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<sst xmlns="http://schemas.openxmlformats.org/spreadsheetml/2006/main" count="6740" uniqueCount="1182">
  <si>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</si>
  <si>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</si>
  <si>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</si>
  <si>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</si>
  <si>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</si>
  <si>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</si>
  <si>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</si>
  <si>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</si>
  <si>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</si>
  <si>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</si>
  <si>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</si>
  <si>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</si>
  <si>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</si>
  <si>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</si>
  <si>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</si>
  <si>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</si>
  <si>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</si>
  <si>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</si>
  <si>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</si>
  <si>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</si>
  <si>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</si>
  <si>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</si>
  <si>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</si>
  <si>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Orang yang dites</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</si>
  <si>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</si>
  <si>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</si>
  <si>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</si>
  <si>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</si>
  <si>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</si>
  <si>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</si>
  <si>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</si>
  <si>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</si>
  <si>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</si>
  <si>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</si>
  <si>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</si>
  <si>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</si>
  <si>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</si>
  <si>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</si>
  <si>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(harian)</t>
  </si>
  <si>
    <t>Dosis kedua (harian)</t>
  </si>
  <si>
    <t>Dosis pertama (mingguan)</t>
  </si>
  <si>
    <t>Dosis kedua (mingguan)</t>
  </si>
  <si>
    <t>Dosis pertama (SDM kesehatan)</t>
  </si>
  <si>
    <t>Dosis kedua (SDM kesehatan)</t>
  </si>
  <si>
    <t>Dosis pertama (petugas publik)</t>
  </si>
  <si>
    <t>Dosis kedua (petugas publik)</t>
  </si>
  <si>
    <t>Dosis pertama (lansia)</t>
  </si>
  <si>
    <t>Dosis kedua (lansia)</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</si>
  <si>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</si>
  <si>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</si>
  <si>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</si>
  <si>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</si>
  <si>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</si>
  <si>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</si>
  <si>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</si>
  <si>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</si>
  <si>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</si>
  <si>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</si>
  <si>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</si>
  <si>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</si>
  <si>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</si>
  <si>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</si>
  <si>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</si>
  <si>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</si>
  <si>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</si>
  <si>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</si>
  <si>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</si>
  <si>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</si>
  <si>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</si>
  <si>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</si>
  <si>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</si>
  <si>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</si>
  <si>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</si>
  <si>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</si>
  <si>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</si>
  <si>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</si>
  <si>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</si>
  <si>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</si>
  <si>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</si>
  <si>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</si>
  <si>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</si>
  <si>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</si>
  <si>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</si>
  <si>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</si>
  <si>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</si>
  <si>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</si>
  <si>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</si>
  <si>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</si>
  <si>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</si>
  <si>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</si>
  <si>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</si>
  <si>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</si>
  <si>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</si>
  <si>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</si>
  <si>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</si>
  <si>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</si>
  <si>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</si>
  <si>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</si>
  <si>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</si>
  <si>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</si>
  <si>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</si>
  <si>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</si>
  <si>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</si>
  <si>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</si>
  <si>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</si>
  <si>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</si>
  <si>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</si>
  <si>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</si>
  <si>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</si>
  <si>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</si>
  <si>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</si>
  <si>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</si>
  <si>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</si>
  <si>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</si>
  <si>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</si>
  <si>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</si>
  <si>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</si>
  <si>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</si>
  <si>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</si>
  <si>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</si>
  <si>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</si>
  <si>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</si>
  <si>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</si>
  <si>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</si>
  <si>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</si>
  <si>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</si>
  <si>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</si>
  <si>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</si>
  <si>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</si>
  <si>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</si>
  <si>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</si>
  <si>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</si>
  <si>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</si>
  <si>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</si>
  <si>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</si>
  <si>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</si>
  <si>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</si>
  <si>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</si>
  <si>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</si>
  <si>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</si>
  <si>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</si>
  <si>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</si>
  <si>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</si>
  <si>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</si>
  <si>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</si>
  <si>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</si>
  <si>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</si>
  <si>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</si>
  <si>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</si>
  <si>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</si>
  <si>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</si>
  <si>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</si>
  <si>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</si>
  <si>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</si>
  <si>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</si>
  <si>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</si>
  <si>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</si>
  <si>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</si>
  <si>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</si>
  <si>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</si>
  <si>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</si>
  <si>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</si>
  <si>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</si>
  <si>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</si>
  <si>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</si>
  <si>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</si>
  <si>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</si>
  <si>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</si>
  <si>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</si>
  <si>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</si>
  <si>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</si>
  <si>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</si>
  <si>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</si>
  <si>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</si>
  <si>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</si>
  <si>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</si>
  <si>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</si>
  <si>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</si>
  <si>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</si>
  <si>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</si>
  <si>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</si>
  <si>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</si>
  <si>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</si>
  <si>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</si>
  <si>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</si>
  <si>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</si>
  <si>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</si>
  <si>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</si>
  <si>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</si>
  <si>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</si>
  <si>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</si>
  <si>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</si>
  <si>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</si>
  <si>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</si>
  <si>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</si>
  <si>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</si>
  <si>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</si>
  <si>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</si>
  <si>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</si>
  <si>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</si>
  <si>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</si>
  <si>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</si>
  <si>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</si>
  <si>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</si>
  <si>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</si>
  <si>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</si>
  <si>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</si>
  <si>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</si>
  <si>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</si>
  <si>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</si>
  <si>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</si>
  <si>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</si>
  <si>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</si>
  <si>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</si>
  <si>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</si>
  <si>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</si>
  <si>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</si>
  <si>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</si>
  <si>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</si>
  <si>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</si>
  <si>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</si>
  <si>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</si>
  <si>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</si>
  <si>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</si>
  <si>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</si>
  <si>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</si>
  <si>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</si>
  <si>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</si>
  <si>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</si>
  <si>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</si>
  <si>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</si>
  <si>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</si>
  <si>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</si>
  <si>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</si>
  <si>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</si>
  <si>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</si>
  <si>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</si>
  <si>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</si>
  <si>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</si>
  <si>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</si>
  <si>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</si>
  <si>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</si>
  <si>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</si>
  <si>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</si>
  <si>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</si>
  <si>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</si>
  <si>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</si>
  <si>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</si>
  <si>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</si>
  <si>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</si>
  <si>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</si>
  <si>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</si>
  <si>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</si>
  <si>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</si>
  <si>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</si>
  <si>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</si>
  <si>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</si>
  <si>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</si>
  <si>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</si>
  <si>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</si>
  <si>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</si>
  <si>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</si>
  <si>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</si>
  <si>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</si>
  <si>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</si>
  <si>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</si>
  <si>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</si>
  <si>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</si>
  <si>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</si>
  <si>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</si>
  <si>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</si>
  <si>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</si>
  <si>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</si>
  <si>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</si>
  <si>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</si>
  <si>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</si>
  <si>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</si>
  <si>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</si>
  <si>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</si>
  <si>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</si>
  <si>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</si>
  <si>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</si>
  <si>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</si>
  <si>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</si>
  <si>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</si>
  <si>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</si>
  <si>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</si>
  <si>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</si>
  <si>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</si>
  <si>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</si>
  <si>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</si>
  <si>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</si>
  <si>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</si>
  <si>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</si>
  <si>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</si>
  <si>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</si>
  <si>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</si>
  <si>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</si>
  <si>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</si>
  <si>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</si>
  <si>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</si>
  <si>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</si>
  <si>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</si>
  <si>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</si>
  <si>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</si>
  <si>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</si>
  <si>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</si>
  <si>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</si>
  <si>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</si>
  <si>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</si>
  <si>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</si>
  <si>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</si>
  <si>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</si>
  <si>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</si>
  <si>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</si>
  <si>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</si>
  <si>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</si>
  <si>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</si>
  <si>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</si>
  <si>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</si>
  <si>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</si>
  <si>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</si>
  <si>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</si>
  <si>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</si>
  <si>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</si>
  <si>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</si>
  <si>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</si>
  <si>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</si>
  <si>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</si>
  <si>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</si>
  <si>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</si>
  <si>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</si>
  <si>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</si>
  <si>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</si>
  <si>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</si>
  <si>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</si>
  <si>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</si>
  <si>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</si>
  <si>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</si>
  <si>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</si>
  <si>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</si>
  <si>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</si>
  <si>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</si>
  <si>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</si>
  <si>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</si>
  <si>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</si>
  <si>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</si>
  <si>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</si>
  <si>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</si>
  <si>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</si>
  <si>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</si>
  <si>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</si>
  <si>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</si>
  <si>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</si>
  <si>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</si>
  <si>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</si>
  <si>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</si>
  <si>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</si>
  <si>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</si>
  <si>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</si>
  <si>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</si>
  <si>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</si>
  <si>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</si>
  <si>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</si>
  <si>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</si>
  <si>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</si>
  <si>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</si>
  <si>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</si>
  <si>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</si>
  <si>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</si>
  <si>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</si>
  <si>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</si>
  <si>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</si>
  <si>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</si>
  <si>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</si>
  <si>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</si>
  <si>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</si>
  <si>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</si>
  <si>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</si>
  <si>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</si>
  <si>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</si>
  <si>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</si>
  <si>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</si>
  <si>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</si>
  <si>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</si>
  <si>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</si>
  <si>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</si>
  <si>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</si>
  <si>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</si>
  <si>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</si>
  <si>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</si>
  <si>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</si>
  <si>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</si>
  <si>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</si>
  <si>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</si>
  <si>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</si>
  <si>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</si>
  <si>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</si>
  <si>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</si>
  <si>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</si>
  <si>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</si>
  <si>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</si>
  <si>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</si>
  <si>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</si>
  <si>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</si>
  <si>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</si>
  <si>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</si>
  <si>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</si>
  <si>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</si>
  <si>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</si>
  <si>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</si>
  <si>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</si>
  <si>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</si>
  <si>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</si>
  <si>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</si>
  <si>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</si>
  <si>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</si>
  <si>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</si>
  <si>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</si>
  <si>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</si>
  <si>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</si>
  <si>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</si>
  <si>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</si>
  <si>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</si>
  <si>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</si>
  <si>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</si>
  <si>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</si>
  <si>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</si>
  <si>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</si>
  <si>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</si>
  <si>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</si>
  <si>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</si>
  <si>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</si>
  <si>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</si>
  <si>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</si>
  <si>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</si>
  <si>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</si>
  <si>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</si>
  <si>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</si>
  <si>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</si>
  <si>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</si>
  <si>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</si>
  <si>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</si>
  <si>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</si>
  <si>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</si>
  <si>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</si>
  <si>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</si>
  <si>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</si>
  <si>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</si>
  <si>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</si>
  <si>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</si>
  <si>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</si>
  <si>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</si>
  <si>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</si>
  <si>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</si>
  <si>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</si>
  <si>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</si>
  <si>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</si>
  <si>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</si>
  <si>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</si>
  <si>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</si>
  <si>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</si>
  <si>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</si>
  <si>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</si>
  <si>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</si>
  <si>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</si>
  <si>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</si>
  <si>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</si>
  <si>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</si>
  <si>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</si>
  <si>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</si>
  <si>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</si>
  <si>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</si>
  <si>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</si>
  <si>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</si>
  <si>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</si>
  <si>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</si>
  <si>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</si>
  <si>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</si>
  <si>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</si>
  <si>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</si>
  <si>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</si>
  <si>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</si>
  <si>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</si>
  <si>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</si>
  <si>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</si>
  <si>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</si>
  <si>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</si>
  <si>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</si>
  <si>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</si>
  <si>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</si>
  <si>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</si>
  <si>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</si>
  <si>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</si>
  <si>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</si>
  <si>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</si>
  <si>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</si>
  <si>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</si>
  <si>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</si>
  <si>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</si>
  <si>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</si>
  <si>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</si>
  <si>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</si>
  <si>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</si>
  <si>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</si>
  <si>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</si>
  <si>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</si>
  <si>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</si>
  <si>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</si>
  <si>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</si>
  <si>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</si>
  <si>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</si>
  <si>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</si>
  <si>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</si>
  <si>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</si>
  <si>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</si>
  <si>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</si>
  <si>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</si>
  <si>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</si>
  <si>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</si>
  <si>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</si>
  <si>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</si>
  <si>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</si>
  <si>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</si>
  <si>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</si>
  <si>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</si>
  <si>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</si>
  <si>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</si>
  <si>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</si>
  <si>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</si>
  <si>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</si>
  <si>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</si>
  <si>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</si>
  <si>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</si>
  <si>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</si>
  <si>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</si>
  <si>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</si>
  <si>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</si>
  <si>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</si>
  <si>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</si>
  <si>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</si>
  <si>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</si>
  <si>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</si>
  <si>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</si>
  <si>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</si>
  <si>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</si>
  <si>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</si>
  <si>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</si>
  <si>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</si>
  <si>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</si>
  <si>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</si>
  <si>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</si>
  <si>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</si>
  <si>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</si>
  <si>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</si>
  <si>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</si>
  <si>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</si>
  <si>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</si>
  <si>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</si>
  <si>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</si>
  <si>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</si>
  <si>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</si>
  <si>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</si>
  <si>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</si>
  <si>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</si>
  <si>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</si>
  <si>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</si>
  <si>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</si>
  <si>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</si>
  <si>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</si>
  <si>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</si>
  <si>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</si>
  <si>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</si>
  <si>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</si>
  <si>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</si>
  <si>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</si>
  <si>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</si>
  <si>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</si>
  <si>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</si>
  <si>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</si>
  <si>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</si>
  <si>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</si>
  <si>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</si>
  <si>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</si>
  <si>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</si>
  <si>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</si>
  <si>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</si>
  <si>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</si>
  <si>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</si>
  <si>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</si>
  <si>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</si>
  <si>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</si>
  <si>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</si>
  <si>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</si>
  <si>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</si>
  <si>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</si>
  <si>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</si>
  <si>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</si>
  <si>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</si>
  <si>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</si>
  <si>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</si>
  <si>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</si>
  <si>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</si>
  <si>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</si>
  <si>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</si>
  <si>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</si>
  <si>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</si>
  <si>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</si>
  <si>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</si>
  <si>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</si>
  <si>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</si>
  <si>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</si>
  <si>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</si>
  <si>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</si>
  <si>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</si>
  <si>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</si>
  <si>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</si>
  <si>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</si>
  <si>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</si>
  <si>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</si>
  <si>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</si>
  <si>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</si>
  <si>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</si>
  <si>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</si>
  <si>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</si>
  <si>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</si>
  <si>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</si>
  <si>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</si>
  <si>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</si>
  <si>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</si>
  <si>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</si>
  <si>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</si>
  <si>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</si>
  <si>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</si>
  <si>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</si>
  <si>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</si>
  <si>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</si>
  <si>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</si>
  <si>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</si>
  <si>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</si>
  <si>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</si>
  <si>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</si>
  <si>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</si>
  <si>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</si>
  <si>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</si>
  <si>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</si>
  <si>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</si>
  <si>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</si>
  <si>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</si>
  <si>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</si>
  <si>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</si>
  <si>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</si>
  <si>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</si>
  <si>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</si>
  <si>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</si>
  <si>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</si>
  <si>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</si>
  <si>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</si>
  <si>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</si>
  <si>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</si>
  <si>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</si>
  <si>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</si>
  <si>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</si>
  <si>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</si>
  <si>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</si>
  <si>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</si>
  <si>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</si>
  <si>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</si>
  <si>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</si>
  <si>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</si>
  <si>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</si>
  <si>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</si>
  <si>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</si>
  <si>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</si>
  <si>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</si>
  <si>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</si>
  <si>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</si>
  <si>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</si>
  <si>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</si>
  <si>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</si>
  <si>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</si>
  <si>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</si>
  <si>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</si>
  <si>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</si>
  <si>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</si>
  <si>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</si>
  <si>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</si>
  <si>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</si>
  <si>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</si>
  <si>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</si>
  <si>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</si>
  <si>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</si>
  <si>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</si>
  <si>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</si>
  <si>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</si>
  <si>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</si>
  <si>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</si>
  <si>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</si>
  <si>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</si>
  <si>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</si>
  <si>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</si>
  <si>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</si>
  <si>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</si>
  <si>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</si>
  <si>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</si>
  <si>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</si>
  <si>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</si>
  <si>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</si>
  <si>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</si>
  <si>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</si>
  <si>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</si>
  <si>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</si>
  <si>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</si>
  <si>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</si>
  <si>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</si>
  <si>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</si>
  <si>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</si>
  <si>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</si>
  <si>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</si>
  <si>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</si>
  <si>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</si>
  <si>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</si>
  <si>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</si>
  <si>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</si>
  <si>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</si>
  <si>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</si>
  <si>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</si>
  <si>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6 Maret 2021 pk 17:00 WIB</t>
  </si>
  <si>
    <t>Data Provinsi - KawalCOVID19</t>
  </si>
  <si>
    <t>Provinsi Asal</t>
  </si>
  <si>
    <t>Kasus Hari ini</t>
  </si>
  <si>
    <t>Sembuh Hari Ini</t>
  </si>
  <si>
    <t>Kematian</t>
  </si>
  <si>
    <t>Meninggal Hari Ini</t>
  </si>
  <si>
    <t>RI</t>
  </si>
  <si>
    <t>CFR</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</si>
  <si>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</si>
  <si>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</si>
  <si>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</si>
  <si>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</si>
  <si>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</si>
  <si>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</si>
  <si>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</si>
  <si>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</si>
  <si>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</si>
  <si>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</si>
  <si>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</si>
  <si>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</si>
  <si>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</si>
  <si>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</si>
  <si>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</si>
  <si>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</si>
  <si>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</si>
  <si>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</si>
  <si>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</si>
  <si>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</si>
  <si>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</si>
  <si>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</si>
  <si>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</si>
  <si>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</si>
  <si>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</si>
  <si>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</si>
  <si>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</si>
  <si>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</si>
  <si>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</si>
  <si>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</si>
  <si>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</si>
  <si>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</si>
  <si>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</si>
  <si>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</si>
  <si>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</si>
  <si>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</si>
  <si>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4388`</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</si>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</sst>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
    <numFmt numFmtId="165" formatCode="d&quot;-&quot;mmm"/>
    <numFmt numFmtId="166" formatCode="0.0%"/>
    <numFmt numFmtId="167" formatCode="d mmm"/>
    <numFmt numFmtId="168" formatCode="M/d/yyyy"/>
    <numFmt numFmtId="169" formatCode="m/d/yyyy"/>
    <numFmt numFmtId="170" formatCode="m/d"/>
    <numFmt numFmtId="171" formatCode="d-mmm"/>
    <numFmt numFmtId="172" formatCode="m-d"/>
    <numFmt numFmtId="173" formatCode="d mmmm"/>
    <numFmt numFmtId="174" formatCode="d&quot;-&quot;mmm&quot;-&quot;yyyy"/>
    <numFmt numFmtId="175" formatCode="0.0"/>
    <numFmt numFmtId="176" formatCode="d"/>
  </numFmts>
  <fonts count="76">
    <font>
      <sz val="10.0"/>
      <color rgb="FF000000"/>
      <name val="Arial"/>
    </font>
    <font>
      <b/>
      <color theme="1"/>
      <name val="Arial"/>
    </font>
    <font>
      <b/>
    </font>
    <font>
      <color theme="1"/>
      <name val="Arial"/>
    </font>
    <font>
      <color theme="1"/>
      <name val="Raleway"/>
    </font>
    <font>
      <color rgb="FFFF0000"/>
      <name val="Arial"/>
    </font>
    <font/>
    <font>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color theme="1"/>
      <name val="Helvetica Neue"/>
    </font>
    <font>
      <b/>
      <name val="Raleway"/>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8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164"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3" fillId="0" fontId="1" numFmtId="0" xfId="0" applyAlignment="1" applyBorder="1" applyFont="1">
      <alignment horizontal="center" vertical="center"/>
    </xf>
    <xf borderId="3" fillId="0" fontId="3" numFmtId="165" xfId="0" applyAlignment="1" applyBorder="1" applyFont="1" applyNumberFormat="1">
      <alignment readingOrder="0"/>
    </xf>
    <xf borderId="1" fillId="0" fontId="3" numFmtId="3" xfId="0" applyAlignment="1" applyBorder="1" applyFont="1" applyNumberFormat="1">
      <alignment horizontal="center"/>
    </xf>
    <xf borderId="1" fillId="0" fontId="3" numFmtId="0" xfId="0" applyAlignment="1" applyBorder="1" applyFont="1">
      <alignment horizontal="center" readingOrder="0"/>
    </xf>
    <xf borderId="1" fillId="3" fontId="3" numFmtId="3" xfId="0" applyAlignment="1" applyBorder="1" applyFont="1" applyNumberFormat="1">
      <alignment horizontal="center"/>
    </xf>
    <xf borderId="1" fillId="0" fontId="3" numFmtId="10" xfId="0" applyAlignment="1" applyBorder="1" applyFont="1" applyNumberFormat="1">
      <alignment horizontal="center"/>
    </xf>
    <xf borderId="1" fillId="0" fontId="3" numFmtId="0" xfId="0" applyAlignment="1" applyBorder="1" applyFont="1">
      <alignment horizontal="center"/>
    </xf>
    <xf borderId="1" fillId="3" fontId="3" numFmtId="10" xfId="0" applyAlignment="1" applyBorder="1" applyFont="1" applyNumberFormat="1">
      <alignment horizontal="center"/>
    </xf>
    <xf borderId="1" fillId="0" fontId="3" numFmtId="3" xfId="0" applyAlignment="1" applyBorder="1" applyFont="1" applyNumberFormat="1">
      <alignment horizontal="center" readingOrder="0"/>
    </xf>
    <xf borderId="1" fillId="0" fontId="3" numFmtId="164" xfId="0" applyAlignment="1" applyBorder="1" applyFont="1" applyNumberFormat="1">
      <alignment horizontal="center" readingOrder="0"/>
    </xf>
    <xf borderId="1" fillId="3" fontId="3" numFmtId="3" xfId="0" applyAlignment="1" applyBorder="1" applyFont="1" applyNumberFormat="1">
      <alignment horizontal="center" readingOrder="0"/>
    </xf>
    <xf borderId="1" fillId="3" fontId="3" numFmtId="164" xfId="0" applyAlignment="1" applyBorder="1" applyFont="1" applyNumberFormat="1">
      <alignment horizontal="center" readingOrder="0"/>
    </xf>
    <xf borderId="1" fillId="3" fontId="3" numFmtId="166" xfId="0" applyAlignment="1" applyBorder="1" applyFont="1" applyNumberFormat="1">
      <alignment horizontal="center"/>
    </xf>
    <xf borderId="1" fillId="3" fontId="3" numFmtId="4" xfId="0" applyAlignment="1" applyBorder="1" applyFont="1" applyNumberFormat="1">
      <alignment horizontal="center"/>
    </xf>
    <xf borderId="1" fillId="3" fontId="3" numFmtId="4" xfId="0" applyAlignment="1" applyBorder="1" applyFont="1" applyNumberFormat="1">
      <alignment horizontal="center" vertical="bottom"/>
    </xf>
    <xf borderId="2" fillId="0" fontId="3" numFmtId="0" xfId="0" applyBorder="1" applyFont="1"/>
    <xf borderId="3" fillId="0" fontId="3" numFmtId="0" xfId="0" applyBorder="1" applyFont="1"/>
    <xf borderId="0" fillId="0" fontId="3" numFmtId="0" xfId="0" applyAlignment="1" applyFont="1">
      <alignment horizontal="center"/>
    </xf>
    <xf borderId="3" fillId="0" fontId="1" numFmtId="0" xfId="0" applyBorder="1" applyFont="1"/>
    <xf borderId="1" fillId="3" fontId="3" numFmtId="0" xfId="0" applyAlignment="1" applyBorder="1" applyFont="1">
      <alignment horizontal="center" readingOrder="0"/>
    </xf>
    <xf borderId="1" fillId="3" fontId="3" numFmtId="10" xfId="0" applyAlignment="1" applyBorder="1" applyFont="1" applyNumberFormat="1">
      <alignment horizontal="center" readingOrder="0"/>
    </xf>
    <xf borderId="1" fillId="0" fontId="3" numFmtId="10" xfId="0" applyAlignment="1" applyBorder="1" applyFont="1" applyNumberFormat="1">
      <alignment horizontal="center" readingOrder="0"/>
    </xf>
    <xf borderId="3" fillId="0" fontId="3" numFmtId="10" xfId="0" applyAlignment="1" applyBorder="1" applyFont="1" applyNumberFormat="1">
      <alignment horizontal="center"/>
    </xf>
    <xf borderId="1" fillId="3" fontId="3" numFmtId="0" xfId="0" applyAlignment="1" applyBorder="1" applyFont="1">
      <alignment horizontal="center" vertical="bottom"/>
    </xf>
    <xf borderId="1" fillId="3" fontId="3" numFmtId="3" xfId="0" applyAlignment="1" applyBorder="1" applyFont="1" applyNumberFormat="1">
      <alignment horizontal="center" vertical="bottom"/>
    </xf>
    <xf borderId="1" fillId="3" fontId="3"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0" fillId="0" fontId="1" numFmtId="164" xfId="0" applyAlignment="1" applyFont="1" applyNumberFormat="1">
      <alignment horizontal="center" readingOrder="0"/>
    </xf>
    <xf borderId="1" fillId="3" fontId="1" numFmtId="164" xfId="0" applyAlignment="1" applyBorder="1" applyFont="1" applyNumberFormat="1">
      <alignment horizontal="center" readingOrder="0"/>
    </xf>
    <xf borderId="1" fillId="3" fontId="1" numFmtId="0" xfId="0" applyAlignment="1" applyBorder="1" applyFont="1">
      <alignment horizontal="center" vertical="bottom"/>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1" fillId="0" fontId="3" numFmtId="164" xfId="0" applyAlignment="1" applyBorder="1" applyFont="1" applyNumberFormat="1">
      <alignment horizontal="center"/>
    </xf>
    <xf borderId="3" fillId="0" fontId="3" numFmtId="3" xfId="0" applyBorder="1" applyFont="1" applyNumberFormat="1"/>
    <xf borderId="3" fillId="0" fontId="3" numFmtId="2" xfId="0" applyAlignment="1" applyBorder="1" applyFont="1" applyNumberFormat="1">
      <alignment horizontal="center"/>
    </xf>
    <xf borderId="3" fillId="0" fontId="3" numFmtId="3" xfId="0" applyAlignment="1" applyBorder="1" applyFont="1" applyNumberFormat="1">
      <alignment horizontal="center"/>
    </xf>
    <xf borderId="0" fillId="3" fontId="3" numFmtId="3" xfId="0" applyAlignment="1" applyFont="1" applyNumberFormat="1">
      <alignment horizontal="center" readingOrder="0"/>
    </xf>
    <xf borderId="0" fillId="0" fontId="3" numFmtId="3" xfId="0" applyAlignment="1" applyFont="1" applyNumberFormat="1">
      <alignment horizontal="center" readingOrder="0"/>
    </xf>
    <xf borderId="0" fillId="0" fontId="3" numFmtId="164" xfId="0" applyAlignment="1" applyFont="1" applyNumberFormat="1">
      <alignment horizontal="center" readingOrder="0"/>
    </xf>
    <xf borderId="0" fillId="3" fontId="3" numFmtId="0" xfId="0" applyAlignment="1" applyFont="1">
      <alignment horizontal="center" readingOrder="0"/>
    </xf>
    <xf borderId="4" fillId="0" fontId="3" numFmtId="0" xfId="0" applyAlignment="1" applyBorder="1" applyFont="1">
      <alignment horizontal="center"/>
    </xf>
    <xf borderId="4" fillId="3" fontId="3" numFmtId="3" xfId="0" applyAlignment="1" applyBorder="1" applyFont="1" applyNumberFormat="1">
      <alignment horizontal="center" readingOrder="0"/>
    </xf>
    <xf borderId="4" fillId="0" fontId="3" numFmtId="3" xfId="0" applyAlignment="1" applyBorder="1" applyFont="1" applyNumberFormat="1">
      <alignment horizontal="center" readingOrder="0"/>
    </xf>
    <xf borderId="4" fillId="0" fontId="3" numFmtId="164" xfId="0" applyAlignment="1" applyBorder="1" applyFont="1" applyNumberFormat="1">
      <alignment horizontal="center" readingOrder="0"/>
    </xf>
    <xf borderId="4" fillId="3" fontId="3" numFmtId="0" xfId="0" applyAlignment="1" applyBorder="1" applyFont="1">
      <alignment horizontal="center" readingOrder="0"/>
    </xf>
    <xf borderId="3" fillId="0" fontId="3" numFmtId="0" xfId="0" applyAlignment="1" applyBorder="1" applyFont="1">
      <alignment horizontal="center"/>
    </xf>
    <xf borderId="3" fillId="3" fontId="3" numFmtId="3" xfId="0" applyAlignment="1" applyBorder="1" applyFont="1" applyNumberFormat="1">
      <alignment horizontal="center" readingOrder="0"/>
    </xf>
    <xf borderId="3" fillId="0" fontId="3" numFmtId="3" xfId="0" applyAlignment="1" applyBorder="1" applyFont="1" applyNumberFormat="1">
      <alignment horizontal="center" readingOrder="0"/>
    </xf>
    <xf borderId="3" fillId="0" fontId="3" numFmtId="164" xfId="0" applyAlignment="1" applyBorder="1" applyFont="1" applyNumberFormat="1">
      <alignment horizontal="center" readingOrder="0"/>
    </xf>
    <xf borderId="3" fillId="3" fontId="3" numFmtId="0" xfId="0" applyAlignment="1" applyBorder="1" applyFont="1">
      <alignment horizontal="center" readingOrder="0"/>
    </xf>
    <xf borderId="3" fillId="0" fontId="3" numFmtId="1" xfId="0" applyBorder="1" applyFont="1" applyNumberFormat="1"/>
    <xf borderId="0" fillId="0" fontId="3" numFmtId="1" xfId="0" applyAlignment="1" applyFont="1" applyNumberFormat="1">
      <alignment horizontal="center"/>
    </xf>
    <xf borderId="0" fillId="0" fontId="3" numFmtId="1" xfId="0" applyFont="1" applyNumberFormat="1"/>
    <xf borderId="3" fillId="0" fontId="3" numFmtId="10" xfId="0" applyAlignment="1" applyBorder="1" applyFont="1" applyNumberFormat="1">
      <alignment readingOrder="0"/>
    </xf>
    <xf borderId="3" fillId="0" fontId="1" numFmtId="0" xfId="0" applyAlignment="1" applyBorder="1" applyFont="1">
      <alignment readingOrder="0"/>
    </xf>
    <xf borderId="3" fillId="0" fontId="3" numFmtId="10" xfId="0" applyBorder="1" applyFont="1" applyNumberFormat="1"/>
    <xf borderId="3" fillId="3" fontId="3" numFmtId="3" xfId="0" applyAlignment="1" applyBorder="1" applyFont="1" applyNumberFormat="1">
      <alignment horizontal="center"/>
    </xf>
    <xf borderId="1" fillId="3" fontId="3" numFmtId="3" xfId="0" applyAlignment="1" applyBorder="1" applyFont="1" applyNumberFormat="1">
      <alignment horizontal="center" readingOrder="0" vertical="bottom"/>
    </xf>
    <xf borderId="3" fillId="3" fontId="3" numFmtId="0" xfId="0" applyAlignment="1" applyBorder="1" applyFont="1">
      <alignment horizontal="center"/>
    </xf>
    <xf borderId="0" fillId="3" fontId="3" numFmtId="0" xfId="0" applyAlignment="1" applyFont="1">
      <alignment horizontal="center"/>
    </xf>
    <xf borderId="0" fillId="0" fontId="4" numFmtId="0" xfId="0" applyAlignment="1" applyFont="1">
      <alignment horizontal="right" readingOrder="0" vertical="bottom"/>
    </xf>
    <xf borderId="3" fillId="0" fontId="3" numFmtId="0" xfId="0" applyAlignment="1" applyBorder="1" applyFont="1">
      <alignment readingOrder="0"/>
    </xf>
    <xf borderId="3" fillId="0" fontId="3" numFmtId="167" xfId="0" applyAlignment="1" applyBorder="1" applyFont="1" applyNumberFormat="1">
      <alignment readingOrder="0"/>
    </xf>
    <xf borderId="0" fillId="3" fontId="5" numFmtId="3" xfId="0" applyAlignment="1" applyFont="1" applyNumberFormat="1">
      <alignment horizontal="center" readingOrder="0"/>
    </xf>
    <xf borderId="0" fillId="0" fontId="3" numFmtId="3" xfId="0" applyAlignment="1" applyFont="1" applyNumberFormat="1">
      <alignment horizontal="center"/>
    </xf>
    <xf borderId="0" fillId="3" fontId="3" numFmtId="3" xfId="0" applyAlignment="1" applyFont="1" applyNumberFormat="1">
      <alignment horizontal="center"/>
    </xf>
    <xf borderId="3" fillId="3" fontId="5" numFmtId="3" xfId="0" applyAlignment="1" applyBorder="1" applyFont="1" applyNumberFormat="1">
      <alignment horizontal="center"/>
    </xf>
    <xf borderId="0" fillId="0" fontId="5" numFmtId="3" xfId="0" applyAlignment="1" applyFont="1" applyNumberFormat="1">
      <alignment horizontal="center"/>
    </xf>
    <xf borderId="3" fillId="0" fontId="5" numFmtId="3" xfId="0" applyAlignment="1" applyBorder="1" applyFont="1" applyNumberFormat="1">
      <alignment horizontal="center"/>
    </xf>
    <xf borderId="3" fillId="0" fontId="5" numFmtId="3" xfId="0" applyAlignment="1" applyBorder="1" applyFont="1" applyNumberFormat="1">
      <alignment horizontal="center" readingOrder="0"/>
    </xf>
    <xf borderId="1" fillId="0" fontId="5" numFmtId="3" xfId="0" applyAlignment="1" applyBorder="1" applyFont="1" applyNumberFormat="1">
      <alignment horizontal="center"/>
    </xf>
    <xf borderId="3" fillId="3" fontId="5" numFmtId="0" xfId="0" applyAlignment="1" applyBorder="1" applyFont="1">
      <alignment horizontal="center"/>
    </xf>
    <xf borderId="1" fillId="3" fontId="5" numFmtId="3" xfId="0" applyAlignment="1" applyBorder="1" applyFont="1" applyNumberFormat="1">
      <alignment horizontal="center"/>
    </xf>
    <xf borderId="1" fillId="3" fontId="5" numFmtId="4" xfId="0" applyAlignment="1" applyBorder="1" applyFont="1" applyNumberFormat="1">
      <alignment horizontal="center"/>
    </xf>
    <xf borderId="1" fillId="3" fontId="5" numFmtId="4" xfId="0" applyAlignment="1" applyBorder="1" applyFont="1" applyNumberFormat="1">
      <alignment horizontal="center" vertical="bottom"/>
    </xf>
    <xf borderId="1" fillId="3" fontId="5" numFmtId="10" xfId="0" applyAlignment="1" applyBorder="1" applyFont="1" applyNumberFormat="1">
      <alignment horizontal="center" vertical="bottom"/>
    </xf>
    <xf borderId="1" fillId="3" fontId="5" numFmtId="10" xfId="0" applyAlignment="1" applyBorder="1" applyFont="1" applyNumberFormat="1">
      <alignment horizontal="center"/>
    </xf>
    <xf borderId="3" fillId="0" fontId="5" numFmtId="10" xfId="0" applyAlignment="1" applyBorder="1" applyFont="1" applyNumberFormat="1">
      <alignment horizontal="center"/>
    </xf>
    <xf borderId="3" fillId="0" fontId="5" numFmtId="3" xfId="0" applyBorder="1" applyFont="1" applyNumberFormat="1"/>
    <xf borderId="3" fillId="0" fontId="5" numFmtId="2" xfId="0" applyAlignment="1" applyBorder="1" applyFont="1" applyNumberFormat="1">
      <alignment horizontal="center"/>
    </xf>
    <xf borderId="3" fillId="3" fontId="5" numFmtId="3" xfId="0" applyAlignment="1" applyBorder="1" applyFont="1" applyNumberFormat="1">
      <alignment horizontal="center" readingOrder="0"/>
    </xf>
    <xf borderId="0" fillId="0" fontId="6" numFmtId="3" xfId="0" applyAlignment="1" applyFont="1" applyNumberFormat="1">
      <alignment horizontal="center" readingOrder="0"/>
    </xf>
    <xf borderId="0" fillId="3" fontId="6" numFmtId="3" xfId="0" applyAlignment="1" applyFont="1" applyNumberFormat="1">
      <alignment horizontal="center" readingOrder="0"/>
    </xf>
    <xf borderId="3" fillId="0" fontId="6" numFmtId="165" xfId="0" applyAlignment="1" applyBorder="1" applyFont="1" applyNumberFormat="1">
      <alignment readingOrder="0"/>
    </xf>
    <xf borderId="3" fillId="3" fontId="6" numFmtId="3" xfId="0" applyAlignment="1" applyBorder="1" applyFont="1" applyNumberFormat="1">
      <alignment horizontal="center" readingOrder="0"/>
    </xf>
    <xf borderId="3" fillId="0" fontId="6" numFmtId="3" xfId="0" applyAlignment="1" applyBorder="1" applyFont="1" applyNumberFormat="1">
      <alignment horizontal="center" readingOrder="0"/>
    </xf>
    <xf borderId="3" fillId="0" fontId="6" numFmtId="3" xfId="0" applyAlignment="1" applyBorder="1" applyFont="1" applyNumberFormat="1">
      <alignment horizontal="center"/>
    </xf>
    <xf borderId="3" fillId="0" fontId="6" numFmtId="164" xfId="0" applyAlignment="1" applyBorder="1" applyFont="1" applyNumberFormat="1">
      <alignment horizontal="center"/>
    </xf>
    <xf borderId="1" fillId="3" fontId="6" numFmtId="3" xfId="0" applyAlignment="1" applyBorder="1" applyFont="1" applyNumberFormat="1">
      <alignment horizontal="center"/>
    </xf>
    <xf borderId="1" fillId="3" fontId="6" numFmtId="4" xfId="0" applyAlignment="1" applyBorder="1" applyFont="1" applyNumberFormat="1">
      <alignment horizontal="center"/>
    </xf>
    <xf borderId="1" fillId="3" fontId="7" numFmtId="4" xfId="0" applyAlignment="1" applyBorder="1" applyFont="1" applyNumberFormat="1">
      <alignment horizontal="center" vertical="bottom"/>
    </xf>
    <xf borderId="1" fillId="3" fontId="7" numFmtId="10" xfId="0" applyAlignment="1" applyBorder="1" applyFont="1" applyNumberFormat="1">
      <alignment horizontal="center" vertical="bottom"/>
    </xf>
    <xf borderId="3" fillId="0" fontId="3" numFmtId="165" xfId="0" applyBorder="1" applyFont="1" applyNumberFormat="1"/>
    <xf borderId="3" fillId="0" fontId="3" numFmtId="164" xfId="0" applyAlignment="1" applyBorder="1" applyFont="1" applyNumberFormat="1">
      <alignment horizontal="center"/>
    </xf>
    <xf borderId="3" fillId="2" fontId="1" numFmtId="0" xfId="0" applyAlignment="1" applyBorder="1" applyFont="1">
      <alignment horizontal="center" readingOrder="0" vertical="center"/>
    </xf>
    <xf borderId="0" fillId="0" fontId="3" numFmtId="0" xfId="0" applyAlignment="1" applyFont="1">
      <alignment readingOrder="0"/>
    </xf>
    <xf borderId="0" fillId="0" fontId="3" numFmtId="3" xfId="0" applyFont="1" applyNumberFormat="1"/>
    <xf borderId="0" fillId="0" fontId="3" numFmtId="168" xfId="0" applyFont="1" applyNumberFormat="1"/>
    <xf borderId="0" fillId="0" fontId="1" numFmtId="0" xfId="0" applyAlignment="1" applyFont="1">
      <alignment readingOrder="0"/>
    </xf>
    <xf borderId="0" fillId="0" fontId="3" numFmtId="168" xfId="0" applyAlignment="1" applyFont="1" applyNumberFormat="1">
      <alignment horizontal="center" readingOrder="0"/>
    </xf>
    <xf borderId="0" fillId="0" fontId="1" numFmtId="0" xfId="0" applyAlignment="1" applyFont="1">
      <alignment horizontal="center" readingOrder="0"/>
    </xf>
    <xf borderId="0" fillId="0" fontId="3" numFmtId="3" xfId="0" applyAlignment="1" applyFont="1" applyNumberFormat="1">
      <alignment readingOrder="0"/>
    </xf>
    <xf borderId="0" fillId="0" fontId="3" numFmtId="168" xfId="0" applyAlignment="1" applyFont="1" applyNumberFormat="1">
      <alignment readingOrder="0"/>
    </xf>
    <xf borderId="0" fillId="0" fontId="1" numFmtId="10" xfId="0" applyAlignment="1" applyFont="1" applyNumberFormat="1">
      <alignment readingOrder="0"/>
    </xf>
    <xf borderId="0" fillId="0" fontId="3" numFmtId="169" xfId="0" applyAlignment="1" applyFont="1" applyNumberFormat="1">
      <alignment readingOrder="0"/>
    </xf>
    <xf borderId="0" fillId="0" fontId="8" numFmtId="0" xfId="0" applyAlignment="1" applyFont="1">
      <alignment readingOrder="0"/>
    </xf>
    <xf borderId="0" fillId="0" fontId="3" numFmtId="0" xfId="0" applyAlignment="1" applyFont="1">
      <alignment horizontal="center" readingOrder="0"/>
    </xf>
    <xf borderId="0" fillId="4" fontId="3" numFmtId="0" xfId="0" applyAlignment="1" applyFill="1" applyFont="1">
      <alignment horizontal="center" readingOrder="0"/>
    </xf>
    <xf borderId="0" fillId="4" fontId="3" numFmtId="3" xfId="0" applyAlignment="1" applyFont="1" applyNumberFormat="1">
      <alignment horizontal="center" readingOrder="0"/>
    </xf>
    <xf borderId="0" fillId="4" fontId="3" numFmtId="166" xfId="0" applyAlignment="1" applyFont="1" applyNumberFormat="1">
      <alignment horizontal="center" readingOrder="0"/>
    </xf>
    <xf borderId="0" fillId="0" fontId="3" numFmtId="167" xfId="0" applyAlignment="1" applyFont="1" applyNumberFormat="1">
      <alignment horizontal="center" readingOrder="0"/>
    </xf>
    <xf borderId="0" fillId="4" fontId="3" numFmtId="0" xfId="0" applyAlignment="1" applyFont="1">
      <alignment horizontal="center"/>
    </xf>
    <xf borderId="0" fillId="0" fontId="9" numFmtId="0" xfId="0" applyAlignment="1" applyFont="1">
      <alignment readingOrder="0"/>
    </xf>
    <xf borderId="0" fillId="0" fontId="9" numFmtId="0" xfId="0" applyFont="1"/>
    <xf borderId="0" fillId="0" fontId="9" numFmtId="3" xfId="0" applyFont="1" applyNumberFormat="1"/>
    <xf borderId="0" fillId="0" fontId="9" numFmtId="170" xfId="0" applyAlignment="1" applyFont="1" applyNumberFormat="1">
      <alignment readingOrder="0"/>
    </xf>
    <xf borderId="0" fillId="0" fontId="9" numFmtId="170" xfId="0" applyFont="1" applyNumberFormat="1"/>
    <xf borderId="0" fillId="0" fontId="9" numFmtId="3" xfId="0" applyAlignment="1" applyFont="1" applyNumberFormat="1">
      <alignment readingOrder="0"/>
    </xf>
    <xf borderId="0" fillId="5" fontId="10" numFmtId="0" xfId="0" applyAlignment="1" applyFill="1" applyFont="1">
      <alignment readingOrder="0"/>
    </xf>
    <xf borderId="0" fillId="6" fontId="11" numFmtId="0" xfId="0" applyAlignment="1" applyFill="1" applyFont="1">
      <alignment readingOrder="0"/>
    </xf>
    <xf borderId="0" fillId="6" fontId="11" numFmtId="0" xfId="0" applyAlignment="1" applyFont="1">
      <alignment horizontal="right" readingOrder="0"/>
    </xf>
    <xf borderId="0" fillId="0" fontId="11" numFmtId="0" xfId="0" applyAlignment="1" applyFont="1">
      <alignment readingOrder="0"/>
    </xf>
    <xf borderId="0" fillId="0" fontId="11" numFmtId="0" xfId="0" applyAlignment="1" applyFont="1">
      <alignment horizontal="right" readingOrder="0"/>
    </xf>
    <xf borderId="0" fillId="0" fontId="12" numFmtId="0" xfId="0" applyAlignment="1" applyFont="1">
      <alignment readingOrder="0"/>
    </xf>
    <xf borderId="0" fillId="0" fontId="12" numFmtId="0" xfId="0" applyFont="1"/>
    <xf borderId="0" fillId="0" fontId="9" numFmtId="0" xfId="0" applyAlignment="1" applyFont="1">
      <alignment horizontal="right" readingOrder="0"/>
    </xf>
    <xf borderId="5" fillId="0" fontId="13" numFmtId="0" xfId="0" applyAlignment="1" applyBorder="1" applyFont="1">
      <alignment horizontal="center" readingOrder="0"/>
    </xf>
    <xf borderId="6" fillId="0" fontId="13" numFmtId="0" xfId="0" applyAlignment="1" applyBorder="1" applyFont="1">
      <alignment horizontal="center" readingOrder="0"/>
    </xf>
    <xf borderId="6" fillId="0" fontId="13" numFmtId="0" xfId="0" applyAlignment="1" applyBorder="1" applyFont="1">
      <alignment horizontal="center"/>
    </xf>
    <xf borderId="7" fillId="0" fontId="13" numFmtId="0" xfId="0" applyAlignment="1" applyBorder="1" applyFont="1">
      <alignment horizontal="center" readingOrder="0"/>
    </xf>
    <xf borderId="8" fillId="0" fontId="3" numFmtId="0" xfId="0" applyAlignment="1" applyBorder="1" applyFont="1">
      <alignment readingOrder="0"/>
    </xf>
    <xf borderId="9" fillId="0" fontId="3" numFmtId="0" xfId="0" applyAlignment="1" applyBorder="1" applyFont="1">
      <alignment readingOrder="0"/>
    </xf>
    <xf borderId="10" fillId="0" fontId="3" numFmtId="0" xfId="0" applyAlignment="1" applyBorder="1" applyFont="1">
      <alignment readingOrder="0"/>
    </xf>
    <xf borderId="9" fillId="0" fontId="3" numFmtId="0" xfId="0" applyBorder="1" applyFont="1"/>
    <xf borderId="0" fillId="0" fontId="3" numFmtId="171" xfId="0" applyAlignment="1" applyFont="1" applyNumberFormat="1">
      <alignment horizontal="center" readingOrder="0"/>
    </xf>
    <xf borderId="0" fillId="0" fontId="3" numFmtId="3" xfId="0" applyAlignment="1" applyFont="1" applyNumberFormat="1">
      <alignment horizontal="center" vertical="bottom"/>
    </xf>
    <xf borderId="0" fillId="0" fontId="14" numFmtId="0" xfId="0" applyAlignment="1" applyFont="1">
      <alignment horizontal="left" readingOrder="0"/>
    </xf>
    <xf borderId="0" fillId="0" fontId="15" numFmtId="0" xfId="0" applyAlignment="1" applyFont="1">
      <alignment horizontal="center"/>
    </xf>
    <xf borderId="0" fillId="0" fontId="16" numFmtId="0" xfId="0" applyAlignment="1" applyFont="1">
      <alignment horizontal="center"/>
    </xf>
    <xf borderId="0" fillId="0" fontId="15" numFmtId="4" xfId="0" applyAlignment="1" applyFont="1" applyNumberFormat="1">
      <alignment horizontal="center"/>
    </xf>
    <xf borderId="0" fillId="0" fontId="15" numFmtId="0" xfId="0" applyAlignment="1" applyFont="1">
      <alignment horizontal="center"/>
    </xf>
    <xf borderId="0" fillId="0" fontId="15" numFmtId="3" xfId="0" applyAlignment="1" applyFont="1" applyNumberFormat="1">
      <alignment horizontal="center"/>
    </xf>
    <xf borderId="11" fillId="0" fontId="15" numFmtId="0" xfId="0" applyAlignment="1" applyBorder="1" applyFont="1">
      <alignment horizontal="left" readingOrder="0" shrinkToFit="0" vertical="bottom" wrapText="0"/>
    </xf>
    <xf borderId="11" fillId="0" fontId="15" numFmtId="0" xfId="0" applyAlignment="1" applyBorder="1" applyFont="1">
      <alignment horizontal="center" vertical="bottom"/>
    </xf>
    <xf borderId="11" fillId="0" fontId="15" numFmtId="3" xfId="0" applyAlignment="1" applyBorder="1" applyFont="1" applyNumberFormat="1">
      <alignment horizontal="center" vertical="bottom"/>
    </xf>
    <xf borderId="11" fillId="0" fontId="17" numFmtId="165" xfId="0" applyAlignment="1" applyBorder="1" applyFont="1" applyNumberFormat="1">
      <alignment horizontal="center" readingOrder="0" vertical="bottom"/>
    </xf>
    <xf borderId="11" fillId="0" fontId="17" numFmtId="14" xfId="0" applyAlignment="1" applyBorder="1" applyFont="1" applyNumberFormat="1">
      <alignment horizontal="center" readingOrder="0" vertical="bottom"/>
    </xf>
    <xf borderId="11" fillId="0" fontId="14" numFmtId="0" xfId="0" applyAlignment="1" applyBorder="1" applyFont="1">
      <alignment horizontal="center" readingOrder="0" vertical="center"/>
    </xf>
    <xf borderId="11" fillId="0" fontId="14" numFmtId="0" xfId="0" applyAlignment="1" applyBorder="1" applyFont="1">
      <alignment horizontal="center" readingOrder="0" shrinkToFit="0" vertical="center" wrapText="1"/>
    </xf>
    <xf borderId="11" fillId="0" fontId="14" numFmtId="166" xfId="0" applyAlignment="1" applyBorder="1" applyFont="1" applyNumberFormat="1">
      <alignment horizontal="center" readingOrder="0" vertical="center"/>
    </xf>
    <xf borderId="11" fillId="0" fontId="14" numFmtId="4" xfId="0" applyAlignment="1" applyBorder="1" applyFont="1" applyNumberFormat="1">
      <alignment horizontal="center" readingOrder="0" shrinkToFit="0" vertical="center" wrapText="1"/>
    </xf>
    <xf borderId="0" fillId="0" fontId="18" numFmtId="0" xfId="0" applyAlignment="1" applyFont="1">
      <alignment horizontal="center" readingOrder="0" shrinkToFit="0" vertical="center" wrapText="1"/>
    </xf>
    <xf borderId="11" fillId="7" fontId="15" numFmtId="0" xfId="0" applyAlignment="1" applyBorder="1" applyFill="1" applyFont="1">
      <alignment horizontal="center" readingOrder="0" shrinkToFit="0" vertical="bottom" wrapText="1"/>
    </xf>
    <xf borderId="11" fillId="8" fontId="15" numFmtId="3" xfId="0" applyAlignment="1" applyBorder="1" applyFill="1" applyFont="1" applyNumberFormat="1">
      <alignment horizontal="center" readingOrder="0" shrinkToFit="0" vertical="bottom" wrapText="1"/>
    </xf>
    <xf borderId="11" fillId="8" fontId="15" numFmtId="0" xfId="0" applyAlignment="1" applyBorder="1" applyFont="1">
      <alignment horizontal="center" readingOrder="0" shrinkToFit="0" vertical="bottom" wrapText="1"/>
    </xf>
    <xf borderId="11" fillId="9" fontId="15" numFmtId="3" xfId="0" applyAlignment="1" applyBorder="1" applyFill="1" applyFont="1" applyNumberFormat="1">
      <alignment horizontal="center" readingOrder="0" shrinkToFit="0" vertical="bottom" wrapText="1"/>
    </xf>
    <xf borderId="11" fillId="9" fontId="15" numFmtId="0" xfId="0" applyAlignment="1" applyBorder="1" applyFont="1">
      <alignment horizontal="center" readingOrder="0" shrinkToFit="0" vertical="bottom" wrapText="1"/>
    </xf>
    <xf borderId="11" fillId="10" fontId="15" numFmtId="0" xfId="0" applyAlignment="1" applyBorder="1" applyFill="1" applyFont="1">
      <alignment horizontal="center" readingOrder="0" shrinkToFit="0" vertical="bottom" wrapText="1"/>
    </xf>
    <xf borderId="0" fillId="9" fontId="14" numFmtId="3" xfId="0" applyAlignment="1" applyFont="1" applyNumberFormat="1">
      <alignment shrinkToFit="0" vertical="bottom" wrapText="1"/>
    </xf>
    <xf borderId="11" fillId="9" fontId="14" numFmtId="0" xfId="0" applyAlignment="1" applyBorder="1" applyFont="1">
      <alignment shrinkToFit="0" vertical="bottom" wrapText="1"/>
    </xf>
    <xf borderId="11" fillId="10" fontId="14" numFmtId="0" xfId="0" applyAlignment="1" applyBorder="1" applyFont="1">
      <alignment shrinkToFit="0" vertical="bottom" wrapText="1"/>
    </xf>
    <xf borderId="11" fillId="11" fontId="15" numFmtId="0" xfId="0" applyAlignment="1" applyBorder="1" applyFill="1" applyFont="1">
      <alignment horizontal="center" readingOrder="0" shrinkToFit="0" vertical="bottom" wrapText="1"/>
    </xf>
    <xf borderId="0" fillId="12" fontId="15" numFmtId="0" xfId="0" applyAlignment="1" applyFill="1" applyFont="1">
      <alignment horizontal="center" readingOrder="0" shrinkToFit="0" vertical="bottom" wrapText="1"/>
    </xf>
    <xf borderId="11" fillId="12" fontId="15" numFmtId="0" xfId="0" applyAlignment="1" applyBorder="1" applyFont="1">
      <alignment horizontal="center" readingOrder="0" shrinkToFit="0" vertical="bottom" wrapText="1"/>
    </xf>
    <xf borderId="11" fillId="13" fontId="15" numFmtId="0" xfId="0" applyAlignment="1" applyBorder="1" applyFill="1" applyFont="1">
      <alignment horizontal="center" readingOrder="0" shrinkToFit="0" vertical="bottom" wrapText="1"/>
    </xf>
    <xf borderId="11" fillId="14" fontId="15" numFmtId="0" xfId="0" applyAlignment="1" applyBorder="1" applyFill="1" applyFont="1">
      <alignment horizontal="center" readingOrder="0" shrinkToFit="0" vertical="bottom" wrapText="1"/>
    </xf>
    <xf borderId="11" fillId="14" fontId="15" numFmtId="3" xfId="0" applyAlignment="1" applyBorder="1" applyFont="1" applyNumberFormat="1">
      <alignment horizontal="center" readingOrder="0" shrinkToFit="0" vertical="bottom" wrapText="1"/>
    </xf>
    <xf borderId="11" fillId="0" fontId="15" numFmtId="0" xfId="0" applyAlignment="1" applyBorder="1" applyFont="1">
      <alignment horizontal="left" readingOrder="0"/>
    </xf>
    <xf borderId="11" fillId="0" fontId="15" numFmtId="0" xfId="0" applyAlignment="1" applyBorder="1" applyFont="1">
      <alignment horizontal="center" readingOrder="0"/>
    </xf>
    <xf borderId="11" fillId="0" fontId="19" numFmtId="0" xfId="0" applyAlignment="1" applyBorder="1" applyFont="1">
      <alignment horizontal="center" vertical="bottom"/>
    </xf>
    <xf borderId="11" fillId="0" fontId="20" numFmtId="3" xfId="0" applyAlignment="1" applyBorder="1" applyFont="1" applyNumberFormat="1">
      <alignment horizontal="center" readingOrder="0" vertical="bottom"/>
    </xf>
    <xf borderId="11" fillId="15" fontId="21" numFmtId="3" xfId="0" applyAlignment="1" applyBorder="1" applyFill="1" applyFont="1" applyNumberFormat="1">
      <alignment horizontal="center" readingOrder="0" vertical="bottom"/>
    </xf>
    <xf borderId="11" fillId="0" fontId="21" numFmtId="3" xfId="0" applyAlignment="1" applyBorder="1" applyFont="1" applyNumberFormat="1">
      <alignment horizontal="center" readingOrder="0" vertical="bottom"/>
    </xf>
    <xf borderId="11" fillId="16" fontId="20" numFmtId="3" xfId="0" applyAlignment="1" applyBorder="1" applyFill="1" applyFont="1" applyNumberFormat="1">
      <alignment horizontal="center" readingOrder="0" vertical="bottom"/>
    </xf>
    <xf borderId="11" fillId="0" fontId="15" numFmtId="166" xfId="0" applyAlignment="1" applyBorder="1" applyFont="1" applyNumberFormat="1">
      <alignment horizontal="center"/>
    </xf>
    <xf borderId="11" fillId="0" fontId="17" numFmtId="166" xfId="0" applyAlignment="1" applyBorder="1" applyFont="1" applyNumberFormat="1">
      <alignment horizontal="center"/>
    </xf>
    <xf borderId="0" fillId="0" fontId="18" numFmtId="3" xfId="0" applyAlignment="1" applyFont="1" applyNumberFormat="1">
      <alignment horizontal="center"/>
    </xf>
    <xf borderId="0" fillId="0" fontId="15" numFmtId="3" xfId="0" applyAlignment="1" applyFont="1" applyNumberFormat="1">
      <alignment horizontal="center" readingOrder="0"/>
    </xf>
    <xf borderId="11" fillId="0" fontId="15" numFmtId="0" xfId="0" applyAlignment="1" applyBorder="1" applyFont="1">
      <alignment horizontal="center" readingOrder="0" vertical="bottom"/>
    </xf>
    <xf borderId="11" fillId="8" fontId="22"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2" numFmtId="3" xfId="0" applyAlignment="1" applyBorder="1" applyFont="1" applyNumberFormat="1">
      <alignment horizontal="center" vertical="bottom"/>
    </xf>
    <xf borderId="11" fillId="11" fontId="22" numFmtId="3" xfId="0" applyAlignment="1" applyBorder="1" applyFont="1" applyNumberForma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14" fontId="24"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2" fontId="25" numFmtId="165" xfId="0" applyAlignment="1" applyBorder="1" applyFont="1" applyNumberFormat="1">
      <alignment horizontal="center" vertical="bottom"/>
    </xf>
    <xf borderId="11" fillId="17" fontId="15" numFmtId="10" xfId="0" applyAlignment="1" applyBorder="1" applyFill="1" applyFont="1" applyNumberFormat="1">
      <alignment horizontal="center" readingOrder="0" vertical="bottom"/>
    </xf>
    <xf borderId="11" fillId="18" fontId="15" numFmtId="10" xfId="0" applyAlignment="1" applyBorder="1" applyFill="1" applyFont="1" applyNumberFormat="1">
      <alignment horizontal="center" readingOrder="0" vertical="bottom"/>
    </xf>
    <xf borderId="11" fillId="0" fontId="26" numFmtId="0" xfId="0" applyAlignment="1" applyBorder="1" applyFont="1">
      <alignment vertical="bottom"/>
    </xf>
    <xf borderId="0" fillId="0" fontId="15" numFmtId="2" xfId="0" applyAlignment="1" applyFont="1" applyNumberFormat="1">
      <alignment horizontal="center"/>
    </xf>
    <xf borderId="11" fillId="19" fontId="21" numFmtId="3" xfId="0" applyAlignment="1" applyBorder="1" applyFill="1" applyFont="1" applyNumberFormat="1">
      <alignment horizontal="center" readingOrder="0" vertical="bottom"/>
    </xf>
    <xf borderId="11" fillId="20" fontId="20" numFmtId="3" xfId="0" applyAlignment="1" applyBorder="1" applyFill="1" applyFont="1" applyNumberFormat="1">
      <alignment horizontal="center" readingOrder="0" vertical="bottom"/>
    </xf>
    <xf borderId="0" fillId="0" fontId="15" numFmtId="10" xfId="0" applyAlignment="1" applyFont="1" applyNumberFormat="1">
      <alignment horizontal="center"/>
    </xf>
    <xf borderId="11" fillId="14" fontId="27" numFmtId="3" xfId="0" applyAlignment="1" applyBorder="1" applyFont="1" applyNumberFormat="1">
      <alignment horizontal="center" vertical="bottom"/>
    </xf>
    <xf borderId="11" fillId="14" fontId="17" numFmtId="3" xfId="0" applyAlignment="1" applyBorder="1" applyFont="1" applyNumberFormat="1">
      <alignment horizontal="center" vertical="bottom"/>
    </xf>
    <xf borderId="11" fillId="14" fontId="25" numFmtId="3" xfId="0" applyAlignment="1" applyBorder="1" applyFont="1" applyNumberFormat="1">
      <alignment horizontal="center" vertical="bottom"/>
    </xf>
    <xf borderId="11" fillId="0" fontId="21" numFmtId="0" xfId="0" applyAlignment="1" applyBorder="1" applyFont="1">
      <alignment horizontal="center" readingOrder="0" vertical="bottom"/>
    </xf>
    <xf borderId="11" fillId="8" fontId="27" numFmtId="3" xfId="0" applyAlignment="1" applyBorder="1" applyFont="1" applyNumberFormat="1">
      <alignment horizontal="center" vertical="bottom"/>
    </xf>
    <xf borderId="11" fillId="8" fontId="25" numFmtId="3" xfId="0" applyAlignment="1" applyBorder="1" applyFont="1" applyNumberFormat="1">
      <alignment horizontal="center" vertical="bottom"/>
    </xf>
    <xf borderId="11" fillId="9" fontId="27"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10" fontId="27"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21" fontId="21" numFmtId="3" xfId="0" applyAlignment="1" applyBorder="1" applyFill="1" applyFont="1" applyNumberFormat="1">
      <alignment horizontal="center" readingOrder="0" vertical="bottom"/>
    </xf>
    <xf borderId="11" fillId="22" fontId="20" numFmtId="3" xfId="0" applyAlignment="1" applyBorder="1" applyFill="1" applyFont="1" applyNumberFormat="1">
      <alignment horizontal="center" readingOrder="0" vertical="bottom"/>
    </xf>
    <xf borderId="11" fillId="8" fontId="23" numFmtId="3" xfId="0" applyAlignment="1" applyBorder="1" applyFont="1" applyNumberFormat="1">
      <alignment horizontal="center" vertical="bottom"/>
    </xf>
    <xf borderId="11" fillId="12" fontId="28" numFmtId="165" xfId="0" applyAlignment="1" applyBorder="1" applyFont="1" applyNumberFormat="1">
      <alignment horizontal="center" vertical="bottom"/>
    </xf>
    <xf borderId="11" fillId="23" fontId="21" numFmtId="3" xfId="0" applyAlignment="1" applyBorder="1" applyFill="1" applyFont="1" applyNumberFormat="1">
      <alignment horizontal="center" readingOrder="0" vertical="bottom"/>
    </xf>
    <xf borderId="11" fillId="24" fontId="20" numFmtId="3" xfId="0" applyAlignment="1" applyBorder="1" applyFill="1" applyFont="1" applyNumberFormat="1">
      <alignment horizontal="center" readingOrder="0" vertical="bottom"/>
    </xf>
    <xf borderId="11" fillId="25" fontId="21" numFmtId="3" xfId="0" applyAlignment="1" applyBorder="1" applyFill="1" applyFont="1" applyNumberFormat="1">
      <alignment horizontal="center" readingOrder="0" vertical="bottom"/>
    </xf>
    <xf borderId="11" fillId="25" fontId="20" numFmtId="3" xfId="0" applyAlignment="1" applyBorder="1" applyFont="1" applyNumberFormat="1">
      <alignment horizontal="center" readingOrder="0" vertical="bottom"/>
    </xf>
    <xf borderId="11" fillId="26" fontId="21" numFmtId="3" xfId="0" applyAlignment="1" applyBorder="1" applyFill="1" applyFont="1" applyNumberFormat="1">
      <alignment horizontal="center" readingOrder="0" vertical="bottom"/>
    </xf>
    <xf borderId="11" fillId="27" fontId="20" numFmtId="3" xfId="0" applyAlignment="1" applyBorder="1" applyFill="1" applyFont="1" applyNumberFormat="1">
      <alignment horizontal="center" readingOrder="0" vertical="bottom"/>
    </xf>
    <xf borderId="11" fillId="28" fontId="21" numFmtId="3" xfId="0" applyAlignment="1" applyBorder="1" applyFill="1" applyFont="1" applyNumberFormat="1">
      <alignment horizontal="center" readingOrder="0" vertical="bottom"/>
    </xf>
    <xf borderId="11" fillId="21" fontId="20" numFmtId="3" xfId="0" applyAlignment="1" applyBorder="1" applyFont="1" applyNumberFormat="1">
      <alignment horizontal="center" readingOrder="0" vertical="bottom"/>
    </xf>
    <xf borderId="0" fillId="0" fontId="18" numFmtId="0" xfId="0" applyAlignment="1" applyFont="1">
      <alignment horizontal="center" readingOrder="0"/>
    </xf>
    <xf borderId="11" fillId="29" fontId="21" numFmtId="3" xfId="0" applyAlignment="1" applyBorder="1" applyFill="1" applyFont="1" applyNumberFormat="1">
      <alignment horizontal="center" readingOrder="0" vertical="bottom"/>
    </xf>
    <xf borderId="11" fillId="30" fontId="20" numFmtId="3" xfId="0" applyAlignment="1" applyBorder="1" applyFill="1" applyFont="1" applyNumberFormat="1">
      <alignment horizontal="center" readingOrder="0" vertical="bottom"/>
    </xf>
    <xf borderId="11" fillId="11" fontId="25" numFmtId="3" xfId="0" applyAlignment="1" applyBorder="1" applyFont="1" applyNumberFormat="1">
      <alignment horizontal="center" vertical="bottom"/>
    </xf>
    <xf borderId="11" fillId="12" fontId="25" numFmtId="3" xfId="0" applyAlignment="1" applyBorder="1" applyFont="1" applyNumberFormat="1">
      <alignment horizontal="center" vertical="bottom"/>
    </xf>
    <xf borderId="11" fillId="13" fontId="25" numFmtId="3" xfId="0" applyAlignment="1" applyBorder="1" applyFont="1" applyNumberFormat="1">
      <alignment horizontal="center" vertical="bottom"/>
    </xf>
    <xf borderId="11" fillId="31" fontId="21" numFmtId="3" xfId="0" applyAlignment="1" applyBorder="1" applyFill="1" applyFont="1" applyNumberFormat="1">
      <alignment horizontal="center" readingOrder="0" vertical="bottom"/>
    </xf>
    <xf borderId="11" fillId="32" fontId="20" numFmtId="3" xfId="0" applyAlignment="1" applyBorder="1" applyFill="1" applyFont="1" applyNumberFormat="1">
      <alignment horizontal="center" readingOrder="0" vertical="bottom"/>
    </xf>
    <xf borderId="11" fillId="33" fontId="21" numFmtId="3" xfId="0" applyAlignment="1" applyBorder="1" applyFill="1" applyFont="1" applyNumberFormat="1">
      <alignment horizontal="center" readingOrder="0" vertical="bottom"/>
    </xf>
    <xf borderId="11" fillId="26" fontId="20" numFmtId="3" xfId="0" applyAlignment="1" applyBorder="1" applyFont="1" applyNumberFormat="1">
      <alignment horizontal="center" readingOrder="0" vertical="bottom"/>
    </xf>
    <xf borderId="11" fillId="14" fontId="27" numFmtId="3" xfId="0" applyAlignment="1" applyBorder="1" applyFont="1" applyNumberFormat="1">
      <alignment horizontal="center" readingOrder="0" vertical="bottom"/>
    </xf>
    <xf borderId="11" fillId="14" fontId="25" numFmtId="3" xfId="0" applyAlignment="1" applyBorder="1" applyFont="1" applyNumberFormat="1">
      <alignment horizontal="center" readingOrder="0" vertical="bottom"/>
    </xf>
    <xf borderId="11" fillId="24" fontId="21" numFmtId="3" xfId="0" applyAlignment="1" applyBorder="1" applyFont="1" applyNumberFormat="1">
      <alignment horizontal="center" readingOrder="0" vertical="bottom"/>
    </xf>
    <xf borderId="11" fillId="34" fontId="20" numFmtId="3" xfId="0" applyAlignment="1" applyBorder="1" applyFill="1" applyFont="1" applyNumberFormat="1">
      <alignment horizontal="center" readingOrder="0" vertical="bottom"/>
    </xf>
    <xf borderId="11" fillId="35" fontId="21" numFmtId="3" xfId="0" applyAlignment="1" applyBorder="1" applyFill="1" applyFont="1" applyNumberFormat="1">
      <alignment horizontal="center" readingOrder="0" vertical="bottom"/>
    </xf>
    <xf borderId="11" fillId="36" fontId="20" numFmtId="3" xfId="0" applyAlignment="1" applyBorder="1" applyFill="1" applyFont="1" applyNumberFormat="1">
      <alignment horizontal="center" readingOrder="0" vertical="bottom"/>
    </xf>
    <xf borderId="11" fillId="37" fontId="20" numFmtId="3" xfId="0" applyAlignment="1" applyBorder="1" applyFill="1" applyFont="1" applyNumberFormat="1">
      <alignment horizontal="center" readingOrder="0" vertical="bottom"/>
    </xf>
    <xf borderId="11" fillId="38" fontId="20" numFmtId="3" xfId="0" applyAlignment="1" applyBorder="1" applyFill="1" applyFont="1" applyNumberFormat="1">
      <alignment horizontal="center" readingOrder="0" vertical="bottom"/>
    </xf>
    <xf borderId="11" fillId="34" fontId="21" numFmtId="3" xfId="0" applyAlignment="1" applyBorder="1" applyFont="1" applyNumberFormat="1">
      <alignment horizontal="center" readingOrder="0" vertical="bottom"/>
    </xf>
    <xf borderId="11" fillId="39" fontId="20" numFmtId="3" xfId="0" applyAlignment="1" applyBorder="1" applyFill="1" applyFont="1" applyNumberFormat="1">
      <alignment horizontal="center" readingOrder="0" vertical="bottom"/>
    </xf>
    <xf borderId="11" fillId="40" fontId="21" numFmtId="3" xfId="0" applyAlignment="1" applyBorder="1" applyFill="1" applyFont="1" applyNumberFormat="1">
      <alignment horizontal="center" readingOrder="0" vertical="bottom"/>
    </xf>
    <xf borderId="11" fillId="41" fontId="20" numFmtId="3" xfId="0" applyAlignment="1" applyBorder="1" applyFill="1" applyFont="1" applyNumberFormat="1">
      <alignment horizontal="center" readingOrder="0" vertical="bottom"/>
    </xf>
    <xf borderId="11" fillId="39" fontId="21" numFmtId="3" xfId="0" applyAlignment="1" applyBorder="1" applyFont="1" applyNumberFormat="1">
      <alignment horizontal="center" readingOrder="0" vertical="bottom"/>
    </xf>
    <xf borderId="11" fillId="42" fontId="20" numFmtId="3" xfId="0" applyAlignment="1" applyBorder="1" applyFill="1" applyFont="1" applyNumberFormat="1">
      <alignment horizontal="center" readingOrder="0" vertical="bottom"/>
    </xf>
    <xf borderId="11" fillId="43" fontId="21" numFmtId="3" xfId="0" applyAlignment="1" applyBorder="1" applyFill="1" applyFont="1" applyNumberFormat="1">
      <alignment horizontal="center" readingOrder="0" vertical="bottom"/>
    </xf>
    <xf borderId="11" fillId="44" fontId="20" numFmtId="3" xfId="0" applyAlignment="1" applyBorder="1" applyFill="1" applyFont="1" applyNumberFormat="1">
      <alignment horizontal="center" readingOrder="0" vertical="bottom"/>
    </xf>
    <xf borderId="11" fillId="45" fontId="21" numFmtId="3" xfId="0" applyAlignment="1" applyBorder="1" applyFill="1" applyFont="1" applyNumberFormat="1">
      <alignment horizontal="center" readingOrder="0" vertical="bottom"/>
    </xf>
    <xf borderId="11" fillId="46" fontId="21" numFmtId="3" xfId="0" applyAlignment="1" applyBorder="1" applyFill="1" applyFont="1" applyNumberFormat="1">
      <alignment horizontal="center" readingOrder="0" vertical="bottom"/>
    </xf>
    <xf borderId="11" fillId="47" fontId="20" numFmtId="3" xfId="0" applyAlignment="1" applyBorder="1" applyFill="1" applyFont="1" applyNumberFormat="1">
      <alignment horizontal="center" readingOrder="0" vertical="bottom"/>
    </xf>
    <xf borderId="11" fillId="48" fontId="21" numFmtId="3" xfId="0" applyAlignment="1" applyBorder="1" applyFill="1" applyFont="1" applyNumberFormat="1">
      <alignment horizontal="center" readingOrder="0" vertical="bottom"/>
    </xf>
    <xf borderId="11" fillId="49" fontId="20" numFmtId="3" xfId="0" applyAlignment="1" applyBorder="1" applyFill="1" applyFont="1" applyNumberFormat="1">
      <alignment horizontal="center" readingOrder="0" vertical="bottom"/>
    </xf>
    <xf borderId="11" fillId="50" fontId="21" numFmtId="3" xfId="0" applyAlignment="1" applyBorder="1" applyFill="1" applyFont="1" applyNumberFormat="1">
      <alignment horizontal="center" readingOrder="0" vertical="bottom"/>
    </xf>
    <xf borderId="11" fillId="51" fontId="20" numFmtId="3" xfId="0" applyAlignment="1" applyBorder="1" applyFill="1" applyFont="1" applyNumberFormat="1">
      <alignment horizontal="center" readingOrder="0" vertical="bottom"/>
    </xf>
    <xf borderId="11" fillId="22" fontId="21" numFmtId="3" xfId="0" applyAlignment="1" applyBorder="1" applyFont="1" applyNumberFormat="1">
      <alignment horizontal="center" readingOrder="0" vertical="bottom"/>
    </xf>
    <xf borderId="11" fillId="52" fontId="20" numFmtId="3" xfId="0" applyAlignment="1" applyBorder="1" applyFill="1" applyFont="1" applyNumberFormat="1">
      <alignment horizontal="center" readingOrder="0" vertical="bottom"/>
    </xf>
    <xf borderId="11" fillId="19" fontId="20" numFmtId="3" xfId="0" applyAlignment="1" applyBorder="1" applyFont="1" applyNumberFormat="1">
      <alignment horizontal="center" readingOrder="0" vertical="bottom"/>
    </xf>
    <xf borderId="11" fillId="16" fontId="21" numFmtId="3" xfId="0" applyAlignment="1" applyBorder="1" applyFont="1" applyNumberFormat="1">
      <alignment horizontal="center" readingOrder="0" vertical="bottom"/>
    </xf>
    <xf borderId="11" fillId="40" fontId="20" numFmtId="3" xfId="0" applyAlignment="1" applyBorder="1" applyFont="1" applyNumberFormat="1">
      <alignment horizontal="center" readingOrder="0" vertical="bottom"/>
    </xf>
    <xf borderId="11" fillId="14" fontId="25" numFmtId="165" xfId="0" applyAlignment="1" applyBorder="1" applyFont="1" applyNumberFormat="1">
      <alignment horizontal="center" vertical="bottom"/>
    </xf>
    <xf borderId="11" fillId="48" fontId="20" numFmtId="3" xfId="0" applyAlignment="1" applyBorder="1" applyFont="1" applyNumberFormat="1">
      <alignment horizontal="center" readingOrder="0" vertical="bottom"/>
    </xf>
    <xf borderId="11" fillId="28" fontId="20" numFmtId="3" xfId="0" applyAlignment="1" applyBorder="1" applyFont="1" applyNumberFormat="1">
      <alignment horizontal="center" readingOrder="0" vertical="bottom"/>
    </xf>
    <xf borderId="11" fillId="3" fontId="15" numFmtId="0" xfId="0" applyAlignment="1" applyBorder="1" applyFont="1">
      <alignment horizontal="center" readingOrder="0"/>
    </xf>
    <xf borderId="11" fillId="3" fontId="16" numFmtId="0" xfId="0" applyAlignment="1" applyBorder="1" applyFont="1">
      <alignment horizontal="center" readingOrder="0"/>
    </xf>
    <xf borderId="11" fillId="0" fontId="14" numFmtId="3" xfId="0" applyAlignment="1" applyBorder="1" applyFont="1" applyNumberFormat="1">
      <alignment horizontal="center" readingOrder="0"/>
    </xf>
    <xf borderId="11" fillId="0" fontId="15" numFmtId="3" xfId="0" applyAlignment="1" applyBorder="1" applyFont="1" applyNumberFormat="1">
      <alignment horizontal="center" readingOrder="0" vertical="bottom"/>
    </xf>
    <xf borderId="11" fillId="3" fontId="17" numFmtId="166" xfId="0" applyAlignment="1" applyBorder="1" applyFont="1" applyNumberFormat="1">
      <alignment horizontal="center"/>
    </xf>
    <xf borderId="11" fillId="8" fontId="24" numFmtId="3" xfId="0" applyAlignment="1" applyBorder="1" applyFont="1" applyNumberFormat="1">
      <alignment horizontal="center" vertical="bottom"/>
    </xf>
    <xf borderId="11" fillId="9" fontId="24" numFmtId="3" xfId="0" applyAlignment="1" applyBorder="1" applyFont="1" applyNumberFormat="1">
      <alignment horizontal="center" vertical="bottom"/>
    </xf>
    <xf borderId="11" fillId="10" fontId="24" numFmtId="0" xfId="0" applyAlignment="1" applyBorder="1" applyFont="1">
      <alignment horizontal="center" vertical="bottom"/>
    </xf>
    <xf borderId="11" fillId="10" fontId="24" numFmtId="3" xfId="0" applyAlignment="1" applyBorder="1" applyFont="1" applyNumberFormat="1">
      <alignment horizontal="center" vertical="bottom"/>
    </xf>
    <xf borderId="11" fillId="11" fontId="24" numFmtId="0" xfId="0" applyAlignment="1" applyBorder="1" applyFont="1">
      <alignment horizontal="center" vertical="bottom"/>
    </xf>
    <xf borderId="11" fillId="12" fontId="24" numFmtId="3" xfId="0" applyAlignment="1" applyBorder="1" applyFont="1" applyNumberFormat="1">
      <alignment horizontal="center" vertical="bottom"/>
    </xf>
    <xf borderId="11" fillId="13" fontId="24" numFmtId="3" xfId="0" applyAlignment="1" applyBorder="1" applyFont="1" applyNumberFormat="1">
      <alignment horizontal="center" vertical="bottom"/>
    </xf>
    <xf borderId="11" fillId="14" fontId="24" numFmtId="166" xfId="0" applyAlignment="1" applyBorder="1" applyFont="1" applyNumberFormat="1">
      <alignment horizontal="center" vertical="bottom"/>
    </xf>
    <xf borderId="11" fillId="14" fontId="24" numFmtId="0" xfId="0" applyAlignment="1" applyBorder="1" applyFont="1">
      <alignment horizontal="center" vertical="bottom"/>
    </xf>
    <xf borderId="11" fillId="0" fontId="24" numFmtId="168" xfId="0" applyAlignment="1" applyBorder="1" applyFont="1" applyNumberFormat="1">
      <alignment horizontal="center" vertical="bottom"/>
    </xf>
    <xf borderId="11" fillId="0" fontId="15" numFmtId="10" xfId="0" applyAlignment="1" applyBorder="1" applyFont="1" applyNumberFormat="1">
      <alignment horizontal="center" readingOrder="0" vertical="bottom"/>
    </xf>
    <xf borderId="11" fillId="0" fontId="15" numFmtId="0" xfId="0" applyAlignment="1" applyBorder="1" applyFont="1">
      <alignment horizontal="center"/>
    </xf>
    <xf borderId="11" fillId="3" fontId="15" numFmtId="0" xfId="0" applyAlignment="1" applyBorder="1" applyFont="1">
      <alignment horizontal="center"/>
    </xf>
    <xf borderId="11" fillId="3" fontId="14" numFmtId="0" xfId="0" applyAlignment="1" applyBorder="1" applyFont="1">
      <alignment horizontal="center" readingOrder="0"/>
    </xf>
    <xf borderId="11" fillId="3" fontId="14" numFmtId="3" xfId="0" applyAlignment="1" applyBorder="1" applyFont="1" applyNumberFormat="1">
      <alignment horizontal="center" readingOrder="0"/>
    </xf>
    <xf borderId="11" fillId="3" fontId="14" numFmtId="166" xfId="0" applyAlignment="1" applyBorder="1" applyFont="1" applyNumberFormat="1">
      <alignment horizontal="center"/>
    </xf>
    <xf borderId="11" fillId="3" fontId="14" numFmtId="3" xfId="0" applyAlignment="1" applyBorder="1" applyFont="1" applyNumberFormat="1">
      <alignment horizontal="center"/>
    </xf>
    <xf borderId="11" fillId="8" fontId="29" numFmtId="3" xfId="0" applyAlignment="1" applyBorder="1" applyFont="1" applyNumberFormat="1">
      <alignment horizontal="right" vertical="bottom"/>
    </xf>
    <xf borderId="11" fillId="9" fontId="29" numFmtId="3" xfId="0" applyAlignment="1" applyBorder="1" applyFont="1" applyNumberFormat="1">
      <alignment horizontal="right" vertical="bottom"/>
    </xf>
    <xf borderId="11" fillId="10" fontId="29" numFmtId="3" xfId="0" applyAlignment="1" applyBorder="1" applyFont="1" applyNumberFormat="1">
      <alignment horizontal="right" vertical="bottom"/>
    </xf>
    <xf borderId="11" fillId="11" fontId="29" numFmtId="3" xfId="0" applyAlignment="1" applyBorder="1" applyFont="1" applyNumberFormat="1">
      <alignment horizontal="right" vertical="bottom"/>
    </xf>
    <xf borderId="11" fillId="12" fontId="27" numFmtId="3" xfId="0" applyAlignment="1" applyBorder="1" applyFont="1" applyNumberFormat="1">
      <alignment horizontal="center" vertical="bottom"/>
    </xf>
    <xf borderId="11" fillId="13" fontId="29" numFmtId="3" xfId="0" applyAlignment="1" applyBorder="1" applyFont="1" applyNumberFormat="1">
      <alignment horizontal="right" vertical="bottom"/>
    </xf>
    <xf borderId="11" fillId="14" fontId="30" numFmtId="3" xfId="0" applyAlignment="1" applyBorder="1" applyFont="1" applyNumberFormat="1">
      <alignment horizontal="right" vertical="bottom"/>
    </xf>
    <xf borderId="0" fillId="0" fontId="28" numFmtId="0" xfId="0" applyAlignment="1" applyFont="1">
      <alignment horizontal="center"/>
    </xf>
    <xf borderId="0" fillId="0" fontId="28" numFmtId="0" xfId="0" applyFont="1"/>
    <xf borderId="0" fillId="0" fontId="28" numFmtId="166" xfId="0" applyAlignment="1" applyFont="1" applyNumberFormat="1">
      <alignment horizontal="center"/>
    </xf>
    <xf borderId="0" fillId="0" fontId="28" numFmtId="3" xfId="0" applyAlignment="1" applyFont="1" applyNumberFormat="1">
      <alignment horizontal="center"/>
    </xf>
    <xf borderId="0" fillId="0" fontId="31" numFmtId="0" xfId="0" applyAlignment="1" applyFont="1">
      <alignment readingOrder="0"/>
    </xf>
    <xf borderId="0" fillId="0" fontId="14" numFmtId="0" xfId="0" applyAlignment="1" applyFont="1">
      <alignment horizontal="center"/>
    </xf>
    <xf borderId="0" fillId="0" fontId="14" numFmtId="0" xfId="0" applyAlignment="1" applyFont="1">
      <alignment horizontal="center" shrinkToFit="0" wrapText="1"/>
    </xf>
    <xf borderId="0" fillId="0" fontId="32" numFmtId="0" xfId="0" applyAlignment="1" applyFont="1">
      <alignment horizontal="left" readingOrder="0"/>
    </xf>
    <xf borderId="11" fillId="0" fontId="14" numFmtId="165" xfId="0" applyAlignment="1" applyBorder="1" applyFont="1" applyNumberFormat="1">
      <alignment horizontal="center" vertical="center"/>
    </xf>
    <xf borderId="12" fillId="0" fontId="14" numFmtId="0" xfId="0" applyAlignment="1" applyBorder="1" applyFont="1">
      <alignment horizontal="center" readingOrder="0" vertical="center"/>
    </xf>
    <xf borderId="11" fillId="0" fontId="14" numFmtId="165" xfId="0" applyAlignment="1" applyBorder="1" applyFont="1" applyNumberFormat="1">
      <alignment horizontal="center" readingOrder="0" vertical="center"/>
    </xf>
    <xf borderId="13" fillId="0" fontId="6" numFmtId="0" xfId="0" applyBorder="1" applyFont="1"/>
    <xf borderId="0" fillId="0" fontId="15" numFmtId="0" xfId="0" applyAlignment="1" applyFont="1">
      <alignment horizontal="center" readingOrder="0"/>
    </xf>
    <xf borderId="11" fillId="0" fontId="15" numFmtId="3" xfId="0" applyAlignment="1" applyBorder="1" applyFont="1" applyNumberFormat="1">
      <alignment horizontal="center" readingOrder="0" vertical="center"/>
    </xf>
    <xf borderId="11" fillId="0" fontId="15" numFmtId="3" xfId="0" applyAlignment="1" applyBorder="1" applyFont="1" applyNumberFormat="1">
      <alignment horizontal="center" vertical="center"/>
    </xf>
    <xf borderId="11" fillId="0" fontId="15" numFmtId="10" xfId="0" applyAlignment="1" applyBorder="1" applyFont="1" applyNumberFormat="1">
      <alignment horizontal="center" vertical="center"/>
    </xf>
    <xf borderId="0" fillId="0" fontId="33" numFmtId="0" xfId="0" applyAlignment="1" applyFont="1">
      <alignment horizontal="left" readingOrder="0"/>
    </xf>
    <xf borderId="0" fillId="0" fontId="14" numFmtId="0" xfId="0" applyAlignment="1" applyFont="1">
      <alignment horizontal="center" readingOrder="0"/>
    </xf>
    <xf borderId="0" fillId="0" fontId="34" numFmtId="0" xfId="0" applyAlignment="1" applyFont="1">
      <alignment horizontal="center" readingOrder="0" vertical="center"/>
    </xf>
    <xf borderId="0" fillId="0" fontId="34" numFmtId="0" xfId="0" applyAlignment="1" applyFont="1">
      <alignment horizontal="center" vertical="center"/>
    </xf>
    <xf borderId="0" fillId="0" fontId="34" numFmtId="3" xfId="0" applyAlignment="1" applyFont="1" applyNumberFormat="1">
      <alignment horizontal="center" vertical="center"/>
    </xf>
    <xf borderId="0" fillId="0" fontId="0" numFmtId="171"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1" xfId="0" applyAlignment="1" applyFont="1" applyNumberFormat="1">
      <alignment horizontal="center" readingOrder="0" vertical="bottom"/>
    </xf>
    <xf borderId="0" fillId="0" fontId="35" numFmtId="0" xfId="0" applyAlignment="1" applyFont="1">
      <alignment horizontal="center" readingOrder="0"/>
    </xf>
    <xf borderId="0" fillId="0" fontId="35" numFmtId="3" xfId="0" applyAlignment="1" applyFont="1" applyNumberFormat="1">
      <alignment horizontal="center" readingOrder="0"/>
    </xf>
    <xf borderId="0" fillId="0" fontId="35" numFmtId="171" xfId="0" applyAlignment="1" applyFont="1" applyNumberFormat="1">
      <alignment horizontal="center" readingOrder="0"/>
    </xf>
    <xf borderId="0" fillId="0" fontId="35" numFmtId="0" xfId="0" applyAlignment="1" applyFont="1">
      <alignment horizontal="center"/>
    </xf>
    <xf borderId="0" fillId="0" fontId="35" numFmtId="167" xfId="0" applyAlignment="1" applyFont="1" applyNumberFormat="1">
      <alignment horizontal="center" readingOrder="0"/>
    </xf>
    <xf borderId="14" fillId="3" fontId="36" numFmtId="3" xfId="0" applyAlignment="1" applyBorder="1" applyFont="1" applyNumberFormat="1">
      <alignment horizontal="center" readingOrder="0"/>
    </xf>
    <xf borderId="0" fillId="0" fontId="35" numFmtId="167" xfId="0" applyAlignment="1" applyFont="1" applyNumberFormat="1">
      <alignment horizontal="center"/>
    </xf>
    <xf borderId="0" fillId="0" fontId="21" numFmtId="3" xfId="0" applyAlignment="1" applyFont="1" applyNumberFormat="1">
      <alignment horizontal="center" readingOrder="0" vertical="bottom"/>
    </xf>
    <xf borderId="0" fillId="0" fontId="21" numFmtId="3" xfId="0" applyAlignment="1" applyFont="1" applyNumberFormat="1">
      <alignment horizontal="center" vertical="bottom"/>
    </xf>
    <xf borderId="0" fillId="0" fontId="19" numFmtId="3" xfId="0" applyAlignment="1" applyFont="1" applyNumberFormat="1">
      <alignment horizontal="center" readingOrder="0" vertical="bottom"/>
    </xf>
    <xf borderId="0" fillId="0" fontId="15" numFmtId="167" xfId="0" applyAlignment="1" applyFont="1" applyNumberFormat="1">
      <alignment horizontal="center" readingOrder="0"/>
    </xf>
    <xf borderId="14" fillId="3" fontId="14" numFmtId="3" xfId="0" applyAlignment="1" applyBorder="1" applyFont="1" applyNumberFormat="1">
      <alignment horizontal="center" readingOrder="0"/>
    </xf>
    <xf borderId="0" fillId="0" fontId="35" numFmtId="0" xfId="0" applyAlignment="1" applyFont="1">
      <alignment horizontal="center" vertical="bottom"/>
    </xf>
    <xf borderId="0" fillId="0" fontId="35" numFmtId="3" xfId="0" applyAlignment="1" applyFont="1" applyNumberFormat="1">
      <alignment horizontal="center" vertical="bottom"/>
    </xf>
    <xf borderId="0" fillId="0" fontId="35" numFmtId="0" xfId="0" applyAlignment="1" applyFont="1">
      <alignment horizontal="center" readingOrder="0" vertical="bottom"/>
    </xf>
    <xf borderId="0" fillId="0" fontId="35" numFmtId="3" xfId="0" applyAlignment="1" applyFont="1" applyNumberFormat="1">
      <alignment horizontal="center" readingOrder="0" vertical="bottom"/>
    </xf>
    <xf borderId="0" fillId="0" fontId="15" numFmtId="3" xfId="0" applyAlignment="1" applyFont="1" applyNumberFormat="1">
      <alignment horizontal="center" readingOrder="0" vertical="bottom"/>
    </xf>
    <xf borderId="0" fillId="0" fontId="28" numFmtId="0" xfId="0" applyAlignment="1" applyFont="1">
      <alignment horizontal="center" readingOrder="0"/>
    </xf>
    <xf borderId="0" fillId="0" fontId="21" numFmtId="0" xfId="0" applyAlignment="1" applyFont="1">
      <alignment horizontal="center" readingOrder="0" vertical="bottom"/>
    </xf>
    <xf borderId="0" fillId="0" fontId="19" numFmtId="0" xfId="0" applyAlignment="1" applyFont="1">
      <alignment horizontal="center" readingOrder="0" vertical="bottom"/>
    </xf>
    <xf borderId="0" fillId="0" fontId="21" numFmtId="0" xfId="0" applyAlignment="1" applyFont="1">
      <alignment horizontal="center" vertical="bottom"/>
    </xf>
    <xf borderId="0" fillId="0" fontId="35" numFmtId="167" xfId="0" applyAlignment="1" applyFont="1" applyNumberFormat="1">
      <alignment horizontal="center" readingOrder="0" vertical="bottom"/>
    </xf>
    <xf borderId="0" fillId="0" fontId="15" numFmtId="0" xfId="0" applyAlignment="1" applyFont="1">
      <alignment horizontal="center" readingOrder="0" vertical="bottom"/>
    </xf>
    <xf borderId="0" fillId="0" fontId="15" numFmtId="0" xfId="0" applyAlignment="1" applyFont="1">
      <alignment horizontal="center" vertical="bottom"/>
    </xf>
    <xf borderId="0" fillId="0" fontId="0" numFmtId="167" xfId="0" applyAlignment="1" applyFont="1" applyNumberFormat="1">
      <alignment horizontal="center" readingOrder="0" vertical="center"/>
    </xf>
    <xf borderId="0" fillId="0" fontId="0" numFmtId="167" xfId="0" applyAlignment="1" applyFont="1" applyNumberFormat="1">
      <alignment horizontal="center" readingOrder="0" vertical="center"/>
    </xf>
    <xf borderId="0" fillId="0" fontId="0" numFmtId="0" xfId="0" applyAlignment="1" applyFont="1">
      <alignment horizontal="center" vertical="center"/>
    </xf>
    <xf borderId="0" fillId="0" fontId="35" numFmtId="171" xfId="0" applyAlignment="1" applyFont="1" applyNumberFormat="1">
      <alignment horizontal="center" readingOrder="0" vertical="bottom"/>
    </xf>
    <xf borderId="0" fillId="0" fontId="15" numFmtId="3" xfId="0" applyAlignment="1" applyFont="1" applyNumberFormat="1">
      <alignment horizontal="center" vertical="bottom"/>
    </xf>
    <xf borderId="0" fillId="0" fontId="34" numFmtId="0" xfId="0" applyAlignment="1" applyFont="1">
      <alignment horizontal="center" shrinkToFit="0" vertical="center" wrapText="1"/>
    </xf>
    <xf borderId="0" fillId="0" fontId="35" numFmtId="3" xfId="0" applyAlignment="1" applyFont="1" applyNumberFormat="1">
      <alignment horizontal="center"/>
    </xf>
    <xf borderId="0" fillId="0" fontId="35" numFmtId="10" xfId="0" applyAlignment="1" applyFont="1" applyNumberFormat="1">
      <alignment horizontal="center"/>
    </xf>
    <xf borderId="0" fillId="0" fontId="34" numFmtId="0" xfId="0" applyAlignment="1" applyFont="1">
      <alignment horizontal="center" readingOrder="0" shrinkToFit="0" vertical="center" wrapText="1"/>
    </xf>
    <xf borderId="0" fillId="22" fontId="37" numFmtId="3" xfId="0" applyFont="1" applyNumberFormat="1"/>
    <xf borderId="0" fillId="7" fontId="15" numFmtId="0" xfId="0" applyAlignment="1" applyFont="1">
      <alignment horizontal="center" readingOrder="0" shrinkToFit="0" vertical="bottom" wrapText="1"/>
    </xf>
    <xf borderId="0" fillId="14" fontId="15" numFmtId="165" xfId="0" applyAlignment="1" applyFont="1" applyNumberFormat="1">
      <alignment horizontal="center" readingOrder="0" shrinkToFit="0" vertical="bottom" wrapText="1"/>
    </xf>
    <xf borderId="0" fillId="14" fontId="15" numFmtId="0" xfId="0" applyAlignment="1" applyFont="1">
      <alignment horizontal="center" readingOrder="0" shrinkToFit="0" vertical="bottom" wrapText="1"/>
    </xf>
    <xf borderId="0" fillId="14" fontId="15"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6" numFmtId="0" xfId="0" applyBorder="1" applyFont="1"/>
    <xf borderId="14" fillId="0" fontId="6" numFmtId="0" xfId="0" applyBorder="1" applyFont="1"/>
    <xf borderId="11" fillId="14" fontId="24" numFmtId="0" xfId="0" applyAlignment="1" applyBorder="1" applyFont="1">
      <alignment horizontal="center" readingOrder="0" shrinkToFit="0" vertical="bottom" wrapText="1"/>
    </xf>
    <xf borderId="11" fillId="14" fontId="24" numFmtId="3" xfId="0" applyAlignment="1" applyBorder="1" applyFont="1" applyNumberFormat="1">
      <alignment horizontal="center" readingOrder="0" shrinkToFit="0" vertical="bottom" wrapText="1"/>
    </xf>
    <xf borderId="11" fillId="53" fontId="1" numFmtId="165"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3" numFmtId="0" xfId="0" applyAlignment="1" applyBorder="1" applyFont="1">
      <alignment horizontal="center" vertical="center"/>
    </xf>
    <xf borderId="11" fillId="0" fontId="3" numFmtId="0" xfId="0" applyAlignment="1" applyBorder="1" applyFont="1">
      <alignment horizontal="left" vertical="center"/>
    </xf>
    <xf borderId="11" fillId="0" fontId="3" numFmtId="3" xfId="0" applyAlignment="1" applyBorder="1" applyFont="1" applyNumberFormat="1">
      <alignment horizontal="center" vertical="center"/>
    </xf>
    <xf borderId="11" fillId="0" fontId="3" numFmtId="0" xfId="0" applyAlignment="1" applyBorder="1" applyFont="1">
      <alignment horizontal="center" readingOrder="0" vertical="center"/>
    </xf>
    <xf borderId="11" fillId="0" fontId="6"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30" numFmtId="3" xfId="0" applyAlignment="1" applyFont="1" applyNumberFormat="1">
      <alignment horizontal="right" vertical="bottom"/>
    </xf>
    <xf borderId="0" fillId="0" fontId="3" numFmtId="3" xfId="0" applyAlignment="1" applyFont="1" applyNumberFormat="1">
      <alignment horizontal="center" vertical="center"/>
    </xf>
    <xf borderId="0" fillId="0" fontId="3" numFmtId="3" xfId="0" applyAlignment="1" applyFont="1" applyNumberFormat="1">
      <alignment horizontal="left" vertical="center"/>
    </xf>
    <xf borderId="0" fillId="0" fontId="3" numFmtId="0" xfId="0" applyAlignment="1" applyFont="1">
      <alignment horizontal="center" vertical="center"/>
    </xf>
    <xf borderId="0" fillId="0" fontId="3" numFmtId="0" xfId="0" applyAlignment="1" applyFont="1">
      <alignment vertical="center"/>
    </xf>
    <xf borderId="0" fillId="0" fontId="3" numFmtId="0" xfId="0" applyAlignment="1" applyFont="1">
      <alignment horizontal="left" vertical="center"/>
    </xf>
    <xf borderId="17" fillId="0" fontId="38" numFmtId="0" xfId="0" applyAlignment="1" applyBorder="1" applyFont="1">
      <alignment horizontal="center" readingOrder="0" shrinkToFit="0" vertical="bottom" wrapText="0"/>
    </xf>
    <xf borderId="11" fillId="0" fontId="38" numFmtId="167" xfId="0" applyAlignment="1" applyBorder="1" applyFont="1" applyNumberFormat="1">
      <alignment horizontal="center" readingOrder="0" shrinkToFit="0" vertical="bottom" wrapText="0"/>
    </xf>
    <xf borderId="15" fillId="0" fontId="39" numFmtId="0" xfId="0" applyAlignment="1" applyBorder="1" applyFont="1">
      <alignment horizontal="center" readingOrder="0" shrinkToFit="0" vertical="bottom" wrapText="0"/>
    </xf>
    <xf borderId="11" fillId="0" fontId="39" numFmtId="10" xfId="0" applyAlignment="1" applyBorder="1" applyFont="1" applyNumberFormat="1">
      <alignment horizontal="center" readingOrder="0" shrinkToFit="0" vertical="bottom" wrapText="0"/>
    </xf>
    <xf borderId="18" fillId="0" fontId="3" numFmtId="0" xfId="0" applyAlignment="1" applyBorder="1" applyFont="1">
      <alignment readingOrder="0"/>
    </xf>
    <xf borderId="0" fillId="0" fontId="39" numFmtId="10" xfId="0" applyAlignment="1" applyFont="1" applyNumberFormat="1">
      <alignment horizontal="center" readingOrder="0" shrinkToFit="0" vertical="bottom" wrapText="0"/>
    </xf>
    <xf borderId="3" fillId="0" fontId="39" numFmtId="0" xfId="0" applyAlignment="1" applyBorder="1" applyFont="1">
      <alignment horizontal="center" shrinkToFit="0" vertical="bottom" wrapText="0"/>
    </xf>
    <xf borderId="17" fillId="0" fontId="39" numFmtId="0" xfId="0" applyAlignment="1" applyBorder="1" applyFont="1">
      <alignment horizontal="center" shrinkToFit="0" wrapText="0"/>
    </xf>
    <xf borderId="11" fillId="53" fontId="39" numFmtId="0" xfId="0" applyAlignment="1" applyBorder="1" applyFont="1">
      <alignment horizontal="center" readingOrder="0" shrinkToFit="0" vertical="center" wrapText="1"/>
    </xf>
    <xf borderId="11" fillId="53" fontId="39" numFmtId="0" xfId="0" applyAlignment="1" applyBorder="1" applyFont="1">
      <alignment horizontal="center" readingOrder="0" shrinkToFit="0" wrapText="1"/>
    </xf>
    <xf borderId="11" fillId="53" fontId="39" numFmtId="0" xfId="0" applyAlignment="1" applyBorder="1" applyFont="1">
      <alignment horizontal="center" readingOrder="0" shrinkToFit="0" vertical="bottom" wrapText="1"/>
    </xf>
    <xf borderId="14" fillId="53" fontId="39" numFmtId="0" xfId="0" applyAlignment="1" applyBorder="1" applyFont="1">
      <alignment horizontal="center" readingOrder="0" shrinkToFit="0" vertical="bottom" wrapText="1"/>
    </xf>
    <xf borderId="19" fillId="0" fontId="3" numFmtId="0" xfId="0" applyAlignment="1" applyBorder="1" applyFont="1">
      <alignment vertical="bottom"/>
    </xf>
    <xf borderId="20" fillId="0" fontId="39" numFmtId="0" xfId="0" applyAlignment="1" applyBorder="1" applyFont="1">
      <alignment horizontal="center" shrinkToFit="0" vertical="bottom" wrapText="0"/>
    </xf>
    <xf borderId="11" fillId="0" fontId="39" numFmtId="3" xfId="0" applyAlignment="1" applyBorder="1" applyFont="1" applyNumberFormat="1">
      <alignment horizontal="center" readingOrder="0" shrinkToFit="0" vertical="bottom" wrapText="0"/>
    </xf>
    <xf borderId="21" fillId="0" fontId="39" numFmtId="10" xfId="0" applyAlignment="1" applyBorder="1" applyFont="1" applyNumberFormat="1">
      <alignment horizontal="center" shrinkToFit="0" vertical="bottom" wrapText="0"/>
    </xf>
    <xf borderId="13" fillId="0" fontId="39" numFmtId="3" xfId="0" applyAlignment="1" applyBorder="1" applyFont="1" applyNumberFormat="1">
      <alignment horizontal="center" vertical="bottom"/>
    </xf>
    <xf borderId="22" fillId="0" fontId="3" numFmtId="3" xfId="0" applyAlignment="1" applyBorder="1" applyFont="1" applyNumberFormat="1">
      <alignment vertical="bottom"/>
    </xf>
    <xf borderId="11" fillId="0" fontId="39" numFmtId="10" xfId="0" applyAlignment="1" applyBorder="1" applyFont="1" applyNumberFormat="1">
      <alignment horizontal="center" shrinkToFit="0" vertical="bottom" wrapText="0"/>
    </xf>
    <xf borderId="11" fillId="53" fontId="38" numFmtId="0" xfId="0" applyAlignment="1" applyBorder="1" applyFont="1">
      <alignment horizontal="center" readingOrder="0" shrinkToFit="0" vertical="center" wrapText="0"/>
    </xf>
    <xf borderId="11" fillId="53" fontId="38" numFmtId="0" xfId="0" applyAlignment="1" applyBorder="1" applyFont="1">
      <alignment horizontal="center" readingOrder="0" shrinkToFit="0" vertical="center" wrapText="1"/>
    </xf>
    <xf borderId="13" fillId="53" fontId="38" numFmtId="0" xfId="0" applyAlignment="1" applyBorder="1" applyFont="1">
      <alignment horizontal="center" vertical="center"/>
    </xf>
    <xf borderId="23" fillId="53" fontId="38" numFmtId="0" xfId="0" applyAlignment="1" applyBorder="1" applyFont="1">
      <alignment horizontal="center" readingOrder="0" shrinkToFit="0" vertical="center" wrapText="1"/>
    </xf>
    <xf borderId="13" fillId="0" fontId="39" numFmtId="0" xfId="0" applyAlignment="1" applyBorder="1" applyFont="1">
      <alignment horizontal="center" readingOrder="0" shrinkToFit="0" vertical="bottom" wrapText="0"/>
    </xf>
    <xf borderId="23" fillId="0" fontId="39" numFmtId="10" xfId="0" applyAlignment="1" applyBorder="1" applyFont="1" applyNumberFormat="1">
      <alignment horizontal="center" readingOrder="0" shrinkToFit="0" vertical="bottom" wrapText="0"/>
    </xf>
    <xf borderId="23" fillId="0" fontId="39" numFmtId="3" xfId="0" applyAlignment="1" applyBorder="1" applyFont="1" applyNumberFormat="1">
      <alignment horizontal="center" readingOrder="0" shrinkToFit="0" vertical="bottom" wrapText="0"/>
    </xf>
    <xf borderId="13" fillId="0" fontId="39" numFmtId="10" xfId="0" applyAlignment="1" applyBorder="1" applyFont="1" applyNumberFormat="1">
      <alignment horizontal="center" readingOrder="0" vertical="bottom"/>
    </xf>
    <xf borderId="23" fillId="0" fontId="39" numFmtId="3" xfId="0" applyAlignment="1" applyBorder="1" applyFont="1" applyNumberFormat="1">
      <alignment horizontal="center" vertical="bottom"/>
    </xf>
    <xf borderId="23" fillId="54" fontId="39" numFmtId="10" xfId="0" applyAlignment="1" applyBorder="1" applyFill="1" applyFont="1" applyNumberFormat="1">
      <alignment horizontal="center" vertical="bottom"/>
    </xf>
    <xf borderId="0" fillId="0" fontId="3" numFmtId="10" xfId="0" applyAlignment="1" applyFont="1" applyNumberFormat="1">
      <alignment horizontal="center"/>
    </xf>
    <xf borderId="13" fillId="0" fontId="39" numFmtId="172" xfId="0" applyAlignment="1" applyBorder="1" applyFont="1" applyNumberFormat="1">
      <alignment horizontal="center" readingOrder="0" shrinkToFit="0" vertical="bottom" wrapText="0"/>
    </xf>
    <xf borderId="0" fillId="0" fontId="3" numFmtId="10" xfId="0" applyAlignment="1" applyFont="1" applyNumberFormat="1">
      <alignment horizontal="center" readingOrder="0"/>
    </xf>
    <xf borderId="13" fillId="0" fontId="39" numFmtId="0" xfId="0" applyAlignment="1" applyBorder="1" applyFont="1">
      <alignment horizontal="center" readingOrder="0" shrinkToFit="0" vertical="center" wrapText="0"/>
    </xf>
    <xf borderId="0" fillId="0" fontId="3"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3" numFmtId="3" xfId="0" applyAlignment="1" applyBorder="1" applyFont="1" applyNumberFormat="1">
      <alignment horizontal="center"/>
    </xf>
    <xf borderId="0" fillId="53" fontId="1" numFmtId="0" xfId="0" applyAlignment="1" applyFont="1">
      <alignment horizontal="center"/>
    </xf>
    <xf borderId="11" fillId="0" fontId="3" numFmtId="0" xfId="0" applyAlignment="1" applyBorder="1" applyFont="1">
      <alignment horizontal="center" readingOrder="0"/>
    </xf>
    <xf borderId="11" fillId="0" fontId="3" numFmtId="10" xfId="0" applyAlignment="1" applyBorder="1" applyFont="1" applyNumberFormat="1">
      <alignment horizontal="center" readingOrder="0"/>
    </xf>
    <xf borderId="11" fillId="0" fontId="3" numFmtId="10" xfId="0" applyAlignment="1" applyBorder="1" applyFont="1" applyNumberFormat="1">
      <alignment horizontal="center"/>
    </xf>
    <xf borderId="11" fillId="56" fontId="38" numFmtId="0" xfId="0" applyAlignment="1" applyBorder="1" applyFill="1" applyFont="1">
      <alignment horizontal="center" readingOrder="0" shrinkToFit="0" vertical="center" wrapText="0"/>
    </xf>
    <xf borderId="14" fillId="56" fontId="38" numFmtId="0" xfId="0" applyAlignment="1" applyBorder="1" applyFont="1">
      <alignment horizontal="center" readingOrder="0" shrinkToFit="0" vertical="center" wrapText="0"/>
    </xf>
    <xf borderId="0" fillId="0" fontId="38" numFmtId="0" xfId="0" applyAlignment="1" applyFont="1">
      <alignment horizontal="center" readingOrder="0" shrinkToFit="0" vertical="center" wrapText="0"/>
    </xf>
    <xf borderId="0" fillId="0" fontId="40" numFmtId="0" xfId="0" applyAlignment="1" applyFont="1">
      <alignment horizontal="center" readingOrder="0" vertical="center"/>
    </xf>
    <xf borderId="24" fillId="0" fontId="39" numFmtId="0" xfId="0" applyAlignment="1" applyBorder="1" applyFont="1">
      <alignment horizontal="center" readingOrder="0" shrinkToFit="0" vertical="center" wrapText="0"/>
    </xf>
    <xf borderId="24" fillId="0" fontId="39" numFmtId="10" xfId="0" applyAlignment="1" applyBorder="1" applyFont="1" applyNumberFormat="1">
      <alignment horizontal="center" readingOrder="0" shrinkToFit="0" vertical="center" wrapText="0"/>
    </xf>
    <xf borderId="11" fillId="0" fontId="39" numFmtId="10" xfId="0" applyAlignment="1" applyBorder="1" applyFont="1" applyNumberFormat="1">
      <alignment horizontal="center" readingOrder="0" shrinkToFit="0" vertical="center" wrapText="0"/>
    </xf>
    <xf borderId="0" fillId="0" fontId="39" numFmtId="0" xfId="0" applyAlignment="1" applyFont="1">
      <alignment horizontal="center" readingOrder="0" shrinkToFit="0" vertical="center" wrapText="0"/>
    </xf>
    <xf borderId="0" fillId="0" fontId="41" numFmtId="10" xfId="0" applyAlignment="1" applyFont="1" applyNumberFormat="1">
      <alignment horizontal="center" readingOrder="0" vertical="center"/>
    </xf>
    <xf borderId="13" fillId="0" fontId="39" numFmtId="172" xfId="0" applyAlignment="1" applyBorder="1" applyFont="1" applyNumberFormat="1">
      <alignment horizontal="center" readingOrder="0" shrinkToFit="0" vertical="center" wrapText="0"/>
    </xf>
    <xf borderId="12" fillId="0" fontId="39" numFmtId="10" xfId="0" applyAlignment="1" applyBorder="1" applyFont="1" applyNumberFormat="1">
      <alignment horizontal="center" readingOrder="0" shrinkToFit="0" vertical="center" wrapText="0"/>
    </xf>
    <xf borderId="23" fillId="0" fontId="39" numFmtId="10" xfId="0" applyAlignment="1" applyBorder="1" applyFont="1" applyNumberFormat="1">
      <alignment horizontal="center" readingOrder="0" shrinkToFit="0" vertical="center" wrapText="0"/>
    </xf>
    <xf borderId="23" fillId="0" fontId="39" numFmtId="0" xfId="0" applyAlignment="1" applyBorder="1" applyFont="1">
      <alignment horizontal="center" readingOrder="0" shrinkToFit="0" vertical="center" wrapText="0"/>
    </xf>
    <xf borderId="0" fillId="0" fontId="39" numFmtId="10" xfId="0" applyAlignment="1" applyFont="1" applyNumberFormat="1">
      <alignment horizontal="center" readingOrder="0" shrinkToFit="0" vertical="center" wrapText="0"/>
    </xf>
    <xf borderId="25" fillId="0" fontId="39" numFmtId="10" xfId="0" applyAlignment="1" applyBorder="1" applyFont="1" applyNumberFormat="1">
      <alignment horizontal="center" readingOrder="0" shrinkToFit="0" vertical="center" wrapText="0"/>
    </xf>
    <xf borderId="23" fillId="0" fontId="6" numFmtId="0" xfId="0" applyBorder="1" applyFont="1"/>
    <xf borderId="0" fillId="0" fontId="41" numFmtId="0" xfId="0" applyAlignment="1" applyFont="1">
      <alignment horizontal="center" vertical="center"/>
    </xf>
    <xf borderId="15" fillId="56" fontId="38" numFmtId="0" xfId="0" applyAlignment="1" applyBorder="1" applyFont="1">
      <alignment horizontal="center" readingOrder="0" shrinkToFit="0" vertical="center" wrapText="0"/>
    </xf>
    <xf borderId="15" fillId="53" fontId="42" numFmtId="0" xfId="0" applyAlignment="1" applyBorder="1" applyFont="1">
      <alignment horizontal="left" readingOrder="0"/>
    </xf>
    <xf borderId="15" fillId="53" fontId="43" numFmtId="0" xfId="0" applyAlignment="1" applyBorder="1" applyFont="1">
      <alignment horizontal="left" readingOrder="0"/>
    </xf>
    <xf borderId="11" fillId="4" fontId="38" numFmtId="0" xfId="0" applyAlignment="1" applyBorder="1" applyFont="1">
      <alignment horizontal="center" readingOrder="0" shrinkToFit="0" vertical="center" wrapText="0"/>
    </xf>
    <xf borderId="11" fillId="53" fontId="40" numFmtId="0" xfId="0" applyAlignment="1" applyBorder="1" applyFont="1">
      <alignment horizontal="center" vertical="center"/>
    </xf>
    <xf borderId="11" fillId="53" fontId="40" numFmtId="0" xfId="0" applyAlignment="1" applyBorder="1" applyFont="1">
      <alignment horizontal="center" readingOrder="0" vertical="center"/>
    </xf>
    <xf borderId="11" fillId="0" fontId="41" numFmtId="10" xfId="0" applyAlignment="1" applyBorder="1" applyFont="1" applyNumberFormat="1">
      <alignment horizontal="center" readingOrder="0" vertical="center"/>
    </xf>
    <xf borderId="12" fillId="0" fontId="41" numFmtId="10" xfId="0" applyAlignment="1" applyBorder="1" applyFont="1" applyNumberFormat="1">
      <alignment horizontal="center" readingOrder="0" vertical="center"/>
    </xf>
    <xf borderId="24" fillId="0" fontId="6" numFmtId="0" xfId="0" applyBorder="1" applyFont="1"/>
    <xf borderId="11" fillId="0" fontId="41" numFmtId="10" xfId="0" applyAlignment="1" applyBorder="1" applyFont="1" applyNumberFormat="1">
      <alignment horizontal="center" readingOrder="0"/>
    </xf>
    <xf borderId="11" fillId="0" fontId="41" numFmtId="9" xfId="0" applyAlignment="1" applyBorder="1" applyFont="1" applyNumberFormat="1">
      <alignment horizontal="center" readingOrder="0"/>
    </xf>
    <xf borderId="26" fillId="0" fontId="3" numFmtId="0" xfId="0" applyBorder="1" applyFont="1"/>
    <xf borderId="27" fillId="0" fontId="4" numFmtId="0" xfId="0" applyAlignment="1" applyBorder="1" applyFont="1">
      <alignment readingOrder="0"/>
    </xf>
    <xf borderId="28" fillId="0" fontId="30" numFmtId="0" xfId="0" applyAlignment="1" applyBorder="1" applyFont="1">
      <alignment readingOrder="0"/>
    </xf>
    <xf borderId="29" fillId="0" fontId="3" numFmtId="0" xfId="0" applyBorder="1" applyFont="1"/>
    <xf borderId="0" fillId="0" fontId="4" numFmtId="0" xfId="0" applyAlignment="1" applyFont="1">
      <alignment readingOrder="0"/>
    </xf>
    <xf borderId="30" fillId="0" fontId="4" numFmtId="3" xfId="0" applyAlignment="1" applyBorder="1" applyFont="1" applyNumberFormat="1">
      <alignment readingOrder="0"/>
    </xf>
    <xf borderId="0" fillId="0" fontId="4" numFmtId="0" xfId="0" applyFont="1"/>
    <xf borderId="30" fillId="0" fontId="4" numFmtId="0" xfId="0" applyBorder="1" applyFont="1"/>
    <xf borderId="0" fillId="0" fontId="30" numFmtId="0" xfId="0" applyAlignment="1" applyFont="1">
      <alignment readingOrder="0"/>
    </xf>
    <xf borderId="31" fillId="0" fontId="44" numFmtId="10" xfId="0" applyBorder="1" applyFont="1" applyNumberFormat="1"/>
    <xf borderId="31" fillId="0" fontId="45" numFmtId="0" xfId="0" applyAlignment="1" applyBorder="1" applyFont="1">
      <alignment readingOrder="0"/>
    </xf>
    <xf borderId="31" fillId="0" fontId="44" numFmtId="2" xfId="0" applyAlignment="1" applyBorder="1" applyFont="1" applyNumberFormat="1">
      <alignment readingOrder="0"/>
    </xf>
    <xf borderId="30" fillId="0" fontId="30" numFmtId="3" xfId="0" applyAlignment="1" applyBorder="1" applyFont="1" applyNumberFormat="1">
      <alignment readingOrder="0"/>
    </xf>
    <xf borderId="30" fillId="0" fontId="4" numFmtId="10" xfId="0" applyBorder="1" applyFont="1" applyNumberFormat="1"/>
    <xf borderId="32" fillId="0" fontId="3" numFmtId="0" xfId="0" applyBorder="1" applyFont="1"/>
    <xf borderId="33" fillId="0" fontId="4" numFmtId="0" xfId="0" applyAlignment="1" applyBorder="1" applyFont="1">
      <alignment readingOrder="0"/>
    </xf>
    <xf borderId="34" fillId="0" fontId="4" numFmtId="10" xfId="0" applyBorder="1" applyFont="1" applyNumberFormat="1"/>
    <xf borderId="0" fillId="0" fontId="46" numFmtId="0" xfId="0" applyAlignment="1" applyFont="1">
      <alignment readingOrder="0"/>
    </xf>
    <xf borderId="0" fillId="0" fontId="40" numFmtId="0" xfId="0" applyAlignment="1" applyFont="1">
      <alignment readingOrder="0"/>
    </xf>
    <xf borderId="0" fillId="0" fontId="3" numFmtId="0" xfId="0" applyFont="1"/>
    <xf borderId="0" fillId="57" fontId="3" numFmtId="0" xfId="0" applyFill="1" applyFont="1"/>
    <xf borderId="0" fillId="0" fontId="1" numFmtId="0" xfId="0" applyAlignment="1" applyFont="1">
      <alignment horizontal="center" shrinkToFit="0" vertical="center" wrapText="1"/>
    </xf>
    <xf borderId="0" fillId="22" fontId="47" numFmtId="0" xfId="0" applyFont="1"/>
    <xf borderId="3" fillId="2" fontId="48" numFmtId="0" xfId="0" applyAlignment="1" applyBorder="1" applyFont="1">
      <alignment horizontal="center" readingOrder="0" vertical="center"/>
    </xf>
    <xf borderId="0" fillId="58" fontId="49" numFmtId="0" xfId="0" applyAlignment="1" applyFill="1" applyFont="1">
      <alignment horizontal="center" readingOrder="0" vertical="center"/>
    </xf>
    <xf borderId="0" fillId="0" fontId="3" numFmtId="10" xfId="0" applyFont="1" applyNumberFormat="1"/>
    <xf borderId="0" fillId="0" fontId="3" numFmtId="171" xfId="0" applyAlignment="1" applyFont="1" applyNumberFormat="1">
      <alignment readingOrder="0"/>
    </xf>
    <xf borderId="0" fillId="0" fontId="3" numFmtId="10" xfId="0" applyAlignment="1" applyFont="1" applyNumberFormat="1">
      <alignment horizontal="right" readingOrder="0"/>
    </xf>
    <xf borderId="0" fillId="59" fontId="3" numFmtId="0" xfId="0" applyAlignment="1" applyFill="1" applyFont="1">
      <alignment horizontal="center" readingOrder="0"/>
    </xf>
    <xf borderId="0" fillId="0" fontId="3" numFmtId="167" xfId="0" applyAlignment="1" applyFont="1" applyNumberFormat="1">
      <alignment readingOrder="0"/>
    </xf>
    <xf borderId="35" fillId="0" fontId="3" numFmtId="3" xfId="0" applyAlignment="1" applyBorder="1" applyFont="1" applyNumberFormat="1">
      <alignment horizontal="center"/>
    </xf>
    <xf borderId="0" fillId="60" fontId="3" numFmtId="0" xfId="0" applyAlignment="1" applyFill="1" applyFont="1">
      <alignment horizontal="center" readingOrder="0"/>
    </xf>
    <xf borderId="0" fillId="61" fontId="3" numFmtId="0" xfId="0" applyAlignment="1" applyFill="1" applyFont="1">
      <alignment horizontal="center" readingOrder="0"/>
    </xf>
    <xf borderId="0" fillId="62" fontId="3" numFmtId="0" xfId="0" applyAlignment="1" applyFill="1" applyFont="1">
      <alignment horizontal="center" readingOrder="0"/>
    </xf>
    <xf borderId="0" fillId="2" fontId="50" numFmtId="0" xfId="0" applyAlignment="1" applyFont="1">
      <alignment horizontal="center" readingOrder="0"/>
    </xf>
    <xf borderId="35" fillId="0" fontId="3" numFmtId="3" xfId="0" applyAlignment="1" applyBorder="1" applyFont="1" applyNumberFormat="1">
      <alignment horizontal="center" readingOrder="0"/>
    </xf>
    <xf borderId="11" fillId="0" fontId="3" numFmtId="0" xfId="0" applyAlignment="1" applyBorder="1" applyFont="1">
      <alignment readingOrder="0"/>
    </xf>
    <xf borderId="11" fillId="0" fontId="3"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3" numFmtId="0" xfId="0" applyAlignment="1" applyBorder="1" applyFont="1">
      <alignment readingOrder="0"/>
    </xf>
    <xf borderId="11" fillId="0" fontId="1" numFmtId="0" xfId="0" applyAlignment="1" applyBorder="1" applyFont="1">
      <alignment readingOrder="0"/>
    </xf>
    <xf borderId="11" fillId="0" fontId="3" numFmtId="10" xfId="0" applyBorder="1" applyFont="1" applyNumberFormat="1"/>
    <xf borderId="11" fillId="0" fontId="3" numFmtId="4" xfId="0" applyBorder="1" applyFont="1" applyNumberFormat="1"/>
    <xf borderId="0" fillId="0" fontId="3" numFmtId="0" xfId="0" applyAlignment="1" applyFont="1">
      <alignment readingOrder="0"/>
    </xf>
    <xf borderId="0" fillId="0" fontId="1" numFmtId="167" xfId="0" applyAlignment="1" applyFont="1" applyNumberFormat="1">
      <alignment readingOrder="0"/>
    </xf>
    <xf borderId="35" fillId="0" fontId="1" numFmtId="3" xfId="0" applyAlignment="1" applyBorder="1" applyFont="1" applyNumberFormat="1">
      <alignment horizontal="center"/>
    </xf>
    <xf borderId="0" fillId="0" fontId="3" numFmtId="173" xfId="0" applyAlignment="1" applyFont="1" applyNumberFormat="1">
      <alignment horizontal="right" readingOrder="0"/>
    </xf>
    <xf borderId="0" fillId="0" fontId="3" numFmtId="173"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3"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3" numFmtId="0" xfId="0" applyAlignment="1" applyFont="1">
      <alignment horizontal="center" readingOrder="0" vertical="top"/>
    </xf>
    <xf borderId="0" fillId="0" fontId="3" numFmtId="0" xfId="0" applyAlignment="1" applyFont="1">
      <alignment horizontal="center" shrinkToFit="0" vertical="top" wrapText="1"/>
    </xf>
    <xf borderId="0" fillId="0" fontId="3" numFmtId="167" xfId="0" applyAlignment="1" applyFont="1" applyNumberFormat="1">
      <alignment horizontal="center" shrinkToFit="0" vertical="top" wrapText="1"/>
    </xf>
    <xf borderId="0" fillId="0" fontId="3" numFmtId="0" xfId="0" applyAlignment="1" applyFont="1">
      <alignment vertical="top"/>
    </xf>
    <xf borderId="0" fillId="0" fontId="3" numFmtId="0" xfId="0" applyAlignment="1" applyFont="1">
      <alignment shrinkToFit="0" vertical="top" wrapText="1"/>
    </xf>
    <xf borderId="0" fillId="0" fontId="51" numFmtId="0" xfId="0" applyAlignment="1" applyFont="1">
      <alignment horizontal="left" vertical="top"/>
    </xf>
    <xf borderId="0" fillId="0" fontId="52" numFmtId="0" xfId="0" applyAlignment="1" applyFont="1">
      <alignment horizontal="center" readingOrder="0" vertical="top"/>
    </xf>
    <xf borderId="0" fillId="0" fontId="3" numFmtId="0" xfId="0" applyAlignment="1" applyFont="1">
      <alignment horizontal="center" readingOrder="0" shrinkToFit="0" vertical="top" wrapText="1"/>
    </xf>
    <xf borderId="0" fillId="0" fontId="3" numFmtId="167" xfId="0" applyAlignment="1" applyFont="1" applyNumberFormat="1">
      <alignment horizontal="center" readingOrder="0" shrinkToFit="0" vertical="top" wrapText="1"/>
    </xf>
    <xf borderId="0" fillId="0" fontId="3" numFmtId="0" xfId="0" applyAlignment="1" applyFont="1">
      <alignment horizontal="left" readingOrder="0" vertical="top"/>
    </xf>
    <xf borderId="0" fillId="0" fontId="3" numFmtId="0" xfId="0" applyAlignment="1" applyFont="1">
      <alignment horizontal="left" readingOrder="0" shrinkToFit="0" vertical="top" wrapText="1"/>
    </xf>
    <xf borderId="0" fillId="0" fontId="53" numFmtId="0" xfId="0" applyAlignment="1" applyFont="1">
      <alignment horizontal="left" readingOrder="0" shrinkToFit="0" vertical="top" wrapText="0"/>
    </xf>
    <xf borderId="0" fillId="0" fontId="3" numFmtId="0" xfId="0" applyAlignment="1" applyFont="1">
      <alignment horizontal="left" readingOrder="0" shrinkToFit="0" vertical="top" wrapText="0"/>
    </xf>
    <xf borderId="0" fillId="0" fontId="3" numFmtId="167" xfId="0" applyAlignment="1" applyFont="1" applyNumberFormat="1">
      <alignment horizontal="center" readingOrder="0" vertical="top"/>
    </xf>
    <xf borderId="0" fillId="0" fontId="3" numFmtId="0" xfId="0" applyAlignment="1" applyFont="1">
      <alignment readingOrder="0" vertical="top"/>
    </xf>
    <xf borderId="0" fillId="0" fontId="3" numFmtId="0" xfId="0" applyAlignment="1" applyFont="1">
      <alignment readingOrder="0" shrinkToFit="0" vertical="top" wrapText="1"/>
    </xf>
    <xf borderId="0" fillId="0" fontId="54" numFmtId="0" xfId="0" applyAlignment="1" applyFont="1">
      <alignment readingOrder="0" vertical="top"/>
    </xf>
    <xf borderId="0" fillId="0" fontId="55" numFmtId="0" xfId="0" applyAlignment="1" applyFont="1">
      <alignment horizontal="left" readingOrder="0" vertical="top"/>
    </xf>
    <xf borderId="0" fillId="0" fontId="56" numFmtId="0" xfId="0" applyAlignment="1" applyFont="1">
      <alignment vertical="top"/>
    </xf>
    <xf borderId="0" fillId="0" fontId="3" numFmtId="0" xfId="0" applyAlignment="1" applyFont="1">
      <alignment horizontal="left" vertical="top"/>
    </xf>
    <xf borderId="0" fillId="0" fontId="3" numFmtId="49" xfId="0" applyAlignment="1" applyFont="1" applyNumberFormat="1">
      <alignment readingOrder="0"/>
    </xf>
    <xf borderId="11" fillId="63" fontId="57" numFmtId="0" xfId="0" applyAlignment="1" applyBorder="1" applyFill="1" applyFont="1">
      <alignment horizontal="right" readingOrder="0"/>
    </xf>
    <xf borderId="11" fillId="63" fontId="57" numFmtId="166" xfId="0" applyAlignment="1" applyBorder="1" applyFont="1" applyNumberFormat="1">
      <alignment horizontal="right" readingOrder="0"/>
    </xf>
    <xf borderId="0" fillId="0" fontId="3" numFmtId="166" xfId="0" applyAlignment="1" applyFont="1" applyNumberFormat="1">
      <alignment readingOrder="0"/>
    </xf>
    <xf borderId="3" fillId="64" fontId="58" numFmtId="0" xfId="0" applyAlignment="1" applyBorder="1" applyFill="1" applyFont="1">
      <alignment readingOrder="0"/>
    </xf>
    <xf borderId="36" fillId="64" fontId="58" numFmtId="174" xfId="0" applyBorder="1" applyFont="1" applyNumberFormat="1"/>
    <xf borderId="3" fillId="64" fontId="3" numFmtId="0" xfId="0" applyBorder="1" applyFont="1"/>
    <xf borderId="17" fillId="64" fontId="58" numFmtId="0" xfId="0" applyAlignment="1" applyBorder="1" applyFont="1">
      <alignment readingOrder="0"/>
    </xf>
    <xf borderId="11" fillId="64" fontId="58" numFmtId="174" xfId="0" applyBorder="1" applyFont="1" applyNumberFormat="1"/>
    <xf borderId="2" fillId="64" fontId="3" numFmtId="0" xfId="0" applyBorder="1" applyFont="1"/>
    <xf borderId="11" fillId="64" fontId="58" numFmtId="0" xfId="0" applyBorder="1" applyFont="1"/>
    <xf borderId="11" fillId="64" fontId="58" numFmtId="10" xfId="0" applyBorder="1" applyFont="1" applyNumberFormat="1"/>
    <xf borderId="37" fillId="64" fontId="3" numFmtId="0" xfId="0" applyBorder="1" applyFont="1"/>
    <xf borderId="11" fillId="64" fontId="58" numFmtId="175" xfId="0" applyBorder="1" applyFont="1" applyNumberFormat="1"/>
    <xf borderId="2" fillId="64" fontId="58" numFmtId="0" xfId="0" applyAlignment="1" applyBorder="1" applyFont="1">
      <alignment readingOrder="0"/>
    </xf>
    <xf borderId="4" fillId="64" fontId="3" numFmtId="0" xfId="0" applyBorder="1" applyFont="1"/>
    <xf borderId="0" fillId="0" fontId="3" numFmtId="170"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3" numFmtId="0" xfId="0" applyAlignment="1" applyFont="1">
      <alignment horizontal="center" readingOrder="0"/>
    </xf>
    <xf borderId="0" fillId="0" fontId="3" numFmtId="167" xfId="0" applyAlignment="1" applyFont="1" applyNumberFormat="1">
      <alignment horizontal="center" readingOrder="0" shrinkToFit="0" wrapText="1"/>
    </xf>
    <xf borderId="0" fillId="0" fontId="3" numFmtId="0" xfId="0" applyAlignment="1" applyFont="1">
      <alignment horizontal="center" shrinkToFit="0" wrapText="1"/>
    </xf>
    <xf borderId="0" fillId="0" fontId="59" numFmtId="0" xfId="0" applyAlignment="1" applyFont="1">
      <alignment horizontal="center" readingOrder="0"/>
    </xf>
    <xf borderId="0" fillId="0" fontId="60" numFmtId="0" xfId="0" applyAlignment="1" applyFont="1">
      <alignment horizontal="center" vertical="center"/>
    </xf>
    <xf borderId="0" fillId="2" fontId="3" numFmtId="0" xfId="0" applyAlignment="1" applyFont="1">
      <alignment horizontal="center"/>
    </xf>
    <xf borderId="0" fillId="2" fontId="50" numFmtId="167" xfId="0" applyAlignment="1" applyFont="1" applyNumberFormat="1">
      <alignment horizontal="center" readingOrder="0"/>
    </xf>
    <xf borderId="0" fillId="0" fontId="5" numFmtId="0" xfId="0" applyAlignment="1" applyFont="1">
      <alignment horizontal="center" readingOrder="0"/>
    </xf>
    <xf borderId="0" fillId="0" fontId="61" numFmtId="0" xfId="0" applyAlignment="1" applyFont="1">
      <alignment horizontal="center"/>
    </xf>
    <xf borderId="0" fillId="0" fontId="3" numFmtId="0" xfId="0" applyAlignment="1" applyFont="1">
      <alignment horizontal="center" readingOrder="0" shrinkToFit="0" vertical="center" wrapText="1"/>
    </xf>
    <xf borderId="0" fillId="0" fontId="3" numFmtId="0" xfId="0" applyAlignment="1" applyFont="1">
      <alignment horizontal="center" readingOrder="0" shrinkToFit="0" wrapText="1"/>
    </xf>
    <xf borderId="0" fillId="0" fontId="3" numFmtId="0" xfId="0" applyAlignment="1" applyFont="1">
      <alignment readingOrder="0" vertical="center"/>
    </xf>
    <xf borderId="0" fillId="0" fontId="62" numFmtId="0" xfId="0" applyAlignment="1" applyFont="1">
      <alignment horizontal="center" readingOrder="0" vertical="center"/>
    </xf>
    <xf borderId="0" fillId="0" fontId="3" numFmtId="0" xfId="0" applyAlignment="1" applyFont="1">
      <alignment horizontal="center" readingOrder="0" vertical="bottom"/>
    </xf>
    <xf borderId="0" fillId="0" fontId="3" numFmtId="0" xfId="0" applyAlignment="1" applyFont="1">
      <alignment vertical="bottom"/>
    </xf>
    <xf borderId="0" fillId="0" fontId="3" numFmtId="0" xfId="0" applyAlignment="1" applyFont="1">
      <alignment horizontal="center" vertical="bottom"/>
    </xf>
    <xf borderId="0" fillId="0" fontId="3" numFmtId="167" xfId="0" applyAlignment="1" applyFont="1" applyNumberFormat="1">
      <alignment horizontal="center" shrinkToFit="0" vertical="bottom" wrapText="1"/>
    </xf>
    <xf borderId="0" fillId="0" fontId="63"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3" numFmtId="0" xfId="0" applyAlignment="1" applyFont="1">
      <alignment shrinkToFit="0" wrapText="1"/>
    </xf>
    <xf borderId="0" fillId="0" fontId="64" numFmtId="0" xfId="0" applyAlignment="1" applyFont="1">
      <alignment horizontal="center" readingOrder="0" vertical="top"/>
    </xf>
    <xf borderId="0" fillId="4" fontId="3" numFmtId="0" xfId="0" applyAlignment="1" applyFont="1">
      <alignment horizontal="center" readingOrder="0" vertical="top"/>
    </xf>
    <xf borderId="0" fillId="4" fontId="3" numFmtId="0" xfId="0" applyAlignment="1" applyFont="1">
      <alignment readingOrder="0" vertical="top"/>
    </xf>
    <xf borderId="0" fillId="4" fontId="3" numFmtId="167" xfId="0" applyAlignment="1" applyFont="1" applyNumberFormat="1">
      <alignment horizontal="center" readingOrder="0" vertical="top"/>
    </xf>
    <xf borderId="0" fillId="4" fontId="3" numFmtId="0" xfId="0" applyAlignment="1" applyFont="1">
      <alignment horizontal="left" readingOrder="0" vertical="top"/>
    </xf>
    <xf borderId="0" fillId="4" fontId="3" numFmtId="0" xfId="0" applyAlignment="1" applyFont="1">
      <alignment readingOrder="0" shrinkToFit="0" vertical="top" wrapText="1"/>
    </xf>
    <xf borderId="0" fillId="4" fontId="65" numFmtId="0" xfId="0" applyAlignment="1" applyFont="1">
      <alignment horizontal="center" readingOrder="0" vertical="top"/>
    </xf>
    <xf borderId="0" fillId="4" fontId="3" numFmtId="0" xfId="0" applyAlignment="1" applyFont="1">
      <alignment horizontal="center" vertical="top"/>
    </xf>
    <xf borderId="0" fillId="4" fontId="3" numFmtId="0" xfId="0" applyAlignment="1" applyFont="1">
      <alignment vertical="top"/>
    </xf>
    <xf borderId="0" fillId="4" fontId="3" numFmtId="0" xfId="0" applyAlignment="1" applyFont="1">
      <alignment readingOrder="0"/>
    </xf>
    <xf borderId="0" fillId="4" fontId="3" numFmtId="167" xfId="0" applyAlignment="1" applyFont="1" applyNumberFormat="1">
      <alignment horizontal="center" readingOrder="0"/>
    </xf>
    <xf borderId="0" fillId="4" fontId="66" numFmtId="0" xfId="0" applyAlignment="1" applyFont="1">
      <alignment horizontal="center"/>
    </xf>
    <xf borderId="0" fillId="4" fontId="3" numFmtId="0" xfId="0" applyFont="1"/>
    <xf borderId="0" fillId="4" fontId="3" numFmtId="0" xfId="0" applyAlignment="1" applyFont="1">
      <alignment horizontal="left" readingOrder="0"/>
    </xf>
    <xf borderId="0" fillId="4" fontId="3" numFmtId="0" xfId="0" applyAlignment="1" applyFont="1">
      <alignment readingOrder="0" shrinkToFit="0" wrapText="1"/>
    </xf>
    <xf borderId="0" fillId="0" fontId="3" numFmtId="0" xfId="0" applyAlignment="1" applyFont="1">
      <alignment horizontal="left"/>
    </xf>
    <xf borderId="0" fillId="0" fontId="3" numFmtId="0" xfId="0" applyFont="1"/>
    <xf borderId="11" fillId="63" fontId="57" numFmtId="10" xfId="0" applyAlignment="1" applyBorder="1" applyFont="1" applyNumberFormat="1">
      <alignment horizontal="right" readingOrder="0"/>
    </xf>
    <xf borderId="0" fillId="0" fontId="3" numFmtId="49" xfId="0" applyFont="1" applyNumberFormat="1"/>
    <xf borderId="11" fillId="65" fontId="57" numFmtId="0" xfId="0" applyAlignment="1" applyBorder="1" applyFill="1" applyFont="1">
      <alignment horizontal="right" readingOrder="0"/>
    </xf>
    <xf borderId="11" fillId="66" fontId="57" numFmtId="0" xfId="0" applyAlignment="1" applyBorder="1" applyFill="1" applyFont="1">
      <alignment horizontal="right" readingOrder="0"/>
    </xf>
    <xf borderId="11" fillId="67" fontId="57" numFmtId="0" xfId="0" applyAlignment="1" applyBorder="1" applyFill="1" applyFont="1">
      <alignment horizontal="right" readingOrder="0"/>
    </xf>
    <xf borderId="11" fillId="68" fontId="57" numFmtId="0" xfId="0" applyAlignment="1" applyBorder="1" applyFill="1" applyFont="1">
      <alignment horizontal="right" readingOrder="0"/>
    </xf>
    <xf borderId="11" fillId="69" fontId="57" numFmtId="0" xfId="0" applyAlignment="1" applyBorder="1" applyFill="1" applyFont="1">
      <alignment horizontal="right" readingOrder="0"/>
    </xf>
    <xf borderId="11" fillId="70" fontId="57" numFmtId="0" xfId="0" applyAlignment="1" applyBorder="1" applyFill="1" applyFont="1">
      <alignment horizontal="right" readingOrder="0"/>
    </xf>
    <xf borderId="11" fillId="71" fontId="57" numFmtId="0" xfId="0" applyAlignment="1" applyBorder="1" applyFill="1" applyFont="1">
      <alignment horizontal="right" readingOrder="0"/>
    </xf>
    <xf borderId="11" fillId="72" fontId="57" numFmtId="0" xfId="0" applyAlignment="1" applyBorder="1" applyFill="1" applyFont="1">
      <alignment horizontal="right" readingOrder="0"/>
    </xf>
    <xf borderId="11" fillId="73" fontId="57" numFmtId="0" xfId="0" applyAlignment="1" applyBorder="1" applyFill="1" applyFont="1">
      <alignment horizontal="right" readingOrder="0"/>
    </xf>
    <xf borderId="0" fillId="0" fontId="3" numFmtId="4" xfId="0" applyAlignment="1" applyFont="1" applyNumberFormat="1">
      <alignment horizontal="right" readingOrder="0"/>
    </xf>
    <xf borderId="0" fillId="0" fontId="3" numFmtId="171" xfId="0" applyAlignment="1" applyFont="1" applyNumberFormat="1">
      <alignment horizontal="right" readingOrder="0"/>
    </xf>
    <xf borderId="0" fillId="0" fontId="67" numFmtId="0" xfId="0" applyFont="1"/>
    <xf borderId="0" fillId="0" fontId="67" numFmtId="0" xfId="0" applyAlignment="1" applyFont="1">
      <alignment readingOrder="0" shrinkToFit="0" wrapText="1"/>
    </xf>
    <xf borderId="0" fillId="0" fontId="68" numFmtId="0" xfId="0" applyFont="1"/>
    <xf borderId="0" fillId="0" fontId="68" numFmtId="3" xfId="0" applyFont="1" applyNumberFormat="1"/>
    <xf borderId="11" fillId="0" fontId="67" numFmtId="0" xfId="0" applyBorder="1" applyFont="1"/>
    <xf borderId="11" fillId="0" fontId="67" numFmtId="0" xfId="0" applyAlignment="1" applyBorder="1" applyFont="1">
      <alignment readingOrder="0" shrinkToFit="0" wrapText="1"/>
    </xf>
    <xf borderId="38" fillId="0" fontId="68" numFmtId="0" xfId="0" applyAlignment="1" applyBorder="1" applyFont="1">
      <alignment shrinkToFit="0" wrapText="1"/>
    </xf>
    <xf borderId="38" fillId="0" fontId="68" numFmtId="3" xfId="0" applyAlignment="1" applyBorder="1" applyFont="1" applyNumberFormat="1">
      <alignment readingOrder="0" shrinkToFit="0" wrapText="1"/>
    </xf>
    <xf borderId="38" fillId="0" fontId="67" numFmtId="3" xfId="0" applyAlignment="1" applyBorder="1" applyFont="1" applyNumberFormat="1">
      <alignment readingOrder="0" shrinkToFit="0" wrapText="1"/>
    </xf>
    <xf borderId="38" fillId="0" fontId="68" numFmtId="0" xfId="0" applyAlignment="1" applyBorder="1" applyFont="1">
      <alignment readingOrder="0" shrinkToFit="0" wrapText="1"/>
    </xf>
    <xf borderId="38" fillId="0" fontId="67" numFmtId="0" xfId="0" applyAlignment="1" applyBorder="1" applyFont="1">
      <alignment readingOrder="0" shrinkToFit="0" wrapText="1"/>
    </xf>
    <xf borderId="0" fillId="0" fontId="68" numFmtId="0" xfId="0" applyAlignment="1" applyFont="1">
      <alignment readingOrder="0"/>
    </xf>
    <xf borderId="11" fillId="0" fontId="68" numFmtId="0" xfId="0" applyAlignment="1" applyBorder="1" applyFont="1">
      <alignment horizontal="right" readingOrder="0" vertical="bottom"/>
    </xf>
    <xf borderId="11" fillId="0" fontId="68" numFmtId="0" xfId="0" applyAlignment="1" applyBorder="1" applyFont="1">
      <alignment readingOrder="0" vertical="bottom"/>
    </xf>
    <xf borderId="11" fillId="0" fontId="68" numFmtId="0" xfId="0" applyAlignment="1" applyBorder="1" applyFont="1">
      <alignment readingOrder="0"/>
    </xf>
    <xf borderId="0" fillId="0" fontId="67" numFmtId="0" xfId="0" applyAlignment="1" applyFont="1">
      <alignment readingOrder="0"/>
    </xf>
    <xf borderId="0" fillId="0" fontId="68" numFmtId="3" xfId="0" applyAlignment="1" applyFont="1" applyNumberFormat="1">
      <alignment readingOrder="0"/>
    </xf>
    <xf borderId="0" fillId="0" fontId="67" numFmtId="3" xfId="0" applyAlignment="1" applyFont="1" applyNumberFormat="1">
      <alignment readingOrder="0"/>
    </xf>
    <xf borderId="0" fillId="0" fontId="67" numFmtId="10" xfId="0" applyFont="1" applyNumberFormat="1"/>
    <xf borderId="0" fillId="0" fontId="67" numFmtId="175" xfId="0" applyFont="1" applyNumberFormat="1"/>
    <xf borderId="0" fillId="0" fontId="68" numFmtId="0" xfId="0" applyAlignment="1" applyFont="1">
      <alignment readingOrder="0"/>
    </xf>
    <xf borderId="0" fillId="0" fontId="68" numFmtId="0" xfId="0" applyAlignment="1" applyFont="1">
      <alignment readingOrder="0" vertical="bottom"/>
    </xf>
    <xf borderId="0" fillId="22" fontId="69" numFmtId="0" xfId="0" applyFont="1"/>
    <xf borderId="11" fillId="3" fontId="67" numFmtId="0" xfId="0" applyAlignment="1" applyBorder="1" applyFont="1">
      <alignment vertical="bottom"/>
    </xf>
    <xf borderId="11" fillId="3" fontId="67" numFmtId="3" xfId="0" applyAlignment="1" applyBorder="1" applyFont="1" applyNumberFormat="1">
      <alignment horizontal="center" vertical="bottom"/>
    </xf>
    <xf borderId="16" fillId="0" fontId="67" numFmtId="0" xfId="0" applyAlignment="1" applyBorder="1" applyFont="1">
      <alignment readingOrder="0"/>
    </xf>
    <xf borderId="16" fillId="0" fontId="68" numFmtId="3" xfId="0" applyAlignment="1" applyBorder="1" applyFont="1" applyNumberFormat="1">
      <alignment readingOrder="0"/>
    </xf>
    <xf borderId="16" fillId="0" fontId="67" numFmtId="3" xfId="0" applyAlignment="1" applyBorder="1" applyFont="1" applyNumberFormat="1">
      <alignment readingOrder="0"/>
    </xf>
    <xf borderId="16" fillId="0" fontId="68" numFmtId="0" xfId="0" applyBorder="1" applyFont="1"/>
    <xf borderId="16" fillId="0" fontId="67" numFmtId="10" xfId="0" applyBorder="1" applyFont="1" applyNumberFormat="1"/>
    <xf borderId="16" fillId="0" fontId="67" numFmtId="175" xfId="0" applyBorder="1" applyFont="1" applyNumberFormat="1"/>
    <xf borderId="0" fillId="0" fontId="67" numFmtId="3" xfId="0" applyFont="1" applyNumberFormat="1"/>
    <xf borderId="11" fillId="0" fontId="68" numFmtId="4" xfId="0" applyBorder="1" applyFont="1" applyNumberFormat="1"/>
    <xf borderId="0" fillId="0" fontId="1" numFmtId="3" xfId="0" applyAlignment="1" applyFont="1" applyNumberFormat="1">
      <alignment horizontal="center" readingOrder="0" shrinkToFit="0" vertical="center" wrapText="1"/>
    </xf>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6" xfId="0" applyAlignment="1" applyFont="1" applyNumberFormat="1">
      <alignment horizontal="center" readingOrder="0" shrinkToFit="0" vertical="center" wrapText="1"/>
    </xf>
    <xf borderId="0" fillId="53" fontId="1" numFmtId="176" xfId="0" applyAlignment="1" applyFont="1" applyNumberFormat="1">
      <alignment horizontal="center" readingOrder="0" shrinkToFit="0" vertical="center" wrapText="1"/>
    </xf>
    <xf borderId="0" fillId="0" fontId="3" numFmtId="0" xfId="0" applyAlignment="1" applyFont="1">
      <alignment horizontal="center" readingOrder="0" vertical="center"/>
    </xf>
    <xf borderId="0" fillId="0" fontId="3" numFmtId="167" xfId="0" applyAlignment="1" applyFont="1" applyNumberFormat="1">
      <alignment horizontal="center"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2" fontId="70" numFmtId="0" xfId="0" applyAlignment="1" applyFont="1">
      <alignment horizontal="center" readingOrder="0" shrinkToFit="0" vertical="center" wrapText="0"/>
    </xf>
    <xf borderId="0" fillId="74" fontId="3" numFmtId="0" xfId="0" applyAlignment="1" applyFont="1">
      <alignment horizontal="center" vertical="center"/>
    </xf>
    <xf borderId="0" fillId="74" fontId="3" numFmtId="0" xfId="0" applyAlignment="1" applyFont="1">
      <alignment horizontal="center" readingOrder="0" vertical="center"/>
    </xf>
    <xf borderId="0" fillId="53" fontId="3" numFmtId="0" xfId="0" applyAlignment="1" applyFont="1">
      <alignment horizontal="center" vertical="center"/>
    </xf>
    <xf borderId="0" fillId="0" fontId="3" numFmtId="0" xfId="0" applyAlignment="1" applyFont="1">
      <alignment horizontal="center" shrinkToFit="0" vertical="center" wrapText="1"/>
    </xf>
    <xf borderId="0" fillId="0" fontId="71"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horizontal="center" shrinkToFit="0" vertical="center" wrapText="0"/>
    </xf>
    <xf borderId="0" fillId="0" fontId="72" numFmtId="0" xfId="0" applyAlignment="1" applyFont="1">
      <alignment horizontal="center" shrinkToFit="0" vertical="center" wrapText="0"/>
    </xf>
    <xf borderId="0" fillId="0" fontId="73" numFmtId="0" xfId="0" applyAlignment="1" applyFont="1">
      <alignment horizontal="center" readingOrder="0" shrinkToFit="0" vertical="center" wrapText="0"/>
    </xf>
    <xf borderId="0" fillId="0" fontId="3" numFmtId="0" xfId="0" applyAlignment="1" applyFont="1">
      <alignment horizontal="left" shrinkToFit="0" vertical="top" wrapText="1"/>
    </xf>
    <xf borderId="0" fillId="0" fontId="74" numFmtId="0" xfId="0" applyAlignment="1" applyFont="1">
      <alignment horizontal="center" readingOrder="0" shrinkToFit="0" vertical="top" wrapText="0"/>
    </xf>
    <xf borderId="0" fillId="0" fontId="3" numFmtId="168" xfId="0" applyAlignment="1" applyFont="1" applyNumberFormat="1">
      <alignment horizontal="center" readingOrder="0" shrinkToFit="0" vertical="center" wrapText="1"/>
    </xf>
    <xf borderId="0" fillId="0" fontId="3" numFmtId="0" xfId="0" applyAlignment="1" applyFont="1">
      <alignment horizontal="center" readingOrder="0" shrinkToFit="0" vertical="top" wrapText="0"/>
    </xf>
    <xf borderId="0" fillId="0" fontId="3" numFmtId="0" xfId="0" applyAlignment="1" applyFont="1">
      <alignment horizontal="center" shrinkToFit="0" vertical="top" wrapText="0"/>
    </xf>
    <xf borderId="0" fillId="74" fontId="3" numFmtId="0" xfId="0" applyAlignment="1" applyFont="1">
      <alignment readingOrder="0"/>
    </xf>
    <xf borderId="0" fillId="0" fontId="75" numFmtId="0" xfId="0" applyAlignment="1" applyFont="1">
      <alignment horizontal="center" shrinkToFit="0" vertical="top" wrapText="0"/>
    </xf>
    <xf borderId="0" fillId="74" fontId="3" numFmtId="0" xfId="0" applyAlignment="1" applyFont="1">
      <alignment horizontal="center" vertical="top"/>
    </xf>
    <xf borderId="0" fillId="53" fontId="3"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2080185779"/>
        <c:axId val="1202836568"/>
      </c:areaChart>
      <c:catAx>
        <c:axId val="20801857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2836568"/>
      </c:catAx>
      <c:valAx>
        <c:axId val="1202836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018577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774096054"/>
        <c:axId val="46764396"/>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774096054"/>
        <c:axId val="46764396"/>
      </c:lineChart>
      <c:catAx>
        <c:axId val="774096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6764396"/>
      </c:catAx>
      <c:valAx>
        <c:axId val="467643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409605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472733559"/>
        <c:axId val="1229693778"/>
      </c:barChart>
      <c:lineChart>
        <c:varyColors val="0"/>
        <c:ser>
          <c:idx val="1"/>
          <c:order val="1"/>
          <c:spPr>
            <a:ln cmpd="sng">
              <a:solidFill>
                <a:srgbClr val="EA4335"/>
              </a:solidFill>
            </a:ln>
          </c:spPr>
          <c:marker>
            <c:symbol val="none"/>
          </c:marker>
          <c:cat>
            <c:strRef>
              <c:f>'Statistik Harian'!$A$61:$A$300</c:f>
            </c:strRef>
          </c:cat>
          <c:val>
            <c:numRef>
              <c:f>'Statistik Harian'!$AI$61:$AI$300</c:f>
              <c:numCache/>
            </c:numRef>
          </c:val>
          <c:smooth val="0"/>
        </c:ser>
        <c:axId val="1472733559"/>
        <c:axId val="1229693778"/>
      </c:lineChart>
      <c:catAx>
        <c:axId val="14727335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29693778"/>
      </c:catAx>
      <c:valAx>
        <c:axId val="1229693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273355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Harian'!$AI$1</c:f>
            </c:strRef>
          </c:tx>
          <c:spPr>
            <a:ln cmpd="sng">
              <a:solidFill>
                <a:srgbClr val="4285F4"/>
              </a:solidFill>
            </a:ln>
          </c:spPr>
          <c:marker>
            <c:symbol val="none"/>
          </c:marker>
          <c:cat>
            <c:strRef>
              <c:f>'Statistik Harian'!$A$2:$A$1297</c:f>
            </c:strRef>
          </c:cat>
          <c:val>
            <c:numRef>
              <c:f>'Statistik Harian'!$AI$2:$AI$1297</c:f>
              <c:numCache/>
            </c:numRef>
          </c:val>
          <c:smooth val="0"/>
        </c:ser>
        <c:ser>
          <c:idx val="2"/>
          <c:order val="2"/>
          <c:tx>
            <c:strRef>
              <c:f>'Statistik Harian'!$AJ$1</c:f>
            </c:strRef>
          </c:tx>
          <c:spPr>
            <a:ln cmpd="sng">
              <a:solidFill>
                <a:srgbClr val="FF0000"/>
              </a:solidFill>
            </a:ln>
          </c:spPr>
          <c:marker>
            <c:symbol val="none"/>
          </c:marker>
          <c:cat>
            <c:strRef>
              <c:f>'Statistik Harian'!$A$2:$A$1297</c:f>
            </c:strRef>
          </c:cat>
          <c:val>
            <c:numRef>
              <c:f>'Statistik Harian'!$AJ$2:$AJ$1297</c:f>
              <c:numCache/>
            </c:numRef>
          </c:val>
          <c:smooth val="0"/>
        </c:ser>
        <c:axId val="477448562"/>
        <c:axId val="317626505"/>
      </c:lineChart>
      <c:catAx>
        <c:axId val="4774485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7626505"/>
      </c:catAx>
      <c:valAx>
        <c:axId val="31762650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7448562"/>
      </c:valAx>
      <c:lineChart>
        <c:varyColors val="0"/>
        <c:ser>
          <c:idx val="0"/>
          <c:order val="0"/>
          <c:tx>
            <c:strRef>
              <c:f>'Statistik Harian'!$AK$1</c:f>
            </c:strRef>
          </c:tx>
          <c:spPr>
            <a:ln cmpd="sng">
              <a:solidFill>
                <a:srgbClr val="000000"/>
              </a:solidFill>
            </a:ln>
          </c:spPr>
          <c:marker>
            <c:symbol val="none"/>
          </c:marker>
          <c:cat>
            <c:strRef>
              <c:f>'Statistik Harian'!$A$2:$A$1297</c:f>
            </c:strRef>
          </c:cat>
          <c:val>
            <c:numRef>
              <c:f>'Statistik Harian'!$AK$2:$AK$1297</c:f>
              <c:numCache/>
            </c:numRef>
          </c:val>
          <c:smooth val="0"/>
        </c:ser>
        <c:axId val="1834058393"/>
        <c:axId val="1459132777"/>
      </c:lineChart>
      <c:catAx>
        <c:axId val="183405839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59132777"/>
      </c:catAx>
      <c:valAx>
        <c:axId val="1459132777"/>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4058393"/>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(24 Feb 2021)</a:t>
            </a:r>
          </a:p>
        </c:rich>
      </c:tx>
      <c:overlay val="0"/>
    </c:title>
    <c:plotArea>
      <c:layout/>
      <c:lineChart>
        <c:ser>
          <c:idx val="1"/>
          <c:order val="1"/>
          <c:tx>
            <c:strRef>
              <c:f>'Statistik Harian'!$E$1</c:f>
            </c:strRef>
          </c:tx>
          <c:spPr>
            <a:ln cmpd="sng">
              <a:solidFill>
                <a:srgbClr val="000000"/>
              </a:solidFill>
            </a:ln>
          </c:spPr>
          <c:marker>
            <c:symbol val="none"/>
          </c:marker>
          <c:cat>
            <c:strRef>
              <c:f>'Statistik Harian'!$A$2:$A$371</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Harian'!$A$2:$A$371</c:f>
            </c:strRef>
          </c:cat>
          <c:val>
            <c:numRef>
              <c:f>'Statistik Harian'!$F$2:$F$371</c:f>
              <c:numCache/>
            </c:numRef>
          </c:val>
          <c:smooth val="0"/>
        </c:ser>
        <c:ser>
          <c:idx val="3"/>
          <c:order val="3"/>
          <c:tx>
            <c:strRef>
              <c:f>'Statistik Harian'!$I$1</c:f>
            </c:strRef>
          </c:tx>
          <c:spPr>
            <a:ln cmpd="sng">
              <a:solidFill>
                <a:srgbClr val="34A853"/>
              </a:solidFill>
            </a:ln>
          </c:spPr>
          <c:marker>
            <c:symbol val="none"/>
          </c:marker>
          <c:cat>
            <c:strRef>
              <c:f>'Statistik Harian'!$A$2:$A$371</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Harian'!$A$2:$A$371</c:f>
            </c:strRef>
          </c:cat>
          <c:val>
            <c:numRef>
              <c:f>'Statistik Harian'!$M$2:$M$352</c:f>
              <c:numCache/>
            </c:numRef>
          </c:val>
          <c:smooth val="0"/>
        </c:ser>
        <c:axId val="1193663004"/>
        <c:axId val="1517320443"/>
      </c:lineChart>
      <c:catAx>
        <c:axId val="11936630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7320443"/>
      </c:catAx>
      <c:valAx>
        <c:axId val="1517320443"/>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193663004"/>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Harian'!$A$2:$A$371</c:f>
            </c:strRef>
          </c:cat>
          <c:val>
            <c:numRef>
              <c:f>'Statistik Harian'!$B$2:$B$371</c:f>
              <c:numCache/>
            </c:numRef>
          </c:val>
        </c:ser>
        <c:axId val="316932705"/>
        <c:axId val="1081263729"/>
      </c:barChart>
      <c:catAx>
        <c:axId val="31693270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81263729"/>
      </c:catAx>
      <c:valAx>
        <c:axId val="1081263729"/>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316932705"/>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926132134"/>
        <c:axId val="1057136600"/>
      </c:barChart>
      <c:catAx>
        <c:axId val="9261321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7136600"/>
      </c:catAx>
      <c:valAx>
        <c:axId val="1057136600"/>
        <c:scaling>
          <c:orientation val="minMax"/>
        </c:scaling>
        <c:delete val="0"/>
        <c:axPos val="l"/>
        <c:tickLblPos val="nextTo"/>
        <c:spPr>
          <a:ln>
            <a:noFill/>
          </a:ln>
        </c:spPr>
        <c:crossAx val="92613213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Harian'!$A$2:$A$1297</c:f>
            </c:strRef>
          </c:cat>
          <c:val>
            <c:numRef>
              <c:f>'Statistik Harian'!$F$2:$F$1297</c:f>
              <c:numCache/>
            </c:numRef>
          </c:val>
        </c:ser>
        <c:axId val="1804809489"/>
        <c:axId val="280930665"/>
      </c:barChart>
      <c:catAx>
        <c:axId val="18048094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80930665"/>
      </c:catAx>
      <c:valAx>
        <c:axId val="280930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480948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Harian'!$AI$1</c:f>
            </c:strRef>
          </c:tx>
          <c:spPr>
            <a:ln cmpd="sng">
              <a:solidFill>
                <a:srgbClr val="4285F4"/>
              </a:solidFill>
            </a:ln>
          </c:spPr>
          <c:marker>
            <c:symbol val="none"/>
          </c:marker>
          <c:cat>
            <c:strRef>
              <c:f>'Statistik Harian'!$A$2:$A$1297</c:f>
            </c:strRef>
          </c:cat>
          <c:val>
            <c:numRef>
              <c:f>'Statistik Harian'!$AI$2:$AI$1297</c:f>
              <c:numCache/>
            </c:numRef>
          </c:val>
          <c:smooth val="0"/>
        </c:ser>
        <c:ser>
          <c:idx val="2"/>
          <c:order val="2"/>
          <c:tx>
            <c:strRef>
              <c:f>'Statistik Harian'!$AJ$1</c:f>
            </c:strRef>
          </c:tx>
          <c:spPr>
            <a:ln cmpd="sng">
              <a:solidFill>
                <a:srgbClr val="EA4335"/>
              </a:solidFill>
            </a:ln>
          </c:spPr>
          <c:marker>
            <c:symbol val="none"/>
          </c:marker>
          <c:cat>
            <c:strRef>
              <c:f>'Statistik Harian'!$A$2:$A$1297</c:f>
            </c:strRef>
          </c:cat>
          <c:val>
            <c:numRef>
              <c:f>'Statistik Harian'!$AJ$2:$AJ$1297</c:f>
              <c:numCache/>
            </c:numRef>
          </c:val>
          <c:smooth val="0"/>
        </c:ser>
        <c:axId val="417374567"/>
        <c:axId val="1774817298"/>
      </c:lineChart>
      <c:catAx>
        <c:axId val="4173745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74817298"/>
      </c:catAx>
      <c:valAx>
        <c:axId val="1774817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7374567"/>
      </c:valAx>
      <c:lineChart>
        <c:varyColors val="0"/>
        <c:ser>
          <c:idx val="0"/>
          <c:order val="0"/>
          <c:tx>
            <c:strRef>
              <c:f>'Statistik Harian'!$AH$1</c:f>
            </c:strRef>
          </c:tx>
          <c:spPr>
            <a:ln cmpd="sng">
              <a:solidFill>
                <a:srgbClr val="000000"/>
              </a:solidFill>
            </a:ln>
          </c:spPr>
          <c:marker>
            <c:symbol val="none"/>
          </c:marker>
          <c:cat>
            <c:strRef>
              <c:f>'Statistik Harian'!$A$2:$A$1297</c:f>
            </c:strRef>
          </c:cat>
          <c:val>
            <c:numRef>
              <c:f>'Statistik Harian'!$AH$2:$AH$1297</c:f>
              <c:numCache/>
            </c:numRef>
          </c:val>
          <c:smooth val="0"/>
        </c:ser>
        <c:axId val="1093871154"/>
        <c:axId val="645665492"/>
      </c:lineChart>
      <c:catAx>
        <c:axId val="109387115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45665492"/>
      </c:catAx>
      <c:valAx>
        <c:axId val="645665492"/>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3871154"/>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Harian'!$A$2:$A$1297</c:f>
            </c:strRef>
          </c:cat>
          <c:val>
            <c:numRef>
              <c:f>'Statistik Harian'!$B$2:$B$1297</c:f>
              <c:numCache/>
            </c:numRef>
          </c:val>
        </c:ser>
        <c:axId val="501749288"/>
        <c:axId val="1235932886"/>
      </c:barChart>
      <c:catAx>
        <c:axId val="5017492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35932886"/>
      </c:catAx>
      <c:valAx>
        <c:axId val="12359328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1749288"/>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Harian'!$A$2:$A$1297</c:f>
            </c:strRef>
          </c:cat>
          <c:val>
            <c:numRef>
              <c:f>'Statistik Harian'!$L$2:$L$1297</c:f>
              <c:numCache/>
            </c:numRef>
          </c:val>
        </c:ser>
        <c:axId val="1116310035"/>
        <c:axId val="450105897"/>
      </c:barChart>
      <c:catAx>
        <c:axId val="11163100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50105897"/>
      </c:catAx>
      <c:valAx>
        <c:axId val="450105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6310035"/>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Harian'!$A$2:$A$1297</c:f>
            </c:strRef>
          </c:cat>
          <c:val>
            <c:numRef>
              <c:f>'Statistik Harian'!$Y$2:$Y$1297</c:f>
              <c:numCache/>
            </c:numRef>
          </c:val>
        </c:ser>
        <c:axId val="1171094959"/>
        <c:axId val="1432057379"/>
      </c:barChart>
      <c:catAx>
        <c:axId val="11710949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32057379"/>
      </c:catAx>
      <c:valAx>
        <c:axId val="1432057379"/>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1094959"/>
      </c:valAx>
      <c:lineChart>
        <c:varyColors val="0"/>
        <c:ser>
          <c:idx val="1"/>
          <c:order val="1"/>
          <c:tx>
            <c:strRef>
              <c:f>'Statistik Harian'!$AH$1</c:f>
            </c:strRef>
          </c:tx>
          <c:spPr>
            <a:ln cmpd="sng">
              <a:solidFill>
                <a:srgbClr val="EA4335"/>
              </a:solidFill>
            </a:ln>
          </c:spPr>
          <c:marker>
            <c:symbol val="none"/>
          </c:marker>
          <c:cat>
            <c:strRef>
              <c:f>'Statistik Harian'!$A$2:$A$1297</c:f>
            </c:strRef>
          </c:cat>
          <c:val>
            <c:numRef>
              <c:f>'Statistik Harian'!$AH$2:$AH$1297</c:f>
              <c:numCache/>
            </c:numRef>
          </c:val>
          <c:smooth val="0"/>
        </c:ser>
        <c:axId val="1975994225"/>
        <c:axId val="156377378"/>
      </c:lineChart>
      <c:catAx>
        <c:axId val="197599422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6377378"/>
      </c:catAx>
      <c:valAx>
        <c:axId val="156377378"/>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5994225"/>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(5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Harian'!$A$2:$A$1297</c:f>
            </c:strRef>
          </c:cat>
          <c:val>
            <c:numRef>
              <c:f>'Statistik Harian'!$X$2:$X$1297</c:f>
              <c:numCache/>
            </c:numRef>
          </c:val>
        </c:ser>
        <c:ser>
          <c:idx val="1"/>
          <c:order val="1"/>
          <c:tx>
            <c:strRef>
              <c:f>'Statistik Harian'!$Y$1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Harian'!$A$2:$A$1297</c:f>
            </c:strRef>
          </c:cat>
          <c:val>
            <c:numRef>
              <c:f>'Statistik Harian'!$Y$2:$Y$1297</c:f>
              <c:numCache/>
            </c:numRef>
          </c:val>
        </c:ser>
        <c:axId val="1476847358"/>
        <c:axId val="77432113"/>
      </c:barChart>
      <c:catAx>
        <c:axId val="14768473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432113"/>
      </c:catAx>
      <c:valAx>
        <c:axId val="77432113"/>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6847358"/>
      </c:valAx>
      <c:lineChart>
        <c:varyColors val="0"/>
        <c:ser>
          <c:idx val="2"/>
          <c:order val="2"/>
          <c:tx>
            <c:strRef>
              <c:f>'Statistik Harian'!$AF$1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Harian'!$A$2:$A$1297</c:f>
            </c:strRef>
          </c:cat>
          <c:val>
            <c:numRef>
              <c:f>'Statistik Harian'!$AF$2:$AF$1297</c:f>
              <c:numCache/>
            </c:numRef>
          </c:val>
          <c:smooth val="0"/>
        </c:ser>
        <c:axId val="822205342"/>
        <c:axId val="861293959"/>
      </c:lineChart>
      <c:catAx>
        <c:axId val="82220534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61293959"/>
      </c:catAx>
      <c:valAx>
        <c:axId val="86129395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2205342"/>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Harian'!$A$2:$A$1297</c:f>
            </c:strRef>
          </c:cat>
          <c:val>
            <c:numRef>
              <c:f>'Statistik Harian'!$B$2:$B$1297</c:f>
              <c:numCache/>
            </c:numRef>
          </c:val>
        </c:ser>
        <c:axId val="601467155"/>
        <c:axId val="824212398"/>
      </c:barChart>
      <c:catAx>
        <c:axId val="6014671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4212398"/>
      </c:catAx>
      <c:valAx>
        <c:axId val="824212398"/>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1467155"/>
      </c:valAx>
      <c:barChart>
        <c:barDir val="col"/>
        <c:ser>
          <c:idx val="1"/>
          <c:order val="1"/>
          <c:tx>
            <c:strRef>
              <c:f>'Statistik Harian'!$Y$1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Harian'!$A$2:$A$1297</c:f>
            </c:strRef>
          </c:cat>
          <c:val>
            <c:numRef>
              <c:f>'Statistik Harian'!$Y$2:$Y$1297</c:f>
              <c:numCache/>
            </c:numRef>
          </c:val>
        </c:ser>
        <c:axId val="1354879081"/>
        <c:axId val="1517025451"/>
      </c:barChart>
      <c:catAx>
        <c:axId val="1354879081"/>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517025451"/>
      </c:catAx>
      <c:valAx>
        <c:axId val="1517025451"/>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879081"/>
        <c:crosses val="max"/>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Harian'!$AM$1</c:f>
            </c:strRef>
          </c:tx>
          <c:spPr>
            <a:ln cmpd="sng">
              <a:solidFill>
                <a:srgbClr val="4285F4"/>
              </a:solidFill>
            </a:ln>
          </c:spPr>
          <c:marker>
            <c:symbol val="circle"/>
            <c:size val="4"/>
            <c:spPr>
              <a:solidFill>
                <a:srgbClr val="4285F4"/>
              </a:solidFill>
              <a:ln cmpd="sng">
                <a:solidFill>
                  <a:srgbClr val="4285F4"/>
                </a:solidFill>
              </a:ln>
            </c:spPr>
          </c:marker>
          <c:cat>
            <c:strRef>
              <c:f>'Statistik Harian'!$A$2:$A$1297</c:f>
            </c:strRef>
          </c:cat>
          <c:val>
            <c:numRef>
              <c:f>'Statistik Harian'!$AM$2:$AM$1297</c:f>
              <c:numCache/>
            </c:numRef>
          </c:val>
          <c:smooth val="0"/>
        </c:ser>
        <c:ser>
          <c:idx val="1"/>
          <c:order val="1"/>
          <c:tx>
            <c:strRef>
              <c:f>'Statistik Harian'!$AN$1</c:f>
            </c:strRef>
          </c:tx>
          <c:spPr>
            <a:ln cmpd="sng">
              <a:solidFill>
                <a:srgbClr val="EA4335"/>
              </a:solidFill>
            </a:ln>
          </c:spPr>
          <c:marker>
            <c:symbol val="circle"/>
            <c:size val="4"/>
            <c:spPr>
              <a:solidFill>
                <a:srgbClr val="EA4335"/>
              </a:solidFill>
              <a:ln cmpd="sng">
                <a:solidFill>
                  <a:srgbClr val="EA4335"/>
                </a:solidFill>
              </a:ln>
            </c:spPr>
          </c:marker>
          <c:cat>
            <c:strRef>
              <c:f>'Statistik Harian'!$A$2:$A$1297</c:f>
            </c:strRef>
          </c:cat>
          <c:val>
            <c:numRef>
              <c:f>'Statistik Harian'!$AN$2:$AN$1297</c:f>
              <c:numCache/>
            </c:numRef>
          </c:val>
          <c:smooth val="0"/>
        </c:ser>
        <c:axId val="2020980609"/>
        <c:axId val="231211982"/>
      </c:lineChart>
      <c:catAx>
        <c:axId val="20209806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31211982"/>
      </c:catAx>
      <c:valAx>
        <c:axId val="2312119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098060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Harian'!$AO$1</c:f>
            </c:strRef>
          </c:tx>
          <c:spPr>
            <a:solidFill>
              <a:schemeClr val="accent1"/>
            </a:solidFill>
            <a:ln cmpd="sng">
              <a:solidFill>
                <a:srgbClr val="000000"/>
              </a:solidFill>
            </a:ln>
          </c:spPr>
          <c:cat>
            <c:strRef>
              <c:f>'Statistik Harian'!$A$2:$A$1297</c:f>
            </c:strRef>
          </c:cat>
          <c:val>
            <c:numRef>
              <c:f>'Statistik Harian'!$AO$2:$AO$1297</c:f>
              <c:numCache/>
            </c:numRef>
          </c:val>
        </c:ser>
        <c:ser>
          <c:idx val="1"/>
          <c:order val="1"/>
          <c:tx>
            <c:strRef>
              <c:f>'Statistik Harian'!$AP$1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Harian'!$A$2:$A$1297</c:f>
            </c:strRef>
          </c:cat>
          <c:val>
            <c:numRef>
              <c:f>'Statistik Harian'!$AP$2:$AP$1297</c:f>
              <c:numCache/>
            </c:numRef>
          </c:val>
        </c:ser>
        <c:overlap val="100"/>
        <c:axId val="88208230"/>
        <c:axId val="536890038"/>
      </c:barChart>
      <c:catAx>
        <c:axId val="882082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36890038"/>
      </c:catAx>
      <c:valAx>
        <c:axId val="536890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208230"/>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201939855"/>
        <c:axId val="228344424"/>
      </c:barChart>
      <c:catAx>
        <c:axId val="12019398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8344424"/>
      </c:catAx>
      <c:valAx>
        <c:axId val="228344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1939855"/>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94325533"/>
        <c:axId val="1361633945"/>
      </c:barChart>
      <c:catAx>
        <c:axId val="943255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1633945"/>
      </c:catAx>
      <c:valAx>
        <c:axId val="13616339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325533"/>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Harian'!$U$2:$U$370</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612062423"/>
        <c:axId val="581489465"/>
      </c:barChart>
      <c:catAx>
        <c:axId val="1612062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1489465"/>
      </c:catAx>
      <c:valAx>
        <c:axId val="581489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206242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988013445"/>
        <c:axId val="1909798547"/>
      </c:lineChart>
      <c:catAx>
        <c:axId val="19880134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09798547"/>
      </c:catAx>
      <c:valAx>
        <c:axId val="19097985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8013445"/>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010643406"/>
        <c:axId val="272056670"/>
      </c:lineChart>
      <c:catAx>
        <c:axId val="10106434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72056670"/>
      </c:catAx>
      <c:valAx>
        <c:axId val="272056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064340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62408021"/>
        <c:axId val="1125295550"/>
      </c:lineChart>
      <c:catAx>
        <c:axId val="12624080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125295550"/>
      </c:catAx>
      <c:valAx>
        <c:axId val="11252955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2408021"/>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Harian'!$A$2:$A$1297</c:f>
            </c:strRef>
          </c:cat>
          <c:val>
            <c:numRef>
              <c:f>'Statistik Harian'!$Y$2:$Y$1297</c:f>
              <c:numCache/>
            </c:numRef>
          </c:val>
        </c:ser>
        <c:axId val="1836952634"/>
        <c:axId val="1078980645"/>
      </c:barChart>
      <c:catAx>
        <c:axId val="18369526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78980645"/>
      </c:catAx>
      <c:valAx>
        <c:axId val="10789806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6952634"/>
      </c:valAx>
      <c:lineChart>
        <c:varyColors val="0"/>
        <c:ser>
          <c:idx val="1"/>
          <c:order val="1"/>
          <c:tx>
            <c:strRef>
              <c:f>'Statistik Harian'!$AF$1</c:f>
            </c:strRef>
          </c:tx>
          <c:spPr>
            <a:ln cmpd="sng">
              <a:solidFill>
                <a:srgbClr val="EA4335"/>
              </a:solidFill>
            </a:ln>
          </c:spPr>
          <c:marker>
            <c:symbol val="none"/>
          </c:marker>
          <c:cat>
            <c:strRef>
              <c:f>'Statistik Harian'!$A$2:$A$1297</c:f>
            </c:strRef>
          </c:cat>
          <c:val>
            <c:numRef>
              <c:f>'Statistik Harian'!$AF$2:$AF$1297</c:f>
              <c:numCache/>
            </c:numRef>
          </c:val>
          <c:smooth val="0"/>
        </c:ser>
        <c:axId val="238034515"/>
        <c:axId val="1251346638"/>
      </c:lineChart>
      <c:catAx>
        <c:axId val="23803451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251346638"/>
      </c:catAx>
      <c:valAx>
        <c:axId val="125134663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8034515"/>
        <c:crosses val="max"/>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548097590"/>
        <c:axId val="1335602655"/>
      </c:lineChart>
      <c:catAx>
        <c:axId val="5480975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35602655"/>
      </c:catAx>
      <c:valAx>
        <c:axId val="1335602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8097590"/>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480607385"/>
        <c:axId val="1110093820"/>
      </c:lineChart>
      <c:catAx>
        <c:axId val="480607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110093820"/>
      </c:catAx>
      <c:valAx>
        <c:axId val="1110093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0607385"/>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726652261"/>
        <c:axId val="549573751"/>
      </c:barChart>
      <c:catAx>
        <c:axId val="7266522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9573751"/>
      </c:catAx>
      <c:valAx>
        <c:axId val="54957375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6652261"/>
      </c:valAx>
    </c:plotArea>
    <c:legend>
      <c:legendPos val="b"/>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135598999"/>
        <c:axId val="407134021"/>
      </c:barChart>
      <c:catAx>
        <c:axId val="11355989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7134021"/>
      </c:catAx>
      <c:valAx>
        <c:axId val="40713402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5598999"/>
      </c:valAx>
    </c:plotArea>
    <c:legend>
      <c:legendPos val="b"/>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Timeline!$H$357</c:f>
            </c:strRef>
          </c:tx>
          <c:spPr>
            <a:solidFill>
              <a:schemeClr val="accent1"/>
            </a:solidFill>
            <a:ln cmpd="sng">
              <a:solidFill>
                <a:srgbClr val="000000"/>
              </a:solidFill>
            </a:ln>
          </c:spPr>
          <c:cat>
            <c:strRef>
              <c:f>Timeline!$A$358:$A$714</c:f>
            </c:strRef>
          </c:cat>
          <c:val>
            <c:numRef>
              <c:f>Timeline!$H$358:$H$577</c:f>
              <c:numCache/>
            </c:numRef>
          </c:val>
        </c:ser>
        <c:axId val="1276788092"/>
        <c:axId val="498324613"/>
      </c:barChart>
      <c:catAx>
        <c:axId val="12767880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498324613"/>
      </c:catAx>
      <c:valAx>
        <c:axId val="498324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6788092"/>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Timeline!$B$2486</c:f>
            </c:strRef>
          </c:tx>
          <c:spPr>
            <a:solidFill>
              <a:schemeClr val="accent1"/>
            </a:solidFill>
            <a:ln cmpd="sng">
              <a:solidFill>
                <a:srgbClr val="000000"/>
              </a:solidFill>
            </a:ln>
          </c:spPr>
          <c:cat>
            <c:strRef>
              <c:f>Timeline!$A$2487:$A$2522</c:f>
            </c:strRef>
          </c:cat>
          <c:val>
            <c:numRef>
              <c:f>Timeline!$B$2487:$B$2522</c:f>
              <c:numCache/>
            </c:numRef>
          </c:val>
        </c:ser>
        <c:ser>
          <c:idx val="1"/>
          <c:order val="1"/>
          <c:tx>
            <c:strRef>
              <c:f>Timeline!$C$2486</c:f>
            </c:strRef>
          </c:tx>
          <c:spPr>
            <a:solidFill>
              <a:schemeClr val="accent2"/>
            </a:solidFill>
            <a:ln cmpd="sng">
              <a:solidFill>
                <a:srgbClr val="000000"/>
              </a:solidFill>
            </a:ln>
          </c:spPr>
          <c:cat>
            <c:strRef>
              <c:f>Timeline!$A$2487:$A$2522</c:f>
            </c:strRef>
          </c:cat>
          <c:val>
            <c:numRef>
              <c:f>Timeline!$C$2487:$C$2522</c:f>
              <c:numCache/>
            </c:numRef>
          </c:val>
        </c:ser>
        <c:ser>
          <c:idx val="2"/>
          <c:order val="2"/>
          <c:tx>
            <c:strRef>
              <c:f>Timeline!$D$2486</c:f>
            </c:strRef>
          </c:tx>
          <c:spPr>
            <a:solidFill>
              <a:schemeClr val="accent3"/>
            </a:solidFill>
            <a:ln cmpd="sng">
              <a:solidFill>
                <a:srgbClr val="000000"/>
              </a:solidFill>
            </a:ln>
          </c:spPr>
          <c:cat>
            <c:strRef>
              <c:f>Timeline!$A$2487:$A$2522</c:f>
            </c:strRef>
          </c:cat>
          <c:val>
            <c:numRef>
              <c:f>Timeline!$D$2487:$D$2522</c:f>
              <c:numCache/>
            </c:numRef>
          </c:val>
        </c:ser>
        <c:axId val="243411413"/>
        <c:axId val="1141780574"/>
      </c:barChart>
      <c:catAx>
        <c:axId val="243411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41780574"/>
      </c:catAx>
      <c:valAx>
        <c:axId val="1141780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3411413"/>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Timeline!$B$2630</c:f>
            </c:strRef>
          </c:tx>
          <c:spPr>
            <a:solidFill>
              <a:srgbClr val="4285F4">
                <a:alpha val="30000"/>
              </a:srgbClr>
            </a:solidFill>
            <a:ln cmpd="sng">
              <a:solidFill>
                <a:srgbClr val="4285F4"/>
              </a:solidFill>
            </a:ln>
          </c:spPr>
          <c:cat>
            <c:strRef>
              <c:f>Timeline!$A$2631:$A$2727</c:f>
            </c:strRef>
          </c:cat>
          <c:val>
            <c:numRef>
              <c:f>Timeline!$B$2631:$B$2727</c:f>
              <c:numCache/>
            </c:numRef>
          </c:val>
        </c:ser>
        <c:ser>
          <c:idx val="1"/>
          <c:order val="1"/>
          <c:tx>
            <c:strRef>
              <c:f>Timeline!$C$2630</c:f>
            </c:strRef>
          </c:tx>
          <c:spPr>
            <a:solidFill>
              <a:srgbClr val="EA4335">
                <a:alpha val="30000"/>
              </a:srgbClr>
            </a:solidFill>
            <a:ln cmpd="sng">
              <a:solidFill>
                <a:srgbClr val="EA4335"/>
              </a:solidFill>
            </a:ln>
          </c:spPr>
          <c:cat>
            <c:strRef>
              <c:f>Timeline!$A$2631:$A$2727</c:f>
            </c:strRef>
          </c:cat>
          <c:val>
            <c:numRef>
              <c:f>Timeline!$C$2631:$C$2727</c:f>
              <c:numCache/>
            </c:numRef>
          </c:val>
        </c:ser>
        <c:ser>
          <c:idx val="2"/>
          <c:order val="2"/>
          <c:tx>
            <c:strRef>
              <c:f>Timeline!$D$2630</c:f>
            </c:strRef>
          </c:tx>
          <c:spPr>
            <a:solidFill>
              <a:srgbClr val="FBBC04">
                <a:alpha val="30000"/>
              </a:srgbClr>
            </a:solidFill>
            <a:ln cmpd="sng">
              <a:solidFill>
                <a:srgbClr val="FBBC04"/>
              </a:solidFill>
            </a:ln>
          </c:spPr>
          <c:cat>
            <c:strRef>
              <c:f>Timeline!$A$2631:$A$2727</c:f>
            </c:strRef>
          </c:cat>
          <c:val>
            <c:numRef>
              <c:f>Timeline!$D$2631:$D$2727</c:f>
              <c:numCache/>
            </c:numRef>
          </c:val>
        </c:ser>
        <c:ser>
          <c:idx val="3"/>
          <c:order val="3"/>
          <c:tx>
            <c:strRef>
              <c:f>Timeline!$E$2630</c:f>
            </c:strRef>
          </c:tx>
          <c:spPr>
            <a:solidFill>
              <a:srgbClr val="34A853">
                <a:alpha val="30000"/>
              </a:srgbClr>
            </a:solidFill>
            <a:ln cmpd="sng">
              <a:solidFill>
                <a:srgbClr val="34A853"/>
              </a:solidFill>
            </a:ln>
          </c:spPr>
          <c:cat>
            <c:strRef>
              <c:f>Timeline!$A$2631:$A$2727</c:f>
            </c:strRef>
          </c:cat>
          <c:val>
            <c:numRef>
              <c:f>Timeline!$E$2631:$E$2727</c:f>
              <c:numCache/>
            </c:numRef>
          </c:val>
        </c:ser>
        <c:axId val="366604102"/>
        <c:axId val="993151465"/>
      </c:areaChart>
      <c:catAx>
        <c:axId val="3666041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993151465"/>
      </c:catAx>
      <c:valAx>
        <c:axId val="993151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6604102"/>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Timeline!$A$2526:$A$2567</c:f>
            </c:strRef>
          </c:cat>
          <c:val>
            <c:numRef>
              <c:f>Timeline!$F$2526:$F$2567</c:f>
              <c:numCache/>
            </c:numRef>
          </c:val>
        </c:ser>
        <c:axId val="1201869148"/>
        <c:axId val="545643169"/>
      </c:barChart>
      <c:catAx>
        <c:axId val="12018691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545643169"/>
      </c:catAx>
      <c:valAx>
        <c:axId val="5456431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186914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Timeline!$B$2630</c:f>
            </c:strRef>
          </c:tx>
          <c:spPr>
            <a:solidFill>
              <a:srgbClr val="4285F4">
                <a:alpha val="30000"/>
              </a:srgbClr>
            </a:solidFill>
            <a:ln cmpd="sng">
              <a:solidFill>
                <a:srgbClr val="4285F4"/>
              </a:solidFill>
            </a:ln>
          </c:spPr>
          <c:cat>
            <c:strRef>
              <c:f>Timeline!$A$2631:$A$2726</c:f>
            </c:strRef>
          </c:cat>
          <c:val>
            <c:numRef>
              <c:f>Timeline!$B$2631:$B$2726</c:f>
              <c:numCache/>
            </c:numRef>
          </c:val>
        </c:ser>
        <c:ser>
          <c:idx val="1"/>
          <c:order val="1"/>
          <c:tx>
            <c:strRef>
              <c:f>Timeline!$C$2630</c:f>
            </c:strRef>
          </c:tx>
          <c:spPr>
            <a:solidFill>
              <a:srgbClr val="EA4335">
                <a:alpha val="30000"/>
              </a:srgbClr>
            </a:solidFill>
            <a:ln cmpd="sng">
              <a:solidFill>
                <a:srgbClr val="EA4335"/>
              </a:solidFill>
            </a:ln>
          </c:spPr>
          <c:cat>
            <c:strRef>
              <c:f>Timeline!$A$2631:$A$2726</c:f>
            </c:strRef>
          </c:cat>
          <c:val>
            <c:numRef>
              <c:f>Timeline!$C$2631:$C$2726</c:f>
              <c:numCache/>
            </c:numRef>
          </c:val>
        </c:ser>
        <c:ser>
          <c:idx val="2"/>
          <c:order val="2"/>
          <c:tx>
            <c:strRef>
              <c:f>Timeline!$D$2630</c:f>
            </c:strRef>
          </c:tx>
          <c:spPr>
            <a:solidFill>
              <a:srgbClr val="FBBC04">
                <a:alpha val="30000"/>
              </a:srgbClr>
            </a:solidFill>
            <a:ln cmpd="sng">
              <a:solidFill>
                <a:srgbClr val="FBBC04"/>
              </a:solidFill>
            </a:ln>
          </c:spPr>
          <c:cat>
            <c:strRef>
              <c:f>Timeline!$A$2631:$A$2726</c:f>
            </c:strRef>
          </c:cat>
          <c:val>
            <c:numRef>
              <c:f>Timeline!$D$2631:$D$2726</c:f>
              <c:numCache/>
            </c:numRef>
          </c:val>
        </c:ser>
        <c:ser>
          <c:idx val="3"/>
          <c:order val="3"/>
          <c:tx>
            <c:strRef>
              <c:f>Timeline!$E$2630</c:f>
            </c:strRef>
          </c:tx>
          <c:spPr>
            <a:solidFill>
              <a:srgbClr val="34A853">
                <a:alpha val="30000"/>
              </a:srgbClr>
            </a:solidFill>
            <a:ln cmpd="sng">
              <a:solidFill>
                <a:srgbClr val="34A853"/>
              </a:solidFill>
            </a:ln>
          </c:spPr>
          <c:cat>
            <c:strRef>
              <c:f>Timeline!$A$2631:$A$2726</c:f>
            </c:strRef>
          </c:cat>
          <c:val>
            <c:numRef>
              <c:f>Timeline!$E$2631:$E$2726</c:f>
              <c:numCache/>
            </c:numRef>
          </c:val>
        </c:ser>
        <c:axId val="2091025747"/>
        <c:axId val="1463926425"/>
      </c:areaChart>
      <c:catAx>
        <c:axId val="2091025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63926425"/>
      </c:catAx>
      <c:valAx>
        <c:axId val="1463926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1025747"/>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Timeline!$B$2525</c:f>
            </c:strRef>
          </c:tx>
          <c:spPr>
            <a:solidFill>
              <a:srgbClr val="4285F4">
                <a:alpha val="30000"/>
              </a:srgbClr>
            </a:solidFill>
            <a:ln cmpd="sng">
              <a:solidFill>
                <a:srgbClr val="4285F4"/>
              </a:solidFill>
            </a:ln>
          </c:spPr>
          <c:cat>
            <c:strRef>
              <c:f>Timeline!$A$2526:$A$2586</c:f>
            </c:strRef>
          </c:cat>
          <c:val>
            <c:numRef>
              <c:f>Timeline!$B$2526:$B$2586</c:f>
              <c:numCache/>
            </c:numRef>
          </c:val>
        </c:ser>
        <c:ser>
          <c:idx val="1"/>
          <c:order val="1"/>
          <c:tx>
            <c:strRef>
              <c:f>Timeline!$C$2525</c:f>
            </c:strRef>
          </c:tx>
          <c:spPr>
            <a:solidFill>
              <a:srgbClr val="EA4335">
                <a:alpha val="30000"/>
              </a:srgbClr>
            </a:solidFill>
            <a:ln cmpd="sng">
              <a:solidFill>
                <a:srgbClr val="EA4335"/>
              </a:solidFill>
            </a:ln>
          </c:spPr>
          <c:cat>
            <c:strRef>
              <c:f>Timeline!$A$2526:$A$2586</c:f>
            </c:strRef>
          </c:cat>
          <c:val>
            <c:numRef>
              <c:f>Timeline!$C$2526:$C$2586</c:f>
              <c:numCache/>
            </c:numRef>
          </c:val>
        </c:ser>
        <c:ser>
          <c:idx val="2"/>
          <c:order val="2"/>
          <c:tx>
            <c:strRef>
              <c:f>Timeline!$D$2525</c:f>
            </c:strRef>
          </c:tx>
          <c:spPr>
            <a:solidFill>
              <a:srgbClr val="FBBC04">
                <a:alpha val="30000"/>
              </a:srgbClr>
            </a:solidFill>
            <a:ln cmpd="sng">
              <a:solidFill>
                <a:srgbClr val="FBBC04"/>
              </a:solidFill>
            </a:ln>
          </c:spPr>
          <c:cat>
            <c:strRef>
              <c:f>Timeline!$A$2526:$A$2586</c:f>
            </c:strRef>
          </c:cat>
          <c:val>
            <c:numRef>
              <c:f>Timeline!$D$2526:$D$2586</c:f>
              <c:numCache/>
            </c:numRef>
          </c:val>
        </c:ser>
        <c:ser>
          <c:idx val="3"/>
          <c:order val="3"/>
          <c:tx>
            <c:strRef>
              <c:f>Timeline!$E$2525</c:f>
            </c:strRef>
          </c:tx>
          <c:spPr>
            <a:solidFill>
              <a:srgbClr val="34A853">
                <a:alpha val="30000"/>
              </a:srgbClr>
            </a:solidFill>
            <a:ln cmpd="sng">
              <a:solidFill>
                <a:srgbClr val="34A853"/>
              </a:solidFill>
            </a:ln>
          </c:spPr>
          <c:cat>
            <c:strRef>
              <c:f>Timeline!$A$2526:$A$2586</c:f>
            </c:strRef>
          </c:cat>
          <c:val>
            <c:numRef>
              <c:f>Timeline!$E$2526:$E$2586</c:f>
              <c:numCache/>
            </c:numRef>
          </c:val>
        </c:ser>
        <c:axId val="1431521054"/>
        <c:axId val="760897367"/>
      </c:areaChart>
      <c:catAx>
        <c:axId val="1431521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760897367"/>
      </c:catAx>
      <c:valAx>
        <c:axId val="7608973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1521054"/>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Timeline!$B$2525</c:f>
            </c:strRef>
          </c:tx>
          <c:spPr>
            <a:solidFill>
              <a:srgbClr val="4285F4">
                <a:alpha val="30000"/>
              </a:srgbClr>
            </a:solidFill>
            <a:ln cmpd="sng">
              <a:solidFill>
                <a:srgbClr val="4285F4"/>
              </a:solidFill>
            </a:ln>
          </c:spPr>
          <c:cat>
            <c:strRef>
              <c:f>Timeline!$A$2526:$A$2586</c:f>
            </c:strRef>
          </c:cat>
          <c:val>
            <c:numRef>
              <c:f>Timeline!$B$2526:$B$2586</c:f>
              <c:numCache/>
            </c:numRef>
          </c:val>
        </c:ser>
        <c:ser>
          <c:idx val="1"/>
          <c:order val="1"/>
          <c:tx>
            <c:strRef>
              <c:f>Timeline!$C$2525</c:f>
            </c:strRef>
          </c:tx>
          <c:spPr>
            <a:solidFill>
              <a:srgbClr val="EA4335">
                <a:alpha val="30000"/>
              </a:srgbClr>
            </a:solidFill>
            <a:ln cmpd="sng">
              <a:solidFill>
                <a:srgbClr val="EA4335"/>
              </a:solidFill>
            </a:ln>
          </c:spPr>
          <c:cat>
            <c:strRef>
              <c:f>Timeline!$A$2526:$A$2586</c:f>
            </c:strRef>
          </c:cat>
          <c:val>
            <c:numRef>
              <c:f>Timeline!$C$2526:$C$2586</c:f>
              <c:numCache/>
            </c:numRef>
          </c:val>
        </c:ser>
        <c:ser>
          <c:idx val="2"/>
          <c:order val="2"/>
          <c:tx>
            <c:strRef>
              <c:f>Timeline!$D$2525</c:f>
            </c:strRef>
          </c:tx>
          <c:spPr>
            <a:solidFill>
              <a:srgbClr val="FBBC04">
                <a:alpha val="30000"/>
              </a:srgbClr>
            </a:solidFill>
            <a:ln cmpd="sng">
              <a:solidFill>
                <a:srgbClr val="FBBC04"/>
              </a:solidFill>
            </a:ln>
          </c:spPr>
          <c:cat>
            <c:strRef>
              <c:f>Timeline!$A$2526:$A$2586</c:f>
            </c:strRef>
          </c:cat>
          <c:val>
            <c:numRef>
              <c:f>Timeline!$D$2526:$D$2586</c:f>
              <c:numCache/>
            </c:numRef>
          </c:val>
        </c:ser>
        <c:ser>
          <c:idx val="3"/>
          <c:order val="3"/>
          <c:tx>
            <c:strRef>
              <c:f>Timeline!$E$2525</c:f>
            </c:strRef>
          </c:tx>
          <c:spPr>
            <a:solidFill>
              <a:srgbClr val="34A853">
                <a:alpha val="30000"/>
              </a:srgbClr>
            </a:solidFill>
            <a:ln cmpd="sng">
              <a:solidFill>
                <a:srgbClr val="34A853"/>
              </a:solidFill>
            </a:ln>
          </c:spPr>
          <c:cat>
            <c:strRef>
              <c:f>Timeline!$A$2526:$A$2586</c:f>
            </c:strRef>
          </c:cat>
          <c:val>
            <c:numRef>
              <c:f>Timeline!$E$2526:$E$2586</c:f>
              <c:numCache/>
            </c:numRef>
          </c:val>
        </c:ser>
        <c:axId val="2085548303"/>
        <c:axId val="1860548465"/>
      </c:areaChart>
      <c:catAx>
        <c:axId val="20855483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60548465"/>
      </c:catAx>
      <c:valAx>
        <c:axId val="1860548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5548303"/>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Timeline!$B$2630</c:f>
            </c:strRef>
          </c:tx>
          <c:spPr>
            <a:solidFill>
              <a:srgbClr val="4285F4">
                <a:alpha val="30000"/>
              </a:srgbClr>
            </a:solidFill>
            <a:ln cmpd="sng">
              <a:solidFill>
                <a:srgbClr val="4285F4"/>
              </a:solidFill>
            </a:ln>
          </c:spPr>
          <c:cat>
            <c:strRef>
              <c:f>Timeline!$A$2631:$A$2726</c:f>
            </c:strRef>
          </c:cat>
          <c:val>
            <c:numRef>
              <c:f>Timeline!$B$2631:$B$2726</c:f>
              <c:numCache/>
            </c:numRef>
          </c:val>
        </c:ser>
        <c:ser>
          <c:idx val="1"/>
          <c:order val="1"/>
          <c:tx>
            <c:strRef>
              <c:f>Timeline!$C$2630</c:f>
            </c:strRef>
          </c:tx>
          <c:spPr>
            <a:solidFill>
              <a:srgbClr val="EA4335">
                <a:alpha val="30000"/>
              </a:srgbClr>
            </a:solidFill>
            <a:ln cmpd="sng">
              <a:solidFill>
                <a:srgbClr val="EA4335"/>
              </a:solidFill>
            </a:ln>
          </c:spPr>
          <c:cat>
            <c:strRef>
              <c:f>Timeline!$A$2631:$A$2726</c:f>
            </c:strRef>
          </c:cat>
          <c:val>
            <c:numRef>
              <c:f>Timeline!$C$2631:$C$2726</c:f>
              <c:numCache/>
            </c:numRef>
          </c:val>
        </c:ser>
        <c:ser>
          <c:idx val="2"/>
          <c:order val="2"/>
          <c:tx>
            <c:strRef>
              <c:f>Timeline!$D$2630</c:f>
            </c:strRef>
          </c:tx>
          <c:spPr>
            <a:solidFill>
              <a:srgbClr val="FBBC04">
                <a:alpha val="30000"/>
              </a:srgbClr>
            </a:solidFill>
            <a:ln cmpd="sng">
              <a:solidFill>
                <a:srgbClr val="FBBC04"/>
              </a:solidFill>
            </a:ln>
          </c:spPr>
          <c:cat>
            <c:strRef>
              <c:f>Timeline!$A$2631:$A$2726</c:f>
            </c:strRef>
          </c:cat>
          <c:val>
            <c:numRef>
              <c:f>Timeline!$D$2631:$D$2726</c:f>
              <c:numCache/>
            </c:numRef>
          </c:val>
        </c:ser>
        <c:ser>
          <c:idx val="3"/>
          <c:order val="3"/>
          <c:tx>
            <c:strRef>
              <c:f>Timeline!$E$2630</c:f>
            </c:strRef>
          </c:tx>
          <c:spPr>
            <a:solidFill>
              <a:srgbClr val="34A853">
                <a:alpha val="30000"/>
              </a:srgbClr>
            </a:solidFill>
            <a:ln cmpd="sng">
              <a:solidFill>
                <a:srgbClr val="34A853"/>
              </a:solidFill>
            </a:ln>
          </c:spPr>
          <c:cat>
            <c:strRef>
              <c:f>Timeline!$A$2631:$A$2726</c:f>
            </c:strRef>
          </c:cat>
          <c:val>
            <c:numRef>
              <c:f>Timeline!$E$2631:$E$2726</c:f>
              <c:numCache/>
            </c:numRef>
          </c:val>
        </c:ser>
        <c:axId val="1746903067"/>
        <c:axId val="1238466557"/>
      </c:areaChart>
      <c:catAx>
        <c:axId val="17469030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38466557"/>
      </c:catAx>
      <c:valAx>
        <c:axId val="1238466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6903067"/>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43761165"/>
        <c:axId val="986164398"/>
      </c:barChart>
      <c:catAx>
        <c:axId val="1437611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986164398"/>
      </c:catAx>
      <c:valAx>
        <c:axId val="9861643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761165"/>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247424651"/>
        <c:axId val="76122156"/>
      </c:barChart>
      <c:catAx>
        <c:axId val="124742465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76122156"/>
      </c:catAx>
      <c:valAx>
        <c:axId val="761221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7424651"/>
        <c:crosses val="max"/>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2140443255"/>
        <c:axId val="762320442"/>
      </c:barChart>
      <c:catAx>
        <c:axId val="214044325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762320442"/>
      </c:catAx>
      <c:valAx>
        <c:axId val="7623204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0443255"/>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986264541"/>
        <c:axId val="805147635"/>
      </c:stockChart>
      <c:dateAx>
        <c:axId val="986264541"/>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5147635"/>
      </c:dateAx>
      <c:valAx>
        <c:axId val="805147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6264541"/>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391893631"/>
        <c:axId val="1135414955"/>
      </c:barChart>
      <c:catAx>
        <c:axId val="13918936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5414955"/>
      </c:catAx>
      <c:valAx>
        <c:axId val="11354149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1893631"/>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824101718"/>
        <c:axId val="1980764642"/>
      </c:barChart>
      <c:catAx>
        <c:axId val="182410171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980764642"/>
      </c:catAx>
      <c:valAx>
        <c:axId val="19807646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4101718"/>
        <c:crosses val="max"/>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463937826"/>
        <c:axId val="1489793359"/>
      </c:barChart>
      <c:catAx>
        <c:axId val="14639378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9793359"/>
      </c:catAx>
      <c:valAx>
        <c:axId val="1489793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3937826"/>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94039972"/>
        <c:axId val="1130858335"/>
      </c:scatterChart>
      <c:valAx>
        <c:axId val="940399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0858335"/>
      </c:valAx>
      <c:valAx>
        <c:axId val="1130858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039972"/>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214339747"/>
        <c:axId val="1488932564"/>
      </c:barChart>
      <c:catAx>
        <c:axId val="121433974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8932564"/>
      </c:catAx>
      <c:valAx>
        <c:axId val="14889325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4339747"/>
        <c:crosses val="max"/>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2026998919"/>
        <c:axId val="919234003"/>
      </c:scatterChart>
      <c:valAx>
        <c:axId val="20269989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9234003"/>
      </c:valAx>
      <c:valAx>
        <c:axId val="9192340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699891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8"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1.png"/><Relationship Id="rId22" Type="http://schemas.openxmlformats.org/officeDocument/2006/relationships/image" Target="../media/image15.png"/><Relationship Id="rId21" Type="http://schemas.openxmlformats.org/officeDocument/2006/relationships/image" Target="../media/image32.png"/><Relationship Id="rId24" Type="http://schemas.openxmlformats.org/officeDocument/2006/relationships/image" Target="../media/image12.png"/><Relationship Id="rId23" Type="http://schemas.openxmlformats.org/officeDocument/2006/relationships/image" Target="../media/image6.png"/><Relationship Id="rId1" Type="http://schemas.openxmlformats.org/officeDocument/2006/relationships/chart" Target="../charts/chart26.xml"/><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image" Target="../media/image23.png"/><Relationship Id="rId9" Type="http://schemas.openxmlformats.org/officeDocument/2006/relationships/image" Target="../media/image16.png"/><Relationship Id="rId26" Type="http://schemas.openxmlformats.org/officeDocument/2006/relationships/image" Target="../media/image14.png"/><Relationship Id="rId25" Type="http://schemas.openxmlformats.org/officeDocument/2006/relationships/image" Target="../media/image1.png"/><Relationship Id="rId28" Type="http://schemas.openxmlformats.org/officeDocument/2006/relationships/image" Target="../media/image2.png"/><Relationship Id="rId27" Type="http://schemas.openxmlformats.org/officeDocument/2006/relationships/image" Target="../media/image24.png"/><Relationship Id="rId5" Type="http://schemas.openxmlformats.org/officeDocument/2006/relationships/image" Target="../media/image4.png"/><Relationship Id="rId6" Type="http://schemas.openxmlformats.org/officeDocument/2006/relationships/image" Target="../media/image21.png"/><Relationship Id="rId29" Type="http://schemas.openxmlformats.org/officeDocument/2006/relationships/image" Target="../media/image27.png"/><Relationship Id="rId7" Type="http://schemas.openxmlformats.org/officeDocument/2006/relationships/image" Target="../media/image22.png"/><Relationship Id="rId8" Type="http://schemas.openxmlformats.org/officeDocument/2006/relationships/image" Target="../media/image3.png"/><Relationship Id="rId31" Type="http://schemas.openxmlformats.org/officeDocument/2006/relationships/image" Target="../media/image25.png"/><Relationship Id="rId30" Type="http://schemas.openxmlformats.org/officeDocument/2006/relationships/image" Target="../media/image26.png"/><Relationship Id="rId11" Type="http://schemas.openxmlformats.org/officeDocument/2006/relationships/image" Target="../media/image8.png"/><Relationship Id="rId33" Type="http://schemas.openxmlformats.org/officeDocument/2006/relationships/image" Target="../media/image31.png"/><Relationship Id="rId10" Type="http://schemas.openxmlformats.org/officeDocument/2006/relationships/image" Target="../media/image17.png"/><Relationship Id="rId32" Type="http://schemas.openxmlformats.org/officeDocument/2006/relationships/image" Target="../media/image28.png"/><Relationship Id="rId13" Type="http://schemas.openxmlformats.org/officeDocument/2006/relationships/image" Target="../media/image10.png"/><Relationship Id="rId35" Type="http://schemas.openxmlformats.org/officeDocument/2006/relationships/image" Target="../media/image29.png"/><Relationship Id="rId12" Type="http://schemas.openxmlformats.org/officeDocument/2006/relationships/image" Target="../media/image18.png"/><Relationship Id="rId34" Type="http://schemas.openxmlformats.org/officeDocument/2006/relationships/image" Target="../media/image30.png"/><Relationship Id="rId15" Type="http://schemas.openxmlformats.org/officeDocument/2006/relationships/image" Target="../media/image20.png"/><Relationship Id="rId14" Type="http://schemas.openxmlformats.org/officeDocument/2006/relationships/image" Target="../media/image13.png"/><Relationship Id="rId17" Type="http://schemas.openxmlformats.org/officeDocument/2006/relationships/image" Target="../media/image7.png"/><Relationship Id="rId16" Type="http://schemas.openxmlformats.org/officeDocument/2006/relationships/image" Target="../media/image19.png"/><Relationship Id="rId19" Type="http://schemas.openxmlformats.org/officeDocument/2006/relationships/image" Target="../media/image5.png"/><Relationship Id="rId18"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9.png"/><Relationship Id="rId22" Type="http://schemas.openxmlformats.org/officeDocument/2006/relationships/image" Target="../media/image34.png"/><Relationship Id="rId21" Type="http://schemas.openxmlformats.org/officeDocument/2006/relationships/image" Target="../media/image54.png"/><Relationship Id="rId24" Type="http://schemas.openxmlformats.org/officeDocument/2006/relationships/image" Target="../media/image48.png"/><Relationship Id="rId23" Type="http://schemas.openxmlformats.org/officeDocument/2006/relationships/image" Target="../media/image55.png"/><Relationship Id="rId1" Type="http://schemas.openxmlformats.org/officeDocument/2006/relationships/image" Target="../media/image46.png"/><Relationship Id="rId2" Type="http://schemas.openxmlformats.org/officeDocument/2006/relationships/image" Target="../media/image57.png"/><Relationship Id="rId3" Type="http://schemas.openxmlformats.org/officeDocument/2006/relationships/image" Target="../media/image45.png"/><Relationship Id="rId4" Type="http://schemas.openxmlformats.org/officeDocument/2006/relationships/image" Target="../media/image33.png"/><Relationship Id="rId9" Type="http://schemas.openxmlformats.org/officeDocument/2006/relationships/image" Target="../media/image37.png"/><Relationship Id="rId26" Type="http://schemas.openxmlformats.org/officeDocument/2006/relationships/image" Target="../media/image59.png"/><Relationship Id="rId25" Type="http://schemas.openxmlformats.org/officeDocument/2006/relationships/image" Target="../media/image40.png"/><Relationship Id="rId28" Type="http://schemas.openxmlformats.org/officeDocument/2006/relationships/image" Target="../media/image62.png"/><Relationship Id="rId27" Type="http://schemas.openxmlformats.org/officeDocument/2006/relationships/image" Target="../media/image64.png"/><Relationship Id="rId5" Type="http://schemas.openxmlformats.org/officeDocument/2006/relationships/image" Target="../media/image41.png"/><Relationship Id="rId6" Type="http://schemas.openxmlformats.org/officeDocument/2006/relationships/image" Target="../media/image36.png"/><Relationship Id="rId29" Type="http://schemas.openxmlformats.org/officeDocument/2006/relationships/image" Target="../media/image66.png"/><Relationship Id="rId7" Type="http://schemas.openxmlformats.org/officeDocument/2006/relationships/image" Target="../media/image51.png"/><Relationship Id="rId8" Type="http://schemas.openxmlformats.org/officeDocument/2006/relationships/image" Target="../media/image47.png"/><Relationship Id="rId31" Type="http://schemas.openxmlformats.org/officeDocument/2006/relationships/image" Target="../media/image61.png"/><Relationship Id="rId30" Type="http://schemas.openxmlformats.org/officeDocument/2006/relationships/image" Target="../media/image60.png"/><Relationship Id="rId11" Type="http://schemas.openxmlformats.org/officeDocument/2006/relationships/image" Target="../media/image53.png"/><Relationship Id="rId33" Type="http://schemas.openxmlformats.org/officeDocument/2006/relationships/image" Target="../media/image67.png"/><Relationship Id="rId10" Type="http://schemas.openxmlformats.org/officeDocument/2006/relationships/image" Target="../media/image38.png"/><Relationship Id="rId32" Type="http://schemas.openxmlformats.org/officeDocument/2006/relationships/image" Target="../media/image65.png"/><Relationship Id="rId13" Type="http://schemas.openxmlformats.org/officeDocument/2006/relationships/image" Target="../media/image49.png"/><Relationship Id="rId12" Type="http://schemas.openxmlformats.org/officeDocument/2006/relationships/image" Target="../media/image35.png"/><Relationship Id="rId34" Type="http://schemas.openxmlformats.org/officeDocument/2006/relationships/image" Target="../media/image63.png"/><Relationship Id="rId15" Type="http://schemas.openxmlformats.org/officeDocument/2006/relationships/image" Target="../media/image56.png"/><Relationship Id="rId14" Type="http://schemas.openxmlformats.org/officeDocument/2006/relationships/image" Target="../media/image50.png"/><Relationship Id="rId17" Type="http://schemas.openxmlformats.org/officeDocument/2006/relationships/image" Target="../media/image52.png"/><Relationship Id="rId16" Type="http://schemas.openxmlformats.org/officeDocument/2006/relationships/image" Target="../media/image43.png"/><Relationship Id="rId19" Type="http://schemas.openxmlformats.org/officeDocument/2006/relationships/image" Target="../media/image44.png"/><Relationship Id="rId18"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image" Target="../media/image58.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 Id="rId3" Type="http://schemas.openxmlformats.org/officeDocument/2006/relationships/chart" Target="../charts/chart46.xml"/><Relationship Id="rId4" Type="http://schemas.openxmlformats.org/officeDocument/2006/relationships/chart" Target="../charts/chart47.xml"/><Relationship Id="rId5" Type="http://schemas.openxmlformats.org/officeDocument/2006/relationships/chart" Target="../charts/chart48.xml"/><Relationship Id="rId6"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0.xml"/><Relationship Id="rId2" Type="http://schemas.openxmlformats.org/officeDocument/2006/relationships/chart" Target="../charts/chart5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 Id="rId3" Type="http://schemas.openxmlformats.org/officeDocument/2006/relationships/chart" Target="../charts/chart5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200025</xdr:colOff>
      <xdr:row>409</xdr:row>
      <xdr:rowOff>161925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54</xdr:col>
      <xdr:colOff>828675</xdr:colOff>
      <xdr:row>393</xdr:row>
      <xdr:rowOff>47625</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54</xdr:col>
      <xdr:colOff>828675</xdr:colOff>
      <xdr:row>297</xdr:row>
      <xdr:rowOff>152400</xdr:rowOff>
    </xdr:from>
    <xdr:ext cx="7858125" cy="4895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23</xdr:col>
      <xdr:colOff>76200</xdr:colOff>
      <xdr:row>410</xdr:row>
      <xdr:rowOff>47625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11</xdr:col>
      <xdr:colOff>200025</xdr:colOff>
      <xdr:row>373</xdr:row>
      <xdr:rowOff>9525</xdr:rowOff>
    </xdr:from>
    <xdr:ext cx="5715000" cy="36766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54</xdr:col>
      <xdr:colOff>819150</xdr:colOff>
      <xdr:row>419</xdr:row>
      <xdr:rowOff>38100</xdr:rowOff>
    </xdr:from>
    <xdr:ext cx="7858125" cy="484822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542925</xdr:colOff>
      <xdr:row>373</xdr:row>
      <xdr:rowOff>9525</xdr:rowOff>
    </xdr:from>
    <xdr:ext cx="5715000" cy="36766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742950</xdr:colOff>
      <xdr:row>373</xdr:row>
      <xdr:rowOff>85725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391</xdr:row>
      <xdr:rowOff>142875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xdr:col>
      <xdr:colOff>542925</xdr:colOff>
      <xdr:row>409</xdr:row>
      <xdr:rowOff>161925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200025</xdr:colOff>
      <xdr:row>391</xdr:row>
      <xdr:rowOff>142875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23</xdr:col>
      <xdr:colOff>76200</xdr:colOff>
      <xdr:row>373</xdr:row>
      <xdr:rowOff>9525</xdr:rowOff>
    </xdr:from>
    <xdr:ext cx="5715000"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31</xdr:col>
      <xdr:colOff>123825</xdr:colOff>
      <xdr:row>373</xdr:row>
      <xdr:rowOff>9525</xdr:rowOff>
    </xdr:from>
    <xdr:ext cx="5915025" cy="3676650"/>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590550</xdr:colOff>
      <xdr:row>435</xdr:row>
      <xdr:rowOff>104775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xdr:col>
      <xdr:colOff>628650</xdr:colOff>
      <xdr:row>453</xdr:row>
      <xdr:rowOff>76200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7" name="Chart 1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18" name="Chart 1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19" name="Chart 1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0" name="Chart 2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1" name="Chart 2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2" name="Chart 2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2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2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3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2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2.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5.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8.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2491</xdr:row>
      <xdr:rowOff>104775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2520</xdr:row>
      <xdr:rowOff>19050</xdr:rowOff>
    </xdr:from>
    <xdr:ext cx="13163550" cy="3533775"/>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2536</xdr:row>
      <xdr:rowOff>142875</xdr:rowOff>
    </xdr:from>
    <xdr:ext cx="17945100" cy="619125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2549</xdr:row>
      <xdr:rowOff>57150</xdr:rowOff>
    </xdr:from>
    <xdr:ext cx="9096375" cy="3533775"/>
    <xdr:graphicFrame>
      <xdr:nvGraphicFramePr>
        <xdr:cNvPr id="32" name="Chart 3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2565</xdr:row>
      <xdr:rowOff>123825</xdr:rowOff>
    </xdr:from>
    <xdr:ext cx="8972550" cy="8620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2666</xdr:row>
      <xdr:rowOff>104775</xdr:rowOff>
    </xdr:from>
    <xdr:ext cx="8972550" cy="8620125"/>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2567</xdr:row>
      <xdr:rowOff>133350</xdr:rowOff>
    </xdr:from>
    <xdr:ext cx="9372600" cy="8620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2565</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3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3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5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5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3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8.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4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59.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2.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0.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3.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8" name="Chart 3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39" name="Chart 3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0" name="Chart 4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1" name="Chart 4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8.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6" name="Chart 4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7" name="Chart 4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4" name="Chart 5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70">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70"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5" width="13.43"/>
    <col customWidth="1" hidden="1" min="26" max="26" width="11.71"/>
    <col customWidth="1" min="27" max="29" width="11.71"/>
    <col customWidth="1" min="30" max="31" width="12.14"/>
    <col customWidth="1" min="32" max="33" width="13.43"/>
    <col hidden="1" min="38" max="38" width="14.43"/>
    <col customWidth="1" min="39" max="40" width="11.71"/>
    <col customWidth="1" min="60" max="61"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8" t="s">
        <v>18</v>
      </c>
      <c r="U1" s="9" t="s">
        <v>19</v>
      </c>
      <c r="V1" s="10" t="s">
        <v>20</v>
      </c>
      <c r="W1" s="7" t="s">
        <v>21</v>
      </c>
      <c r="X1" s="7" t="s">
        <v>22</v>
      </c>
      <c r="Y1" s="4" t="s">
        <v>23</v>
      </c>
      <c r="Z1" s="7" t="s">
        <v>24</v>
      </c>
      <c r="AA1" s="7" t="s">
        <v>25</v>
      </c>
      <c r="AB1" s="7" t="s">
        <v>26</v>
      </c>
      <c r="AC1" s="7" t="s">
        <v>27</v>
      </c>
      <c r="AD1" s="7" t="s">
        <v>28</v>
      </c>
      <c r="AE1" s="7" t="s">
        <v>29</v>
      </c>
      <c r="AF1" s="7" t="s">
        <v>30</v>
      </c>
      <c r="AG1" s="7" t="s">
        <v>31</v>
      </c>
      <c r="AH1" s="11" t="s">
        <v>32</v>
      </c>
      <c r="AI1" s="11" t="s">
        <v>33</v>
      </c>
      <c r="AJ1" s="11" t="s">
        <v>34</v>
      </c>
      <c r="AK1" s="12" t="s">
        <v>35</v>
      </c>
      <c r="AL1" s="12"/>
      <c r="AM1" s="7" t="s">
        <v>36</v>
      </c>
      <c r="AN1" s="4" t="s">
        <v>37</v>
      </c>
      <c r="AO1" s="13" t="s">
        <v>38</v>
      </c>
      <c r="AP1" s="13" t="s">
        <v>39</v>
      </c>
      <c r="AQ1" s="13" t="s">
        <v>40</v>
      </c>
      <c r="AR1" s="13" t="s">
        <v>41</v>
      </c>
      <c r="AS1" s="14" t="s">
        <v>42</v>
      </c>
      <c r="AT1" s="14" t="s">
        <v>43</v>
      </c>
      <c r="AU1" s="14" t="s">
        <v>44</v>
      </c>
      <c r="AV1" s="14" t="s">
        <v>45</v>
      </c>
      <c r="AW1" s="14" t="s">
        <v>46</v>
      </c>
      <c r="AX1" s="14" t="s">
        <v>47</v>
      </c>
      <c r="AY1" s="12" t="s">
        <v>48</v>
      </c>
      <c r="AZ1" s="12" t="s">
        <v>49</v>
      </c>
      <c r="BA1" s="12" t="s">
        <v>50</v>
      </c>
      <c r="BB1" s="12" t="s">
        <v>51</v>
      </c>
      <c r="BC1" s="12"/>
      <c r="BD1" s="12" t="s">
        <v>52</v>
      </c>
      <c r="BE1" s="12" t="s">
        <v>53</v>
      </c>
      <c r="BF1" s="12" t="s">
        <v>54</v>
      </c>
      <c r="BG1" s="12" t="s">
        <v>55</v>
      </c>
      <c r="BH1" s="12"/>
      <c r="BI1" s="12" t="s">
        <v>56</v>
      </c>
      <c r="BJ1" s="12" t="s">
        <v>57</v>
      </c>
      <c r="BK1" s="15"/>
      <c r="BL1" s="15"/>
      <c r="BM1" s="15"/>
      <c r="BN1" s="15"/>
      <c r="BO1" s="15"/>
      <c r="BP1" s="15"/>
      <c r="BQ1" s="15"/>
      <c r="BR1" s="15"/>
      <c r="BS1" s="15"/>
      <c r="BT1" s="15"/>
    </row>
    <row r="2">
      <c r="A2" s="16">
        <v>43892.0</v>
      </c>
      <c r="B2" s="17">
        <f>countif('Daftar Kasus'!$M$3:$M$841,$A2)</f>
        <v>2</v>
      </c>
      <c r="C2" s="18">
        <v>0.0</v>
      </c>
      <c r="D2" s="18">
        <v>2.0</v>
      </c>
      <c r="E2" s="19">
        <f>countif('Daftar Kasus'!$M$3:$M$841,"&lt;="&amp;$A2)</f>
        <v>2</v>
      </c>
      <c r="F2" s="19">
        <f t="shared" ref="F2:F7" si="1">E2-I2-M2</f>
        <v>2</v>
      </c>
      <c r="G2" s="20">
        <f t="shared" ref="G2:G371" si="2">F2/E2</f>
        <v>1</v>
      </c>
      <c r="H2" s="21">
        <f>countif('Daftar Kasus'!$N$3:$N$841,$A2)</f>
        <v>0</v>
      </c>
      <c r="I2" s="19">
        <f>countif('Daftar Kasus'!$N$3:$N$841,"&lt;="&amp;$A2)</f>
        <v>0</v>
      </c>
      <c r="J2" s="20">
        <f t="shared" ref="J2:J371" si="3">I2/E2</f>
        <v>0</v>
      </c>
      <c r="K2" s="21">
        <f>I2/F2</f>
        <v>0</v>
      </c>
      <c r="L2" s="21">
        <f>countif('Daftar Kasus'!$O$3:$O$841,$A2)</f>
        <v>0</v>
      </c>
      <c r="M2" s="19">
        <f>countif('Daftar Kasus'!$O$3:$O$841,"&lt;="&amp;$A2)</f>
        <v>0</v>
      </c>
      <c r="N2" s="22">
        <f t="shared" ref="N2:N7" si="4">M2/E2</f>
        <v>0</v>
      </c>
      <c r="O2" s="18"/>
      <c r="P2" s="23"/>
      <c r="Q2" s="23"/>
      <c r="R2" s="23"/>
      <c r="S2" s="23">
        <v>339.0</v>
      </c>
      <c r="T2" s="24">
        <f t="shared" ref="T2:T3" si="5">S2</f>
        <v>339</v>
      </c>
      <c r="U2" s="23">
        <v>335.0</v>
      </c>
      <c r="V2" s="25">
        <f t="shared" ref="V2:V187" si="6">E2</f>
        <v>2</v>
      </c>
      <c r="W2" s="26">
        <f t="shared" ref="W2:W11" si="7">T2-(E2+U2)</f>
        <v>2</v>
      </c>
      <c r="X2" s="27"/>
      <c r="Y2" s="19"/>
      <c r="Z2" s="28"/>
      <c r="AA2" s="28"/>
      <c r="AB2" s="28">
        <f t="shared" ref="AB2:AB370" si="8">S2/E2</f>
        <v>169.5</v>
      </c>
      <c r="AC2" s="28">
        <f t="shared" ref="AC2:AC370" si="9">T2/E2</f>
        <v>169.5</v>
      </c>
      <c r="AD2" s="29">
        <f t="shared" ref="AD2:AD371" si="10">Y2/B2</f>
        <v>0</v>
      </c>
      <c r="AE2" s="22">
        <f t="shared" ref="AE2:AE187" si="11">V2/T2</f>
        <v>0.005899705015</v>
      </c>
      <c r="AF2" s="27"/>
      <c r="AG2" s="27"/>
      <c r="AH2" s="30"/>
      <c r="AI2" s="31"/>
      <c r="AJ2" s="31"/>
      <c r="AK2" s="31"/>
      <c r="AL2" s="31"/>
      <c r="AM2" s="28"/>
      <c r="AN2" s="19"/>
      <c r="AO2" s="32"/>
      <c r="AP2" s="32"/>
      <c r="AY2" s="31"/>
      <c r="AZ2" s="31"/>
      <c r="BA2" s="33"/>
      <c r="BB2" s="33"/>
      <c r="BC2" s="31"/>
      <c r="BD2" s="31"/>
      <c r="BE2" s="31"/>
      <c r="BF2" s="31"/>
      <c r="BG2" s="31"/>
      <c r="BH2" s="31"/>
      <c r="BI2" s="31"/>
      <c r="BJ2" s="31"/>
      <c r="BK2" s="31"/>
      <c r="BL2" s="31"/>
      <c r="BM2" s="31"/>
      <c r="BN2" s="31"/>
      <c r="BO2" s="31"/>
      <c r="BP2" s="31"/>
      <c r="BQ2" s="31"/>
      <c r="BR2" s="31"/>
      <c r="BS2" s="31"/>
      <c r="BT2" s="31"/>
    </row>
    <row r="3">
      <c r="A3" s="16">
        <v>43893.0</v>
      </c>
      <c r="B3" s="17">
        <f>countif('Daftar Kasus'!$M$3:$M$841,$A3)</f>
        <v>0</v>
      </c>
      <c r="C3" s="18">
        <v>0.0</v>
      </c>
      <c r="D3" s="18">
        <v>0.0</v>
      </c>
      <c r="E3" s="19">
        <f>countif('Daftar Kasus'!$M$3:$M$841,"&lt;="&amp;$A3)</f>
        <v>2</v>
      </c>
      <c r="F3" s="19">
        <f t="shared" si="1"/>
        <v>2</v>
      </c>
      <c r="G3" s="20">
        <f t="shared" si="2"/>
        <v>1</v>
      </c>
      <c r="H3" s="21">
        <f>countif('Daftar Kasus'!$N$3:$N$841,$A3)</f>
        <v>0</v>
      </c>
      <c r="I3" s="19">
        <f>countif('Daftar Kasus'!$N$3:$N$841,"&lt;="&amp;$A3)</f>
        <v>0</v>
      </c>
      <c r="J3" s="20">
        <f t="shared" si="3"/>
        <v>0</v>
      </c>
      <c r="K3" s="21"/>
      <c r="L3" s="21">
        <f>countif('Daftar Kasus'!$O$3:$O$841,$A3)</f>
        <v>0</v>
      </c>
      <c r="M3" s="19">
        <f>countif('Daftar Kasus'!$O$3:$O$841,"&lt;="&amp;$A3)</f>
        <v>0</v>
      </c>
      <c r="N3" s="22">
        <f t="shared" si="4"/>
        <v>0</v>
      </c>
      <c r="O3" s="18"/>
      <c r="P3" s="23"/>
      <c r="Q3" s="23"/>
      <c r="R3" s="23"/>
      <c r="S3" s="23">
        <v>341.0</v>
      </c>
      <c r="T3" s="24">
        <f t="shared" si="5"/>
        <v>341</v>
      </c>
      <c r="U3" s="23">
        <v>337.0</v>
      </c>
      <c r="V3" s="25">
        <f t="shared" si="6"/>
        <v>2</v>
      </c>
      <c r="W3" s="26">
        <f t="shared" si="7"/>
        <v>2</v>
      </c>
      <c r="X3" s="34"/>
      <c r="Y3" s="25">
        <f t="shared" ref="Y3:Y14" si="12">T3-T2</f>
        <v>2</v>
      </c>
      <c r="Z3" s="28"/>
      <c r="AA3" s="28"/>
      <c r="AB3" s="28">
        <f t="shared" si="8"/>
        <v>170.5</v>
      </c>
      <c r="AC3" s="28">
        <f t="shared" si="9"/>
        <v>170.5</v>
      </c>
      <c r="AD3" s="29" t="str">
        <f t="shared" si="10"/>
        <v>#DIV/0!</v>
      </c>
      <c r="AE3" s="22">
        <f t="shared" si="11"/>
        <v>0.005865102639</v>
      </c>
      <c r="AF3" s="22">
        <f t="shared" ref="AF3:AF6" si="13">(V3-V2)/((T3-T2)+(W2-W3))</f>
        <v>0</v>
      </c>
      <c r="AG3" s="22">
        <f t="shared" ref="AG3:AG10" si="14">B3/E2</f>
        <v>0</v>
      </c>
      <c r="AH3" s="30"/>
      <c r="AI3" s="31"/>
      <c r="AJ3" s="31"/>
      <c r="AK3" s="31"/>
      <c r="AL3" s="31"/>
      <c r="AM3" s="28"/>
      <c r="AN3" s="19"/>
      <c r="AO3" s="32"/>
      <c r="AP3" s="32"/>
      <c r="AY3" s="31"/>
      <c r="AZ3" s="31"/>
      <c r="BA3" s="33"/>
      <c r="BB3" s="33"/>
      <c r="BC3" s="31"/>
      <c r="BD3" s="31"/>
      <c r="BE3" s="31"/>
      <c r="BF3" s="31"/>
      <c r="BG3" s="31"/>
      <c r="BH3" s="31"/>
      <c r="BI3" s="31"/>
      <c r="BJ3" s="31"/>
      <c r="BK3" s="31"/>
      <c r="BL3" s="31"/>
      <c r="BM3" s="31"/>
      <c r="BN3" s="31"/>
      <c r="BO3" s="31"/>
      <c r="BP3" s="31"/>
      <c r="BQ3" s="31"/>
      <c r="BR3" s="31"/>
      <c r="BS3" s="31"/>
      <c r="BT3" s="31"/>
    </row>
    <row r="4">
      <c r="A4" s="16">
        <v>43894.0</v>
      </c>
      <c r="B4" s="17">
        <f>countif('Daftar Kasus'!$M$3:$M$841,$A4)</f>
        <v>0</v>
      </c>
      <c r="C4" s="18">
        <v>0.0</v>
      </c>
      <c r="D4" s="18">
        <v>0.0</v>
      </c>
      <c r="E4" s="19">
        <f>countif('Daftar Kasus'!$M$3:$M$841,"&lt;="&amp;$A4)</f>
        <v>2</v>
      </c>
      <c r="F4" s="19">
        <f t="shared" si="1"/>
        <v>2</v>
      </c>
      <c r="G4" s="20">
        <f t="shared" si="2"/>
        <v>1</v>
      </c>
      <c r="H4" s="21">
        <f>countif('Daftar Kasus'!$N$3:$N$841,$A4)</f>
        <v>0</v>
      </c>
      <c r="I4" s="19">
        <f>countif('Daftar Kasus'!$N$3:$N$841,"&lt;="&amp;$A4)</f>
        <v>0</v>
      </c>
      <c r="J4" s="20">
        <f t="shared" si="3"/>
        <v>0</v>
      </c>
      <c r="K4" s="21"/>
      <c r="L4" s="21">
        <f>countif('Daftar Kasus'!$O$3:$O$841,$A4)</f>
        <v>0</v>
      </c>
      <c r="M4" s="19">
        <f>countif('Daftar Kasus'!$O$3:$O$841,"&lt;="&amp;$A4)</f>
        <v>0</v>
      </c>
      <c r="N4" s="22">
        <f t="shared" si="4"/>
        <v>0</v>
      </c>
      <c r="O4" s="18"/>
      <c r="P4" s="23"/>
      <c r="Q4" s="23"/>
      <c r="R4" s="23"/>
      <c r="S4" s="23">
        <v>372.0</v>
      </c>
      <c r="T4" s="24">
        <v>372.0</v>
      </c>
      <c r="U4" s="23">
        <v>356.0</v>
      </c>
      <c r="V4" s="25">
        <f t="shared" si="6"/>
        <v>2</v>
      </c>
      <c r="W4" s="26">
        <f t="shared" si="7"/>
        <v>14</v>
      </c>
      <c r="X4" s="34"/>
      <c r="Y4" s="25">
        <f t="shared" si="12"/>
        <v>31</v>
      </c>
      <c r="Z4" s="28"/>
      <c r="AA4" s="28"/>
      <c r="AB4" s="28">
        <f t="shared" si="8"/>
        <v>186</v>
      </c>
      <c r="AC4" s="28">
        <f t="shared" si="9"/>
        <v>186</v>
      </c>
      <c r="AD4" s="29" t="str">
        <f t="shared" si="10"/>
        <v>#DIV/0!</v>
      </c>
      <c r="AE4" s="22">
        <f t="shared" si="11"/>
        <v>0.005376344086</v>
      </c>
      <c r="AF4" s="22">
        <f t="shared" si="13"/>
        <v>0</v>
      </c>
      <c r="AG4" s="22">
        <f t="shared" si="14"/>
        <v>0</v>
      </c>
      <c r="AH4" s="30"/>
      <c r="AI4" s="31"/>
      <c r="AJ4" s="31"/>
      <c r="AK4" s="31"/>
      <c r="AL4" s="31"/>
      <c r="AM4" s="28"/>
      <c r="AN4" s="19"/>
      <c r="AO4" s="32"/>
      <c r="AP4" s="32"/>
      <c r="AY4" s="31"/>
      <c r="AZ4" s="31"/>
      <c r="BA4" s="33"/>
      <c r="BB4" s="33"/>
      <c r="BC4" s="31"/>
      <c r="BD4" s="31"/>
      <c r="BE4" s="31"/>
      <c r="BF4" s="31"/>
      <c r="BG4" s="31"/>
      <c r="BH4" s="31"/>
      <c r="BI4" s="31"/>
      <c r="BJ4" s="31"/>
      <c r="BK4" s="31"/>
      <c r="BL4" s="31"/>
      <c r="BM4" s="31"/>
      <c r="BN4" s="31"/>
      <c r="BO4" s="31"/>
      <c r="BP4" s="31"/>
      <c r="BQ4" s="31"/>
      <c r="BR4" s="31"/>
      <c r="BS4" s="31"/>
      <c r="BT4" s="31"/>
    </row>
    <row r="5">
      <c r="A5" s="16">
        <v>43895.0</v>
      </c>
      <c r="B5" s="17">
        <f>countif('Daftar Kasus'!$M$3:$M$841,$A5)</f>
        <v>0</v>
      </c>
      <c r="C5" s="18">
        <v>0.0</v>
      </c>
      <c r="D5" s="18">
        <v>0.0</v>
      </c>
      <c r="E5" s="19">
        <f>countif('Daftar Kasus'!$M$3:$M$841,"&lt;="&amp;$A5)</f>
        <v>2</v>
      </c>
      <c r="F5" s="19">
        <f t="shared" si="1"/>
        <v>2</v>
      </c>
      <c r="G5" s="20">
        <f t="shared" si="2"/>
        <v>1</v>
      </c>
      <c r="H5" s="21">
        <f>countif('Daftar Kasus'!$N$3:$N$841,$A5)</f>
        <v>0</v>
      </c>
      <c r="I5" s="19">
        <f>countif('Daftar Kasus'!$N$3:$N$841,"&lt;="&amp;$A5)</f>
        <v>0</v>
      </c>
      <c r="J5" s="20">
        <f t="shared" si="3"/>
        <v>0</v>
      </c>
      <c r="K5" s="21"/>
      <c r="L5" s="21">
        <f>countif('Daftar Kasus'!$O$3:$O$841,$A5)</f>
        <v>0</v>
      </c>
      <c r="M5" s="19">
        <f>countif('Daftar Kasus'!$O$3:$O$841,"&lt;="&amp;$A5)</f>
        <v>0</v>
      </c>
      <c r="N5" s="22">
        <f t="shared" si="4"/>
        <v>0</v>
      </c>
      <c r="O5" s="18"/>
      <c r="P5" s="23"/>
      <c r="Q5" s="23"/>
      <c r="R5" s="23"/>
      <c r="S5" s="23">
        <v>388.0</v>
      </c>
      <c r="T5" s="24">
        <v>388.0</v>
      </c>
      <c r="U5" s="23">
        <v>371.0</v>
      </c>
      <c r="V5" s="25">
        <f t="shared" si="6"/>
        <v>2</v>
      </c>
      <c r="W5" s="26">
        <f t="shared" si="7"/>
        <v>15</v>
      </c>
      <c r="X5" s="34"/>
      <c r="Y5" s="25">
        <f t="shared" si="12"/>
        <v>16</v>
      </c>
      <c r="Z5" s="28"/>
      <c r="AA5" s="28"/>
      <c r="AB5" s="28">
        <f t="shared" si="8"/>
        <v>194</v>
      </c>
      <c r="AC5" s="28">
        <f t="shared" si="9"/>
        <v>194</v>
      </c>
      <c r="AD5" s="29" t="str">
        <f t="shared" si="10"/>
        <v>#DIV/0!</v>
      </c>
      <c r="AE5" s="22">
        <f t="shared" si="11"/>
        <v>0.005154639175</v>
      </c>
      <c r="AF5" s="22">
        <f t="shared" si="13"/>
        <v>0</v>
      </c>
      <c r="AG5" s="22">
        <f t="shared" si="14"/>
        <v>0</v>
      </c>
      <c r="AH5" s="30"/>
      <c r="AI5" s="31"/>
      <c r="AJ5" s="31"/>
      <c r="AK5" s="31"/>
      <c r="AL5" s="31"/>
      <c r="AM5" s="28"/>
      <c r="AN5" s="19"/>
      <c r="AO5" s="32"/>
      <c r="AP5" s="32"/>
      <c r="AY5" s="31"/>
      <c r="AZ5" s="31"/>
      <c r="BA5" s="33"/>
      <c r="BB5" s="33"/>
      <c r="BC5" s="31"/>
      <c r="BD5" s="31"/>
      <c r="BE5" s="31"/>
      <c r="BF5" s="31"/>
      <c r="BG5" s="31"/>
      <c r="BH5" s="31"/>
      <c r="BI5" s="31"/>
      <c r="BJ5" s="31"/>
      <c r="BK5" s="31"/>
      <c r="BL5" s="31"/>
      <c r="BM5" s="31"/>
      <c r="BN5" s="31"/>
      <c r="BO5" s="31"/>
      <c r="BP5" s="31"/>
      <c r="BQ5" s="31"/>
      <c r="BR5" s="31"/>
      <c r="BS5" s="31"/>
      <c r="BT5" s="31"/>
    </row>
    <row r="6">
      <c r="A6" s="16">
        <v>43896.0</v>
      </c>
      <c r="B6" s="17">
        <f>countif('Daftar Kasus'!$M$3:$M$841,$A6)</f>
        <v>2</v>
      </c>
      <c r="C6" s="18">
        <v>0.0</v>
      </c>
      <c r="D6" s="18">
        <v>2.0</v>
      </c>
      <c r="E6" s="19">
        <f>countif('Daftar Kasus'!$M$3:$M$841,"&lt;="&amp;$A6)</f>
        <v>4</v>
      </c>
      <c r="F6" s="19">
        <f t="shared" si="1"/>
        <v>4</v>
      </c>
      <c r="G6" s="20">
        <f t="shared" si="2"/>
        <v>1</v>
      </c>
      <c r="H6" s="21">
        <f>countif('Daftar Kasus'!$N$3:$N$841,$A6)</f>
        <v>0</v>
      </c>
      <c r="I6" s="19">
        <f>countif('Daftar Kasus'!$N$3:$N$841,"&lt;="&amp;$A6)</f>
        <v>0</v>
      </c>
      <c r="J6" s="20">
        <f t="shared" si="3"/>
        <v>0</v>
      </c>
      <c r="K6" s="21"/>
      <c r="L6" s="21">
        <f>countif('Daftar Kasus'!$O$3:$O$841,$A6)</f>
        <v>0</v>
      </c>
      <c r="M6" s="19">
        <f>countif('Daftar Kasus'!$O$3:$O$841,"&lt;="&amp;$A6)</f>
        <v>0</v>
      </c>
      <c r="N6" s="22">
        <f t="shared" si="4"/>
        <v>0</v>
      </c>
      <c r="O6" s="18"/>
      <c r="P6" s="23"/>
      <c r="Q6" s="23"/>
      <c r="R6" s="23"/>
      <c r="S6" s="23">
        <v>450.0</v>
      </c>
      <c r="T6" s="24">
        <v>450.0</v>
      </c>
      <c r="U6" s="23">
        <v>422.0</v>
      </c>
      <c r="V6" s="25">
        <f t="shared" si="6"/>
        <v>4</v>
      </c>
      <c r="W6" s="26">
        <f t="shared" si="7"/>
        <v>24</v>
      </c>
      <c r="X6" s="34"/>
      <c r="Y6" s="25">
        <f t="shared" si="12"/>
        <v>62</v>
      </c>
      <c r="Z6" s="28"/>
      <c r="AA6" s="28"/>
      <c r="AB6" s="28">
        <f t="shared" si="8"/>
        <v>112.5</v>
      </c>
      <c r="AC6" s="28">
        <f t="shared" si="9"/>
        <v>112.5</v>
      </c>
      <c r="AD6" s="29">
        <f t="shared" si="10"/>
        <v>31</v>
      </c>
      <c r="AE6" s="22">
        <f t="shared" si="11"/>
        <v>0.008888888889</v>
      </c>
      <c r="AF6" s="22">
        <f t="shared" si="13"/>
        <v>0.03773584906</v>
      </c>
      <c r="AG6" s="22">
        <f t="shared" si="14"/>
        <v>1</v>
      </c>
      <c r="AH6" s="30"/>
      <c r="AI6" s="31"/>
      <c r="AJ6" s="31"/>
      <c r="AK6" s="31"/>
      <c r="AL6" s="31"/>
      <c r="AM6" s="28"/>
      <c r="AN6" s="19"/>
      <c r="AO6" s="32"/>
      <c r="AP6" s="32"/>
      <c r="AY6" s="31"/>
      <c r="AZ6" s="31"/>
      <c r="BA6" s="33"/>
      <c r="BB6" s="33"/>
      <c r="BC6" s="31"/>
      <c r="BD6" s="31"/>
      <c r="BE6" s="31"/>
      <c r="BF6" s="31"/>
      <c r="BG6" s="31"/>
      <c r="BH6" s="31"/>
      <c r="BI6" s="31"/>
      <c r="BJ6" s="31"/>
      <c r="BK6" s="31"/>
      <c r="BL6" s="31"/>
      <c r="BM6" s="31"/>
      <c r="BN6" s="31"/>
      <c r="BO6" s="31"/>
      <c r="BP6" s="31"/>
      <c r="BQ6" s="31"/>
      <c r="BR6" s="31"/>
      <c r="BS6" s="31"/>
      <c r="BT6" s="31"/>
    </row>
    <row r="7">
      <c r="A7" s="16">
        <v>43897.0</v>
      </c>
      <c r="B7" s="17">
        <f>countif('Daftar Kasus'!$M$3:$M$841,$A7)</f>
        <v>0</v>
      </c>
      <c r="C7" s="18">
        <v>0.0</v>
      </c>
      <c r="D7" s="18">
        <v>0.0</v>
      </c>
      <c r="E7" s="19">
        <f>countif('Daftar Kasus'!$M$3:$M$841,"&lt;="&amp;$A7)</f>
        <v>4</v>
      </c>
      <c r="F7" s="19">
        <f t="shared" si="1"/>
        <v>4</v>
      </c>
      <c r="G7" s="20">
        <f t="shared" si="2"/>
        <v>1</v>
      </c>
      <c r="H7" s="21">
        <f>countif('Daftar Kasus'!$N$3:$N$841,$A7)</f>
        <v>0</v>
      </c>
      <c r="I7" s="19">
        <f>countif('Daftar Kasus'!$N$3:$N$841,"&lt;="&amp;$A7)</f>
        <v>0</v>
      </c>
      <c r="J7" s="20">
        <f t="shared" si="3"/>
        <v>0</v>
      </c>
      <c r="K7" s="21"/>
      <c r="L7" s="21">
        <f>countif('Daftar Kasus'!$O$3:$O$841,$A7)</f>
        <v>0</v>
      </c>
      <c r="M7" s="19">
        <f>countif('Daftar Kasus'!$O$3:$O$841,"&lt;="&amp;$A7)</f>
        <v>0</v>
      </c>
      <c r="N7" s="22">
        <f t="shared" si="4"/>
        <v>0</v>
      </c>
      <c r="O7" s="18"/>
      <c r="P7" s="23"/>
      <c r="Q7" s="23"/>
      <c r="R7" s="23"/>
      <c r="S7" s="23">
        <v>454.0</v>
      </c>
      <c r="T7" s="24">
        <v>454.0</v>
      </c>
      <c r="U7" s="23">
        <v>422.0</v>
      </c>
      <c r="V7" s="25">
        <f t="shared" si="6"/>
        <v>4</v>
      </c>
      <c r="W7" s="26">
        <f t="shared" si="7"/>
        <v>28</v>
      </c>
      <c r="X7" s="34"/>
      <c r="Y7" s="25">
        <f t="shared" si="12"/>
        <v>4</v>
      </c>
      <c r="Z7" s="28"/>
      <c r="AA7" s="28"/>
      <c r="AB7" s="28">
        <f t="shared" si="8"/>
        <v>113.5</v>
      </c>
      <c r="AC7" s="28">
        <f t="shared" si="9"/>
        <v>113.5</v>
      </c>
      <c r="AD7" s="29" t="str">
        <f t="shared" si="10"/>
        <v>#DIV/0!</v>
      </c>
      <c r="AE7" s="22">
        <f t="shared" si="11"/>
        <v>0.008810572687</v>
      </c>
      <c r="AF7" s="35">
        <v>0.0</v>
      </c>
      <c r="AG7" s="22">
        <f t="shared" si="14"/>
        <v>0</v>
      </c>
      <c r="AH7" s="30"/>
      <c r="AI7" s="31"/>
      <c r="AJ7" s="31"/>
      <c r="AK7" s="31"/>
      <c r="AL7" s="31"/>
      <c r="AM7" s="28"/>
      <c r="AN7" s="19"/>
      <c r="AO7" s="32"/>
      <c r="AP7" s="32"/>
      <c r="AY7" s="31"/>
      <c r="AZ7" s="31"/>
      <c r="BA7" s="33"/>
      <c r="BB7" s="33"/>
      <c r="BC7" s="31"/>
      <c r="BD7" s="31"/>
      <c r="BE7" s="31"/>
      <c r="BF7" s="31"/>
      <c r="BG7" s="31"/>
      <c r="BH7" s="31"/>
      <c r="BI7" s="31"/>
      <c r="BJ7" s="31"/>
      <c r="BK7" s="31"/>
      <c r="BL7" s="31"/>
      <c r="BM7" s="31"/>
      <c r="BN7" s="31"/>
      <c r="BO7" s="31"/>
      <c r="BP7" s="31"/>
      <c r="BQ7" s="31"/>
      <c r="BR7" s="31"/>
      <c r="BS7" s="31"/>
      <c r="BT7" s="31"/>
    </row>
    <row r="8">
      <c r="A8" s="16">
        <v>43898.0</v>
      </c>
      <c r="B8" s="17">
        <f>if(A8&lt;NOW(), countif('Daftar Kasus'!$M$3:$M$841,$A8),"")</f>
        <v>2</v>
      </c>
      <c r="C8" s="18">
        <v>1.0</v>
      </c>
      <c r="D8" s="18">
        <v>1.0</v>
      </c>
      <c r="E8" s="19">
        <f>countif('Daftar Kasus'!$M$3:$M$841,"&lt;="&amp;$A8)</f>
        <v>6</v>
      </c>
      <c r="F8" s="19">
        <f t="shared" ref="F8:F13" si="15">if(A8&lt;NOW(), E8-I8-M8,"")</f>
        <v>6</v>
      </c>
      <c r="G8" s="20">
        <f t="shared" si="2"/>
        <v>1</v>
      </c>
      <c r="H8" s="21">
        <f>if(A8&lt;NOW(), countif('Daftar Kasus'!$N$3:$N$841,$A8),"")</f>
        <v>0</v>
      </c>
      <c r="I8" s="19">
        <f>if(A8&lt;NOW(), countif('Daftar Kasus'!$N$3:$N$841,"&lt;="&amp;$A8),"")</f>
        <v>0</v>
      </c>
      <c r="J8" s="20">
        <f t="shared" si="3"/>
        <v>0</v>
      </c>
      <c r="K8" s="21"/>
      <c r="L8" s="21">
        <f>if(A8&lt;NOW(), countif('Daftar Kasus'!$O$3:$O$841,$A8),"")</f>
        <v>0</v>
      </c>
      <c r="M8" s="19">
        <f>if(A8&lt;NOW(), countif('Daftar Kasus'!$O$3:$O$841,"&lt;="&amp;$A8),"")</f>
        <v>0</v>
      </c>
      <c r="N8" s="22">
        <f t="shared" ref="N8:N371" si="16">if(A8&lt;NOW(), M8/E8,"")</f>
        <v>0</v>
      </c>
      <c r="O8" s="18"/>
      <c r="P8" s="23"/>
      <c r="Q8" s="23"/>
      <c r="R8" s="23"/>
      <c r="S8" s="23">
        <v>483.0</v>
      </c>
      <c r="T8" s="24">
        <v>483.0</v>
      </c>
      <c r="U8" s="23">
        <v>445.0</v>
      </c>
      <c r="V8" s="25">
        <f t="shared" si="6"/>
        <v>6</v>
      </c>
      <c r="W8" s="26">
        <f t="shared" si="7"/>
        <v>32</v>
      </c>
      <c r="X8" s="34"/>
      <c r="Y8" s="25">
        <f t="shared" si="12"/>
        <v>29</v>
      </c>
      <c r="Z8" s="28"/>
      <c r="AA8" s="28"/>
      <c r="AB8" s="28">
        <f t="shared" si="8"/>
        <v>80.5</v>
      </c>
      <c r="AC8" s="28">
        <f t="shared" si="9"/>
        <v>80.5</v>
      </c>
      <c r="AD8" s="29">
        <f t="shared" si="10"/>
        <v>14.5</v>
      </c>
      <c r="AE8" s="22">
        <f t="shared" si="11"/>
        <v>0.01242236025</v>
      </c>
      <c r="AF8" s="22">
        <f t="shared" ref="AF8:AF10" si="17">(V8-V7)/((T8-T7)+(W7-W8))</f>
        <v>0.08</v>
      </c>
      <c r="AG8" s="22">
        <f t="shared" si="14"/>
        <v>0.5</v>
      </c>
      <c r="AH8" s="30"/>
      <c r="AI8" s="31"/>
      <c r="AJ8" s="31"/>
      <c r="AK8" s="31"/>
      <c r="AL8" s="31"/>
      <c r="AM8" s="28"/>
      <c r="AN8" s="19"/>
      <c r="AO8" s="32"/>
      <c r="AP8" s="32"/>
      <c r="AY8" s="31"/>
      <c r="AZ8" s="31"/>
      <c r="BA8" s="33"/>
      <c r="BB8" s="33"/>
      <c r="BC8" s="31"/>
      <c r="BD8" s="31"/>
      <c r="BE8" s="31"/>
      <c r="BF8" s="31"/>
      <c r="BG8" s="31"/>
      <c r="BH8" s="31"/>
      <c r="BI8" s="31"/>
      <c r="BJ8" s="31"/>
      <c r="BK8" s="31"/>
      <c r="BL8" s="31"/>
      <c r="BM8" s="31"/>
      <c r="BN8" s="31"/>
      <c r="BO8" s="31"/>
      <c r="BP8" s="31"/>
      <c r="BQ8" s="31"/>
      <c r="BR8" s="31"/>
      <c r="BS8" s="31"/>
      <c r="BT8" s="31"/>
    </row>
    <row r="9">
      <c r="A9" s="16">
        <v>43899.0</v>
      </c>
      <c r="B9" s="17">
        <f>if(A9&lt;NOW(), countif('Daftar Kasus'!$M$3:$M$841,$A9),"")</f>
        <v>13</v>
      </c>
      <c r="C9" s="18">
        <v>7.0</v>
      </c>
      <c r="D9" s="18">
        <v>6.0</v>
      </c>
      <c r="E9" s="19">
        <f>countif('Daftar Kasus'!$M$3:$M$841,"&lt;="&amp;$A9)</f>
        <v>19</v>
      </c>
      <c r="F9" s="19">
        <f t="shared" si="15"/>
        <v>19</v>
      </c>
      <c r="G9" s="20">
        <f t="shared" si="2"/>
        <v>1</v>
      </c>
      <c r="H9" s="21">
        <f>if(A9&lt;NOW(), countif('Daftar Kasus'!$N$3:$N$841,$A9),"")</f>
        <v>0</v>
      </c>
      <c r="I9" s="19">
        <f>if(A9&lt;NOW(), countif('Daftar Kasus'!$N$3:$N$841,"&lt;="&amp;$A9),"")</f>
        <v>0</v>
      </c>
      <c r="J9" s="20">
        <f t="shared" si="3"/>
        <v>0</v>
      </c>
      <c r="K9" s="21"/>
      <c r="L9" s="21">
        <f>if(A9&lt;NOW(), countif('Daftar Kasus'!$O$3:$O$841,$A9),"")</f>
        <v>0</v>
      </c>
      <c r="M9" s="19">
        <f>if(A9&lt;NOW(), countif('Daftar Kasus'!$O$3:$O$841,"&lt;="&amp;$A9),"")</f>
        <v>0</v>
      </c>
      <c r="N9" s="22">
        <f t="shared" si="16"/>
        <v>0</v>
      </c>
      <c r="O9" s="18"/>
      <c r="P9" s="23"/>
      <c r="Q9" s="23"/>
      <c r="R9" s="23"/>
      <c r="S9" s="23">
        <v>543.0</v>
      </c>
      <c r="T9" s="24">
        <v>543.0</v>
      </c>
      <c r="U9" s="23">
        <v>487.0</v>
      </c>
      <c r="V9" s="25">
        <f t="shared" si="6"/>
        <v>19</v>
      </c>
      <c r="W9" s="26">
        <f t="shared" si="7"/>
        <v>37</v>
      </c>
      <c r="X9" s="34"/>
      <c r="Y9" s="25">
        <f t="shared" si="12"/>
        <v>60</v>
      </c>
      <c r="Z9" s="28"/>
      <c r="AA9" s="28"/>
      <c r="AB9" s="28">
        <f t="shared" si="8"/>
        <v>28.57894737</v>
      </c>
      <c r="AC9" s="28">
        <f t="shared" si="9"/>
        <v>28.57894737</v>
      </c>
      <c r="AD9" s="29">
        <f t="shared" si="10"/>
        <v>4.615384615</v>
      </c>
      <c r="AE9" s="22">
        <f t="shared" si="11"/>
        <v>0.0349907919</v>
      </c>
      <c r="AF9" s="22">
        <f t="shared" si="17"/>
        <v>0.2363636364</v>
      </c>
      <c r="AG9" s="22">
        <f t="shared" si="14"/>
        <v>2.166666667</v>
      </c>
      <c r="AH9" s="30"/>
      <c r="AI9" s="31"/>
      <c r="AJ9" s="31"/>
      <c r="AK9" s="31"/>
      <c r="AL9" s="31"/>
      <c r="AM9" s="28"/>
      <c r="AN9" s="19"/>
      <c r="AO9" s="32"/>
      <c r="AP9" s="32"/>
      <c r="AY9" s="31"/>
      <c r="AZ9" s="31"/>
      <c r="BA9" s="33"/>
      <c r="BB9" s="33"/>
      <c r="BC9" s="31"/>
      <c r="BD9" s="31"/>
      <c r="BE9" s="31"/>
      <c r="BF9" s="31"/>
      <c r="BG9" s="31"/>
      <c r="BH9" s="31"/>
      <c r="BI9" s="31"/>
      <c r="BJ9" s="31"/>
      <c r="BK9" s="31"/>
      <c r="BL9" s="31"/>
      <c r="BM9" s="31"/>
      <c r="BN9" s="31"/>
      <c r="BO9" s="31"/>
      <c r="BP9" s="31"/>
      <c r="BQ9" s="31"/>
      <c r="BR9" s="31"/>
      <c r="BS9" s="31"/>
      <c r="BT9" s="31"/>
    </row>
    <row r="10">
      <c r="A10" s="16">
        <v>43900.0</v>
      </c>
      <c r="B10" s="17">
        <f>if(A10&lt;NOW(), countif('Daftar Kasus'!$M$3:$M$841,$A10),"")</f>
        <v>8</v>
      </c>
      <c r="C10" s="18">
        <v>5.0</v>
      </c>
      <c r="D10" s="18">
        <v>3.0</v>
      </c>
      <c r="E10" s="19">
        <f>countif('Daftar Kasus'!$M$3:$M$841,"&lt;="&amp;$A10)</f>
        <v>27</v>
      </c>
      <c r="F10" s="19">
        <f t="shared" si="15"/>
        <v>27</v>
      </c>
      <c r="G10" s="20">
        <f t="shared" si="2"/>
        <v>1</v>
      </c>
      <c r="H10" s="21">
        <f>if(A10&lt;NOW(), countif('Daftar Kasus'!$N$3:$N$841,$A10),"")</f>
        <v>0</v>
      </c>
      <c r="I10" s="19">
        <f>if(A10&lt;NOW(), countif('Daftar Kasus'!$N$3:$N$841,"&lt;="&amp;$A10),"")</f>
        <v>0</v>
      </c>
      <c r="J10" s="20">
        <f t="shared" si="3"/>
        <v>0</v>
      </c>
      <c r="K10" s="21"/>
      <c r="L10" s="21">
        <f>if(A10&lt;NOW(), countif('Daftar Kasus'!$O$3:$O$841,$A10),"")</f>
        <v>0</v>
      </c>
      <c r="M10" s="19">
        <f>if(A10&lt;NOW(), countif('Daftar Kasus'!$O$3:$O$841,"&lt;="&amp;$A10),"")</f>
        <v>0</v>
      </c>
      <c r="N10" s="22">
        <f t="shared" si="16"/>
        <v>0</v>
      </c>
      <c r="O10" s="18"/>
      <c r="P10" s="23"/>
      <c r="Q10" s="23"/>
      <c r="R10" s="23"/>
      <c r="S10" s="23">
        <v>694.0</v>
      </c>
      <c r="T10" s="24">
        <v>694.0</v>
      </c>
      <c r="U10" s="23">
        <v>648.0</v>
      </c>
      <c r="V10" s="25">
        <f t="shared" si="6"/>
        <v>27</v>
      </c>
      <c r="W10" s="26">
        <f t="shared" si="7"/>
        <v>19</v>
      </c>
      <c r="X10" s="34"/>
      <c r="Y10" s="25">
        <f t="shared" si="12"/>
        <v>151</v>
      </c>
      <c r="Z10" s="28"/>
      <c r="AA10" s="28"/>
      <c r="AB10" s="28">
        <f t="shared" si="8"/>
        <v>25.7037037</v>
      </c>
      <c r="AC10" s="28">
        <f t="shared" si="9"/>
        <v>25.7037037</v>
      </c>
      <c r="AD10" s="29">
        <f t="shared" si="10"/>
        <v>18.875</v>
      </c>
      <c r="AE10" s="22">
        <f t="shared" si="11"/>
        <v>0.03890489914</v>
      </c>
      <c r="AF10" s="22">
        <f t="shared" si="17"/>
        <v>0.04733727811</v>
      </c>
      <c r="AG10" s="22">
        <f t="shared" si="14"/>
        <v>0.4210526316</v>
      </c>
      <c r="AH10" s="30"/>
      <c r="AI10" s="31"/>
      <c r="AJ10" s="31"/>
      <c r="AK10" s="31"/>
      <c r="AL10" s="31"/>
      <c r="AM10" s="28"/>
      <c r="AN10" s="19"/>
      <c r="AO10" s="32"/>
      <c r="AP10" s="32"/>
      <c r="AY10" s="31"/>
      <c r="AZ10" s="31"/>
      <c r="BA10" s="33"/>
      <c r="BB10" s="33"/>
      <c r="BC10" s="31"/>
      <c r="BD10" s="31"/>
      <c r="BE10" s="31"/>
      <c r="BF10" s="31"/>
      <c r="BG10" s="31"/>
      <c r="BH10" s="31"/>
      <c r="BI10" s="31"/>
      <c r="BJ10" s="31"/>
      <c r="BK10" s="31"/>
      <c r="BL10" s="31"/>
      <c r="BM10" s="31"/>
      <c r="BN10" s="31"/>
      <c r="BO10" s="31"/>
      <c r="BP10" s="31"/>
      <c r="BQ10" s="31"/>
      <c r="BR10" s="31"/>
      <c r="BS10" s="31"/>
      <c r="BT10" s="31"/>
    </row>
    <row r="11">
      <c r="A11" s="16">
        <v>43902.0</v>
      </c>
      <c r="B11" s="17">
        <f>if(A11&lt;NOW(), countif('Daftar Kasus'!$M$3:$M$841,$A11),"")</f>
        <v>0</v>
      </c>
      <c r="C11" s="18">
        <v>0.0</v>
      </c>
      <c r="D11" s="18">
        <v>0.0</v>
      </c>
      <c r="E11" s="19">
        <f>if(A11&lt;now(),countif('Daftar Kasus'!$M$3:$M$841,"&lt;="&amp;$A11),"")</f>
        <v>34</v>
      </c>
      <c r="F11" s="19">
        <f t="shared" si="15"/>
        <v>27</v>
      </c>
      <c r="G11" s="20">
        <f t="shared" si="2"/>
        <v>0.7941176471</v>
      </c>
      <c r="H11" s="21">
        <f>if(A11&lt;NOW(), countif('Daftar Kasus'!$N$3:$N$841,$A11),"")</f>
        <v>1</v>
      </c>
      <c r="I11" s="19">
        <f>if(A11&lt;NOW(), countif('Daftar Kasus'!$N$3:$N$841,"&lt;="&amp;$A11),"")</f>
        <v>3</v>
      </c>
      <c r="J11" s="20">
        <f t="shared" si="3"/>
        <v>0.08823529412</v>
      </c>
      <c r="K11" s="20">
        <f t="shared" ref="K11:K371" si="18">I11/(I11+M11)</f>
        <v>0.4285714286</v>
      </c>
      <c r="L11" s="21">
        <f>if(A11&lt;NOW(), countif('Daftar Kasus'!$O$3:$O$841,$A11),"")</f>
        <v>2</v>
      </c>
      <c r="M11" s="19">
        <f>if(A11&lt;NOW(), countif('Daftar Kasus'!$O$3:$O$841,"&lt;="&amp;$A11),"")</f>
        <v>4</v>
      </c>
      <c r="N11" s="22">
        <f t="shared" si="16"/>
        <v>0.1176470588</v>
      </c>
      <c r="O11" s="36">
        <f t="shared" ref="O11:O371" si="19">M11/(M11+I11)</f>
        <v>0.5714285714</v>
      </c>
      <c r="P11" s="23"/>
      <c r="Q11" s="23"/>
      <c r="R11" s="23"/>
      <c r="S11" s="23">
        <v>862.0</v>
      </c>
      <c r="T11" s="24">
        <v>862.0</v>
      </c>
      <c r="U11" s="23">
        <v>811.0</v>
      </c>
      <c r="V11" s="25">
        <f t="shared" si="6"/>
        <v>34</v>
      </c>
      <c r="W11" s="26">
        <f t="shared" si="7"/>
        <v>17</v>
      </c>
      <c r="X11" s="34"/>
      <c r="Y11" s="25">
        <f t="shared" si="12"/>
        <v>168</v>
      </c>
      <c r="Z11" s="28"/>
      <c r="AA11" s="28"/>
      <c r="AB11" s="28">
        <f t="shared" si="8"/>
        <v>25.35294118</v>
      </c>
      <c r="AC11" s="28">
        <f t="shared" si="9"/>
        <v>25.35294118</v>
      </c>
      <c r="AD11" s="29" t="str">
        <f t="shared" si="10"/>
        <v>#DIV/0!</v>
      </c>
      <c r="AE11" s="22">
        <f t="shared" si="11"/>
        <v>0.03944315545</v>
      </c>
      <c r="AF11" s="22" t="str">
        <f>(V11-#REF!)/((T11-#REF!)+(#REF!-W11))</f>
        <v>#REF!</v>
      </c>
      <c r="AG11" s="22" t="str">
        <f>B11/#REF!</f>
        <v>#REF!</v>
      </c>
      <c r="AH11" s="30"/>
      <c r="AI11" s="31"/>
      <c r="AJ11" s="31"/>
      <c r="AK11" s="31"/>
      <c r="AL11" s="31"/>
      <c r="AM11" s="28"/>
      <c r="AN11" s="19"/>
      <c r="AO11" s="32"/>
      <c r="AP11" s="32"/>
      <c r="AY11" s="31"/>
      <c r="AZ11" s="31"/>
      <c r="BA11" s="33"/>
      <c r="BB11" s="33"/>
      <c r="BC11" s="31"/>
      <c r="BD11" s="31"/>
      <c r="BE11" s="31"/>
      <c r="BF11" s="31"/>
      <c r="BG11" s="31"/>
      <c r="BH11" s="31"/>
      <c r="BI11" s="31"/>
      <c r="BJ11" s="31"/>
      <c r="BK11" s="31"/>
      <c r="BL11" s="31"/>
      <c r="BM11" s="31"/>
      <c r="BN11" s="31"/>
      <c r="BO11" s="31"/>
      <c r="BP11" s="31"/>
      <c r="BQ11" s="31"/>
      <c r="BR11" s="31"/>
      <c r="BS11" s="31"/>
      <c r="BT11" s="31"/>
    </row>
    <row r="12">
      <c r="A12" s="16">
        <v>43903.0</v>
      </c>
      <c r="B12" s="17">
        <f>if(A12&lt;NOW(), countif('Daftar Kasus'!$M$3:$M$841,$A12),"")</f>
        <v>35</v>
      </c>
      <c r="C12" s="18"/>
      <c r="D12" s="18"/>
      <c r="E12" s="19">
        <f>if(A12&lt;now(),countif('Daftar Kasus'!$M$3:$M$841,"&lt;="&amp;$A12),"")</f>
        <v>69</v>
      </c>
      <c r="F12" s="19">
        <f t="shared" si="15"/>
        <v>60</v>
      </c>
      <c r="G12" s="20">
        <f t="shared" si="2"/>
        <v>0.8695652174</v>
      </c>
      <c r="H12" s="21">
        <f>if(A12&lt;NOW(), countif('Daftar Kasus'!$N$3:$N$841,$A12),"")</f>
        <v>2</v>
      </c>
      <c r="I12" s="19">
        <f>if(A12&lt;NOW(), countif('Daftar Kasus'!$N$3:$N$841,"&lt;="&amp;$A12),"")</f>
        <v>5</v>
      </c>
      <c r="J12" s="20">
        <f t="shared" si="3"/>
        <v>0.07246376812</v>
      </c>
      <c r="K12" s="20">
        <f t="shared" si="18"/>
        <v>0.5555555556</v>
      </c>
      <c r="L12" s="21">
        <f>if(A12&lt;NOW(), countif('Daftar Kasus'!$O$3:$O$841,$A12),"")</f>
        <v>0</v>
      </c>
      <c r="M12" s="19">
        <f>if(A12&lt;NOW(), countif('Daftar Kasus'!$O$3:$O$841,"&lt;="&amp;$A12),"")</f>
        <v>4</v>
      </c>
      <c r="N12" s="22">
        <f t="shared" si="16"/>
        <v>0.05797101449</v>
      </c>
      <c r="O12" s="36">
        <f t="shared" si="19"/>
        <v>0.4444444444</v>
      </c>
      <c r="P12" s="23"/>
      <c r="Q12" s="23"/>
      <c r="R12" s="23"/>
      <c r="S12" s="23">
        <v>1005.0</v>
      </c>
      <c r="T12" s="24">
        <v>1005.0</v>
      </c>
      <c r="U12" s="23">
        <v>917.0</v>
      </c>
      <c r="V12" s="25">
        <f t="shared" si="6"/>
        <v>69</v>
      </c>
      <c r="W12" s="34">
        <v>19.0</v>
      </c>
      <c r="X12" s="34"/>
      <c r="Y12" s="25">
        <f t="shared" si="12"/>
        <v>143</v>
      </c>
      <c r="Z12" s="19"/>
      <c r="AA12" s="19">
        <f t="shared" ref="AA12:AA370" si="20">T12/270</f>
        <v>3.722222222</v>
      </c>
      <c r="AB12" s="28">
        <f t="shared" si="8"/>
        <v>14.56521739</v>
      </c>
      <c r="AC12" s="28">
        <f t="shared" si="9"/>
        <v>14.56521739</v>
      </c>
      <c r="AD12" s="29">
        <f t="shared" si="10"/>
        <v>4.085714286</v>
      </c>
      <c r="AE12" s="22">
        <f t="shared" si="11"/>
        <v>0.06865671642</v>
      </c>
      <c r="AF12" s="22">
        <f t="shared" ref="AF12:AF14" si="21">(V12-V11)/((T12-T11)+(W11-W12))</f>
        <v>0.2482269504</v>
      </c>
      <c r="AG12" s="22">
        <f t="shared" ref="AG12:AG371" si="22">B12/E11</f>
        <v>1.029411765</v>
      </c>
      <c r="AH12" s="37">
        <f t="shared" ref="AH12:AH371" si="23">sum(B6:B12)/sum(Y6:Y12)</f>
        <v>0.09724473258</v>
      </c>
      <c r="AI12" s="31"/>
      <c r="AJ12" s="31"/>
      <c r="AK12" s="31"/>
      <c r="AL12" s="31"/>
      <c r="AM12" s="19"/>
      <c r="AN12" s="19"/>
      <c r="AO12" s="32"/>
      <c r="AP12" s="32"/>
      <c r="AY12" s="31"/>
      <c r="AZ12" s="31"/>
      <c r="BA12" s="33"/>
      <c r="BB12" s="33"/>
      <c r="BC12" s="31"/>
      <c r="BD12" s="31"/>
      <c r="BE12" s="31"/>
      <c r="BF12" s="31"/>
      <c r="BG12" s="31"/>
      <c r="BH12" s="31"/>
      <c r="BI12" s="31"/>
      <c r="BJ12" s="31"/>
      <c r="BK12" s="31"/>
      <c r="BL12" s="31"/>
      <c r="BM12" s="31"/>
      <c r="BN12" s="31"/>
      <c r="BO12" s="31"/>
      <c r="BP12" s="31"/>
      <c r="BQ12" s="31"/>
      <c r="BR12" s="31"/>
      <c r="BS12" s="31"/>
      <c r="BT12" s="31"/>
    </row>
    <row r="13">
      <c r="A13" s="16">
        <v>43904.0</v>
      </c>
      <c r="B13" s="23">
        <v>27.0</v>
      </c>
      <c r="C13" s="18"/>
      <c r="D13" s="18"/>
      <c r="E13" s="19">
        <f t="shared" ref="E13:E37" si="24">E12+B13</f>
        <v>96</v>
      </c>
      <c r="F13" s="19">
        <f t="shared" si="15"/>
        <v>83</v>
      </c>
      <c r="G13" s="20">
        <f t="shared" si="2"/>
        <v>0.8645833333</v>
      </c>
      <c r="H13" s="18">
        <v>3.0</v>
      </c>
      <c r="I13" s="25">
        <f t="shared" ref="I13:I37" si="25">I12+H13</f>
        <v>8</v>
      </c>
      <c r="J13" s="20">
        <f t="shared" si="3"/>
        <v>0.08333333333</v>
      </c>
      <c r="K13" s="20">
        <f t="shared" si="18"/>
        <v>0.6153846154</v>
      </c>
      <c r="L13" s="18">
        <v>1.0</v>
      </c>
      <c r="M13" s="25">
        <f t="shared" ref="M13:M37" si="26">M12+L13</f>
        <v>5</v>
      </c>
      <c r="N13" s="22">
        <f t="shared" si="16"/>
        <v>0.05208333333</v>
      </c>
      <c r="O13" s="36">
        <f t="shared" si="19"/>
        <v>0.3846153846</v>
      </c>
      <c r="P13" s="23"/>
      <c r="Q13" s="23"/>
      <c r="R13" s="23"/>
      <c r="S13" s="23">
        <v>1205.0</v>
      </c>
      <c r="T13" s="24">
        <v>1205.0</v>
      </c>
      <c r="U13" s="23">
        <v>1109.0</v>
      </c>
      <c r="V13" s="25">
        <f t="shared" si="6"/>
        <v>96</v>
      </c>
      <c r="W13" s="26">
        <f>T13-(E13+U13)</f>
        <v>0</v>
      </c>
      <c r="X13" s="34"/>
      <c r="Y13" s="25">
        <f t="shared" si="12"/>
        <v>200</v>
      </c>
      <c r="Z13" s="19"/>
      <c r="AA13" s="19">
        <f t="shared" si="20"/>
        <v>4.462962963</v>
      </c>
      <c r="AB13" s="28">
        <f t="shared" si="8"/>
        <v>12.55208333</v>
      </c>
      <c r="AC13" s="28">
        <f t="shared" si="9"/>
        <v>12.55208333</v>
      </c>
      <c r="AD13" s="29">
        <f t="shared" si="10"/>
        <v>7.407407407</v>
      </c>
      <c r="AE13" s="22">
        <f t="shared" si="11"/>
        <v>0.07966804979</v>
      </c>
      <c r="AF13" s="22">
        <f t="shared" si="21"/>
        <v>0.1232876712</v>
      </c>
      <c r="AG13" s="22">
        <f t="shared" si="22"/>
        <v>0.3913043478</v>
      </c>
      <c r="AH13" s="37">
        <f t="shared" si="23"/>
        <v>0.1125827815</v>
      </c>
      <c r="AI13" s="31"/>
      <c r="AJ13" s="31"/>
      <c r="AK13" s="31"/>
      <c r="AL13" s="31"/>
      <c r="AM13" s="19"/>
      <c r="AN13" s="19"/>
      <c r="AO13" s="32"/>
      <c r="AP13" s="32"/>
      <c r="AY13" s="31"/>
      <c r="AZ13" s="31"/>
      <c r="BA13" s="33"/>
      <c r="BB13" s="33"/>
      <c r="BC13" s="31"/>
      <c r="BD13" s="31"/>
      <c r="BE13" s="31"/>
      <c r="BF13" s="31"/>
      <c r="BG13" s="31"/>
      <c r="BH13" s="31"/>
      <c r="BI13" s="31"/>
      <c r="BJ13" s="31"/>
      <c r="BK13" s="31"/>
      <c r="BL13" s="31"/>
      <c r="BM13" s="31"/>
      <c r="BN13" s="31"/>
      <c r="BO13" s="31"/>
      <c r="BP13" s="31"/>
      <c r="BQ13" s="31"/>
      <c r="BR13" s="31"/>
      <c r="BS13" s="31"/>
      <c r="BT13" s="31"/>
    </row>
    <row r="14">
      <c r="A14" s="16">
        <v>43905.0</v>
      </c>
      <c r="B14" s="23">
        <v>21.0</v>
      </c>
      <c r="C14" s="18"/>
      <c r="D14" s="18"/>
      <c r="E14" s="19">
        <f t="shared" si="24"/>
        <v>117</v>
      </c>
      <c r="F14" s="19">
        <f t="shared" ref="F14:F371" si="27">E14-(I14+M14)</f>
        <v>104</v>
      </c>
      <c r="G14" s="20">
        <f t="shared" si="2"/>
        <v>0.8888888889</v>
      </c>
      <c r="H14" s="18">
        <v>0.0</v>
      </c>
      <c r="I14" s="25">
        <f t="shared" si="25"/>
        <v>8</v>
      </c>
      <c r="J14" s="20">
        <f t="shared" si="3"/>
        <v>0.06837606838</v>
      </c>
      <c r="K14" s="20">
        <f t="shared" si="18"/>
        <v>0.6153846154</v>
      </c>
      <c r="L14" s="18">
        <v>0.0</v>
      </c>
      <c r="M14" s="25">
        <f t="shared" si="26"/>
        <v>5</v>
      </c>
      <c r="N14" s="22">
        <f t="shared" si="16"/>
        <v>0.04273504274</v>
      </c>
      <c r="O14" s="36">
        <f t="shared" si="19"/>
        <v>0.3846153846</v>
      </c>
      <c r="P14" s="23"/>
      <c r="Q14" s="23"/>
      <c r="R14" s="23"/>
      <c r="S14" s="23">
        <v>1293.0</v>
      </c>
      <c r="T14" s="24">
        <v>1293.0</v>
      </c>
      <c r="U14" s="23">
        <v>1167.0</v>
      </c>
      <c r="V14" s="25">
        <f t="shared" si="6"/>
        <v>117</v>
      </c>
      <c r="W14" s="34">
        <v>9.0</v>
      </c>
      <c r="X14" s="34"/>
      <c r="Y14" s="25">
        <f t="shared" si="12"/>
        <v>88</v>
      </c>
      <c r="Z14" s="19"/>
      <c r="AA14" s="19">
        <f t="shared" si="20"/>
        <v>4.788888889</v>
      </c>
      <c r="AB14" s="28">
        <f t="shared" si="8"/>
        <v>11.05128205</v>
      </c>
      <c r="AC14" s="28">
        <f t="shared" si="9"/>
        <v>11.05128205</v>
      </c>
      <c r="AD14" s="29">
        <f t="shared" si="10"/>
        <v>4.19047619</v>
      </c>
      <c r="AE14" s="22">
        <f t="shared" si="11"/>
        <v>0.09048723898</v>
      </c>
      <c r="AF14" s="22">
        <f t="shared" si="21"/>
        <v>0.2658227848</v>
      </c>
      <c r="AG14" s="22">
        <f t="shared" si="22"/>
        <v>0.21875</v>
      </c>
      <c r="AH14" s="37">
        <f t="shared" si="23"/>
        <v>0.126340882</v>
      </c>
      <c r="AI14" s="31"/>
      <c r="AJ14" s="31"/>
      <c r="AK14" s="31"/>
      <c r="AL14" s="31"/>
      <c r="AM14" s="19"/>
      <c r="AN14" s="19"/>
      <c r="AO14" s="32"/>
      <c r="AP14" s="32"/>
      <c r="AY14" s="31"/>
      <c r="AZ14" s="31"/>
      <c r="BA14" s="33"/>
      <c r="BB14" s="33"/>
      <c r="BC14" s="31"/>
      <c r="BD14" s="31"/>
      <c r="BE14" s="31"/>
      <c r="BF14" s="31"/>
      <c r="BG14" s="31"/>
      <c r="BH14" s="31"/>
      <c r="BI14" s="31"/>
      <c r="BJ14" s="31"/>
      <c r="BK14" s="31"/>
      <c r="BL14" s="31"/>
      <c r="BM14" s="31"/>
      <c r="BN14" s="31"/>
      <c r="BO14" s="31"/>
      <c r="BP14" s="31"/>
      <c r="BQ14" s="31"/>
      <c r="BR14" s="31"/>
      <c r="BS14" s="31"/>
      <c r="BT14" s="31"/>
    </row>
    <row r="15">
      <c r="A15" s="16">
        <v>43906.0</v>
      </c>
      <c r="B15" s="23">
        <v>17.0</v>
      </c>
      <c r="C15" s="18"/>
      <c r="D15" s="18"/>
      <c r="E15" s="19">
        <f t="shared" si="24"/>
        <v>134</v>
      </c>
      <c r="F15" s="19">
        <f t="shared" si="27"/>
        <v>121</v>
      </c>
      <c r="G15" s="20">
        <f t="shared" si="2"/>
        <v>0.9029850746</v>
      </c>
      <c r="H15" s="18">
        <v>0.0</v>
      </c>
      <c r="I15" s="25">
        <f t="shared" si="25"/>
        <v>8</v>
      </c>
      <c r="J15" s="20">
        <f t="shared" si="3"/>
        <v>0.05970149254</v>
      </c>
      <c r="K15" s="20">
        <f t="shared" si="18"/>
        <v>0.6153846154</v>
      </c>
      <c r="L15" s="18">
        <v>0.0</v>
      </c>
      <c r="M15" s="25">
        <f t="shared" si="26"/>
        <v>5</v>
      </c>
      <c r="N15" s="22">
        <f t="shared" si="16"/>
        <v>0.03731343284</v>
      </c>
      <c r="O15" s="36">
        <f t="shared" si="19"/>
        <v>0.3846153846</v>
      </c>
      <c r="P15" s="23"/>
      <c r="Q15" s="23"/>
      <c r="R15" s="23"/>
      <c r="S15" s="23">
        <v>1230.0</v>
      </c>
      <c r="T15" s="24">
        <v>1230.0</v>
      </c>
      <c r="U15" s="23">
        <v>1083.0</v>
      </c>
      <c r="V15" s="25">
        <f t="shared" si="6"/>
        <v>134</v>
      </c>
      <c r="W15" s="26">
        <f t="shared" ref="W15:W18" si="28">T15-(E15+U15)</f>
        <v>13</v>
      </c>
      <c r="X15" s="34"/>
      <c r="Y15" s="25"/>
      <c r="Z15" s="19"/>
      <c r="AA15" s="19">
        <f t="shared" si="20"/>
        <v>4.555555556</v>
      </c>
      <c r="AB15" s="28">
        <f t="shared" si="8"/>
        <v>9.179104478</v>
      </c>
      <c r="AC15" s="28">
        <f t="shared" si="9"/>
        <v>9.179104478</v>
      </c>
      <c r="AD15" s="29">
        <f t="shared" si="10"/>
        <v>0</v>
      </c>
      <c r="AE15" s="22">
        <f t="shared" si="11"/>
        <v>0.1089430894</v>
      </c>
      <c r="AF15" s="22"/>
      <c r="AG15" s="22">
        <f t="shared" si="22"/>
        <v>0.1452991453</v>
      </c>
      <c r="AH15" s="37">
        <f t="shared" si="23"/>
        <v>0.149382716</v>
      </c>
      <c r="AI15" s="31"/>
      <c r="AJ15" s="31"/>
      <c r="AK15" s="31"/>
      <c r="AL15" s="31"/>
      <c r="AM15" s="19"/>
      <c r="AN15" s="19"/>
      <c r="AO15" s="32"/>
      <c r="AP15" s="32"/>
      <c r="AY15" s="31"/>
      <c r="AZ15" s="31"/>
      <c r="BA15" s="33"/>
      <c r="BB15" s="33"/>
      <c r="BC15" s="31"/>
      <c r="BD15" s="31"/>
      <c r="BE15" s="31"/>
      <c r="BF15" s="31"/>
      <c r="BG15" s="31"/>
      <c r="BH15" s="31"/>
      <c r="BI15" s="31"/>
      <c r="BJ15" s="31"/>
      <c r="BK15" s="31"/>
      <c r="BL15" s="31"/>
      <c r="BM15" s="31"/>
      <c r="BN15" s="31"/>
      <c r="BO15" s="31"/>
      <c r="BP15" s="31"/>
      <c r="BQ15" s="31"/>
      <c r="BR15" s="31"/>
      <c r="BS15" s="31"/>
      <c r="BT15" s="31"/>
    </row>
    <row r="16">
      <c r="A16" s="16">
        <v>43907.0</v>
      </c>
      <c r="B16" s="23">
        <v>38.0</v>
      </c>
      <c r="C16" s="18"/>
      <c r="D16" s="18"/>
      <c r="E16" s="19">
        <f t="shared" si="24"/>
        <v>172</v>
      </c>
      <c r="F16" s="19">
        <f t="shared" si="27"/>
        <v>156</v>
      </c>
      <c r="G16" s="20">
        <f t="shared" si="2"/>
        <v>0.9069767442</v>
      </c>
      <c r="H16" s="18">
        <v>1.0</v>
      </c>
      <c r="I16" s="25">
        <f t="shared" si="25"/>
        <v>9</v>
      </c>
      <c r="J16" s="20">
        <f t="shared" si="3"/>
        <v>0.0523255814</v>
      </c>
      <c r="K16" s="20">
        <f t="shared" si="18"/>
        <v>0.5625</v>
      </c>
      <c r="L16" s="18">
        <v>2.0</v>
      </c>
      <c r="M16" s="25">
        <f t="shared" si="26"/>
        <v>7</v>
      </c>
      <c r="N16" s="22">
        <f t="shared" si="16"/>
        <v>0.04069767442</v>
      </c>
      <c r="O16" s="36">
        <f t="shared" si="19"/>
        <v>0.4375</v>
      </c>
      <c r="P16" s="23"/>
      <c r="Q16" s="23"/>
      <c r="R16" s="23"/>
      <c r="S16" s="23">
        <v>1372.0</v>
      </c>
      <c r="T16" s="24">
        <v>1372.0</v>
      </c>
      <c r="U16" s="23">
        <v>1178.0</v>
      </c>
      <c r="V16" s="25">
        <f t="shared" si="6"/>
        <v>172</v>
      </c>
      <c r="W16" s="26">
        <f t="shared" si="28"/>
        <v>22</v>
      </c>
      <c r="X16" s="38"/>
      <c r="Y16" s="39">
        <f t="shared" ref="Y16:Y32" si="29">T16-T15-W16</f>
        <v>120</v>
      </c>
      <c r="Z16" s="19"/>
      <c r="AA16" s="19">
        <f t="shared" si="20"/>
        <v>5.081481481</v>
      </c>
      <c r="AB16" s="28">
        <f t="shared" si="8"/>
        <v>7.976744186</v>
      </c>
      <c r="AC16" s="28">
        <f t="shared" si="9"/>
        <v>7.976744186</v>
      </c>
      <c r="AD16" s="29">
        <f t="shared" si="10"/>
        <v>3.157894737</v>
      </c>
      <c r="AE16" s="22">
        <f t="shared" si="11"/>
        <v>0.1253644315</v>
      </c>
      <c r="AF16" s="22">
        <f t="shared" ref="AF16:AF43" si="30">(V16-V15)/((T16-T15)+(W15-W16))</f>
        <v>0.2857142857</v>
      </c>
      <c r="AG16" s="22">
        <f t="shared" si="22"/>
        <v>0.2835820896</v>
      </c>
      <c r="AH16" s="37">
        <f t="shared" si="23"/>
        <v>0.167816092</v>
      </c>
      <c r="AI16" s="31"/>
      <c r="AJ16" s="31"/>
      <c r="AK16" s="31"/>
      <c r="AL16" s="31"/>
      <c r="AM16" s="19"/>
      <c r="AN16" s="19"/>
      <c r="AO16" s="32"/>
      <c r="AP16" s="32"/>
      <c r="AY16" s="31"/>
      <c r="AZ16" s="31"/>
      <c r="BA16" s="33"/>
      <c r="BB16" s="33"/>
      <c r="BC16" s="31"/>
      <c r="BD16" s="31"/>
      <c r="BE16" s="31"/>
      <c r="BF16" s="31"/>
      <c r="BG16" s="31"/>
      <c r="BH16" s="31"/>
      <c r="BI16" s="31"/>
      <c r="BJ16" s="31"/>
      <c r="BK16" s="31"/>
      <c r="BL16" s="31"/>
      <c r="BM16" s="31"/>
      <c r="BN16" s="31"/>
      <c r="BO16" s="31"/>
      <c r="BP16" s="31"/>
      <c r="BQ16" s="31"/>
      <c r="BR16" s="31"/>
      <c r="BS16" s="31"/>
      <c r="BT16" s="31"/>
    </row>
    <row r="17">
      <c r="A17" s="16">
        <v>43908.0</v>
      </c>
      <c r="B17" s="23">
        <v>55.0</v>
      </c>
      <c r="C17" s="18"/>
      <c r="D17" s="18"/>
      <c r="E17" s="19">
        <f t="shared" si="24"/>
        <v>227</v>
      </c>
      <c r="F17" s="19">
        <f t="shared" si="27"/>
        <v>197</v>
      </c>
      <c r="G17" s="20">
        <f t="shared" si="2"/>
        <v>0.8678414097</v>
      </c>
      <c r="H17" s="18">
        <v>2.0</v>
      </c>
      <c r="I17" s="25">
        <f t="shared" si="25"/>
        <v>11</v>
      </c>
      <c r="J17" s="20">
        <f t="shared" si="3"/>
        <v>0.04845814978</v>
      </c>
      <c r="K17" s="20">
        <f t="shared" si="18"/>
        <v>0.3666666667</v>
      </c>
      <c r="L17" s="18">
        <v>12.0</v>
      </c>
      <c r="M17" s="25">
        <f t="shared" si="26"/>
        <v>19</v>
      </c>
      <c r="N17" s="22">
        <f t="shared" si="16"/>
        <v>0.08370044053</v>
      </c>
      <c r="O17" s="36">
        <f t="shared" si="19"/>
        <v>0.6333333333</v>
      </c>
      <c r="P17" s="23"/>
      <c r="Q17" s="23"/>
      <c r="R17" s="23"/>
      <c r="S17" s="23">
        <v>1592.0</v>
      </c>
      <c r="T17" s="24">
        <v>1592.0</v>
      </c>
      <c r="U17" s="23">
        <v>1342.0</v>
      </c>
      <c r="V17" s="25">
        <f t="shared" si="6"/>
        <v>227</v>
      </c>
      <c r="W17" s="26">
        <f t="shared" si="28"/>
        <v>23</v>
      </c>
      <c r="X17" s="38"/>
      <c r="Y17" s="39">
        <f t="shared" si="29"/>
        <v>197</v>
      </c>
      <c r="Z17" s="19"/>
      <c r="AA17" s="19">
        <f t="shared" si="20"/>
        <v>5.896296296</v>
      </c>
      <c r="AB17" s="28">
        <f t="shared" si="8"/>
        <v>7.013215859</v>
      </c>
      <c r="AC17" s="28">
        <f t="shared" si="9"/>
        <v>7.013215859</v>
      </c>
      <c r="AD17" s="29">
        <f t="shared" si="10"/>
        <v>3.581818182</v>
      </c>
      <c r="AE17" s="22">
        <f t="shared" si="11"/>
        <v>0.1425879397</v>
      </c>
      <c r="AF17" s="22">
        <f t="shared" si="30"/>
        <v>0.2511415525</v>
      </c>
      <c r="AG17" s="22">
        <f t="shared" si="22"/>
        <v>0.3197674419</v>
      </c>
      <c r="AH17" s="37">
        <f t="shared" si="23"/>
        <v>0.21069869</v>
      </c>
      <c r="AI17" s="31"/>
      <c r="AJ17" s="31"/>
      <c r="AK17" s="31"/>
      <c r="AL17" s="31"/>
      <c r="AM17" s="19"/>
      <c r="AN17" s="19"/>
      <c r="AO17" s="32"/>
      <c r="AP17" s="32"/>
      <c r="AY17" s="31"/>
      <c r="AZ17" s="31"/>
      <c r="BA17" s="33"/>
      <c r="BB17" s="33"/>
      <c r="BC17" s="31"/>
      <c r="BD17" s="31"/>
      <c r="BE17" s="31"/>
      <c r="BF17" s="31"/>
      <c r="BG17" s="31"/>
      <c r="BH17" s="31"/>
      <c r="BI17" s="31"/>
      <c r="BJ17" s="31"/>
      <c r="BK17" s="31"/>
      <c r="BL17" s="31"/>
      <c r="BM17" s="31"/>
      <c r="BN17" s="31"/>
      <c r="BO17" s="31"/>
      <c r="BP17" s="31"/>
      <c r="BQ17" s="31"/>
      <c r="BR17" s="31"/>
      <c r="BS17" s="31"/>
      <c r="BT17" s="31"/>
    </row>
    <row r="18">
      <c r="A18" s="16">
        <v>43909.0</v>
      </c>
      <c r="B18" s="23">
        <v>82.0</v>
      </c>
      <c r="C18" s="18"/>
      <c r="D18" s="18"/>
      <c r="E18" s="19">
        <f t="shared" si="24"/>
        <v>309</v>
      </c>
      <c r="F18" s="19">
        <f t="shared" si="27"/>
        <v>269</v>
      </c>
      <c r="G18" s="20">
        <f t="shared" si="2"/>
        <v>0.8705501618</v>
      </c>
      <c r="H18" s="18">
        <v>4.0</v>
      </c>
      <c r="I18" s="25">
        <f t="shared" si="25"/>
        <v>15</v>
      </c>
      <c r="J18" s="20">
        <f t="shared" si="3"/>
        <v>0.04854368932</v>
      </c>
      <c r="K18" s="20">
        <f t="shared" si="18"/>
        <v>0.375</v>
      </c>
      <c r="L18" s="18">
        <v>6.0</v>
      </c>
      <c r="M18" s="25">
        <f t="shared" si="26"/>
        <v>25</v>
      </c>
      <c r="N18" s="22">
        <f t="shared" si="16"/>
        <v>0.08090614887</v>
      </c>
      <c r="O18" s="36">
        <f t="shared" si="19"/>
        <v>0.625</v>
      </c>
      <c r="P18" s="23"/>
      <c r="Q18" s="23"/>
      <c r="R18" s="23"/>
      <c r="S18" s="23">
        <v>1898.0</v>
      </c>
      <c r="T18" s="24">
        <v>1898.0</v>
      </c>
      <c r="U18" s="23">
        <v>1570.0</v>
      </c>
      <c r="V18" s="25">
        <f t="shared" si="6"/>
        <v>309</v>
      </c>
      <c r="W18" s="26">
        <f t="shared" si="28"/>
        <v>19</v>
      </c>
      <c r="X18" s="38"/>
      <c r="Y18" s="39">
        <f t="shared" si="29"/>
        <v>287</v>
      </c>
      <c r="Z18" s="19"/>
      <c r="AA18" s="19">
        <f t="shared" si="20"/>
        <v>7.02962963</v>
      </c>
      <c r="AB18" s="28">
        <f t="shared" si="8"/>
        <v>6.142394822</v>
      </c>
      <c r="AC18" s="28">
        <f t="shared" si="9"/>
        <v>6.142394822</v>
      </c>
      <c r="AD18" s="29">
        <f t="shared" si="10"/>
        <v>3.5</v>
      </c>
      <c r="AE18" s="22">
        <f t="shared" si="11"/>
        <v>0.1628029505</v>
      </c>
      <c r="AF18" s="22">
        <f t="shared" si="30"/>
        <v>0.264516129</v>
      </c>
      <c r="AG18" s="22">
        <f t="shared" si="22"/>
        <v>0.3612334802</v>
      </c>
      <c r="AH18" s="37">
        <f t="shared" si="23"/>
        <v>0.2657004831</v>
      </c>
      <c r="AI18" s="31"/>
      <c r="AJ18" s="31"/>
      <c r="AK18" s="31"/>
      <c r="AL18" s="31"/>
      <c r="AM18" s="19"/>
      <c r="AN18" s="19"/>
      <c r="AO18" s="32"/>
      <c r="AP18" s="32"/>
      <c r="AY18" s="31"/>
      <c r="AZ18" s="31"/>
      <c r="BA18" s="33"/>
      <c r="BB18" s="33"/>
      <c r="BC18" s="31"/>
      <c r="BD18" s="31"/>
      <c r="BE18" s="31"/>
      <c r="BF18" s="31"/>
      <c r="BG18" s="31"/>
      <c r="BH18" s="31"/>
      <c r="BI18" s="31"/>
      <c r="BJ18" s="31"/>
      <c r="BK18" s="31"/>
      <c r="BL18" s="31"/>
      <c r="BM18" s="31"/>
      <c r="BN18" s="31"/>
      <c r="BO18" s="31"/>
      <c r="BP18" s="31"/>
      <c r="BQ18" s="31"/>
      <c r="BR18" s="31"/>
      <c r="BS18" s="31"/>
      <c r="BT18" s="31"/>
    </row>
    <row r="19">
      <c r="A19" s="16">
        <v>43910.0</v>
      </c>
      <c r="B19" s="23">
        <v>60.0</v>
      </c>
      <c r="C19" s="18"/>
      <c r="D19" s="18"/>
      <c r="E19" s="19">
        <f t="shared" si="24"/>
        <v>369</v>
      </c>
      <c r="F19" s="19">
        <f t="shared" si="27"/>
        <v>321</v>
      </c>
      <c r="G19" s="20">
        <f t="shared" si="2"/>
        <v>0.8699186992</v>
      </c>
      <c r="H19" s="18">
        <v>1.0</v>
      </c>
      <c r="I19" s="25">
        <f t="shared" si="25"/>
        <v>16</v>
      </c>
      <c r="J19" s="20">
        <f t="shared" si="3"/>
        <v>0.0433604336</v>
      </c>
      <c r="K19" s="20">
        <f t="shared" si="18"/>
        <v>0.3333333333</v>
      </c>
      <c r="L19" s="18">
        <v>7.0</v>
      </c>
      <c r="M19" s="25">
        <f t="shared" si="26"/>
        <v>32</v>
      </c>
      <c r="N19" s="22">
        <f t="shared" si="16"/>
        <v>0.08672086721</v>
      </c>
      <c r="O19" s="36">
        <f t="shared" si="19"/>
        <v>0.6666666667</v>
      </c>
      <c r="P19" s="23"/>
      <c r="Q19" s="23"/>
      <c r="R19" s="23"/>
      <c r="S19" s="23">
        <v>2028.0</v>
      </c>
      <c r="T19" s="24">
        <v>2028.0</v>
      </c>
      <c r="U19" s="23">
        <v>1643.0</v>
      </c>
      <c r="V19" s="25">
        <f t="shared" si="6"/>
        <v>369</v>
      </c>
      <c r="W19" s="34">
        <v>18.0</v>
      </c>
      <c r="X19" s="38"/>
      <c r="Y19" s="39">
        <f t="shared" si="29"/>
        <v>112</v>
      </c>
      <c r="Z19" s="19"/>
      <c r="AA19" s="19">
        <f t="shared" si="20"/>
        <v>7.511111111</v>
      </c>
      <c r="AB19" s="28">
        <f t="shared" si="8"/>
        <v>5.495934959</v>
      </c>
      <c r="AC19" s="28">
        <f t="shared" si="9"/>
        <v>5.495934959</v>
      </c>
      <c r="AD19" s="29">
        <f t="shared" si="10"/>
        <v>1.866666667</v>
      </c>
      <c r="AE19" s="22">
        <f t="shared" si="11"/>
        <v>0.1819526627</v>
      </c>
      <c r="AF19" s="22">
        <f t="shared" si="30"/>
        <v>0.4580152672</v>
      </c>
      <c r="AG19" s="22">
        <f t="shared" si="22"/>
        <v>0.1941747573</v>
      </c>
      <c r="AH19" s="37">
        <f t="shared" si="23"/>
        <v>0.2988047809</v>
      </c>
      <c r="AI19" s="31"/>
      <c r="AJ19" s="31"/>
      <c r="AK19" s="31"/>
      <c r="AL19" s="31"/>
      <c r="AM19" s="19"/>
      <c r="AN19" s="19"/>
      <c r="AO19" s="32"/>
      <c r="AP19" s="32"/>
      <c r="AY19" s="31"/>
      <c r="AZ19" s="31"/>
      <c r="BA19" s="33"/>
      <c r="BB19" s="33"/>
      <c r="BC19" s="31"/>
      <c r="BD19" s="31"/>
      <c r="BE19" s="31"/>
      <c r="BF19" s="31"/>
      <c r="BG19" s="31"/>
      <c r="BH19" s="31"/>
      <c r="BI19" s="31"/>
      <c r="BJ19" s="31"/>
      <c r="BK19" s="31"/>
      <c r="BL19" s="31"/>
      <c r="BM19" s="31"/>
      <c r="BN19" s="31"/>
      <c r="BO19" s="31"/>
      <c r="BP19" s="31"/>
      <c r="BQ19" s="31"/>
      <c r="BR19" s="31"/>
      <c r="BS19" s="31"/>
      <c r="BT19" s="31"/>
    </row>
    <row r="20">
      <c r="A20" s="16">
        <v>43911.0</v>
      </c>
      <c r="B20" s="23">
        <v>81.0</v>
      </c>
      <c r="C20" s="18"/>
      <c r="D20" s="18"/>
      <c r="E20" s="19">
        <f t="shared" si="24"/>
        <v>450</v>
      </c>
      <c r="F20" s="19">
        <f t="shared" si="27"/>
        <v>392</v>
      </c>
      <c r="G20" s="20">
        <f t="shared" si="2"/>
        <v>0.8711111111</v>
      </c>
      <c r="H20" s="18">
        <v>4.0</v>
      </c>
      <c r="I20" s="25">
        <f t="shared" si="25"/>
        <v>20</v>
      </c>
      <c r="J20" s="20">
        <f t="shared" si="3"/>
        <v>0.04444444444</v>
      </c>
      <c r="K20" s="20">
        <f t="shared" si="18"/>
        <v>0.3448275862</v>
      </c>
      <c r="L20" s="18">
        <v>6.0</v>
      </c>
      <c r="M20" s="25">
        <f t="shared" si="26"/>
        <v>38</v>
      </c>
      <c r="N20" s="22">
        <f t="shared" si="16"/>
        <v>0.08444444444</v>
      </c>
      <c r="O20" s="36">
        <f t="shared" si="19"/>
        <v>0.6551724138</v>
      </c>
      <c r="P20" s="23"/>
      <c r="Q20" s="23"/>
      <c r="R20" s="23"/>
      <c r="S20" s="23">
        <v>2365.0</v>
      </c>
      <c r="T20" s="24">
        <v>2365.0</v>
      </c>
      <c r="U20" s="23">
        <v>1895.0</v>
      </c>
      <c r="V20" s="25">
        <f t="shared" si="6"/>
        <v>450</v>
      </c>
      <c r="W20" s="26">
        <f t="shared" ref="W20:W21" si="31">T20-(E20+U20)</f>
        <v>20</v>
      </c>
      <c r="X20" s="38"/>
      <c r="Y20" s="39">
        <f t="shared" si="29"/>
        <v>317</v>
      </c>
      <c r="Z20" s="19"/>
      <c r="AA20" s="19">
        <f t="shared" si="20"/>
        <v>8.759259259</v>
      </c>
      <c r="AB20" s="28">
        <f t="shared" si="8"/>
        <v>5.255555556</v>
      </c>
      <c r="AC20" s="28">
        <f t="shared" si="9"/>
        <v>5.255555556</v>
      </c>
      <c r="AD20" s="29">
        <f t="shared" si="10"/>
        <v>3.913580247</v>
      </c>
      <c r="AE20" s="22">
        <f t="shared" si="11"/>
        <v>0.1902748414</v>
      </c>
      <c r="AF20" s="22">
        <f t="shared" si="30"/>
        <v>0.2417910448</v>
      </c>
      <c r="AG20" s="22">
        <f t="shared" si="22"/>
        <v>0.2195121951</v>
      </c>
      <c r="AH20" s="37">
        <f t="shared" si="23"/>
        <v>0.3157894737</v>
      </c>
      <c r="AI20" s="31"/>
      <c r="AJ20" s="31"/>
      <c r="AK20" s="31"/>
      <c r="AL20" s="31"/>
      <c r="AM20" s="19"/>
      <c r="AN20" s="19"/>
      <c r="AO20" s="32"/>
      <c r="AP20" s="32"/>
      <c r="AY20" s="31"/>
      <c r="AZ20" s="31"/>
      <c r="BA20" s="33"/>
      <c r="BB20" s="33"/>
      <c r="BC20" s="31"/>
      <c r="BD20" s="31"/>
      <c r="BE20" s="31"/>
      <c r="BF20" s="31"/>
      <c r="BG20" s="31"/>
      <c r="BH20" s="31"/>
      <c r="BI20" s="31"/>
      <c r="BJ20" s="31"/>
      <c r="BK20" s="31"/>
      <c r="BL20" s="31"/>
      <c r="BM20" s="31"/>
      <c r="BN20" s="31"/>
      <c r="BO20" s="31"/>
      <c r="BP20" s="31"/>
      <c r="BQ20" s="31"/>
      <c r="BR20" s="31"/>
      <c r="BS20" s="31"/>
      <c r="BT20" s="31"/>
    </row>
    <row r="21">
      <c r="A21" s="16">
        <v>43912.0</v>
      </c>
      <c r="B21" s="23">
        <v>64.0</v>
      </c>
      <c r="C21" s="18"/>
      <c r="D21" s="18"/>
      <c r="E21" s="19">
        <f t="shared" si="24"/>
        <v>514</v>
      </c>
      <c r="F21" s="19">
        <f t="shared" si="27"/>
        <v>437</v>
      </c>
      <c r="G21" s="20">
        <f t="shared" si="2"/>
        <v>0.8501945525</v>
      </c>
      <c r="H21" s="18">
        <v>9.0</v>
      </c>
      <c r="I21" s="25">
        <f t="shared" si="25"/>
        <v>29</v>
      </c>
      <c r="J21" s="20">
        <f t="shared" si="3"/>
        <v>0.05642023346</v>
      </c>
      <c r="K21" s="20">
        <f t="shared" si="18"/>
        <v>0.3766233766</v>
      </c>
      <c r="L21" s="18">
        <v>10.0</v>
      </c>
      <c r="M21" s="25">
        <f t="shared" si="26"/>
        <v>48</v>
      </c>
      <c r="N21" s="22">
        <f t="shared" si="16"/>
        <v>0.09338521401</v>
      </c>
      <c r="O21" s="36">
        <f t="shared" si="19"/>
        <v>0.6233766234</v>
      </c>
      <c r="P21" s="23"/>
      <c r="Q21" s="23"/>
      <c r="R21" s="23"/>
      <c r="S21" s="23">
        <v>2438.0</v>
      </c>
      <c r="T21" s="24">
        <v>2438.0</v>
      </c>
      <c r="U21" s="23">
        <v>1904.0</v>
      </c>
      <c r="V21" s="25">
        <f t="shared" si="6"/>
        <v>514</v>
      </c>
      <c r="W21" s="26">
        <f t="shared" si="31"/>
        <v>20</v>
      </c>
      <c r="X21" s="38"/>
      <c r="Y21" s="39">
        <f t="shared" si="29"/>
        <v>53</v>
      </c>
      <c r="Z21" s="19"/>
      <c r="AA21" s="19">
        <f t="shared" si="20"/>
        <v>9.02962963</v>
      </c>
      <c r="AB21" s="28">
        <f t="shared" si="8"/>
        <v>4.743190661</v>
      </c>
      <c r="AC21" s="28">
        <f t="shared" si="9"/>
        <v>4.743190661</v>
      </c>
      <c r="AD21" s="29">
        <f t="shared" si="10"/>
        <v>0.828125</v>
      </c>
      <c r="AE21" s="22">
        <f t="shared" si="11"/>
        <v>0.210828548</v>
      </c>
      <c r="AF21" s="22">
        <f t="shared" si="30"/>
        <v>0.8767123288</v>
      </c>
      <c r="AG21" s="22">
        <f t="shared" si="22"/>
        <v>0.1422222222</v>
      </c>
      <c r="AH21" s="37">
        <f t="shared" si="23"/>
        <v>0.3655616943</v>
      </c>
      <c r="AI21" s="31"/>
      <c r="AJ21" s="31"/>
      <c r="AK21" s="31"/>
      <c r="AL21" s="31"/>
      <c r="AM21" s="19"/>
      <c r="AN21" s="19"/>
      <c r="AO21" s="32"/>
      <c r="AP21" s="32"/>
      <c r="AY21" s="31"/>
      <c r="AZ21" s="31"/>
      <c r="BA21" s="33"/>
      <c r="BB21" s="33"/>
      <c r="BC21" s="31"/>
      <c r="BD21" s="31"/>
      <c r="BE21" s="31"/>
      <c r="BF21" s="31"/>
      <c r="BG21" s="31"/>
      <c r="BH21" s="31"/>
      <c r="BI21" s="31"/>
      <c r="BJ21" s="31"/>
      <c r="BK21" s="31"/>
      <c r="BL21" s="31"/>
      <c r="BM21" s="31"/>
      <c r="BN21" s="31"/>
      <c r="BO21" s="31"/>
      <c r="BP21" s="31"/>
      <c r="BQ21" s="31"/>
      <c r="BR21" s="31"/>
      <c r="BS21" s="31"/>
      <c r="BT21" s="31"/>
    </row>
    <row r="22">
      <c r="A22" s="16">
        <v>43913.0</v>
      </c>
      <c r="B22" s="23">
        <v>65.0</v>
      </c>
      <c r="C22" s="18"/>
      <c r="D22" s="18"/>
      <c r="E22" s="19">
        <f t="shared" si="24"/>
        <v>579</v>
      </c>
      <c r="F22" s="19">
        <f t="shared" si="27"/>
        <v>500</v>
      </c>
      <c r="G22" s="20">
        <f t="shared" si="2"/>
        <v>0.8635578584</v>
      </c>
      <c r="H22" s="18">
        <v>1.0</v>
      </c>
      <c r="I22" s="25">
        <f t="shared" si="25"/>
        <v>30</v>
      </c>
      <c r="J22" s="20">
        <f t="shared" si="3"/>
        <v>0.0518134715</v>
      </c>
      <c r="K22" s="20">
        <f t="shared" si="18"/>
        <v>0.3797468354</v>
      </c>
      <c r="L22" s="18">
        <v>1.0</v>
      </c>
      <c r="M22" s="25">
        <f t="shared" si="26"/>
        <v>49</v>
      </c>
      <c r="N22" s="22">
        <f t="shared" si="16"/>
        <v>0.08462867012</v>
      </c>
      <c r="O22" s="36">
        <f t="shared" si="19"/>
        <v>0.6202531646</v>
      </c>
      <c r="P22" s="23"/>
      <c r="Q22" s="23"/>
      <c r="R22" s="23"/>
      <c r="S22" s="23">
        <v>2756.0</v>
      </c>
      <c r="T22" s="24">
        <v>2756.0</v>
      </c>
      <c r="U22" s="23">
        <v>2177.0</v>
      </c>
      <c r="V22" s="25">
        <f t="shared" si="6"/>
        <v>579</v>
      </c>
      <c r="W22" s="26">
        <f t="shared" ref="W22:W48" si="32">T22-U22-V22</f>
        <v>0</v>
      </c>
      <c r="X22" s="38"/>
      <c r="Y22" s="39">
        <f t="shared" si="29"/>
        <v>318</v>
      </c>
      <c r="Z22" s="19"/>
      <c r="AA22" s="19">
        <f t="shared" si="20"/>
        <v>10.20740741</v>
      </c>
      <c r="AB22" s="28">
        <f t="shared" si="8"/>
        <v>4.759930915</v>
      </c>
      <c r="AC22" s="28">
        <f t="shared" si="9"/>
        <v>4.759930915</v>
      </c>
      <c r="AD22" s="29">
        <f t="shared" si="10"/>
        <v>4.892307692</v>
      </c>
      <c r="AE22" s="22">
        <f t="shared" si="11"/>
        <v>0.2100870827</v>
      </c>
      <c r="AF22" s="22">
        <f t="shared" si="30"/>
        <v>0.1923076923</v>
      </c>
      <c r="AG22" s="22">
        <f t="shared" si="22"/>
        <v>0.126459144</v>
      </c>
      <c r="AH22" s="37">
        <f t="shared" si="23"/>
        <v>0.316951567</v>
      </c>
      <c r="AI22" s="31"/>
      <c r="AJ22" s="31"/>
      <c r="AK22" s="31"/>
      <c r="AL22" s="31"/>
      <c r="AM22" s="19"/>
      <c r="AN22" s="19"/>
      <c r="AO22" s="32"/>
      <c r="AP22" s="32"/>
      <c r="AY22" s="31"/>
      <c r="AZ22" s="31"/>
      <c r="BA22" s="33"/>
      <c r="BB22" s="33"/>
      <c r="BC22" s="31"/>
      <c r="BD22" s="31"/>
      <c r="BE22" s="31"/>
      <c r="BF22" s="31"/>
      <c r="BG22" s="31"/>
      <c r="BH22" s="31"/>
      <c r="BI22" s="31"/>
      <c r="BJ22" s="31"/>
      <c r="BK22" s="31"/>
      <c r="BL22" s="31"/>
      <c r="BM22" s="31"/>
      <c r="BN22" s="31"/>
      <c r="BO22" s="31"/>
      <c r="BP22" s="31"/>
      <c r="BQ22" s="31"/>
      <c r="BR22" s="31"/>
      <c r="BS22" s="31"/>
      <c r="BT22" s="31"/>
    </row>
    <row r="23">
      <c r="A23" s="16">
        <v>43914.0</v>
      </c>
      <c r="B23" s="23">
        <v>106.0</v>
      </c>
      <c r="C23" s="18"/>
      <c r="D23" s="18"/>
      <c r="E23" s="19">
        <f t="shared" si="24"/>
        <v>685</v>
      </c>
      <c r="F23" s="19">
        <f t="shared" si="27"/>
        <v>600</v>
      </c>
      <c r="G23" s="20">
        <f t="shared" si="2"/>
        <v>0.8759124088</v>
      </c>
      <c r="H23" s="18">
        <v>0.0</v>
      </c>
      <c r="I23" s="25">
        <f t="shared" si="25"/>
        <v>30</v>
      </c>
      <c r="J23" s="20">
        <f t="shared" si="3"/>
        <v>0.04379562044</v>
      </c>
      <c r="K23" s="20">
        <f t="shared" si="18"/>
        <v>0.3529411765</v>
      </c>
      <c r="L23" s="18">
        <v>6.0</v>
      </c>
      <c r="M23" s="25">
        <f t="shared" si="26"/>
        <v>55</v>
      </c>
      <c r="N23" s="22">
        <f t="shared" si="16"/>
        <v>0.0802919708</v>
      </c>
      <c r="O23" s="36">
        <f t="shared" si="19"/>
        <v>0.6470588235</v>
      </c>
      <c r="P23" s="23"/>
      <c r="Q23" s="23"/>
      <c r="R23" s="23"/>
      <c r="S23" s="23">
        <v>3332.0</v>
      </c>
      <c r="T23" s="24">
        <v>3332.0</v>
      </c>
      <c r="U23" s="23">
        <v>2625.0</v>
      </c>
      <c r="V23" s="25">
        <f t="shared" si="6"/>
        <v>685</v>
      </c>
      <c r="W23" s="26">
        <f t="shared" si="32"/>
        <v>22</v>
      </c>
      <c r="X23" s="38"/>
      <c r="Y23" s="39">
        <f t="shared" si="29"/>
        <v>554</v>
      </c>
      <c r="Z23" s="19"/>
      <c r="AA23" s="19">
        <f t="shared" si="20"/>
        <v>12.34074074</v>
      </c>
      <c r="AB23" s="28">
        <f t="shared" si="8"/>
        <v>4.864233577</v>
      </c>
      <c r="AC23" s="28">
        <f t="shared" si="9"/>
        <v>4.864233577</v>
      </c>
      <c r="AD23" s="29">
        <f t="shared" si="10"/>
        <v>5.226415094</v>
      </c>
      <c r="AE23" s="22">
        <f t="shared" si="11"/>
        <v>0.2055822329</v>
      </c>
      <c r="AF23" s="22">
        <f t="shared" si="30"/>
        <v>0.1913357401</v>
      </c>
      <c r="AG23" s="22">
        <f t="shared" si="22"/>
        <v>0.183074266</v>
      </c>
      <c r="AH23" s="37">
        <f t="shared" si="23"/>
        <v>0.2791077258</v>
      </c>
      <c r="AI23" s="31"/>
      <c r="AJ23" s="31"/>
      <c r="AK23" s="31"/>
      <c r="AL23" s="31"/>
      <c r="AM23" s="19"/>
      <c r="AN23" s="19"/>
      <c r="AO23" s="32"/>
      <c r="AP23" s="32"/>
      <c r="AY23" s="31"/>
      <c r="AZ23" s="31"/>
      <c r="BA23" s="33"/>
      <c r="BB23" s="33"/>
      <c r="BC23" s="31"/>
      <c r="BD23" s="31"/>
      <c r="BE23" s="31"/>
      <c r="BF23" s="31"/>
      <c r="BG23" s="31"/>
      <c r="BH23" s="31"/>
      <c r="BI23" s="31"/>
      <c r="BJ23" s="31"/>
      <c r="BK23" s="31"/>
      <c r="BL23" s="31"/>
      <c r="BM23" s="31"/>
      <c r="BN23" s="31"/>
      <c r="BO23" s="31"/>
      <c r="BP23" s="31"/>
      <c r="BQ23" s="31"/>
      <c r="BR23" s="31"/>
      <c r="BS23" s="31"/>
      <c r="BT23" s="31"/>
    </row>
    <row r="24">
      <c r="A24" s="16">
        <v>43915.0</v>
      </c>
      <c r="B24" s="23">
        <v>105.0</v>
      </c>
      <c r="C24" s="18"/>
      <c r="D24" s="18"/>
      <c r="E24" s="19">
        <f t="shared" si="24"/>
        <v>790</v>
      </c>
      <c r="F24" s="19">
        <f t="shared" si="27"/>
        <v>701</v>
      </c>
      <c r="G24" s="20">
        <f t="shared" si="2"/>
        <v>0.8873417722</v>
      </c>
      <c r="H24" s="18">
        <v>1.0</v>
      </c>
      <c r="I24" s="25">
        <f t="shared" si="25"/>
        <v>31</v>
      </c>
      <c r="J24" s="20">
        <f t="shared" si="3"/>
        <v>0.03924050633</v>
      </c>
      <c r="K24" s="20">
        <f t="shared" si="18"/>
        <v>0.3483146067</v>
      </c>
      <c r="L24" s="18">
        <v>3.0</v>
      </c>
      <c r="M24" s="25">
        <f t="shared" si="26"/>
        <v>58</v>
      </c>
      <c r="N24" s="22">
        <f t="shared" si="16"/>
        <v>0.07341772152</v>
      </c>
      <c r="O24" s="36">
        <f t="shared" si="19"/>
        <v>0.6516853933</v>
      </c>
      <c r="P24" s="23"/>
      <c r="Q24" s="23"/>
      <c r="R24" s="23"/>
      <c r="S24" s="23">
        <v>3822.0</v>
      </c>
      <c r="T24" s="24">
        <v>3822.0</v>
      </c>
      <c r="U24" s="23">
        <v>3032.0</v>
      </c>
      <c r="V24" s="25">
        <f t="shared" si="6"/>
        <v>790</v>
      </c>
      <c r="W24" s="26">
        <f t="shared" si="32"/>
        <v>0</v>
      </c>
      <c r="X24" s="38"/>
      <c r="Y24" s="39">
        <f t="shared" si="29"/>
        <v>490</v>
      </c>
      <c r="Z24" s="19"/>
      <c r="AA24" s="19">
        <f t="shared" si="20"/>
        <v>14.15555556</v>
      </c>
      <c r="AB24" s="28">
        <f t="shared" si="8"/>
        <v>4.837974684</v>
      </c>
      <c r="AC24" s="28">
        <f t="shared" si="9"/>
        <v>4.837974684</v>
      </c>
      <c r="AD24" s="29">
        <f t="shared" si="10"/>
        <v>4.666666667</v>
      </c>
      <c r="AE24" s="22">
        <f t="shared" si="11"/>
        <v>0.2066980638</v>
      </c>
      <c r="AF24" s="22">
        <f t="shared" si="30"/>
        <v>0.205078125</v>
      </c>
      <c r="AG24" s="22">
        <f t="shared" si="22"/>
        <v>0.1532846715</v>
      </c>
      <c r="AH24" s="37">
        <f t="shared" si="23"/>
        <v>0.2641952135</v>
      </c>
      <c r="AI24" s="31"/>
      <c r="AJ24" s="31"/>
      <c r="AK24" s="31"/>
      <c r="AL24" s="31"/>
      <c r="AM24" s="19"/>
      <c r="AN24" s="19"/>
      <c r="AO24" s="32"/>
      <c r="AP24" s="32"/>
      <c r="AY24" s="31"/>
      <c r="AZ24" s="31"/>
      <c r="BA24" s="33"/>
      <c r="BB24" s="33"/>
      <c r="BC24" s="31"/>
      <c r="BD24" s="31"/>
      <c r="BE24" s="31"/>
      <c r="BF24" s="31"/>
      <c r="BG24" s="31"/>
      <c r="BH24" s="31"/>
      <c r="BI24" s="31"/>
      <c r="BJ24" s="31"/>
      <c r="BK24" s="31"/>
      <c r="BL24" s="31"/>
      <c r="BM24" s="31"/>
      <c r="BN24" s="31"/>
      <c r="BO24" s="31"/>
      <c r="BP24" s="31"/>
      <c r="BQ24" s="31"/>
      <c r="BR24" s="31"/>
      <c r="BS24" s="31"/>
      <c r="BT24" s="31"/>
    </row>
    <row r="25">
      <c r="A25" s="16">
        <v>43916.0</v>
      </c>
      <c r="B25" s="23">
        <v>103.0</v>
      </c>
      <c r="C25" s="18"/>
      <c r="D25" s="18"/>
      <c r="E25" s="19">
        <f t="shared" si="24"/>
        <v>893</v>
      </c>
      <c r="F25" s="19">
        <f t="shared" si="27"/>
        <v>780</v>
      </c>
      <c r="G25" s="20">
        <f t="shared" si="2"/>
        <v>0.8734602464</v>
      </c>
      <c r="H25" s="18">
        <v>4.0</v>
      </c>
      <c r="I25" s="25">
        <f t="shared" si="25"/>
        <v>35</v>
      </c>
      <c r="J25" s="20">
        <f t="shared" si="3"/>
        <v>0.039193729</v>
      </c>
      <c r="K25" s="20">
        <f t="shared" si="18"/>
        <v>0.3097345133</v>
      </c>
      <c r="L25" s="18">
        <v>20.0</v>
      </c>
      <c r="M25" s="25">
        <f t="shared" si="26"/>
        <v>78</v>
      </c>
      <c r="N25" s="22">
        <f t="shared" si="16"/>
        <v>0.08734602464</v>
      </c>
      <c r="O25" s="36">
        <f t="shared" si="19"/>
        <v>0.6902654867</v>
      </c>
      <c r="P25" s="23"/>
      <c r="Q25" s="23"/>
      <c r="R25" s="23"/>
      <c r="S25" s="23">
        <v>4336.0</v>
      </c>
      <c r="T25" s="24">
        <v>4336.0</v>
      </c>
      <c r="U25" s="23">
        <v>3443.0</v>
      </c>
      <c r="V25" s="25">
        <f t="shared" si="6"/>
        <v>893</v>
      </c>
      <c r="W25" s="26">
        <f t="shared" si="32"/>
        <v>0</v>
      </c>
      <c r="X25" s="38"/>
      <c r="Y25" s="39">
        <f t="shared" si="29"/>
        <v>514</v>
      </c>
      <c r="Z25" s="19"/>
      <c r="AA25" s="19">
        <f t="shared" si="20"/>
        <v>16.05925926</v>
      </c>
      <c r="AB25" s="28">
        <f t="shared" si="8"/>
        <v>4.855543113</v>
      </c>
      <c r="AC25" s="28">
        <f t="shared" si="9"/>
        <v>4.855543113</v>
      </c>
      <c r="AD25" s="29">
        <f t="shared" si="10"/>
        <v>4.990291262</v>
      </c>
      <c r="AE25" s="22">
        <f t="shared" si="11"/>
        <v>0.2059501845</v>
      </c>
      <c r="AF25" s="22">
        <f t="shared" si="30"/>
        <v>0.2003891051</v>
      </c>
      <c r="AG25" s="22">
        <f t="shared" si="22"/>
        <v>0.1303797468</v>
      </c>
      <c r="AH25" s="37">
        <f t="shared" si="23"/>
        <v>0.2476675148</v>
      </c>
      <c r="AI25" s="31"/>
      <c r="AJ25" s="31"/>
      <c r="AK25" s="31"/>
      <c r="AL25" s="31"/>
      <c r="AM25" s="19"/>
      <c r="AN25" s="19"/>
      <c r="AO25" s="32"/>
      <c r="AP25" s="32"/>
      <c r="AY25" s="31"/>
      <c r="AZ25" s="31"/>
      <c r="BA25" s="33"/>
      <c r="BB25" s="33"/>
      <c r="BC25" s="31"/>
      <c r="BD25" s="31"/>
      <c r="BE25" s="31"/>
      <c r="BF25" s="31"/>
      <c r="BG25" s="31"/>
      <c r="BH25" s="31"/>
      <c r="BI25" s="31"/>
      <c r="BJ25" s="31"/>
      <c r="BK25" s="31"/>
      <c r="BL25" s="31"/>
      <c r="BM25" s="31"/>
      <c r="BN25" s="31"/>
      <c r="BO25" s="31"/>
      <c r="BP25" s="31"/>
      <c r="BQ25" s="31"/>
      <c r="BR25" s="31"/>
      <c r="BS25" s="31"/>
      <c r="BT25" s="31"/>
    </row>
    <row r="26">
      <c r="A26" s="16">
        <v>43917.0</v>
      </c>
      <c r="B26" s="23">
        <v>153.0</v>
      </c>
      <c r="C26" s="18"/>
      <c r="D26" s="18"/>
      <c r="E26" s="19">
        <f t="shared" si="24"/>
        <v>1046</v>
      </c>
      <c r="F26" s="19">
        <f t="shared" si="27"/>
        <v>913</v>
      </c>
      <c r="G26" s="20">
        <f t="shared" si="2"/>
        <v>0.8728489484</v>
      </c>
      <c r="H26" s="18">
        <v>11.0</v>
      </c>
      <c r="I26" s="25">
        <f t="shared" si="25"/>
        <v>46</v>
      </c>
      <c r="J26" s="20">
        <f t="shared" si="3"/>
        <v>0.04397705545</v>
      </c>
      <c r="K26" s="20">
        <f t="shared" si="18"/>
        <v>0.3458646617</v>
      </c>
      <c r="L26" s="18">
        <v>9.0</v>
      </c>
      <c r="M26" s="25">
        <f t="shared" si="26"/>
        <v>87</v>
      </c>
      <c r="N26" s="22">
        <f t="shared" si="16"/>
        <v>0.08317399618</v>
      </c>
      <c r="O26" s="36">
        <f t="shared" si="19"/>
        <v>0.6541353383</v>
      </c>
      <c r="P26" s="23"/>
      <c r="Q26" s="23"/>
      <c r="R26" s="23"/>
      <c r="S26" s="23">
        <v>5775.0</v>
      </c>
      <c r="T26" s="24">
        <v>5775.0</v>
      </c>
      <c r="U26" s="23">
        <v>4729.0</v>
      </c>
      <c r="V26" s="25">
        <f t="shared" si="6"/>
        <v>1046</v>
      </c>
      <c r="W26" s="26">
        <f t="shared" si="32"/>
        <v>0</v>
      </c>
      <c r="X26" s="38"/>
      <c r="Y26" s="39">
        <f t="shared" si="29"/>
        <v>1439</v>
      </c>
      <c r="Z26" s="19"/>
      <c r="AA26" s="19">
        <f t="shared" si="20"/>
        <v>21.38888889</v>
      </c>
      <c r="AB26" s="28">
        <f t="shared" si="8"/>
        <v>5.521032505</v>
      </c>
      <c r="AC26" s="28">
        <f t="shared" si="9"/>
        <v>5.521032505</v>
      </c>
      <c r="AD26" s="29">
        <f t="shared" si="10"/>
        <v>9.405228758</v>
      </c>
      <c r="AE26" s="22">
        <f t="shared" si="11"/>
        <v>0.1811255411</v>
      </c>
      <c r="AF26" s="22">
        <f t="shared" si="30"/>
        <v>0.106323836</v>
      </c>
      <c r="AG26" s="22">
        <f t="shared" si="22"/>
        <v>0.1713325868</v>
      </c>
      <c r="AH26" s="37">
        <f t="shared" si="23"/>
        <v>0.1837177748</v>
      </c>
      <c r="AI26" s="31"/>
      <c r="AJ26" s="31"/>
      <c r="AK26" s="31"/>
      <c r="AL26" s="31"/>
      <c r="AM26" s="19"/>
      <c r="AN26" s="19"/>
      <c r="AO26" s="32"/>
      <c r="AP26" s="32"/>
      <c r="AY26" s="31"/>
      <c r="AZ26" s="31"/>
      <c r="BA26" s="33"/>
      <c r="BB26" s="33"/>
      <c r="BC26" s="31"/>
      <c r="BD26" s="31"/>
      <c r="BE26" s="31"/>
      <c r="BF26" s="31"/>
      <c r="BG26" s="31"/>
      <c r="BH26" s="31"/>
      <c r="BI26" s="31"/>
      <c r="BJ26" s="31"/>
      <c r="BK26" s="31"/>
      <c r="BL26" s="31"/>
      <c r="BM26" s="31"/>
      <c r="BN26" s="31"/>
      <c r="BO26" s="31"/>
      <c r="BP26" s="31"/>
      <c r="BQ26" s="31"/>
      <c r="BR26" s="31"/>
      <c r="BS26" s="31"/>
      <c r="BT26" s="31"/>
    </row>
    <row r="27">
      <c r="A27" s="16">
        <v>43918.0</v>
      </c>
      <c r="B27" s="23">
        <v>109.0</v>
      </c>
      <c r="C27" s="18"/>
      <c r="D27" s="18"/>
      <c r="E27" s="19">
        <f t="shared" si="24"/>
        <v>1155</v>
      </c>
      <c r="F27" s="19">
        <f t="shared" si="27"/>
        <v>994</v>
      </c>
      <c r="G27" s="20">
        <f t="shared" si="2"/>
        <v>0.8606060606</v>
      </c>
      <c r="H27" s="18">
        <v>13.0</v>
      </c>
      <c r="I27" s="25">
        <f t="shared" si="25"/>
        <v>59</v>
      </c>
      <c r="J27" s="20">
        <f t="shared" si="3"/>
        <v>0.05108225108</v>
      </c>
      <c r="K27" s="20">
        <f t="shared" si="18"/>
        <v>0.3664596273</v>
      </c>
      <c r="L27" s="18">
        <v>15.0</v>
      </c>
      <c r="M27" s="25">
        <f t="shared" si="26"/>
        <v>102</v>
      </c>
      <c r="N27" s="22">
        <f t="shared" si="16"/>
        <v>0.08831168831</v>
      </c>
      <c r="O27" s="36">
        <f t="shared" si="19"/>
        <v>0.6335403727</v>
      </c>
      <c r="P27" s="23"/>
      <c r="Q27" s="23"/>
      <c r="R27" s="23"/>
      <c r="S27" s="23">
        <v>6266.0</v>
      </c>
      <c r="T27" s="24">
        <v>6266.0</v>
      </c>
      <c r="U27" s="23">
        <v>5111.0</v>
      </c>
      <c r="V27" s="25">
        <f t="shared" si="6"/>
        <v>1155</v>
      </c>
      <c r="W27" s="26">
        <f t="shared" si="32"/>
        <v>0</v>
      </c>
      <c r="X27" s="38"/>
      <c r="Y27" s="39">
        <f t="shared" si="29"/>
        <v>491</v>
      </c>
      <c r="Z27" s="19"/>
      <c r="AA27" s="19">
        <f t="shared" si="20"/>
        <v>23.20740741</v>
      </c>
      <c r="AB27" s="28">
        <f t="shared" si="8"/>
        <v>5.425108225</v>
      </c>
      <c r="AC27" s="28">
        <f t="shared" si="9"/>
        <v>5.425108225</v>
      </c>
      <c r="AD27" s="29">
        <f t="shared" si="10"/>
        <v>4.504587156</v>
      </c>
      <c r="AE27" s="22">
        <f t="shared" si="11"/>
        <v>0.18432812</v>
      </c>
      <c r="AF27" s="22">
        <f t="shared" si="30"/>
        <v>0.2219959267</v>
      </c>
      <c r="AG27" s="22">
        <f t="shared" si="22"/>
        <v>0.104206501</v>
      </c>
      <c r="AH27" s="37">
        <f t="shared" si="23"/>
        <v>0.182689816</v>
      </c>
      <c r="AI27" s="31"/>
      <c r="AJ27" s="31"/>
      <c r="AK27" s="31"/>
      <c r="AL27" s="31"/>
      <c r="AM27" s="19"/>
      <c r="AN27" s="19"/>
      <c r="AO27" s="32"/>
      <c r="AP27" s="32"/>
      <c r="AY27" s="31"/>
      <c r="AZ27" s="31"/>
      <c r="BA27" s="33"/>
      <c r="BB27" s="33"/>
      <c r="BC27" s="31"/>
      <c r="BD27" s="31"/>
      <c r="BE27" s="31"/>
      <c r="BF27" s="31"/>
      <c r="BG27" s="31"/>
      <c r="BH27" s="31"/>
      <c r="BI27" s="31"/>
      <c r="BJ27" s="31"/>
      <c r="BK27" s="31"/>
      <c r="BL27" s="31"/>
      <c r="BM27" s="31"/>
      <c r="BN27" s="31"/>
      <c r="BO27" s="31"/>
      <c r="BP27" s="31"/>
      <c r="BQ27" s="31"/>
      <c r="BR27" s="31"/>
      <c r="BS27" s="31"/>
      <c r="BT27" s="31"/>
    </row>
    <row r="28">
      <c r="A28" s="16">
        <v>43919.0</v>
      </c>
      <c r="B28" s="23">
        <v>130.0</v>
      </c>
      <c r="C28" s="18"/>
      <c r="D28" s="18"/>
      <c r="E28" s="19">
        <f t="shared" si="24"/>
        <v>1285</v>
      </c>
      <c r="F28" s="19">
        <f t="shared" si="27"/>
        <v>1107</v>
      </c>
      <c r="G28" s="20">
        <f t="shared" si="2"/>
        <v>0.8614785992</v>
      </c>
      <c r="H28" s="18">
        <v>5.0</v>
      </c>
      <c r="I28" s="25">
        <f t="shared" si="25"/>
        <v>64</v>
      </c>
      <c r="J28" s="20">
        <f t="shared" si="3"/>
        <v>0.04980544747</v>
      </c>
      <c r="K28" s="20">
        <f t="shared" si="18"/>
        <v>0.3595505618</v>
      </c>
      <c r="L28" s="18">
        <v>12.0</v>
      </c>
      <c r="M28" s="25">
        <f t="shared" si="26"/>
        <v>114</v>
      </c>
      <c r="N28" s="22">
        <f t="shared" si="16"/>
        <v>0.08871595331</v>
      </c>
      <c r="O28" s="36">
        <f t="shared" si="19"/>
        <v>0.6404494382</v>
      </c>
      <c r="P28" s="23"/>
      <c r="Q28" s="23"/>
      <c r="R28" s="23"/>
      <c r="S28" s="23">
        <v>6534.0</v>
      </c>
      <c r="T28" s="24">
        <v>6534.0</v>
      </c>
      <c r="U28" s="23">
        <f>T28-V28</f>
        <v>5249</v>
      </c>
      <c r="V28" s="25">
        <f t="shared" si="6"/>
        <v>1285</v>
      </c>
      <c r="W28" s="26">
        <f t="shared" si="32"/>
        <v>0</v>
      </c>
      <c r="X28" s="38"/>
      <c r="Y28" s="39">
        <f t="shared" si="29"/>
        <v>268</v>
      </c>
      <c r="Z28" s="19"/>
      <c r="AA28" s="19">
        <f t="shared" si="20"/>
        <v>24.2</v>
      </c>
      <c r="AB28" s="28">
        <f t="shared" si="8"/>
        <v>5.084824903</v>
      </c>
      <c r="AC28" s="28">
        <f t="shared" si="9"/>
        <v>5.084824903</v>
      </c>
      <c r="AD28" s="29">
        <f t="shared" si="10"/>
        <v>2.061538462</v>
      </c>
      <c r="AE28" s="22">
        <f t="shared" si="11"/>
        <v>0.1966636058</v>
      </c>
      <c r="AF28" s="22">
        <f t="shared" si="30"/>
        <v>0.4850746269</v>
      </c>
      <c r="AG28" s="22">
        <f t="shared" si="22"/>
        <v>0.1125541126</v>
      </c>
      <c r="AH28" s="37">
        <f t="shared" si="23"/>
        <v>0.1892488954</v>
      </c>
      <c r="AI28" s="31"/>
      <c r="AJ28" s="31"/>
      <c r="AK28" s="31"/>
      <c r="AL28" s="31"/>
      <c r="AM28" s="19"/>
      <c r="AN28" s="19"/>
      <c r="AO28" s="32"/>
      <c r="AP28" s="32"/>
      <c r="AY28" s="31"/>
      <c r="AZ28" s="31"/>
      <c r="BA28" s="33"/>
      <c r="BB28" s="33"/>
      <c r="BC28" s="31"/>
      <c r="BD28" s="31"/>
      <c r="BE28" s="31"/>
      <c r="BF28" s="31"/>
      <c r="BG28" s="31"/>
      <c r="BH28" s="31"/>
      <c r="BI28" s="31"/>
      <c r="BJ28" s="31"/>
      <c r="BK28" s="31"/>
      <c r="BL28" s="31"/>
      <c r="BM28" s="31"/>
      <c r="BN28" s="31"/>
      <c r="BO28" s="31"/>
      <c r="BP28" s="31"/>
      <c r="BQ28" s="31"/>
      <c r="BR28" s="31"/>
      <c r="BS28" s="31"/>
      <c r="BT28" s="31"/>
    </row>
    <row r="29">
      <c r="A29" s="16">
        <v>43920.0</v>
      </c>
      <c r="B29" s="23">
        <v>129.0</v>
      </c>
      <c r="C29" s="18"/>
      <c r="D29" s="18"/>
      <c r="E29" s="19">
        <f t="shared" si="24"/>
        <v>1414</v>
      </c>
      <c r="F29" s="19">
        <f t="shared" si="27"/>
        <v>1217</v>
      </c>
      <c r="G29" s="20">
        <f t="shared" si="2"/>
        <v>0.860678925</v>
      </c>
      <c r="H29" s="18">
        <v>11.0</v>
      </c>
      <c r="I29" s="25">
        <f t="shared" si="25"/>
        <v>75</v>
      </c>
      <c r="J29" s="20">
        <f t="shared" si="3"/>
        <v>0.05304101839</v>
      </c>
      <c r="K29" s="20">
        <f t="shared" si="18"/>
        <v>0.3807106599</v>
      </c>
      <c r="L29" s="18">
        <v>8.0</v>
      </c>
      <c r="M29" s="25">
        <f t="shared" si="26"/>
        <v>122</v>
      </c>
      <c r="N29" s="22">
        <f t="shared" si="16"/>
        <v>0.08628005658</v>
      </c>
      <c r="O29" s="36">
        <f t="shared" si="19"/>
        <v>0.6192893401</v>
      </c>
      <c r="P29" s="23"/>
      <c r="Q29" s="23"/>
      <c r="R29" s="23"/>
      <c r="S29" s="23">
        <v>6663.0</v>
      </c>
      <c r="T29" s="24">
        <v>6663.0</v>
      </c>
      <c r="U29" s="23">
        <v>5249.0</v>
      </c>
      <c r="V29" s="25">
        <f t="shared" si="6"/>
        <v>1414</v>
      </c>
      <c r="W29" s="26">
        <f t="shared" si="32"/>
        <v>0</v>
      </c>
      <c r="X29" s="38"/>
      <c r="Y29" s="39">
        <f t="shared" si="29"/>
        <v>129</v>
      </c>
      <c r="Z29" s="19"/>
      <c r="AA29" s="19">
        <f t="shared" si="20"/>
        <v>24.67777778</v>
      </c>
      <c r="AB29" s="28">
        <f t="shared" si="8"/>
        <v>4.712164074</v>
      </c>
      <c r="AC29" s="28">
        <f t="shared" si="9"/>
        <v>4.712164074</v>
      </c>
      <c r="AD29" s="29">
        <f t="shared" si="10"/>
        <v>1</v>
      </c>
      <c r="AE29" s="22">
        <f t="shared" si="11"/>
        <v>0.2122167192</v>
      </c>
      <c r="AF29" s="22">
        <f t="shared" si="30"/>
        <v>1</v>
      </c>
      <c r="AG29" s="22">
        <f t="shared" si="22"/>
        <v>0.1003891051</v>
      </c>
      <c r="AH29" s="37">
        <f t="shared" si="23"/>
        <v>0.2149292149</v>
      </c>
      <c r="AI29" s="31"/>
      <c r="AJ29" s="31"/>
      <c r="AK29" s="31"/>
      <c r="AL29" s="31"/>
      <c r="AM29" s="19"/>
      <c r="AN29" s="19"/>
      <c r="AO29" s="32"/>
      <c r="AP29" s="32"/>
      <c r="AY29" s="31"/>
      <c r="AZ29" s="31"/>
      <c r="BA29" s="33"/>
      <c r="BB29" s="33"/>
      <c r="BC29" s="31"/>
      <c r="BD29" s="31"/>
      <c r="BE29" s="31"/>
      <c r="BF29" s="31"/>
      <c r="BG29" s="31"/>
      <c r="BH29" s="31"/>
      <c r="BI29" s="31"/>
      <c r="BJ29" s="31"/>
      <c r="BK29" s="31"/>
      <c r="BL29" s="31"/>
      <c r="BM29" s="31"/>
      <c r="BN29" s="31"/>
      <c r="BO29" s="31"/>
      <c r="BP29" s="31"/>
      <c r="BQ29" s="31"/>
      <c r="BR29" s="31"/>
      <c r="BS29" s="31"/>
      <c r="BT29" s="31"/>
    </row>
    <row r="30">
      <c r="A30" s="16">
        <v>43921.0</v>
      </c>
      <c r="B30" s="23">
        <v>114.0</v>
      </c>
      <c r="C30" s="18"/>
      <c r="D30" s="18"/>
      <c r="E30" s="19">
        <f t="shared" si="24"/>
        <v>1528</v>
      </c>
      <c r="F30" s="19">
        <f t="shared" si="27"/>
        <v>1311</v>
      </c>
      <c r="G30" s="20">
        <f t="shared" si="2"/>
        <v>0.8579842932</v>
      </c>
      <c r="H30" s="18">
        <v>6.0</v>
      </c>
      <c r="I30" s="25">
        <f t="shared" si="25"/>
        <v>81</v>
      </c>
      <c r="J30" s="20">
        <f t="shared" si="3"/>
        <v>0.0530104712</v>
      </c>
      <c r="K30" s="20">
        <f t="shared" si="18"/>
        <v>0.3732718894</v>
      </c>
      <c r="L30" s="18">
        <v>14.0</v>
      </c>
      <c r="M30" s="25">
        <f t="shared" si="26"/>
        <v>136</v>
      </c>
      <c r="N30" s="22">
        <f t="shared" si="16"/>
        <v>0.0890052356</v>
      </c>
      <c r="O30" s="36">
        <f t="shared" si="19"/>
        <v>0.6267281106</v>
      </c>
      <c r="P30" s="23"/>
      <c r="Q30" s="23"/>
      <c r="R30" s="23"/>
      <c r="S30" s="23">
        <v>6777.0</v>
      </c>
      <c r="T30" s="24">
        <v>6777.0</v>
      </c>
      <c r="U30" s="23">
        <v>5249.0</v>
      </c>
      <c r="V30" s="25">
        <f t="shared" si="6"/>
        <v>1528</v>
      </c>
      <c r="W30" s="26">
        <f t="shared" si="32"/>
        <v>0</v>
      </c>
      <c r="X30" s="38"/>
      <c r="Y30" s="39">
        <f t="shared" si="29"/>
        <v>114</v>
      </c>
      <c r="Z30" s="19"/>
      <c r="AA30" s="19">
        <f t="shared" si="20"/>
        <v>25.1</v>
      </c>
      <c r="AB30" s="28">
        <f t="shared" si="8"/>
        <v>4.435209424</v>
      </c>
      <c r="AC30" s="28">
        <f t="shared" si="9"/>
        <v>4.435209424</v>
      </c>
      <c r="AD30" s="29">
        <f t="shared" si="10"/>
        <v>1</v>
      </c>
      <c r="AE30" s="22">
        <f t="shared" si="11"/>
        <v>0.2254684964</v>
      </c>
      <c r="AF30" s="22">
        <f t="shared" si="30"/>
        <v>1</v>
      </c>
      <c r="AG30" s="22">
        <f t="shared" si="22"/>
        <v>0.08062234795</v>
      </c>
      <c r="AH30" s="37">
        <f t="shared" si="23"/>
        <v>0.2447024673</v>
      </c>
      <c r="AI30" s="31"/>
      <c r="AJ30" s="31"/>
      <c r="AK30" s="31"/>
      <c r="AL30" s="31"/>
      <c r="AM30" s="19"/>
      <c r="AN30" s="19"/>
      <c r="AO30" s="32"/>
      <c r="AP30" s="32"/>
      <c r="AY30" s="31"/>
      <c r="AZ30" s="31"/>
      <c r="BA30" s="33"/>
      <c r="BB30" s="33"/>
      <c r="BC30" s="31"/>
      <c r="BD30" s="31"/>
      <c r="BE30" s="31"/>
      <c r="BF30" s="31"/>
      <c r="BG30" s="31"/>
      <c r="BH30" s="31"/>
      <c r="BI30" s="31"/>
      <c r="BJ30" s="31"/>
      <c r="BK30" s="31"/>
      <c r="BL30" s="31"/>
      <c r="BM30" s="31"/>
      <c r="BN30" s="31"/>
      <c r="BO30" s="31"/>
      <c r="BP30" s="31"/>
      <c r="BQ30" s="31"/>
      <c r="BR30" s="31"/>
      <c r="BS30" s="31"/>
      <c r="BT30" s="31"/>
    </row>
    <row r="31">
      <c r="A31" s="16">
        <v>43922.0</v>
      </c>
      <c r="B31" s="23">
        <v>149.0</v>
      </c>
      <c r="C31" s="21"/>
      <c r="D31" s="21"/>
      <c r="E31" s="19">
        <f t="shared" si="24"/>
        <v>1677</v>
      </c>
      <c r="F31" s="19">
        <f t="shared" si="27"/>
        <v>1417</v>
      </c>
      <c r="G31" s="20">
        <f t="shared" si="2"/>
        <v>0.8449612403</v>
      </c>
      <c r="H31" s="18">
        <v>22.0</v>
      </c>
      <c r="I31" s="25">
        <f t="shared" si="25"/>
        <v>103</v>
      </c>
      <c r="J31" s="20">
        <f t="shared" si="3"/>
        <v>0.06141920095</v>
      </c>
      <c r="K31" s="20">
        <f t="shared" si="18"/>
        <v>0.3961538462</v>
      </c>
      <c r="L31" s="18">
        <v>21.0</v>
      </c>
      <c r="M31" s="25">
        <f t="shared" si="26"/>
        <v>157</v>
      </c>
      <c r="N31" s="22">
        <f t="shared" si="16"/>
        <v>0.09361955874</v>
      </c>
      <c r="O31" s="36">
        <f t="shared" si="19"/>
        <v>0.6038461538</v>
      </c>
      <c r="P31" s="23"/>
      <c r="Q31" s="23"/>
      <c r="R31" s="23"/>
      <c r="S31" s="23">
        <v>7193.0</v>
      </c>
      <c r="T31" s="24">
        <v>7193.0</v>
      </c>
      <c r="U31" s="23">
        <v>5516.0</v>
      </c>
      <c r="V31" s="19">
        <f t="shared" si="6"/>
        <v>1677</v>
      </c>
      <c r="W31" s="26">
        <f t="shared" si="32"/>
        <v>0</v>
      </c>
      <c r="X31" s="38"/>
      <c r="Y31" s="39">
        <f t="shared" si="29"/>
        <v>416</v>
      </c>
      <c r="Z31" s="19"/>
      <c r="AA31" s="19">
        <f t="shared" si="20"/>
        <v>26.64074074</v>
      </c>
      <c r="AB31" s="28">
        <f t="shared" si="8"/>
        <v>4.289206917</v>
      </c>
      <c r="AC31" s="29">
        <f t="shared" si="9"/>
        <v>4.289206917</v>
      </c>
      <c r="AD31" s="29">
        <f t="shared" si="10"/>
        <v>2.791946309</v>
      </c>
      <c r="AE31" s="40">
        <f t="shared" si="11"/>
        <v>0.2331433338</v>
      </c>
      <c r="AF31" s="40">
        <f t="shared" si="30"/>
        <v>0.3581730769</v>
      </c>
      <c r="AG31" s="22">
        <f t="shared" si="22"/>
        <v>0.09751308901</v>
      </c>
      <c r="AH31" s="37">
        <f t="shared" si="23"/>
        <v>0.2631266686</v>
      </c>
      <c r="AI31" s="31"/>
      <c r="AJ31" s="31"/>
      <c r="AK31" s="31"/>
      <c r="AL31" s="31"/>
      <c r="AM31" s="19"/>
      <c r="AN31" s="19"/>
      <c r="AO31" s="32"/>
      <c r="AP31" s="32"/>
      <c r="AY31" s="31"/>
      <c r="AZ31" s="31"/>
      <c r="BA31" s="33"/>
      <c r="BB31" s="33"/>
      <c r="BC31" s="31"/>
      <c r="BD31" s="31"/>
      <c r="BE31" s="31"/>
      <c r="BF31" s="31"/>
      <c r="BG31" s="31"/>
      <c r="BH31" s="31"/>
      <c r="BI31" s="31"/>
      <c r="BJ31" s="31"/>
      <c r="BK31" s="31"/>
      <c r="BL31" s="31"/>
      <c r="BM31" s="31"/>
      <c r="BN31" s="31"/>
      <c r="BO31" s="31"/>
      <c r="BP31" s="31"/>
      <c r="BQ31" s="31"/>
      <c r="BR31" s="31"/>
      <c r="BS31" s="31"/>
      <c r="BT31" s="31"/>
    </row>
    <row r="32">
      <c r="A32" s="16">
        <v>43923.0</v>
      </c>
      <c r="B32" s="23">
        <v>113.0</v>
      </c>
      <c r="C32" s="21"/>
      <c r="D32" s="21"/>
      <c r="E32" s="19">
        <f t="shared" si="24"/>
        <v>1790</v>
      </c>
      <c r="F32" s="19">
        <f t="shared" si="27"/>
        <v>1508</v>
      </c>
      <c r="G32" s="20">
        <f t="shared" si="2"/>
        <v>0.8424581006</v>
      </c>
      <c r="H32" s="18">
        <v>9.0</v>
      </c>
      <c r="I32" s="25">
        <f t="shared" si="25"/>
        <v>112</v>
      </c>
      <c r="J32" s="20">
        <f t="shared" si="3"/>
        <v>0.0625698324</v>
      </c>
      <c r="K32" s="20">
        <f t="shared" si="18"/>
        <v>0.3971631206</v>
      </c>
      <c r="L32" s="18">
        <v>13.0</v>
      </c>
      <c r="M32" s="25">
        <f t="shared" si="26"/>
        <v>170</v>
      </c>
      <c r="N32" s="22">
        <f t="shared" si="16"/>
        <v>0.09497206704</v>
      </c>
      <c r="O32" s="36">
        <f t="shared" si="19"/>
        <v>0.6028368794</v>
      </c>
      <c r="P32" s="23"/>
      <c r="Q32" s="23"/>
      <c r="R32" s="23"/>
      <c r="S32" s="23">
        <v>7425.0</v>
      </c>
      <c r="T32" s="24">
        <v>7425.0</v>
      </c>
      <c r="U32" s="23">
        <v>5635.0</v>
      </c>
      <c r="V32" s="19">
        <f t="shared" si="6"/>
        <v>1790</v>
      </c>
      <c r="W32" s="26">
        <f t="shared" si="32"/>
        <v>0</v>
      </c>
      <c r="X32" s="38"/>
      <c r="Y32" s="39">
        <f t="shared" si="29"/>
        <v>232</v>
      </c>
      <c r="Z32" s="19"/>
      <c r="AA32" s="19">
        <f t="shared" si="20"/>
        <v>27.5</v>
      </c>
      <c r="AB32" s="28">
        <f t="shared" si="8"/>
        <v>4.148044693</v>
      </c>
      <c r="AC32" s="29">
        <f t="shared" si="9"/>
        <v>4.148044693</v>
      </c>
      <c r="AD32" s="29">
        <f t="shared" si="10"/>
        <v>2.053097345</v>
      </c>
      <c r="AE32" s="40">
        <f t="shared" si="11"/>
        <v>0.2410774411</v>
      </c>
      <c r="AF32" s="40">
        <f t="shared" si="30"/>
        <v>0.4870689655</v>
      </c>
      <c r="AG32" s="22">
        <f t="shared" si="22"/>
        <v>0.06738223017</v>
      </c>
      <c r="AH32" s="37">
        <f t="shared" si="23"/>
        <v>0.2903852379</v>
      </c>
      <c r="AI32" s="31"/>
      <c r="AJ32" s="31"/>
      <c r="AK32" s="31"/>
      <c r="AL32" s="31"/>
      <c r="AM32" s="19"/>
      <c r="AN32" s="19"/>
      <c r="AO32" s="32"/>
      <c r="AP32" s="32"/>
      <c r="AY32" s="31"/>
      <c r="AZ32" s="31"/>
      <c r="BA32" s="33"/>
      <c r="BB32" s="33"/>
      <c r="BC32" s="31"/>
      <c r="BD32" s="31"/>
      <c r="BE32" s="31"/>
      <c r="BF32" s="31"/>
      <c r="BG32" s="31"/>
      <c r="BH32" s="31"/>
      <c r="BI32" s="31"/>
      <c r="BJ32" s="31"/>
      <c r="BK32" s="31"/>
      <c r="BL32" s="31"/>
      <c r="BM32" s="31"/>
      <c r="BN32" s="31"/>
      <c r="BO32" s="31"/>
      <c r="BP32" s="31"/>
      <c r="BQ32" s="31"/>
      <c r="BR32" s="31"/>
      <c r="BS32" s="31"/>
      <c r="BT32" s="31"/>
    </row>
    <row r="33">
      <c r="A33" s="16">
        <v>43924.0</v>
      </c>
      <c r="B33" s="23">
        <v>196.0</v>
      </c>
      <c r="C33" s="21"/>
      <c r="D33" s="21"/>
      <c r="E33" s="19">
        <f t="shared" si="24"/>
        <v>1986</v>
      </c>
      <c r="F33" s="19">
        <f t="shared" si="27"/>
        <v>1671</v>
      </c>
      <c r="G33" s="20">
        <f t="shared" si="2"/>
        <v>0.8413897281</v>
      </c>
      <c r="H33" s="18">
        <v>22.0</v>
      </c>
      <c r="I33" s="25">
        <f t="shared" si="25"/>
        <v>134</v>
      </c>
      <c r="J33" s="20">
        <f t="shared" si="3"/>
        <v>0.06747230614</v>
      </c>
      <c r="K33" s="20">
        <f t="shared" si="18"/>
        <v>0.4253968254</v>
      </c>
      <c r="L33" s="18">
        <v>11.0</v>
      </c>
      <c r="M33" s="25">
        <f t="shared" si="26"/>
        <v>181</v>
      </c>
      <c r="N33" s="22">
        <f t="shared" si="16"/>
        <v>0.09113796576</v>
      </c>
      <c r="O33" s="36">
        <f t="shared" si="19"/>
        <v>0.5746031746</v>
      </c>
      <c r="P33" s="23"/>
      <c r="Q33" s="23"/>
      <c r="R33" s="23"/>
      <c r="S33" s="23">
        <v>7986.0</v>
      </c>
      <c r="T33" s="24">
        <v>7986.0</v>
      </c>
      <c r="U33" s="23">
        <v>5715.0</v>
      </c>
      <c r="V33" s="19">
        <f t="shared" si="6"/>
        <v>1986</v>
      </c>
      <c r="W33" s="26">
        <f t="shared" si="32"/>
        <v>285</v>
      </c>
      <c r="X33" s="38"/>
      <c r="Y33" s="39">
        <f>T33-T32</f>
        <v>561</v>
      </c>
      <c r="Z33" s="19"/>
      <c r="AA33" s="19">
        <f t="shared" si="20"/>
        <v>29.57777778</v>
      </c>
      <c r="AB33" s="28">
        <f t="shared" si="8"/>
        <v>4.021148036</v>
      </c>
      <c r="AC33" s="29">
        <f t="shared" si="9"/>
        <v>4.021148036</v>
      </c>
      <c r="AD33" s="29">
        <f t="shared" si="10"/>
        <v>2.862244898</v>
      </c>
      <c r="AE33" s="40">
        <f t="shared" si="11"/>
        <v>0.2486851991</v>
      </c>
      <c r="AF33" s="40">
        <f t="shared" si="30"/>
        <v>0.7101449275</v>
      </c>
      <c r="AG33" s="22">
        <f t="shared" si="22"/>
        <v>0.1094972067</v>
      </c>
      <c r="AH33" s="37">
        <f t="shared" si="23"/>
        <v>0.4251469923</v>
      </c>
      <c r="AI33" s="31"/>
      <c r="AJ33" s="31"/>
      <c r="AK33" s="31"/>
      <c r="AL33" s="31"/>
      <c r="AM33" s="19"/>
      <c r="AN33" s="19"/>
      <c r="AO33" s="32"/>
      <c r="AP33" s="32"/>
      <c r="AY33" s="31"/>
      <c r="AZ33" s="31"/>
      <c r="BA33" s="33"/>
      <c r="BB33" s="33"/>
      <c r="BC33" s="31"/>
      <c r="BD33" s="31"/>
      <c r="BE33" s="31"/>
      <c r="BF33" s="31"/>
      <c r="BG33" s="31"/>
      <c r="BH33" s="31"/>
      <c r="BI33" s="31"/>
      <c r="BJ33" s="31"/>
      <c r="BK33" s="31"/>
      <c r="BL33" s="31"/>
      <c r="BM33" s="31"/>
      <c r="BN33" s="31"/>
      <c r="BO33" s="31"/>
      <c r="BP33" s="31"/>
      <c r="BQ33" s="31"/>
      <c r="BR33" s="31"/>
      <c r="BS33" s="31"/>
      <c r="BT33" s="31"/>
    </row>
    <row r="34">
      <c r="A34" s="16">
        <v>43925.0</v>
      </c>
      <c r="B34" s="23">
        <v>106.0</v>
      </c>
      <c r="C34" s="21"/>
      <c r="D34" s="21"/>
      <c r="E34" s="19">
        <f t="shared" si="24"/>
        <v>2092</v>
      </c>
      <c r="F34" s="19">
        <f t="shared" si="27"/>
        <v>1751</v>
      </c>
      <c r="G34" s="20">
        <f t="shared" si="2"/>
        <v>0.836998088</v>
      </c>
      <c r="H34" s="18">
        <v>16.0</v>
      </c>
      <c r="I34" s="25">
        <f t="shared" si="25"/>
        <v>150</v>
      </c>
      <c r="J34" s="20">
        <f t="shared" si="3"/>
        <v>0.07170172084</v>
      </c>
      <c r="K34" s="20">
        <f t="shared" si="18"/>
        <v>0.4398826979</v>
      </c>
      <c r="L34" s="18">
        <v>10.0</v>
      </c>
      <c r="M34" s="25">
        <f t="shared" si="26"/>
        <v>191</v>
      </c>
      <c r="N34" s="22">
        <f t="shared" si="16"/>
        <v>0.0913001912</v>
      </c>
      <c r="O34" s="36">
        <f t="shared" si="19"/>
        <v>0.5601173021</v>
      </c>
      <c r="P34" s="23"/>
      <c r="Q34" s="23"/>
      <c r="R34" s="23"/>
      <c r="S34" s="23">
        <v>9712.0</v>
      </c>
      <c r="T34" s="24">
        <v>9712.0</v>
      </c>
      <c r="U34" s="23">
        <v>7620.0</v>
      </c>
      <c r="V34" s="19">
        <f t="shared" si="6"/>
        <v>2092</v>
      </c>
      <c r="W34" s="26">
        <f t="shared" si="32"/>
        <v>0</v>
      </c>
      <c r="X34" s="38"/>
      <c r="Y34" s="39">
        <f t="shared" ref="Y34:Y43" si="33">T34-T33-W34</f>
        <v>1726</v>
      </c>
      <c r="Z34" s="19"/>
      <c r="AA34" s="19">
        <f t="shared" si="20"/>
        <v>35.97037037</v>
      </c>
      <c r="AB34" s="28">
        <f t="shared" si="8"/>
        <v>4.642447419</v>
      </c>
      <c r="AC34" s="29">
        <f t="shared" si="9"/>
        <v>4.642447419</v>
      </c>
      <c r="AD34" s="29">
        <f t="shared" si="10"/>
        <v>16.28301887</v>
      </c>
      <c r="AE34" s="40">
        <f t="shared" si="11"/>
        <v>0.2154036244</v>
      </c>
      <c r="AF34" s="40">
        <f t="shared" si="30"/>
        <v>0.05271009448</v>
      </c>
      <c r="AG34" s="22">
        <f t="shared" si="22"/>
        <v>0.05337361531</v>
      </c>
      <c r="AH34" s="37">
        <f t="shared" si="23"/>
        <v>0.2719094602</v>
      </c>
      <c r="AI34" s="31"/>
      <c r="AJ34" s="31"/>
      <c r="AK34" s="31"/>
      <c r="AL34" s="31"/>
      <c r="AM34" s="19"/>
      <c r="AN34" s="19"/>
      <c r="AO34" s="32"/>
      <c r="AP34" s="32"/>
      <c r="AY34" s="31"/>
      <c r="AZ34" s="31"/>
      <c r="BA34" s="33"/>
      <c r="BB34" s="33"/>
      <c r="BC34" s="31"/>
      <c r="BD34" s="31"/>
      <c r="BE34" s="31"/>
      <c r="BF34" s="31"/>
      <c r="BG34" s="31"/>
      <c r="BH34" s="31"/>
      <c r="BI34" s="31"/>
      <c r="BJ34" s="31"/>
      <c r="BK34" s="31"/>
      <c r="BL34" s="31"/>
      <c r="BM34" s="31"/>
      <c r="BN34" s="31"/>
      <c r="BO34" s="31"/>
      <c r="BP34" s="31"/>
      <c r="BQ34" s="31"/>
      <c r="BR34" s="31"/>
      <c r="BS34" s="31"/>
      <c r="BT34" s="31"/>
    </row>
    <row r="35">
      <c r="A35" s="16">
        <v>43926.0</v>
      </c>
      <c r="B35" s="23">
        <v>181.0</v>
      </c>
      <c r="C35" s="21"/>
      <c r="D35" s="21"/>
      <c r="E35" s="19">
        <f t="shared" si="24"/>
        <v>2273</v>
      </c>
      <c r="F35" s="19">
        <f t="shared" si="27"/>
        <v>1911</v>
      </c>
      <c r="G35" s="20">
        <f t="shared" si="2"/>
        <v>0.8407391113</v>
      </c>
      <c r="H35" s="18">
        <v>14.0</v>
      </c>
      <c r="I35" s="25">
        <f t="shared" si="25"/>
        <v>164</v>
      </c>
      <c r="J35" s="20">
        <f t="shared" si="3"/>
        <v>0.07215134184</v>
      </c>
      <c r="K35" s="20">
        <f t="shared" si="18"/>
        <v>0.453038674</v>
      </c>
      <c r="L35" s="18">
        <v>7.0</v>
      </c>
      <c r="M35" s="25">
        <f t="shared" si="26"/>
        <v>198</v>
      </c>
      <c r="N35" s="22">
        <f t="shared" si="16"/>
        <v>0.08710954685</v>
      </c>
      <c r="O35" s="36">
        <f t="shared" si="19"/>
        <v>0.546961326</v>
      </c>
      <c r="P35" s="23"/>
      <c r="Q35" s="23"/>
      <c r="R35" s="23"/>
      <c r="S35" s="23">
        <v>11242.0</v>
      </c>
      <c r="T35" s="24">
        <v>11242.0</v>
      </c>
      <c r="U35" s="23">
        <v>8969.0</v>
      </c>
      <c r="V35" s="19">
        <f t="shared" si="6"/>
        <v>2273</v>
      </c>
      <c r="W35" s="26">
        <f t="shared" si="32"/>
        <v>0</v>
      </c>
      <c r="X35" s="38"/>
      <c r="Y35" s="39">
        <f t="shared" si="33"/>
        <v>1530</v>
      </c>
      <c r="Z35" s="19"/>
      <c r="AA35" s="19">
        <f t="shared" si="20"/>
        <v>41.63703704</v>
      </c>
      <c r="AB35" s="28">
        <f t="shared" si="8"/>
        <v>4.945886494</v>
      </c>
      <c r="AC35" s="29">
        <f t="shared" si="9"/>
        <v>4.945886494</v>
      </c>
      <c r="AD35" s="29">
        <f t="shared" si="10"/>
        <v>8.453038674</v>
      </c>
      <c r="AE35" s="40">
        <f t="shared" si="11"/>
        <v>0.2021882227</v>
      </c>
      <c r="AF35" s="40">
        <f t="shared" si="30"/>
        <v>0.1183006536</v>
      </c>
      <c r="AG35" s="22">
        <f t="shared" si="22"/>
        <v>0.08652007648</v>
      </c>
      <c r="AH35" s="37">
        <f t="shared" si="23"/>
        <v>0.209855565</v>
      </c>
      <c r="AI35" s="31"/>
      <c r="AJ35" s="31"/>
      <c r="AK35" s="31"/>
      <c r="AL35" s="31"/>
      <c r="AM35" s="19"/>
      <c r="AN35" s="19"/>
      <c r="AO35" s="32"/>
      <c r="AP35" s="32"/>
      <c r="AY35" s="31"/>
      <c r="AZ35" s="31"/>
      <c r="BA35" s="33"/>
      <c r="BB35" s="33"/>
      <c r="BC35" s="31"/>
      <c r="BD35" s="31"/>
      <c r="BE35" s="31"/>
      <c r="BF35" s="31"/>
      <c r="BG35" s="31"/>
      <c r="BH35" s="31"/>
      <c r="BI35" s="31"/>
      <c r="BJ35" s="31"/>
      <c r="BK35" s="31"/>
      <c r="BL35" s="31"/>
      <c r="BM35" s="31"/>
      <c r="BN35" s="31"/>
      <c r="BO35" s="31"/>
      <c r="BP35" s="31"/>
      <c r="BQ35" s="31"/>
      <c r="BR35" s="31"/>
      <c r="BS35" s="31"/>
      <c r="BT35" s="31"/>
    </row>
    <row r="36">
      <c r="A36" s="16">
        <v>43927.0</v>
      </c>
      <c r="B36" s="23">
        <v>218.0</v>
      </c>
      <c r="C36" s="21"/>
      <c r="D36" s="21"/>
      <c r="E36" s="19">
        <f t="shared" si="24"/>
        <v>2491</v>
      </c>
      <c r="F36" s="19">
        <f t="shared" si="27"/>
        <v>2090</v>
      </c>
      <c r="G36" s="20">
        <f t="shared" si="2"/>
        <v>0.8390204737</v>
      </c>
      <c r="H36" s="18">
        <v>28.0</v>
      </c>
      <c r="I36" s="25">
        <f t="shared" si="25"/>
        <v>192</v>
      </c>
      <c r="J36" s="20">
        <f t="shared" si="3"/>
        <v>0.07707747892</v>
      </c>
      <c r="K36" s="20">
        <f t="shared" si="18"/>
        <v>0.4788029925</v>
      </c>
      <c r="L36" s="18">
        <v>11.0</v>
      </c>
      <c r="M36" s="25">
        <f t="shared" si="26"/>
        <v>209</v>
      </c>
      <c r="N36" s="22">
        <f t="shared" si="16"/>
        <v>0.08390204737</v>
      </c>
      <c r="O36" s="36">
        <f t="shared" si="19"/>
        <v>0.5211970075</v>
      </c>
      <c r="P36" s="23"/>
      <c r="Q36" s="23"/>
      <c r="R36" s="23"/>
      <c r="S36" s="23">
        <v>13186.0</v>
      </c>
      <c r="T36" s="24">
        <v>13186.0</v>
      </c>
      <c r="U36" s="23">
        <v>10695.0</v>
      </c>
      <c r="V36" s="19">
        <f t="shared" si="6"/>
        <v>2491</v>
      </c>
      <c r="W36" s="26">
        <f t="shared" si="32"/>
        <v>0</v>
      </c>
      <c r="X36" s="38"/>
      <c r="Y36" s="39">
        <f t="shared" si="33"/>
        <v>1944</v>
      </c>
      <c r="Z36" s="19"/>
      <c r="AA36" s="19">
        <f t="shared" si="20"/>
        <v>48.83703704</v>
      </c>
      <c r="AB36" s="28">
        <f t="shared" si="8"/>
        <v>5.293456443</v>
      </c>
      <c r="AC36" s="29">
        <f t="shared" si="9"/>
        <v>5.293456443</v>
      </c>
      <c r="AD36" s="29">
        <f t="shared" si="10"/>
        <v>8.917431193</v>
      </c>
      <c r="AE36" s="40">
        <f t="shared" si="11"/>
        <v>0.1889124829</v>
      </c>
      <c r="AF36" s="40">
        <f t="shared" si="30"/>
        <v>0.1121399177</v>
      </c>
      <c r="AG36" s="22">
        <f t="shared" si="22"/>
        <v>0.09590849098</v>
      </c>
      <c r="AH36" s="37">
        <f t="shared" si="23"/>
        <v>0.1651080791</v>
      </c>
      <c r="AI36" s="31"/>
      <c r="AJ36" s="31"/>
      <c r="AK36" s="31"/>
      <c r="AL36" s="31"/>
      <c r="AM36" s="19"/>
      <c r="AN36" s="19"/>
      <c r="AO36" s="32"/>
      <c r="AP36" s="32"/>
      <c r="AY36" s="31"/>
      <c r="AZ36" s="31"/>
      <c r="BA36" s="33"/>
      <c r="BB36" s="33"/>
      <c r="BC36" s="31"/>
      <c r="BD36" s="31"/>
      <c r="BE36" s="31"/>
      <c r="BF36" s="31"/>
      <c r="BG36" s="31"/>
      <c r="BH36" s="31"/>
      <c r="BI36" s="31"/>
      <c r="BJ36" s="31"/>
      <c r="BK36" s="31"/>
      <c r="BL36" s="31"/>
      <c r="BM36" s="31"/>
      <c r="BN36" s="31"/>
      <c r="BO36" s="31"/>
      <c r="BP36" s="31"/>
      <c r="BQ36" s="31"/>
      <c r="BR36" s="31"/>
      <c r="BS36" s="31"/>
      <c r="BT36" s="31"/>
    </row>
    <row r="37">
      <c r="A37" s="16">
        <v>43928.0</v>
      </c>
      <c r="B37" s="23">
        <v>247.0</v>
      </c>
      <c r="C37" s="21"/>
      <c r="D37" s="21"/>
      <c r="E37" s="19">
        <f t="shared" si="24"/>
        <v>2738</v>
      </c>
      <c r="F37" s="19">
        <f t="shared" si="27"/>
        <v>2313</v>
      </c>
      <c r="G37" s="20">
        <f t="shared" si="2"/>
        <v>0.8447772096</v>
      </c>
      <c r="H37" s="18">
        <v>12.0</v>
      </c>
      <c r="I37" s="25">
        <f t="shared" si="25"/>
        <v>204</v>
      </c>
      <c r="J37" s="20">
        <f t="shared" si="3"/>
        <v>0.07450693937</v>
      </c>
      <c r="K37" s="20">
        <f t="shared" si="18"/>
        <v>0.48</v>
      </c>
      <c r="L37" s="18">
        <v>12.0</v>
      </c>
      <c r="M37" s="25">
        <f t="shared" si="26"/>
        <v>221</v>
      </c>
      <c r="N37" s="22">
        <f t="shared" si="16"/>
        <v>0.08071585099</v>
      </c>
      <c r="O37" s="36">
        <f t="shared" si="19"/>
        <v>0.52</v>
      </c>
      <c r="P37" s="23"/>
      <c r="Q37" s="23"/>
      <c r="R37" s="23"/>
      <c r="S37" s="23">
        <v>14353.0</v>
      </c>
      <c r="T37" s="24">
        <v>14353.0</v>
      </c>
      <c r="U37" s="17">
        <f>T37-V37</f>
        <v>11615</v>
      </c>
      <c r="V37" s="19">
        <f t="shared" si="6"/>
        <v>2738</v>
      </c>
      <c r="W37" s="26">
        <f t="shared" si="32"/>
        <v>0</v>
      </c>
      <c r="X37" s="38"/>
      <c r="Y37" s="39">
        <f t="shared" si="33"/>
        <v>1167</v>
      </c>
      <c r="Z37" s="19"/>
      <c r="AA37" s="19">
        <f t="shared" si="20"/>
        <v>53.15925926</v>
      </c>
      <c r="AB37" s="28">
        <f t="shared" si="8"/>
        <v>5.242147553</v>
      </c>
      <c r="AC37" s="29">
        <f t="shared" si="9"/>
        <v>5.242147553</v>
      </c>
      <c r="AD37" s="29">
        <f t="shared" si="10"/>
        <v>4.724696356</v>
      </c>
      <c r="AE37" s="40">
        <f t="shared" si="11"/>
        <v>0.1907615133</v>
      </c>
      <c r="AF37" s="40">
        <f t="shared" si="30"/>
        <v>0.2116538132</v>
      </c>
      <c r="AG37" s="22">
        <f t="shared" si="22"/>
        <v>0.09915696507</v>
      </c>
      <c r="AH37" s="37">
        <f t="shared" si="23"/>
        <v>0.1597148891</v>
      </c>
      <c r="AI37" s="31"/>
      <c r="AJ37" s="31"/>
      <c r="AK37" s="31"/>
      <c r="AL37" s="31"/>
      <c r="AM37" s="19"/>
      <c r="AN37" s="19"/>
      <c r="AO37" s="32"/>
      <c r="AP37" s="32"/>
      <c r="AY37" s="31"/>
      <c r="AZ37" s="31"/>
      <c r="BA37" s="33"/>
      <c r="BB37" s="33"/>
      <c r="BC37" s="31"/>
      <c r="BD37" s="31"/>
      <c r="BE37" s="31"/>
      <c r="BF37" s="31"/>
      <c r="BG37" s="31"/>
      <c r="BH37" s="31"/>
      <c r="BI37" s="31"/>
      <c r="BJ37" s="31"/>
      <c r="BK37" s="31"/>
      <c r="BL37" s="31"/>
      <c r="BM37" s="31"/>
      <c r="BN37" s="31"/>
      <c r="BO37" s="31"/>
      <c r="BP37" s="31"/>
      <c r="BQ37" s="31"/>
      <c r="BR37" s="31"/>
      <c r="BS37" s="31"/>
      <c r="BT37" s="31"/>
    </row>
    <row r="38">
      <c r="A38" s="16">
        <v>43929.0</v>
      </c>
      <c r="B38" s="17">
        <f t="shared" ref="B38:B57" si="34">E38-E37</f>
        <v>218</v>
      </c>
      <c r="C38" s="21"/>
      <c r="D38" s="21"/>
      <c r="E38" s="25">
        <v>2956.0</v>
      </c>
      <c r="F38" s="19">
        <f t="shared" si="27"/>
        <v>2494</v>
      </c>
      <c r="G38" s="20">
        <f t="shared" si="2"/>
        <v>0.8437077131</v>
      </c>
      <c r="H38" s="17">
        <f t="shared" ref="H38:H56" si="35">I38-I37</f>
        <v>18</v>
      </c>
      <c r="I38" s="25">
        <v>222.0</v>
      </c>
      <c r="J38" s="20">
        <f t="shared" si="3"/>
        <v>0.0751014885</v>
      </c>
      <c r="K38" s="20">
        <f t="shared" si="18"/>
        <v>0.4805194805</v>
      </c>
      <c r="L38" s="17">
        <f t="shared" ref="L38:L371" si="36">M38-M37</f>
        <v>19</v>
      </c>
      <c r="M38" s="25">
        <v>240.0</v>
      </c>
      <c r="N38" s="22">
        <f t="shared" si="16"/>
        <v>0.08119079838</v>
      </c>
      <c r="O38" s="36">
        <f t="shared" si="19"/>
        <v>0.5194805195</v>
      </c>
      <c r="P38" s="23"/>
      <c r="Q38" s="23"/>
      <c r="R38" s="23"/>
      <c r="S38" s="23">
        <v>16511.0</v>
      </c>
      <c r="T38" s="24">
        <v>16511.0</v>
      </c>
      <c r="U38" s="23">
        <v>13555.0</v>
      </c>
      <c r="V38" s="19">
        <f t="shared" si="6"/>
        <v>2956</v>
      </c>
      <c r="W38" s="26">
        <f t="shared" si="32"/>
        <v>0</v>
      </c>
      <c r="X38" s="38"/>
      <c r="Y38" s="39">
        <f t="shared" si="33"/>
        <v>2158</v>
      </c>
      <c r="Z38" s="19"/>
      <c r="AA38" s="19">
        <f t="shared" si="20"/>
        <v>61.15185185</v>
      </c>
      <c r="AB38" s="28">
        <f t="shared" si="8"/>
        <v>5.585588633</v>
      </c>
      <c r="AC38" s="29">
        <f t="shared" si="9"/>
        <v>5.585588633</v>
      </c>
      <c r="AD38" s="29">
        <f t="shared" si="10"/>
        <v>9.899082569</v>
      </c>
      <c r="AE38" s="40">
        <f t="shared" si="11"/>
        <v>0.1790321604</v>
      </c>
      <c r="AF38" s="40">
        <f t="shared" si="30"/>
        <v>0.1010194625</v>
      </c>
      <c r="AG38" s="22">
        <f t="shared" si="22"/>
        <v>0.0796201607</v>
      </c>
      <c r="AH38" s="37">
        <f t="shared" si="23"/>
        <v>0.1372612149</v>
      </c>
      <c r="AI38" s="31"/>
      <c r="AJ38" s="31"/>
      <c r="AK38" s="31"/>
      <c r="AL38" s="31"/>
      <c r="AM38" s="19"/>
      <c r="AN38" s="19"/>
      <c r="AO38" s="32"/>
      <c r="AP38" s="32"/>
      <c r="AY38" s="31"/>
      <c r="AZ38" s="31"/>
      <c r="BA38" s="33"/>
      <c r="BB38" s="33"/>
      <c r="BC38" s="31"/>
      <c r="BD38" s="31"/>
      <c r="BE38" s="31"/>
      <c r="BF38" s="31"/>
      <c r="BG38" s="31"/>
      <c r="BH38" s="31"/>
      <c r="BI38" s="31"/>
      <c r="BJ38" s="31"/>
      <c r="BK38" s="31"/>
      <c r="BL38" s="31"/>
      <c r="BM38" s="31"/>
      <c r="BN38" s="31"/>
      <c r="BO38" s="31"/>
      <c r="BP38" s="31"/>
      <c r="BQ38" s="31"/>
      <c r="BR38" s="31"/>
      <c r="BS38" s="31"/>
      <c r="BT38" s="31"/>
    </row>
    <row r="39">
      <c r="A39" s="16">
        <v>43930.0</v>
      </c>
      <c r="B39" s="17">
        <f t="shared" si="34"/>
        <v>337</v>
      </c>
      <c r="C39" s="21"/>
      <c r="D39" s="21"/>
      <c r="E39" s="25">
        <v>3293.0</v>
      </c>
      <c r="F39" s="19">
        <f t="shared" si="27"/>
        <v>2761</v>
      </c>
      <c r="G39" s="20">
        <f t="shared" si="2"/>
        <v>0.8384451868</v>
      </c>
      <c r="H39" s="17">
        <f t="shared" si="35"/>
        <v>30</v>
      </c>
      <c r="I39" s="25">
        <v>252.0</v>
      </c>
      <c r="J39" s="20">
        <f t="shared" si="3"/>
        <v>0.07652596417</v>
      </c>
      <c r="K39" s="20">
        <f t="shared" si="18"/>
        <v>0.4736842105</v>
      </c>
      <c r="L39" s="17">
        <f t="shared" si="36"/>
        <v>40</v>
      </c>
      <c r="M39" s="25">
        <v>280.0</v>
      </c>
      <c r="N39" s="22">
        <f t="shared" si="16"/>
        <v>0.08502884907</v>
      </c>
      <c r="O39" s="36">
        <f t="shared" si="19"/>
        <v>0.5263157895</v>
      </c>
      <c r="P39" s="23"/>
      <c r="Q39" s="23"/>
      <c r="R39" s="23"/>
      <c r="S39" s="23">
        <v>17679.0</v>
      </c>
      <c r="T39" s="24">
        <v>17679.0</v>
      </c>
      <c r="U39" s="23">
        <v>14386.0</v>
      </c>
      <c r="V39" s="19">
        <f t="shared" si="6"/>
        <v>3293</v>
      </c>
      <c r="W39" s="26">
        <f t="shared" si="32"/>
        <v>0</v>
      </c>
      <c r="X39" s="38"/>
      <c r="Y39" s="39">
        <f t="shared" si="33"/>
        <v>1168</v>
      </c>
      <c r="Z39" s="19"/>
      <c r="AA39" s="19">
        <f t="shared" si="20"/>
        <v>65.47777778</v>
      </c>
      <c r="AB39" s="28">
        <f t="shared" si="8"/>
        <v>5.368660796</v>
      </c>
      <c r="AC39" s="29">
        <f t="shared" si="9"/>
        <v>5.368660796</v>
      </c>
      <c r="AD39" s="29">
        <f t="shared" si="10"/>
        <v>3.465875371</v>
      </c>
      <c r="AE39" s="40">
        <f t="shared" si="11"/>
        <v>0.1862661915</v>
      </c>
      <c r="AF39" s="40">
        <f t="shared" si="30"/>
        <v>0.2885273973</v>
      </c>
      <c r="AG39" s="22">
        <f t="shared" si="22"/>
        <v>0.1140054127</v>
      </c>
      <c r="AH39" s="37">
        <f t="shared" si="23"/>
        <v>0.1465769456</v>
      </c>
      <c r="AI39" s="31"/>
      <c r="AJ39" s="31"/>
      <c r="AK39" s="31"/>
      <c r="AL39" s="31"/>
      <c r="AM39" s="19"/>
      <c r="AN39" s="19"/>
      <c r="AO39" s="32"/>
      <c r="AP39" s="32"/>
      <c r="AY39" s="31"/>
      <c r="AZ39" s="31"/>
      <c r="BA39" s="33"/>
      <c r="BB39" s="33"/>
      <c r="BC39" s="31"/>
      <c r="BD39" s="31"/>
      <c r="BE39" s="31"/>
      <c r="BF39" s="31"/>
      <c r="BG39" s="31"/>
      <c r="BH39" s="31"/>
      <c r="BI39" s="31"/>
      <c r="BJ39" s="31"/>
      <c r="BK39" s="31"/>
      <c r="BL39" s="31"/>
      <c r="BM39" s="31"/>
      <c r="BN39" s="31"/>
      <c r="BO39" s="31"/>
      <c r="BP39" s="31"/>
      <c r="BQ39" s="31"/>
      <c r="BR39" s="31"/>
      <c r="BS39" s="31"/>
      <c r="BT39" s="31"/>
    </row>
    <row r="40">
      <c r="A40" s="16">
        <v>43931.0</v>
      </c>
      <c r="B40" s="17">
        <f t="shared" si="34"/>
        <v>219</v>
      </c>
      <c r="C40" s="21"/>
      <c r="D40" s="21"/>
      <c r="E40" s="25">
        <v>3512.0</v>
      </c>
      <c r="F40" s="19">
        <f t="shared" si="27"/>
        <v>2924</v>
      </c>
      <c r="G40" s="20">
        <f t="shared" si="2"/>
        <v>0.8325740319</v>
      </c>
      <c r="H40" s="17">
        <f t="shared" si="35"/>
        <v>30</v>
      </c>
      <c r="I40" s="25">
        <v>282.0</v>
      </c>
      <c r="J40" s="20">
        <f t="shared" si="3"/>
        <v>0.08029612756</v>
      </c>
      <c r="K40" s="20">
        <f t="shared" si="18"/>
        <v>0.4795918367</v>
      </c>
      <c r="L40" s="17">
        <f t="shared" si="36"/>
        <v>26</v>
      </c>
      <c r="M40" s="25">
        <v>306.0</v>
      </c>
      <c r="N40" s="22">
        <f t="shared" si="16"/>
        <v>0.08712984055</v>
      </c>
      <c r="O40" s="36">
        <f t="shared" si="19"/>
        <v>0.5204081633</v>
      </c>
      <c r="P40" s="23"/>
      <c r="Q40" s="23"/>
      <c r="R40" s="23"/>
      <c r="S40" s="23">
        <v>19452.0</v>
      </c>
      <c r="T40" s="24">
        <v>19452.0</v>
      </c>
      <c r="U40" s="23">
        <v>15940.0</v>
      </c>
      <c r="V40" s="19">
        <f t="shared" si="6"/>
        <v>3512</v>
      </c>
      <c r="W40" s="26">
        <f t="shared" si="32"/>
        <v>0</v>
      </c>
      <c r="X40" s="38"/>
      <c r="Y40" s="39">
        <f t="shared" si="33"/>
        <v>1773</v>
      </c>
      <c r="Z40" s="19"/>
      <c r="AA40" s="19">
        <f t="shared" si="20"/>
        <v>72.04444444</v>
      </c>
      <c r="AB40" s="28">
        <f t="shared" si="8"/>
        <v>5.538724374</v>
      </c>
      <c r="AC40" s="29">
        <f t="shared" si="9"/>
        <v>5.538724374</v>
      </c>
      <c r="AD40" s="29">
        <f t="shared" si="10"/>
        <v>8.095890411</v>
      </c>
      <c r="AE40" s="40">
        <f t="shared" si="11"/>
        <v>0.1805469875</v>
      </c>
      <c r="AF40" s="40">
        <f t="shared" si="30"/>
        <v>0.1235194585</v>
      </c>
      <c r="AG40" s="22">
        <f t="shared" si="22"/>
        <v>0.06650470695</v>
      </c>
      <c r="AH40" s="37">
        <f t="shared" si="23"/>
        <v>0.1330891331</v>
      </c>
      <c r="AI40" s="31"/>
      <c r="AJ40" s="31"/>
      <c r="AK40" s="31"/>
      <c r="AL40" s="31"/>
      <c r="AM40" s="19"/>
      <c r="AN40" s="19"/>
      <c r="AO40" s="32"/>
      <c r="AP40" s="32"/>
      <c r="AY40" s="31"/>
      <c r="AZ40" s="31"/>
      <c r="BA40" s="33"/>
      <c r="BB40" s="33"/>
      <c r="BC40" s="31"/>
      <c r="BD40" s="31"/>
      <c r="BE40" s="31"/>
      <c r="BF40" s="31"/>
      <c r="BG40" s="31"/>
      <c r="BH40" s="31"/>
      <c r="BI40" s="31"/>
      <c r="BJ40" s="31"/>
      <c r="BK40" s="31"/>
      <c r="BL40" s="31"/>
      <c r="BM40" s="31"/>
      <c r="BN40" s="31"/>
      <c r="BO40" s="31"/>
      <c r="BP40" s="31"/>
      <c r="BQ40" s="31"/>
      <c r="BR40" s="31"/>
      <c r="BS40" s="31"/>
      <c r="BT40" s="31"/>
    </row>
    <row r="41">
      <c r="A41" s="16">
        <v>43932.0</v>
      </c>
      <c r="B41" s="17">
        <f t="shared" si="34"/>
        <v>330</v>
      </c>
      <c r="C41" s="21"/>
      <c r="D41" s="21"/>
      <c r="E41" s="25">
        <v>3842.0</v>
      </c>
      <c r="F41" s="19">
        <f t="shared" si="27"/>
        <v>3229</v>
      </c>
      <c r="G41" s="20">
        <f t="shared" si="2"/>
        <v>0.8404476835</v>
      </c>
      <c r="H41" s="17">
        <f t="shared" si="35"/>
        <v>4</v>
      </c>
      <c r="I41" s="25">
        <v>286.0</v>
      </c>
      <c r="J41" s="20">
        <f t="shared" si="3"/>
        <v>0.07444039563</v>
      </c>
      <c r="K41" s="20">
        <f t="shared" si="18"/>
        <v>0.4665579119</v>
      </c>
      <c r="L41" s="17">
        <f t="shared" si="36"/>
        <v>21</v>
      </c>
      <c r="M41" s="25">
        <v>327.0</v>
      </c>
      <c r="N41" s="22">
        <f t="shared" si="16"/>
        <v>0.08511192087</v>
      </c>
      <c r="O41" s="36">
        <f t="shared" si="19"/>
        <v>0.5334420881</v>
      </c>
      <c r="P41" s="23"/>
      <c r="Q41" s="23"/>
      <c r="R41" s="23"/>
      <c r="S41" s="23">
        <v>19964.0</v>
      </c>
      <c r="T41" s="24">
        <v>19964.0</v>
      </c>
      <c r="U41" s="23">
        <v>16122.0</v>
      </c>
      <c r="V41" s="19">
        <f t="shared" si="6"/>
        <v>3842</v>
      </c>
      <c r="W41" s="26">
        <f t="shared" si="32"/>
        <v>0</v>
      </c>
      <c r="X41" s="38"/>
      <c r="Y41" s="39">
        <f t="shared" si="33"/>
        <v>512</v>
      </c>
      <c r="Z41" s="19"/>
      <c r="AA41" s="19">
        <f t="shared" si="20"/>
        <v>73.94074074</v>
      </c>
      <c r="AB41" s="28">
        <f t="shared" si="8"/>
        <v>5.196251952</v>
      </c>
      <c r="AC41" s="29">
        <f t="shared" si="9"/>
        <v>5.196251952</v>
      </c>
      <c r="AD41" s="29">
        <f t="shared" si="10"/>
        <v>1.551515152</v>
      </c>
      <c r="AE41" s="40">
        <f t="shared" si="11"/>
        <v>0.1924464035</v>
      </c>
      <c r="AF41" s="40">
        <f t="shared" si="30"/>
        <v>0.64453125</v>
      </c>
      <c r="AG41" s="22">
        <f t="shared" si="22"/>
        <v>0.09396355353</v>
      </c>
      <c r="AH41" s="37">
        <f t="shared" si="23"/>
        <v>0.1706984003</v>
      </c>
      <c r="AI41" s="31"/>
      <c r="AJ41" s="31"/>
      <c r="AK41" s="31"/>
      <c r="AL41" s="31"/>
      <c r="AM41" s="19"/>
      <c r="AN41" s="19"/>
      <c r="AO41" s="32"/>
      <c r="AP41" s="32"/>
      <c r="AY41" s="31"/>
      <c r="AZ41" s="31"/>
      <c r="BA41" s="33"/>
      <c r="BB41" s="33"/>
      <c r="BC41" s="31"/>
      <c r="BD41" s="31"/>
      <c r="BE41" s="31"/>
      <c r="BF41" s="31"/>
      <c r="BG41" s="31"/>
      <c r="BH41" s="31"/>
      <c r="BI41" s="31"/>
      <c r="BJ41" s="31"/>
      <c r="BK41" s="31"/>
      <c r="BL41" s="31"/>
      <c r="BM41" s="31"/>
      <c r="BN41" s="31"/>
      <c r="BO41" s="31"/>
      <c r="BP41" s="31"/>
      <c r="BQ41" s="31"/>
      <c r="BR41" s="31"/>
      <c r="BS41" s="31"/>
      <c r="BT41" s="31"/>
    </row>
    <row r="42">
      <c r="A42" s="16">
        <v>43933.0</v>
      </c>
      <c r="B42" s="17">
        <f t="shared" si="34"/>
        <v>399</v>
      </c>
      <c r="C42" s="21"/>
      <c r="D42" s="21"/>
      <c r="E42" s="25">
        <v>4241.0</v>
      </c>
      <c r="F42" s="19">
        <f t="shared" si="27"/>
        <v>3509</v>
      </c>
      <c r="G42" s="20">
        <f t="shared" si="2"/>
        <v>0.8273991983</v>
      </c>
      <c r="H42" s="17">
        <f t="shared" si="35"/>
        <v>73</v>
      </c>
      <c r="I42" s="25">
        <v>359.0</v>
      </c>
      <c r="J42" s="20">
        <f t="shared" si="3"/>
        <v>0.08464984673</v>
      </c>
      <c r="K42" s="20">
        <f t="shared" si="18"/>
        <v>0.4904371585</v>
      </c>
      <c r="L42" s="17">
        <f t="shared" si="36"/>
        <v>46</v>
      </c>
      <c r="M42" s="25">
        <v>373.0</v>
      </c>
      <c r="N42" s="22">
        <f t="shared" si="16"/>
        <v>0.08795095496</v>
      </c>
      <c r="O42" s="36">
        <f t="shared" si="19"/>
        <v>0.5095628415</v>
      </c>
      <c r="P42" s="23"/>
      <c r="Q42" s="23"/>
      <c r="R42" s="23"/>
      <c r="S42" s="23">
        <v>27075.0</v>
      </c>
      <c r="T42" s="24">
        <v>27075.0</v>
      </c>
      <c r="U42" s="23">
        <v>22834.0</v>
      </c>
      <c r="V42" s="19">
        <f t="shared" si="6"/>
        <v>4241</v>
      </c>
      <c r="W42" s="26">
        <f t="shared" si="32"/>
        <v>0</v>
      </c>
      <c r="X42" s="38"/>
      <c r="Y42" s="39">
        <f t="shared" si="33"/>
        <v>7111</v>
      </c>
      <c r="Z42" s="19"/>
      <c r="AA42" s="19">
        <f t="shared" si="20"/>
        <v>100.2777778</v>
      </c>
      <c r="AB42" s="28">
        <f t="shared" si="8"/>
        <v>6.384107522</v>
      </c>
      <c r="AC42" s="29">
        <f t="shared" si="9"/>
        <v>6.384107522</v>
      </c>
      <c r="AD42" s="29">
        <f t="shared" si="10"/>
        <v>17.82205514</v>
      </c>
      <c r="AE42" s="40">
        <f t="shared" si="11"/>
        <v>0.1566389658</v>
      </c>
      <c r="AF42" s="40">
        <f t="shared" si="30"/>
        <v>0.05611025172</v>
      </c>
      <c r="AG42" s="22">
        <f t="shared" si="22"/>
        <v>0.1038521603</v>
      </c>
      <c r="AH42" s="37">
        <f t="shared" si="23"/>
        <v>0.1242973536</v>
      </c>
      <c r="AI42" s="31"/>
      <c r="AJ42" s="31"/>
      <c r="AK42" s="31"/>
      <c r="AL42" s="31"/>
      <c r="AM42" s="19"/>
      <c r="AN42" s="19"/>
      <c r="AO42" s="32"/>
      <c r="AP42" s="32"/>
      <c r="AY42" s="31"/>
      <c r="AZ42" s="31"/>
      <c r="BA42" s="33"/>
      <c r="BB42" s="33"/>
      <c r="BC42" s="31"/>
      <c r="BD42" s="31"/>
      <c r="BE42" s="31"/>
      <c r="BF42" s="31"/>
      <c r="BG42" s="31"/>
      <c r="BH42" s="31"/>
      <c r="BI42" s="31"/>
      <c r="BJ42" s="31"/>
      <c r="BK42" s="31"/>
      <c r="BL42" s="31"/>
      <c r="BM42" s="31"/>
      <c r="BN42" s="31"/>
      <c r="BO42" s="31"/>
      <c r="BP42" s="31"/>
      <c r="BQ42" s="31"/>
      <c r="BR42" s="31"/>
      <c r="BS42" s="31"/>
      <c r="BT42" s="31"/>
    </row>
    <row r="43">
      <c r="A43" s="16">
        <v>43934.0</v>
      </c>
      <c r="B43" s="17">
        <f t="shared" si="34"/>
        <v>316</v>
      </c>
      <c r="C43" s="21"/>
      <c r="D43" s="21"/>
      <c r="E43" s="25">
        <v>4557.0</v>
      </c>
      <c r="F43" s="19">
        <f t="shared" si="27"/>
        <v>3778</v>
      </c>
      <c r="G43" s="20">
        <f t="shared" si="2"/>
        <v>0.8290542023</v>
      </c>
      <c r="H43" s="17">
        <f t="shared" si="35"/>
        <v>21</v>
      </c>
      <c r="I43" s="25">
        <v>380.0</v>
      </c>
      <c r="J43" s="20">
        <f t="shared" si="3"/>
        <v>0.08338819399</v>
      </c>
      <c r="K43" s="20">
        <f t="shared" si="18"/>
        <v>0.487804878</v>
      </c>
      <c r="L43" s="17">
        <f t="shared" si="36"/>
        <v>26</v>
      </c>
      <c r="M43" s="25">
        <v>399.0</v>
      </c>
      <c r="N43" s="22">
        <f t="shared" si="16"/>
        <v>0.08755760369</v>
      </c>
      <c r="O43" s="36">
        <f t="shared" si="19"/>
        <v>0.512195122</v>
      </c>
      <c r="P43" s="23"/>
      <c r="Q43" s="23"/>
      <c r="R43" s="23"/>
      <c r="S43" s="23">
        <v>27953.0</v>
      </c>
      <c r="T43" s="24">
        <v>27953.0</v>
      </c>
      <c r="U43" s="17">
        <f t="shared" ref="U43:U45" si="37">T43-V43</f>
        <v>23396</v>
      </c>
      <c r="V43" s="19">
        <f t="shared" si="6"/>
        <v>4557</v>
      </c>
      <c r="W43" s="26">
        <f t="shared" si="32"/>
        <v>0</v>
      </c>
      <c r="X43" s="38"/>
      <c r="Y43" s="39">
        <f t="shared" si="33"/>
        <v>878</v>
      </c>
      <c r="Z43" s="19"/>
      <c r="AA43" s="19">
        <f t="shared" si="20"/>
        <v>103.5296296</v>
      </c>
      <c r="AB43" s="28">
        <f t="shared" si="8"/>
        <v>6.134079438</v>
      </c>
      <c r="AC43" s="29">
        <f t="shared" si="9"/>
        <v>6.134079438</v>
      </c>
      <c r="AD43" s="29">
        <f t="shared" si="10"/>
        <v>2.778481013</v>
      </c>
      <c r="AE43" s="40">
        <f t="shared" si="11"/>
        <v>0.1630236468</v>
      </c>
      <c r="AF43" s="40">
        <f t="shared" si="30"/>
        <v>0.3599088838</v>
      </c>
      <c r="AG43" s="22">
        <f t="shared" si="22"/>
        <v>0.0745107286</v>
      </c>
      <c r="AH43" s="37">
        <f t="shared" si="23"/>
        <v>0.1399065484</v>
      </c>
      <c r="AI43" s="31"/>
      <c r="AJ43" s="31"/>
      <c r="AK43" s="31"/>
      <c r="AL43" s="31"/>
      <c r="AM43" s="19"/>
      <c r="AN43" s="19"/>
      <c r="AO43" s="32"/>
      <c r="AP43" s="32"/>
      <c r="AY43" s="31"/>
      <c r="AZ43" s="31"/>
      <c r="BA43" s="33"/>
      <c r="BB43" s="33"/>
      <c r="BC43" s="31"/>
      <c r="BD43" s="31"/>
      <c r="BE43" s="31"/>
      <c r="BF43" s="31"/>
      <c r="BG43" s="31"/>
      <c r="BH43" s="31"/>
      <c r="BI43" s="31"/>
      <c r="BJ43" s="31"/>
      <c r="BK43" s="31"/>
      <c r="BL43" s="31"/>
      <c r="BM43" s="31"/>
      <c r="BN43" s="31"/>
      <c r="BO43" s="31"/>
      <c r="BP43" s="31"/>
      <c r="BQ43" s="31"/>
      <c r="BR43" s="31"/>
      <c r="BS43" s="31"/>
      <c r="BT43" s="31"/>
    </row>
    <row r="44">
      <c r="A44" s="16">
        <v>43935.0</v>
      </c>
      <c r="B44" s="17">
        <f t="shared" si="34"/>
        <v>282</v>
      </c>
      <c r="C44" s="21"/>
      <c r="D44" s="21"/>
      <c r="E44" s="25">
        <v>4839.0</v>
      </c>
      <c r="F44" s="19">
        <f t="shared" si="27"/>
        <v>3954</v>
      </c>
      <c r="G44" s="20">
        <f t="shared" si="2"/>
        <v>0.8171109733</v>
      </c>
      <c r="H44" s="17">
        <f t="shared" si="35"/>
        <v>46</v>
      </c>
      <c r="I44" s="25">
        <v>426.0</v>
      </c>
      <c r="J44" s="20">
        <f t="shared" si="3"/>
        <v>0.08803471792</v>
      </c>
      <c r="K44" s="20">
        <f t="shared" si="18"/>
        <v>0.4813559322</v>
      </c>
      <c r="L44" s="17">
        <f t="shared" si="36"/>
        <v>60</v>
      </c>
      <c r="M44" s="25">
        <v>459.0</v>
      </c>
      <c r="N44" s="22">
        <f t="shared" si="16"/>
        <v>0.09485430874</v>
      </c>
      <c r="O44" s="36">
        <f t="shared" si="19"/>
        <v>0.5186440678</v>
      </c>
      <c r="P44" s="23">
        <v>10482.0</v>
      </c>
      <c r="Q44" s="23">
        <v>139137.0</v>
      </c>
      <c r="R44" s="23"/>
      <c r="S44" s="23">
        <v>31628.0</v>
      </c>
      <c r="T44" s="24">
        <v>31628.0</v>
      </c>
      <c r="U44" s="17">
        <f t="shared" si="37"/>
        <v>26789</v>
      </c>
      <c r="V44" s="19">
        <f t="shared" si="6"/>
        <v>4839</v>
      </c>
      <c r="W44" s="26">
        <f t="shared" si="32"/>
        <v>0</v>
      </c>
      <c r="X44" s="38"/>
      <c r="Y44" s="39">
        <f t="shared" ref="Y44:Y45" si="38">T44-T43</f>
        <v>3675</v>
      </c>
      <c r="Z44" s="19"/>
      <c r="AA44" s="19">
        <f t="shared" si="20"/>
        <v>117.1407407</v>
      </c>
      <c r="AB44" s="28">
        <f t="shared" si="8"/>
        <v>6.53606117</v>
      </c>
      <c r="AC44" s="29">
        <f t="shared" si="9"/>
        <v>6.53606117</v>
      </c>
      <c r="AD44" s="29">
        <f t="shared" si="10"/>
        <v>13.03191489</v>
      </c>
      <c r="AE44" s="40">
        <f t="shared" si="11"/>
        <v>0.1529973441</v>
      </c>
      <c r="AF44" s="40">
        <f t="shared" ref="AF44:AF187" si="39">(V44-V43)/((T44-T43))</f>
        <v>0.07673469388</v>
      </c>
      <c r="AG44" s="22">
        <f t="shared" si="22"/>
        <v>0.06188281764</v>
      </c>
      <c r="AH44" s="37">
        <f t="shared" si="23"/>
        <v>0.1216208394</v>
      </c>
      <c r="AI44" s="31"/>
      <c r="AJ44" s="31"/>
      <c r="AK44" s="31"/>
      <c r="AL44" s="31"/>
      <c r="AM44" s="19"/>
      <c r="AN44" s="19"/>
      <c r="AO44" s="32"/>
      <c r="AP44" s="32"/>
      <c r="AY44" s="31"/>
      <c r="AZ44" s="31"/>
      <c r="BA44" s="33"/>
      <c r="BB44" s="33"/>
      <c r="BC44" s="31"/>
      <c r="BD44" s="31"/>
      <c r="BE44" s="31"/>
      <c r="BF44" s="31"/>
      <c r="BG44" s="31"/>
      <c r="BH44" s="31"/>
      <c r="BI44" s="31"/>
      <c r="BJ44" s="31"/>
      <c r="BK44" s="31"/>
      <c r="BL44" s="31"/>
      <c r="BM44" s="31"/>
      <c r="BN44" s="31"/>
      <c r="BO44" s="31"/>
      <c r="BP44" s="31"/>
      <c r="BQ44" s="31"/>
      <c r="BR44" s="31"/>
      <c r="BS44" s="31"/>
      <c r="BT44" s="31"/>
    </row>
    <row r="45">
      <c r="A45" s="16">
        <v>43936.0</v>
      </c>
      <c r="B45" s="41">
        <f t="shared" si="34"/>
        <v>297</v>
      </c>
      <c r="C45" s="42"/>
      <c r="D45" s="42"/>
      <c r="E45" s="43">
        <v>5136.0</v>
      </c>
      <c r="F45" s="44">
        <f t="shared" si="27"/>
        <v>4221</v>
      </c>
      <c r="G45" s="20">
        <f t="shared" si="2"/>
        <v>0.8218457944</v>
      </c>
      <c r="H45" s="41">
        <f t="shared" si="35"/>
        <v>20</v>
      </c>
      <c r="I45" s="43">
        <v>446.0</v>
      </c>
      <c r="J45" s="20">
        <f t="shared" si="3"/>
        <v>0.08683800623</v>
      </c>
      <c r="K45" s="20">
        <f t="shared" si="18"/>
        <v>0.487431694</v>
      </c>
      <c r="L45" s="41">
        <f t="shared" si="36"/>
        <v>10</v>
      </c>
      <c r="M45" s="43">
        <v>469.0</v>
      </c>
      <c r="N45" s="45">
        <f t="shared" si="16"/>
        <v>0.09131619938</v>
      </c>
      <c r="O45" s="46">
        <f t="shared" si="19"/>
        <v>0.512568306</v>
      </c>
      <c r="P45" s="47">
        <v>11165.0</v>
      </c>
      <c r="Q45" s="47">
        <v>165549.0</v>
      </c>
      <c r="R45" s="48"/>
      <c r="S45" s="48">
        <v>36431.0</v>
      </c>
      <c r="T45" s="49">
        <v>33001.0</v>
      </c>
      <c r="U45" s="41">
        <f t="shared" si="37"/>
        <v>27865</v>
      </c>
      <c r="V45" s="44">
        <f t="shared" si="6"/>
        <v>5136</v>
      </c>
      <c r="W45" s="50">
        <f t="shared" si="32"/>
        <v>0</v>
      </c>
      <c r="X45" s="51"/>
      <c r="Y45" s="52">
        <f t="shared" si="38"/>
        <v>1373</v>
      </c>
      <c r="Z45" s="44"/>
      <c r="AA45" s="44">
        <f t="shared" si="20"/>
        <v>122.2259259</v>
      </c>
      <c r="AB45" s="53">
        <f t="shared" si="8"/>
        <v>7.09326324</v>
      </c>
      <c r="AC45" s="54">
        <f t="shared" si="9"/>
        <v>6.425428349</v>
      </c>
      <c r="AD45" s="54">
        <f t="shared" si="10"/>
        <v>4.622895623</v>
      </c>
      <c r="AE45" s="55">
        <f t="shared" si="11"/>
        <v>0.1556316475</v>
      </c>
      <c r="AF45" s="55">
        <f t="shared" si="39"/>
        <v>0.2163146395</v>
      </c>
      <c r="AG45" s="45">
        <f t="shared" si="22"/>
        <v>0.06137631742</v>
      </c>
      <c r="AH45" s="37">
        <f t="shared" si="23"/>
        <v>0.1322013341</v>
      </c>
      <c r="AI45" s="33"/>
      <c r="AJ45" s="33"/>
      <c r="AK45" s="33"/>
      <c r="AL45" s="33"/>
      <c r="AM45" s="44"/>
      <c r="AN45" s="44"/>
      <c r="AO45" s="56"/>
      <c r="AP45" s="56"/>
      <c r="AQ45" s="57"/>
      <c r="AR45" s="57"/>
      <c r="AS45" s="57"/>
      <c r="AT45" s="57"/>
      <c r="AU45" s="57"/>
      <c r="AV45" s="57"/>
      <c r="AW45" s="57"/>
      <c r="AX45" s="57"/>
      <c r="AY45" s="33"/>
      <c r="AZ45" s="33"/>
      <c r="BA45" s="33"/>
      <c r="BB45" s="33"/>
      <c r="BC45" s="33"/>
      <c r="BD45" s="33"/>
      <c r="BE45" s="33"/>
      <c r="BF45" s="33"/>
      <c r="BG45" s="33"/>
      <c r="BH45" s="33"/>
      <c r="BI45" s="33"/>
      <c r="BJ45" s="33"/>
      <c r="BK45" s="33"/>
      <c r="BL45" s="33"/>
      <c r="BM45" s="33"/>
      <c r="BN45" s="33"/>
      <c r="BO45" s="33"/>
      <c r="BP45" s="33"/>
      <c r="BQ45" s="33"/>
      <c r="BR45" s="33"/>
      <c r="BS45" s="33"/>
      <c r="BT45" s="33"/>
    </row>
    <row r="46">
      <c r="A46" s="16">
        <v>43937.0</v>
      </c>
      <c r="B46" s="17">
        <f t="shared" si="34"/>
        <v>380</v>
      </c>
      <c r="C46" s="21"/>
      <c r="D46" s="21"/>
      <c r="E46" s="25">
        <v>5516.0</v>
      </c>
      <c r="F46" s="19">
        <f t="shared" si="27"/>
        <v>4472</v>
      </c>
      <c r="G46" s="20">
        <f t="shared" si="2"/>
        <v>0.8107324148</v>
      </c>
      <c r="H46" s="17">
        <f t="shared" si="35"/>
        <v>102</v>
      </c>
      <c r="I46" s="25">
        <v>548.0</v>
      </c>
      <c r="J46" s="20">
        <f t="shared" si="3"/>
        <v>0.09934735315</v>
      </c>
      <c r="K46" s="20">
        <f t="shared" si="18"/>
        <v>0.5249042146</v>
      </c>
      <c r="L46" s="17">
        <f t="shared" si="36"/>
        <v>27</v>
      </c>
      <c r="M46" s="25">
        <v>496.0</v>
      </c>
      <c r="N46" s="22">
        <f t="shared" si="16"/>
        <v>0.08992023205</v>
      </c>
      <c r="O46" s="36">
        <f t="shared" si="19"/>
        <v>0.4750957854</v>
      </c>
      <c r="P46" s="17">
        <f>P45+708</f>
        <v>11873</v>
      </c>
      <c r="Q46" s="17">
        <f>Q45+3897</f>
        <v>169446</v>
      </c>
      <c r="R46" s="23"/>
      <c r="S46" s="23">
        <v>39706.0</v>
      </c>
      <c r="T46" s="24">
        <v>34975.0</v>
      </c>
      <c r="U46" s="23">
        <v>29459.0</v>
      </c>
      <c r="V46" s="19">
        <f t="shared" si="6"/>
        <v>5516</v>
      </c>
      <c r="W46" s="26">
        <f t="shared" si="32"/>
        <v>0</v>
      </c>
      <c r="X46" s="39">
        <f t="shared" ref="X46:Y46" si="40">S46-S45</f>
        <v>3275</v>
      </c>
      <c r="Y46" s="39">
        <f t="shared" si="40"/>
        <v>1974</v>
      </c>
      <c r="Z46" s="19"/>
      <c r="AA46" s="19">
        <f t="shared" si="20"/>
        <v>129.537037</v>
      </c>
      <c r="AB46" s="28">
        <f t="shared" si="8"/>
        <v>7.198332125</v>
      </c>
      <c r="AC46" s="29">
        <f t="shared" si="9"/>
        <v>6.340645395</v>
      </c>
      <c r="AD46" s="29">
        <f t="shared" si="10"/>
        <v>5.194736842</v>
      </c>
      <c r="AE46" s="40">
        <f t="shared" si="11"/>
        <v>0.1577126519</v>
      </c>
      <c r="AF46" s="40">
        <f t="shared" si="39"/>
        <v>0.1925025329</v>
      </c>
      <c r="AG46" s="22">
        <f t="shared" si="22"/>
        <v>0.07398753894</v>
      </c>
      <c r="AH46" s="37">
        <f t="shared" si="23"/>
        <v>0.128526827</v>
      </c>
      <c r="AI46" s="31"/>
      <c r="AJ46" s="31"/>
      <c r="AK46" s="31"/>
      <c r="AL46" s="31"/>
      <c r="AM46" s="19"/>
      <c r="AN46" s="19"/>
      <c r="AO46" s="32"/>
      <c r="AP46" s="32"/>
      <c r="AY46" s="31"/>
      <c r="AZ46" s="31"/>
      <c r="BA46" s="33"/>
      <c r="BB46" s="33"/>
      <c r="BC46" s="31"/>
      <c r="BD46" s="31"/>
      <c r="BE46" s="31"/>
      <c r="BF46" s="31"/>
      <c r="BG46" s="31"/>
      <c r="BH46" s="31"/>
      <c r="BI46" s="31"/>
      <c r="BJ46" s="31"/>
      <c r="BK46" s="31"/>
      <c r="BL46" s="31"/>
      <c r="BM46" s="31"/>
      <c r="BN46" s="31"/>
      <c r="BO46" s="31"/>
      <c r="BP46" s="31"/>
      <c r="BQ46" s="31"/>
      <c r="BR46" s="31"/>
      <c r="BS46" s="31"/>
      <c r="BT46" s="31"/>
    </row>
    <row r="47">
      <c r="A47" s="16">
        <v>43938.0</v>
      </c>
      <c r="B47" s="17">
        <f t="shared" si="34"/>
        <v>407</v>
      </c>
      <c r="C47" s="21"/>
      <c r="D47" s="21"/>
      <c r="E47" s="25">
        <v>5923.0</v>
      </c>
      <c r="F47" s="19">
        <f t="shared" si="27"/>
        <v>4796</v>
      </c>
      <c r="G47" s="20">
        <f t="shared" si="2"/>
        <v>0.8097248016</v>
      </c>
      <c r="H47" s="17">
        <f t="shared" si="35"/>
        <v>59</v>
      </c>
      <c r="I47" s="25">
        <v>607.0</v>
      </c>
      <c r="J47" s="20">
        <f t="shared" si="3"/>
        <v>0.1024818504</v>
      </c>
      <c r="K47" s="20">
        <f t="shared" si="18"/>
        <v>0.5385980479</v>
      </c>
      <c r="L47" s="17">
        <f t="shared" si="36"/>
        <v>24</v>
      </c>
      <c r="M47" s="25">
        <v>520.0</v>
      </c>
      <c r="N47" s="22">
        <f t="shared" si="16"/>
        <v>0.08779334797</v>
      </c>
      <c r="O47" s="36">
        <f t="shared" si="19"/>
        <v>0.4614019521</v>
      </c>
      <c r="P47" s="23">
        <v>12610.0</v>
      </c>
      <c r="Q47" s="23">
        <v>173732.0</v>
      </c>
      <c r="R47" s="23"/>
      <c r="S47" s="23">
        <v>42108.0</v>
      </c>
      <c r="T47" s="58">
        <f t="shared" ref="T47:T48" si="42">U47+V47</f>
        <v>37134</v>
      </c>
      <c r="U47" s="23">
        <v>31211.0</v>
      </c>
      <c r="V47" s="19">
        <f t="shared" si="6"/>
        <v>5923</v>
      </c>
      <c r="W47" s="26">
        <f t="shared" si="32"/>
        <v>0</v>
      </c>
      <c r="X47" s="39">
        <f t="shared" ref="X47:Y47" si="41">S47-S46</f>
        <v>2402</v>
      </c>
      <c r="Y47" s="39">
        <f t="shared" si="41"/>
        <v>2159</v>
      </c>
      <c r="Z47" s="19"/>
      <c r="AA47" s="19">
        <f t="shared" si="20"/>
        <v>137.5333333</v>
      </c>
      <c r="AB47" s="28">
        <f t="shared" si="8"/>
        <v>7.109235185</v>
      </c>
      <c r="AC47" s="29">
        <f t="shared" si="9"/>
        <v>6.269458045</v>
      </c>
      <c r="AD47" s="29">
        <f t="shared" si="10"/>
        <v>5.304668305</v>
      </c>
      <c r="AE47" s="40">
        <f t="shared" si="11"/>
        <v>0.15950342</v>
      </c>
      <c r="AF47" s="40">
        <f t="shared" si="39"/>
        <v>0.1885132006</v>
      </c>
      <c r="AG47" s="22">
        <f t="shared" si="22"/>
        <v>0.0737853517</v>
      </c>
      <c r="AH47" s="37">
        <f t="shared" si="23"/>
        <v>0.1363533537</v>
      </c>
      <c r="AI47" s="31"/>
      <c r="AJ47" s="31"/>
      <c r="AK47" s="31"/>
      <c r="AL47" s="31"/>
      <c r="AM47" s="19"/>
      <c r="AN47" s="19"/>
      <c r="AO47" s="32"/>
      <c r="AP47" s="32"/>
      <c r="AY47" s="31"/>
      <c r="AZ47" s="31"/>
      <c r="BA47" s="33"/>
      <c r="BB47" s="33"/>
      <c r="BC47" s="31"/>
      <c r="BD47" s="31"/>
      <c r="BE47" s="31"/>
      <c r="BF47" s="31"/>
      <c r="BG47" s="31"/>
      <c r="BH47" s="31"/>
      <c r="BI47" s="31"/>
      <c r="BJ47" s="31"/>
      <c r="BK47" s="31"/>
      <c r="BL47" s="31"/>
      <c r="BM47" s="31"/>
      <c r="BN47" s="31"/>
      <c r="BO47" s="31"/>
      <c r="BP47" s="31"/>
      <c r="BQ47" s="31"/>
      <c r="BR47" s="31"/>
      <c r="BS47" s="31"/>
      <c r="BT47" s="31"/>
    </row>
    <row r="48">
      <c r="A48" s="16">
        <v>43939.0</v>
      </c>
      <c r="B48" s="17">
        <f t="shared" si="34"/>
        <v>325</v>
      </c>
      <c r="C48" s="21"/>
      <c r="D48" s="21"/>
      <c r="E48" s="25">
        <v>6248.0</v>
      </c>
      <c r="F48" s="19">
        <f t="shared" si="27"/>
        <v>5082</v>
      </c>
      <c r="G48" s="20">
        <f t="shared" si="2"/>
        <v>0.8133802817</v>
      </c>
      <c r="H48" s="17">
        <f t="shared" si="35"/>
        <v>24</v>
      </c>
      <c r="I48" s="25">
        <v>631.0</v>
      </c>
      <c r="J48" s="20">
        <f t="shared" si="3"/>
        <v>0.1009923175</v>
      </c>
      <c r="K48" s="20">
        <f t="shared" si="18"/>
        <v>0.5411663808</v>
      </c>
      <c r="L48" s="17">
        <f t="shared" si="36"/>
        <v>15</v>
      </c>
      <c r="M48" s="25">
        <v>535.0</v>
      </c>
      <c r="N48" s="22">
        <f t="shared" si="16"/>
        <v>0.08562740077</v>
      </c>
      <c r="O48" s="36">
        <f t="shared" si="19"/>
        <v>0.4588336192</v>
      </c>
      <c r="P48" s="23">
        <v>12979.0</v>
      </c>
      <c r="Q48" s="23">
        <v>176344.0</v>
      </c>
      <c r="R48" s="23"/>
      <c r="S48" s="23">
        <v>45378.0</v>
      </c>
      <c r="T48" s="58">
        <f t="shared" si="42"/>
        <v>39422</v>
      </c>
      <c r="U48" s="23">
        <v>33174.0</v>
      </c>
      <c r="V48" s="19">
        <f t="shared" si="6"/>
        <v>6248</v>
      </c>
      <c r="W48" s="26">
        <f t="shared" si="32"/>
        <v>0</v>
      </c>
      <c r="X48" s="39">
        <f t="shared" ref="X48:Y48" si="43">S48-S47</f>
        <v>3270</v>
      </c>
      <c r="Y48" s="39">
        <f t="shared" si="43"/>
        <v>2288</v>
      </c>
      <c r="Z48" s="19"/>
      <c r="AA48" s="19">
        <f t="shared" si="20"/>
        <v>146.0074074</v>
      </c>
      <c r="AB48" s="28">
        <f t="shared" si="8"/>
        <v>7.262804097</v>
      </c>
      <c r="AC48" s="29">
        <f t="shared" si="9"/>
        <v>6.309539052</v>
      </c>
      <c r="AD48" s="29">
        <f t="shared" si="10"/>
        <v>7.04</v>
      </c>
      <c r="AE48" s="40">
        <f t="shared" si="11"/>
        <v>0.1584901831</v>
      </c>
      <c r="AF48" s="40">
        <f t="shared" si="39"/>
        <v>0.1420454545</v>
      </c>
      <c r="AG48" s="22">
        <f t="shared" si="22"/>
        <v>0.05487084248</v>
      </c>
      <c r="AH48" s="37">
        <f t="shared" si="23"/>
        <v>0.1236509405</v>
      </c>
      <c r="AI48" s="31"/>
      <c r="AJ48" s="31"/>
      <c r="AK48" s="31"/>
      <c r="AL48" s="31"/>
      <c r="AM48" s="19"/>
      <c r="AN48" s="19"/>
      <c r="AO48" s="32"/>
      <c r="AP48" s="32"/>
      <c r="AY48" s="31"/>
      <c r="AZ48" s="31"/>
      <c r="BA48" s="33"/>
      <c r="BB48" s="33"/>
      <c r="BC48" s="31"/>
      <c r="BD48" s="31"/>
      <c r="BE48" s="31"/>
      <c r="BF48" s="31"/>
      <c r="BG48" s="31"/>
      <c r="BH48" s="31"/>
      <c r="BI48" s="31"/>
      <c r="BJ48" s="31"/>
      <c r="BK48" s="31"/>
      <c r="BL48" s="31"/>
      <c r="BM48" s="31"/>
      <c r="BN48" s="31"/>
      <c r="BO48" s="31"/>
      <c r="BP48" s="31"/>
      <c r="BQ48" s="31"/>
      <c r="BR48" s="31"/>
      <c r="BS48" s="31"/>
      <c r="BT48" s="31"/>
    </row>
    <row r="49">
      <c r="A49" s="16">
        <v>43940.0</v>
      </c>
      <c r="B49" s="17">
        <f t="shared" si="34"/>
        <v>327</v>
      </c>
      <c r="C49" s="21"/>
      <c r="D49" s="21"/>
      <c r="E49" s="25">
        <v>6575.0</v>
      </c>
      <c r="F49" s="19">
        <f t="shared" si="27"/>
        <v>5307</v>
      </c>
      <c r="G49" s="20">
        <f t="shared" si="2"/>
        <v>0.807148289</v>
      </c>
      <c r="H49" s="17">
        <f t="shared" si="35"/>
        <v>55</v>
      </c>
      <c r="I49" s="25">
        <v>686.0</v>
      </c>
      <c r="J49" s="20">
        <f t="shared" si="3"/>
        <v>0.1043346008</v>
      </c>
      <c r="K49" s="20">
        <f t="shared" si="18"/>
        <v>0.5410094637</v>
      </c>
      <c r="L49" s="17">
        <f t="shared" si="36"/>
        <v>47</v>
      </c>
      <c r="M49" s="25">
        <v>582.0</v>
      </c>
      <c r="N49" s="22">
        <f t="shared" si="16"/>
        <v>0.08851711027</v>
      </c>
      <c r="O49" s="36">
        <f t="shared" si="19"/>
        <v>0.4589905363</v>
      </c>
      <c r="P49" s="23">
        <v>15646.0</v>
      </c>
      <c r="Q49" s="23">
        <v>178883.0</v>
      </c>
      <c r="R49" s="23"/>
      <c r="S49" s="23">
        <v>47478.0</v>
      </c>
      <c r="T49" s="24">
        <v>42219.0</v>
      </c>
      <c r="U49" s="23">
        <v>35644.0</v>
      </c>
      <c r="V49" s="19">
        <f t="shared" si="6"/>
        <v>6575</v>
      </c>
      <c r="W49" s="34">
        <v>0.0</v>
      </c>
      <c r="X49" s="39">
        <f t="shared" ref="X49:Y49" si="44">S49-S48</f>
        <v>2100</v>
      </c>
      <c r="Y49" s="39">
        <f t="shared" si="44"/>
        <v>2797</v>
      </c>
      <c r="Z49" s="19"/>
      <c r="AA49" s="19">
        <f t="shared" si="20"/>
        <v>156.3666667</v>
      </c>
      <c r="AB49" s="28">
        <f t="shared" si="8"/>
        <v>7.220988593</v>
      </c>
      <c r="AC49" s="29">
        <f t="shared" si="9"/>
        <v>6.421140684</v>
      </c>
      <c r="AD49" s="29">
        <f t="shared" si="10"/>
        <v>8.55351682</v>
      </c>
      <c r="AE49" s="40">
        <f t="shared" si="11"/>
        <v>0.1557355693</v>
      </c>
      <c r="AF49" s="40">
        <f t="shared" si="39"/>
        <v>0.116910976</v>
      </c>
      <c r="AG49" s="22">
        <f t="shared" si="22"/>
        <v>0.05233674776</v>
      </c>
      <c r="AH49" s="37">
        <f t="shared" si="23"/>
        <v>0.1541204437</v>
      </c>
      <c r="AI49" s="31"/>
      <c r="AJ49" s="31"/>
      <c r="AK49" s="31"/>
      <c r="AL49" s="31"/>
      <c r="AM49" s="19"/>
      <c r="AN49" s="19"/>
      <c r="AO49" s="32"/>
      <c r="AP49" s="32"/>
      <c r="AY49" s="31"/>
      <c r="AZ49" s="31"/>
      <c r="BA49" s="33"/>
      <c r="BB49" s="33"/>
      <c r="BC49" s="31"/>
      <c r="BD49" s="31"/>
      <c r="BE49" s="31"/>
      <c r="BF49" s="31"/>
      <c r="BG49" s="31"/>
      <c r="BH49" s="31"/>
      <c r="BI49" s="31"/>
      <c r="BJ49" s="31"/>
      <c r="BK49" s="31"/>
      <c r="BL49" s="31"/>
      <c r="BM49" s="31"/>
      <c r="BN49" s="31"/>
      <c r="BO49" s="31"/>
      <c r="BP49" s="31"/>
      <c r="BQ49" s="31"/>
      <c r="BR49" s="31"/>
      <c r="BS49" s="31"/>
      <c r="BT49" s="31"/>
    </row>
    <row r="50">
      <c r="A50" s="16">
        <v>43941.0</v>
      </c>
      <c r="B50" s="17">
        <f t="shared" si="34"/>
        <v>185</v>
      </c>
      <c r="C50" s="21"/>
      <c r="D50" s="21"/>
      <c r="E50" s="25">
        <v>6760.0</v>
      </c>
      <c r="F50" s="19">
        <f t="shared" si="27"/>
        <v>5423</v>
      </c>
      <c r="G50" s="20">
        <f t="shared" si="2"/>
        <v>0.8022189349</v>
      </c>
      <c r="H50" s="17">
        <f t="shared" si="35"/>
        <v>61</v>
      </c>
      <c r="I50" s="25">
        <v>747.0</v>
      </c>
      <c r="J50" s="20">
        <f t="shared" si="3"/>
        <v>0.1105029586</v>
      </c>
      <c r="K50" s="20">
        <f t="shared" si="18"/>
        <v>0.5587135378</v>
      </c>
      <c r="L50" s="17">
        <f t="shared" si="36"/>
        <v>8</v>
      </c>
      <c r="M50" s="25">
        <v>590.0</v>
      </c>
      <c r="N50" s="22">
        <f t="shared" si="16"/>
        <v>0.08727810651</v>
      </c>
      <c r="O50" s="36">
        <f t="shared" si="19"/>
        <v>0.4412864622</v>
      </c>
      <c r="P50" s="23">
        <v>16343.0</v>
      </c>
      <c r="Q50" s="23">
        <v>181770.0</v>
      </c>
      <c r="R50" s="23"/>
      <c r="S50" s="23">
        <v>49767.0</v>
      </c>
      <c r="T50" s="24">
        <v>43749.0</v>
      </c>
      <c r="U50" s="23">
        <v>36989.0</v>
      </c>
      <c r="V50" s="19">
        <f t="shared" si="6"/>
        <v>6760</v>
      </c>
      <c r="W50" s="34">
        <v>0.0</v>
      </c>
      <c r="X50" s="39">
        <f t="shared" ref="X50:Y50" si="45">S50-S49</f>
        <v>2289</v>
      </c>
      <c r="Y50" s="39">
        <f t="shared" si="45"/>
        <v>1530</v>
      </c>
      <c r="Z50" s="19"/>
      <c r="AA50" s="19">
        <f t="shared" si="20"/>
        <v>162.0333333</v>
      </c>
      <c r="AB50" s="28">
        <f t="shared" si="8"/>
        <v>7.361982249</v>
      </c>
      <c r="AC50" s="29">
        <f t="shared" si="9"/>
        <v>6.471745562</v>
      </c>
      <c r="AD50" s="29">
        <f t="shared" si="10"/>
        <v>8.27027027</v>
      </c>
      <c r="AE50" s="40">
        <f t="shared" si="11"/>
        <v>0.1545178176</v>
      </c>
      <c r="AF50" s="40">
        <f t="shared" si="39"/>
        <v>0.1209150327</v>
      </c>
      <c r="AG50" s="22">
        <f t="shared" si="22"/>
        <v>0.02813688213</v>
      </c>
      <c r="AH50" s="37">
        <f t="shared" si="23"/>
        <v>0.1394656875</v>
      </c>
      <c r="AI50" s="31"/>
      <c r="AJ50" s="31"/>
      <c r="AK50" s="31"/>
      <c r="AL50" s="31"/>
      <c r="AM50" s="19"/>
      <c r="AN50" s="19"/>
      <c r="AO50" s="32"/>
      <c r="AP50" s="32"/>
      <c r="AY50" s="31"/>
      <c r="AZ50" s="31"/>
      <c r="BA50" s="33"/>
      <c r="BB50" s="33"/>
      <c r="BC50" s="31"/>
      <c r="BD50" s="31"/>
      <c r="BE50" s="31"/>
      <c r="BF50" s="31"/>
      <c r="BG50" s="31"/>
      <c r="BH50" s="31"/>
      <c r="BI50" s="31"/>
      <c r="BJ50" s="31"/>
      <c r="BK50" s="31"/>
      <c r="BL50" s="31"/>
      <c r="BM50" s="31"/>
      <c r="BN50" s="31"/>
      <c r="BO50" s="31"/>
      <c r="BP50" s="31"/>
      <c r="BQ50" s="31"/>
      <c r="BR50" s="31"/>
      <c r="BS50" s="31"/>
      <c r="BT50" s="31"/>
    </row>
    <row r="51">
      <c r="A51" s="16">
        <v>43942.0</v>
      </c>
      <c r="B51" s="17">
        <f t="shared" si="34"/>
        <v>375</v>
      </c>
      <c r="C51" s="21"/>
      <c r="D51" s="21"/>
      <c r="E51" s="25">
        <v>7135.0</v>
      </c>
      <c r="F51" s="19">
        <f t="shared" si="27"/>
        <v>5677</v>
      </c>
      <c r="G51" s="20">
        <f t="shared" si="2"/>
        <v>0.7956552207</v>
      </c>
      <c r="H51" s="17">
        <f t="shared" si="35"/>
        <v>95</v>
      </c>
      <c r="I51" s="25">
        <v>842.0</v>
      </c>
      <c r="J51" s="20">
        <f t="shared" si="3"/>
        <v>0.1180098108</v>
      </c>
      <c r="K51" s="20">
        <f t="shared" si="18"/>
        <v>0.5775034294</v>
      </c>
      <c r="L51" s="17">
        <f t="shared" si="36"/>
        <v>26</v>
      </c>
      <c r="M51" s="25">
        <v>616.0</v>
      </c>
      <c r="N51" s="22">
        <f t="shared" si="16"/>
        <v>0.08633496847</v>
      </c>
      <c r="O51" s="36">
        <f t="shared" si="19"/>
        <v>0.4224965706</v>
      </c>
      <c r="P51" s="23">
        <v>16763.0</v>
      </c>
      <c r="Q51" s="23">
        <v>186330.0</v>
      </c>
      <c r="R51" s="23"/>
      <c r="S51" s="23">
        <v>50370.0</v>
      </c>
      <c r="T51" s="24">
        <v>46173.0</v>
      </c>
      <c r="U51" s="23">
        <v>39038.0</v>
      </c>
      <c r="V51" s="19">
        <f t="shared" si="6"/>
        <v>7135</v>
      </c>
      <c r="W51" s="34">
        <v>0.0</v>
      </c>
      <c r="X51" s="39">
        <f t="shared" ref="X51:Y51" si="46">S51-S50</f>
        <v>603</v>
      </c>
      <c r="Y51" s="39">
        <f t="shared" si="46"/>
        <v>2424</v>
      </c>
      <c r="Z51" s="19"/>
      <c r="AA51" s="19">
        <f t="shared" si="20"/>
        <v>171.0111111</v>
      </c>
      <c r="AB51" s="28">
        <f t="shared" si="8"/>
        <v>7.059565522</v>
      </c>
      <c r="AC51" s="29">
        <f t="shared" si="9"/>
        <v>6.471338472</v>
      </c>
      <c r="AD51" s="29">
        <f t="shared" si="10"/>
        <v>6.464</v>
      </c>
      <c r="AE51" s="40">
        <f t="shared" si="11"/>
        <v>0.1545275377</v>
      </c>
      <c r="AF51" s="40">
        <f t="shared" si="39"/>
        <v>0.1547029703</v>
      </c>
      <c r="AG51" s="22">
        <f t="shared" si="22"/>
        <v>0.05547337278</v>
      </c>
      <c r="AH51" s="37">
        <f t="shared" si="23"/>
        <v>0.157854933</v>
      </c>
      <c r="AI51" s="31"/>
      <c r="AJ51" s="31"/>
      <c r="AK51" s="31"/>
      <c r="AL51" s="31"/>
      <c r="AM51" s="19"/>
      <c r="AN51" s="19"/>
      <c r="AO51" s="32"/>
      <c r="AP51" s="32"/>
      <c r="AY51" s="31"/>
      <c r="AZ51" s="31"/>
      <c r="BA51" s="33"/>
      <c r="BB51" s="33"/>
      <c r="BC51" s="31"/>
      <c r="BD51" s="31"/>
      <c r="BE51" s="31"/>
      <c r="BF51" s="31"/>
      <c r="BG51" s="31"/>
      <c r="BH51" s="31"/>
      <c r="BI51" s="31"/>
      <c r="BJ51" s="31"/>
      <c r="BK51" s="31"/>
      <c r="BL51" s="31"/>
      <c r="BM51" s="31"/>
      <c r="BN51" s="31"/>
      <c r="BO51" s="31"/>
      <c r="BP51" s="31"/>
      <c r="BQ51" s="31"/>
      <c r="BR51" s="31"/>
      <c r="BS51" s="31"/>
      <c r="BT51" s="31"/>
    </row>
    <row r="52">
      <c r="A52" s="16">
        <v>43943.0</v>
      </c>
      <c r="B52" s="17">
        <f t="shared" si="34"/>
        <v>283</v>
      </c>
      <c r="C52" s="21"/>
      <c r="D52" s="21"/>
      <c r="E52" s="25">
        <v>7418.0</v>
      </c>
      <c r="F52" s="19">
        <f t="shared" si="27"/>
        <v>5869</v>
      </c>
      <c r="G52" s="20">
        <f t="shared" si="2"/>
        <v>0.7911836074</v>
      </c>
      <c r="H52" s="17">
        <f t="shared" si="35"/>
        <v>71</v>
      </c>
      <c r="I52" s="25">
        <v>913.0</v>
      </c>
      <c r="J52" s="20">
        <f t="shared" si="3"/>
        <v>0.123078997</v>
      </c>
      <c r="K52" s="20">
        <f t="shared" si="18"/>
        <v>0.5894125242</v>
      </c>
      <c r="L52" s="17">
        <f t="shared" si="36"/>
        <v>20</v>
      </c>
      <c r="M52" s="25">
        <v>636.0</v>
      </c>
      <c r="N52" s="22">
        <f t="shared" si="16"/>
        <v>0.08573739552</v>
      </c>
      <c r="O52" s="36">
        <f t="shared" si="19"/>
        <v>0.4105874758</v>
      </c>
      <c r="P52" s="23">
        <v>17754.0</v>
      </c>
      <c r="Q52" s="23">
        <v>193571.0</v>
      </c>
      <c r="R52" s="23"/>
      <c r="S52" s="23">
        <v>55732.0</v>
      </c>
      <c r="T52" s="24">
        <v>47361.0</v>
      </c>
      <c r="U52" s="23">
        <v>39943.0</v>
      </c>
      <c r="V52" s="19">
        <f t="shared" si="6"/>
        <v>7418</v>
      </c>
      <c r="W52" s="34">
        <v>0.0</v>
      </c>
      <c r="X52" s="39">
        <f t="shared" ref="X52:Y52" si="47">S52-S51</f>
        <v>5362</v>
      </c>
      <c r="Y52" s="39">
        <f t="shared" si="47"/>
        <v>1188</v>
      </c>
      <c r="Z52" s="19"/>
      <c r="AA52" s="19">
        <f t="shared" si="20"/>
        <v>175.4111111</v>
      </c>
      <c r="AB52" s="28">
        <f t="shared" si="8"/>
        <v>7.513076301</v>
      </c>
      <c r="AC52" s="29">
        <f t="shared" si="9"/>
        <v>6.384605015</v>
      </c>
      <c r="AD52" s="29">
        <f t="shared" si="10"/>
        <v>4.197879859</v>
      </c>
      <c r="AE52" s="40">
        <f t="shared" si="11"/>
        <v>0.1566267604</v>
      </c>
      <c r="AF52" s="40">
        <f t="shared" si="39"/>
        <v>0.2382154882</v>
      </c>
      <c r="AG52" s="22">
        <f t="shared" si="22"/>
        <v>0.03966362999</v>
      </c>
      <c r="AH52" s="37">
        <f t="shared" si="23"/>
        <v>0.158913649</v>
      </c>
      <c r="AI52" s="59">
        <f t="shared" ref="AI52:AJ52" si="48">average(X46:X52)</f>
        <v>2757.285714</v>
      </c>
      <c r="AJ52" s="59">
        <f t="shared" si="48"/>
        <v>2051.428571</v>
      </c>
      <c r="AK52" s="60">
        <f t="shared" ref="AK52:AK371" si="51">AI52/AJ52</f>
        <v>1.34408078</v>
      </c>
      <c r="AL52" s="31"/>
      <c r="AM52" s="19"/>
      <c r="AN52" s="19"/>
      <c r="AO52" s="32"/>
      <c r="AP52" s="32"/>
      <c r="AY52" s="31"/>
      <c r="AZ52" s="31"/>
      <c r="BA52" s="33"/>
      <c r="BB52" s="33"/>
      <c r="BC52" s="31"/>
      <c r="BD52" s="31"/>
      <c r="BE52" s="31"/>
      <c r="BF52" s="31"/>
      <c r="BG52" s="31"/>
      <c r="BH52" s="31"/>
      <c r="BI52" s="31"/>
      <c r="BJ52" s="31"/>
      <c r="BK52" s="31"/>
      <c r="BL52" s="31"/>
      <c r="BM52" s="31"/>
      <c r="BN52" s="31"/>
      <c r="BO52" s="31"/>
      <c r="BP52" s="31"/>
      <c r="BQ52" s="31"/>
      <c r="BR52" s="31"/>
      <c r="BS52" s="31"/>
      <c r="BT52" s="31"/>
    </row>
    <row r="53">
      <c r="A53" s="16">
        <v>43944.0</v>
      </c>
      <c r="B53" s="17">
        <f t="shared" si="34"/>
        <v>357</v>
      </c>
      <c r="C53" s="21"/>
      <c r="D53" s="21"/>
      <c r="E53" s="25">
        <v>7775.0</v>
      </c>
      <c r="F53" s="19">
        <f t="shared" si="27"/>
        <v>6168</v>
      </c>
      <c r="G53" s="20">
        <f t="shared" si="2"/>
        <v>0.7933118971</v>
      </c>
      <c r="H53" s="17">
        <f t="shared" si="35"/>
        <v>47</v>
      </c>
      <c r="I53" s="25">
        <v>960.0</v>
      </c>
      <c r="J53" s="20">
        <f t="shared" si="3"/>
        <v>0.1234726688</v>
      </c>
      <c r="K53" s="20">
        <f t="shared" si="18"/>
        <v>0.5973864343</v>
      </c>
      <c r="L53" s="17">
        <f t="shared" si="36"/>
        <v>11</v>
      </c>
      <c r="M53" s="25">
        <v>647.0</v>
      </c>
      <c r="N53" s="22">
        <f t="shared" si="16"/>
        <v>0.08321543408</v>
      </c>
      <c r="O53" s="36">
        <f t="shared" si="19"/>
        <v>0.4026135657</v>
      </c>
      <c r="P53" s="23">
        <v>18283.0</v>
      </c>
      <c r="Q53" s="23">
        <v>195948.0</v>
      </c>
      <c r="R53" s="23"/>
      <c r="S53" s="23">
        <v>59935.0</v>
      </c>
      <c r="T53" s="24">
        <v>48647.0</v>
      </c>
      <c r="U53" s="17">
        <f t="shared" ref="U53:U54" si="52">T53-E53</f>
        <v>40872</v>
      </c>
      <c r="V53" s="19">
        <f t="shared" si="6"/>
        <v>7775</v>
      </c>
      <c r="W53" s="34">
        <v>0.0</v>
      </c>
      <c r="X53" s="39">
        <f t="shared" ref="X53:Y53" si="49">S53-S52</f>
        <v>4203</v>
      </c>
      <c r="Y53" s="39">
        <f t="shared" si="49"/>
        <v>1286</v>
      </c>
      <c r="Z53" s="19"/>
      <c r="AA53" s="19">
        <f t="shared" si="20"/>
        <v>180.1740741</v>
      </c>
      <c r="AB53" s="28">
        <f t="shared" si="8"/>
        <v>7.708681672</v>
      </c>
      <c r="AC53" s="29">
        <f t="shared" si="9"/>
        <v>6.256848875</v>
      </c>
      <c r="AD53" s="29">
        <f t="shared" si="10"/>
        <v>3.602240896</v>
      </c>
      <c r="AE53" s="40">
        <f t="shared" si="11"/>
        <v>0.1598248607</v>
      </c>
      <c r="AF53" s="40">
        <f t="shared" si="39"/>
        <v>0.2776049767</v>
      </c>
      <c r="AG53" s="22">
        <f t="shared" si="22"/>
        <v>0.04812617956</v>
      </c>
      <c r="AH53" s="37">
        <f t="shared" si="23"/>
        <v>0.1652282036</v>
      </c>
      <c r="AI53" s="59">
        <f t="shared" ref="AI53:AJ53" si="50">average(X47:X53)</f>
        <v>2889.857143</v>
      </c>
      <c r="AJ53" s="59">
        <f t="shared" si="50"/>
        <v>1953.142857</v>
      </c>
      <c r="AK53" s="60">
        <f t="shared" si="51"/>
        <v>1.479593329</v>
      </c>
      <c r="AL53" s="31"/>
      <c r="AM53" s="19"/>
      <c r="AN53" s="19"/>
      <c r="AO53" s="32"/>
      <c r="AP53" s="32"/>
      <c r="AY53" s="31"/>
      <c r="AZ53" s="31"/>
      <c r="BA53" s="33"/>
      <c r="BB53" s="33"/>
      <c r="BC53" s="31"/>
      <c r="BD53" s="31"/>
      <c r="BE53" s="31"/>
      <c r="BF53" s="31"/>
      <c r="BG53" s="31"/>
      <c r="BH53" s="31"/>
      <c r="BI53" s="31"/>
      <c r="BJ53" s="31"/>
      <c r="BK53" s="31"/>
      <c r="BL53" s="31"/>
      <c r="BM53" s="31"/>
      <c r="BN53" s="31"/>
      <c r="BO53" s="31"/>
      <c r="BP53" s="31"/>
      <c r="BQ53" s="31"/>
      <c r="BR53" s="31"/>
      <c r="BS53" s="31"/>
      <c r="BT53" s="31"/>
    </row>
    <row r="54">
      <c r="A54" s="16">
        <v>43945.0</v>
      </c>
      <c r="B54" s="17">
        <f t="shared" si="34"/>
        <v>436</v>
      </c>
      <c r="C54" s="21"/>
      <c r="D54" s="21"/>
      <c r="E54" s="25">
        <v>8211.0</v>
      </c>
      <c r="F54" s="19">
        <f t="shared" si="27"/>
        <v>6520</v>
      </c>
      <c r="G54" s="20">
        <f t="shared" si="2"/>
        <v>0.7940567531</v>
      </c>
      <c r="H54" s="17">
        <f t="shared" si="35"/>
        <v>42</v>
      </c>
      <c r="I54" s="25">
        <v>1002.0</v>
      </c>
      <c r="J54" s="20">
        <f t="shared" si="3"/>
        <v>0.1220314213</v>
      </c>
      <c r="K54" s="20">
        <f t="shared" si="18"/>
        <v>0.5925487877</v>
      </c>
      <c r="L54" s="17">
        <f t="shared" si="36"/>
        <v>42</v>
      </c>
      <c r="M54" s="25">
        <v>689.0</v>
      </c>
      <c r="N54" s="22">
        <f t="shared" si="16"/>
        <v>0.0839118256</v>
      </c>
      <c r="O54" s="36">
        <f t="shared" si="19"/>
        <v>0.4074512123</v>
      </c>
      <c r="P54" s="23">
        <v>18301.0</v>
      </c>
      <c r="Q54" s="23">
        <v>197951.0</v>
      </c>
      <c r="R54" s="61"/>
      <c r="S54" s="23">
        <v>64054.0</v>
      </c>
      <c r="T54" s="24">
        <v>50563.0</v>
      </c>
      <c r="U54" s="17">
        <f t="shared" si="52"/>
        <v>42352</v>
      </c>
      <c r="V54" s="19">
        <f t="shared" si="6"/>
        <v>8211</v>
      </c>
      <c r="W54" s="34">
        <v>0.0</v>
      </c>
      <c r="X54" s="39">
        <f t="shared" ref="X54:Y54" si="53">S54-S53</f>
        <v>4119</v>
      </c>
      <c r="Y54" s="39">
        <f t="shared" si="53"/>
        <v>1916</v>
      </c>
      <c r="Z54" s="19"/>
      <c r="AA54" s="19">
        <f t="shared" si="20"/>
        <v>187.2703704</v>
      </c>
      <c r="AB54" s="28">
        <f t="shared" si="8"/>
        <v>7.80099866</v>
      </c>
      <c r="AC54" s="29">
        <f t="shared" si="9"/>
        <v>6.157958836</v>
      </c>
      <c r="AD54" s="29">
        <f t="shared" si="10"/>
        <v>4.394495413</v>
      </c>
      <c r="AE54" s="40">
        <f t="shared" si="11"/>
        <v>0.162391472</v>
      </c>
      <c r="AF54" s="40">
        <f t="shared" si="39"/>
        <v>0.2275574113</v>
      </c>
      <c r="AG54" s="22">
        <f t="shared" si="22"/>
        <v>0.05607717042</v>
      </c>
      <c r="AH54" s="37">
        <f t="shared" si="23"/>
        <v>0.1703775411</v>
      </c>
      <c r="AI54" s="59">
        <f t="shared" ref="AI54:AJ54" si="54">average(X48:X54)</f>
        <v>3135.142857</v>
      </c>
      <c r="AJ54" s="59">
        <f t="shared" si="54"/>
        <v>1918.428571</v>
      </c>
      <c r="AK54" s="60">
        <f t="shared" si="51"/>
        <v>1.63422444</v>
      </c>
      <c r="AL54" s="31"/>
      <c r="AM54" s="19"/>
      <c r="AN54" s="19"/>
      <c r="AO54" s="32"/>
      <c r="AP54" s="32"/>
      <c r="AY54" s="31"/>
      <c r="AZ54" s="31"/>
      <c r="BA54" s="33"/>
      <c r="BB54" s="33"/>
      <c r="BC54" s="31"/>
      <c r="BD54" s="31"/>
      <c r="BE54" s="31"/>
      <c r="BF54" s="31"/>
      <c r="BG54" s="31"/>
      <c r="BH54" s="31"/>
      <c r="BI54" s="31"/>
      <c r="BJ54" s="31"/>
      <c r="BK54" s="31"/>
      <c r="BL54" s="31"/>
      <c r="BM54" s="31"/>
      <c r="BN54" s="31"/>
      <c r="BO54" s="31"/>
      <c r="BP54" s="31"/>
      <c r="BQ54" s="31"/>
      <c r="BR54" s="31"/>
      <c r="BS54" s="31"/>
      <c r="BT54" s="31"/>
    </row>
    <row r="55">
      <c r="A55" s="16">
        <v>43946.0</v>
      </c>
      <c r="B55" s="17">
        <f t="shared" si="34"/>
        <v>396</v>
      </c>
      <c r="C55" s="21"/>
      <c r="D55" s="21"/>
      <c r="E55" s="25">
        <v>8607.0</v>
      </c>
      <c r="F55" s="19">
        <f t="shared" si="27"/>
        <v>6845</v>
      </c>
      <c r="G55" s="20">
        <f t="shared" si="2"/>
        <v>0.7952829093</v>
      </c>
      <c r="H55" s="17">
        <f t="shared" si="35"/>
        <v>40</v>
      </c>
      <c r="I55" s="25">
        <v>1042.0</v>
      </c>
      <c r="J55" s="20">
        <f t="shared" si="3"/>
        <v>0.12106425</v>
      </c>
      <c r="K55" s="20">
        <f t="shared" si="18"/>
        <v>0.5913734393</v>
      </c>
      <c r="L55" s="17">
        <f t="shared" si="36"/>
        <v>31</v>
      </c>
      <c r="M55" s="25">
        <v>720.0</v>
      </c>
      <c r="N55" s="22">
        <f t="shared" si="16"/>
        <v>0.08365284071</v>
      </c>
      <c r="O55" s="36">
        <f t="shared" si="19"/>
        <v>0.4086265607</v>
      </c>
      <c r="P55" s="23">
        <v>19084.0</v>
      </c>
      <c r="Q55" s="23">
        <v>206911.0</v>
      </c>
      <c r="R55" s="61"/>
      <c r="S55" s="23">
        <v>67828.0</v>
      </c>
      <c r="T55" s="24">
        <v>52541.0</v>
      </c>
      <c r="U55" s="23">
        <v>43934.0</v>
      </c>
      <c r="V55" s="19">
        <f t="shared" si="6"/>
        <v>8607</v>
      </c>
      <c r="W55" s="34">
        <v>0.0</v>
      </c>
      <c r="X55" s="39">
        <f t="shared" ref="X55:Y55" si="55">S55-S54</f>
        <v>3774</v>
      </c>
      <c r="Y55" s="39">
        <f t="shared" si="55"/>
        <v>1978</v>
      </c>
      <c r="Z55" s="19"/>
      <c r="AA55" s="19">
        <f t="shared" si="20"/>
        <v>194.5962963</v>
      </c>
      <c r="AB55" s="28">
        <f t="shared" si="8"/>
        <v>7.880562333</v>
      </c>
      <c r="AC55" s="29">
        <f t="shared" si="9"/>
        <v>6.104449866</v>
      </c>
      <c r="AD55" s="29">
        <f t="shared" si="10"/>
        <v>4.994949495</v>
      </c>
      <c r="AE55" s="40">
        <f t="shared" si="11"/>
        <v>0.1638149255</v>
      </c>
      <c r="AF55" s="40">
        <f t="shared" si="39"/>
        <v>0.2002022245</v>
      </c>
      <c r="AG55" s="22">
        <f t="shared" si="22"/>
        <v>0.04822798685</v>
      </c>
      <c r="AH55" s="37">
        <f t="shared" si="23"/>
        <v>0.1798155347</v>
      </c>
      <c r="AI55" s="59">
        <f t="shared" ref="AI55:AJ55" si="56">average(X49:X55)</f>
        <v>3207.142857</v>
      </c>
      <c r="AJ55" s="59">
        <f t="shared" si="56"/>
        <v>1874.142857</v>
      </c>
      <c r="AK55" s="60">
        <f t="shared" si="51"/>
        <v>1.71125848</v>
      </c>
      <c r="AL55" s="31"/>
      <c r="AM55" s="19"/>
      <c r="AN55" s="19"/>
      <c r="AO55" s="32"/>
      <c r="AP55" s="32"/>
      <c r="AY55" s="31"/>
      <c r="AZ55" s="31"/>
      <c r="BA55" s="33"/>
      <c r="BB55" s="33"/>
      <c r="BC55" s="31"/>
      <c r="BD55" s="31"/>
      <c r="BE55" s="31"/>
      <c r="BF55" s="31"/>
      <c r="BG55" s="31"/>
      <c r="BH55" s="31"/>
      <c r="BI55" s="31"/>
      <c r="BJ55" s="31"/>
      <c r="BK55" s="31"/>
      <c r="BL55" s="31"/>
      <c r="BM55" s="31"/>
      <c r="BN55" s="31"/>
      <c r="BO55" s="31"/>
      <c r="BP55" s="31"/>
      <c r="BQ55" s="31"/>
      <c r="BR55" s="31"/>
      <c r="BS55" s="31"/>
      <c r="BT55" s="31"/>
    </row>
    <row r="56">
      <c r="A56" s="16">
        <v>43947.0</v>
      </c>
      <c r="B56" s="17">
        <f t="shared" si="34"/>
        <v>275</v>
      </c>
      <c r="C56" s="21"/>
      <c r="D56" s="21"/>
      <c r="E56" s="25">
        <v>8882.0</v>
      </c>
      <c r="F56" s="19">
        <f t="shared" si="27"/>
        <v>7032</v>
      </c>
      <c r="G56" s="20">
        <f t="shared" si="2"/>
        <v>0.791713578</v>
      </c>
      <c r="H56" s="17">
        <f t="shared" si="35"/>
        <v>65</v>
      </c>
      <c r="I56" s="25">
        <v>1107.0</v>
      </c>
      <c r="J56" s="20">
        <f t="shared" si="3"/>
        <v>0.1246340914</v>
      </c>
      <c r="K56" s="20">
        <f t="shared" si="18"/>
        <v>0.5983783784</v>
      </c>
      <c r="L56" s="17">
        <f t="shared" si="36"/>
        <v>23</v>
      </c>
      <c r="M56" s="25">
        <v>743.0</v>
      </c>
      <c r="N56" s="22">
        <f t="shared" si="16"/>
        <v>0.08365233056</v>
      </c>
      <c r="O56" s="36">
        <f t="shared" si="19"/>
        <v>0.4016216216</v>
      </c>
      <c r="P56" s="23">
        <v>19648.0</v>
      </c>
      <c r="Q56" s="23">
        <v>209040.0</v>
      </c>
      <c r="R56" s="61"/>
      <c r="S56" s="23">
        <v>72099.0</v>
      </c>
      <c r="T56" s="24">
        <v>56974.0</v>
      </c>
      <c r="U56" s="17">
        <f t="shared" ref="U56:U370" si="59">T56-E56</f>
        <v>48092</v>
      </c>
      <c r="V56" s="19">
        <f t="shared" si="6"/>
        <v>8882</v>
      </c>
      <c r="W56" s="34">
        <v>0.0</v>
      </c>
      <c r="X56" s="39">
        <f t="shared" ref="X56:Y56" si="57">S56-S55</f>
        <v>4271</v>
      </c>
      <c r="Y56" s="39">
        <f t="shared" si="57"/>
        <v>4433</v>
      </c>
      <c r="Z56" s="19"/>
      <c r="AA56" s="19">
        <f t="shared" si="20"/>
        <v>211.0148148</v>
      </c>
      <c r="AB56" s="28">
        <f t="shared" si="8"/>
        <v>8.117428507</v>
      </c>
      <c r="AC56" s="29">
        <f t="shared" si="9"/>
        <v>6.414546273</v>
      </c>
      <c r="AD56" s="29">
        <f t="shared" si="10"/>
        <v>16.12</v>
      </c>
      <c r="AE56" s="40">
        <f t="shared" si="11"/>
        <v>0.1558956717</v>
      </c>
      <c r="AF56" s="40">
        <f t="shared" si="39"/>
        <v>0.06203473945</v>
      </c>
      <c r="AG56" s="22">
        <f t="shared" si="22"/>
        <v>0.03195073777</v>
      </c>
      <c r="AH56" s="37">
        <f t="shared" si="23"/>
        <v>0.1563537784</v>
      </c>
      <c r="AI56" s="59">
        <f t="shared" ref="AI56:AJ56" si="58">average(X50:X56)</f>
        <v>3517.285714</v>
      </c>
      <c r="AJ56" s="59">
        <f t="shared" si="58"/>
        <v>2107.857143</v>
      </c>
      <c r="AK56" s="60">
        <f t="shared" si="51"/>
        <v>1.668654693</v>
      </c>
      <c r="AL56" s="31"/>
      <c r="AM56" s="19"/>
      <c r="AN56" s="19"/>
      <c r="AO56" s="32"/>
      <c r="AP56" s="32"/>
      <c r="AY56" s="31"/>
      <c r="AZ56" s="31"/>
      <c r="BA56" s="33"/>
      <c r="BB56" s="33"/>
      <c r="BC56" s="31"/>
      <c r="BD56" s="31"/>
      <c r="BE56" s="31"/>
      <c r="BF56" s="31"/>
      <c r="BG56" s="31"/>
      <c r="BH56" s="31"/>
      <c r="BI56" s="31"/>
      <c r="BJ56" s="31"/>
      <c r="BK56" s="31"/>
      <c r="BL56" s="31"/>
      <c r="BM56" s="31"/>
      <c r="BN56" s="31"/>
      <c r="BO56" s="31"/>
      <c r="BP56" s="31"/>
      <c r="BQ56" s="31"/>
      <c r="BR56" s="31"/>
      <c r="BS56" s="31"/>
      <c r="BT56" s="31"/>
    </row>
    <row r="57">
      <c r="A57" s="16">
        <v>43948.0</v>
      </c>
      <c r="B57" s="17">
        <f t="shared" si="34"/>
        <v>214</v>
      </c>
      <c r="C57" s="21"/>
      <c r="D57" s="21"/>
      <c r="E57" s="25">
        <v>9096.0</v>
      </c>
      <c r="F57" s="19">
        <f t="shared" si="27"/>
        <v>7180</v>
      </c>
      <c r="G57" s="20">
        <f t="shared" si="2"/>
        <v>0.7893579595</v>
      </c>
      <c r="H57" s="18">
        <v>44.0</v>
      </c>
      <c r="I57" s="25">
        <v>1151.0</v>
      </c>
      <c r="J57" s="20">
        <f t="shared" si="3"/>
        <v>0.1265391381</v>
      </c>
      <c r="K57" s="20">
        <f t="shared" si="18"/>
        <v>0.6007306889</v>
      </c>
      <c r="L57" s="17">
        <f t="shared" si="36"/>
        <v>22</v>
      </c>
      <c r="M57" s="25">
        <v>765.0</v>
      </c>
      <c r="N57" s="22">
        <f t="shared" si="16"/>
        <v>0.08410290237</v>
      </c>
      <c r="O57" s="36">
        <f t="shared" si="19"/>
        <v>0.3992693111</v>
      </c>
      <c r="P57" s="17">
        <f>P56+339</f>
        <v>19987</v>
      </c>
      <c r="Q57" s="17">
        <f>Q56+1159</f>
        <v>210199</v>
      </c>
      <c r="R57" s="61"/>
      <c r="S57" s="23">
        <v>75157.0</v>
      </c>
      <c r="T57" s="24">
        <v>59409.0</v>
      </c>
      <c r="U57" s="17">
        <f t="shared" si="59"/>
        <v>50313</v>
      </c>
      <c r="V57" s="19">
        <f t="shared" si="6"/>
        <v>9096</v>
      </c>
      <c r="W57" s="34">
        <v>0.0</v>
      </c>
      <c r="X57" s="39">
        <f t="shared" ref="X57:Y57" si="60">S57-S56</f>
        <v>3058</v>
      </c>
      <c r="Y57" s="39">
        <f t="shared" si="60"/>
        <v>2435</v>
      </c>
      <c r="Z57" s="19"/>
      <c r="AA57" s="19">
        <f t="shared" si="20"/>
        <v>220.0333333</v>
      </c>
      <c r="AB57" s="28">
        <f t="shared" si="8"/>
        <v>8.26264292</v>
      </c>
      <c r="AC57" s="29">
        <f t="shared" si="9"/>
        <v>6.531332454</v>
      </c>
      <c r="AD57" s="29">
        <f t="shared" si="10"/>
        <v>11.37850467</v>
      </c>
      <c r="AE57" s="40">
        <f t="shared" si="11"/>
        <v>0.1531081149</v>
      </c>
      <c r="AF57" s="40">
        <f t="shared" si="39"/>
        <v>0.08788501027</v>
      </c>
      <c r="AG57" s="22">
        <f t="shared" si="22"/>
        <v>0.0240936726</v>
      </c>
      <c r="AH57" s="37">
        <f t="shared" si="23"/>
        <v>0.1491698595</v>
      </c>
      <c r="AI57" s="59">
        <f t="shared" ref="AI57:AJ57" si="61">average(X51:X57)</f>
        <v>3627.142857</v>
      </c>
      <c r="AJ57" s="59">
        <f t="shared" si="61"/>
        <v>2237.142857</v>
      </c>
      <c r="AK57" s="60">
        <f t="shared" si="51"/>
        <v>1.621328225</v>
      </c>
      <c r="AL57" s="31"/>
      <c r="AM57" s="19"/>
      <c r="AN57" s="19"/>
      <c r="AO57" s="32"/>
      <c r="AP57" s="32"/>
      <c r="AY57" s="31"/>
      <c r="AZ57" s="31"/>
      <c r="BA57" s="33"/>
      <c r="BB57" s="33"/>
      <c r="BC57" s="31"/>
      <c r="BD57" s="31"/>
      <c r="BE57" s="31"/>
      <c r="BF57" s="31"/>
      <c r="BG57" s="31"/>
      <c r="BH57" s="31"/>
      <c r="BI57" s="31"/>
      <c r="BJ57" s="31"/>
      <c r="BK57" s="31"/>
      <c r="BL57" s="31"/>
      <c r="BM57" s="31"/>
      <c r="BN57" s="31"/>
      <c r="BO57" s="31"/>
      <c r="BP57" s="31"/>
      <c r="BQ57" s="31"/>
      <c r="BR57" s="31"/>
      <c r="BS57" s="31"/>
      <c r="BT57" s="31"/>
    </row>
    <row r="58">
      <c r="A58" s="16">
        <v>43949.0</v>
      </c>
      <c r="B58" s="23">
        <v>415.0</v>
      </c>
      <c r="C58" s="21"/>
      <c r="D58" s="21"/>
      <c r="E58" s="19">
        <f t="shared" ref="E58:E59" si="64">E57+B58</f>
        <v>9511</v>
      </c>
      <c r="F58" s="19">
        <f t="shared" si="27"/>
        <v>7484</v>
      </c>
      <c r="G58" s="20">
        <f t="shared" si="2"/>
        <v>0.7868783514</v>
      </c>
      <c r="H58" s="18">
        <v>103.0</v>
      </c>
      <c r="I58" s="19">
        <f t="shared" ref="I58:I59" si="65">I57+H58</f>
        <v>1254</v>
      </c>
      <c r="J58" s="20">
        <f t="shared" si="3"/>
        <v>0.1318473347</v>
      </c>
      <c r="K58" s="20">
        <f t="shared" si="18"/>
        <v>0.6186482486</v>
      </c>
      <c r="L58" s="17">
        <f t="shared" si="36"/>
        <v>8</v>
      </c>
      <c r="M58" s="25">
        <v>773.0</v>
      </c>
      <c r="N58" s="22">
        <f t="shared" si="16"/>
        <v>0.08127431395</v>
      </c>
      <c r="O58" s="36">
        <f t="shared" si="19"/>
        <v>0.3813517514</v>
      </c>
      <c r="P58" s="23">
        <v>20428.0</v>
      </c>
      <c r="Q58" s="23">
        <v>213644.0</v>
      </c>
      <c r="R58" s="61"/>
      <c r="S58" s="23">
        <v>79618.0</v>
      </c>
      <c r="T58" s="24">
        <v>62544.0</v>
      </c>
      <c r="U58" s="17">
        <f t="shared" si="59"/>
        <v>53033</v>
      </c>
      <c r="V58" s="19">
        <f t="shared" si="6"/>
        <v>9511</v>
      </c>
      <c r="W58" s="34">
        <v>0.0</v>
      </c>
      <c r="X58" s="39">
        <f t="shared" ref="X58:Y58" si="62">S58-S57</f>
        <v>4461</v>
      </c>
      <c r="Y58" s="19">
        <f t="shared" si="62"/>
        <v>3135</v>
      </c>
      <c r="Z58" s="19"/>
      <c r="AA58" s="19">
        <f t="shared" si="20"/>
        <v>231.6444444</v>
      </c>
      <c r="AB58" s="28">
        <f t="shared" si="8"/>
        <v>8.371149196</v>
      </c>
      <c r="AC58" s="29">
        <f t="shared" si="9"/>
        <v>6.575964672</v>
      </c>
      <c r="AD58" s="29">
        <f t="shared" si="10"/>
        <v>7.554216867</v>
      </c>
      <c r="AE58" s="40">
        <f t="shared" si="11"/>
        <v>0.1520689435</v>
      </c>
      <c r="AF58" s="40">
        <f t="shared" si="39"/>
        <v>0.1323763955</v>
      </c>
      <c r="AG58" s="22">
        <f t="shared" si="22"/>
        <v>0.04562445031</v>
      </c>
      <c r="AH58" s="37">
        <f t="shared" si="23"/>
        <v>0.1451346894</v>
      </c>
      <c r="AI58" s="59">
        <f t="shared" ref="AI58:AJ58" si="63">average(X52:X58)</f>
        <v>4178.285714</v>
      </c>
      <c r="AJ58" s="59">
        <f t="shared" si="63"/>
        <v>2338.714286</v>
      </c>
      <c r="AK58" s="60">
        <f t="shared" si="51"/>
        <v>1.78657382</v>
      </c>
      <c r="AL58" s="31"/>
      <c r="AM58" s="19"/>
      <c r="AN58" s="19"/>
      <c r="AO58" s="32"/>
      <c r="AP58" s="32"/>
      <c r="AY58" s="31"/>
      <c r="AZ58" s="31"/>
      <c r="BA58" s="33"/>
      <c r="BB58" s="33"/>
      <c r="BC58" s="31"/>
      <c r="BD58" s="31"/>
      <c r="BE58" s="31"/>
      <c r="BF58" s="31"/>
      <c r="BG58" s="31"/>
      <c r="BH58" s="31"/>
      <c r="BI58" s="31"/>
      <c r="BJ58" s="31"/>
      <c r="BK58" s="31"/>
      <c r="BL58" s="31"/>
      <c r="BM58" s="31"/>
      <c r="BN58" s="31"/>
      <c r="BO58" s="31"/>
      <c r="BP58" s="31"/>
      <c r="BQ58" s="31"/>
      <c r="BR58" s="31"/>
      <c r="BS58" s="31"/>
      <c r="BT58" s="31"/>
    </row>
    <row r="59">
      <c r="A59" s="16">
        <v>43950.0</v>
      </c>
      <c r="B59" s="23">
        <v>260.0</v>
      </c>
      <c r="C59" s="21"/>
      <c r="D59" s="21"/>
      <c r="E59" s="19">
        <f t="shared" si="64"/>
        <v>9771</v>
      </c>
      <c r="F59" s="19">
        <f t="shared" si="27"/>
        <v>7596</v>
      </c>
      <c r="G59" s="20">
        <f t="shared" si="2"/>
        <v>0.7774025177</v>
      </c>
      <c r="H59" s="18">
        <v>137.0</v>
      </c>
      <c r="I59" s="19">
        <f t="shared" si="65"/>
        <v>1391</v>
      </c>
      <c r="J59" s="20">
        <f t="shared" si="3"/>
        <v>0.142360045</v>
      </c>
      <c r="K59" s="20">
        <f t="shared" si="18"/>
        <v>0.6395402299</v>
      </c>
      <c r="L59" s="17">
        <f t="shared" si="36"/>
        <v>11</v>
      </c>
      <c r="M59" s="25">
        <v>784.0</v>
      </c>
      <c r="N59" s="22">
        <f t="shared" si="16"/>
        <v>0.08023743731</v>
      </c>
      <c r="O59" s="36">
        <f t="shared" si="19"/>
        <v>0.3604597701</v>
      </c>
      <c r="P59" s="23">
        <v>21653.0</v>
      </c>
      <c r="Q59" s="23">
        <v>221750.0</v>
      </c>
      <c r="R59" s="61"/>
      <c r="S59" s="23">
        <v>86985.0</v>
      </c>
      <c r="T59" s="24">
        <v>67784.0</v>
      </c>
      <c r="U59" s="17">
        <f t="shared" si="59"/>
        <v>58013</v>
      </c>
      <c r="V59" s="19">
        <f t="shared" si="6"/>
        <v>9771</v>
      </c>
      <c r="W59" s="34">
        <v>0.0</v>
      </c>
      <c r="X59" s="39">
        <f t="shared" ref="X59:Y59" si="66">S59-S58</f>
        <v>7367</v>
      </c>
      <c r="Y59" s="19">
        <f t="shared" si="66"/>
        <v>5240</v>
      </c>
      <c r="Z59" s="19"/>
      <c r="AA59" s="19">
        <f t="shared" si="20"/>
        <v>251.0518519</v>
      </c>
      <c r="AB59" s="28">
        <f t="shared" si="8"/>
        <v>8.902364139</v>
      </c>
      <c r="AC59" s="29">
        <f t="shared" si="9"/>
        <v>6.93726333</v>
      </c>
      <c r="AD59" s="29">
        <f t="shared" si="10"/>
        <v>20.15384615</v>
      </c>
      <c r="AE59" s="40">
        <f t="shared" si="11"/>
        <v>0.1441490617</v>
      </c>
      <c r="AF59" s="40">
        <f t="shared" si="39"/>
        <v>0.04961832061</v>
      </c>
      <c r="AG59" s="22">
        <f t="shared" si="22"/>
        <v>0.02733676795</v>
      </c>
      <c r="AH59" s="37">
        <f t="shared" si="23"/>
        <v>0.11521324</v>
      </c>
      <c r="AI59" s="59">
        <f t="shared" ref="AI59:AJ59" si="67">average(X53:X59)</f>
        <v>4464.714286</v>
      </c>
      <c r="AJ59" s="59">
        <f t="shared" si="67"/>
        <v>2917.571429</v>
      </c>
      <c r="AK59" s="60">
        <f t="shared" si="51"/>
        <v>1.530284483</v>
      </c>
      <c r="AL59" s="31"/>
      <c r="AM59" s="19"/>
      <c r="AN59" s="19"/>
      <c r="AO59" s="32"/>
      <c r="AP59" s="32"/>
      <c r="AY59" s="31"/>
      <c r="AZ59" s="31"/>
      <c r="BA59" s="33"/>
      <c r="BB59" s="33"/>
      <c r="BC59" s="31"/>
      <c r="BD59" s="31"/>
      <c r="BE59" s="31"/>
      <c r="BF59" s="31"/>
      <c r="BG59" s="31"/>
      <c r="BH59" s="31"/>
      <c r="BI59" s="31"/>
      <c r="BJ59" s="31"/>
      <c r="BK59" s="31"/>
      <c r="BL59" s="31"/>
      <c r="BM59" s="31"/>
      <c r="BN59" s="31"/>
      <c r="BO59" s="31"/>
      <c r="BP59" s="31"/>
      <c r="BQ59" s="31"/>
      <c r="BR59" s="31"/>
      <c r="BS59" s="31"/>
      <c r="BT59" s="31"/>
    </row>
    <row r="60">
      <c r="A60" s="16">
        <v>43951.0</v>
      </c>
      <c r="B60" s="17">
        <f t="shared" ref="B60:B185" si="70">E60-E59</f>
        <v>347</v>
      </c>
      <c r="C60" s="21"/>
      <c r="D60" s="21"/>
      <c r="E60" s="25">
        <v>10118.0</v>
      </c>
      <c r="F60" s="19">
        <f t="shared" si="27"/>
        <v>7804</v>
      </c>
      <c r="G60" s="20">
        <f t="shared" si="2"/>
        <v>0.7712986756</v>
      </c>
      <c r="H60" s="17">
        <f t="shared" ref="H60:H371" si="71">I60-I59</f>
        <v>131</v>
      </c>
      <c r="I60" s="25">
        <v>1522.0</v>
      </c>
      <c r="J60" s="20">
        <f t="shared" si="3"/>
        <v>0.1504249852</v>
      </c>
      <c r="K60" s="20">
        <f t="shared" si="18"/>
        <v>0.6577355229</v>
      </c>
      <c r="L60" s="17">
        <f t="shared" si="36"/>
        <v>8</v>
      </c>
      <c r="M60" s="25">
        <v>792.0</v>
      </c>
      <c r="N60" s="22">
        <f t="shared" si="16"/>
        <v>0.0782763392</v>
      </c>
      <c r="O60" s="36">
        <f t="shared" si="19"/>
        <v>0.3422644771</v>
      </c>
      <c r="P60" s="23">
        <v>21827.0</v>
      </c>
      <c r="Q60" s="23">
        <v>230411.0</v>
      </c>
      <c r="R60" s="61"/>
      <c r="S60" s="23">
        <v>94599.0</v>
      </c>
      <c r="T60" s="24">
        <v>72351.0</v>
      </c>
      <c r="U60" s="17">
        <f t="shared" si="59"/>
        <v>62233</v>
      </c>
      <c r="V60" s="19">
        <f t="shared" si="6"/>
        <v>10118</v>
      </c>
      <c r="W60" s="34">
        <v>0.0</v>
      </c>
      <c r="X60" s="39">
        <f t="shared" ref="X60:Y60" si="68">S60-S59</f>
        <v>7614</v>
      </c>
      <c r="Y60" s="19">
        <f t="shared" si="68"/>
        <v>4567</v>
      </c>
      <c r="Z60" s="19"/>
      <c r="AA60" s="19">
        <f t="shared" si="20"/>
        <v>267.9666667</v>
      </c>
      <c r="AB60" s="28">
        <f t="shared" si="8"/>
        <v>9.349575015</v>
      </c>
      <c r="AC60" s="29">
        <f t="shared" si="9"/>
        <v>7.150721486</v>
      </c>
      <c r="AD60" s="29">
        <f t="shared" si="10"/>
        <v>13.16138329</v>
      </c>
      <c r="AE60" s="40">
        <f t="shared" si="11"/>
        <v>0.1398460284</v>
      </c>
      <c r="AF60" s="40">
        <f t="shared" si="39"/>
        <v>0.07597985549</v>
      </c>
      <c r="AG60" s="22">
        <f t="shared" si="22"/>
        <v>0.03551325351</v>
      </c>
      <c r="AH60" s="37">
        <f t="shared" si="23"/>
        <v>0.09884407695</v>
      </c>
      <c r="AI60" s="59">
        <f t="shared" ref="AI60:AJ60" si="69">average(X54:X60)</f>
        <v>4952</v>
      </c>
      <c r="AJ60" s="59">
        <f t="shared" si="69"/>
        <v>3386.285714</v>
      </c>
      <c r="AK60" s="60">
        <f t="shared" si="51"/>
        <v>1.46236922</v>
      </c>
      <c r="AL60" s="31"/>
      <c r="AM60" s="19"/>
      <c r="AN60" s="19"/>
      <c r="AO60" s="32"/>
      <c r="AP60" s="32"/>
      <c r="AY60" s="31"/>
      <c r="AZ60" s="31"/>
      <c r="BA60" s="33"/>
      <c r="BB60" s="33"/>
      <c r="BC60" s="31"/>
      <c r="BD60" s="31"/>
      <c r="BE60" s="31"/>
      <c r="BF60" s="31"/>
      <c r="BG60" s="31"/>
      <c r="BH60" s="31"/>
      <c r="BI60" s="31"/>
      <c r="BJ60" s="31"/>
      <c r="BK60" s="31"/>
      <c r="BL60" s="31"/>
      <c r="BM60" s="31"/>
      <c r="BN60" s="31"/>
      <c r="BO60" s="31"/>
      <c r="BP60" s="31"/>
      <c r="BQ60" s="31"/>
      <c r="BR60" s="31"/>
      <c r="BS60" s="31"/>
      <c r="BT60" s="31"/>
    </row>
    <row r="61">
      <c r="A61" s="16">
        <v>43952.0</v>
      </c>
      <c r="B61" s="17">
        <f t="shared" si="70"/>
        <v>433</v>
      </c>
      <c r="C61" s="32"/>
      <c r="D61" s="32"/>
      <c r="E61" s="62">
        <v>10551.0</v>
      </c>
      <c r="F61" s="19">
        <f t="shared" si="27"/>
        <v>8160</v>
      </c>
      <c r="G61" s="20">
        <f t="shared" si="2"/>
        <v>0.7733864089</v>
      </c>
      <c r="H61" s="17">
        <f t="shared" si="71"/>
        <v>69</v>
      </c>
      <c r="I61" s="62">
        <v>1591.0</v>
      </c>
      <c r="J61" s="20">
        <f t="shared" si="3"/>
        <v>0.1507913942</v>
      </c>
      <c r="K61" s="20">
        <f t="shared" si="18"/>
        <v>0.6654119615</v>
      </c>
      <c r="L61" s="17">
        <f t="shared" si="36"/>
        <v>8</v>
      </c>
      <c r="M61" s="62">
        <v>800.0</v>
      </c>
      <c r="N61" s="22">
        <f t="shared" si="16"/>
        <v>0.07582219695</v>
      </c>
      <c r="O61" s="36">
        <f t="shared" si="19"/>
        <v>0.3345880385</v>
      </c>
      <c r="P61" s="63">
        <v>22123.0</v>
      </c>
      <c r="Q61" s="63">
        <v>233120.0</v>
      </c>
      <c r="R61" s="61"/>
      <c r="S61" s="63">
        <v>102305.0</v>
      </c>
      <c r="T61" s="64">
        <v>76538.0</v>
      </c>
      <c r="U61" s="17">
        <f t="shared" si="59"/>
        <v>65987</v>
      </c>
      <c r="V61" s="19">
        <f t="shared" si="6"/>
        <v>10551</v>
      </c>
      <c r="W61" s="65">
        <v>0.0</v>
      </c>
      <c r="X61" s="39">
        <f t="shared" ref="X61:Y61" si="72">S61-S60</f>
        <v>7706</v>
      </c>
      <c r="Y61" s="19">
        <f t="shared" si="72"/>
        <v>4187</v>
      </c>
      <c r="Z61" s="19"/>
      <c r="AA61" s="19">
        <f t="shared" si="20"/>
        <v>283.4740741</v>
      </c>
      <c r="AB61" s="28">
        <f t="shared" si="8"/>
        <v>9.696237323</v>
      </c>
      <c r="AC61" s="29">
        <f t="shared" si="9"/>
        <v>7.254099138</v>
      </c>
      <c r="AD61" s="29">
        <f t="shared" si="10"/>
        <v>9.669745958</v>
      </c>
      <c r="AE61" s="40">
        <f t="shared" si="11"/>
        <v>0.1378530926</v>
      </c>
      <c r="AF61" s="40">
        <f t="shared" si="39"/>
        <v>0.1034153332</v>
      </c>
      <c r="AG61" s="22">
        <f t="shared" si="22"/>
        <v>0.04279501878</v>
      </c>
      <c r="AH61" s="37">
        <f t="shared" si="23"/>
        <v>0.09008662175</v>
      </c>
      <c r="AI61" s="59">
        <f t="shared" ref="AI61:AJ61" si="73">average(X55:X61)</f>
        <v>5464.428571</v>
      </c>
      <c r="AJ61" s="59">
        <f t="shared" si="73"/>
        <v>3710.714286</v>
      </c>
      <c r="AK61" s="60">
        <f t="shared" si="51"/>
        <v>1.472608277</v>
      </c>
      <c r="AL61" s="31"/>
      <c r="AM61" s="19"/>
      <c r="AN61" s="19"/>
      <c r="AO61" s="32"/>
      <c r="AP61" s="32"/>
      <c r="AY61" s="31"/>
      <c r="AZ61" s="31"/>
      <c r="BA61" s="33"/>
      <c r="BB61" s="33"/>
      <c r="BC61" s="31"/>
      <c r="BD61" s="31"/>
      <c r="BE61" s="31"/>
      <c r="BF61" s="31"/>
      <c r="BG61" s="31"/>
      <c r="BH61" s="31"/>
      <c r="BI61" s="31"/>
      <c r="BJ61" s="31"/>
      <c r="BK61" s="31"/>
      <c r="BL61" s="31"/>
      <c r="BM61" s="31"/>
      <c r="BN61" s="31"/>
      <c r="BO61" s="31"/>
      <c r="BP61" s="31"/>
      <c r="BQ61" s="31"/>
      <c r="BR61" s="31"/>
      <c r="BS61" s="31"/>
      <c r="BT61" s="31"/>
    </row>
    <row r="62">
      <c r="A62" s="16">
        <v>43953.0</v>
      </c>
      <c r="B62" s="17">
        <f t="shared" si="70"/>
        <v>292</v>
      </c>
      <c r="C62" s="66"/>
      <c r="D62" s="66"/>
      <c r="E62" s="67">
        <v>10843.0</v>
      </c>
      <c r="F62" s="19">
        <f t="shared" si="27"/>
        <v>8347</v>
      </c>
      <c r="G62" s="20">
        <f t="shared" si="2"/>
        <v>0.7698054044</v>
      </c>
      <c r="H62" s="17">
        <f t="shared" si="71"/>
        <v>74</v>
      </c>
      <c r="I62" s="67">
        <v>1665.0</v>
      </c>
      <c r="J62" s="20">
        <f t="shared" si="3"/>
        <v>0.1535552891</v>
      </c>
      <c r="K62" s="20">
        <f t="shared" si="18"/>
        <v>0.6670673077</v>
      </c>
      <c r="L62" s="17">
        <f t="shared" si="36"/>
        <v>31</v>
      </c>
      <c r="M62" s="67">
        <v>831.0</v>
      </c>
      <c r="N62" s="22">
        <f t="shared" si="16"/>
        <v>0.07663930647</v>
      </c>
      <c r="O62" s="36">
        <f t="shared" si="19"/>
        <v>0.3329326923</v>
      </c>
      <c r="P62" s="68">
        <v>22545.0</v>
      </c>
      <c r="Q62" s="68">
        <v>235035.0</v>
      </c>
      <c r="R62" s="61"/>
      <c r="S62" s="68">
        <v>107943.0</v>
      </c>
      <c r="T62" s="69">
        <v>79868.0</v>
      </c>
      <c r="U62" s="17">
        <f t="shared" si="59"/>
        <v>69025</v>
      </c>
      <c r="V62" s="19">
        <f t="shared" si="6"/>
        <v>10843</v>
      </c>
      <c r="W62" s="70">
        <v>0.0</v>
      </c>
      <c r="X62" s="39">
        <f t="shared" ref="X62:Y62" si="74">S62-S61</f>
        <v>5638</v>
      </c>
      <c r="Y62" s="19">
        <f t="shared" si="74"/>
        <v>3330</v>
      </c>
      <c r="Z62" s="19"/>
      <c r="AA62" s="19">
        <f t="shared" si="20"/>
        <v>295.8074074</v>
      </c>
      <c r="AB62" s="28">
        <f t="shared" si="8"/>
        <v>9.955086231</v>
      </c>
      <c r="AC62" s="29">
        <f t="shared" si="9"/>
        <v>7.365858157</v>
      </c>
      <c r="AD62" s="29">
        <f t="shared" si="10"/>
        <v>11.40410959</v>
      </c>
      <c r="AE62" s="40">
        <f t="shared" si="11"/>
        <v>0.1357615065</v>
      </c>
      <c r="AF62" s="40">
        <f t="shared" si="39"/>
        <v>0.08768768769</v>
      </c>
      <c r="AG62" s="22">
        <f t="shared" si="22"/>
        <v>0.02767510189</v>
      </c>
      <c r="AH62" s="37">
        <f t="shared" si="23"/>
        <v>0.08182383723</v>
      </c>
      <c r="AI62" s="59">
        <f t="shared" ref="AI62:AJ62" si="75">average(X56:X62)</f>
        <v>5730.714286</v>
      </c>
      <c r="AJ62" s="59">
        <f t="shared" si="75"/>
        <v>3903.857143</v>
      </c>
      <c r="AK62" s="60">
        <f t="shared" si="51"/>
        <v>1.467962089</v>
      </c>
      <c r="AL62" s="31"/>
      <c r="AM62" s="19"/>
      <c r="AN62" s="19"/>
      <c r="AO62" s="32"/>
      <c r="AP62" s="32"/>
      <c r="AY62" s="31"/>
      <c r="AZ62" s="31"/>
      <c r="BA62" s="33"/>
      <c r="BB62" s="33"/>
      <c r="BC62" s="31"/>
      <c r="BD62" s="31"/>
      <c r="BE62" s="31"/>
      <c r="BF62" s="31"/>
      <c r="BG62" s="31"/>
      <c r="BH62" s="31"/>
      <c r="BI62" s="31"/>
      <c r="BJ62" s="31"/>
      <c r="BK62" s="31"/>
      <c r="BL62" s="31"/>
      <c r="BM62" s="31"/>
      <c r="BN62" s="31"/>
      <c r="BO62" s="31"/>
      <c r="BP62" s="31"/>
      <c r="BQ62" s="31"/>
      <c r="BR62" s="31"/>
      <c r="BS62" s="31"/>
      <c r="BT62" s="31"/>
    </row>
    <row r="63">
      <c r="A63" s="16">
        <v>43954.0</v>
      </c>
      <c r="B63" s="17">
        <f t="shared" si="70"/>
        <v>349</v>
      </c>
      <c r="C63" s="71"/>
      <c r="D63" s="71"/>
      <c r="E63" s="72">
        <v>11192.0</v>
      </c>
      <c r="F63" s="19">
        <f t="shared" si="27"/>
        <v>8471</v>
      </c>
      <c r="G63" s="20">
        <f t="shared" si="2"/>
        <v>0.7568799142</v>
      </c>
      <c r="H63" s="17">
        <f t="shared" si="71"/>
        <v>211</v>
      </c>
      <c r="I63" s="72">
        <v>1876.0</v>
      </c>
      <c r="J63" s="20">
        <f t="shared" si="3"/>
        <v>0.1676197284</v>
      </c>
      <c r="K63" s="20">
        <f t="shared" si="18"/>
        <v>0.6894524072</v>
      </c>
      <c r="L63" s="17">
        <f t="shared" si="36"/>
        <v>14</v>
      </c>
      <c r="M63" s="72">
        <v>845.0</v>
      </c>
      <c r="N63" s="22">
        <f t="shared" si="16"/>
        <v>0.0755003574</v>
      </c>
      <c r="O63" s="36">
        <f t="shared" si="19"/>
        <v>0.3105475928</v>
      </c>
      <c r="P63" s="73">
        <v>23130.0</v>
      </c>
      <c r="Q63" s="73">
        <v>236369.0</v>
      </c>
      <c r="R63" s="61"/>
      <c r="S63" s="73">
        <v>112965.0</v>
      </c>
      <c r="T63" s="74">
        <v>83012.0</v>
      </c>
      <c r="U63" s="17">
        <f t="shared" si="59"/>
        <v>71820</v>
      </c>
      <c r="V63" s="19">
        <f t="shared" si="6"/>
        <v>11192</v>
      </c>
      <c r="W63" s="70">
        <v>0.0</v>
      </c>
      <c r="X63" s="39">
        <f t="shared" ref="X63:Y63" si="76">S63-S62</f>
        <v>5022</v>
      </c>
      <c r="Y63" s="19">
        <f t="shared" si="76"/>
        <v>3144</v>
      </c>
      <c r="Z63" s="19"/>
      <c r="AA63" s="19">
        <f t="shared" si="20"/>
        <v>307.4518519</v>
      </c>
      <c r="AB63" s="28">
        <f t="shared" si="8"/>
        <v>10.09337026</v>
      </c>
      <c r="AC63" s="29">
        <f t="shared" si="9"/>
        <v>7.417083631</v>
      </c>
      <c r="AD63" s="29">
        <f t="shared" si="10"/>
        <v>9.008595989</v>
      </c>
      <c r="AE63" s="40">
        <f t="shared" si="11"/>
        <v>0.1348238809</v>
      </c>
      <c r="AF63" s="40">
        <f t="shared" si="39"/>
        <v>0.1110050891</v>
      </c>
      <c r="AG63" s="22">
        <f t="shared" si="22"/>
        <v>0.03218666421</v>
      </c>
      <c r="AH63" s="37">
        <f t="shared" si="23"/>
        <v>0.08871649128</v>
      </c>
      <c r="AI63" s="59">
        <f t="shared" ref="AI63:AJ63" si="77">average(X57:X63)</f>
        <v>5838</v>
      </c>
      <c r="AJ63" s="59">
        <f t="shared" si="77"/>
        <v>3719.714286</v>
      </c>
      <c r="AK63" s="60">
        <f t="shared" si="51"/>
        <v>1.569475382</v>
      </c>
      <c r="AL63" s="31"/>
      <c r="AM63" s="19"/>
      <c r="AN63" s="19"/>
      <c r="AO63" s="32"/>
      <c r="AP63" s="32"/>
      <c r="AY63" s="31"/>
      <c r="AZ63" s="31"/>
      <c r="BA63" s="33"/>
      <c r="BB63" s="33"/>
      <c r="BC63" s="31"/>
      <c r="BD63" s="31"/>
      <c r="BE63" s="31"/>
      <c r="BF63" s="31"/>
      <c r="BG63" s="31"/>
      <c r="BH63" s="31"/>
      <c r="BI63" s="31"/>
      <c r="BJ63" s="31"/>
      <c r="BK63" s="31"/>
      <c r="BL63" s="31"/>
      <c r="BM63" s="31"/>
      <c r="BN63" s="31"/>
      <c r="BO63" s="31"/>
      <c r="BP63" s="31"/>
      <c r="BQ63" s="31"/>
      <c r="BR63" s="31"/>
      <c r="BS63" s="31"/>
      <c r="BT63" s="31"/>
    </row>
    <row r="64">
      <c r="A64" s="16">
        <v>43955.0</v>
      </c>
      <c r="B64" s="17">
        <f t="shared" si="70"/>
        <v>395</v>
      </c>
      <c r="C64" s="71"/>
      <c r="D64" s="71"/>
      <c r="E64" s="72">
        <v>11587.0</v>
      </c>
      <c r="F64" s="19">
        <f t="shared" si="27"/>
        <v>8769</v>
      </c>
      <c r="G64" s="20">
        <f t="shared" si="2"/>
        <v>0.7567964098</v>
      </c>
      <c r="H64" s="17">
        <f t="shared" si="71"/>
        <v>78</v>
      </c>
      <c r="I64" s="72">
        <v>1954.0</v>
      </c>
      <c r="J64" s="20">
        <f t="shared" si="3"/>
        <v>0.1686372659</v>
      </c>
      <c r="K64" s="20">
        <f t="shared" si="18"/>
        <v>0.6933995742</v>
      </c>
      <c r="L64" s="17">
        <f t="shared" si="36"/>
        <v>19</v>
      </c>
      <c r="M64" s="72">
        <v>864.0</v>
      </c>
      <c r="N64" s="22">
        <f t="shared" si="16"/>
        <v>0.07456632433</v>
      </c>
      <c r="O64" s="36">
        <f t="shared" si="19"/>
        <v>0.3066004258</v>
      </c>
      <c r="P64" s="73">
        <v>24020.0</v>
      </c>
      <c r="Q64" s="73">
        <v>238178.0</v>
      </c>
      <c r="R64" s="61"/>
      <c r="S64" s="73">
        <v>116861.0</v>
      </c>
      <c r="T64" s="74">
        <v>86061.0</v>
      </c>
      <c r="U64" s="17">
        <f t="shared" si="59"/>
        <v>74474</v>
      </c>
      <c r="V64" s="19">
        <f t="shared" si="6"/>
        <v>11587</v>
      </c>
      <c r="W64" s="75">
        <v>0.0</v>
      </c>
      <c r="X64" s="39">
        <f t="shared" ref="X64:Y64" si="78">S64-S63</f>
        <v>3896</v>
      </c>
      <c r="Y64" s="19">
        <f t="shared" si="78"/>
        <v>3049</v>
      </c>
      <c r="Z64" s="19"/>
      <c r="AA64" s="19">
        <f t="shared" si="20"/>
        <v>318.7444444</v>
      </c>
      <c r="AB64" s="28">
        <f t="shared" si="8"/>
        <v>10.08552688</v>
      </c>
      <c r="AC64" s="29">
        <f t="shared" si="9"/>
        <v>7.427375507</v>
      </c>
      <c r="AD64" s="29">
        <f t="shared" si="10"/>
        <v>7.718987342</v>
      </c>
      <c r="AE64" s="40">
        <f t="shared" si="11"/>
        <v>0.1346370598</v>
      </c>
      <c r="AF64" s="40">
        <f t="shared" si="39"/>
        <v>0.1295506724</v>
      </c>
      <c r="AG64" s="22">
        <f t="shared" si="22"/>
        <v>0.03529306648</v>
      </c>
      <c r="AH64" s="37">
        <f t="shared" si="23"/>
        <v>0.09346390515</v>
      </c>
      <c r="AI64" s="59">
        <f t="shared" ref="AI64:AJ64" si="79">average(X58:X64)</f>
        <v>5957.714286</v>
      </c>
      <c r="AJ64" s="59">
        <f t="shared" si="79"/>
        <v>3807.428571</v>
      </c>
      <c r="AK64" s="60">
        <f t="shared" si="51"/>
        <v>1.564760618</v>
      </c>
      <c r="AL64" s="31"/>
      <c r="AM64" s="19"/>
      <c r="AN64" s="19"/>
      <c r="AO64" s="32"/>
      <c r="AP64" s="32"/>
      <c r="AY64" s="31"/>
      <c r="AZ64" s="31"/>
      <c r="BA64" s="33"/>
      <c r="BB64" s="33"/>
      <c r="BC64" s="31"/>
      <c r="BD64" s="31"/>
      <c r="BE64" s="31"/>
      <c r="BF64" s="31"/>
      <c r="BG64" s="31"/>
      <c r="BH64" s="31"/>
      <c r="BI64" s="31"/>
      <c r="BJ64" s="31"/>
      <c r="BK64" s="31"/>
      <c r="BL64" s="31"/>
      <c r="BM64" s="31"/>
      <c r="BN64" s="31"/>
      <c r="BO64" s="31"/>
      <c r="BP64" s="31"/>
      <c r="BQ64" s="31"/>
      <c r="BR64" s="31"/>
      <c r="BS64" s="31"/>
      <c r="BT64" s="31"/>
    </row>
    <row r="65">
      <c r="A65" s="16">
        <v>43956.0</v>
      </c>
      <c r="B65" s="17">
        <f t="shared" si="70"/>
        <v>484</v>
      </c>
      <c r="C65" s="71"/>
      <c r="D65" s="71"/>
      <c r="E65" s="72">
        <v>12071.0</v>
      </c>
      <c r="F65" s="19">
        <f t="shared" si="27"/>
        <v>9002</v>
      </c>
      <c r="G65" s="20">
        <f t="shared" si="2"/>
        <v>0.7457542871</v>
      </c>
      <c r="H65" s="17">
        <f t="shared" si="71"/>
        <v>243</v>
      </c>
      <c r="I65" s="72">
        <v>2197.0</v>
      </c>
      <c r="J65" s="20">
        <f t="shared" si="3"/>
        <v>0.1820064618</v>
      </c>
      <c r="K65" s="20">
        <f t="shared" si="18"/>
        <v>0.715868361</v>
      </c>
      <c r="L65" s="17">
        <f t="shared" si="36"/>
        <v>8</v>
      </c>
      <c r="M65" s="72">
        <v>872.0</v>
      </c>
      <c r="N65" s="22">
        <f t="shared" si="16"/>
        <v>0.0722392511</v>
      </c>
      <c r="O65" s="36">
        <f t="shared" si="19"/>
        <v>0.284131639</v>
      </c>
      <c r="P65" s="73">
        <v>26408.0</v>
      </c>
      <c r="Q65" s="73">
        <v>239226.0</v>
      </c>
      <c r="R65" s="61"/>
      <c r="S65" s="73">
        <v>121547.0</v>
      </c>
      <c r="T65" s="74">
        <v>88924.0</v>
      </c>
      <c r="U65" s="17">
        <f t="shared" si="59"/>
        <v>76853</v>
      </c>
      <c r="V65" s="19">
        <f t="shared" si="6"/>
        <v>12071</v>
      </c>
      <c r="W65" s="75">
        <v>0.0</v>
      </c>
      <c r="X65" s="39">
        <f t="shared" ref="X65:Y65" si="80">S65-S64</f>
        <v>4686</v>
      </c>
      <c r="Y65" s="19">
        <f t="shared" si="80"/>
        <v>2863</v>
      </c>
      <c r="Z65" s="19"/>
      <c r="AA65" s="19">
        <f t="shared" si="20"/>
        <v>329.3481481</v>
      </c>
      <c r="AB65" s="28">
        <f t="shared" si="8"/>
        <v>10.06933974</v>
      </c>
      <c r="AC65" s="29">
        <f t="shared" si="9"/>
        <v>7.366746748</v>
      </c>
      <c r="AD65" s="29">
        <f t="shared" si="10"/>
        <v>5.915289256</v>
      </c>
      <c r="AE65" s="40">
        <f t="shared" si="11"/>
        <v>0.1357451307</v>
      </c>
      <c r="AF65" s="40">
        <f t="shared" si="39"/>
        <v>0.1690534404</v>
      </c>
      <c r="AG65" s="22">
        <f t="shared" si="22"/>
        <v>0.0417709502</v>
      </c>
      <c r="AH65" s="37">
        <f t="shared" si="23"/>
        <v>0.09704321456</v>
      </c>
      <c r="AI65" s="59">
        <f t="shared" ref="AI65:AJ65" si="81">average(X59:X65)</f>
        <v>5989.857143</v>
      </c>
      <c r="AJ65" s="59">
        <f t="shared" si="81"/>
        <v>3768.571429</v>
      </c>
      <c r="AK65" s="60">
        <f t="shared" si="51"/>
        <v>1.589423806</v>
      </c>
      <c r="AL65" s="31"/>
      <c r="AM65" s="19"/>
      <c r="AN65" s="19"/>
      <c r="AO65" s="32"/>
      <c r="AP65" s="32"/>
      <c r="AY65" s="31"/>
      <c r="AZ65" s="31"/>
      <c r="BA65" s="33"/>
      <c r="BB65" s="33"/>
      <c r="BC65" s="31"/>
      <c r="BD65" s="31"/>
      <c r="BE65" s="31"/>
      <c r="BF65" s="31"/>
      <c r="BG65" s="31"/>
      <c r="BH65" s="31"/>
      <c r="BI65" s="31"/>
      <c r="BJ65" s="31"/>
      <c r="BK65" s="31"/>
      <c r="BL65" s="31"/>
      <c r="BM65" s="31"/>
      <c r="BN65" s="31"/>
      <c r="BO65" s="31"/>
      <c r="BP65" s="31"/>
      <c r="BQ65" s="31"/>
      <c r="BR65" s="31"/>
      <c r="BS65" s="31"/>
      <c r="BT65" s="31"/>
    </row>
    <row r="66">
      <c r="A66" s="16">
        <v>43957.0</v>
      </c>
      <c r="B66" s="17">
        <f t="shared" si="70"/>
        <v>367</v>
      </c>
      <c r="C66" s="71"/>
      <c r="D66" s="71"/>
      <c r="E66" s="72">
        <v>12438.0</v>
      </c>
      <c r="F66" s="19">
        <f t="shared" si="27"/>
        <v>9226</v>
      </c>
      <c r="G66" s="20">
        <f t="shared" si="2"/>
        <v>0.7417591253</v>
      </c>
      <c r="H66" s="17">
        <f t="shared" si="71"/>
        <v>120</v>
      </c>
      <c r="I66" s="72">
        <v>2317.0</v>
      </c>
      <c r="J66" s="20">
        <f t="shared" si="3"/>
        <v>0.1862839685</v>
      </c>
      <c r="K66" s="20">
        <f t="shared" si="18"/>
        <v>0.7213574097</v>
      </c>
      <c r="L66" s="17">
        <f t="shared" si="36"/>
        <v>23</v>
      </c>
      <c r="M66" s="72">
        <v>895.0</v>
      </c>
      <c r="N66" s="22">
        <f t="shared" si="16"/>
        <v>0.07195690626</v>
      </c>
      <c r="O66" s="36">
        <f t="shared" si="19"/>
        <v>0.2786425903</v>
      </c>
      <c r="P66" s="73">
        <v>26932.0</v>
      </c>
      <c r="Q66" s="73">
        <v>240726.0</v>
      </c>
      <c r="R66" s="61"/>
      <c r="S66" s="73">
        <v>128383.0</v>
      </c>
      <c r="T66" s="74">
        <v>92976.0</v>
      </c>
      <c r="U66" s="17">
        <f t="shared" si="59"/>
        <v>80538</v>
      </c>
      <c r="V66" s="19">
        <f t="shared" si="6"/>
        <v>12438</v>
      </c>
      <c r="W66" s="75">
        <v>0.0</v>
      </c>
      <c r="X66" s="39">
        <f t="shared" ref="X66:Y66" si="82">S66-S65</f>
        <v>6836</v>
      </c>
      <c r="Y66" s="19">
        <f t="shared" si="82"/>
        <v>4052</v>
      </c>
      <c r="Z66" s="19"/>
      <c r="AA66" s="19">
        <f t="shared" si="20"/>
        <v>344.3555556</v>
      </c>
      <c r="AB66" s="28">
        <f t="shared" si="8"/>
        <v>10.32183631</v>
      </c>
      <c r="AC66" s="29">
        <f t="shared" si="9"/>
        <v>7.475156778</v>
      </c>
      <c r="AD66" s="29">
        <f t="shared" si="10"/>
        <v>11.04087193</v>
      </c>
      <c r="AE66" s="40">
        <f t="shared" si="11"/>
        <v>0.1337764584</v>
      </c>
      <c r="AF66" s="40">
        <f t="shared" si="39"/>
        <v>0.09057255676</v>
      </c>
      <c r="AG66" s="22">
        <f t="shared" si="22"/>
        <v>0.03040344628</v>
      </c>
      <c r="AH66" s="37">
        <f t="shared" si="23"/>
        <v>0.1058669419</v>
      </c>
      <c r="AI66" s="59">
        <f t="shared" ref="AI66:AJ66" si="83">average(X60:X66)</f>
        <v>5914</v>
      </c>
      <c r="AJ66" s="59">
        <f t="shared" si="83"/>
        <v>3598.857143</v>
      </c>
      <c r="AK66" s="60">
        <f t="shared" si="51"/>
        <v>1.64329946</v>
      </c>
      <c r="AL66" s="31"/>
      <c r="AM66" s="19"/>
      <c r="AN66" s="19"/>
      <c r="AO66" s="32"/>
      <c r="AP66" s="32"/>
      <c r="AY66" s="31"/>
      <c r="AZ66" s="31"/>
      <c r="BA66" s="33"/>
      <c r="BB66" s="33"/>
      <c r="BC66" s="31"/>
      <c r="BD66" s="31"/>
      <c r="BE66" s="31"/>
      <c r="BF66" s="31"/>
      <c r="BG66" s="31"/>
      <c r="BH66" s="31"/>
      <c r="BI66" s="31"/>
      <c r="BJ66" s="31"/>
      <c r="BK66" s="31"/>
      <c r="BL66" s="31"/>
      <c r="BM66" s="31"/>
      <c r="BN66" s="31"/>
      <c r="BO66" s="31"/>
      <c r="BP66" s="31"/>
      <c r="BQ66" s="31"/>
      <c r="BR66" s="31"/>
      <c r="BS66" s="31"/>
      <c r="BT66" s="31"/>
    </row>
    <row r="67">
      <c r="A67" s="16">
        <v>43958.0</v>
      </c>
      <c r="B67" s="17">
        <f t="shared" si="70"/>
        <v>338</v>
      </c>
      <c r="C67" s="71"/>
      <c r="D67" s="71"/>
      <c r="E67" s="72">
        <v>12776.0</v>
      </c>
      <c r="F67" s="19">
        <f t="shared" si="27"/>
        <v>9465</v>
      </c>
      <c r="G67" s="20">
        <f t="shared" si="2"/>
        <v>0.7408422041</v>
      </c>
      <c r="H67" s="17">
        <f t="shared" si="71"/>
        <v>64</v>
      </c>
      <c r="I67" s="72">
        <v>2381.0</v>
      </c>
      <c r="J67" s="20">
        <f t="shared" si="3"/>
        <v>0.1863650595</v>
      </c>
      <c r="K67" s="20">
        <f t="shared" si="18"/>
        <v>0.7191180912</v>
      </c>
      <c r="L67" s="17">
        <f t="shared" si="36"/>
        <v>35</v>
      </c>
      <c r="M67" s="72">
        <v>930.0</v>
      </c>
      <c r="N67" s="22">
        <f t="shared" si="16"/>
        <v>0.07279273638</v>
      </c>
      <c r="O67" s="36">
        <f t="shared" si="19"/>
        <v>0.2808819088</v>
      </c>
      <c r="P67" s="73">
        <v>28508.0</v>
      </c>
      <c r="Q67" s="73">
        <v>243455.0</v>
      </c>
      <c r="R67" s="61"/>
      <c r="S67" s="73">
        <v>134151.0</v>
      </c>
      <c r="T67" s="74">
        <v>96717.0</v>
      </c>
      <c r="U67" s="17">
        <f t="shared" si="59"/>
        <v>83941</v>
      </c>
      <c r="V67" s="19">
        <f t="shared" si="6"/>
        <v>12776</v>
      </c>
      <c r="W67" s="75">
        <v>0.0</v>
      </c>
      <c r="X67" s="39">
        <f t="shared" ref="X67:Y67" si="84">S67-S66</f>
        <v>5768</v>
      </c>
      <c r="Y67" s="19">
        <f t="shared" si="84"/>
        <v>3741</v>
      </c>
      <c r="Z67" s="19"/>
      <c r="AA67" s="19">
        <f t="shared" si="20"/>
        <v>358.2111111</v>
      </c>
      <c r="AB67" s="28">
        <f t="shared" si="8"/>
        <v>10.50023482</v>
      </c>
      <c r="AC67" s="29">
        <f t="shared" si="9"/>
        <v>7.570209768</v>
      </c>
      <c r="AD67" s="29">
        <f t="shared" si="10"/>
        <v>11.06804734</v>
      </c>
      <c r="AE67" s="40">
        <f t="shared" si="11"/>
        <v>0.1320967358</v>
      </c>
      <c r="AF67" s="40">
        <f t="shared" si="39"/>
        <v>0.09035017375</v>
      </c>
      <c r="AG67" s="22">
        <f t="shared" si="22"/>
        <v>0.02717478694</v>
      </c>
      <c r="AH67" s="37">
        <f t="shared" si="23"/>
        <v>0.1090864319</v>
      </c>
      <c r="AI67" s="59">
        <f t="shared" ref="AI67:AJ67" si="85">average(X61:X67)</f>
        <v>5650.285714</v>
      </c>
      <c r="AJ67" s="59">
        <f t="shared" si="85"/>
        <v>3480.857143</v>
      </c>
      <c r="AK67" s="60">
        <f t="shared" si="51"/>
        <v>1.623245506</v>
      </c>
      <c r="AL67" s="31"/>
      <c r="AM67" s="19"/>
      <c r="AN67" s="19"/>
      <c r="AO67" s="32"/>
      <c r="AP67" s="32"/>
      <c r="AY67" s="31"/>
      <c r="AZ67" s="31"/>
      <c r="BA67" s="33"/>
      <c r="BB67" s="33"/>
      <c r="BC67" s="31"/>
      <c r="BD67" s="31"/>
      <c r="BE67" s="31"/>
      <c r="BF67" s="31"/>
      <c r="BG67" s="31"/>
      <c r="BH67" s="31"/>
      <c r="BI67" s="31"/>
      <c r="BJ67" s="31"/>
      <c r="BK67" s="31"/>
      <c r="BL67" s="31"/>
      <c r="BM67" s="31"/>
      <c r="BN67" s="31"/>
      <c r="BO67" s="31"/>
      <c r="BP67" s="31"/>
      <c r="BQ67" s="31"/>
      <c r="BR67" s="31"/>
      <c r="BS67" s="31"/>
      <c r="BT67" s="31"/>
    </row>
    <row r="68">
      <c r="A68" s="16">
        <v>43959.0</v>
      </c>
      <c r="B68" s="17">
        <f t="shared" si="70"/>
        <v>336</v>
      </c>
      <c r="C68" s="71"/>
      <c r="D68" s="71"/>
      <c r="E68" s="72">
        <v>13112.0</v>
      </c>
      <c r="F68" s="19">
        <f t="shared" si="27"/>
        <v>9675</v>
      </c>
      <c r="G68" s="20">
        <f t="shared" si="2"/>
        <v>0.7378737035</v>
      </c>
      <c r="H68" s="17">
        <f t="shared" si="71"/>
        <v>113</v>
      </c>
      <c r="I68" s="72">
        <v>2494.0</v>
      </c>
      <c r="J68" s="20">
        <f t="shared" si="3"/>
        <v>0.1902074436</v>
      </c>
      <c r="K68" s="20">
        <f t="shared" si="18"/>
        <v>0.7256328193</v>
      </c>
      <c r="L68" s="17">
        <f t="shared" si="36"/>
        <v>13</v>
      </c>
      <c r="M68" s="72">
        <v>943.0</v>
      </c>
      <c r="N68" s="22">
        <f t="shared" si="16"/>
        <v>0.07191885296</v>
      </c>
      <c r="O68" s="36">
        <f t="shared" si="19"/>
        <v>0.2743671807</v>
      </c>
      <c r="P68" s="73">
        <v>29087.0</v>
      </c>
      <c r="Q68" s="73">
        <v>244480.0</v>
      </c>
      <c r="R68" s="61"/>
      <c r="S68" s="73">
        <v>143452.0</v>
      </c>
      <c r="T68" s="74">
        <v>103361.0</v>
      </c>
      <c r="U68" s="17">
        <f t="shared" si="59"/>
        <v>90249</v>
      </c>
      <c r="V68" s="19">
        <f t="shared" si="6"/>
        <v>13112</v>
      </c>
      <c r="W68" s="75">
        <v>0.0</v>
      </c>
      <c r="X68" s="39">
        <f t="shared" ref="X68:Y68" si="86">S68-S67</f>
        <v>9301</v>
      </c>
      <c r="Y68" s="19">
        <f t="shared" si="86"/>
        <v>6644</v>
      </c>
      <c r="Z68" s="19"/>
      <c r="AA68" s="19">
        <f t="shared" si="20"/>
        <v>382.8185185</v>
      </c>
      <c r="AB68" s="28">
        <f t="shared" si="8"/>
        <v>10.94051251</v>
      </c>
      <c r="AC68" s="29">
        <f t="shared" si="9"/>
        <v>7.882931666</v>
      </c>
      <c r="AD68" s="29">
        <f t="shared" si="10"/>
        <v>19.77380952</v>
      </c>
      <c r="AE68" s="40">
        <f t="shared" si="11"/>
        <v>0.1268563578</v>
      </c>
      <c r="AF68" s="40">
        <f t="shared" si="39"/>
        <v>0.05057194461</v>
      </c>
      <c r="AG68" s="22">
        <f t="shared" si="22"/>
        <v>0.02629931121</v>
      </c>
      <c r="AH68" s="37">
        <f t="shared" si="23"/>
        <v>0.09547776162</v>
      </c>
      <c r="AI68" s="59">
        <f t="shared" ref="AI68:AJ68" si="87">average(X62:X68)</f>
        <v>5878.142857</v>
      </c>
      <c r="AJ68" s="59">
        <f t="shared" si="87"/>
        <v>3831.857143</v>
      </c>
      <c r="AK68" s="60">
        <f t="shared" si="51"/>
        <v>1.534019312</v>
      </c>
      <c r="AL68" s="31"/>
      <c r="AM68" s="19"/>
      <c r="AN68" s="19"/>
      <c r="AO68" s="32"/>
      <c r="AP68" s="32"/>
      <c r="AY68" s="31"/>
      <c r="AZ68" s="31"/>
      <c r="BA68" s="33"/>
      <c r="BB68" s="33"/>
      <c r="BC68" s="31"/>
      <c r="BD68" s="31"/>
      <c r="BE68" s="31"/>
      <c r="BF68" s="31"/>
      <c r="BG68" s="31"/>
      <c r="BH68" s="31"/>
      <c r="BI68" s="31"/>
      <c r="BJ68" s="31"/>
      <c r="BK68" s="31"/>
      <c r="BL68" s="31"/>
      <c r="BM68" s="31"/>
      <c r="BN68" s="31"/>
      <c r="BO68" s="31"/>
      <c r="BP68" s="31"/>
      <c r="BQ68" s="31"/>
      <c r="BR68" s="31"/>
      <c r="BS68" s="31"/>
      <c r="BT68" s="31"/>
    </row>
    <row r="69">
      <c r="A69" s="16">
        <v>43960.0</v>
      </c>
      <c r="B69" s="17">
        <f t="shared" si="70"/>
        <v>533</v>
      </c>
      <c r="C69" s="71"/>
      <c r="D69" s="71"/>
      <c r="E69" s="72">
        <v>13645.0</v>
      </c>
      <c r="F69" s="19">
        <f t="shared" si="27"/>
        <v>10079</v>
      </c>
      <c r="G69" s="20">
        <f t="shared" si="2"/>
        <v>0.7386588494</v>
      </c>
      <c r="H69" s="17">
        <f t="shared" si="71"/>
        <v>113</v>
      </c>
      <c r="I69" s="72">
        <v>2607.0</v>
      </c>
      <c r="J69" s="20">
        <f t="shared" si="3"/>
        <v>0.191058996</v>
      </c>
      <c r="K69" s="20">
        <f t="shared" si="18"/>
        <v>0.7310712283</v>
      </c>
      <c r="L69" s="17">
        <f t="shared" si="36"/>
        <v>16</v>
      </c>
      <c r="M69" s="72">
        <v>959.0</v>
      </c>
      <c r="N69" s="22">
        <f t="shared" si="16"/>
        <v>0.07028215464</v>
      </c>
      <c r="O69" s="36">
        <f t="shared" si="19"/>
        <v>0.2689287717</v>
      </c>
      <c r="P69" s="73">
        <v>29690.0</v>
      </c>
      <c r="Q69" s="73">
        <v>246847.0</v>
      </c>
      <c r="R69" s="61"/>
      <c r="S69" s="73">
        <v>150887.0</v>
      </c>
      <c r="T69" s="74">
        <v>108699.0</v>
      </c>
      <c r="U69" s="17">
        <f t="shared" si="59"/>
        <v>95054</v>
      </c>
      <c r="V69" s="19">
        <f t="shared" si="6"/>
        <v>13645</v>
      </c>
      <c r="W69" s="75">
        <v>0.0</v>
      </c>
      <c r="X69" s="39">
        <f t="shared" ref="X69:Y69" si="88">S69-S68</f>
        <v>7435</v>
      </c>
      <c r="Y69" s="19">
        <f t="shared" si="88"/>
        <v>5338</v>
      </c>
      <c r="Z69" s="19"/>
      <c r="AA69" s="19">
        <f t="shared" si="20"/>
        <v>402.5888889</v>
      </c>
      <c r="AB69" s="28">
        <f t="shared" si="8"/>
        <v>11.05804324</v>
      </c>
      <c r="AC69" s="29">
        <f t="shared" si="9"/>
        <v>7.966214731</v>
      </c>
      <c r="AD69" s="29">
        <f t="shared" si="10"/>
        <v>10.01500938</v>
      </c>
      <c r="AE69" s="40">
        <f t="shared" si="11"/>
        <v>0.1255301337</v>
      </c>
      <c r="AF69" s="40">
        <f t="shared" si="39"/>
        <v>0.09985013114</v>
      </c>
      <c r="AG69" s="22">
        <f t="shared" si="22"/>
        <v>0.04064978646</v>
      </c>
      <c r="AH69" s="37">
        <f t="shared" si="23"/>
        <v>0.0971870556</v>
      </c>
      <c r="AI69" s="59">
        <f t="shared" ref="AI69:AJ69" si="89">average(X63:X69)</f>
        <v>6134.857143</v>
      </c>
      <c r="AJ69" s="59">
        <f t="shared" si="89"/>
        <v>4118.714286</v>
      </c>
      <c r="AK69" s="60">
        <f t="shared" si="51"/>
        <v>1.489507821</v>
      </c>
      <c r="AL69" s="31"/>
      <c r="AM69" s="19"/>
      <c r="AN69" s="19"/>
      <c r="AO69" s="32"/>
      <c r="AP69" s="32"/>
      <c r="AY69" s="31"/>
      <c r="AZ69" s="31"/>
      <c r="BA69" s="33"/>
      <c r="BB69" s="33"/>
      <c r="BC69" s="31"/>
      <c r="BD69" s="31"/>
      <c r="BE69" s="31"/>
      <c r="BF69" s="31"/>
      <c r="BG69" s="31"/>
      <c r="BH69" s="31"/>
      <c r="BI69" s="31"/>
      <c r="BJ69" s="31"/>
      <c r="BK69" s="31"/>
      <c r="BL69" s="31"/>
      <c r="BM69" s="31"/>
      <c r="BN69" s="31"/>
      <c r="BO69" s="31"/>
      <c r="BP69" s="31"/>
      <c r="BQ69" s="31"/>
      <c r="BR69" s="31"/>
      <c r="BS69" s="31"/>
      <c r="BT69" s="31"/>
    </row>
    <row r="70">
      <c r="A70" s="16">
        <v>43961.0</v>
      </c>
      <c r="B70" s="17">
        <f t="shared" si="70"/>
        <v>387</v>
      </c>
      <c r="C70" s="71"/>
      <c r="D70" s="71"/>
      <c r="E70" s="72">
        <v>14032.0</v>
      </c>
      <c r="F70" s="19">
        <f t="shared" si="27"/>
        <v>10361</v>
      </c>
      <c r="G70" s="20">
        <f t="shared" si="2"/>
        <v>0.7383836944</v>
      </c>
      <c r="H70" s="17">
        <f t="shared" si="71"/>
        <v>91</v>
      </c>
      <c r="I70" s="72">
        <v>2698.0</v>
      </c>
      <c r="J70" s="20">
        <f t="shared" si="3"/>
        <v>0.1922748005</v>
      </c>
      <c r="K70" s="20">
        <f t="shared" si="18"/>
        <v>0.734949605</v>
      </c>
      <c r="L70" s="17">
        <f t="shared" si="36"/>
        <v>14</v>
      </c>
      <c r="M70" s="72">
        <v>973.0</v>
      </c>
      <c r="N70" s="22">
        <f t="shared" si="16"/>
        <v>0.06934150513</v>
      </c>
      <c r="O70" s="36">
        <f t="shared" si="19"/>
        <v>0.265050395</v>
      </c>
      <c r="P70" s="73">
        <v>30317.0</v>
      </c>
      <c r="Q70" s="73">
        <v>248690.0</v>
      </c>
      <c r="R70" s="61"/>
      <c r="S70" s="73">
        <v>158273.0</v>
      </c>
      <c r="T70" s="74">
        <v>113452.0</v>
      </c>
      <c r="U70" s="17">
        <f t="shared" si="59"/>
        <v>99420</v>
      </c>
      <c r="V70" s="19">
        <f t="shared" si="6"/>
        <v>14032</v>
      </c>
      <c r="W70" s="75">
        <v>0.0</v>
      </c>
      <c r="X70" s="39">
        <f t="shared" ref="X70:Y70" si="90">S70-S69</f>
        <v>7386</v>
      </c>
      <c r="Y70" s="19">
        <f t="shared" si="90"/>
        <v>4753</v>
      </c>
      <c r="Z70" s="19"/>
      <c r="AA70" s="19">
        <f t="shared" si="20"/>
        <v>420.1925926</v>
      </c>
      <c r="AB70" s="28">
        <f t="shared" si="8"/>
        <v>11.27943273</v>
      </c>
      <c r="AC70" s="29">
        <f t="shared" si="9"/>
        <v>8.085233751</v>
      </c>
      <c r="AD70" s="29">
        <f t="shared" si="10"/>
        <v>12.28165375</v>
      </c>
      <c r="AE70" s="40">
        <f t="shared" si="11"/>
        <v>0.1236822621</v>
      </c>
      <c r="AF70" s="40">
        <f t="shared" si="39"/>
        <v>0.08142225963</v>
      </c>
      <c r="AG70" s="22">
        <f t="shared" si="22"/>
        <v>0.02836203738</v>
      </c>
      <c r="AH70" s="37">
        <f t="shared" si="23"/>
        <v>0.09329829172</v>
      </c>
      <c r="AI70" s="59">
        <f t="shared" ref="AI70:AJ70" si="91">average(X64:X70)</f>
        <v>6472.571429</v>
      </c>
      <c r="AJ70" s="59">
        <f t="shared" si="91"/>
        <v>4348.571429</v>
      </c>
      <c r="AK70" s="60">
        <f t="shared" si="51"/>
        <v>1.488436268</v>
      </c>
      <c r="AL70" s="31"/>
      <c r="AM70" s="19"/>
      <c r="AN70" s="19"/>
      <c r="AO70" s="32"/>
      <c r="AP70" s="32"/>
      <c r="AY70" s="31"/>
      <c r="AZ70" s="31"/>
      <c r="BA70" s="33"/>
      <c r="BB70" s="33"/>
      <c r="BC70" s="31"/>
      <c r="BD70" s="31"/>
      <c r="BE70" s="31"/>
      <c r="BF70" s="31"/>
      <c r="BG70" s="31"/>
      <c r="BH70" s="31"/>
      <c r="BI70" s="31"/>
      <c r="BJ70" s="31"/>
      <c r="BK70" s="31"/>
      <c r="BL70" s="31"/>
      <c r="BM70" s="31"/>
      <c r="BN70" s="31"/>
      <c r="BO70" s="31"/>
      <c r="BP70" s="31"/>
      <c r="BQ70" s="31"/>
      <c r="BR70" s="31"/>
      <c r="BS70" s="31"/>
      <c r="BT70" s="31"/>
    </row>
    <row r="71">
      <c r="A71" s="16">
        <v>43962.0</v>
      </c>
      <c r="B71" s="17">
        <f t="shared" si="70"/>
        <v>233</v>
      </c>
      <c r="C71" s="71"/>
      <c r="D71" s="71"/>
      <c r="E71" s="72">
        <v>14265.0</v>
      </c>
      <c r="F71" s="19">
        <f t="shared" si="27"/>
        <v>10393</v>
      </c>
      <c r="G71" s="20">
        <f t="shared" si="2"/>
        <v>0.7285664213</v>
      </c>
      <c r="H71" s="17">
        <f t="shared" si="71"/>
        <v>183</v>
      </c>
      <c r="I71" s="72">
        <v>2881.0</v>
      </c>
      <c r="J71" s="20">
        <f t="shared" si="3"/>
        <v>0.2019628461</v>
      </c>
      <c r="K71" s="20">
        <f t="shared" si="18"/>
        <v>0.7440599174</v>
      </c>
      <c r="L71" s="17">
        <f t="shared" si="36"/>
        <v>18</v>
      </c>
      <c r="M71" s="72">
        <v>991.0</v>
      </c>
      <c r="N71" s="22">
        <f t="shared" si="16"/>
        <v>0.06947073256</v>
      </c>
      <c r="O71" s="36">
        <f t="shared" si="19"/>
        <v>0.2559400826</v>
      </c>
      <c r="P71" s="73">
        <v>31994.0</v>
      </c>
      <c r="Q71" s="73">
        <v>249105.0</v>
      </c>
      <c r="R71" s="61"/>
      <c r="S71" s="73">
        <v>161351.0</v>
      </c>
      <c r="T71" s="74">
        <v>116358.0</v>
      </c>
      <c r="U71" s="17">
        <f t="shared" si="59"/>
        <v>102093</v>
      </c>
      <c r="V71" s="19">
        <f t="shared" si="6"/>
        <v>14265</v>
      </c>
      <c r="W71" s="75">
        <v>0.0</v>
      </c>
      <c r="X71" s="39">
        <f t="shared" ref="X71:Y71" si="92">S71-S70</f>
        <v>3078</v>
      </c>
      <c r="Y71" s="19">
        <f t="shared" si="92"/>
        <v>2906</v>
      </c>
      <c r="Z71" s="19"/>
      <c r="AA71" s="19">
        <f t="shared" si="20"/>
        <v>430.9555556</v>
      </c>
      <c r="AB71" s="28">
        <f t="shared" si="8"/>
        <v>11.31097091</v>
      </c>
      <c r="AC71" s="29">
        <f t="shared" si="9"/>
        <v>8.156887487</v>
      </c>
      <c r="AD71" s="29">
        <f t="shared" si="10"/>
        <v>12.472103</v>
      </c>
      <c r="AE71" s="40">
        <f t="shared" si="11"/>
        <v>0.122595782</v>
      </c>
      <c r="AF71" s="40">
        <f t="shared" si="39"/>
        <v>0.08017894012</v>
      </c>
      <c r="AG71" s="22">
        <f t="shared" si="22"/>
        <v>0.01660490308</v>
      </c>
      <c r="AH71" s="37">
        <f t="shared" si="23"/>
        <v>0.08839158993</v>
      </c>
      <c r="AI71" s="59">
        <f t="shared" ref="AI71:AJ71" si="93">average(X65:X71)</f>
        <v>6355.714286</v>
      </c>
      <c r="AJ71" s="59">
        <f t="shared" si="93"/>
        <v>4328.142857</v>
      </c>
      <c r="AK71" s="60">
        <f t="shared" si="51"/>
        <v>1.468462224</v>
      </c>
      <c r="AL71" s="76"/>
      <c r="AM71" s="19"/>
      <c r="AN71" s="19"/>
      <c r="AO71" s="77"/>
      <c r="AP71" s="77"/>
      <c r="AQ71" s="78"/>
      <c r="AR71" s="78"/>
      <c r="AS71" s="78"/>
      <c r="AT71" s="78"/>
      <c r="AU71" s="78"/>
      <c r="AV71" s="78"/>
      <c r="AW71" s="78"/>
      <c r="AX71" s="78"/>
      <c r="AY71" s="76">
        <f t="shared" ref="AY71:AY216" si="96">sum(Y65:Y71)/count(Y65:Y71)</f>
        <v>4328.142857</v>
      </c>
      <c r="AZ71" s="79">
        <f t="shared" ref="AZ71:AZ216" si="97">sum(B65:B71)/sum(Y65:Y71)</f>
        <v>0.08839158993</v>
      </c>
      <c r="BA71" s="33"/>
      <c r="BB71" s="33"/>
      <c r="BC71" s="31"/>
      <c r="BD71" s="31"/>
      <c r="BE71" s="31"/>
      <c r="BF71" s="31"/>
      <c r="BG71" s="31"/>
      <c r="BH71" s="31"/>
      <c r="BI71" s="31"/>
      <c r="BJ71" s="31"/>
      <c r="BK71" s="31"/>
      <c r="BL71" s="31"/>
      <c r="BM71" s="31"/>
      <c r="BN71" s="31"/>
      <c r="BO71" s="31"/>
      <c r="BP71" s="31"/>
      <c r="BQ71" s="31"/>
      <c r="BR71" s="31"/>
      <c r="BS71" s="31"/>
      <c r="BT71" s="31"/>
    </row>
    <row r="72">
      <c r="A72" s="16">
        <v>43963.0</v>
      </c>
      <c r="B72" s="17">
        <f t="shared" si="70"/>
        <v>484</v>
      </c>
      <c r="C72" s="71"/>
      <c r="D72" s="71"/>
      <c r="E72" s="72">
        <v>14749.0</v>
      </c>
      <c r="F72" s="19">
        <f t="shared" si="27"/>
        <v>10679</v>
      </c>
      <c r="G72" s="20">
        <f t="shared" si="2"/>
        <v>0.7240490881</v>
      </c>
      <c r="H72" s="17">
        <f t="shared" si="71"/>
        <v>182</v>
      </c>
      <c r="I72" s="72">
        <v>3063.0</v>
      </c>
      <c r="J72" s="20">
        <f t="shared" si="3"/>
        <v>0.2076750966</v>
      </c>
      <c r="K72" s="20">
        <f t="shared" si="18"/>
        <v>0.7525798526</v>
      </c>
      <c r="L72" s="17">
        <f t="shared" si="36"/>
        <v>16</v>
      </c>
      <c r="M72" s="72">
        <v>1007.0</v>
      </c>
      <c r="N72" s="22">
        <f t="shared" si="16"/>
        <v>0.06827581531</v>
      </c>
      <c r="O72" s="36">
        <f t="shared" si="19"/>
        <v>0.2474201474</v>
      </c>
      <c r="P72" s="73">
        <v>32147.0</v>
      </c>
      <c r="Q72" s="73">
        <v>251861.0</v>
      </c>
      <c r="R72" s="61"/>
      <c r="S72" s="73">
        <v>165128.0</v>
      </c>
      <c r="T72" s="74">
        <v>119728.0</v>
      </c>
      <c r="U72" s="17">
        <f t="shared" si="59"/>
        <v>104979</v>
      </c>
      <c r="V72" s="19">
        <f t="shared" si="6"/>
        <v>14749</v>
      </c>
      <c r="W72" s="75">
        <v>0.0</v>
      </c>
      <c r="X72" s="39">
        <f t="shared" ref="X72:Y72" si="94">S72-S71</f>
        <v>3777</v>
      </c>
      <c r="Y72" s="19">
        <f t="shared" si="94"/>
        <v>3370</v>
      </c>
      <c r="Z72" s="19"/>
      <c r="AA72" s="19">
        <f t="shared" si="20"/>
        <v>443.437037</v>
      </c>
      <c r="AB72" s="28">
        <f t="shared" si="8"/>
        <v>11.19587769</v>
      </c>
      <c r="AC72" s="29">
        <f t="shared" si="9"/>
        <v>8.117702895</v>
      </c>
      <c r="AD72" s="29">
        <f t="shared" si="10"/>
        <v>6.962809917</v>
      </c>
      <c r="AE72" s="40">
        <f t="shared" si="11"/>
        <v>0.1231875585</v>
      </c>
      <c r="AF72" s="40">
        <f t="shared" si="39"/>
        <v>0.143620178</v>
      </c>
      <c r="AG72" s="22">
        <f t="shared" si="22"/>
        <v>0.03392919734</v>
      </c>
      <c r="AH72" s="37">
        <f t="shared" si="23"/>
        <v>0.08693676146</v>
      </c>
      <c r="AI72" s="59">
        <f t="shared" ref="AI72:AJ72" si="95">average(X66:X72)</f>
        <v>6225.857143</v>
      </c>
      <c r="AJ72" s="59">
        <f t="shared" si="95"/>
        <v>4400.571429</v>
      </c>
      <c r="AK72" s="60">
        <f t="shared" si="51"/>
        <v>1.414783794</v>
      </c>
      <c r="AL72" s="76"/>
      <c r="AM72" s="19"/>
      <c r="AN72" s="19"/>
      <c r="AO72" s="77"/>
      <c r="AP72" s="77"/>
      <c r="AQ72" s="78"/>
      <c r="AR72" s="78"/>
      <c r="AS72" s="78"/>
      <c r="AT72" s="78"/>
      <c r="AU72" s="78"/>
      <c r="AV72" s="78"/>
      <c r="AW72" s="78"/>
      <c r="AX72" s="78"/>
      <c r="AY72" s="76">
        <f t="shared" si="96"/>
        <v>4400.571429</v>
      </c>
      <c r="AZ72" s="79">
        <f t="shared" si="97"/>
        <v>0.08693676146</v>
      </c>
      <c r="BA72" s="33"/>
      <c r="BB72" s="33"/>
      <c r="BC72" s="31"/>
      <c r="BD72" s="31"/>
      <c r="BE72" s="31"/>
      <c r="BF72" s="31"/>
      <c r="BG72" s="31"/>
      <c r="BH72" s="31"/>
      <c r="BI72" s="31"/>
      <c r="BJ72" s="31"/>
      <c r="BK72" s="31"/>
      <c r="BL72" s="31"/>
      <c r="BM72" s="31"/>
      <c r="BN72" s="31"/>
      <c r="BO72" s="31"/>
      <c r="BP72" s="31"/>
      <c r="BQ72" s="31"/>
      <c r="BR72" s="31"/>
      <c r="BS72" s="31"/>
      <c r="BT72" s="31"/>
    </row>
    <row r="73">
      <c r="A73" s="16">
        <v>43964.0</v>
      </c>
      <c r="B73" s="17">
        <f t="shared" si="70"/>
        <v>689</v>
      </c>
      <c r="C73" s="71"/>
      <c r="D73" s="71"/>
      <c r="E73" s="72">
        <v>15438.0</v>
      </c>
      <c r="F73" s="19">
        <f t="shared" si="27"/>
        <v>11123</v>
      </c>
      <c r="G73" s="20">
        <f t="shared" si="2"/>
        <v>0.7204948828</v>
      </c>
      <c r="H73" s="17">
        <f t="shared" si="71"/>
        <v>224</v>
      </c>
      <c r="I73" s="72">
        <v>3287.0</v>
      </c>
      <c r="J73" s="20">
        <f t="shared" si="3"/>
        <v>0.2129161809</v>
      </c>
      <c r="K73" s="20">
        <f t="shared" si="18"/>
        <v>0.7617612978</v>
      </c>
      <c r="L73" s="17">
        <f t="shared" si="36"/>
        <v>21</v>
      </c>
      <c r="M73" s="72">
        <v>1028.0</v>
      </c>
      <c r="N73" s="22">
        <f t="shared" si="16"/>
        <v>0.06658893639</v>
      </c>
      <c r="O73" s="36">
        <f t="shared" si="19"/>
        <v>0.2382387022</v>
      </c>
      <c r="P73" s="73">
        <v>33042.0</v>
      </c>
      <c r="Q73" s="73">
        <v>256299.0</v>
      </c>
      <c r="R73" s="61"/>
      <c r="S73" s="73">
        <v>169195.0</v>
      </c>
      <c r="T73" s="74">
        <v>123572.0</v>
      </c>
      <c r="U73" s="17">
        <f t="shared" si="59"/>
        <v>108134</v>
      </c>
      <c r="V73" s="19">
        <f t="shared" si="6"/>
        <v>15438</v>
      </c>
      <c r="W73" s="75">
        <v>0.0</v>
      </c>
      <c r="X73" s="39">
        <f t="shared" ref="X73:Y73" si="98">S73-S72</f>
        <v>4067</v>
      </c>
      <c r="Y73" s="19">
        <f t="shared" si="98"/>
        <v>3844</v>
      </c>
      <c r="Z73" s="19"/>
      <c r="AA73" s="19">
        <f t="shared" si="20"/>
        <v>457.6740741</v>
      </c>
      <c r="AB73" s="28">
        <f t="shared" si="8"/>
        <v>10.95964503</v>
      </c>
      <c r="AC73" s="29">
        <f t="shared" si="9"/>
        <v>8.004404716</v>
      </c>
      <c r="AD73" s="29">
        <f t="shared" si="10"/>
        <v>5.579100145</v>
      </c>
      <c r="AE73" s="40">
        <f t="shared" si="11"/>
        <v>0.1249312142</v>
      </c>
      <c r="AF73" s="40">
        <f t="shared" si="39"/>
        <v>0.1792403746</v>
      </c>
      <c r="AG73" s="22">
        <f t="shared" si="22"/>
        <v>0.04671503153</v>
      </c>
      <c r="AH73" s="37">
        <f t="shared" si="23"/>
        <v>0.09805203295</v>
      </c>
      <c r="AI73" s="59">
        <f t="shared" ref="AI73:AJ73" si="99">average(X67:X73)</f>
        <v>5830.285714</v>
      </c>
      <c r="AJ73" s="59">
        <f t="shared" si="99"/>
        <v>4370.857143</v>
      </c>
      <c r="AK73" s="60">
        <f t="shared" si="51"/>
        <v>1.333899856</v>
      </c>
      <c r="AL73" s="76"/>
      <c r="AM73" s="19"/>
      <c r="AN73" s="19"/>
      <c r="AO73" s="77"/>
      <c r="AP73" s="77"/>
      <c r="AQ73" s="78"/>
      <c r="AR73" s="78"/>
      <c r="AS73" s="78"/>
      <c r="AT73" s="78"/>
      <c r="AU73" s="78"/>
      <c r="AV73" s="78"/>
      <c r="AW73" s="78"/>
      <c r="AX73" s="78"/>
      <c r="AY73" s="76">
        <f t="shared" si="96"/>
        <v>4370.857143</v>
      </c>
      <c r="AZ73" s="79">
        <f t="shared" si="97"/>
        <v>0.09805203295</v>
      </c>
      <c r="BA73" s="33"/>
      <c r="BB73" s="33"/>
      <c r="BC73" s="31"/>
      <c r="BD73" s="31"/>
      <c r="BE73" s="31"/>
      <c r="BF73" s="31"/>
      <c r="BG73" s="31"/>
      <c r="BH73" s="31"/>
      <c r="BI73" s="31"/>
      <c r="BJ73" s="31"/>
      <c r="BK73" s="31"/>
      <c r="BL73" s="31"/>
      <c r="BM73" s="31"/>
      <c r="BN73" s="31"/>
      <c r="BO73" s="31"/>
      <c r="BP73" s="31"/>
      <c r="BQ73" s="31"/>
      <c r="BR73" s="31"/>
      <c r="BS73" s="31"/>
      <c r="BT73" s="31"/>
    </row>
    <row r="74">
      <c r="A74" s="16">
        <v>43965.0</v>
      </c>
      <c r="B74" s="17">
        <f t="shared" si="70"/>
        <v>568</v>
      </c>
      <c r="C74" s="71"/>
      <c r="D74" s="71"/>
      <c r="E74" s="72">
        <v>16006.0</v>
      </c>
      <c r="F74" s="19">
        <f t="shared" si="27"/>
        <v>11445</v>
      </c>
      <c r="G74" s="20">
        <f t="shared" si="2"/>
        <v>0.7150443584</v>
      </c>
      <c r="H74" s="17">
        <f t="shared" si="71"/>
        <v>231</v>
      </c>
      <c r="I74" s="72">
        <v>3518.0</v>
      </c>
      <c r="J74" s="20">
        <f t="shared" si="3"/>
        <v>0.2197925778</v>
      </c>
      <c r="K74" s="20">
        <f t="shared" si="18"/>
        <v>0.7713220785</v>
      </c>
      <c r="L74" s="17">
        <f t="shared" si="36"/>
        <v>15</v>
      </c>
      <c r="M74" s="72">
        <v>1043.0</v>
      </c>
      <c r="N74" s="22">
        <f t="shared" si="16"/>
        <v>0.06516306385</v>
      </c>
      <c r="O74" s="36">
        <f t="shared" si="19"/>
        <v>0.2286779215</v>
      </c>
      <c r="P74" s="73">
        <v>33672.0</v>
      </c>
      <c r="Q74" s="73">
        <v>258639.0</v>
      </c>
      <c r="R74" s="61"/>
      <c r="S74" s="73">
        <v>173690.0</v>
      </c>
      <c r="T74" s="74">
        <v>127813.0</v>
      </c>
      <c r="U74" s="17">
        <f t="shared" si="59"/>
        <v>111807</v>
      </c>
      <c r="V74" s="19">
        <f t="shared" si="6"/>
        <v>16006</v>
      </c>
      <c r="W74" s="75">
        <v>0.0</v>
      </c>
      <c r="X74" s="39">
        <f t="shared" ref="X74:Y74" si="100">S74-S73</f>
        <v>4495</v>
      </c>
      <c r="Y74" s="19">
        <f t="shared" si="100"/>
        <v>4241</v>
      </c>
      <c r="Z74" s="19"/>
      <c r="AA74" s="19">
        <f t="shared" si="20"/>
        <v>473.3814815</v>
      </c>
      <c r="AB74" s="28">
        <f t="shared" si="8"/>
        <v>10.85155567</v>
      </c>
      <c r="AC74" s="29">
        <f t="shared" si="9"/>
        <v>7.985318006</v>
      </c>
      <c r="AD74" s="29">
        <f t="shared" si="10"/>
        <v>7.466549296</v>
      </c>
      <c r="AE74" s="40">
        <f t="shared" si="11"/>
        <v>0.125229828</v>
      </c>
      <c r="AF74" s="40">
        <f t="shared" si="39"/>
        <v>0.1339306767</v>
      </c>
      <c r="AG74" s="22">
        <f t="shared" si="22"/>
        <v>0.03679233061</v>
      </c>
      <c r="AH74" s="37">
        <f t="shared" si="23"/>
        <v>0.1038718806</v>
      </c>
      <c r="AI74" s="59">
        <f t="shared" ref="AI74:AJ74" si="101">average(X68:X74)</f>
        <v>5648.428571</v>
      </c>
      <c r="AJ74" s="59">
        <f t="shared" si="101"/>
        <v>4442.285714</v>
      </c>
      <c r="AK74" s="60">
        <f t="shared" si="51"/>
        <v>1.271514021</v>
      </c>
      <c r="AL74" s="76"/>
      <c r="AM74" s="19"/>
      <c r="AN74" s="19"/>
      <c r="AO74" s="77"/>
      <c r="AP74" s="77"/>
      <c r="AQ74" s="78"/>
      <c r="AR74" s="78"/>
      <c r="AS74" s="78"/>
      <c r="AT74" s="78"/>
      <c r="AU74" s="78"/>
      <c r="AV74" s="78"/>
      <c r="AW74" s="78"/>
      <c r="AX74" s="78"/>
      <c r="AY74" s="76">
        <f t="shared" si="96"/>
        <v>4442.285714</v>
      </c>
      <c r="AZ74" s="79">
        <f t="shared" si="97"/>
        <v>0.1038718806</v>
      </c>
      <c r="BA74" s="33"/>
      <c r="BB74" s="33"/>
      <c r="BC74" s="31"/>
      <c r="BD74" s="31"/>
      <c r="BE74" s="31"/>
      <c r="BF74" s="31"/>
      <c r="BG74" s="31"/>
      <c r="BH74" s="31"/>
      <c r="BI74" s="31"/>
      <c r="BJ74" s="31"/>
      <c r="BK74" s="31"/>
      <c r="BL74" s="31"/>
      <c r="BM74" s="31"/>
      <c r="BN74" s="31"/>
      <c r="BO74" s="31"/>
      <c r="BP74" s="31"/>
      <c r="BQ74" s="31"/>
      <c r="BR74" s="31"/>
      <c r="BS74" s="31"/>
      <c r="BT74" s="31"/>
    </row>
    <row r="75">
      <c r="A75" s="16">
        <v>43966.0</v>
      </c>
      <c r="B75" s="17">
        <f t="shared" si="70"/>
        <v>490</v>
      </c>
      <c r="C75" s="71"/>
      <c r="D75" s="71"/>
      <c r="E75" s="72">
        <v>16496.0</v>
      </c>
      <c r="F75" s="19">
        <f t="shared" si="27"/>
        <v>11617</v>
      </c>
      <c r="G75" s="20">
        <f t="shared" si="2"/>
        <v>0.7042313288</v>
      </c>
      <c r="H75" s="17">
        <f t="shared" si="71"/>
        <v>285</v>
      </c>
      <c r="I75" s="72">
        <v>3803.0</v>
      </c>
      <c r="J75" s="20">
        <f t="shared" si="3"/>
        <v>0.2305407371</v>
      </c>
      <c r="K75" s="20">
        <f t="shared" si="18"/>
        <v>0.7794630047</v>
      </c>
      <c r="L75" s="17">
        <f t="shared" si="36"/>
        <v>33</v>
      </c>
      <c r="M75" s="72">
        <v>1076.0</v>
      </c>
      <c r="N75" s="22">
        <f t="shared" si="16"/>
        <v>0.06522793404</v>
      </c>
      <c r="O75" s="36">
        <f t="shared" si="19"/>
        <v>0.2205369953</v>
      </c>
      <c r="P75" s="73">
        <v>34360.0</v>
      </c>
      <c r="Q75" s="73">
        <v>262919.0</v>
      </c>
      <c r="R75" s="61"/>
      <c r="S75" s="73">
        <v>178602.0</v>
      </c>
      <c r="T75" s="74">
        <v>132060.0</v>
      </c>
      <c r="U75" s="17">
        <f t="shared" si="59"/>
        <v>115564</v>
      </c>
      <c r="V75" s="19">
        <f t="shared" si="6"/>
        <v>16496</v>
      </c>
      <c r="W75" s="75">
        <v>0.0</v>
      </c>
      <c r="X75" s="39">
        <f t="shared" ref="X75:Y75" si="102">S75-S74</f>
        <v>4912</v>
      </c>
      <c r="Y75" s="19">
        <f t="shared" si="102"/>
        <v>4247</v>
      </c>
      <c r="Z75" s="19"/>
      <c r="AA75" s="19">
        <f t="shared" si="20"/>
        <v>489.1111111</v>
      </c>
      <c r="AB75" s="28">
        <f t="shared" si="8"/>
        <v>10.82698836</v>
      </c>
      <c r="AC75" s="29">
        <f t="shared" si="9"/>
        <v>8.00557711</v>
      </c>
      <c r="AD75" s="29">
        <f t="shared" si="10"/>
        <v>8.667346939</v>
      </c>
      <c r="AE75" s="40">
        <f t="shared" si="11"/>
        <v>0.1249129184</v>
      </c>
      <c r="AF75" s="40">
        <f t="shared" si="39"/>
        <v>0.1153755592</v>
      </c>
      <c r="AG75" s="22">
        <f t="shared" si="22"/>
        <v>0.03061351993</v>
      </c>
      <c r="AH75" s="37">
        <f t="shared" si="23"/>
        <v>0.1179135162</v>
      </c>
      <c r="AI75" s="59">
        <f t="shared" ref="AI75:AJ75" si="103">average(X69:X75)</f>
        <v>5021.428571</v>
      </c>
      <c r="AJ75" s="59">
        <f t="shared" si="103"/>
        <v>4099.857143</v>
      </c>
      <c r="AK75" s="60">
        <f t="shared" si="51"/>
        <v>1.224781351</v>
      </c>
      <c r="AL75" s="76"/>
      <c r="AM75" s="19"/>
      <c r="AN75" s="19"/>
      <c r="AO75" s="77"/>
      <c r="AP75" s="77"/>
      <c r="AQ75" s="78"/>
      <c r="AR75" s="78"/>
      <c r="AS75" s="78"/>
      <c r="AT75" s="78"/>
      <c r="AU75" s="78"/>
      <c r="AV75" s="78"/>
      <c r="AW75" s="78"/>
      <c r="AX75" s="78"/>
      <c r="AY75" s="76">
        <f t="shared" si="96"/>
        <v>4099.857143</v>
      </c>
      <c r="AZ75" s="79">
        <f t="shared" si="97"/>
        <v>0.1179135162</v>
      </c>
      <c r="BA75" s="80">
        <v>1887.0</v>
      </c>
      <c r="BB75" s="80">
        <v>62.0</v>
      </c>
      <c r="BC75" s="59">
        <f t="shared" ref="BC75:BC215" si="106">sum(BA69:BA75)/count(BA69:BA75)</f>
        <v>1887</v>
      </c>
      <c r="BD75" s="81">
        <f t="shared" ref="BD75:BD215" si="107">BB75/BA75</f>
        <v>0.0328563858</v>
      </c>
      <c r="BE75" s="81">
        <f t="shared" ref="BE75:BE215" si="108">sum(BB69:BB75)/sum(BA69:BA75)</f>
        <v>0.0328563858</v>
      </c>
      <c r="BF75" s="59">
        <f t="shared" ref="BF75:BF215" si="109">Y75-BA75</f>
        <v>2360</v>
      </c>
      <c r="BG75" s="59">
        <f t="shared" ref="BG75:BG215" si="110">B75-BB75</f>
        <v>428</v>
      </c>
      <c r="BH75" s="59">
        <f t="shared" ref="BH75:BH215" si="111">sum(BF69:BF75)/count(BF69:BF75)</f>
        <v>2360</v>
      </c>
      <c r="BI75" s="81">
        <f t="shared" ref="BI75:BI215" si="112">BG75/BF75</f>
        <v>0.1813559322</v>
      </c>
      <c r="BJ75" s="81">
        <f t="shared" ref="BJ75:BJ215" si="113">sum(BG69:BG75)/sum(BF69:BF75)</f>
        <v>0.1813559322</v>
      </c>
      <c r="BK75" s="31"/>
      <c r="BL75" s="31"/>
      <c r="BM75" s="31"/>
      <c r="BN75" s="31"/>
      <c r="BO75" s="31"/>
      <c r="BP75" s="31"/>
      <c r="BQ75" s="31"/>
      <c r="BR75" s="31"/>
      <c r="BS75" s="31"/>
      <c r="BT75" s="31"/>
    </row>
    <row r="76">
      <c r="A76" s="16">
        <v>43967.0</v>
      </c>
      <c r="B76" s="17">
        <f t="shared" si="70"/>
        <v>529</v>
      </c>
      <c r="C76" s="71"/>
      <c r="D76" s="71"/>
      <c r="E76" s="72">
        <v>17025.0</v>
      </c>
      <c r="F76" s="19">
        <f t="shared" si="27"/>
        <v>12025</v>
      </c>
      <c r="G76" s="20">
        <f t="shared" si="2"/>
        <v>0.7063142438</v>
      </c>
      <c r="H76" s="17">
        <f t="shared" si="71"/>
        <v>108</v>
      </c>
      <c r="I76" s="72">
        <v>3911.0</v>
      </c>
      <c r="J76" s="20">
        <f t="shared" si="3"/>
        <v>0.2297209985</v>
      </c>
      <c r="K76" s="20">
        <f t="shared" si="18"/>
        <v>0.7822</v>
      </c>
      <c r="L76" s="17">
        <f t="shared" si="36"/>
        <v>13</v>
      </c>
      <c r="M76" s="72">
        <v>1089.0</v>
      </c>
      <c r="N76" s="22">
        <f t="shared" si="16"/>
        <v>0.06396475771</v>
      </c>
      <c r="O76" s="36">
        <f t="shared" si="19"/>
        <v>0.2178</v>
      </c>
      <c r="P76" s="73">
        <v>35069.0</v>
      </c>
      <c r="Q76" s="73">
        <v>269449.0</v>
      </c>
      <c r="R76" s="61"/>
      <c r="S76" s="73">
        <v>182818.0</v>
      </c>
      <c r="T76" s="74">
        <v>135725.0</v>
      </c>
      <c r="U76" s="17">
        <f t="shared" si="59"/>
        <v>118700</v>
      </c>
      <c r="V76" s="19">
        <f t="shared" si="6"/>
        <v>17025</v>
      </c>
      <c r="W76" s="75">
        <v>0.0</v>
      </c>
      <c r="X76" s="39">
        <f t="shared" ref="X76:Y76" si="104">S76-S75</f>
        <v>4216</v>
      </c>
      <c r="Y76" s="19">
        <f t="shared" si="104"/>
        <v>3665</v>
      </c>
      <c r="Z76" s="19"/>
      <c r="AA76" s="19">
        <f t="shared" si="20"/>
        <v>502.6851852</v>
      </c>
      <c r="AB76" s="28">
        <f t="shared" si="8"/>
        <v>10.73820852</v>
      </c>
      <c r="AC76" s="29">
        <f t="shared" si="9"/>
        <v>7.972099853</v>
      </c>
      <c r="AD76" s="29">
        <f t="shared" si="10"/>
        <v>6.928166352</v>
      </c>
      <c r="AE76" s="40">
        <f t="shared" si="11"/>
        <v>0.1254374655</v>
      </c>
      <c r="AF76" s="40">
        <f t="shared" si="39"/>
        <v>0.1443383356</v>
      </c>
      <c r="AG76" s="22">
        <f t="shared" si="22"/>
        <v>0.03206838021</v>
      </c>
      <c r="AH76" s="37">
        <f t="shared" si="23"/>
        <v>0.1250647525</v>
      </c>
      <c r="AI76" s="59">
        <f t="shared" ref="AI76:AJ76" si="105">average(X70:X76)</f>
        <v>4561.571429</v>
      </c>
      <c r="AJ76" s="59">
        <f t="shared" si="105"/>
        <v>3860.857143</v>
      </c>
      <c r="AK76" s="60">
        <f t="shared" si="51"/>
        <v>1.181491897</v>
      </c>
      <c r="AL76" s="76"/>
      <c r="AM76" s="19"/>
      <c r="AN76" s="19"/>
      <c r="AO76" s="77"/>
      <c r="AP76" s="77"/>
      <c r="AQ76" s="78"/>
      <c r="AR76" s="78"/>
      <c r="AS76" s="78"/>
      <c r="AT76" s="78"/>
      <c r="AU76" s="78"/>
      <c r="AV76" s="78"/>
      <c r="AW76" s="78"/>
      <c r="AX76" s="78"/>
      <c r="AY76" s="76">
        <f t="shared" si="96"/>
        <v>3860.857143</v>
      </c>
      <c r="AZ76" s="79">
        <f t="shared" si="97"/>
        <v>0.1250647525</v>
      </c>
      <c r="BA76" s="80">
        <v>1065.0</v>
      </c>
      <c r="BB76" s="80">
        <v>116.0</v>
      </c>
      <c r="BC76" s="59">
        <f t="shared" si="106"/>
        <v>1476</v>
      </c>
      <c r="BD76" s="81">
        <f t="shared" si="107"/>
        <v>0.1089201878</v>
      </c>
      <c r="BE76" s="81">
        <f t="shared" si="108"/>
        <v>0.06029810298</v>
      </c>
      <c r="BF76" s="59">
        <f t="shared" si="109"/>
        <v>2600</v>
      </c>
      <c r="BG76" s="59">
        <f t="shared" si="110"/>
        <v>413</v>
      </c>
      <c r="BH76" s="59">
        <f t="shared" si="111"/>
        <v>2480</v>
      </c>
      <c r="BI76" s="81">
        <f t="shared" si="112"/>
        <v>0.1588461538</v>
      </c>
      <c r="BJ76" s="81">
        <f t="shared" si="113"/>
        <v>0.1695564516</v>
      </c>
      <c r="BK76" s="31"/>
      <c r="BL76" s="31"/>
      <c r="BM76" s="31"/>
      <c r="BN76" s="31"/>
      <c r="BO76" s="31"/>
      <c r="BP76" s="31"/>
      <c r="BQ76" s="31"/>
      <c r="BR76" s="31"/>
      <c r="BS76" s="31"/>
      <c r="BT76" s="31"/>
    </row>
    <row r="77">
      <c r="A77" s="16">
        <v>43968.0</v>
      </c>
      <c r="B77" s="17">
        <f t="shared" si="70"/>
        <v>489</v>
      </c>
      <c r="C77" s="71"/>
      <c r="D77" s="71"/>
      <c r="E77" s="72">
        <v>17514.0</v>
      </c>
      <c r="F77" s="19">
        <f t="shared" si="27"/>
        <v>12237</v>
      </c>
      <c r="G77" s="20">
        <f t="shared" si="2"/>
        <v>0.6986981843</v>
      </c>
      <c r="H77" s="17">
        <f t="shared" si="71"/>
        <v>218</v>
      </c>
      <c r="I77" s="72">
        <v>4129.0</v>
      </c>
      <c r="J77" s="20">
        <f t="shared" si="3"/>
        <v>0.2357542537</v>
      </c>
      <c r="K77" s="20">
        <f t="shared" si="18"/>
        <v>0.7824521508</v>
      </c>
      <c r="L77" s="17">
        <f t="shared" si="36"/>
        <v>59</v>
      </c>
      <c r="M77" s="72">
        <v>1148.0</v>
      </c>
      <c r="N77" s="22">
        <f t="shared" si="16"/>
        <v>0.06554756195</v>
      </c>
      <c r="O77" s="36">
        <f t="shared" si="19"/>
        <v>0.2175478492</v>
      </c>
      <c r="P77" s="73">
        <v>35800.0</v>
      </c>
      <c r="Q77" s="73">
        <v>270876.0</v>
      </c>
      <c r="R77" s="61"/>
      <c r="S77" s="73">
        <v>187965.0</v>
      </c>
      <c r="T77" s="74">
        <v>140473.0</v>
      </c>
      <c r="U77" s="17">
        <f t="shared" si="59"/>
        <v>122959</v>
      </c>
      <c r="V77" s="19">
        <f t="shared" si="6"/>
        <v>17514</v>
      </c>
      <c r="W77" s="75">
        <v>0.0</v>
      </c>
      <c r="X77" s="39">
        <f t="shared" ref="X77:Y77" si="114">S77-S76</f>
        <v>5147</v>
      </c>
      <c r="Y77" s="19">
        <f t="shared" si="114"/>
        <v>4748</v>
      </c>
      <c r="Z77" s="19"/>
      <c r="AA77" s="19">
        <f t="shared" si="20"/>
        <v>520.2703704</v>
      </c>
      <c r="AB77" s="28">
        <f t="shared" si="8"/>
        <v>10.73227133</v>
      </c>
      <c r="AC77" s="29">
        <f t="shared" si="9"/>
        <v>8.020612082</v>
      </c>
      <c r="AD77" s="29">
        <f t="shared" si="10"/>
        <v>9.709611452</v>
      </c>
      <c r="AE77" s="40">
        <f t="shared" si="11"/>
        <v>0.1246787639</v>
      </c>
      <c r="AF77" s="40">
        <f t="shared" si="39"/>
        <v>0.1029907329</v>
      </c>
      <c r="AG77" s="22">
        <f t="shared" si="22"/>
        <v>0.02872246696</v>
      </c>
      <c r="AH77" s="37">
        <f t="shared" si="23"/>
        <v>0.1288627364</v>
      </c>
      <c r="AI77" s="59">
        <f t="shared" ref="AI77:AJ77" si="115">average(X71:X77)</f>
        <v>4241.714286</v>
      </c>
      <c r="AJ77" s="59">
        <f t="shared" si="115"/>
        <v>3860.142857</v>
      </c>
      <c r="AK77" s="60">
        <f t="shared" si="51"/>
        <v>1.098849043</v>
      </c>
      <c r="AL77" s="76"/>
      <c r="AM77" s="19"/>
      <c r="AN77" s="19"/>
      <c r="AO77" s="77"/>
      <c r="AP77" s="77"/>
      <c r="AQ77" s="78"/>
      <c r="AR77" s="78"/>
      <c r="AS77" s="78"/>
      <c r="AT77" s="78"/>
      <c r="AU77" s="78"/>
      <c r="AV77" s="78"/>
      <c r="AW77" s="78"/>
      <c r="AX77" s="78"/>
      <c r="AY77" s="76">
        <f t="shared" si="96"/>
        <v>3860.142857</v>
      </c>
      <c r="AZ77" s="79">
        <f t="shared" si="97"/>
        <v>0.1288627364</v>
      </c>
      <c r="BA77" s="80">
        <v>1378.0</v>
      </c>
      <c r="BB77" s="80">
        <v>127.0</v>
      </c>
      <c r="BC77" s="59">
        <f t="shared" si="106"/>
        <v>1443.333333</v>
      </c>
      <c r="BD77" s="81">
        <f t="shared" si="107"/>
        <v>0.09216255443</v>
      </c>
      <c r="BE77" s="81">
        <f t="shared" si="108"/>
        <v>0.07043879908</v>
      </c>
      <c r="BF77" s="59">
        <f t="shared" si="109"/>
        <v>3370</v>
      </c>
      <c r="BG77" s="59">
        <f t="shared" si="110"/>
        <v>362</v>
      </c>
      <c r="BH77" s="59">
        <f t="shared" si="111"/>
        <v>2776.666667</v>
      </c>
      <c r="BI77" s="81">
        <f t="shared" si="112"/>
        <v>0.1074183976</v>
      </c>
      <c r="BJ77" s="81">
        <f t="shared" si="113"/>
        <v>0.1444177671</v>
      </c>
      <c r="BK77" s="31"/>
      <c r="BL77" s="31"/>
      <c r="BM77" s="31"/>
      <c r="BN77" s="31"/>
      <c r="BO77" s="31"/>
      <c r="BP77" s="31"/>
      <c r="BQ77" s="31"/>
      <c r="BR77" s="31"/>
      <c r="BS77" s="31"/>
      <c r="BT77" s="31"/>
    </row>
    <row r="78">
      <c r="A78" s="16">
        <v>43969.0</v>
      </c>
      <c r="B78" s="17">
        <f t="shared" si="70"/>
        <v>496</v>
      </c>
      <c r="C78" s="71"/>
      <c r="D78" s="71"/>
      <c r="E78" s="72">
        <v>18010.0</v>
      </c>
      <c r="F78" s="19">
        <f t="shared" si="27"/>
        <v>12495</v>
      </c>
      <c r="G78" s="20">
        <f t="shared" si="2"/>
        <v>0.6937812326</v>
      </c>
      <c r="H78" s="17">
        <f t="shared" si="71"/>
        <v>195</v>
      </c>
      <c r="I78" s="72">
        <v>4324.0</v>
      </c>
      <c r="J78" s="20">
        <f t="shared" si="3"/>
        <v>0.2400888395</v>
      </c>
      <c r="K78" s="20">
        <f t="shared" si="18"/>
        <v>0.7840435177</v>
      </c>
      <c r="L78" s="17">
        <f t="shared" si="36"/>
        <v>43</v>
      </c>
      <c r="M78" s="72">
        <v>1191.0</v>
      </c>
      <c r="N78" s="22">
        <f t="shared" si="16"/>
        <v>0.06612992782</v>
      </c>
      <c r="O78" s="36">
        <f t="shared" si="19"/>
        <v>0.2159564823</v>
      </c>
      <c r="P78" s="73">
        <v>11422.0</v>
      </c>
      <c r="Q78" s="73">
        <v>45047.0</v>
      </c>
      <c r="R78" s="61">
        <f t="shared" ref="R78:R134" si="118">P78+Q78</f>
        <v>56469</v>
      </c>
      <c r="S78" s="73">
        <v>190660.0</v>
      </c>
      <c r="T78" s="74">
        <v>143035.0</v>
      </c>
      <c r="U78" s="17">
        <f t="shared" si="59"/>
        <v>125025</v>
      </c>
      <c r="V78" s="19">
        <f t="shared" si="6"/>
        <v>18010</v>
      </c>
      <c r="W78" s="75">
        <v>0.0</v>
      </c>
      <c r="X78" s="39">
        <f t="shared" ref="X78:Y78" si="116">S78-S77</f>
        <v>2695</v>
      </c>
      <c r="Y78" s="19">
        <f t="shared" si="116"/>
        <v>2562</v>
      </c>
      <c r="Z78" s="19"/>
      <c r="AA78" s="19">
        <f t="shared" si="20"/>
        <v>529.7592593</v>
      </c>
      <c r="AB78" s="28">
        <f t="shared" si="8"/>
        <v>10.58634092</v>
      </c>
      <c r="AC78" s="29">
        <f t="shared" si="9"/>
        <v>7.94197668</v>
      </c>
      <c r="AD78" s="29">
        <f t="shared" si="10"/>
        <v>5.165322581</v>
      </c>
      <c r="AE78" s="40">
        <f t="shared" si="11"/>
        <v>0.125913238</v>
      </c>
      <c r="AF78" s="40">
        <f t="shared" si="39"/>
        <v>0.193598751</v>
      </c>
      <c r="AG78" s="22">
        <f t="shared" si="22"/>
        <v>0.02832020098</v>
      </c>
      <c r="AH78" s="37">
        <f t="shared" si="23"/>
        <v>0.1403831015</v>
      </c>
      <c r="AI78" s="59">
        <f t="shared" ref="AI78:AJ78" si="117">average(X72:X78)</f>
        <v>4187</v>
      </c>
      <c r="AJ78" s="59">
        <f t="shared" si="117"/>
        <v>3811</v>
      </c>
      <c r="AK78" s="60">
        <f t="shared" si="51"/>
        <v>1.098661769</v>
      </c>
      <c r="AL78" s="76">
        <f t="shared" ref="AL78:AL239" si="121">R78*AH78</f>
        <v>7927.293361</v>
      </c>
      <c r="AM78" s="19"/>
      <c r="AN78" s="19"/>
      <c r="AO78" s="77"/>
      <c r="AP78" s="77"/>
      <c r="AQ78" s="78"/>
      <c r="AR78" s="78"/>
      <c r="AS78" s="78"/>
      <c r="AT78" s="78"/>
      <c r="AU78" s="78"/>
      <c r="AV78" s="78"/>
      <c r="AW78" s="78"/>
      <c r="AX78" s="78"/>
      <c r="AY78" s="76">
        <f t="shared" si="96"/>
        <v>3811</v>
      </c>
      <c r="AZ78" s="79">
        <f t="shared" si="97"/>
        <v>0.1403831015</v>
      </c>
      <c r="BA78" s="80">
        <v>1180.0</v>
      </c>
      <c r="BB78" s="80">
        <v>88.0</v>
      </c>
      <c r="BC78" s="59">
        <f t="shared" si="106"/>
        <v>1377.5</v>
      </c>
      <c r="BD78" s="81">
        <f t="shared" si="107"/>
        <v>0.07457627119</v>
      </c>
      <c r="BE78" s="81">
        <f t="shared" si="108"/>
        <v>0.07132486388</v>
      </c>
      <c r="BF78" s="59">
        <f t="shared" si="109"/>
        <v>1382</v>
      </c>
      <c r="BG78" s="59">
        <f t="shared" si="110"/>
        <v>408</v>
      </c>
      <c r="BH78" s="59">
        <f t="shared" si="111"/>
        <v>2428</v>
      </c>
      <c r="BI78" s="81">
        <f t="shared" si="112"/>
        <v>0.2952243126</v>
      </c>
      <c r="BJ78" s="81">
        <f t="shared" si="113"/>
        <v>0.1658772652</v>
      </c>
      <c r="BK78" s="31"/>
      <c r="BL78" s="31"/>
      <c r="BM78" s="31"/>
      <c r="BN78" s="31"/>
      <c r="BO78" s="31"/>
      <c r="BP78" s="31"/>
      <c r="BQ78" s="31"/>
      <c r="BR78" s="31"/>
      <c r="BS78" s="31"/>
      <c r="BT78" s="31"/>
    </row>
    <row r="79">
      <c r="A79" s="16">
        <v>43970.0</v>
      </c>
      <c r="B79" s="17">
        <f t="shared" si="70"/>
        <v>486</v>
      </c>
      <c r="C79" s="71"/>
      <c r="D79" s="71"/>
      <c r="E79" s="72">
        <v>18496.0</v>
      </c>
      <c r="F79" s="19">
        <f t="shared" si="27"/>
        <v>12808</v>
      </c>
      <c r="G79" s="20">
        <f t="shared" si="2"/>
        <v>0.6924740484</v>
      </c>
      <c r="H79" s="17">
        <f t="shared" si="71"/>
        <v>143</v>
      </c>
      <c r="I79" s="72">
        <v>4467.0</v>
      </c>
      <c r="J79" s="20">
        <f t="shared" si="3"/>
        <v>0.2415116782</v>
      </c>
      <c r="K79" s="20">
        <f t="shared" si="18"/>
        <v>0.7853375527</v>
      </c>
      <c r="L79" s="17">
        <f t="shared" si="36"/>
        <v>30</v>
      </c>
      <c r="M79" s="72">
        <v>1221.0</v>
      </c>
      <c r="N79" s="22">
        <f t="shared" si="16"/>
        <v>0.06601427336</v>
      </c>
      <c r="O79" s="36">
        <f t="shared" si="19"/>
        <v>0.2146624473</v>
      </c>
      <c r="P79" s="73">
        <v>11891.0</v>
      </c>
      <c r="Q79" s="73">
        <v>45300.0</v>
      </c>
      <c r="R79" s="61">
        <f t="shared" si="118"/>
        <v>57191</v>
      </c>
      <c r="S79" s="73">
        <v>202936.0</v>
      </c>
      <c r="T79" s="74">
        <v>147799.0</v>
      </c>
      <c r="U79" s="17">
        <f t="shared" si="59"/>
        <v>129303</v>
      </c>
      <c r="V79" s="19">
        <f t="shared" si="6"/>
        <v>18496</v>
      </c>
      <c r="W79" s="75">
        <v>0.0</v>
      </c>
      <c r="X79" s="39">
        <f t="shared" ref="X79:Y79" si="119">S79-S78</f>
        <v>12276</v>
      </c>
      <c r="Y79" s="19">
        <f t="shared" si="119"/>
        <v>4764</v>
      </c>
      <c r="Z79" s="19"/>
      <c r="AA79" s="19">
        <f t="shared" si="20"/>
        <v>547.4037037</v>
      </c>
      <c r="AB79" s="28">
        <f t="shared" si="8"/>
        <v>10.97188581</v>
      </c>
      <c r="AC79" s="29">
        <f t="shared" si="9"/>
        <v>7.990862889</v>
      </c>
      <c r="AD79" s="29">
        <f t="shared" si="10"/>
        <v>9.802469136</v>
      </c>
      <c r="AE79" s="40">
        <f t="shared" si="11"/>
        <v>0.1251429306</v>
      </c>
      <c r="AF79" s="40">
        <f t="shared" si="39"/>
        <v>0.1020151134</v>
      </c>
      <c r="AG79" s="22">
        <f t="shared" si="22"/>
        <v>0.02698500833</v>
      </c>
      <c r="AH79" s="37">
        <f t="shared" si="23"/>
        <v>0.1334829539</v>
      </c>
      <c r="AI79" s="59">
        <f t="shared" ref="AI79:AJ79" si="120">average(X73:X79)</f>
        <v>5401.142857</v>
      </c>
      <c r="AJ79" s="59">
        <f t="shared" si="120"/>
        <v>4010.142857</v>
      </c>
      <c r="AK79" s="60">
        <f t="shared" si="51"/>
        <v>1.346870436</v>
      </c>
      <c r="AL79" s="76">
        <f t="shared" si="121"/>
        <v>7634.023619</v>
      </c>
      <c r="AM79" s="19"/>
      <c r="AN79" s="19"/>
      <c r="AO79" s="77"/>
      <c r="AP79" s="77"/>
      <c r="AQ79" s="78"/>
      <c r="AR79" s="78"/>
      <c r="AS79" s="78"/>
      <c r="AT79" s="78"/>
      <c r="AU79" s="78"/>
      <c r="AV79" s="78"/>
      <c r="AW79" s="78"/>
      <c r="AX79" s="78"/>
      <c r="AY79" s="76">
        <f t="shared" si="96"/>
        <v>4010.142857</v>
      </c>
      <c r="AZ79" s="79">
        <f t="shared" si="97"/>
        <v>0.1334829539</v>
      </c>
      <c r="BA79" s="80">
        <v>1193.0</v>
      </c>
      <c r="BB79" s="80">
        <v>43.0</v>
      </c>
      <c r="BC79" s="59">
        <f t="shared" si="106"/>
        <v>1340.6</v>
      </c>
      <c r="BD79" s="81">
        <f t="shared" si="107"/>
        <v>0.03604358759</v>
      </c>
      <c r="BE79" s="81">
        <f t="shared" si="108"/>
        <v>0.06504550201</v>
      </c>
      <c r="BF79" s="59">
        <f t="shared" si="109"/>
        <v>3571</v>
      </c>
      <c r="BG79" s="59">
        <f t="shared" si="110"/>
        <v>443</v>
      </c>
      <c r="BH79" s="59">
        <f t="shared" si="111"/>
        <v>2656.6</v>
      </c>
      <c r="BI79" s="81">
        <f t="shared" si="112"/>
        <v>0.1240548866</v>
      </c>
      <c r="BJ79" s="81">
        <f t="shared" si="113"/>
        <v>0.1546337424</v>
      </c>
      <c r="BK79" s="31"/>
      <c r="BL79" s="31"/>
      <c r="BM79" s="31"/>
      <c r="BN79" s="31"/>
      <c r="BO79" s="31"/>
      <c r="BP79" s="31"/>
      <c r="BQ79" s="31"/>
      <c r="BR79" s="31"/>
      <c r="BS79" s="31"/>
      <c r="BT79" s="31"/>
    </row>
    <row r="80">
      <c r="A80" s="16">
        <v>43971.0</v>
      </c>
      <c r="B80" s="17">
        <f t="shared" si="70"/>
        <v>693</v>
      </c>
      <c r="C80" s="71"/>
      <c r="D80" s="71"/>
      <c r="E80" s="72">
        <v>19189.0</v>
      </c>
      <c r="F80" s="19">
        <f t="shared" si="27"/>
        <v>13372</v>
      </c>
      <c r="G80" s="20">
        <f t="shared" si="2"/>
        <v>0.6968575747</v>
      </c>
      <c r="H80" s="17">
        <f t="shared" si="71"/>
        <v>108</v>
      </c>
      <c r="I80" s="72">
        <v>4575.0</v>
      </c>
      <c r="J80" s="20">
        <f t="shared" si="3"/>
        <v>0.2384178436</v>
      </c>
      <c r="K80" s="20">
        <f t="shared" si="18"/>
        <v>0.7864878804</v>
      </c>
      <c r="L80" s="17">
        <f t="shared" si="36"/>
        <v>21</v>
      </c>
      <c r="M80" s="72">
        <v>1242.0</v>
      </c>
      <c r="N80" s="22">
        <f t="shared" si="16"/>
        <v>0.06472458179</v>
      </c>
      <c r="O80" s="36">
        <f t="shared" si="19"/>
        <v>0.2135121196</v>
      </c>
      <c r="P80" s="73">
        <v>11705.0</v>
      </c>
      <c r="Q80" s="73">
        <v>44703.0</v>
      </c>
      <c r="R80" s="61">
        <f t="shared" si="118"/>
        <v>56408</v>
      </c>
      <c r="S80" s="73">
        <v>211883.0</v>
      </c>
      <c r="T80" s="74">
        <v>154139.0</v>
      </c>
      <c r="U80" s="17">
        <f t="shared" si="59"/>
        <v>134950</v>
      </c>
      <c r="V80" s="19">
        <f t="shared" si="6"/>
        <v>19189</v>
      </c>
      <c r="W80" s="75">
        <v>0.0</v>
      </c>
      <c r="X80" s="39">
        <f t="shared" ref="X80:Y80" si="122">S80-S79</f>
        <v>8947</v>
      </c>
      <c r="Y80" s="19">
        <f t="shared" si="122"/>
        <v>6340</v>
      </c>
      <c r="Z80" s="19"/>
      <c r="AA80" s="19">
        <f t="shared" si="20"/>
        <v>570.8851852</v>
      </c>
      <c r="AB80" s="28">
        <f t="shared" si="8"/>
        <v>11.041899</v>
      </c>
      <c r="AC80" s="29">
        <f t="shared" si="9"/>
        <v>8.03267497</v>
      </c>
      <c r="AD80" s="29">
        <f t="shared" si="10"/>
        <v>9.148629149</v>
      </c>
      <c r="AE80" s="40">
        <f t="shared" si="11"/>
        <v>0.1244915304</v>
      </c>
      <c r="AF80" s="40">
        <f t="shared" si="39"/>
        <v>0.1093059937</v>
      </c>
      <c r="AG80" s="22">
        <f t="shared" si="22"/>
        <v>0.03746756055</v>
      </c>
      <c r="AH80" s="37">
        <f t="shared" si="23"/>
        <v>0.122714038</v>
      </c>
      <c r="AI80" s="59">
        <f t="shared" ref="AI80:AJ80" si="123">average(X74:X80)</f>
        <v>6098.285714</v>
      </c>
      <c r="AJ80" s="59">
        <f t="shared" si="123"/>
        <v>4366.714286</v>
      </c>
      <c r="AK80" s="60">
        <f t="shared" si="51"/>
        <v>1.396538751</v>
      </c>
      <c r="AL80" s="76">
        <f t="shared" si="121"/>
        <v>6922.053456</v>
      </c>
      <c r="AM80" s="19"/>
      <c r="AN80" s="19"/>
      <c r="AO80" s="77"/>
      <c r="AP80" s="77"/>
      <c r="AQ80" s="78"/>
      <c r="AR80" s="78"/>
      <c r="AS80" s="78"/>
      <c r="AT80" s="78"/>
      <c r="AU80" s="78"/>
      <c r="AV80" s="78"/>
      <c r="AW80" s="78"/>
      <c r="AX80" s="78"/>
      <c r="AY80" s="76">
        <f t="shared" si="96"/>
        <v>4366.714286</v>
      </c>
      <c r="AZ80" s="79">
        <f t="shared" si="97"/>
        <v>0.122714038</v>
      </c>
      <c r="BA80" s="80">
        <v>1080.0</v>
      </c>
      <c r="BB80" s="80">
        <v>97.0</v>
      </c>
      <c r="BC80" s="59">
        <f t="shared" si="106"/>
        <v>1297.166667</v>
      </c>
      <c r="BD80" s="81">
        <f t="shared" si="107"/>
        <v>0.08981481481</v>
      </c>
      <c r="BE80" s="81">
        <f t="shared" si="108"/>
        <v>0.06848259026</v>
      </c>
      <c r="BF80" s="59">
        <f t="shared" si="109"/>
        <v>5260</v>
      </c>
      <c r="BG80" s="59">
        <f t="shared" si="110"/>
        <v>596</v>
      </c>
      <c r="BH80" s="59">
        <f t="shared" si="111"/>
        <v>3090.5</v>
      </c>
      <c r="BI80" s="81">
        <f t="shared" si="112"/>
        <v>0.1133079848</v>
      </c>
      <c r="BJ80" s="81">
        <f t="shared" si="113"/>
        <v>0.1429110716</v>
      </c>
      <c r="BK80" s="31"/>
      <c r="BL80" s="31"/>
      <c r="BM80" s="31"/>
      <c r="BN80" s="31"/>
      <c r="BO80" s="31"/>
      <c r="BP80" s="31"/>
      <c r="BQ80" s="31"/>
      <c r="BR80" s="31"/>
      <c r="BS80" s="31"/>
      <c r="BT80" s="31"/>
    </row>
    <row r="81">
      <c r="A81" s="16">
        <v>43972.0</v>
      </c>
      <c r="B81" s="17">
        <f t="shared" si="70"/>
        <v>973</v>
      </c>
      <c r="C81" s="71"/>
      <c r="D81" s="71"/>
      <c r="E81" s="72">
        <v>20162.0</v>
      </c>
      <c r="F81" s="19">
        <f t="shared" si="27"/>
        <v>14046</v>
      </c>
      <c r="G81" s="20">
        <f t="shared" si="2"/>
        <v>0.6966570777</v>
      </c>
      <c r="H81" s="17">
        <f t="shared" si="71"/>
        <v>263</v>
      </c>
      <c r="I81" s="72">
        <v>4838.0</v>
      </c>
      <c r="J81" s="20">
        <f t="shared" si="3"/>
        <v>0.2399563535</v>
      </c>
      <c r="K81" s="20">
        <f t="shared" si="18"/>
        <v>0.7910398954</v>
      </c>
      <c r="L81" s="17">
        <f t="shared" si="36"/>
        <v>36</v>
      </c>
      <c r="M81" s="72">
        <v>1278.0</v>
      </c>
      <c r="N81" s="22">
        <f t="shared" si="16"/>
        <v>0.06338656879</v>
      </c>
      <c r="O81" s="36">
        <f t="shared" si="19"/>
        <v>0.2089601046</v>
      </c>
      <c r="P81" s="73">
        <v>11066.0</v>
      </c>
      <c r="Q81" s="73">
        <v>50187.0</v>
      </c>
      <c r="R81" s="61">
        <f t="shared" si="118"/>
        <v>61253</v>
      </c>
      <c r="S81" s="73">
        <v>219975.0</v>
      </c>
      <c r="T81" s="74">
        <v>160374.0</v>
      </c>
      <c r="U81" s="17">
        <f t="shared" si="59"/>
        <v>140212</v>
      </c>
      <c r="V81" s="19">
        <f t="shared" si="6"/>
        <v>20162</v>
      </c>
      <c r="W81" s="75">
        <v>0.0</v>
      </c>
      <c r="X81" s="39">
        <f t="shared" ref="X81:Y81" si="124">S81-S80</f>
        <v>8092</v>
      </c>
      <c r="Y81" s="19">
        <f t="shared" si="124"/>
        <v>6235</v>
      </c>
      <c r="Z81" s="19"/>
      <c r="AA81" s="19">
        <f t="shared" si="20"/>
        <v>593.9777778</v>
      </c>
      <c r="AB81" s="28">
        <f t="shared" si="8"/>
        <v>10.91037595</v>
      </c>
      <c r="AC81" s="29">
        <f t="shared" si="9"/>
        <v>7.95427041</v>
      </c>
      <c r="AD81" s="29">
        <f t="shared" si="10"/>
        <v>6.408016444</v>
      </c>
      <c r="AE81" s="40">
        <f t="shared" si="11"/>
        <v>0.1257186327</v>
      </c>
      <c r="AF81" s="40">
        <f t="shared" si="39"/>
        <v>0.1560545309</v>
      </c>
      <c r="AG81" s="22">
        <f t="shared" si="22"/>
        <v>0.05070613372</v>
      </c>
      <c r="AH81" s="37">
        <f t="shared" si="23"/>
        <v>0.1276373576</v>
      </c>
      <c r="AI81" s="59">
        <f t="shared" ref="AI81:AJ81" si="125">average(X75:X81)</f>
        <v>6612.142857</v>
      </c>
      <c r="AJ81" s="59">
        <f t="shared" si="125"/>
        <v>4651.571429</v>
      </c>
      <c r="AK81" s="60">
        <f t="shared" si="51"/>
        <v>1.421485827</v>
      </c>
      <c r="AL81" s="76">
        <f t="shared" si="121"/>
        <v>7818.171064</v>
      </c>
      <c r="AM81" s="19"/>
      <c r="AN81" s="19"/>
      <c r="AO81" s="77"/>
      <c r="AP81" s="77"/>
      <c r="AQ81" s="78"/>
      <c r="AR81" s="78"/>
      <c r="AS81" s="78"/>
      <c r="AT81" s="78"/>
      <c r="AU81" s="78"/>
      <c r="AV81" s="78"/>
      <c r="AW81" s="78"/>
      <c r="AX81" s="78"/>
      <c r="AY81" s="76">
        <f t="shared" si="96"/>
        <v>4651.571429</v>
      </c>
      <c r="AZ81" s="79">
        <f t="shared" si="97"/>
        <v>0.1276373576</v>
      </c>
      <c r="BA81" s="80">
        <v>1252.0</v>
      </c>
      <c r="BB81" s="80">
        <v>70.0</v>
      </c>
      <c r="BC81" s="59">
        <f t="shared" si="106"/>
        <v>1290.714286</v>
      </c>
      <c r="BD81" s="81">
        <f t="shared" si="107"/>
        <v>0.05591054313</v>
      </c>
      <c r="BE81" s="81">
        <f t="shared" si="108"/>
        <v>0.06674045379</v>
      </c>
      <c r="BF81" s="59">
        <f t="shared" si="109"/>
        <v>4983</v>
      </c>
      <c r="BG81" s="59">
        <f t="shared" si="110"/>
        <v>903</v>
      </c>
      <c r="BH81" s="59">
        <f t="shared" si="111"/>
        <v>3360.857143</v>
      </c>
      <c r="BI81" s="81">
        <f t="shared" si="112"/>
        <v>0.1812161349</v>
      </c>
      <c r="BJ81" s="81">
        <f t="shared" si="113"/>
        <v>0.1510243985</v>
      </c>
      <c r="BK81" s="31"/>
      <c r="BL81" s="31"/>
      <c r="BM81" s="31"/>
      <c r="BN81" s="31"/>
      <c r="BO81" s="31"/>
      <c r="BP81" s="31"/>
      <c r="BQ81" s="31"/>
      <c r="BR81" s="31"/>
      <c r="BS81" s="31"/>
      <c r="BT81" s="31"/>
    </row>
    <row r="82">
      <c r="A82" s="16">
        <v>43973.0</v>
      </c>
      <c r="B82" s="17">
        <f t="shared" si="70"/>
        <v>634</v>
      </c>
      <c r="C82" s="71"/>
      <c r="D82" s="71"/>
      <c r="E82" s="72">
        <v>20796.0</v>
      </c>
      <c r="F82" s="19">
        <f t="shared" si="27"/>
        <v>14413</v>
      </c>
      <c r="G82" s="20">
        <f t="shared" si="2"/>
        <v>0.6930659742</v>
      </c>
      <c r="H82" s="17">
        <f t="shared" si="71"/>
        <v>219</v>
      </c>
      <c r="I82" s="72">
        <v>5057.0</v>
      </c>
      <c r="J82" s="20">
        <f t="shared" si="3"/>
        <v>0.2431717638</v>
      </c>
      <c r="K82" s="20">
        <f t="shared" si="18"/>
        <v>0.7922606925</v>
      </c>
      <c r="L82" s="17">
        <f t="shared" si="36"/>
        <v>48</v>
      </c>
      <c r="M82" s="72">
        <v>1326.0</v>
      </c>
      <c r="N82" s="22">
        <f t="shared" si="16"/>
        <v>0.06376226197</v>
      </c>
      <c r="O82" s="36">
        <f t="shared" si="19"/>
        <v>0.2077393075</v>
      </c>
      <c r="P82" s="73">
        <v>11028.0</v>
      </c>
      <c r="Q82" s="73">
        <v>47150.0</v>
      </c>
      <c r="R82" s="61">
        <f t="shared" si="118"/>
        <v>58178</v>
      </c>
      <c r="S82" s="73">
        <v>229334.0</v>
      </c>
      <c r="T82" s="74">
        <v>168969.0</v>
      </c>
      <c r="U82" s="17">
        <f t="shared" si="59"/>
        <v>148173</v>
      </c>
      <c r="V82" s="19">
        <f t="shared" si="6"/>
        <v>20796</v>
      </c>
      <c r="W82" s="75">
        <v>0.0</v>
      </c>
      <c r="X82" s="39">
        <f t="shared" ref="X82:Y82" si="126">S82-S81</f>
        <v>9359</v>
      </c>
      <c r="Y82" s="19">
        <f t="shared" si="126"/>
        <v>8595</v>
      </c>
      <c r="Z82" s="19"/>
      <c r="AA82" s="19">
        <f t="shared" si="20"/>
        <v>625.8111111</v>
      </c>
      <c r="AB82" s="28">
        <f t="shared" si="8"/>
        <v>11.02779381</v>
      </c>
      <c r="AC82" s="29">
        <f t="shared" si="9"/>
        <v>8.125072129</v>
      </c>
      <c r="AD82" s="29">
        <f t="shared" si="10"/>
        <v>13.55678233</v>
      </c>
      <c r="AE82" s="40">
        <f t="shared" si="11"/>
        <v>0.1230758305</v>
      </c>
      <c r="AF82" s="40">
        <f t="shared" si="39"/>
        <v>0.07376381617</v>
      </c>
      <c r="AG82" s="22">
        <f t="shared" si="22"/>
        <v>0.03144529313</v>
      </c>
      <c r="AH82" s="37">
        <f t="shared" si="23"/>
        <v>0.11650275</v>
      </c>
      <c r="AI82" s="59">
        <f t="shared" ref="AI82:AJ82" si="127">average(X76:X82)</f>
        <v>7247.428571</v>
      </c>
      <c r="AJ82" s="59">
        <f t="shared" si="127"/>
        <v>5272.714286</v>
      </c>
      <c r="AK82" s="60">
        <f t="shared" si="51"/>
        <v>1.374515701</v>
      </c>
      <c r="AL82" s="76">
        <f t="shared" si="121"/>
        <v>6777.89699</v>
      </c>
      <c r="AM82" s="19"/>
      <c r="AN82" s="19"/>
      <c r="AO82" s="77"/>
      <c r="AP82" s="77"/>
      <c r="AQ82" s="78"/>
      <c r="AR82" s="78"/>
      <c r="AS82" s="78"/>
      <c r="AT82" s="78"/>
      <c r="AU82" s="78"/>
      <c r="AV82" s="78"/>
      <c r="AW82" s="78"/>
      <c r="AX82" s="78"/>
      <c r="AY82" s="76">
        <f t="shared" si="96"/>
        <v>5272.714286</v>
      </c>
      <c r="AZ82" s="79">
        <f t="shared" si="97"/>
        <v>0.11650275</v>
      </c>
      <c r="BA82" s="80">
        <v>1029.0</v>
      </c>
      <c r="BB82" s="80">
        <v>96.0</v>
      </c>
      <c r="BC82" s="59">
        <f t="shared" si="106"/>
        <v>1168.142857</v>
      </c>
      <c r="BD82" s="81">
        <f t="shared" si="107"/>
        <v>0.09329446064</v>
      </c>
      <c r="BE82" s="81">
        <f t="shared" si="108"/>
        <v>0.07790143084</v>
      </c>
      <c r="BF82" s="59">
        <f t="shared" si="109"/>
        <v>7566</v>
      </c>
      <c r="BG82" s="59">
        <f t="shared" si="110"/>
        <v>538</v>
      </c>
      <c r="BH82" s="59">
        <f t="shared" si="111"/>
        <v>4104.571429</v>
      </c>
      <c r="BI82" s="81">
        <f t="shared" si="112"/>
        <v>0.07110758657</v>
      </c>
      <c r="BJ82" s="81">
        <f t="shared" si="113"/>
        <v>0.1274885145</v>
      </c>
      <c r="BK82" s="31"/>
      <c r="BL82" s="31"/>
      <c r="BM82" s="31"/>
      <c r="BN82" s="31"/>
      <c r="BO82" s="31"/>
      <c r="BP82" s="31"/>
      <c r="BQ82" s="31"/>
      <c r="BR82" s="31"/>
      <c r="BS82" s="31"/>
      <c r="BT82" s="31"/>
    </row>
    <row r="83">
      <c r="A83" s="16">
        <v>43974.0</v>
      </c>
      <c r="B83" s="17">
        <f t="shared" si="70"/>
        <v>949</v>
      </c>
      <c r="C83" s="71"/>
      <c r="D83" s="71"/>
      <c r="E83" s="72">
        <v>21745.0</v>
      </c>
      <c r="F83" s="19">
        <f t="shared" si="27"/>
        <v>15145</v>
      </c>
      <c r="G83" s="20">
        <f t="shared" si="2"/>
        <v>0.6964819499</v>
      </c>
      <c r="H83" s="17">
        <f t="shared" si="71"/>
        <v>192</v>
      </c>
      <c r="I83" s="72">
        <v>5249.0</v>
      </c>
      <c r="J83" s="20">
        <f t="shared" si="3"/>
        <v>0.241388825</v>
      </c>
      <c r="K83" s="20">
        <f t="shared" si="18"/>
        <v>0.7953030303</v>
      </c>
      <c r="L83" s="17">
        <f t="shared" si="36"/>
        <v>25</v>
      </c>
      <c r="M83" s="72">
        <v>1351.0</v>
      </c>
      <c r="N83" s="22">
        <f t="shared" si="16"/>
        <v>0.06212922511</v>
      </c>
      <c r="O83" s="36">
        <f t="shared" si="19"/>
        <v>0.2046969697</v>
      </c>
      <c r="P83" s="73">
        <v>11495.0</v>
      </c>
      <c r="Q83" s="73">
        <v>49958.0</v>
      </c>
      <c r="R83" s="61">
        <f t="shared" si="118"/>
        <v>61453</v>
      </c>
      <c r="S83" s="73">
        <v>239740.0</v>
      </c>
      <c r="T83" s="74">
        <v>176035.0</v>
      </c>
      <c r="U83" s="17">
        <f t="shared" si="59"/>
        <v>154290</v>
      </c>
      <c r="V83" s="19">
        <f t="shared" si="6"/>
        <v>21745</v>
      </c>
      <c r="W83" s="75">
        <v>0.0</v>
      </c>
      <c r="X83" s="39">
        <f t="shared" ref="X83:Y83" si="128">S83-S82</f>
        <v>10406</v>
      </c>
      <c r="Y83" s="19">
        <f t="shared" si="128"/>
        <v>7066</v>
      </c>
      <c r="Z83" s="19"/>
      <c r="AA83" s="19">
        <f t="shared" si="20"/>
        <v>651.9814815</v>
      </c>
      <c r="AB83" s="28">
        <f t="shared" si="8"/>
        <v>11.02506323</v>
      </c>
      <c r="AC83" s="29">
        <f t="shared" si="9"/>
        <v>8.095424235</v>
      </c>
      <c r="AD83" s="29">
        <f t="shared" si="10"/>
        <v>7.44573235</v>
      </c>
      <c r="AE83" s="40">
        <f t="shared" si="11"/>
        <v>0.1235265714</v>
      </c>
      <c r="AF83" s="40">
        <f t="shared" si="39"/>
        <v>0.1343051231</v>
      </c>
      <c r="AG83" s="22">
        <f t="shared" si="22"/>
        <v>0.04563377573</v>
      </c>
      <c r="AH83" s="37">
        <f t="shared" si="23"/>
        <v>0.1170925329</v>
      </c>
      <c r="AI83" s="59">
        <f t="shared" ref="AI83:AJ83" si="129">average(X77:X83)</f>
        <v>8131.714286</v>
      </c>
      <c r="AJ83" s="59">
        <f t="shared" si="129"/>
        <v>5758.571429</v>
      </c>
      <c r="AK83" s="60">
        <f t="shared" si="51"/>
        <v>1.412106177</v>
      </c>
      <c r="AL83" s="76">
        <f t="shared" si="121"/>
        <v>7195.687422</v>
      </c>
      <c r="AM83" s="19"/>
      <c r="AN83" s="19"/>
      <c r="AO83" s="77"/>
      <c r="AP83" s="77"/>
      <c r="AQ83" s="78"/>
      <c r="AR83" s="78"/>
      <c r="AS83" s="78"/>
      <c r="AT83" s="78"/>
      <c r="AU83" s="78"/>
      <c r="AV83" s="78"/>
      <c r="AW83" s="78"/>
      <c r="AX83" s="78"/>
      <c r="AY83" s="76">
        <f t="shared" si="96"/>
        <v>5758.571429</v>
      </c>
      <c r="AZ83" s="79">
        <f t="shared" si="97"/>
        <v>0.1170925329</v>
      </c>
      <c r="BA83" s="80">
        <v>1496.0</v>
      </c>
      <c r="BB83" s="80">
        <v>127.0</v>
      </c>
      <c r="BC83" s="59">
        <f t="shared" si="106"/>
        <v>1229.714286</v>
      </c>
      <c r="BD83" s="81">
        <f t="shared" si="107"/>
        <v>0.08489304813</v>
      </c>
      <c r="BE83" s="81">
        <f t="shared" si="108"/>
        <v>0.07527881041</v>
      </c>
      <c r="BF83" s="59">
        <f t="shared" si="109"/>
        <v>5570</v>
      </c>
      <c r="BG83" s="59">
        <f t="shared" si="110"/>
        <v>822</v>
      </c>
      <c r="BH83" s="59">
        <f t="shared" si="111"/>
        <v>4528.857143</v>
      </c>
      <c r="BI83" s="81">
        <f t="shared" si="112"/>
        <v>0.1475763016</v>
      </c>
      <c r="BJ83" s="81">
        <f t="shared" si="113"/>
        <v>0.1284461548</v>
      </c>
      <c r="BK83" s="31"/>
      <c r="BL83" s="31"/>
      <c r="BM83" s="31"/>
      <c r="BN83" s="31"/>
      <c r="BO83" s="31"/>
      <c r="BP83" s="31"/>
      <c r="BQ83" s="31"/>
      <c r="BR83" s="31"/>
      <c r="BS83" s="31"/>
      <c r="BT83" s="31"/>
    </row>
    <row r="84">
      <c r="A84" s="16">
        <v>43975.0</v>
      </c>
      <c r="B84" s="17">
        <f t="shared" si="70"/>
        <v>526</v>
      </c>
      <c r="C84" s="71"/>
      <c r="D84" s="71"/>
      <c r="E84" s="72">
        <v>22271.0</v>
      </c>
      <c r="F84" s="19">
        <f t="shared" si="27"/>
        <v>15497</v>
      </c>
      <c r="G84" s="20">
        <f t="shared" si="2"/>
        <v>0.6958376364</v>
      </c>
      <c r="H84" s="17">
        <f t="shared" si="71"/>
        <v>153</v>
      </c>
      <c r="I84" s="72">
        <v>5402.0</v>
      </c>
      <c r="J84" s="20">
        <f t="shared" si="3"/>
        <v>0.2425575861</v>
      </c>
      <c r="K84" s="20">
        <f t="shared" si="18"/>
        <v>0.7974608798</v>
      </c>
      <c r="L84" s="17">
        <f t="shared" si="36"/>
        <v>21</v>
      </c>
      <c r="M84" s="72">
        <v>1372.0</v>
      </c>
      <c r="N84" s="22">
        <f t="shared" si="16"/>
        <v>0.06160477751</v>
      </c>
      <c r="O84" s="36">
        <f t="shared" si="19"/>
        <v>0.2025391202</v>
      </c>
      <c r="P84" s="73">
        <v>11389.0</v>
      </c>
      <c r="Q84" s="73">
        <v>42551.0</v>
      </c>
      <c r="R84" s="61">
        <f t="shared" si="118"/>
        <v>53940</v>
      </c>
      <c r="S84" s="73">
        <v>248555.0</v>
      </c>
      <c r="T84" s="74">
        <v>179864.0</v>
      </c>
      <c r="U84" s="17">
        <f t="shared" si="59"/>
        <v>157593</v>
      </c>
      <c r="V84" s="19">
        <f t="shared" si="6"/>
        <v>22271</v>
      </c>
      <c r="W84" s="75">
        <v>0.0</v>
      </c>
      <c r="X84" s="39">
        <f t="shared" ref="X84:Y84" si="130">S84-S83</f>
        <v>8815</v>
      </c>
      <c r="Y84" s="19">
        <f t="shared" si="130"/>
        <v>3829</v>
      </c>
      <c r="Z84" s="19"/>
      <c r="AA84" s="19">
        <f t="shared" si="20"/>
        <v>666.162963</v>
      </c>
      <c r="AB84" s="28">
        <f t="shared" si="8"/>
        <v>11.16047775</v>
      </c>
      <c r="AC84" s="29">
        <f t="shared" si="9"/>
        <v>8.076152845</v>
      </c>
      <c r="AD84" s="29">
        <f t="shared" si="10"/>
        <v>7.279467681</v>
      </c>
      <c r="AE84" s="40">
        <f t="shared" si="11"/>
        <v>0.1238213317</v>
      </c>
      <c r="AF84" s="40">
        <f t="shared" si="39"/>
        <v>0.1373726822</v>
      </c>
      <c r="AG84" s="22">
        <f t="shared" si="22"/>
        <v>0.02418946884</v>
      </c>
      <c r="AH84" s="37">
        <f t="shared" si="23"/>
        <v>0.1207636262</v>
      </c>
      <c r="AI84" s="59">
        <f t="shared" ref="AI84:AJ84" si="131">average(X78:X84)</f>
        <v>8655.714286</v>
      </c>
      <c r="AJ84" s="59">
        <f t="shared" si="131"/>
        <v>5627.285714</v>
      </c>
      <c r="AK84" s="60">
        <f t="shared" si="51"/>
        <v>1.538168617</v>
      </c>
      <c r="AL84" s="76">
        <f t="shared" si="121"/>
        <v>6513.989998</v>
      </c>
      <c r="AM84" s="19"/>
      <c r="AN84" s="19"/>
      <c r="AO84" s="77"/>
      <c r="AP84" s="77"/>
      <c r="AQ84" s="78"/>
      <c r="AR84" s="78"/>
      <c r="AS84" s="78"/>
      <c r="AT84" s="78"/>
      <c r="AU84" s="78"/>
      <c r="AV84" s="78"/>
      <c r="AW84" s="78"/>
      <c r="AX84" s="78"/>
      <c r="AY84" s="76">
        <f t="shared" si="96"/>
        <v>5627.285714</v>
      </c>
      <c r="AZ84" s="79">
        <f t="shared" si="97"/>
        <v>0.1207636262</v>
      </c>
      <c r="BA84" s="80">
        <v>1393.0</v>
      </c>
      <c r="BB84" s="80">
        <v>118.0</v>
      </c>
      <c r="BC84" s="59">
        <f t="shared" si="106"/>
        <v>1231.857143</v>
      </c>
      <c r="BD84" s="81">
        <f t="shared" si="107"/>
        <v>0.08470926059</v>
      </c>
      <c r="BE84" s="81">
        <f t="shared" si="108"/>
        <v>0.07410414009</v>
      </c>
      <c r="BF84" s="59">
        <f t="shared" si="109"/>
        <v>2436</v>
      </c>
      <c r="BG84" s="59">
        <f t="shared" si="110"/>
        <v>408</v>
      </c>
      <c r="BH84" s="59">
        <f t="shared" si="111"/>
        <v>4395.428571</v>
      </c>
      <c r="BI84" s="81">
        <f t="shared" si="112"/>
        <v>0.1674876847</v>
      </c>
      <c r="BJ84" s="81">
        <f t="shared" si="113"/>
        <v>0.1338403536</v>
      </c>
      <c r="BK84" s="31"/>
      <c r="BL84" s="31"/>
      <c r="BM84" s="31"/>
      <c r="BN84" s="31"/>
      <c r="BO84" s="31"/>
      <c r="BP84" s="31"/>
      <c r="BQ84" s="31"/>
      <c r="BR84" s="31"/>
      <c r="BS84" s="31"/>
      <c r="BT84" s="31"/>
    </row>
    <row r="85">
      <c r="A85" s="16">
        <v>43976.0</v>
      </c>
      <c r="B85" s="17">
        <f t="shared" si="70"/>
        <v>479</v>
      </c>
      <c r="C85" s="71"/>
      <c r="D85" s="71"/>
      <c r="E85" s="72">
        <v>22750.0</v>
      </c>
      <c r="F85" s="19">
        <f t="shared" si="27"/>
        <v>15717</v>
      </c>
      <c r="G85" s="20">
        <f t="shared" si="2"/>
        <v>0.6908571429</v>
      </c>
      <c r="H85" s="17">
        <f t="shared" si="71"/>
        <v>240</v>
      </c>
      <c r="I85" s="72">
        <v>5642.0</v>
      </c>
      <c r="J85" s="20">
        <f t="shared" si="3"/>
        <v>0.248</v>
      </c>
      <c r="K85" s="20">
        <f t="shared" si="18"/>
        <v>0.8022181146</v>
      </c>
      <c r="L85" s="17">
        <f t="shared" si="36"/>
        <v>19</v>
      </c>
      <c r="M85" s="72">
        <v>1391.0</v>
      </c>
      <c r="N85" s="22">
        <f t="shared" si="16"/>
        <v>0.06114285714</v>
      </c>
      <c r="O85" s="36">
        <f t="shared" si="19"/>
        <v>0.1977818854</v>
      </c>
      <c r="P85" s="73">
        <v>12342.0</v>
      </c>
      <c r="Q85" s="73">
        <v>49361.0</v>
      </c>
      <c r="R85" s="61">
        <f t="shared" si="118"/>
        <v>61703</v>
      </c>
      <c r="S85" s="73">
        <v>256946.0</v>
      </c>
      <c r="T85" s="74">
        <v>183192.0</v>
      </c>
      <c r="U85" s="17">
        <f t="shared" si="59"/>
        <v>160442</v>
      </c>
      <c r="V85" s="19">
        <f t="shared" si="6"/>
        <v>22750</v>
      </c>
      <c r="W85" s="75">
        <v>0.0</v>
      </c>
      <c r="X85" s="39">
        <f t="shared" ref="X85:Y85" si="132">S85-S84</f>
        <v>8391</v>
      </c>
      <c r="Y85" s="19">
        <f t="shared" si="132"/>
        <v>3328</v>
      </c>
      <c r="Z85" s="19"/>
      <c r="AA85" s="19">
        <f t="shared" si="20"/>
        <v>678.4888889</v>
      </c>
      <c r="AB85" s="28">
        <f t="shared" si="8"/>
        <v>11.29432967</v>
      </c>
      <c r="AC85" s="29">
        <f t="shared" si="9"/>
        <v>8.052395604</v>
      </c>
      <c r="AD85" s="29">
        <f t="shared" si="10"/>
        <v>6.947807933</v>
      </c>
      <c r="AE85" s="40">
        <f t="shared" si="11"/>
        <v>0.1241866457</v>
      </c>
      <c r="AF85" s="40">
        <f t="shared" si="39"/>
        <v>0.1439302885</v>
      </c>
      <c r="AG85" s="22">
        <f t="shared" si="22"/>
        <v>0.0215077904</v>
      </c>
      <c r="AH85" s="37">
        <f t="shared" si="23"/>
        <v>0.1180367059</v>
      </c>
      <c r="AI85" s="59">
        <f t="shared" ref="AI85:AJ85" si="133">average(X79:X85)</f>
        <v>9469.428571</v>
      </c>
      <c r="AJ85" s="59">
        <f t="shared" si="133"/>
        <v>5736.714286</v>
      </c>
      <c r="AK85" s="60">
        <f t="shared" si="51"/>
        <v>1.650671116</v>
      </c>
      <c r="AL85" s="76">
        <f t="shared" si="121"/>
        <v>7283.218866</v>
      </c>
      <c r="AM85" s="19"/>
      <c r="AN85" s="19"/>
      <c r="AO85" s="77"/>
      <c r="AP85" s="77"/>
      <c r="AQ85" s="78"/>
      <c r="AR85" s="78"/>
      <c r="AS85" s="78"/>
      <c r="AT85" s="78"/>
      <c r="AU85" s="78"/>
      <c r="AV85" s="78"/>
      <c r="AW85" s="78"/>
      <c r="AX85" s="78"/>
      <c r="AY85" s="76">
        <f t="shared" si="96"/>
        <v>5736.714286</v>
      </c>
      <c r="AZ85" s="79">
        <f t="shared" si="97"/>
        <v>0.1180367059</v>
      </c>
      <c r="BA85" s="80">
        <v>402.0</v>
      </c>
      <c r="BB85" s="80">
        <v>67.0</v>
      </c>
      <c r="BC85" s="59">
        <f t="shared" si="106"/>
        <v>1120.714286</v>
      </c>
      <c r="BD85" s="81">
        <f t="shared" si="107"/>
        <v>0.1666666667</v>
      </c>
      <c r="BE85" s="81">
        <f t="shared" si="108"/>
        <v>0.07877629063</v>
      </c>
      <c r="BF85" s="59">
        <f t="shared" si="109"/>
        <v>2926</v>
      </c>
      <c r="BG85" s="59">
        <f t="shared" si="110"/>
        <v>412</v>
      </c>
      <c r="BH85" s="59">
        <f t="shared" si="111"/>
        <v>4616</v>
      </c>
      <c r="BI85" s="81">
        <f t="shared" si="112"/>
        <v>0.1408065619</v>
      </c>
      <c r="BJ85" s="81">
        <f t="shared" si="113"/>
        <v>0.1275687051</v>
      </c>
      <c r="BK85" s="31"/>
      <c r="BL85" s="31"/>
      <c r="BM85" s="31"/>
      <c r="BN85" s="31"/>
      <c r="BO85" s="31"/>
      <c r="BP85" s="31"/>
      <c r="BQ85" s="31"/>
      <c r="BR85" s="31"/>
      <c r="BS85" s="31"/>
      <c r="BT85" s="31"/>
    </row>
    <row r="86">
      <c r="A86" s="16">
        <v>43977.0</v>
      </c>
      <c r="B86" s="17">
        <f t="shared" si="70"/>
        <v>415</v>
      </c>
      <c r="C86" s="71"/>
      <c r="D86" s="71"/>
      <c r="E86" s="72">
        <v>23165.0</v>
      </c>
      <c r="F86" s="19">
        <f t="shared" si="27"/>
        <v>15870</v>
      </c>
      <c r="G86" s="20">
        <f t="shared" si="2"/>
        <v>0.6850852579</v>
      </c>
      <c r="H86" s="17">
        <f t="shared" si="71"/>
        <v>235</v>
      </c>
      <c r="I86" s="72">
        <v>5877.0</v>
      </c>
      <c r="J86" s="20">
        <f t="shared" si="3"/>
        <v>0.2537017052</v>
      </c>
      <c r="K86" s="20">
        <f t="shared" si="18"/>
        <v>0.8056202879</v>
      </c>
      <c r="L86" s="17">
        <f t="shared" si="36"/>
        <v>27</v>
      </c>
      <c r="M86" s="72">
        <v>1418.0</v>
      </c>
      <c r="N86" s="22">
        <f t="shared" si="16"/>
        <v>0.06121303691</v>
      </c>
      <c r="O86" s="36">
        <f t="shared" si="19"/>
        <v>0.1943797121</v>
      </c>
      <c r="P86" s="73">
        <v>12022.0</v>
      </c>
      <c r="Q86" s="73">
        <v>65748.0</v>
      </c>
      <c r="R86" s="61">
        <f t="shared" si="118"/>
        <v>77770</v>
      </c>
      <c r="S86" s="73">
        <v>264098.0</v>
      </c>
      <c r="T86" s="74">
        <v>188302.0</v>
      </c>
      <c r="U86" s="17">
        <f t="shared" si="59"/>
        <v>165137</v>
      </c>
      <c r="V86" s="19">
        <f t="shared" si="6"/>
        <v>23165</v>
      </c>
      <c r="W86" s="75">
        <v>0.0</v>
      </c>
      <c r="X86" s="39">
        <f t="shared" ref="X86:Y86" si="134">S86-S85</f>
        <v>7152</v>
      </c>
      <c r="Y86" s="19">
        <f t="shared" si="134"/>
        <v>5110</v>
      </c>
      <c r="Z86" s="19"/>
      <c r="AA86" s="19">
        <f t="shared" si="20"/>
        <v>697.4148148</v>
      </c>
      <c r="AB86" s="28">
        <f t="shared" si="8"/>
        <v>11.40073387</v>
      </c>
      <c r="AC86" s="29">
        <f t="shared" si="9"/>
        <v>8.128728686</v>
      </c>
      <c r="AD86" s="29">
        <f t="shared" si="10"/>
        <v>12.31325301</v>
      </c>
      <c r="AE86" s="40">
        <f t="shared" si="11"/>
        <v>0.1230204671</v>
      </c>
      <c r="AF86" s="40">
        <f t="shared" si="39"/>
        <v>0.08121330724</v>
      </c>
      <c r="AG86" s="22">
        <f t="shared" si="22"/>
        <v>0.01824175824</v>
      </c>
      <c r="AH86" s="37">
        <f t="shared" si="23"/>
        <v>0.1152754117</v>
      </c>
      <c r="AI86" s="59">
        <f t="shared" ref="AI86:AJ86" si="135">average(X80:X86)</f>
        <v>8737.428571</v>
      </c>
      <c r="AJ86" s="59">
        <f t="shared" si="135"/>
        <v>5786.142857</v>
      </c>
      <c r="AK86" s="60">
        <f t="shared" si="51"/>
        <v>1.510060983</v>
      </c>
      <c r="AL86" s="76">
        <f t="shared" si="121"/>
        <v>8964.968768</v>
      </c>
      <c r="AM86" s="19"/>
      <c r="AN86" s="19"/>
      <c r="AO86" s="77"/>
      <c r="AP86" s="77"/>
      <c r="AQ86" s="78"/>
      <c r="AR86" s="78"/>
      <c r="AS86" s="78"/>
      <c r="AT86" s="78"/>
      <c r="AU86" s="78"/>
      <c r="AV86" s="78"/>
      <c r="AW86" s="78"/>
      <c r="AX86" s="78"/>
      <c r="AY86" s="76">
        <f t="shared" si="96"/>
        <v>5786.142857</v>
      </c>
      <c r="AZ86" s="79">
        <f t="shared" si="97"/>
        <v>0.1152754117</v>
      </c>
      <c r="BA86" s="80">
        <v>851.0</v>
      </c>
      <c r="BB86" s="80">
        <v>93.0</v>
      </c>
      <c r="BC86" s="59">
        <f t="shared" si="106"/>
        <v>1071.857143</v>
      </c>
      <c r="BD86" s="81">
        <f t="shared" si="107"/>
        <v>0.1092831962</v>
      </c>
      <c r="BE86" s="81">
        <f t="shared" si="108"/>
        <v>0.08903105424</v>
      </c>
      <c r="BF86" s="59">
        <f t="shared" si="109"/>
        <v>4259</v>
      </c>
      <c r="BG86" s="59">
        <f t="shared" si="110"/>
        <v>322</v>
      </c>
      <c r="BH86" s="59">
        <f t="shared" si="111"/>
        <v>4714.285714</v>
      </c>
      <c r="BI86" s="81">
        <f t="shared" si="112"/>
        <v>0.07560460202</v>
      </c>
      <c r="BJ86" s="81">
        <f t="shared" si="113"/>
        <v>0.1212424242</v>
      </c>
      <c r="BK86" s="31"/>
      <c r="BL86" s="31"/>
      <c r="BM86" s="31"/>
      <c r="BN86" s="31"/>
      <c r="BO86" s="31"/>
      <c r="BP86" s="31"/>
      <c r="BQ86" s="31"/>
      <c r="BR86" s="31"/>
      <c r="BS86" s="31"/>
      <c r="BT86" s="31"/>
    </row>
    <row r="87">
      <c r="A87" s="16">
        <v>43978.0</v>
      </c>
      <c r="B87" s="17">
        <f t="shared" si="70"/>
        <v>686</v>
      </c>
      <c r="C87" s="71"/>
      <c r="D87" s="71"/>
      <c r="E87" s="72">
        <v>23851.0</v>
      </c>
      <c r="F87" s="19">
        <f t="shared" si="27"/>
        <v>16321</v>
      </c>
      <c r="G87" s="20">
        <f t="shared" si="2"/>
        <v>0.6842899669</v>
      </c>
      <c r="H87" s="17">
        <f t="shared" si="71"/>
        <v>180</v>
      </c>
      <c r="I87" s="72">
        <v>6057.0</v>
      </c>
      <c r="J87" s="20">
        <f t="shared" si="3"/>
        <v>0.2539516163</v>
      </c>
      <c r="K87" s="20">
        <f t="shared" si="18"/>
        <v>0.8043824701</v>
      </c>
      <c r="L87" s="17">
        <f t="shared" si="36"/>
        <v>55</v>
      </c>
      <c r="M87" s="72">
        <v>1473.0</v>
      </c>
      <c r="N87" s="22">
        <f t="shared" si="16"/>
        <v>0.06175841684</v>
      </c>
      <c r="O87" s="36">
        <f t="shared" si="19"/>
        <v>0.1956175299</v>
      </c>
      <c r="P87" s="73">
        <v>12667.0</v>
      </c>
      <c r="Q87" s="73">
        <v>49942.0</v>
      </c>
      <c r="R87" s="61">
        <f t="shared" si="118"/>
        <v>62609</v>
      </c>
      <c r="S87" s="73">
        <v>278411.0</v>
      </c>
      <c r="T87" s="74">
        <v>195518.0</v>
      </c>
      <c r="U87" s="17">
        <f t="shared" si="59"/>
        <v>171667</v>
      </c>
      <c r="V87" s="19">
        <f t="shared" si="6"/>
        <v>23851</v>
      </c>
      <c r="W87" s="75">
        <v>0.0</v>
      </c>
      <c r="X87" s="39">
        <f t="shared" ref="X87:Y87" si="136">S87-S86</f>
        <v>14313</v>
      </c>
      <c r="Y87" s="19">
        <f t="shared" si="136"/>
        <v>7216</v>
      </c>
      <c r="Z87" s="19"/>
      <c r="AA87" s="19">
        <f t="shared" si="20"/>
        <v>724.1407407</v>
      </c>
      <c r="AB87" s="28">
        <f t="shared" si="8"/>
        <v>11.67292776</v>
      </c>
      <c r="AC87" s="29">
        <f t="shared" si="9"/>
        <v>8.197475997</v>
      </c>
      <c r="AD87" s="29">
        <f t="shared" si="10"/>
        <v>10.51895044</v>
      </c>
      <c r="AE87" s="40">
        <f t="shared" si="11"/>
        <v>0.1219887683</v>
      </c>
      <c r="AF87" s="40">
        <f t="shared" si="39"/>
        <v>0.09506651885</v>
      </c>
      <c r="AG87" s="22">
        <f t="shared" si="22"/>
        <v>0.02961364127</v>
      </c>
      <c r="AH87" s="37">
        <f t="shared" si="23"/>
        <v>0.112665845</v>
      </c>
      <c r="AI87" s="59">
        <f t="shared" ref="AI87:AJ87" si="137">average(X81:X87)</f>
        <v>9504</v>
      </c>
      <c r="AJ87" s="59">
        <f t="shared" si="137"/>
        <v>5911.285714</v>
      </c>
      <c r="AK87" s="60">
        <f t="shared" si="51"/>
        <v>1.607772058</v>
      </c>
      <c r="AL87" s="76">
        <f t="shared" si="121"/>
        <v>7053.895889</v>
      </c>
      <c r="AM87" s="19"/>
      <c r="AN87" s="19"/>
      <c r="AO87" s="77"/>
      <c r="AP87" s="77"/>
      <c r="AQ87" s="78"/>
      <c r="AR87" s="78"/>
      <c r="AS87" s="78"/>
      <c r="AT87" s="78"/>
      <c r="AU87" s="78"/>
      <c r="AV87" s="78"/>
      <c r="AW87" s="78"/>
      <c r="AX87" s="78"/>
      <c r="AY87" s="76">
        <f t="shared" si="96"/>
        <v>5911.285714</v>
      </c>
      <c r="AZ87" s="79">
        <f t="shared" si="97"/>
        <v>0.112665845</v>
      </c>
      <c r="BA87" s="80">
        <v>882.0</v>
      </c>
      <c r="BB87" s="80">
        <v>105.0</v>
      </c>
      <c r="BC87" s="59">
        <f t="shared" si="106"/>
        <v>1043.571429</v>
      </c>
      <c r="BD87" s="81">
        <f t="shared" si="107"/>
        <v>0.119047619</v>
      </c>
      <c r="BE87" s="81">
        <f t="shared" si="108"/>
        <v>0.09253935661</v>
      </c>
      <c r="BF87" s="59">
        <f t="shared" si="109"/>
        <v>6334</v>
      </c>
      <c r="BG87" s="59">
        <f t="shared" si="110"/>
        <v>581</v>
      </c>
      <c r="BH87" s="59">
        <f t="shared" si="111"/>
        <v>4867.714286</v>
      </c>
      <c r="BI87" s="81">
        <f t="shared" si="112"/>
        <v>0.09172718661</v>
      </c>
      <c r="BJ87" s="81">
        <f t="shared" si="113"/>
        <v>0.1169806891</v>
      </c>
      <c r="BK87" s="31"/>
      <c r="BL87" s="31"/>
      <c r="BM87" s="31"/>
      <c r="BN87" s="31"/>
      <c r="BO87" s="31"/>
      <c r="BP87" s="31"/>
      <c r="BQ87" s="31"/>
      <c r="BR87" s="31"/>
      <c r="BS87" s="31"/>
      <c r="BT87" s="31"/>
    </row>
    <row r="88">
      <c r="A88" s="16">
        <v>43979.0</v>
      </c>
      <c r="B88" s="17">
        <f t="shared" si="70"/>
        <v>687</v>
      </c>
      <c r="C88" s="71"/>
      <c r="D88" s="71"/>
      <c r="E88" s="72">
        <v>24538.0</v>
      </c>
      <c r="F88" s="19">
        <f t="shared" si="27"/>
        <v>16802</v>
      </c>
      <c r="G88" s="20">
        <f t="shared" si="2"/>
        <v>0.6847338821</v>
      </c>
      <c r="H88" s="17">
        <f t="shared" si="71"/>
        <v>183</v>
      </c>
      <c r="I88" s="72">
        <v>6240.0</v>
      </c>
      <c r="J88" s="20">
        <f t="shared" si="3"/>
        <v>0.2542994539</v>
      </c>
      <c r="K88" s="20">
        <f t="shared" si="18"/>
        <v>0.8066184074</v>
      </c>
      <c r="L88" s="17">
        <f t="shared" si="36"/>
        <v>23</v>
      </c>
      <c r="M88" s="72">
        <v>1496.0</v>
      </c>
      <c r="N88" s="22">
        <f t="shared" si="16"/>
        <v>0.06096666395</v>
      </c>
      <c r="O88" s="36">
        <f t="shared" si="19"/>
        <v>0.1933815926</v>
      </c>
      <c r="P88" s="73">
        <v>13250.0</v>
      </c>
      <c r="Q88" s="73">
        <v>48749.0</v>
      </c>
      <c r="R88" s="61">
        <f t="shared" si="118"/>
        <v>61999</v>
      </c>
      <c r="S88" s="73">
        <v>289906.0</v>
      </c>
      <c r="T88" s="74">
        <v>201311.0</v>
      </c>
      <c r="U88" s="17">
        <f t="shared" si="59"/>
        <v>176773</v>
      </c>
      <c r="V88" s="19">
        <f t="shared" si="6"/>
        <v>24538</v>
      </c>
      <c r="W88" s="75">
        <v>0.0</v>
      </c>
      <c r="X88" s="39">
        <f t="shared" ref="X88:Y88" si="138">S88-S87</f>
        <v>11495</v>
      </c>
      <c r="Y88" s="19">
        <f t="shared" si="138"/>
        <v>5793</v>
      </c>
      <c r="Z88" s="19"/>
      <c r="AA88" s="19">
        <f t="shared" si="20"/>
        <v>745.5962963</v>
      </c>
      <c r="AB88" s="28">
        <f t="shared" si="8"/>
        <v>11.81457331</v>
      </c>
      <c r="AC88" s="29">
        <f t="shared" si="9"/>
        <v>8.20405086</v>
      </c>
      <c r="AD88" s="29">
        <f t="shared" si="10"/>
        <v>8.43231441</v>
      </c>
      <c r="AE88" s="40">
        <f t="shared" si="11"/>
        <v>0.1218910045</v>
      </c>
      <c r="AF88" s="40">
        <f t="shared" si="39"/>
        <v>0.1185914034</v>
      </c>
      <c r="AG88" s="22">
        <f t="shared" si="22"/>
        <v>0.02880382374</v>
      </c>
      <c r="AH88" s="37">
        <f t="shared" si="23"/>
        <v>0.1068959621</v>
      </c>
      <c r="AI88" s="59">
        <f t="shared" ref="AI88:AJ88" si="139">average(X82:X88)</f>
        <v>9990.142857</v>
      </c>
      <c r="AJ88" s="59">
        <f t="shared" si="139"/>
        <v>5848.142857</v>
      </c>
      <c r="AK88" s="60">
        <f t="shared" si="51"/>
        <v>1.708259032</v>
      </c>
      <c r="AL88" s="76">
        <f t="shared" si="121"/>
        <v>6627.442753</v>
      </c>
      <c r="AM88" s="19"/>
      <c r="AN88" s="19"/>
      <c r="AO88" s="77"/>
      <c r="AP88" s="77"/>
      <c r="AQ88" s="78"/>
      <c r="AR88" s="78"/>
      <c r="AS88" s="78"/>
      <c r="AT88" s="78"/>
      <c r="AU88" s="78"/>
      <c r="AV88" s="78"/>
      <c r="AW88" s="78"/>
      <c r="AX88" s="78"/>
      <c r="AY88" s="76">
        <f t="shared" si="96"/>
        <v>5848.142857</v>
      </c>
      <c r="AZ88" s="79">
        <f t="shared" si="97"/>
        <v>0.1068959621</v>
      </c>
      <c r="BA88" s="80">
        <v>1061.0</v>
      </c>
      <c r="BB88" s="80">
        <v>103.0</v>
      </c>
      <c r="BC88" s="59">
        <f t="shared" si="106"/>
        <v>1016.285714</v>
      </c>
      <c r="BD88" s="81">
        <f t="shared" si="107"/>
        <v>0.09707822809</v>
      </c>
      <c r="BE88" s="81">
        <f t="shared" si="108"/>
        <v>0.09966263705</v>
      </c>
      <c r="BF88" s="59">
        <f t="shared" si="109"/>
        <v>4732</v>
      </c>
      <c r="BG88" s="59">
        <f t="shared" si="110"/>
        <v>584</v>
      </c>
      <c r="BH88" s="59">
        <f t="shared" si="111"/>
        <v>4831.857143</v>
      </c>
      <c r="BI88" s="81">
        <f t="shared" si="112"/>
        <v>0.1234150465</v>
      </c>
      <c r="BJ88" s="81">
        <f t="shared" si="113"/>
        <v>0.1084173491</v>
      </c>
      <c r="BK88" s="31"/>
      <c r="BL88" s="31"/>
      <c r="BM88" s="31"/>
      <c r="BN88" s="31"/>
      <c r="BO88" s="31"/>
      <c r="BP88" s="31"/>
      <c r="BQ88" s="31"/>
      <c r="BR88" s="31"/>
      <c r="BS88" s="31"/>
      <c r="BT88" s="31"/>
    </row>
    <row r="89">
      <c r="A89" s="16">
        <v>43980.0</v>
      </c>
      <c r="B89" s="17">
        <f t="shared" si="70"/>
        <v>678</v>
      </c>
      <c r="C89" s="71"/>
      <c r="D89" s="71"/>
      <c r="E89" s="72">
        <v>25216.0</v>
      </c>
      <c r="F89" s="19">
        <f t="shared" si="27"/>
        <v>17204</v>
      </c>
      <c r="G89" s="20">
        <f t="shared" si="2"/>
        <v>0.6822652284</v>
      </c>
      <c r="H89" s="17">
        <f t="shared" si="71"/>
        <v>252</v>
      </c>
      <c r="I89" s="72">
        <v>6492.0</v>
      </c>
      <c r="J89" s="20">
        <f t="shared" si="3"/>
        <v>0.2574555838</v>
      </c>
      <c r="K89" s="20">
        <f t="shared" si="18"/>
        <v>0.8102845731</v>
      </c>
      <c r="L89" s="17">
        <f t="shared" si="36"/>
        <v>24</v>
      </c>
      <c r="M89" s="72">
        <v>1520.0</v>
      </c>
      <c r="N89" s="22">
        <f t="shared" si="16"/>
        <v>0.06027918782</v>
      </c>
      <c r="O89" s="36">
        <f t="shared" si="19"/>
        <v>0.1897154269</v>
      </c>
      <c r="P89" s="73">
        <v>12499.0</v>
      </c>
      <c r="Q89" s="73">
        <v>49212.0</v>
      </c>
      <c r="R89" s="61">
        <f t="shared" si="118"/>
        <v>61711</v>
      </c>
      <c r="S89" s="73">
        <v>300545.0</v>
      </c>
      <c r="T89" s="74">
        <v>205165.0</v>
      </c>
      <c r="U89" s="17">
        <f t="shared" si="59"/>
        <v>179949</v>
      </c>
      <c r="V89" s="19">
        <f t="shared" si="6"/>
        <v>25216</v>
      </c>
      <c r="W89" s="75">
        <v>0.0</v>
      </c>
      <c r="X89" s="39">
        <f t="shared" ref="X89:Y89" si="140">S89-S88</f>
        <v>10639</v>
      </c>
      <c r="Y89" s="19">
        <f t="shared" si="140"/>
        <v>3854</v>
      </c>
      <c r="Z89" s="19"/>
      <c r="AA89" s="19">
        <f t="shared" si="20"/>
        <v>759.8703704</v>
      </c>
      <c r="AB89" s="28">
        <f t="shared" si="8"/>
        <v>11.91882138</v>
      </c>
      <c r="AC89" s="29">
        <f t="shared" si="9"/>
        <v>8.136302348</v>
      </c>
      <c r="AD89" s="29">
        <f t="shared" si="10"/>
        <v>5.684365782</v>
      </c>
      <c r="AE89" s="40">
        <f t="shared" si="11"/>
        <v>0.1229059537</v>
      </c>
      <c r="AF89" s="40">
        <f t="shared" si="39"/>
        <v>0.1759211209</v>
      </c>
      <c r="AG89" s="22">
        <f t="shared" si="22"/>
        <v>0.02763061374</v>
      </c>
      <c r="AH89" s="37">
        <f t="shared" si="23"/>
        <v>0.1221129407</v>
      </c>
      <c r="AI89" s="59">
        <f t="shared" ref="AI89:AJ89" si="141">average(X83:X89)</f>
        <v>10173</v>
      </c>
      <c r="AJ89" s="59">
        <f t="shared" si="141"/>
        <v>5170.857143</v>
      </c>
      <c r="AK89" s="60">
        <f t="shared" si="51"/>
        <v>1.967372085</v>
      </c>
      <c r="AL89" s="76">
        <f t="shared" si="121"/>
        <v>7535.711681</v>
      </c>
      <c r="AM89" s="19"/>
      <c r="AN89" s="19"/>
      <c r="AO89" s="77"/>
      <c r="AP89" s="77"/>
      <c r="AQ89" s="78"/>
      <c r="AR89" s="78"/>
      <c r="AS89" s="78"/>
      <c r="AT89" s="78"/>
      <c r="AU89" s="78"/>
      <c r="AV89" s="78"/>
      <c r="AW89" s="78"/>
      <c r="AX89" s="78"/>
      <c r="AY89" s="76">
        <f t="shared" si="96"/>
        <v>5170.857143</v>
      </c>
      <c r="AZ89" s="79">
        <f t="shared" si="97"/>
        <v>0.1221129407</v>
      </c>
      <c r="BA89" s="80">
        <v>1183.0</v>
      </c>
      <c r="BB89" s="80">
        <v>124.0</v>
      </c>
      <c r="BC89" s="59">
        <f t="shared" si="106"/>
        <v>1038.285714</v>
      </c>
      <c r="BD89" s="81">
        <f t="shared" si="107"/>
        <v>0.1048182587</v>
      </c>
      <c r="BE89" s="81">
        <f t="shared" si="108"/>
        <v>0.1014034122</v>
      </c>
      <c r="BF89" s="59">
        <f t="shared" si="109"/>
        <v>2671</v>
      </c>
      <c r="BG89" s="59">
        <f t="shared" si="110"/>
        <v>554</v>
      </c>
      <c r="BH89" s="59">
        <f t="shared" si="111"/>
        <v>4132.571429</v>
      </c>
      <c r="BI89" s="81">
        <f t="shared" si="112"/>
        <v>0.2074129539</v>
      </c>
      <c r="BJ89" s="81">
        <f t="shared" si="113"/>
        <v>0.1273160951</v>
      </c>
      <c r="BK89" s="31"/>
      <c r="BL89" s="31"/>
      <c r="BM89" s="31"/>
      <c r="BN89" s="31"/>
      <c r="BO89" s="31"/>
      <c r="BP89" s="31"/>
      <c r="BQ89" s="31"/>
      <c r="BR89" s="31"/>
      <c r="BS89" s="31"/>
      <c r="BT89" s="31"/>
    </row>
    <row r="90">
      <c r="A90" s="16">
        <v>43981.0</v>
      </c>
      <c r="B90" s="17">
        <f t="shared" si="70"/>
        <v>557</v>
      </c>
      <c r="C90" s="71"/>
      <c r="D90" s="71"/>
      <c r="E90" s="72">
        <v>25773.0</v>
      </c>
      <c r="F90" s="19">
        <f t="shared" si="27"/>
        <v>17185</v>
      </c>
      <c r="G90" s="20">
        <f t="shared" si="2"/>
        <v>0.6667830676</v>
      </c>
      <c r="H90" s="17">
        <f t="shared" si="71"/>
        <v>523</v>
      </c>
      <c r="I90" s="72">
        <v>7015.0</v>
      </c>
      <c r="J90" s="20">
        <f t="shared" si="3"/>
        <v>0.2721840686</v>
      </c>
      <c r="K90" s="20">
        <f t="shared" si="18"/>
        <v>0.8168374476</v>
      </c>
      <c r="L90" s="17">
        <f t="shared" si="36"/>
        <v>53</v>
      </c>
      <c r="M90" s="72">
        <v>1573.0</v>
      </c>
      <c r="N90" s="22">
        <f t="shared" si="16"/>
        <v>0.06103286385</v>
      </c>
      <c r="O90" s="36">
        <f t="shared" si="19"/>
        <v>0.1831625524</v>
      </c>
      <c r="P90" s="73">
        <v>12832.0</v>
      </c>
      <c r="Q90" s="73">
        <v>47714.0</v>
      </c>
      <c r="R90" s="61">
        <f t="shared" si="118"/>
        <v>60546</v>
      </c>
      <c r="S90" s="73">
        <f>S89+11361</f>
        <v>311906</v>
      </c>
      <c r="T90" s="74">
        <v>216769.0</v>
      </c>
      <c r="U90" s="17">
        <f t="shared" si="59"/>
        <v>190996</v>
      </c>
      <c r="V90" s="19">
        <f t="shared" si="6"/>
        <v>25773</v>
      </c>
      <c r="W90" s="75">
        <v>0.0</v>
      </c>
      <c r="X90" s="39">
        <f t="shared" ref="X90:Y90" si="142">S90-S89</f>
        <v>11361</v>
      </c>
      <c r="Y90" s="19">
        <f t="shared" si="142"/>
        <v>11604</v>
      </c>
      <c r="Z90" s="19"/>
      <c r="AA90" s="19">
        <f t="shared" si="20"/>
        <v>802.8481481</v>
      </c>
      <c r="AB90" s="28">
        <f t="shared" si="8"/>
        <v>12.10204478</v>
      </c>
      <c r="AC90" s="29">
        <f t="shared" si="9"/>
        <v>8.410701121</v>
      </c>
      <c r="AD90" s="29">
        <f t="shared" si="10"/>
        <v>20.83303411</v>
      </c>
      <c r="AE90" s="40">
        <f t="shared" si="11"/>
        <v>0.1188961521</v>
      </c>
      <c r="AF90" s="40">
        <f t="shared" si="39"/>
        <v>0.04800068942</v>
      </c>
      <c r="AG90" s="22">
        <f t="shared" si="22"/>
        <v>0.02208914975</v>
      </c>
      <c r="AH90" s="37">
        <f t="shared" si="23"/>
        <v>0.09888545196</v>
      </c>
      <c r="AI90" s="59">
        <f t="shared" ref="AI90:AJ90" si="143">average(X84:X90)</f>
        <v>10309.42857</v>
      </c>
      <c r="AJ90" s="59">
        <f t="shared" si="143"/>
        <v>5819.142857</v>
      </c>
      <c r="AK90" s="60">
        <f t="shared" si="51"/>
        <v>1.771640399</v>
      </c>
      <c r="AL90" s="76">
        <f t="shared" si="121"/>
        <v>5987.118574</v>
      </c>
      <c r="AM90" s="19"/>
      <c r="AN90" s="19"/>
      <c r="AO90" s="77"/>
      <c r="AP90" s="77"/>
      <c r="AQ90" s="78"/>
      <c r="AR90" s="78"/>
      <c r="AS90" s="78"/>
      <c r="AT90" s="78"/>
      <c r="AU90" s="78"/>
      <c r="AV90" s="78"/>
      <c r="AW90" s="78"/>
      <c r="AX90" s="78"/>
      <c r="AY90" s="76">
        <f t="shared" si="96"/>
        <v>5819.142857</v>
      </c>
      <c r="AZ90" s="79">
        <f t="shared" si="97"/>
        <v>0.09888545196</v>
      </c>
      <c r="BA90" s="80">
        <v>1854.0</v>
      </c>
      <c r="BB90" s="80">
        <v>100.0</v>
      </c>
      <c r="BC90" s="59">
        <f t="shared" si="106"/>
        <v>1089.428571</v>
      </c>
      <c r="BD90" s="81">
        <f t="shared" si="107"/>
        <v>0.05393743258</v>
      </c>
      <c r="BE90" s="81">
        <f t="shared" si="108"/>
        <v>0.09310254393</v>
      </c>
      <c r="BF90" s="59">
        <f t="shared" si="109"/>
        <v>9750</v>
      </c>
      <c r="BG90" s="59">
        <f t="shared" si="110"/>
        <v>457</v>
      </c>
      <c r="BH90" s="59">
        <f t="shared" si="111"/>
        <v>4729.714286</v>
      </c>
      <c r="BI90" s="81">
        <f t="shared" si="112"/>
        <v>0.04687179487</v>
      </c>
      <c r="BJ90" s="81">
        <f t="shared" si="113"/>
        <v>0.1002174701</v>
      </c>
      <c r="BK90" s="31"/>
      <c r="BL90" s="31"/>
      <c r="BM90" s="31"/>
      <c r="BN90" s="31"/>
      <c r="BO90" s="31"/>
      <c r="BP90" s="31"/>
      <c r="BQ90" s="31"/>
      <c r="BR90" s="31"/>
      <c r="BS90" s="31"/>
      <c r="BT90" s="31"/>
    </row>
    <row r="91">
      <c r="A91" s="16">
        <v>43982.0</v>
      </c>
      <c r="B91" s="17">
        <f t="shared" si="70"/>
        <v>700</v>
      </c>
      <c r="C91" s="71"/>
      <c r="D91" s="71"/>
      <c r="E91" s="72">
        <v>26473.0</v>
      </c>
      <c r="F91" s="19">
        <f t="shared" si="27"/>
        <v>17552</v>
      </c>
      <c r="G91" s="20">
        <f t="shared" si="2"/>
        <v>0.6630151475</v>
      </c>
      <c r="H91" s="17">
        <f t="shared" si="71"/>
        <v>293</v>
      </c>
      <c r="I91" s="72">
        <v>7308.0</v>
      </c>
      <c r="J91" s="20">
        <f t="shared" si="3"/>
        <v>0.2760548483</v>
      </c>
      <c r="K91" s="20">
        <f t="shared" si="18"/>
        <v>0.8191906737</v>
      </c>
      <c r="L91" s="17">
        <f t="shared" si="36"/>
        <v>40</v>
      </c>
      <c r="M91" s="72">
        <v>1613.0</v>
      </c>
      <c r="N91" s="22">
        <f t="shared" si="16"/>
        <v>0.06093000416</v>
      </c>
      <c r="O91" s="36">
        <f t="shared" si="19"/>
        <v>0.1808093263</v>
      </c>
      <c r="P91" s="73">
        <v>12913.0</v>
      </c>
      <c r="Q91" s="73">
        <v>49936.0</v>
      </c>
      <c r="R91" s="61">
        <f t="shared" si="118"/>
        <v>62849</v>
      </c>
      <c r="S91" s="73">
        <v>323376.0</v>
      </c>
      <c r="T91" s="74">
        <v>223624.0</v>
      </c>
      <c r="U91" s="17">
        <f t="shared" si="59"/>
        <v>197151</v>
      </c>
      <c r="V91" s="19">
        <f t="shared" si="6"/>
        <v>26473</v>
      </c>
      <c r="W91" s="75">
        <v>0.0</v>
      </c>
      <c r="X91" s="39">
        <f t="shared" ref="X91:Y91" si="144">S91-S90</f>
        <v>11470</v>
      </c>
      <c r="Y91" s="19">
        <f t="shared" si="144"/>
        <v>6855</v>
      </c>
      <c r="Z91" s="19"/>
      <c r="AA91" s="19">
        <f t="shared" si="20"/>
        <v>828.237037</v>
      </c>
      <c r="AB91" s="28">
        <f t="shared" si="8"/>
        <v>12.21531372</v>
      </c>
      <c r="AC91" s="29">
        <f t="shared" si="9"/>
        <v>8.44724814</v>
      </c>
      <c r="AD91" s="29">
        <f t="shared" si="10"/>
        <v>9.792857143</v>
      </c>
      <c r="AE91" s="40">
        <f t="shared" si="11"/>
        <v>0.1183817479</v>
      </c>
      <c r="AF91" s="40">
        <f t="shared" si="39"/>
        <v>0.1021152443</v>
      </c>
      <c r="AG91" s="22">
        <f t="shared" si="22"/>
        <v>0.02716020642</v>
      </c>
      <c r="AH91" s="37">
        <f t="shared" si="23"/>
        <v>0.096023766</v>
      </c>
      <c r="AI91" s="59">
        <f t="shared" ref="AI91:AJ91" si="145">average(X85:X91)</f>
        <v>10688.71429</v>
      </c>
      <c r="AJ91" s="59">
        <f t="shared" si="145"/>
        <v>6251.428571</v>
      </c>
      <c r="AK91" s="60">
        <f t="shared" si="51"/>
        <v>1.709803473</v>
      </c>
      <c r="AL91" s="76">
        <f t="shared" si="121"/>
        <v>6034.997669</v>
      </c>
      <c r="AM91" s="19"/>
      <c r="AN91" s="19"/>
      <c r="AO91" s="77"/>
      <c r="AP91" s="77"/>
      <c r="AQ91" s="78"/>
      <c r="AR91" s="78"/>
      <c r="AS91" s="78"/>
      <c r="AT91" s="78"/>
      <c r="AU91" s="78"/>
      <c r="AV91" s="78"/>
      <c r="AW91" s="78"/>
      <c r="AX91" s="78"/>
      <c r="AY91" s="76">
        <f t="shared" si="96"/>
        <v>6251.428571</v>
      </c>
      <c r="AZ91" s="79">
        <f t="shared" si="97"/>
        <v>0.096023766</v>
      </c>
      <c r="BA91" s="80">
        <v>1295.0</v>
      </c>
      <c r="BB91" s="80">
        <v>119.0</v>
      </c>
      <c r="BC91" s="59">
        <f t="shared" si="106"/>
        <v>1075.428571</v>
      </c>
      <c r="BD91" s="81">
        <f t="shared" si="107"/>
        <v>0.09189189189</v>
      </c>
      <c r="BE91" s="81">
        <f t="shared" si="108"/>
        <v>0.09444739639</v>
      </c>
      <c r="BF91" s="59">
        <f t="shared" si="109"/>
        <v>5560</v>
      </c>
      <c r="BG91" s="59">
        <f t="shared" si="110"/>
        <v>581</v>
      </c>
      <c r="BH91" s="59">
        <f t="shared" si="111"/>
        <v>5176</v>
      </c>
      <c r="BI91" s="81">
        <f t="shared" si="112"/>
        <v>0.1044964029</v>
      </c>
      <c r="BJ91" s="81">
        <f t="shared" si="113"/>
        <v>0.09635129168</v>
      </c>
      <c r="BK91" s="31"/>
      <c r="BL91" s="31"/>
      <c r="BM91" s="31"/>
      <c r="BN91" s="31"/>
      <c r="BO91" s="31"/>
      <c r="BP91" s="31"/>
      <c r="BQ91" s="31"/>
      <c r="BR91" s="31"/>
      <c r="BS91" s="31"/>
      <c r="BT91" s="31"/>
    </row>
    <row r="92">
      <c r="A92" s="16">
        <v>43983.0</v>
      </c>
      <c r="B92" s="17">
        <f t="shared" si="70"/>
        <v>467</v>
      </c>
      <c r="C92" s="71"/>
      <c r="D92" s="71"/>
      <c r="E92" s="72">
        <v>26940.0</v>
      </c>
      <c r="F92" s="19">
        <f t="shared" si="27"/>
        <v>17662</v>
      </c>
      <c r="G92" s="20">
        <f t="shared" si="2"/>
        <v>0.6556050483</v>
      </c>
      <c r="H92" s="17">
        <f t="shared" si="71"/>
        <v>329</v>
      </c>
      <c r="I92" s="72">
        <v>7637.0</v>
      </c>
      <c r="J92" s="20">
        <f t="shared" si="3"/>
        <v>0.2834818114</v>
      </c>
      <c r="K92" s="20">
        <f t="shared" si="18"/>
        <v>0.8231299849</v>
      </c>
      <c r="L92" s="17">
        <f t="shared" si="36"/>
        <v>28</v>
      </c>
      <c r="M92" s="72">
        <v>1641.0</v>
      </c>
      <c r="N92" s="22">
        <f t="shared" si="16"/>
        <v>0.06091314031</v>
      </c>
      <c r="O92" s="36">
        <f t="shared" si="19"/>
        <v>0.1768700151</v>
      </c>
      <c r="P92" s="73">
        <v>13120.0</v>
      </c>
      <c r="Q92" s="73">
        <v>48358.0</v>
      </c>
      <c r="R92" s="61">
        <f t="shared" si="118"/>
        <v>61478</v>
      </c>
      <c r="S92" s="61">
        <f>S91+10039</f>
        <v>333415</v>
      </c>
      <c r="T92" s="74">
        <v>232113.0</v>
      </c>
      <c r="U92" s="17">
        <f t="shared" si="59"/>
        <v>205173</v>
      </c>
      <c r="V92" s="19">
        <f t="shared" si="6"/>
        <v>26940</v>
      </c>
      <c r="W92" s="75">
        <v>0.0</v>
      </c>
      <c r="X92" s="39">
        <f t="shared" ref="X92:Y92" si="146">S92-S91</f>
        <v>10039</v>
      </c>
      <c r="Y92" s="19">
        <f t="shared" si="146"/>
        <v>8489</v>
      </c>
      <c r="Z92" s="19"/>
      <c r="AA92" s="19">
        <f t="shared" si="20"/>
        <v>859.6777778</v>
      </c>
      <c r="AB92" s="28">
        <f t="shared" si="8"/>
        <v>12.37620638</v>
      </c>
      <c r="AC92" s="29">
        <f t="shared" si="9"/>
        <v>8.615924276</v>
      </c>
      <c r="AD92" s="29">
        <f t="shared" si="10"/>
        <v>18.17773019</v>
      </c>
      <c r="AE92" s="40">
        <f t="shared" si="11"/>
        <v>0.1160641584</v>
      </c>
      <c r="AF92" s="40">
        <f t="shared" si="39"/>
        <v>0.05501236895</v>
      </c>
      <c r="AG92" s="22">
        <f t="shared" si="22"/>
        <v>0.01764061497</v>
      </c>
      <c r="AH92" s="37">
        <f t="shared" si="23"/>
        <v>0.0856482901</v>
      </c>
      <c r="AI92" s="59">
        <f t="shared" ref="AI92:AJ92" si="147">average(X86:X92)</f>
        <v>10924.14286</v>
      </c>
      <c r="AJ92" s="59">
        <f t="shared" si="147"/>
        <v>6988.714286</v>
      </c>
      <c r="AK92" s="60">
        <f t="shared" si="51"/>
        <v>1.563111956</v>
      </c>
      <c r="AL92" s="76">
        <f t="shared" si="121"/>
        <v>5265.485579</v>
      </c>
      <c r="AM92" s="19"/>
      <c r="AN92" s="19"/>
      <c r="AO92" s="77"/>
      <c r="AP92" s="77"/>
      <c r="AQ92" s="78"/>
      <c r="AR92" s="78"/>
      <c r="AS92" s="78"/>
      <c r="AT92" s="78"/>
      <c r="AU92" s="78"/>
      <c r="AV92" s="78"/>
      <c r="AW92" s="78"/>
      <c r="AX92" s="78"/>
      <c r="AY92" s="76">
        <f t="shared" si="96"/>
        <v>6988.714286</v>
      </c>
      <c r="AZ92" s="79">
        <f t="shared" si="97"/>
        <v>0.0856482901</v>
      </c>
      <c r="BA92" s="80">
        <v>1607.0</v>
      </c>
      <c r="BB92" s="80">
        <v>111.0</v>
      </c>
      <c r="BC92" s="59">
        <f t="shared" si="106"/>
        <v>1247.571429</v>
      </c>
      <c r="BD92" s="81">
        <f t="shared" si="107"/>
        <v>0.06907280647</v>
      </c>
      <c r="BE92" s="81">
        <f t="shared" si="108"/>
        <v>0.08645368144</v>
      </c>
      <c r="BF92" s="59">
        <f t="shared" si="109"/>
        <v>6882</v>
      </c>
      <c r="BG92" s="59">
        <f t="shared" si="110"/>
        <v>356</v>
      </c>
      <c r="BH92" s="59">
        <f t="shared" si="111"/>
        <v>5741.142857</v>
      </c>
      <c r="BI92" s="81">
        <f t="shared" si="112"/>
        <v>0.0517291485</v>
      </c>
      <c r="BJ92" s="81">
        <f t="shared" si="113"/>
        <v>0.0854732756</v>
      </c>
      <c r="BK92" s="31"/>
      <c r="BL92" s="31"/>
      <c r="BM92" s="31"/>
      <c r="BN92" s="31"/>
      <c r="BO92" s="31"/>
      <c r="BP92" s="31"/>
      <c r="BQ92" s="31"/>
      <c r="BR92" s="31"/>
      <c r="BS92" s="31"/>
      <c r="BT92" s="31"/>
    </row>
    <row r="93">
      <c r="A93" s="16">
        <v>43984.0</v>
      </c>
      <c r="B93" s="17">
        <f t="shared" si="70"/>
        <v>609</v>
      </c>
      <c r="C93" s="71"/>
      <c r="D93" s="71"/>
      <c r="E93" s="72">
        <v>27549.0</v>
      </c>
      <c r="F93" s="19">
        <f t="shared" si="27"/>
        <v>17951</v>
      </c>
      <c r="G93" s="20">
        <f t="shared" si="2"/>
        <v>0.651602599</v>
      </c>
      <c r="H93" s="17">
        <f t="shared" si="71"/>
        <v>298</v>
      </c>
      <c r="I93" s="72">
        <v>7935.0</v>
      </c>
      <c r="J93" s="20">
        <f t="shared" si="3"/>
        <v>0.2880322335</v>
      </c>
      <c r="K93" s="20">
        <f t="shared" si="18"/>
        <v>0.8267347364</v>
      </c>
      <c r="L93" s="17">
        <f t="shared" si="36"/>
        <v>22</v>
      </c>
      <c r="M93" s="72">
        <v>1663.0</v>
      </c>
      <c r="N93" s="22">
        <f t="shared" si="16"/>
        <v>0.06036516752</v>
      </c>
      <c r="O93" s="36">
        <f t="shared" si="19"/>
        <v>0.1732652636</v>
      </c>
      <c r="P93" s="73">
        <v>13213.0</v>
      </c>
      <c r="Q93" s="73">
        <v>48023.0</v>
      </c>
      <c r="R93" s="61">
        <f t="shared" si="118"/>
        <v>61236</v>
      </c>
      <c r="S93" s="61">
        <f>S92+9049</f>
        <v>342464</v>
      </c>
      <c r="T93" s="74">
        <v>237947.0</v>
      </c>
      <c r="U93" s="17">
        <f t="shared" si="59"/>
        <v>210398</v>
      </c>
      <c r="V93" s="19">
        <f t="shared" si="6"/>
        <v>27549</v>
      </c>
      <c r="W93" s="75">
        <v>0.0</v>
      </c>
      <c r="X93" s="39">
        <f t="shared" ref="X93:Y93" si="148">S93-S92</f>
        <v>9049</v>
      </c>
      <c r="Y93" s="19">
        <f t="shared" si="148"/>
        <v>5834</v>
      </c>
      <c r="Z93" s="19"/>
      <c r="AA93" s="19">
        <f t="shared" si="20"/>
        <v>881.2851852</v>
      </c>
      <c r="AB93" s="28">
        <f t="shared" si="8"/>
        <v>12.43108643</v>
      </c>
      <c r="AC93" s="29">
        <f t="shared" si="9"/>
        <v>8.637228212</v>
      </c>
      <c r="AD93" s="29">
        <f t="shared" si="10"/>
        <v>9.579638752</v>
      </c>
      <c r="AE93" s="40">
        <f t="shared" si="11"/>
        <v>0.1157778833</v>
      </c>
      <c r="AF93" s="40">
        <f t="shared" si="39"/>
        <v>0.1043880699</v>
      </c>
      <c r="AG93" s="22">
        <f t="shared" si="22"/>
        <v>0.02260579065</v>
      </c>
      <c r="AH93" s="37">
        <f t="shared" si="23"/>
        <v>0.08830697955</v>
      </c>
      <c r="AI93" s="59">
        <f t="shared" ref="AI93:AJ93" si="149">average(X87:X93)</f>
        <v>11195.14286</v>
      </c>
      <c r="AJ93" s="59">
        <f t="shared" si="149"/>
        <v>7092.142857</v>
      </c>
      <c r="AK93" s="60">
        <f t="shared" si="51"/>
        <v>1.578527546</v>
      </c>
      <c r="AL93" s="76">
        <f t="shared" si="121"/>
        <v>5407.5662</v>
      </c>
      <c r="AM93" s="19"/>
      <c r="AN93" s="19"/>
      <c r="AO93" s="77"/>
      <c r="AP93" s="77"/>
      <c r="AQ93" s="78"/>
      <c r="AR93" s="78"/>
      <c r="AS93" s="78"/>
      <c r="AT93" s="78"/>
      <c r="AU93" s="78"/>
      <c r="AV93" s="78"/>
      <c r="AW93" s="78"/>
      <c r="AX93" s="78"/>
      <c r="AY93" s="76">
        <f t="shared" si="96"/>
        <v>7092.142857</v>
      </c>
      <c r="AZ93" s="79">
        <f t="shared" si="97"/>
        <v>0.08830697955</v>
      </c>
      <c r="BA93" s="80">
        <v>1008.0</v>
      </c>
      <c r="BB93" s="80">
        <v>73.0</v>
      </c>
      <c r="BC93" s="59">
        <f t="shared" si="106"/>
        <v>1270</v>
      </c>
      <c r="BD93" s="81">
        <f t="shared" si="107"/>
        <v>0.07242063492</v>
      </c>
      <c r="BE93" s="81">
        <f t="shared" si="108"/>
        <v>0.08267716535</v>
      </c>
      <c r="BF93" s="59">
        <f t="shared" si="109"/>
        <v>4826</v>
      </c>
      <c r="BG93" s="59">
        <f t="shared" si="110"/>
        <v>536</v>
      </c>
      <c r="BH93" s="59">
        <f t="shared" si="111"/>
        <v>5822.142857</v>
      </c>
      <c r="BI93" s="81">
        <f t="shared" si="112"/>
        <v>0.1110650642</v>
      </c>
      <c r="BJ93" s="81">
        <f t="shared" si="113"/>
        <v>0.08953502638</v>
      </c>
      <c r="BK93" s="31"/>
      <c r="BL93" s="31"/>
      <c r="BM93" s="31"/>
      <c r="BN93" s="31"/>
      <c r="BO93" s="31"/>
      <c r="BP93" s="31"/>
      <c r="BQ93" s="31"/>
      <c r="BR93" s="31"/>
      <c r="BS93" s="31"/>
      <c r="BT93" s="31"/>
    </row>
    <row r="94">
      <c r="A94" s="16">
        <v>43985.0</v>
      </c>
      <c r="B94" s="17">
        <f t="shared" si="70"/>
        <v>684</v>
      </c>
      <c r="C94" s="71"/>
      <c r="D94" s="71"/>
      <c r="E94" s="72">
        <v>28233.0</v>
      </c>
      <c r="F94" s="19">
        <f t="shared" si="27"/>
        <v>18129</v>
      </c>
      <c r="G94" s="20">
        <f t="shared" si="2"/>
        <v>0.6421209223</v>
      </c>
      <c r="H94" s="17">
        <f t="shared" si="71"/>
        <v>471</v>
      </c>
      <c r="I94" s="72">
        <v>8406.0</v>
      </c>
      <c r="J94" s="20">
        <f t="shared" si="3"/>
        <v>0.2977366911</v>
      </c>
      <c r="K94" s="20">
        <f t="shared" si="18"/>
        <v>0.8319477435</v>
      </c>
      <c r="L94" s="17">
        <f t="shared" si="36"/>
        <v>35</v>
      </c>
      <c r="M94" s="72">
        <v>1698.0</v>
      </c>
      <c r="N94" s="22">
        <f t="shared" si="16"/>
        <v>0.06014238657</v>
      </c>
      <c r="O94" s="36">
        <f t="shared" si="19"/>
        <v>0.1680522565</v>
      </c>
      <c r="P94" s="73">
        <v>13285.0</v>
      </c>
      <c r="Q94" s="73">
        <v>48153.0</v>
      </c>
      <c r="R94" s="61">
        <f t="shared" si="118"/>
        <v>61438</v>
      </c>
      <c r="S94" s="73">
        <v>354434.0</v>
      </c>
      <c r="T94" s="74">
        <v>246433.0</v>
      </c>
      <c r="U94" s="17">
        <f t="shared" si="59"/>
        <v>218200</v>
      </c>
      <c r="V94" s="19">
        <f t="shared" si="6"/>
        <v>28233</v>
      </c>
      <c r="W94" s="75">
        <v>0.0</v>
      </c>
      <c r="X94" s="39">
        <f t="shared" ref="X94:Y94" si="150">S94-S93</f>
        <v>11970</v>
      </c>
      <c r="Y94" s="19">
        <f t="shared" si="150"/>
        <v>8486</v>
      </c>
      <c r="Z94" s="19"/>
      <c r="AA94" s="19">
        <f t="shared" si="20"/>
        <v>912.7148148</v>
      </c>
      <c r="AB94" s="28">
        <f t="shared" si="8"/>
        <v>12.55389084</v>
      </c>
      <c r="AC94" s="29">
        <f t="shared" si="9"/>
        <v>8.728544611</v>
      </c>
      <c r="AD94" s="29">
        <f t="shared" si="10"/>
        <v>12.40643275</v>
      </c>
      <c r="AE94" s="40">
        <f t="shared" si="11"/>
        <v>0.1145666368</v>
      </c>
      <c r="AF94" s="40">
        <f t="shared" si="39"/>
        <v>0.08060334669</v>
      </c>
      <c r="AG94" s="22">
        <f t="shared" si="22"/>
        <v>0.02482848742</v>
      </c>
      <c r="AH94" s="37">
        <f t="shared" si="23"/>
        <v>0.08606501031</v>
      </c>
      <c r="AI94" s="59">
        <f t="shared" ref="AI94:AJ94" si="151">average(X88:X94)</f>
        <v>10860.42857</v>
      </c>
      <c r="AJ94" s="59">
        <f t="shared" si="151"/>
        <v>7273.571429</v>
      </c>
      <c r="AK94" s="60">
        <f t="shared" si="51"/>
        <v>1.493135618</v>
      </c>
      <c r="AL94" s="76">
        <f t="shared" si="121"/>
        <v>5287.662104</v>
      </c>
      <c r="AM94" s="19"/>
      <c r="AN94" s="19"/>
      <c r="AO94" s="77"/>
      <c r="AP94" s="77"/>
      <c r="AQ94" s="78"/>
      <c r="AR94" s="78"/>
      <c r="AS94" s="78"/>
      <c r="AT94" s="78"/>
      <c r="AU94" s="78"/>
      <c r="AV94" s="78"/>
      <c r="AW94" s="78"/>
      <c r="AX94" s="78"/>
      <c r="AY94" s="76">
        <f t="shared" si="96"/>
        <v>7273.571429</v>
      </c>
      <c r="AZ94" s="79">
        <f t="shared" si="97"/>
        <v>0.08606501031</v>
      </c>
      <c r="BA94" s="80">
        <v>1135.0</v>
      </c>
      <c r="BB94" s="80">
        <v>83.0</v>
      </c>
      <c r="BC94" s="59">
        <f t="shared" si="106"/>
        <v>1306.142857</v>
      </c>
      <c r="BD94" s="81">
        <f t="shared" si="107"/>
        <v>0.0731277533</v>
      </c>
      <c r="BE94" s="81">
        <f t="shared" si="108"/>
        <v>0.07798315651</v>
      </c>
      <c r="BF94" s="59">
        <f t="shared" si="109"/>
        <v>7351</v>
      </c>
      <c r="BG94" s="59">
        <f t="shared" si="110"/>
        <v>601</v>
      </c>
      <c r="BH94" s="59">
        <f t="shared" si="111"/>
        <v>5967.428571</v>
      </c>
      <c r="BI94" s="81">
        <f t="shared" si="112"/>
        <v>0.081757584</v>
      </c>
      <c r="BJ94" s="81">
        <f t="shared" si="113"/>
        <v>0.08783395576</v>
      </c>
      <c r="BK94" s="31"/>
      <c r="BL94" s="31"/>
      <c r="BM94" s="31"/>
      <c r="BN94" s="31"/>
      <c r="BO94" s="31"/>
      <c r="BP94" s="31"/>
      <c r="BQ94" s="31"/>
      <c r="BR94" s="31"/>
      <c r="BS94" s="31"/>
      <c r="BT94" s="31"/>
    </row>
    <row r="95">
      <c r="A95" s="16">
        <v>43986.0</v>
      </c>
      <c r="B95" s="17">
        <f t="shared" si="70"/>
        <v>585</v>
      </c>
      <c r="C95" s="71"/>
      <c r="D95" s="71"/>
      <c r="E95" s="72">
        <v>28818.0</v>
      </c>
      <c r="F95" s="19">
        <f t="shared" si="27"/>
        <v>18205</v>
      </c>
      <c r="G95" s="20">
        <f t="shared" si="2"/>
        <v>0.6317232285</v>
      </c>
      <c r="H95" s="17">
        <f t="shared" si="71"/>
        <v>486</v>
      </c>
      <c r="I95" s="72">
        <v>8892.0</v>
      </c>
      <c r="J95" s="20">
        <f t="shared" si="3"/>
        <v>0.3085571518</v>
      </c>
      <c r="K95" s="20">
        <f t="shared" si="18"/>
        <v>0.8378403844</v>
      </c>
      <c r="L95" s="17">
        <f t="shared" si="36"/>
        <v>23</v>
      </c>
      <c r="M95" s="72">
        <v>1721.0</v>
      </c>
      <c r="N95" s="22">
        <f t="shared" si="16"/>
        <v>0.05971961968</v>
      </c>
      <c r="O95" s="36">
        <f t="shared" si="19"/>
        <v>0.1621596156</v>
      </c>
      <c r="P95" s="73">
        <v>13416.0</v>
      </c>
      <c r="Q95" s="73">
        <v>47373.0</v>
      </c>
      <c r="R95" s="61">
        <f t="shared" si="118"/>
        <v>60789</v>
      </c>
      <c r="S95" s="73">
        <v>367640.0</v>
      </c>
      <c r="T95" s="74">
        <v>251736.0</v>
      </c>
      <c r="U95" s="17">
        <f t="shared" si="59"/>
        <v>222918</v>
      </c>
      <c r="V95" s="19">
        <f t="shared" si="6"/>
        <v>28818</v>
      </c>
      <c r="W95" s="75">
        <v>0.0</v>
      </c>
      <c r="X95" s="39">
        <f t="shared" ref="X95:Y95" si="152">S95-S94</f>
        <v>13206</v>
      </c>
      <c r="Y95" s="19">
        <f t="shared" si="152"/>
        <v>5303</v>
      </c>
      <c r="Z95" s="19"/>
      <c r="AA95" s="19">
        <f t="shared" si="20"/>
        <v>932.3555556</v>
      </c>
      <c r="AB95" s="28">
        <f t="shared" si="8"/>
        <v>12.75730446</v>
      </c>
      <c r="AC95" s="29">
        <f t="shared" si="9"/>
        <v>8.735373725</v>
      </c>
      <c r="AD95" s="29">
        <f t="shared" si="10"/>
        <v>9.064957265</v>
      </c>
      <c r="AE95" s="40">
        <f t="shared" si="11"/>
        <v>0.1144770712</v>
      </c>
      <c r="AF95" s="40">
        <f t="shared" si="39"/>
        <v>0.1103149161</v>
      </c>
      <c r="AG95" s="22">
        <f t="shared" si="22"/>
        <v>0.02072043354</v>
      </c>
      <c r="AH95" s="37">
        <f t="shared" si="23"/>
        <v>0.08487853247</v>
      </c>
      <c r="AI95" s="59">
        <f t="shared" ref="AI95:AJ95" si="153">average(X89:X95)</f>
        <v>11104.85714</v>
      </c>
      <c r="AJ95" s="59">
        <f t="shared" si="153"/>
        <v>7203.571429</v>
      </c>
      <c r="AK95" s="60">
        <f t="shared" si="51"/>
        <v>1.541576599</v>
      </c>
      <c r="AL95" s="76">
        <f t="shared" si="121"/>
        <v>5159.681111</v>
      </c>
      <c r="AM95" s="19"/>
      <c r="AN95" s="19"/>
      <c r="AO95" s="77"/>
      <c r="AP95" s="77"/>
      <c r="AQ95" s="78"/>
      <c r="AR95" s="78"/>
      <c r="AS95" s="78"/>
      <c r="AT95" s="78"/>
      <c r="AU95" s="78"/>
      <c r="AV95" s="78"/>
      <c r="AW95" s="78"/>
      <c r="AX95" s="78"/>
      <c r="AY95" s="76">
        <f t="shared" si="96"/>
        <v>7203.571429</v>
      </c>
      <c r="AZ95" s="79">
        <f t="shared" si="97"/>
        <v>0.08487853247</v>
      </c>
      <c r="BA95" s="80">
        <v>1078.0</v>
      </c>
      <c r="BB95" s="80">
        <v>62.0</v>
      </c>
      <c r="BC95" s="59">
        <f t="shared" si="106"/>
        <v>1308.571429</v>
      </c>
      <c r="BD95" s="81">
        <f t="shared" si="107"/>
        <v>0.05751391466</v>
      </c>
      <c r="BE95" s="81">
        <f t="shared" si="108"/>
        <v>0.07336244541</v>
      </c>
      <c r="BF95" s="59">
        <f t="shared" si="109"/>
        <v>4225</v>
      </c>
      <c r="BG95" s="59">
        <f t="shared" si="110"/>
        <v>523</v>
      </c>
      <c r="BH95" s="59">
        <f t="shared" si="111"/>
        <v>5895</v>
      </c>
      <c r="BI95" s="81">
        <f t="shared" si="112"/>
        <v>0.1237869822</v>
      </c>
      <c r="BJ95" s="81">
        <f t="shared" si="113"/>
        <v>0.08743487217</v>
      </c>
      <c r="BK95" s="31"/>
      <c r="BL95" s="31"/>
      <c r="BM95" s="31"/>
      <c r="BN95" s="31"/>
      <c r="BO95" s="31"/>
      <c r="BP95" s="31"/>
      <c r="BQ95" s="31"/>
      <c r="BR95" s="31"/>
      <c r="BS95" s="31"/>
      <c r="BT95" s="31"/>
    </row>
    <row r="96">
      <c r="A96" s="16">
        <v>43987.0</v>
      </c>
      <c r="B96" s="17">
        <f t="shared" si="70"/>
        <v>703</v>
      </c>
      <c r="C96" s="71"/>
      <c r="D96" s="71"/>
      <c r="E96" s="72">
        <v>29521.0</v>
      </c>
      <c r="F96" s="19">
        <f t="shared" si="27"/>
        <v>18308</v>
      </c>
      <c r="G96" s="20">
        <f t="shared" si="2"/>
        <v>0.6201686935</v>
      </c>
      <c r="H96" s="17">
        <f t="shared" si="71"/>
        <v>551</v>
      </c>
      <c r="I96" s="72">
        <v>9443.0</v>
      </c>
      <c r="J96" s="20">
        <f t="shared" si="3"/>
        <v>0.319873988</v>
      </c>
      <c r="K96" s="20">
        <f t="shared" si="18"/>
        <v>0.8421475074</v>
      </c>
      <c r="L96" s="17">
        <f t="shared" si="36"/>
        <v>49</v>
      </c>
      <c r="M96" s="72">
        <v>1770.0</v>
      </c>
      <c r="N96" s="22">
        <f t="shared" si="16"/>
        <v>0.05995731852</v>
      </c>
      <c r="O96" s="36">
        <f t="shared" si="19"/>
        <v>0.1578524926</v>
      </c>
      <c r="P96" s="73">
        <v>13592.0</v>
      </c>
      <c r="Q96" s="73">
        <v>49320.0</v>
      </c>
      <c r="R96" s="61">
        <f t="shared" si="118"/>
        <v>62912</v>
      </c>
      <c r="S96" s="73">
        <v>380973.0</v>
      </c>
      <c r="T96" s="74">
        <v>256810.0</v>
      </c>
      <c r="U96" s="17">
        <f t="shared" si="59"/>
        <v>227289</v>
      </c>
      <c r="V96" s="19">
        <f t="shared" si="6"/>
        <v>29521</v>
      </c>
      <c r="W96" s="75">
        <v>0.0</v>
      </c>
      <c r="X96" s="39">
        <f t="shared" ref="X96:Y96" si="154">S96-S95</f>
        <v>13333</v>
      </c>
      <c r="Y96" s="19">
        <f t="shared" si="154"/>
        <v>5074</v>
      </c>
      <c r="Z96" s="19"/>
      <c r="AA96" s="19">
        <f t="shared" si="20"/>
        <v>951.1481481</v>
      </c>
      <c r="AB96" s="28">
        <f t="shared" si="8"/>
        <v>12.90515226</v>
      </c>
      <c r="AC96" s="29">
        <f t="shared" si="9"/>
        <v>8.699231056</v>
      </c>
      <c r="AD96" s="29">
        <f t="shared" si="10"/>
        <v>7.217638691</v>
      </c>
      <c r="AE96" s="40">
        <f t="shared" si="11"/>
        <v>0.1149526888</v>
      </c>
      <c r="AF96" s="40">
        <f t="shared" si="39"/>
        <v>0.1385494679</v>
      </c>
      <c r="AG96" s="22">
        <f t="shared" si="22"/>
        <v>0.02439447567</v>
      </c>
      <c r="AH96" s="37">
        <f t="shared" si="23"/>
        <v>0.08335753703</v>
      </c>
      <c r="AI96" s="59">
        <f t="shared" ref="AI96:AJ96" si="155">average(X90:X96)</f>
        <v>11489.71429</v>
      </c>
      <c r="AJ96" s="59">
        <f t="shared" si="155"/>
        <v>7377.857143</v>
      </c>
      <c r="AK96" s="60">
        <f t="shared" si="51"/>
        <v>1.557324039</v>
      </c>
      <c r="AL96" s="76">
        <f t="shared" si="121"/>
        <v>5244.18937</v>
      </c>
      <c r="AM96" s="19"/>
      <c r="AN96" s="19"/>
      <c r="AO96" s="77"/>
      <c r="AP96" s="77"/>
      <c r="AQ96" s="78"/>
      <c r="AR96" s="78"/>
      <c r="AS96" s="78"/>
      <c r="AT96" s="78"/>
      <c r="AU96" s="78"/>
      <c r="AV96" s="78"/>
      <c r="AW96" s="78"/>
      <c r="AX96" s="78"/>
      <c r="AY96" s="76">
        <f t="shared" si="96"/>
        <v>7377.857143</v>
      </c>
      <c r="AZ96" s="79">
        <f t="shared" si="97"/>
        <v>0.08335753703</v>
      </c>
      <c r="BA96" s="80">
        <v>1771.0</v>
      </c>
      <c r="BB96" s="80">
        <v>83.0</v>
      </c>
      <c r="BC96" s="59">
        <f t="shared" si="106"/>
        <v>1392.571429</v>
      </c>
      <c r="BD96" s="81">
        <f t="shared" si="107"/>
        <v>0.0468661773</v>
      </c>
      <c r="BE96" s="81">
        <f t="shared" si="108"/>
        <v>0.06473122692</v>
      </c>
      <c r="BF96" s="59">
        <f t="shared" si="109"/>
        <v>3303</v>
      </c>
      <c r="BG96" s="59">
        <f t="shared" si="110"/>
        <v>620</v>
      </c>
      <c r="BH96" s="59">
        <f t="shared" si="111"/>
        <v>5985.285714</v>
      </c>
      <c r="BI96" s="81">
        <f t="shared" si="112"/>
        <v>0.1877081441</v>
      </c>
      <c r="BJ96" s="81">
        <f t="shared" si="113"/>
        <v>0.08769124281</v>
      </c>
      <c r="BK96" s="31"/>
      <c r="BL96" s="31"/>
      <c r="BM96" s="31"/>
      <c r="BN96" s="31"/>
      <c r="BO96" s="31"/>
      <c r="BP96" s="31"/>
      <c r="BQ96" s="31"/>
      <c r="BR96" s="31"/>
      <c r="BS96" s="31"/>
      <c r="BT96" s="31"/>
    </row>
    <row r="97">
      <c r="A97" s="16">
        <v>43988.0</v>
      </c>
      <c r="B97" s="17">
        <f t="shared" si="70"/>
        <v>993</v>
      </c>
      <c r="C97" s="71"/>
      <c r="D97" s="71"/>
      <c r="E97" s="72">
        <v>30514.0</v>
      </c>
      <c r="F97" s="19">
        <f t="shared" si="27"/>
        <v>18806</v>
      </c>
      <c r="G97" s="20">
        <f t="shared" si="2"/>
        <v>0.6163072688</v>
      </c>
      <c r="H97" s="17">
        <f t="shared" si="71"/>
        <v>464</v>
      </c>
      <c r="I97" s="72">
        <v>9907.0</v>
      </c>
      <c r="J97" s="20">
        <f t="shared" si="3"/>
        <v>0.324670643</v>
      </c>
      <c r="K97" s="20">
        <f t="shared" si="18"/>
        <v>0.8461735565</v>
      </c>
      <c r="L97" s="17">
        <f t="shared" si="36"/>
        <v>31</v>
      </c>
      <c r="M97" s="72">
        <v>1801.0</v>
      </c>
      <c r="N97" s="22">
        <f t="shared" si="16"/>
        <v>0.05902208822</v>
      </c>
      <c r="O97" s="36">
        <f t="shared" si="19"/>
        <v>0.1538264435</v>
      </c>
      <c r="P97" s="73">
        <v>13347.0</v>
      </c>
      <c r="Q97" s="73">
        <v>46571.0</v>
      </c>
      <c r="R97" s="61">
        <f t="shared" si="118"/>
        <v>59918</v>
      </c>
      <c r="S97" s="61">
        <f>380973+13095</f>
        <v>394068</v>
      </c>
      <c r="T97" s="74">
        <v>264740.0</v>
      </c>
      <c r="U97" s="17">
        <f t="shared" si="59"/>
        <v>234226</v>
      </c>
      <c r="V97" s="19">
        <f t="shared" si="6"/>
        <v>30514</v>
      </c>
      <c r="W97" s="75">
        <v>0.0</v>
      </c>
      <c r="X97" s="39">
        <f t="shared" ref="X97:Y97" si="156">S97-S96</f>
        <v>13095</v>
      </c>
      <c r="Y97" s="19">
        <f t="shared" si="156"/>
        <v>7930</v>
      </c>
      <c r="Z97" s="19"/>
      <c r="AA97" s="19">
        <f t="shared" si="20"/>
        <v>980.5185185</v>
      </c>
      <c r="AB97" s="28">
        <f t="shared" si="8"/>
        <v>12.9143344</v>
      </c>
      <c r="AC97" s="29">
        <f t="shared" si="9"/>
        <v>8.676017566</v>
      </c>
      <c r="AD97" s="29">
        <f t="shared" si="10"/>
        <v>7.985901309</v>
      </c>
      <c r="AE97" s="40">
        <f t="shared" si="11"/>
        <v>0.1152602553</v>
      </c>
      <c r="AF97" s="40">
        <f t="shared" si="39"/>
        <v>0.125220681</v>
      </c>
      <c r="AG97" s="22">
        <f t="shared" si="22"/>
        <v>0.03363707191</v>
      </c>
      <c r="AH97" s="37">
        <f t="shared" si="23"/>
        <v>0.09883054345</v>
      </c>
      <c r="AI97" s="59">
        <f t="shared" ref="AI97:AJ97" si="157">average(X91:X97)</f>
        <v>11737.42857</v>
      </c>
      <c r="AJ97" s="59">
        <f t="shared" si="157"/>
        <v>6853</v>
      </c>
      <c r="AK97" s="60">
        <f t="shared" si="51"/>
        <v>1.712743116</v>
      </c>
      <c r="AL97" s="76">
        <f t="shared" si="121"/>
        <v>5921.728503</v>
      </c>
      <c r="AM97" s="19"/>
      <c r="AN97" s="19"/>
      <c r="AO97" s="77"/>
      <c r="AP97" s="77"/>
      <c r="AQ97" s="78"/>
      <c r="AR97" s="78"/>
      <c r="AS97" s="78"/>
      <c r="AT97" s="78"/>
      <c r="AU97" s="78"/>
      <c r="AV97" s="78"/>
      <c r="AW97" s="78"/>
      <c r="AX97" s="78"/>
      <c r="AY97" s="76">
        <f t="shared" si="96"/>
        <v>6853</v>
      </c>
      <c r="AZ97" s="79">
        <f t="shared" si="97"/>
        <v>0.09883054345</v>
      </c>
      <c r="BA97" s="80">
        <v>1052.0</v>
      </c>
      <c r="BB97" s="80">
        <v>102.0</v>
      </c>
      <c r="BC97" s="59">
        <f t="shared" si="106"/>
        <v>1278</v>
      </c>
      <c r="BD97" s="81">
        <f t="shared" si="107"/>
        <v>0.0969581749</v>
      </c>
      <c r="BE97" s="81">
        <f t="shared" si="108"/>
        <v>0.07075788062</v>
      </c>
      <c r="BF97" s="59">
        <f t="shared" si="109"/>
        <v>6878</v>
      </c>
      <c r="BG97" s="59">
        <f t="shared" si="110"/>
        <v>891</v>
      </c>
      <c r="BH97" s="59">
        <f t="shared" si="111"/>
        <v>5575</v>
      </c>
      <c r="BI97" s="81">
        <f t="shared" si="112"/>
        <v>0.1295434719</v>
      </c>
      <c r="BJ97" s="81">
        <f t="shared" si="113"/>
        <v>0.1052658552</v>
      </c>
      <c r="BK97" s="31"/>
      <c r="BL97" s="31"/>
      <c r="BM97" s="31"/>
      <c r="BN97" s="31"/>
      <c r="BO97" s="31"/>
      <c r="BP97" s="31"/>
      <c r="BQ97" s="31"/>
      <c r="BR97" s="31"/>
      <c r="BS97" s="31"/>
      <c r="BT97" s="31"/>
    </row>
    <row r="98">
      <c r="A98" s="16">
        <v>43989.0</v>
      </c>
      <c r="B98" s="17">
        <f t="shared" si="70"/>
        <v>672</v>
      </c>
      <c r="C98" s="71"/>
      <c r="D98" s="71"/>
      <c r="E98" s="72">
        <v>31186.0</v>
      </c>
      <c r="F98" s="19">
        <f t="shared" si="27"/>
        <v>18837</v>
      </c>
      <c r="G98" s="20">
        <f t="shared" si="2"/>
        <v>0.6040210351</v>
      </c>
      <c r="H98" s="17">
        <f t="shared" si="71"/>
        <v>591</v>
      </c>
      <c r="I98" s="72">
        <v>10498.0</v>
      </c>
      <c r="J98" s="20">
        <f t="shared" si="3"/>
        <v>0.3366254088</v>
      </c>
      <c r="K98" s="20">
        <f t="shared" si="18"/>
        <v>0.8501093206</v>
      </c>
      <c r="L98" s="17">
        <f t="shared" si="36"/>
        <v>50</v>
      </c>
      <c r="M98" s="72">
        <v>1851.0</v>
      </c>
      <c r="N98" s="22">
        <f t="shared" si="16"/>
        <v>0.05935355608</v>
      </c>
      <c r="O98" s="36">
        <f t="shared" si="19"/>
        <v>0.1498906794</v>
      </c>
      <c r="P98" s="73">
        <v>14197.0</v>
      </c>
      <c r="Q98" s="73">
        <v>40370.0</v>
      </c>
      <c r="R98" s="61">
        <f t="shared" si="118"/>
        <v>54567</v>
      </c>
      <c r="S98" s="61">
        <f>S97+11924</f>
        <v>405992</v>
      </c>
      <c r="T98" s="74">
        <v>269146.0</v>
      </c>
      <c r="U98" s="17">
        <f t="shared" si="59"/>
        <v>237960</v>
      </c>
      <c r="V98" s="19">
        <f t="shared" si="6"/>
        <v>31186</v>
      </c>
      <c r="W98" s="75">
        <v>0.0</v>
      </c>
      <c r="X98" s="39">
        <f t="shared" ref="X98:Y98" si="158">S98-S97</f>
        <v>11924</v>
      </c>
      <c r="Y98" s="19">
        <f t="shared" si="158"/>
        <v>4406</v>
      </c>
      <c r="Z98" s="19"/>
      <c r="AA98" s="19">
        <f t="shared" si="20"/>
        <v>996.837037</v>
      </c>
      <c r="AB98" s="28">
        <f t="shared" si="8"/>
        <v>13.01840569</v>
      </c>
      <c r="AC98" s="29">
        <f t="shared" si="9"/>
        <v>8.630346951</v>
      </c>
      <c r="AD98" s="29">
        <f t="shared" si="10"/>
        <v>6.556547619</v>
      </c>
      <c r="AE98" s="40">
        <f t="shared" si="11"/>
        <v>0.1158701968</v>
      </c>
      <c r="AF98" s="40">
        <f t="shared" si="39"/>
        <v>0.1525192919</v>
      </c>
      <c r="AG98" s="22">
        <f t="shared" si="22"/>
        <v>0.02202267811</v>
      </c>
      <c r="AH98" s="37">
        <f t="shared" si="23"/>
        <v>0.103532358</v>
      </c>
      <c r="AI98" s="59">
        <f t="shared" ref="AI98:AJ98" si="159">average(X92:X98)</f>
        <v>11802.28571</v>
      </c>
      <c r="AJ98" s="59">
        <f t="shared" si="159"/>
        <v>6503.142857</v>
      </c>
      <c r="AK98" s="60">
        <f t="shared" si="51"/>
        <v>1.81485875</v>
      </c>
      <c r="AL98" s="76">
        <f t="shared" si="121"/>
        <v>5649.450178</v>
      </c>
      <c r="AM98" s="19"/>
      <c r="AN98" s="19"/>
      <c r="AO98" s="77"/>
      <c r="AP98" s="77"/>
      <c r="AQ98" s="78"/>
      <c r="AR98" s="78"/>
      <c r="AS98" s="78"/>
      <c r="AT98" s="78"/>
      <c r="AU98" s="78"/>
      <c r="AV98" s="78"/>
      <c r="AW98" s="78"/>
      <c r="AX98" s="78"/>
      <c r="AY98" s="76">
        <f t="shared" si="96"/>
        <v>6503.142857</v>
      </c>
      <c r="AZ98" s="79">
        <f t="shared" si="97"/>
        <v>0.103532358</v>
      </c>
      <c r="BA98" s="80">
        <v>1831.0</v>
      </c>
      <c r="BB98" s="80">
        <v>160.0</v>
      </c>
      <c r="BC98" s="59">
        <f t="shared" si="106"/>
        <v>1354.571429</v>
      </c>
      <c r="BD98" s="81">
        <f t="shared" si="107"/>
        <v>0.0873839432</v>
      </c>
      <c r="BE98" s="81">
        <f t="shared" si="108"/>
        <v>0.0710820502</v>
      </c>
      <c r="BF98" s="59">
        <f t="shared" si="109"/>
        <v>2575</v>
      </c>
      <c r="BG98" s="59">
        <f t="shared" si="110"/>
        <v>512</v>
      </c>
      <c r="BH98" s="59">
        <f t="shared" si="111"/>
        <v>5148.571429</v>
      </c>
      <c r="BI98" s="81">
        <f t="shared" si="112"/>
        <v>0.1988349515</v>
      </c>
      <c r="BJ98" s="81">
        <f t="shared" si="113"/>
        <v>0.1120699223</v>
      </c>
      <c r="BK98" s="31"/>
      <c r="BL98" s="31"/>
      <c r="BM98" s="31"/>
      <c r="BN98" s="31"/>
      <c r="BO98" s="31"/>
      <c r="BP98" s="31"/>
      <c r="BQ98" s="31"/>
      <c r="BR98" s="31"/>
      <c r="BS98" s="31"/>
      <c r="BT98" s="31"/>
    </row>
    <row r="99">
      <c r="A99" s="16">
        <v>43990.0</v>
      </c>
      <c r="B99" s="17">
        <f t="shared" si="70"/>
        <v>847</v>
      </c>
      <c r="C99" s="71"/>
      <c r="D99" s="71"/>
      <c r="E99" s="72">
        <v>32033.0</v>
      </c>
      <c r="F99" s="19">
        <f t="shared" si="27"/>
        <v>19246</v>
      </c>
      <c r="G99" s="20">
        <f t="shared" si="2"/>
        <v>0.6008179065</v>
      </c>
      <c r="H99" s="17">
        <f t="shared" si="71"/>
        <v>406</v>
      </c>
      <c r="I99" s="72">
        <v>10904.0</v>
      </c>
      <c r="J99" s="20">
        <f t="shared" si="3"/>
        <v>0.3403989636</v>
      </c>
      <c r="K99" s="20">
        <f t="shared" si="18"/>
        <v>0.8527410651</v>
      </c>
      <c r="L99" s="17">
        <f t="shared" si="36"/>
        <v>32</v>
      </c>
      <c r="M99" s="72">
        <v>1883.0</v>
      </c>
      <c r="N99" s="22">
        <f t="shared" si="16"/>
        <v>0.0587831299</v>
      </c>
      <c r="O99" s="36">
        <f t="shared" si="19"/>
        <v>0.1472589349</v>
      </c>
      <c r="P99" s="73">
        <v>14010.0</v>
      </c>
      <c r="Q99" s="73">
        <v>38791.0</v>
      </c>
      <c r="R99" s="61">
        <f t="shared" si="118"/>
        <v>52801</v>
      </c>
      <c r="S99" s="73">
        <v>412980.0</v>
      </c>
      <c r="T99" s="74">
        <v>274430.0</v>
      </c>
      <c r="U99" s="17">
        <f t="shared" si="59"/>
        <v>242397</v>
      </c>
      <c r="V99" s="19">
        <f t="shared" si="6"/>
        <v>32033</v>
      </c>
      <c r="W99" s="75">
        <v>0.0</v>
      </c>
      <c r="X99" s="39">
        <f t="shared" ref="X99:Y99" si="160">S99-S98</f>
        <v>6988</v>
      </c>
      <c r="Y99" s="19">
        <f t="shared" si="160"/>
        <v>5284</v>
      </c>
      <c r="Z99" s="19"/>
      <c r="AA99" s="19">
        <f t="shared" si="20"/>
        <v>1016.407407</v>
      </c>
      <c r="AB99" s="28">
        <f t="shared" si="8"/>
        <v>12.89232978</v>
      </c>
      <c r="AC99" s="29">
        <f t="shared" si="9"/>
        <v>8.567102675</v>
      </c>
      <c r="AD99" s="29">
        <f t="shared" si="10"/>
        <v>6.238488784</v>
      </c>
      <c r="AE99" s="40">
        <f t="shared" si="11"/>
        <v>0.1167255766</v>
      </c>
      <c r="AF99" s="40">
        <f t="shared" si="39"/>
        <v>0.1602952309</v>
      </c>
      <c r="AG99" s="22">
        <f t="shared" si="22"/>
        <v>0.02715962291</v>
      </c>
      <c r="AH99" s="37">
        <f t="shared" si="23"/>
        <v>0.1203535222</v>
      </c>
      <c r="AI99" s="59">
        <f t="shared" ref="AI99:AJ99" si="161">average(X93:X99)</f>
        <v>11366.42857</v>
      </c>
      <c r="AJ99" s="59">
        <f t="shared" si="161"/>
        <v>6045.285714</v>
      </c>
      <c r="AK99" s="60">
        <f t="shared" si="51"/>
        <v>1.880213626</v>
      </c>
      <c r="AL99" s="76">
        <f t="shared" si="121"/>
        <v>6354.786327</v>
      </c>
      <c r="AM99" s="19"/>
      <c r="AN99" s="19"/>
      <c r="AO99" s="77"/>
      <c r="AP99" s="77"/>
      <c r="AQ99" s="78"/>
      <c r="AR99" s="78"/>
      <c r="AS99" s="78"/>
      <c r="AT99" s="78"/>
      <c r="AU99" s="78"/>
      <c r="AV99" s="78"/>
      <c r="AW99" s="78"/>
      <c r="AX99" s="78"/>
      <c r="AY99" s="76">
        <f t="shared" si="96"/>
        <v>6045.285714</v>
      </c>
      <c r="AZ99" s="79">
        <f t="shared" si="97"/>
        <v>0.1203535222</v>
      </c>
      <c r="BA99" s="80">
        <v>1920.0</v>
      </c>
      <c r="BB99" s="80">
        <v>96.0</v>
      </c>
      <c r="BC99" s="59">
        <f t="shared" si="106"/>
        <v>1399.285714</v>
      </c>
      <c r="BD99" s="81">
        <f t="shared" si="107"/>
        <v>0.05</v>
      </c>
      <c r="BE99" s="81">
        <f t="shared" si="108"/>
        <v>0.06727922409</v>
      </c>
      <c r="BF99" s="59">
        <f t="shared" si="109"/>
        <v>3364</v>
      </c>
      <c r="BG99" s="59">
        <f t="shared" si="110"/>
        <v>751</v>
      </c>
      <c r="BH99" s="59">
        <f t="shared" si="111"/>
        <v>4646</v>
      </c>
      <c r="BI99" s="81">
        <f t="shared" si="112"/>
        <v>0.2232461356</v>
      </c>
      <c r="BJ99" s="81">
        <f t="shared" si="113"/>
        <v>0.1363384786</v>
      </c>
      <c r="BK99" s="31"/>
      <c r="BL99" s="31"/>
      <c r="BM99" s="31"/>
      <c r="BN99" s="31"/>
      <c r="BO99" s="31"/>
      <c r="BP99" s="31"/>
      <c r="BQ99" s="31"/>
      <c r="BR99" s="31"/>
      <c r="BS99" s="31"/>
      <c r="BT99" s="31"/>
    </row>
    <row r="100">
      <c r="A100" s="16">
        <v>43991.0</v>
      </c>
      <c r="B100" s="17">
        <f t="shared" si="70"/>
        <v>1043</v>
      </c>
      <c r="C100" s="71"/>
      <c r="D100" s="71"/>
      <c r="E100" s="72">
        <v>33076.0</v>
      </c>
      <c r="F100" s="19">
        <f t="shared" si="27"/>
        <v>19739</v>
      </c>
      <c r="G100" s="20">
        <f t="shared" si="2"/>
        <v>0.5967771194</v>
      </c>
      <c r="H100" s="17">
        <f t="shared" si="71"/>
        <v>510</v>
      </c>
      <c r="I100" s="72">
        <v>11414.0</v>
      </c>
      <c r="J100" s="20">
        <f t="shared" si="3"/>
        <v>0.3450840489</v>
      </c>
      <c r="K100" s="20">
        <f t="shared" si="18"/>
        <v>0.855814651</v>
      </c>
      <c r="L100" s="17">
        <f t="shared" si="36"/>
        <v>40</v>
      </c>
      <c r="M100" s="72">
        <v>1923.0</v>
      </c>
      <c r="N100" s="22">
        <f t="shared" si="16"/>
        <v>0.05813883178</v>
      </c>
      <c r="O100" s="36">
        <f t="shared" si="19"/>
        <v>0.144185349</v>
      </c>
      <c r="P100" s="73">
        <v>14108.0</v>
      </c>
      <c r="Q100" s="73">
        <v>38394.0</v>
      </c>
      <c r="R100" s="61">
        <f t="shared" si="118"/>
        <v>52502</v>
      </c>
      <c r="S100" s="73">
        <v>429161.0</v>
      </c>
      <c r="T100" s="74">
        <v>281653.0</v>
      </c>
      <c r="U100" s="17">
        <f t="shared" si="59"/>
        <v>248577</v>
      </c>
      <c r="V100" s="19">
        <f t="shared" si="6"/>
        <v>33076</v>
      </c>
      <c r="W100" s="75">
        <v>0.0</v>
      </c>
      <c r="X100" s="39">
        <f t="shared" ref="X100:Y100" si="162">S100-S99</f>
        <v>16181</v>
      </c>
      <c r="Y100" s="19">
        <f t="shared" si="162"/>
        <v>7223</v>
      </c>
      <c r="Z100" s="19"/>
      <c r="AA100" s="19">
        <f t="shared" si="20"/>
        <v>1043.159259</v>
      </c>
      <c r="AB100" s="28">
        <f t="shared" si="8"/>
        <v>12.97499698</v>
      </c>
      <c r="AC100" s="29">
        <f t="shared" si="9"/>
        <v>8.515328335</v>
      </c>
      <c r="AD100" s="29">
        <f t="shared" si="10"/>
        <v>6.925215724</v>
      </c>
      <c r="AE100" s="40">
        <f t="shared" si="11"/>
        <v>0.1174352838</v>
      </c>
      <c r="AF100" s="40">
        <f t="shared" si="39"/>
        <v>0.1443998339</v>
      </c>
      <c r="AG100" s="22">
        <f t="shared" si="22"/>
        <v>0.03256017232</v>
      </c>
      <c r="AH100" s="37">
        <f t="shared" si="23"/>
        <v>0.1264586098</v>
      </c>
      <c r="AI100" s="59">
        <f t="shared" ref="AI100:AJ100" si="163">average(X94:X100)</f>
        <v>12385.28571</v>
      </c>
      <c r="AJ100" s="59">
        <f t="shared" si="163"/>
        <v>6243.714286</v>
      </c>
      <c r="AK100" s="60">
        <f t="shared" si="51"/>
        <v>1.98364069</v>
      </c>
      <c r="AL100" s="76">
        <f t="shared" si="121"/>
        <v>6639.329932</v>
      </c>
      <c r="AM100" s="19"/>
      <c r="AN100" s="19"/>
      <c r="AO100" s="77"/>
      <c r="AP100" s="77"/>
      <c r="AQ100" s="78"/>
      <c r="AR100" s="78"/>
      <c r="AS100" s="78"/>
      <c r="AT100" s="78"/>
      <c r="AU100" s="78"/>
      <c r="AV100" s="78"/>
      <c r="AW100" s="78"/>
      <c r="AX100" s="78"/>
      <c r="AY100" s="76">
        <f t="shared" si="96"/>
        <v>6243.714286</v>
      </c>
      <c r="AZ100" s="79">
        <f t="shared" si="97"/>
        <v>0.1264586098</v>
      </c>
      <c r="BA100" s="80">
        <v>1762.0</v>
      </c>
      <c r="BB100" s="80">
        <v>194.0</v>
      </c>
      <c r="BC100" s="59">
        <f t="shared" si="106"/>
        <v>1507</v>
      </c>
      <c r="BD100" s="81">
        <f t="shared" si="107"/>
        <v>0.1101021566</v>
      </c>
      <c r="BE100" s="81">
        <f t="shared" si="108"/>
        <v>0.07394065788</v>
      </c>
      <c r="BF100" s="59">
        <f t="shared" si="109"/>
        <v>5461</v>
      </c>
      <c r="BG100" s="59">
        <f t="shared" si="110"/>
        <v>849</v>
      </c>
      <c r="BH100" s="59">
        <f t="shared" si="111"/>
        <v>4736.714286</v>
      </c>
      <c r="BI100" s="81">
        <f t="shared" si="112"/>
        <v>0.1554660319</v>
      </c>
      <c r="BJ100" s="81">
        <f t="shared" si="113"/>
        <v>0.1431673553</v>
      </c>
      <c r="BK100" s="31"/>
      <c r="BL100" s="31"/>
      <c r="BM100" s="31"/>
      <c r="BN100" s="31"/>
      <c r="BO100" s="31"/>
      <c r="BP100" s="31"/>
      <c r="BQ100" s="31"/>
      <c r="BR100" s="31"/>
      <c r="BS100" s="31"/>
      <c r="BT100" s="31"/>
    </row>
    <row r="101">
      <c r="A101" s="16">
        <v>43992.0</v>
      </c>
      <c r="B101" s="17">
        <f t="shared" si="70"/>
        <v>1240</v>
      </c>
      <c r="C101" s="71"/>
      <c r="D101" s="71"/>
      <c r="E101" s="72">
        <v>34316.0</v>
      </c>
      <c r="F101" s="19">
        <f t="shared" si="27"/>
        <v>20228</v>
      </c>
      <c r="G101" s="20">
        <f t="shared" si="2"/>
        <v>0.5894626413</v>
      </c>
      <c r="H101" s="17">
        <f t="shared" si="71"/>
        <v>715</v>
      </c>
      <c r="I101" s="72">
        <v>12129.0</v>
      </c>
      <c r="J101" s="20">
        <f t="shared" si="3"/>
        <v>0.3534502856</v>
      </c>
      <c r="K101" s="20">
        <f t="shared" si="18"/>
        <v>0.8609454855</v>
      </c>
      <c r="L101" s="17">
        <f t="shared" si="36"/>
        <v>36</v>
      </c>
      <c r="M101" s="72">
        <v>1959.0</v>
      </c>
      <c r="N101" s="22">
        <f t="shared" si="16"/>
        <v>0.05708707309</v>
      </c>
      <c r="O101" s="36">
        <f t="shared" si="19"/>
        <v>0.1390545145</v>
      </c>
      <c r="P101" s="73">
        <v>14242.0</v>
      </c>
      <c r="Q101" s="73">
        <v>43945.0</v>
      </c>
      <c r="R101" s="61">
        <f t="shared" si="118"/>
        <v>58187</v>
      </c>
      <c r="S101" s="61">
        <f>S100+17757</f>
        <v>446918</v>
      </c>
      <c r="T101" s="74">
        <v>287478.0</v>
      </c>
      <c r="U101" s="17">
        <f t="shared" si="59"/>
        <v>253162</v>
      </c>
      <c r="V101" s="19">
        <f t="shared" si="6"/>
        <v>34316</v>
      </c>
      <c r="W101" s="75">
        <v>0.0</v>
      </c>
      <c r="X101" s="39">
        <f t="shared" ref="X101:Y101" si="164">S101-S100</f>
        <v>17757</v>
      </c>
      <c r="Y101" s="19">
        <f t="shared" si="164"/>
        <v>5825</v>
      </c>
      <c r="Z101" s="19"/>
      <c r="AA101" s="19">
        <f t="shared" si="20"/>
        <v>1064.733333</v>
      </c>
      <c r="AB101" s="28">
        <f t="shared" si="8"/>
        <v>13.02360415</v>
      </c>
      <c r="AC101" s="29">
        <f t="shared" si="9"/>
        <v>8.377374985</v>
      </c>
      <c r="AD101" s="29">
        <f t="shared" si="10"/>
        <v>4.697580645</v>
      </c>
      <c r="AE101" s="40">
        <f t="shared" si="11"/>
        <v>0.1193691343</v>
      </c>
      <c r="AF101" s="40">
        <f t="shared" si="39"/>
        <v>0.2128755365</v>
      </c>
      <c r="AG101" s="22">
        <f t="shared" si="22"/>
        <v>0.03748941831</v>
      </c>
      <c r="AH101" s="37">
        <f t="shared" si="23"/>
        <v>0.1482031916</v>
      </c>
      <c r="AI101" s="59">
        <f t="shared" ref="AI101:AJ101" si="165">average(X95:X101)</f>
        <v>13212</v>
      </c>
      <c r="AJ101" s="59">
        <f t="shared" si="165"/>
        <v>5863.571429</v>
      </c>
      <c r="AK101" s="60">
        <f t="shared" si="51"/>
        <v>2.253234255</v>
      </c>
      <c r="AL101" s="76">
        <f t="shared" si="121"/>
        <v>8623.499111</v>
      </c>
      <c r="AM101" s="19"/>
      <c r="AN101" s="19"/>
      <c r="AO101" s="77"/>
      <c r="AP101" s="77"/>
      <c r="AQ101" s="78"/>
      <c r="AR101" s="78"/>
      <c r="AS101" s="78"/>
      <c r="AT101" s="78"/>
      <c r="AU101" s="78"/>
      <c r="AV101" s="78"/>
      <c r="AW101" s="78"/>
      <c r="AX101" s="78"/>
      <c r="AY101" s="76">
        <f t="shared" si="96"/>
        <v>5863.571429</v>
      </c>
      <c r="AZ101" s="79">
        <f t="shared" si="97"/>
        <v>0.1482031916</v>
      </c>
      <c r="BA101" s="80">
        <v>2098.0</v>
      </c>
      <c r="BB101" s="80">
        <v>147.0</v>
      </c>
      <c r="BC101" s="59">
        <f t="shared" si="106"/>
        <v>1644.571429</v>
      </c>
      <c r="BD101" s="81">
        <f t="shared" si="107"/>
        <v>0.07006673022</v>
      </c>
      <c r="BE101" s="81">
        <f t="shared" si="108"/>
        <v>0.07331480195</v>
      </c>
      <c r="BF101" s="59">
        <f t="shared" si="109"/>
        <v>3727</v>
      </c>
      <c r="BG101" s="59">
        <f t="shared" si="110"/>
        <v>1093</v>
      </c>
      <c r="BH101" s="59">
        <f t="shared" si="111"/>
        <v>4219</v>
      </c>
      <c r="BI101" s="81">
        <f t="shared" si="112"/>
        <v>0.2932653609</v>
      </c>
      <c r="BJ101" s="81">
        <f t="shared" si="113"/>
        <v>0.1773947787</v>
      </c>
      <c r="BK101" s="31"/>
      <c r="BL101" s="31"/>
      <c r="BM101" s="31"/>
      <c r="BN101" s="31"/>
      <c r="BO101" s="31"/>
      <c r="BP101" s="31"/>
      <c r="BQ101" s="31"/>
      <c r="BR101" s="31"/>
      <c r="BS101" s="31"/>
      <c r="BT101" s="31"/>
    </row>
    <row r="102">
      <c r="A102" s="16">
        <v>43993.0</v>
      </c>
      <c r="B102" s="17">
        <f t="shared" si="70"/>
        <v>979</v>
      </c>
      <c r="C102" s="71"/>
      <c r="D102" s="71"/>
      <c r="E102" s="72">
        <v>35295.0</v>
      </c>
      <c r="F102" s="19">
        <f t="shared" si="27"/>
        <v>20659</v>
      </c>
      <c r="G102" s="20">
        <f t="shared" si="2"/>
        <v>0.5853237002</v>
      </c>
      <c r="H102" s="17">
        <f t="shared" si="71"/>
        <v>507</v>
      </c>
      <c r="I102" s="72">
        <v>12636.0</v>
      </c>
      <c r="J102" s="20">
        <f t="shared" si="3"/>
        <v>0.3580110497</v>
      </c>
      <c r="K102" s="20">
        <f t="shared" si="18"/>
        <v>0.8633506423</v>
      </c>
      <c r="L102" s="17">
        <f t="shared" si="36"/>
        <v>41</v>
      </c>
      <c r="M102" s="72">
        <v>2000.0</v>
      </c>
      <c r="N102" s="22">
        <f t="shared" si="16"/>
        <v>0.05666525004</v>
      </c>
      <c r="O102" s="36">
        <f t="shared" si="19"/>
        <v>0.1366493577</v>
      </c>
      <c r="P102" s="73">
        <v>14052.0</v>
      </c>
      <c r="Q102" s="73">
        <v>43414.0</v>
      </c>
      <c r="R102" s="61">
        <f t="shared" si="118"/>
        <v>57466</v>
      </c>
      <c r="S102" s="61">
        <f>S101+16702</f>
        <v>463620</v>
      </c>
      <c r="T102" s="74">
        <v>294671.0</v>
      </c>
      <c r="U102" s="17">
        <f t="shared" si="59"/>
        <v>259376</v>
      </c>
      <c r="V102" s="19">
        <f t="shared" si="6"/>
        <v>35295</v>
      </c>
      <c r="W102" s="75">
        <v>0.0</v>
      </c>
      <c r="X102" s="39">
        <f t="shared" ref="X102:Y102" si="166">S102-S101</f>
        <v>16702</v>
      </c>
      <c r="Y102" s="19">
        <f t="shared" si="166"/>
        <v>7193</v>
      </c>
      <c r="Z102" s="19"/>
      <c r="AA102" s="19">
        <f t="shared" si="20"/>
        <v>1091.374074</v>
      </c>
      <c r="AB102" s="28">
        <f t="shared" si="8"/>
        <v>13.13557161</v>
      </c>
      <c r="AC102" s="29">
        <f t="shared" si="9"/>
        <v>8.348802947</v>
      </c>
      <c r="AD102" s="29">
        <f t="shared" si="10"/>
        <v>7.347293156</v>
      </c>
      <c r="AE102" s="40">
        <f t="shared" si="11"/>
        <v>0.1197776503</v>
      </c>
      <c r="AF102" s="40">
        <f t="shared" si="39"/>
        <v>0.1361045461</v>
      </c>
      <c r="AG102" s="22">
        <f t="shared" si="22"/>
        <v>0.02852896608</v>
      </c>
      <c r="AH102" s="37">
        <f t="shared" si="23"/>
        <v>0.150855945</v>
      </c>
      <c r="AI102" s="59">
        <f t="shared" ref="AI102:AJ102" si="167">average(X96:X102)</f>
        <v>13711.42857</v>
      </c>
      <c r="AJ102" s="59">
        <f t="shared" si="167"/>
        <v>6133.571429</v>
      </c>
      <c r="AK102" s="60">
        <f t="shared" si="51"/>
        <v>2.235472225</v>
      </c>
      <c r="AL102" s="76">
        <f t="shared" si="121"/>
        <v>8669.087737</v>
      </c>
      <c r="AM102" s="19"/>
      <c r="AN102" s="19"/>
      <c r="AO102" s="77"/>
      <c r="AP102" s="77"/>
      <c r="AQ102" s="78"/>
      <c r="AR102" s="78"/>
      <c r="AS102" s="78"/>
      <c r="AT102" s="78"/>
      <c r="AU102" s="78"/>
      <c r="AV102" s="78"/>
      <c r="AW102" s="78"/>
      <c r="AX102" s="78"/>
      <c r="AY102" s="76">
        <f t="shared" si="96"/>
        <v>6133.571429</v>
      </c>
      <c r="AZ102" s="79">
        <f t="shared" si="97"/>
        <v>0.150855945</v>
      </c>
      <c r="BA102" s="80">
        <v>3372.0</v>
      </c>
      <c r="BB102" s="80">
        <v>216.0</v>
      </c>
      <c r="BC102" s="59">
        <f t="shared" si="106"/>
        <v>1972.285714</v>
      </c>
      <c r="BD102" s="81">
        <f t="shared" si="107"/>
        <v>0.0640569395</v>
      </c>
      <c r="BE102" s="81">
        <f t="shared" si="108"/>
        <v>0.07228741127</v>
      </c>
      <c r="BF102" s="59">
        <f t="shared" si="109"/>
        <v>3821</v>
      </c>
      <c r="BG102" s="59">
        <f t="shared" si="110"/>
        <v>763</v>
      </c>
      <c r="BH102" s="59">
        <f t="shared" si="111"/>
        <v>4161.285714</v>
      </c>
      <c r="BI102" s="81">
        <f t="shared" si="112"/>
        <v>0.1996859461</v>
      </c>
      <c r="BJ102" s="81">
        <f t="shared" si="113"/>
        <v>0.188094339</v>
      </c>
      <c r="BK102" s="31"/>
      <c r="BL102" s="31"/>
      <c r="BM102" s="31"/>
      <c r="BN102" s="31"/>
      <c r="BO102" s="31"/>
      <c r="BP102" s="31"/>
      <c r="BQ102" s="31"/>
      <c r="BR102" s="31"/>
      <c r="BS102" s="31"/>
      <c r="BT102" s="31"/>
    </row>
    <row r="103">
      <c r="A103" s="16">
        <v>43994.0</v>
      </c>
      <c r="B103" s="17">
        <f t="shared" si="70"/>
        <v>1111</v>
      </c>
      <c r="C103" s="71"/>
      <c r="D103" s="71"/>
      <c r="E103" s="72">
        <v>36406.0</v>
      </c>
      <c r="F103" s="19">
        <f t="shared" si="27"/>
        <v>21145</v>
      </c>
      <c r="G103" s="20">
        <f t="shared" si="2"/>
        <v>0.5808108554</v>
      </c>
      <c r="H103" s="17">
        <f t="shared" si="71"/>
        <v>577</v>
      </c>
      <c r="I103" s="72">
        <v>13213.0</v>
      </c>
      <c r="J103" s="20">
        <f t="shared" si="3"/>
        <v>0.3629346811</v>
      </c>
      <c r="K103" s="20">
        <f t="shared" si="18"/>
        <v>0.8658017168</v>
      </c>
      <c r="L103" s="17">
        <f t="shared" si="36"/>
        <v>48</v>
      </c>
      <c r="M103" s="72">
        <v>2048.0</v>
      </c>
      <c r="N103" s="22">
        <f t="shared" si="16"/>
        <v>0.05625446355</v>
      </c>
      <c r="O103" s="36">
        <f t="shared" si="19"/>
        <v>0.1341982832</v>
      </c>
      <c r="P103" s="73">
        <v>13923.0</v>
      </c>
      <c r="Q103" s="73">
        <v>37538.0</v>
      </c>
      <c r="R103" s="61">
        <f t="shared" si="118"/>
        <v>51461</v>
      </c>
      <c r="S103" s="61">
        <f>S102+15333</f>
        <v>478953</v>
      </c>
      <c r="T103" s="74">
        <v>302147.0</v>
      </c>
      <c r="U103" s="17">
        <f t="shared" si="59"/>
        <v>265741</v>
      </c>
      <c r="V103" s="19">
        <f t="shared" si="6"/>
        <v>36406</v>
      </c>
      <c r="W103" s="75">
        <v>0.0</v>
      </c>
      <c r="X103" s="39">
        <f t="shared" ref="X103:Y103" si="168">S103-S102</f>
        <v>15333</v>
      </c>
      <c r="Y103" s="19">
        <f t="shared" si="168"/>
        <v>7476</v>
      </c>
      <c r="Z103" s="19"/>
      <c r="AA103" s="19">
        <f t="shared" si="20"/>
        <v>1119.062963</v>
      </c>
      <c r="AB103" s="28">
        <f t="shared" si="8"/>
        <v>13.1558809</v>
      </c>
      <c r="AC103" s="29">
        <f t="shared" si="9"/>
        <v>8.29937373</v>
      </c>
      <c r="AD103" s="29">
        <f t="shared" si="10"/>
        <v>6.729072907</v>
      </c>
      <c r="AE103" s="40">
        <f t="shared" si="11"/>
        <v>0.1204910193</v>
      </c>
      <c r="AF103" s="40">
        <f t="shared" si="39"/>
        <v>0.1486088818</v>
      </c>
      <c r="AG103" s="22">
        <f t="shared" si="22"/>
        <v>0.03147754639</v>
      </c>
      <c r="AH103" s="37">
        <f t="shared" si="23"/>
        <v>0.151862717</v>
      </c>
      <c r="AI103" s="59">
        <f t="shared" ref="AI103:AJ103" si="169">average(X97:X103)</f>
        <v>13997.14286</v>
      </c>
      <c r="AJ103" s="59">
        <f t="shared" si="169"/>
        <v>6476.714286</v>
      </c>
      <c r="AK103" s="60">
        <f t="shared" si="51"/>
        <v>2.161148731</v>
      </c>
      <c r="AL103" s="76">
        <f t="shared" si="121"/>
        <v>7815.007279</v>
      </c>
      <c r="AM103" s="19"/>
      <c r="AN103" s="19"/>
      <c r="AO103" s="77"/>
      <c r="AP103" s="77"/>
      <c r="AQ103" s="78"/>
      <c r="AR103" s="78"/>
      <c r="AS103" s="78"/>
      <c r="AT103" s="78"/>
      <c r="AU103" s="78"/>
      <c r="AV103" s="78"/>
      <c r="AW103" s="78"/>
      <c r="AX103" s="78"/>
      <c r="AY103" s="76">
        <f t="shared" si="96"/>
        <v>6476.714286</v>
      </c>
      <c r="AZ103" s="79">
        <f t="shared" si="97"/>
        <v>0.151862717</v>
      </c>
      <c r="BA103" s="80">
        <v>1387.0</v>
      </c>
      <c r="BB103" s="80">
        <v>76.0</v>
      </c>
      <c r="BC103" s="59">
        <f t="shared" si="106"/>
        <v>1917.428571</v>
      </c>
      <c r="BD103" s="81">
        <f t="shared" si="107"/>
        <v>0.05479452055</v>
      </c>
      <c r="BE103" s="81">
        <f t="shared" si="108"/>
        <v>0.07383400387</v>
      </c>
      <c r="BF103" s="59">
        <f t="shared" si="109"/>
        <v>6089</v>
      </c>
      <c r="BG103" s="59">
        <f t="shared" si="110"/>
        <v>1035</v>
      </c>
      <c r="BH103" s="59">
        <f t="shared" si="111"/>
        <v>4559.285714</v>
      </c>
      <c r="BI103" s="81">
        <f t="shared" si="112"/>
        <v>0.16997865</v>
      </c>
      <c r="BJ103" s="81">
        <f t="shared" si="113"/>
        <v>0.1846780511</v>
      </c>
      <c r="BK103" s="31"/>
      <c r="BL103" s="31"/>
      <c r="BM103" s="31"/>
      <c r="BN103" s="31"/>
      <c r="BO103" s="31"/>
      <c r="BP103" s="31"/>
      <c r="BQ103" s="31"/>
      <c r="BR103" s="31"/>
      <c r="BS103" s="31"/>
      <c r="BT103" s="31"/>
    </row>
    <row r="104">
      <c r="A104" s="16">
        <v>43995.0</v>
      </c>
      <c r="B104" s="17">
        <f t="shared" si="70"/>
        <v>1014</v>
      </c>
      <c r="C104" s="71"/>
      <c r="D104" s="71"/>
      <c r="E104" s="72">
        <v>37420.0</v>
      </c>
      <c r="F104" s="19">
        <f t="shared" si="27"/>
        <v>21553</v>
      </c>
      <c r="G104" s="20">
        <f t="shared" si="2"/>
        <v>0.5759754142</v>
      </c>
      <c r="H104" s="17">
        <f t="shared" si="71"/>
        <v>563</v>
      </c>
      <c r="I104" s="72">
        <v>13776.0</v>
      </c>
      <c r="J104" s="20">
        <f t="shared" si="3"/>
        <v>0.3681453768</v>
      </c>
      <c r="K104" s="20">
        <f t="shared" si="18"/>
        <v>0.8682170543</v>
      </c>
      <c r="L104" s="17">
        <f t="shared" si="36"/>
        <v>43</v>
      </c>
      <c r="M104" s="72">
        <v>2091.0</v>
      </c>
      <c r="N104" s="22">
        <f t="shared" si="16"/>
        <v>0.05587920898</v>
      </c>
      <c r="O104" s="36">
        <f t="shared" si="19"/>
        <v>0.1317829457</v>
      </c>
      <c r="P104" s="73">
        <v>13578.0</v>
      </c>
      <c r="Q104" s="73">
        <v>42450.0</v>
      </c>
      <c r="R104" s="61">
        <f t="shared" si="118"/>
        <v>56028</v>
      </c>
      <c r="S104" s="61">
        <f>S103+16574</f>
        <v>495527</v>
      </c>
      <c r="T104" s="74">
        <v>313275.0</v>
      </c>
      <c r="U104" s="17">
        <f t="shared" si="59"/>
        <v>275855</v>
      </c>
      <c r="V104" s="19">
        <f t="shared" si="6"/>
        <v>37420</v>
      </c>
      <c r="W104" s="75">
        <v>0.0</v>
      </c>
      <c r="X104" s="39">
        <f t="shared" ref="X104:Y104" si="170">S104-S103</f>
        <v>16574</v>
      </c>
      <c r="Y104" s="19">
        <f t="shared" si="170"/>
        <v>11128</v>
      </c>
      <c r="Z104" s="19"/>
      <c r="AA104" s="19">
        <f t="shared" si="20"/>
        <v>1160.277778</v>
      </c>
      <c r="AB104" s="28">
        <f t="shared" si="8"/>
        <v>13.24230358</v>
      </c>
      <c r="AC104" s="29">
        <f t="shared" si="9"/>
        <v>8.371859968</v>
      </c>
      <c r="AD104" s="29">
        <f t="shared" si="10"/>
        <v>10.97435897</v>
      </c>
      <c r="AE104" s="40">
        <f t="shared" si="11"/>
        <v>0.1194477695</v>
      </c>
      <c r="AF104" s="40">
        <f t="shared" si="39"/>
        <v>0.09112149533</v>
      </c>
      <c r="AG104" s="22">
        <f t="shared" si="22"/>
        <v>0.02785255178</v>
      </c>
      <c r="AH104" s="37">
        <f t="shared" si="23"/>
        <v>0.1422890697</v>
      </c>
      <c r="AI104" s="59">
        <f t="shared" ref="AI104:AJ104" si="171">average(X98:X104)</f>
        <v>14494.14286</v>
      </c>
      <c r="AJ104" s="59">
        <f t="shared" si="171"/>
        <v>6933.571429</v>
      </c>
      <c r="AK104" s="60">
        <f t="shared" si="51"/>
        <v>2.090429587</v>
      </c>
      <c r="AL104" s="76">
        <f t="shared" si="121"/>
        <v>7972.172</v>
      </c>
      <c r="AM104" s="19"/>
      <c r="AN104" s="19"/>
      <c r="AO104" s="77"/>
      <c r="AP104" s="77"/>
      <c r="AQ104" s="78"/>
      <c r="AR104" s="78"/>
      <c r="AS104" s="78"/>
      <c r="AT104" s="78"/>
      <c r="AU104" s="78"/>
      <c r="AV104" s="78"/>
      <c r="AW104" s="78"/>
      <c r="AX104" s="78"/>
      <c r="AY104" s="76">
        <f t="shared" si="96"/>
        <v>6933.571429</v>
      </c>
      <c r="AZ104" s="79">
        <f t="shared" si="97"/>
        <v>0.1422890697</v>
      </c>
      <c r="BA104" s="80">
        <v>3394.0</v>
      </c>
      <c r="BB104" s="80">
        <v>33.0</v>
      </c>
      <c r="BC104" s="59">
        <f t="shared" si="106"/>
        <v>2252</v>
      </c>
      <c r="BD104" s="81">
        <f t="shared" si="107"/>
        <v>0.00972304066</v>
      </c>
      <c r="BE104" s="81">
        <f t="shared" si="108"/>
        <v>0.05848769348</v>
      </c>
      <c r="BF104" s="59">
        <f t="shared" si="109"/>
        <v>7734</v>
      </c>
      <c r="BG104" s="59">
        <f t="shared" si="110"/>
        <v>981</v>
      </c>
      <c r="BH104" s="59">
        <f t="shared" si="111"/>
        <v>4681.571429</v>
      </c>
      <c r="BI104" s="81">
        <f t="shared" si="112"/>
        <v>0.1268425136</v>
      </c>
      <c r="BJ104" s="81">
        <f t="shared" si="113"/>
        <v>0.1826004699</v>
      </c>
      <c r="BK104" s="31"/>
      <c r="BL104" s="31"/>
      <c r="BM104" s="31"/>
      <c r="BN104" s="31"/>
      <c r="BO104" s="31"/>
      <c r="BP104" s="31"/>
      <c r="BQ104" s="31"/>
      <c r="BR104" s="31"/>
      <c r="BS104" s="31"/>
      <c r="BT104" s="31"/>
    </row>
    <row r="105">
      <c r="A105" s="16">
        <v>43996.0</v>
      </c>
      <c r="B105" s="17">
        <f t="shared" si="70"/>
        <v>857</v>
      </c>
      <c r="C105" s="71"/>
      <c r="D105" s="71"/>
      <c r="E105" s="72">
        <v>38277.0</v>
      </c>
      <c r="F105" s="19">
        <f t="shared" si="27"/>
        <v>21612</v>
      </c>
      <c r="G105" s="20">
        <f t="shared" si="2"/>
        <v>0.5646210518</v>
      </c>
      <c r="H105" s="17">
        <f t="shared" si="71"/>
        <v>755</v>
      </c>
      <c r="I105" s="72">
        <v>14531.0</v>
      </c>
      <c r="J105" s="20">
        <f t="shared" si="3"/>
        <v>0.3796274525</v>
      </c>
      <c r="K105" s="20">
        <f t="shared" si="18"/>
        <v>0.8719471947</v>
      </c>
      <c r="L105" s="17">
        <f t="shared" si="36"/>
        <v>43</v>
      </c>
      <c r="M105" s="72">
        <v>2134.0</v>
      </c>
      <c r="N105" s="22">
        <f t="shared" si="16"/>
        <v>0.05575149568</v>
      </c>
      <c r="O105" s="36">
        <f t="shared" si="19"/>
        <v>0.1280528053</v>
      </c>
      <c r="P105" s="73">
        <v>13574.0</v>
      </c>
      <c r="Q105" s="73">
        <v>41639.0</v>
      </c>
      <c r="R105" s="61">
        <f t="shared" si="118"/>
        <v>55213</v>
      </c>
      <c r="S105" s="61">
        <f>S104+18760</f>
        <v>514287</v>
      </c>
      <c r="T105" s="74">
        <v>322933.0</v>
      </c>
      <c r="U105" s="17">
        <f t="shared" si="59"/>
        <v>284656</v>
      </c>
      <c r="V105" s="19">
        <f t="shared" si="6"/>
        <v>38277</v>
      </c>
      <c r="W105" s="75">
        <v>0.0</v>
      </c>
      <c r="X105" s="39">
        <f t="shared" ref="X105:Y105" si="172">S105-S104</f>
        <v>18760</v>
      </c>
      <c r="Y105" s="19">
        <f t="shared" si="172"/>
        <v>9658</v>
      </c>
      <c r="Z105" s="19"/>
      <c r="AA105" s="19">
        <f t="shared" si="20"/>
        <v>1196.048148</v>
      </c>
      <c r="AB105" s="28">
        <f t="shared" si="8"/>
        <v>13.43592758</v>
      </c>
      <c r="AC105" s="29">
        <f t="shared" si="9"/>
        <v>8.436737466</v>
      </c>
      <c r="AD105" s="29">
        <f t="shared" si="10"/>
        <v>11.26954492</v>
      </c>
      <c r="AE105" s="40">
        <f t="shared" si="11"/>
        <v>0.1185292305</v>
      </c>
      <c r="AF105" s="40">
        <f t="shared" si="39"/>
        <v>0.08873472769</v>
      </c>
      <c r="AG105" s="22">
        <f t="shared" si="22"/>
        <v>0.02290219134</v>
      </c>
      <c r="AH105" s="37">
        <f t="shared" si="23"/>
        <v>0.13183483</v>
      </c>
      <c r="AI105" s="59">
        <f t="shared" ref="AI105:AJ105" si="173">average(X99:X105)</f>
        <v>15470.71429</v>
      </c>
      <c r="AJ105" s="59">
        <f t="shared" si="173"/>
        <v>7683.857143</v>
      </c>
      <c r="AK105" s="60">
        <f t="shared" si="51"/>
        <v>2.013404726</v>
      </c>
      <c r="AL105" s="76">
        <f t="shared" si="121"/>
        <v>7278.996468</v>
      </c>
      <c r="AM105" s="19"/>
      <c r="AN105" s="19"/>
      <c r="AO105" s="77"/>
      <c r="AP105" s="77"/>
      <c r="AQ105" s="78"/>
      <c r="AR105" s="78"/>
      <c r="AS105" s="78"/>
      <c r="AT105" s="78"/>
      <c r="AU105" s="78"/>
      <c r="AV105" s="78"/>
      <c r="AW105" s="78"/>
      <c r="AX105" s="78"/>
      <c r="AY105" s="76">
        <f t="shared" si="96"/>
        <v>7683.857143</v>
      </c>
      <c r="AZ105" s="79">
        <f t="shared" si="97"/>
        <v>0.13183483</v>
      </c>
      <c r="BA105" s="80">
        <v>3308.0</v>
      </c>
      <c r="BB105" s="80">
        <v>115.0</v>
      </c>
      <c r="BC105" s="59">
        <f t="shared" si="106"/>
        <v>2463</v>
      </c>
      <c r="BD105" s="81">
        <f t="shared" si="107"/>
        <v>0.03476420798</v>
      </c>
      <c r="BE105" s="81">
        <f t="shared" si="108"/>
        <v>0.05086711908</v>
      </c>
      <c r="BF105" s="59">
        <f t="shared" si="109"/>
        <v>6350</v>
      </c>
      <c r="BG105" s="59">
        <f t="shared" si="110"/>
        <v>742</v>
      </c>
      <c r="BH105" s="59">
        <f t="shared" si="111"/>
        <v>5220.857143</v>
      </c>
      <c r="BI105" s="81">
        <f t="shared" si="112"/>
        <v>0.1168503937</v>
      </c>
      <c r="BJ105" s="81">
        <f t="shared" si="113"/>
        <v>0.1700322881</v>
      </c>
      <c r="BK105" s="31"/>
      <c r="BL105" s="31"/>
      <c r="BM105" s="31"/>
      <c r="BN105" s="31"/>
      <c r="BO105" s="31"/>
      <c r="BP105" s="31"/>
      <c r="BQ105" s="31"/>
      <c r="BR105" s="31"/>
      <c r="BS105" s="31"/>
      <c r="BT105" s="31"/>
    </row>
    <row r="106">
      <c r="A106" s="16">
        <v>43997.0</v>
      </c>
      <c r="B106" s="17">
        <f t="shared" si="70"/>
        <v>1017</v>
      </c>
      <c r="C106" s="71"/>
      <c r="D106" s="71"/>
      <c r="E106" s="72">
        <v>39294.0</v>
      </c>
      <c r="F106" s="19">
        <f t="shared" si="27"/>
        <v>21973</v>
      </c>
      <c r="G106" s="20">
        <f t="shared" si="2"/>
        <v>0.559194788</v>
      </c>
      <c r="H106" s="17">
        <f t="shared" si="71"/>
        <v>592</v>
      </c>
      <c r="I106" s="72">
        <v>15123.0</v>
      </c>
      <c r="J106" s="20">
        <f t="shared" si="3"/>
        <v>0.3848679188</v>
      </c>
      <c r="K106" s="20">
        <f t="shared" si="18"/>
        <v>0.8731020149</v>
      </c>
      <c r="L106" s="17">
        <f t="shared" si="36"/>
        <v>64</v>
      </c>
      <c r="M106" s="72">
        <v>2198.0</v>
      </c>
      <c r="N106" s="22">
        <f t="shared" si="16"/>
        <v>0.05593729323</v>
      </c>
      <c r="O106" s="36">
        <f t="shared" si="19"/>
        <v>0.1268979851</v>
      </c>
      <c r="P106" s="73">
        <v>13649.0</v>
      </c>
      <c r="Q106" s="73">
        <v>36744.0</v>
      </c>
      <c r="R106" s="61">
        <f t="shared" si="118"/>
        <v>50393</v>
      </c>
      <c r="S106" s="61">
        <f>S105+8776</f>
        <v>523063</v>
      </c>
      <c r="T106" s="74">
        <v>329190.0</v>
      </c>
      <c r="U106" s="17">
        <f t="shared" si="59"/>
        <v>289896</v>
      </c>
      <c r="V106" s="19">
        <f t="shared" si="6"/>
        <v>39294</v>
      </c>
      <c r="W106" s="75">
        <v>0.0</v>
      </c>
      <c r="X106" s="39">
        <f t="shared" ref="X106:Y106" si="174">S106-S105</f>
        <v>8776</v>
      </c>
      <c r="Y106" s="19">
        <f t="shared" si="174"/>
        <v>6257</v>
      </c>
      <c r="Z106" s="19"/>
      <c r="AA106" s="19">
        <f t="shared" si="20"/>
        <v>1219.222222</v>
      </c>
      <c r="AB106" s="28">
        <f t="shared" si="8"/>
        <v>13.31152339</v>
      </c>
      <c r="AC106" s="29">
        <f t="shared" si="9"/>
        <v>8.377614903</v>
      </c>
      <c r="AD106" s="29">
        <f t="shared" si="10"/>
        <v>6.152409046</v>
      </c>
      <c r="AE106" s="40">
        <f t="shared" si="11"/>
        <v>0.1193657158</v>
      </c>
      <c r="AF106" s="40">
        <f t="shared" si="39"/>
        <v>0.1625379575</v>
      </c>
      <c r="AG106" s="22">
        <f t="shared" si="22"/>
        <v>0.02656948037</v>
      </c>
      <c r="AH106" s="37">
        <f t="shared" si="23"/>
        <v>0.132596786</v>
      </c>
      <c r="AI106" s="59">
        <f t="shared" ref="AI106:AJ106" si="175">average(X100:X106)</f>
        <v>15726.14286</v>
      </c>
      <c r="AJ106" s="59">
        <f t="shared" si="175"/>
        <v>7822.857143</v>
      </c>
      <c r="AK106" s="60">
        <f t="shared" si="51"/>
        <v>2.010281227</v>
      </c>
      <c r="AL106" s="76">
        <f t="shared" si="121"/>
        <v>6681.949836</v>
      </c>
      <c r="AM106" s="19"/>
      <c r="AN106" s="19"/>
      <c r="AO106" s="77"/>
      <c r="AP106" s="77"/>
      <c r="AQ106" s="78"/>
      <c r="AR106" s="78"/>
      <c r="AS106" s="78"/>
      <c r="AT106" s="78"/>
      <c r="AU106" s="78"/>
      <c r="AV106" s="78"/>
      <c r="AW106" s="78"/>
      <c r="AX106" s="78"/>
      <c r="AY106" s="76">
        <f t="shared" si="96"/>
        <v>7822.857143</v>
      </c>
      <c r="AZ106" s="79">
        <f t="shared" si="97"/>
        <v>0.132596786</v>
      </c>
      <c r="BA106" s="80">
        <v>1693.0</v>
      </c>
      <c r="BB106" s="80">
        <v>105.0</v>
      </c>
      <c r="BC106" s="59">
        <f t="shared" si="106"/>
        <v>2430.571429</v>
      </c>
      <c r="BD106" s="81">
        <f t="shared" si="107"/>
        <v>0.06202008269</v>
      </c>
      <c r="BE106" s="81">
        <f t="shared" si="108"/>
        <v>0.05207476196</v>
      </c>
      <c r="BF106" s="59">
        <f t="shared" si="109"/>
        <v>4564</v>
      </c>
      <c r="BG106" s="59">
        <f t="shared" si="110"/>
        <v>912</v>
      </c>
      <c r="BH106" s="59">
        <f t="shared" si="111"/>
        <v>5392.285714</v>
      </c>
      <c r="BI106" s="81">
        <f t="shared" si="112"/>
        <v>0.1998247152</v>
      </c>
      <c r="BJ106" s="81">
        <f t="shared" si="113"/>
        <v>0.168892068</v>
      </c>
      <c r="BK106" s="31"/>
      <c r="BL106" s="31"/>
      <c r="BM106" s="31"/>
      <c r="BN106" s="31"/>
      <c r="BO106" s="31"/>
      <c r="BP106" s="31"/>
      <c r="BQ106" s="31"/>
      <c r="BR106" s="31"/>
      <c r="BS106" s="31"/>
      <c r="BT106" s="31"/>
    </row>
    <row r="107">
      <c r="A107" s="16">
        <v>43998.0</v>
      </c>
      <c r="B107" s="17">
        <f t="shared" si="70"/>
        <v>1106</v>
      </c>
      <c r="C107" s="71"/>
      <c r="D107" s="71"/>
      <c r="E107" s="72">
        <v>40400.0</v>
      </c>
      <c r="F107" s="19">
        <f t="shared" si="27"/>
        <v>22466</v>
      </c>
      <c r="G107" s="20">
        <f t="shared" si="2"/>
        <v>0.5560891089</v>
      </c>
      <c r="H107" s="17">
        <f t="shared" si="71"/>
        <v>580</v>
      </c>
      <c r="I107" s="72">
        <v>15703.0</v>
      </c>
      <c r="J107" s="20">
        <f t="shared" si="3"/>
        <v>0.3886881188</v>
      </c>
      <c r="K107" s="20">
        <f t="shared" si="18"/>
        <v>0.8755994201</v>
      </c>
      <c r="L107" s="17">
        <f t="shared" si="36"/>
        <v>33</v>
      </c>
      <c r="M107" s="72">
        <v>2231.0</v>
      </c>
      <c r="N107" s="22">
        <f t="shared" si="16"/>
        <v>0.05522277228</v>
      </c>
      <c r="O107" s="36">
        <f t="shared" si="19"/>
        <v>0.1244005799</v>
      </c>
      <c r="P107" s="73">
        <v>13510.0</v>
      </c>
      <c r="Q107" s="73">
        <v>29124.0</v>
      </c>
      <c r="R107" s="61">
        <f t="shared" si="118"/>
        <v>42634</v>
      </c>
      <c r="S107" s="73">
        <v>540115.0</v>
      </c>
      <c r="T107" s="74">
        <v>339309.0</v>
      </c>
      <c r="U107" s="17">
        <f t="shared" si="59"/>
        <v>298909</v>
      </c>
      <c r="V107" s="19">
        <f t="shared" si="6"/>
        <v>40400</v>
      </c>
      <c r="W107" s="75">
        <v>0.0</v>
      </c>
      <c r="X107" s="39">
        <f t="shared" ref="X107:Y107" si="176">S107-S106</f>
        <v>17052</v>
      </c>
      <c r="Y107" s="19">
        <f t="shared" si="176"/>
        <v>10119</v>
      </c>
      <c r="Z107" s="19"/>
      <c r="AA107" s="19">
        <f t="shared" si="20"/>
        <v>1256.7</v>
      </c>
      <c r="AB107" s="28">
        <f t="shared" si="8"/>
        <v>13.36918317</v>
      </c>
      <c r="AC107" s="29">
        <f t="shared" si="9"/>
        <v>8.398737624</v>
      </c>
      <c r="AD107" s="29">
        <f t="shared" si="10"/>
        <v>9.149186257</v>
      </c>
      <c r="AE107" s="40">
        <f t="shared" si="11"/>
        <v>0.1190655126</v>
      </c>
      <c r="AF107" s="40">
        <f t="shared" si="39"/>
        <v>0.1092993379</v>
      </c>
      <c r="AG107" s="22">
        <f t="shared" si="22"/>
        <v>0.02814679086</v>
      </c>
      <c r="AH107" s="37">
        <f t="shared" si="23"/>
        <v>0.1270292771</v>
      </c>
      <c r="AI107" s="59">
        <f t="shared" ref="AI107:AJ107" si="177">average(X101:X107)</f>
        <v>15850.57143</v>
      </c>
      <c r="AJ107" s="59">
        <f t="shared" si="177"/>
        <v>8236.571429</v>
      </c>
      <c r="AK107" s="60">
        <f t="shared" si="51"/>
        <v>1.924413764</v>
      </c>
      <c r="AL107" s="76">
        <f t="shared" si="121"/>
        <v>5415.7662</v>
      </c>
      <c r="AM107" s="19"/>
      <c r="AN107" s="19"/>
      <c r="AO107" s="77"/>
      <c r="AP107" s="77"/>
      <c r="AQ107" s="78"/>
      <c r="AR107" s="78"/>
      <c r="AS107" s="78"/>
      <c r="AT107" s="78"/>
      <c r="AU107" s="78"/>
      <c r="AV107" s="78"/>
      <c r="AW107" s="78"/>
      <c r="AX107" s="78"/>
      <c r="AY107" s="76">
        <f t="shared" si="96"/>
        <v>8236.571429</v>
      </c>
      <c r="AZ107" s="79">
        <f t="shared" si="97"/>
        <v>0.1270292771</v>
      </c>
      <c r="BA107" s="80">
        <v>2823.0</v>
      </c>
      <c r="BB107" s="80">
        <v>94.0</v>
      </c>
      <c r="BC107" s="59">
        <f t="shared" si="106"/>
        <v>2582.142857</v>
      </c>
      <c r="BD107" s="81">
        <f t="shared" si="107"/>
        <v>0.03329791002</v>
      </c>
      <c r="BE107" s="81">
        <f t="shared" si="108"/>
        <v>0.04348547718</v>
      </c>
      <c r="BF107" s="59">
        <f t="shared" si="109"/>
        <v>7296</v>
      </c>
      <c r="BG107" s="59">
        <f t="shared" si="110"/>
        <v>1012</v>
      </c>
      <c r="BH107" s="59">
        <f t="shared" si="111"/>
        <v>5654.428571</v>
      </c>
      <c r="BI107" s="81">
        <f t="shared" si="112"/>
        <v>0.1387061404</v>
      </c>
      <c r="BJ107" s="81">
        <f t="shared" si="113"/>
        <v>0.1651802633</v>
      </c>
      <c r="BK107" s="31"/>
      <c r="BL107" s="31"/>
      <c r="BM107" s="31"/>
      <c r="BN107" s="31"/>
      <c r="BO107" s="31"/>
      <c r="BP107" s="31"/>
      <c r="BQ107" s="31"/>
      <c r="BR107" s="31"/>
      <c r="BS107" s="31"/>
      <c r="BT107" s="31"/>
    </row>
    <row r="108">
      <c r="A108" s="16">
        <v>43999.0</v>
      </c>
      <c r="B108" s="17">
        <f t="shared" si="70"/>
        <v>1031</v>
      </c>
      <c r="C108" s="71"/>
      <c r="D108" s="71"/>
      <c r="E108" s="72">
        <v>41431.0</v>
      </c>
      <c r="F108" s="19">
        <f t="shared" si="27"/>
        <v>22912</v>
      </c>
      <c r="G108" s="20">
        <f t="shared" si="2"/>
        <v>0.5530158577</v>
      </c>
      <c r="H108" s="17">
        <f t="shared" si="71"/>
        <v>540</v>
      </c>
      <c r="I108" s="72">
        <v>16243.0</v>
      </c>
      <c r="J108" s="20">
        <f t="shared" si="3"/>
        <v>0.3920494316</v>
      </c>
      <c r="K108" s="20">
        <f t="shared" si="18"/>
        <v>0.8770991954</v>
      </c>
      <c r="L108" s="17">
        <f t="shared" si="36"/>
        <v>45</v>
      </c>
      <c r="M108" s="72">
        <v>2276.0</v>
      </c>
      <c r="N108" s="22">
        <f t="shared" si="16"/>
        <v>0.05493471072</v>
      </c>
      <c r="O108" s="36">
        <f t="shared" si="19"/>
        <v>0.1229008046</v>
      </c>
      <c r="P108" s="73">
        <v>13279.0</v>
      </c>
      <c r="Q108" s="73">
        <v>42714.0</v>
      </c>
      <c r="R108" s="61">
        <f t="shared" si="118"/>
        <v>55993</v>
      </c>
      <c r="S108" s="61">
        <f>S107+19757</f>
        <v>559872</v>
      </c>
      <c r="T108" s="74">
        <v>348278.0</v>
      </c>
      <c r="U108" s="17">
        <f t="shared" si="59"/>
        <v>306847</v>
      </c>
      <c r="V108" s="19">
        <f t="shared" si="6"/>
        <v>41431</v>
      </c>
      <c r="W108" s="75">
        <v>0.0</v>
      </c>
      <c r="X108" s="39">
        <f t="shared" ref="X108:Y108" si="178">S108-S107</f>
        <v>19757</v>
      </c>
      <c r="Y108" s="19">
        <f t="shared" si="178"/>
        <v>8969</v>
      </c>
      <c r="Z108" s="19"/>
      <c r="AA108" s="19">
        <f t="shared" si="20"/>
        <v>1289.918519</v>
      </c>
      <c r="AB108" s="28">
        <f t="shared" si="8"/>
        <v>13.51335956</v>
      </c>
      <c r="AC108" s="29">
        <f t="shared" si="9"/>
        <v>8.406217567</v>
      </c>
      <c r="AD108" s="29">
        <f t="shared" si="10"/>
        <v>8.699321048</v>
      </c>
      <c r="AE108" s="40">
        <f t="shared" si="11"/>
        <v>0.1189595668</v>
      </c>
      <c r="AF108" s="40">
        <f t="shared" si="39"/>
        <v>0.1149514996</v>
      </c>
      <c r="AG108" s="22">
        <f t="shared" si="22"/>
        <v>0.02551980198</v>
      </c>
      <c r="AH108" s="37">
        <f t="shared" si="23"/>
        <v>0.1170230263</v>
      </c>
      <c r="AI108" s="59">
        <f t="shared" ref="AI108:AJ108" si="179">average(X102:X108)</f>
        <v>16136.28571</v>
      </c>
      <c r="AJ108" s="59">
        <f t="shared" si="179"/>
        <v>8685.714286</v>
      </c>
      <c r="AK108" s="60">
        <f t="shared" si="51"/>
        <v>1.857796053</v>
      </c>
      <c r="AL108" s="76">
        <f t="shared" si="121"/>
        <v>6552.470313</v>
      </c>
      <c r="AM108" s="19"/>
      <c r="AN108" s="19"/>
      <c r="AO108" s="77"/>
      <c r="AP108" s="77"/>
      <c r="AQ108" s="78"/>
      <c r="AR108" s="78"/>
      <c r="AS108" s="78"/>
      <c r="AT108" s="78"/>
      <c r="AU108" s="78"/>
      <c r="AV108" s="78"/>
      <c r="AW108" s="78"/>
      <c r="AX108" s="78"/>
      <c r="AY108" s="76">
        <f t="shared" si="96"/>
        <v>8685.714286</v>
      </c>
      <c r="AZ108" s="79">
        <f t="shared" si="97"/>
        <v>0.1170230263</v>
      </c>
      <c r="BA108" s="80">
        <v>2872.0</v>
      </c>
      <c r="BB108" s="80">
        <v>147.0</v>
      </c>
      <c r="BC108" s="59">
        <f t="shared" si="106"/>
        <v>2692.714286</v>
      </c>
      <c r="BD108" s="81">
        <f t="shared" si="107"/>
        <v>0.05118384401</v>
      </c>
      <c r="BE108" s="81">
        <f t="shared" si="108"/>
        <v>0.04169982492</v>
      </c>
      <c r="BF108" s="59">
        <f t="shared" si="109"/>
        <v>6097</v>
      </c>
      <c r="BG108" s="59">
        <f t="shared" si="110"/>
        <v>884</v>
      </c>
      <c r="BH108" s="59">
        <f t="shared" si="111"/>
        <v>5993</v>
      </c>
      <c r="BI108" s="81">
        <f t="shared" si="112"/>
        <v>0.144989339</v>
      </c>
      <c r="BJ108" s="81">
        <f t="shared" si="113"/>
        <v>0.1508664871</v>
      </c>
      <c r="BK108" s="31"/>
      <c r="BL108" s="31"/>
      <c r="BM108" s="31"/>
      <c r="BN108" s="31"/>
      <c r="BO108" s="31"/>
      <c r="BP108" s="31"/>
      <c r="BQ108" s="31"/>
      <c r="BR108" s="31"/>
      <c r="BS108" s="31"/>
      <c r="BT108" s="31"/>
    </row>
    <row r="109">
      <c r="A109" s="16">
        <v>44000.0</v>
      </c>
      <c r="B109" s="17">
        <f t="shared" si="70"/>
        <v>1331</v>
      </c>
      <c r="C109" s="71"/>
      <c r="D109" s="71"/>
      <c r="E109" s="72">
        <v>42762.0</v>
      </c>
      <c r="F109" s="19">
        <f t="shared" si="27"/>
        <v>23625</v>
      </c>
      <c r="G109" s="20">
        <f t="shared" si="2"/>
        <v>0.5524764978</v>
      </c>
      <c r="H109" s="17">
        <f t="shared" si="71"/>
        <v>555</v>
      </c>
      <c r="I109" s="72">
        <v>16798.0</v>
      </c>
      <c r="J109" s="20">
        <f t="shared" si="3"/>
        <v>0.3928254057</v>
      </c>
      <c r="K109" s="20">
        <f t="shared" si="18"/>
        <v>0.877776036</v>
      </c>
      <c r="L109" s="17">
        <f t="shared" si="36"/>
        <v>63</v>
      </c>
      <c r="M109" s="72">
        <v>2339.0</v>
      </c>
      <c r="N109" s="22">
        <f t="shared" si="16"/>
        <v>0.05469809644</v>
      </c>
      <c r="O109" s="36">
        <f t="shared" si="19"/>
        <v>0.122223964</v>
      </c>
      <c r="P109" s="73">
        <v>17923.0</v>
      </c>
      <c r="Q109" s="73">
        <v>36698.0</v>
      </c>
      <c r="R109" s="61">
        <f t="shared" si="118"/>
        <v>54621</v>
      </c>
      <c r="S109" s="61">
        <f>S108+20650</f>
        <v>580522</v>
      </c>
      <c r="T109" s="74">
        <v>358659.0</v>
      </c>
      <c r="U109" s="17">
        <f t="shared" si="59"/>
        <v>315897</v>
      </c>
      <c r="V109" s="19">
        <f t="shared" si="6"/>
        <v>42762</v>
      </c>
      <c r="W109" s="75">
        <v>0.0</v>
      </c>
      <c r="X109" s="39">
        <f t="shared" ref="X109:Y109" si="180">S109-S108</f>
        <v>20650</v>
      </c>
      <c r="Y109" s="19">
        <f t="shared" si="180"/>
        <v>10381</v>
      </c>
      <c r="Z109" s="19"/>
      <c r="AA109" s="19">
        <f t="shared" si="20"/>
        <v>1328.366667</v>
      </c>
      <c r="AB109" s="28">
        <f t="shared" si="8"/>
        <v>13.57565128</v>
      </c>
      <c r="AC109" s="29">
        <f t="shared" si="9"/>
        <v>8.387329872</v>
      </c>
      <c r="AD109" s="29">
        <f t="shared" si="10"/>
        <v>7.799398948</v>
      </c>
      <c r="AE109" s="40">
        <f t="shared" si="11"/>
        <v>0.1192274556</v>
      </c>
      <c r="AF109" s="40">
        <f t="shared" si="39"/>
        <v>0.1282150082</v>
      </c>
      <c r="AG109" s="22">
        <f t="shared" si="22"/>
        <v>0.03212570298</v>
      </c>
      <c r="AH109" s="37">
        <f t="shared" si="23"/>
        <v>0.1166937551</v>
      </c>
      <c r="AI109" s="59">
        <f t="shared" ref="AI109:AJ109" si="181">average(X103:X109)</f>
        <v>16700.28571</v>
      </c>
      <c r="AJ109" s="59">
        <f t="shared" si="181"/>
        <v>9141.142857</v>
      </c>
      <c r="AK109" s="60">
        <f t="shared" si="51"/>
        <v>1.826936301</v>
      </c>
      <c r="AL109" s="76">
        <f t="shared" si="121"/>
        <v>6373.929596</v>
      </c>
      <c r="AM109" s="19"/>
      <c r="AN109" s="19"/>
      <c r="AO109" s="77"/>
      <c r="AP109" s="77"/>
      <c r="AQ109" s="78"/>
      <c r="AR109" s="78"/>
      <c r="AS109" s="78"/>
      <c r="AT109" s="78"/>
      <c r="AU109" s="78"/>
      <c r="AV109" s="78"/>
      <c r="AW109" s="78"/>
      <c r="AX109" s="78"/>
      <c r="AY109" s="76">
        <f t="shared" si="96"/>
        <v>9141.142857</v>
      </c>
      <c r="AZ109" s="79">
        <f t="shared" si="97"/>
        <v>0.1166937551</v>
      </c>
      <c r="BA109" s="80">
        <v>3739.0</v>
      </c>
      <c r="BB109" s="80">
        <v>176.0</v>
      </c>
      <c r="BC109" s="59">
        <f t="shared" si="106"/>
        <v>2745.142857</v>
      </c>
      <c r="BD109" s="81">
        <f t="shared" si="107"/>
        <v>0.04707140947</v>
      </c>
      <c r="BE109" s="81">
        <f t="shared" si="108"/>
        <v>0.03882181515</v>
      </c>
      <c r="BF109" s="59">
        <f t="shared" si="109"/>
        <v>6642</v>
      </c>
      <c r="BG109" s="59">
        <f t="shared" si="110"/>
        <v>1155</v>
      </c>
      <c r="BH109" s="59">
        <f t="shared" si="111"/>
        <v>6396</v>
      </c>
      <c r="BI109" s="81">
        <f t="shared" si="112"/>
        <v>0.1738934056</v>
      </c>
      <c r="BJ109" s="81">
        <f t="shared" si="113"/>
        <v>0.150116144</v>
      </c>
      <c r="BK109" s="31"/>
      <c r="BL109" s="31"/>
      <c r="BM109" s="31"/>
      <c r="BN109" s="31"/>
      <c r="BO109" s="31"/>
      <c r="BP109" s="31"/>
      <c r="BQ109" s="31"/>
      <c r="BR109" s="31"/>
      <c r="BS109" s="31"/>
      <c r="BT109" s="31"/>
    </row>
    <row r="110">
      <c r="A110" s="16">
        <v>44001.0</v>
      </c>
      <c r="B110" s="17">
        <f t="shared" si="70"/>
        <v>1041</v>
      </c>
      <c r="C110" s="71"/>
      <c r="D110" s="71"/>
      <c r="E110" s="72">
        <v>43803.0</v>
      </c>
      <c r="F110" s="19">
        <f t="shared" si="27"/>
        <v>24081</v>
      </c>
      <c r="G110" s="20">
        <f t="shared" si="2"/>
        <v>0.549756866</v>
      </c>
      <c r="H110" s="17">
        <f t="shared" si="71"/>
        <v>551</v>
      </c>
      <c r="I110" s="72">
        <v>17349.0</v>
      </c>
      <c r="J110" s="20">
        <f t="shared" si="3"/>
        <v>0.3960687624</v>
      </c>
      <c r="K110" s="20">
        <f t="shared" si="18"/>
        <v>0.8796775175</v>
      </c>
      <c r="L110" s="17">
        <f t="shared" si="36"/>
        <v>34</v>
      </c>
      <c r="M110" s="72">
        <v>2373.0</v>
      </c>
      <c r="N110" s="22">
        <f t="shared" si="16"/>
        <v>0.05417437162</v>
      </c>
      <c r="O110" s="36">
        <f t="shared" si="19"/>
        <v>0.1203224825</v>
      </c>
      <c r="P110" s="73">
        <v>13211.0</v>
      </c>
      <c r="Q110" s="73">
        <v>36464.0</v>
      </c>
      <c r="R110" s="61">
        <f t="shared" si="118"/>
        <v>49675</v>
      </c>
      <c r="S110" s="61">
        <f>S109+20717</f>
        <v>601239</v>
      </c>
      <c r="T110" s="74">
        <v>366581.0</v>
      </c>
      <c r="U110" s="17">
        <f t="shared" si="59"/>
        <v>322778</v>
      </c>
      <c r="V110" s="19">
        <f t="shared" si="6"/>
        <v>43803</v>
      </c>
      <c r="W110" s="75">
        <v>0.0</v>
      </c>
      <c r="X110" s="39">
        <f t="shared" ref="X110:Y110" si="182">S110-S109</f>
        <v>20717</v>
      </c>
      <c r="Y110" s="19">
        <f t="shared" si="182"/>
        <v>7922</v>
      </c>
      <c r="Z110" s="19"/>
      <c r="AA110" s="19">
        <f t="shared" si="20"/>
        <v>1357.707407</v>
      </c>
      <c r="AB110" s="28">
        <f t="shared" si="8"/>
        <v>13.72597767</v>
      </c>
      <c r="AC110" s="29">
        <f t="shared" si="9"/>
        <v>8.368856014</v>
      </c>
      <c r="AD110" s="29">
        <f t="shared" si="10"/>
        <v>7.609990394</v>
      </c>
      <c r="AE110" s="40">
        <f t="shared" si="11"/>
        <v>0.1194906446</v>
      </c>
      <c r="AF110" s="40">
        <f t="shared" si="39"/>
        <v>0.1314062106</v>
      </c>
      <c r="AG110" s="22">
        <f t="shared" si="22"/>
        <v>0.02434404378</v>
      </c>
      <c r="AH110" s="37">
        <f t="shared" si="23"/>
        <v>0.1147996399</v>
      </c>
      <c r="AI110" s="59">
        <f t="shared" ref="AI110:AJ110" si="183">average(X104:X110)</f>
        <v>17469.42857</v>
      </c>
      <c r="AJ110" s="59">
        <f t="shared" si="183"/>
        <v>9204.857143</v>
      </c>
      <c r="AK110" s="60">
        <f t="shared" si="51"/>
        <v>1.897848962</v>
      </c>
      <c r="AL110" s="76">
        <f t="shared" si="121"/>
        <v>5702.672114</v>
      </c>
      <c r="AM110" s="19"/>
      <c r="AN110" s="19"/>
      <c r="AO110" s="77"/>
      <c r="AP110" s="77"/>
      <c r="AQ110" s="78"/>
      <c r="AR110" s="78"/>
      <c r="AS110" s="78"/>
      <c r="AT110" s="78"/>
      <c r="AU110" s="78"/>
      <c r="AV110" s="78"/>
      <c r="AW110" s="78"/>
      <c r="AX110" s="78"/>
      <c r="AY110" s="76">
        <f t="shared" si="96"/>
        <v>9204.857143</v>
      </c>
      <c r="AZ110" s="79">
        <f t="shared" si="97"/>
        <v>0.1147996399</v>
      </c>
      <c r="BA110" s="80">
        <v>3195.0</v>
      </c>
      <c r="BB110" s="80">
        <v>140.0</v>
      </c>
      <c r="BC110" s="59">
        <f t="shared" si="106"/>
        <v>3003.428571</v>
      </c>
      <c r="BD110" s="81">
        <f t="shared" si="107"/>
        <v>0.04381846635</v>
      </c>
      <c r="BE110" s="81">
        <f t="shared" si="108"/>
        <v>0.03852739726</v>
      </c>
      <c r="BF110" s="59">
        <f t="shared" si="109"/>
        <v>4727</v>
      </c>
      <c r="BG110" s="59">
        <f t="shared" si="110"/>
        <v>901</v>
      </c>
      <c r="BH110" s="59">
        <f t="shared" si="111"/>
        <v>6201.428571</v>
      </c>
      <c r="BI110" s="81">
        <f t="shared" si="112"/>
        <v>0.1906071504</v>
      </c>
      <c r="BJ110" s="81">
        <f t="shared" si="113"/>
        <v>0.1517392306</v>
      </c>
      <c r="BK110" s="31"/>
      <c r="BL110" s="31"/>
      <c r="BM110" s="31"/>
      <c r="BN110" s="31"/>
      <c r="BO110" s="31"/>
      <c r="BP110" s="31"/>
      <c r="BQ110" s="31"/>
      <c r="BR110" s="31"/>
      <c r="BS110" s="31"/>
      <c r="BT110" s="31"/>
    </row>
    <row r="111">
      <c r="A111" s="16">
        <v>44002.0</v>
      </c>
      <c r="B111" s="17">
        <f t="shared" si="70"/>
        <v>1226</v>
      </c>
      <c r="C111" s="71"/>
      <c r="D111" s="71"/>
      <c r="E111" s="72">
        <v>45029.0</v>
      </c>
      <c r="F111" s="19">
        <f t="shared" si="27"/>
        <v>24717</v>
      </c>
      <c r="G111" s="20">
        <f t="shared" si="2"/>
        <v>0.5489129228</v>
      </c>
      <c r="H111" s="17">
        <f t="shared" si="71"/>
        <v>534</v>
      </c>
      <c r="I111" s="72">
        <v>17883.0</v>
      </c>
      <c r="J111" s="20">
        <f t="shared" si="3"/>
        <v>0.3971440627</v>
      </c>
      <c r="K111" s="20">
        <f t="shared" si="18"/>
        <v>0.8804155179</v>
      </c>
      <c r="L111" s="17">
        <f t="shared" si="36"/>
        <v>56</v>
      </c>
      <c r="M111" s="72">
        <v>2429.0</v>
      </c>
      <c r="N111" s="22">
        <f t="shared" si="16"/>
        <v>0.0539430145</v>
      </c>
      <c r="O111" s="36">
        <f t="shared" si="19"/>
        <v>0.1195844821</v>
      </c>
      <c r="P111" s="73">
        <v>13150.0</v>
      </c>
      <c r="Q111" s="73">
        <v>37336.0</v>
      </c>
      <c r="R111" s="61">
        <f t="shared" si="118"/>
        <v>50486</v>
      </c>
      <c r="S111" s="61">
        <f>S110+19917</f>
        <v>621156</v>
      </c>
      <c r="T111" s="74">
        <v>374458.0</v>
      </c>
      <c r="U111" s="17">
        <f t="shared" si="59"/>
        <v>329429</v>
      </c>
      <c r="V111" s="19">
        <f t="shared" si="6"/>
        <v>45029</v>
      </c>
      <c r="W111" s="75">
        <v>0.0</v>
      </c>
      <c r="X111" s="39">
        <f t="shared" ref="X111:Y111" si="184">S111-S110</f>
        <v>19917</v>
      </c>
      <c r="Y111" s="19">
        <f t="shared" si="184"/>
        <v>7877</v>
      </c>
      <c r="Z111" s="19"/>
      <c r="AA111" s="19">
        <f t="shared" si="20"/>
        <v>1386.881481</v>
      </c>
      <c r="AB111" s="28">
        <f t="shared" si="8"/>
        <v>13.79457683</v>
      </c>
      <c r="AC111" s="29">
        <f t="shared" si="9"/>
        <v>8.315929734</v>
      </c>
      <c r="AD111" s="29">
        <f t="shared" si="10"/>
        <v>6.424959217</v>
      </c>
      <c r="AE111" s="40">
        <f t="shared" si="11"/>
        <v>0.1202511363</v>
      </c>
      <c r="AF111" s="40">
        <f t="shared" si="39"/>
        <v>0.1556430113</v>
      </c>
      <c r="AG111" s="22">
        <f t="shared" si="22"/>
        <v>0.02798895053</v>
      </c>
      <c r="AH111" s="37">
        <f t="shared" si="23"/>
        <v>0.1243646111</v>
      </c>
      <c r="AI111" s="59">
        <f t="shared" ref="AI111:AJ111" si="185">average(X105:X111)</f>
        <v>17947</v>
      </c>
      <c r="AJ111" s="59">
        <f t="shared" si="185"/>
        <v>8740.428571</v>
      </c>
      <c r="AK111" s="60">
        <f t="shared" si="51"/>
        <v>2.053331808</v>
      </c>
      <c r="AL111" s="76">
        <f t="shared" si="121"/>
        <v>6278.671755</v>
      </c>
      <c r="AM111" s="19"/>
      <c r="AN111" s="19"/>
      <c r="AO111" s="77"/>
      <c r="AP111" s="77"/>
      <c r="AQ111" s="78"/>
      <c r="AR111" s="78"/>
      <c r="AS111" s="78"/>
      <c r="AT111" s="78"/>
      <c r="AU111" s="78"/>
      <c r="AV111" s="78"/>
      <c r="AW111" s="78"/>
      <c r="AX111" s="78"/>
      <c r="AY111" s="76">
        <f t="shared" si="96"/>
        <v>8740.428571</v>
      </c>
      <c r="AZ111" s="79">
        <f t="shared" si="97"/>
        <v>0.1243646111</v>
      </c>
      <c r="BA111" s="80">
        <v>3578.0</v>
      </c>
      <c r="BB111" s="80">
        <v>178.0</v>
      </c>
      <c r="BC111" s="59">
        <f t="shared" si="106"/>
        <v>3029.714286</v>
      </c>
      <c r="BD111" s="81">
        <f t="shared" si="107"/>
        <v>0.04974846283</v>
      </c>
      <c r="BE111" s="81">
        <f t="shared" si="108"/>
        <v>0.04503017729</v>
      </c>
      <c r="BF111" s="59">
        <f t="shared" si="109"/>
        <v>4299</v>
      </c>
      <c r="BG111" s="59">
        <f t="shared" si="110"/>
        <v>1048</v>
      </c>
      <c r="BH111" s="59">
        <f t="shared" si="111"/>
        <v>5710.714286</v>
      </c>
      <c r="BI111" s="81">
        <f t="shared" si="112"/>
        <v>0.2437776227</v>
      </c>
      <c r="BJ111" s="81">
        <f t="shared" si="113"/>
        <v>0.1664540338</v>
      </c>
      <c r="BK111" s="31"/>
      <c r="BL111" s="31"/>
      <c r="BM111" s="31"/>
      <c r="BN111" s="31"/>
      <c r="BO111" s="31"/>
      <c r="BP111" s="31"/>
      <c r="BQ111" s="31"/>
      <c r="BR111" s="31"/>
      <c r="BS111" s="31"/>
      <c r="BT111" s="31"/>
    </row>
    <row r="112">
      <c r="A112" s="16">
        <v>44003.0</v>
      </c>
      <c r="B112" s="17">
        <f t="shared" si="70"/>
        <v>862</v>
      </c>
      <c r="C112" s="71"/>
      <c r="D112" s="71"/>
      <c r="E112" s="72">
        <v>45891.0</v>
      </c>
      <c r="F112" s="19">
        <f t="shared" si="27"/>
        <v>25022</v>
      </c>
      <c r="G112" s="20">
        <f t="shared" si="2"/>
        <v>0.5452485237</v>
      </c>
      <c r="H112" s="17">
        <f t="shared" si="71"/>
        <v>521</v>
      </c>
      <c r="I112" s="72">
        <v>18404.0</v>
      </c>
      <c r="J112" s="20">
        <f t="shared" si="3"/>
        <v>0.4010372404</v>
      </c>
      <c r="K112" s="20">
        <f t="shared" si="18"/>
        <v>0.8818822176</v>
      </c>
      <c r="L112" s="17">
        <f t="shared" si="36"/>
        <v>36</v>
      </c>
      <c r="M112" s="72">
        <v>2465.0</v>
      </c>
      <c r="N112" s="22">
        <f t="shared" si="16"/>
        <v>0.05371423591</v>
      </c>
      <c r="O112" s="36">
        <f t="shared" si="19"/>
        <v>0.1181177824</v>
      </c>
      <c r="P112" s="73">
        <v>13225.0</v>
      </c>
      <c r="Q112" s="73">
        <v>56436.0</v>
      </c>
      <c r="R112" s="61">
        <f t="shared" si="118"/>
        <v>69661</v>
      </c>
      <c r="S112" s="61">
        <f>S111+18229</f>
        <v>639385</v>
      </c>
      <c r="T112" s="74">
        <v>383105.0</v>
      </c>
      <c r="U112" s="17">
        <f t="shared" si="59"/>
        <v>337214</v>
      </c>
      <c r="V112" s="19">
        <f t="shared" si="6"/>
        <v>45891</v>
      </c>
      <c r="W112" s="75">
        <v>0.0</v>
      </c>
      <c r="X112" s="39">
        <f t="shared" ref="X112:Y112" si="186">S112-S111</f>
        <v>18229</v>
      </c>
      <c r="Y112" s="19">
        <f t="shared" si="186"/>
        <v>8647</v>
      </c>
      <c r="Z112" s="19"/>
      <c r="AA112" s="19">
        <f t="shared" si="20"/>
        <v>1418.907407</v>
      </c>
      <c r="AB112" s="28">
        <f t="shared" si="8"/>
        <v>13.93268833</v>
      </c>
      <c r="AC112" s="29">
        <f t="shared" si="9"/>
        <v>8.348151054</v>
      </c>
      <c r="AD112" s="29">
        <f t="shared" si="10"/>
        <v>10.03132251</v>
      </c>
      <c r="AE112" s="40">
        <f t="shared" si="11"/>
        <v>0.1197870036</v>
      </c>
      <c r="AF112" s="40">
        <f t="shared" si="39"/>
        <v>0.09968775298</v>
      </c>
      <c r="AG112" s="22">
        <f t="shared" si="22"/>
        <v>0.01914321881</v>
      </c>
      <c r="AH112" s="37">
        <f t="shared" si="23"/>
        <v>0.1265372599</v>
      </c>
      <c r="AI112" s="59">
        <f t="shared" ref="AI112:AJ112" si="187">average(X106:X112)</f>
        <v>17871.14286</v>
      </c>
      <c r="AJ112" s="59">
        <f t="shared" si="187"/>
        <v>8596</v>
      </c>
      <c r="AK112" s="60">
        <f t="shared" si="51"/>
        <v>2.079006847</v>
      </c>
      <c r="AL112" s="76">
        <f t="shared" si="121"/>
        <v>8814.712059</v>
      </c>
      <c r="AM112" s="19"/>
      <c r="AN112" s="19"/>
      <c r="AO112" s="77"/>
      <c r="AP112" s="77"/>
      <c r="AQ112" s="78"/>
      <c r="AR112" s="78"/>
      <c r="AS112" s="78"/>
      <c r="AT112" s="78"/>
      <c r="AU112" s="78"/>
      <c r="AV112" s="78"/>
      <c r="AW112" s="78"/>
      <c r="AX112" s="78"/>
      <c r="AY112" s="76">
        <f t="shared" si="96"/>
        <v>8596</v>
      </c>
      <c r="AZ112" s="79">
        <f t="shared" si="97"/>
        <v>0.1265372599</v>
      </c>
      <c r="BA112" s="80">
        <v>2791.0</v>
      </c>
      <c r="BB112" s="80">
        <v>127.0</v>
      </c>
      <c r="BC112" s="59">
        <f t="shared" si="106"/>
        <v>2955.857143</v>
      </c>
      <c r="BD112" s="81">
        <f t="shared" si="107"/>
        <v>0.0455034038</v>
      </c>
      <c r="BE112" s="81">
        <f t="shared" si="108"/>
        <v>0.04673529554</v>
      </c>
      <c r="BF112" s="59">
        <f t="shared" si="109"/>
        <v>5856</v>
      </c>
      <c r="BG112" s="59">
        <f t="shared" si="110"/>
        <v>735</v>
      </c>
      <c r="BH112" s="59">
        <f t="shared" si="111"/>
        <v>5640.142857</v>
      </c>
      <c r="BI112" s="81">
        <f t="shared" si="112"/>
        <v>0.1255122951</v>
      </c>
      <c r="BJ112" s="81">
        <f t="shared" si="113"/>
        <v>0.168359464</v>
      </c>
      <c r="BK112" s="31"/>
      <c r="BL112" s="31"/>
      <c r="BM112" s="31"/>
      <c r="BN112" s="31"/>
      <c r="BO112" s="31"/>
      <c r="BP112" s="31"/>
      <c r="BQ112" s="31"/>
      <c r="BR112" s="31"/>
      <c r="BS112" s="31"/>
      <c r="BT112" s="31"/>
    </row>
    <row r="113">
      <c r="A113" s="16">
        <v>44004.0</v>
      </c>
      <c r="B113" s="17">
        <f t="shared" si="70"/>
        <v>954</v>
      </c>
      <c r="C113" s="71"/>
      <c r="D113" s="71"/>
      <c r="E113" s="72">
        <v>46845.0</v>
      </c>
      <c r="F113" s="19">
        <f t="shared" si="27"/>
        <v>25610</v>
      </c>
      <c r="G113" s="20">
        <f t="shared" si="2"/>
        <v>0.5466965525</v>
      </c>
      <c r="H113" s="17">
        <f t="shared" si="71"/>
        <v>331</v>
      </c>
      <c r="I113" s="72">
        <v>18735.0</v>
      </c>
      <c r="J113" s="20">
        <f t="shared" si="3"/>
        <v>0.399935959</v>
      </c>
      <c r="K113" s="20">
        <f t="shared" si="18"/>
        <v>0.8822698375</v>
      </c>
      <c r="L113" s="17">
        <f t="shared" si="36"/>
        <v>35</v>
      </c>
      <c r="M113" s="72">
        <v>2500.0</v>
      </c>
      <c r="N113" s="22">
        <f t="shared" si="16"/>
        <v>0.05336748853</v>
      </c>
      <c r="O113" s="36">
        <f t="shared" si="19"/>
        <v>0.1177301625</v>
      </c>
      <c r="P113" s="73">
        <v>12999.0</v>
      </c>
      <c r="Q113" s="73">
        <v>43500.0</v>
      </c>
      <c r="R113" s="61">
        <f t="shared" si="118"/>
        <v>56499</v>
      </c>
      <c r="S113" s="73">
        <v>650311.0</v>
      </c>
      <c r="T113" s="74">
        <v>393117.0</v>
      </c>
      <c r="U113" s="17">
        <f t="shared" si="59"/>
        <v>346272</v>
      </c>
      <c r="V113" s="19">
        <f t="shared" si="6"/>
        <v>46845</v>
      </c>
      <c r="W113" s="75">
        <v>0.0</v>
      </c>
      <c r="X113" s="39">
        <f t="shared" ref="X113:Y113" si="188">S113-S112</f>
        <v>10926</v>
      </c>
      <c r="Y113" s="19">
        <f t="shared" si="188"/>
        <v>10012</v>
      </c>
      <c r="Z113" s="19"/>
      <c r="AA113" s="19">
        <f t="shared" si="20"/>
        <v>1455.988889</v>
      </c>
      <c r="AB113" s="28">
        <f t="shared" si="8"/>
        <v>13.88218593</v>
      </c>
      <c r="AC113" s="29">
        <f t="shared" si="9"/>
        <v>8.391866795</v>
      </c>
      <c r="AD113" s="29">
        <f t="shared" si="10"/>
        <v>10.49475891</v>
      </c>
      <c r="AE113" s="40">
        <f t="shared" si="11"/>
        <v>0.1191629973</v>
      </c>
      <c r="AF113" s="40">
        <f t="shared" si="39"/>
        <v>0.09528565721</v>
      </c>
      <c r="AG113" s="22">
        <f t="shared" si="22"/>
        <v>0.02078838988</v>
      </c>
      <c r="AH113" s="37">
        <f t="shared" si="23"/>
        <v>0.1181191046</v>
      </c>
      <c r="AI113" s="59">
        <f t="shared" ref="AI113:AJ113" si="189">average(X107:X113)</f>
        <v>18178.28571</v>
      </c>
      <c r="AJ113" s="59">
        <f t="shared" si="189"/>
        <v>9132.428571</v>
      </c>
      <c r="AK113" s="60">
        <f t="shared" si="51"/>
        <v>1.990520437</v>
      </c>
      <c r="AL113" s="76">
        <f t="shared" si="121"/>
        <v>6673.611291</v>
      </c>
      <c r="AM113" s="19"/>
      <c r="AN113" s="19"/>
      <c r="AO113" s="77"/>
      <c r="AP113" s="77"/>
      <c r="AQ113" s="78"/>
      <c r="AR113" s="78"/>
      <c r="AS113" s="78"/>
      <c r="AT113" s="78"/>
      <c r="AU113" s="78"/>
      <c r="AV113" s="78"/>
      <c r="AW113" s="78"/>
      <c r="AX113" s="78"/>
      <c r="AY113" s="76">
        <f t="shared" si="96"/>
        <v>9132.428571</v>
      </c>
      <c r="AZ113" s="79">
        <f t="shared" si="97"/>
        <v>0.1181191046</v>
      </c>
      <c r="BA113" s="80">
        <v>2635.0</v>
      </c>
      <c r="BB113" s="80">
        <v>127.0</v>
      </c>
      <c r="BC113" s="59">
        <f t="shared" si="106"/>
        <v>3090.428571</v>
      </c>
      <c r="BD113" s="81">
        <f t="shared" si="107"/>
        <v>0.04819734345</v>
      </c>
      <c r="BE113" s="81">
        <f t="shared" si="108"/>
        <v>0.04571719133</v>
      </c>
      <c r="BF113" s="59">
        <f t="shared" si="109"/>
        <v>7377</v>
      </c>
      <c r="BG113" s="59">
        <f t="shared" si="110"/>
        <v>827</v>
      </c>
      <c r="BH113" s="59">
        <f t="shared" si="111"/>
        <v>6042</v>
      </c>
      <c r="BI113" s="81">
        <f t="shared" si="112"/>
        <v>0.1121051918</v>
      </c>
      <c r="BJ113" s="81">
        <f t="shared" si="113"/>
        <v>0.155152031</v>
      </c>
      <c r="BK113" s="31"/>
      <c r="BL113" s="31"/>
      <c r="BM113" s="31"/>
      <c r="BN113" s="31"/>
      <c r="BO113" s="31"/>
      <c r="BP113" s="31"/>
      <c r="BQ113" s="31"/>
      <c r="BR113" s="31"/>
      <c r="BS113" s="31"/>
      <c r="BT113" s="31"/>
    </row>
    <row r="114">
      <c r="A114" s="16">
        <v>44005.0</v>
      </c>
      <c r="B114" s="17">
        <f t="shared" si="70"/>
        <v>1051</v>
      </c>
      <c r="C114" s="71"/>
      <c r="D114" s="71"/>
      <c r="E114" s="72">
        <v>47896.0</v>
      </c>
      <c r="F114" s="19">
        <f t="shared" si="27"/>
        <v>26120</v>
      </c>
      <c r="G114" s="20">
        <f t="shared" si="2"/>
        <v>0.5453482546</v>
      </c>
      <c r="H114" s="17">
        <f t="shared" si="71"/>
        <v>506</v>
      </c>
      <c r="I114" s="72">
        <v>19241.0</v>
      </c>
      <c r="J114" s="20">
        <f t="shared" si="3"/>
        <v>0.4017245699</v>
      </c>
      <c r="K114" s="20">
        <f t="shared" si="18"/>
        <v>0.8835874357</v>
      </c>
      <c r="L114" s="17">
        <f t="shared" si="36"/>
        <v>35</v>
      </c>
      <c r="M114" s="72">
        <v>2535.0</v>
      </c>
      <c r="N114" s="22">
        <f t="shared" si="16"/>
        <v>0.05292717555</v>
      </c>
      <c r="O114" s="36">
        <f t="shared" si="19"/>
        <v>0.1164125643</v>
      </c>
      <c r="P114" s="73">
        <v>13348.0</v>
      </c>
      <c r="Q114" s="73">
        <v>35983.0</v>
      </c>
      <c r="R114" s="61">
        <f t="shared" si="118"/>
        <v>49331</v>
      </c>
      <c r="S114" s="73">
        <v>668219.0</v>
      </c>
      <c r="T114" s="74">
        <v>401681.0</v>
      </c>
      <c r="U114" s="17">
        <f t="shared" si="59"/>
        <v>353785</v>
      </c>
      <c r="V114" s="19">
        <f t="shared" si="6"/>
        <v>47896</v>
      </c>
      <c r="W114" s="75">
        <v>0.0</v>
      </c>
      <c r="X114" s="39">
        <f t="shared" ref="X114:Y114" si="190">S114-S113</f>
        <v>17908</v>
      </c>
      <c r="Y114" s="19">
        <f t="shared" si="190"/>
        <v>8564</v>
      </c>
      <c r="Z114" s="19"/>
      <c r="AA114" s="19">
        <f t="shared" si="20"/>
        <v>1487.707407</v>
      </c>
      <c r="AB114" s="28">
        <f t="shared" si="8"/>
        <v>13.95145732</v>
      </c>
      <c r="AC114" s="29">
        <f t="shared" si="9"/>
        <v>8.386524971</v>
      </c>
      <c r="AD114" s="29">
        <f t="shared" si="10"/>
        <v>8.148430067</v>
      </c>
      <c r="AE114" s="40">
        <f t="shared" si="11"/>
        <v>0.1192388985</v>
      </c>
      <c r="AF114" s="40">
        <f t="shared" si="39"/>
        <v>0.1227230266</v>
      </c>
      <c r="AG114" s="22">
        <f t="shared" si="22"/>
        <v>0.02243569218</v>
      </c>
      <c r="AH114" s="37">
        <f t="shared" si="23"/>
        <v>0.120182133</v>
      </c>
      <c r="AI114" s="59">
        <f t="shared" ref="AI114:AJ114" si="191">average(X108:X114)</f>
        <v>18300.57143</v>
      </c>
      <c r="AJ114" s="59">
        <f t="shared" si="191"/>
        <v>8910.285714</v>
      </c>
      <c r="AK114" s="60">
        <f t="shared" si="51"/>
        <v>2.053870326</v>
      </c>
      <c r="AL114" s="76">
        <f t="shared" si="121"/>
        <v>5928.704803</v>
      </c>
      <c r="AM114" s="19"/>
      <c r="AN114" s="19"/>
      <c r="AO114" s="77"/>
      <c r="AP114" s="77"/>
      <c r="AQ114" s="78"/>
      <c r="AR114" s="78"/>
      <c r="AS114" s="78"/>
      <c r="AT114" s="78"/>
      <c r="AU114" s="78"/>
      <c r="AV114" s="78"/>
      <c r="AW114" s="78"/>
      <c r="AX114" s="78"/>
      <c r="AY114" s="76">
        <f t="shared" si="96"/>
        <v>8910.285714</v>
      </c>
      <c r="AZ114" s="79">
        <f t="shared" si="97"/>
        <v>0.120182133</v>
      </c>
      <c r="BA114" s="80">
        <v>2841.0</v>
      </c>
      <c r="BB114" s="80">
        <v>166.0</v>
      </c>
      <c r="BC114" s="59">
        <f t="shared" si="106"/>
        <v>3093</v>
      </c>
      <c r="BD114" s="81">
        <f t="shared" si="107"/>
        <v>0.05843013024</v>
      </c>
      <c r="BE114" s="81">
        <f t="shared" si="108"/>
        <v>0.04900466491</v>
      </c>
      <c r="BF114" s="59">
        <f t="shared" si="109"/>
        <v>5723</v>
      </c>
      <c r="BG114" s="59">
        <f t="shared" si="110"/>
        <v>885</v>
      </c>
      <c r="BH114" s="59">
        <f t="shared" si="111"/>
        <v>5817.285714</v>
      </c>
      <c r="BI114" s="81">
        <f t="shared" si="112"/>
        <v>0.1546391753</v>
      </c>
      <c r="BJ114" s="81">
        <f t="shared" si="113"/>
        <v>0.1580265711</v>
      </c>
      <c r="BK114" s="31"/>
      <c r="BL114" s="31"/>
      <c r="BM114" s="31"/>
      <c r="BN114" s="31"/>
      <c r="BO114" s="31"/>
      <c r="BP114" s="31"/>
      <c r="BQ114" s="31"/>
      <c r="BR114" s="31"/>
      <c r="BS114" s="31"/>
      <c r="BT114" s="31"/>
    </row>
    <row r="115">
      <c r="A115" s="16">
        <v>44006.0</v>
      </c>
      <c r="B115" s="17">
        <f t="shared" si="70"/>
        <v>1113</v>
      </c>
      <c r="C115" s="71"/>
      <c r="D115" s="71"/>
      <c r="E115" s="72">
        <v>49009.0</v>
      </c>
      <c r="F115" s="19">
        <f t="shared" si="27"/>
        <v>26778</v>
      </c>
      <c r="G115" s="20">
        <f t="shared" si="2"/>
        <v>0.5463894387</v>
      </c>
      <c r="H115" s="17">
        <f t="shared" si="71"/>
        <v>417</v>
      </c>
      <c r="I115" s="72">
        <v>19658.0</v>
      </c>
      <c r="J115" s="20">
        <f t="shared" si="3"/>
        <v>0.4011100002</v>
      </c>
      <c r="K115" s="20">
        <f t="shared" si="18"/>
        <v>0.884260717</v>
      </c>
      <c r="L115" s="17">
        <f t="shared" si="36"/>
        <v>38</v>
      </c>
      <c r="M115" s="72">
        <v>2573.0</v>
      </c>
      <c r="N115" s="22">
        <f t="shared" si="16"/>
        <v>0.05250056112</v>
      </c>
      <c r="O115" s="36">
        <f t="shared" si="19"/>
        <v>0.115739283</v>
      </c>
      <c r="P115" s="73">
        <v>13069.0</v>
      </c>
      <c r="Q115" s="73">
        <v>36648.0</v>
      </c>
      <c r="R115" s="61">
        <f t="shared" si="118"/>
        <v>49717</v>
      </c>
      <c r="S115" s="73">
        <v>689452.0</v>
      </c>
      <c r="T115" s="74">
        <v>413919.0</v>
      </c>
      <c r="U115" s="17">
        <f t="shared" si="59"/>
        <v>364910</v>
      </c>
      <c r="V115" s="19">
        <f t="shared" si="6"/>
        <v>49009</v>
      </c>
      <c r="W115" s="75">
        <v>0.0</v>
      </c>
      <c r="X115" s="39">
        <f t="shared" ref="X115:Y115" si="192">S115-S114</f>
        <v>21233</v>
      </c>
      <c r="Y115" s="19">
        <f t="shared" si="192"/>
        <v>12238</v>
      </c>
      <c r="Z115" s="19"/>
      <c r="AA115" s="19">
        <f t="shared" si="20"/>
        <v>1533.033333</v>
      </c>
      <c r="AB115" s="28">
        <f t="shared" si="8"/>
        <v>14.06786509</v>
      </c>
      <c r="AC115" s="29">
        <f t="shared" si="9"/>
        <v>8.445775266</v>
      </c>
      <c r="AD115" s="29">
        <f t="shared" si="10"/>
        <v>10.99550764</v>
      </c>
      <c r="AE115" s="40">
        <f t="shared" si="11"/>
        <v>0.1184023927</v>
      </c>
      <c r="AF115" s="40">
        <f t="shared" si="39"/>
        <v>0.09094623304</v>
      </c>
      <c r="AG115" s="22">
        <f t="shared" si="22"/>
        <v>0.02323784867</v>
      </c>
      <c r="AH115" s="37">
        <f t="shared" si="23"/>
        <v>0.1154461388</v>
      </c>
      <c r="AI115" s="59">
        <f t="shared" ref="AI115:AJ115" si="193">average(X109:X115)</f>
        <v>18511.42857</v>
      </c>
      <c r="AJ115" s="59">
        <f t="shared" si="193"/>
        <v>9377.285714</v>
      </c>
      <c r="AK115" s="60">
        <f t="shared" si="51"/>
        <v>1.974071084</v>
      </c>
      <c r="AL115" s="76">
        <f t="shared" si="121"/>
        <v>5739.635685</v>
      </c>
      <c r="AM115" s="19"/>
      <c r="AN115" s="19"/>
      <c r="AO115" s="77"/>
      <c r="AP115" s="77"/>
      <c r="AQ115" s="78"/>
      <c r="AR115" s="78"/>
      <c r="AS115" s="78"/>
      <c r="AT115" s="78"/>
      <c r="AU115" s="78"/>
      <c r="AV115" s="78"/>
      <c r="AW115" s="78"/>
      <c r="AX115" s="78"/>
      <c r="AY115" s="76">
        <f t="shared" si="96"/>
        <v>9377.285714</v>
      </c>
      <c r="AZ115" s="79">
        <f t="shared" si="97"/>
        <v>0.1154461388</v>
      </c>
      <c r="BA115" s="80">
        <v>3909.0</v>
      </c>
      <c r="BB115" s="80">
        <v>154.0</v>
      </c>
      <c r="BC115" s="59">
        <f t="shared" si="106"/>
        <v>3241.142857</v>
      </c>
      <c r="BD115" s="81">
        <f t="shared" si="107"/>
        <v>0.03939626503</v>
      </c>
      <c r="BE115" s="81">
        <f t="shared" si="108"/>
        <v>0.04707334274</v>
      </c>
      <c r="BF115" s="59">
        <f t="shared" si="109"/>
        <v>8329</v>
      </c>
      <c r="BG115" s="59">
        <f t="shared" si="110"/>
        <v>959</v>
      </c>
      <c r="BH115" s="59">
        <f t="shared" si="111"/>
        <v>6136.142857</v>
      </c>
      <c r="BI115" s="81">
        <f t="shared" si="112"/>
        <v>0.1151398727</v>
      </c>
      <c r="BJ115" s="81">
        <f t="shared" si="113"/>
        <v>0.1515610085</v>
      </c>
      <c r="BK115" s="31"/>
      <c r="BL115" s="31"/>
      <c r="BM115" s="31"/>
      <c r="BN115" s="31"/>
      <c r="BO115" s="31"/>
      <c r="BP115" s="31"/>
      <c r="BQ115" s="31"/>
      <c r="BR115" s="31"/>
      <c r="BS115" s="31"/>
      <c r="BT115" s="31"/>
    </row>
    <row r="116">
      <c r="A116" s="16">
        <v>44007.0</v>
      </c>
      <c r="B116" s="17">
        <f t="shared" si="70"/>
        <v>1178</v>
      </c>
      <c r="C116" s="71"/>
      <c r="D116" s="71"/>
      <c r="E116" s="72">
        <v>50187.0</v>
      </c>
      <c r="F116" s="19">
        <f t="shared" si="27"/>
        <v>27118</v>
      </c>
      <c r="G116" s="20">
        <f t="shared" si="2"/>
        <v>0.5403391316</v>
      </c>
      <c r="H116" s="17">
        <f t="shared" si="71"/>
        <v>791</v>
      </c>
      <c r="I116" s="72">
        <v>20449.0</v>
      </c>
      <c r="J116" s="20">
        <f t="shared" si="3"/>
        <v>0.4074561141</v>
      </c>
      <c r="K116" s="20">
        <f t="shared" si="18"/>
        <v>0.8864276735</v>
      </c>
      <c r="L116" s="17">
        <f t="shared" si="36"/>
        <v>47</v>
      </c>
      <c r="M116" s="72">
        <v>2620.0</v>
      </c>
      <c r="N116" s="22">
        <f t="shared" si="16"/>
        <v>0.05220475422</v>
      </c>
      <c r="O116" s="36">
        <f t="shared" si="19"/>
        <v>0.1135723265</v>
      </c>
      <c r="P116" s="73">
        <v>13323.0</v>
      </c>
      <c r="Q116" s="73">
        <v>37294.0</v>
      </c>
      <c r="R116" s="61">
        <f t="shared" si="118"/>
        <v>50617</v>
      </c>
      <c r="S116" s="73">
        <v>708962.0</v>
      </c>
      <c r="T116" s="74">
        <v>427158.0</v>
      </c>
      <c r="U116" s="17">
        <f t="shared" si="59"/>
        <v>376971</v>
      </c>
      <c r="V116" s="19">
        <f t="shared" si="6"/>
        <v>50187</v>
      </c>
      <c r="W116" s="75">
        <v>0.0</v>
      </c>
      <c r="X116" s="39">
        <f t="shared" ref="X116:Y116" si="194">S116-S115</f>
        <v>19510</v>
      </c>
      <c r="Y116" s="19">
        <f t="shared" si="194"/>
        <v>13239</v>
      </c>
      <c r="Z116" s="19"/>
      <c r="AA116" s="19">
        <f t="shared" si="20"/>
        <v>1582.066667</v>
      </c>
      <c r="AB116" s="28">
        <f t="shared" si="8"/>
        <v>14.12640724</v>
      </c>
      <c r="AC116" s="29">
        <f t="shared" si="9"/>
        <v>8.511327635</v>
      </c>
      <c r="AD116" s="29">
        <f t="shared" si="10"/>
        <v>11.2385399</v>
      </c>
      <c r="AE116" s="40">
        <f t="shared" si="11"/>
        <v>0.1174904836</v>
      </c>
      <c r="AF116" s="40">
        <f t="shared" si="39"/>
        <v>0.08897953018</v>
      </c>
      <c r="AG116" s="22">
        <f t="shared" si="22"/>
        <v>0.02403640148</v>
      </c>
      <c r="AH116" s="37">
        <f t="shared" si="23"/>
        <v>0.108395743</v>
      </c>
      <c r="AI116" s="59">
        <f t="shared" ref="AI116:AJ116" si="195">average(X110:X116)</f>
        <v>18348.57143</v>
      </c>
      <c r="AJ116" s="59">
        <f t="shared" si="195"/>
        <v>9785.571429</v>
      </c>
      <c r="AK116" s="60">
        <f t="shared" si="51"/>
        <v>1.87506387</v>
      </c>
      <c r="AL116" s="76">
        <f t="shared" si="121"/>
        <v>5486.667324</v>
      </c>
      <c r="AM116" s="19"/>
      <c r="AN116" s="19"/>
      <c r="AO116" s="77"/>
      <c r="AP116" s="77"/>
      <c r="AQ116" s="78"/>
      <c r="AR116" s="78"/>
      <c r="AS116" s="78"/>
      <c r="AT116" s="78"/>
      <c r="AU116" s="78"/>
      <c r="AV116" s="78"/>
      <c r="AW116" s="78"/>
      <c r="AX116" s="78"/>
      <c r="AY116" s="76">
        <f t="shared" si="96"/>
        <v>9785.571429</v>
      </c>
      <c r="AZ116" s="79">
        <f t="shared" si="97"/>
        <v>0.108395743</v>
      </c>
      <c r="BA116" s="80">
        <v>3927.0</v>
      </c>
      <c r="BB116" s="80">
        <v>195.0</v>
      </c>
      <c r="BC116" s="59">
        <f t="shared" si="106"/>
        <v>3268</v>
      </c>
      <c r="BD116" s="81">
        <f t="shared" si="107"/>
        <v>0.04965622613</v>
      </c>
      <c r="BE116" s="81">
        <f t="shared" si="108"/>
        <v>0.04751704844</v>
      </c>
      <c r="BF116" s="59">
        <f t="shared" si="109"/>
        <v>9312</v>
      </c>
      <c r="BG116" s="59">
        <f t="shared" si="110"/>
        <v>983</v>
      </c>
      <c r="BH116" s="59">
        <f t="shared" si="111"/>
        <v>6517.571429</v>
      </c>
      <c r="BI116" s="81">
        <f t="shared" si="112"/>
        <v>0.1055627148</v>
      </c>
      <c r="BJ116" s="81">
        <f t="shared" si="113"/>
        <v>0.1389211582</v>
      </c>
      <c r="BK116" s="31"/>
      <c r="BL116" s="31"/>
      <c r="BM116" s="31"/>
      <c r="BN116" s="31"/>
      <c r="BO116" s="31"/>
      <c r="BP116" s="31"/>
      <c r="BQ116" s="31"/>
      <c r="BR116" s="31"/>
      <c r="BS116" s="31"/>
      <c r="BT116" s="31"/>
    </row>
    <row r="117">
      <c r="A117" s="16">
        <v>44008.0</v>
      </c>
      <c r="B117" s="17">
        <f t="shared" si="70"/>
        <v>1240</v>
      </c>
      <c r="C117" s="71"/>
      <c r="D117" s="71"/>
      <c r="E117" s="72">
        <v>51427.0</v>
      </c>
      <c r="F117" s="19">
        <f t="shared" si="27"/>
        <v>27411</v>
      </c>
      <c r="G117" s="20">
        <f t="shared" si="2"/>
        <v>0.533007953</v>
      </c>
      <c r="H117" s="17">
        <f t="shared" si="71"/>
        <v>884</v>
      </c>
      <c r="I117" s="72">
        <v>21333.0</v>
      </c>
      <c r="J117" s="20">
        <f t="shared" si="3"/>
        <v>0.4148210084</v>
      </c>
      <c r="K117" s="20">
        <f t="shared" si="18"/>
        <v>0.8882828115</v>
      </c>
      <c r="L117" s="17">
        <f t="shared" si="36"/>
        <v>63</v>
      </c>
      <c r="M117" s="72">
        <v>2683.0</v>
      </c>
      <c r="N117" s="22">
        <f t="shared" si="16"/>
        <v>0.05217103856</v>
      </c>
      <c r="O117" s="36">
        <f t="shared" si="19"/>
        <v>0.1117171885</v>
      </c>
      <c r="P117" s="73">
        <v>13506.0</v>
      </c>
      <c r="Q117" s="73">
        <v>38381.0</v>
      </c>
      <c r="R117" s="61">
        <f t="shared" si="118"/>
        <v>51887</v>
      </c>
      <c r="S117" s="61">
        <f>S116+22819</f>
        <v>731781</v>
      </c>
      <c r="T117" s="74">
        <v>439907.0</v>
      </c>
      <c r="U117" s="17">
        <f t="shared" si="59"/>
        <v>388480</v>
      </c>
      <c r="V117" s="19">
        <f t="shared" si="6"/>
        <v>51427</v>
      </c>
      <c r="W117" s="75">
        <v>0.0</v>
      </c>
      <c r="X117" s="39">
        <f t="shared" ref="X117:Y117" si="196">S117-S116</f>
        <v>22819</v>
      </c>
      <c r="Y117" s="19">
        <f t="shared" si="196"/>
        <v>12749</v>
      </c>
      <c r="Z117" s="19"/>
      <c r="AA117" s="19">
        <f t="shared" si="20"/>
        <v>1629.285185</v>
      </c>
      <c r="AB117" s="28">
        <f t="shared" si="8"/>
        <v>14.22950979</v>
      </c>
      <c r="AC117" s="29">
        <f t="shared" si="9"/>
        <v>8.554008595</v>
      </c>
      <c r="AD117" s="29">
        <f t="shared" si="10"/>
        <v>10.28145161</v>
      </c>
      <c r="AE117" s="40">
        <f t="shared" si="11"/>
        <v>0.1169042548</v>
      </c>
      <c r="AF117" s="40">
        <f t="shared" si="39"/>
        <v>0.09726253039</v>
      </c>
      <c r="AG117" s="22">
        <f t="shared" si="22"/>
        <v>0.0247075936</v>
      </c>
      <c r="AH117" s="37">
        <f t="shared" si="23"/>
        <v>0.1039740338</v>
      </c>
      <c r="AI117" s="59">
        <f t="shared" ref="AI117:AJ117" si="197">average(X111:X117)</f>
        <v>18648.85714</v>
      </c>
      <c r="AJ117" s="59">
        <f t="shared" si="197"/>
        <v>10475.14286</v>
      </c>
      <c r="AK117" s="60">
        <f t="shared" si="51"/>
        <v>1.780296211</v>
      </c>
      <c r="AL117" s="76">
        <f t="shared" si="121"/>
        <v>5394.90069</v>
      </c>
      <c r="AM117" s="19"/>
      <c r="AN117" s="19"/>
      <c r="AO117" s="77"/>
      <c r="AP117" s="77"/>
      <c r="AQ117" s="78"/>
      <c r="AR117" s="78"/>
      <c r="AS117" s="78"/>
      <c r="AT117" s="78"/>
      <c r="AU117" s="78"/>
      <c r="AV117" s="78"/>
      <c r="AW117" s="78"/>
      <c r="AX117" s="78"/>
      <c r="AY117" s="76">
        <f t="shared" si="96"/>
        <v>10475.14286</v>
      </c>
      <c r="AZ117" s="79">
        <f t="shared" si="97"/>
        <v>0.1039740338</v>
      </c>
      <c r="BA117" s="80">
        <v>4122.0</v>
      </c>
      <c r="BB117" s="80">
        <v>168.0</v>
      </c>
      <c r="BC117" s="59">
        <f t="shared" si="106"/>
        <v>3400.428571</v>
      </c>
      <c r="BD117" s="81">
        <f t="shared" si="107"/>
        <v>0.04075691412</v>
      </c>
      <c r="BE117" s="81">
        <f t="shared" si="108"/>
        <v>0.04684283494</v>
      </c>
      <c r="BF117" s="59">
        <f t="shared" si="109"/>
        <v>8627</v>
      </c>
      <c r="BG117" s="59">
        <f t="shared" si="110"/>
        <v>1072</v>
      </c>
      <c r="BH117" s="59">
        <f t="shared" si="111"/>
        <v>7074.714286</v>
      </c>
      <c r="BI117" s="81">
        <f t="shared" si="112"/>
        <v>0.1242610409</v>
      </c>
      <c r="BJ117" s="81">
        <f t="shared" si="113"/>
        <v>0.1314338792</v>
      </c>
      <c r="BK117" s="31"/>
      <c r="BL117" s="31"/>
      <c r="BM117" s="31"/>
      <c r="BN117" s="31"/>
      <c r="BO117" s="31"/>
      <c r="BP117" s="31"/>
      <c r="BQ117" s="31"/>
      <c r="BR117" s="31"/>
      <c r="BS117" s="31"/>
      <c r="BT117" s="31"/>
    </row>
    <row r="118">
      <c r="A118" s="16">
        <v>44009.0</v>
      </c>
      <c r="B118" s="17">
        <f t="shared" si="70"/>
        <v>1385</v>
      </c>
      <c r="C118" s="71"/>
      <c r="D118" s="71"/>
      <c r="E118" s="72">
        <v>52812.0</v>
      </c>
      <c r="F118" s="19">
        <f t="shared" si="27"/>
        <v>28183</v>
      </c>
      <c r="G118" s="20">
        <f t="shared" si="2"/>
        <v>0.5336476558</v>
      </c>
      <c r="H118" s="17">
        <f t="shared" si="71"/>
        <v>576</v>
      </c>
      <c r="I118" s="72">
        <v>21909.0</v>
      </c>
      <c r="J118" s="20">
        <f t="shared" si="3"/>
        <v>0.414848898</v>
      </c>
      <c r="K118" s="20">
        <f t="shared" si="18"/>
        <v>0.8895610865</v>
      </c>
      <c r="L118" s="17">
        <f t="shared" si="36"/>
        <v>37</v>
      </c>
      <c r="M118" s="72">
        <v>2720.0</v>
      </c>
      <c r="N118" s="22">
        <f t="shared" si="16"/>
        <v>0.05150344619</v>
      </c>
      <c r="O118" s="36">
        <f t="shared" si="19"/>
        <v>0.1104389135</v>
      </c>
      <c r="P118" s="73">
        <v>13522.0</v>
      </c>
      <c r="Q118" s="73">
        <v>40541.0</v>
      </c>
      <c r="R118" s="61">
        <f t="shared" si="118"/>
        <v>54063</v>
      </c>
      <c r="S118" s="73">
        <v>753370.0</v>
      </c>
      <c r="T118" s="74">
        <v>449569.0</v>
      </c>
      <c r="U118" s="17">
        <f t="shared" si="59"/>
        <v>396757</v>
      </c>
      <c r="V118" s="19">
        <f t="shared" si="6"/>
        <v>52812</v>
      </c>
      <c r="W118" s="75">
        <v>0.0</v>
      </c>
      <c r="X118" s="39">
        <f t="shared" ref="X118:Y118" si="198">S118-S117</f>
        <v>21589</v>
      </c>
      <c r="Y118" s="19">
        <f t="shared" si="198"/>
        <v>9662</v>
      </c>
      <c r="Z118" s="19"/>
      <c r="AA118" s="19">
        <f t="shared" si="20"/>
        <v>1665.07037</v>
      </c>
      <c r="AB118" s="28">
        <f t="shared" si="8"/>
        <v>14.26512914</v>
      </c>
      <c r="AC118" s="29">
        <f t="shared" si="9"/>
        <v>8.512629705</v>
      </c>
      <c r="AD118" s="29">
        <f t="shared" si="10"/>
        <v>6.976173285</v>
      </c>
      <c r="AE118" s="40">
        <f t="shared" si="11"/>
        <v>0.1174725126</v>
      </c>
      <c r="AF118" s="40">
        <f t="shared" si="39"/>
        <v>0.1433450631</v>
      </c>
      <c r="AG118" s="22">
        <f t="shared" si="22"/>
        <v>0.02693137846</v>
      </c>
      <c r="AH118" s="37">
        <f t="shared" si="23"/>
        <v>0.1036199758</v>
      </c>
      <c r="AI118" s="59">
        <f t="shared" ref="AI118:AJ118" si="199">average(X112:X118)</f>
        <v>18887.71429</v>
      </c>
      <c r="AJ118" s="59">
        <f t="shared" si="199"/>
        <v>10730.14286</v>
      </c>
      <c r="AK118" s="60">
        <f t="shared" si="51"/>
        <v>1.760248166</v>
      </c>
      <c r="AL118" s="76">
        <f t="shared" si="121"/>
        <v>5602.00675</v>
      </c>
      <c r="AM118" s="19"/>
      <c r="AN118" s="19"/>
      <c r="AO118" s="77"/>
      <c r="AP118" s="77"/>
      <c r="AQ118" s="78"/>
      <c r="AR118" s="78"/>
      <c r="AS118" s="78"/>
      <c r="AT118" s="78"/>
      <c r="AU118" s="78"/>
      <c r="AV118" s="78"/>
      <c r="AW118" s="78"/>
      <c r="AX118" s="78"/>
      <c r="AY118" s="76">
        <f t="shared" si="96"/>
        <v>10730.14286</v>
      </c>
      <c r="AZ118" s="79">
        <f t="shared" si="97"/>
        <v>0.1036199758</v>
      </c>
      <c r="BA118" s="80">
        <v>2994.0</v>
      </c>
      <c r="BB118" s="80">
        <v>213.0</v>
      </c>
      <c r="BC118" s="59">
        <f t="shared" si="106"/>
        <v>3317</v>
      </c>
      <c r="BD118" s="81">
        <f t="shared" si="107"/>
        <v>0.07114228457</v>
      </c>
      <c r="BE118" s="81">
        <f t="shared" si="108"/>
        <v>0.04952840346</v>
      </c>
      <c r="BF118" s="59">
        <f t="shared" si="109"/>
        <v>6668</v>
      </c>
      <c r="BG118" s="59">
        <f t="shared" si="110"/>
        <v>1172</v>
      </c>
      <c r="BH118" s="59">
        <f t="shared" si="111"/>
        <v>7413.142857</v>
      </c>
      <c r="BI118" s="81">
        <f t="shared" si="112"/>
        <v>0.175764847</v>
      </c>
      <c r="BJ118" s="81">
        <f t="shared" si="113"/>
        <v>0.1278231712</v>
      </c>
      <c r="BK118" s="31"/>
      <c r="BL118" s="31"/>
      <c r="BM118" s="31"/>
      <c r="BN118" s="31"/>
      <c r="BO118" s="31"/>
      <c r="BP118" s="31"/>
      <c r="BQ118" s="31"/>
      <c r="BR118" s="31"/>
      <c r="BS118" s="31"/>
      <c r="BT118" s="31"/>
    </row>
    <row r="119">
      <c r="A119" s="16">
        <v>44010.0</v>
      </c>
      <c r="B119" s="17">
        <f t="shared" si="70"/>
        <v>1198</v>
      </c>
      <c r="C119" s="71"/>
      <c r="D119" s="71"/>
      <c r="E119" s="72">
        <v>54010.0</v>
      </c>
      <c r="F119" s="19">
        <f t="shared" si="27"/>
        <v>28320</v>
      </c>
      <c r="G119" s="20">
        <f t="shared" si="2"/>
        <v>0.5243473431</v>
      </c>
      <c r="H119" s="17">
        <f t="shared" si="71"/>
        <v>1027</v>
      </c>
      <c r="I119" s="72">
        <v>22936.0</v>
      </c>
      <c r="J119" s="20">
        <f t="shared" si="3"/>
        <v>0.4246620996</v>
      </c>
      <c r="K119" s="20">
        <f t="shared" si="18"/>
        <v>0.8927987544</v>
      </c>
      <c r="L119" s="17">
        <f t="shared" si="36"/>
        <v>34</v>
      </c>
      <c r="M119" s="72">
        <v>2754.0</v>
      </c>
      <c r="N119" s="22">
        <f t="shared" si="16"/>
        <v>0.0509905573</v>
      </c>
      <c r="O119" s="36">
        <f t="shared" si="19"/>
        <v>0.1072012456</v>
      </c>
      <c r="P119" s="73">
        <v>14712.0</v>
      </c>
      <c r="Q119" s="73">
        <v>47658.0</v>
      </c>
      <c r="R119" s="61">
        <f t="shared" si="118"/>
        <v>62370</v>
      </c>
      <c r="S119" s="61">
        <f>S118+17230</f>
        <v>770600</v>
      </c>
      <c r="T119" s="74">
        <v>456636.0</v>
      </c>
      <c r="U119" s="17">
        <f t="shared" si="59"/>
        <v>402626</v>
      </c>
      <c r="V119" s="19">
        <f t="shared" si="6"/>
        <v>54010</v>
      </c>
      <c r="W119" s="75">
        <v>0.0</v>
      </c>
      <c r="X119" s="39">
        <f t="shared" ref="X119:Y119" si="200">S119-S118</f>
        <v>17230</v>
      </c>
      <c r="Y119" s="19">
        <f t="shared" si="200"/>
        <v>7067</v>
      </c>
      <c r="Z119" s="19"/>
      <c r="AA119" s="19">
        <f t="shared" si="20"/>
        <v>1691.244444</v>
      </c>
      <c r="AB119" s="28">
        <f t="shared" si="8"/>
        <v>14.2677282</v>
      </c>
      <c r="AC119" s="29">
        <f t="shared" si="9"/>
        <v>8.454656545</v>
      </c>
      <c r="AD119" s="29">
        <f t="shared" si="10"/>
        <v>5.898998331</v>
      </c>
      <c r="AE119" s="40">
        <f t="shared" si="11"/>
        <v>0.1182780157</v>
      </c>
      <c r="AF119" s="40">
        <f t="shared" si="39"/>
        <v>0.1695203056</v>
      </c>
      <c r="AG119" s="22">
        <f t="shared" si="22"/>
        <v>0.02268423843</v>
      </c>
      <c r="AH119" s="37">
        <f t="shared" si="23"/>
        <v>0.110416015</v>
      </c>
      <c r="AI119" s="59">
        <f t="shared" ref="AI119:AJ119" si="201">average(X113:X119)</f>
        <v>18745</v>
      </c>
      <c r="AJ119" s="59">
        <f t="shared" si="201"/>
        <v>10504.42857</v>
      </c>
      <c r="AK119" s="60">
        <f t="shared" si="51"/>
        <v>1.784485455</v>
      </c>
      <c r="AL119" s="76">
        <f t="shared" si="121"/>
        <v>6886.646856</v>
      </c>
      <c r="AM119" s="19"/>
      <c r="AN119" s="19"/>
      <c r="AO119" s="77"/>
      <c r="AP119" s="77"/>
      <c r="AQ119" s="78"/>
      <c r="AR119" s="78"/>
      <c r="AS119" s="78"/>
      <c r="AT119" s="78"/>
      <c r="AU119" s="78"/>
      <c r="AV119" s="78"/>
      <c r="AW119" s="78"/>
      <c r="AX119" s="78"/>
      <c r="AY119" s="76">
        <f t="shared" si="96"/>
        <v>10504.42857</v>
      </c>
      <c r="AZ119" s="79">
        <f t="shared" si="97"/>
        <v>0.110416015</v>
      </c>
      <c r="BA119" s="80">
        <v>3091.0</v>
      </c>
      <c r="BB119" s="80">
        <v>132.0</v>
      </c>
      <c r="BC119" s="59">
        <f t="shared" si="106"/>
        <v>3359.857143</v>
      </c>
      <c r="BD119" s="81">
        <f t="shared" si="107"/>
        <v>0.04270462633</v>
      </c>
      <c r="BE119" s="81">
        <f t="shared" si="108"/>
        <v>0.04910923083</v>
      </c>
      <c r="BF119" s="59">
        <f t="shared" si="109"/>
        <v>3976</v>
      </c>
      <c r="BG119" s="59">
        <f t="shared" si="110"/>
        <v>1066</v>
      </c>
      <c r="BH119" s="59">
        <f t="shared" si="111"/>
        <v>7144.571429</v>
      </c>
      <c r="BI119" s="81">
        <f t="shared" si="112"/>
        <v>0.2681086519</v>
      </c>
      <c r="BJ119" s="81">
        <f t="shared" si="113"/>
        <v>0.1392465808</v>
      </c>
      <c r="BK119" s="31"/>
      <c r="BL119" s="31"/>
      <c r="BM119" s="31"/>
      <c r="BN119" s="31"/>
      <c r="BO119" s="31"/>
      <c r="BP119" s="31"/>
      <c r="BQ119" s="31"/>
      <c r="BR119" s="31"/>
      <c r="BS119" s="31"/>
      <c r="BT119" s="31"/>
    </row>
    <row r="120">
      <c r="A120" s="16">
        <v>44011.0</v>
      </c>
      <c r="B120" s="17">
        <f t="shared" si="70"/>
        <v>1082</v>
      </c>
      <c r="C120" s="71"/>
      <c r="D120" s="71"/>
      <c r="E120" s="72">
        <v>55092.0</v>
      </c>
      <c r="F120" s="19">
        <f t="shared" si="27"/>
        <v>28487</v>
      </c>
      <c r="G120" s="20">
        <f t="shared" si="2"/>
        <v>0.5170805199</v>
      </c>
      <c r="H120" s="17">
        <f t="shared" si="71"/>
        <v>864</v>
      </c>
      <c r="I120" s="72">
        <v>23800.0</v>
      </c>
      <c r="J120" s="20">
        <f t="shared" si="3"/>
        <v>0.4320046468</v>
      </c>
      <c r="K120" s="20">
        <f t="shared" si="18"/>
        <v>0.8945686901</v>
      </c>
      <c r="L120" s="17">
        <f t="shared" si="36"/>
        <v>51</v>
      </c>
      <c r="M120" s="72">
        <v>2805.0</v>
      </c>
      <c r="N120" s="22">
        <f t="shared" si="16"/>
        <v>0.05091483337</v>
      </c>
      <c r="O120" s="36">
        <f t="shared" si="19"/>
        <v>0.1054313099</v>
      </c>
      <c r="P120" s="73">
        <v>13335.0</v>
      </c>
      <c r="Q120" s="73">
        <v>41605.0</v>
      </c>
      <c r="R120" s="61">
        <f t="shared" si="118"/>
        <v>54940</v>
      </c>
      <c r="S120" s="61">
        <f>S119+11783</f>
        <v>782383</v>
      </c>
      <c r="T120" s="74">
        <v>465683.0</v>
      </c>
      <c r="U120" s="17">
        <f t="shared" si="59"/>
        <v>410591</v>
      </c>
      <c r="V120" s="19">
        <f t="shared" si="6"/>
        <v>55092</v>
      </c>
      <c r="W120" s="75">
        <v>0.0</v>
      </c>
      <c r="X120" s="39">
        <f t="shared" ref="X120:Y120" si="202">S120-S119</f>
        <v>11783</v>
      </c>
      <c r="Y120" s="19">
        <f t="shared" si="202"/>
        <v>9047</v>
      </c>
      <c r="Z120" s="19"/>
      <c r="AA120" s="19">
        <f t="shared" si="20"/>
        <v>1724.751852</v>
      </c>
      <c r="AB120" s="28">
        <f t="shared" si="8"/>
        <v>14.2013904</v>
      </c>
      <c r="AC120" s="29">
        <f t="shared" si="9"/>
        <v>8.452824367</v>
      </c>
      <c r="AD120" s="29">
        <f t="shared" si="10"/>
        <v>8.361367837</v>
      </c>
      <c r="AE120" s="40">
        <f t="shared" si="11"/>
        <v>0.1183036529</v>
      </c>
      <c r="AF120" s="40">
        <f t="shared" si="39"/>
        <v>0.1195976567</v>
      </c>
      <c r="AG120" s="22">
        <f t="shared" si="22"/>
        <v>0.02003332716</v>
      </c>
      <c r="AH120" s="37">
        <f t="shared" si="23"/>
        <v>0.113648265</v>
      </c>
      <c r="AI120" s="59">
        <f t="shared" ref="AI120:AJ120" si="203">average(X114:X120)</f>
        <v>18867.42857</v>
      </c>
      <c r="AJ120" s="59">
        <f t="shared" si="203"/>
        <v>10366.57143</v>
      </c>
      <c r="AK120" s="60">
        <f t="shared" si="51"/>
        <v>1.820025907</v>
      </c>
      <c r="AL120" s="76">
        <f t="shared" si="121"/>
        <v>6243.835681</v>
      </c>
      <c r="AM120" s="19"/>
      <c r="AN120" s="19"/>
      <c r="AO120" s="77"/>
      <c r="AP120" s="77"/>
      <c r="AQ120" s="78"/>
      <c r="AR120" s="78"/>
      <c r="AS120" s="78"/>
      <c r="AT120" s="78"/>
      <c r="AU120" s="78"/>
      <c r="AV120" s="78"/>
      <c r="AW120" s="78"/>
      <c r="AX120" s="78"/>
      <c r="AY120" s="76">
        <f t="shared" si="96"/>
        <v>10366.57143</v>
      </c>
      <c r="AZ120" s="79">
        <f t="shared" si="97"/>
        <v>0.113648265</v>
      </c>
      <c r="BA120" s="80">
        <v>1642.0</v>
      </c>
      <c r="BB120" s="80">
        <v>95.0</v>
      </c>
      <c r="BC120" s="59">
        <f t="shared" si="106"/>
        <v>3218</v>
      </c>
      <c r="BD120" s="81">
        <f t="shared" si="107"/>
        <v>0.05785627284</v>
      </c>
      <c r="BE120" s="81">
        <f t="shared" si="108"/>
        <v>0.04985350262</v>
      </c>
      <c r="BF120" s="59">
        <f t="shared" si="109"/>
        <v>7405</v>
      </c>
      <c r="BG120" s="59">
        <f t="shared" si="110"/>
        <v>987</v>
      </c>
      <c r="BH120" s="59">
        <f t="shared" si="111"/>
        <v>7148.571429</v>
      </c>
      <c r="BI120" s="81">
        <f t="shared" si="112"/>
        <v>0.1332883187</v>
      </c>
      <c r="BJ120" s="81">
        <f t="shared" si="113"/>
        <v>0.1423661071</v>
      </c>
      <c r="BK120" s="31"/>
      <c r="BL120" s="31"/>
      <c r="BM120" s="31"/>
      <c r="BN120" s="31"/>
      <c r="BO120" s="31"/>
      <c r="BP120" s="31"/>
      <c r="BQ120" s="31"/>
      <c r="BR120" s="31"/>
      <c r="BS120" s="31"/>
      <c r="BT120" s="31"/>
    </row>
    <row r="121">
      <c r="A121" s="16">
        <v>44012.0</v>
      </c>
      <c r="B121" s="17">
        <f t="shared" si="70"/>
        <v>1293</v>
      </c>
      <c r="C121" s="71"/>
      <c r="D121" s="71"/>
      <c r="E121" s="72">
        <v>56385.0</v>
      </c>
      <c r="F121" s="19">
        <f t="shared" si="27"/>
        <v>28703</v>
      </c>
      <c r="G121" s="20">
        <f t="shared" si="2"/>
        <v>0.5090538264</v>
      </c>
      <c r="H121" s="17">
        <f t="shared" si="71"/>
        <v>1006</v>
      </c>
      <c r="I121" s="72">
        <v>24806.0</v>
      </c>
      <c r="J121" s="20">
        <f t="shared" si="3"/>
        <v>0.4399397003</v>
      </c>
      <c r="K121" s="20">
        <f t="shared" si="18"/>
        <v>0.8961057727</v>
      </c>
      <c r="L121" s="17">
        <f t="shared" si="36"/>
        <v>71</v>
      </c>
      <c r="M121" s="72">
        <v>2876.0</v>
      </c>
      <c r="N121" s="22">
        <f t="shared" si="16"/>
        <v>0.05100647335</v>
      </c>
      <c r="O121" s="36">
        <f t="shared" si="19"/>
        <v>0.1038942273</v>
      </c>
      <c r="P121" s="73">
        <v>13182.0</v>
      </c>
      <c r="Q121" s="73">
        <v>43797.0</v>
      </c>
      <c r="R121" s="61">
        <f t="shared" si="118"/>
        <v>56979</v>
      </c>
      <c r="S121" s="61">
        <f>S120+21515</f>
        <v>803898</v>
      </c>
      <c r="T121" s="74">
        <v>477318.0</v>
      </c>
      <c r="U121" s="17">
        <f t="shared" si="59"/>
        <v>420933</v>
      </c>
      <c r="V121" s="19">
        <f t="shared" si="6"/>
        <v>56385</v>
      </c>
      <c r="W121" s="75">
        <v>0.0</v>
      </c>
      <c r="X121" s="39">
        <f t="shared" ref="X121:Y121" si="204">S121-S120</f>
        <v>21515</v>
      </c>
      <c r="Y121" s="19">
        <f t="shared" si="204"/>
        <v>11635</v>
      </c>
      <c r="Z121" s="19"/>
      <c r="AA121" s="19">
        <f t="shared" si="20"/>
        <v>1767.844444</v>
      </c>
      <c r="AB121" s="28">
        <f t="shared" si="8"/>
        <v>14.25730247</v>
      </c>
      <c r="AC121" s="29">
        <f t="shared" si="9"/>
        <v>8.465336526</v>
      </c>
      <c r="AD121" s="29">
        <f t="shared" si="10"/>
        <v>8.99845321</v>
      </c>
      <c r="AE121" s="40">
        <f t="shared" si="11"/>
        <v>0.1181287946</v>
      </c>
      <c r="AF121" s="40">
        <f t="shared" si="39"/>
        <v>0.1111302106</v>
      </c>
      <c r="AG121" s="22">
        <f t="shared" si="22"/>
        <v>0.02346983228</v>
      </c>
      <c r="AH121" s="37">
        <f t="shared" si="23"/>
        <v>0.1122334307</v>
      </c>
      <c r="AI121" s="59">
        <f t="shared" ref="AI121:AJ121" si="205">average(X115:X121)</f>
        <v>19382.71429</v>
      </c>
      <c r="AJ121" s="59">
        <f t="shared" si="205"/>
        <v>10805.28571</v>
      </c>
      <c r="AK121" s="60">
        <f t="shared" si="51"/>
        <v>1.79381784</v>
      </c>
      <c r="AL121" s="76">
        <f t="shared" si="121"/>
        <v>6394.948649</v>
      </c>
      <c r="AM121" s="19"/>
      <c r="AN121" s="19"/>
      <c r="AO121" s="77"/>
      <c r="AP121" s="77"/>
      <c r="AQ121" s="78"/>
      <c r="AR121" s="78"/>
      <c r="AS121" s="78"/>
      <c r="AT121" s="78"/>
      <c r="AU121" s="78"/>
      <c r="AV121" s="78"/>
      <c r="AW121" s="78"/>
      <c r="AX121" s="78"/>
      <c r="AY121" s="76">
        <f t="shared" si="96"/>
        <v>10805.28571</v>
      </c>
      <c r="AZ121" s="79">
        <f t="shared" si="97"/>
        <v>0.1122334307</v>
      </c>
      <c r="BA121" s="80">
        <v>4266.0</v>
      </c>
      <c r="BB121" s="80">
        <v>198.0</v>
      </c>
      <c r="BC121" s="59">
        <f t="shared" si="106"/>
        <v>3421.571429</v>
      </c>
      <c r="BD121" s="81">
        <f t="shared" si="107"/>
        <v>0.04641350211</v>
      </c>
      <c r="BE121" s="81">
        <f t="shared" si="108"/>
        <v>0.04822345622</v>
      </c>
      <c r="BF121" s="59">
        <f t="shared" si="109"/>
        <v>7369</v>
      </c>
      <c r="BG121" s="59">
        <f t="shared" si="110"/>
        <v>1095</v>
      </c>
      <c r="BH121" s="59">
        <f t="shared" si="111"/>
        <v>7383.714286</v>
      </c>
      <c r="BI121" s="81">
        <f t="shared" si="112"/>
        <v>0.1485954675</v>
      </c>
      <c r="BJ121" s="81">
        <f t="shared" si="113"/>
        <v>0.1418952908</v>
      </c>
      <c r="BK121" s="31"/>
      <c r="BL121" s="31"/>
      <c r="BM121" s="31"/>
      <c r="BN121" s="31"/>
      <c r="BO121" s="31"/>
      <c r="BP121" s="31"/>
      <c r="BQ121" s="31"/>
      <c r="BR121" s="31"/>
      <c r="BS121" s="31"/>
      <c r="BT121" s="31"/>
    </row>
    <row r="122">
      <c r="A122" s="16">
        <v>44013.0</v>
      </c>
      <c r="B122" s="17">
        <f t="shared" si="70"/>
        <v>1385</v>
      </c>
      <c r="C122" s="71"/>
      <c r="D122" s="71"/>
      <c r="E122" s="72">
        <v>57770.0</v>
      </c>
      <c r="F122" s="19">
        <f t="shared" si="27"/>
        <v>29241</v>
      </c>
      <c r="G122" s="20">
        <f t="shared" si="2"/>
        <v>0.506162368</v>
      </c>
      <c r="H122" s="17">
        <f t="shared" si="71"/>
        <v>789</v>
      </c>
      <c r="I122" s="72">
        <v>25595.0</v>
      </c>
      <c r="J122" s="20">
        <f t="shared" si="3"/>
        <v>0.443050026</v>
      </c>
      <c r="K122" s="20">
        <f t="shared" si="18"/>
        <v>0.8971572786</v>
      </c>
      <c r="L122" s="17">
        <f t="shared" si="36"/>
        <v>58</v>
      </c>
      <c r="M122" s="72">
        <v>2934.0</v>
      </c>
      <c r="N122" s="22">
        <f t="shared" si="16"/>
        <v>0.05078760602</v>
      </c>
      <c r="O122" s="36">
        <f t="shared" si="19"/>
        <v>0.1028427214</v>
      </c>
      <c r="P122" s="73">
        <v>13296.0</v>
      </c>
      <c r="Q122" s="73">
        <v>45192.0</v>
      </c>
      <c r="R122" s="61">
        <f t="shared" si="118"/>
        <v>58488</v>
      </c>
      <c r="S122" s="61">
        <f>S121+21738</f>
        <v>825636</v>
      </c>
      <c r="T122" s="74">
        <v>492318.0</v>
      </c>
      <c r="U122" s="17">
        <f t="shared" si="59"/>
        <v>434548</v>
      </c>
      <c r="V122" s="19">
        <f t="shared" si="6"/>
        <v>57770</v>
      </c>
      <c r="W122" s="75">
        <v>0.0</v>
      </c>
      <c r="X122" s="39">
        <f t="shared" ref="X122:Y122" si="206">S122-S121</f>
        <v>21738</v>
      </c>
      <c r="Y122" s="19">
        <f t="shared" si="206"/>
        <v>15000</v>
      </c>
      <c r="Z122" s="19"/>
      <c r="AA122" s="19">
        <f t="shared" si="20"/>
        <v>1823.4</v>
      </c>
      <c r="AB122" s="28">
        <f t="shared" si="8"/>
        <v>14.29177774</v>
      </c>
      <c r="AC122" s="29">
        <f t="shared" si="9"/>
        <v>8.522035659</v>
      </c>
      <c r="AD122" s="29">
        <f t="shared" si="10"/>
        <v>10.83032491</v>
      </c>
      <c r="AE122" s="40">
        <f t="shared" si="11"/>
        <v>0.1173428556</v>
      </c>
      <c r="AF122" s="40">
        <f t="shared" si="39"/>
        <v>0.09233333333</v>
      </c>
      <c r="AG122" s="22">
        <f t="shared" si="22"/>
        <v>0.02456327037</v>
      </c>
      <c r="AH122" s="37">
        <f t="shared" si="23"/>
        <v>0.1117488743</v>
      </c>
      <c r="AI122" s="59">
        <f t="shared" ref="AI122:AJ122" si="207">average(X116:X122)</f>
        <v>19454.85714</v>
      </c>
      <c r="AJ122" s="59">
        <f t="shared" si="207"/>
        <v>11199.85714</v>
      </c>
      <c r="AK122" s="60">
        <f t="shared" si="51"/>
        <v>1.737062973</v>
      </c>
      <c r="AL122" s="76">
        <f t="shared" si="121"/>
        <v>6535.968163</v>
      </c>
      <c r="AM122" s="19"/>
      <c r="AN122" s="19"/>
      <c r="AO122" s="77"/>
      <c r="AP122" s="77"/>
      <c r="AQ122" s="78"/>
      <c r="AR122" s="78"/>
      <c r="AS122" s="78"/>
      <c r="AT122" s="78"/>
      <c r="AU122" s="78"/>
      <c r="AV122" s="78"/>
      <c r="AW122" s="78"/>
      <c r="AX122" s="78"/>
      <c r="AY122" s="76">
        <f t="shared" si="96"/>
        <v>11199.85714</v>
      </c>
      <c r="AZ122" s="79">
        <f t="shared" si="97"/>
        <v>0.1117488743</v>
      </c>
      <c r="BA122" s="80">
        <v>3277.0</v>
      </c>
      <c r="BB122" s="80">
        <v>204.0</v>
      </c>
      <c r="BC122" s="59">
        <f t="shared" si="106"/>
        <v>3331.285714</v>
      </c>
      <c r="BD122" s="81">
        <f t="shared" si="107"/>
        <v>0.06225205981</v>
      </c>
      <c r="BE122" s="81">
        <f t="shared" si="108"/>
        <v>0.05167460011</v>
      </c>
      <c r="BF122" s="59">
        <f t="shared" si="109"/>
        <v>11723</v>
      </c>
      <c r="BG122" s="59">
        <f t="shared" si="110"/>
        <v>1181</v>
      </c>
      <c r="BH122" s="59">
        <f t="shared" si="111"/>
        <v>7868.571429</v>
      </c>
      <c r="BI122" s="81">
        <f t="shared" si="112"/>
        <v>0.1007421309</v>
      </c>
      <c r="BJ122" s="81">
        <f t="shared" si="113"/>
        <v>0.1371822803</v>
      </c>
      <c r="BK122" s="31"/>
      <c r="BL122" s="31"/>
      <c r="BM122" s="31"/>
      <c r="BN122" s="31"/>
      <c r="BO122" s="31"/>
      <c r="BP122" s="31"/>
      <c r="BQ122" s="31"/>
      <c r="BR122" s="31"/>
      <c r="BS122" s="31"/>
      <c r="BT122" s="31"/>
    </row>
    <row r="123">
      <c r="A123" s="16">
        <v>44014.0</v>
      </c>
      <c r="B123" s="17">
        <f t="shared" si="70"/>
        <v>1624</v>
      </c>
      <c r="C123" s="71"/>
      <c r="D123" s="71"/>
      <c r="E123" s="72">
        <v>59394.0</v>
      </c>
      <c r="F123" s="19">
        <f t="shared" si="27"/>
        <v>29740</v>
      </c>
      <c r="G123" s="20">
        <f t="shared" si="2"/>
        <v>0.5007239789</v>
      </c>
      <c r="H123" s="17">
        <f t="shared" si="71"/>
        <v>1072</v>
      </c>
      <c r="I123" s="72">
        <v>26667.0</v>
      </c>
      <c r="J123" s="20">
        <f t="shared" si="3"/>
        <v>0.4489847459</v>
      </c>
      <c r="K123" s="20">
        <f t="shared" si="18"/>
        <v>0.8992715991</v>
      </c>
      <c r="L123" s="17">
        <f t="shared" si="36"/>
        <v>53</v>
      </c>
      <c r="M123" s="72">
        <v>2987.0</v>
      </c>
      <c r="N123" s="22">
        <f t="shared" si="16"/>
        <v>0.05029127521</v>
      </c>
      <c r="O123" s="36">
        <f t="shared" si="19"/>
        <v>0.1007284009</v>
      </c>
      <c r="P123" s="73">
        <v>13359.0</v>
      </c>
      <c r="Q123" s="73">
        <v>40778.0</v>
      </c>
      <c r="R123" s="61">
        <f t="shared" si="118"/>
        <v>54137</v>
      </c>
      <c r="S123" s="73">
        <v>849155.0</v>
      </c>
      <c r="T123" s="74">
        <v>503132.0</v>
      </c>
      <c r="U123" s="17">
        <f t="shared" si="59"/>
        <v>443738</v>
      </c>
      <c r="V123" s="19">
        <f t="shared" si="6"/>
        <v>59394</v>
      </c>
      <c r="W123" s="75">
        <v>0.0</v>
      </c>
      <c r="X123" s="39">
        <f t="shared" ref="X123:Y123" si="208">S123-S122</f>
        <v>23519</v>
      </c>
      <c r="Y123" s="19">
        <f t="shared" si="208"/>
        <v>10814</v>
      </c>
      <c r="Z123" s="19"/>
      <c r="AA123" s="19">
        <f t="shared" si="20"/>
        <v>1863.451852</v>
      </c>
      <c r="AB123" s="28">
        <f t="shared" si="8"/>
        <v>14.29698286</v>
      </c>
      <c r="AC123" s="29">
        <f t="shared" si="9"/>
        <v>8.471091356</v>
      </c>
      <c r="AD123" s="29">
        <f t="shared" si="10"/>
        <v>6.658866995</v>
      </c>
      <c r="AE123" s="40">
        <f t="shared" si="11"/>
        <v>0.1180485439</v>
      </c>
      <c r="AF123" s="40">
        <f t="shared" si="39"/>
        <v>0.1501756982</v>
      </c>
      <c r="AG123" s="22">
        <f t="shared" si="22"/>
        <v>0.02811147654</v>
      </c>
      <c r="AH123" s="37">
        <f t="shared" si="23"/>
        <v>0.1211861953</v>
      </c>
      <c r="AI123" s="59">
        <f t="shared" ref="AI123:AJ123" si="209">average(X117:X123)</f>
        <v>20027.57143</v>
      </c>
      <c r="AJ123" s="59">
        <f t="shared" si="209"/>
        <v>10853.42857</v>
      </c>
      <c r="AK123" s="60">
        <f t="shared" si="51"/>
        <v>1.845276015</v>
      </c>
      <c r="AL123" s="76">
        <f t="shared" si="121"/>
        <v>6560.657054</v>
      </c>
      <c r="AM123" s="19"/>
      <c r="AN123" s="19"/>
      <c r="AO123" s="77"/>
      <c r="AP123" s="77"/>
      <c r="AQ123" s="78"/>
      <c r="AR123" s="78"/>
      <c r="AS123" s="78"/>
      <c r="AT123" s="78"/>
      <c r="AU123" s="78"/>
      <c r="AV123" s="78"/>
      <c r="AW123" s="78"/>
      <c r="AX123" s="78"/>
      <c r="AY123" s="76">
        <f t="shared" si="96"/>
        <v>10853.42857</v>
      </c>
      <c r="AZ123" s="79">
        <f t="shared" si="97"/>
        <v>0.1211861953</v>
      </c>
      <c r="BA123" s="80">
        <v>3325.0</v>
      </c>
      <c r="BB123" s="80">
        <v>198.0</v>
      </c>
      <c r="BC123" s="59">
        <f t="shared" si="106"/>
        <v>3245.285714</v>
      </c>
      <c r="BD123" s="81">
        <f t="shared" si="107"/>
        <v>0.05954887218</v>
      </c>
      <c r="BE123" s="81">
        <f t="shared" si="108"/>
        <v>0.05317603557</v>
      </c>
      <c r="BF123" s="59">
        <f t="shared" si="109"/>
        <v>7489</v>
      </c>
      <c r="BG123" s="59">
        <f t="shared" si="110"/>
        <v>1426</v>
      </c>
      <c r="BH123" s="59">
        <f t="shared" si="111"/>
        <v>7608.142857</v>
      </c>
      <c r="BI123" s="81">
        <f t="shared" si="112"/>
        <v>0.1904126052</v>
      </c>
      <c r="BJ123" s="81">
        <f t="shared" si="113"/>
        <v>0.1501962183</v>
      </c>
      <c r="BK123" s="31"/>
      <c r="BL123" s="31"/>
      <c r="BM123" s="31"/>
      <c r="BN123" s="31"/>
      <c r="BO123" s="31"/>
      <c r="BP123" s="31"/>
      <c r="BQ123" s="31"/>
      <c r="BR123" s="31"/>
      <c r="BS123" s="31"/>
      <c r="BT123" s="31"/>
    </row>
    <row r="124">
      <c r="A124" s="16">
        <v>44015.0</v>
      </c>
      <c r="B124" s="17">
        <f t="shared" si="70"/>
        <v>1301</v>
      </c>
      <c r="C124" s="71"/>
      <c r="D124" s="71"/>
      <c r="E124" s="72">
        <v>60695.0</v>
      </c>
      <c r="F124" s="19">
        <f t="shared" si="27"/>
        <v>30091</v>
      </c>
      <c r="G124" s="20">
        <f t="shared" si="2"/>
        <v>0.4957739517</v>
      </c>
      <c r="H124" s="17">
        <f t="shared" si="71"/>
        <v>901</v>
      </c>
      <c r="I124" s="72">
        <v>27568.0</v>
      </c>
      <c r="J124" s="20">
        <f t="shared" si="3"/>
        <v>0.4542054535</v>
      </c>
      <c r="K124" s="20">
        <f t="shared" si="18"/>
        <v>0.9007972814</v>
      </c>
      <c r="L124" s="17">
        <f t="shared" si="36"/>
        <v>49</v>
      </c>
      <c r="M124" s="72">
        <v>3036.0</v>
      </c>
      <c r="N124" s="22">
        <f t="shared" si="16"/>
        <v>0.05002059478</v>
      </c>
      <c r="O124" s="36">
        <f t="shared" si="19"/>
        <v>0.0992027186</v>
      </c>
      <c r="P124" s="73">
        <v>13609.0</v>
      </c>
      <c r="Q124" s="73">
        <v>38767.0</v>
      </c>
      <c r="R124" s="61">
        <f t="shared" si="118"/>
        <v>52376</v>
      </c>
      <c r="S124" s="73">
        <v>871436.0</v>
      </c>
      <c r="T124" s="74">
        <v>519970.0</v>
      </c>
      <c r="U124" s="17">
        <f t="shared" si="59"/>
        <v>459275</v>
      </c>
      <c r="V124" s="19">
        <f t="shared" si="6"/>
        <v>60695</v>
      </c>
      <c r="W124" s="75">
        <v>0.0</v>
      </c>
      <c r="X124" s="39">
        <f t="shared" ref="X124:Y124" si="210">S124-S123</f>
        <v>22281</v>
      </c>
      <c r="Y124" s="19">
        <f t="shared" si="210"/>
        <v>16838</v>
      </c>
      <c r="Z124" s="19"/>
      <c r="AA124" s="19">
        <f t="shared" si="20"/>
        <v>1925.814815</v>
      </c>
      <c r="AB124" s="28">
        <f t="shared" si="8"/>
        <v>14.35762419</v>
      </c>
      <c r="AC124" s="29">
        <f t="shared" si="9"/>
        <v>8.566933026</v>
      </c>
      <c r="AD124" s="29">
        <f t="shared" si="10"/>
        <v>12.94235204</v>
      </c>
      <c r="AE124" s="40">
        <f t="shared" si="11"/>
        <v>0.1167278881</v>
      </c>
      <c r="AF124" s="40">
        <f t="shared" si="39"/>
        <v>0.07726570852</v>
      </c>
      <c r="AG124" s="22">
        <f t="shared" si="22"/>
        <v>0.02190456949</v>
      </c>
      <c r="AH124" s="37">
        <f t="shared" si="23"/>
        <v>0.1157588399</v>
      </c>
      <c r="AI124" s="59">
        <f t="shared" ref="AI124:AJ124" si="211">average(X118:X124)</f>
        <v>19950.71429</v>
      </c>
      <c r="AJ124" s="59">
        <f t="shared" si="211"/>
        <v>11437.57143</v>
      </c>
      <c r="AK124" s="60">
        <f t="shared" si="51"/>
        <v>1.744313853</v>
      </c>
      <c r="AL124" s="76">
        <f t="shared" si="121"/>
        <v>6062.984999</v>
      </c>
      <c r="AM124" s="19"/>
      <c r="AN124" s="19"/>
      <c r="AO124" s="77"/>
      <c r="AP124" s="77"/>
      <c r="AQ124" s="78"/>
      <c r="AR124" s="78"/>
      <c r="AS124" s="78"/>
      <c r="AT124" s="78"/>
      <c r="AU124" s="78"/>
      <c r="AV124" s="78"/>
      <c r="AW124" s="78"/>
      <c r="AX124" s="78"/>
      <c r="AY124" s="76">
        <f t="shared" si="96"/>
        <v>11437.57143</v>
      </c>
      <c r="AZ124" s="79">
        <f t="shared" si="97"/>
        <v>0.1157588399</v>
      </c>
      <c r="BA124" s="80">
        <v>3447.0</v>
      </c>
      <c r="BB124" s="80">
        <v>144.0</v>
      </c>
      <c r="BC124" s="59">
        <f t="shared" si="106"/>
        <v>3148.857143</v>
      </c>
      <c r="BD124" s="81">
        <f t="shared" si="107"/>
        <v>0.04177545692</v>
      </c>
      <c r="BE124" s="81">
        <f t="shared" si="108"/>
        <v>0.05371563379</v>
      </c>
      <c r="BF124" s="59">
        <f t="shared" si="109"/>
        <v>13391</v>
      </c>
      <c r="BG124" s="59">
        <f t="shared" si="110"/>
        <v>1157</v>
      </c>
      <c r="BH124" s="59">
        <f t="shared" si="111"/>
        <v>8288.714286</v>
      </c>
      <c r="BI124" s="81">
        <f t="shared" si="112"/>
        <v>0.08640131432</v>
      </c>
      <c r="BJ124" s="81">
        <f t="shared" si="113"/>
        <v>0.1393288637</v>
      </c>
      <c r="BK124" s="31"/>
      <c r="BL124" s="31"/>
      <c r="BM124" s="31"/>
      <c r="BN124" s="31"/>
      <c r="BO124" s="31"/>
      <c r="BP124" s="31"/>
      <c r="BQ124" s="31"/>
      <c r="BR124" s="31"/>
      <c r="BS124" s="31"/>
      <c r="BT124" s="31"/>
    </row>
    <row r="125">
      <c r="A125" s="16">
        <v>44016.0</v>
      </c>
      <c r="B125" s="17">
        <f t="shared" si="70"/>
        <v>1447</v>
      </c>
      <c r="C125" s="71"/>
      <c r="D125" s="71"/>
      <c r="E125" s="72">
        <v>62142.0</v>
      </c>
      <c r="F125" s="19">
        <f t="shared" si="27"/>
        <v>30834</v>
      </c>
      <c r="G125" s="20">
        <f t="shared" si="2"/>
        <v>0.4961861543</v>
      </c>
      <c r="H125" s="17">
        <f t="shared" si="71"/>
        <v>651</v>
      </c>
      <c r="I125" s="72">
        <v>28219.0</v>
      </c>
      <c r="J125" s="20">
        <f t="shared" si="3"/>
        <v>0.4541051141</v>
      </c>
      <c r="K125" s="20">
        <f t="shared" si="18"/>
        <v>0.901335122</v>
      </c>
      <c r="L125" s="17">
        <f t="shared" si="36"/>
        <v>53</v>
      </c>
      <c r="M125" s="72">
        <v>3089.0</v>
      </c>
      <c r="N125" s="22">
        <f t="shared" si="16"/>
        <v>0.04970873161</v>
      </c>
      <c r="O125" s="36">
        <f t="shared" si="19"/>
        <v>0.09866487799</v>
      </c>
      <c r="P125" s="73">
        <v>14205.0</v>
      </c>
      <c r="Q125" s="73">
        <v>38890.0</v>
      </c>
      <c r="R125" s="61">
        <f t="shared" si="118"/>
        <v>53095</v>
      </c>
      <c r="S125" s="61">
        <f>S124+22992</f>
        <v>894428</v>
      </c>
      <c r="T125" s="74">
        <v>529669.0</v>
      </c>
      <c r="U125" s="17">
        <f t="shared" si="59"/>
        <v>467527</v>
      </c>
      <c r="V125" s="19">
        <f t="shared" si="6"/>
        <v>62142</v>
      </c>
      <c r="W125" s="75">
        <v>0.0</v>
      </c>
      <c r="X125" s="39">
        <f t="shared" ref="X125:Y125" si="212">S125-S124</f>
        <v>22992</v>
      </c>
      <c r="Y125" s="19">
        <f t="shared" si="212"/>
        <v>9699</v>
      </c>
      <c r="Z125" s="19"/>
      <c r="AA125" s="19">
        <f t="shared" si="20"/>
        <v>1961.737037</v>
      </c>
      <c r="AB125" s="28">
        <f t="shared" si="8"/>
        <v>14.39329278</v>
      </c>
      <c r="AC125" s="29">
        <f t="shared" si="9"/>
        <v>8.523526761</v>
      </c>
      <c r="AD125" s="29">
        <f t="shared" si="10"/>
        <v>6.702833449</v>
      </c>
      <c r="AE125" s="40">
        <f t="shared" si="11"/>
        <v>0.1173223277</v>
      </c>
      <c r="AF125" s="40">
        <f t="shared" si="39"/>
        <v>0.1491906382</v>
      </c>
      <c r="AG125" s="22">
        <f t="shared" si="22"/>
        <v>0.02384051405</v>
      </c>
      <c r="AH125" s="37">
        <f t="shared" si="23"/>
        <v>0.1164794007</v>
      </c>
      <c r="AI125" s="59">
        <f t="shared" ref="AI125:AJ125" si="213">average(X119:X125)</f>
        <v>20151.14286</v>
      </c>
      <c r="AJ125" s="59">
        <f t="shared" si="213"/>
        <v>11442.85714</v>
      </c>
      <c r="AK125" s="60">
        <f t="shared" si="51"/>
        <v>1.76102372</v>
      </c>
      <c r="AL125" s="76">
        <f t="shared" si="121"/>
        <v>6184.473783</v>
      </c>
      <c r="AM125" s="19"/>
      <c r="AN125" s="19"/>
      <c r="AO125" s="77"/>
      <c r="AP125" s="77"/>
      <c r="AQ125" s="78"/>
      <c r="AR125" s="78"/>
      <c r="AS125" s="78"/>
      <c r="AT125" s="78"/>
      <c r="AU125" s="78"/>
      <c r="AV125" s="78"/>
      <c r="AW125" s="78"/>
      <c r="AX125" s="78"/>
      <c r="AY125" s="76">
        <f t="shared" si="96"/>
        <v>11442.85714</v>
      </c>
      <c r="AZ125" s="79">
        <f t="shared" si="97"/>
        <v>0.1164794007</v>
      </c>
      <c r="BA125" s="80">
        <v>4199.0</v>
      </c>
      <c r="BB125" s="80">
        <v>215.0</v>
      </c>
      <c r="BC125" s="59">
        <f t="shared" si="106"/>
        <v>3321</v>
      </c>
      <c r="BD125" s="81">
        <f t="shared" si="107"/>
        <v>0.0512026673</v>
      </c>
      <c r="BE125" s="81">
        <f t="shared" si="108"/>
        <v>0.05101733557</v>
      </c>
      <c r="BF125" s="59">
        <f t="shared" si="109"/>
        <v>5500</v>
      </c>
      <c r="BG125" s="59">
        <f t="shared" si="110"/>
        <v>1232</v>
      </c>
      <c r="BH125" s="59">
        <f t="shared" si="111"/>
        <v>8121.857143</v>
      </c>
      <c r="BI125" s="81">
        <f t="shared" si="112"/>
        <v>0.224</v>
      </c>
      <c r="BJ125" s="81">
        <f t="shared" si="113"/>
        <v>0.1432466185</v>
      </c>
      <c r="BK125" s="31"/>
      <c r="BL125" s="31"/>
      <c r="BM125" s="31"/>
      <c r="BN125" s="31"/>
      <c r="BO125" s="31"/>
      <c r="BP125" s="31"/>
      <c r="BQ125" s="31"/>
      <c r="BR125" s="31"/>
      <c r="BS125" s="31"/>
      <c r="BT125" s="31"/>
    </row>
    <row r="126">
      <c r="A126" s="16">
        <v>44017.0</v>
      </c>
      <c r="B126" s="17">
        <f t="shared" si="70"/>
        <v>1607</v>
      </c>
      <c r="C126" s="71"/>
      <c r="D126" s="71"/>
      <c r="E126" s="72">
        <v>63749.0</v>
      </c>
      <c r="F126" s="19">
        <f t="shared" si="27"/>
        <v>31473</v>
      </c>
      <c r="G126" s="20">
        <f t="shared" si="2"/>
        <v>0.493701862</v>
      </c>
      <c r="H126" s="17">
        <f t="shared" si="71"/>
        <v>886</v>
      </c>
      <c r="I126" s="72">
        <v>29105.0</v>
      </c>
      <c r="J126" s="20">
        <f t="shared" si="3"/>
        <v>0.4565561813</v>
      </c>
      <c r="K126" s="20">
        <f t="shared" si="18"/>
        <v>0.901753625</v>
      </c>
      <c r="L126" s="17">
        <f t="shared" si="36"/>
        <v>82</v>
      </c>
      <c r="M126" s="72">
        <v>3171.0</v>
      </c>
      <c r="N126" s="22">
        <f t="shared" si="16"/>
        <v>0.04974195674</v>
      </c>
      <c r="O126" s="36">
        <f t="shared" si="19"/>
        <v>0.09824637502</v>
      </c>
      <c r="P126" s="73">
        <v>13767.0</v>
      </c>
      <c r="Q126" s="73">
        <v>39928.0</v>
      </c>
      <c r="R126" s="61">
        <f t="shared" si="118"/>
        <v>53695</v>
      </c>
      <c r="S126" s="73">
        <v>915482.0</v>
      </c>
      <c r="T126" s="74">
        <v>540175.0</v>
      </c>
      <c r="U126" s="17">
        <f t="shared" si="59"/>
        <v>476426</v>
      </c>
      <c r="V126" s="19">
        <f t="shared" si="6"/>
        <v>63749</v>
      </c>
      <c r="W126" s="75">
        <v>0.0</v>
      </c>
      <c r="X126" s="39">
        <f t="shared" ref="X126:Y126" si="214">S126-S125</f>
        <v>21054</v>
      </c>
      <c r="Y126" s="19">
        <f t="shared" si="214"/>
        <v>10506</v>
      </c>
      <c r="Z126" s="19"/>
      <c r="AA126" s="19">
        <f t="shared" si="20"/>
        <v>2000.648148</v>
      </c>
      <c r="AB126" s="28">
        <f t="shared" si="8"/>
        <v>14.36072723</v>
      </c>
      <c r="AC126" s="29">
        <f t="shared" si="9"/>
        <v>8.47346625</v>
      </c>
      <c r="AD126" s="29">
        <f t="shared" si="10"/>
        <v>6.537647791</v>
      </c>
      <c r="AE126" s="40">
        <f t="shared" si="11"/>
        <v>0.118015458</v>
      </c>
      <c r="AF126" s="40">
        <f t="shared" si="39"/>
        <v>0.1529602132</v>
      </c>
      <c r="AG126" s="22">
        <f t="shared" si="22"/>
        <v>0.02586012681</v>
      </c>
      <c r="AH126" s="37">
        <f t="shared" si="23"/>
        <v>0.1165802799</v>
      </c>
      <c r="AI126" s="59">
        <f t="shared" ref="AI126:AJ126" si="215">average(X120:X126)</f>
        <v>20697.42857</v>
      </c>
      <c r="AJ126" s="59">
        <f t="shared" si="215"/>
        <v>11934.14286</v>
      </c>
      <c r="AK126" s="60">
        <f t="shared" si="51"/>
        <v>1.734303738</v>
      </c>
      <c r="AL126" s="76">
        <f t="shared" si="121"/>
        <v>6259.778128</v>
      </c>
      <c r="AM126" s="19"/>
      <c r="AN126" s="19"/>
      <c r="AO126" s="77"/>
      <c r="AP126" s="77"/>
      <c r="AQ126" s="78"/>
      <c r="AR126" s="78"/>
      <c r="AS126" s="78"/>
      <c r="AT126" s="78"/>
      <c r="AU126" s="78"/>
      <c r="AV126" s="78"/>
      <c r="AW126" s="78"/>
      <c r="AX126" s="78"/>
      <c r="AY126" s="76">
        <f t="shared" si="96"/>
        <v>11934.14286</v>
      </c>
      <c r="AZ126" s="79">
        <f t="shared" si="97"/>
        <v>0.1165802799</v>
      </c>
      <c r="BA126" s="80">
        <v>4251.0</v>
      </c>
      <c r="BB126" s="80">
        <v>256.0</v>
      </c>
      <c r="BC126" s="59">
        <f t="shared" si="106"/>
        <v>3486.714286</v>
      </c>
      <c r="BD126" s="81">
        <f t="shared" si="107"/>
        <v>0.06022112444</v>
      </c>
      <c r="BE126" s="81">
        <f t="shared" si="108"/>
        <v>0.05367312656</v>
      </c>
      <c r="BF126" s="59">
        <f t="shared" si="109"/>
        <v>6255</v>
      </c>
      <c r="BG126" s="59">
        <f t="shared" si="110"/>
        <v>1351</v>
      </c>
      <c r="BH126" s="59">
        <f t="shared" si="111"/>
        <v>8447.428571</v>
      </c>
      <c r="BI126" s="81">
        <f t="shared" si="112"/>
        <v>0.2159872102</v>
      </c>
      <c r="BJ126" s="81">
        <f t="shared" si="113"/>
        <v>0.1425454914</v>
      </c>
      <c r="BK126" s="31"/>
      <c r="BL126" s="31"/>
      <c r="BM126" s="31"/>
      <c r="BN126" s="31"/>
      <c r="BO126" s="31"/>
      <c r="BP126" s="31"/>
      <c r="BQ126" s="31"/>
      <c r="BR126" s="31"/>
      <c r="BS126" s="31"/>
      <c r="BT126" s="31"/>
    </row>
    <row r="127">
      <c r="A127" s="16">
        <v>44018.0</v>
      </c>
      <c r="B127" s="17">
        <f t="shared" si="70"/>
        <v>1209</v>
      </c>
      <c r="C127" s="71"/>
      <c r="D127" s="71"/>
      <c r="E127" s="72">
        <v>64958.0</v>
      </c>
      <c r="F127" s="19">
        <f t="shared" si="27"/>
        <v>31798</v>
      </c>
      <c r="G127" s="20">
        <f t="shared" si="2"/>
        <v>0.4895163028</v>
      </c>
      <c r="H127" s="17">
        <f t="shared" si="71"/>
        <v>814</v>
      </c>
      <c r="I127" s="72">
        <v>29919.0</v>
      </c>
      <c r="J127" s="20">
        <f t="shared" si="3"/>
        <v>0.4605899196</v>
      </c>
      <c r="K127" s="20">
        <f t="shared" si="18"/>
        <v>0.9022617612</v>
      </c>
      <c r="L127" s="17">
        <f t="shared" si="36"/>
        <v>70</v>
      </c>
      <c r="M127" s="72">
        <v>3241.0</v>
      </c>
      <c r="N127" s="22">
        <f t="shared" si="16"/>
        <v>0.04989377752</v>
      </c>
      <c r="O127" s="36">
        <f t="shared" si="19"/>
        <v>0.09773823884</v>
      </c>
      <c r="P127" s="73">
        <v>13360.0</v>
      </c>
      <c r="Q127" s="73">
        <v>38748.0</v>
      </c>
      <c r="R127" s="61">
        <f t="shared" si="118"/>
        <v>52108</v>
      </c>
      <c r="S127" s="61">
        <f>S126+12756</f>
        <v>928238</v>
      </c>
      <c r="T127" s="74">
        <v>552084.0</v>
      </c>
      <c r="U127" s="17">
        <f t="shared" si="59"/>
        <v>487126</v>
      </c>
      <c r="V127" s="19">
        <f t="shared" si="6"/>
        <v>64958</v>
      </c>
      <c r="W127" s="75">
        <v>0.0</v>
      </c>
      <c r="X127" s="39">
        <f t="shared" ref="X127:Y127" si="216">S127-S126</f>
        <v>12756</v>
      </c>
      <c r="Y127" s="19">
        <f t="shared" si="216"/>
        <v>11909</v>
      </c>
      <c r="Z127" s="19"/>
      <c r="AA127" s="19">
        <f t="shared" si="20"/>
        <v>2044.755556</v>
      </c>
      <c r="AB127" s="28">
        <f t="shared" si="8"/>
        <v>14.28981804</v>
      </c>
      <c r="AC127" s="29">
        <f t="shared" si="9"/>
        <v>8.499091721</v>
      </c>
      <c r="AD127" s="29">
        <f t="shared" si="10"/>
        <v>9.850289495</v>
      </c>
      <c r="AE127" s="40">
        <f t="shared" si="11"/>
        <v>0.1176596315</v>
      </c>
      <c r="AF127" s="40">
        <f t="shared" si="39"/>
        <v>0.1015198589</v>
      </c>
      <c r="AG127" s="22">
        <f t="shared" si="22"/>
        <v>0.01896500337</v>
      </c>
      <c r="AH127" s="37">
        <f t="shared" si="23"/>
        <v>0.1141884932</v>
      </c>
      <c r="AI127" s="59">
        <f t="shared" ref="AI127:AJ127" si="217">average(X121:X127)</f>
        <v>20836.42857</v>
      </c>
      <c r="AJ127" s="59">
        <f t="shared" si="217"/>
        <v>12343</v>
      </c>
      <c r="AK127" s="60">
        <f t="shared" si="51"/>
        <v>1.688117036</v>
      </c>
      <c r="AL127" s="76">
        <f t="shared" si="121"/>
        <v>5950.134003</v>
      </c>
      <c r="AM127" s="19"/>
      <c r="AN127" s="19"/>
      <c r="AO127" s="77"/>
      <c r="AP127" s="77"/>
      <c r="AQ127" s="78"/>
      <c r="AR127" s="78"/>
      <c r="AS127" s="78"/>
      <c r="AT127" s="78"/>
      <c r="AU127" s="78"/>
      <c r="AV127" s="78"/>
      <c r="AW127" s="78"/>
      <c r="AX127" s="78"/>
      <c r="AY127" s="76">
        <f t="shared" si="96"/>
        <v>12343</v>
      </c>
      <c r="AZ127" s="79">
        <f t="shared" si="97"/>
        <v>0.1141884932</v>
      </c>
      <c r="BA127" s="80">
        <v>2748.0</v>
      </c>
      <c r="BB127" s="80">
        <v>231.0</v>
      </c>
      <c r="BC127" s="59">
        <f t="shared" si="106"/>
        <v>3644.714286</v>
      </c>
      <c r="BD127" s="81">
        <f t="shared" si="107"/>
        <v>0.08406113537</v>
      </c>
      <c r="BE127" s="81">
        <f t="shared" si="108"/>
        <v>0.0566769882</v>
      </c>
      <c r="BF127" s="59">
        <f t="shared" si="109"/>
        <v>9161</v>
      </c>
      <c r="BG127" s="59">
        <f t="shared" si="110"/>
        <v>978</v>
      </c>
      <c r="BH127" s="59">
        <f t="shared" si="111"/>
        <v>8698.285714</v>
      </c>
      <c r="BI127" s="81">
        <f t="shared" si="112"/>
        <v>0.1067569043</v>
      </c>
      <c r="BJ127" s="81">
        <f t="shared" si="113"/>
        <v>0.1382866903</v>
      </c>
      <c r="BK127" s="31"/>
      <c r="BL127" s="31"/>
      <c r="BM127" s="31"/>
      <c r="BN127" s="31"/>
      <c r="BO127" s="31"/>
      <c r="BP127" s="31"/>
      <c r="BQ127" s="31"/>
      <c r="BR127" s="31"/>
      <c r="BS127" s="31"/>
      <c r="BT127" s="31"/>
    </row>
    <row r="128">
      <c r="A128" s="16">
        <v>44019.0</v>
      </c>
      <c r="B128" s="17">
        <f t="shared" si="70"/>
        <v>1268</v>
      </c>
      <c r="C128" s="71"/>
      <c r="D128" s="71"/>
      <c r="E128" s="72">
        <v>66226.0</v>
      </c>
      <c r="F128" s="19">
        <f t="shared" si="27"/>
        <v>32132</v>
      </c>
      <c r="G128" s="20">
        <f t="shared" si="2"/>
        <v>0.4851870866</v>
      </c>
      <c r="H128" s="17">
        <f t="shared" si="71"/>
        <v>866</v>
      </c>
      <c r="I128" s="72">
        <v>30785.0</v>
      </c>
      <c r="J128" s="20">
        <f t="shared" si="3"/>
        <v>0.4648476429</v>
      </c>
      <c r="K128" s="20">
        <f t="shared" si="18"/>
        <v>0.9029447997</v>
      </c>
      <c r="L128" s="17">
        <f t="shared" si="36"/>
        <v>68</v>
      </c>
      <c r="M128" s="72">
        <v>3309.0</v>
      </c>
      <c r="N128" s="22">
        <f t="shared" si="16"/>
        <v>0.04996527044</v>
      </c>
      <c r="O128" s="36">
        <f t="shared" si="19"/>
        <v>0.09705520033</v>
      </c>
      <c r="P128" s="73">
        <v>13471.0</v>
      </c>
      <c r="Q128" s="73">
        <v>38702.0</v>
      </c>
      <c r="R128" s="61">
        <f t="shared" si="118"/>
        <v>52173</v>
      </c>
      <c r="S128" s="73">
        <v>946054.0</v>
      </c>
      <c r="T128" s="74">
        <v>562759.0</v>
      </c>
      <c r="U128" s="17">
        <f t="shared" si="59"/>
        <v>496533</v>
      </c>
      <c r="V128" s="19">
        <f t="shared" si="6"/>
        <v>66226</v>
      </c>
      <c r="W128" s="75">
        <v>0.0</v>
      </c>
      <c r="X128" s="39">
        <f t="shared" ref="X128:Y128" si="218">S128-S127</f>
        <v>17816</v>
      </c>
      <c r="Y128" s="19">
        <f t="shared" si="218"/>
        <v>10675</v>
      </c>
      <c r="Z128" s="19"/>
      <c r="AA128" s="19">
        <f t="shared" si="20"/>
        <v>2084.292593</v>
      </c>
      <c r="AB128" s="28">
        <f t="shared" si="8"/>
        <v>14.28523541</v>
      </c>
      <c r="AC128" s="29">
        <f t="shared" si="9"/>
        <v>8.497553831</v>
      </c>
      <c r="AD128" s="29">
        <f t="shared" si="10"/>
        <v>8.418769716</v>
      </c>
      <c r="AE128" s="40">
        <f t="shared" si="11"/>
        <v>0.1176809256</v>
      </c>
      <c r="AF128" s="40">
        <f t="shared" si="39"/>
        <v>0.1187822014</v>
      </c>
      <c r="AG128" s="22">
        <f t="shared" si="22"/>
        <v>0.01952030543</v>
      </c>
      <c r="AH128" s="37">
        <f t="shared" si="23"/>
        <v>0.1151788954</v>
      </c>
      <c r="AI128" s="59">
        <f t="shared" ref="AI128:AJ128" si="219">average(X122:X128)</f>
        <v>20308</v>
      </c>
      <c r="AJ128" s="59">
        <f t="shared" si="219"/>
        <v>12205.85714</v>
      </c>
      <c r="AK128" s="60">
        <f t="shared" si="51"/>
        <v>1.663791388</v>
      </c>
      <c r="AL128" s="76">
        <f t="shared" si="121"/>
        <v>6009.228509</v>
      </c>
      <c r="AM128" s="19"/>
      <c r="AN128" s="19"/>
      <c r="AO128" s="77"/>
      <c r="AP128" s="77"/>
      <c r="AQ128" s="78"/>
      <c r="AR128" s="78"/>
      <c r="AS128" s="78"/>
      <c r="AT128" s="78"/>
      <c r="AU128" s="78"/>
      <c r="AV128" s="78"/>
      <c r="AW128" s="78"/>
      <c r="AX128" s="78"/>
      <c r="AY128" s="76">
        <f t="shared" si="96"/>
        <v>12205.85714</v>
      </c>
      <c r="AZ128" s="79">
        <f t="shared" si="97"/>
        <v>0.1151788954</v>
      </c>
      <c r="BA128" s="80">
        <v>2389.0</v>
      </c>
      <c r="BB128" s="80">
        <v>199.0</v>
      </c>
      <c r="BC128" s="59">
        <f t="shared" si="106"/>
        <v>3376.571429</v>
      </c>
      <c r="BD128" s="81">
        <f t="shared" si="107"/>
        <v>0.08329845123</v>
      </c>
      <c r="BE128" s="81">
        <f t="shared" si="108"/>
        <v>0.06122017262</v>
      </c>
      <c r="BF128" s="59">
        <f t="shared" si="109"/>
        <v>8286</v>
      </c>
      <c r="BG128" s="59">
        <f t="shared" si="110"/>
        <v>1069</v>
      </c>
      <c r="BH128" s="59">
        <f t="shared" si="111"/>
        <v>8829.285714</v>
      </c>
      <c r="BI128" s="81">
        <f t="shared" si="112"/>
        <v>0.1290127927</v>
      </c>
      <c r="BJ128" s="81">
        <f t="shared" si="113"/>
        <v>0.1358142545</v>
      </c>
      <c r="BK128" s="31"/>
      <c r="BL128" s="31"/>
      <c r="BM128" s="31"/>
      <c r="BN128" s="31"/>
      <c r="BO128" s="31"/>
      <c r="BP128" s="31"/>
      <c r="BQ128" s="31"/>
      <c r="BR128" s="31"/>
      <c r="BS128" s="31"/>
      <c r="BT128" s="31"/>
    </row>
    <row r="129">
      <c r="A129" s="16">
        <v>44020.0</v>
      </c>
      <c r="B129" s="17">
        <f t="shared" si="70"/>
        <v>1853</v>
      </c>
      <c r="C129" s="71"/>
      <c r="D129" s="71"/>
      <c r="E129" s="72">
        <v>68079.0</v>
      </c>
      <c r="F129" s="19">
        <f t="shared" si="27"/>
        <v>33135</v>
      </c>
      <c r="G129" s="20">
        <f t="shared" si="2"/>
        <v>0.4867139647</v>
      </c>
      <c r="H129" s="17">
        <f t="shared" si="71"/>
        <v>800</v>
      </c>
      <c r="I129" s="72">
        <v>31585.0</v>
      </c>
      <c r="J129" s="20">
        <f t="shared" si="3"/>
        <v>0.4639462977</v>
      </c>
      <c r="K129" s="20">
        <f t="shared" si="18"/>
        <v>0.9038747711</v>
      </c>
      <c r="L129" s="17">
        <f t="shared" si="36"/>
        <v>50</v>
      </c>
      <c r="M129" s="72">
        <v>3359.0</v>
      </c>
      <c r="N129" s="22">
        <f t="shared" si="16"/>
        <v>0.04933973766</v>
      </c>
      <c r="O129" s="36">
        <f t="shared" si="19"/>
        <v>0.09612522894</v>
      </c>
      <c r="P129" s="73">
        <v>13636.0</v>
      </c>
      <c r="Q129" s="73">
        <v>38498.0</v>
      </c>
      <c r="R129" s="61">
        <f t="shared" si="118"/>
        <v>52134</v>
      </c>
      <c r="S129" s="61">
        <f>S128+22183</f>
        <v>968237</v>
      </c>
      <c r="T129" s="74">
        <v>575536.0</v>
      </c>
      <c r="U129" s="17">
        <f t="shared" si="59"/>
        <v>507457</v>
      </c>
      <c r="V129" s="19">
        <f t="shared" si="6"/>
        <v>68079</v>
      </c>
      <c r="W129" s="75">
        <v>0.0</v>
      </c>
      <c r="X129" s="39">
        <f t="shared" ref="X129:Y129" si="220">S129-S128</f>
        <v>22183</v>
      </c>
      <c r="Y129" s="19">
        <f t="shared" si="220"/>
        <v>12777</v>
      </c>
      <c r="Z129" s="19"/>
      <c r="AA129" s="19">
        <f t="shared" si="20"/>
        <v>2131.614815</v>
      </c>
      <c r="AB129" s="28">
        <f t="shared" si="8"/>
        <v>14.2222565</v>
      </c>
      <c r="AC129" s="29">
        <f t="shared" si="9"/>
        <v>8.453943213</v>
      </c>
      <c r="AD129" s="29">
        <f t="shared" si="10"/>
        <v>6.895304911</v>
      </c>
      <c r="AE129" s="40">
        <f t="shared" si="11"/>
        <v>0.1182879959</v>
      </c>
      <c r="AF129" s="40">
        <f t="shared" si="39"/>
        <v>0.145026219</v>
      </c>
      <c r="AG129" s="22">
        <f t="shared" si="22"/>
        <v>0.02797994745</v>
      </c>
      <c r="AH129" s="37">
        <f t="shared" si="23"/>
        <v>0.1238794492</v>
      </c>
      <c r="AI129" s="59">
        <f t="shared" ref="AI129:AJ129" si="221">average(X123:X129)</f>
        <v>20371.57143</v>
      </c>
      <c r="AJ129" s="59">
        <f t="shared" si="221"/>
        <v>11888.28571</v>
      </c>
      <c r="AK129" s="60">
        <f t="shared" si="51"/>
        <v>1.7135836</v>
      </c>
      <c r="AL129" s="76">
        <f t="shared" si="121"/>
        <v>6458.331202</v>
      </c>
      <c r="AM129" s="19"/>
      <c r="AN129" s="19"/>
      <c r="AO129" s="77"/>
      <c r="AP129" s="77"/>
      <c r="AQ129" s="78"/>
      <c r="AR129" s="78"/>
      <c r="AS129" s="78"/>
      <c r="AT129" s="78"/>
      <c r="AU129" s="78"/>
      <c r="AV129" s="78"/>
      <c r="AW129" s="78"/>
      <c r="AX129" s="78"/>
      <c r="AY129" s="76">
        <f t="shared" si="96"/>
        <v>11888.28571</v>
      </c>
      <c r="AZ129" s="79">
        <f t="shared" si="97"/>
        <v>0.1238794492</v>
      </c>
      <c r="BA129" s="80">
        <v>3202.0</v>
      </c>
      <c r="BB129" s="80">
        <v>344.0</v>
      </c>
      <c r="BC129" s="59">
        <f t="shared" si="106"/>
        <v>3365.857143</v>
      </c>
      <c r="BD129" s="81">
        <f t="shared" si="107"/>
        <v>0.1074328545</v>
      </c>
      <c r="BE129" s="81">
        <f t="shared" si="108"/>
        <v>0.06735707313</v>
      </c>
      <c r="BF129" s="59">
        <f t="shared" si="109"/>
        <v>9575</v>
      </c>
      <c r="BG129" s="59">
        <f t="shared" si="110"/>
        <v>1509</v>
      </c>
      <c r="BH129" s="59">
        <f t="shared" si="111"/>
        <v>8522.428571</v>
      </c>
      <c r="BI129" s="81">
        <f t="shared" si="112"/>
        <v>0.1575979112</v>
      </c>
      <c r="BJ129" s="81">
        <f t="shared" si="113"/>
        <v>0.1462024574</v>
      </c>
      <c r="BK129" s="31"/>
      <c r="BL129" s="31"/>
      <c r="BM129" s="31"/>
      <c r="BN129" s="31"/>
      <c r="BO129" s="31"/>
      <c r="BP129" s="31"/>
      <c r="BQ129" s="31"/>
      <c r="BR129" s="31"/>
      <c r="BS129" s="31"/>
      <c r="BT129" s="31"/>
    </row>
    <row r="130">
      <c r="A130" s="16">
        <v>44021.0</v>
      </c>
      <c r="B130" s="17">
        <f t="shared" si="70"/>
        <v>2657</v>
      </c>
      <c r="C130" s="71"/>
      <c r="D130" s="71"/>
      <c r="E130" s="72">
        <v>70736.0</v>
      </c>
      <c r="F130" s="19">
        <f t="shared" si="27"/>
        <v>34668</v>
      </c>
      <c r="G130" s="20">
        <f t="shared" si="2"/>
        <v>0.4901040489</v>
      </c>
      <c r="H130" s="17">
        <f t="shared" si="71"/>
        <v>1066</v>
      </c>
      <c r="I130" s="72">
        <v>32651.0</v>
      </c>
      <c r="J130" s="20">
        <f t="shared" si="3"/>
        <v>0.4615895725</v>
      </c>
      <c r="K130" s="20">
        <f t="shared" si="18"/>
        <v>0.9052622824</v>
      </c>
      <c r="L130" s="17">
        <f t="shared" si="36"/>
        <v>58</v>
      </c>
      <c r="M130" s="72">
        <v>3417.0</v>
      </c>
      <c r="N130" s="22">
        <f t="shared" si="16"/>
        <v>0.04830637865</v>
      </c>
      <c r="O130" s="36">
        <f t="shared" si="19"/>
        <v>0.09473771764</v>
      </c>
      <c r="P130" s="73">
        <v>13732.0</v>
      </c>
      <c r="Q130" s="73">
        <v>38498.0</v>
      </c>
      <c r="R130" s="61">
        <f t="shared" si="118"/>
        <v>52230</v>
      </c>
      <c r="S130" s="61">
        <f>S129+23832</f>
        <v>992069</v>
      </c>
      <c r="T130" s="74">
        <v>588080.0</v>
      </c>
      <c r="U130" s="17">
        <f t="shared" si="59"/>
        <v>517344</v>
      </c>
      <c r="V130" s="19">
        <f t="shared" si="6"/>
        <v>70736</v>
      </c>
      <c r="W130" s="75">
        <v>0.0</v>
      </c>
      <c r="X130" s="39">
        <f t="shared" ref="X130:Y130" si="222">S130-S129</f>
        <v>23832</v>
      </c>
      <c r="Y130" s="19">
        <f t="shared" si="222"/>
        <v>12544</v>
      </c>
      <c r="Z130" s="19"/>
      <c r="AA130" s="19">
        <f t="shared" si="20"/>
        <v>2178.074074</v>
      </c>
      <c r="AB130" s="28">
        <f t="shared" si="8"/>
        <v>14.02495193</v>
      </c>
      <c r="AC130" s="29">
        <f t="shared" si="9"/>
        <v>8.313729925</v>
      </c>
      <c r="AD130" s="29">
        <f t="shared" si="10"/>
        <v>4.721114038</v>
      </c>
      <c r="AE130" s="40">
        <f t="shared" si="11"/>
        <v>0.1202829547</v>
      </c>
      <c r="AF130" s="40">
        <f t="shared" si="39"/>
        <v>0.2118144133</v>
      </c>
      <c r="AG130" s="22">
        <f t="shared" si="22"/>
        <v>0.03902818784</v>
      </c>
      <c r="AH130" s="37">
        <f t="shared" si="23"/>
        <v>0.1335169751</v>
      </c>
      <c r="AI130" s="59">
        <f t="shared" ref="AI130:AJ130" si="223">average(X124:X130)</f>
        <v>20416.28571</v>
      </c>
      <c r="AJ130" s="59">
        <f t="shared" si="223"/>
        <v>12135.42857</v>
      </c>
      <c r="AK130" s="60">
        <f t="shared" si="51"/>
        <v>1.682370391</v>
      </c>
      <c r="AL130" s="76">
        <f t="shared" si="121"/>
        <v>6973.591609</v>
      </c>
      <c r="AM130" s="19"/>
      <c r="AN130" s="19"/>
      <c r="AO130" s="77"/>
      <c r="AP130" s="77"/>
      <c r="AQ130" s="78"/>
      <c r="AR130" s="78"/>
      <c r="AS130" s="78"/>
      <c r="AT130" s="78"/>
      <c r="AU130" s="78"/>
      <c r="AV130" s="78"/>
      <c r="AW130" s="78"/>
      <c r="AX130" s="78"/>
      <c r="AY130" s="76">
        <f t="shared" si="96"/>
        <v>12135.42857</v>
      </c>
      <c r="AZ130" s="79">
        <f t="shared" si="97"/>
        <v>0.1335169751</v>
      </c>
      <c r="BA130" s="80">
        <v>4334.0</v>
      </c>
      <c r="BB130" s="80">
        <v>293.0</v>
      </c>
      <c r="BC130" s="59">
        <f t="shared" si="106"/>
        <v>3510</v>
      </c>
      <c r="BD130" s="81">
        <f t="shared" si="107"/>
        <v>0.06760498385</v>
      </c>
      <c r="BE130" s="81">
        <f t="shared" si="108"/>
        <v>0.06845746846</v>
      </c>
      <c r="BF130" s="59">
        <f t="shared" si="109"/>
        <v>8210</v>
      </c>
      <c r="BG130" s="59">
        <f t="shared" si="110"/>
        <v>2364</v>
      </c>
      <c r="BH130" s="59">
        <f t="shared" si="111"/>
        <v>8625.428571</v>
      </c>
      <c r="BI130" s="81">
        <f t="shared" si="112"/>
        <v>0.2879415347</v>
      </c>
      <c r="BJ130" s="81">
        <f t="shared" si="113"/>
        <v>0.1599920501</v>
      </c>
      <c r="BK130" s="31"/>
      <c r="BL130" s="31"/>
      <c r="BM130" s="31"/>
      <c r="BN130" s="31"/>
      <c r="BO130" s="31"/>
      <c r="BP130" s="31"/>
      <c r="BQ130" s="31"/>
      <c r="BR130" s="31"/>
      <c r="BS130" s="31"/>
      <c r="BT130" s="31"/>
    </row>
    <row r="131">
      <c r="A131" s="16">
        <v>44022.0</v>
      </c>
      <c r="B131" s="17">
        <f t="shared" si="70"/>
        <v>1611</v>
      </c>
      <c r="C131" s="71"/>
      <c r="D131" s="71"/>
      <c r="E131" s="72">
        <v>72347.0</v>
      </c>
      <c r="F131" s="19">
        <f t="shared" si="27"/>
        <v>35349</v>
      </c>
      <c r="G131" s="20">
        <f t="shared" si="2"/>
        <v>0.4886035357</v>
      </c>
      <c r="H131" s="17">
        <f t="shared" si="71"/>
        <v>878</v>
      </c>
      <c r="I131" s="72">
        <v>33529.0</v>
      </c>
      <c r="J131" s="20">
        <f t="shared" si="3"/>
        <v>0.4634469985</v>
      </c>
      <c r="K131" s="20">
        <f t="shared" si="18"/>
        <v>0.906238175</v>
      </c>
      <c r="L131" s="17">
        <f t="shared" si="36"/>
        <v>52</v>
      </c>
      <c r="M131" s="72">
        <v>3469.0</v>
      </c>
      <c r="N131" s="22">
        <f t="shared" si="16"/>
        <v>0.04794946577</v>
      </c>
      <c r="O131" s="36">
        <f t="shared" si="19"/>
        <v>0.09376182496</v>
      </c>
      <c r="P131" s="73">
        <v>13882.0</v>
      </c>
      <c r="Q131" s="73">
        <v>38705.0</v>
      </c>
      <c r="R131" s="61">
        <f t="shared" si="118"/>
        <v>52587</v>
      </c>
      <c r="S131" s="61">
        <f>S130+23609</f>
        <v>1015678</v>
      </c>
      <c r="T131" s="74">
        <v>597468.0</v>
      </c>
      <c r="U131" s="17">
        <f t="shared" si="59"/>
        <v>525121</v>
      </c>
      <c r="V131" s="19">
        <f t="shared" si="6"/>
        <v>72347</v>
      </c>
      <c r="W131" s="75">
        <v>0.0</v>
      </c>
      <c r="X131" s="39">
        <f t="shared" ref="X131:Y131" si="224">S131-S130</f>
        <v>23609</v>
      </c>
      <c r="Y131" s="19">
        <f t="shared" si="224"/>
        <v>9388</v>
      </c>
      <c r="Z131" s="19"/>
      <c r="AA131" s="19">
        <f t="shared" si="20"/>
        <v>2212.844444</v>
      </c>
      <c r="AB131" s="28">
        <f t="shared" si="8"/>
        <v>14.03897881</v>
      </c>
      <c r="AC131" s="29">
        <f t="shared" si="9"/>
        <v>8.258365931</v>
      </c>
      <c r="AD131" s="29">
        <f t="shared" si="10"/>
        <v>5.827436375</v>
      </c>
      <c r="AE131" s="40">
        <f t="shared" si="11"/>
        <v>0.1210893303</v>
      </c>
      <c r="AF131" s="40">
        <f t="shared" si="39"/>
        <v>0.1716020452</v>
      </c>
      <c r="AG131" s="22">
        <f t="shared" si="22"/>
        <v>0.0227748247</v>
      </c>
      <c r="AH131" s="37">
        <f t="shared" si="23"/>
        <v>0.1503522672</v>
      </c>
      <c r="AI131" s="59">
        <f t="shared" ref="AI131:AJ131" si="225">average(X125:X131)</f>
        <v>20606</v>
      </c>
      <c r="AJ131" s="59">
        <f t="shared" si="225"/>
        <v>11071.14286</v>
      </c>
      <c r="AK131" s="60">
        <f t="shared" si="51"/>
        <v>1.861235129</v>
      </c>
      <c r="AL131" s="76">
        <f t="shared" si="121"/>
        <v>7906.574673</v>
      </c>
      <c r="AM131" s="19"/>
      <c r="AN131" s="19"/>
      <c r="AO131" s="77"/>
      <c r="AP131" s="77"/>
      <c r="AQ131" s="78"/>
      <c r="AR131" s="78"/>
      <c r="AS131" s="78"/>
      <c r="AT131" s="78"/>
      <c r="AU131" s="78"/>
      <c r="AV131" s="78"/>
      <c r="AW131" s="78"/>
      <c r="AX131" s="78"/>
      <c r="AY131" s="76">
        <f t="shared" si="96"/>
        <v>11071.14286</v>
      </c>
      <c r="AZ131" s="79">
        <f t="shared" si="97"/>
        <v>0.1503522672</v>
      </c>
      <c r="BA131" s="80">
        <v>4480.0</v>
      </c>
      <c r="BB131" s="80">
        <v>236.0</v>
      </c>
      <c r="BC131" s="59">
        <f t="shared" si="106"/>
        <v>3657.571429</v>
      </c>
      <c r="BD131" s="81">
        <f t="shared" si="107"/>
        <v>0.05267857143</v>
      </c>
      <c r="BE131" s="81">
        <f t="shared" si="108"/>
        <v>0.06928875522</v>
      </c>
      <c r="BF131" s="59">
        <f t="shared" si="109"/>
        <v>4908</v>
      </c>
      <c r="BG131" s="59">
        <f t="shared" si="110"/>
        <v>1375</v>
      </c>
      <c r="BH131" s="59">
        <f t="shared" si="111"/>
        <v>7413.571429</v>
      </c>
      <c r="BI131" s="81">
        <f t="shared" si="112"/>
        <v>0.2801548492</v>
      </c>
      <c r="BJ131" s="81">
        <f t="shared" si="113"/>
        <v>0.1903458907</v>
      </c>
      <c r="BK131" s="31"/>
      <c r="BL131" s="31"/>
      <c r="BM131" s="31"/>
      <c r="BN131" s="31"/>
      <c r="BO131" s="31"/>
      <c r="BP131" s="31"/>
      <c r="BQ131" s="31"/>
      <c r="BR131" s="31"/>
      <c r="BS131" s="31"/>
      <c r="BT131" s="31"/>
    </row>
    <row r="132">
      <c r="A132" s="16">
        <v>44023.0</v>
      </c>
      <c r="B132" s="17">
        <f t="shared" si="70"/>
        <v>1671</v>
      </c>
      <c r="C132" s="71"/>
      <c r="D132" s="71"/>
      <c r="E132" s="72">
        <v>74018.0</v>
      </c>
      <c r="F132" s="19">
        <f t="shared" si="27"/>
        <v>35764</v>
      </c>
      <c r="G132" s="20">
        <f t="shared" si="2"/>
        <v>0.4831797671</v>
      </c>
      <c r="H132" s="17">
        <f t="shared" si="71"/>
        <v>1190</v>
      </c>
      <c r="I132" s="72">
        <v>34719.0</v>
      </c>
      <c r="J132" s="20">
        <f t="shared" si="3"/>
        <v>0.4690615796</v>
      </c>
      <c r="K132" s="20">
        <f t="shared" si="18"/>
        <v>0.907591363</v>
      </c>
      <c r="L132" s="17">
        <f t="shared" si="36"/>
        <v>66</v>
      </c>
      <c r="M132" s="72">
        <v>3535.0</v>
      </c>
      <c r="N132" s="22">
        <f t="shared" si="16"/>
        <v>0.0477586533</v>
      </c>
      <c r="O132" s="36">
        <f t="shared" si="19"/>
        <v>0.09240863701</v>
      </c>
      <c r="P132" s="73">
        <v>13752.0</v>
      </c>
      <c r="Q132" s="73">
        <v>34887.0</v>
      </c>
      <c r="R132" s="61">
        <f t="shared" si="118"/>
        <v>48639</v>
      </c>
      <c r="S132" s="61">
        <f>S131+23310</f>
        <v>1038988</v>
      </c>
      <c r="T132" s="73">
        <v>610093.0</v>
      </c>
      <c r="U132" s="17">
        <f t="shared" si="59"/>
        <v>536075</v>
      </c>
      <c r="V132" s="19">
        <f t="shared" si="6"/>
        <v>74018</v>
      </c>
      <c r="W132" s="75">
        <v>0.0</v>
      </c>
      <c r="X132" s="39">
        <f t="shared" ref="X132:Y132" si="226">S132-S131</f>
        <v>23310</v>
      </c>
      <c r="Y132" s="19">
        <f t="shared" si="226"/>
        <v>12625</v>
      </c>
      <c r="Z132" s="19"/>
      <c r="AA132" s="19">
        <f t="shared" si="20"/>
        <v>2259.603704</v>
      </c>
      <c r="AB132" s="28">
        <f t="shared" si="8"/>
        <v>14.03696398</v>
      </c>
      <c r="AC132" s="29">
        <f t="shared" si="9"/>
        <v>8.242495069</v>
      </c>
      <c r="AD132" s="29">
        <f t="shared" si="10"/>
        <v>7.555356074</v>
      </c>
      <c r="AE132" s="40">
        <f t="shared" si="11"/>
        <v>0.1213224869</v>
      </c>
      <c r="AF132" s="40">
        <f t="shared" si="39"/>
        <v>0.1323564356</v>
      </c>
      <c r="AG132" s="22">
        <f t="shared" si="22"/>
        <v>0.02309701854</v>
      </c>
      <c r="AH132" s="37">
        <f t="shared" si="23"/>
        <v>0.147667363</v>
      </c>
      <c r="AI132" s="59">
        <f t="shared" ref="AI132:AJ132" si="227">average(X126:X132)</f>
        <v>20651.42857</v>
      </c>
      <c r="AJ132" s="59">
        <f t="shared" si="227"/>
        <v>11489.14286</v>
      </c>
      <c r="AK132" s="60">
        <f t="shared" si="51"/>
        <v>1.797473391</v>
      </c>
      <c r="AL132" s="76">
        <f t="shared" si="121"/>
        <v>7182.392868</v>
      </c>
      <c r="AM132" s="19"/>
      <c r="AN132" s="19"/>
      <c r="AO132" s="77"/>
      <c r="AP132" s="77"/>
      <c r="AQ132" s="78"/>
      <c r="AR132" s="78"/>
      <c r="AS132" s="78"/>
      <c r="AT132" s="78"/>
      <c r="AU132" s="78"/>
      <c r="AV132" s="78"/>
      <c r="AW132" s="78"/>
      <c r="AX132" s="78"/>
      <c r="AY132" s="76">
        <f t="shared" si="96"/>
        <v>11489.14286</v>
      </c>
      <c r="AZ132" s="79">
        <f t="shared" si="97"/>
        <v>0.147667363</v>
      </c>
      <c r="BA132" s="80">
        <v>4890.0</v>
      </c>
      <c r="BB132" s="80">
        <v>359.0</v>
      </c>
      <c r="BC132" s="59">
        <f t="shared" si="106"/>
        <v>3756.285714</v>
      </c>
      <c r="BD132" s="81">
        <f t="shared" si="107"/>
        <v>0.07341513292</v>
      </c>
      <c r="BE132" s="81">
        <f t="shared" si="108"/>
        <v>0.07294439796</v>
      </c>
      <c r="BF132" s="59">
        <f t="shared" si="109"/>
        <v>7735</v>
      </c>
      <c r="BG132" s="59">
        <f t="shared" si="110"/>
        <v>1312</v>
      </c>
      <c r="BH132" s="59">
        <f t="shared" si="111"/>
        <v>7732.857143</v>
      </c>
      <c r="BI132" s="81">
        <f t="shared" si="112"/>
        <v>0.1696186167</v>
      </c>
      <c r="BJ132" s="81">
        <f t="shared" si="113"/>
        <v>0.1839645298</v>
      </c>
      <c r="BK132" s="31"/>
      <c r="BL132" s="31"/>
      <c r="BM132" s="31"/>
      <c r="BN132" s="31"/>
      <c r="BO132" s="31"/>
      <c r="BP132" s="31"/>
      <c r="BQ132" s="31"/>
      <c r="BR132" s="31"/>
      <c r="BS132" s="31"/>
      <c r="BT132" s="31"/>
    </row>
    <row r="133">
      <c r="A133" s="16">
        <v>44024.0</v>
      </c>
      <c r="B133" s="17">
        <f t="shared" si="70"/>
        <v>1681</v>
      </c>
      <c r="C133" s="71"/>
      <c r="D133" s="71"/>
      <c r="E133" s="72">
        <v>75699.0</v>
      </c>
      <c r="F133" s="19">
        <f t="shared" si="27"/>
        <v>36455</v>
      </c>
      <c r="G133" s="20">
        <f t="shared" si="2"/>
        <v>0.4815783564</v>
      </c>
      <c r="H133" s="17">
        <f t="shared" si="71"/>
        <v>919</v>
      </c>
      <c r="I133" s="72">
        <v>35638.0</v>
      </c>
      <c r="J133" s="20">
        <f t="shared" si="3"/>
        <v>0.4707856114</v>
      </c>
      <c r="K133" s="20">
        <f t="shared" si="18"/>
        <v>0.9081133422</v>
      </c>
      <c r="L133" s="17">
        <f t="shared" si="36"/>
        <v>71</v>
      </c>
      <c r="M133" s="72">
        <v>3606.0</v>
      </c>
      <c r="N133" s="22">
        <f t="shared" si="16"/>
        <v>0.04763603218</v>
      </c>
      <c r="O133" s="36">
        <f t="shared" si="19"/>
        <v>0.09188665783</v>
      </c>
      <c r="P133" s="73">
        <v>14515.0</v>
      </c>
      <c r="Q133" s="73">
        <v>34486.0</v>
      </c>
      <c r="R133" s="61">
        <f t="shared" si="118"/>
        <v>49001</v>
      </c>
      <c r="S133" s="61">
        <f>S132+22379</f>
        <v>1061367</v>
      </c>
      <c r="T133" s="73">
        <v>621087.0</v>
      </c>
      <c r="U133" s="17">
        <f t="shared" si="59"/>
        <v>545388</v>
      </c>
      <c r="V133" s="19">
        <f t="shared" si="6"/>
        <v>75699</v>
      </c>
      <c r="W133" s="75">
        <v>0.0</v>
      </c>
      <c r="X133" s="39">
        <f t="shared" ref="X133:Y133" si="228">S133-S132</f>
        <v>22379</v>
      </c>
      <c r="Y133" s="19">
        <f t="shared" si="228"/>
        <v>10994</v>
      </c>
      <c r="Z133" s="19"/>
      <c r="AA133" s="19">
        <f t="shared" si="20"/>
        <v>2300.322222</v>
      </c>
      <c r="AB133" s="28">
        <f t="shared" si="8"/>
        <v>14.02088535</v>
      </c>
      <c r="AC133" s="29">
        <f t="shared" si="9"/>
        <v>8.204692268</v>
      </c>
      <c r="AD133" s="29">
        <f t="shared" si="10"/>
        <v>6.54015467</v>
      </c>
      <c r="AE133" s="40">
        <f t="shared" si="11"/>
        <v>0.1218814755</v>
      </c>
      <c r="AF133" s="40">
        <f t="shared" si="39"/>
        <v>0.1529015827</v>
      </c>
      <c r="AG133" s="22">
        <f t="shared" si="22"/>
        <v>0.02271069199</v>
      </c>
      <c r="AH133" s="37">
        <f t="shared" si="23"/>
        <v>0.147691319</v>
      </c>
      <c r="AI133" s="59">
        <f t="shared" ref="AI133:AJ133" si="229">average(X127:X133)</f>
        <v>20840.71429</v>
      </c>
      <c r="AJ133" s="59">
        <f t="shared" si="229"/>
        <v>11558.85714</v>
      </c>
      <c r="AK133" s="60">
        <f t="shared" si="51"/>
        <v>1.803008206</v>
      </c>
      <c r="AL133" s="76">
        <f t="shared" si="121"/>
        <v>7237.022321</v>
      </c>
      <c r="AM133" s="19"/>
      <c r="AN133" s="19"/>
      <c r="AO133" s="77"/>
      <c r="AP133" s="77"/>
      <c r="AQ133" s="78"/>
      <c r="AR133" s="78"/>
      <c r="AS133" s="78"/>
      <c r="AT133" s="78"/>
      <c r="AU133" s="78"/>
      <c r="AV133" s="78"/>
      <c r="AW133" s="78"/>
      <c r="AX133" s="78"/>
      <c r="AY133" s="76">
        <f t="shared" si="96"/>
        <v>11558.85714</v>
      </c>
      <c r="AZ133" s="79">
        <f t="shared" si="97"/>
        <v>0.147691319</v>
      </c>
      <c r="BA133" s="80">
        <v>3821.0</v>
      </c>
      <c r="BB133" s="80">
        <v>404.0</v>
      </c>
      <c r="BC133" s="59">
        <f t="shared" si="106"/>
        <v>3694.857143</v>
      </c>
      <c r="BD133" s="81">
        <f t="shared" si="107"/>
        <v>0.1057314839</v>
      </c>
      <c r="BE133" s="81">
        <f t="shared" si="108"/>
        <v>0.07987936901</v>
      </c>
      <c r="BF133" s="59">
        <f t="shared" si="109"/>
        <v>7173</v>
      </c>
      <c r="BG133" s="59">
        <f t="shared" si="110"/>
        <v>1277</v>
      </c>
      <c r="BH133" s="59">
        <f t="shared" si="111"/>
        <v>7864</v>
      </c>
      <c r="BI133" s="81">
        <f t="shared" si="112"/>
        <v>0.1780287188</v>
      </c>
      <c r="BJ133" s="81">
        <f t="shared" si="113"/>
        <v>0.1795523906</v>
      </c>
      <c r="BK133" s="31"/>
      <c r="BL133" s="31"/>
      <c r="BM133" s="31"/>
      <c r="BN133" s="31"/>
      <c r="BO133" s="31"/>
      <c r="BP133" s="31"/>
      <c r="BQ133" s="31"/>
      <c r="BR133" s="31"/>
      <c r="BS133" s="31"/>
      <c r="BT133" s="31"/>
    </row>
    <row r="134">
      <c r="A134" s="16">
        <v>44025.0</v>
      </c>
      <c r="B134" s="17">
        <f t="shared" si="70"/>
        <v>1282</v>
      </c>
      <c r="C134" s="71"/>
      <c r="D134" s="71"/>
      <c r="E134" s="72">
        <v>76981.0</v>
      </c>
      <c r="F134" s="19">
        <f t="shared" si="27"/>
        <v>36636</v>
      </c>
      <c r="G134" s="20">
        <f t="shared" si="2"/>
        <v>0.47590964</v>
      </c>
      <c r="H134" s="17">
        <f t="shared" si="71"/>
        <v>1051</v>
      </c>
      <c r="I134" s="72">
        <v>36689.0</v>
      </c>
      <c r="J134" s="20">
        <f t="shared" si="3"/>
        <v>0.4765981216</v>
      </c>
      <c r="K134" s="20">
        <f t="shared" si="18"/>
        <v>0.9093815838</v>
      </c>
      <c r="L134" s="17">
        <f t="shared" si="36"/>
        <v>50</v>
      </c>
      <c r="M134" s="72">
        <v>3656.0</v>
      </c>
      <c r="N134" s="22">
        <f t="shared" si="16"/>
        <v>0.04749223834</v>
      </c>
      <c r="O134" s="36">
        <f t="shared" si="19"/>
        <v>0.09061841616</v>
      </c>
      <c r="P134" s="73">
        <v>13439.0</v>
      </c>
      <c r="Q134" s="73">
        <v>33504.0</v>
      </c>
      <c r="R134" s="61">
        <f t="shared" si="118"/>
        <v>46943</v>
      </c>
      <c r="S134" s="61">
        <f>S133+13100</f>
        <v>1074467</v>
      </c>
      <c r="T134" s="73">
        <v>630149.0</v>
      </c>
      <c r="U134" s="17">
        <f t="shared" si="59"/>
        <v>553168</v>
      </c>
      <c r="V134" s="19">
        <f t="shared" si="6"/>
        <v>76981</v>
      </c>
      <c r="W134" s="75">
        <v>0.0</v>
      </c>
      <c r="X134" s="39">
        <f t="shared" ref="X134:Y134" si="230">S134-S133</f>
        <v>13100</v>
      </c>
      <c r="Y134" s="19">
        <f t="shared" si="230"/>
        <v>9062</v>
      </c>
      <c r="Z134" s="19"/>
      <c r="AA134" s="19">
        <f t="shared" si="20"/>
        <v>2333.885185</v>
      </c>
      <c r="AB134" s="28">
        <f t="shared" si="8"/>
        <v>13.95756096</v>
      </c>
      <c r="AC134" s="29">
        <f t="shared" si="9"/>
        <v>8.185773113</v>
      </c>
      <c r="AD134" s="29">
        <f t="shared" si="10"/>
        <v>7.068642746</v>
      </c>
      <c r="AE134" s="40">
        <f t="shared" si="11"/>
        <v>0.1221631709</v>
      </c>
      <c r="AF134" s="40">
        <f t="shared" si="39"/>
        <v>0.1414698742</v>
      </c>
      <c r="AG134" s="22">
        <f t="shared" si="22"/>
        <v>0.01693549452</v>
      </c>
      <c r="AH134" s="37">
        <f t="shared" si="23"/>
        <v>0.1540126817</v>
      </c>
      <c r="AI134" s="59">
        <f t="shared" ref="AI134:AJ134" si="231">average(X128:X134)</f>
        <v>20889.85714</v>
      </c>
      <c r="AJ134" s="59">
        <f t="shared" si="231"/>
        <v>11152.14286</v>
      </c>
      <c r="AK134" s="60">
        <f t="shared" si="51"/>
        <v>1.873169794</v>
      </c>
      <c r="AL134" s="76">
        <f t="shared" si="121"/>
        <v>7229.817319</v>
      </c>
      <c r="AM134" s="19"/>
      <c r="AN134" s="19"/>
      <c r="AO134" s="77"/>
      <c r="AP134" s="77"/>
      <c r="AQ134" s="78"/>
      <c r="AR134" s="78"/>
      <c r="AS134" s="78"/>
      <c r="AT134" s="78"/>
      <c r="AU134" s="78"/>
      <c r="AV134" s="78"/>
      <c r="AW134" s="78"/>
      <c r="AX134" s="78"/>
      <c r="AY134" s="76">
        <f t="shared" si="96"/>
        <v>11152.14286</v>
      </c>
      <c r="AZ134" s="79">
        <f t="shared" si="97"/>
        <v>0.1540126817</v>
      </c>
      <c r="BA134" s="80">
        <v>2893.0</v>
      </c>
      <c r="BB134" s="80">
        <v>279.0</v>
      </c>
      <c r="BC134" s="59">
        <f t="shared" si="106"/>
        <v>3715.571429</v>
      </c>
      <c r="BD134" s="81">
        <f t="shared" si="107"/>
        <v>0.09643968199</v>
      </c>
      <c r="BE134" s="81">
        <f t="shared" si="108"/>
        <v>0.08127955708</v>
      </c>
      <c r="BF134" s="59">
        <f t="shared" si="109"/>
        <v>6169</v>
      </c>
      <c r="BG134" s="59">
        <f t="shared" si="110"/>
        <v>1003</v>
      </c>
      <c r="BH134" s="59">
        <f t="shared" si="111"/>
        <v>7436.571429</v>
      </c>
      <c r="BI134" s="81">
        <f t="shared" si="112"/>
        <v>0.1625871292</v>
      </c>
      <c r="BJ134" s="81">
        <f t="shared" si="113"/>
        <v>0.1903526971</v>
      </c>
      <c r="BK134" s="31"/>
      <c r="BL134" s="31"/>
      <c r="BM134" s="31"/>
      <c r="BN134" s="31"/>
      <c r="BO134" s="31"/>
      <c r="BP134" s="31"/>
      <c r="BQ134" s="31"/>
      <c r="BR134" s="31"/>
      <c r="BS134" s="31"/>
      <c r="BT134" s="31"/>
    </row>
    <row r="135">
      <c r="A135" s="16">
        <v>44026.0</v>
      </c>
      <c r="B135" s="17">
        <f t="shared" si="70"/>
        <v>1591</v>
      </c>
      <c r="C135" s="71"/>
      <c r="D135" s="71"/>
      <c r="E135" s="72">
        <v>78572.0</v>
      </c>
      <c r="F135" s="19">
        <f t="shared" si="27"/>
        <v>37226</v>
      </c>
      <c r="G135" s="20">
        <f t="shared" si="2"/>
        <v>0.4737820089</v>
      </c>
      <c r="H135" s="17">
        <f t="shared" si="71"/>
        <v>947</v>
      </c>
      <c r="I135" s="72">
        <v>37636.0</v>
      </c>
      <c r="J135" s="20">
        <f t="shared" si="3"/>
        <v>0.4790001527</v>
      </c>
      <c r="K135" s="20">
        <f t="shared" si="18"/>
        <v>0.9102694336</v>
      </c>
      <c r="L135" s="17">
        <f t="shared" si="36"/>
        <v>54</v>
      </c>
      <c r="M135" s="72">
        <v>3710.0</v>
      </c>
      <c r="N135" s="22">
        <f t="shared" si="16"/>
        <v>0.04721783842</v>
      </c>
      <c r="O135" s="36">
        <f t="shared" si="19"/>
        <v>0.08973056644</v>
      </c>
      <c r="P135" s="61"/>
      <c r="Q135" s="61"/>
      <c r="R135" s="73">
        <v>46701.0</v>
      </c>
      <c r="S135" s="61">
        <f>S134+23001</f>
        <v>1097468</v>
      </c>
      <c r="T135" s="73">
        <v>642164.0</v>
      </c>
      <c r="U135" s="17">
        <f t="shared" si="59"/>
        <v>563592</v>
      </c>
      <c r="V135" s="19">
        <f t="shared" si="6"/>
        <v>78572</v>
      </c>
      <c r="W135" s="75">
        <v>0.0</v>
      </c>
      <c r="X135" s="39">
        <f t="shared" ref="X135:Y135" si="232">S135-S134</f>
        <v>23001</v>
      </c>
      <c r="Y135" s="19">
        <f t="shared" si="232"/>
        <v>12015</v>
      </c>
      <c r="Z135" s="19"/>
      <c r="AA135" s="19">
        <f t="shared" si="20"/>
        <v>2378.385185</v>
      </c>
      <c r="AB135" s="28">
        <f t="shared" si="8"/>
        <v>13.96767296</v>
      </c>
      <c r="AC135" s="29">
        <f t="shared" si="9"/>
        <v>8.172936924</v>
      </c>
      <c r="AD135" s="29">
        <f t="shared" si="10"/>
        <v>7.55185418</v>
      </c>
      <c r="AE135" s="40">
        <f t="shared" si="11"/>
        <v>0.122355037</v>
      </c>
      <c r="AF135" s="40">
        <f t="shared" si="39"/>
        <v>0.1324178111</v>
      </c>
      <c r="AG135" s="22">
        <f t="shared" si="22"/>
        <v>0.02066743742</v>
      </c>
      <c r="AH135" s="37">
        <f t="shared" si="23"/>
        <v>0.1554813929</v>
      </c>
      <c r="AI135" s="59">
        <f t="shared" ref="AI135:AJ135" si="233">average(X129:X135)</f>
        <v>21630.57143</v>
      </c>
      <c r="AJ135" s="59">
        <f t="shared" si="233"/>
        <v>11343.57143</v>
      </c>
      <c r="AK135" s="60">
        <f t="shared" si="51"/>
        <v>1.906857251</v>
      </c>
      <c r="AL135" s="76">
        <f t="shared" si="121"/>
        <v>7261.136528</v>
      </c>
      <c r="AM135" s="19"/>
      <c r="AN135" s="19"/>
      <c r="AO135" s="77"/>
      <c r="AP135" s="77"/>
      <c r="AQ135" s="78"/>
      <c r="AR135" s="78"/>
      <c r="AS135" s="78"/>
      <c r="AT135" s="78"/>
      <c r="AU135" s="78"/>
      <c r="AV135" s="78"/>
      <c r="AW135" s="78"/>
      <c r="AX135" s="78"/>
      <c r="AY135" s="76">
        <f t="shared" si="96"/>
        <v>11343.57143</v>
      </c>
      <c r="AZ135" s="79">
        <f t="shared" si="97"/>
        <v>0.1554813929</v>
      </c>
      <c r="BA135" s="80">
        <v>4009.0</v>
      </c>
      <c r="BB135" s="80">
        <v>275.0</v>
      </c>
      <c r="BC135" s="59">
        <f t="shared" si="106"/>
        <v>3947</v>
      </c>
      <c r="BD135" s="81">
        <f t="shared" si="107"/>
        <v>0.06859565977</v>
      </c>
      <c r="BE135" s="81">
        <f t="shared" si="108"/>
        <v>0.07926454088</v>
      </c>
      <c r="BF135" s="59">
        <f t="shared" si="109"/>
        <v>8006</v>
      </c>
      <c r="BG135" s="59">
        <f t="shared" si="110"/>
        <v>1316</v>
      </c>
      <c r="BH135" s="59">
        <f t="shared" si="111"/>
        <v>7396.571429</v>
      </c>
      <c r="BI135" s="81">
        <f t="shared" si="112"/>
        <v>0.1643767175</v>
      </c>
      <c r="BJ135" s="81">
        <f t="shared" si="113"/>
        <v>0.1961526576</v>
      </c>
      <c r="BK135" s="31"/>
      <c r="BL135" s="31"/>
      <c r="BM135" s="31"/>
      <c r="BN135" s="31"/>
      <c r="BO135" s="31"/>
      <c r="BP135" s="31"/>
      <c r="BQ135" s="31"/>
      <c r="BR135" s="31"/>
      <c r="BS135" s="31"/>
      <c r="BT135" s="31"/>
    </row>
    <row r="136">
      <c r="A136" s="16">
        <v>44027.0</v>
      </c>
      <c r="B136" s="17">
        <f t="shared" si="70"/>
        <v>1522</v>
      </c>
      <c r="C136" s="71"/>
      <c r="D136" s="71"/>
      <c r="E136" s="72">
        <v>80094.0</v>
      </c>
      <c r="F136" s="19">
        <f t="shared" si="27"/>
        <v>37247</v>
      </c>
      <c r="G136" s="20">
        <f t="shared" si="2"/>
        <v>0.4650410767</v>
      </c>
      <c r="H136" s="17">
        <f t="shared" si="71"/>
        <v>1414</v>
      </c>
      <c r="I136" s="72">
        <v>39050.0</v>
      </c>
      <c r="J136" s="20">
        <f t="shared" si="3"/>
        <v>0.4875521263</v>
      </c>
      <c r="K136" s="20">
        <f t="shared" si="18"/>
        <v>0.9113823605</v>
      </c>
      <c r="L136" s="17">
        <f t="shared" si="36"/>
        <v>87</v>
      </c>
      <c r="M136" s="72">
        <v>3797.0</v>
      </c>
      <c r="N136" s="22">
        <f t="shared" si="16"/>
        <v>0.04740679701</v>
      </c>
      <c r="O136" s="36">
        <f t="shared" si="19"/>
        <v>0.08861763951</v>
      </c>
      <c r="P136" s="61"/>
      <c r="Q136" s="61"/>
      <c r="R136" s="73">
        <v>47859.0</v>
      </c>
      <c r="S136" s="61">
        <f>S135+24871</f>
        <v>1122339</v>
      </c>
      <c r="T136" s="73">
        <v>657655.0</v>
      </c>
      <c r="U136" s="17">
        <f t="shared" si="59"/>
        <v>577561</v>
      </c>
      <c r="V136" s="19">
        <f t="shared" si="6"/>
        <v>80094</v>
      </c>
      <c r="W136" s="75">
        <v>0.0</v>
      </c>
      <c r="X136" s="39">
        <f t="shared" ref="X136:Y136" si="234">S136-S135</f>
        <v>24871</v>
      </c>
      <c r="Y136" s="19">
        <f t="shared" si="234"/>
        <v>15491</v>
      </c>
      <c r="Z136" s="19"/>
      <c r="AA136" s="19">
        <f t="shared" si="20"/>
        <v>2435.759259</v>
      </c>
      <c r="AB136" s="28">
        <f t="shared" si="8"/>
        <v>14.01277249</v>
      </c>
      <c r="AC136" s="29">
        <f t="shared" si="9"/>
        <v>8.211039529</v>
      </c>
      <c r="AD136" s="29">
        <f t="shared" si="10"/>
        <v>10.17805519</v>
      </c>
      <c r="AE136" s="40">
        <f t="shared" si="11"/>
        <v>0.1217872593</v>
      </c>
      <c r="AF136" s="40">
        <f t="shared" si="39"/>
        <v>0.09825059712</v>
      </c>
      <c r="AG136" s="22">
        <f t="shared" si="22"/>
        <v>0.01937076821</v>
      </c>
      <c r="AH136" s="37">
        <f t="shared" si="23"/>
        <v>0.1463120593</v>
      </c>
      <c r="AI136" s="59">
        <f t="shared" ref="AI136:AJ136" si="235">average(X130:X136)</f>
        <v>22014.57143</v>
      </c>
      <c r="AJ136" s="59">
        <f t="shared" si="235"/>
        <v>11731.28571</v>
      </c>
      <c r="AK136" s="60">
        <f t="shared" si="51"/>
        <v>1.876569369</v>
      </c>
      <c r="AL136" s="76">
        <f t="shared" si="121"/>
        <v>7002.348847</v>
      </c>
      <c r="AM136" s="19"/>
      <c r="AN136" s="19"/>
      <c r="AO136" s="77"/>
      <c r="AP136" s="77"/>
      <c r="AQ136" s="78"/>
      <c r="AR136" s="78"/>
      <c r="AS136" s="78"/>
      <c r="AT136" s="78"/>
      <c r="AU136" s="78"/>
      <c r="AV136" s="78"/>
      <c r="AW136" s="78"/>
      <c r="AX136" s="78"/>
      <c r="AY136" s="76">
        <f t="shared" si="96"/>
        <v>11731.28571</v>
      </c>
      <c r="AZ136" s="79">
        <f t="shared" si="97"/>
        <v>0.1463120593</v>
      </c>
      <c r="BA136" s="80">
        <v>4519.0</v>
      </c>
      <c r="BB136" s="80">
        <v>258.0</v>
      </c>
      <c r="BC136" s="59">
        <f t="shared" si="106"/>
        <v>4135.142857</v>
      </c>
      <c r="BD136" s="81">
        <f t="shared" si="107"/>
        <v>0.05709227705</v>
      </c>
      <c r="BE136" s="81">
        <f t="shared" si="108"/>
        <v>0.07268707248</v>
      </c>
      <c r="BF136" s="59">
        <f t="shared" si="109"/>
        <v>10972</v>
      </c>
      <c r="BG136" s="59">
        <f t="shared" si="110"/>
        <v>1264</v>
      </c>
      <c r="BH136" s="59">
        <f t="shared" si="111"/>
        <v>7596.142857</v>
      </c>
      <c r="BI136" s="81">
        <f t="shared" si="112"/>
        <v>0.1152023332</v>
      </c>
      <c r="BJ136" s="81">
        <f t="shared" si="113"/>
        <v>0.1863915897</v>
      </c>
      <c r="BK136" s="31"/>
      <c r="BL136" s="31"/>
      <c r="BM136" s="31"/>
      <c r="BN136" s="31"/>
      <c r="BO136" s="31"/>
      <c r="BP136" s="31"/>
      <c r="BQ136" s="31"/>
      <c r="BR136" s="31"/>
      <c r="BS136" s="31"/>
      <c r="BT136" s="31"/>
    </row>
    <row r="137">
      <c r="A137" s="16">
        <v>44028.0</v>
      </c>
      <c r="B137" s="17">
        <f t="shared" si="70"/>
        <v>1574</v>
      </c>
      <c r="C137" s="71"/>
      <c r="D137" s="71"/>
      <c r="E137" s="72">
        <v>81668.0</v>
      </c>
      <c r="F137" s="19">
        <f t="shared" si="27"/>
        <v>37450</v>
      </c>
      <c r="G137" s="20">
        <f t="shared" si="2"/>
        <v>0.4585639418</v>
      </c>
      <c r="H137" s="17">
        <f t="shared" si="71"/>
        <v>1295</v>
      </c>
      <c r="I137" s="72">
        <v>40345.0</v>
      </c>
      <c r="J137" s="20">
        <f t="shared" si="3"/>
        <v>0.4940123427</v>
      </c>
      <c r="K137" s="20">
        <f t="shared" si="18"/>
        <v>0.9124112352</v>
      </c>
      <c r="L137" s="17">
        <f t="shared" si="36"/>
        <v>76</v>
      </c>
      <c r="M137" s="72">
        <v>3873.0</v>
      </c>
      <c r="N137" s="22">
        <f t="shared" si="16"/>
        <v>0.04742371553</v>
      </c>
      <c r="O137" s="36">
        <f t="shared" si="19"/>
        <v>0.08758876476</v>
      </c>
      <c r="P137" s="61"/>
      <c r="Q137" s="61"/>
      <c r="R137" s="73">
        <v>46727.0</v>
      </c>
      <c r="S137" s="61">
        <f>S136+23947</f>
        <v>1146286</v>
      </c>
      <c r="T137" s="73">
        <v>669811.0</v>
      </c>
      <c r="U137" s="17">
        <f t="shared" si="59"/>
        <v>588143</v>
      </c>
      <c r="V137" s="19">
        <f t="shared" si="6"/>
        <v>81668</v>
      </c>
      <c r="W137" s="75">
        <v>0.0</v>
      </c>
      <c r="X137" s="39">
        <f t="shared" ref="X137:Y137" si="236">S137-S136</f>
        <v>23947</v>
      </c>
      <c r="Y137" s="19">
        <f t="shared" si="236"/>
        <v>12156</v>
      </c>
      <c r="Z137" s="19"/>
      <c r="AA137" s="19">
        <f t="shared" si="20"/>
        <v>2480.781481</v>
      </c>
      <c r="AB137" s="28">
        <f t="shared" si="8"/>
        <v>14.03592594</v>
      </c>
      <c r="AC137" s="29">
        <f t="shared" si="9"/>
        <v>8.201633443</v>
      </c>
      <c r="AD137" s="29">
        <f t="shared" si="10"/>
        <v>7.722998729</v>
      </c>
      <c r="AE137" s="40">
        <f t="shared" si="11"/>
        <v>0.1219269316</v>
      </c>
      <c r="AF137" s="40">
        <f t="shared" si="39"/>
        <v>0.1294833827</v>
      </c>
      <c r="AG137" s="22">
        <f t="shared" si="22"/>
        <v>0.01965190901</v>
      </c>
      <c r="AH137" s="37">
        <f t="shared" si="23"/>
        <v>0.1337558576</v>
      </c>
      <c r="AI137" s="59">
        <f t="shared" ref="AI137:AJ137" si="237">average(X131:X137)</f>
        <v>22031</v>
      </c>
      <c r="AJ137" s="59">
        <f t="shared" si="237"/>
        <v>11675.85714</v>
      </c>
      <c r="AK137" s="60">
        <f t="shared" si="51"/>
        <v>1.886885025</v>
      </c>
      <c r="AL137" s="76">
        <f t="shared" si="121"/>
        <v>6250.00996</v>
      </c>
      <c r="AM137" s="19"/>
      <c r="AN137" s="19"/>
      <c r="AO137" s="77"/>
      <c r="AP137" s="77"/>
      <c r="AQ137" s="78"/>
      <c r="AR137" s="78"/>
      <c r="AS137" s="78"/>
      <c r="AT137" s="78"/>
      <c r="AU137" s="78"/>
      <c r="AV137" s="78"/>
      <c r="AW137" s="78"/>
      <c r="AX137" s="78"/>
      <c r="AY137" s="76">
        <f t="shared" si="96"/>
        <v>11675.85714</v>
      </c>
      <c r="AZ137" s="79">
        <f t="shared" si="97"/>
        <v>0.1337558576</v>
      </c>
      <c r="BA137" s="80">
        <v>4199.0</v>
      </c>
      <c r="BB137" s="80">
        <v>304.0</v>
      </c>
      <c r="BC137" s="59">
        <f t="shared" si="106"/>
        <v>4115.857143</v>
      </c>
      <c r="BD137" s="81">
        <f t="shared" si="107"/>
        <v>0.07239819005</v>
      </c>
      <c r="BE137" s="81">
        <f t="shared" si="108"/>
        <v>0.07340946166</v>
      </c>
      <c r="BF137" s="59">
        <f t="shared" si="109"/>
        <v>7957</v>
      </c>
      <c r="BG137" s="59">
        <f t="shared" si="110"/>
        <v>1270</v>
      </c>
      <c r="BH137" s="59">
        <f t="shared" si="111"/>
        <v>7560</v>
      </c>
      <c r="BI137" s="81">
        <f t="shared" si="112"/>
        <v>0.1596078924</v>
      </c>
      <c r="BJ137" s="81">
        <f t="shared" si="113"/>
        <v>0.1666099773</v>
      </c>
      <c r="BK137" s="31"/>
      <c r="BL137" s="31"/>
      <c r="BM137" s="31"/>
      <c r="BN137" s="31"/>
      <c r="BO137" s="31"/>
      <c r="BP137" s="31"/>
      <c r="BQ137" s="31"/>
      <c r="BR137" s="31"/>
      <c r="BS137" s="31"/>
      <c r="BT137" s="31"/>
    </row>
    <row r="138">
      <c r="A138" s="16">
        <v>44029.0</v>
      </c>
      <c r="B138" s="17">
        <f t="shared" si="70"/>
        <v>1462</v>
      </c>
      <c r="C138" s="71"/>
      <c r="D138" s="71"/>
      <c r="E138" s="72">
        <v>83130.0</v>
      </c>
      <c r="F138" s="19">
        <f t="shared" si="27"/>
        <v>37339</v>
      </c>
      <c r="G138" s="20">
        <f t="shared" si="2"/>
        <v>0.4491639601</v>
      </c>
      <c r="H138" s="17">
        <f t="shared" si="71"/>
        <v>1489</v>
      </c>
      <c r="I138" s="72">
        <v>41834.0</v>
      </c>
      <c r="J138" s="20">
        <f t="shared" si="3"/>
        <v>0.5032358956</v>
      </c>
      <c r="K138" s="20">
        <f t="shared" si="18"/>
        <v>0.9135856391</v>
      </c>
      <c r="L138" s="17">
        <f t="shared" si="36"/>
        <v>84</v>
      </c>
      <c r="M138" s="72">
        <v>3957.0</v>
      </c>
      <c r="N138" s="22">
        <f t="shared" si="16"/>
        <v>0.04760014435</v>
      </c>
      <c r="O138" s="36">
        <f t="shared" si="19"/>
        <v>0.0864143609</v>
      </c>
      <c r="P138" s="61"/>
      <c r="Q138" s="61"/>
      <c r="R138" s="73">
        <v>46493.0</v>
      </c>
      <c r="S138" s="61">
        <f>S137+29176</f>
        <v>1175462</v>
      </c>
      <c r="T138" s="73">
        <v>683805.0</v>
      </c>
      <c r="U138" s="17">
        <f t="shared" si="59"/>
        <v>600675</v>
      </c>
      <c r="V138" s="19">
        <f t="shared" si="6"/>
        <v>83130</v>
      </c>
      <c r="W138" s="75">
        <v>0.0</v>
      </c>
      <c r="X138" s="39">
        <f t="shared" ref="X138:Y138" si="238">S138-S137</f>
        <v>29176</v>
      </c>
      <c r="Y138" s="19">
        <f t="shared" si="238"/>
        <v>13994</v>
      </c>
      <c r="Z138" s="19"/>
      <c r="AA138" s="19">
        <f t="shared" si="20"/>
        <v>2532.611111</v>
      </c>
      <c r="AB138" s="28">
        <f t="shared" si="8"/>
        <v>14.14004571</v>
      </c>
      <c r="AC138" s="29">
        <f t="shared" si="9"/>
        <v>8.225730783</v>
      </c>
      <c r="AD138" s="29">
        <f t="shared" si="10"/>
        <v>9.571819425</v>
      </c>
      <c r="AE138" s="40">
        <f t="shared" si="11"/>
        <v>0.1215697458</v>
      </c>
      <c r="AF138" s="40">
        <f t="shared" si="39"/>
        <v>0.1044733457</v>
      </c>
      <c r="AG138" s="22">
        <f t="shared" si="22"/>
        <v>0.01790174854</v>
      </c>
      <c r="AH138" s="37">
        <f t="shared" si="23"/>
        <v>0.1248943095</v>
      </c>
      <c r="AI138" s="59">
        <f t="shared" ref="AI138:AJ138" si="239">average(X132:X138)</f>
        <v>22826.28571</v>
      </c>
      <c r="AJ138" s="59">
        <f t="shared" si="239"/>
        <v>12333.85714</v>
      </c>
      <c r="AK138" s="60">
        <f t="shared" si="51"/>
        <v>1.850701322</v>
      </c>
      <c r="AL138" s="76">
        <f t="shared" si="121"/>
        <v>5806.711132</v>
      </c>
      <c r="AM138" s="19"/>
      <c r="AN138" s="19"/>
      <c r="AO138" s="77"/>
      <c r="AP138" s="77"/>
      <c r="AQ138" s="78"/>
      <c r="AR138" s="78"/>
      <c r="AS138" s="78"/>
      <c r="AT138" s="78"/>
      <c r="AU138" s="78"/>
      <c r="AV138" s="78"/>
      <c r="AW138" s="78"/>
      <c r="AX138" s="78"/>
      <c r="AY138" s="76">
        <f t="shared" si="96"/>
        <v>12333.85714</v>
      </c>
      <c r="AZ138" s="79">
        <f t="shared" si="97"/>
        <v>0.1248943095</v>
      </c>
      <c r="BA138" s="80">
        <v>4875.0</v>
      </c>
      <c r="BB138" s="80">
        <v>231.0</v>
      </c>
      <c r="BC138" s="59">
        <f t="shared" si="106"/>
        <v>4172.285714</v>
      </c>
      <c r="BD138" s="81">
        <f t="shared" si="107"/>
        <v>0.04738461538</v>
      </c>
      <c r="BE138" s="81">
        <f t="shared" si="108"/>
        <v>0.07224542902</v>
      </c>
      <c r="BF138" s="59">
        <f t="shared" si="109"/>
        <v>9119</v>
      </c>
      <c r="BG138" s="59">
        <f t="shared" si="110"/>
        <v>1231</v>
      </c>
      <c r="BH138" s="59">
        <f t="shared" si="111"/>
        <v>8161.571429</v>
      </c>
      <c r="BI138" s="81">
        <f t="shared" si="112"/>
        <v>0.134992872</v>
      </c>
      <c r="BJ138" s="81">
        <f t="shared" si="113"/>
        <v>0.1518090004</v>
      </c>
      <c r="BK138" s="31"/>
      <c r="BL138" s="31"/>
      <c r="BM138" s="31"/>
      <c r="BN138" s="31"/>
      <c r="BO138" s="31"/>
      <c r="BP138" s="31"/>
      <c r="BQ138" s="31"/>
      <c r="BR138" s="31"/>
      <c r="BS138" s="31"/>
      <c r="BT138" s="31"/>
    </row>
    <row r="139">
      <c r="A139" s="16">
        <v>44030.0</v>
      </c>
      <c r="B139" s="17">
        <f t="shared" si="70"/>
        <v>1752</v>
      </c>
      <c r="C139" s="71"/>
      <c r="D139" s="71"/>
      <c r="E139" s="72">
        <v>84882.0</v>
      </c>
      <c r="F139" s="19">
        <f t="shared" si="27"/>
        <v>37598</v>
      </c>
      <c r="G139" s="20">
        <f t="shared" si="2"/>
        <v>0.4429443227</v>
      </c>
      <c r="H139" s="17">
        <f t="shared" si="71"/>
        <v>1434</v>
      </c>
      <c r="I139" s="82">
        <f>I138+1434</f>
        <v>43268</v>
      </c>
      <c r="J139" s="20">
        <f t="shared" si="3"/>
        <v>0.5097429373</v>
      </c>
      <c r="K139" s="20">
        <f t="shared" si="18"/>
        <v>0.9150664072</v>
      </c>
      <c r="L139" s="17">
        <f t="shared" si="36"/>
        <v>59</v>
      </c>
      <c r="M139" s="82">
        <f>M138+59</f>
        <v>4016</v>
      </c>
      <c r="N139" s="22">
        <f t="shared" si="16"/>
        <v>0.04731274004</v>
      </c>
      <c r="O139" s="36">
        <f t="shared" si="19"/>
        <v>0.08493359276</v>
      </c>
      <c r="P139" s="61"/>
      <c r="Q139" s="61"/>
      <c r="R139" s="73">
        <v>37593.0</v>
      </c>
      <c r="S139" s="61">
        <f>S138+25552</f>
        <v>1201014</v>
      </c>
      <c r="T139" s="73">
        <v>697043.0</v>
      </c>
      <c r="U139" s="17">
        <f t="shared" si="59"/>
        <v>612161</v>
      </c>
      <c r="V139" s="19">
        <f t="shared" si="6"/>
        <v>84882</v>
      </c>
      <c r="W139" s="75">
        <v>0.0</v>
      </c>
      <c r="X139" s="39">
        <f t="shared" ref="X139:Y139" si="240">S139-S138</f>
        <v>25552</v>
      </c>
      <c r="Y139" s="19">
        <f t="shared" si="240"/>
        <v>13238</v>
      </c>
      <c r="Z139" s="19"/>
      <c r="AA139" s="19">
        <f t="shared" si="20"/>
        <v>2581.640741</v>
      </c>
      <c r="AB139" s="28">
        <f t="shared" si="8"/>
        <v>14.14921892</v>
      </c>
      <c r="AC139" s="29">
        <f t="shared" si="9"/>
        <v>8.21190594</v>
      </c>
      <c r="AD139" s="29">
        <f t="shared" si="10"/>
        <v>7.555936073</v>
      </c>
      <c r="AE139" s="40">
        <f t="shared" si="11"/>
        <v>0.1217744099</v>
      </c>
      <c r="AF139" s="40">
        <f t="shared" si="39"/>
        <v>0.1323462759</v>
      </c>
      <c r="AG139" s="22">
        <f t="shared" si="22"/>
        <v>0.02107542403</v>
      </c>
      <c r="AH139" s="37">
        <f t="shared" si="23"/>
        <v>0.1249453709</v>
      </c>
      <c r="AI139" s="59">
        <f t="shared" ref="AI139:AJ139" si="241">average(X133:X139)</f>
        <v>23146.57143</v>
      </c>
      <c r="AJ139" s="59">
        <f t="shared" si="241"/>
        <v>12421.42857</v>
      </c>
      <c r="AK139" s="60">
        <f t="shared" si="51"/>
        <v>1.863438758</v>
      </c>
      <c r="AL139" s="76">
        <f t="shared" si="121"/>
        <v>4697.071328</v>
      </c>
      <c r="AM139" s="19"/>
      <c r="AN139" s="19"/>
      <c r="AO139" s="77"/>
      <c r="AP139" s="77"/>
      <c r="AQ139" s="78"/>
      <c r="AR139" s="78"/>
      <c r="AS139" s="78"/>
      <c r="AT139" s="78"/>
      <c r="AU139" s="78"/>
      <c r="AV139" s="78"/>
      <c r="AW139" s="78"/>
      <c r="AX139" s="78"/>
      <c r="AY139" s="76">
        <f t="shared" si="96"/>
        <v>12421.42857</v>
      </c>
      <c r="AZ139" s="79">
        <f t="shared" si="97"/>
        <v>0.1249453709</v>
      </c>
      <c r="BA139" s="80">
        <v>6267.0</v>
      </c>
      <c r="BB139" s="80">
        <v>331.0</v>
      </c>
      <c r="BC139" s="59">
        <f t="shared" si="106"/>
        <v>4369</v>
      </c>
      <c r="BD139" s="81">
        <f t="shared" si="107"/>
        <v>0.05281633956</v>
      </c>
      <c r="BE139" s="81">
        <f t="shared" si="108"/>
        <v>0.06807703626</v>
      </c>
      <c r="BF139" s="59">
        <f t="shared" si="109"/>
        <v>6971</v>
      </c>
      <c r="BG139" s="59">
        <f t="shared" si="110"/>
        <v>1421</v>
      </c>
      <c r="BH139" s="59">
        <f t="shared" si="111"/>
        <v>8052.428571</v>
      </c>
      <c r="BI139" s="81">
        <f t="shared" si="112"/>
        <v>0.2038444986</v>
      </c>
      <c r="BJ139" s="81">
        <f t="shared" si="113"/>
        <v>0.1558003797</v>
      </c>
      <c r="BK139" s="31"/>
      <c r="BL139" s="31"/>
      <c r="BM139" s="31"/>
      <c r="BN139" s="31"/>
      <c r="BO139" s="31"/>
      <c r="BP139" s="31"/>
      <c r="BQ139" s="31"/>
      <c r="BR139" s="31"/>
      <c r="BS139" s="31"/>
      <c r="BT139" s="31"/>
    </row>
    <row r="140">
      <c r="A140" s="16">
        <v>44031.0</v>
      </c>
      <c r="B140" s="17">
        <f t="shared" si="70"/>
        <v>1639</v>
      </c>
      <c r="C140" s="71"/>
      <c r="D140" s="71"/>
      <c r="E140" s="72">
        <v>86521.0</v>
      </c>
      <c r="F140" s="19">
        <f t="shared" si="27"/>
        <v>36977</v>
      </c>
      <c r="G140" s="20">
        <f t="shared" si="2"/>
        <v>0.4273760128</v>
      </c>
      <c r="H140" s="17">
        <f t="shared" si="71"/>
        <v>2133</v>
      </c>
      <c r="I140" s="72">
        <v>45401.0</v>
      </c>
      <c r="J140" s="20">
        <f t="shared" si="3"/>
        <v>0.5247396586</v>
      </c>
      <c r="K140" s="20">
        <f t="shared" si="18"/>
        <v>0.9163773615</v>
      </c>
      <c r="L140" s="17">
        <f t="shared" si="36"/>
        <v>127</v>
      </c>
      <c r="M140" s="72">
        <v>4143.0</v>
      </c>
      <c r="N140" s="22">
        <f t="shared" si="16"/>
        <v>0.04788432866</v>
      </c>
      <c r="O140" s="36">
        <f t="shared" si="19"/>
        <v>0.08362263846</v>
      </c>
      <c r="P140" s="61"/>
      <c r="Q140" s="61"/>
      <c r="R140" s="73">
        <v>37505.0</v>
      </c>
      <c r="S140" s="61">
        <f>S139+20504</f>
        <v>1221518</v>
      </c>
      <c r="T140" s="73">
        <v>707238.0</v>
      </c>
      <c r="U140" s="17">
        <f t="shared" si="59"/>
        <v>620717</v>
      </c>
      <c r="V140" s="19">
        <f t="shared" si="6"/>
        <v>86521</v>
      </c>
      <c r="W140" s="75">
        <v>0.0</v>
      </c>
      <c r="X140" s="39">
        <f t="shared" ref="X140:Y140" si="242">S140-S139</f>
        <v>20504</v>
      </c>
      <c r="Y140" s="19">
        <f t="shared" si="242"/>
        <v>10195</v>
      </c>
      <c r="Z140" s="19"/>
      <c r="AA140" s="19">
        <f t="shared" si="20"/>
        <v>2619.4</v>
      </c>
      <c r="AB140" s="28">
        <f t="shared" si="8"/>
        <v>14.11816784</v>
      </c>
      <c r="AC140" s="29">
        <f t="shared" si="9"/>
        <v>8.174177367</v>
      </c>
      <c r="AD140" s="29">
        <f t="shared" si="10"/>
        <v>6.220256254</v>
      </c>
      <c r="AE140" s="40">
        <f t="shared" si="11"/>
        <v>0.1223364695</v>
      </c>
      <c r="AF140" s="40">
        <f t="shared" si="39"/>
        <v>0.1607650809</v>
      </c>
      <c r="AG140" s="22">
        <f t="shared" si="22"/>
        <v>0.0193091586</v>
      </c>
      <c r="AH140" s="37">
        <f t="shared" si="23"/>
        <v>0.1256166498</v>
      </c>
      <c r="AI140" s="59">
        <f t="shared" ref="AI140:AJ140" si="243">average(X134:X140)</f>
        <v>22878.71429</v>
      </c>
      <c r="AJ140" s="59">
        <f t="shared" si="243"/>
        <v>12307.28571</v>
      </c>
      <c r="AK140" s="60">
        <f t="shared" si="51"/>
        <v>1.858956948</v>
      </c>
      <c r="AL140" s="76">
        <f t="shared" si="121"/>
        <v>4711.252452</v>
      </c>
      <c r="AM140" s="19"/>
      <c r="AN140" s="19"/>
      <c r="AO140" s="77"/>
      <c r="AP140" s="77"/>
      <c r="AQ140" s="78"/>
      <c r="AR140" s="78"/>
      <c r="AS140" s="78"/>
      <c r="AT140" s="78"/>
      <c r="AU140" s="78"/>
      <c r="AV140" s="78"/>
      <c r="AW140" s="78"/>
      <c r="AX140" s="78"/>
      <c r="AY140" s="76">
        <f t="shared" si="96"/>
        <v>12307.28571</v>
      </c>
      <c r="AZ140" s="79">
        <f t="shared" si="97"/>
        <v>0.1256166498</v>
      </c>
      <c r="BA140" s="80">
        <v>4252.0</v>
      </c>
      <c r="BB140" s="80">
        <v>312.0</v>
      </c>
      <c r="BC140" s="59">
        <f t="shared" si="106"/>
        <v>4430.571429</v>
      </c>
      <c r="BD140" s="81">
        <f t="shared" si="107"/>
        <v>0.07337723424</v>
      </c>
      <c r="BE140" s="81">
        <f t="shared" si="108"/>
        <v>0.06416457084</v>
      </c>
      <c r="BF140" s="59">
        <f t="shared" si="109"/>
        <v>5943</v>
      </c>
      <c r="BG140" s="59">
        <f t="shared" si="110"/>
        <v>1327</v>
      </c>
      <c r="BH140" s="59">
        <f t="shared" si="111"/>
        <v>7876.714286</v>
      </c>
      <c r="BI140" s="81">
        <f t="shared" si="112"/>
        <v>0.2232879017</v>
      </c>
      <c r="BJ140" s="81">
        <f t="shared" si="113"/>
        <v>0.1601828173</v>
      </c>
      <c r="BK140" s="31"/>
      <c r="BL140" s="31"/>
      <c r="BM140" s="31"/>
      <c r="BN140" s="31"/>
      <c r="BO140" s="31"/>
      <c r="BP140" s="31"/>
      <c r="BQ140" s="31"/>
      <c r="BR140" s="31"/>
      <c r="BS140" s="31"/>
      <c r="BT140" s="31"/>
    </row>
    <row r="141">
      <c r="A141" s="16">
        <v>44032.0</v>
      </c>
      <c r="B141" s="17">
        <f t="shared" si="70"/>
        <v>1693</v>
      </c>
      <c r="C141" s="71"/>
      <c r="D141" s="71"/>
      <c r="E141" s="72">
        <v>88214.0</v>
      </c>
      <c r="F141" s="19">
        <f t="shared" si="27"/>
        <v>36998</v>
      </c>
      <c r="G141" s="20">
        <f t="shared" si="2"/>
        <v>0.4194118847</v>
      </c>
      <c r="H141" s="17">
        <f t="shared" si="71"/>
        <v>1576</v>
      </c>
      <c r="I141" s="72">
        <v>46977.0</v>
      </c>
      <c r="J141" s="20">
        <f t="shared" si="3"/>
        <v>0.5325345183</v>
      </c>
      <c r="K141" s="20">
        <f t="shared" si="18"/>
        <v>0.917232896</v>
      </c>
      <c r="L141" s="17">
        <f t="shared" si="36"/>
        <v>96</v>
      </c>
      <c r="M141" s="72">
        <v>4239.0</v>
      </c>
      <c r="N141" s="22">
        <f t="shared" si="16"/>
        <v>0.04805359693</v>
      </c>
      <c r="O141" s="36">
        <f t="shared" si="19"/>
        <v>0.08276710403</v>
      </c>
      <c r="P141" s="61"/>
      <c r="Q141" s="61"/>
      <c r="R141" s="73">
        <v>36380.0</v>
      </c>
      <c r="S141" s="61">
        <f>S140+14027</f>
        <v>1235545</v>
      </c>
      <c r="T141" s="73">
        <v>720497.0</v>
      </c>
      <c r="U141" s="17">
        <f t="shared" si="59"/>
        <v>632283</v>
      </c>
      <c r="V141" s="19">
        <f t="shared" si="6"/>
        <v>88214</v>
      </c>
      <c r="W141" s="75">
        <v>0.0</v>
      </c>
      <c r="X141" s="39">
        <f t="shared" ref="X141:Y141" si="244">S141-S140</f>
        <v>14027</v>
      </c>
      <c r="Y141" s="19">
        <f t="shared" si="244"/>
        <v>13259</v>
      </c>
      <c r="Z141" s="19"/>
      <c r="AA141" s="19">
        <f t="shared" si="20"/>
        <v>2668.507407</v>
      </c>
      <c r="AB141" s="28">
        <f t="shared" si="8"/>
        <v>14.0062235</v>
      </c>
      <c r="AC141" s="29">
        <f t="shared" si="9"/>
        <v>8.167603782</v>
      </c>
      <c r="AD141" s="29">
        <f t="shared" si="10"/>
        <v>7.831659776</v>
      </c>
      <c r="AE141" s="40">
        <f t="shared" si="11"/>
        <v>0.1224349303</v>
      </c>
      <c r="AF141" s="40">
        <f t="shared" si="39"/>
        <v>0.1276868542</v>
      </c>
      <c r="AG141" s="22">
        <f t="shared" si="22"/>
        <v>0.01956750384</v>
      </c>
      <c r="AH141" s="37">
        <f t="shared" si="23"/>
        <v>0.124330367</v>
      </c>
      <c r="AI141" s="59">
        <f t="shared" ref="AI141:AJ141" si="245">average(X135:X141)</f>
        <v>23011.14286</v>
      </c>
      <c r="AJ141" s="59">
        <f t="shared" si="245"/>
        <v>12906.85714</v>
      </c>
      <c r="AK141" s="60">
        <f t="shared" si="51"/>
        <v>1.782861823</v>
      </c>
      <c r="AL141" s="76">
        <f t="shared" si="121"/>
        <v>4523.138752</v>
      </c>
      <c r="AM141" s="19"/>
      <c r="AN141" s="19"/>
      <c r="AO141" s="77"/>
      <c r="AP141" s="77"/>
      <c r="AQ141" s="78"/>
      <c r="AR141" s="78"/>
      <c r="AS141" s="78"/>
      <c r="AT141" s="78"/>
      <c r="AU141" s="78"/>
      <c r="AV141" s="78"/>
      <c r="AW141" s="78"/>
      <c r="AX141" s="78"/>
      <c r="AY141" s="76">
        <f t="shared" si="96"/>
        <v>12906.85714</v>
      </c>
      <c r="AZ141" s="79">
        <f t="shared" si="97"/>
        <v>0.124330367</v>
      </c>
      <c r="BA141" s="80">
        <v>2794.0</v>
      </c>
      <c r="BB141" s="80">
        <v>361.0</v>
      </c>
      <c r="BC141" s="59">
        <f t="shared" si="106"/>
        <v>4416.428571</v>
      </c>
      <c r="BD141" s="81">
        <f t="shared" si="107"/>
        <v>0.1292054402</v>
      </c>
      <c r="BE141" s="81">
        <f t="shared" si="108"/>
        <v>0.067022481</v>
      </c>
      <c r="BF141" s="59">
        <f t="shared" si="109"/>
        <v>10465</v>
      </c>
      <c r="BG141" s="59">
        <f t="shared" si="110"/>
        <v>1332</v>
      </c>
      <c r="BH141" s="59">
        <f t="shared" si="111"/>
        <v>8490.428571</v>
      </c>
      <c r="BI141" s="81">
        <f t="shared" si="112"/>
        <v>0.1272814142</v>
      </c>
      <c r="BJ141" s="81">
        <f t="shared" si="113"/>
        <v>0.1541399559</v>
      </c>
      <c r="BK141" s="31"/>
      <c r="BL141" s="31"/>
      <c r="BM141" s="31"/>
      <c r="BN141" s="31"/>
      <c r="BO141" s="31"/>
      <c r="BP141" s="31"/>
      <c r="BQ141" s="31"/>
      <c r="BR141" s="31"/>
      <c r="BS141" s="31"/>
      <c r="BT141" s="31"/>
    </row>
    <row r="142">
      <c r="A142" s="16">
        <v>44033.0</v>
      </c>
      <c r="B142" s="17">
        <f t="shared" si="70"/>
        <v>1655</v>
      </c>
      <c r="C142" s="71"/>
      <c r="D142" s="71"/>
      <c r="E142" s="72">
        <v>89869.0</v>
      </c>
      <c r="F142" s="19">
        <f t="shared" si="27"/>
        <v>37083</v>
      </c>
      <c r="G142" s="20">
        <f t="shared" si="2"/>
        <v>0.412633945</v>
      </c>
      <c r="H142" s="17">
        <f t="shared" si="71"/>
        <v>1489</v>
      </c>
      <c r="I142" s="72">
        <v>48466.0</v>
      </c>
      <c r="J142" s="20">
        <f t="shared" si="3"/>
        <v>0.5392960865</v>
      </c>
      <c r="K142" s="20">
        <f t="shared" si="18"/>
        <v>0.9181601182</v>
      </c>
      <c r="L142" s="17">
        <f t="shared" si="36"/>
        <v>81</v>
      </c>
      <c r="M142" s="72">
        <v>4320.0</v>
      </c>
      <c r="N142" s="22">
        <f t="shared" si="16"/>
        <v>0.04806996851</v>
      </c>
      <c r="O142" s="36">
        <f t="shared" si="19"/>
        <v>0.08183988179</v>
      </c>
      <c r="P142" s="61"/>
      <c r="Q142" s="61"/>
      <c r="R142" s="73">
        <v>44003.0</v>
      </c>
      <c r="S142" s="73">
        <v>1257807.0</v>
      </c>
      <c r="T142" s="73">
        <v>737844.0</v>
      </c>
      <c r="U142" s="17">
        <f t="shared" si="59"/>
        <v>647975</v>
      </c>
      <c r="V142" s="19">
        <f t="shared" si="6"/>
        <v>89869</v>
      </c>
      <c r="W142" s="75">
        <v>0.0</v>
      </c>
      <c r="X142" s="39">
        <f t="shared" ref="X142:Y142" si="246">S142-S141</f>
        <v>22262</v>
      </c>
      <c r="Y142" s="19">
        <f t="shared" si="246"/>
        <v>17347</v>
      </c>
      <c r="Z142" s="19"/>
      <c r="AA142" s="19">
        <f t="shared" si="20"/>
        <v>2732.755556</v>
      </c>
      <c r="AB142" s="28">
        <f t="shared" si="8"/>
        <v>13.9960053</v>
      </c>
      <c r="AC142" s="29">
        <f t="shared" si="9"/>
        <v>8.210217094</v>
      </c>
      <c r="AD142" s="29">
        <f t="shared" si="10"/>
        <v>10.481571</v>
      </c>
      <c r="AE142" s="40">
        <f t="shared" si="11"/>
        <v>0.121799459</v>
      </c>
      <c r="AF142" s="40">
        <f t="shared" si="39"/>
        <v>0.09540554563</v>
      </c>
      <c r="AG142" s="22">
        <f t="shared" si="22"/>
        <v>0.01876119437</v>
      </c>
      <c r="AH142" s="37">
        <f t="shared" si="23"/>
        <v>0.1180706522</v>
      </c>
      <c r="AI142" s="59">
        <f t="shared" ref="AI142:AJ142" si="247">average(X136:X142)</f>
        <v>22905.57143</v>
      </c>
      <c r="AJ142" s="59">
        <f t="shared" si="247"/>
        <v>13668.57143</v>
      </c>
      <c r="AK142" s="60">
        <f t="shared" si="51"/>
        <v>1.675783863</v>
      </c>
      <c r="AL142" s="76">
        <f t="shared" si="121"/>
        <v>5195.462908</v>
      </c>
      <c r="AM142" s="19"/>
      <c r="AN142" s="19"/>
      <c r="AO142" s="77"/>
      <c r="AP142" s="77"/>
      <c r="AQ142" s="78"/>
      <c r="AR142" s="78"/>
      <c r="AS142" s="78"/>
      <c r="AT142" s="78"/>
      <c r="AU142" s="78"/>
      <c r="AV142" s="78"/>
      <c r="AW142" s="78"/>
      <c r="AX142" s="78"/>
      <c r="AY142" s="76">
        <f t="shared" si="96"/>
        <v>13668.57143</v>
      </c>
      <c r="AZ142" s="79">
        <f t="shared" si="97"/>
        <v>0.1180706522</v>
      </c>
      <c r="BA142" s="80">
        <v>5230.0</v>
      </c>
      <c r="BB142" s="80">
        <v>441.0</v>
      </c>
      <c r="BC142" s="59">
        <f t="shared" si="106"/>
        <v>4590.857143</v>
      </c>
      <c r="BD142" s="81">
        <f t="shared" si="107"/>
        <v>0.08432122371</v>
      </c>
      <c r="BE142" s="81">
        <f t="shared" si="108"/>
        <v>0.06964152353</v>
      </c>
      <c r="BF142" s="59">
        <f t="shared" si="109"/>
        <v>12117</v>
      </c>
      <c r="BG142" s="59">
        <f t="shared" si="110"/>
        <v>1214</v>
      </c>
      <c r="BH142" s="59">
        <f t="shared" si="111"/>
        <v>9077.714286</v>
      </c>
      <c r="BI142" s="81">
        <f t="shared" si="112"/>
        <v>0.100189816</v>
      </c>
      <c r="BJ142" s="81">
        <f t="shared" si="113"/>
        <v>0.1425626338</v>
      </c>
      <c r="BK142" s="31"/>
      <c r="BL142" s="31"/>
      <c r="BM142" s="31"/>
      <c r="BN142" s="31"/>
      <c r="BO142" s="31"/>
      <c r="BP142" s="31"/>
      <c r="BQ142" s="31"/>
      <c r="BR142" s="31"/>
      <c r="BS142" s="31"/>
      <c r="BT142" s="31"/>
    </row>
    <row r="143">
      <c r="A143" s="16">
        <v>44034.0</v>
      </c>
      <c r="B143" s="17">
        <f t="shared" si="70"/>
        <v>1882</v>
      </c>
      <c r="C143" s="71"/>
      <c r="D143" s="71"/>
      <c r="E143" s="72">
        <v>91751.0</v>
      </c>
      <c r="F143" s="19">
        <f t="shared" si="27"/>
        <v>37037</v>
      </c>
      <c r="G143" s="20">
        <f t="shared" si="2"/>
        <v>0.4036686249</v>
      </c>
      <c r="H143" s="17">
        <f t="shared" si="71"/>
        <v>1789</v>
      </c>
      <c r="I143" s="72">
        <v>50255.0</v>
      </c>
      <c r="J143" s="20">
        <f t="shared" si="3"/>
        <v>0.5477324498</v>
      </c>
      <c r="K143" s="20">
        <f t="shared" si="18"/>
        <v>0.9185034909</v>
      </c>
      <c r="L143" s="17">
        <f t="shared" si="36"/>
        <v>139</v>
      </c>
      <c r="M143" s="72">
        <v>4459.0</v>
      </c>
      <c r="N143" s="22">
        <f t="shared" si="16"/>
        <v>0.04859892535</v>
      </c>
      <c r="O143" s="36">
        <f t="shared" si="19"/>
        <v>0.08149650912</v>
      </c>
      <c r="P143" s="61"/>
      <c r="Q143" s="61"/>
      <c r="R143" s="73">
        <v>44222.0</v>
      </c>
      <c r="S143" s="61">
        <f>S142+25302</f>
        <v>1283109</v>
      </c>
      <c r="T143" s="73">
        <v>749626.0</v>
      </c>
      <c r="U143" s="17">
        <f t="shared" si="59"/>
        <v>657875</v>
      </c>
      <c r="V143" s="19">
        <f t="shared" si="6"/>
        <v>91751</v>
      </c>
      <c r="W143" s="75">
        <v>0.0</v>
      </c>
      <c r="X143" s="39">
        <f t="shared" ref="X143:Y143" si="248">S143-S142</f>
        <v>25302</v>
      </c>
      <c r="Y143" s="19">
        <f t="shared" si="248"/>
        <v>11782</v>
      </c>
      <c r="Z143" s="19"/>
      <c r="AA143" s="19">
        <f t="shared" si="20"/>
        <v>2776.392593</v>
      </c>
      <c r="AB143" s="28">
        <f t="shared" si="8"/>
        <v>13.98468682</v>
      </c>
      <c r="AC143" s="29">
        <f t="shared" si="9"/>
        <v>8.170221578</v>
      </c>
      <c r="AD143" s="29">
        <f t="shared" si="10"/>
        <v>6.260361318</v>
      </c>
      <c r="AE143" s="40">
        <f t="shared" si="11"/>
        <v>0.1223957013</v>
      </c>
      <c r="AF143" s="40">
        <f t="shared" si="39"/>
        <v>0.1597351893</v>
      </c>
      <c r="AG143" s="22">
        <f t="shared" si="22"/>
        <v>0.02094159276</v>
      </c>
      <c r="AH143" s="37">
        <f t="shared" si="23"/>
        <v>0.1267464744</v>
      </c>
      <c r="AI143" s="59">
        <f t="shared" ref="AI143:AJ143" si="249">average(X137:X143)</f>
        <v>22967.14286</v>
      </c>
      <c r="AJ143" s="59">
        <f t="shared" si="249"/>
        <v>13138.71429</v>
      </c>
      <c r="AK143" s="60">
        <f t="shared" si="51"/>
        <v>1.748051016</v>
      </c>
      <c r="AL143" s="76">
        <f t="shared" si="121"/>
        <v>5604.982592</v>
      </c>
      <c r="AM143" s="19"/>
      <c r="AN143" s="19"/>
      <c r="AO143" s="77"/>
      <c r="AP143" s="77"/>
      <c r="AQ143" s="78"/>
      <c r="AR143" s="78"/>
      <c r="AS143" s="78"/>
      <c r="AT143" s="78"/>
      <c r="AU143" s="78"/>
      <c r="AV143" s="78"/>
      <c r="AW143" s="78"/>
      <c r="AX143" s="78"/>
      <c r="AY143" s="76">
        <f t="shared" si="96"/>
        <v>13138.71429</v>
      </c>
      <c r="AZ143" s="79">
        <f t="shared" si="97"/>
        <v>0.1267464744</v>
      </c>
      <c r="BA143" s="80">
        <v>4879.0</v>
      </c>
      <c r="BB143" s="80">
        <v>382.0</v>
      </c>
      <c r="BC143" s="59">
        <f t="shared" si="106"/>
        <v>4642.285714</v>
      </c>
      <c r="BD143" s="81">
        <f t="shared" si="107"/>
        <v>0.07829473253</v>
      </c>
      <c r="BE143" s="81">
        <f t="shared" si="108"/>
        <v>0.07268586903</v>
      </c>
      <c r="BF143" s="59">
        <f t="shared" si="109"/>
        <v>6903</v>
      </c>
      <c r="BG143" s="59">
        <f t="shared" si="110"/>
        <v>1500</v>
      </c>
      <c r="BH143" s="59">
        <f t="shared" si="111"/>
        <v>8496.428571</v>
      </c>
      <c r="BI143" s="81">
        <f t="shared" si="112"/>
        <v>0.2172968275</v>
      </c>
      <c r="BJ143" s="81">
        <f t="shared" si="113"/>
        <v>0.156284153</v>
      </c>
      <c r="BK143" s="31"/>
      <c r="BL143" s="31"/>
      <c r="BM143" s="31"/>
      <c r="BN143" s="31"/>
      <c r="BO143" s="31"/>
      <c r="BP143" s="31"/>
      <c r="BQ143" s="31"/>
      <c r="BR143" s="31"/>
      <c r="BS143" s="31"/>
      <c r="BT143" s="31"/>
    </row>
    <row r="144">
      <c r="A144" s="16">
        <v>44035.0</v>
      </c>
      <c r="B144" s="17">
        <f t="shared" si="70"/>
        <v>1906</v>
      </c>
      <c r="C144" s="71"/>
      <c r="D144" s="71"/>
      <c r="E144" s="72">
        <v>93657.0</v>
      </c>
      <c r="F144" s="19">
        <f t="shared" si="27"/>
        <v>36917</v>
      </c>
      <c r="G144" s="20">
        <f t="shared" si="2"/>
        <v>0.3941723523</v>
      </c>
      <c r="H144" s="17">
        <f t="shared" si="71"/>
        <v>1909</v>
      </c>
      <c r="I144" s="72">
        <v>52164.0</v>
      </c>
      <c r="J144" s="20">
        <f t="shared" si="3"/>
        <v>0.5569685128</v>
      </c>
      <c r="K144" s="20">
        <f t="shared" si="18"/>
        <v>0.9193514276</v>
      </c>
      <c r="L144" s="17">
        <f t="shared" si="36"/>
        <v>117</v>
      </c>
      <c r="M144" s="72">
        <v>4576.0</v>
      </c>
      <c r="N144" s="22">
        <f t="shared" si="16"/>
        <v>0.04885913493</v>
      </c>
      <c r="O144" s="36">
        <f t="shared" si="19"/>
        <v>0.08064857244</v>
      </c>
      <c r="P144" s="61"/>
      <c r="Q144" s="61"/>
      <c r="R144" s="73">
        <v>47756.0</v>
      </c>
      <c r="S144" s="61">
        <f>S143+27815</f>
        <v>1310924</v>
      </c>
      <c r="T144" s="73">
        <v>762957.0</v>
      </c>
      <c r="U144" s="17">
        <f t="shared" si="59"/>
        <v>669300</v>
      </c>
      <c r="V144" s="19">
        <f t="shared" si="6"/>
        <v>93657</v>
      </c>
      <c r="W144" s="75">
        <v>0.0</v>
      </c>
      <c r="X144" s="39">
        <f t="shared" ref="X144:Y144" si="250">S144-S143</f>
        <v>27815</v>
      </c>
      <c r="Y144" s="19">
        <f t="shared" si="250"/>
        <v>13331</v>
      </c>
      <c r="Z144" s="19"/>
      <c r="AA144" s="19">
        <f t="shared" si="20"/>
        <v>2825.766667</v>
      </c>
      <c r="AB144" s="28">
        <f t="shared" si="8"/>
        <v>13.99707443</v>
      </c>
      <c r="AC144" s="29">
        <f t="shared" si="9"/>
        <v>8.146289119</v>
      </c>
      <c r="AD144" s="29">
        <f t="shared" si="10"/>
        <v>6.994228751</v>
      </c>
      <c r="AE144" s="40">
        <f t="shared" si="11"/>
        <v>0.1227552798</v>
      </c>
      <c r="AF144" s="40">
        <f t="shared" si="39"/>
        <v>0.1429750206</v>
      </c>
      <c r="AG144" s="22">
        <f t="shared" si="22"/>
        <v>0.02077361555</v>
      </c>
      <c r="AH144" s="37">
        <f t="shared" si="23"/>
        <v>0.1287119146</v>
      </c>
      <c r="AI144" s="59">
        <f t="shared" ref="AI144:AJ144" si="251">average(X138:X144)</f>
        <v>23519.71429</v>
      </c>
      <c r="AJ144" s="59">
        <f t="shared" si="251"/>
        <v>13306.57143</v>
      </c>
      <c r="AK144" s="60">
        <f t="shared" si="51"/>
        <v>1.767526249</v>
      </c>
      <c r="AL144" s="76">
        <f t="shared" si="121"/>
        <v>6146.766195</v>
      </c>
      <c r="AM144" s="19"/>
      <c r="AN144" s="19"/>
      <c r="AO144" s="77"/>
      <c r="AP144" s="77"/>
      <c r="AQ144" s="78"/>
      <c r="AR144" s="78"/>
      <c r="AS144" s="78"/>
      <c r="AT144" s="78"/>
      <c r="AU144" s="78"/>
      <c r="AV144" s="78"/>
      <c r="AW144" s="78"/>
      <c r="AX144" s="78"/>
      <c r="AY144" s="76">
        <f t="shared" si="96"/>
        <v>13306.57143</v>
      </c>
      <c r="AZ144" s="79">
        <f t="shared" si="97"/>
        <v>0.1287119146</v>
      </c>
      <c r="BA144" s="80">
        <v>5631.0</v>
      </c>
      <c r="BB144" s="80">
        <v>416.0</v>
      </c>
      <c r="BC144" s="59">
        <f t="shared" si="106"/>
        <v>4846.857143</v>
      </c>
      <c r="BD144" s="81">
        <f t="shared" si="107"/>
        <v>0.07387675368</v>
      </c>
      <c r="BE144" s="81">
        <f t="shared" si="108"/>
        <v>0.07291912285</v>
      </c>
      <c r="BF144" s="59">
        <f t="shared" si="109"/>
        <v>7700</v>
      </c>
      <c r="BG144" s="59">
        <f t="shared" si="110"/>
        <v>1490</v>
      </c>
      <c r="BH144" s="59">
        <f t="shared" si="111"/>
        <v>8459.714286</v>
      </c>
      <c r="BI144" s="81">
        <f t="shared" si="112"/>
        <v>0.1935064935</v>
      </c>
      <c r="BJ144" s="81">
        <f t="shared" si="113"/>
        <v>0.1606774967</v>
      </c>
      <c r="BK144" s="31"/>
      <c r="BL144" s="31"/>
      <c r="BM144" s="31"/>
      <c r="BN144" s="31"/>
      <c r="BO144" s="31"/>
      <c r="BP144" s="31"/>
      <c r="BQ144" s="31"/>
      <c r="BR144" s="31"/>
      <c r="BS144" s="31"/>
      <c r="BT144" s="31"/>
    </row>
    <row r="145">
      <c r="A145" s="16">
        <v>44036.0</v>
      </c>
      <c r="B145" s="17">
        <f t="shared" si="70"/>
        <v>1761</v>
      </c>
      <c r="C145" s="71"/>
      <c r="D145" s="71"/>
      <c r="E145" s="72">
        <v>95418.0</v>
      </c>
      <c r="F145" s="19">
        <f t="shared" si="27"/>
        <v>36808</v>
      </c>
      <c r="G145" s="20">
        <f t="shared" si="2"/>
        <v>0.3857553082</v>
      </c>
      <c r="H145" s="17">
        <f t="shared" si="71"/>
        <v>1781</v>
      </c>
      <c r="I145" s="72">
        <v>53945.0</v>
      </c>
      <c r="J145" s="20">
        <f t="shared" si="3"/>
        <v>0.5653545453</v>
      </c>
      <c r="K145" s="20">
        <f t="shared" si="18"/>
        <v>0.920406074</v>
      </c>
      <c r="L145" s="17">
        <f t="shared" si="36"/>
        <v>89</v>
      </c>
      <c r="M145" s="72">
        <v>4665.0</v>
      </c>
      <c r="N145" s="22">
        <f t="shared" si="16"/>
        <v>0.04889014651</v>
      </c>
      <c r="O145" s="36">
        <f t="shared" si="19"/>
        <v>0.07959392595</v>
      </c>
      <c r="P145" s="61"/>
      <c r="Q145" s="61"/>
      <c r="R145" s="73">
        <v>53702.0</v>
      </c>
      <c r="S145" s="61">
        <f>S144+24965</f>
        <v>1335889</v>
      </c>
      <c r="T145" s="73">
        <v>777100.0</v>
      </c>
      <c r="U145" s="17">
        <f t="shared" si="59"/>
        <v>681682</v>
      </c>
      <c r="V145" s="19">
        <f t="shared" si="6"/>
        <v>95418</v>
      </c>
      <c r="W145" s="75">
        <v>0.0</v>
      </c>
      <c r="X145" s="39">
        <f t="shared" ref="X145:Y145" si="252">S145-S144</f>
        <v>24965</v>
      </c>
      <c r="Y145" s="19">
        <f t="shared" si="252"/>
        <v>14143</v>
      </c>
      <c r="Z145" s="19"/>
      <c r="AA145" s="19">
        <f t="shared" si="20"/>
        <v>2878.148148</v>
      </c>
      <c r="AB145" s="28">
        <f t="shared" si="8"/>
        <v>14.00038777</v>
      </c>
      <c r="AC145" s="29">
        <f t="shared" si="9"/>
        <v>8.144165671</v>
      </c>
      <c r="AD145" s="29">
        <f t="shared" si="10"/>
        <v>8.031232254</v>
      </c>
      <c r="AE145" s="40">
        <f t="shared" si="11"/>
        <v>0.1227872861</v>
      </c>
      <c r="AF145" s="40">
        <f t="shared" si="39"/>
        <v>0.1245138938</v>
      </c>
      <c r="AG145" s="22">
        <f t="shared" si="22"/>
        <v>0.01880265223</v>
      </c>
      <c r="AH145" s="37">
        <f t="shared" si="23"/>
        <v>0.1317112385</v>
      </c>
      <c r="AI145" s="59">
        <f t="shared" ref="AI145:AJ145" si="253">average(X139:X145)</f>
        <v>22918.14286</v>
      </c>
      <c r="AJ145" s="59">
        <f t="shared" si="253"/>
        <v>13327.85714</v>
      </c>
      <c r="AK145" s="60">
        <f t="shared" si="51"/>
        <v>1.719566965</v>
      </c>
      <c r="AL145" s="76">
        <f t="shared" si="121"/>
        <v>7073.156932</v>
      </c>
      <c r="AM145" s="19"/>
      <c r="AN145" s="19"/>
      <c r="AO145" s="77"/>
      <c r="AP145" s="77"/>
      <c r="AQ145" s="78"/>
      <c r="AR145" s="78"/>
      <c r="AS145" s="78"/>
      <c r="AT145" s="78"/>
      <c r="AU145" s="78"/>
      <c r="AV145" s="78"/>
      <c r="AW145" s="78"/>
      <c r="AX145" s="78"/>
      <c r="AY145" s="76">
        <f t="shared" si="96"/>
        <v>13327.85714</v>
      </c>
      <c r="AZ145" s="79">
        <f t="shared" si="97"/>
        <v>0.1317112385</v>
      </c>
      <c r="BA145" s="80">
        <v>4078.0</v>
      </c>
      <c r="BB145" s="80">
        <v>279.0</v>
      </c>
      <c r="BC145" s="59">
        <f t="shared" si="106"/>
        <v>4733</v>
      </c>
      <c r="BD145" s="81">
        <f t="shared" si="107"/>
        <v>0.06841589014</v>
      </c>
      <c r="BE145" s="81">
        <f t="shared" si="108"/>
        <v>0.07612206091</v>
      </c>
      <c r="BF145" s="59">
        <f t="shared" si="109"/>
        <v>10065</v>
      </c>
      <c r="BG145" s="59">
        <f t="shared" si="110"/>
        <v>1482</v>
      </c>
      <c r="BH145" s="59">
        <f t="shared" si="111"/>
        <v>8594.857143</v>
      </c>
      <c r="BI145" s="81">
        <f t="shared" si="112"/>
        <v>0.147242921</v>
      </c>
      <c r="BJ145" s="81">
        <f t="shared" si="113"/>
        <v>0.1623229838</v>
      </c>
      <c r="BK145" s="31"/>
      <c r="BL145" s="31"/>
      <c r="BM145" s="31"/>
      <c r="BN145" s="31"/>
      <c r="BO145" s="31"/>
      <c r="BP145" s="31"/>
      <c r="BQ145" s="31"/>
      <c r="BR145" s="31"/>
      <c r="BS145" s="31"/>
      <c r="BT145" s="31"/>
    </row>
    <row r="146">
      <c r="A146" s="16">
        <v>44037.0</v>
      </c>
      <c r="B146" s="17">
        <f t="shared" si="70"/>
        <v>1868</v>
      </c>
      <c r="C146" s="71"/>
      <c r="D146" s="71"/>
      <c r="E146" s="72">
        <v>97286.0</v>
      </c>
      <c r="F146" s="19">
        <f t="shared" si="27"/>
        <v>37218</v>
      </c>
      <c r="G146" s="20">
        <f t="shared" si="2"/>
        <v>0.3825627531</v>
      </c>
      <c r="H146" s="17">
        <f t="shared" si="71"/>
        <v>1409</v>
      </c>
      <c r="I146" s="72">
        <v>55354.0</v>
      </c>
      <c r="J146" s="20">
        <f t="shared" si="3"/>
        <v>0.5689821763</v>
      </c>
      <c r="K146" s="20">
        <f t="shared" si="18"/>
        <v>0.9215222748</v>
      </c>
      <c r="L146" s="17">
        <f t="shared" si="36"/>
        <v>49</v>
      </c>
      <c r="M146" s="72">
        <v>4714.0</v>
      </c>
      <c r="N146" s="22">
        <f t="shared" si="16"/>
        <v>0.04845507062</v>
      </c>
      <c r="O146" s="36">
        <f t="shared" si="19"/>
        <v>0.07847772524</v>
      </c>
      <c r="P146" s="61"/>
      <c r="Q146" s="61"/>
      <c r="R146" s="73">
        <v>54752.0</v>
      </c>
      <c r="S146" s="73">
        <v>1361207.0</v>
      </c>
      <c r="T146" s="73">
        <v>789258.0</v>
      </c>
      <c r="U146" s="17">
        <f t="shared" si="59"/>
        <v>691972</v>
      </c>
      <c r="V146" s="19">
        <f t="shared" si="6"/>
        <v>97286</v>
      </c>
      <c r="W146" s="75">
        <v>0.0</v>
      </c>
      <c r="X146" s="39">
        <f t="shared" ref="X146:Y146" si="254">S146-S145</f>
        <v>25318</v>
      </c>
      <c r="Y146" s="19">
        <f t="shared" si="254"/>
        <v>12158</v>
      </c>
      <c r="Z146" s="19"/>
      <c r="AA146" s="19">
        <f t="shared" si="20"/>
        <v>2923.177778</v>
      </c>
      <c r="AB146" s="28">
        <f t="shared" si="8"/>
        <v>13.99180766</v>
      </c>
      <c r="AC146" s="29">
        <f t="shared" si="9"/>
        <v>8.112760315</v>
      </c>
      <c r="AD146" s="29">
        <f t="shared" si="10"/>
        <v>6.50856531</v>
      </c>
      <c r="AE146" s="40">
        <f t="shared" si="11"/>
        <v>0.1232626087</v>
      </c>
      <c r="AF146" s="40">
        <f t="shared" si="39"/>
        <v>0.1536436914</v>
      </c>
      <c r="AG146" s="22">
        <f t="shared" si="22"/>
        <v>0.01957701901</v>
      </c>
      <c r="AH146" s="37">
        <f t="shared" si="23"/>
        <v>0.1345117389</v>
      </c>
      <c r="AI146" s="59">
        <f t="shared" ref="AI146:AJ146" si="255">average(X140:X146)</f>
        <v>22884.71429</v>
      </c>
      <c r="AJ146" s="59">
        <f t="shared" si="255"/>
        <v>13173.57143</v>
      </c>
      <c r="AK146" s="60">
        <f t="shared" si="51"/>
        <v>1.737168573</v>
      </c>
      <c r="AL146" s="76">
        <f t="shared" si="121"/>
        <v>7364.786727</v>
      </c>
      <c r="AM146" s="19"/>
      <c r="AN146" s="19"/>
      <c r="AO146" s="77"/>
      <c r="AP146" s="77"/>
      <c r="AQ146" s="78"/>
      <c r="AR146" s="78"/>
      <c r="AS146" s="78"/>
      <c r="AT146" s="78"/>
      <c r="AU146" s="78"/>
      <c r="AV146" s="78"/>
      <c r="AW146" s="78"/>
      <c r="AX146" s="78"/>
      <c r="AY146" s="76">
        <f t="shared" si="96"/>
        <v>13173.57143</v>
      </c>
      <c r="AZ146" s="79">
        <f t="shared" si="97"/>
        <v>0.1345117389</v>
      </c>
      <c r="BA146" s="80">
        <v>4974.0</v>
      </c>
      <c r="BB146" s="80">
        <v>393.0</v>
      </c>
      <c r="BC146" s="59">
        <f t="shared" si="106"/>
        <v>4548.285714</v>
      </c>
      <c r="BD146" s="81">
        <f t="shared" si="107"/>
        <v>0.07901085645</v>
      </c>
      <c r="BE146" s="81">
        <f t="shared" si="108"/>
        <v>0.08116087694</v>
      </c>
      <c r="BF146" s="59">
        <f t="shared" si="109"/>
        <v>7184</v>
      </c>
      <c r="BG146" s="59">
        <f t="shared" si="110"/>
        <v>1475</v>
      </c>
      <c r="BH146" s="59">
        <f t="shared" si="111"/>
        <v>8625.285714</v>
      </c>
      <c r="BI146" s="81">
        <f t="shared" si="112"/>
        <v>0.2053173719</v>
      </c>
      <c r="BJ146" s="81">
        <f t="shared" si="113"/>
        <v>0.1626447157</v>
      </c>
      <c r="BK146" s="31"/>
      <c r="BL146" s="31"/>
      <c r="BM146" s="31"/>
      <c r="BN146" s="31"/>
      <c r="BO146" s="31"/>
      <c r="BP146" s="31"/>
      <c r="BQ146" s="31"/>
      <c r="BR146" s="31"/>
      <c r="BS146" s="31"/>
      <c r="BT146" s="31"/>
    </row>
    <row r="147">
      <c r="A147" s="16">
        <v>44038.0</v>
      </c>
      <c r="B147" s="17">
        <f t="shared" si="70"/>
        <v>1492</v>
      </c>
      <c r="C147" s="71"/>
      <c r="D147" s="71"/>
      <c r="E147" s="72">
        <v>98778.0</v>
      </c>
      <c r="F147" s="19">
        <f t="shared" si="27"/>
        <v>37342</v>
      </c>
      <c r="G147" s="20">
        <f t="shared" si="2"/>
        <v>0.3780396445</v>
      </c>
      <c r="H147" s="17">
        <f t="shared" si="71"/>
        <v>1301</v>
      </c>
      <c r="I147" s="72">
        <v>56655.0</v>
      </c>
      <c r="J147" s="20">
        <f t="shared" si="3"/>
        <v>0.5735588896</v>
      </c>
      <c r="K147" s="20">
        <f t="shared" si="18"/>
        <v>0.9221791783</v>
      </c>
      <c r="L147" s="17">
        <f t="shared" si="36"/>
        <v>67</v>
      </c>
      <c r="M147" s="72">
        <v>4781.0</v>
      </c>
      <c r="N147" s="22">
        <f t="shared" si="16"/>
        <v>0.04840146591</v>
      </c>
      <c r="O147" s="36">
        <f t="shared" si="19"/>
        <v>0.07782082167</v>
      </c>
      <c r="P147" s="61"/>
      <c r="Q147" s="61"/>
      <c r="R147" s="73">
        <v>55647.0</v>
      </c>
      <c r="S147" s="61">
        <f>S146+20492</f>
        <v>1381699</v>
      </c>
      <c r="T147" s="73">
        <v>796950.0</v>
      </c>
      <c r="U147" s="17">
        <f t="shared" si="59"/>
        <v>698172</v>
      </c>
      <c r="V147" s="19">
        <f t="shared" si="6"/>
        <v>98778</v>
      </c>
      <c r="W147" s="75">
        <v>0.0</v>
      </c>
      <c r="X147" s="39">
        <f t="shared" ref="X147:Y147" si="256">S147-S146</f>
        <v>20492</v>
      </c>
      <c r="Y147" s="19">
        <f t="shared" si="256"/>
        <v>7692</v>
      </c>
      <c r="Z147" s="19"/>
      <c r="AA147" s="19">
        <f t="shared" si="20"/>
        <v>2951.666667</v>
      </c>
      <c r="AB147" s="28">
        <f t="shared" si="8"/>
        <v>13.98792241</v>
      </c>
      <c r="AC147" s="29">
        <f t="shared" si="9"/>
        <v>8.068092085</v>
      </c>
      <c r="AD147" s="29">
        <f t="shared" si="10"/>
        <v>5.155495979</v>
      </c>
      <c r="AE147" s="40">
        <f t="shared" si="11"/>
        <v>0.1239450405</v>
      </c>
      <c r="AF147" s="40">
        <f t="shared" si="39"/>
        <v>0.1939677587</v>
      </c>
      <c r="AG147" s="22">
        <f t="shared" si="22"/>
        <v>0.01533622515</v>
      </c>
      <c r="AH147" s="37">
        <f t="shared" si="23"/>
        <v>0.1366260924</v>
      </c>
      <c r="AI147" s="59">
        <f t="shared" ref="AI147:AJ147" si="257">average(X141:X147)</f>
        <v>22883</v>
      </c>
      <c r="AJ147" s="59">
        <f t="shared" si="257"/>
        <v>12816</v>
      </c>
      <c r="AK147" s="60">
        <f t="shared" si="51"/>
        <v>1.785502497</v>
      </c>
      <c r="AL147" s="76">
        <f t="shared" si="121"/>
        <v>7602.832163</v>
      </c>
      <c r="AM147" s="19"/>
      <c r="AN147" s="19"/>
      <c r="AO147" s="77"/>
      <c r="AP147" s="77"/>
      <c r="AQ147" s="78"/>
      <c r="AR147" s="78"/>
      <c r="AS147" s="78"/>
      <c r="AT147" s="78"/>
      <c r="AU147" s="78"/>
      <c r="AV147" s="78"/>
      <c r="AW147" s="78"/>
      <c r="AX147" s="78"/>
      <c r="AY147" s="76">
        <f t="shared" si="96"/>
        <v>12816</v>
      </c>
      <c r="AZ147" s="79">
        <f t="shared" si="97"/>
        <v>0.1366260924</v>
      </c>
      <c r="BA147" s="80">
        <v>4286.0</v>
      </c>
      <c r="BB147" s="80">
        <v>378.0</v>
      </c>
      <c r="BC147" s="59">
        <f t="shared" si="106"/>
        <v>4553.142857</v>
      </c>
      <c r="BD147" s="81">
        <f t="shared" si="107"/>
        <v>0.08819412039</v>
      </c>
      <c r="BE147" s="81">
        <f t="shared" si="108"/>
        <v>0.08314508032</v>
      </c>
      <c r="BF147" s="59">
        <f t="shared" si="109"/>
        <v>3406</v>
      </c>
      <c r="BG147" s="59">
        <f t="shared" si="110"/>
        <v>1114</v>
      </c>
      <c r="BH147" s="59">
        <f t="shared" si="111"/>
        <v>8262.857143</v>
      </c>
      <c r="BI147" s="81">
        <f t="shared" si="112"/>
        <v>0.3270698767</v>
      </c>
      <c r="BJ147" s="81">
        <f t="shared" si="113"/>
        <v>0.1660961272</v>
      </c>
      <c r="BK147" s="31"/>
      <c r="BL147" s="31"/>
      <c r="BM147" s="31"/>
      <c r="BN147" s="31"/>
      <c r="BO147" s="31"/>
      <c r="BP147" s="31"/>
      <c r="BQ147" s="31"/>
      <c r="BR147" s="31"/>
      <c r="BS147" s="31"/>
      <c r="BT147" s="31"/>
    </row>
    <row r="148">
      <c r="A148" s="16">
        <v>44039.0</v>
      </c>
      <c r="B148" s="17">
        <f t="shared" si="70"/>
        <v>1525</v>
      </c>
      <c r="C148" s="71"/>
      <c r="D148" s="71"/>
      <c r="E148" s="72">
        <v>100303.0</v>
      </c>
      <c r="F148" s="19">
        <f t="shared" si="27"/>
        <v>37292</v>
      </c>
      <c r="G148" s="20">
        <f t="shared" si="2"/>
        <v>0.3717934658</v>
      </c>
      <c r="H148" s="17">
        <f t="shared" si="71"/>
        <v>1518</v>
      </c>
      <c r="I148" s="72">
        <v>58173.0</v>
      </c>
      <c r="J148" s="20">
        <f t="shared" si="3"/>
        <v>0.5799726828</v>
      </c>
      <c r="K148" s="20">
        <f t="shared" si="18"/>
        <v>0.9232197553</v>
      </c>
      <c r="L148" s="17">
        <f t="shared" si="36"/>
        <v>57</v>
      </c>
      <c r="M148" s="72">
        <v>4838.0</v>
      </c>
      <c r="N148" s="22">
        <f t="shared" si="16"/>
        <v>0.04823385143</v>
      </c>
      <c r="O148" s="36">
        <f t="shared" si="19"/>
        <v>0.07678024472</v>
      </c>
      <c r="P148" s="61"/>
      <c r="Q148" s="61"/>
      <c r="R148" s="73">
        <v>54910.0</v>
      </c>
      <c r="S148" s="61">
        <f>S147+13060</f>
        <v>1394759</v>
      </c>
      <c r="T148" s="73">
        <v>807946.0</v>
      </c>
      <c r="U148" s="17">
        <f t="shared" si="59"/>
        <v>707643</v>
      </c>
      <c r="V148" s="19">
        <f t="shared" si="6"/>
        <v>100303</v>
      </c>
      <c r="W148" s="75">
        <v>0.0</v>
      </c>
      <c r="X148" s="39">
        <f t="shared" ref="X148:Y148" si="258">S148-S147</f>
        <v>13060</v>
      </c>
      <c r="Y148" s="19">
        <f t="shared" si="258"/>
        <v>10996</v>
      </c>
      <c r="Z148" s="19"/>
      <c r="AA148" s="19">
        <f t="shared" si="20"/>
        <v>2992.392593</v>
      </c>
      <c r="AB148" s="28">
        <f t="shared" si="8"/>
        <v>13.90545647</v>
      </c>
      <c r="AC148" s="29">
        <f t="shared" si="9"/>
        <v>8.055053189</v>
      </c>
      <c r="AD148" s="29">
        <f t="shared" si="10"/>
        <v>7.210491803</v>
      </c>
      <c r="AE148" s="40">
        <f t="shared" si="11"/>
        <v>0.1241456731</v>
      </c>
      <c r="AF148" s="40">
        <f t="shared" si="39"/>
        <v>0.1386867952</v>
      </c>
      <c r="AG148" s="22">
        <f t="shared" si="22"/>
        <v>0.01543866043</v>
      </c>
      <c r="AH148" s="37">
        <f t="shared" si="23"/>
        <v>0.1382405745</v>
      </c>
      <c r="AI148" s="59">
        <f t="shared" ref="AI148:AJ148" si="259">average(X142:X148)</f>
        <v>22744.85714</v>
      </c>
      <c r="AJ148" s="59">
        <f t="shared" si="259"/>
        <v>12492.71429</v>
      </c>
      <c r="AK148" s="60">
        <f t="shared" si="51"/>
        <v>1.82064975</v>
      </c>
      <c r="AL148" s="76">
        <f t="shared" si="121"/>
        <v>7590.789946</v>
      </c>
      <c r="AM148" s="19"/>
      <c r="AN148" s="19"/>
      <c r="AO148" s="77"/>
      <c r="AP148" s="77"/>
      <c r="AQ148" s="78"/>
      <c r="AR148" s="78"/>
      <c r="AS148" s="78"/>
      <c r="AT148" s="78"/>
      <c r="AU148" s="78"/>
      <c r="AV148" s="78"/>
      <c r="AW148" s="78"/>
      <c r="AX148" s="78"/>
      <c r="AY148" s="76">
        <f t="shared" si="96"/>
        <v>12492.71429</v>
      </c>
      <c r="AZ148" s="79">
        <f t="shared" si="97"/>
        <v>0.1382405745</v>
      </c>
      <c r="BA148" s="80">
        <v>2954.0</v>
      </c>
      <c r="BB148" s="80">
        <v>473.0</v>
      </c>
      <c r="BC148" s="59">
        <f t="shared" si="106"/>
        <v>4576</v>
      </c>
      <c r="BD148" s="81">
        <f t="shared" si="107"/>
        <v>0.1601218687</v>
      </c>
      <c r="BE148" s="81">
        <f t="shared" si="108"/>
        <v>0.08622627373</v>
      </c>
      <c r="BF148" s="59">
        <f t="shared" si="109"/>
        <v>8042</v>
      </c>
      <c r="BG148" s="59">
        <f t="shared" si="110"/>
        <v>1052</v>
      </c>
      <c r="BH148" s="59">
        <f t="shared" si="111"/>
        <v>7916.714286</v>
      </c>
      <c r="BI148" s="81">
        <f t="shared" si="112"/>
        <v>0.1308132305</v>
      </c>
      <c r="BJ148" s="81">
        <f t="shared" si="113"/>
        <v>0.1683057546</v>
      </c>
      <c r="BK148" s="31"/>
      <c r="BL148" s="31"/>
      <c r="BM148" s="31"/>
      <c r="BN148" s="31"/>
      <c r="BO148" s="31"/>
      <c r="BP148" s="31"/>
      <c r="BQ148" s="31"/>
      <c r="BR148" s="31"/>
      <c r="BS148" s="31"/>
      <c r="BT148" s="31"/>
    </row>
    <row r="149">
      <c r="A149" s="16">
        <v>44040.0</v>
      </c>
      <c r="B149" s="17">
        <f t="shared" si="70"/>
        <v>1748</v>
      </c>
      <c r="C149" s="71"/>
      <c r="D149" s="71"/>
      <c r="E149" s="72">
        <v>102051.0</v>
      </c>
      <c r="F149" s="19">
        <f t="shared" si="27"/>
        <v>36611</v>
      </c>
      <c r="G149" s="20">
        <f t="shared" si="2"/>
        <v>0.3587519966</v>
      </c>
      <c r="H149" s="17">
        <f t="shared" si="71"/>
        <v>2366</v>
      </c>
      <c r="I149" s="72">
        <v>60539.0</v>
      </c>
      <c r="J149" s="20">
        <f t="shared" si="3"/>
        <v>0.5932229963</v>
      </c>
      <c r="K149" s="20">
        <f t="shared" si="18"/>
        <v>0.9251069682</v>
      </c>
      <c r="L149" s="17">
        <f t="shared" si="36"/>
        <v>63</v>
      </c>
      <c r="M149" s="72">
        <v>4901.0</v>
      </c>
      <c r="N149" s="22">
        <f t="shared" si="16"/>
        <v>0.0480250071</v>
      </c>
      <c r="O149" s="36">
        <f t="shared" si="19"/>
        <v>0.07489303178</v>
      </c>
      <c r="P149" s="61"/>
      <c r="Q149" s="61"/>
      <c r="R149" s="73">
        <v>46648.0</v>
      </c>
      <c r="S149" s="61">
        <f>S148+22563</f>
        <v>1417322</v>
      </c>
      <c r="T149" s="73">
        <v>823168.0</v>
      </c>
      <c r="U149" s="17">
        <f t="shared" si="59"/>
        <v>721117</v>
      </c>
      <c r="V149" s="19">
        <f t="shared" si="6"/>
        <v>102051</v>
      </c>
      <c r="W149" s="75">
        <v>0.0</v>
      </c>
      <c r="X149" s="39">
        <f t="shared" ref="X149:Y149" si="260">S149-S148</f>
        <v>22563</v>
      </c>
      <c r="Y149" s="19">
        <f t="shared" si="260"/>
        <v>15222</v>
      </c>
      <c r="Z149" s="19"/>
      <c r="AA149" s="19">
        <f t="shared" si="20"/>
        <v>3048.77037</v>
      </c>
      <c r="AB149" s="28">
        <f t="shared" si="8"/>
        <v>13.88836954</v>
      </c>
      <c r="AC149" s="29">
        <f t="shared" si="9"/>
        <v>8.066241389</v>
      </c>
      <c r="AD149" s="29">
        <f t="shared" si="10"/>
        <v>8.708237986</v>
      </c>
      <c r="AE149" s="40">
        <f t="shared" si="11"/>
        <v>0.1239734781</v>
      </c>
      <c r="AF149" s="40">
        <f t="shared" si="39"/>
        <v>0.1148337932</v>
      </c>
      <c r="AG149" s="22">
        <f t="shared" si="22"/>
        <v>0.0174271956</v>
      </c>
      <c r="AH149" s="37">
        <f t="shared" si="23"/>
        <v>0.1427734283</v>
      </c>
      <c r="AI149" s="59">
        <f t="shared" ref="AI149:AJ149" si="261">average(X143:X149)</f>
        <v>22787.85714</v>
      </c>
      <c r="AJ149" s="59">
        <f t="shared" si="261"/>
        <v>12189.14286</v>
      </c>
      <c r="AK149" s="60">
        <f t="shared" si="51"/>
        <v>1.869520885</v>
      </c>
      <c r="AL149" s="76">
        <f t="shared" si="121"/>
        <v>6660.094885</v>
      </c>
      <c r="AM149" s="19"/>
      <c r="AN149" s="19"/>
      <c r="AO149" s="77"/>
      <c r="AP149" s="77"/>
      <c r="AQ149" s="78"/>
      <c r="AR149" s="78"/>
      <c r="AS149" s="78"/>
      <c r="AT149" s="78"/>
      <c r="AU149" s="78"/>
      <c r="AV149" s="78"/>
      <c r="AW149" s="78"/>
      <c r="AX149" s="78"/>
      <c r="AY149" s="76">
        <f t="shared" si="96"/>
        <v>12189.14286</v>
      </c>
      <c r="AZ149" s="79">
        <f t="shared" si="97"/>
        <v>0.1427734283</v>
      </c>
      <c r="BA149" s="80">
        <v>6495.0</v>
      </c>
      <c r="BB149" s="80">
        <v>412.0</v>
      </c>
      <c r="BC149" s="59">
        <f t="shared" si="106"/>
        <v>4756.714286</v>
      </c>
      <c r="BD149" s="81">
        <f t="shared" si="107"/>
        <v>0.06343341032</v>
      </c>
      <c r="BE149" s="81">
        <f t="shared" si="108"/>
        <v>0.08207946662</v>
      </c>
      <c r="BF149" s="59">
        <f t="shared" si="109"/>
        <v>8727</v>
      </c>
      <c r="BG149" s="59">
        <f t="shared" si="110"/>
        <v>1336</v>
      </c>
      <c r="BH149" s="59">
        <f t="shared" si="111"/>
        <v>7432.428571</v>
      </c>
      <c r="BI149" s="81">
        <f t="shared" si="112"/>
        <v>0.1530881173</v>
      </c>
      <c r="BJ149" s="81">
        <f t="shared" si="113"/>
        <v>0.1816172372</v>
      </c>
      <c r="BK149" s="31"/>
      <c r="BL149" s="31"/>
      <c r="BM149" s="31"/>
      <c r="BN149" s="31"/>
      <c r="BO149" s="31"/>
      <c r="BP149" s="31"/>
      <c r="BQ149" s="31"/>
      <c r="BR149" s="31"/>
      <c r="BS149" s="31"/>
      <c r="BT149" s="31"/>
    </row>
    <row r="150">
      <c r="A150" s="16">
        <v>44041.0</v>
      </c>
      <c r="B150" s="17">
        <f t="shared" si="70"/>
        <v>2381</v>
      </c>
      <c r="C150" s="71"/>
      <c r="D150" s="71"/>
      <c r="E150" s="72">
        <v>104432.0</v>
      </c>
      <c r="F150" s="19">
        <f t="shared" si="27"/>
        <v>37319</v>
      </c>
      <c r="G150" s="20">
        <f t="shared" si="2"/>
        <v>0.3573521526</v>
      </c>
      <c r="H150" s="17">
        <f t="shared" si="71"/>
        <v>1599</v>
      </c>
      <c r="I150" s="72">
        <v>62138.0</v>
      </c>
      <c r="J150" s="20">
        <f t="shared" si="3"/>
        <v>0.5950091926</v>
      </c>
      <c r="K150" s="20">
        <f t="shared" si="18"/>
        <v>0.9258712917</v>
      </c>
      <c r="L150" s="17">
        <f t="shared" si="36"/>
        <v>74</v>
      </c>
      <c r="M150" s="72">
        <v>4975.0</v>
      </c>
      <c r="N150" s="22">
        <f t="shared" si="16"/>
        <v>0.04763865482</v>
      </c>
      <c r="O150" s="36">
        <f t="shared" si="19"/>
        <v>0.0741287083</v>
      </c>
      <c r="P150" s="61"/>
      <c r="Q150" s="61"/>
      <c r="R150" s="73">
        <v>57393.0</v>
      </c>
      <c r="S150" s="61">
        <f t="shared" ref="S150:S212" si="263">S149+X150</f>
        <v>1447583</v>
      </c>
      <c r="T150" s="73">
        <v>841027.0</v>
      </c>
      <c r="U150" s="17">
        <f t="shared" si="59"/>
        <v>736595</v>
      </c>
      <c r="V150" s="19">
        <f t="shared" si="6"/>
        <v>104432</v>
      </c>
      <c r="W150" s="75">
        <v>0.0</v>
      </c>
      <c r="X150" s="83">
        <v>30261.0</v>
      </c>
      <c r="Y150" s="19">
        <f t="shared" ref="Y150:Y366" si="264">T150-T149</f>
        <v>17859</v>
      </c>
      <c r="Z150" s="19"/>
      <c r="AA150" s="19">
        <f t="shared" si="20"/>
        <v>3114.914815</v>
      </c>
      <c r="AB150" s="28">
        <f t="shared" si="8"/>
        <v>13.86148882</v>
      </c>
      <c r="AC150" s="29">
        <f t="shared" si="9"/>
        <v>8.053345718</v>
      </c>
      <c r="AD150" s="29">
        <f t="shared" si="10"/>
        <v>7.500629987</v>
      </c>
      <c r="AE150" s="40">
        <f t="shared" si="11"/>
        <v>0.1241719945</v>
      </c>
      <c r="AF150" s="40">
        <f t="shared" si="39"/>
        <v>0.1333221345</v>
      </c>
      <c r="AG150" s="22">
        <f t="shared" si="22"/>
        <v>0.02333147152</v>
      </c>
      <c r="AH150" s="37">
        <f t="shared" si="23"/>
        <v>0.1387402764</v>
      </c>
      <c r="AI150" s="59">
        <f t="shared" ref="AI150:AJ150" si="262">average(X144:X150)</f>
        <v>23496.28571</v>
      </c>
      <c r="AJ150" s="59">
        <f t="shared" si="262"/>
        <v>13057.28571</v>
      </c>
      <c r="AK150" s="60">
        <f t="shared" si="51"/>
        <v>1.79947703</v>
      </c>
      <c r="AL150" s="76">
        <f t="shared" si="121"/>
        <v>7962.720681</v>
      </c>
      <c r="AM150" s="19"/>
      <c r="AN150" s="19"/>
      <c r="AO150" s="77"/>
      <c r="AP150" s="77"/>
      <c r="AQ150" s="78"/>
      <c r="AR150" s="78"/>
      <c r="AS150" s="78"/>
      <c r="AT150" s="78"/>
      <c r="AU150" s="78"/>
      <c r="AV150" s="78"/>
      <c r="AW150" s="78"/>
      <c r="AX150" s="78"/>
      <c r="AY150" s="76">
        <f t="shared" si="96"/>
        <v>13057.28571</v>
      </c>
      <c r="AZ150" s="79">
        <f t="shared" si="97"/>
        <v>0.1387402764</v>
      </c>
      <c r="BA150" s="80">
        <v>4752.0</v>
      </c>
      <c r="BB150" s="80">
        <v>566.0</v>
      </c>
      <c r="BC150" s="59">
        <f t="shared" si="106"/>
        <v>4738.571429</v>
      </c>
      <c r="BD150" s="81">
        <f t="shared" si="107"/>
        <v>0.1191077441</v>
      </c>
      <c r="BE150" s="81">
        <f t="shared" si="108"/>
        <v>0.08794091046</v>
      </c>
      <c r="BF150" s="59">
        <f t="shared" si="109"/>
        <v>13107</v>
      </c>
      <c r="BG150" s="59">
        <f t="shared" si="110"/>
        <v>1815</v>
      </c>
      <c r="BH150" s="59">
        <f t="shared" si="111"/>
        <v>8318.714286</v>
      </c>
      <c r="BI150" s="81">
        <f t="shared" si="112"/>
        <v>0.1384756237</v>
      </c>
      <c r="BJ150" s="81">
        <f t="shared" si="113"/>
        <v>0.1676770105</v>
      </c>
      <c r="BK150" s="31"/>
      <c r="BL150" s="31"/>
      <c r="BM150" s="31"/>
      <c r="BN150" s="31"/>
      <c r="BO150" s="31"/>
      <c r="BP150" s="31"/>
      <c r="BQ150" s="31"/>
      <c r="BR150" s="31"/>
      <c r="BS150" s="31"/>
      <c r="BT150" s="31"/>
    </row>
    <row r="151">
      <c r="A151" s="16">
        <v>44042.0</v>
      </c>
      <c r="B151" s="17">
        <f t="shared" si="70"/>
        <v>1904</v>
      </c>
      <c r="C151" s="71"/>
      <c r="D151" s="71"/>
      <c r="E151" s="72">
        <v>106336.0</v>
      </c>
      <c r="F151" s="19">
        <f t="shared" si="27"/>
        <v>36986</v>
      </c>
      <c r="G151" s="20">
        <f t="shared" si="2"/>
        <v>0.3478219982</v>
      </c>
      <c r="H151" s="17">
        <f t="shared" si="71"/>
        <v>2154</v>
      </c>
      <c r="I151" s="72">
        <v>64292.0</v>
      </c>
      <c r="J151" s="20">
        <f t="shared" si="3"/>
        <v>0.6046117966</v>
      </c>
      <c r="K151" s="20">
        <f t="shared" si="18"/>
        <v>0.9270656092</v>
      </c>
      <c r="L151" s="17">
        <f t="shared" si="36"/>
        <v>83</v>
      </c>
      <c r="M151" s="72">
        <v>5058.0</v>
      </c>
      <c r="N151" s="22">
        <f t="shared" si="16"/>
        <v>0.04756620524</v>
      </c>
      <c r="O151" s="36">
        <f t="shared" si="19"/>
        <v>0.07293439077</v>
      </c>
      <c r="P151" s="61"/>
      <c r="Q151" s="61"/>
      <c r="R151" s="73">
        <v>53723.0</v>
      </c>
      <c r="S151" s="61">
        <f t="shared" si="263"/>
        <v>1477629</v>
      </c>
      <c r="T151" s="73">
        <v>856003.0</v>
      </c>
      <c r="U151" s="17">
        <f t="shared" si="59"/>
        <v>749667</v>
      </c>
      <c r="V151" s="19">
        <f t="shared" si="6"/>
        <v>106336</v>
      </c>
      <c r="W151" s="75">
        <v>0.0</v>
      </c>
      <c r="X151" s="62">
        <v>30046.0</v>
      </c>
      <c r="Y151" s="19">
        <f t="shared" si="264"/>
        <v>14976</v>
      </c>
      <c r="Z151" s="19"/>
      <c r="AA151" s="19">
        <f t="shared" si="20"/>
        <v>3170.381481</v>
      </c>
      <c r="AB151" s="28">
        <f t="shared" si="8"/>
        <v>13.89584901</v>
      </c>
      <c r="AC151" s="29">
        <f t="shared" si="9"/>
        <v>8.049983073</v>
      </c>
      <c r="AD151" s="29">
        <f t="shared" si="10"/>
        <v>7.865546218</v>
      </c>
      <c r="AE151" s="40">
        <f t="shared" si="11"/>
        <v>0.1242238637</v>
      </c>
      <c r="AF151" s="40">
        <f t="shared" si="39"/>
        <v>0.1271367521</v>
      </c>
      <c r="AG151" s="22">
        <f t="shared" si="22"/>
        <v>0.01823195955</v>
      </c>
      <c r="AH151" s="37">
        <f t="shared" si="23"/>
        <v>0.136265933</v>
      </c>
      <c r="AI151" s="59">
        <f t="shared" ref="AI151:AJ151" si="265">average(X145:X151)</f>
        <v>23815</v>
      </c>
      <c r="AJ151" s="59">
        <f t="shared" si="265"/>
        <v>13292.28571</v>
      </c>
      <c r="AK151" s="60">
        <f t="shared" si="51"/>
        <v>1.791640694</v>
      </c>
      <c r="AL151" s="76">
        <f t="shared" si="121"/>
        <v>7320.614717</v>
      </c>
      <c r="AM151" s="19"/>
      <c r="AN151" s="19"/>
      <c r="AO151" s="77"/>
      <c r="AP151" s="77"/>
      <c r="AQ151" s="78"/>
      <c r="AR151" s="78"/>
      <c r="AS151" s="78"/>
      <c r="AT151" s="78"/>
      <c r="AU151" s="78"/>
      <c r="AV151" s="78"/>
      <c r="AW151" s="78"/>
      <c r="AX151" s="78"/>
      <c r="AY151" s="76">
        <f t="shared" si="96"/>
        <v>13292.28571</v>
      </c>
      <c r="AZ151" s="79">
        <f t="shared" si="97"/>
        <v>0.136265933</v>
      </c>
      <c r="BA151" s="80">
        <v>5573.0</v>
      </c>
      <c r="BB151" s="80">
        <v>300.0</v>
      </c>
      <c r="BC151" s="59">
        <f t="shared" si="106"/>
        <v>4730.285714</v>
      </c>
      <c r="BD151" s="81">
        <f t="shared" si="107"/>
        <v>0.05383097075</v>
      </c>
      <c r="BE151" s="81">
        <f t="shared" si="108"/>
        <v>0.08459168881</v>
      </c>
      <c r="BF151" s="59">
        <f t="shared" si="109"/>
        <v>9403</v>
      </c>
      <c r="BG151" s="59">
        <f t="shared" si="110"/>
        <v>1604</v>
      </c>
      <c r="BH151" s="59">
        <f t="shared" si="111"/>
        <v>8562</v>
      </c>
      <c r="BI151" s="81">
        <f t="shared" si="112"/>
        <v>0.1705838562</v>
      </c>
      <c r="BJ151" s="81">
        <f t="shared" si="113"/>
        <v>0.1648146294</v>
      </c>
      <c r="BK151" s="31"/>
      <c r="BL151" s="31"/>
      <c r="BM151" s="31"/>
      <c r="BN151" s="31"/>
      <c r="BO151" s="31"/>
      <c r="BP151" s="31"/>
      <c r="BQ151" s="31"/>
      <c r="BR151" s="31"/>
      <c r="BS151" s="31"/>
      <c r="BT151" s="31"/>
    </row>
    <row r="152">
      <c r="A152" s="16">
        <v>44043.0</v>
      </c>
      <c r="B152" s="17">
        <f t="shared" si="70"/>
        <v>2040</v>
      </c>
      <c r="C152" s="71"/>
      <c r="D152" s="71"/>
      <c r="E152" s="72">
        <v>108376.0</v>
      </c>
      <c r="F152" s="19">
        <f t="shared" si="27"/>
        <v>37338</v>
      </c>
      <c r="G152" s="20">
        <f t="shared" si="2"/>
        <v>0.3445227726</v>
      </c>
      <c r="H152" s="17">
        <f t="shared" si="71"/>
        <v>1615</v>
      </c>
      <c r="I152" s="72">
        <v>65907.0</v>
      </c>
      <c r="J152" s="20">
        <f t="shared" si="3"/>
        <v>0.6081327969</v>
      </c>
      <c r="K152" s="20">
        <f t="shared" si="18"/>
        <v>0.9277710521</v>
      </c>
      <c r="L152" s="17">
        <f t="shared" si="36"/>
        <v>73</v>
      </c>
      <c r="M152" s="72">
        <v>5131.0</v>
      </c>
      <c r="N152" s="22">
        <f t="shared" si="16"/>
        <v>0.0473444305</v>
      </c>
      <c r="O152" s="36">
        <f t="shared" si="19"/>
        <v>0.07222894789</v>
      </c>
      <c r="P152" s="61"/>
      <c r="Q152" s="61"/>
      <c r="R152" s="73">
        <v>60739.0</v>
      </c>
      <c r="S152" s="61">
        <f t="shared" si="263"/>
        <v>1506191</v>
      </c>
      <c r="T152" s="73">
        <v>866539.0</v>
      </c>
      <c r="U152" s="17">
        <f t="shared" si="59"/>
        <v>758163</v>
      </c>
      <c r="V152" s="19">
        <f t="shared" si="6"/>
        <v>108376</v>
      </c>
      <c r="W152" s="75">
        <v>0.0</v>
      </c>
      <c r="X152" s="62">
        <v>28562.0</v>
      </c>
      <c r="Y152" s="19">
        <f t="shared" si="264"/>
        <v>10536</v>
      </c>
      <c r="Z152" s="19"/>
      <c r="AA152" s="19">
        <f t="shared" si="20"/>
        <v>3209.403704</v>
      </c>
      <c r="AB152" s="28">
        <f t="shared" si="8"/>
        <v>13.89782793</v>
      </c>
      <c r="AC152" s="29">
        <f t="shared" si="9"/>
        <v>7.995672474</v>
      </c>
      <c r="AD152" s="29">
        <f t="shared" si="10"/>
        <v>5.164705882</v>
      </c>
      <c r="AE152" s="40">
        <f t="shared" si="11"/>
        <v>0.1250676542</v>
      </c>
      <c r="AF152" s="40">
        <f t="shared" si="39"/>
        <v>0.1936218679</v>
      </c>
      <c r="AG152" s="22">
        <f t="shared" si="22"/>
        <v>0.01918447186</v>
      </c>
      <c r="AH152" s="37">
        <f t="shared" si="23"/>
        <v>0.1448808685</v>
      </c>
      <c r="AI152" s="59">
        <f t="shared" ref="AI152:AJ152" si="266">average(X146:X152)</f>
        <v>24328.85714</v>
      </c>
      <c r="AJ152" s="59">
        <f t="shared" si="266"/>
        <v>12777</v>
      </c>
      <c r="AK152" s="60">
        <f t="shared" si="51"/>
        <v>1.904113418</v>
      </c>
      <c r="AL152" s="76">
        <f t="shared" si="121"/>
        <v>8799.919073</v>
      </c>
      <c r="AM152" s="19"/>
      <c r="AN152" s="19"/>
      <c r="AO152" s="77"/>
      <c r="AP152" s="77"/>
      <c r="AQ152" s="78"/>
      <c r="AR152" s="78"/>
      <c r="AS152" s="78"/>
      <c r="AT152" s="78"/>
      <c r="AU152" s="78"/>
      <c r="AV152" s="78"/>
      <c r="AW152" s="78"/>
      <c r="AX152" s="78"/>
      <c r="AY152" s="76">
        <f t="shared" si="96"/>
        <v>12777</v>
      </c>
      <c r="AZ152" s="79">
        <f t="shared" si="97"/>
        <v>0.1448808685</v>
      </c>
      <c r="BA152" s="80">
        <v>5344.0</v>
      </c>
      <c r="BB152" s="80">
        <v>432.0</v>
      </c>
      <c r="BC152" s="59">
        <f t="shared" si="106"/>
        <v>4911.142857</v>
      </c>
      <c r="BD152" s="81">
        <f t="shared" si="107"/>
        <v>0.08083832335</v>
      </c>
      <c r="BE152" s="81">
        <f t="shared" si="108"/>
        <v>0.08592704637</v>
      </c>
      <c r="BF152" s="59">
        <f t="shared" si="109"/>
        <v>5192</v>
      </c>
      <c r="BG152" s="59">
        <f t="shared" si="110"/>
        <v>1608</v>
      </c>
      <c r="BH152" s="59">
        <f t="shared" si="111"/>
        <v>7865.857143</v>
      </c>
      <c r="BI152" s="81">
        <f t="shared" si="112"/>
        <v>0.3097072419</v>
      </c>
      <c r="BJ152" s="81">
        <f t="shared" si="113"/>
        <v>0.181689399</v>
      </c>
      <c r="BK152" s="31"/>
      <c r="BL152" s="31"/>
      <c r="BM152" s="31"/>
      <c r="BN152" s="31"/>
      <c r="BO152" s="31"/>
      <c r="BP152" s="31"/>
      <c r="BQ152" s="31"/>
      <c r="BR152" s="31"/>
      <c r="BS152" s="31"/>
      <c r="BT152" s="31"/>
    </row>
    <row r="153">
      <c r="A153" s="16">
        <v>44044.0</v>
      </c>
      <c r="B153" s="17">
        <f t="shared" si="70"/>
        <v>1560</v>
      </c>
      <c r="C153" s="71"/>
      <c r="D153" s="71"/>
      <c r="E153" s="72">
        <v>109936.0</v>
      </c>
      <c r="F153" s="19">
        <f t="shared" si="27"/>
        <v>36824</v>
      </c>
      <c r="G153" s="20">
        <f t="shared" si="2"/>
        <v>0.3349585213</v>
      </c>
      <c r="H153" s="17">
        <f t="shared" si="71"/>
        <v>2012</v>
      </c>
      <c r="I153" s="72">
        <v>67919.0</v>
      </c>
      <c r="J153" s="20">
        <f t="shared" si="3"/>
        <v>0.6178049047</v>
      </c>
      <c r="K153" s="20">
        <f t="shared" si="18"/>
        <v>0.9289719882</v>
      </c>
      <c r="L153" s="17">
        <f t="shared" si="36"/>
        <v>62</v>
      </c>
      <c r="M153" s="72">
        <v>5193.0</v>
      </c>
      <c r="N153" s="22">
        <f t="shared" si="16"/>
        <v>0.04723657401</v>
      </c>
      <c r="O153" s="36">
        <f t="shared" si="19"/>
        <v>0.07102801182</v>
      </c>
      <c r="P153" s="61"/>
      <c r="Q153" s="61"/>
      <c r="R153" s="73">
        <v>57816.0</v>
      </c>
      <c r="S153" s="61">
        <f t="shared" si="263"/>
        <v>1517381</v>
      </c>
      <c r="T153" s="73">
        <v>875894.0</v>
      </c>
      <c r="U153" s="17">
        <f t="shared" si="59"/>
        <v>765958</v>
      </c>
      <c r="V153" s="19">
        <f t="shared" si="6"/>
        <v>109936</v>
      </c>
      <c r="W153" s="75">
        <v>0.0</v>
      </c>
      <c r="X153" s="62">
        <v>11190.0</v>
      </c>
      <c r="Y153" s="19">
        <f t="shared" si="264"/>
        <v>9355</v>
      </c>
      <c r="Z153" s="19"/>
      <c r="AA153" s="19">
        <f t="shared" si="20"/>
        <v>3244.051852</v>
      </c>
      <c r="AB153" s="28">
        <f t="shared" si="8"/>
        <v>13.80240322</v>
      </c>
      <c r="AC153" s="29">
        <f t="shared" si="9"/>
        <v>7.967308252</v>
      </c>
      <c r="AD153" s="29">
        <f t="shared" si="10"/>
        <v>5.996794872</v>
      </c>
      <c r="AE153" s="40">
        <f t="shared" si="11"/>
        <v>0.1255129045</v>
      </c>
      <c r="AF153" s="40">
        <f t="shared" si="39"/>
        <v>0.1667557456</v>
      </c>
      <c r="AG153" s="22">
        <f t="shared" si="22"/>
        <v>0.01439433085</v>
      </c>
      <c r="AH153" s="37">
        <f t="shared" si="23"/>
        <v>0.1460132047</v>
      </c>
      <c r="AI153" s="59">
        <f t="shared" ref="AI153:AJ153" si="267">average(X147:X153)</f>
        <v>22310.57143</v>
      </c>
      <c r="AJ153" s="59">
        <f t="shared" si="267"/>
        <v>12376.57143</v>
      </c>
      <c r="AK153" s="60">
        <f t="shared" si="51"/>
        <v>1.802645552</v>
      </c>
      <c r="AL153" s="76">
        <f t="shared" si="121"/>
        <v>8441.899441</v>
      </c>
      <c r="AM153" s="19"/>
      <c r="AN153" s="19"/>
      <c r="AO153" s="77"/>
      <c r="AP153" s="77"/>
      <c r="AQ153" s="78"/>
      <c r="AR153" s="78"/>
      <c r="AS153" s="78"/>
      <c r="AT153" s="78"/>
      <c r="AU153" s="78"/>
      <c r="AV153" s="78"/>
      <c r="AW153" s="78"/>
      <c r="AX153" s="78"/>
      <c r="AY153" s="76">
        <f t="shared" si="96"/>
        <v>12376.57143</v>
      </c>
      <c r="AZ153" s="79">
        <f t="shared" si="97"/>
        <v>0.1460132047</v>
      </c>
      <c r="BA153" s="80">
        <v>3002.0</v>
      </c>
      <c r="BB153" s="80">
        <v>373.0</v>
      </c>
      <c r="BC153" s="59">
        <f t="shared" si="106"/>
        <v>4629.428571</v>
      </c>
      <c r="BD153" s="81">
        <f t="shared" si="107"/>
        <v>0.1242504997</v>
      </c>
      <c r="BE153" s="81">
        <f t="shared" si="108"/>
        <v>0.09053878911</v>
      </c>
      <c r="BF153" s="59">
        <f t="shared" si="109"/>
        <v>6353</v>
      </c>
      <c r="BG153" s="59">
        <f t="shared" si="110"/>
        <v>1187</v>
      </c>
      <c r="BH153" s="59">
        <f t="shared" si="111"/>
        <v>7747.142857</v>
      </c>
      <c r="BI153" s="81">
        <f t="shared" si="112"/>
        <v>0.1868408626</v>
      </c>
      <c r="BJ153" s="81">
        <f t="shared" si="113"/>
        <v>0.179162825</v>
      </c>
      <c r="BK153" s="31"/>
      <c r="BL153" s="31"/>
      <c r="BM153" s="31"/>
      <c r="BN153" s="31"/>
      <c r="BO153" s="31"/>
      <c r="BP153" s="31"/>
      <c r="BQ153" s="31"/>
      <c r="BR153" s="31"/>
      <c r="BS153" s="31"/>
      <c r="BT153" s="31"/>
    </row>
    <row r="154">
      <c r="A154" s="16">
        <v>44045.0</v>
      </c>
      <c r="B154" s="17">
        <f t="shared" si="70"/>
        <v>1519</v>
      </c>
      <c r="C154" s="71"/>
      <c r="D154" s="71"/>
      <c r="E154" s="72">
        <v>111455.0</v>
      </c>
      <c r="F154" s="19">
        <f t="shared" si="27"/>
        <v>37244</v>
      </c>
      <c r="G154" s="20">
        <f t="shared" si="2"/>
        <v>0.3341617693</v>
      </c>
      <c r="H154" s="17">
        <f t="shared" si="71"/>
        <v>1056</v>
      </c>
      <c r="I154" s="72">
        <v>68975.0</v>
      </c>
      <c r="J154" s="20">
        <f t="shared" si="3"/>
        <v>0.6188596294</v>
      </c>
      <c r="K154" s="20">
        <f t="shared" si="18"/>
        <v>0.929444422</v>
      </c>
      <c r="L154" s="17">
        <f t="shared" si="36"/>
        <v>43</v>
      </c>
      <c r="M154" s="72">
        <v>5236.0</v>
      </c>
      <c r="N154" s="22">
        <f t="shared" si="16"/>
        <v>0.04697860123</v>
      </c>
      <c r="O154" s="36">
        <f t="shared" si="19"/>
        <v>0.07055557801</v>
      </c>
      <c r="P154" s="61"/>
      <c r="Q154" s="61"/>
      <c r="R154" s="73">
        <v>62366.0</v>
      </c>
      <c r="S154" s="61">
        <f t="shared" si="263"/>
        <v>1537413</v>
      </c>
      <c r="T154" s="73">
        <v>882352.0</v>
      </c>
      <c r="U154" s="17">
        <f t="shared" si="59"/>
        <v>770897</v>
      </c>
      <c r="V154" s="19">
        <f t="shared" si="6"/>
        <v>111455</v>
      </c>
      <c r="W154" s="75">
        <v>0.0</v>
      </c>
      <c r="X154" s="62">
        <v>20032.0</v>
      </c>
      <c r="Y154" s="19">
        <f t="shared" si="264"/>
        <v>6458</v>
      </c>
      <c r="Z154" s="19"/>
      <c r="AA154" s="19">
        <f t="shared" si="20"/>
        <v>3267.97037</v>
      </c>
      <c r="AB154" s="28">
        <f t="shared" si="8"/>
        <v>13.79402449</v>
      </c>
      <c r="AC154" s="29">
        <f t="shared" si="9"/>
        <v>7.916665919</v>
      </c>
      <c r="AD154" s="29">
        <f t="shared" si="10"/>
        <v>4.251481238</v>
      </c>
      <c r="AE154" s="40">
        <f t="shared" si="11"/>
        <v>0.1263158014</v>
      </c>
      <c r="AF154" s="40">
        <f t="shared" si="39"/>
        <v>0.23521214</v>
      </c>
      <c r="AG154" s="22">
        <f t="shared" si="22"/>
        <v>0.01381712997</v>
      </c>
      <c r="AH154" s="37">
        <f t="shared" si="23"/>
        <v>0.1484391466</v>
      </c>
      <c r="AI154" s="59">
        <f t="shared" ref="AI154:AJ154" si="268">average(X148:X154)</f>
        <v>22244.85714</v>
      </c>
      <c r="AJ154" s="59">
        <f t="shared" si="268"/>
        <v>12200.28571</v>
      </c>
      <c r="AK154" s="60">
        <f t="shared" si="51"/>
        <v>1.823306246</v>
      </c>
      <c r="AL154" s="76">
        <f t="shared" si="121"/>
        <v>9257.555818</v>
      </c>
      <c r="AM154" s="19"/>
      <c r="AN154" s="19"/>
      <c r="AO154" s="77"/>
      <c r="AP154" s="77"/>
      <c r="AQ154" s="78"/>
      <c r="AR154" s="78"/>
      <c r="AS154" s="78"/>
      <c r="AT154" s="78"/>
      <c r="AU154" s="78"/>
      <c r="AV154" s="78"/>
      <c r="AW154" s="78"/>
      <c r="AX154" s="78"/>
      <c r="AY154" s="76">
        <f t="shared" si="96"/>
        <v>12200.28571</v>
      </c>
      <c r="AZ154" s="79">
        <f t="shared" si="97"/>
        <v>0.1484391466</v>
      </c>
      <c r="BA154" s="80">
        <v>3888.0</v>
      </c>
      <c r="BB154" s="80">
        <v>379.0</v>
      </c>
      <c r="BC154" s="59">
        <f t="shared" si="106"/>
        <v>4572.571429</v>
      </c>
      <c r="BD154" s="81">
        <f t="shared" si="107"/>
        <v>0.09747942387</v>
      </c>
      <c r="BE154" s="81">
        <f t="shared" si="108"/>
        <v>0.09169582604</v>
      </c>
      <c r="BF154" s="59">
        <f t="shared" si="109"/>
        <v>2570</v>
      </c>
      <c r="BG154" s="59">
        <f t="shared" si="110"/>
        <v>1140</v>
      </c>
      <c r="BH154" s="59">
        <f t="shared" si="111"/>
        <v>7627.714286</v>
      </c>
      <c r="BI154" s="81">
        <f t="shared" si="112"/>
        <v>0.4435797665</v>
      </c>
      <c r="BJ154" s="81">
        <f t="shared" si="113"/>
        <v>0.1824549575</v>
      </c>
      <c r="BK154" s="31"/>
      <c r="BL154" s="31"/>
      <c r="BM154" s="31"/>
      <c r="BN154" s="31"/>
      <c r="BO154" s="31"/>
      <c r="BP154" s="31"/>
      <c r="BQ154" s="31"/>
      <c r="BR154" s="31"/>
      <c r="BS154" s="31"/>
      <c r="BT154" s="31"/>
    </row>
    <row r="155">
      <c r="A155" s="16">
        <v>44046.0</v>
      </c>
      <c r="B155" s="17">
        <f t="shared" si="70"/>
        <v>1679</v>
      </c>
      <c r="C155" s="71"/>
      <c r="D155" s="71"/>
      <c r="E155" s="72">
        <v>113134.0</v>
      </c>
      <c r="F155" s="19">
        <f t="shared" si="27"/>
        <v>37595</v>
      </c>
      <c r="G155" s="20">
        <f t="shared" si="2"/>
        <v>0.3323050542</v>
      </c>
      <c r="H155" s="17">
        <f t="shared" si="71"/>
        <v>1262</v>
      </c>
      <c r="I155" s="72">
        <v>70237.0</v>
      </c>
      <c r="J155" s="20">
        <f t="shared" si="3"/>
        <v>0.620830166</v>
      </c>
      <c r="K155" s="20">
        <f t="shared" si="18"/>
        <v>0.929811091</v>
      </c>
      <c r="L155" s="17">
        <f t="shared" si="36"/>
        <v>66</v>
      </c>
      <c r="M155" s="72">
        <v>5302.0</v>
      </c>
      <c r="N155" s="22">
        <f t="shared" si="16"/>
        <v>0.04686477982</v>
      </c>
      <c r="O155" s="36">
        <f t="shared" si="19"/>
        <v>0.07018890904</v>
      </c>
      <c r="P155" s="61"/>
      <c r="Q155" s="61"/>
      <c r="R155" s="73">
        <v>77572.0</v>
      </c>
      <c r="S155" s="61">
        <f t="shared" si="263"/>
        <v>1552141</v>
      </c>
      <c r="T155" s="73">
        <v>894531.0</v>
      </c>
      <c r="U155" s="17">
        <f t="shared" si="59"/>
        <v>781397</v>
      </c>
      <c r="V155" s="19">
        <f t="shared" si="6"/>
        <v>113134</v>
      </c>
      <c r="W155" s="75">
        <v>0.0</v>
      </c>
      <c r="X155" s="62">
        <v>14728.0</v>
      </c>
      <c r="Y155" s="19">
        <f t="shared" si="264"/>
        <v>12179</v>
      </c>
      <c r="Z155" s="19"/>
      <c r="AA155" s="19">
        <f t="shared" si="20"/>
        <v>3313.077778</v>
      </c>
      <c r="AB155" s="28">
        <f t="shared" si="8"/>
        <v>13.71949193</v>
      </c>
      <c r="AC155" s="29">
        <f t="shared" si="9"/>
        <v>7.906827302</v>
      </c>
      <c r="AD155" s="29">
        <f t="shared" si="10"/>
        <v>7.253722454</v>
      </c>
      <c r="AE155" s="40">
        <f t="shared" si="11"/>
        <v>0.1264729786</v>
      </c>
      <c r="AF155" s="40">
        <f t="shared" si="39"/>
        <v>0.1378602513</v>
      </c>
      <c r="AG155" s="22">
        <f t="shared" si="22"/>
        <v>0.01506437576</v>
      </c>
      <c r="AH155" s="37">
        <f t="shared" si="23"/>
        <v>0.1481896402</v>
      </c>
      <c r="AI155" s="59">
        <f t="shared" ref="AI155:AJ155" si="269">average(X149:X155)</f>
        <v>22483.14286</v>
      </c>
      <c r="AJ155" s="59">
        <f t="shared" si="269"/>
        <v>12369.28571</v>
      </c>
      <c r="AK155" s="60">
        <f t="shared" si="51"/>
        <v>1.817658948</v>
      </c>
      <c r="AL155" s="76">
        <f t="shared" si="121"/>
        <v>11495.36677</v>
      </c>
      <c r="AM155" s="19"/>
      <c r="AN155" s="19"/>
      <c r="AO155" s="77"/>
      <c r="AP155" s="77"/>
      <c r="AQ155" s="78"/>
      <c r="AR155" s="78"/>
      <c r="AS155" s="78"/>
      <c r="AT155" s="78"/>
      <c r="AU155" s="78"/>
      <c r="AV155" s="78"/>
      <c r="AW155" s="78"/>
      <c r="AX155" s="78"/>
      <c r="AY155" s="76">
        <f t="shared" si="96"/>
        <v>12369.28571</v>
      </c>
      <c r="AZ155" s="79">
        <f t="shared" si="97"/>
        <v>0.1481896402</v>
      </c>
      <c r="BA155" s="80">
        <v>4234.0</v>
      </c>
      <c r="BB155" s="80">
        <v>489.0</v>
      </c>
      <c r="BC155" s="59">
        <f t="shared" si="106"/>
        <v>4755.428571</v>
      </c>
      <c r="BD155" s="81">
        <f t="shared" si="107"/>
        <v>0.1154936231</v>
      </c>
      <c r="BE155" s="81">
        <f t="shared" si="108"/>
        <v>0.08865056477</v>
      </c>
      <c r="BF155" s="59">
        <f t="shared" si="109"/>
        <v>7945</v>
      </c>
      <c r="BG155" s="59">
        <f t="shared" si="110"/>
        <v>1190</v>
      </c>
      <c r="BH155" s="59">
        <f t="shared" si="111"/>
        <v>7613.857143</v>
      </c>
      <c r="BI155" s="81">
        <f t="shared" si="112"/>
        <v>0.1497797357</v>
      </c>
      <c r="BJ155" s="81">
        <f t="shared" si="113"/>
        <v>0.1853762876</v>
      </c>
      <c r="BK155" s="31"/>
      <c r="BL155" s="31"/>
      <c r="BM155" s="31"/>
      <c r="BN155" s="31"/>
      <c r="BO155" s="31"/>
      <c r="BP155" s="31"/>
      <c r="BQ155" s="31"/>
      <c r="BR155" s="31"/>
      <c r="BS155" s="31"/>
      <c r="BT155" s="31"/>
    </row>
    <row r="156">
      <c r="A156" s="16">
        <v>44047.0</v>
      </c>
      <c r="B156" s="17">
        <f t="shared" si="70"/>
        <v>1922</v>
      </c>
      <c r="C156" s="71"/>
      <c r="D156" s="71"/>
      <c r="E156" s="72">
        <v>115056.0</v>
      </c>
      <c r="F156" s="19">
        <f t="shared" si="27"/>
        <v>37618</v>
      </c>
      <c r="G156" s="20">
        <f t="shared" si="2"/>
        <v>0.3269538312</v>
      </c>
      <c r="H156" s="17">
        <f t="shared" si="71"/>
        <v>1813</v>
      </c>
      <c r="I156" s="72">
        <v>72050.0</v>
      </c>
      <c r="J156" s="20">
        <f t="shared" si="3"/>
        <v>0.6262167988</v>
      </c>
      <c r="K156" s="20">
        <f t="shared" si="18"/>
        <v>0.9304217568</v>
      </c>
      <c r="L156" s="17">
        <f t="shared" si="36"/>
        <v>86</v>
      </c>
      <c r="M156" s="72">
        <v>5388.0</v>
      </c>
      <c r="N156" s="22">
        <f t="shared" si="16"/>
        <v>0.04682937005</v>
      </c>
      <c r="O156" s="36">
        <f t="shared" si="19"/>
        <v>0.06957824324</v>
      </c>
      <c r="P156" s="61"/>
      <c r="Q156" s="61"/>
      <c r="R156" s="73">
        <v>68131.0</v>
      </c>
      <c r="S156" s="61">
        <f t="shared" si="263"/>
        <v>1575043</v>
      </c>
      <c r="T156" s="73">
        <v>907987.0</v>
      </c>
      <c r="U156" s="17">
        <f t="shared" si="59"/>
        <v>792931</v>
      </c>
      <c r="V156" s="19">
        <f t="shared" si="6"/>
        <v>115056</v>
      </c>
      <c r="W156" s="75">
        <v>0.0</v>
      </c>
      <c r="X156" s="62">
        <v>22902.0</v>
      </c>
      <c r="Y156" s="19">
        <f t="shared" si="264"/>
        <v>13456</v>
      </c>
      <c r="Z156" s="19"/>
      <c r="AA156" s="19">
        <f t="shared" si="20"/>
        <v>3362.914815</v>
      </c>
      <c r="AB156" s="28">
        <f t="shared" si="8"/>
        <v>13.68935996</v>
      </c>
      <c r="AC156" s="29">
        <f t="shared" si="9"/>
        <v>7.891696217</v>
      </c>
      <c r="AD156" s="29">
        <f t="shared" si="10"/>
        <v>7.001040583</v>
      </c>
      <c r="AE156" s="40">
        <f t="shared" si="11"/>
        <v>0.1267154706</v>
      </c>
      <c r="AF156" s="40">
        <f t="shared" si="39"/>
        <v>0.1428359096</v>
      </c>
      <c r="AG156" s="22">
        <f t="shared" si="22"/>
        <v>0.01698870366</v>
      </c>
      <c r="AH156" s="37">
        <f t="shared" si="23"/>
        <v>0.1533264952</v>
      </c>
      <c r="AI156" s="59">
        <f t="shared" ref="AI156:AJ156" si="270">average(X150:X156)</f>
        <v>22531.57143</v>
      </c>
      <c r="AJ156" s="59">
        <f t="shared" si="270"/>
        <v>12117</v>
      </c>
      <c r="AK156" s="60">
        <f t="shared" si="51"/>
        <v>1.859500819</v>
      </c>
      <c r="AL156" s="76">
        <f t="shared" si="121"/>
        <v>10446.28745</v>
      </c>
      <c r="AM156" s="19"/>
      <c r="AN156" s="19"/>
      <c r="AO156" s="77"/>
      <c r="AP156" s="77"/>
      <c r="AQ156" s="78"/>
      <c r="AR156" s="78"/>
      <c r="AS156" s="78"/>
      <c r="AT156" s="78"/>
      <c r="AU156" s="78"/>
      <c r="AV156" s="78"/>
      <c r="AW156" s="78"/>
      <c r="AX156" s="78"/>
      <c r="AY156" s="76">
        <f t="shared" si="96"/>
        <v>12117</v>
      </c>
      <c r="AZ156" s="79">
        <f t="shared" si="97"/>
        <v>0.1533264952</v>
      </c>
      <c r="BA156" s="80">
        <v>3537.0</v>
      </c>
      <c r="BB156" s="80">
        <v>466.0</v>
      </c>
      <c r="BC156" s="59">
        <f t="shared" si="106"/>
        <v>4332.857143</v>
      </c>
      <c r="BD156" s="81">
        <f t="shared" si="107"/>
        <v>0.1317500707</v>
      </c>
      <c r="BE156" s="81">
        <f t="shared" si="108"/>
        <v>0.09907682163</v>
      </c>
      <c r="BF156" s="59">
        <f t="shared" si="109"/>
        <v>9919</v>
      </c>
      <c r="BG156" s="59">
        <f t="shared" si="110"/>
        <v>1456</v>
      </c>
      <c r="BH156" s="59">
        <f t="shared" si="111"/>
        <v>7784.142857</v>
      </c>
      <c r="BI156" s="81">
        <f t="shared" si="112"/>
        <v>0.1467889908</v>
      </c>
      <c r="BJ156" s="81">
        <f t="shared" si="113"/>
        <v>0.1835232799</v>
      </c>
      <c r="BK156" s="31"/>
      <c r="BL156" s="31"/>
      <c r="BM156" s="31"/>
      <c r="BN156" s="31"/>
      <c r="BO156" s="31"/>
      <c r="BP156" s="31"/>
      <c r="BQ156" s="31"/>
      <c r="BR156" s="31"/>
      <c r="BS156" s="31"/>
      <c r="BT156" s="31"/>
    </row>
    <row r="157">
      <c r="A157" s="16">
        <v>44048.0</v>
      </c>
      <c r="B157" s="17">
        <f t="shared" si="70"/>
        <v>1815</v>
      </c>
      <c r="C157" s="71"/>
      <c r="D157" s="71"/>
      <c r="E157" s="72">
        <v>116871.0</v>
      </c>
      <c r="F157" s="19">
        <f t="shared" si="27"/>
        <v>37530</v>
      </c>
      <c r="G157" s="20">
        <f t="shared" si="2"/>
        <v>0.3211232898</v>
      </c>
      <c r="H157" s="17">
        <f t="shared" si="71"/>
        <v>1839</v>
      </c>
      <c r="I157" s="72">
        <v>73889.0</v>
      </c>
      <c r="J157" s="20">
        <f t="shared" si="3"/>
        <v>0.6322269853</v>
      </c>
      <c r="K157" s="20">
        <f t="shared" si="18"/>
        <v>0.9312839516</v>
      </c>
      <c r="L157" s="17">
        <f t="shared" si="36"/>
        <v>64</v>
      </c>
      <c r="M157" s="72">
        <v>5452.0</v>
      </c>
      <c r="N157" s="22">
        <f t="shared" si="16"/>
        <v>0.04664972491</v>
      </c>
      <c r="O157" s="36">
        <f t="shared" si="19"/>
        <v>0.06871604845</v>
      </c>
      <c r="P157" s="61"/>
      <c r="Q157" s="61"/>
      <c r="R157" s="73">
        <v>94593.0</v>
      </c>
      <c r="S157" s="61">
        <f t="shared" si="263"/>
        <v>1603781</v>
      </c>
      <c r="T157" s="73">
        <v>922709.0</v>
      </c>
      <c r="U157" s="17">
        <f t="shared" si="59"/>
        <v>805838</v>
      </c>
      <c r="V157" s="19">
        <f t="shared" si="6"/>
        <v>116871</v>
      </c>
      <c r="W157" s="75">
        <v>0.0</v>
      </c>
      <c r="X157" s="62">
        <v>28738.0</v>
      </c>
      <c r="Y157" s="19">
        <f t="shared" si="264"/>
        <v>14722</v>
      </c>
      <c r="Z157" s="19"/>
      <c r="AA157" s="19">
        <f t="shared" si="20"/>
        <v>3417.440741</v>
      </c>
      <c r="AB157" s="28">
        <f t="shared" si="8"/>
        <v>13.72266003</v>
      </c>
      <c r="AC157" s="29">
        <f t="shared" si="9"/>
        <v>7.89510657</v>
      </c>
      <c r="AD157" s="29">
        <f t="shared" si="10"/>
        <v>8.111294766</v>
      </c>
      <c r="AE157" s="40">
        <f t="shared" si="11"/>
        <v>0.1266607349</v>
      </c>
      <c r="AF157" s="40">
        <f t="shared" si="39"/>
        <v>0.1232848798</v>
      </c>
      <c r="AG157" s="22">
        <f t="shared" si="22"/>
        <v>0.01577492699</v>
      </c>
      <c r="AH157" s="37">
        <f t="shared" si="23"/>
        <v>0.1522856933</v>
      </c>
      <c r="AI157" s="59">
        <f t="shared" ref="AI157:AJ157" si="271">average(X151:X157)</f>
        <v>22314</v>
      </c>
      <c r="AJ157" s="59">
        <f t="shared" si="271"/>
        <v>11668.85714</v>
      </c>
      <c r="AK157" s="60">
        <f t="shared" si="51"/>
        <v>1.912269533</v>
      </c>
      <c r="AL157" s="76">
        <f t="shared" si="121"/>
        <v>14405.16059</v>
      </c>
      <c r="AM157" s="19"/>
      <c r="AN157" s="19"/>
      <c r="AO157" s="77"/>
      <c r="AP157" s="77"/>
      <c r="AQ157" s="78"/>
      <c r="AR157" s="78"/>
      <c r="AS157" s="78"/>
      <c r="AT157" s="78"/>
      <c r="AU157" s="78"/>
      <c r="AV157" s="78"/>
      <c r="AW157" s="78"/>
      <c r="AX157" s="78"/>
      <c r="AY157" s="76">
        <f t="shared" si="96"/>
        <v>11668.85714</v>
      </c>
      <c r="AZ157" s="79">
        <f t="shared" si="97"/>
        <v>0.1522856933</v>
      </c>
      <c r="BA157" s="80">
        <v>4287.0</v>
      </c>
      <c r="BB157" s="80">
        <v>357.0</v>
      </c>
      <c r="BC157" s="59">
        <f t="shared" si="106"/>
        <v>4266.428571</v>
      </c>
      <c r="BD157" s="81">
        <f t="shared" si="107"/>
        <v>0.08327501749</v>
      </c>
      <c r="BE157" s="81">
        <f t="shared" si="108"/>
        <v>0.09362129583</v>
      </c>
      <c r="BF157" s="59">
        <f t="shared" si="109"/>
        <v>10435</v>
      </c>
      <c r="BG157" s="59">
        <f t="shared" si="110"/>
        <v>1458</v>
      </c>
      <c r="BH157" s="59">
        <f t="shared" si="111"/>
        <v>7402.428571</v>
      </c>
      <c r="BI157" s="81">
        <f t="shared" si="112"/>
        <v>0.1397220891</v>
      </c>
      <c r="BJ157" s="81">
        <f t="shared" si="113"/>
        <v>0.1860972268</v>
      </c>
      <c r="BK157" s="31"/>
      <c r="BL157" s="31"/>
      <c r="BM157" s="31"/>
      <c r="BN157" s="31"/>
      <c r="BO157" s="31"/>
      <c r="BP157" s="31"/>
      <c r="BQ157" s="31"/>
      <c r="BR157" s="31"/>
      <c r="BS157" s="31"/>
      <c r="BT157" s="31"/>
    </row>
    <row r="158">
      <c r="A158" s="16">
        <v>44049.0</v>
      </c>
      <c r="B158" s="17">
        <f t="shared" si="70"/>
        <v>1882</v>
      </c>
      <c r="C158" s="71"/>
      <c r="D158" s="71"/>
      <c r="E158" s="72">
        <v>118753.0</v>
      </c>
      <c r="F158" s="19">
        <f t="shared" si="27"/>
        <v>37587</v>
      </c>
      <c r="G158" s="20">
        <f t="shared" si="2"/>
        <v>0.3165141091</v>
      </c>
      <c r="H158" s="17">
        <f t="shared" si="71"/>
        <v>1756</v>
      </c>
      <c r="I158" s="72">
        <v>75645.0</v>
      </c>
      <c r="J158" s="20">
        <f t="shared" si="3"/>
        <v>0.6369944338</v>
      </c>
      <c r="K158" s="20">
        <f t="shared" si="18"/>
        <v>0.9319789074</v>
      </c>
      <c r="L158" s="17">
        <f t="shared" si="36"/>
        <v>69</v>
      </c>
      <c r="M158" s="72">
        <v>5521.0</v>
      </c>
      <c r="N158" s="22">
        <f t="shared" si="16"/>
        <v>0.04649145706</v>
      </c>
      <c r="O158" s="36">
        <f t="shared" si="19"/>
        <v>0.06802109258</v>
      </c>
      <c r="P158" s="61"/>
      <c r="Q158" s="61"/>
      <c r="R158" s="73">
        <v>91219.0</v>
      </c>
      <c r="S158" s="61">
        <f t="shared" si="263"/>
        <v>1633156</v>
      </c>
      <c r="T158" s="73">
        <v>936311.0</v>
      </c>
      <c r="U158" s="17">
        <f t="shared" si="59"/>
        <v>817558</v>
      </c>
      <c r="V158" s="19">
        <f t="shared" si="6"/>
        <v>118753</v>
      </c>
      <c r="W158" s="75">
        <v>0.0</v>
      </c>
      <c r="X158" s="62">
        <v>29375.0</v>
      </c>
      <c r="Y158" s="19">
        <f t="shared" si="264"/>
        <v>13602</v>
      </c>
      <c r="Z158" s="19"/>
      <c r="AA158" s="19">
        <f t="shared" si="20"/>
        <v>3467.818519</v>
      </c>
      <c r="AB158" s="28">
        <f t="shared" si="8"/>
        <v>13.7525452</v>
      </c>
      <c r="AC158" s="29">
        <f t="shared" si="9"/>
        <v>7.884525023</v>
      </c>
      <c r="AD158" s="29">
        <f t="shared" si="10"/>
        <v>7.227417641</v>
      </c>
      <c r="AE158" s="40">
        <f t="shared" si="11"/>
        <v>0.1268307218</v>
      </c>
      <c r="AF158" s="40">
        <f t="shared" si="39"/>
        <v>0.1383620056</v>
      </c>
      <c r="AG158" s="22">
        <f t="shared" si="22"/>
        <v>0.01610322492</v>
      </c>
      <c r="AH158" s="37">
        <f t="shared" si="23"/>
        <v>0.1546172237</v>
      </c>
      <c r="AI158" s="59">
        <f t="shared" ref="AI158:AJ158" si="272">average(X152:X158)</f>
        <v>22218.14286</v>
      </c>
      <c r="AJ158" s="59">
        <f t="shared" si="272"/>
        <v>11472.57143</v>
      </c>
      <c r="AK158" s="60">
        <f t="shared" si="51"/>
        <v>1.936631469</v>
      </c>
      <c r="AL158" s="76">
        <f t="shared" si="121"/>
        <v>14104.02853</v>
      </c>
      <c r="AM158" s="19"/>
      <c r="AN158" s="19"/>
      <c r="AO158" s="77"/>
      <c r="AP158" s="77"/>
      <c r="AQ158" s="78"/>
      <c r="AR158" s="78"/>
      <c r="AS158" s="78"/>
      <c r="AT158" s="78"/>
      <c r="AU158" s="78"/>
      <c r="AV158" s="78"/>
      <c r="AW158" s="78"/>
      <c r="AX158" s="78"/>
      <c r="AY158" s="76">
        <f t="shared" si="96"/>
        <v>11472.57143</v>
      </c>
      <c r="AZ158" s="79">
        <f t="shared" si="97"/>
        <v>0.1546172237</v>
      </c>
      <c r="BA158" s="80">
        <v>5387.0</v>
      </c>
      <c r="BB158" s="80">
        <v>597.0</v>
      </c>
      <c r="BC158" s="59">
        <f t="shared" si="106"/>
        <v>4239.857143</v>
      </c>
      <c r="BD158" s="81">
        <f t="shared" si="107"/>
        <v>0.1108223501</v>
      </c>
      <c r="BE158" s="81">
        <f t="shared" si="108"/>
        <v>0.1042151016</v>
      </c>
      <c r="BF158" s="59">
        <f t="shared" si="109"/>
        <v>8215</v>
      </c>
      <c r="BG158" s="59">
        <f t="shared" si="110"/>
        <v>1285</v>
      </c>
      <c r="BH158" s="59">
        <f t="shared" si="111"/>
        <v>7232.714286</v>
      </c>
      <c r="BI158" s="81">
        <f t="shared" si="112"/>
        <v>0.1564211808</v>
      </c>
      <c r="BJ158" s="81">
        <f t="shared" si="113"/>
        <v>0.1841632266</v>
      </c>
      <c r="BK158" s="31"/>
      <c r="BL158" s="31"/>
      <c r="BM158" s="31"/>
      <c r="BN158" s="31"/>
      <c r="BO158" s="31"/>
      <c r="BP158" s="31"/>
      <c r="BQ158" s="31"/>
      <c r="BR158" s="31"/>
      <c r="BS158" s="31"/>
      <c r="BT158" s="31"/>
    </row>
    <row r="159">
      <c r="A159" s="16">
        <v>44050.0</v>
      </c>
      <c r="B159" s="17">
        <f t="shared" si="70"/>
        <v>2473</v>
      </c>
      <c r="C159" s="71"/>
      <c r="D159" s="71"/>
      <c r="E159" s="72">
        <v>121226.0</v>
      </c>
      <c r="F159" s="19">
        <f t="shared" si="27"/>
        <v>38076</v>
      </c>
      <c r="G159" s="20">
        <f t="shared" si="2"/>
        <v>0.3140910366</v>
      </c>
      <c r="H159" s="17">
        <f t="shared" si="71"/>
        <v>1912</v>
      </c>
      <c r="I159" s="72">
        <v>77557.0</v>
      </c>
      <c r="J159" s="20">
        <f t="shared" si="3"/>
        <v>0.6397719961</v>
      </c>
      <c r="K159" s="20">
        <f t="shared" si="18"/>
        <v>0.9327360192</v>
      </c>
      <c r="L159" s="17">
        <f t="shared" si="36"/>
        <v>72</v>
      </c>
      <c r="M159" s="72">
        <v>5593.0</v>
      </c>
      <c r="N159" s="22">
        <f t="shared" si="16"/>
        <v>0.04613696732</v>
      </c>
      <c r="O159" s="36">
        <f t="shared" si="19"/>
        <v>0.06726398076</v>
      </c>
      <c r="P159" s="61"/>
      <c r="Q159" s="61"/>
      <c r="R159" s="73">
        <v>80200.0</v>
      </c>
      <c r="S159" s="61">
        <f t="shared" si="263"/>
        <v>1663315</v>
      </c>
      <c r="T159" s="73">
        <v>951910.0</v>
      </c>
      <c r="U159" s="17">
        <f t="shared" si="59"/>
        <v>830684</v>
      </c>
      <c r="V159" s="19">
        <f t="shared" si="6"/>
        <v>121226</v>
      </c>
      <c r="W159" s="75">
        <v>0.0</v>
      </c>
      <c r="X159" s="62">
        <v>30159.0</v>
      </c>
      <c r="Y159" s="19">
        <f t="shared" si="264"/>
        <v>15599</v>
      </c>
      <c r="Z159" s="19"/>
      <c r="AA159" s="19">
        <f t="shared" si="20"/>
        <v>3525.592593</v>
      </c>
      <c r="AB159" s="28">
        <f t="shared" si="8"/>
        <v>13.72077772</v>
      </c>
      <c r="AC159" s="29">
        <f t="shared" si="9"/>
        <v>7.852358405</v>
      </c>
      <c r="AD159" s="29">
        <f t="shared" si="10"/>
        <v>6.307723413</v>
      </c>
      <c r="AE159" s="40">
        <f t="shared" si="11"/>
        <v>0.1273502747</v>
      </c>
      <c r="AF159" s="40">
        <f t="shared" si="39"/>
        <v>0.1585358036</v>
      </c>
      <c r="AG159" s="22">
        <f t="shared" si="22"/>
        <v>0.02082473706</v>
      </c>
      <c r="AH159" s="37">
        <f t="shared" si="23"/>
        <v>0.1505194973</v>
      </c>
      <c r="AI159" s="59">
        <f t="shared" ref="AI159:AJ159" si="273">average(X153:X159)</f>
        <v>22446.28571</v>
      </c>
      <c r="AJ159" s="59">
        <f t="shared" si="273"/>
        <v>12195.85714</v>
      </c>
      <c r="AK159" s="60">
        <f t="shared" si="51"/>
        <v>1.840484474</v>
      </c>
      <c r="AL159" s="76">
        <f t="shared" si="121"/>
        <v>12071.66368</v>
      </c>
      <c r="AM159" s="19"/>
      <c r="AN159" s="19"/>
      <c r="AO159" s="77"/>
      <c r="AP159" s="77"/>
      <c r="AQ159" s="78"/>
      <c r="AR159" s="78"/>
      <c r="AS159" s="78"/>
      <c r="AT159" s="78"/>
      <c r="AU159" s="78"/>
      <c r="AV159" s="78"/>
      <c r="AW159" s="78"/>
      <c r="AX159" s="78"/>
      <c r="AY159" s="76">
        <f t="shared" si="96"/>
        <v>12195.85714</v>
      </c>
      <c r="AZ159" s="79">
        <f t="shared" si="97"/>
        <v>0.1505194973</v>
      </c>
      <c r="BA159" s="80">
        <v>6061.0</v>
      </c>
      <c r="BB159" s="80">
        <v>663.0</v>
      </c>
      <c r="BC159" s="59">
        <f t="shared" si="106"/>
        <v>4342.285714</v>
      </c>
      <c r="BD159" s="81">
        <f t="shared" si="107"/>
        <v>0.1093878898</v>
      </c>
      <c r="BE159" s="81">
        <f t="shared" si="108"/>
        <v>0.1093564943</v>
      </c>
      <c r="BF159" s="59">
        <f t="shared" si="109"/>
        <v>9538</v>
      </c>
      <c r="BG159" s="59">
        <f t="shared" si="110"/>
        <v>1810</v>
      </c>
      <c r="BH159" s="59">
        <f t="shared" si="111"/>
        <v>7853.571429</v>
      </c>
      <c r="BI159" s="81">
        <f t="shared" si="112"/>
        <v>0.1897672468</v>
      </c>
      <c r="BJ159" s="81">
        <f t="shared" si="113"/>
        <v>0.1732787631</v>
      </c>
      <c r="BK159" s="31"/>
      <c r="BL159" s="31"/>
      <c r="BM159" s="31"/>
      <c r="BN159" s="31"/>
      <c r="BO159" s="31"/>
      <c r="BP159" s="31"/>
      <c r="BQ159" s="31"/>
      <c r="BR159" s="31"/>
      <c r="BS159" s="31"/>
      <c r="BT159" s="31"/>
    </row>
    <row r="160">
      <c r="A160" s="16">
        <v>44051.0</v>
      </c>
      <c r="B160" s="17">
        <f t="shared" si="70"/>
        <v>2277</v>
      </c>
      <c r="C160" s="71"/>
      <c r="D160" s="71"/>
      <c r="E160" s="72">
        <v>123503.0</v>
      </c>
      <c r="F160" s="19">
        <f t="shared" si="27"/>
        <v>38539</v>
      </c>
      <c r="G160" s="20">
        <f t="shared" si="2"/>
        <v>0.3120491</v>
      </c>
      <c r="H160" s="17">
        <f t="shared" si="71"/>
        <v>1749</v>
      </c>
      <c r="I160" s="72">
        <v>79306.0</v>
      </c>
      <c r="J160" s="20">
        <f t="shared" si="3"/>
        <v>0.6421382477</v>
      </c>
      <c r="K160" s="20">
        <f t="shared" si="18"/>
        <v>0.9334070901</v>
      </c>
      <c r="L160" s="17">
        <f t="shared" si="36"/>
        <v>65</v>
      </c>
      <c r="M160" s="72">
        <v>5658.0</v>
      </c>
      <c r="N160" s="22">
        <f t="shared" si="16"/>
        <v>0.04581265232</v>
      </c>
      <c r="O160" s="36">
        <f t="shared" si="19"/>
        <v>0.06659290994</v>
      </c>
      <c r="P160" s="61"/>
      <c r="Q160" s="61"/>
      <c r="R160" s="73">
        <v>83624.0</v>
      </c>
      <c r="S160" s="61">
        <f t="shared" si="263"/>
        <v>1693880</v>
      </c>
      <c r="T160" s="73">
        <v>963602.0</v>
      </c>
      <c r="U160" s="17">
        <f t="shared" si="59"/>
        <v>840099</v>
      </c>
      <c r="V160" s="19">
        <f t="shared" si="6"/>
        <v>123503</v>
      </c>
      <c r="W160" s="75">
        <v>0.0</v>
      </c>
      <c r="X160" s="62">
        <v>30565.0</v>
      </c>
      <c r="Y160" s="19">
        <f t="shared" si="264"/>
        <v>11692</v>
      </c>
      <c r="Z160" s="19"/>
      <c r="AA160" s="19">
        <f t="shared" si="20"/>
        <v>3568.896296</v>
      </c>
      <c r="AB160" s="28">
        <f t="shared" si="8"/>
        <v>13.71529437</v>
      </c>
      <c r="AC160" s="29">
        <f t="shared" si="9"/>
        <v>7.802255816</v>
      </c>
      <c r="AD160" s="29">
        <f t="shared" si="10"/>
        <v>5.134826526</v>
      </c>
      <c r="AE160" s="40">
        <f t="shared" si="11"/>
        <v>0.1281680611</v>
      </c>
      <c r="AF160" s="40">
        <f t="shared" si="39"/>
        <v>0.194748546</v>
      </c>
      <c r="AG160" s="22">
        <f t="shared" si="22"/>
        <v>0.01878309934</v>
      </c>
      <c r="AH160" s="37">
        <f t="shared" si="23"/>
        <v>0.1546837233</v>
      </c>
      <c r="AI160" s="59">
        <f t="shared" ref="AI160:AJ160" si="274">average(X154:X160)</f>
        <v>25214.14286</v>
      </c>
      <c r="AJ160" s="59">
        <f t="shared" si="274"/>
        <v>12529.71429</v>
      </c>
      <c r="AK160" s="60">
        <f t="shared" si="51"/>
        <v>2.01234779</v>
      </c>
      <c r="AL160" s="76">
        <f t="shared" si="121"/>
        <v>12935.27167</v>
      </c>
      <c r="AM160" s="19"/>
      <c r="AN160" s="19"/>
      <c r="AO160" s="77"/>
      <c r="AP160" s="77"/>
      <c r="AQ160" s="78"/>
      <c r="AR160" s="78"/>
      <c r="AS160" s="78"/>
      <c r="AT160" s="78"/>
      <c r="AU160" s="78"/>
      <c r="AV160" s="78"/>
      <c r="AW160" s="78"/>
      <c r="AX160" s="78"/>
      <c r="AY160" s="76">
        <f t="shared" si="96"/>
        <v>12529.71429</v>
      </c>
      <c r="AZ160" s="79">
        <f t="shared" si="97"/>
        <v>0.1546837233</v>
      </c>
      <c r="BA160" s="80">
        <v>5994.0</v>
      </c>
      <c r="BB160" s="80">
        <v>716.0</v>
      </c>
      <c r="BC160" s="59">
        <f t="shared" si="106"/>
        <v>4769.714286</v>
      </c>
      <c r="BD160" s="81">
        <f t="shared" si="107"/>
        <v>0.1194527861</v>
      </c>
      <c r="BE160" s="81">
        <f t="shared" si="108"/>
        <v>0.109829879</v>
      </c>
      <c r="BF160" s="59">
        <f t="shared" si="109"/>
        <v>5698</v>
      </c>
      <c r="BG160" s="59">
        <f t="shared" si="110"/>
        <v>1561</v>
      </c>
      <c r="BH160" s="59">
        <f t="shared" si="111"/>
        <v>7760</v>
      </c>
      <c r="BI160" s="81">
        <f t="shared" si="112"/>
        <v>0.273955774</v>
      </c>
      <c r="BJ160" s="81">
        <f t="shared" si="113"/>
        <v>0.1822533137</v>
      </c>
      <c r="BK160" s="31"/>
      <c r="BL160" s="31"/>
      <c r="BM160" s="31"/>
      <c r="BN160" s="31"/>
      <c r="BO160" s="31"/>
      <c r="BP160" s="31"/>
      <c r="BQ160" s="31"/>
      <c r="BR160" s="31"/>
      <c r="BS160" s="31"/>
      <c r="BT160" s="31"/>
    </row>
    <row r="161">
      <c r="A161" s="16">
        <v>44052.0</v>
      </c>
      <c r="B161" s="17">
        <f t="shared" si="70"/>
        <v>1893</v>
      </c>
      <c r="C161" s="71"/>
      <c r="D161" s="71"/>
      <c r="E161" s="72">
        <v>125396.0</v>
      </c>
      <c r="F161" s="19">
        <f t="shared" si="27"/>
        <v>38721</v>
      </c>
      <c r="G161" s="20">
        <f t="shared" si="2"/>
        <v>0.3087897541</v>
      </c>
      <c r="H161" s="17">
        <f t="shared" si="71"/>
        <v>1646</v>
      </c>
      <c r="I161" s="72">
        <v>80952.0</v>
      </c>
      <c r="J161" s="20">
        <f t="shared" si="3"/>
        <v>0.6455708316</v>
      </c>
      <c r="K161" s="20">
        <f t="shared" si="18"/>
        <v>0.9339717335</v>
      </c>
      <c r="L161" s="17">
        <f t="shared" si="36"/>
        <v>65</v>
      </c>
      <c r="M161" s="72">
        <v>5723.0</v>
      </c>
      <c r="N161" s="22">
        <f t="shared" si="16"/>
        <v>0.04563941434</v>
      </c>
      <c r="O161" s="36">
        <f t="shared" si="19"/>
        <v>0.06602826651</v>
      </c>
      <c r="P161" s="61"/>
      <c r="Q161" s="61"/>
      <c r="R161" s="73">
        <v>86224.0</v>
      </c>
      <c r="S161" s="61">
        <f t="shared" si="263"/>
        <v>1715798</v>
      </c>
      <c r="T161" s="73">
        <v>972594.0</v>
      </c>
      <c r="U161" s="17">
        <f t="shared" si="59"/>
        <v>847198</v>
      </c>
      <c r="V161" s="19">
        <f t="shared" si="6"/>
        <v>125396</v>
      </c>
      <c r="W161" s="75">
        <v>0.0</v>
      </c>
      <c r="X161" s="62">
        <v>21918.0</v>
      </c>
      <c r="Y161" s="19">
        <f t="shared" si="264"/>
        <v>8992</v>
      </c>
      <c r="Z161" s="19"/>
      <c r="AA161" s="19">
        <f t="shared" si="20"/>
        <v>3602.2</v>
      </c>
      <c r="AB161" s="28">
        <f t="shared" si="8"/>
        <v>13.68303614</v>
      </c>
      <c r="AC161" s="29">
        <f t="shared" si="9"/>
        <v>7.75618042</v>
      </c>
      <c r="AD161" s="29">
        <f t="shared" si="10"/>
        <v>4.750132066</v>
      </c>
      <c r="AE161" s="40">
        <f t="shared" si="11"/>
        <v>0.1289294402</v>
      </c>
      <c r="AF161" s="40">
        <f t="shared" si="39"/>
        <v>0.2105204626</v>
      </c>
      <c r="AG161" s="22">
        <f t="shared" si="22"/>
        <v>0.01532756289</v>
      </c>
      <c r="AH161" s="37">
        <f t="shared" si="23"/>
        <v>0.1544846081</v>
      </c>
      <c r="AI161" s="59">
        <f t="shared" ref="AI161:AJ161" si="275">average(X155:X161)</f>
        <v>25483.57143</v>
      </c>
      <c r="AJ161" s="59">
        <f t="shared" si="275"/>
        <v>12891.71429</v>
      </c>
      <c r="AK161" s="60">
        <f t="shared" si="51"/>
        <v>1.97674032</v>
      </c>
      <c r="AL161" s="76">
        <f t="shared" si="121"/>
        <v>13320.28084</v>
      </c>
      <c r="AM161" s="19"/>
      <c r="AN161" s="19"/>
      <c r="AO161" s="77"/>
      <c r="AP161" s="77"/>
      <c r="AQ161" s="78"/>
      <c r="AR161" s="78"/>
      <c r="AS161" s="78"/>
      <c r="AT161" s="78"/>
      <c r="AU161" s="78"/>
      <c r="AV161" s="78"/>
      <c r="AW161" s="78"/>
      <c r="AX161" s="78"/>
      <c r="AY161" s="76">
        <f t="shared" si="96"/>
        <v>12891.71429</v>
      </c>
      <c r="AZ161" s="79">
        <f t="shared" si="97"/>
        <v>0.1544846081</v>
      </c>
      <c r="BA161" s="80">
        <v>4102.0</v>
      </c>
      <c r="BB161" s="80">
        <v>472.0</v>
      </c>
      <c r="BC161" s="59">
        <f t="shared" si="106"/>
        <v>4800.285714</v>
      </c>
      <c r="BD161" s="81">
        <f t="shared" si="107"/>
        <v>0.1150658216</v>
      </c>
      <c r="BE161" s="81">
        <f t="shared" si="108"/>
        <v>0.1118981013</v>
      </c>
      <c r="BF161" s="59">
        <f t="shared" si="109"/>
        <v>4890</v>
      </c>
      <c r="BG161" s="59">
        <f t="shared" si="110"/>
        <v>1421</v>
      </c>
      <c r="BH161" s="59">
        <f t="shared" si="111"/>
        <v>8091.428571</v>
      </c>
      <c r="BI161" s="81">
        <f t="shared" si="112"/>
        <v>0.290593047</v>
      </c>
      <c r="BJ161" s="81">
        <f t="shared" si="113"/>
        <v>0.1797492938</v>
      </c>
      <c r="BK161" s="31"/>
      <c r="BL161" s="31"/>
      <c r="BM161" s="31"/>
      <c r="BN161" s="31"/>
      <c r="BO161" s="31"/>
      <c r="BP161" s="31"/>
      <c r="BQ161" s="31"/>
      <c r="BR161" s="31"/>
      <c r="BS161" s="31"/>
      <c r="BT161" s="31"/>
    </row>
    <row r="162">
      <c r="A162" s="16">
        <v>44053.0</v>
      </c>
      <c r="B162" s="17">
        <f t="shared" si="70"/>
        <v>1687</v>
      </c>
      <c r="C162" s="71"/>
      <c r="D162" s="71"/>
      <c r="E162" s="72">
        <v>127083.0</v>
      </c>
      <c r="F162" s="19">
        <f t="shared" si="27"/>
        <v>39082</v>
      </c>
      <c r="G162" s="20">
        <f t="shared" si="2"/>
        <v>0.3075312984</v>
      </c>
      <c r="H162" s="17">
        <f t="shared" si="71"/>
        <v>1284</v>
      </c>
      <c r="I162" s="72">
        <v>82236.0</v>
      </c>
      <c r="J162" s="20">
        <f t="shared" si="3"/>
        <v>0.6471046481</v>
      </c>
      <c r="K162" s="20">
        <f t="shared" si="18"/>
        <v>0.9344893808</v>
      </c>
      <c r="L162" s="17">
        <f t="shared" si="36"/>
        <v>42</v>
      </c>
      <c r="M162" s="72">
        <v>5765.0</v>
      </c>
      <c r="N162" s="22">
        <f t="shared" si="16"/>
        <v>0.04536405341</v>
      </c>
      <c r="O162" s="36">
        <f t="shared" si="19"/>
        <v>0.0655106192</v>
      </c>
      <c r="P162" s="61"/>
      <c r="Q162" s="61"/>
      <c r="R162" s="73">
        <v>84139.0</v>
      </c>
      <c r="S162" s="61">
        <f t="shared" si="263"/>
        <v>1731634</v>
      </c>
      <c r="T162" s="73">
        <v>984893.0</v>
      </c>
      <c r="U162" s="17">
        <f t="shared" si="59"/>
        <v>857810</v>
      </c>
      <c r="V162" s="19">
        <f t="shared" si="6"/>
        <v>127083</v>
      </c>
      <c r="W162" s="75">
        <v>0.0</v>
      </c>
      <c r="X162" s="62">
        <v>15836.0</v>
      </c>
      <c r="Y162" s="19">
        <f t="shared" si="264"/>
        <v>12299</v>
      </c>
      <c r="Z162" s="19"/>
      <c r="AA162" s="19">
        <f t="shared" si="20"/>
        <v>3647.751852</v>
      </c>
      <c r="AB162" s="28">
        <f t="shared" si="8"/>
        <v>13.6260082</v>
      </c>
      <c r="AC162" s="29">
        <f t="shared" si="9"/>
        <v>7.749998033</v>
      </c>
      <c r="AD162" s="29">
        <f t="shared" si="10"/>
        <v>7.290456432</v>
      </c>
      <c r="AE162" s="40">
        <f t="shared" si="11"/>
        <v>0.1290322908</v>
      </c>
      <c r="AF162" s="40">
        <f t="shared" si="39"/>
        <v>0.1371656232</v>
      </c>
      <c r="AG162" s="22">
        <f t="shared" si="22"/>
        <v>0.01345337969</v>
      </c>
      <c r="AH162" s="37">
        <f t="shared" si="23"/>
        <v>0.1543679865</v>
      </c>
      <c r="AI162" s="59">
        <f t="shared" ref="AI162:AJ162" si="276">average(X156:X162)</f>
        <v>25641.85714</v>
      </c>
      <c r="AJ162" s="59">
        <f t="shared" si="276"/>
        <v>12908.85714</v>
      </c>
      <c r="AK162" s="60">
        <f t="shared" si="51"/>
        <v>1.986377017</v>
      </c>
      <c r="AL162" s="76">
        <f t="shared" si="121"/>
        <v>12988.36802</v>
      </c>
      <c r="AM162" s="19"/>
      <c r="AN162" s="19"/>
      <c r="AO162" s="77"/>
      <c r="AP162" s="77"/>
      <c r="AQ162" s="78"/>
      <c r="AR162" s="78"/>
      <c r="AS162" s="78"/>
      <c r="AT162" s="78"/>
      <c r="AU162" s="78"/>
      <c r="AV162" s="78"/>
      <c r="AW162" s="78"/>
      <c r="AX162" s="78"/>
      <c r="AY162" s="76">
        <f t="shared" si="96"/>
        <v>12908.85714</v>
      </c>
      <c r="AZ162" s="79">
        <f t="shared" si="97"/>
        <v>0.1543679865</v>
      </c>
      <c r="BA162" s="80">
        <v>2611.0</v>
      </c>
      <c r="BB162" s="80">
        <v>479.0</v>
      </c>
      <c r="BC162" s="59">
        <f t="shared" si="106"/>
        <v>4568.428571</v>
      </c>
      <c r="BD162" s="81">
        <f t="shared" si="107"/>
        <v>0.1834546151</v>
      </c>
      <c r="BE162" s="81">
        <f t="shared" si="108"/>
        <v>0.1172644548</v>
      </c>
      <c r="BF162" s="59">
        <f t="shared" si="109"/>
        <v>9688</v>
      </c>
      <c r="BG162" s="59">
        <f t="shared" si="110"/>
        <v>1208</v>
      </c>
      <c r="BH162" s="59">
        <f t="shared" si="111"/>
        <v>8340.428571</v>
      </c>
      <c r="BI162" s="81">
        <f t="shared" si="112"/>
        <v>0.1246903386</v>
      </c>
      <c r="BJ162" s="81">
        <f t="shared" si="113"/>
        <v>0.1746912629</v>
      </c>
      <c r="BK162" s="31"/>
      <c r="BL162" s="31"/>
      <c r="BM162" s="31"/>
      <c r="BN162" s="31"/>
      <c r="BO162" s="31"/>
      <c r="BP162" s="31"/>
      <c r="BQ162" s="31"/>
      <c r="BR162" s="31"/>
      <c r="BS162" s="31"/>
      <c r="BT162" s="31"/>
    </row>
    <row r="163">
      <c r="A163" s="16">
        <v>44054.0</v>
      </c>
      <c r="B163" s="17">
        <f t="shared" si="70"/>
        <v>1693</v>
      </c>
      <c r="C163" s="71"/>
      <c r="D163" s="71"/>
      <c r="E163" s="72">
        <v>128776.0</v>
      </c>
      <c r="F163" s="19">
        <f t="shared" si="27"/>
        <v>39242</v>
      </c>
      <c r="G163" s="20">
        <f t="shared" si="2"/>
        <v>0.3047306952</v>
      </c>
      <c r="H163" s="17">
        <f t="shared" si="71"/>
        <v>1474</v>
      </c>
      <c r="I163" s="72">
        <v>83710.0</v>
      </c>
      <c r="J163" s="20">
        <f t="shared" si="3"/>
        <v>0.6500434864</v>
      </c>
      <c r="K163" s="20">
        <f t="shared" si="18"/>
        <v>0.9349520852</v>
      </c>
      <c r="L163" s="17">
        <f t="shared" si="36"/>
        <v>59</v>
      </c>
      <c r="M163" s="72">
        <v>5824.0</v>
      </c>
      <c r="N163" s="22">
        <f t="shared" si="16"/>
        <v>0.04522581848</v>
      </c>
      <c r="O163" s="36">
        <f t="shared" si="19"/>
        <v>0.06504791476</v>
      </c>
      <c r="P163" s="61"/>
      <c r="Q163" s="61"/>
      <c r="R163" s="73">
        <v>85928.0</v>
      </c>
      <c r="S163" s="61">
        <f t="shared" si="263"/>
        <v>1757425</v>
      </c>
      <c r="T163" s="73">
        <v>998406.0</v>
      </c>
      <c r="U163" s="17">
        <f t="shared" si="59"/>
        <v>869630</v>
      </c>
      <c r="V163" s="19">
        <f t="shared" si="6"/>
        <v>128776</v>
      </c>
      <c r="W163" s="75">
        <v>0.0</v>
      </c>
      <c r="X163" s="62">
        <v>25791.0</v>
      </c>
      <c r="Y163" s="19">
        <f t="shared" si="264"/>
        <v>13513</v>
      </c>
      <c r="Z163" s="19"/>
      <c r="AA163" s="19">
        <f t="shared" si="20"/>
        <v>3697.8</v>
      </c>
      <c r="AB163" s="28">
        <f t="shared" si="8"/>
        <v>13.64714698</v>
      </c>
      <c r="AC163" s="29">
        <f t="shared" si="9"/>
        <v>7.753044045</v>
      </c>
      <c r="AD163" s="29">
        <f t="shared" si="10"/>
        <v>7.981689309</v>
      </c>
      <c r="AE163" s="40">
        <f t="shared" si="11"/>
        <v>0.1289815967</v>
      </c>
      <c r="AF163" s="40">
        <f t="shared" si="39"/>
        <v>0.1252867609</v>
      </c>
      <c r="AG163" s="22">
        <f t="shared" si="22"/>
        <v>0.01332200216</v>
      </c>
      <c r="AH163" s="37">
        <f t="shared" si="23"/>
        <v>0.1517380197</v>
      </c>
      <c r="AI163" s="59">
        <f t="shared" ref="AI163:AJ163" si="277">average(X157:X163)</f>
        <v>26054.57143</v>
      </c>
      <c r="AJ163" s="59">
        <f t="shared" si="277"/>
        <v>12917</v>
      </c>
      <c r="AK163" s="60">
        <f t="shared" si="51"/>
        <v>2.017076057</v>
      </c>
      <c r="AL163" s="76">
        <f t="shared" si="121"/>
        <v>13038.54455</v>
      </c>
      <c r="AM163" s="19"/>
      <c r="AN163" s="19"/>
      <c r="AO163" s="77"/>
      <c r="AP163" s="77"/>
      <c r="AQ163" s="78"/>
      <c r="AR163" s="78"/>
      <c r="AS163" s="78"/>
      <c r="AT163" s="78"/>
      <c r="AU163" s="78"/>
      <c r="AV163" s="78"/>
      <c r="AW163" s="78"/>
      <c r="AX163" s="78"/>
      <c r="AY163" s="76">
        <f t="shared" si="96"/>
        <v>12917</v>
      </c>
      <c r="AZ163" s="79">
        <f t="shared" si="97"/>
        <v>0.1517380197</v>
      </c>
      <c r="BA163" s="80">
        <v>4522.0</v>
      </c>
      <c r="BB163" s="80">
        <v>471.0</v>
      </c>
      <c r="BC163" s="59">
        <f t="shared" si="106"/>
        <v>4709.142857</v>
      </c>
      <c r="BD163" s="81">
        <f t="shared" si="107"/>
        <v>0.1041574525</v>
      </c>
      <c r="BE163" s="81">
        <f t="shared" si="108"/>
        <v>0.1139121466</v>
      </c>
      <c r="BF163" s="59">
        <f t="shared" si="109"/>
        <v>8991</v>
      </c>
      <c r="BG163" s="59">
        <f t="shared" si="110"/>
        <v>1222</v>
      </c>
      <c r="BH163" s="59">
        <f t="shared" si="111"/>
        <v>8207.857143</v>
      </c>
      <c r="BI163" s="81">
        <f t="shared" si="112"/>
        <v>0.1359136915</v>
      </c>
      <c r="BJ163" s="81">
        <f t="shared" si="113"/>
        <v>0.1734400835</v>
      </c>
      <c r="BK163" s="31"/>
      <c r="BL163" s="31"/>
      <c r="BM163" s="31"/>
      <c r="BN163" s="31"/>
      <c r="BO163" s="31"/>
      <c r="BP163" s="31"/>
      <c r="BQ163" s="31"/>
      <c r="BR163" s="31"/>
      <c r="BS163" s="31"/>
      <c r="BT163" s="31"/>
    </row>
    <row r="164">
      <c r="A164" s="16">
        <v>44055.0</v>
      </c>
      <c r="B164" s="17">
        <f t="shared" si="70"/>
        <v>1942</v>
      </c>
      <c r="C164" s="71"/>
      <c r="D164" s="71"/>
      <c r="E164" s="72">
        <v>130718.0</v>
      </c>
      <c r="F164" s="19">
        <f t="shared" si="27"/>
        <v>39017</v>
      </c>
      <c r="G164" s="20">
        <f t="shared" si="2"/>
        <v>0.2984822289</v>
      </c>
      <c r="H164" s="17">
        <f t="shared" si="71"/>
        <v>2088</v>
      </c>
      <c r="I164" s="72">
        <v>85798.0</v>
      </c>
      <c r="J164" s="20">
        <f t="shared" si="3"/>
        <v>0.6563594914</v>
      </c>
      <c r="K164" s="20">
        <f t="shared" si="18"/>
        <v>0.9356277467</v>
      </c>
      <c r="L164" s="17">
        <f t="shared" si="36"/>
        <v>79</v>
      </c>
      <c r="M164" s="72">
        <v>5903.0</v>
      </c>
      <c r="N164" s="22">
        <f t="shared" si="16"/>
        <v>0.04515827966</v>
      </c>
      <c r="O164" s="36">
        <f t="shared" si="19"/>
        <v>0.0643722533</v>
      </c>
      <c r="P164" s="61"/>
      <c r="Q164" s="61"/>
      <c r="R164" s="73">
        <v>86619.0</v>
      </c>
      <c r="S164" s="61">
        <f t="shared" si="263"/>
        <v>1783673</v>
      </c>
      <c r="T164" s="73">
        <v>1012104.0</v>
      </c>
      <c r="U164" s="17">
        <f t="shared" si="59"/>
        <v>881386</v>
      </c>
      <c r="V164" s="19">
        <f t="shared" si="6"/>
        <v>130718</v>
      </c>
      <c r="W164" s="75">
        <v>0.0</v>
      </c>
      <c r="X164" s="62">
        <v>26248.0</v>
      </c>
      <c r="Y164" s="19">
        <f t="shared" si="264"/>
        <v>13698</v>
      </c>
      <c r="Z164" s="19"/>
      <c r="AA164" s="19">
        <f t="shared" si="20"/>
        <v>3748.533333</v>
      </c>
      <c r="AB164" s="28">
        <f t="shared" si="8"/>
        <v>13.64519806</v>
      </c>
      <c r="AC164" s="29">
        <f t="shared" si="9"/>
        <v>7.742652121</v>
      </c>
      <c r="AD164" s="29">
        <f t="shared" si="10"/>
        <v>7.053553038</v>
      </c>
      <c r="AE164" s="40">
        <f t="shared" si="11"/>
        <v>0.1291547114</v>
      </c>
      <c r="AF164" s="40">
        <f t="shared" si="39"/>
        <v>0.1417725215</v>
      </c>
      <c r="AG164" s="22">
        <f t="shared" si="22"/>
        <v>0.01508044977</v>
      </c>
      <c r="AH164" s="37">
        <f t="shared" si="23"/>
        <v>0.1548968063</v>
      </c>
      <c r="AI164" s="59">
        <f t="shared" ref="AI164:AJ164" si="278">average(X158:X164)</f>
        <v>25698.85714</v>
      </c>
      <c r="AJ164" s="59">
        <f t="shared" si="278"/>
        <v>12770.71429</v>
      </c>
      <c r="AK164" s="60">
        <f t="shared" si="51"/>
        <v>2.012327311</v>
      </c>
      <c r="AL164" s="76">
        <f t="shared" si="121"/>
        <v>13417.00647</v>
      </c>
      <c r="AM164" s="19"/>
      <c r="AN164" s="19"/>
      <c r="AO164" s="77"/>
      <c r="AP164" s="77"/>
      <c r="AQ164" s="78"/>
      <c r="AR164" s="78"/>
      <c r="AS164" s="78"/>
      <c r="AT164" s="78"/>
      <c r="AU164" s="78"/>
      <c r="AV164" s="78"/>
      <c r="AW164" s="78"/>
      <c r="AX164" s="78"/>
      <c r="AY164" s="76">
        <f t="shared" si="96"/>
        <v>12770.71429</v>
      </c>
      <c r="AZ164" s="79">
        <f t="shared" si="97"/>
        <v>0.1548968063</v>
      </c>
      <c r="BA164" s="80">
        <v>4117.0</v>
      </c>
      <c r="BB164" s="80">
        <v>578.0</v>
      </c>
      <c r="BC164" s="59">
        <f t="shared" si="106"/>
        <v>4684.857143</v>
      </c>
      <c r="BD164" s="81">
        <f t="shared" si="107"/>
        <v>0.1403934904</v>
      </c>
      <c r="BE164" s="81">
        <f t="shared" si="108"/>
        <v>0.1212416906</v>
      </c>
      <c r="BF164" s="59">
        <f t="shared" si="109"/>
        <v>9581</v>
      </c>
      <c r="BG164" s="59">
        <f t="shared" si="110"/>
        <v>1364</v>
      </c>
      <c r="BH164" s="59">
        <f t="shared" si="111"/>
        <v>8085.857143</v>
      </c>
      <c r="BI164" s="81">
        <f t="shared" si="112"/>
        <v>0.1423650976</v>
      </c>
      <c r="BJ164" s="81">
        <f t="shared" si="113"/>
        <v>0.1743962121</v>
      </c>
      <c r="BK164" s="31"/>
      <c r="BL164" s="31"/>
      <c r="BM164" s="31"/>
      <c r="BN164" s="31"/>
      <c r="BO164" s="31"/>
      <c r="BP164" s="31"/>
      <c r="BQ164" s="31"/>
      <c r="BR164" s="31"/>
      <c r="BS164" s="31"/>
      <c r="BT164" s="31"/>
    </row>
    <row r="165">
      <c r="A165" s="16">
        <v>44056.0</v>
      </c>
      <c r="B165" s="17">
        <f t="shared" si="70"/>
        <v>2098</v>
      </c>
      <c r="C165" s="71"/>
      <c r="D165" s="71"/>
      <c r="E165" s="72">
        <v>132816.0</v>
      </c>
      <c r="F165" s="19">
        <f t="shared" si="27"/>
        <v>39290</v>
      </c>
      <c r="G165" s="20">
        <f t="shared" si="2"/>
        <v>0.2958227924</v>
      </c>
      <c r="H165" s="17">
        <f t="shared" si="71"/>
        <v>1760</v>
      </c>
      <c r="I165" s="72">
        <v>87558.0</v>
      </c>
      <c r="J165" s="20">
        <f t="shared" si="3"/>
        <v>0.6592428623</v>
      </c>
      <c r="K165" s="20">
        <f t="shared" si="18"/>
        <v>0.9361888673</v>
      </c>
      <c r="L165" s="17">
        <f t="shared" si="36"/>
        <v>65</v>
      </c>
      <c r="M165" s="72">
        <v>5968.0</v>
      </c>
      <c r="N165" s="22">
        <f t="shared" si="16"/>
        <v>0.04493434526</v>
      </c>
      <c r="O165" s="36">
        <f t="shared" si="19"/>
        <v>0.06381113273</v>
      </c>
      <c r="P165" s="61"/>
      <c r="Q165" s="61"/>
      <c r="R165" s="73">
        <v>76515.0</v>
      </c>
      <c r="S165" s="61">
        <f t="shared" si="263"/>
        <v>1809487</v>
      </c>
      <c r="T165" s="73">
        <v>1026954.0</v>
      </c>
      <c r="U165" s="17">
        <f t="shared" si="59"/>
        <v>894138</v>
      </c>
      <c r="V165" s="19">
        <f t="shared" si="6"/>
        <v>132816</v>
      </c>
      <c r="W165" s="75">
        <v>0.0</v>
      </c>
      <c r="X165" s="62">
        <v>25814.0</v>
      </c>
      <c r="Y165" s="19">
        <f t="shared" si="264"/>
        <v>14850</v>
      </c>
      <c r="Z165" s="19"/>
      <c r="AA165" s="19">
        <f t="shared" si="20"/>
        <v>3803.533333</v>
      </c>
      <c r="AB165" s="28">
        <f t="shared" si="8"/>
        <v>13.62401367</v>
      </c>
      <c r="AC165" s="29">
        <f t="shared" si="9"/>
        <v>7.732155764</v>
      </c>
      <c r="AD165" s="29">
        <f t="shared" si="10"/>
        <v>7.078169685</v>
      </c>
      <c r="AE165" s="40">
        <f t="shared" si="11"/>
        <v>0.1293300382</v>
      </c>
      <c r="AF165" s="40">
        <f t="shared" si="39"/>
        <v>0.1412794613</v>
      </c>
      <c r="AG165" s="22">
        <f t="shared" si="22"/>
        <v>0.01604981716</v>
      </c>
      <c r="AH165" s="37">
        <f t="shared" si="23"/>
        <v>0.1551471156</v>
      </c>
      <c r="AI165" s="59">
        <f t="shared" ref="AI165:AJ165" si="279">average(X159:X165)</f>
        <v>25190.14286</v>
      </c>
      <c r="AJ165" s="59">
        <f t="shared" si="279"/>
        <v>12949</v>
      </c>
      <c r="AK165" s="60">
        <f t="shared" si="51"/>
        <v>1.945334996</v>
      </c>
      <c r="AL165" s="76">
        <f t="shared" si="121"/>
        <v>11871.08155</v>
      </c>
      <c r="AM165" s="19"/>
      <c r="AN165" s="19"/>
      <c r="AO165" s="77"/>
      <c r="AP165" s="77"/>
      <c r="AQ165" s="78"/>
      <c r="AR165" s="78"/>
      <c r="AS165" s="78"/>
      <c r="AT165" s="78"/>
      <c r="AU165" s="78"/>
      <c r="AV165" s="78"/>
      <c r="AW165" s="78"/>
      <c r="AX165" s="78"/>
      <c r="AY165" s="76">
        <f t="shared" si="96"/>
        <v>12949</v>
      </c>
      <c r="AZ165" s="79">
        <f t="shared" si="97"/>
        <v>0.1551471156</v>
      </c>
      <c r="BA165" s="80">
        <v>5049.0</v>
      </c>
      <c r="BB165" s="80">
        <v>621.0</v>
      </c>
      <c r="BC165" s="59">
        <f t="shared" si="106"/>
        <v>4636.571429</v>
      </c>
      <c r="BD165" s="81">
        <f t="shared" si="107"/>
        <v>0.1229946524</v>
      </c>
      <c r="BE165" s="81">
        <f t="shared" si="108"/>
        <v>0.1232437762</v>
      </c>
      <c r="BF165" s="59">
        <f t="shared" si="109"/>
        <v>9801</v>
      </c>
      <c r="BG165" s="59">
        <f t="shared" si="110"/>
        <v>1477</v>
      </c>
      <c r="BH165" s="59">
        <f t="shared" si="111"/>
        <v>8312.428571</v>
      </c>
      <c r="BI165" s="81">
        <f t="shared" si="112"/>
        <v>0.1506989083</v>
      </c>
      <c r="BJ165" s="81">
        <f t="shared" si="113"/>
        <v>0.1729424098</v>
      </c>
      <c r="BK165" s="31"/>
      <c r="BL165" s="31"/>
      <c r="BM165" s="31"/>
      <c r="BN165" s="31"/>
      <c r="BO165" s="31"/>
      <c r="BP165" s="31"/>
      <c r="BQ165" s="31"/>
      <c r="BR165" s="31"/>
      <c r="BS165" s="31"/>
      <c r="BT165" s="31"/>
    </row>
    <row r="166">
      <c r="A166" s="16">
        <v>44057.0</v>
      </c>
      <c r="B166" s="17">
        <f t="shared" si="70"/>
        <v>2307</v>
      </c>
      <c r="C166" s="71"/>
      <c r="D166" s="71"/>
      <c r="E166" s="72">
        <v>135123.0</v>
      </c>
      <c r="F166" s="19">
        <f t="shared" si="27"/>
        <v>39484</v>
      </c>
      <c r="G166" s="20">
        <f t="shared" si="2"/>
        <v>0.2922078403</v>
      </c>
      <c r="H166" s="17">
        <f t="shared" si="71"/>
        <v>2060</v>
      </c>
      <c r="I166" s="72">
        <v>89618.0</v>
      </c>
      <c r="J166" s="20">
        <f t="shared" si="3"/>
        <v>0.6632327583</v>
      </c>
      <c r="K166" s="20">
        <f t="shared" si="18"/>
        <v>0.9370445111</v>
      </c>
      <c r="L166" s="17">
        <f t="shared" si="36"/>
        <v>53</v>
      </c>
      <c r="M166" s="72">
        <v>6021.0</v>
      </c>
      <c r="N166" s="22">
        <f t="shared" si="16"/>
        <v>0.04455940143</v>
      </c>
      <c r="O166" s="36">
        <f t="shared" si="19"/>
        <v>0.06295548887</v>
      </c>
      <c r="P166" s="61"/>
      <c r="Q166" s="61"/>
      <c r="R166" s="73">
        <v>75527.0</v>
      </c>
      <c r="S166" s="61">
        <f t="shared" si="263"/>
        <v>1835505</v>
      </c>
      <c r="T166" s="73">
        <v>1039682.0</v>
      </c>
      <c r="U166" s="17">
        <f t="shared" si="59"/>
        <v>904559</v>
      </c>
      <c r="V166" s="19">
        <f t="shared" si="6"/>
        <v>135123</v>
      </c>
      <c r="W166" s="75">
        <v>0.0</v>
      </c>
      <c r="X166" s="62">
        <v>26018.0</v>
      </c>
      <c r="Y166" s="19">
        <f t="shared" si="264"/>
        <v>12728</v>
      </c>
      <c r="Z166" s="19"/>
      <c r="AA166" s="19">
        <f t="shared" si="20"/>
        <v>3850.674074</v>
      </c>
      <c r="AB166" s="28">
        <f t="shared" si="8"/>
        <v>13.58395684</v>
      </c>
      <c r="AC166" s="29">
        <f t="shared" si="9"/>
        <v>7.694337752</v>
      </c>
      <c r="AD166" s="29">
        <f t="shared" si="10"/>
        <v>5.517121803</v>
      </c>
      <c r="AE166" s="40">
        <f t="shared" si="11"/>
        <v>0.1299657011</v>
      </c>
      <c r="AF166" s="40">
        <f t="shared" si="39"/>
        <v>0.1812539283</v>
      </c>
      <c r="AG166" s="22">
        <f t="shared" si="22"/>
        <v>0.01736989519</v>
      </c>
      <c r="AH166" s="37">
        <f t="shared" si="23"/>
        <v>0.1583306749</v>
      </c>
      <c r="AI166" s="59">
        <f t="shared" ref="AI166:AJ166" si="280">average(X160:X166)</f>
        <v>24598.57143</v>
      </c>
      <c r="AJ166" s="59">
        <f t="shared" si="280"/>
        <v>12538.85714</v>
      </c>
      <c r="AK166" s="60">
        <f t="shared" si="51"/>
        <v>1.961787358</v>
      </c>
      <c r="AL166" s="76">
        <f t="shared" si="121"/>
        <v>11958.24089</v>
      </c>
      <c r="AM166" s="19"/>
      <c r="AN166" s="19"/>
      <c r="AO166" s="77"/>
      <c r="AP166" s="77"/>
      <c r="AQ166" s="78"/>
      <c r="AR166" s="78"/>
      <c r="AS166" s="78"/>
      <c r="AT166" s="78"/>
      <c r="AU166" s="78"/>
      <c r="AV166" s="78"/>
      <c r="AW166" s="78"/>
      <c r="AX166" s="78"/>
      <c r="AY166" s="76">
        <f t="shared" si="96"/>
        <v>12538.85714</v>
      </c>
      <c r="AZ166" s="79">
        <f t="shared" si="97"/>
        <v>0.1583306749</v>
      </c>
      <c r="BA166" s="80">
        <v>5025.0</v>
      </c>
      <c r="BB166" s="80">
        <v>575.0</v>
      </c>
      <c r="BC166" s="59">
        <f t="shared" si="106"/>
        <v>4488.571429</v>
      </c>
      <c r="BD166" s="81">
        <f t="shared" si="107"/>
        <v>0.1144278607</v>
      </c>
      <c r="BE166" s="81">
        <f t="shared" si="108"/>
        <v>0.1245066836</v>
      </c>
      <c r="BF166" s="59">
        <f t="shared" si="109"/>
        <v>7703</v>
      </c>
      <c r="BG166" s="59">
        <f t="shared" si="110"/>
        <v>1732</v>
      </c>
      <c r="BH166" s="59">
        <f t="shared" si="111"/>
        <v>8050.285714</v>
      </c>
      <c r="BI166" s="81">
        <f t="shared" si="112"/>
        <v>0.224847462</v>
      </c>
      <c r="BJ166" s="81">
        <f t="shared" si="113"/>
        <v>0.1771898069</v>
      </c>
      <c r="BK166" s="31"/>
      <c r="BL166" s="31"/>
      <c r="BM166" s="31"/>
      <c r="BN166" s="31"/>
      <c r="BO166" s="31"/>
      <c r="BP166" s="31"/>
      <c r="BQ166" s="31"/>
      <c r="BR166" s="31"/>
      <c r="BS166" s="31"/>
      <c r="BT166" s="31"/>
    </row>
    <row r="167">
      <c r="A167" s="16">
        <v>44058.0</v>
      </c>
      <c r="B167" s="17">
        <f t="shared" si="70"/>
        <v>2345</v>
      </c>
      <c r="C167" s="71"/>
      <c r="D167" s="71"/>
      <c r="E167" s="72">
        <v>137468.0</v>
      </c>
      <c r="F167" s="19">
        <f t="shared" si="27"/>
        <v>40076</v>
      </c>
      <c r="G167" s="20">
        <f t="shared" si="2"/>
        <v>0.2915296651</v>
      </c>
      <c r="H167" s="17">
        <f t="shared" si="71"/>
        <v>1703</v>
      </c>
      <c r="I167" s="72">
        <v>91321.0</v>
      </c>
      <c r="J167" s="20">
        <f t="shared" si="3"/>
        <v>0.6643073297</v>
      </c>
      <c r="K167" s="20">
        <f t="shared" si="18"/>
        <v>0.9376642845</v>
      </c>
      <c r="L167" s="17">
        <f t="shared" si="36"/>
        <v>50</v>
      </c>
      <c r="M167" s="72">
        <v>6071.0</v>
      </c>
      <c r="N167" s="22">
        <f t="shared" si="16"/>
        <v>0.04416300521</v>
      </c>
      <c r="O167" s="36">
        <f t="shared" si="19"/>
        <v>0.06233571546</v>
      </c>
      <c r="P167" s="61"/>
      <c r="Q167" s="61"/>
      <c r="R167" s="73">
        <v>76327.0</v>
      </c>
      <c r="S167" s="61">
        <f t="shared" si="263"/>
        <v>1862801</v>
      </c>
      <c r="T167" s="73">
        <v>1052503.0</v>
      </c>
      <c r="U167" s="17">
        <f t="shared" si="59"/>
        <v>915035</v>
      </c>
      <c r="V167" s="19">
        <f t="shared" si="6"/>
        <v>137468</v>
      </c>
      <c r="W167" s="75">
        <v>0.0</v>
      </c>
      <c r="X167" s="62">
        <v>27296.0</v>
      </c>
      <c r="Y167" s="19">
        <f t="shared" si="264"/>
        <v>12821</v>
      </c>
      <c r="Z167" s="19"/>
      <c r="AA167" s="19">
        <f t="shared" si="20"/>
        <v>3898.159259</v>
      </c>
      <c r="AB167" s="28">
        <f t="shared" si="8"/>
        <v>13.55079728</v>
      </c>
      <c r="AC167" s="29">
        <f t="shared" si="9"/>
        <v>7.656349114</v>
      </c>
      <c r="AD167" s="29">
        <f t="shared" si="10"/>
        <v>5.467377399</v>
      </c>
      <c r="AE167" s="40">
        <f t="shared" si="11"/>
        <v>0.1306105541</v>
      </c>
      <c r="AF167" s="40">
        <f t="shared" si="39"/>
        <v>0.1829030497</v>
      </c>
      <c r="AG167" s="22">
        <f t="shared" si="22"/>
        <v>0.01735455844</v>
      </c>
      <c r="AH167" s="37">
        <f t="shared" si="23"/>
        <v>0.1570848472</v>
      </c>
      <c r="AI167" s="59">
        <f t="shared" ref="AI167:AJ167" si="281">average(X161:X167)</f>
        <v>24131.57143</v>
      </c>
      <c r="AJ167" s="59">
        <f t="shared" si="281"/>
        <v>12700.14286</v>
      </c>
      <c r="AK167" s="60">
        <f t="shared" si="51"/>
        <v>1.900102361</v>
      </c>
      <c r="AL167" s="76">
        <f t="shared" si="121"/>
        <v>11989.81513</v>
      </c>
      <c r="AM167" s="19"/>
      <c r="AN167" s="19"/>
      <c r="AO167" s="77"/>
      <c r="AP167" s="77"/>
      <c r="AQ167" s="78"/>
      <c r="AR167" s="78"/>
      <c r="AS167" s="78"/>
      <c r="AT167" s="78"/>
      <c r="AU167" s="78"/>
      <c r="AV167" s="78"/>
      <c r="AW167" s="78"/>
      <c r="AX167" s="78"/>
      <c r="AY167" s="76">
        <f t="shared" si="96"/>
        <v>12700.14286</v>
      </c>
      <c r="AZ167" s="79">
        <f t="shared" si="97"/>
        <v>0.1570848472</v>
      </c>
      <c r="BA167" s="80">
        <v>6173.0</v>
      </c>
      <c r="BB167" s="80">
        <v>598.0</v>
      </c>
      <c r="BC167" s="59">
        <f t="shared" si="106"/>
        <v>4514.142857</v>
      </c>
      <c r="BD167" s="81">
        <f t="shared" si="107"/>
        <v>0.09687348129</v>
      </c>
      <c r="BE167" s="81">
        <f t="shared" si="108"/>
        <v>0.1200670907</v>
      </c>
      <c r="BF167" s="59">
        <f t="shared" si="109"/>
        <v>6648</v>
      </c>
      <c r="BG167" s="59">
        <f t="shared" si="110"/>
        <v>1747</v>
      </c>
      <c r="BH167" s="59">
        <f t="shared" si="111"/>
        <v>8186</v>
      </c>
      <c r="BI167" s="81">
        <f t="shared" si="112"/>
        <v>0.2627858002</v>
      </c>
      <c r="BJ167" s="81">
        <f t="shared" si="113"/>
        <v>0.1774981676</v>
      </c>
      <c r="BK167" s="31"/>
      <c r="BL167" s="31"/>
      <c r="BM167" s="31"/>
      <c r="BN167" s="31"/>
      <c r="BO167" s="31"/>
      <c r="BP167" s="31"/>
      <c r="BQ167" s="31"/>
      <c r="BR167" s="31"/>
      <c r="BS167" s="31"/>
      <c r="BT167" s="31"/>
    </row>
    <row r="168">
      <c r="A168" s="16">
        <v>44059.0</v>
      </c>
      <c r="B168" s="17">
        <f t="shared" si="70"/>
        <v>2081</v>
      </c>
      <c r="C168" s="71"/>
      <c r="D168" s="71"/>
      <c r="E168" s="72">
        <v>139549.0</v>
      </c>
      <c r="F168" s="19">
        <f t="shared" si="27"/>
        <v>40296</v>
      </c>
      <c r="G168" s="20">
        <f t="shared" si="2"/>
        <v>0.2887587872</v>
      </c>
      <c r="H168" s="17">
        <f t="shared" si="71"/>
        <v>1782</v>
      </c>
      <c r="I168" s="72">
        <v>93103.0</v>
      </c>
      <c r="J168" s="20">
        <f t="shared" si="3"/>
        <v>0.6671706712</v>
      </c>
      <c r="K168" s="20">
        <f t="shared" si="18"/>
        <v>0.9380371374</v>
      </c>
      <c r="L168" s="17">
        <f t="shared" si="36"/>
        <v>79</v>
      </c>
      <c r="M168" s="72">
        <v>6150.0</v>
      </c>
      <c r="N168" s="22">
        <f t="shared" si="16"/>
        <v>0.04407054153</v>
      </c>
      <c r="O168" s="36">
        <f t="shared" si="19"/>
        <v>0.06196286258</v>
      </c>
      <c r="P168" s="61"/>
      <c r="Q168" s="61"/>
      <c r="R168" s="73">
        <v>77090.0</v>
      </c>
      <c r="S168" s="61">
        <f t="shared" si="263"/>
        <v>1888215</v>
      </c>
      <c r="T168" s="73">
        <v>1061721.0</v>
      </c>
      <c r="U168" s="17">
        <f t="shared" si="59"/>
        <v>922172</v>
      </c>
      <c r="V168" s="19">
        <f t="shared" si="6"/>
        <v>139549</v>
      </c>
      <c r="W168" s="75">
        <v>0.0</v>
      </c>
      <c r="X168" s="62">
        <v>25414.0</v>
      </c>
      <c r="Y168" s="19">
        <f t="shared" si="264"/>
        <v>9218</v>
      </c>
      <c r="Z168" s="19"/>
      <c r="AA168" s="19">
        <f t="shared" si="20"/>
        <v>3932.3</v>
      </c>
      <c r="AB168" s="28">
        <f t="shared" si="8"/>
        <v>13.53083863</v>
      </c>
      <c r="AC168" s="29">
        <f t="shared" si="9"/>
        <v>7.608230801</v>
      </c>
      <c r="AD168" s="29">
        <f t="shared" si="10"/>
        <v>4.429601153</v>
      </c>
      <c r="AE168" s="40">
        <f t="shared" si="11"/>
        <v>0.1314366015</v>
      </c>
      <c r="AF168" s="40">
        <f t="shared" si="39"/>
        <v>0.2257539596</v>
      </c>
      <c r="AG168" s="22">
        <f t="shared" si="22"/>
        <v>0.0151380685</v>
      </c>
      <c r="AH168" s="37">
        <f t="shared" si="23"/>
        <v>0.1587958755</v>
      </c>
      <c r="AI168" s="59">
        <f t="shared" ref="AI168:AJ168" si="282">average(X162:X168)</f>
        <v>24631</v>
      </c>
      <c r="AJ168" s="59">
        <f t="shared" si="282"/>
        <v>12732.42857</v>
      </c>
      <c r="AK168" s="60">
        <f t="shared" si="51"/>
        <v>1.934509184</v>
      </c>
      <c r="AL168" s="76">
        <f t="shared" si="121"/>
        <v>12241.57405</v>
      </c>
      <c r="AM168" s="19"/>
      <c r="AN168" s="19"/>
      <c r="AO168" s="77"/>
      <c r="AP168" s="77"/>
      <c r="AQ168" s="78"/>
      <c r="AR168" s="78"/>
      <c r="AS168" s="78"/>
      <c r="AT168" s="78"/>
      <c r="AU168" s="78"/>
      <c r="AV168" s="78"/>
      <c r="AW168" s="78"/>
      <c r="AX168" s="78"/>
      <c r="AY168" s="76">
        <f t="shared" si="96"/>
        <v>12732.42857</v>
      </c>
      <c r="AZ168" s="79">
        <f t="shared" si="97"/>
        <v>0.1587958755</v>
      </c>
      <c r="BA168" s="80">
        <v>4992.0</v>
      </c>
      <c r="BB168" s="80">
        <v>519.0</v>
      </c>
      <c r="BC168" s="59">
        <f t="shared" si="106"/>
        <v>4641.285714</v>
      </c>
      <c r="BD168" s="81">
        <f t="shared" si="107"/>
        <v>0.1039663462</v>
      </c>
      <c r="BE168" s="81">
        <f t="shared" si="108"/>
        <v>0.1182246299</v>
      </c>
      <c r="BF168" s="59">
        <f t="shared" si="109"/>
        <v>4226</v>
      </c>
      <c r="BG168" s="59">
        <f t="shared" si="110"/>
        <v>1562</v>
      </c>
      <c r="BH168" s="59">
        <f t="shared" si="111"/>
        <v>8091.142857</v>
      </c>
      <c r="BI168" s="81">
        <f t="shared" si="112"/>
        <v>0.3696166588</v>
      </c>
      <c r="BJ168" s="81">
        <f t="shared" si="113"/>
        <v>0.1820685759</v>
      </c>
      <c r="BK168" s="31"/>
      <c r="BL168" s="31"/>
      <c r="BM168" s="31"/>
      <c r="BN168" s="31"/>
      <c r="BO168" s="31"/>
      <c r="BP168" s="31"/>
      <c r="BQ168" s="31"/>
      <c r="BR168" s="31"/>
      <c r="BS168" s="31"/>
      <c r="BT168" s="31"/>
    </row>
    <row r="169">
      <c r="A169" s="16">
        <v>44060.0</v>
      </c>
      <c r="B169" s="17">
        <f t="shared" si="70"/>
        <v>1821</v>
      </c>
      <c r="C169" s="71"/>
      <c r="D169" s="71"/>
      <c r="E169" s="72">
        <v>141370.0</v>
      </c>
      <c r="F169" s="19">
        <f t="shared" si="27"/>
        <v>40705</v>
      </c>
      <c r="G169" s="20">
        <f t="shared" si="2"/>
        <v>0.287932376</v>
      </c>
      <c r="H169" s="17">
        <f t="shared" si="71"/>
        <v>1355</v>
      </c>
      <c r="I169" s="72">
        <v>94458.0</v>
      </c>
      <c r="J169" s="20">
        <f t="shared" si="3"/>
        <v>0.6681615619</v>
      </c>
      <c r="K169" s="20">
        <f t="shared" si="18"/>
        <v>0.9383400387</v>
      </c>
      <c r="L169" s="17">
        <f t="shared" si="36"/>
        <v>57</v>
      </c>
      <c r="M169" s="72">
        <v>6207.0</v>
      </c>
      <c r="N169" s="22">
        <f t="shared" si="16"/>
        <v>0.04390606211</v>
      </c>
      <c r="O169" s="36">
        <f t="shared" si="19"/>
        <v>0.06165996126</v>
      </c>
      <c r="P169" s="61"/>
      <c r="Q169" s="61"/>
      <c r="R169" s="73">
        <v>78659.0</v>
      </c>
      <c r="S169" s="61">
        <f t="shared" si="263"/>
        <v>1900668</v>
      </c>
      <c r="T169" s="73">
        <v>1068945.0</v>
      </c>
      <c r="U169" s="17">
        <f t="shared" si="59"/>
        <v>927575</v>
      </c>
      <c r="V169" s="19">
        <f t="shared" si="6"/>
        <v>141370</v>
      </c>
      <c r="W169" s="75">
        <v>0.0</v>
      </c>
      <c r="X169" s="62">
        <v>12453.0</v>
      </c>
      <c r="Y169" s="19">
        <f t="shared" si="264"/>
        <v>7224</v>
      </c>
      <c r="Z169" s="19"/>
      <c r="AA169" s="19">
        <f t="shared" si="20"/>
        <v>3959.055556</v>
      </c>
      <c r="AB169" s="28">
        <f t="shared" si="8"/>
        <v>13.44463465</v>
      </c>
      <c r="AC169" s="29">
        <f t="shared" si="9"/>
        <v>7.561328429</v>
      </c>
      <c r="AD169" s="29">
        <f t="shared" si="10"/>
        <v>3.967051071</v>
      </c>
      <c r="AE169" s="40">
        <f t="shared" si="11"/>
        <v>0.1322518932</v>
      </c>
      <c r="AF169" s="40">
        <f t="shared" si="39"/>
        <v>0.252076412</v>
      </c>
      <c r="AG169" s="22">
        <f t="shared" si="22"/>
        <v>0.01304917986</v>
      </c>
      <c r="AH169" s="37">
        <f t="shared" si="23"/>
        <v>0.1699781088</v>
      </c>
      <c r="AI169" s="59">
        <f t="shared" ref="AI169:AJ169" si="283">average(X163:X169)</f>
        <v>24147.71429</v>
      </c>
      <c r="AJ169" s="59">
        <f t="shared" si="283"/>
        <v>12007.42857</v>
      </c>
      <c r="AK169" s="60">
        <f t="shared" si="51"/>
        <v>2.011064579</v>
      </c>
      <c r="AL169" s="76">
        <f t="shared" si="121"/>
        <v>13370.30806</v>
      </c>
      <c r="AM169" s="19"/>
      <c r="AN169" s="19"/>
      <c r="AO169" s="77"/>
      <c r="AP169" s="77"/>
      <c r="AQ169" s="78"/>
      <c r="AR169" s="78"/>
      <c r="AS169" s="78"/>
      <c r="AT169" s="78"/>
      <c r="AU169" s="78"/>
      <c r="AV169" s="78"/>
      <c r="AW169" s="78"/>
      <c r="AX169" s="78"/>
      <c r="AY169" s="76">
        <f t="shared" si="96"/>
        <v>12007.42857</v>
      </c>
      <c r="AZ169" s="79">
        <f t="shared" si="97"/>
        <v>0.1699781088</v>
      </c>
      <c r="BA169" s="80">
        <v>3766.0</v>
      </c>
      <c r="BB169" s="80">
        <v>539.0</v>
      </c>
      <c r="BC169" s="59">
        <f t="shared" si="106"/>
        <v>4806.285714</v>
      </c>
      <c r="BD169" s="81">
        <f t="shared" si="107"/>
        <v>0.1431226766</v>
      </c>
      <c r="BE169" s="81">
        <f t="shared" si="108"/>
        <v>0.115949352</v>
      </c>
      <c r="BF169" s="59">
        <f t="shared" si="109"/>
        <v>3458</v>
      </c>
      <c r="BG169" s="59">
        <f t="shared" si="110"/>
        <v>1282</v>
      </c>
      <c r="BH169" s="59">
        <f t="shared" si="111"/>
        <v>7201.142857</v>
      </c>
      <c r="BI169" s="81">
        <f t="shared" si="112"/>
        <v>0.3707345286</v>
      </c>
      <c r="BJ169" s="81">
        <f t="shared" si="113"/>
        <v>0.206038724</v>
      </c>
      <c r="BK169" s="31"/>
      <c r="BL169" s="31"/>
      <c r="BM169" s="31"/>
      <c r="BN169" s="31"/>
      <c r="BO169" s="31"/>
      <c r="BP169" s="31"/>
      <c r="BQ169" s="31"/>
      <c r="BR169" s="31"/>
      <c r="BS169" s="31"/>
      <c r="BT169" s="31"/>
    </row>
    <row r="170">
      <c r="A170" s="16">
        <v>44061.0</v>
      </c>
      <c r="B170" s="17">
        <f t="shared" si="70"/>
        <v>1673</v>
      </c>
      <c r="C170" s="71"/>
      <c r="D170" s="71"/>
      <c r="E170" s="72">
        <v>143043.0</v>
      </c>
      <c r="F170" s="19">
        <f t="shared" si="27"/>
        <v>40460</v>
      </c>
      <c r="G170" s="20">
        <f t="shared" si="2"/>
        <v>0.2828520095</v>
      </c>
      <c r="H170" s="17">
        <f t="shared" si="71"/>
        <v>1848</v>
      </c>
      <c r="I170" s="72">
        <v>96306.0</v>
      </c>
      <c r="J170" s="20">
        <f t="shared" si="3"/>
        <v>0.6732660808</v>
      </c>
      <c r="K170" s="20">
        <f t="shared" si="18"/>
        <v>0.9388105242</v>
      </c>
      <c r="L170" s="17">
        <f t="shared" si="36"/>
        <v>70</v>
      </c>
      <c r="M170" s="72">
        <v>6277.0</v>
      </c>
      <c r="N170" s="22">
        <f t="shared" si="16"/>
        <v>0.04388190964</v>
      </c>
      <c r="O170" s="36">
        <f t="shared" si="19"/>
        <v>0.06118947584</v>
      </c>
      <c r="P170" s="61"/>
      <c r="Q170" s="61"/>
      <c r="R170" s="73">
        <v>78394.0</v>
      </c>
      <c r="S170" s="61">
        <f t="shared" si="263"/>
        <v>1915039</v>
      </c>
      <c r="T170" s="73">
        <v>1081354.0</v>
      </c>
      <c r="U170" s="17">
        <f t="shared" si="59"/>
        <v>938311</v>
      </c>
      <c r="V170" s="19">
        <f t="shared" si="6"/>
        <v>143043</v>
      </c>
      <c r="W170" s="75">
        <v>0.0</v>
      </c>
      <c r="X170" s="62">
        <v>14371.0</v>
      </c>
      <c r="Y170" s="19">
        <f t="shared" si="264"/>
        <v>12409</v>
      </c>
      <c r="Z170" s="19"/>
      <c r="AA170" s="19">
        <f t="shared" si="20"/>
        <v>4005.014815</v>
      </c>
      <c r="AB170" s="28">
        <f t="shared" si="8"/>
        <v>13.3878554</v>
      </c>
      <c r="AC170" s="29">
        <f t="shared" si="9"/>
        <v>7.559642905</v>
      </c>
      <c r="AD170" s="29">
        <f t="shared" si="10"/>
        <v>7.417214585</v>
      </c>
      <c r="AE170" s="40">
        <f t="shared" si="11"/>
        <v>0.1322813806</v>
      </c>
      <c r="AF170" s="40">
        <f t="shared" si="39"/>
        <v>0.1348215005</v>
      </c>
      <c r="AG170" s="22">
        <f t="shared" si="22"/>
        <v>0.01183419396</v>
      </c>
      <c r="AH170" s="37">
        <f t="shared" si="23"/>
        <v>0.1719993249</v>
      </c>
      <c r="AI170" s="59">
        <f t="shared" ref="AI170:AJ170" si="284">average(X164:X170)</f>
        <v>22516.28571</v>
      </c>
      <c r="AJ170" s="59">
        <f t="shared" si="284"/>
        <v>11849.71429</v>
      </c>
      <c r="AK170" s="60">
        <f t="shared" si="51"/>
        <v>1.900154314</v>
      </c>
      <c r="AL170" s="76">
        <f t="shared" si="121"/>
        <v>13483.71507</v>
      </c>
      <c r="AM170" s="19"/>
      <c r="AN170" s="19"/>
      <c r="AO170" s="77"/>
      <c r="AP170" s="77"/>
      <c r="AQ170" s="78"/>
      <c r="AR170" s="78"/>
      <c r="AS170" s="78"/>
      <c r="AT170" s="78"/>
      <c r="AU170" s="78"/>
      <c r="AV170" s="78"/>
      <c r="AW170" s="78"/>
      <c r="AX170" s="78"/>
      <c r="AY170" s="76">
        <f t="shared" si="96"/>
        <v>11849.71429</v>
      </c>
      <c r="AZ170" s="79">
        <f t="shared" si="97"/>
        <v>0.1719993249</v>
      </c>
      <c r="BA170" s="80">
        <v>4901.0</v>
      </c>
      <c r="BB170" s="80">
        <v>504.0</v>
      </c>
      <c r="BC170" s="59">
        <f t="shared" si="106"/>
        <v>4860.428571</v>
      </c>
      <c r="BD170" s="81">
        <f t="shared" si="107"/>
        <v>0.1028361559</v>
      </c>
      <c r="BE170" s="81">
        <f t="shared" si="108"/>
        <v>0.1156276636</v>
      </c>
      <c r="BF170" s="59">
        <f t="shared" si="109"/>
        <v>7508</v>
      </c>
      <c r="BG170" s="59">
        <f t="shared" si="110"/>
        <v>1169</v>
      </c>
      <c r="BH170" s="59">
        <f t="shared" si="111"/>
        <v>6989.285714</v>
      </c>
      <c r="BI170" s="81">
        <f t="shared" si="112"/>
        <v>0.155700586</v>
      </c>
      <c r="BJ170" s="81">
        <f t="shared" si="113"/>
        <v>0.2112008176</v>
      </c>
      <c r="BK170" s="31"/>
      <c r="BL170" s="31"/>
      <c r="BM170" s="31"/>
      <c r="BN170" s="31"/>
      <c r="BO170" s="31"/>
      <c r="BP170" s="31"/>
      <c r="BQ170" s="31"/>
      <c r="BR170" s="31"/>
      <c r="BS170" s="31"/>
      <c r="BT170" s="31"/>
    </row>
    <row r="171">
      <c r="A171" s="16">
        <v>44062.0</v>
      </c>
      <c r="B171" s="17">
        <f t="shared" si="70"/>
        <v>1902</v>
      </c>
      <c r="C171" s="71"/>
      <c r="D171" s="71"/>
      <c r="E171" s="72">
        <v>144945.0</v>
      </c>
      <c r="F171" s="19">
        <f t="shared" si="27"/>
        <v>39942</v>
      </c>
      <c r="G171" s="20">
        <f t="shared" si="2"/>
        <v>0.2755665942</v>
      </c>
      <c r="H171" s="17">
        <f t="shared" si="71"/>
        <v>2351</v>
      </c>
      <c r="I171" s="72">
        <v>98657.0</v>
      </c>
      <c r="J171" s="20">
        <f t="shared" si="3"/>
        <v>0.6806512815</v>
      </c>
      <c r="K171" s="20">
        <f t="shared" si="18"/>
        <v>0.9395636315</v>
      </c>
      <c r="L171" s="17">
        <f t="shared" si="36"/>
        <v>69</v>
      </c>
      <c r="M171" s="72">
        <v>6346.0</v>
      </c>
      <c r="N171" s="22">
        <f t="shared" si="16"/>
        <v>0.04378212425</v>
      </c>
      <c r="O171" s="36">
        <f t="shared" si="19"/>
        <v>0.06043636848</v>
      </c>
      <c r="P171" s="61"/>
      <c r="Q171" s="61"/>
      <c r="R171" s="73">
        <v>79174.0</v>
      </c>
      <c r="S171" s="61">
        <f t="shared" si="263"/>
        <v>1941117</v>
      </c>
      <c r="T171" s="73">
        <v>1096294.0</v>
      </c>
      <c r="U171" s="17">
        <f t="shared" si="59"/>
        <v>951349</v>
      </c>
      <c r="V171" s="19">
        <f t="shared" si="6"/>
        <v>144945</v>
      </c>
      <c r="W171" s="75">
        <v>0.0</v>
      </c>
      <c r="X171" s="62">
        <v>26078.0</v>
      </c>
      <c r="Y171" s="19">
        <f t="shared" si="264"/>
        <v>14940</v>
      </c>
      <c r="Z171" s="19"/>
      <c r="AA171" s="19">
        <f t="shared" si="20"/>
        <v>4060.348148</v>
      </c>
      <c r="AB171" s="28">
        <f t="shared" si="8"/>
        <v>13.39209355</v>
      </c>
      <c r="AC171" s="29">
        <f t="shared" si="9"/>
        <v>7.563517196</v>
      </c>
      <c r="AD171" s="29">
        <f t="shared" si="10"/>
        <v>7.85488959</v>
      </c>
      <c r="AE171" s="40">
        <f t="shared" si="11"/>
        <v>0.1322136215</v>
      </c>
      <c r="AF171" s="40">
        <f t="shared" si="39"/>
        <v>0.1273092369</v>
      </c>
      <c r="AG171" s="22">
        <f t="shared" si="22"/>
        <v>0.01329670099</v>
      </c>
      <c r="AH171" s="37">
        <f t="shared" si="23"/>
        <v>0.1689868155</v>
      </c>
      <c r="AI171" s="59">
        <f t="shared" ref="AI171:AJ171" si="285">average(X165:X171)</f>
        <v>22492</v>
      </c>
      <c r="AJ171" s="59">
        <f t="shared" si="285"/>
        <v>12027.14286</v>
      </c>
      <c r="AK171" s="60">
        <f t="shared" si="51"/>
        <v>1.870103338</v>
      </c>
      <c r="AL171" s="76">
        <f t="shared" si="121"/>
        <v>13379.36213</v>
      </c>
      <c r="AM171" s="19"/>
      <c r="AN171" s="19"/>
      <c r="AO171" s="77"/>
      <c r="AP171" s="77"/>
      <c r="AQ171" s="78"/>
      <c r="AR171" s="78"/>
      <c r="AS171" s="78"/>
      <c r="AT171" s="78"/>
      <c r="AU171" s="78"/>
      <c r="AV171" s="78"/>
      <c r="AW171" s="78"/>
      <c r="AX171" s="78"/>
      <c r="AY171" s="76">
        <f t="shared" si="96"/>
        <v>12027.14286</v>
      </c>
      <c r="AZ171" s="79">
        <f t="shared" si="97"/>
        <v>0.1689868155</v>
      </c>
      <c r="BA171" s="80">
        <v>3851.0</v>
      </c>
      <c r="BB171" s="80">
        <v>564.0</v>
      </c>
      <c r="BC171" s="59">
        <f t="shared" si="106"/>
        <v>4822.428571</v>
      </c>
      <c r="BD171" s="81">
        <f t="shared" si="107"/>
        <v>0.1464554661</v>
      </c>
      <c r="BE171" s="81">
        <f t="shared" si="108"/>
        <v>0.1161240632</v>
      </c>
      <c r="BF171" s="59">
        <f t="shared" si="109"/>
        <v>11089</v>
      </c>
      <c r="BG171" s="59">
        <f t="shared" si="110"/>
        <v>1338</v>
      </c>
      <c r="BH171" s="59">
        <f t="shared" si="111"/>
        <v>7204.714286</v>
      </c>
      <c r="BI171" s="81">
        <f t="shared" si="112"/>
        <v>0.1206601136</v>
      </c>
      <c r="BJ171" s="81">
        <f t="shared" si="113"/>
        <v>0.2043701545</v>
      </c>
      <c r="BK171" s="31"/>
      <c r="BL171" s="31"/>
      <c r="BM171" s="31"/>
      <c r="BN171" s="31"/>
      <c r="BO171" s="31"/>
      <c r="BP171" s="31"/>
      <c r="BQ171" s="31"/>
      <c r="BR171" s="31"/>
      <c r="BS171" s="31"/>
      <c r="BT171" s="31"/>
    </row>
    <row r="172">
      <c r="A172" s="16">
        <v>44063.0</v>
      </c>
      <c r="B172" s="17">
        <f t="shared" si="70"/>
        <v>2266</v>
      </c>
      <c r="E172" s="72">
        <v>147211.0</v>
      </c>
      <c r="F172" s="19">
        <f t="shared" si="27"/>
        <v>40119</v>
      </c>
      <c r="G172" s="20">
        <f t="shared" si="2"/>
        <v>0.2725271889</v>
      </c>
      <c r="H172" s="17">
        <f t="shared" si="71"/>
        <v>2017</v>
      </c>
      <c r="I172" s="72">
        <v>100674.0</v>
      </c>
      <c r="J172" s="20">
        <f t="shared" si="3"/>
        <v>0.6838755256</v>
      </c>
      <c r="K172" s="20">
        <f t="shared" si="18"/>
        <v>0.94007022</v>
      </c>
      <c r="L172" s="17">
        <f t="shared" si="36"/>
        <v>72</v>
      </c>
      <c r="M172" s="72">
        <v>6418.0</v>
      </c>
      <c r="N172" s="22">
        <f t="shared" si="16"/>
        <v>0.04359728553</v>
      </c>
      <c r="O172" s="36">
        <f t="shared" si="19"/>
        <v>0.05992978</v>
      </c>
      <c r="P172" s="61"/>
      <c r="Q172" s="61"/>
      <c r="R172" s="73">
        <v>79484.0</v>
      </c>
      <c r="S172" s="61">
        <f t="shared" si="263"/>
        <v>1969941</v>
      </c>
      <c r="T172" s="73">
        <v>1108068.0</v>
      </c>
      <c r="U172" s="17">
        <f t="shared" si="59"/>
        <v>960857</v>
      </c>
      <c r="V172" s="19">
        <f t="shared" si="6"/>
        <v>147211</v>
      </c>
      <c r="W172" s="75">
        <v>0.0</v>
      </c>
      <c r="X172" s="62">
        <v>28824.0</v>
      </c>
      <c r="Y172" s="19">
        <f t="shared" si="264"/>
        <v>11774</v>
      </c>
      <c r="Z172" s="19"/>
      <c r="AA172" s="19">
        <f t="shared" si="20"/>
        <v>4103.955556</v>
      </c>
      <c r="AB172" s="28">
        <f t="shared" si="8"/>
        <v>13.38175136</v>
      </c>
      <c r="AC172" s="29">
        <f t="shared" si="9"/>
        <v>7.527073384</v>
      </c>
      <c r="AD172" s="29">
        <f t="shared" si="10"/>
        <v>5.195939982</v>
      </c>
      <c r="AE172" s="40">
        <f t="shared" si="11"/>
        <v>0.1328537599</v>
      </c>
      <c r="AF172" s="40">
        <f t="shared" si="39"/>
        <v>0.1924579582</v>
      </c>
      <c r="AG172" s="22">
        <f t="shared" si="22"/>
        <v>0.01563351616</v>
      </c>
      <c r="AH172" s="37">
        <f t="shared" si="23"/>
        <v>0.177466282</v>
      </c>
      <c r="AI172" s="59">
        <f t="shared" ref="AI172:AJ172" si="286">average(X166:X172)</f>
        <v>22922</v>
      </c>
      <c r="AJ172" s="59">
        <f t="shared" si="286"/>
        <v>11587.71429</v>
      </c>
      <c r="AK172" s="60">
        <f t="shared" si="51"/>
        <v>1.978129546</v>
      </c>
      <c r="AL172" s="76">
        <f t="shared" si="121"/>
        <v>14105.72996</v>
      </c>
      <c r="AM172" s="19"/>
      <c r="AN172" s="19"/>
      <c r="AO172" s="77"/>
      <c r="AP172" s="77"/>
      <c r="AQ172" s="78"/>
      <c r="AR172" s="78"/>
      <c r="AS172" s="78"/>
      <c r="AT172" s="78"/>
      <c r="AU172" s="78"/>
      <c r="AV172" s="78"/>
      <c r="AW172" s="78"/>
      <c r="AX172" s="78"/>
      <c r="AY172" s="76">
        <f t="shared" si="96"/>
        <v>11587.71429</v>
      </c>
      <c r="AZ172" s="79">
        <f t="shared" si="97"/>
        <v>0.177466282</v>
      </c>
      <c r="BA172" s="80">
        <v>6391.0</v>
      </c>
      <c r="BB172" s="80">
        <v>595.0</v>
      </c>
      <c r="BC172" s="59">
        <f t="shared" si="106"/>
        <v>5014.142857</v>
      </c>
      <c r="BD172" s="81">
        <f t="shared" si="107"/>
        <v>0.09309967141</v>
      </c>
      <c r="BE172" s="81">
        <f t="shared" si="108"/>
        <v>0.1109433317</v>
      </c>
      <c r="BF172" s="59">
        <f t="shared" si="109"/>
        <v>5383</v>
      </c>
      <c r="BG172" s="59">
        <f t="shared" si="110"/>
        <v>1671</v>
      </c>
      <c r="BH172" s="59">
        <f t="shared" si="111"/>
        <v>6573.571429</v>
      </c>
      <c r="BI172" s="81">
        <f t="shared" si="112"/>
        <v>0.3104216979</v>
      </c>
      <c r="BJ172" s="81">
        <f t="shared" si="113"/>
        <v>0.228208193</v>
      </c>
      <c r="BK172" s="31"/>
      <c r="BL172" s="31"/>
      <c r="BM172" s="31"/>
      <c r="BN172" s="31"/>
      <c r="BO172" s="31"/>
      <c r="BP172" s="31"/>
      <c r="BQ172" s="31"/>
      <c r="BR172" s="31"/>
      <c r="BS172" s="31"/>
      <c r="BT172" s="31"/>
    </row>
    <row r="173">
      <c r="A173" s="16">
        <v>44064.0</v>
      </c>
      <c r="B173" s="17">
        <f t="shared" si="70"/>
        <v>2197</v>
      </c>
      <c r="E173" s="72">
        <v>149408.0</v>
      </c>
      <c r="F173" s="19">
        <f t="shared" si="27"/>
        <v>39917</v>
      </c>
      <c r="G173" s="20">
        <f t="shared" si="2"/>
        <v>0.2671677554</v>
      </c>
      <c r="H173" s="17">
        <f t="shared" si="71"/>
        <v>2317</v>
      </c>
      <c r="I173" s="72">
        <v>102991.0</v>
      </c>
      <c r="J173" s="20">
        <f t="shared" si="3"/>
        <v>0.6893272114</v>
      </c>
      <c r="K173" s="20">
        <f t="shared" si="18"/>
        <v>0.94063439</v>
      </c>
      <c r="L173" s="17">
        <f t="shared" si="36"/>
        <v>82</v>
      </c>
      <c r="M173" s="72">
        <v>6500.0</v>
      </c>
      <c r="N173" s="22">
        <f t="shared" si="16"/>
        <v>0.0435050332</v>
      </c>
      <c r="O173" s="36">
        <f t="shared" si="19"/>
        <v>0.05936560996</v>
      </c>
      <c r="P173" s="61"/>
      <c r="Q173" s="61"/>
      <c r="R173" s="73">
        <v>78877.0</v>
      </c>
      <c r="S173" s="61">
        <f t="shared" si="263"/>
        <v>1989870</v>
      </c>
      <c r="T173" s="73">
        <v>1121602.0</v>
      </c>
      <c r="U173" s="17">
        <f t="shared" si="59"/>
        <v>972194</v>
      </c>
      <c r="V173" s="19">
        <f t="shared" si="6"/>
        <v>149408</v>
      </c>
      <c r="W173" s="84"/>
      <c r="X173" s="62">
        <v>19929.0</v>
      </c>
      <c r="Y173" s="19">
        <f t="shared" si="264"/>
        <v>13534</v>
      </c>
      <c r="Z173" s="19"/>
      <c r="AA173" s="19">
        <f t="shared" si="20"/>
        <v>4154.081481</v>
      </c>
      <c r="AB173" s="28">
        <f t="shared" si="8"/>
        <v>13.31836314</v>
      </c>
      <c r="AC173" s="29">
        <f t="shared" si="9"/>
        <v>7.506974191</v>
      </c>
      <c r="AD173" s="29">
        <f t="shared" si="10"/>
        <v>6.16021848</v>
      </c>
      <c r="AE173" s="40">
        <f t="shared" si="11"/>
        <v>0.1332094629</v>
      </c>
      <c r="AF173" s="40">
        <f t="shared" si="39"/>
        <v>0.1623319048</v>
      </c>
      <c r="AG173" s="22">
        <f t="shared" si="22"/>
        <v>0.01492415648</v>
      </c>
      <c r="AH173" s="37">
        <f t="shared" si="23"/>
        <v>0.1743774414</v>
      </c>
      <c r="AI173" s="59">
        <f t="shared" ref="AI173:AJ173" si="287">average(X167:X173)</f>
        <v>22052.14286</v>
      </c>
      <c r="AJ173" s="59">
        <f t="shared" si="287"/>
        <v>11702.85714</v>
      </c>
      <c r="AK173" s="60">
        <f t="shared" si="51"/>
        <v>1.884338379</v>
      </c>
      <c r="AL173" s="76">
        <f t="shared" si="121"/>
        <v>13754.36945</v>
      </c>
      <c r="AM173" s="19"/>
      <c r="AN173" s="19"/>
      <c r="AO173" s="77"/>
      <c r="AP173" s="77"/>
      <c r="AQ173" s="78"/>
      <c r="AR173" s="78"/>
      <c r="AS173" s="78"/>
      <c r="AT173" s="78"/>
      <c r="AU173" s="78"/>
      <c r="AV173" s="78"/>
      <c r="AW173" s="78"/>
      <c r="AX173" s="78"/>
      <c r="AY173" s="76">
        <f t="shared" si="96"/>
        <v>11702.85714</v>
      </c>
      <c r="AZ173" s="79">
        <f t="shared" si="97"/>
        <v>0.1743774414</v>
      </c>
      <c r="BA173" s="80">
        <v>3728.0</v>
      </c>
      <c r="BB173" s="80">
        <v>641.0</v>
      </c>
      <c r="BC173" s="59">
        <f t="shared" si="106"/>
        <v>4828.857143</v>
      </c>
      <c r="BD173" s="81">
        <f t="shared" si="107"/>
        <v>0.1719420601</v>
      </c>
      <c r="BE173" s="81">
        <f t="shared" si="108"/>
        <v>0.1171528312</v>
      </c>
      <c r="BF173" s="59">
        <f t="shared" si="109"/>
        <v>9806</v>
      </c>
      <c r="BG173" s="59">
        <f t="shared" si="110"/>
        <v>1556</v>
      </c>
      <c r="BH173" s="59">
        <f t="shared" si="111"/>
        <v>6874</v>
      </c>
      <c r="BI173" s="81">
        <f t="shared" si="112"/>
        <v>0.1586783602</v>
      </c>
      <c r="BJ173" s="81">
        <f t="shared" si="113"/>
        <v>0.2145766657</v>
      </c>
      <c r="BK173" s="31"/>
      <c r="BL173" s="31"/>
      <c r="BM173" s="31"/>
      <c r="BN173" s="31"/>
      <c r="BO173" s="31"/>
      <c r="BP173" s="31"/>
      <c r="BQ173" s="31"/>
      <c r="BR173" s="31"/>
      <c r="BS173" s="31"/>
      <c r="BT173" s="31"/>
    </row>
    <row r="174">
      <c r="A174" s="16">
        <v>44065.0</v>
      </c>
      <c r="B174" s="17">
        <f t="shared" si="70"/>
        <v>2090</v>
      </c>
      <c r="E174" s="72">
        <v>151498.0</v>
      </c>
      <c r="F174" s="19">
        <f t="shared" si="27"/>
        <v>39706</v>
      </c>
      <c r="G174" s="20">
        <f t="shared" si="2"/>
        <v>0.2620892685</v>
      </c>
      <c r="H174" s="17">
        <f t="shared" si="71"/>
        <v>2207</v>
      </c>
      <c r="I174" s="72">
        <v>105198.0</v>
      </c>
      <c r="J174" s="20">
        <f t="shared" si="3"/>
        <v>0.6943854044</v>
      </c>
      <c r="K174" s="20">
        <f t="shared" si="18"/>
        <v>0.9410154573</v>
      </c>
      <c r="L174" s="17">
        <f t="shared" si="36"/>
        <v>94</v>
      </c>
      <c r="M174" s="72">
        <v>6594.0</v>
      </c>
      <c r="N174" s="22">
        <f t="shared" si="16"/>
        <v>0.04352532707</v>
      </c>
      <c r="O174" s="36">
        <f t="shared" si="19"/>
        <v>0.05898454272</v>
      </c>
      <c r="P174" s="61"/>
      <c r="Q174" s="61"/>
      <c r="R174" s="73">
        <v>75457.0</v>
      </c>
      <c r="S174" s="61">
        <f t="shared" si="263"/>
        <v>2014619</v>
      </c>
      <c r="T174" s="73">
        <v>1139768.0</v>
      </c>
      <c r="U174" s="17">
        <f t="shared" si="59"/>
        <v>988270</v>
      </c>
      <c r="V174" s="19">
        <f t="shared" si="6"/>
        <v>151498</v>
      </c>
      <c r="W174" s="84"/>
      <c r="X174" s="62">
        <v>24749.0</v>
      </c>
      <c r="Y174" s="19">
        <f t="shared" si="264"/>
        <v>18166</v>
      </c>
      <c r="Z174" s="19"/>
      <c r="AA174" s="19">
        <f t="shared" si="20"/>
        <v>4221.362963</v>
      </c>
      <c r="AB174" s="28">
        <f t="shared" si="8"/>
        <v>13.29799073</v>
      </c>
      <c r="AC174" s="29">
        <f t="shared" si="9"/>
        <v>7.52332044</v>
      </c>
      <c r="AD174" s="29">
        <f t="shared" si="10"/>
        <v>8.691866029</v>
      </c>
      <c r="AE174" s="40">
        <f t="shared" si="11"/>
        <v>0.1329200328</v>
      </c>
      <c r="AF174" s="40">
        <f t="shared" si="39"/>
        <v>0.1150500936</v>
      </c>
      <c r="AG174" s="22">
        <f t="shared" si="22"/>
        <v>0.01398854144</v>
      </c>
      <c r="AH174" s="37">
        <f t="shared" si="23"/>
        <v>0.1607746519</v>
      </c>
      <c r="AI174" s="59">
        <f t="shared" ref="AI174:AJ174" si="288">average(X168:X174)</f>
        <v>21688.28571</v>
      </c>
      <c r="AJ174" s="59">
        <f t="shared" si="288"/>
        <v>12466.42857</v>
      </c>
      <c r="AK174" s="60">
        <f t="shared" si="51"/>
        <v>1.739735289</v>
      </c>
      <c r="AL174" s="76">
        <f t="shared" si="121"/>
        <v>12131.57291</v>
      </c>
      <c r="AM174" s="19"/>
      <c r="AN174" s="19"/>
      <c r="AO174" s="77"/>
      <c r="AP174" s="77"/>
      <c r="AQ174" s="78"/>
      <c r="AR174" s="78"/>
      <c r="AS174" s="78"/>
      <c r="AT174" s="78"/>
      <c r="AU174" s="78"/>
      <c r="AV174" s="78"/>
      <c r="AW174" s="78"/>
      <c r="AX174" s="78"/>
      <c r="AY174" s="76">
        <f t="shared" si="96"/>
        <v>12466.42857</v>
      </c>
      <c r="AZ174" s="79">
        <f t="shared" si="97"/>
        <v>0.1607746519</v>
      </c>
      <c r="BA174" s="80">
        <v>4418.0</v>
      </c>
      <c r="BB174" s="80">
        <v>601.0</v>
      </c>
      <c r="BC174" s="59">
        <f t="shared" si="106"/>
        <v>4578.142857</v>
      </c>
      <c r="BD174" s="81">
        <f t="shared" si="107"/>
        <v>0.1360344047</v>
      </c>
      <c r="BE174" s="81">
        <f t="shared" si="108"/>
        <v>0.1236621213</v>
      </c>
      <c r="BF174" s="59">
        <f t="shared" si="109"/>
        <v>13748</v>
      </c>
      <c r="BG174" s="59">
        <f t="shared" si="110"/>
        <v>1489</v>
      </c>
      <c r="BH174" s="59">
        <f t="shared" si="111"/>
        <v>7888.285714</v>
      </c>
      <c r="BI174" s="81">
        <f t="shared" si="112"/>
        <v>0.1083066628</v>
      </c>
      <c r="BJ174" s="81">
        <f t="shared" si="113"/>
        <v>0.1823137383</v>
      </c>
      <c r="BK174" s="31"/>
      <c r="BL174" s="31"/>
      <c r="BM174" s="31"/>
      <c r="BN174" s="31"/>
      <c r="BO174" s="31"/>
      <c r="BP174" s="31"/>
      <c r="BQ174" s="31"/>
      <c r="BR174" s="31"/>
      <c r="BS174" s="31"/>
      <c r="BT174" s="31"/>
    </row>
    <row r="175">
      <c r="A175" s="16">
        <v>44066.0</v>
      </c>
      <c r="B175" s="17">
        <f t="shared" si="70"/>
        <v>2037</v>
      </c>
      <c r="E175" s="72">
        <v>153535.0</v>
      </c>
      <c r="F175" s="19">
        <f t="shared" si="27"/>
        <v>39355</v>
      </c>
      <c r="G175" s="20">
        <f t="shared" si="2"/>
        <v>0.2563259192</v>
      </c>
      <c r="H175" s="17">
        <f t="shared" si="71"/>
        <v>2302</v>
      </c>
      <c r="I175" s="72">
        <v>107500.0</v>
      </c>
      <c r="J175" s="20">
        <f t="shared" si="3"/>
        <v>0.7001660859</v>
      </c>
      <c r="K175" s="20">
        <f t="shared" si="18"/>
        <v>0.9414958837</v>
      </c>
      <c r="L175" s="17">
        <f t="shared" si="36"/>
        <v>86</v>
      </c>
      <c r="M175" s="72">
        <v>6680.0</v>
      </c>
      <c r="N175" s="22">
        <f t="shared" si="16"/>
        <v>0.04350799492</v>
      </c>
      <c r="O175" s="36">
        <f t="shared" si="19"/>
        <v>0.05850411631</v>
      </c>
      <c r="P175" s="61"/>
      <c r="Q175" s="61"/>
      <c r="R175" s="73">
        <v>75522.0</v>
      </c>
      <c r="S175" s="61">
        <f t="shared" si="263"/>
        <v>2036771</v>
      </c>
      <c r="T175" s="73">
        <v>1157184.0</v>
      </c>
      <c r="U175" s="17">
        <f t="shared" si="59"/>
        <v>1003649</v>
      </c>
      <c r="V175" s="19">
        <f t="shared" si="6"/>
        <v>153535</v>
      </c>
      <c r="W175" s="84"/>
      <c r="X175" s="62">
        <v>22152.0</v>
      </c>
      <c r="Y175" s="19">
        <f t="shared" si="264"/>
        <v>17416</v>
      </c>
      <c r="Z175" s="19"/>
      <c r="AA175" s="19">
        <f t="shared" si="20"/>
        <v>4285.866667</v>
      </c>
      <c r="AB175" s="28">
        <f t="shared" si="8"/>
        <v>13.26584166</v>
      </c>
      <c r="AC175" s="29">
        <f t="shared" si="9"/>
        <v>7.53693946</v>
      </c>
      <c r="AD175" s="29">
        <f t="shared" si="10"/>
        <v>8.549828179</v>
      </c>
      <c r="AE175" s="40">
        <f t="shared" si="11"/>
        <v>0.1326798504</v>
      </c>
      <c r="AF175" s="40">
        <f t="shared" si="39"/>
        <v>0.1169614148</v>
      </c>
      <c r="AG175" s="22">
        <f t="shared" si="22"/>
        <v>0.01344572206</v>
      </c>
      <c r="AH175" s="37">
        <f t="shared" si="23"/>
        <v>0.1465070237</v>
      </c>
      <c r="AI175" s="59">
        <f t="shared" ref="AI175:AJ175" si="289">average(X169:X175)</f>
        <v>21222.28571</v>
      </c>
      <c r="AJ175" s="59">
        <f t="shared" si="289"/>
        <v>13637.57143</v>
      </c>
      <c r="AK175" s="60">
        <f t="shared" si="51"/>
        <v>1.556163121</v>
      </c>
      <c r="AL175" s="76">
        <f t="shared" si="121"/>
        <v>11064.50344</v>
      </c>
      <c r="AM175" s="19"/>
      <c r="AN175" s="19"/>
      <c r="AO175" s="77"/>
      <c r="AP175" s="77"/>
      <c r="AQ175" s="78"/>
      <c r="AR175" s="78"/>
      <c r="AS175" s="78"/>
      <c r="AT175" s="78"/>
      <c r="AU175" s="78"/>
      <c r="AV175" s="78"/>
      <c r="AW175" s="78"/>
      <c r="AX175" s="78"/>
      <c r="AY175" s="76">
        <f t="shared" si="96"/>
        <v>13637.57143</v>
      </c>
      <c r="AZ175" s="79">
        <f t="shared" si="97"/>
        <v>0.1465070237</v>
      </c>
      <c r="BA175" s="80">
        <v>5122.0</v>
      </c>
      <c r="BB175" s="80">
        <v>637.0</v>
      </c>
      <c r="BC175" s="59">
        <f t="shared" si="106"/>
        <v>4596.714286</v>
      </c>
      <c r="BD175" s="81">
        <f t="shared" si="107"/>
        <v>0.1243654822</v>
      </c>
      <c r="BE175" s="81">
        <f t="shared" si="108"/>
        <v>0.1268297231</v>
      </c>
      <c r="BF175" s="59">
        <f t="shared" si="109"/>
        <v>12294</v>
      </c>
      <c r="BG175" s="59">
        <f t="shared" si="110"/>
        <v>1400</v>
      </c>
      <c r="BH175" s="59">
        <f t="shared" si="111"/>
        <v>9040.857143</v>
      </c>
      <c r="BI175" s="81">
        <f t="shared" si="112"/>
        <v>0.1138766878</v>
      </c>
      <c r="BJ175" s="81">
        <f t="shared" si="113"/>
        <v>0.1565117088</v>
      </c>
      <c r="BK175" s="31"/>
      <c r="BL175" s="31"/>
      <c r="BM175" s="31"/>
      <c r="BN175" s="31"/>
      <c r="BO175" s="31"/>
      <c r="BP175" s="31"/>
      <c r="BQ175" s="31"/>
      <c r="BR175" s="31"/>
      <c r="BS175" s="31"/>
      <c r="BT175" s="31"/>
    </row>
    <row r="176">
      <c r="A176" s="16">
        <v>44067.0</v>
      </c>
      <c r="B176" s="17">
        <f t="shared" si="70"/>
        <v>1877</v>
      </c>
      <c r="C176" s="32"/>
      <c r="D176" s="32"/>
      <c r="E176" s="72">
        <v>155412.0</v>
      </c>
      <c r="F176" s="19">
        <f t="shared" si="27"/>
        <v>37593</v>
      </c>
      <c r="G176" s="20">
        <f t="shared" si="2"/>
        <v>0.241892518</v>
      </c>
      <c r="H176" s="17">
        <f t="shared" si="71"/>
        <v>3560</v>
      </c>
      <c r="I176" s="72">
        <v>111060.0</v>
      </c>
      <c r="J176" s="20">
        <f t="shared" si="3"/>
        <v>0.7146166319</v>
      </c>
      <c r="K176" s="20">
        <f t="shared" si="18"/>
        <v>0.9426323428</v>
      </c>
      <c r="L176" s="17">
        <f t="shared" si="36"/>
        <v>79</v>
      </c>
      <c r="M176" s="72">
        <v>6759.0</v>
      </c>
      <c r="N176" s="22">
        <f t="shared" si="16"/>
        <v>0.04349085013</v>
      </c>
      <c r="O176" s="36">
        <f t="shared" si="19"/>
        <v>0.05736765717</v>
      </c>
      <c r="P176" s="61"/>
      <c r="Q176" s="61"/>
      <c r="R176" s="73">
        <v>76745.0</v>
      </c>
      <c r="S176" s="61">
        <f t="shared" si="263"/>
        <v>2056166</v>
      </c>
      <c r="T176" s="73">
        <v>1173369.0</v>
      </c>
      <c r="U176" s="17">
        <f t="shared" si="59"/>
        <v>1017957</v>
      </c>
      <c r="V176" s="19">
        <f t="shared" si="6"/>
        <v>155412</v>
      </c>
      <c r="W176" s="84"/>
      <c r="X176" s="62">
        <v>19395.0</v>
      </c>
      <c r="Y176" s="19">
        <f t="shared" si="264"/>
        <v>16185</v>
      </c>
      <c r="Z176" s="19"/>
      <c r="AA176" s="19">
        <f t="shared" si="20"/>
        <v>4345.811111</v>
      </c>
      <c r="AB176" s="28">
        <f t="shared" si="8"/>
        <v>13.23041979</v>
      </c>
      <c r="AC176" s="29">
        <f t="shared" si="9"/>
        <v>7.55005405</v>
      </c>
      <c r="AD176" s="29">
        <f t="shared" si="10"/>
        <v>8.622802344</v>
      </c>
      <c r="AE176" s="40">
        <f t="shared" si="11"/>
        <v>0.1324493829</v>
      </c>
      <c r="AF176" s="40">
        <f t="shared" si="39"/>
        <v>0.1159715786</v>
      </c>
      <c r="AG176" s="22">
        <f t="shared" si="22"/>
        <v>0.01222522552</v>
      </c>
      <c r="AH176" s="37">
        <f t="shared" si="23"/>
        <v>0.1344710028</v>
      </c>
      <c r="AI176" s="59">
        <f t="shared" ref="AI176:AJ176" si="290">average(X170:X176)</f>
        <v>22214</v>
      </c>
      <c r="AJ176" s="59">
        <f t="shared" si="290"/>
        <v>14917.71429</v>
      </c>
      <c r="AK176" s="60">
        <f t="shared" si="51"/>
        <v>1.489102122</v>
      </c>
      <c r="AL176" s="76">
        <f t="shared" si="121"/>
        <v>10319.97711</v>
      </c>
      <c r="AM176" s="19"/>
      <c r="AN176" s="19"/>
      <c r="AO176" s="77"/>
      <c r="AP176" s="77"/>
      <c r="AQ176" s="78"/>
      <c r="AR176" s="78"/>
      <c r="AS176" s="78"/>
      <c r="AT176" s="78"/>
      <c r="AU176" s="78"/>
      <c r="AV176" s="78"/>
      <c r="AW176" s="78"/>
      <c r="AX176" s="78"/>
      <c r="AY176" s="76">
        <f t="shared" si="96"/>
        <v>14917.71429</v>
      </c>
      <c r="AZ176" s="79">
        <f t="shared" si="97"/>
        <v>0.1344710028</v>
      </c>
      <c r="BA176" s="80">
        <v>3691.0</v>
      </c>
      <c r="BB176" s="80">
        <v>659.0</v>
      </c>
      <c r="BC176" s="59">
        <f t="shared" si="106"/>
        <v>4586</v>
      </c>
      <c r="BD176" s="81">
        <f t="shared" si="107"/>
        <v>0.1785424004</v>
      </c>
      <c r="BE176" s="81">
        <f t="shared" si="108"/>
        <v>0.1308641206</v>
      </c>
      <c r="BF176" s="59">
        <f t="shared" si="109"/>
        <v>12494</v>
      </c>
      <c r="BG176" s="59">
        <f t="shared" si="110"/>
        <v>1218</v>
      </c>
      <c r="BH176" s="59">
        <f t="shared" si="111"/>
        <v>10331.71429</v>
      </c>
      <c r="BI176" s="81">
        <f t="shared" si="112"/>
        <v>0.09748679366</v>
      </c>
      <c r="BJ176" s="81">
        <f t="shared" si="113"/>
        <v>0.1360720113</v>
      </c>
      <c r="BK176" s="31"/>
      <c r="BL176" s="31"/>
      <c r="BM176" s="31"/>
      <c r="BN176" s="31"/>
      <c r="BO176" s="31"/>
      <c r="BP176" s="31"/>
      <c r="BQ176" s="31"/>
      <c r="BR176" s="31"/>
      <c r="BS176" s="31"/>
      <c r="BT176" s="31"/>
    </row>
    <row r="177">
      <c r="A177" s="16">
        <v>44068.0</v>
      </c>
      <c r="B177" s="17">
        <f t="shared" si="70"/>
        <v>2447</v>
      </c>
      <c r="C177" s="32"/>
      <c r="D177" s="32"/>
      <c r="E177" s="72">
        <v>157859.0</v>
      </c>
      <c r="F177" s="19">
        <f t="shared" si="27"/>
        <v>38134</v>
      </c>
      <c r="G177" s="20">
        <f t="shared" si="2"/>
        <v>0.2415700087</v>
      </c>
      <c r="H177" s="17">
        <f t="shared" si="71"/>
        <v>1807</v>
      </c>
      <c r="I177" s="72">
        <v>112867.0</v>
      </c>
      <c r="J177" s="20">
        <f t="shared" si="3"/>
        <v>0.7149861585</v>
      </c>
      <c r="K177" s="20">
        <f t="shared" si="18"/>
        <v>0.9427187304</v>
      </c>
      <c r="L177" s="17">
        <f t="shared" si="36"/>
        <v>99</v>
      </c>
      <c r="M177" s="72">
        <v>6858.0</v>
      </c>
      <c r="N177" s="22">
        <f t="shared" si="16"/>
        <v>0.04344383279</v>
      </c>
      <c r="O177" s="36">
        <f t="shared" si="19"/>
        <v>0.05728126958</v>
      </c>
      <c r="P177" s="61"/>
      <c r="Q177" s="61"/>
      <c r="R177" s="73">
        <v>76667.0</v>
      </c>
      <c r="S177" s="61">
        <f t="shared" si="263"/>
        <v>2077441</v>
      </c>
      <c r="T177" s="73">
        <v>1191948.0</v>
      </c>
      <c r="U177" s="17">
        <f t="shared" si="59"/>
        <v>1034089</v>
      </c>
      <c r="V177" s="19">
        <f t="shared" si="6"/>
        <v>157859</v>
      </c>
      <c r="W177" s="84"/>
      <c r="X177" s="62">
        <v>21275.0</v>
      </c>
      <c r="Y177" s="19">
        <f t="shared" si="264"/>
        <v>18579</v>
      </c>
      <c r="Z177" s="19"/>
      <c r="AA177" s="19">
        <f t="shared" si="20"/>
        <v>4414.622222</v>
      </c>
      <c r="AB177" s="28">
        <f t="shared" si="8"/>
        <v>13.1601049</v>
      </c>
      <c r="AC177" s="29">
        <f t="shared" si="9"/>
        <v>7.550712978</v>
      </c>
      <c r="AD177" s="29">
        <f t="shared" si="10"/>
        <v>7.592562321</v>
      </c>
      <c r="AE177" s="40">
        <f t="shared" si="11"/>
        <v>0.1324378245</v>
      </c>
      <c r="AF177" s="40">
        <f t="shared" si="39"/>
        <v>0.1317078422</v>
      </c>
      <c r="AG177" s="22">
        <f t="shared" si="22"/>
        <v>0.0157452449</v>
      </c>
      <c r="AH177" s="37">
        <f t="shared" si="23"/>
        <v>0.1339674847</v>
      </c>
      <c r="AI177" s="59">
        <f t="shared" ref="AI177:AJ177" si="291">average(X171:X177)</f>
        <v>23200.28571</v>
      </c>
      <c r="AJ177" s="59">
        <f t="shared" si="291"/>
        <v>15799.14286</v>
      </c>
      <c r="AK177" s="60">
        <f t="shared" si="51"/>
        <v>1.468452176</v>
      </c>
      <c r="AL177" s="76">
        <f t="shared" si="121"/>
        <v>10270.88515</v>
      </c>
      <c r="AM177" s="19"/>
      <c r="AN177" s="19"/>
      <c r="AO177" s="77"/>
      <c r="AP177" s="77"/>
      <c r="AQ177" s="78"/>
      <c r="AR177" s="78"/>
      <c r="AS177" s="78"/>
      <c r="AT177" s="78"/>
      <c r="AU177" s="78"/>
      <c r="AV177" s="78"/>
      <c r="AW177" s="78"/>
      <c r="AX177" s="78"/>
      <c r="AY177" s="76">
        <f t="shared" si="96"/>
        <v>15799.14286</v>
      </c>
      <c r="AZ177" s="79">
        <f t="shared" si="97"/>
        <v>0.1339674847</v>
      </c>
      <c r="BA177" s="80">
        <v>4511.0</v>
      </c>
      <c r="BB177" s="80">
        <v>639.0</v>
      </c>
      <c r="BC177" s="59">
        <f t="shared" si="106"/>
        <v>4530.285714</v>
      </c>
      <c r="BD177" s="81">
        <f t="shared" si="107"/>
        <v>0.1416537353</v>
      </c>
      <c r="BE177" s="81">
        <f t="shared" si="108"/>
        <v>0.1367305752</v>
      </c>
      <c r="BF177" s="59">
        <f t="shared" si="109"/>
        <v>14068</v>
      </c>
      <c r="BG177" s="59">
        <f t="shared" si="110"/>
        <v>1808</v>
      </c>
      <c r="BH177" s="59">
        <f t="shared" si="111"/>
        <v>11268.85714</v>
      </c>
      <c r="BI177" s="81">
        <f t="shared" si="112"/>
        <v>0.1285186238</v>
      </c>
      <c r="BJ177" s="81">
        <f t="shared" si="113"/>
        <v>0.132856672</v>
      </c>
      <c r="BK177" s="31"/>
      <c r="BL177" s="31"/>
      <c r="BM177" s="31"/>
      <c r="BN177" s="31"/>
      <c r="BO177" s="31"/>
      <c r="BP177" s="31"/>
      <c r="BQ177" s="31"/>
      <c r="BR177" s="31"/>
      <c r="BS177" s="31"/>
      <c r="BT177" s="31"/>
    </row>
    <row r="178">
      <c r="A178" s="16">
        <v>44069.0</v>
      </c>
      <c r="B178" s="17">
        <f t="shared" si="70"/>
        <v>2306</v>
      </c>
      <c r="C178" s="71"/>
      <c r="D178" s="71"/>
      <c r="E178" s="72">
        <v>160165.0</v>
      </c>
      <c r="F178" s="19">
        <f t="shared" si="27"/>
        <v>37812</v>
      </c>
      <c r="G178" s="20">
        <f t="shared" si="2"/>
        <v>0.2360815409</v>
      </c>
      <c r="H178" s="17">
        <f t="shared" si="71"/>
        <v>2542</v>
      </c>
      <c r="I178" s="72">
        <v>115409.0</v>
      </c>
      <c r="J178" s="20">
        <f t="shared" si="3"/>
        <v>0.7205631692</v>
      </c>
      <c r="K178" s="20">
        <f t="shared" si="18"/>
        <v>0.9432461811</v>
      </c>
      <c r="L178" s="17">
        <f t="shared" si="36"/>
        <v>86</v>
      </c>
      <c r="M178" s="72">
        <v>6944.0</v>
      </c>
      <c r="N178" s="22">
        <f t="shared" si="16"/>
        <v>0.04335528986</v>
      </c>
      <c r="O178" s="36">
        <f t="shared" si="19"/>
        <v>0.05675381887</v>
      </c>
      <c r="P178" s="61"/>
      <c r="Q178" s="61"/>
      <c r="R178" s="73">
        <v>77056.0</v>
      </c>
      <c r="S178" s="61">
        <f t="shared" si="263"/>
        <v>2106753</v>
      </c>
      <c r="T178" s="73">
        <v>1212468.0</v>
      </c>
      <c r="U178" s="17">
        <f t="shared" si="59"/>
        <v>1052303</v>
      </c>
      <c r="V178" s="19">
        <f t="shared" si="6"/>
        <v>160165</v>
      </c>
      <c r="W178" s="84"/>
      <c r="X178" s="62">
        <v>29312.0</v>
      </c>
      <c r="Y178" s="19">
        <f t="shared" si="264"/>
        <v>20520</v>
      </c>
      <c r="Z178" s="19"/>
      <c r="AA178" s="19">
        <f t="shared" si="20"/>
        <v>4490.622222</v>
      </c>
      <c r="AB178" s="28">
        <f t="shared" si="8"/>
        <v>13.15364156</v>
      </c>
      <c r="AC178" s="29">
        <f t="shared" si="9"/>
        <v>7.570118315</v>
      </c>
      <c r="AD178" s="29">
        <f t="shared" si="10"/>
        <v>8.898525585</v>
      </c>
      <c r="AE178" s="40">
        <f t="shared" si="11"/>
        <v>0.1320983317</v>
      </c>
      <c r="AF178" s="40">
        <f t="shared" si="39"/>
        <v>0.1123781676</v>
      </c>
      <c r="AG178" s="22">
        <f t="shared" si="22"/>
        <v>0.01460797294</v>
      </c>
      <c r="AH178" s="37">
        <f t="shared" si="23"/>
        <v>0.131010381</v>
      </c>
      <c r="AI178" s="59">
        <f t="shared" ref="AI178:AJ178" si="292">average(X172:X178)</f>
        <v>23662.28571</v>
      </c>
      <c r="AJ178" s="59">
        <f t="shared" si="292"/>
        <v>16596.28571</v>
      </c>
      <c r="AK178" s="60">
        <f t="shared" si="51"/>
        <v>1.425757915</v>
      </c>
      <c r="AL178" s="76">
        <f t="shared" si="121"/>
        <v>10095.13592</v>
      </c>
      <c r="AM178" s="19"/>
      <c r="AN178" s="19"/>
      <c r="AO178" s="77"/>
      <c r="AP178" s="77"/>
      <c r="AQ178" s="78"/>
      <c r="AR178" s="78"/>
      <c r="AS178" s="78"/>
      <c r="AT178" s="78"/>
      <c r="AU178" s="78"/>
      <c r="AV178" s="78"/>
      <c r="AW178" s="78"/>
      <c r="AX178" s="78"/>
      <c r="AY178" s="76">
        <f t="shared" si="96"/>
        <v>16596.28571</v>
      </c>
      <c r="AZ178" s="79">
        <f t="shared" si="97"/>
        <v>0.131010381</v>
      </c>
      <c r="BA178" s="80">
        <v>4454.0</v>
      </c>
      <c r="BB178" s="80">
        <v>708.0</v>
      </c>
      <c r="BC178" s="59">
        <f t="shared" si="106"/>
        <v>4616.428571</v>
      </c>
      <c r="BD178" s="81">
        <f t="shared" si="107"/>
        <v>0.1589582398</v>
      </c>
      <c r="BE178" s="81">
        <f t="shared" si="108"/>
        <v>0.1386353087</v>
      </c>
      <c r="BF178" s="59">
        <f t="shared" si="109"/>
        <v>16066</v>
      </c>
      <c r="BG178" s="59">
        <f t="shared" si="110"/>
        <v>1598</v>
      </c>
      <c r="BH178" s="59">
        <f t="shared" si="111"/>
        <v>11979.85714</v>
      </c>
      <c r="BI178" s="81">
        <f t="shared" si="112"/>
        <v>0.09946470808</v>
      </c>
      <c r="BJ178" s="81">
        <f t="shared" si="113"/>
        <v>0.1280721211</v>
      </c>
      <c r="BK178" s="31"/>
      <c r="BL178" s="31"/>
      <c r="BM178" s="31"/>
      <c r="BN178" s="31"/>
      <c r="BO178" s="31"/>
      <c r="BP178" s="31"/>
      <c r="BQ178" s="31"/>
      <c r="BR178" s="31"/>
      <c r="BS178" s="31"/>
      <c r="BT178" s="31"/>
    </row>
    <row r="179">
      <c r="A179" s="16">
        <v>44070.0</v>
      </c>
      <c r="B179" s="17">
        <f t="shared" si="70"/>
        <v>2719</v>
      </c>
      <c r="C179" s="71"/>
      <c r="D179" s="71"/>
      <c r="E179" s="72">
        <v>162884.0</v>
      </c>
      <c r="F179" s="19">
        <f t="shared" si="27"/>
        <v>37245</v>
      </c>
      <c r="G179" s="20">
        <f t="shared" si="2"/>
        <v>0.2286596596</v>
      </c>
      <c r="H179" s="17">
        <f t="shared" si="71"/>
        <v>3166</v>
      </c>
      <c r="I179" s="72">
        <v>118575.0</v>
      </c>
      <c r="J179" s="20">
        <f t="shared" si="3"/>
        <v>0.7279720537</v>
      </c>
      <c r="K179" s="20">
        <f t="shared" si="18"/>
        <v>0.9437754201</v>
      </c>
      <c r="L179" s="17">
        <f t="shared" si="36"/>
        <v>120</v>
      </c>
      <c r="M179" s="72">
        <v>7064.0</v>
      </c>
      <c r="N179" s="22">
        <f t="shared" si="16"/>
        <v>0.04336828663</v>
      </c>
      <c r="O179" s="36">
        <f t="shared" si="19"/>
        <v>0.05622457995</v>
      </c>
      <c r="P179" s="61"/>
      <c r="Q179" s="61"/>
      <c r="R179" s="73">
        <v>76201.0</v>
      </c>
      <c r="S179" s="61">
        <f t="shared" si="263"/>
        <v>2136416</v>
      </c>
      <c r="T179" s="73">
        <v>1233486.0</v>
      </c>
      <c r="U179" s="17">
        <f t="shared" si="59"/>
        <v>1070602</v>
      </c>
      <c r="V179" s="19">
        <f t="shared" si="6"/>
        <v>162884</v>
      </c>
      <c r="W179" s="84"/>
      <c r="X179" s="62">
        <v>29663.0</v>
      </c>
      <c r="Y179" s="19">
        <f t="shared" si="264"/>
        <v>21018</v>
      </c>
      <c r="Z179" s="19"/>
      <c r="AA179" s="19">
        <f t="shared" si="20"/>
        <v>4568.466667</v>
      </c>
      <c r="AB179" s="28">
        <f t="shared" si="8"/>
        <v>13.11618084</v>
      </c>
      <c r="AC179" s="29">
        <f t="shared" si="9"/>
        <v>7.572787996</v>
      </c>
      <c r="AD179" s="29">
        <f t="shared" si="10"/>
        <v>7.730047812</v>
      </c>
      <c r="AE179" s="40">
        <f t="shared" si="11"/>
        <v>0.1320517622</v>
      </c>
      <c r="AF179" s="40">
        <f t="shared" si="39"/>
        <v>0.1293653059</v>
      </c>
      <c r="AG179" s="22">
        <f t="shared" si="22"/>
        <v>0.01697624325</v>
      </c>
      <c r="AH179" s="37">
        <f t="shared" si="23"/>
        <v>0.1249661133</v>
      </c>
      <c r="AI179" s="59">
        <f t="shared" ref="AI179:AJ179" si="293">average(X173:X179)</f>
        <v>23782.14286</v>
      </c>
      <c r="AJ179" s="59">
        <f t="shared" si="293"/>
        <v>17916.85714</v>
      </c>
      <c r="AK179" s="60">
        <f t="shared" si="51"/>
        <v>1.327361304</v>
      </c>
      <c r="AL179" s="76">
        <f t="shared" si="121"/>
        <v>9522.542801</v>
      </c>
      <c r="AM179" s="19"/>
      <c r="AN179" s="19"/>
      <c r="AO179" s="77"/>
      <c r="AP179" s="77"/>
      <c r="AQ179" s="78"/>
      <c r="AR179" s="78"/>
      <c r="AS179" s="78"/>
      <c r="AT179" s="78"/>
      <c r="AU179" s="78"/>
      <c r="AV179" s="78"/>
      <c r="AW179" s="78"/>
      <c r="AX179" s="78"/>
      <c r="AY179" s="76">
        <f t="shared" si="96"/>
        <v>17916.85714</v>
      </c>
      <c r="AZ179" s="79">
        <f t="shared" si="97"/>
        <v>0.1249661133</v>
      </c>
      <c r="BA179" s="80">
        <v>7127.0</v>
      </c>
      <c r="BB179" s="80">
        <v>820.0</v>
      </c>
      <c r="BC179" s="59">
        <f t="shared" si="106"/>
        <v>4721.571429</v>
      </c>
      <c r="BD179" s="81">
        <f t="shared" si="107"/>
        <v>0.115055423</v>
      </c>
      <c r="BE179" s="81">
        <f t="shared" si="108"/>
        <v>0.1423557532</v>
      </c>
      <c r="BF179" s="59">
        <f t="shared" si="109"/>
        <v>13891</v>
      </c>
      <c r="BG179" s="59">
        <f t="shared" si="110"/>
        <v>1899</v>
      </c>
      <c r="BH179" s="59">
        <f t="shared" si="111"/>
        <v>13195.28571</v>
      </c>
      <c r="BI179" s="81">
        <f t="shared" si="112"/>
        <v>0.1367072205</v>
      </c>
      <c r="BJ179" s="81">
        <f t="shared" si="113"/>
        <v>0.1187437072</v>
      </c>
      <c r="BK179" s="31"/>
      <c r="BL179" s="31"/>
      <c r="BM179" s="31"/>
      <c r="BN179" s="31"/>
      <c r="BO179" s="31"/>
      <c r="BP179" s="31"/>
      <c r="BQ179" s="31"/>
      <c r="BR179" s="31"/>
      <c r="BS179" s="31"/>
      <c r="BT179" s="31"/>
    </row>
    <row r="180">
      <c r="A180" s="16">
        <v>44071.0</v>
      </c>
      <c r="B180" s="17">
        <f t="shared" si="70"/>
        <v>3003</v>
      </c>
      <c r="C180" s="71"/>
      <c r="D180" s="71"/>
      <c r="E180" s="72">
        <v>165887.0</v>
      </c>
      <c r="F180" s="19">
        <f t="shared" si="27"/>
        <v>37818</v>
      </c>
      <c r="G180" s="20">
        <f t="shared" si="2"/>
        <v>0.2279744645</v>
      </c>
      <c r="H180" s="17">
        <f t="shared" si="71"/>
        <v>2325</v>
      </c>
      <c r="I180" s="72">
        <v>120900.0</v>
      </c>
      <c r="J180" s="20">
        <f t="shared" si="3"/>
        <v>0.7288093702</v>
      </c>
      <c r="K180" s="20">
        <f t="shared" si="18"/>
        <v>0.9440223629</v>
      </c>
      <c r="L180" s="17">
        <f t="shared" si="36"/>
        <v>105</v>
      </c>
      <c r="M180" s="72">
        <v>7169.0</v>
      </c>
      <c r="N180" s="22">
        <f t="shared" si="16"/>
        <v>0.04321616522</v>
      </c>
      <c r="O180" s="36">
        <f t="shared" si="19"/>
        <v>0.05597763706</v>
      </c>
      <c r="P180" s="61"/>
      <c r="Q180" s="61"/>
      <c r="R180" s="73">
        <v>77857.0</v>
      </c>
      <c r="S180" s="61">
        <f t="shared" si="263"/>
        <v>2169498</v>
      </c>
      <c r="T180" s="73">
        <v>1250135.0</v>
      </c>
      <c r="U180" s="17">
        <f t="shared" si="59"/>
        <v>1084248</v>
      </c>
      <c r="V180" s="19">
        <f t="shared" si="6"/>
        <v>165887</v>
      </c>
      <c r="W180" s="84"/>
      <c r="X180" s="62">
        <v>33082.0</v>
      </c>
      <c r="Y180" s="19">
        <f t="shared" si="264"/>
        <v>16649</v>
      </c>
      <c r="Z180" s="19"/>
      <c r="AA180" s="19">
        <f t="shared" si="20"/>
        <v>4630.12963</v>
      </c>
      <c r="AB180" s="28">
        <f t="shared" si="8"/>
        <v>13.07816767</v>
      </c>
      <c r="AC180" s="29">
        <f t="shared" si="9"/>
        <v>7.536063706</v>
      </c>
      <c r="AD180" s="29">
        <f t="shared" si="10"/>
        <v>5.544122544</v>
      </c>
      <c r="AE180" s="40">
        <f t="shared" si="11"/>
        <v>0.1326952689</v>
      </c>
      <c r="AF180" s="40">
        <f t="shared" si="39"/>
        <v>0.1803711935</v>
      </c>
      <c r="AG180" s="22">
        <f t="shared" si="22"/>
        <v>0.01843643329</v>
      </c>
      <c r="AH180" s="37">
        <f t="shared" si="23"/>
        <v>0.12820832</v>
      </c>
      <c r="AI180" s="59">
        <f t="shared" ref="AI180:AJ180" si="294">average(X174:X180)</f>
        <v>25661.14286</v>
      </c>
      <c r="AJ180" s="59">
        <f t="shared" si="294"/>
        <v>18361.85714</v>
      </c>
      <c r="AK180" s="60">
        <f t="shared" si="51"/>
        <v>1.397524371</v>
      </c>
      <c r="AL180" s="76">
        <f t="shared" si="121"/>
        <v>9981.915174</v>
      </c>
      <c r="AM180" s="19"/>
      <c r="AN180" s="19"/>
      <c r="AO180" s="77"/>
      <c r="AP180" s="77"/>
      <c r="AQ180" s="78"/>
      <c r="AR180" s="78"/>
      <c r="AS180" s="78"/>
      <c r="AT180" s="78"/>
      <c r="AU180" s="78"/>
      <c r="AV180" s="78"/>
      <c r="AW180" s="78"/>
      <c r="AX180" s="78"/>
      <c r="AY180" s="76">
        <f t="shared" si="96"/>
        <v>18361.85714</v>
      </c>
      <c r="AZ180" s="79">
        <f t="shared" si="97"/>
        <v>0.12820832</v>
      </c>
      <c r="BA180" s="80">
        <v>5709.0</v>
      </c>
      <c r="BB180" s="80">
        <v>847.0</v>
      </c>
      <c r="BC180" s="59">
        <f t="shared" si="106"/>
        <v>5004.571429</v>
      </c>
      <c r="BD180" s="81">
        <f t="shared" si="107"/>
        <v>0.1483622351</v>
      </c>
      <c r="BE180" s="81">
        <f t="shared" si="108"/>
        <v>0.1401861156</v>
      </c>
      <c r="BF180" s="59">
        <f t="shared" si="109"/>
        <v>10940</v>
      </c>
      <c r="BG180" s="59">
        <f t="shared" si="110"/>
        <v>2156</v>
      </c>
      <c r="BH180" s="59">
        <f t="shared" si="111"/>
        <v>13357.28571</v>
      </c>
      <c r="BI180" s="81">
        <f t="shared" si="112"/>
        <v>0.1970749543</v>
      </c>
      <c r="BJ180" s="81">
        <f t="shared" si="113"/>
        <v>0.1237206019</v>
      </c>
      <c r="BK180" s="31"/>
      <c r="BL180" s="31"/>
      <c r="BM180" s="31"/>
      <c r="BN180" s="31"/>
      <c r="BO180" s="31"/>
      <c r="BP180" s="31"/>
      <c r="BQ180" s="31"/>
      <c r="BR180" s="31"/>
      <c r="BS180" s="31"/>
      <c r="BT180" s="31"/>
    </row>
    <row r="181">
      <c r="A181" s="16">
        <v>44072.0</v>
      </c>
      <c r="B181" s="17">
        <f t="shared" si="70"/>
        <v>3308</v>
      </c>
      <c r="C181" s="71"/>
      <c r="D181" s="71"/>
      <c r="E181" s="72">
        <v>169195.0</v>
      </c>
      <c r="F181" s="19">
        <f t="shared" si="27"/>
        <v>39132</v>
      </c>
      <c r="G181" s="20">
        <f t="shared" si="2"/>
        <v>0.2312834304</v>
      </c>
      <c r="H181" s="17">
        <f t="shared" si="71"/>
        <v>1902</v>
      </c>
      <c r="I181" s="72">
        <v>122802.0</v>
      </c>
      <c r="J181" s="20">
        <f t="shared" si="3"/>
        <v>0.7258015899</v>
      </c>
      <c r="K181" s="20">
        <f t="shared" si="18"/>
        <v>0.9441732084</v>
      </c>
      <c r="L181" s="17">
        <f t="shared" si="36"/>
        <v>92</v>
      </c>
      <c r="M181" s="72">
        <v>7261.0</v>
      </c>
      <c r="N181" s="22">
        <f t="shared" si="16"/>
        <v>0.04291497976</v>
      </c>
      <c r="O181" s="36">
        <f t="shared" si="19"/>
        <v>0.05582679163</v>
      </c>
      <c r="P181" s="61"/>
      <c r="Q181" s="61"/>
      <c r="R181" s="73">
        <v>76252.0</v>
      </c>
      <c r="S181" s="61">
        <f t="shared" si="263"/>
        <v>2198403</v>
      </c>
      <c r="T181" s="73">
        <v>1271301.0</v>
      </c>
      <c r="U181" s="17">
        <f t="shared" si="59"/>
        <v>1102106</v>
      </c>
      <c r="V181" s="19">
        <f t="shared" si="6"/>
        <v>169195</v>
      </c>
      <c r="W181" s="84"/>
      <c r="X181" s="62">
        <v>28905.0</v>
      </c>
      <c r="Y181" s="19">
        <f t="shared" si="264"/>
        <v>21166</v>
      </c>
      <c r="Z181" s="19"/>
      <c r="AA181" s="19">
        <f t="shared" si="20"/>
        <v>4708.522222</v>
      </c>
      <c r="AB181" s="28">
        <f t="shared" si="8"/>
        <v>12.99330949</v>
      </c>
      <c r="AC181" s="29">
        <f t="shared" si="9"/>
        <v>7.51382133</v>
      </c>
      <c r="AD181" s="29">
        <f t="shared" si="10"/>
        <v>6.398428053</v>
      </c>
      <c r="AE181" s="40">
        <f t="shared" si="11"/>
        <v>0.1330880728</v>
      </c>
      <c r="AF181" s="40">
        <f t="shared" si="39"/>
        <v>0.156288387</v>
      </c>
      <c r="AG181" s="22">
        <f t="shared" si="22"/>
        <v>0.01994128533</v>
      </c>
      <c r="AH181" s="37">
        <f t="shared" si="23"/>
        <v>0.1345441828</v>
      </c>
      <c r="AI181" s="59">
        <f t="shared" ref="AI181:AJ181" si="295">average(X175:X181)</f>
        <v>26254.85714</v>
      </c>
      <c r="AJ181" s="59">
        <f t="shared" si="295"/>
        <v>18790.42857</v>
      </c>
      <c r="AK181" s="60">
        <f t="shared" si="51"/>
        <v>1.397246318</v>
      </c>
      <c r="AL181" s="76">
        <f t="shared" si="121"/>
        <v>10259.26303</v>
      </c>
      <c r="AM181" s="19"/>
      <c r="AN181" s="19"/>
      <c r="AO181" s="77"/>
      <c r="AP181" s="77"/>
      <c r="AQ181" s="78"/>
      <c r="AR181" s="78"/>
      <c r="AS181" s="78"/>
      <c r="AT181" s="78"/>
      <c r="AU181" s="78"/>
      <c r="AV181" s="78"/>
      <c r="AW181" s="78"/>
      <c r="AX181" s="78"/>
      <c r="AY181" s="76">
        <f t="shared" si="96"/>
        <v>18790.42857</v>
      </c>
      <c r="AZ181" s="79">
        <f t="shared" si="97"/>
        <v>0.1345441828</v>
      </c>
      <c r="BA181" s="80">
        <v>6705.0</v>
      </c>
      <c r="BB181" s="80">
        <v>857.0</v>
      </c>
      <c r="BC181" s="59">
        <f t="shared" si="106"/>
        <v>5331.285714</v>
      </c>
      <c r="BD181" s="81">
        <f t="shared" si="107"/>
        <v>0.1278150634</v>
      </c>
      <c r="BE181" s="81">
        <f t="shared" si="108"/>
        <v>0.1384549425</v>
      </c>
      <c r="BF181" s="59">
        <f t="shared" si="109"/>
        <v>14461</v>
      </c>
      <c r="BG181" s="59">
        <f t="shared" si="110"/>
        <v>2451</v>
      </c>
      <c r="BH181" s="59">
        <f t="shared" si="111"/>
        <v>13459.14286</v>
      </c>
      <c r="BI181" s="81">
        <f t="shared" si="112"/>
        <v>0.1694903534</v>
      </c>
      <c r="BJ181" s="81">
        <f t="shared" si="113"/>
        <v>0.1329950963</v>
      </c>
      <c r="BK181" s="31"/>
      <c r="BL181" s="31"/>
      <c r="BM181" s="31"/>
      <c r="BN181" s="31"/>
      <c r="BO181" s="31"/>
      <c r="BP181" s="31"/>
      <c r="BQ181" s="31"/>
      <c r="BR181" s="31"/>
      <c r="BS181" s="31"/>
      <c r="BT181" s="31"/>
    </row>
    <row r="182">
      <c r="A182" s="16">
        <v>44073.0</v>
      </c>
      <c r="B182" s="17">
        <f t="shared" si="70"/>
        <v>2858</v>
      </c>
      <c r="C182" s="71"/>
      <c r="D182" s="71"/>
      <c r="E182" s="72">
        <v>172053.0</v>
      </c>
      <c r="F182" s="19">
        <f t="shared" si="27"/>
        <v>40525</v>
      </c>
      <c r="G182" s="20">
        <f t="shared" si="2"/>
        <v>0.2355378866</v>
      </c>
      <c r="H182" s="17">
        <f t="shared" si="71"/>
        <v>1383</v>
      </c>
      <c r="I182" s="72">
        <v>124185.0</v>
      </c>
      <c r="J182" s="20">
        <f t="shared" si="3"/>
        <v>0.721783404</v>
      </c>
      <c r="K182" s="20">
        <f t="shared" si="18"/>
        <v>0.9441715832</v>
      </c>
      <c r="L182" s="17">
        <f t="shared" si="36"/>
        <v>82</v>
      </c>
      <c r="M182" s="72">
        <v>7343.0</v>
      </c>
      <c r="N182" s="22">
        <f t="shared" si="16"/>
        <v>0.04267870947</v>
      </c>
      <c r="O182" s="36">
        <f t="shared" si="19"/>
        <v>0.05582841676</v>
      </c>
      <c r="P182" s="61"/>
      <c r="Q182" s="61"/>
      <c r="R182" s="73">
        <v>77951.0</v>
      </c>
      <c r="S182" s="61">
        <f t="shared" si="263"/>
        <v>2224337</v>
      </c>
      <c r="T182" s="73">
        <v>1282618.0</v>
      </c>
      <c r="U182" s="17">
        <f t="shared" si="59"/>
        <v>1110565</v>
      </c>
      <c r="V182" s="19">
        <f t="shared" si="6"/>
        <v>172053</v>
      </c>
      <c r="W182" s="84"/>
      <c r="X182" s="62">
        <v>25934.0</v>
      </c>
      <c r="Y182" s="19">
        <f t="shared" si="264"/>
        <v>11317</v>
      </c>
      <c r="Z182" s="19"/>
      <c r="AA182" s="19">
        <f t="shared" si="20"/>
        <v>4750.437037</v>
      </c>
      <c r="AB182" s="28">
        <f t="shared" si="8"/>
        <v>12.92820817</v>
      </c>
      <c r="AC182" s="29">
        <f t="shared" si="9"/>
        <v>7.454784282</v>
      </c>
      <c r="AD182" s="29">
        <f t="shared" si="10"/>
        <v>3.959762071</v>
      </c>
      <c r="AE182" s="40">
        <f t="shared" si="11"/>
        <v>0.1341420439</v>
      </c>
      <c r="AF182" s="40">
        <f t="shared" si="39"/>
        <v>0.2525404259</v>
      </c>
      <c r="AG182" s="22">
        <f t="shared" si="22"/>
        <v>0.01689175212</v>
      </c>
      <c r="AH182" s="37">
        <f t="shared" si="23"/>
        <v>0.1476314237</v>
      </c>
      <c r="AI182" s="59">
        <f t="shared" ref="AI182:AJ182" si="296">average(X176:X182)</f>
        <v>26795.14286</v>
      </c>
      <c r="AJ182" s="59">
        <f t="shared" si="296"/>
        <v>17919.14286</v>
      </c>
      <c r="AK182" s="60">
        <f t="shared" si="51"/>
        <v>1.495336193</v>
      </c>
      <c r="AL182" s="76">
        <f t="shared" si="121"/>
        <v>11508.01711</v>
      </c>
      <c r="AM182" s="19"/>
      <c r="AN182" s="19"/>
      <c r="AO182" s="77"/>
      <c r="AP182" s="77"/>
      <c r="AQ182" s="78"/>
      <c r="AR182" s="78"/>
      <c r="AS182" s="78"/>
      <c r="AT182" s="78"/>
      <c r="AU182" s="78"/>
      <c r="AV182" s="78"/>
      <c r="AW182" s="78"/>
      <c r="AX182" s="78"/>
      <c r="AY182" s="76">
        <f t="shared" si="96"/>
        <v>17919.14286</v>
      </c>
      <c r="AZ182" s="79">
        <f t="shared" si="97"/>
        <v>0.1476314237</v>
      </c>
      <c r="BA182" s="80">
        <v>4872.0</v>
      </c>
      <c r="BB182" s="80">
        <v>1114.0</v>
      </c>
      <c r="BC182" s="59">
        <f t="shared" si="106"/>
        <v>5295.571429</v>
      </c>
      <c r="BD182" s="81">
        <f t="shared" si="107"/>
        <v>0.2286535304</v>
      </c>
      <c r="BE182" s="81">
        <f t="shared" si="108"/>
        <v>0.1522566026</v>
      </c>
      <c r="BF182" s="59">
        <f t="shared" si="109"/>
        <v>6445</v>
      </c>
      <c r="BG182" s="59">
        <f t="shared" si="110"/>
        <v>1744</v>
      </c>
      <c r="BH182" s="59">
        <f t="shared" si="111"/>
        <v>12623.57143</v>
      </c>
      <c r="BI182" s="81">
        <f t="shared" si="112"/>
        <v>0.2705973623</v>
      </c>
      <c r="BJ182" s="81">
        <f t="shared" si="113"/>
        <v>0.1456911673</v>
      </c>
      <c r="BK182" s="31"/>
      <c r="BL182" s="31"/>
      <c r="BM182" s="31"/>
      <c r="BN182" s="31"/>
      <c r="BO182" s="31"/>
      <c r="BP182" s="31"/>
      <c r="BQ182" s="31"/>
      <c r="BR182" s="31"/>
      <c r="BS182" s="31"/>
      <c r="BT182" s="31"/>
    </row>
    <row r="183">
      <c r="A183" s="16">
        <v>44074.0</v>
      </c>
      <c r="B183" s="17">
        <f t="shared" si="70"/>
        <v>2743</v>
      </c>
      <c r="C183" s="71"/>
      <c r="D183" s="71"/>
      <c r="E183" s="72">
        <v>174796.0</v>
      </c>
      <c r="F183" s="19">
        <f t="shared" si="27"/>
        <v>41420</v>
      </c>
      <c r="G183" s="20">
        <f t="shared" si="2"/>
        <v>0.2369619442</v>
      </c>
      <c r="H183" s="17">
        <f t="shared" si="71"/>
        <v>1774</v>
      </c>
      <c r="I183" s="72">
        <v>125959.0</v>
      </c>
      <c r="J183" s="20">
        <f t="shared" si="3"/>
        <v>0.7206057347</v>
      </c>
      <c r="K183" s="20">
        <f t="shared" si="18"/>
        <v>0.9443902951</v>
      </c>
      <c r="L183" s="17">
        <f t="shared" si="36"/>
        <v>74</v>
      </c>
      <c r="M183" s="72">
        <v>7417.0</v>
      </c>
      <c r="N183" s="22">
        <f t="shared" si="16"/>
        <v>0.04243232111</v>
      </c>
      <c r="O183" s="36">
        <f t="shared" si="19"/>
        <v>0.05560970489</v>
      </c>
      <c r="P183" s="61"/>
      <c r="Q183" s="61"/>
      <c r="R183" s="73">
        <v>79320.0</v>
      </c>
      <c r="S183" s="61">
        <f t="shared" si="263"/>
        <v>2239642</v>
      </c>
      <c r="T183" s="73">
        <v>1297184.0</v>
      </c>
      <c r="U183" s="17">
        <f t="shared" si="59"/>
        <v>1122388</v>
      </c>
      <c r="V183" s="19">
        <f t="shared" si="6"/>
        <v>174796</v>
      </c>
      <c r="W183" s="84"/>
      <c r="X183" s="62">
        <v>15305.0</v>
      </c>
      <c r="Y183" s="19">
        <f t="shared" si="264"/>
        <v>14566</v>
      </c>
      <c r="Z183" s="19"/>
      <c r="AA183" s="19">
        <f t="shared" si="20"/>
        <v>4804.385185</v>
      </c>
      <c r="AB183" s="28">
        <f t="shared" si="8"/>
        <v>12.81289046</v>
      </c>
      <c r="AC183" s="29">
        <f t="shared" si="9"/>
        <v>7.421130918</v>
      </c>
      <c r="AD183" s="29">
        <f t="shared" si="10"/>
        <v>5.310244258</v>
      </c>
      <c r="AE183" s="40">
        <f t="shared" si="11"/>
        <v>0.1347503515</v>
      </c>
      <c r="AF183" s="40">
        <f t="shared" si="39"/>
        <v>0.1883152547</v>
      </c>
      <c r="AG183" s="22">
        <f t="shared" si="22"/>
        <v>0.01594276182</v>
      </c>
      <c r="AH183" s="37">
        <f t="shared" si="23"/>
        <v>0.1565561523</v>
      </c>
      <c r="AI183" s="59">
        <f t="shared" ref="AI183:AJ183" si="297">average(X177:X183)</f>
        <v>26210.85714</v>
      </c>
      <c r="AJ183" s="59">
        <f t="shared" si="297"/>
        <v>17687.85714</v>
      </c>
      <c r="AK183" s="60">
        <f t="shared" si="51"/>
        <v>1.481855995</v>
      </c>
      <c r="AL183" s="76">
        <f t="shared" si="121"/>
        <v>12418.034</v>
      </c>
      <c r="AM183" s="19"/>
      <c r="AN183" s="19"/>
      <c r="AO183" s="77"/>
      <c r="AP183" s="77"/>
      <c r="AQ183" s="78"/>
      <c r="AR183" s="78"/>
      <c r="AS183" s="78"/>
      <c r="AT183" s="78"/>
      <c r="AU183" s="78"/>
      <c r="AV183" s="78"/>
      <c r="AW183" s="78"/>
      <c r="AX183" s="78"/>
      <c r="AY183" s="76">
        <f t="shared" si="96"/>
        <v>17687.85714</v>
      </c>
      <c r="AZ183" s="79">
        <f t="shared" si="97"/>
        <v>0.1565561523</v>
      </c>
      <c r="BA183" s="80">
        <v>4315.0</v>
      </c>
      <c r="BB183" s="80">
        <v>1029.0</v>
      </c>
      <c r="BC183" s="59">
        <f t="shared" si="106"/>
        <v>5384.714286</v>
      </c>
      <c r="BD183" s="81">
        <f t="shared" si="107"/>
        <v>0.2384704519</v>
      </c>
      <c r="BE183" s="81">
        <f t="shared" si="108"/>
        <v>0.1595521715</v>
      </c>
      <c r="BF183" s="59">
        <f t="shared" si="109"/>
        <v>10251</v>
      </c>
      <c r="BG183" s="59">
        <f t="shared" si="110"/>
        <v>1714</v>
      </c>
      <c r="BH183" s="59">
        <f t="shared" si="111"/>
        <v>12303.14286</v>
      </c>
      <c r="BI183" s="81">
        <f t="shared" si="112"/>
        <v>0.1672031997</v>
      </c>
      <c r="BJ183" s="81">
        <f t="shared" si="113"/>
        <v>0.1552448852</v>
      </c>
      <c r="BK183" s="31"/>
      <c r="BL183" s="31"/>
      <c r="BM183" s="31"/>
      <c r="BN183" s="31"/>
      <c r="BO183" s="31"/>
      <c r="BP183" s="31"/>
      <c r="BQ183" s="31"/>
      <c r="BR183" s="31"/>
      <c r="BS183" s="31"/>
      <c r="BT183" s="31"/>
    </row>
    <row r="184">
      <c r="A184" s="16">
        <v>44075.0</v>
      </c>
      <c r="B184" s="17">
        <f t="shared" si="70"/>
        <v>2775</v>
      </c>
      <c r="C184" s="71"/>
      <c r="D184" s="71"/>
      <c r="E184" s="72">
        <v>177571.0</v>
      </c>
      <c r="F184" s="19">
        <f t="shared" si="27"/>
        <v>42009</v>
      </c>
      <c r="G184" s="20">
        <f t="shared" si="2"/>
        <v>0.2365757922</v>
      </c>
      <c r="H184" s="17">
        <f t="shared" si="71"/>
        <v>2098</v>
      </c>
      <c r="I184" s="72">
        <v>128057.0</v>
      </c>
      <c r="J184" s="20">
        <f t="shared" si="3"/>
        <v>0.7211594236</v>
      </c>
      <c r="K184" s="20">
        <f t="shared" si="18"/>
        <v>0.9446378779</v>
      </c>
      <c r="L184" s="17">
        <f t="shared" si="36"/>
        <v>88</v>
      </c>
      <c r="M184" s="72">
        <v>7505.0</v>
      </c>
      <c r="N184" s="22">
        <f t="shared" si="16"/>
        <v>0.04226478423</v>
      </c>
      <c r="O184" s="36">
        <f t="shared" si="19"/>
        <v>0.05536212213</v>
      </c>
      <c r="P184" s="61"/>
      <c r="Q184" s="61"/>
      <c r="R184" s="73">
        <v>80675.0</v>
      </c>
      <c r="S184" s="61">
        <f t="shared" si="263"/>
        <v>2270267</v>
      </c>
      <c r="T184" s="73">
        <v>1312477.0</v>
      </c>
      <c r="U184" s="17">
        <f t="shared" si="59"/>
        <v>1134906</v>
      </c>
      <c r="V184" s="19">
        <f t="shared" si="6"/>
        <v>177571</v>
      </c>
      <c r="W184" s="84"/>
      <c r="X184" s="62">
        <v>30625.0</v>
      </c>
      <c r="Y184" s="19">
        <f t="shared" si="264"/>
        <v>15293</v>
      </c>
      <c r="Z184" s="19"/>
      <c r="AA184" s="19">
        <f t="shared" si="20"/>
        <v>4861.025926</v>
      </c>
      <c r="AB184" s="28">
        <f t="shared" si="8"/>
        <v>12.78512257</v>
      </c>
      <c r="AC184" s="29">
        <f t="shared" si="9"/>
        <v>7.391280108</v>
      </c>
      <c r="AD184" s="29">
        <f t="shared" si="10"/>
        <v>5.510990991</v>
      </c>
      <c r="AE184" s="40">
        <f t="shared" si="11"/>
        <v>0.1352945614</v>
      </c>
      <c r="AF184" s="40">
        <f t="shared" si="39"/>
        <v>0.1814555679</v>
      </c>
      <c r="AG184" s="22">
        <f t="shared" si="22"/>
        <v>0.01587564933</v>
      </c>
      <c r="AH184" s="37">
        <f t="shared" si="23"/>
        <v>0.1635457027</v>
      </c>
      <c r="AI184" s="59">
        <f t="shared" ref="AI184:AJ184" si="298">average(X178:X184)</f>
        <v>27546.57143</v>
      </c>
      <c r="AJ184" s="59">
        <f t="shared" si="298"/>
        <v>17218.42857</v>
      </c>
      <c r="AK184" s="60">
        <f t="shared" si="51"/>
        <v>1.599830746</v>
      </c>
      <c r="AL184" s="76">
        <f t="shared" si="121"/>
        <v>13194.04956</v>
      </c>
      <c r="AM184" s="19"/>
      <c r="AN184" s="19"/>
      <c r="AO184" s="77"/>
      <c r="AP184" s="77"/>
      <c r="AQ184" s="78"/>
      <c r="AR184" s="78"/>
      <c r="AS184" s="78"/>
      <c r="AT184" s="78"/>
      <c r="AU184" s="78"/>
      <c r="AV184" s="78"/>
      <c r="AW184" s="78"/>
      <c r="AX184" s="78"/>
      <c r="AY184" s="76">
        <f t="shared" si="96"/>
        <v>17218.42857</v>
      </c>
      <c r="AZ184" s="79">
        <f t="shared" si="97"/>
        <v>0.1635457027</v>
      </c>
      <c r="BA184" s="80">
        <v>6144.0</v>
      </c>
      <c r="BB184" s="80">
        <v>941.0</v>
      </c>
      <c r="BC184" s="59">
        <f t="shared" si="106"/>
        <v>5618</v>
      </c>
      <c r="BD184" s="81">
        <f t="shared" si="107"/>
        <v>0.1531575521</v>
      </c>
      <c r="BE184" s="81">
        <f t="shared" si="108"/>
        <v>0.1606062147</v>
      </c>
      <c r="BF184" s="59">
        <f t="shared" si="109"/>
        <v>9149</v>
      </c>
      <c r="BG184" s="59">
        <f t="shared" si="110"/>
        <v>1834</v>
      </c>
      <c r="BH184" s="59">
        <f t="shared" si="111"/>
        <v>11600.42857</v>
      </c>
      <c r="BI184" s="81">
        <f t="shared" si="112"/>
        <v>0.2004590666</v>
      </c>
      <c r="BJ184" s="81">
        <f t="shared" si="113"/>
        <v>0.1649692745</v>
      </c>
      <c r="BK184" s="31"/>
      <c r="BL184" s="31"/>
      <c r="BM184" s="31"/>
      <c r="BN184" s="31"/>
      <c r="BO184" s="31"/>
      <c r="BP184" s="31"/>
      <c r="BQ184" s="31"/>
      <c r="BR184" s="31"/>
      <c r="BS184" s="31"/>
      <c r="BT184" s="31"/>
    </row>
    <row r="185">
      <c r="A185" s="16">
        <v>44076.0</v>
      </c>
      <c r="B185" s="17">
        <f t="shared" si="70"/>
        <v>3075</v>
      </c>
      <c r="C185" s="71"/>
      <c r="D185" s="71"/>
      <c r="E185" s="72">
        <v>180646.0</v>
      </c>
      <c r="F185" s="19">
        <f t="shared" si="27"/>
        <v>43059</v>
      </c>
      <c r="G185" s="20">
        <f t="shared" si="2"/>
        <v>0.2383612148</v>
      </c>
      <c r="H185" s="17">
        <f t="shared" si="71"/>
        <v>1914</v>
      </c>
      <c r="I185" s="72">
        <v>129971.0</v>
      </c>
      <c r="J185" s="20">
        <f t="shared" si="3"/>
        <v>0.719478981</v>
      </c>
      <c r="K185" s="20">
        <f t="shared" si="18"/>
        <v>0.9446459331</v>
      </c>
      <c r="L185" s="17">
        <f t="shared" si="36"/>
        <v>111</v>
      </c>
      <c r="M185" s="72">
        <v>7616.0</v>
      </c>
      <c r="N185" s="22">
        <f t="shared" si="16"/>
        <v>0.04215980426</v>
      </c>
      <c r="O185" s="36">
        <f t="shared" si="19"/>
        <v>0.05535406688</v>
      </c>
      <c r="P185" s="61"/>
      <c r="Q185" s="61"/>
      <c r="R185" s="73">
        <v>81757.0</v>
      </c>
      <c r="S185" s="61">
        <f t="shared" si="263"/>
        <v>2301268</v>
      </c>
      <c r="T185" s="73">
        <v>1333985.0</v>
      </c>
      <c r="U185" s="17">
        <f t="shared" si="59"/>
        <v>1153339</v>
      </c>
      <c r="V185" s="19">
        <f t="shared" si="6"/>
        <v>180646</v>
      </c>
      <c r="W185" s="84"/>
      <c r="X185" s="62">
        <v>31001.0</v>
      </c>
      <c r="Y185" s="19">
        <f t="shared" si="264"/>
        <v>21508</v>
      </c>
      <c r="Z185" s="19"/>
      <c r="AA185" s="19">
        <f t="shared" si="20"/>
        <v>4940.685185</v>
      </c>
      <c r="AB185" s="28">
        <f t="shared" si="8"/>
        <v>12.739103</v>
      </c>
      <c r="AC185" s="29">
        <f t="shared" si="9"/>
        <v>7.384525536</v>
      </c>
      <c r="AD185" s="29">
        <f t="shared" si="10"/>
        <v>6.994471545</v>
      </c>
      <c r="AE185" s="40">
        <f t="shared" si="11"/>
        <v>0.1354183143</v>
      </c>
      <c r="AF185" s="40">
        <f t="shared" si="39"/>
        <v>0.1429700577</v>
      </c>
      <c r="AG185" s="22">
        <f t="shared" si="22"/>
        <v>0.01731701686</v>
      </c>
      <c r="AH185" s="37">
        <f t="shared" si="23"/>
        <v>0.1685443189</v>
      </c>
      <c r="AI185" s="59">
        <f t="shared" ref="AI185:AJ185" si="299">average(X179:X185)</f>
        <v>27787.85714</v>
      </c>
      <c r="AJ185" s="59">
        <f t="shared" si="299"/>
        <v>17359.57143</v>
      </c>
      <c r="AK185" s="60">
        <f t="shared" si="51"/>
        <v>1.600722533</v>
      </c>
      <c r="AL185" s="76">
        <f t="shared" si="121"/>
        <v>13779.67788</v>
      </c>
      <c r="AM185" s="19"/>
      <c r="AN185" s="19"/>
      <c r="AO185" s="77"/>
      <c r="AP185" s="77"/>
      <c r="AQ185" s="78"/>
      <c r="AR185" s="78"/>
      <c r="AS185" s="78"/>
      <c r="AT185" s="78"/>
      <c r="AU185" s="78"/>
      <c r="AV185" s="78"/>
      <c r="AW185" s="78"/>
      <c r="AX185" s="78"/>
      <c r="AY185" s="76">
        <f t="shared" si="96"/>
        <v>17359.57143</v>
      </c>
      <c r="AZ185" s="79">
        <f t="shared" si="97"/>
        <v>0.1685443189</v>
      </c>
      <c r="BA185" s="80">
        <v>5672.0</v>
      </c>
      <c r="BB185" s="80">
        <v>1053.0</v>
      </c>
      <c r="BC185" s="59">
        <f t="shared" si="106"/>
        <v>5792</v>
      </c>
      <c r="BD185" s="81">
        <f t="shared" si="107"/>
        <v>0.1856488011</v>
      </c>
      <c r="BE185" s="81">
        <f t="shared" si="108"/>
        <v>0.1642906472</v>
      </c>
      <c r="BF185" s="59">
        <f t="shared" si="109"/>
        <v>15836</v>
      </c>
      <c r="BG185" s="59">
        <f t="shared" si="110"/>
        <v>2022</v>
      </c>
      <c r="BH185" s="59">
        <f t="shared" si="111"/>
        <v>11567.57143</v>
      </c>
      <c r="BI185" s="81">
        <f t="shared" si="112"/>
        <v>0.1276837585</v>
      </c>
      <c r="BJ185" s="81">
        <f t="shared" si="113"/>
        <v>0.1706741753</v>
      </c>
      <c r="BK185" s="31"/>
      <c r="BL185" s="31"/>
      <c r="BM185" s="31"/>
      <c r="BN185" s="31"/>
      <c r="BO185" s="31"/>
      <c r="BP185" s="31"/>
      <c r="BQ185" s="31"/>
      <c r="BR185" s="31"/>
      <c r="BS185" s="31"/>
      <c r="BT185" s="31"/>
    </row>
    <row r="186">
      <c r="A186" s="16">
        <v>44077.0</v>
      </c>
      <c r="B186" s="23">
        <v>3622.0</v>
      </c>
      <c r="C186" s="71"/>
      <c r="D186" s="71"/>
      <c r="E186" s="82">
        <f>E185+B186</f>
        <v>184268</v>
      </c>
      <c r="F186" s="19">
        <f t="shared" si="27"/>
        <v>44463</v>
      </c>
      <c r="G186" s="20">
        <f t="shared" si="2"/>
        <v>0.2412952873</v>
      </c>
      <c r="H186" s="17">
        <f t="shared" si="71"/>
        <v>2084</v>
      </c>
      <c r="I186" s="72">
        <v>132055.0</v>
      </c>
      <c r="J186" s="20">
        <f t="shared" si="3"/>
        <v>0.7166464063</v>
      </c>
      <c r="K186" s="20">
        <f t="shared" si="18"/>
        <v>0.944565645</v>
      </c>
      <c r="L186" s="17">
        <f t="shared" si="36"/>
        <v>134</v>
      </c>
      <c r="M186" s="72">
        <v>7750.0</v>
      </c>
      <c r="N186" s="22">
        <f t="shared" si="16"/>
        <v>0.04205830638</v>
      </c>
      <c r="O186" s="36">
        <f t="shared" si="19"/>
        <v>0.05543435499</v>
      </c>
      <c r="P186" s="61"/>
      <c r="Q186" s="61"/>
      <c r="R186" s="73">
        <v>84701.0</v>
      </c>
      <c r="S186" s="61">
        <f t="shared" si="263"/>
        <v>2338865</v>
      </c>
      <c r="T186" s="73">
        <v>1353291.0</v>
      </c>
      <c r="U186" s="17">
        <f t="shared" si="59"/>
        <v>1169023</v>
      </c>
      <c r="V186" s="19">
        <f t="shared" si="6"/>
        <v>184268</v>
      </c>
      <c r="W186" s="84"/>
      <c r="X186" s="62">
        <v>37597.0</v>
      </c>
      <c r="Y186" s="19">
        <f t="shared" si="264"/>
        <v>19306</v>
      </c>
      <c r="Z186" s="19"/>
      <c r="AA186" s="19">
        <f t="shared" si="20"/>
        <v>5012.188889</v>
      </c>
      <c r="AB186" s="28">
        <f t="shared" si="8"/>
        <v>12.69273558</v>
      </c>
      <c r="AC186" s="29">
        <f t="shared" si="9"/>
        <v>7.344145484</v>
      </c>
      <c r="AD186" s="29">
        <f t="shared" si="10"/>
        <v>5.330204307</v>
      </c>
      <c r="AE186" s="40">
        <f t="shared" si="11"/>
        <v>0.13616288</v>
      </c>
      <c r="AF186" s="40">
        <f t="shared" si="39"/>
        <v>0.1876100694</v>
      </c>
      <c r="AG186" s="22">
        <f t="shared" si="22"/>
        <v>0.02005026405</v>
      </c>
      <c r="AH186" s="37">
        <f t="shared" si="23"/>
        <v>0.1784900463</v>
      </c>
      <c r="AI186" s="59">
        <f t="shared" ref="AI186:AJ186" si="300">average(X180:X186)</f>
        <v>28921.28571</v>
      </c>
      <c r="AJ186" s="59">
        <f t="shared" si="300"/>
        <v>17115</v>
      </c>
      <c r="AK186" s="60">
        <f t="shared" si="51"/>
        <v>1.689820959</v>
      </c>
      <c r="AL186" s="76">
        <f t="shared" si="121"/>
        <v>15118.28541</v>
      </c>
      <c r="AM186" s="19"/>
      <c r="AN186" s="19"/>
      <c r="AO186" s="77"/>
      <c r="AP186" s="77"/>
      <c r="AQ186" s="78"/>
      <c r="AR186" s="78"/>
      <c r="AS186" s="78"/>
      <c r="AT186" s="78"/>
      <c r="AU186" s="78"/>
      <c r="AV186" s="78"/>
      <c r="AW186" s="78"/>
      <c r="AX186" s="78"/>
      <c r="AY186" s="76">
        <f t="shared" si="96"/>
        <v>17115</v>
      </c>
      <c r="AZ186" s="79">
        <f t="shared" si="97"/>
        <v>0.1784900463</v>
      </c>
      <c r="BA186" s="80">
        <v>7270.0</v>
      </c>
      <c r="BB186" s="80">
        <v>1405.0</v>
      </c>
      <c r="BC186" s="59">
        <f t="shared" si="106"/>
        <v>5812.428571</v>
      </c>
      <c r="BD186" s="81">
        <f t="shared" si="107"/>
        <v>0.1932599725</v>
      </c>
      <c r="BE186" s="81">
        <f t="shared" si="108"/>
        <v>0.1780912822</v>
      </c>
      <c r="BF186" s="59">
        <f t="shared" si="109"/>
        <v>12036</v>
      </c>
      <c r="BG186" s="59">
        <f t="shared" si="110"/>
        <v>2217</v>
      </c>
      <c r="BH186" s="59">
        <f t="shared" si="111"/>
        <v>11302.57143</v>
      </c>
      <c r="BI186" s="81">
        <f t="shared" si="112"/>
        <v>0.1841974078</v>
      </c>
      <c r="BJ186" s="81">
        <f t="shared" si="113"/>
        <v>0.1786951136</v>
      </c>
      <c r="BK186" s="31"/>
      <c r="BL186" s="31"/>
      <c r="BM186" s="31"/>
      <c r="BN186" s="31"/>
      <c r="BO186" s="31"/>
      <c r="BP186" s="31"/>
      <c r="BQ186" s="31"/>
      <c r="BR186" s="31"/>
      <c r="BS186" s="31"/>
      <c r="BT186" s="31"/>
    </row>
    <row r="187">
      <c r="A187" s="16">
        <v>44078.0</v>
      </c>
      <c r="B187" s="17">
        <f t="shared" ref="B187:B371" si="302">E187-E186</f>
        <v>3269</v>
      </c>
      <c r="C187" s="71"/>
      <c r="D187" s="71"/>
      <c r="E187" s="72">
        <v>187537.0</v>
      </c>
      <c r="F187" s="19">
        <f t="shared" si="27"/>
        <v>45524</v>
      </c>
      <c r="G187" s="20">
        <f t="shared" si="2"/>
        <v>0.2427467646</v>
      </c>
      <c r="H187" s="17">
        <f t="shared" si="71"/>
        <v>2126</v>
      </c>
      <c r="I187" s="72">
        <v>134181.0</v>
      </c>
      <c r="J187" s="20">
        <f t="shared" si="3"/>
        <v>0.7154908098</v>
      </c>
      <c r="K187" s="20">
        <f t="shared" si="18"/>
        <v>0.9448501194</v>
      </c>
      <c r="L187" s="17">
        <f t="shared" si="36"/>
        <v>82</v>
      </c>
      <c r="M187" s="72">
        <v>7832.0</v>
      </c>
      <c r="N187" s="22">
        <f t="shared" si="16"/>
        <v>0.04176242555</v>
      </c>
      <c r="O187" s="36">
        <f t="shared" si="19"/>
        <v>0.05514988064</v>
      </c>
      <c r="P187" s="61"/>
      <c r="Q187" s="61"/>
      <c r="R187" s="73">
        <v>85178.0</v>
      </c>
      <c r="S187" s="61">
        <f t="shared" si="263"/>
        <v>2375133</v>
      </c>
      <c r="T187" s="73">
        <v>1371391.0</v>
      </c>
      <c r="U187" s="17">
        <f t="shared" si="59"/>
        <v>1183854</v>
      </c>
      <c r="V187" s="19">
        <f t="shared" si="6"/>
        <v>187537</v>
      </c>
      <c r="W187" s="84"/>
      <c r="X187" s="62">
        <v>36268.0</v>
      </c>
      <c r="Y187" s="19">
        <f t="shared" si="264"/>
        <v>18100</v>
      </c>
      <c r="Z187" s="19"/>
      <c r="AA187" s="19">
        <f t="shared" si="20"/>
        <v>5079.225926</v>
      </c>
      <c r="AB187" s="28">
        <f t="shared" si="8"/>
        <v>12.6648768</v>
      </c>
      <c r="AC187" s="29">
        <f t="shared" si="9"/>
        <v>7.312642305</v>
      </c>
      <c r="AD187" s="29">
        <f t="shared" si="10"/>
        <v>5.536861426</v>
      </c>
      <c r="AE187" s="40">
        <f t="shared" si="11"/>
        <v>0.1367494755</v>
      </c>
      <c r="AF187" s="40">
        <f t="shared" si="39"/>
        <v>0.1806077348</v>
      </c>
      <c r="AG187" s="22">
        <f t="shared" si="22"/>
        <v>0.01774046497</v>
      </c>
      <c r="AH187" s="37">
        <f t="shared" si="23"/>
        <v>0.1785478657</v>
      </c>
      <c r="AI187" s="59">
        <f t="shared" ref="AI187:AJ187" si="301">average(X181:X187)</f>
        <v>29376.42857</v>
      </c>
      <c r="AJ187" s="59">
        <f t="shared" si="301"/>
        <v>17322.28571</v>
      </c>
      <c r="AK187" s="60">
        <f t="shared" si="51"/>
        <v>1.695874843</v>
      </c>
      <c r="AL187" s="76">
        <f t="shared" si="121"/>
        <v>15208.3501</v>
      </c>
      <c r="AM187" s="19"/>
      <c r="AN187" s="19"/>
      <c r="AO187" s="77"/>
      <c r="AP187" s="77"/>
      <c r="AQ187" s="78"/>
      <c r="AR187" s="78"/>
      <c r="AS187" s="78"/>
      <c r="AT187" s="78"/>
      <c r="AU187" s="78"/>
      <c r="AV187" s="78"/>
      <c r="AW187" s="78"/>
      <c r="AX187" s="78"/>
      <c r="AY187" s="76">
        <f t="shared" si="96"/>
        <v>17322.28571</v>
      </c>
      <c r="AZ187" s="79">
        <f t="shared" si="97"/>
        <v>0.1785478657</v>
      </c>
      <c r="BA187" s="80">
        <v>7491.0</v>
      </c>
      <c r="BB187" s="80">
        <v>896.0</v>
      </c>
      <c r="BC187" s="59">
        <f t="shared" si="106"/>
        <v>6067</v>
      </c>
      <c r="BD187" s="81">
        <f t="shared" si="107"/>
        <v>0.1196101989</v>
      </c>
      <c r="BE187" s="81">
        <f t="shared" si="108"/>
        <v>0.1717723516</v>
      </c>
      <c r="BF187" s="59">
        <f t="shared" si="109"/>
        <v>10609</v>
      </c>
      <c r="BG187" s="59">
        <f t="shared" si="110"/>
        <v>2373</v>
      </c>
      <c r="BH187" s="59">
        <f t="shared" si="111"/>
        <v>11255.28571</v>
      </c>
      <c r="BI187" s="81">
        <f t="shared" si="112"/>
        <v>0.2236780092</v>
      </c>
      <c r="BJ187" s="81">
        <f t="shared" si="113"/>
        <v>0.1822001092</v>
      </c>
      <c r="BK187" s="31"/>
      <c r="BL187" s="31"/>
      <c r="BM187" s="31"/>
      <c r="BN187" s="31"/>
      <c r="BO187" s="31"/>
      <c r="BP187" s="31"/>
      <c r="BQ187" s="31"/>
      <c r="BR187" s="31"/>
      <c r="BS187" s="31"/>
      <c r="BT187" s="31"/>
    </row>
    <row r="188">
      <c r="A188" s="16">
        <v>44079.0</v>
      </c>
      <c r="B188" s="17">
        <f t="shared" si="302"/>
        <v>3128</v>
      </c>
      <c r="C188" s="71"/>
      <c r="D188" s="71"/>
      <c r="E188" s="72">
        <v>190665.0</v>
      </c>
      <c r="F188" s="19">
        <f t="shared" si="27"/>
        <v>46324</v>
      </c>
      <c r="G188" s="20">
        <f t="shared" si="2"/>
        <v>0.2429601657</v>
      </c>
      <c r="H188" s="17">
        <f t="shared" si="71"/>
        <v>2220</v>
      </c>
      <c r="I188" s="72">
        <v>136401.0</v>
      </c>
      <c r="J188" s="20">
        <f t="shared" si="3"/>
        <v>0.7153961136</v>
      </c>
      <c r="K188" s="20">
        <f t="shared" si="18"/>
        <v>0.9449913746</v>
      </c>
      <c r="L188" s="17">
        <f t="shared" si="36"/>
        <v>108</v>
      </c>
      <c r="M188" s="72">
        <v>7940.0</v>
      </c>
      <c r="N188" s="22">
        <f t="shared" si="16"/>
        <v>0.04164372066</v>
      </c>
      <c r="O188" s="36">
        <f t="shared" si="19"/>
        <v>0.05500862541</v>
      </c>
      <c r="P188" s="61"/>
      <c r="Q188" s="61"/>
      <c r="R188" s="73">
        <v>86778.0</v>
      </c>
      <c r="S188" s="61">
        <f t="shared" si="263"/>
        <v>2405773</v>
      </c>
      <c r="T188" s="73">
        <v>1388288.0</v>
      </c>
      <c r="U188" s="17">
        <f t="shared" si="59"/>
        <v>1197623</v>
      </c>
      <c r="V188" s="85"/>
      <c r="W188" s="84"/>
      <c r="X188" s="62">
        <v>30640.0</v>
      </c>
      <c r="Y188" s="19">
        <f t="shared" si="264"/>
        <v>16897</v>
      </c>
      <c r="Z188" s="19"/>
      <c r="AA188" s="19">
        <f t="shared" si="20"/>
        <v>5141.807407</v>
      </c>
      <c r="AB188" s="28">
        <f t="shared" si="8"/>
        <v>12.61780085</v>
      </c>
      <c r="AC188" s="29">
        <f t="shared" si="9"/>
        <v>7.281294417</v>
      </c>
      <c r="AD188" s="29">
        <f t="shared" si="10"/>
        <v>5.40185422</v>
      </c>
      <c r="AE188" s="40">
        <f t="shared" ref="AE188:AE370" si="304">E188/T188</f>
        <v>0.137338218</v>
      </c>
      <c r="AF188" s="40">
        <f t="shared" ref="AF188:AF370" si="305">(E188-E187)/((T188-T187))</f>
        <v>0.1851216192</v>
      </c>
      <c r="AG188" s="22">
        <f t="shared" si="22"/>
        <v>0.01667937527</v>
      </c>
      <c r="AH188" s="37">
        <f t="shared" si="23"/>
        <v>0.1835246651</v>
      </c>
      <c r="AI188" s="59">
        <f t="shared" ref="AI188:AJ188" si="303">average(X182:X188)</f>
        <v>29624.28571</v>
      </c>
      <c r="AJ188" s="59">
        <f t="shared" si="303"/>
        <v>16712.42857</v>
      </c>
      <c r="AK188" s="60">
        <f t="shared" si="51"/>
        <v>1.772590117</v>
      </c>
      <c r="AL188" s="76">
        <f t="shared" si="121"/>
        <v>15925.90339</v>
      </c>
      <c r="AM188" s="19"/>
      <c r="AN188" s="19"/>
      <c r="AO188" s="77"/>
      <c r="AP188" s="77"/>
      <c r="AQ188" s="78"/>
      <c r="AR188" s="78"/>
      <c r="AS188" s="78"/>
      <c r="AT188" s="78"/>
      <c r="AU188" s="78"/>
      <c r="AV188" s="78"/>
      <c r="AW188" s="78"/>
      <c r="AX188" s="78"/>
      <c r="AY188" s="76">
        <f t="shared" si="96"/>
        <v>16712.42857</v>
      </c>
      <c r="AZ188" s="79">
        <f t="shared" si="97"/>
        <v>0.1835246651</v>
      </c>
      <c r="BA188" s="80">
        <v>7248.0</v>
      </c>
      <c r="BB188" s="80">
        <v>842.0</v>
      </c>
      <c r="BC188" s="59">
        <f t="shared" si="106"/>
        <v>6144.571429</v>
      </c>
      <c r="BD188" s="81">
        <f t="shared" si="107"/>
        <v>0.1161699779</v>
      </c>
      <c r="BE188" s="81">
        <f t="shared" si="108"/>
        <v>0.1692550916</v>
      </c>
      <c r="BF188" s="59">
        <f t="shared" si="109"/>
        <v>9649</v>
      </c>
      <c r="BG188" s="59">
        <f t="shared" si="110"/>
        <v>2286</v>
      </c>
      <c r="BH188" s="59">
        <f t="shared" si="111"/>
        <v>10567.85714</v>
      </c>
      <c r="BI188" s="81">
        <f t="shared" si="112"/>
        <v>0.2369157426</v>
      </c>
      <c r="BJ188" s="81">
        <f t="shared" si="113"/>
        <v>0.1918215613</v>
      </c>
      <c r="BK188" s="31"/>
      <c r="BL188" s="31"/>
      <c r="BM188" s="31"/>
      <c r="BN188" s="31"/>
      <c r="BO188" s="31"/>
      <c r="BP188" s="31"/>
      <c r="BQ188" s="31"/>
      <c r="BR188" s="31"/>
      <c r="BS188" s="31"/>
      <c r="BT188" s="31"/>
    </row>
    <row r="189">
      <c r="A189" s="16">
        <v>44080.0</v>
      </c>
      <c r="B189" s="17">
        <f t="shared" si="302"/>
        <v>3444</v>
      </c>
      <c r="C189" s="71"/>
      <c r="D189" s="71"/>
      <c r="E189" s="72">
        <v>194109.0</v>
      </c>
      <c r="F189" s="19">
        <f t="shared" si="27"/>
        <v>47509</v>
      </c>
      <c r="G189" s="20">
        <f t="shared" si="2"/>
        <v>0.244754236</v>
      </c>
      <c r="H189" s="17">
        <f t="shared" si="71"/>
        <v>2174</v>
      </c>
      <c r="I189" s="72">
        <v>138575.0</v>
      </c>
      <c r="J189" s="20">
        <f t="shared" si="3"/>
        <v>0.7139030133</v>
      </c>
      <c r="K189" s="20">
        <f t="shared" si="18"/>
        <v>0.9452592087</v>
      </c>
      <c r="L189" s="17">
        <f t="shared" si="36"/>
        <v>85</v>
      </c>
      <c r="M189" s="72">
        <v>8025.0</v>
      </c>
      <c r="N189" s="22">
        <f t="shared" si="16"/>
        <v>0.04134275072</v>
      </c>
      <c r="O189" s="36">
        <f t="shared" si="19"/>
        <v>0.05474079127</v>
      </c>
      <c r="P189" s="61"/>
      <c r="Q189" s="61"/>
      <c r="R189" s="73">
        <v>89701.0</v>
      </c>
      <c r="S189" s="61">
        <f t="shared" si="263"/>
        <v>2433752</v>
      </c>
      <c r="T189" s="73">
        <v>1401513.0</v>
      </c>
      <c r="U189" s="17">
        <f t="shared" si="59"/>
        <v>1207404</v>
      </c>
      <c r="V189" s="85"/>
      <c r="W189" s="84"/>
      <c r="X189" s="62">
        <v>27979.0</v>
      </c>
      <c r="Y189" s="19">
        <f t="shared" si="264"/>
        <v>13225</v>
      </c>
      <c r="Z189" s="19"/>
      <c r="AA189" s="19">
        <f t="shared" si="20"/>
        <v>5190.788889</v>
      </c>
      <c r="AB189" s="28">
        <f t="shared" si="8"/>
        <v>12.53806882</v>
      </c>
      <c r="AC189" s="29">
        <f t="shared" si="9"/>
        <v>7.220237083</v>
      </c>
      <c r="AD189" s="29">
        <f t="shared" si="10"/>
        <v>3.840011614</v>
      </c>
      <c r="AE189" s="40">
        <f t="shared" si="304"/>
        <v>0.1384996072</v>
      </c>
      <c r="AF189" s="40">
        <f t="shared" si="305"/>
        <v>0.260415879</v>
      </c>
      <c r="AG189" s="22">
        <f t="shared" si="22"/>
        <v>0.01806309496</v>
      </c>
      <c r="AH189" s="37">
        <f t="shared" si="23"/>
        <v>0.1855082215</v>
      </c>
      <c r="AI189" s="59">
        <f t="shared" ref="AI189:AJ189" si="306">average(X183:X189)</f>
        <v>29916.42857</v>
      </c>
      <c r="AJ189" s="59">
        <f t="shared" si="306"/>
        <v>16985</v>
      </c>
      <c r="AK189" s="60">
        <f t="shared" si="51"/>
        <v>1.761344043</v>
      </c>
      <c r="AL189" s="76">
        <f t="shared" si="121"/>
        <v>16640.27298</v>
      </c>
      <c r="AM189" s="19"/>
      <c r="AN189" s="19"/>
      <c r="AO189" s="77"/>
      <c r="AP189" s="77"/>
      <c r="AQ189" s="78"/>
      <c r="AR189" s="78"/>
      <c r="AS189" s="78"/>
      <c r="AT189" s="78"/>
      <c r="AU189" s="78"/>
      <c r="AV189" s="78"/>
      <c r="AW189" s="78"/>
      <c r="AX189" s="78"/>
      <c r="AY189" s="76">
        <f t="shared" si="96"/>
        <v>16985</v>
      </c>
      <c r="AZ189" s="79">
        <f t="shared" si="97"/>
        <v>0.1855082215</v>
      </c>
      <c r="BA189" s="80">
        <v>6362.0</v>
      </c>
      <c r="BB189" s="80">
        <v>1245.0</v>
      </c>
      <c r="BC189" s="59">
        <f t="shared" si="106"/>
        <v>6357.428571</v>
      </c>
      <c r="BD189" s="81">
        <f t="shared" si="107"/>
        <v>0.1956931782</v>
      </c>
      <c r="BE189" s="81">
        <f t="shared" si="108"/>
        <v>0.1665318413</v>
      </c>
      <c r="BF189" s="59">
        <f t="shared" si="109"/>
        <v>6863</v>
      </c>
      <c r="BG189" s="59">
        <f t="shared" si="110"/>
        <v>2199</v>
      </c>
      <c r="BH189" s="59">
        <f t="shared" si="111"/>
        <v>10627.57143</v>
      </c>
      <c r="BI189" s="81">
        <f t="shared" si="112"/>
        <v>0.3204138132</v>
      </c>
      <c r="BJ189" s="81">
        <f t="shared" si="113"/>
        <v>0.1968599196</v>
      </c>
      <c r="BK189" s="31"/>
      <c r="BL189" s="31"/>
      <c r="BM189" s="31"/>
      <c r="BN189" s="31"/>
      <c r="BO189" s="31"/>
      <c r="BP189" s="31"/>
      <c r="BQ189" s="31"/>
      <c r="BR189" s="31"/>
      <c r="BS189" s="31"/>
      <c r="BT189" s="31"/>
    </row>
    <row r="190">
      <c r="A190" s="16">
        <v>44081.0</v>
      </c>
      <c r="B190" s="17">
        <f t="shared" si="302"/>
        <v>2880</v>
      </c>
      <c r="C190" s="71"/>
      <c r="D190" s="71"/>
      <c r="E190" s="72">
        <v>196989.0</v>
      </c>
      <c r="F190" s="19">
        <f t="shared" si="27"/>
        <v>48207</v>
      </c>
      <c r="G190" s="20">
        <f t="shared" si="2"/>
        <v>0.2447192483</v>
      </c>
      <c r="H190" s="17">
        <f t="shared" si="71"/>
        <v>2077</v>
      </c>
      <c r="I190" s="72">
        <v>140652.0</v>
      </c>
      <c r="J190" s="20">
        <f t="shared" si="3"/>
        <v>0.7140094117</v>
      </c>
      <c r="K190" s="20">
        <f t="shared" si="18"/>
        <v>0.9453562931</v>
      </c>
      <c r="L190" s="17">
        <f t="shared" si="36"/>
        <v>105</v>
      </c>
      <c r="M190" s="72">
        <v>8130.0</v>
      </c>
      <c r="N190" s="22">
        <f t="shared" si="16"/>
        <v>0.04127134002</v>
      </c>
      <c r="O190" s="36">
        <f t="shared" si="19"/>
        <v>0.0546437069</v>
      </c>
      <c r="P190" s="61"/>
      <c r="Q190" s="61"/>
      <c r="R190" s="73">
        <v>89992.0</v>
      </c>
      <c r="S190" s="61">
        <f t="shared" si="263"/>
        <v>2452164</v>
      </c>
      <c r="T190" s="73">
        <v>1417694.0</v>
      </c>
      <c r="U190" s="17">
        <f t="shared" si="59"/>
        <v>1220705</v>
      </c>
      <c r="V190" s="85"/>
      <c r="W190" s="84"/>
      <c r="X190" s="62">
        <v>18412.0</v>
      </c>
      <c r="Y190" s="19">
        <f t="shared" si="264"/>
        <v>16181</v>
      </c>
      <c r="Z190" s="19"/>
      <c r="AA190" s="19">
        <f t="shared" si="20"/>
        <v>5250.718519</v>
      </c>
      <c r="AB190" s="28">
        <f t="shared" si="8"/>
        <v>12.44822807</v>
      </c>
      <c r="AC190" s="29">
        <f t="shared" si="9"/>
        <v>7.196818096</v>
      </c>
      <c r="AD190" s="29">
        <f t="shared" si="10"/>
        <v>5.618402778</v>
      </c>
      <c r="AE190" s="40">
        <f t="shared" si="304"/>
        <v>0.1389502953</v>
      </c>
      <c r="AF190" s="40">
        <f t="shared" si="305"/>
        <v>0.1779865274</v>
      </c>
      <c r="AG190" s="22">
        <f t="shared" si="22"/>
        <v>0.01483702456</v>
      </c>
      <c r="AH190" s="37">
        <f t="shared" si="23"/>
        <v>0.184158991</v>
      </c>
      <c r="AI190" s="59">
        <f t="shared" ref="AI190:AJ190" si="307">average(X184:X190)</f>
        <v>30360.28571</v>
      </c>
      <c r="AJ190" s="59">
        <f t="shared" si="307"/>
        <v>17215.71429</v>
      </c>
      <c r="AK190" s="60">
        <f t="shared" si="51"/>
        <v>1.763521699</v>
      </c>
      <c r="AL190" s="76">
        <f t="shared" si="121"/>
        <v>16572.83591</v>
      </c>
      <c r="AM190" s="19"/>
      <c r="AN190" s="19"/>
      <c r="AO190" s="77"/>
      <c r="AP190" s="77"/>
      <c r="AQ190" s="78"/>
      <c r="AR190" s="78"/>
      <c r="AS190" s="78"/>
      <c r="AT190" s="78"/>
      <c r="AU190" s="78"/>
      <c r="AV190" s="78"/>
      <c r="AW190" s="78"/>
      <c r="AX190" s="78"/>
      <c r="AY190" s="76">
        <f t="shared" si="96"/>
        <v>17215.71429</v>
      </c>
      <c r="AZ190" s="79">
        <f t="shared" si="97"/>
        <v>0.184158991</v>
      </c>
      <c r="BA190" s="80">
        <v>4871.0</v>
      </c>
      <c r="BB190" s="80">
        <v>1105.0</v>
      </c>
      <c r="BC190" s="59">
        <f t="shared" si="106"/>
        <v>6436.857143</v>
      </c>
      <c r="BD190" s="81">
        <f t="shared" si="107"/>
        <v>0.2268528023</v>
      </c>
      <c r="BE190" s="81">
        <f t="shared" si="108"/>
        <v>0.1661636113</v>
      </c>
      <c r="BF190" s="59">
        <f t="shared" si="109"/>
        <v>11310</v>
      </c>
      <c r="BG190" s="59">
        <f t="shared" si="110"/>
        <v>1775</v>
      </c>
      <c r="BH190" s="59">
        <f t="shared" si="111"/>
        <v>10778.85714</v>
      </c>
      <c r="BI190" s="81">
        <f t="shared" si="112"/>
        <v>0.1569407604</v>
      </c>
      <c r="BJ190" s="81">
        <f t="shared" si="113"/>
        <v>0.1949053703</v>
      </c>
      <c r="BK190" s="31"/>
      <c r="BL190" s="31"/>
      <c r="BM190" s="31"/>
      <c r="BN190" s="31"/>
      <c r="BO190" s="31"/>
      <c r="BP190" s="31"/>
      <c r="BQ190" s="31"/>
      <c r="BR190" s="31"/>
      <c r="BS190" s="31"/>
      <c r="BT190" s="31"/>
    </row>
    <row r="191">
      <c r="A191" s="16">
        <v>44082.0</v>
      </c>
      <c r="B191" s="17">
        <f t="shared" si="302"/>
        <v>3046</v>
      </c>
      <c r="C191" s="71"/>
      <c r="D191" s="71"/>
      <c r="E191" s="72">
        <v>200035.0</v>
      </c>
      <c r="F191" s="19">
        <f t="shared" si="27"/>
        <v>48847</v>
      </c>
      <c r="G191" s="20">
        <f t="shared" si="2"/>
        <v>0.2441922664</v>
      </c>
      <c r="H191" s="17">
        <f t="shared" si="71"/>
        <v>2306</v>
      </c>
      <c r="I191" s="72">
        <v>142958.0</v>
      </c>
      <c r="J191" s="20">
        <f t="shared" si="3"/>
        <v>0.7146649336</v>
      </c>
      <c r="K191" s="20">
        <f t="shared" si="18"/>
        <v>0.9455644628</v>
      </c>
      <c r="L191" s="17">
        <f t="shared" si="36"/>
        <v>100</v>
      </c>
      <c r="M191" s="72">
        <v>8230.0</v>
      </c>
      <c r="N191" s="22">
        <f t="shared" si="16"/>
        <v>0.04114280001</v>
      </c>
      <c r="O191" s="36">
        <f t="shared" si="19"/>
        <v>0.05443553721</v>
      </c>
      <c r="P191" s="61"/>
      <c r="Q191" s="61"/>
      <c r="R191" s="73">
        <v>90952.0</v>
      </c>
      <c r="S191" s="61">
        <f t="shared" si="263"/>
        <v>2484807</v>
      </c>
      <c r="T191" s="73">
        <v>1434294.0</v>
      </c>
      <c r="U191" s="17">
        <f t="shared" si="59"/>
        <v>1234259</v>
      </c>
      <c r="V191" s="85"/>
      <c r="W191" s="84"/>
      <c r="X191" s="62">
        <v>32643.0</v>
      </c>
      <c r="Y191" s="19">
        <f t="shared" si="264"/>
        <v>16600</v>
      </c>
      <c r="Z191" s="19"/>
      <c r="AA191" s="19">
        <f t="shared" si="20"/>
        <v>5312.2</v>
      </c>
      <c r="AB191" s="28">
        <f t="shared" si="8"/>
        <v>12.42186117</v>
      </c>
      <c r="AC191" s="29">
        <f t="shared" si="9"/>
        <v>7.170215212</v>
      </c>
      <c r="AD191" s="29">
        <f t="shared" si="10"/>
        <v>5.44977019</v>
      </c>
      <c r="AE191" s="40">
        <f t="shared" si="304"/>
        <v>0.1394658278</v>
      </c>
      <c r="AF191" s="40">
        <f t="shared" si="305"/>
        <v>0.1834939759</v>
      </c>
      <c r="AG191" s="22">
        <f t="shared" si="22"/>
        <v>0.01546279234</v>
      </c>
      <c r="AH191" s="37">
        <f t="shared" si="23"/>
        <v>0.1844077592</v>
      </c>
      <c r="AI191" s="59">
        <f t="shared" ref="AI191:AJ191" si="308">average(X185:X191)</f>
        <v>30648.57143</v>
      </c>
      <c r="AJ191" s="59">
        <f t="shared" si="308"/>
        <v>17402.42857</v>
      </c>
      <c r="AK191" s="60">
        <f t="shared" si="51"/>
        <v>1.76116634</v>
      </c>
      <c r="AL191" s="76">
        <f t="shared" si="121"/>
        <v>16772.25451</v>
      </c>
      <c r="AM191" s="19"/>
      <c r="AN191" s="19"/>
      <c r="AO191" s="77"/>
      <c r="AP191" s="77"/>
      <c r="AQ191" s="78"/>
      <c r="AR191" s="78"/>
      <c r="AS191" s="78"/>
      <c r="AT191" s="78"/>
      <c r="AU191" s="78"/>
      <c r="AV191" s="78"/>
      <c r="AW191" s="78"/>
      <c r="AX191" s="78"/>
      <c r="AY191" s="76">
        <f t="shared" si="96"/>
        <v>17402.42857</v>
      </c>
      <c r="AZ191" s="79">
        <f t="shared" si="97"/>
        <v>0.1844077592</v>
      </c>
      <c r="BA191" s="80">
        <v>6856.0</v>
      </c>
      <c r="BB191" s="80">
        <v>948.0</v>
      </c>
      <c r="BC191" s="59">
        <f t="shared" si="106"/>
        <v>6538.571429</v>
      </c>
      <c r="BD191" s="81">
        <f t="shared" si="107"/>
        <v>0.1382730455</v>
      </c>
      <c r="BE191" s="81">
        <f t="shared" si="108"/>
        <v>0.163731702</v>
      </c>
      <c r="BF191" s="59">
        <f t="shared" si="109"/>
        <v>9744</v>
      </c>
      <c r="BG191" s="59">
        <f t="shared" si="110"/>
        <v>2098</v>
      </c>
      <c r="BH191" s="59">
        <f t="shared" si="111"/>
        <v>10863.85714</v>
      </c>
      <c r="BI191" s="81">
        <f t="shared" si="112"/>
        <v>0.2153119869</v>
      </c>
      <c r="BJ191" s="81">
        <f t="shared" si="113"/>
        <v>0.1968519468</v>
      </c>
      <c r="BK191" s="31"/>
      <c r="BL191" s="31"/>
      <c r="BM191" s="31"/>
      <c r="BN191" s="31"/>
      <c r="BO191" s="31"/>
      <c r="BP191" s="31"/>
      <c r="BQ191" s="31"/>
      <c r="BR191" s="31"/>
      <c r="BS191" s="31"/>
      <c r="BT191" s="31"/>
    </row>
    <row r="192">
      <c r="A192" s="16">
        <v>44083.0</v>
      </c>
      <c r="B192" s="17">
        <f t="shared" si="302"/>
        <v>3307</v>
      </c>
      <c r="C192" s="71"/>
      <c r="D192" s="71"/>
      <c r="E192" s="72">
        <v>203342.0</v>
      </c>
      <c r="F192" s="19">
        <f t="shared" si="27"/>
        <v>49806</v>
      </c>
      <c r="G192" s="20">
        <f t="shared" si="2"/>
        <v>0.244937101</v>
      </c>
      <c r="H192" s="17">
        <f t="shared" si="71"/>
        <v>2242</v>
      </c>
      <c r="I192" s="72">
        <v>145200.0</v>
      </c>
      <c r="J192" s="20">
        <f t="shared" si="3"/>
        <v>0.714067925</v>
      </c>
      <c r="K192" s="20">
        <f t="shared" si="18"/>
        <v>0.9457065444</v>
      </c>
      <c r="L192" s="17">
        <f t="shared" si="36"/>
        <v>106</v>
      </c>
      <c r="M192" s="72">
        <v>8336.0</v>
      </c>
      <c r="N192" s="22">
        <f t="shared" si="16"/>
        <v>0.04099497398</v>
      </c>
      <c r="O192" s="36">
        <f t="shared" si="19"/>
        <v>0.05429345561</v>
      </c>
      <c r="P192" s="61"/>
      <c r="Q192" s="61"/>
      <c r="R192" s="73">
        <v>92330.0</v>
      </c>
      <c r="S192" s="61">
        <f t="shared" si="263"/>
        <v>2514670</v>
      </c>
      <c r="T192" s="73">
        <v>1449629.0</v>
      </c>
      <c r="U192" s="17">
        <f t="shared" si="59"/>
        <v>1246287</v>
      </c>
      <c r="V192" s="85"/>
      <c r="W192" s="84"/>
      <c r="X192" s="62">
        <v>29863.0</v>
      </c>
      <c r="Y192" s="19">
        <f t="shared" si="264"/>
        <v>15335</v>
      </c>
      <c r="Z192" s="19"/>
      <c r="AA192" s="19">
        <f t="shared" si="20"/>
        <v>5368.996296</v>
      </c>
      <c r="AB192" s="28">
        <f t="shared" si="8"/>
        <v>12.3667024</v>
      </c>
      <c r="AC192" s="29">
        <f t="shared" si="9"/>
        <v>7.129019091</v>
      </c>
      <c r="AD192" s="29">
        <f t="shared" si="10"/>
        <v>4.637133353</v>
      </c>
      <c r="AE192" s="40">
        <f t="shared" si="304"/>
        <v>0.1402717523</v>
      </c>
      <c r="AF192" s="40">
        <f t="shared" si="305"/>
        <v>0.2156504728</v>
      </c>
      <c r="AG192" s="22">
        <f t="shared" si="22"/>
        <v>0.01653210688</v>
      </c>
      <c r="AH192" s="37">
        <f t="shared" si="23"/>
        <v>0.1962574799</v>
      </c>
      <c r="AI192" s="59">
        <f t="shared" ref="AI192:AJ192" si="309">average(X186:X192)</f>
        <v>30486</v>
      </c>
      <c r="AJ192" s="59">
        <f t="shared" si="309"/>
        <v>16520.57143</v>
      </c>
      <c r="AK192" s="60">
        <f t="shared" si="51"/>
        <v>1.845335685</v>
      </c>
      <c r="AL192" s="76">
        <f t="shared" si="121"/>
        <v>18120.45311</v>
      </c>
      <c r="AM192" s="19"/>
      <c r="AN192" s="19"/>
      <c r="AO192" s="77"/>
      <c r="AP192" s="77"/>
      <c r="AQ192" s="78"/>
      <c r="AR192" s="78"/>
      <c r="AS192" s="78"/>
      <c r="AT192" s="78"/>
      <c r="AU192" s="78"/>
      <c r="AV192" s="78"/>
      <c r="AW192" s="78"/>
      <c r="AX192" s="78"/>
      <c r="AY192" s="76">
        <f t="shared" si="96"/>
        <v>16520.57143</v>
      </c>
      <c r="AZ192" s="79">
        <f t="shared" si="97"/>
        <v>0.1962574799</v>
      </c>
      <c r="BA192" s="80">
        <v>7923.0</v>
      </c>
      <c r="BB192" s="80">
        <v>1024.0</v>
      </c>
      <c r="BC192" s="59">
        <f t="shared" si="106"/>
        <v>6860.142857</v>
      </c>
      <c r="BD192" s="81">
        <f t="shared" si="107"/>
        <v>0.1292439732</v>
      </c>
      <c r="BE192" s="81">
        <f t="shared" si="108"/>
        <v>0.1554528227</v>
      </c>
      <c r="BF192" s="59">
        <f t="shared" si="109"/>
        <v>7412</v>
      </c>
      <c r="BG192" s="59">
        <f t="shared" si="110"/>
        <v>2283</v>
      </c>
      <c r="BH192" s="59">
        <f t="shared" si="111"/>
        <v>9660.428571</v>
      </c>
      <c r="BI192" s="81">
        <f t="shared" si="112"/>
        <v>0.3080140313</v>
      </c>
      <c r="BJ192" s="81">
        <f t="shared" si="113"/>
        <v>0.225234018</v>
      </c>
      <c r="BK192" s="31"/>
      <c r="BL192" s="31"/>
      <c r="BM192" s="31"/>
      <c r="BN192" s="31"/>
      <c r="BO192" s="31"/>
      <c r="BP192" s="31"/>
      <c r="BQ192" s="31"/>
      <c r="BR192" s="31"/>
      <c r="BS192" s="31"/>
      <c r="BT192" s="31"/>
    </row>
    <row r="193">
      <c r="A193" s="16">
        <v>44084.0</v>
      </c>
      <c r="B193" s="17">
        <f t="shared" si="302"/>
        <v>3861</v>
      </c>
      <c r="C193" s="71"/>
      <c r="D193" s="71"/>
      <c r="E193" s="72">
        <v>207203.0</v>
      </c>
      <c r="F193" s="19">
        <f t="shared" si="27"/>
        <v>51237</v>
      </c>
      <c r="G193" s="20">
        <f t="shared" si="2"/>
        <v>0.2472792382</v>
      </c>
      <c r="H193" s="17">
        <f t="shared" si="71"/>
        <v>2310</v>
      </c>
      <c r="I193" s="72">
        <v>147510.0</v>
      </c>
      <c r="J193" s="20">
        <f t="shared" si="3"/>
        <v>0.7119105418</v>
      </c>
      <c r="K193" s="20">
        <f t="shared" si="18"/>
        <v>0.9457830553</v>
      </c>
      <c r="L193" s="17">
        <f t="shared" si="36"/>
        <v>120</v>
      </c>
      <c r="M193" s="72">
        <v>8456.0</v>
      </c>
      <c r="N193" s="22">
        <f t="shared" si="16"/>
        <v>0.04081021993</v>
      </c>
      <c r="O193" s="36">
        <f t="shared" si="19"/>
        <v>0.05421694472</v>
      </c>
      <c r="P193" s="61"/>
      <c r="Q193" s="61"/>
      <c r="R193" s="73">
        <v>95501.0</v>
      </c>
      <c r="S193" s="61">
        <f t="shared" si="263"/>
        <v>2549579</v>
      </c>
      <c r="T193" s="73">
        <v>1469943.0</v>
      </c>
      <c r="U193" s="17">
        <f t="shared" si="59"/>
        <v>1262740</v>
      </c>
      <c r="V193" s="85"/>
      <c r="W193" s="84"/>
      <c r="X193" s="62">
        <v>34909.0</v>
      </c>
      <c r="Y193" s="19">
        <f t="shared" si="264"/>
        <v>20314</v>
      </c>
      <c r="Z193" s="19"/>
      <c r="AA193" s="19">
        <f t="shared" si="20"/>
        <v>5444.233333</v>
      </c>
      <c r="AB193" s="28">
        <f t="shared" si="8"/>
        <v>12.3047398</v>
      </c>
      <c r="AC193" s="29">
        <f t="shared" si="9"/>
        <v>7.094216783</v>
      </c>
      <c r="AD193" s="29">
        <f t="shared" si="10"/>
        <v>5.261331261</v>
      </c>
      <c r="AE193" s="40">
        <f t="shared" si="304"/>
        <v>0.1409598876</v>
      </c>
      <c r="AF193" s="40">
        <f t="shared" si="305"/>
        <v>0.1900659644</v>
      </c>
      <c r="AG193" s="22">
        <f t="shared" si="22"/>
        <v>0.01898771528</v>
      </c>
      <c r="AH193" s="37">
        <f t="shared" si="23"/>
        <v>0.196610431</v>
      </c>
      <c r="AI193" s="59">
        <f t="shared" ref="AI193:AJ193" si="310">average(X187:X193)</f>
        <v>30102</v>
      </c>
      <c r="AJ193" s="59">
        <f t="shared" si="310"/>
        <v>16664.57143</v>
      </c>
      <c r="AK193" s="60">
        <f t="shared" si="51"/>
        <v>1.806347084</v>
      </c>
      <c r="AL193" s="76">
        <f t="shared" si="121"/>
        <v>18776.49277</v>
      </c>
      <c r="AM193" s="19"/>
      <c r="AN193" s="19"/>
      <c r="AO193" s="77"/>
      <c r="AP193" s="77"/>
      <c r="AQ193" s="78"/>
      <c r="AR193" s="78"/>
      <c r="AS193" s="78"/>
      <c r="AT193" s="78"/>
      <c r="AU193" s="78"/>
      <c r="AV193" s="78"/>
      <c r="AW193" s="78"/>
      <c r="AX193" s="78"/>
      <c r="AY193" s="76">
        <f t="shared" si="96"/>
        <v>16664.57143</v>
      </c>
      <c r="AZ193" s="79">
        <f t="shared" si="97"/>
        <v>0.196610431</v>
      </c>
      <c r="BA193" s="80">
        <v>6383.0</v>
      </c>
      <c r="BB193" s="80">
        <v>1450.0</v>
      </c>
      <c r="BC193" s="59">
        <f t="shared" si="106"/>
        <v>6733.428571</v>
      </c>
      <c r="BD193" s="81">
        <f t="shared" si="107"/>
        <v>0.2271659094</v>
      </c>
      <c r="BE193" s="81">
        <f t="shared" si="108"/>
        <v>0.1593329656</v>
      </c>
      <c r="BF193" s="59">
        <f t="shared" si="109"/>
        <v>13931</v>
      </c>
      <c r="BG193" s="59">
        <f t="shared" si="110"/>
        <v>2411</v>
      </c>
      <c r="BH193" s="59">
        <f t="shared" si="111"/>
        <v>9931.142857</v>
      </c>
      <c r="BI193" s="81">
        <f t="shared" si="112"/>
        <v>0.1730672601</v>
      </c>
      <c r="BJ193" s="81">
        <f t="shared" si="113"/>
        <v>0.2218849794</v>
      </c>
      <c r="BK193" s="31"/>
      <c r="BL193" s="31"/>
      <c r="BM193" s="31"/>
      <c r="BN193" s="31"/>
      <c r="BO193" s="31"/>
      <c r="BP193" s="31"/>
      <c r="BQ193" s="31"/>
      <c r="BR193" s="31"/>
      <c r="BS193" s="31"/>
      <c r="BT193" s="31"/>
    </row>
    <row r="194">
      <c r="A194" s="16">
        <v>44085.0</v>
      </c>
      <c r="B194" s="17">
        <f t="shared" si="302"/>
        <v>3737</v>
      </c>
      <c r="C194" s="71"/>
      <c r="D194" s="71"/>
      <c r="E194" s="72">
        <v>210940.0</v>
      </c>
      <c r="F194" s="19">
        <f t="shared" si="27"/>
        <v>52179</v>
      </c>
      <c r="G194" s="20">
        <f t="shared" si="2"/>
        <v>0.2473641794</v>
      </c>
      <c r="H194" s="17">
        <f t="shared" si="71"/>
        <v>2707</v>
      </c>
      <c r="I194" s="72">
        <v>150217.0</v>
      </c>
      <c r="J194" s="20">
        <f t="shared" si="3"/>
        <v>0.7121314118</v>
      </c>
      <c r="K194" s="20">
        <f t="shared" si="18"/>
        <v>0.9461832566</v>
      </c>
      <c r="L194" s="17">
        <f t="shared" si="36"/>
        <v>88</v>
      </c>
      <c r="M194" s="72">
        <v>8544.0</v>
      </c>
      <c r="N194" s="22">
        <f t="shared" si="16"/>
        <v>0.04050440884</v>
      </c>
      <c r="O194" s="36">
        <f t="shared" si="19"/>
        <v>0.05381674341</v>
      </c>
      <c r="P194" s="61"/>
      <c r="Q194" s="61"/>
      <c r="R194" s="73">
        <v>94886.0</v>
      </c>
      <c r="S194" s="61">
        <f t="shared" si="263"/>
        <v>2581433</v>
      </c>
      <c r="T194" s="73">
        <v>1498292.0</v>
      </c>
      <c r="U194" s="17">
        <f t="shared" si="59"/>
        <v>1287352</v>
      </c>
      <c r="V194" s="85"/>
      <c r="W194" s="84"/>
      <c r="X194" s="62">
        <f>31813+41</f>
        <v>31854</v>
      </c>
      <c r="Y194" s="19">
        <f t="shared" si="264"/>
        <v>28349</v>
      </c>
      <c r="Z194" s="19"/>
      <c r="AA194" s="19">
        <f t="shared" si="20"/>
        <v>5549.22963</v>
      </c>
      <c r="AB194" s="28">
        <f t="shared" si="8"/>
        <v>12.23775955</v>
      </c>
      <c r="AC194" s="29">
        <f t="shared" si="9"/>
        <v>7.102929743</v>
      </c>
      <c r="AD194" s="29">
        <f t="shared" si="10"/>
        <v>7.586031576</v>
      </c>
      <c r="AE194" s="40">
        <f t="shared" si="304"/>
        <v>0.1407869761</v>
      </c>
      <c r="AF194" s="40">
        <f t="shared" si="305"/>
        <v>0.1318212283</v>
      </c>
      <c r="AG194" s="22">
        <f t="shared" si="22"/>
        <v>0.01803545315</v>
      </c>
      <c r="AH194" s="37">
        <f t="shared" si="23"/>
        <v>0.1844193505</v>
      </c>
      <c r="AI194" s="59">
        <f t="shared" ref="AI194:AJ194" si="311">average(X188:X194)</f>
        <v>29471.42857</v>
      </c>
      <c r="AJ194" s="59">
        <f t="shared" si="311"/>
        <v>18128.71429</v>
      </c>
      <c r="AK194" s="60">
        <f t="shared" si="51"/>
        <v>1.625676709</v>
      </c>
      <c r="AL194" s="76">
        <f t="shared" si="121"/>
        <v>17498.81449</v>
      </c>
      <c r="AM194" s="19"/>
      <c r="AN194" s="19"/>
      <c r="AO194" s="77"/>
      <c r="AP194" s="77"/>
      <c r="AQ194" s="78"/>
      <c r="AR194" s="78"/>
      <c r="AS194" s="78"/>
      <c r="AT194" s="78"/>
      <c r="AU194" s="78"/>
      <c r="AV194" s="78"/>
      <c r="AW194" s="78"/>
      <c r="AX194" s="78"/>
      <c r="AY194" s="76">
        <f t="shared" si="96"/>
        <v>18128.71429</v>
      </c>
      <c r="AZ194" s="79">
        <f t="shared" si="97"/>
        <v>0.1844193505</v>
      </c>
      <c r="BA194" s="80">
        <v>6982.0</v>
      </c>
      <c r="BB194" s="80">
        <v>1103.0</v>
      </c>
      <c r="BC194" s="59">
        <f t="shared" si="106"/>
        <v>6660.714286</v>
      </c>
      <c r="BD194" s="81">
        <f t="shared" si="107"/>
        <v>0.1579776568</v>
      </c>
      <c r="BE194" s="81">
        <f t="shared" si="108"/>
        <v>0.1655120643</v>
      </c>
      <c r="BF194" s="59">
        <f t="shared" si="109"/>
        <v>21367</v>
      </c>
      <c r="BG194" s="59">
        <f t="shared" si="110"/>
        <v>2634</v>
      </c>
      <c r="BH194" s="59">
        <f t="shared" si="111"/>
        <v>11468</v>
      </c>
      <c r="BI194" s="81">
        <f t="shared" si="112"/>
        <v>0.1232742079</v>
      </c>
      <c r="BJ194" s="81">
        <f t="shared" si="113"/>
        <v>0.195400867</v>
      </c>
      <c r="BK194" s="31"/>
      <c r="BL194" s="31"/>
      <c r="BM194" s="31"/>
      <c r="BN194" s="31"/>
      <c r="BO194" s="31"/>
      <c r="BP194" s="31"/>
      <c r="BQ194" s="31"/>
      <c r="BR194" s="31"/>
      <c r="BS194" s="31"/>
      <c r="BT194" s="31"/>
    </row>
    <row r="195">
      <c r="A195" s="16">
        <v>44086.0</v>
      </c>
      <c r="B195" s="17">
        <f t="shared" si="302"/>
        <v>3806</v>
      </c>
      <c r="C195" s="71"/>
      <c r="D195" s="71"/>
      <c r="E195" s="72">
        <v>214746.0</v>
      </c>
      <c r="F195" s="19">
        <f t="shared" si="27"/>
        <v>53638</v>
      </c>
      <c r="G195" s="20">
        <f t="shared" si="2"/>
        <v>0.2497741518</v>
      </c>
      <c r="H195" s="17">
        <f t="shared" si="71"/>
        <v>2241</v>
      </c>
      <c r="I195" s="72">
        <v>152458.0</v>
      </c>
      <c r="J195" s="20">
        <f t="shared" si="3"/>
        <v>0.7099457033</v>
      </c>
      <c r="K195" s="20">
        <f t="shared" si="18"/>
        <v>0.946309308</v>
      </c>
      <c r="L195" s="17">
        <f t="shared" si="36"/>
        <v>106</v>
      </c>
      <c r="M195" s="72">
        <v>8650.0</v>
      </c>
      <c r="N195" s="22">
        <f t="shared" si="16"/>
        <v>0.04028014492</v>
      </c>
      <c r="O195" s="36">
        <f t="shared" si="19"/>
        <v>0.05369069196</v>
      </c>
      <c r="P195" s="61"/>
      <c r="Q195" s="61"/>
      <c r="R195" s="73">
        <v>95539.0</v>
      </c>
      <c r="S195" s="61">
        <f t="shared" si="263"/>
        <v>2620004</v>
      </c>
      <c r="T195" s="73">
        <v>1523214.0</v>
      </c>
      <c r="U195" s="17">
        <f t="shared" si="59"/>
        <v>1308468</v>
      </c>
      <c r="V195" s="85"/>
      <c r="W195" s="84"/>
      <c r="X195" s="62">
        <v>38571.0</v>
      </c>
      <c r="Y195" s="19">
        <f t="shared" si="264"/>
        <v>24922</v>
      </c>
      <c r="Z195" s="19"/>
      <c r="AA195" s="19">
        <f t="shared" si="20"/>
        <v>5641.533333</v>
      </c>
      <c r="AB195" s="28">
        <f t="shared" si="8"/>
        <v>12.20047871</v>
      </c>
      <c r="AC195" s="29">
        <f t="shared" si="9"/>
        <v>7.09309603</v>
      </c>
      <c r="AD195" s="29">
        <f t="shared" si="10"/>
        <v>6.548081976</v>
      </c>
      <c r="AE195" s="40">
        <f t="shared" si="304"/>
        <v>0.1409821601</v>
      </c>
      <c r="AF195" s="40">
        <f t="shared" si="305"/>
        <v>0.1527164754</v>
      </c>
      <c r="AG195" s="22">
        <f t="shared" si="22"/>
        <v>0.01804304542</v>
      </c>
      <c r="AH195" s="37">
        <f t="shared" si="23"/>
        <v>0.1784756089</v>
      </c>
      <c r="AI195" s="59">
        <f t="shared" ref="AI195:AJ195" si="312">average(X189:X195)</f>
        <v>30604.42857</v>
      </c>
      <c r="AJ195" s="59">
        <f t="shared" si="312"/>
        <v>19275.14286</v>
      </c>
      <c r="AK195" s="60">
        <f t="shared" si="51"/>
        <v>1.587766628</v>
      </c>
      <c r="AL195" s="76">
        <f t="shared" si="121"/>
        <v>17051.38119</v>
      </c>
      <c r="AM195" s="19"/>
      <c r="AN195" s="19"/>
      <c r="AO195" s="77"/>
      <c r="AP195" s="77"/>
      <c r="AQ195" s="78"/>
      <c r="AR195" s="78"/>
      <c r="AS195" s="78"/>
      <c r="AT195" s="78"/>
      <c r="AU195" s="78"/>
      <c r="AV195" s="78"/>
      <c r="AW195" s="78"/>
      <c r="AX195" s="78"/>
      <c r="AY195" s="76">
        <f t="shared" si="96"/>
        <v>19275.14286</v>
      </c>
      <c r="AZ195" s="79">
        <f t="shared" si="97"/>
        <v>0.1784756089</v>
      </c>
      <c r="BA195" s="80">
        <v>7644.0</v>
      </c>
      <c r="BB195" s="80">
        <v>1051.0</v>
      </c>
      <c r="BC195" s="59">
        <f t="shared" si="106"/>
        <v>6717.285714</v>
      </c>
      <c r="BD195" s="81">
        <f t="shared" si="107"/>
        <v>0.1374934589</v>
      </c>
      <c r="BE195" s="81">
        <f t="shared" si="108"/>
        <v>0.1685629825</v>
      </c>
      <c r="BF195" s="59">
        <f t="shared" si="109"/>
        <v>17278</v>
      </c>
      <c r="BG195" s="59">
        <f t="shared" si="110"/>
        <v>2755</v>
      </c>
      <c r="BH195" s="59">
        <f t="shared" si="111"/>
        <v>12557.85714</v>
      </c>
      <c r="BI195" s="81">
        <f t="shared" si="112"/>
        <v>0.1594513254</v>
      </c>
      <c r="BJ195" s="81">
        <f t="shared" si="113"/>
        <v>0.1837779421</v>
      </c>
      <c r="BK195" s="31"/>
      <c r="BL195" s="31"/>
      <c r="BM195" s="31"/>
      <c r="BN195" s="31"/>
      <c r="BO195" s="31"/>
      <c r="BP195" s="31"/>
      <c r="BQ195" s="31"/>
      <c r="BR195" s="31"/>
      <c r="BS195" s="31"/>
      <c r="BT195" s="31"/>
    </row>
    <row r="196">
      <c r="A196" s="16">
        <v>44087.0</v>
      </c>
      <c r="B196" s="17">
        <f t="shared" si="302"/>
        <v>3636</v>
      </c>
      <c r="C196" s="71"/>
      <c r="D196" s="71"/>
      <c r="E196" s="72">
        <v>218382.0</v>
      </c>
      <c r="F196" s="19">
        <f t="shared" si="27"/>
        <v>54649</v>
      </c>
      <c r="G196" s="20">
        <f t="shared" si="2"/>
        <v>0.2502449836</v>
      </c>
      <c r="H196" s="17">
        <f t="shared" si="71"/>
        <v>2552</v>
      </c>
      <c r="I196" s="72">
        <v>155010.0</v>
      </c>
      <c r="J196" s="20">
        <f t="shared" si="3"/>
        <v>0.7098112482</v>
      </c>
      <c r="K196" s="20">
        <f t="shared" si="18"/>
        <v>0.9467242401</v>
      </c>
      <c r="L196" s="17">
        <f t="shared" si="36"/>
        <v>73</v>
      </c>
      <c r="M196" s="72">
        <v>8723.0</v>
      </c>
      <c r="N196" s="22">
        <f t="shared" si="16"/>
        <v>0.03994376826</v>
      </c>
      <c r="O196" s="36">
        <f t="shared" si="19"/>
        <v>0.05327575993</v>
      </c>
      <c r="P196" s="61"/>
      <c r="Q196" s="61"/>
      <c r="R196" s="73">
        <v>97227.0</v>
      </c>
      <c r="S196" s="61">
        <f t="shared" si="263"/>
        <v>2650104</v>
      </c>
      <c r="T196" s="73">
        <v>1549352.0</v>
      </c>
      <c r="U196" s="17">
        <f t="shared" si="59"/>
        <v>1330970</v>
      </c>
      <c r="V196" s="85"/>
      <c r="W196" s="84"/>
      <c r="X196" s="62">
        <v>30100.0</v>
      </c>
      <c r="Y196" s="19">
        <f t="shared" si="264"/>
        <v>26138</v>
      </c>
      <c r="Z196" s="19"/>
      <c r="AA196" s="19">
        <f t="shared" si="20"/>
        <v>5738.340741</v>
      </c>
      <c r="AB196" s="28">
        <f t="shared" si="8"/>
        <v>12.13517598</v>
      </c>
      <c r="AC196" s="29">
        <f t="shared" si="9"/>
        <v>7.094687291</v>
      </c>
      <c r="AD196" s="29">
        <f t="shared" si="10"/>
        <v>7.188668867</v>
      </c>
      <c r="AE196" s="40">
        <f t="shared" si="304"/>
        <v>0.1409505393</v>
      </c>
      <c r="AF196" s="40">
        <f t="shared" si="305"/>
        <v>0.1391078124</v>
      </c>
      <c r="AG196" s="22">
        <f t="shared" si="22"/>
        <v>0.01693163086</v>
      </c>
      <c r="AH196" s="37">
        <f t="shared" si="23"/>
        <v>0.1641853638</v>
      </c>
      <c r="AI196" s="59">
        <f t="shared" ref="AI196:AJ196" si="313">average(X190:X196)</f>
        <v>30907.42857</v>
      </c>
      <c r="AJ196" s="59">
        <f t="shared" si="313"/>
        <v>21119.85714</v>
      </c>
      <c r="AK196" s="60">
        <f t="shared" si="51"/>
        <v>1.463429812</v>
      </c>
      <c r="AL196" s="76">
        <f t="shared" si="121"/>
        <v>15963.25037</v>
      </c>
      <c r="AM196" s="19"/>
      <c r="AN196" s="19"/>
      <c r="AO196" s="77"/>
      <c r="AP196" s="77"/>
      <c r="AQ196" s="78"/>
      <c r="AR196" s="78"/>
      <c r="AS196" s="78"/>
      <c r="AT196" s="78"/>
      <c r="AU196" s="78"/>
      <c r="AV196" s="78"/>
      <c r="AW196" s="78"/>
      <c r="AX196" s="78"/>
      <c r="AY196" s="76">
        <f t="shared" si="96"/>
        <v>21119.85714</v>
      </c>
      <c r="AZ196" s="79">
        <f t="shared" si="97"/>
        <v>0.1641853638</v>
      </c>
      <c r="BA196" s="80">
        <v>6547.0</v>
      </c>
      <c r="BB196" s="80">
        <v>1492.0</v>
      </c>
      <c r="BC196" s="59">
        <f t="shared" si="106"/>
        <v>6743.714286</v>
      </c>
      <c r="BD196" s="81">
        <f t="shared" si="107"/>
        <v>0.2278906369</v>
      </c>
      <c r="BE196" s="81">
        <f t="shared" si="108"/>
        <v>0.173134771</v>
      </c>
      <c r="BF196" s="59">
        <f t="shared" si="109"/>
        <v>19591</v>
      </c>
      <c r="BG196" s="59">
        <f t="shared" si="110"/>
        <v>2144</v>
      </c>
      <c r="BH196" s="59">
        <f t="shared" si="111"/>
        <v>14376.14286</v>
      </c>
      <c r="BI196" s="81">
        <f t="shared" si="112"/>
        <v>0.1094380072</v>
      </c>
      <c r="BJ196" s="81">
        <f t="shared" si="113"/>
        <v>0.1599872805</v>
      </c>
      <c r="BK196" s="31"/>
      <c r="BL196" s="31"/>
      <c r="BM196" s="31"/>
      <c r="BN196" s="31"/>
      <c r="BO196" s="31"/>
      <c r="BP196" s="31"/>
      <c r="BQ196" s="31"/>
      <c r="BR196" s="31"/>
      <c r="BS196" s="31"/>
      <c r="BT196" s="31"/>
    </row>
    <row r="197">
      <c r="A197" s="16">
        <v>44088.0</v>
      </c>
      <c r="B197" s="17">
        <f t="shared" si="302"/>
        <v>3141</v>
      </c>
      <c r="C197" s="71"/>
      <c r="D197" s="71"/>
      <c r="E197" s="72">
        <v>221523.0</v>
      </c>
      <c r="F197" s="19">
        <f t="shared" si="27"/>
        <v>54277</v>
      </c>
      <c r="G197" s="20">
        <f t="shared" si="2"/>
        <v>0.2450174474</v>
      </c>
      <c r="H197" s="17">
        <f t="shared" si="71"/>
        <v>3395</v>
      </c>
      <c r="I197" s="72">
        <v>158405.0</v>
      </c>
      <c r="J197" s="20">
        <f t="shared" si="3"/>
        <v>0.7150724755</v>
      </c>
      <c r="K197" s="20">
        <f t="shared" si="18"/>
        <v>0.9471377492</v>
      </c>
      <c r="L197" s="17">
        <f t="shared" si="36"/>
        <v>118</v>
      </c>
      <c r="M197" s="72">
        <v>8841.0</v>
      </c>
      <c r="N197" s="22">
        <f t="shared" si="16"/>
        <v>0.03991007706</v>
      </c>
      <c r="O197" s="36">
        <f t="shared" si="19"/>
        <v>0.05286225082</v>
      </c>
      <c r="P197" s="61"/>
      <c r="Q197" s="61"/>
      <c r="R197" s="73">
        <v>98842.0</v>
      </c>
      <c r="S197" s="61">
        <f t="shared" si="263"/>
        <v>2672710</v>
      </c>
      <c r="T197" s="73">
        <v>1569545.0</v>
      </c>
      <c r="U197" s="17">
        <f t="shared" si="59"/>
        <v>1348022</v>
      </c>
      <c r="V197" s="85"/>
      <c r="W197" s="84"/>
      <c r="X197" s="62">
        <v>22606.0</v>
      </c>
      <c r="Y197" s="19">
        <f t="shared" si="264"/>
        <v>20193</v>
      </c>
      <c r="Z197" s="19"/>
      <c r="AA197" s="19">
        <f t="shared" si="20"/>
        <v>5813.12963</v>
      </c>
      <c r="AB197" s="28">
        <f t="shared" si="8"/>
        <v>12.06515802</v>
      </c>
      <c r="AC197" s="29">
        <f t="shared" si="9"/>
        <v>7.085246227</v>
      </c>
      <c r="AD197" s="29">
        <f t="shared" si="10"/>
        <v>6.428844317</v>
      </c>
      <c r="AE197" s="40">
        <f t="shared" si="304"/>
        <v>0.1411383554</v>
      </c>
      <c r="AF197" s="40">
        <f t="shared" si="305"/>
        <v>0.1555489526</v>
      </c>
      <c r="AG197" s="22">
        <f t="shared" si="22"/>
        <v>0.01438305355</v>
      </c>
      <c r="AH197" s="37">
        <f t="shared" si="23"/>
        <v>0.1615662722</v>
      </c>
      <c r="AI197" s="59">
        <f t="shared" ref="AI197:AJ197" si="314">average(X191:X197)</f>
        <v>31506.57143</v>
      </c>
      <c r="AJ197" s="59">
        <f t="shared" si="314"/>
        <v>21693</v>
      </c>
      <c r="AK197" s="60">
        <f t="shared" si="51"/>
        <v>1.452384245</v>
      </c>
      <c r="AL197" s="76">
        <f t="shared" si="121"/>
        <v>15969.53348</v>
      </c>
      <c r="AM197" s="19"/>
      <c r="AN197" s="19"/>
      <c r="AO197" s="77"/>
      <c r="AP197" s="77"/>
      <c r="AQ197" s="78"/>
      <c r="AR197" s="78"/>
      <c r="AS197" s="78"/>
      <c r="AT197" s="78"/>
      <c r="AU197" s="78"/>
      <c r="AV197" s="78"/>
      <c r="AW197" s="78"/>
      <c r="AX197" s="78"/>
      <c r="AY197" s="76">
        <f t="shared" si="96"/>
        <v>21693</v>
      </c>
      <c r="AZ197" s="79">
        <f t="shared" si="97"/>
        <v>0.1615662722</v>
      </c>
      <c r="BA197" s="80">
        <v>3834.0</v>
      </c>
      <c r="BB197" s="80">
        <v>1062.0</v>
      </c>
      <c r="BC197" s="59">
        <f t="shared" si="106"/>
        <v>6595.571429</v>
      </c>
      <c r="BD197" s="81">
        <f t="shared" si="107"/>
        <v>0.2769953052</v>
      </c>
      <c r="BE197" s="81">
        <f t="shared" si="108"/>
        <v>0.1760921831</v>
      </c>
      <c r="BF197" s="59">
        <f t="shared" si="109"/>
        <v>16359</v>
      </c>
      <c r="BG197" s="59">
        <f t="shared" si="110"/>
        <v>2079</v>
      </c>
      <c r="BH197" s="59">
        <f t="shared" si="111"/>
        <v>15097.42857</v>
      </c>
      <c r="BI197" s="81">
        <f t="shared" si="112"/>
        <v>0.1270860077</v>
      </c>
      <c r="BJ197" s="81">
        <f t="shared" si="113"/>
        <v>0.1552203781</v>
      </c>
      <c r="BK197" s="31"/>
      <c r="BL197" s="31"/>
      <c r="BM197" s="31"/>
      <c r="BN197" s="31"/>
      <c r="BO197" s="31"/>
      <c r="BP197" s="31"/>
      <c r="BQ197" s="31"/>
      <c r="BR197" s="31"/>
      <c r="BS197" s="31"/>
      <c r="BT197" s="31"/>
    </row>
    <row r="198">
      <c r="A198" s="16">
        <v>44089.0</v>
      </c>
      <c r="B198" s="17">
        <f t="shared" si="302"/>
        <v>3507</v>
      </c>
      <c r="C198" s="71"/>
      <c r="D198" s="71"/>
      <c r="E198" s="72">
        <v>225030.0</v>
      </c>
      <c r="F198" s="19">
        <f t="shared" si="27"/>
        <v>55000</v>
      </c>
      <c r="G198" s="20">
        <f t="shared" si="2"/>
        <v>0.2444118562</v>
      </c>
      <c r="H198" s="17">
        <f t="shared" si="71"/>
        <v>2660</v>
      </c>
      <c r="I198" s="72">
        <v>161065.0</v>
      </c>
      <c r="J198" s="20">
        <f t="shared" si="3"/>
        <v>0.7157490112</v>
      </c>
      <c r="K198" s="20">
        <f t="shared" si="18"/>
        <v>0.9472740105</v>
      </c>
      <c r="L198" s="17">
        <f t="shared" si="36"/>
        <v>124</v>
      </c>
      <c r="M198" s="72">
        <v>8965.0</v>
      </c>
      <c r="N198" s="22">
        <f t="shared" si="16"/>
        <v>0.03983913256</v>
      </c>
      <c r="O198" s="36">
        <f t="shared" si="19"/>
        <v>0.05272598953</v>
      </c>
      <c r="P198" s="61"/>
      <c r="Q198" s="61"/>
      <c r="R198" s="73">
        <v>99634.0</v>
      </c>
      <c r="S198" s="61">
        <f t="shared" si="263"/>
        <v>2715346</v>
      </c>
      <c r="T198" s="73">
        <v>1592056.0</v>
      </c>
      <c r="U198" s="17">
        <f t="shared" si="59"/>
        <v>1367026</v>
      </c>
      <c r="V198" s="85"/>
      <c r="W198" s="84"/>
      <c r="X198" s="62">
        <v>42636.0</v>
      </c>
      <c r="Y198" s="19">
        <f t="shared" si="264"/>
        <v>22511</v>
      </c>
      <c r="Z198" s="19"/>
      <c r="AA198" s="19">
        <f t="shared" si="20"/>
        <v>5896.503704</v>
      </c>
      <c r="AB198" s="28">
        <f t="shared" si="8"/>
        <v>12.06659557</v>
      </c>
      <c r="AC198" s="29">
        <f t="shared" si="9"/>
        <v>7.07486113</v>
      </c>
      <c r="AD198" s="29">
        <f t="shared" si="10"/>
        <v>6.418876533</v>
      </c>
      <c r="AE198" s="40">
        <f t="shared" si="304"/>
        <v>0.1413455306</v>
      </c>
      <c r="AF198" s="40">
        <f t="shared" si="305"/>
        <v>0.1557905024</v>
      </c>
      <c r="AG198" s="22">
        <f t="shared" si="22"/>
        <v>0.01583131323</v>
      </c>
      <c r="AH198" s="37">
        <f t="shared" si="23"/>
        <v>0.1584348576</v>
      </c>
      <c r="AI198" s="59">
        <f t="shared" ref="AI198:AJ198" si="315">average(X192:X198)</f>
        <v>32934.14286</v>
      </c>
      <c r="AJ198" s="59">
        <f t="shared" si="315"/>
        <v>22537.42857</v>
      </c>
      <c r="AK198" s="60">
        <f t="shared" si="51"/>
        <v>1.461308807</v>
      </c>
      <c r="AL198" s="76">
        <f t="shared" si="121"/>
        <v>15785.4986</v>
      </c>
      <c r="AM198" s="19"/>
      <c r="AN198" s="19"/>
      <c r="AO198" s="77"/>
      <c r="AP198" s="77"/>
      <c r="AQ198" s="78"/>
      <c r="AR198" s="78"/>
      <c r="AS198" s="78"/>
      <c r="AT198" s="78"/>
      <c r="AU198" s="78"/>
      <c r="AV198" s="78"/>
      <c r="AW198" s="78"/>
      <c r="AX198" s="78"/>
      <c r="AY198" s="76">
        <f t="shared" si="96"/>
        <v>22537.42857</v>
      </c>
      <c r="AZ198" s="79">
        <f t="shared" si="97"/>
        <v>0.1584348576</v>
      </c>
      <c r="BA198" s="80">
        <v>7141.0</v>
      </c>
      <c r="BB198" s="80">
        <v>1027.0</v>
      </c>
      <c r="BC198" s="59">
        <f t="shared" si="106"/>
        <v>6636.285714</v>
      </c>
      <c r="BD198" s="81">
        <f t="shared" si="107"/>
        <v>0.1438173925</v>
      </c>
      <c r="BE198" s="81">
        <f t="shared" si="108"/>
        <v>0.1767124467</v>
      </c>
      <c r="BF198" s="59">
        <f t="shared" si="109"/>
        <v>15370</v>
      </c>
      <c r="BG198" s="59">
        <f t="shared" si="110"/>
        <v>2480</v>
      </c>
      <c r="BH198" s="59">
        <f t="shared" si="111"/>
        <v>15901.14286</v>
      </c>
      <c r="BI198" s="81">
        <f t="shared" si="112"/>
        <v>0.1613532856</v>
      </c>
      <c r="BJ198" s="81">
        <f t="shared" si="113"/>
        <v>0.1508067704</v>
      </c>
      <c r="BK198" s="31"/>
      <c r="BL198" s="31"/>
      <c r="BM198" s="31"/>
      <c r="BN198" s="31"/>
      <c r="BO198" s="31"/>
      <c r="BP198" s="31"/>
      <c r="BQ198" s="31"/>
      <c r="BR198" s="31"/>
      <c r="BS198" s="31"/>
      <c r="BT198" s="31"/>
    </row>
    <row r="199">
      <c r="A199" s="16">
        <v>44090.0</v>
      </c>
      <c r="B199" s="17">
        <f t="shared" si="302"/>
        <v>3963</v>
      </c>
      <c r="C199" s="71"/>
      <c r="D199" s="71"/>
      <c r="E199" s="72">
        <v>228993.0</v>
      </c>
      <c r="F199" s="19">
        <f t="shared" si="27"/>
        <v>55792</v>
      </c>
      <c r="G199" s="20">
        <f t="shared" si="2"/>
        <v>0.2436406353</v>
      </c>
      <c r="H199" s="17">
        <f t="shared" si="71"/>
        <v>3036</v>
      </c>
      <c r="I199" s="72">
        <v>164101.0</v>
      </c>
      <c r="J199" s="20">
        <f t="shared" si="3"/>
        <v>0.7166201587</v>
      </c>
      <c r="K199" s="20">
        <f t="shared" si="18"/>
        <v>0.9474598876</v>
      </c>
      <c r="L199" s="17">
        <f t="shared" si="36"/>
        <v>135</v>
      </c>
      <c r="M199" s="72">
        <v>9100.0</v>
      </c>
      <c r="N199" s="22">
        <f t="shared" si="16"/>
        <v>0.039739206</v>
      </c>
      <c r="O199" s="36">
        <f t="shared" si="19"/>
        <v>0.05254011236</v>
      </c>
      <c r="P199" s="61"/>
      <c r="Q199" s="61"/>
      <c r="R199" s="73">
        <v>100236.0</v>
      </c>
      <c r="S199" s="61">
        <f t="shared" si="263"/>
        <v>2755120</v>
      </c>
      <c r="T199" s="73">
        <v>1622769.0</v>
      </c>
      <c r="U199" s="17">
        <f t="shared" si="59"/>
        <v>1393776</v>
      </c>
      <c r="V199" s="85"/>
      <c r="W199" s="84"/>
      <c r="X199" s="62">
        <v>39774.0</v>
      </c>
      <c r="Y199" s="19">
        <f t="shared" si="264"/>
        <v>30713</v>
      </c>
      <c r="Z199" s="19"/>
      <c r="AA199" s="19">
        <f t="shared" si="20"/>
        <v>6010.255556</v>
      </c>
      <c r="AB199" s="28">
        <f t="shared" si="8"/>
        <v>12.03145948</v>
      </c>
      <c r="AC199" s="29">
        <f t="shared" si="9"/>
        <v>7.08654413</v>
      </c>
      <c r="AD199" s="29">
        <f t="shared" si="10"/>
        <v>7.749936916</v>
      </c>
      <c r="AE199" s="40">
        <f t="shared" si="304"/>
        <v>0.1411125058</v>
      </c>
      <c r="AF199" s="40">
        <f t="shared" si="305"/>
        <v>0.1290333084</v>
      </c>
      <c r="AG199" s="22">
        <f t="shared" si="22"/>
        <v>0.0176109852</v>
      </c>
      <c r="AH199" s="37">
        <f t="shared" si="23"/>
        <v>0.1481517847</v>
      </c>
      <c r="AI199" s="59">
        <f t="shared" ref="AI199:AJ199" si="316">average(X193:X199)</f>
        <v>34350</v>
      </c>
      <c r="AJ199" s="59">
        <f t="shared" si="316"/>
        <v>24734.28571</v>
      </c>
      <c r="AK199" s="60">
        <f t="shared" si="51"/>
        <v>1.388760541</v>
      </c>
      <c r="AL199" s="76">
        <f t="shared" si="121"/>
        <v>14850.14229</v>
      </c>
      <c r="AM199" s="19"/>
      <c r="AN199" s="19"/>
      <c r="AO199" s="77"/>
      <c r="AP199" s="77"/>
      <c r="AQ199" s="78"/>
      <c r="AR199" s="78"/>
      <c r="AS199" s="78"/>
      <c r="AT199" s="78"/>
      <c r="AU199" s="78"/>
      <c r="AV199" s="78"/>
      <c r="AW199" s="78"/>
      <c r="AX199" s="78"/>
      <c r="AY199" s="76">
        <f t="shared" si="96"/>
        <v>24734.28571</v>
      </c>
      <c r="AZ199" s="79">
        <f t="shared" si="97"/>
        <v>0.1481517847</v>
      </c>
      <c r="BA199" s="80">
        <v>5561.0</v>
      </c>
      <c r="BB199" s="80">
        <v>1505.0</v>
      </c>
      <c r="BC199" s="59">
        <f t="shared" si="106"/>
        <v>6298.857143</v>
      </c>
      <c r="BD199" s="81">
        <f t="shared" si="107"/>
        <v>0.2706347779</v>
      </c>
      <c r="BE199" s="81">
        <f t="shared" si="108"/>
        <v>0.1970879071</v>
      </c>
      <c r="BF199" s="59">
        <f t="shared" si="109"/>
        <v>25152</v>
      </c>
      <c r="BG199" s="59">
        <f t="shared" si="110"/>
        <v>2458</v>
      </c>
      <c r="BH199" s="59">
        <f t="shared" si="111"/>
        <v>18435.42857</v>
      </c>
      <c r="BI199" s="81">
        <f t="shared" si="112"/>
        <v>0.09772582697</v>
      </c>
      <c r="BJ199" s="81">
        <f t="shared" si="113"/>
        <v>0.1314317153</v>
      </c>
      <c r="BK199" s="31"/>
      <c r="BL199" s="31"/>
      <c r="BM199" s="31"/>
      <c r="BN199" s="31"/>
      <c r="BO199" s="31"/>
      <c r="BP199" s="31"/>
      <c r="BQ199" s="31"/>
      <c r="BR199" s="31"/>
      <c r="BS199" s="31"/>
      <c r="BT199" s="31"/>
    </row>
    <row r="200">
      <c r="A200" s="16">
        <v>44091.0</v>
      </c>
      <c r="B200" s="17">
        <f t="shared" si="302"/>
        <v>3635</v>
      </c>
      <c r="C200" s="71"/>
      <c r="D200" s="71"/>
      <c r="E200" s="72">
        <v>232628.0</v>
      </c>
      <c r="F200" s="19">
        <f t="shared" si="27"/>
        <v>56720</v>
      </c>
      <c r="G200" s="20">
        <f t="shared" si="2"/>
        <v>0.2438227556</v>
      </c>
      <c r="H200" s="17">
        <f t="shared" si="71"/>
        <v>2585</v>
      </c>
      <c r="I200" s="72">
        <v>166686.0</v>
      </c>
      <c r="J200" s="20">
        <f t="shared" si="3"/>
        <v>0.716534553</v>
      </c>
      <c r="K200" s="20">
        <f t="shared" si="18"/>
        <v>0.9475748687</v>
      </c>
      <c r="L200" s="17">
        <f t="shared" si="36"/>
        <v>122</v>
      </c>
      <c r="M200" s="72">
        <v>9222.0</v>
      </c>
      <c r="N200" s="22">
        <f t="shared" si="16"/>
        <v>0.03964269134</v>
      </c>
      <c r="O200" s="36">
        <f t="shared" si="19"/>
        <v>0.05242513132</v>
      </c>
      <c r="P200" s="61"/>
      <c r="Q200" s="61"/>
      <c r="R200" s="73">
        <v>103209.0</v>
      </c>
      <c r="S200" s="61">
        <f t="shared" si="263"/>
        <v>2796924</v>
      </c>
      <c r="T200" s="73">
        <v>1652324.0</v>
      </c>
      <c r="U200" s="17">
        <f t="shared" si="59"/>
        <v>1419696</v>
      </c>
      <c r="V200" s="85"/>
      <c r="W200" s="84"/>
      <c r="X200" s="62">
        <v>41804.0</v>
      </c>
      <c r="Y200" s="19">
        <f t="shared" si="264"/>
        <v>29555</v>
      </c>
      <c r="Z200" s="19"/>
      <c r="AA200" s="19">
        <f t="shared" si="20"/>
        <v>6119.718519</v>
      </c>
      <c r="AB200" s="28">
        <f t="shared" si="8"/>
        <v>12.02316144</v>
      </c>
      <c r="AC200" s="29">
        <f t="shared" si="9"/>
        <v>7.102859501</v>
      </c>
      <c r="AD200" s="29">
        <f t="shared" si="10"/>
        <v>8.130674003</v>
      </c>
      <c r="AE200" s="40">
        <f t="shared" si="304"/>
        <v>0.1407883684</v>
      </c>
      <c r="AF200" s="40">
        <f t="shared" si="305"/>
        <v>0.1229910337</v>
      </c>
      <c r="AG200" s="22">
        <f t="shared" si="22"/>
        <v>0.01587384767</v>
      </c>
      <c r="AH200" s="37">
        <f t="shared" si="23"/>
        <v>0.1394059688</v>
      </c>
      <c r="AI200" s="59">
        <f t="shared" ref="AI200:AJ200" si="317">average(X194:X200)</f>
        <v>35335</v>
      </c>
      <c r="AJ200" s="59">
        <f t="shared" si="317"/>
        <v>26054.42857</v>
      </c>
      <c r="AK200" s="60">
        <f t="shared" si="51"/>
        <v>1.356199385</v>
      </c>
      <c r="AL200" s="76">
        <f t="shared" si="121"/>
        <v>14387.95064</v>
      </c>
      <c r="AM200" s="19"/>
      <c r="AN200" s="19"/>
      <c r="AO200" s="77"/>
      <c r="AP200" s="77"/>
      <c r="AQ200" s="78"/>
      <c r="AR200" s="78"/>
      <c r="AS200" s="78"/>
      <c r="AT200" s="78"/>
      <c r="AU200" s="78"/>
      <c r="AV200" s="78"/>
      <c r="AW200" s="78"/>
      <c r="AX200" s="78"/>
      <c r="AY200" s="76">
        <f t="shared" si="96"/>
        <v>26054.42857</v>
      </c>
      <c r="AZ200" s="79">
        <f t="shared" si="97"/>
        <v>0.1394059688</v>
      </c>
      <c r="BA200" s="80">
        <v>7615.0</v>
      </c>
      <c r="BB200" s="80">
        <v>1014.0</v>
      </c>
      <c r="BC200" s="59">
        <f t="shared" si="106"/>
        <v>6474.857143</v>
      </c>
      <c r="BD200" s="81">
        <f t="shared" si="107"/>
        <v>0.1331582403</v>
      </c>
      <c r="BE200" s="81">
        <f t="shared" si="108"/>
        <v>0.1821110229</v>
      </c>
      <c r="BF200" s="59">
        <f t="shared" si="109"/>
        <v>21940</v>
      </c>
      <c r="BG200" s="59">
        <f t="shared" si="110"/>
        <v>2621</v>
      </c>
      <c r="BH200" s="59">
        <f t="shared" si="111"/>
        <v>19579.57143</v>
      </c>
      <c r="BI200" s="81">
        <f t="shared" si="112"/>
        <v>0.1194621696</v>
      </c>
      <c r="BJ200" s="81">
        <f t="shared" si="113"/>
        <v>0.1252836411</v>
      </c>
      <c r="BK200" s="31"/>
      <c r="BL200" s="31"/>
      <c r="BM200" s="31"/>
      <c r="BN200" s="31"/>
      <c r="BO200" s="31"/>
      <c r="BP200" s="31"/>
      <c r="BQ200" s="31"/>
      <c r="BR200" s="31"/>
      <c r="BS200" s="31"/>
      <c r="BT200" s="31"/>
    </row>
    <row r="201">
      <c r="A201" s="16">
        <v>44092.0</v>
      </c>
      <c r="B201" s="17">
        <f t="shared" si="302"/>
        <v>3891</v>
      </c>
      <c r="C201" s="71"/>
      <c r="D201" s="71"/>
      <c r="E201" s="72">
        <v>236519.0</v>
      </c>
      <c r="F201" s="19">
        <f t="shared" si="27"/>
        <v>56409</v>
      </c>
      <c r="G201" s="20">
        <f t="shared" si="2"/>
        <v>0.2384966958</v>
      </c>
      <c r="H201" s="17">
        <f t="shared" si="71"/>
        <v>4088</v>
      </c>
      <c r="I201" s="72">
        <v>170774.0</v>
      </c>
      <c r="J201" s="20">
        <f t="shared" si="3"/>
        <v>0.7220307882</v>
      </c>
      <c r="K201" s="20">
        <f t="shared" si="18"/>
        <v>0.9481650103</v>
      </c>
      <c r="L201" s="17">
        <f t="shared" si="36"/>
        <v>114</v>
      </c>
      <c r="M201" s="72">
        <v>9336.0</v>
      </c>
      <c r="N201" s="22">
        <f t="shared" si="16"/>
        <v>0.03947251595</v>
      </c>
      <c r="O201" s="36">
        <f t="shared" si="19"/>
        <v>0.05183498973</v>
      </c>
      <c r="P201" s="61"/>
      <c r="Q201" s="61"/>
      <c r="R201" s="73">
        <v>104866.0</v>
      </c>
      <c r="S201" s="61">
        <f t="shared" si="263"/>
        <v>2841352</v>
      </c>
      <c r="T201" s="73">
        <v>1676648.0</v>
      </c>
      <c r="U201" s="17">
        <f t="shared" si="59"/>
        <v>1440129</v>
      </c>
      <c r="V201" s="85"/>
      <c r="W201" s="84"/>
      <c r="X201" s="62">
        <v>44428.0</v>
      </c>
      <c r="Y201" s="19">
        <f t="shared" si="264"/>
        <v>24324</v>
      </c>
      <c r="Z201" s="19"/>
      <c r="AA201" s="19">
        <f t="shared" si="20"/>
        <v>6209.807407</v>
      </c>
      <c r="AB201" s="28">
        <f t="shared" si="8"/>
        <v>12.01320824</v>
      </c>
      <c r="AC201" s="29">
        <f t="shared" si="9"/>
        <v>7.088851213</v>
      </c>
      <c r="AD201" s="29">
        <f t="shared" si="10"/>
        <v>6.251349268</v>
      </c>
      <c r="AE201" s="40">
        <f t="shared" si="304"/>
        <v>0.1410665805</v>
      </c>
      <c r="AF201" s="40">
        <f t="shared" si="305"/>
        <v>0.1599654662</v>
      </c>
      <c r="AG201" s="22">
        <f t="shared" si="22"/>
        <v>0.01672627543</v>
      </c>
      <c r="AH201" s="37">
        <f t="shared" si="23"/>
        <v>0.1434154164</v>
      </c>
      <c r="AI201" s="59">
        <f t="shared" ref="AI201:AJ201" si="318">average(X195:X201)</f>
        <v>37131.28571</v>
      </c>
      <c r="AJ201" s="59">
        <f t="shared" si="318"/>
        <v>25479.42857</v>
      </c>
      <c r="AK201" s="60">
        <f t="shared" si="51"/>
        <v>1.457304492</v>
      </c>
      <c r="AL201" s="76">
        <f t="shared" si="121"/>
        <v>15039.40105</v>
      </c>
      <c r="AM201" s="19"/>
      <c r="AN201" s="19"/>
      <c r="AO201" s="77"/>
      <c r="AP201" s="77"/>
      <c r="AQ201" s="78"/>
      <c r="AR201" s="78"/>
      <c r="AS201" s="78"/>
      <c r="AT201" s="78"/>
      <c r="AU201" s="78"/>
      <c r="AV201" s="78"/>
      <c r="AW201" s="78"/>
      <c r="AX201" s="78"/>
      <c r="AY201" s="76">
        <f t="shared" si="96"/>
        <v>25479.42857</v>
      </c>
      <c r="AZ201" s="79">
        <f t="shared" si="97"/>
        <v>0.1434154164</v>
      </c>
      <c r="BA201" s="80">
        <v>8192.0</v>
      </c>
      <c r="BB201" s="80">
        <v>1403.0</v>
      </c>
      <c r="BC201" s="59">
        <f t="shared" si="106"/>
        <v>6647.714286</v>
      </c>
      <c r="BD201" s="81">
        <f t="shared" si="107"/>
        <v>0.1712646484</v>
      </c>
      <c r="BE201" s="81">
        <f t="shared" si="108"/>
        <v>0.1838225813</v>
      </c>
      <c r="BF201" s="59">
        <f t="shared" si="109"/>
        <v>16132</v>
      </c>
      <c r="BG201" s="59">
        <f t="shared" si="110"/>
        <v>2488</v>
      </c>
      <c r="BH201" s="59">
        <f t="shared" si="111"/>
        <v>18831.71429</v>
      </c>
      <c r="BI201" s="81">
        <f t="shared" si="112"/>
        <v>0.1542276221</v>
      </c>
      <c r="BJ201" s="81">
        <f t="shared" si="113"/>
        <v>0.1291514315</v>
      </c>
      <c r="BK201" s="31"/>
      <c r="BL201" s="31"/>
      <c r="BM201" s="31"/>
      <c r="BN201" s="31"/>
      <c r="BO201" s="31"/>
      <c r="BP201" s="31"/>
      <c r="BQ201" s="31"/>
      <c r="BR201" s="31"/>
      <c r="BS201" s="31"/>
      <c r="BT201" s="31"/>
    </row>
    <row r="202">
      <c r="A202" s="16">
        <v>44093.0</v>
      </c>
      <c r="B202" s="17">
        <f t="shared" si="302"/>
        <v>4168</v>
      </c>
      <c r="C202" s="71"/>
      <c r="D202" s="71"/>
      <c r="E202" s="72">
        <v>240687.0</v>
      </c>
      <c r="F202" s="19">
        <f t="shared" si="27"/>
        <v>56889</v>
      </c>
      <c r="G202" s="20">
        <f t="shared" si="2"/>
        <v>0.2363609169</v>
      </c>
      <c r="H202" s="17">
        <f t="shared" si="71"/>
        <v>3576</v>
      </c>
      <c r="I202" s="72">
        <v>174350.0</v>
      </c>
      <c r="J202" s="20">
        <f t="shared" si="3"/>
        <v>0.7243847819</v>
      </c>
      <c r="K202" s="20">
        <f t="shared" si="18"/>
        <v>0.948595741</v>
      </c>
      <c r="L202" s="17">
        <f t="shared" si="36"/>
        <v>112</v>
      </c>
      <c r="M202" s="72">
        <v>9448.0</v>
      </c>
      <c r="N202" s="22">
        <f t="shared" si="16"/>
        <v>0.03925430123</v>
      </c>
      <c r="O202" s="36">
        <f t="shared" si="19"/>
        <v>0.05140425902</v>
      </c>
      <c r="P202" s="61"/>
      <c r="Q202" s="61"/>
      <c r="R202" s="73">
        <v>107863.0</v>
      </c>
      <c r="S202" s="61">
        <f t="shared" si="263"/>
        <v>2885895</v>
      </c>
      <c r="T202" s="73">
        <v>1698202.0</v>
      </c>
      <c r="U202" s="17">
        <f t="shared" si="59"/>
        <v>1457515</v>
      </c>
      <c r="V202" s="85"/>
      <c r="W202" s="84"/>
      <c r="X202" s="62">
        <f>44156+387</f>
        <v>44543</v>
      </c>
      <c r="Y202" s="19">
        <f t="shared" si="264"/>
        <v>21554</v>
      </c>
      <c r="Z202" s="19"/>
      <c r="AA202" s="19">
        <f t="shared" si="20"/>
        <v>6289.637037</v>
      </c>
      <c r="AB202" s="28">
        <f t="shared" si="8"/>
        <v>11.99024044</v>
      </c>
      <c r="AC202" s="29">
        <f t="shared" si="9"/>
        <v>7.055644883</v>
      </c>
      <c r="AD202" s="29">
        <f t="shared" si="10"/>
        <v>5.171305182</v>
      </c>
      <c r="AE202" s="40">
        <f t="shared" si="304"/>
        <v>0.1417304891</v>
      </c>
      <c r="AF202" s="40">
        <f t="shared" si="305"/>
        <v>0.1933747796</v>
      </c>
      <c r="AG202" s="22">
        <f t="shared" si="22"/>
        <v>0.0176222629</v>
      </c>
      <c r="AH202" s="37">
        <f t="shared" si="23"/>
        <v>0.148244451</v>
      </c>
      <c r="AI202" s="59">
        <f t="shared" ref="AI202:AJ202" si="319">average(X196:X202)</f>
        <v>37984.42857</v>
      </c>
      <c r="AJ202" s="59">
        <f t="shared" si="319"/>
        <v>24998.28571</v>
      </c>
      <c r="AK202" s="60">
        <f t="shared" si="51"/>
        <v>1.519481336</v>
      </c>
      <c r="AL202" s="76">
        <f t="shared" si="121"/>
        <v>15990.09122</v>
      </c>
      <c r="AM202" s="19"/>
      <c r="AN202" s="19"/>
      <c r="AO202" s="77"/>
      <c r="AP202" s="77"/>
      <c r="AQ202" s="78"/>
      <c r="AR202" s="78"/>
      <c r="AS202" s="78"/>
      <c r="AT202" s="78"/>
      <c r="AU202" s="78"/>
      <c r="AV202" s="78"/>
      <c r="AW202" s="78"/>
      <c r="AX202" s="78"/>
      <c r="AY202" s="76">
        <f t="shared" si="96"/>
        <v>24998.28571</v>
      </c>
      <c r="AZ202" s="79">
        <f t="shared" si="97"/>
        <v>0.148244451</v>
      </c>
      <c r="BA202" s="80">
        <v>7182.0</v>
      </c>
      <c r="BB202" s="80">
        <v>932.0</v>
      </c>
      <c r="BC202" s="59">
        <f t="shared" si="106"/>
        <v>6581.714286</v>
      </c>
      <c r="BD202" s="81">
        <f t="shared" si="107"/>
        <v>0.1297688666</v>
      </c>
      <c r="BE202" s="81">
        <f t="shared" si="108"/>
        <v>0.1830830005</v>
      </c>
      <c r="BF202" s="59">
        <f t="shared" si="109"/>
        <v>14372</v>
      </c>
      <c r="BG202" s="59">
        <f t="shared" si="110"/>
        <v>3236</v>
      </c>
      <c r="BH202" s="59">
        <f t="shared" si="111"/>
        <v>18416.57143</v>
      </c>
      <c r="BI202" s="81">
        <f t="shared" si="112"/>
        <v>0.2251600334</v>
      </c>
      <c r="BJ202" s="81">
        <f t="shared" si="113"/>
        <v>0.1357938503</v>
      </c>
      <c r="BK202" s="31"/>
      <c r="BL202" s="31"/>
      <c r="BM202" s="31"/>
      <c r="BN202" s="31"/>
      <c r="BO202" s="31"/>
      <c r="BP202" s="31"/>
      <c r="BQ202" s="31"/>
      <c r="BR202" s="31"/>
      <c r="BS202" s="31"/>
      <c r="BT202" s="31"/>
    </row>
    <row r="203">
      <c r="A203" s="16">
        <v>44094.0</v>
      </c>
      <c r="B203" s="17">
        <f t="shared" si="302"/>
        <v>3989</v>
      </c>
      <c r="C203" s="71"/>
      <c r="D203" s="71"/>
      <c r="E203" s="72">
        <v>244676.0</v>
      </c>
      <c r="F203" s="19">
        <f t="shared" si="27"/>
        <v>57796</v>
      </c>
      <c r="G203" s="20">
        <f t="shared" si="2"/>
        <v>0.2362144223</v>
      </c>
      <c r="H203" s="17">
        <f t="shared" si="71"/>
        <v>2977</v>
      </c>
      <c r="I203" s="72">
        <v>177327.0</v>
      </c>
      <c r="J203" s="20">
        <f t="shared" si="3"/>
        <v>0.7247421079</v>
      </c>
      <c r="K203" s="20">
        <f t="shared" si="18"/>
        <v>0.9488816353</v>
      </c>
      <c r="L203" s="17">
        <f t="shared" si="36"/>
        <v>105</v>
      </c>
      <c r="M203" s="72">
        <v>9553.0</v>
      </c>
      <c r="N203" s="22">
        <f t="shared" si="16"/>
        <v>0.03904346973</v>
      </c>
      <c r="O203" s="36">
        <f t="shared" si="19"/>
        <v>0.05111836473</v>
      </c>
      <c r="P203" s="61"/>
      <c r="Q203" s="61"/>
      <c r="R203" s="73">
        <v>107370.0</v>
      </c>
      <c r="S203" s="61">
        <f t="shared" si="263"/>
        <v>2922648</v>
      </c>
      <c r="T203" s="73">
        <v>1718175.0</v>
      </c>
      <c r="U203" s="17">
        <f t="shared" si="59"/>
        <v>1473499</v>
      </c>
      <c r="V203" s="85"/>
      <c r="W203" s="84"/>
      <c r="X203" s="62">
        <v>36753.0</v>
      </c>
      <c r="Y203" s="19">
        <f t="shared" si="264"/>
        <v>19973</v>
      </c>
      <c r="Z203" s="19"/>
      <c r="AA203" s="19">
        <f t="shared" si="20"/>
        <v>6363.611111</v>
      </c>
      <c r="AB203" s="28">
        <f t="shared" si="8"/>
        <v>11.94497213</v>
      </c>
      <c r="AC203" s="29">
        <f t="shared" si="9"/>
        <v>7.022245745</v>
      </c>
      <c r="AD203" s="29">
        <f t="shared" si="10"/>
        <v>5.007019303</v>
      </c>
      <c r="AE203" s="40">
        <f t="shared" si="304"/>
        <v>0.1424045863</v>
      </c>
      <c r="AF203" s="40">
        <f t="shared" si="305"/>
        <v>0.1997196215</v>
      </c>
      <c r="AG203" s="22">
        <f t="shared" si="22"/>
        <v>0.016573392</v>
      </c>
      <c r="AH203" s="37">
        <f t="shared" si="23"/>
        <v>0.1557489205</v>
      </c>
      <c r="AI203" s="59">
        <f t="shared" ref="AI203:AJ203" si="320">average(X197:X203)</f>
        <v>38934.85714</v>
      </c>
      <c r="AJ203" s="59">
        <f t="shared" si="320"/>
        <v>24117.57143</v>
      </c>
      <c r="AK203" s="60">
        <f t="shared" si="51"/>
        <v>1.614377188</v>
      </c>
      <c r="AL203" s="76">
        <f t="shared" si="121"/>
        <v>16722.76159</v>
      </c>
      <c r="AM203" s="19"/>
      <c r="AN203" s="19"/>
      <c r="AO203" s="77"/>
      <c r="AP203" s="77"/>
      <c r="AQ203" s="78"/>
      <c r="AR203" s="78"/>
      <c r="AS203" s="78"/>
      <c r="AT203" s="78"/>
      <c r="AU203" s="78"/>
      <c r="AV203" s="78"/>
      <c r="AW203" s="78"/>
      <c r="AX203" s="78"/>
      <c r="AY203" s="76">
        <f t="shared" si="96"/>
        <v>24117.57143</v>
      </c>
      <c r="AZ203" s="79">
        <f t="shared" si="97"/>
        <v>0.1557489205</v>
      </c>
      <c r="BA203" s="80">
        <v>8010.0</v>
      </c>
      <c r="BB203" s="80">
        <v>1079.0</v>
      </c>
      <c r="BC203" s="59">
        <f t="shared" si="106"/>
        <v>6790.714286</v>
      </c>
      <c r="BD203" s="81">
        <f t="shared" si="107"/>
        <v>0.1347066167</v>
      </c>
      <c r="BE203" s="81">
        <f t="shared" si="108"/>
        <v>0.1687598612</v>
      </c>
      <c r="BF203" s="59">
        <f t="shared" si="109"/>
        <v>11963</v>
      </c>
      <c r="BG203" s="59">
        <f t="shared" si="110"/>
        <v>2910</v>
      </c>
      <c r="BH203" s="59">
        <f t="shared" si="111"/>
        <v>17326.85714</v>
      </c>
      <c r="BI203" s="81">
        <f t="shared" si="112"/>
        <v>0.2432500209</v>
      </c>
      <c r="BJ203" s="81">
        <f t="shared" si="113"/>
        <v>0.1506496933</v>
      </c>
      <c r="BK203" s="31"/>
      <c r="BL203" s="31"/>
      <c r="BM203" s="31"/>
      <c r="BN203" s="31"/>
      <c r="BO203" s="31"/>
      <c r="BP203" s="31"/>
      <c r="BQ203" s="31"/>
      <c r="BR203" s="31"/>
      <c r="BS203" s="31"/>
      <c r="BT203" s="31"/>
    </row>
    <row r="204">
      <c r="A204" s="16">
        <v>44095.0</v>
      </c>
      <c r="B204" s="17">
        <f t="shared" si="302"/>
        <v>4176</v>
      </c>
      <c r="C204" s="71"/>
      <c r="D204" s="71"/>
      <c r="E204" s="72">
        <v>248852.0</v>
      </c>
      <c r="F204" s="19">
        <f t="shared" si="27"/>
        <v>58378</v>
      </c>
      <c r="G204" s="20">
        <f t="shared" si="2"/>
        <v>0.2345892338</v>
      </c>
      <c r="H204" s="17">
        <f t="shared" si="71"/>
        <v>3470</v>
      </c>
      <c r="I204" s="72">
        <v>180797.0</v>
      </c>
      <c r="J204" s="20">
        <f t="shared" si="3"/>
        <v>0.7265241991</v>
      </c>
      <c r="K204" s="20">
        <f t="shared" si="18"/>
        <v>0.9491951657</v>
      </c>
      <c r="L204" s="17">
        <f t="shared" si="36"/>
        <v>124</v>
      </c>
      <c r="M204" s="72">
        <v>9677.0</v>
      </c>
      <c r="N204" s="22">
        <f t="shared" si="16"/>
        <v>0.03888656712</v>
      </c>
      <c r="O204" s="36">
        <f t="shared" si="19"/>
        <v>0.05080483426</v>
      </c>
      <c r="P204" s="61"/>
      <c r="Q204" s="61"/>
      <c r="R204" s="73">
        <v>108880.0</v>
      </c>
      <c r="S204" s="61">
        <f t="shared" si="263"/>
        <v>2950173</v>
      </c>
      <c r="T204" s="73">
        <v>1743000.0</v>
      </c>
      <c r="U204" s="17">
        <f t="shared" si="59"/>
        <v>1494148</v>
      </c>
      <c r="V204" s="84"/>
      <c r="W204" s="84"/>
      <c r="X204" s="62">
        <v>27525.0</v>
      </c>
      <c r="Y204" s="19">
        <f t="shared" si="264"/>
        <v>24825</v>
      </c>
      <c r="Z204" s="19"/>
      <c r="AA204" s="19">
        <f t="shared" si="20"/>
        <v>6455.555556</v>
      </c>
      <c r="AB204" s="28">
        <f t="shared" si="8"/>
        <v>11.85513076</v>
      </c>
      <c r="AC204" s="29">
        <f t="shared" si="9"/>
        <v>7.004163117</v>
      </c>
      <c r="AD204" s="29">
        <f t="shared" si="10"/>
        <v>5.944683908</v>
      </c>
      <c r="AE204" s="40">
        <f t="shared" si="304"/>
        <v>0.1427722318</v>
      </c>
      <c r="AF204" s="40">
        <f t="shared" si="305"/>
        <v>0.1682175227</v>
      </c>
      <c r="AG204" s="22">
        <f t="shared" si="22"/>
        <v>0.01706746882</v>
      </c>
      <c r="AH204" s="37">
        <f t="shared" si="23"/>
        <v>0.157556715</v>
      </c>
      <c r="AI204" s="59">
        <f t="shared" ref="AI204:AJ204" si="321">average(X198:X204)</f>
        <v>39637.57143</v>
      </c>
      <c r="AJ204" s="59">
        <f t="shared" si="321"/>
        <v>24779.28571</v>
      </c>
      <c r="AK204" s="60">
        <f t="shared" si="51"/>
        <v>1.599625263</v>
      </c>
      <c r="AL204" s="76">
        <f t="shared" si="121"/>
        <v>17154.77513</v>
      </c>
      <c r="AM204" s="19"/>
      <c r="AN204" s="19"/>
      <c r="AO204" s="77"/>
      <c r="AP204" s="77"/>
      <c r="AQ204" s="78"/>
      <c r="AR204" s="78"/>
      <c r="AS204" s="78"/>
      <c r="AT204" s="78"/>
      <c r="AU204" s="78"/>
      <c r="AV204" s="78"/>
      <c r="AW204" s="78"/>
      <c r="AX204" s="78"/>
      <c r="AY204" s="76">
        <f t="shared" si="96"/>
        <v>24779.28571</v>
      </c>
      <c r="AZ204" s="79">
        <f t="shared" si="97"/>
        <v>0.157556715</v>
      </c>
      <c r="BA204" s="80">
        <v>5451.0</v>
      </c>
      <c r="BB204" s="80">
        <v>1227.0</v>
      </c>
      <c r="BC204" s="59">
        <f t="shared" si="106"/>
        <v>7021.714286</v>
      </c>
      <c r="BD204" s="81">
        <f t="shared" si="107"/>
        <v>0.2250963126</v>
      </c>
      <c r="BE204" s="81">
        <f t="shared" si="108"/>
        <v>0.1665649414</v>
      </c>
      <c r="BF204" s="59">
        <f t="shared" si="109"/>
        <v>19374</v>
      </c>
      <c r="BG204" s="59">
        <f t="shared" si="110"/>
        <v>2949</v>
      </c>
      <c r="BH204" s="59">
        <f t="shared" si="111"/>
        <v>17757.57143</v>
      </c>
      <c r="BI204" s="81">
        <f t="shared" si="112"/>
        <v>0.1522143078</v>
      </c>
      <c r="BJ204" s="81">
        <f t="shared" si="113"/>
        <v>0.1539946743</v>
      </c>
      <c r="BK204" s="31"/>
      <c r="BL204" s="31"/>
      <c r="BM204" s="31"/>
      <c r="BN204" s="31"/>
      <c r="BO204" s="31"/>
      <c r="BP204" s="31"/>
      <c r="BQ204" s="31"/>
      <c r="BR204" s="31"/>
      <c r="BS204" s="31"/>
      <c r="BT204" s="31"/>
    </row>
    <row r="205">
      <c r="A205" s="16">
        <v>44096.0</v>
      </c>
      <c r="B205" s="17">
        <f t="shared" si="302"/>
        <v>4071</v>
      </c>
      <c r="C205" s="71"/>
      <c r="D205" s="71"/>
      <c r="E205" s="72">
        <v>252923.0</v>
      </c>
      <c r="F205" s="19">
        <f t="shared" si="27"/>
        <v>58788</v>
      </c>
      <c r="G205" s="20">
        <f t="shared" si="2"/>
        <v>0.2324343773</v>
      </c>
      <c r="H205" s="17">
        <f t="shared" si="71"/>
        <v>3501</v>
      </c>
      <c r="I205" s="72">
        <v>184298.0</v>
      </c>
      <c r="J205" s="20">
        <f t="shared" si="3"/>
        <v>0.7286723627</v>
      </c>
      <c r="K205" s="20">
        <f t="shared" si="18"/>
        <v>0.9493290751</v>
      </c>
      <c r="L205" s="17">
        <f t="shared" si="36"/>
        <v>160</v>
      </c>
      <c r="M205" s="72">
        <v>9837.0</v>
      </c>
      <c r="N205" s="22">
        <f t="shared" si="16"/>
        <v>0.03889326</v>
      </c>
      <c r="O205" s="36">
        <f t="shared" si="19"/>
        <v>0.05067092487</v>
      </c>
      <c r="P205" s="61"/>
      <c r="Q205" s="61"/>
      <c r="R205" s="73">
        <v>109721.0</v>
      </c>
      <c r="S205" s="61">
        <f t="shared" si="263"/>
        <v>2994069</v>
      </c>
      <c r="T205" s="73">
        <v>1774065.0</v>
      </c>
      <c r="U205" s="17">
        <f t="shared" si="59"/>
        <v>1521142</v>
      </c>
      <c r="V205" s="84"/>
      <c r="W205" s="84"/>
      <c r="X205" s="62">
        <v>43896.0</v>
      </c>
      <c r="Y205" s="19">
        <f t="shared" si="264"/>
        <v>31065</v>
      </c>
      <c r="Z205" s="19"/>
      <c r="AA205" s="19">
        <f t="shared" si="20"/>
        <v>6570.611111</v>
      </c>
      <c r="AB205" s="28">
        <f t="shared" si="8"/>
        <v>11.83786765</v>
      </c>
      <c r="AC205" s="29">
        <f t="shared" si="9"/>
        <v>7.014249396</v>
      </c>
      <c r="AD205" s="29">
        <f t="shared" si="10"/>
        <v>7.630803242</v>
      </c>
      <c r="AE205" s="40">
        <f t="shared" si="304"/>
        <v>0.1425669296</v>
      </c>
      <c r="AF205" s="40">
        <f t="shared" si="305"/>
        <v>0.131047803</v>
      </c>
      <c r="AG205" s="22">
        <f t="shared" si="22"/>
        <v>0.01635912108</v>
      </c>
      <c r="AH205" s="37">
        <f t="shared" si="23"/>
        <v>0.1532506634</v>
      </c>
      <c r="AI205" s="59">
        <f t="shared" ref="AI205:AJ205" si="322">average(X199:X205)</f>
        <v>39817.57143</v>
      </c>
      <c r="AJ205" s="59">
        <f t="shared" si="322"/>
        <v>26001.28571</v>
      </c>
      <c r="AK205" s="60">
        <f t="shared" si="51"/>
        <v>1.531369328</v>
      </c>
      <c r="AL205" s="76">
        <f t="shared" si="121"/>
        <v>16814.81604</v>
      </c>
      <c r="AM205" s="19"/>
      <c r="AN205" s="19"/>
      <c r="AO205" s="77"/>
      <c r="AP205" s="77"/>
      <c r="AQ205" s="78"/>
      <c r="AR205" s="78"/>
      <c r="AS205" s="78"/>
      <c r="AT205" s="78"/>
      <c r="AU205" s="78"/>
      <c r="AV205" s="78"/>
      <c r="AW205" s="78"/>
      <c r="AX205" s="78"/>
      <c r="AY205" s="76">
        <f t="shared" si="96"/>
        <v>26001.28571</v>
      </c>
      <c r="AZ205" s="79">
        <f t="shared" si="97"/>
        <v>0.1532506634</v>
      </c>
      <c r="BA205" s="80">
        <v>8148.0</v>
      </c>
      <c r="BB205" s="80">
        <v>1033.0</v>
      </c>
      <c r="BC205" s="59">
        <f t="shared" si="106"/>
        <v>7165.571429</v>
      </c>
      <c r="BD205" s="81">
        <f t="shared" si="107"/>
        <v>0.1267795778</v>
      </c>
      <c r="BE205" s="81">
        <f t="shared" si="108"/>
        <v>0.163340577</v>
      </c>
      <c r="BF205" s="59">
        <f t="shared" si="109"/>
        <v>22917</v>
      </c>
      <c r="BG205" s="59">
        <f t="shared" si="110"/>
        <v>3038</v>
      </c>
      <c r="BH205" s="59">
        <f t="shared" si="111"/>
        <v>18835.71429</v>
      </c>
      <c r="BI205" s="81">
        <f t="shared" si="112"/>
        <v>0.1325653445</v>
      </c>
      <c r="BJ205" s="81">
        <f t="shared" si="113"/>
        <v>0.1494122108</v>
      </c>
      <c r="BK205" s="31"/>
      <c r="BL205" s="31"/>
      <c r="BM205" s="31"/>
      <c r="BN205" s="31"/>
      <c r="BO205" s="31"/>
      <c r="BP205" s="31"/>
      <c r="BQ205" s="31"/>
      <c r="BR205" s="31"/>
      <c r="BS205" s="31"/>
      <c r="BT205" s="31"/>
    </row>
    <row r="206">
      <c r="A206" s="16">
        <v>44097.0</v>
      </c>
      <c r="B206" s="17">
        <f t="shared" si="302"/>
        <v>4465</v>
      </c>
      <c r="C206" s="71"/>
      <c r="D206" s="71"/>
      <c r="E206" s="72">
        <v>257388.0</v>
      </c>
      <c r="F206" s="19">
        <f t="shared" si="27"/>
        <v>59453</v>
      </c>
      <c r="G206" s="20">
        <f t="shared" si="2"/>
        <v>0.2309859045</v>
      </c>
      <c r="H206" s="17">
        <f t="shared" si="71"/>
        <v>3660</v>
      </c>
      <c r="I206" s="72">
        <v>187958.0</v>
      </c>
      <c r="J206" s="20">
        <f t="shared" si="3"/>
        <v>0.7302516046</v>
      </c>
      <c r="K206" s="20">
        <f t="shared" si="18"/>
        <v>0.9495945639</v>
      </c>
      <c r="L206" s="17">
        <f t="shared" si="36"/>
        <v>140</v>
      </c>
      <c r="M206" s="72">
        <v>9977.0</v>
      </c>
      <c r="N206" s="22">
        <f t="shared" si="16"/>
        <v>0.03876249087</v>
      </c>
      <c r="O206" s="36">
        <f t="shared" si="19"/>
        <v>0.05040543613</v>
      </c>
      <c r="P206" s="61"/>
      <c r="Q206" s="61"/>
      <c r="R206" s="73">
        <v>109541.0</v>
      </c>
      <c r="S206" s="61">
        <f t="shared" si="263"/>
        <v>3032250</v>
      </c>
      <c r="T206" s="73">
        <v>1799563.0</v>
      </c>
      <c r="U206" s="17">
        <f t="shared" si="59"/>
        <v>1542175</v>
      </c>
      <c r="V206" s="84"/>
      <c r="W206" s="84"/>
      <c r="X206" s="62">
        <v>38181.0</v>
      </c>
      <c r="Y206" s="19">
        <f t="shared" si="264"/>
        <v>25498</v>
      </c>
      <c r="Z206" s="19"/>
      <c r="AA206" s="19">
        <f t="shared" si="20"/>
        <v>6665.048148</v>
      </c>
      <c r="AB206" s="28">
        <f t="shared" si="8"/>
        <v>11.78085225</v>
      </c>
      <c r="AC206" s="29">
        <f t="shared" si="9"/>
        <v>6.991635197</v>
      </c>
      <c r="AD206" s="29">
        <f t="shared" si="10"/>
        <v>5.710638298</v>
      </c>
      <c r="AE206" s="40">
        <f t="shared" si="304"/>
        <v>0.1430280574</v>
      </c>
      <c r="AF206" s="40">
        <f t="shared" si="305"/>
        <v>0.1751117735</v>
      </c>
      <c r="AG206" s="22">
        <f t="shared" si="22"/>
        <v>0.01765359418</v>
      </c>
      <c r="AH206" s="37">
        <f t="shared" si="23"/>
        <v>0.1606106542</v>
      </c>
      <c r="AI206" s="59">
        <f t="shared" ref="AI206:AJ206" si="323">average(X200:X206)</f>
        <v>39590</v>
      </c>
      <c r="AJ206" s="59">
        <f t="shared" si="323"/>
        <v>25256.28571</v>
      </c>
      <c r="AK206" s="60">
        <f t="shared" si="51"/>
        <v>1.567530572</v>
      </c>
      <c r="AL206" s="76">
        <f t="shared" si="121"/>
        <v>17593.45167</v>
      </c>
      <c r="AM206" s="19"/>
      <c r="AN206" s="19"/>
      <c r="AO206" s="77"/>
      <c r="AP206" s="77"/>
      <c r="AQ206" s="78"/>
      <c r="AR206" s="78"/>
      <c r="AS206" s="78"/>
      <c r="AT206" s="78"/>
      <c r="AU206" s="78"/>
      <c r="AV206" s="78"/>
      <c r="AW206" s="78"/>
      <c r="AX206" s="78"/>
      <c r="AY206" s="76">
        <f t="shared" si="96"/>
        <v>25256.28571</v>
      </c>
      <c r="AZ206" s="79">
        <f t="shared" si="97"/>
        <v>0.1606106542</v>
      </c>
      <c r="BA206" s="80">
        <v>7854.0</v>
      </c>
      <c r="BB206" s="80">
        <v>1187.0</v>
      </c>
      <c r="BC206" s="59">
        <f t="shared" si="106"/>
        <v>7493.142857</v>
      </c>
      <c r="BD206" s="81">
        <f t="shared" si="107"/>
        <v>0.1511331805</v>
      </c>
      <c r="BE206" s="81">
        <f t="shared" si="108"/>
        <v>0.1501372684</v>
      </c>
      <c r="BF206" s="59">
        <f t="shared" si="109"/>
        <v>17644</v>
      </c>
      <c r="BG206" s="59">
        <f t="shared" si="110"/>
        <v>3278</v>
      </c>
      <c r="BH206" s="59">
        <f t="shared" si="111"/>
        <v>17763.14286</v>
      </c>
      <c r="BI206" s="81">
        <f t="shared" si="112"/>
        <v>0.1857855362</v>
      </c>
      <c r="BJ206" s="81">
        <f t="shared" si="113"/>
        <v>0.1650287111</v>
      </c>
      <c r="BK206" s="31"/>
      <c r="BL206" s="31"/>
      <c r="BM206" s="31"/>
      <c r="BN206" s="31"/>
      <c r="BO206" s="31"/>
      <c r="BP206" s="31"/>
      <c r="BQ206" s="31"/>
      <c r="BR206" s="31"/>
      <c r="BS206" s="31"/>
      <c r="BT206" s="31"/>
    </row>
    <row r="207">
      <c r="A207" s="16">
        <v>44098.0</v>
      </c>
      <c r="B207" s="17">
        <f t="shared" si="302"/>
        <v>4634</v>
      </c>
      <c r="C207" s="71"/>
      <c r="D207" s="71"/>
      <c r="E207" s="72">
        <v>262022.0</v>
      </c>
      <c r="F207" s="19">
        <f t="shared" si="27"/>
        <v>60064</v>
      </c>
      <c r="G207" s="20">
        <f t="shared" si="2"/>
        <v>0.2292326599</v>
      </c>
      <c r="H207" s="17">
        <f t="shared" si="71"/>
        <v>3895</v>
      </c>
      <c r="I207" s="72">
        <v>191853.0</v>
      </c>
      <c r="J207" s="20">
        <f t="shared" si="3"/>
        <v>0.7322018762</v>
      </c>
      <c r="K207" s="20">
        <f t="shared" si="18"/>
        <v>0.9499648442</v>
      </c>
      <c r="L207" s="17">
        <f t="shared" si="36"/>
        <v>128</v>
      </c>
      <c r="M207" s="72">
        <v>10105.0</v>
      </c>
      <c r="N207" s="22">
        <f t="shared" si="16"/>
        <v>0.03856546397</v>
      </c>
      <c r="O207" s="36">
        <f t="shared" si="19"/>
        <v>0.05003515582</v>
      </c>
      <c r="P207" s="61"/>
      <c r="Q207" s="61"/>
      <c r="R207" s="73">
        <v>110910.0</v>
      </c>
      <c r="S207" s="61">
        <f t="shared" si="263"/>
        <v>3074814</v>
      </c>
      <c r="T207" s="73">
        <v>1834349.0</v>
      </c>
      <c r="U207" s="17">
        <f t="shared" si="59"/>
        <v>1572327</v>
      </c>
      <c r="V207" s="84"/>
      <c r="W207" s="84"/>
      <c r="X207" s="62">
        <v>42564.0</v>
      </c>
      <c r="Y207" s="19">
        <f t="shared" si="264"/>
        <v>34786</v>
      </c>
      <c r="Z207" s="19"/>
      <c r="AA207" s="19">
        <f t="shared" si="20"/>
        <v>6793.885185</v>
      </c>
      <c r="AB207" s="28">
        <f t="shared" si="8"/>
        <v>11.73494592</v>
      </c>
      <c r="AC207" s="29">
        <f t="shared" si="9"/>
        <v>7.000744212</v>
      </c>
      <c r="AD207" s="29">
        <f t="shared" si="10"/>
        <v>7.506689685</v>
      </c>
      <c r="AE207" s="40">
        <f t="shared" si="304"/>
        <v>0.1428419565</v>
      </c>
      <c r="AF207" s="40">
        <f t="shared" si="305"/>
        <v>0.1332145116</v>
      </c>
      <c r="AG207" s="22">
        <f t="shared" si="22"/>
        <v>0.01800394735</v>
      </c>
      <c r="AH207" s="37">
        <f t="shared" si="23"/>
        <v>0.1614833127</v>
      </c>
      <c r="AI207" s="59">
        <f t="shared" ref="AI207:AJ207" si="324">average(X201:X207)</f>
        <v>39698.57143</v>
      </c>
      <c r="AJ207" s="59">
        <f t="shared" si="324"/>
        <v>26003.57143</v>
      </c>
      <c r="AK207" s="60">
        <f t="shared" si="51"/>
        <v>1.526658426</v>
      </c>
      <c r="AL207" s="76">
        <f t="shared" si="121"/>
        <v>17910.11422</v>
      </c>
      <c r="AM207" s="19"/>
      <c r="AN207" s="19"/>
      <c r="AO207" s="77"/>
      <c r="AP207" s="77"/>
      <c r="AQ207" s="78"/>
      <c r="AR207" s="78"/>
      <c r="AS207" s="78"/>
      <c r="AT207" s="78"/>
      <c r="AU207" s="78"/>
      <c r="AV207" s="78"/>
      <c r="AW207" s="78"/>
      <c r="AX207" s="78"/>
      <c r="AY207" s="76">
        <f t="shared" si="96"/>
        <v>26003.57143</v>
      </c>
      <c r="AZ207" s="79">
        <f t="shared" si="97"/>
        <v>0.1614833127</v>
      </c>
      <c r="BA207" s="86">
        <v>7618.0</v>
      </c>
      <c r="BB207" s="86">
        <v>1305.0</v>
      </c>
      <c r="BC207" s="59">
        <f t="shared" si="106"/>
        <v>7493.571429</v>
      </c>
      <c r="BD207" s="81">
        <f t="shared" si="107"/>
        <v>0.1713048044</v>
      </c>
      <c r="BE207" s="81">
        <f t="shared" si="108"/>
        <v>0.155676294</v>
      </c>
      <c r="BF207" s="59">
        <f t="shared" si="109"/>
        <v>27168</v>
      </c>
      <c r="BG207" s="59">
        <f t="shared" si="110"/>
        <v>3329</v>
      </c>
      <c r="BH207" s="59">
        <f t="shared" si="111"/>
        <v>18510</v>
      </c>
      <c r="BI207" s="81">
        <f t="shared" si="112"/>
        <v>0.1225338634</v>
      </c>
      <c r="BJ207" s="81">
        <f t="shared" si="113"/>
        <v>0.1638342209</v>
      </c>
      <c r="BK207" s="31"/>
      <c r="BL207" s="31"/>
      <c r="BM207" s="31"/>
      <c r="BN207" s="31"/>
      <c r="BO207" s="31"/>
      <c r="BP207" s="31"/>
      <c r="BQ207" s="31"/>
      <c r="BR207" s="31"/>
      <c r="BS207" s="31"/>
      <c r="BT207" s="31"/>
    </row>
    <row r="208">
      <c r="A208" s="16">
        <v>44099.0</v>
      </c>
      <c r="B208" s="17">
        <f t="shared" si="302"/>
        <v>4823</v>
      </c>
      <c r="C208" s="71"/>
      <c r="D208" s="71"/>
      <c r="E208" s="72">
        <v>266845.0</v>
      </c>
      <c r="F208" s="19">
        <f t="shared" si="27"/>
        <v>60431</v>
      </c>
      <c r="G208" s="20">
        <f t="shared" si="2"/>
        <v>0.2264648017</v>
      </c>
      <c r="H208" s="17">
        <f t="shared" si="71"/>
        <v>4343</v>
      </c>
      <c r="I208" s="72">
        <v>196196.0</v>
      </c>
      <c r="J208" s="20">
        <f t="shared" si="3"/>
        <v>0.735243306</v>
      </c>
      <c r="K208" s="20">
        <f t="shared" si="18"/>
        <v>0.9504975438</v>
      </c>
      <c r="L208" s="17">
        <f t="shared" si="36"/>
        <v>113</v>
      </c>
      <c r="M208" s="72">
        <v>10218.0</v>
      </c>
      <c r="N208" s="22">
        <f t="shared" si="16"/>
        <v>0.0382918923</v>
      </c>
      <c r="O208" s="36">
        <f t="shared" si="19"/>
        <v>0.04950245623</v>
      </c>
      <c r="P208" s="61"/>
      <c r="Q208" s="61"/>
      <c r="R208" s="73">
        <v>112082.0</v>
      </c>
      <c r="S208" s="61">
        <f t="shared" si="263"/>
        <v>3120947</v>
      </c>
      <c r="T208" s="73">
        <v>1860768.0</v>
      </c>
      <c r="U208" s="17">
        <f t="shared" si="59"/>
        <v>1593923</v>
      </c>
      <c r="V208" s="84"/>
      <c r="W208" s="84"/>
      <c r="X208" s="62">
        <v>46133.0</v>
      </c>
      <c r="Y208" s="19">
        <f t="shared" si="264"/>
        <v>26419</v>
      </c>
      <c r="Z208" s="19"/>
      <c r="AA208" s="19">
        <f t="shared" si="20"/>
        <v>6891.733333</v>
      </c>
      <c r="AB208" s="28">
        <f t="shared" si="8"/>
        <v>11.69572973</v>
      </c>
      <c r="AC208" s="29">
        <f t="shared" si="9"/>
        <v>6.973216661</v>
      </c>
      <c r="AD208" s="29">
        <f t="shared" si="10"/>
        <v>5.477710968</v>
      </c>
      <c r="AE208" s="40">
        <f t="shared" si="304"/>
        <v>0.143405841</v>
      </c>
      <c r="AF208" s="40">
        <f t="shared" si="305"/>
        <v>0.1825580075</v>
      </c>
      <c r="AG208" s="22">
        <f t="shared" si="22"/>
        <v>0.01840685133</v>
      </c>
      <c r="AH208" s="37">
        <f t="shared" si="23"/>
        <v>0.1647077993</v>
      </c>
      <c r="AI208" s="59">
        <f t="shared" ref="AI208:AJ208" si="325">average(X202:X208)</f>
        <v>39942.14286</v>
      </c>
      <c r="AJ208" s="59">
        <f t="shared" si="325"/>
        <v>26302.85714</v>
      </c>
      <c r="AK208" s="60">
        <f t="shared" si="51"/>
        <v>1.518547686</v>
      </c>
      <c r="AL208" s="76">
        <f t="shared" si="121"/>
        <v>18460.77956</v>
      </c>
      <c r="AM208" s="19"/>
      <c r="AN208" s="19"/>
      <c r="AO208" s="77"/>
      <c r="AP208" s="77"/>
      <c r="AQ208" s="78"/>
      <c r="AR208" s="78"/>
      <c r="AS208" s="78"/>
      <c r="AT208" s="78"/>
      <c r="AU208" s="78"/>
      <c r="AV208" s="78"/>
      <c r="AW208" s="78"/>
      <c r="AX208" s="78"/>
      <c r="AY208" s="76">
        <f t="shared" si="96"/>
        <v>26302.85714</v>
      </c>
      <c r="AZ208" s="79">
        <f t="shared" si="97"/>
        <v>0.1647077993</v>
      </c>
      <c r="BA208" s="86">
        <v>8144.0</v>
      </c>
      <c r="BB208" s="86">
        <v>1289.0</v>
      </c>
      <c r="BC208" s="59">
        <f t="shared" si="106"/>
        <v>7486.714286</v>
      </c>
      <c r="BD208" s="81">
        <f t="shared" si="107"/>
        <v>0.1582760314</v>
      </c>
      <c r="BE208" s="81">
        <f t="shared" si="108"/>
        <v>0.1536435972</v>
      </c>
      <c r="BF208" s="59">
        <f t="shared" si="109"/>
        <v>18275</v>
      </c>
      <c r="BG208" s="59">
        <f t="shared" si="110"/>
        <v>3534</v>
      </c>
      <c r="BH208" s="59">
        <f t="shared" si="111"/>
        <v>18816.14286</v>
      </c>
      <c r="BI208" s="81">
        <f t="shared" si="112"/>
        <v>0.193378933</v>
      </c>
      <c r="BJ208" s="81">
        <f t="shared" si="113"/>
        <v>0.1691101106</v>
      </c>
      <c r="BK208" s="31"/>
      <c r="BL208" s="31"/>
      <c r="BM208" s="31"/>
      <c r="BN208" s="31"/>
      <c r="BO208" s="31"/>
      <c r="BP208" s="31"/>
      <c r="BQ208" s="31"/>
      <c r="BR208" s="31"/>
      <c r="BS208" s="31"/>
      <c r="BT208" s="31"/>
    </row>
    <row r="209">
      <c r="A209" s="16">
        <v>44100.0</v>
      </c>
      <c r="B209" s="17">
        <f t="shared" si="302"/>
        <v>4494</v>
      </c>
      <c r="C209" s="71"/>
      <c r="D209" s="71"/>
      <c r="E209" s="72">
        <v>271339.0</v>
      </c>
      <c r="F209" s="19">
        <f t="shared" si="27"/>
        <v>61628</v>
      </c>
      <c r="G209" s="20">
        <f t="shared" si="2"/>
        <v>0.2271254777</v>
      </c>
      <c r="H209" s="17">
        <f t="shared" si="71"/>
        <v>3207</v>
      </c>
      <c r="I209" s="72">
        <v>199403.0</v>
      </c>
      <c r="J209" s="20">
        <f t="shared" si="3"/>
        <v>0.7348851437</v>
      </c>
      <c r="K209" s="20">
        <f t="shared" si="18"/>
        <v>0.9508466413</v>
      </c>
      <c r="L209" s="17">
        <f t="shared" si="36"/>
        <v>90</v>
      </c>
      <c r="M209" s="72">
        <v>10308.0</v>
      </c>
      <c r="N209" s="22">
        <f t="shared" si="16"/>
        <v>0.0379893786</v>
      </c>
      <c r="O209" s="36">
        <f t="shared" si="19"/>
        <v>0.04915335867</v>
      </c>
      <c r="P209" s="61"/>
      <c r="Q209" s="61"/>
      <c r="R209" s="73">
        <v>119379.0</v>
      </c>
      <c r="S209" s="61">
        <f t="shared" si="263"/>
        <v>3169783</v>
      </c>
      <c r="T209" s="73">
        <v>1886426.0</v>
      </c>
      <c r="U209" s="17">
        <f t="shared" si="59"/>
        <v>1615087</v>
      </c>
      <c r="V209" s="84"/>
      <c r="W209" s="84"/>
      <c r="X209" s="62">
        <v>48836.0</v>
      </c>
      <c r="Y209" s="19">
        <f t="shared" si="264"/>
        <v>25658</v>
      </c>
      <c r="Z209" s="19"/>
      <c r="AA209" s="19">
        <f t="shared" si="20"/>
        <v>6986.762963</v>
      </c>
      <c r="AB209" s="28">
        <f t="shared" si="8"/>
        <v>11.68200296</v>
      </c>
      <c r="AC209" s="29">
        <f t="shared" si="9"/>
        <v>6.95228478</v>
      </c>
      <c r="AD209" s="29">
        <f t="shared" si="10"/>
        <v>5.709390298</v>
      </c>
      <c r="AE209" s="40">
        <f t="shared" si="304"/>
        <v>0.1438376061</v>
      </c>
      <c r="AF209" s="40">
        <f t="shared" si="305"/>
        <v>0.1751500507</v>
      </c>
      <c r="AG209" s="22">
        <f t="shared" si="22"/>
        <v>0.01684123742</v>
      </c>
      <c r="AH209" s="37">
        <f t="shared" si="23"/>
        <v>0.1628485209</v>
      </c>
      <c r="AI209" s="59">
        <f t="shared" ref="AI209:AJ209" si="326">average(X203:X209)</f>
        <v>40555.42857</v>
      </c>
      <c r="AJ209" s="59">
        <f t="shared" si="326"/>
        <v>26889.14286</v>
      </c>
      <c r="AK209" s="60">
        <f t="shared" si="51"/>
        <v>1.508245495</v>
      </c>
      <c r="AL209" s="76">
        <f t="shared" si="121"/>
        <v>19440.69358</v>
      </c>
      <c r="AM209" s="19"/>
      <c r="AN209" s="19"/>
      <c r="AO209" s="77"/>
      <c r="AP209" s="77"/>
      <c r="AQ209" s="78"/>
      <c r="AR209" s="78"/>
      <c r="AS209" s="78"/>
      <c r="AT209" s="78"/>
      <c r="AU209" s="78"/>
      <c r="AV209" s="78"/>
      <c r="AW209" s="78"/>
      <c r="AX209" s="78"/>
      <c r="AY209" s="76">
        <f t="shared" si="96"/>
        <v>26889.14286</v>
      </c>
      <c r="AZ209" s="79">
        <f t="shared" si="97"/>
        <v>0.1628485209</v>
      </c>
      <c r="BA209" s="86">
        <v>8289.0</v>
      </c>
      <c r="BB209" s="86">
        <v>1257.0</v>
      </c>
      <c r="BC209" s="59">
        <f t="shared" si="106"/>
        <v>7644.857143</v>
      </c>
      <c r="BD209" s="81">
        <f t="shared" si="107"/>
        <v>0.1516467608</v>
      </c>
      <c r="BE209" s="81">
        <f t="shared" si="108"/>
        <v>0.1565384759</v>
      </c>
      <c r="BF209" s="59">
        <f t="shared" si="109"/>
        <v>17369</v>
      </c>
      <c r="BG209" s="59">
        <f t="shared" si="110"/>
        <v>3237</v>
      </c>
      <c r="BH209" s="59">
        <f t="shared" si="111"/>
        <v>19244.28571</v>
      </c>
      <c r="BI209" s="81">
        <f t="shared" si="112"/>
        <v>0.1863665151</v>
      </c>
      <c r="BJ209" s="81">
        <f t="shared" si="113"/>
        <v>0.1653552075</v>
      </c>
      <c r="BK209" s="31"/>
      <c r="BL209" s="31"/>
      <c r="BM209" s="31"/>
      <c r="BN209" s="31"/>
      <c r="BO209" s="31"/>
      <c r="BP209" s="31"/>
      <c r="BQ209" s="31"/>
      <c r="BR209" s="31"/>
      <c r="BS209" s="31"/>
      <c r="BT209" s="31"/>
    </row>
    <row r="210">
      <c r="A210" s="16">
        <v>44101.0</v>
      </c>
      <c r="B210" s="17">
        <f t="shared" si="302"/>
        <v>3874</v>
      </c>
      <c r="C210" s="71"/>
      <c r="D210" s="71"/>
      <c r="E210" s="72">
        <v>275213.0</v>
      </c>
      <c r="F210" s="19">
        <f t="shared" si="27"/>
        <v>61813</v>
      </c>
      <c r="G210" s="20">
        <f t="shared" si="2"/>
        <v>0.2246005821</v>
      </c>
      <c r="H210" s="17">
        <f t="shared" si="71"/>
        <v>3611</v>
      </c>
      <c r="I210" s="72">
        <v>203014.0</v>
      </c>
      <c r="J210" s="20">
        <f t="shared" si="3"/>
        <v>0.737661375</v>
      </c>
      <c r="K210" s="20">
        <f t="shared" si="18"/>
        <v>0.9513308341</v>
      </c>
      <c r="L210" s="17">
        <f t="shared" si="36"/>
        <v>78</v>
      </c>
      <c r="M210" s="72">
        <v>10386.0</v>
      </c>
      <c r="N210" s="22">
        <f t="shared" si="16"/>
        <v>0.0377380429</v>
      </c>
      <c r="O210" s="36">
        <f t="shared" si="19"/>
        <v>0.04866916589</v>
      </c>
      <c r="P210" s="61"/>
      <c r="Q210" s="61"/>
      <c r="R210" s="73">
        <v>129553.0</v>
      </c>
      <c r="S210" s="61">
        <f t="shared" si="263"/>
        <v>3207055</v>
      </c>
      <c r="T210" s="73">
        <v>1907226.0</v>
      </c>
      <c r="U210" s="17">
        <f t="shared" si="59"/>
        <v>1632013</v>
      </c>
      <c r="V210" s="84"/>
      <c r="W210" s="84"/>
      <c r="X210" s="62">
        <v>37272.0</v>
      </c>
      <c r="Y210" s="19">
        <f t="shared" si="264"/>
        <v>20800</v>
      </c>
      <c r="Z210" s="19"/>
      <c r="AA210" s="19">
        <f t="shared" si="20"/>
        <v>7063.8</v>
      </c>
      <c r="AB210" s="28">
        <f t="shared" si="8"/>
        <v>11.65299241</v>
      </c>
      <c r="AC210" s="29">
        <f t="shared" si="9"/>
        <v>6.929999673</v>
      </c>
      <c r="AD210" s="29">
        <f t="shared" si="10"/>
        <v>5.369127517</v>
      </c>
      <c r="AE210" s="40">
        <f t="shared" si="304"/>
        <v>0.1443001511</v>
      </c>
      <c r="AF210" s="40">
        <f t="shared" si="305"/>
        <v>0.18625</v>
      </c>
      <c r="AG210" s="22">
        <f t="shared" si="22"/>
        <v>0.0142773431</v>
      </c>
      <c r="AH210" s="37">
        <f t="shared" si="23"/>
        <v>0.1615278417</v>
      </c>
      <c r="AI210" s="59">
        <f t="shared" ref="AI210:AJ210" si="327">average(X204:X210)</f>
        <v>40629.57143</v>
      </c>
      <c r="AJ210" s="59">
        <f t="shared" si="327"/>
        <v>27007.28571</v>
      </c>
      <c r="AK210" s="60">
        <f t="shared" si="51"/>
        <v>1.504392994</v>
      </c>
      <c r="AL210" s="76">
        <f t="shared" si="121"/>
        <v>20926.41647</v>
      </c>
      <c r="AM210" s="19"/>
      <c r="AN210" s="19"/>
      <c r="AO210" s="77"/>
      <c r="AP210" s="77"/>
      <c r="AQ210" s="78"/>
      <c r="AR210" s="78"/>
      <c r="AS210" s="78"/>
      <c r="AT210" s="78"/>
      <c r="AU210" s="78"/>
      <c r="AV210" s="78"/>
      <c r="AW210" s="78"/>
      <c r="AX210" s="78"/>
      <c r="AY210" s="76">
        <f t="shared" si="96"/>
        <v>27007.28571</v>
      </c>
      <c r="AZ210" s="79">
        <f t="shared" si="97"/>
        <v>0.1615278417</v>
      </c>
      <c r="BA210" s="86">
        <v>8917.0</v>
      </c>
      <c r="BB210" s="86">
        <v>1186.0</v>
      </c>
      <c r="BC210" s="59">
        <f t="shared" si="106"/>
        <v>7774.428571</v>
      </c>
      <c r="BD210" s="81">
        <f t="shared" si="107"/>
        <v>0.1330043737</v>
      </c>
      <c r="BE210" s="81">
        <f t="shared" si="108"/>
        <v>0.155895702</v>
      </c>
      <c r="BF210" s="59">
        <f t="shared" si="109"/>
        <v>11883</v>
      </c>
      <c r="BG210" s="59">
        <f t="shared" si="110"/>
        <v>2688</v>
      </c>
      <c r="BH210" s="59">
        <f t="shared" si="111"/>
        <v>19232.85714</v>
      </c>
      <c r="BI210" s="81">
        <f t="shared" si="112"/>
        <v>0.2262055037</v>
      </c>
      <c r="BJ210" s="81">
        <f t="shared" si="113"/>
        <v>0.1638045012</v>
      </c>
      <c r="BK210" s="31"/>
      <c r="BL210" s="31"/>
      <c r="BM210" s="31"/>
      <c r="BN210" s="31"/>
      <c r="BO210" s="31"/>
      <c r="BP210" s="31"/>
      <c r="BQ210" s="31"/>
      <c r="BR210" s="31"/>
      <c r="BS210" s="31"/>
      <c r="BT210" s="31"/>
    </row>
    <row r="211">
      <c r="A211" s="16">
        <v>44102.0</v>
      </c>
      <c r="B211" s="17">
        <f t="shared" si="302"/>
        <v>3509</v>
      </c>
      <c r="C211" s="71"/>
      <c r="D211" s="71"/>
      <c r="E211" s="72">
        <v>278722.0</v>
      </c>
      <c r="F211" s="19">
        <f t="shared" si="27"/>
        <v>61379</v>
      </c>
      <c r="G211" s="20">
        <f t="shared" si="2"/>
        <v>0.2202158423</v>
      </c>
      <c r="H211" s="17">
        <f t="shared" si="71"/>
        <v>3856</v>
      </c>
      <c r="I211" s="72">
        <v>206870.0</v>
      </c>
      <c r="J211" s="20">
        <f t="shared" si="3"/>
        <v>0.7422090829</v>
      </c>
      <c r="K211" s="20">
        <f t="shared" si="18"/>
        <v>0.951813493</v>
      </c>
      <c r="L211" s="17">
        <f t="shared" si="36"/>
        <v>87</v>
      </c>
      <c r="M211" s="72">
        <v>10473.0</v>
      </c>
      <c r="N211" s="22">
        <f t="shared" si="16"/>
        <v>0.03757507481</v>
      </c>
      <c r="O211" s="36">
        <f t="shared" si="19"/>
        <v>0.04818650704</v>
      </c>
      <c r="P211" s="61"/>
      <c r="Q211" s="61"/>
      <c r="R211" s="73">
        <v>131361.0</v>
      </c>
      <c r="S211" s="61">
        <f t="shared" si="263"/>
        <v>3239244</v>
      </c>
      <c r="T211" s="73">
        <v>1934863.0</v>
      </c>
      <c r="U211" s="17">
        <f t="shared" si="59"/>
        <v>1656141</v>
      </c>
      <c r="V211" s="84"/>
      <c r="W211" s="84"/>
      <c r="X211" s="62">
        <v>32189.0</v>
      </c>
      <c r="Y211" s="19">
        <f t="shared" si="264"/>
        <v>27637</v>
      </c>
      <c r="Z211" s="19"/>
      <c r="AA211" s="19">
        <f t="shared" si="20"/>
        <v>7166.159259</v>
      </c>
      <c r="AB211" s="28">
        <f t="shared" si="8"/>
        <v>11.62177367</v>
      </c>
      <c r="AC211" s="29">
        <f t="shared" si="9"/>
        <v>6.94190986</v>
      </c>
      <c r="AD211" s="29">
        <f t="shared" si="10"/>
        <v>7.876033058</v>
      </c>
      <c r="AE211" s="40">
        <f t="shared" si="304"/>
        <v>0.1440525763</v>
      </c>
      <c r="AF211" s="40">
        <f t="shared" si="305"/>
        <v>0.1269674711</v>
      </c>
      <c r="AG211" s="22">
        <f t="shared" si="22"/>
        <v>0.01275012445</v>
      </c>
      <c r="AH211" s="37">
        <f t="shared" si="23"/>
        <v>0.1556840037</v>
      </c>
      <c r="AI211" s="59">
        <f t="shared" ref="AI211:AJ211" si="328">average(X205:X211)</f>
        <v>41295.85714</v>
      </c>
      <c r="AJ211" s="59">
        <f t="shared" si="328"/>
        <v>27409</v>
      </c>
      <c r="AK211" s="60">
        <f t="shared" si="51"/>
        <v>1.506653185</v>
      </c>
      <c r="AL211" s="76">
        <f t="shared" si="121"/>
        <v>20450.80641</v>
      </c>
      <c r="AM211" s="19"/>
      <c r="AN211" s="19"/>
      <c r="AO211" s="77"/>
      <c r="AP211" s="77"/>
      <c r="AQ211" s="78"/>
      <c r="AR211" s="78"/>
      <c r="AS211" s="78"/>
      <c r="AT211" s="78"/>
      <c r="AU211" s="78"/>
      <c r="AV211" s="78"/>
      <c r="AW211" s="78"/>
      <c r="AX211" s="78"/>
      <c r="AY211" s="76">
        <f t="shared" si="96"/>
        <v>27409</v>
      </c>
      <c r="AZ211" s="79">
        <f t="shared" si="97"/>
        <v>0.1556840037</v>
      </c>
      <c r="BA211" s="86">
        <v>5122.0</v>
      </c>
      <c r="BB211" s="86">
        <v>807.0</v>
      </c>
      <c r="BC211" s="59">
        <f t="shared" si="106"/>
        <v>7727.428571</v>
      </c>
      <c r="BD211" s="81">
        <f t="shared" si="107"/>
        <v>0.1575556423</v>
      </c>
      <c r="BE211" s="81">
        <f t="shared" si="108"/>
        <v>0.1490793463</v>
      </c>
      <c r="BF211" s="59">
        <f t="shared" si="109"/>
        <v>22515</v>
      </c>
      <c r="BG211" s="59">
        <f t="shared" si="110"/>
        <v>2702</v>
      </c>
      <c r="BH211" s="59">
        <f t="shared" si="111"/>
        <v>19681.57143</v>
      </c>
      <c r="BI211" s="81">
        <f t="shared" si="112"/>
        <v>0.120008883</v>
      </c>
      <c r="BJ211" s="81">
        <f t="shared" si="113"/>
        <v>0.1582771411</v>
      </c>
      <c r="BK211" s="31"/>
      <c r="BL211" s="31"/>
      <c r="BM211" s="31"/>
      <c r="BN211" s="31"/>
      <c r="BO211" s="31"/>
      <c r="BP211" s="31"/>
      <c r="BQ211" s="31"/>
      <c r="BR211" s="31"/>
      <c r="BS211" s="31"/>
      <c r="BT211" s="31"/>
    </row>
    <row r="212">
      <c r="A212" s="16">
        <v>44103.0</v>
      </c>
      <c r="B212" s="17">
        <f t="shared" si="302"/>
        <v>4002</v>
      </c>
      <c r="C212" s="71"/>
      <c r="D212" s="71"/>
      <c r="E212" s="72">
        <v>282724.0</v>
      </c>
      <c r="F212" s="19">
        <f t="shared" si="27"/>
        <v>61686</v>
      </c>
      <c r="G212" s="20">
        <f t="shared" si="2"/>
        <v>0.2181845192</v>
      </c>
      <c r="H212" s="17">
        <f t="shared" si="71"/>
        <v>3567</v>
      </c>
      <c r="I212" s="72">
        <v>210437.0</v>
      </c>
      <c r="J212" s="20">
        <f t="shared" si="3"/>
        <v>0.7443195484</v>
      </c>
      <c r="K212" s="20">
        <f t="shared" si="18"/>
        <v>0.9520399207</v>
      </c>
      <c r="L212" s="17">
        <f t="shared" si="36"/>
        <v>128</v>
      </c>
      <c r="M212" s="72">
        <v>10601.0</v>
      </c>
      <c r="N212" s="22">
        <f t="shared" si="16"/>
        <v>0.03749593243</v>
      </c>
      <c r="O212" s="36">
        <f t="shared" si="19"/>
        <v>0.04796007926</v>
      </c>
      <c r="P212" s="61"/>
      <c r="Q212" s="61"/>
      <c r="R212" s="73">
        <v>132496.0</v>
      </c>
      <c r="S212" s="61">
        <f t="shared" si="263"/>
        <v>3276402</v>
      </c>
      <c r="T212" s="73">
        <v>1962754.0</v>
      </c>
      <c r="U212" s="17">
        <f t="shared" si="59"/>
        <v>1680030</v>
      </c>
      <c r="V212" s="84"/>
      <c r="W212" s="84"/>
      <c r="X212" s="62">
        <v>37158.0</v>
      </c>
      <c r="Y212" s="19">
        <f t="shared" si="264"/>
        <v>27891</v>
      </c>
      <c r="Z212" s="19"/>
      <c r="AA212" s="19">
        <f t="shared" si="20"/>
        <v>7269.459259</v>
      </c>
      <c r="AB212" s="28">
        <f t="shared" si="8"/>
        <v>11.58869427</v>
      </c>
      <c r="AC212" s="29">
        <f t="shared" si="9"/>
        <v>6.942297081</v>
      </c>
      <c r="AD212" s="29">
        <f t="shared" si="10"/>
        <v>6.969265367</v>
      </c>
      <c r="AE212" s="40">
        <f t="shared" si="304"/>
        <v>0.1440445415</v>
      </c>
      <c r="AF212" s="40">
        <f t="shared" si="305"/>
        <v>0.1434871464</v>
      </c>
      <c r="AG212" s="22">
        <f t="shared" si="22"/>
        <v>0.01435839295</v>
      </c>
      <c r="AH212" s="37">
        <f t="shared" si="23"/>
        <v>0.1579371347</v>
      </c>
      <c r="AI212" s="59">
        <f t="shared" ref="AI212:AJ212" si="329">average(X206:X212)</f>
        <v>40333.28571</v>
      </c>
      <c r="AJ212" s="59">
        <f t="shared" si="329"/>
        <v>26955.57143</v>
      </c>
      <c r="AK212" s="60">
        <f t="shared" si="51"/>
        <v>1.496287542</v>
      </c>
      <c r="AL212" s="76">
        <f t="shared" si="121"/>
        <v>20926.03859</v>
      </c>
      <c r="AM212" s="19"/>
      <c r="AN212" s="19"/>
      <c r="AO212" s="77"/>
      <c r="AP212" s="77"/>
      <c r="AQ212" s="78"/>
      <c r="AR212" s="78"/>
      <c r="AS212" s="78"/>
      <c r="AT212" s="78"/>
      <c r="AU212" s="78"/>
      <c r="AV212" s="78"/>
      <c r="AW212" s="78"/>
      <c r="AX212" s="78"/>
      <c r="AY212" s="76">
        <f t="shared" si="96"/>
        <v>26955.57143</v>
      </c>
      <c r="AZ212" s="79">
        <f t="shared" si="97"/>
        <v>0.1579371347</v>
      </c>
      <c r="BA212" s="86">
        <v>8328.0</v>
      </c>
      <c r="BB212" s="86">
        <v>1132.0</v>
      </c>
      <c r="BC212" s="59">
        <f t="shared" si="106"/>
        <v>7753.142857</v>
      </c>
      <c r="BD212" s="81">
        <f t="shared" si="107"/>
        <v>0.1359269933</v>
      </c>
      <c r="BE212" s="81">
        <f t="shared" si="108"/>
        <v>0.1504090507</v>
      </c>
      <c r="BF212" s="59">
        <f t="shared" si="109"/>
        <v>19563</v>
      </c>
      <c r="BG212" s="59">
        <f t="shared" si="110"/>
        <v>2870</v>
      </c>
      <c r="BH212" s="59">
        <f t="shared" si="111"/>
        <v>19202.42857</v>
      </c>
      <c r="BI212" s="81">
        <f t="shared" si="112"/>
        <v>0.1467055155</v>
      </c>
      <c r="BJ212" s="81">
        <f t="shared" si="113"/>
        <v>0.1609766622</v>
      </c>
      <c r="BK212" s="31"/>
      <c r="BL212" s="31"/>
      <c r="BM212" s="31"/>
      <c r="BN212" s="31"/>
      <c r="BO212" s="31"/>
      <c r="BP212" s="31"/>
      <c r="BQ212" s="31"/>
      <c r="BR212" s="31"/>
      <c r="BS212" s="31"/>
      <c r="BT212" s="31"/>
    </row>
    <row r="213">
      <c r="A213" s="16">
        <v>44104.0</v>
      </c>
      <c r="B213" s="17">
        <f t="shared" si="302"/>
        <v>4284</v>
      </c>
      <c r="C213" s="71"/>
      <c r="D213" s="71"/>
      <c r="E213" s="72">
        <v>287008.0</v>
      </c>
      <c r="F213" s="19">
        <f t="shared" si="27"/>
        <v>61321</v>
      </c>
      <c r="G213" s="20">
        <f t="shared" si="2"/>
        <v>0.2136560653</v>
      </c>
      <c r="H213" s="17">
        <f t="shared" si="71"/>
        <v>4510</v>
      </c>
      <c r="I213" s="72">
        <v>214947.0</v>
      </c>
      <c r="J213" s="20">
        <f t="shared" si="3"/>
        <v>0.748923375</v>
      </c>
      <c r="K213" s="20">
        <f t="shared" si="18"/>
        <v>0.9524119688</v>
      </c>
      <c r="L213" s="17">
        <f t="shared" si="36"/>
        <v>139</v>
      </c>
      <c r="M213" s="72">
        <v>10740.0</v>
      </c>
      <c r="N213" s="22">
        <f t="shared" si="16"/>
        <v>0.03742055971</v>
      </c>
      <c r="O213" s="36">
        <f t="shared" si="19"/>
        <v>0.04758803121</v>
      </c>
      <c r="P213" s="61"/>
      <c r="Q213" s="61"/>
      <c r="R213" s="73">
        <v>132693.0</v>
      </c>
      <c r="S213" s="73">
        <v>3321898.0</v>
      </c>
      <c r="T213" s="73">
        <v>1993694.0</v>
      </c>
      <c r="U213" s="17">
        <f t="shared" si="59"/>
        <v>1706686</v>
      </c>
      <c r="V213" s="84"/>
      <c r="W213" s="84"/>
      <c r="X213" s="62">
        <v>45496.0</v>
      </c>
      <c r="Y213" s="19">
        <f t="shared" si="264"/>
        <v>30940</v>
      </c>
      <c r="Z213" s="19"/>
      <c r="AA213" s="19">
        <f t="shared" si="20"/>
        <v>7384.051852</v>
      </c>
      <c r="AB213" s="28">
        <f t="shared" si="8"/>
        <v>11.57423486</v>
      </c>
      <c r="AC213" s="29">
        <f t="shared" si="9"/>
        <v>6.94647536</v>
      </c>
      <c r="AD213" s="29">
        <f t="shared" si="10"/>
        <v>7.222222222</v>
      </c>
      <c r="AE213" s="40">
        <f t="shared" si="304"/>
        <v>0.1439578993</v>
      </c>
      <c r="AF213" s="40">
        <f t="shared" si="305"/>
        <v>0.1384615385</v>
      </c>
      <c r="AG213" s="22">
        <f t="shared" si="22"/>
        <v>0.01515258698</v>
      </c>
      <c r="AH213" s="37">
        <f t="shared" si="23"/>
        <v>0.1525773833</v>
      </c>
      <c r="AI213" s="59">
        <f t="shared" ref="AI213:AJ213" si="330">average(X207:X213)</f>
        <v>41378.28571</v>
      </c>
      <c r="AJ213" s="59">
        <f t="shared" si="330"/>
        <v>27733</v>
      </c>
      <c r="AK213" s="60">
        <f t="shared" si="51"/>
        <v>1.492023427</v>
      </c>
      <c r="AL213" s="76">
        <f t="shared" si="121"/>
        <v>20245.95072</v>
      </c>
      <c r="AM213" s="19"/>
      <c r="AN213" s="19"/>
      <c r="AO213" s="77"/>
      <c r="AP213" s="77"/>
      <c r="AQ213" s="78"/>
      <c r="AR213" s="78"/>
      <c r="AS213" s="78"/>
      <c r="AT213" s="78"/>
      <c r="AU213" s="78"/>
      <c r="AV213" s="78"/>
      <c r="AW213" s="78"/>
      <c r="AX213" s="78"/>
      <c r="AY213" s="76">
        <f t="shared" si="96"/>
        <v>27733</v>
      </c>
      <c r="AZ213" s="79">
        <f t="shared" si="97"/>
        <v>0.1525773833</v>
      </c>
      <c r="BA213" s="86">
        <v>7523.0</v>
      </c>
      <c r="BB213" s="86">
        <v>1050.0</v>
      </c>
      <c r="BC213" s="59">
        <f t="shared" si="106"/>
        <v>7705.857143</v>
      </c>
      <c r="BD213" s="81">
        <f t="shared" si="107"/>
        <v>0.1395719793</v>
      </c>
      <c r="BE213" s="81">
        <f t="shared" si="108"/>
        <v>0.1487921989</v>
      </c>
      <c r="BF213" s="59">
        <f t="shared" si="109"/>
        <v>23417</v>
      </c>
      <c r="BG213" s="59">
        <f t="shared" si="110"/>
        <v>3234</v>
      </c>
      <c r="BH213" s="59">
        <f t="shared" si="111"/>
        <v>20027.14286</v>
      </c>
      <c r="BI213" s="81">
        <f t="shared" si="112"/>
        <v>0.1381047957</v>
      </c>
      <c r="BJ213" s="81">
        <f t="shared" si="113"/>
        <v>0.1540338113</v>
      </c>
      <c r="BK213" s="31"/>
      <c r="BL213" s="31"/>
      <c r="BM213" s="31"/>
      <c r="BN213" s="31"/>
      <c r="BO213" s="31"/>
      <c r="BP213" s="31"/>
      <c r="BQ213" s="31"/>
      <c r="BR213" s="31"/>
      <c r="BS213" s="31"/>
      <c r="BT213" s="31"/>
    </row>
    <row r="214">
      <c r="A214" s="16">
        <v>44105.0</v>
      </c>
      <c r="B214" s="17">
        <f t="shared" si="302"/>
        <v>4174</v>
      </c>
      <c r="C214" s="71"/>
      <c r="D214" s="71"/>
      <c r="E214" s="72">
        <v>291182.0</v>
      </c>
      <c r="F214" s="19">
        <f t="shared" si="27"/>
        <v>61839</v>
      </c>
      <c r="G214" s="20">
        <f t="shared" si="2"/>
        <v>0.2123723307</v>
      </c>
      <c r="H214" s="17">
        <f t="shared" si="71"/>
        <v>3540</v>
      </c>
      <c r="I214" s="72">
        <v>218487.0</v>
      </c>
      <c r="J214" s="20">
        <f t="shared" si="3"/>
        <v>0.750345145</v>
      </c>
      <c r="K214" s="20">
        <f t="shared" si="18"/>
        <v>0.9526647859</v>
      </c>
      <c r="L214" s="17">
        <f t="shared" si="36"/>
        <v>116</v>
      </c>
      <c r="M214" s="72">
        <v>10856.0</v>
      </c>
      <c r="N214" s="22">
        <f t="shared" si="16"/>
        <v>0.03728252433</v>
      </c>
      <c r="O214" s="36">
        <f t="shared" si="19"/>
        <v>0.04733521407</v>
      </c>
      <c r="P214" s="61"/>
      <c r="Q214" s="61"/>
      <c r="R214" s="73">
        <v>135480.0</v>
      </c>
      <c r="S214" s="61">
        <f t="shared" ref="S214:S360" si="332">S213+X214</f>
        <v>3365490</v>
      </c>
      <c r="T214" s="73">
        <v>2023990.0</v>
      </c>
      <c r="U214" s="17">
        <f t="shared" si="59"/>
        <v>1732808</v>
      </c>
      <c r="V214" s="84"/>
      <c r="W214" s="84"/>
      <c r="X214" s="62">
        <v>43592.0</v>
      </c>
      <c r="Y214" s="19">
        <f t="shared" si="264"/>
        <v>30296</v>
      </c>
      <c r="Z214" s="19"/>
      <c r="AA214" s="19">
        <f t="shared" si="20"/>
        <v>7496.259259</v>
      </c>
      <c r="AB214" s="28">
        <f t="shared" si="8"/>
        <v>11.558029</v>
      </c>
      <c r="AC214" s="29">
        <f t="shared" si="9"/>
        <v>6.95094477</v>
      </c>
      <c r="AD214" s="29">
        <f t="shared" si="10"/>
        <v>7.258265453</v>
      </c>
      <c r="AE214" s="40">
        <f t="shared" si="304"/>
        <v>0.1438653353</v>
      </c>
      <c r="AF214" s="40">
        <f t="shared" si="305"/>
        <v>0.1377739636</v>
      </c>
      <c r="AG214" s="22">
        <f t="shared" si="22"/>
        <v>0.01454314862</v>
      </c>
      <c r="AH214" s="37">
        <f t="shared" si="23"/>
        <v>0.1537642177</v>
      </c>
      <c r="AI214" s="59">
        <f t="shared" ref="AI214:AJ214" si="331">average(X208:X214)</f>
        <v>41525.14286</v>
      </c>
      <c r="AJ214" s="59">
        <f t="shared" si="331"/>
        <v>27091.57143</v>
      </c>
      <c r="AK214" s="60">
        <f t="shared" si="51"/>
        <v>1.532769812</v>
      </c>
      <c r="AL214" s="76">
        <f t="shared" si="121"/>
        <v>20831.97621</v>
      </c>
      <c r="AM214" s="19"/>
      <c r="AN214" s="19"/>
      <c r="AO214" s="77"/>
      <c r="AP214" s="77"/>
      <c r="AQ214" s="78"/>
      <c r="AR214" s="78"/>
      <c r="AS214" s="78"/>
      <c r="AT214" s="78"/>
      <c r="AU214" s="78"/>
      <c r="AV214" s="78"/>
      <c r="AW214" s="78"/>
      <c r="AX214" s="78"/>
      <c r="AY214" s="76">
        <f t="shared" si="96"/>
        <v>27091.57143</v>
      </c>
      <c r="AZ214" s="79">
        <f t="shared" si="97"/>
        <v>0.1537642177</v>
      </c>
      <c r="BA214" s="86">
        <v>6919.0</v>
      </c>
      <c r="BB214" s="86">
        <v>1162.0</v>
      </c>
      <c r="BC214" s="59">
        <f t="shared" si="106"/>
        <v>7606</v>
      </c>
      <c r="BD214" s="81">
        <f t="shared" si="107"/>
        <v>0.1679433444</v>
      </c>
      <c r="BE214" s="81">
        <f t="shared" si="108"/>
        <v>0.1480598024</v>
      </c>
      <c r="BF214" s="59">
        <f t="shared" si="109"/>
        <v>23377</v>
      </c>
      <c r="BG214" s="59">
        <f t="shared" si="110"/>
        <v>3012</v>
      </c>
      <c r="BH214" s="59">
        <f t="shared" si="111"/>
        <v>19485.57143</v>
      </c>
      <c r="BI214" s="81">
        <f t="shared" si="112"/>
        <v>0.1288445908</v>
      </c>
      <c r="BJ214" s="81">
        <f t="shared" si="113"/>
        <v>0.1559908797</v>
      </c>
      <c r="BK214" s="31"/>
      <c r="BL214" s="31"/>
      <c r="BM214" s="31"/>
      <c r="BN214" s="31"/>
      <c r="BO214" s="31"/>
      <c r="BP214" s="31"/>
      <c r="BQ214" s="31"/>
      <c r="BR214" s="31"/>
      <c r="BS214" s="31"/>
      <c r="BT214" s="31"/>
    </row>
    <row r="215">
      <c r="A215" s="16">
        <v>44106.0</v>
      </c>
      <c r="B215" s="17">
        <f t="shared" si="302"/>
        <v>4317</v>
      </c>
      <c r="C215" s="71"/>
      <c r="D215" s="71"/>
      <c r="E215" s="72">
        <v>295499.0</v>
      </c>
      <c r="F215" s="19">
        <f t="shared" si="27"/>
        <v>63187</v>
      </c>
      <c r="G215" s="20">
        <f t="shared" si="2"/>
        <v>0.2138315189</v>
      </c>
      <c r="H215" s="17">
        <f t="shared" si="71"/>
        <v>2853</v>
      </c>
      <c r="I215" s="72">
        <v>221340.0</v>
      </c>
      <c r="J215" s="20">
        <f t="shared" si="3"/>
        <v>0.7490380678</v>
      </c>
      <c r="K215" s="20">
        <f t="shared" si="18"/>
        <v>0.9527704122</v>
      </c>
      <c r="L215" s="17">
        <f t="shared" si="36"/>
        <v>116</v>
      </c>
      <c r="M215" s="72">
        <v>10972.0</v>
      </c>
      <c r="N215" s="22">
        <f t="shared" si="16"/>
        <v>0.0371304133</v>
      </c>
      <c r="O215" s="36">
        <f t="shared" si="19"/>
        <v>0.0472295878</v>
      </c>
      <c r="P215" s="61"/>
      <c r="Q215" s="61"/>
      <c r="R215" s="73">
        <v>135348.0</v>
      </c>
      <c r="S215" s="61">
        <f t="shared" si="332"/>
        <v>3407911</v>
      </c>
      <c r="T215" s="73">
        <v>2050821.0</v>
      </c>
      <c r="U215" s="17">
        <f t="shared" si="59"/>
        <v>1755322</v>
      </c>
      <c r="V215" s="84"/>
      <c r="W215" s="84"/>
      <c r="X215" s="62">
        <v>42421.0</v>
      </c>
      <c r="Y215" s="19">
        <f t="shared" si="264"/>
        <v>26831</v>
      </c>
      <c r="Z215" s="19"/>
      <c r="AA215" s="19">
        <f t="shared" si="20"/>
        <v>7595.633333</v>
      </c>
      <c r="AB215" s="28">
        <f t="shared" si="8"/>
        <v>11.53273277</v>
      </c>
      <c r="AC215" s="29">
        <f t="shared" si="9"/>
        <v>6.940196075</v>
      </c>
      <c r="AD215" s="29">
        <f t="shared" si="10"/>
        <v>6.215195738</v>
      </c>
      <c r="AE215" s="40">
        <f t="shared" si="304"/>
        <v>0.1440881481</v>
      </c>
      <c r="AF215" s="40">
        <f t="shared" si="305"/>
        <v>0.1608959785</v>
      </c>
      <c r="AG215" s="22">
        <f t="shared" si="22"/>
        <v>0.01482577907</v>
      </c>
      <c r="AH215" s="37">
        <f t="shared" si="23"/>
        <v>0.1507684698</v>
      </c>
      <c r="AI215" s="59">
        <f t="shared" ref="AI215:AJ215" si="333">average(X209:X215)</f>
        <v>40994.85714</v>
      </c>
      <c r="AJ215" s="59">
        <f t="shared" si="333"/>
        <v>27150.42857</v>
      </c>
      <c r="AK215" s="60">
        <f t="shared" si="51"/>
        <v>1.509915655</v>
      </c>
      <c r="AL215" s="76">
        <f t="shared" si="121"/>
        <v>20406.21086</v>
      </c>
      <c r="AM215" s="19"/>
      <c r="AN215" s="19"/>
      <c r="AO215" s="77"/>
      <c r="AP215" s="77"/>
      <c r="AQ215" s="78"/>
      <c r="AR215" s="78"/>
      <c r="AS215" s="78"/>
      <c r="AT215" s="78"/>
      <c r="AU215" s="78"/>
      <c r="AV215" s="78"/>
      <c r="AW215" s="78"/>
      <c r="AX215" s="78"/>
      <c r="AY215" s="76">
        <f t="shared" si="96"/>
        <v>27150.42857</v>
      </c>
      <c r="AZ215" s="79">
        <f t="shared" si="97"/>
        <v>0.1507684698</v>
      </c>
      <c r="BA215" s="86">
        <v>6697.0</v>
      </c>
      <c r="BB215" s="86">
        <v>1098.0</v>
      </c>
      <c r="BC215" s="59">
        <f t="shared" si="106"/>
        <v>7399.285714</v>
      </c>
      <c r="BD215" s="81">
        <f t="shared" si="107"/>
        <v>0.1639540093</v>
      </c>
      <c r="BE215" s="81">
        <f t="shared" si="108"/>
        <v>0.1485085433</v>
      </c>
      <c r="BF215" s="59">
        <f t="shared" si="109"/>
        <v>20134</v>
      </c>
      <c r="BG215" s="59">
        <f t="shared" si="110"/>
        <v>3219</v>
      </c>
      <c r="BH215" s="59">
        <f t="shared" si="111"/>
        <v>19751.14286</v>
      </c>
      <c r="BI215" s="81">
        <f t="shared" si="112"/>
        <v>0.159878812</v>
      </c>
      <c r="BJ215" s="81">
        <f t="shared" si="113"/>
        <v>0.1516150964</v>
      </c>
      <c r="BK215" s="31"/>
      <c r="BL215" s="31"/>
      <c r="BM215" s="31"/>
      <c r="BN215" s="31"/>
      <c r="BO215" s="31"/>
      <c r="BP215" s="31"/>
      <c r="BQ215" s="31"/>
      <c r="BR215" s="31"/>
      <c r="BS215" s="31"/>
      <c r="BT215" s="31"/>
    </row>
    <row r="216">
      <c r="A216" s="16">
        <v>44107.0</v>
      </c>
      <c r="B216" s="17">
        <f t="shared" si="302"/>
        <v>4007</v>
      </c>
      <c r="C216" s="71"/>
      <c r="D216" s="71"/>
      <c r="E216" s="72">
        <v>299506.0</v>
      </c>
      <c r="F216" s="19">
        <f t="shared" si="27"/>
        <v>63399</v>
      </c>
      <c r="G216" s="20">
        <f t="shared" si="2"/>
        <v>0.211678564</v>
      </c>
      <c r="H216" s="17">
        <f t="shared" si="71"/>
        <v>3712</v>
      </c>
      <c r="I216" s="72">
        <v>225052.0</v>
      </c>
      <c r="J216" s="20">
        <f t="shared" si="3"/>
        <v>0.7514106562</v>
      </c>
      <c r="K216" s="20">
        <f t="shared" si="18"/>
        <v>0.9531780083</v>
      </c>
      <c r="L216" s="17">
        <f t="shared" si="36"/>
        <v>83</v>
      </c>
      <c r="M216" s="72">
        <v>11055.0</v>
      </c>
      <c r="N216" s="22">
        <f t="shared" si="16"/>
        <v>0.03691077975</v>
      </c>
      <c r="O216" s="36">
        <f t="shared" si="19"/>
        <v>0.04682199172</v>
      </c>
      <c r="P216" s="61"/>
      <c r="Q216" s="61"/>
      <c r="R216" s="73">
        <v>139099.0</v>
      </c>
      <c r="S216" s="61">
        <f t="shared" si="332"/>
        <v>3451398</v>
      </c>
      <c r="T216" s="73">
        <v>2074943.0</v>
      </c>
      <c r="U216" s="17">
        <f t="shared" si="59"/>
        <v>1775437</v>
      </c>
      <c r="V216" s="84"/>
      <c r="W216" s="84"/>
      <c r="X216" s="62">
        <v>43487.0</v>
      </c>
      <c r="Y216" s="19">
        <f t="shared" si="264"/>
        <v>24122</v>
      </c>
      <c r="Z216" s="19"/>
      <c r="AA216" s="19">
        <f t="shared" si="20"/>
        <v>7684.974074</v>
      </c>
      <c r="AB216" s="28">
        <f t="shared" si="8"/>
        <v>11.52363559</v>
      </c>
      <c r="AC216" s="29">
        <f t="shared" si="9"/>
        <v>6.927884583</v>
      </c>
      <c r="AD216" s="29">
        <f t="shared" si="10"/>
        <v>6.019965061</v>
      </c>
      <c r="AE216" s="40">
        <f t="shared" si="304"/>
        <v>0.1443442061</v>
      </c>
      <c r="AF216" s="40">
        <f t="shared" si="305"/>
        <v>0.1661139209</v>
      </c>
      <c r="AG216" s="22">
        <f t="shared" si="22"/>
        <v>0.01356011357</v>
      </c>
      <c r="AH216" s="37">
        <f t="shared" si="23"/>
        <v>0.1494135807</v>
      </c>
      <c r="AI216" s="59">
        <f t="shared" ref="AI216:AJ216" si="334">average(X210:X216)</f>
        <v>40230.71429</v>
      </c>
      <c r="AJ216" s="59">
        <f t="shared" si="334"/>
        <v>26931</v>
      </c>
      <c r="AK216" s="60">
        <f t="shared" si="51"/>
        <v>1.493844057</v>
      </c>
      <c r="AL216" s="76">
        <f t="shared" si="121"/>
        <v>20783.27967</v>
      </c>
      <c r="AM216" s="19"/>
      <c r="AN216" s="19"/>
      <c r="AO216" s="77"/>
      <c r="AP216" s="77"/>
      <c r="AQ216" s="78"/>
      <c r="AR216" s="78"/>
      <c r="AS216" s="78"/>
      <c r="AT216" s="78"/>
      <c r="AU216" s="78"/>
      <c r="AV216" s="78"/>
      <c r="AW216" s="78"/>
      <c r="AX216" s="78"/>
      <c r="AY216" s="76">
        <f t="shared" si="96"/>
        <v>26931</v>
      </c>
      <c r="AZ216" s="79">
        <f t="shared" si="97"/>
        <v>0.1494135807</v>
      </c>
      <c r="BA216" s="80"/>
      <c r="BB216" s="80"/>
      <c r="BC216" s="59"/>
      <c r="BD216" s="81"/>
      <c r="BE216" s="81"/>
      <c r="BF216" s="31"/>
      <c r="BG216" s="31"/>
      <c r="BH216" s="59"/>
      <c r="BI216" s="81"/>
      <c r="BJ216" s="81"/>
      <c r="BK216" s="31"/>
      <c r="BL216" s="31"/>
      <c r="BM216" s="31"/>
      <c r="BN216" s="31"/>
      <c r="BO216" s="31"/>
      <c r="BP216" s="31"/>
      <c r="BQ216" s="31"/>
      <c r="BR216" s="31"/>
      <c r="BS216" s="31"/>
      <c r="BT216" s="31"/>
    </row>
    <row r="217">
      <c r="A217" s="16">
        <v>44108.0</v>
      </c>
      <c r="B217" s="17">
        <f t="shared" si="302"/>
        <v>3992</v>
      </c>
      <c r="C217" s="71"/>
      <c r="D217" s="71"/>
      <c r="E217" s="72">
        <v>303498.0</v>
      </c>
      <c r="F217" s="19">
        <f t="shared" si="27"/>
        <v>63894</v>
      </c>
      <c r="G217" s="20">
        <f t="shared" si="2"/>
        <v>0.2105252753</v>
      </c>
      <c r="H217" s="17">
        <f t="shared" si="71"/>
        <v>3401</v>
      </c>
      <c r="I217" s="72">
        <v>228453.0</v>
      </c>
      <c r="J217" s="20">
        <f t="shared" si="3"/>
        <v>0.7527331317</v>
      </c>
      <c r="K217" s="20">
        <f t="shared" si="18"/>
        <v>0.9534607102</v>
      </c>
      <c r="L217" s="17">
        <f t="shared" si="36"/>
        <v>96</v>
      </c>
      <c r="M217" s="72">
        <v>11151.0</v>
      </c>
      <c r="N217" s="22">
        <f t="shared" si="16"/>
        <v>0.03674159303</v>
      </c>
      <c r="O217" s="36">
        <f t="shared" si="19"/>
        <v>0.04653928983</v>
      </c>
      <c r="P217" s="61"/>
      <c r="Q217" s="61"/>
      <c r="R217" s="73">
        <v>139401.0</v>
      </c>
      <c r="S217" s="61">
        <f t="shared" si="332"/>
        <v>3488141</v>
      </c>
      <c r="T217" s="73">
        <v>2096584.0</v>
      </c>
      <c r="U217" s="17">
        <f t="shared" si="59"/>
        <v>1793086</v>
      </c>
      <c r="V217" s="84"/>
      <c r="W217" s="84"/>
      <c r="X217" s="62">
        <v>36743.0</v>
      </c>
      <c r="Y217" s="19">
        <f t="shared" si="264"/>
        <v>21641</v>
      </c>
      <c r="Z217" s="19"/>
      <c r="AA217" s="19">
        <f t="shared" si="20"/>
        <v>7765.125926</v>
      </c>
      <c r="AB217" s="28">
        <f t="shared" si="8"/>
        <v>11.49312681</v>
      </c>
      <c r="AC217" s="29">
        <f t="shared" si="9"/>
        <v>6.908065292</v>
      </c>
      <c r="AD217" s="29">
        <f t="shared" si="10"/>
        <v>5.421092184</v>
      </c>
      <c r="AE217" s="40">
        <f t="shared" si="304"/>
        <v>0.1447583307</v>
      </c>
      <c r="AF217" s="40">
        <f t="shared" si="305"/>
        <v>0.1844646735</v>
      </c>
      <c r="AG217" s="22">
        <f t="shared" si="22"/>
        <v>0.01332861445</v>
      </c>
      <c r="AH217" s="37">
        <f t="shared" si="23"/>
        <v>0.149373145</v>
      </c>
      <c r="AI217" s="59">
        <f t="shared" ref="AI217:AJ217" si="335">average(X211:X217)</f>
        <v>40155.14286</v>
      </c>
      <c r="AJ217" s="59">
        <f t="shared" si="335"/>
        <v>27051.14286</v>
      </c>
      <c r="AK217" s="60">
        <f t="shared" si="51"/>
        <v>1.484415763</v>
      </c>
      <c r="AL217" s="76">
        <f t="shared" si="121"/>
        <v>20822.76579</v>
      </c>
      <c r="AM217" s="19"/>
      <c r="AN217" s="19"/>
      <c r="AO217" s="32"/>
      <c r="AP217" s="32"/>
      <c r="AY217" s="31"/>
      <c r="AZ217" s="31"/>
      <c r="BA217" s="33"/>
      <c r="BB217" s="33"/>
      <c r="BC217" s="31"/>
      <c r="BD217" s="31"/>
      <c r="BE217" s="31"/>
      <c r="BF217" s="31"/>
      <c r="BG217" s="31"/>
      <c r="BH217" s="31"/>
      <c r="BI217" s="31"/>
      <c r="BJ217" s="31"/>
      <c r="BK217" s="31"/>
      <c r="BL217" s="31"/>
      <c r="BM217" s="31"/>
      <c r="BN217" s="31"/>
      <c r="BO217" s="31"/>
      <c r="BP217" s="31"/>
      <c r="BQ217" s="31"/>
      <c r="BR217" s="31"/>
      <c r="BS217" s="31"/>
      <c r="BT217" s="31"/>
    </row>
    <row r="218">
      <c r="A218" s="16">
        <v>44109.0</v>
      </c>
      <c r="B218" s="17">
        <f t="shared" si="302"/>
        <v>3622</v>
      </c>
      <c r="C218" s="71"/>
      <c r="D218" s="71"/>
      <c r="E218" s="72">
        <v>307120.0</v>
      </c>
      <c r="F218" s="19">
        <f t="shared" si="27"/>
        <v>63274</v>
      </c>
      <c r="G218" s="20">
        <f t="shared" si="2"/>
        <v>0.2060237041</v>
      </c>
      <c r="H218" s="17">
        <f t="shared" si="71"/>
        <v>4140</v>
      </c>
      <c r="I218" s="72">
        <v>232593.0</v>
      </c>
      <c r="J218" s="20">
        <f t="shared" si="3"/>
        <v>0.7573358948</v>
      </c>
      <c r="K218" s="20">
        <f t="shared" si="18"/>
        <v>0.9538520214</v>
      </c>
      <c r="L218" s="17">
        <f t="shared" si="36"/>
        <v>102</v>
      </c>
      <c r="M218" s="72">
        <v>11253.0</v>
      </c>
      <c r="N218" s="22">
        <f t="shared" si="16"/>
        <v>0.03664040115</v>
      </c>
      <c r="O218" s="36">
        <f t="shared" si="19"/>
        <v>0.04614797864</v>
      </c>
      <c r="P218" s="61"/>
      <c r="Q218" s="61"/>
      <c r="R218" s="73">
        <v>141169.0</v>
      </c>
      <c r="S218" s="61">
        <f t="shared" si="332"/>
        <v>3515165</v>
      </c>
      <c r="T218" s="73">
        <v>2119355.0</v>
      </c>
      <c r="U218" s="17">
        <f t="shared" si="59"/>
        <v>1812235</v>
      </c>
      <c r="V218" s="84"/>
      <c r="W218" s="84"/>
      <c r="X218" s="62">
        <v>27024.0</v>
      </c>
      <c r="Y218" s="19">
        <f t="shared" si="264"/>
        <v>22771</v>
      </c>
      <c r="Z218" s="19"/>
      <c r="AA218" s="19">
        <f t="shared" si="20"/>
        <v>7849.462963</v>
      </c>
      <c r="AB218" s="28">
        <f t="shared" si="8"/>
        <v>11.44557502</v>
      </c>
      <c r="AC218" s="29">
        <f t="shared" si="9"/>
        <v>6.900739125</v>
      </c>
      <c r="AD218" s="29">
        <f t="shared" si="10"/>
        <v>6.286858089</v>
      </c>
      <c r="AE218" s="40">
        <f t="shared" si="304"/>
        <v>0.1449120133</v>
      </c>
      <c r="AF218" s="40">
        <f t="shared" si="305"/>
        <v>0.1590619648</v>
      </c>
      <c r="AG218" s="22">
        <f t="shared" si="22"/>
        <v>0.01193418079</v>
      </c>
      <c r="AH218" s="37">
        <f t="shared" si="23"/>
        <v>0.1539253735</v>
      </c>
      <c r="AI218" s="59">
        <f t="shared" ref="AI218:AJ218" si="336">average(X212:X218)</f>
        <v>39417.28571</v>
      </c>
      <c r="AJ218" s="59">
        <f t="shared" si="336"/>
        <v>26356</v>
      </c>
      <c r="AK218" s="60">
        <f t="shared" si="51"/>
        <v>1.495571624</v>
      </c>
      <c r="AL218" s="76">
        <f t="shared" si="121"/>
        <v>21729.49105</v>
      </c>
      <c r="AM218" s="19"/>
      <c r="AN218" s="19"/>
      <c r="AO218" s="32"/>
      <c r="AP218" s="32"/>
      <c r="AY218" s="31"/>
      <c r="AZ218" s="31"/>
      <c r="BA218" s="33"/>
      <c r="BB218" s="33"/>
      <c r="BC218" s="31"/>
      <c r="BD218" s="31"/>
      <c r="BE218" s="31"/>
      <c r="BF218" s="31"/>
      <c r="BG218" s="31"/>
      <c r="BH218" s="31"/>
      <c r="BI218" s="31"/>
      <c r="BJ218" s="31"/>
      <c r="BK218" s="31"/>
      <c r="BL218" s="31"/>
      <c r="BM218" s="31"/>
      <c r="BN218" s="31"/>
      <c r="BO218" s="31"/>
      <c r="BP218" s="31"/>
      <c r="BQ218" s="31"/>
      <c r="BR218" s="31"/>
      <c r="BS218" s="31"/>
      <c r="BT218" s="31"/>
    </row>
    <row r="219">
      <c r="A219" s="16">
        <v>44110.0</v>
      </c>
      <c r="B219" s="17">
        <f t="shared" si="302"/>
        <v>4056</v>
      </c>
      <c r="C219" s="71"/>
      <c r="D219" s="71"/>
      <c r="E219" s="72">
        <v>311176.0</v>
      </c>
      <c r="F219" s="19">
        <f t="shared" si="27"/>
        <v>63365</v>
      </c>
      <c r="G219" s="20">
        <f t="shared" si="2"/>
        <v>0.2036307427</v>
      </c>
      <c r="H219" s="17">
        <f t="shared" si="71"/>
        <v>3844</v>
      </c>
      <c r="I219" s="72">
        <v>236437.0</v>
      </c>
      <c r="J219" s="20">
        <f t="shared" si="3"/>
        <v>0.7598175952</v>
      </c>
      <c r="K219" s="20">
        <f t="shared" si="18"/>
        <v>0.9541021181</v>
      </c>
      <c r="L219" s="17">
        <f t="shared" si="36"/>
        <v>121</v>
      </c>
      <c r="M219" s="72">
        <v>11374.0</v>
      </c>
      <c r="N219" s="22">
        <f t="shared" si="16"/>
        <v>0.03655166208</v>
      </c>
      <c r="O219" s="36">
        <f t="shared" si="19"/>
        <v>0.04589788185</v>
      </c>
      <c r="P219" s="61"/>
      <c r="Q219" s="61"/>
      <c r="R219" s="73">
        <v>140305.0</v>
      </c>
      <c r="S219" s="61">
        <f t="shared" si="332"/>
        <v>3551507</v>
      </c>
      <c r="T219" s="73">
        <v>2145508.0</v>
      </c>
      <c r="U219" s="17">
        <f t="shared" si="59"/>
        <v>1834332</v>
      </c>
      <c r="V219" s="84"/>
      <c r="W219" s="84"/>
      <c r="X219" s="62">
        <v>36342.0</v>
      </c>
      <c r="Y219" s="19">
        <f t="shared" si="264"/>
        <v>26153</v>
      </c>
      <c r="Z219" s="19"/>
      <c r="AA219" s="19">
        <f t="shared" si="20"/>
        <v>7946.325926</v>
      </c>
      <c r="AB219" s="28">
        <f t="shared" si="8"/>
        <v>11.41317775</v>
      </c>
      <c r="AC219" s="29">
        <f t="shared" si="9"/>
        <v>6.894837648</v>
      </c>
      <c r="AD219" s="29">
        <f t="shared" si="10"/>
        <v>6.447978304</v>
      </c>
      <c r="AE219" s="40">
        <f t="shared" si="304"/>
        <v>0.1450360474</v>
      </c>
      <c r="AF219" s="40">
        <f t="shared" si="305"/>
        <v>0.1550873705</v>
      </c>
      <c r="AG219" s="22">
        <f t="shared" si="22"/>
        <v>0.01320656421</v>
      </c>
      <c r="AH219" s="37">
        <f t="shared" si="23"/>
        <v>0.1556846909</v>
      </c>
      <c r="AI219" s="59">
        <f t="shared" ref="AI219:AJ219" si="337">average(X213:X219)</f>
        <v>39300.71429</v>
      </c>
      <c r="AJ219" s="59">
        <f t="shared" si="337"/>
        <v>26107.71429</v>
      </c>
      <c r="AK219" s="60">
        <f t="shared" si="51"/>
        <v>1.505329569</v>
      </c>
      <c r="AL219" s="76">
        <f t="shared" si="121"/>
        <v>21843.34056</v>
      </c>
      <c r="AM219" s="19"/>
      <c r="AN219" s="19"/>
      <c r="AO219" s="32"/>
      <c r="AP219" s="32"/>
      <c r="AY219" s="31"/>
      <c r="AZ219" s="31"/>
      <c r="BA219" s="33"/>
      <c r="BB219" s="33"/>
      <c r="BC219" s="31"/>
      <c r="BD219" s="31"/>
      <c r="BE219" s="31"/>
      <c r="BF219" s="31"/>
      <c r="BG219" s="31"/>
      <c r="BH219" s="31"/>
      <c r="BI219" s="31"/>
      <c r="BJ219" s="31"/>
      <c r="BK219" s="31"/>
      <c r="BL219" s="31"/>
      <c r="BM219" s="31"/>
      <c r="BN219" s="31"/>
      <c r="BO219" s="31"/>
      <c r="BP219" s="31"/>
      <c r="BQ219" s="31"/>
      <c r="BR219" s="31"/>
      <c r="BS219" s="31"/>
      <c r="BT219" s="31"/>
    </row>
    <row r="220">
      <c r="A220" s="16">
        <v>44111.0</v>
      </c>
      <c r="B220" s="17">
        <f t="shared" si="302"/>
        <v>4538</v>
      </c>
      <c r="C220" s="71"/>
      <c r="D220" s="71"/>
      <c r="E220" s="72">
        <v>315714.0</v>
      </c>
      <c r="F220" s="19">
        <f t="shared" si="27"/>
        <v>63951</v>
      </c>
      <c r="G220" s="20">
        <f t="shared" si="2"/>
        <v>0.2025599118</v>
      </c>
      <c r="H220" s="17">
        <f t="shared" si="71"/>
        <v>3854</v>
      </c>
      <c r="I220" s="72">
        <v>240291.0</v>
      </c>
      <c r="J220" s="20">
        <f t="shared" si="3"/>
        <v>0.7611034037</v>
      </c>
      <c r="K220" s="20">
        <f t="shared" si="18"/>
        <v>0.9544333361</v>
      </c>
      <c r="L220" s="17">
        <f t="shared" si="36"/>
        <v>98</v>
      </c>
      <c r="M220" s="72">
        <v>11472.0</v>
      </c>
      <c r="N220" s="22">
        <f t="shared" si="16"/>
        <v>0.03633668447</v>
      </c>
      <c r="O220" s="36">
        <f t="shared" si="19"/>
        <v>0.04556666389</v>
      </c>
      <c r="P220" s="61"/>
      <c r="Q220" s="61"/>
      <c r="R220" s="73">
        <v>142213.0</v>
      </c>
      <c r="S220" s="61">
        <f t="shared" si="332"/>
        <v>3595719</v>
      </c>
      <c r="T220" s="73">
        <v>2177675.0</v>
      </c>
      <c r="U220" s="17">
        <f t="shared" si="59"/>
        <v>1861961</v>
      </c>
      <c r="V220" s="84"/>
      <c r="W220" s="84"/>
      <c r="X220" s="62">
        <v>44212.0</v>
      </c>
      <c r="Y220" s="19">
        <f t="shared" si="264"/>
        <v>32167</v>
      </c>
      <c r="Z220" s="19"/>
      <c r="AA220" s="19">
        <f t="shared" si="20"/>
        <v>8065.462963</v>
      </c>
      <c r="AB220" s="28">
        <f t="shared" si="8"/>
        <v>11.38916551</v>
      </c>
      <c r="AC220" s="29">
        <f t="shared" si="9"/>
        <v>6.897619364</v>
      </c>
      <c r="AD220" s="29">
        <f t="shared" si="10"/>
        <v>7.088364918</v>
      </c>
      <c r="AE220" s="40">
        <f t="shared" si="304"/>
        <v>0.1449775563</v>
      </c>
      <c r="AF220" s="40">
        <f t="shared" si="305"/>
        <v>0.1410762583</v>
      </c>
      <c r="AG220" s="22">
        <f t="shared" si="22"/>
        <v>0.01458338689</v>
      </c>
      <c r="AH220" s="37">
        <f t="shared" si="23"/>
        <v>0.156026981</v>
      </c>
      <c r="AI220" s="59">
        <f t="shared" ref="AI220:AJ220" si="338">average(X214:X220)</f>
        <v>39117.28571</v>
      </c>
      <c r="AJ220" s="59">
        <f t="shared" si="338"/>
        <v>26283</v>
      </c>
      <c r="AK220" s="60">
        <f t="shared" si="51"/>
        <v>1.488311293</v>
      </c>
      <c r="AL220" s="76">
        <f t="shared" si="121"/>
        <v>22189.06506</v>
      </c>
      <c r="AM220" s="19"/>
      <c r="AN220" s="19"/>
      <c r="AO220" s="32"/>
      <c r="AP220" s="32"/>
      <c r="AY220" s="31"/>
      <c r="AZ220" s="31"/>
      <c r="BA220" s="33"/>
      <c r="BB220" s="33"/>
      <c r="BC220" s="31"/>
      <c r="BD220" s="31"/>
      <c r="BE220" s="31"/>
      <c r="BF220" s="31"/>
      <c r="BG220" s="31"/>
      <c r="BH220" s="31"/>
      <c r="BI220" s="31"/>
      <c r="BJ220" s="31"/>
      <c r="BK220" s="31"/>
      <c r="BL220" s="31"/>
      <c r="BM220" s="31"/>
      <c r="BN220" s="31"/>
      <c r="BO220" s="31"/>
      <c r="BP220" s="31"/>
      <c r="BQ220" s="31"/>
      <c r="BR220" s="31"/>
      <c r="BS220" s="31"/>
      <c r="BT220" s="31"/>
    </row>
    <row r="221">
      <c r="A221" s="16">
        <v>44112.0</v>
      </c>
      <c r="B221" s="17">
        <f t="shared" si="302"/>
        <v>4850</v>
      </c>
      <c r="C221" s="71"/>
      <c r="D221" s="71"/>
      <c r="E221" s="72">
        <v>320564.0</v>
      </c>
      <c r="F221" s="19">
        <f t="shared" si="27"/>
        <v>64924</v>
      </c>
      <c r="G221" s="20">
        <f t="shared" si="2"/>
        <v>0.2025305399</v>
      </c>
      <c r="H221" s="17">
        <f t="shared" si="71"/>
        <v>3769</v>
      </c>
      <c r="I221" s="72">
        <v>244060.0</v>
      </c>
      <c r="J221" s="20">
        <f t="shared" si="3"/>
        <v>0.7613456283</v>
      </c>
      <c r="K221" s="20">
        <f t="shared" si="18"/>
        <v>0.9547019246</v>
      </c>
      <c r="L221" s="17">
        <f t="shared" si="36"/>
        <v>108</v>
      </c>
      <c r="M221" s="72">
        <v>11580.0</v>
      </c>
      <c r="N221" s="22">
        <f t="shared" si="16"/>
        <v>0.03612383175</v>
      </c>
      <c r="O221" s="36">
        <f t="shared" si="19"/>
        <v>0.04529807542</v>
      </c>
      <c r="P221" s="61"/>
      <c r="Q221" s="61"/>
      <c r="R221" s="73">
        <v>144072.0</v>
      </c>
      <c r="S221" s="61">
        <f t="shared" si="332"/>
        <v>3639108</v>
      </c>
      <c r="T221" s="73">
        <v>2210576.0</v>
      </c>
      <c r="U221" s="17">
        <f t="shared" si="59"/>
        <v>1890012</v>
      </c>
      <c r="V221" s="84"/>
      <c r="W221" s="84"/>
      <c r="X221" s="62">
        <v>43389.0</v>
      </c>
      <c r="Y221" s="19">
        <f t="shared" si="264"/>
        <v>32901</v>
      </c>
      <c r="Z221" s="19"/>
      <c r="AA221" s="19">
        <f t="shared" si="20"/>
        <v>8187.318519</v>
      </c>
      <c r="AB221" s="28">
        <f t="shared" si="8"/>
        <v>11.35220424</v>
      </c>
      <c r="AC221" s="29">
        <f t="shared" si="9"/>
        <v>6.895895983</v>
      </c>
      <c r="AD221" s="29">
        <f t="shared" si="10"/>
        <v>6.78371134</v>
      </c>
      <c r="AE221" s="40">
        <f t="shared" si="304"/>
        <v>0.1450137883</v>
      </c>
      <c r="AF221" s="40">
        <f t="shared" si="305"/>
        <v>0.1474119328</v>
      </c>
      <c r="AG221" s="22">
        <f t="shared" si="22"/>
        <v>0.01536200485</v>
      </c>
      <c r="AH221" s="37">
        <f t="shared" si="23"/>
        <v>0.1574716217</v>
      </c>
      <c r="AI221" s="59">
        <f t="shared" ref="AI221:AJ221" si="339">average(X215:X221)</f>
        <v>39088.28571</v>
      </c>
      <c r="AJ221" s="59">
        <f t="shared" si="339"/>
        <v>26655.14286</v>
      </c>
      <c r="AK221" s="60">
        <f t="shared" si="51"/>
        <v>1.466444428</v>
      </c>
      <c r="AL221" s="76">
        <f t="shared" si="121"/>
        <v>22687.25148</v>
      </c>
      <c r="AM221" s="19"/>
      <c r="AN221" s="19"/>
      <c r="AO221" s="32"/>
      <c r="AP221" s="32"/>
      <c r="AY221" s="31"/>
      <c r="AZ221" s="31"/>
      <c r="BA221" s="33"/>
      <c r="BB221" s="33"/>
      <c r="BC221" s="31"/>
      <c r="BD221" s="31"/>
      <c r="BE221" s="31"/>
      <c r="BF221" s="31"/>
      <c r="BG221" s="31"/>
      <c r="BH221" s="31"/>
      <c r="BI221" s="31"/>
      <c r="BJ221" s="31"/>
      <c r="BK221" s="31"/>
      <c r="BL221" s="31"/>
      <c r="BM221" s="31"/>
      <c r="BN221" s="31"/>
      <c r="BO221" s="31"/>
      <c r="BP221" s="31"/>
      <c r="BQ221" s="31"/>
      <c r="BR221" s="31"/>
      <c r="BS221" s="31"/>
      <c r="BT221" s="31"/>
    </row>
    <row r="222">
      <c r="A222" s="16">
        <v>44113.0</v>
      </c>
      <c r="B222" s="17">
        <f t="shared" si="302"/>
        <v>4094</v>
      </c>
      <c r="C222" s="71"/>
      <c r="D222" s="71"/>
      <c r="E222" s="72">
        <v>324658.0</v>
      </c>
      <c r="F222" s="19">
        <f t="shared" si="27"/>
        <v>65314</v>
      </c>
      <c r="G222" s="20">
        <f t="shared" si="2"/>
        <v>0.2011778549</v>
      </c>
      <c r="H222" s="17">
        <f t="shared" si="71"/>
        <v>3607</v>
      </c>
      <c r="I222" s="72">
        <v>247667.0</v>
      </c>
      <c r="J222" s="20">
        <f t="shared" si="3"/>
        <v>0.7628550659</v>
      </c>
      <c r="K222" s="20">
        <f t="shared" si="18"/>
        <v>0.9549748596</v>
      </c>
      <c r="L222" s="17">
        <f t="shared" si="36"/>
        <v>97</v>
      </c>
      <c r="M222" s="72">
        <v>11677.0</v>
      </c>
      <c r="N222" s="22">
        <f t="shared" si="16"/>
        <v>0.0359670792</v>
      </c>
      <c r="O222" s="36">
        <f t="shared" si="19"/>
        <v>0.04502514035</v>
      </c>
      <c r="P222" s="61"/>
      <c r="Q222" s="61"/>
      <c r="R222" s="73">
        <v>149115.0</v>
      </c>
      <c r="S222" s="61">
        <f t="shared" si="332"/>
        <v>3683808</v>
      </c>
      <c r="T222" s="73">
        <v>2249694.0</v>
      </c>
      <c r="U222" s="17">
        <f t="shared" si="59"/>
        <v>1925036</v>
      </c>
      <c r="V222" s="84"/>
      <c r="W222" s="84"/>
      <c r="X222" s="62">
        <v>44700.0</v>
      </c>
      <c r="Y222" s="19">
        <f t="shared" si="264"/>
        <v>39118</v>
      </c>
      <c r="Z222" s="19"/>
      <c r="AA222" s="19">
        <f t="shared" si="20"/>
        <v>8332.2</v>
      </c>
      <c r="AB222" s="28">
        <f t="shared" si="8"/>
        <v>11.3467341</v>
      </c>
      <c r="AC222" s="29">
        <f t="shared" si="9"/>
        <v>6.929427274</v>
      </c>
      <c r="AD222" s="29">
        <f t="shared" si="10"/>
        <v>9.554958476</v>
      </c>
      <c r="AE222" s="40">
        <f t="shared" si="304"/>
        <v>0.1443120709</v>
      </c>
      <c r="AF222" s="40">
        <f t="shared" si="305"/>
        <v>0.1046577023</v>
      </c>
      <c r="AG222" s="22">
        <f t="shared" si="22"/>
        <v>0.01277124069</v>
      </c>
      <c r="AH222" s="37">
        <f t="shared" si="23"/>
        <v>0.1466212105</v>
      </c>
      <c r="AI222" s="59">
        <f t="shared" ref="AI222:AJ222" si="340">average(X216:X222)</f>
        <v>39413.85714</v>
      </c>
      <c r="AJ222" s="59">
        <f t="shared" si="340"/>
        <v>28410.42857</v>
      </c>
      <c r="AK222" s="60">
        <f t="shared" si="51"/>
        <v>1.387302449</v>
      </c>
      <c r="AL222" s="76">
        <f t="shared" si="121"/>
        <v>21863.42181</v>
      </c>
      <c r="AM222" s="19"/>
      <c r="AN222" s="19"/>
      <c r="AO222" s="32"/>
      <c r="AP222" s="32"/>
      <c r="AY222" s="31"/>
      <c r="AZ222" s="31"/>
      <c r="BA222" s="33"/>
      <c r="BB222" s="33"/>
      <c r="BC222" s="31"/>
      <c r="BD222" s="31"/>
      <c r="BE222" s="31"/>
      <c r="BF222" s="31"/>
      <c r="BG222" s="31"/>
      <c r="BH222" s="31"/>
      <c r="BI222" s="31"/>
      <c r="BJ222" s="31"/>
      <c r="BK222" s="31"/>
      <c r="BL222" s="31"/>
      <c r="BM222" s="31"/>
      <c r="BN222" s="31"/>
      <c r="BO222" s="31"/>
      <c r="BP222" s="31"/>
      <c r="BQ222" s="31"/>
      <c r="BR222" s="31"/>
      <c r="BS222" s="31"/>
      <c r="BT222" s="31"/>
    </row>
    <row r="223">
      <c r="A223" s="16">
        <v>44114.0</v>
      </c>
      <c r="B223" s="17">
        <f t="shared" si="302"/>
        <v>4294</v>
      </c>
      <c r="C223" s="71"/>
      <c r="D223" s="71"/>
      <c r="E223" s="72">
        <v>328952.0</v>
      </c>
      <c r="F223" s="19">
        <f t="shared" si="27"/>
        <v>65706</v>
      </c>
      <c r="G223" s="20">
        <f t="shared" si="2"/>
        <v>0.1997434276</v>
      </c>
      <c r="H223" s="17">
        <f t="shared" si="71"/>
        <v>3814</v>
      </c>
      <c r="I223" s="72">
        <v>251481.0</v>
      </c>
      <c r="J223" s="20">
        <f t="shared" si="3"/>
        <v>0.764491476</v>
      </c>
      <c r="K223" s="20">
        <f t="shared" si="18"/>
        <v>0.9553079629</v>
      </c>
      <c r="L223" s="17">
        <f t="shared" si="36"/>
        <v>88</v>
      </c>
      <c r="M223" s="72">
        <v>11765.0</v>
      </c>
      <c r="N223" s="22">
        <f t="shared" si="16"/>
        <v>0.03576509643</v>
      </c>
      <c r="O223" s="36">
        <f t="shared" si="19"/>
        <v>0.04469203711</v>
      </c>
      <c r="P223" s="61"/>
      <c r="Q223" s="61"/>
      <c r="R223" s="73">
        <v>151652.0</v>
      </c>
      <c r="S223" s="61">
        <f t="shared" si="332"/>
        <v>3726476</v>
      </c>
      <c r="T223" s="73">
        <v>2283369.0</v>
      </c>
      <c r="U223" s="17">
        <f t="shared" si="59"/>
        <v>1954417</v>
      </c>
      <c r="V223" s="84"/>
      <c r="W223" s="84"/>
      <c r="X223" s="62">
        <v>42668.0</v>
      </c>
      <c r="Y223" s="19">
        <f t="shared" si="264"/>
        <v>33675</v>
      </c>
      <c r="Z223" s="19"/>
      <c r="AA223" s="19">
        <f t="shared" si="20"/>
        <v>8456.922222</v>
      </c>
      <c r="AB223" s="28">
        <f t="shared" si="8"/>
        <v>11.32832754</v>
      </c>
      <c r="AC223" s="29">
        <f t="shared" si="9"/>
        <v>6.941344026</v>
      </c>
      <c r="AD223" s="29">
        <f t="shared" si="10"/>
        <v>7.842338146</v>
      </c>
      <c r="AE223" s="40">
        <f t="shared" si="304"/>
        <v>0.144064319</v>
      </c>
      <c r="AF223" s="40">
        <f t="shared" si="305"/>
        <v>0.1275129918</v>
      </c>
      <c r="AG223" s="22">
        <f t="shared" si="22"/>
        <v>0.01322622575</v>
      </c>
      <c r="AH223" s="37">
        <f t="shared" si="23"/>
        <v>0.1412779596</v>
      </c>
      <c r="AI223" s="59">
        <f t="shared" ref="AI223:AJ223" si="341">average(X217:X223)</f>
        <v>39296.85714</v>
      </c>
      <c r="AJ223" s="59">
        <f t="shared" si="341"/>
        <v>29775.14286</v>
      </c>
      <c r="AK223" s="60">
        <f t="shared" si="51"/>
        <v>1.319787359</v>
      </c>
      <c r="AL223" s="76">
        <f t="shared" si="121"/>
        <v>21425.08512</v>
      </c>
      <c r="AM223" s="19"/>
      <c r="AN223" s="19"/>
      <c r="AO223" s="32"/>
      <c r="AP223" s="32"/>
      <c r="AY223" s="31"/>
      <c r="AZ223" s="31"/>
      <c r="BA223" s="33"/>
      <c r="BB223" s="33"/>
      <c r="BC223" s="31"/>
      <c r="BD223" s="31"/>
      <c r="BE223" s="31"/>
      <c r="BF223" s="31"/>
      <c r="BG223" s="31"/>
      <c r="BH223" s="31"/>
      <c r="BI223" s="31"/>
      <c r="BJ223" s="31"/>
      <c r="BK223" s="31"/>
      <c r="BL223" s="31"/>
      <c r="BM223" s="31"/>
      <c r="BN223" s="31"/>
      <c r="BO223" s="31"/>
      <c r="BP223" s="31"/>
      <c r="BQ223" s="31"/>
      <c r="BR223" s="31"/>
      <c r="BS223" s="31"/>
      <c r="BT223" s="31"/>
    </row>
    <row r="224">
      <c r="A224" s="16">
        <v>44115.0</v>
      </c>
      <c r="B224" s="17">
        <f t="shared" si="302"/>
        <v>4497</v>
      </c>
      <c r="C224" s="71"/>
      <c r="D224" s="71"/>
      <c r="E224" s="72">
        <v>333449.0</v>
      </c>
      <c r="F224" s="19">
        <f t="shared" si="27"/>
        <v>66578</v>
      </c>
      <c r="G224" s="20">
        <f t="shared" si="2"/>
        <v>0.1996647163</v>
      </c>
      <c r="H224" s="17">
        <f t="shared" si="71"/>
        <v>3546</v>
      </c>
      <c r="I224" s="72">
        <v>255027.0</v>
      </c>
      <c r="J224" s="20">
        <f t="shared" si="3"/>
        <v>0.764815609</v>
      </c>
      <c r="K224" s="20">
        <f t="shared" si="18"/>
        <v>0.9556190069</v>
      </c>
      <c r="L224" s="17">
        <f t="shared" si="36"/>
        <v>79</v>
      </c>
      <c r="M224" s="72">
        <v>11844.0</v>
      </c>
      <c r="N224" s="22">
        <f t="shared" si="16"/>
        <v>0.03551967467</v>
      </c>
      <c r="O224" s="36">
        <f t="shared" si="19"/>
        <v>0.04438099306</v>
      </c>
      <c r="P224" s="61"/>
      <c r="Q224" s="61"/>
      <c r="R224" s="73">
        <v>152286.0</v>
      </c>
      <c r="S224" s="61">
        <f t="shared" si="332"/>
        <v>3762808</v>
      </c>
      <c r="T224" s="73">
        <v>2305532.0</v>
      </c>
      <c r="U224" s="17">
        <f t="shared" si="59"/>
        <v>1972083</v>
      </c>
      <c r="V224" s="84"/>
      <c r="W224" s="84"/>
      <c r="X224" s="62">
        <v>36332.0</v>
      </c>
      <c r="Y224" s="19">
        <f t="shared" si="264"/>
        <v>22163</v>
      </c>
      <c r="Z224" s="19"/>
      <c r="AA224" s="19">
        <f t="shared" si="20"/>
        <v>8539.007407</v>
      </c>
      <c r="AB224" s="28">
        <f t="shared" si="8"/>
        <v>11.28450828</v>
      </c>
      <c r="AC224" s="29">
        <f t="shared" si="9"/>
        <v>6.914196774</v>
      </c>
      <c r="AD224" s="29">
        <f t="shared" si="10"/>
        <v>4.928396709</v>
      </c>
      <c r="AE224" s="40">
        <f t="shared" si="304"/>
        <v>0.1446299596</v>
      </c>
      <c r="AF224" s="40">
        <f t="shared" si="305"/>
        <v>0.2029057438</v>
      </c>
      <c r="AG224" s="22">
        <f t="shared" si="22"/>
        <v>0.01367068752</v>
      </c>
      <c r="AH224" s="37">
        <f t="shared" si="23"/>
        <v>0.1433418841</v>
      </c>
      <c r="AI224" s="59">
        <f t="shared" ref="AI224:AJ224" si="342">average(X218:X224)</f>
        <v>39238.14286</v>
      </c>
      <c r="AJ224" s="59">
        <f t="shared" si="342"/>
        <v>29849.71429</v>
      </c>
      <c r="AK224" s="60">
        <f t="shared" si="51"/>
        <v>1.314523231</v>
      </c>
      <c r="AL224" s="76">
        <f t="shared" si="121"/>
        <v>21828.96216</v>
      </c>
      <c r="AM224" s="19"/>
      <c r="AN224" s="19"/>
      <c r="AO224" s="32"/>
      <c r="AP224" s="32"/>
      <c r="AY224" s="31"/>
      <c r="AZ224" s="31"/>
      <c r="BA224" s="33"/>
      <c r="BB224" s="33"/>
      <c r="BC224" s="31"/>
      <c r="BD224" s="31"/>
      <c r="BE224" s="31"/>
      <c r="BF224" s="31"/>
      <c r="BG224" s="31"/>
      <c r="BH224" s="31"/>
      <c r="BI224" s="31"/>
      <c r="BJ224" s="31"/>
      <c r="BK224" s="31"/>
      <c r="BL224" s="31"/>
      <c r="BM224" s="31"/>
      <c r="BN224" s="31"/>
      <c r="BO224" s="31"/>
      <c r="BP224" s="31"/>
      <c r="BQ224" s="31"/>
      <c r="BR224" s="31"/>
      <c r="BS224" s="31"/>
      <c r="BT224" s="31"/>
    </row>
    <row r="225">
      <c r="A225" s="16">
        <v>44116.0</v>
      </c>
      <c r="B225" s="17">
        <f t="shared" si="302"/>
        <v>3267</v>
      </c>
      <c r="C225" s="71"/>
      <c r="D225" s="71"/>
      <c r="E225" s="72">
        <v>336716.0</v>
      </c>
      <c r="F225" s="19">
        <f t="shared" si="27"/>
        <v>66262</v>
      </c>
      <c r="G225" s="20">
        <f t="shared" si="2"/>
        <v>0.1967889854</v>
      </c>
      <c r="H225" s="17">
        <f t="shared" si="71"/>
        <v>3492</v>
      </c>
      <c r="I225" s="72">
        <v>258519.0</v>
      </c>
      <c r="J225" s="20">
        <f t="shared" si="3"/>
        <v>0.7677657135</v>
      </c>
      <c r="K225" s="20">
        <f t="shared" si="18"/>
        <v>0.9558704992</v>
      </c>
      <c r="L225" s="17">
        <f t="shared" si="36"/>
        <v>91</v>
      </c>
      <c r="M225" s="72">
        <v>11935.0</v>
      </c>
      <c r="N225" s="22">
        <f t="shared" si="16"/>
        <v>0.03544530108</v>
      </c>
      <c r="O225" s="36">
        <f t="shared" si="19"/>
        <v>0.04412950077</v>
      </c>
      <c r="P225" s="61"/>
      <c r="Q225" s="61"/>
      <c r="R225" s="73">
        <v>154532.0</v>
      </c>
      <c r="S225" s="61">
        <f t="shared" si="332"/>
        <v>3802093</v>
      </c>
      <c r="T225" s="73">
        <v>2338550.0</v>
      </c>
      <c r="U225" s="17">
        <f t="shared" si="59"/>
        <v>2001834</v>
      </c>
      <c r="V225" s="84"/>
      <c r="W225" s="84"/>
      <c r="X225" s="62">
        <v>39285.0</v>
      </c>
      <c r="Y225" s="19">
        <f t="shared" si="264"/>
        <v>33018</v>
      </c>
      <c r="Z225" s="19"/>
      <c r="AA225" s="19">
        <f t="shared" si="20"/>
        <v>8661.296296</v>
      </c>
      <c r="AB225" s="28">
        <f t="shared" si="8"/>
        <v>11.29169092</v>
      </c>
      <c r="AC225" s="29">
        <f t="shared" si="9"/>
        <v>6.945170411</v>
      </c>
      <c r="AD225" s="29">
        <f t="shared" si="10"/>
        <v>10.10651974</v>
      </c>
      <c r="AE225" s="40">
        <f t="shared" si="304"/>
        <v>0.1439849479</v>
      </c>
      <c r="AF225" s="40">
        <f t="shared" si="305"/>
        <v>0.09894602944</v>
      </c>
      <c r="AG225" s="22">
        <f t="shared" si="22"/>
        <v>0.009797600233</v>
      </c>
      <c r="AH225" s="37">
        <f t="shared" si="23"/>
        <v>0.135021328</v>
      </c>
      <c r="AI225" s="59">
        <f t="shared" ref="AI225:AJ225" si="343">average(X219:X225)</f>
        <v>40989.71429</v>
      </c>
      <c r="AJ225" s="59">
        <f t="shared" si="343"/>
        <v>31313.57143</v>
      </c>
      <c r="AK225" s="60">
        <f t="shared" si="51"/>
        <v>1.309007961</v>
      </c>
      <c r="AL225" s="76">
        <f t="shared" si="121"/>
        <v>20865.11586</v>
      </c>
      <c r="AM225" s="19"/>
      <c r="AN225" s="19"/>
      <c r="AO225" s="32"/>
      <c r="AP225" s="32"/>
      <c r="AY225" s="31"/>
      <c r="AZ225" s="31"/>
      <c r="BA225" s="33"/>
      <c r="BB225" s="33"/>
      <c r="BC225" s="31"/>
      <c r="BD225" s="31"/>
      <c r="BE225" s="31"/>
      <c r="BF225" s="31"/>
      <c r="BG225" s="31"/>
      <c r="BH225" s="31"/>
      <c r="BI225" s="31"/>
      <c r="BJ225" s="31"/>
      <c r="BK225" s="31"/>
      <c r="BL225" s="31"/>
      <c r="BM225" s="31"/>
      <c r="BN225" s="31"/>
      <c r="BO225" s="31"/>
      <c r="BP225" s="31"/>
      <c r="BQ225" s="31"/>
      <c r="BR225" s="31"/>
      <c r="BS225" s="31"/>
      <c r="BT225" s="31"/>
    </row>
    <row r="226">
      <c r="A226" s="16">
        <v>44117.0</v>
      </c>
      <c r="B226" s="17">
        <f t="shared" si="302"/>
        <v>3906</v>
      </c>
      <c r="C226" s="71"/>
      <c r="D226" s="71"/>
      <c r="E226" s="72">
        <v>340622.0</v>
      </c>
      <c r="F226" s="19">
        <f t="shared" si="27"/>
        <v>65299</v>
      </c>
      <c r="G226" s="20">
        <f t="shared" si="2"/>
        <v>0.1917051747</v>
      </c>
      <c r="H226" s="17">
        <f t="shared" si="71"/>
        <v>4777</v>
      </c>
      <c r="I226" s="72">
        <v>263296.0</v>
      </c>
      <c r="J226" s="20">
        <f t="shared" si="3"/>
        <v>0.7729858905</v>
      </c>
      <c r="K226" s="20">
        <f t="shared" si="18"/>
        <v>0.9563167625</v>
      </c>
      <c r="L226" s="17">
        <f t="shared" si="36"/>
        <v>92</v>
      </c>
      <c r="M226" s="72">
        <v>12027.0</v>
      </c>
      <c r="N226" s="22">
        <f t="shared" si="16"/>
        <v>0.03530893483</v>
      </c>
      <c r="O226" s="36">
        <f t="shared" si="19"/>
        <v>0.04368323751</v>
      </c>
      <c r="P226" s="61"/>
      <c r="Q226" s="61"/>
      <c r="R226" s="73">
        <v>153822.0</v>
      </c>
      <c r="S226" s="61">
        <f t="shared" si="332"/>
        <v>3852511</v>
      </c>
      <c r="T226" s="73">
        <v>2378562.0</v>
      </c>
      <c r="U226" s="17">
        <f t="shared" si="59"/>
        <v>2037940</v>
      </c>
      <c r="V226" s="84"/>
      <c r="W226" s="84"/>
      <c r="X226" s="62">
        <v>50418.0</v>
      </c>
      <c r="Y226" s="19">
        <f t="shared" si="264"/>
        <v>40012</v>
      </c>
      <c r="Z226" s="19"/>
      <c r="AA226" s="19">
        <f t="shared" si="20"/>
        <v>8809.488889</v>
      </c>
      <c r="AB226" s="28">
        <f t="shared" si="8"/>
        <v>11.31022365</v>
      </c>
      <c r="AC226" s="29">
        <f t="shared" si="9"/>
        <v>6.982995814</v>
      </c>
      <c r="AD226" s="29">
        <f t="shared" si="10"/>
        <v>10.2437276</v>
      </c>
      <c r="AE226" s="40">
        <f t="shared" si="304"/>
        <v>0.1432050121</v>
      </c>
      <c r="AF226" s="40">
        <f t="shared" si="305"/>
        <v>0.09762071379</v>
      </c>
      <c r="AG226" s="22">
        <f t="shared" si="22"/>
        <v>0.01160028035</v>
      </c>
      <c r="AH226" s="37">
        <f t="shared" si="23"/>
        <v>0.1263483999</v>
      </c>
      <c r="AI226" s="59">
        <f t="shared" ref="AI226:AJ226" si="344">average(X220:X226)</f>
        <v>43000.57143</v>
      </c>
      <c r="AJ226" s="59">
        <f t="shared" si="344"/>
        <v>33293.42857</v>
      </c>
      <c r="AK226" s="60">
        <f t="shared" si="51"/>
        <v>1.291563329</v>
      </c>
      <c r="AL226" s="76">
        <f t="shared" si="121"/>
        <v>19435.16358</v>
      </c>
      <c r="AM226" s="19"/>
      <c r="AN226" s="19"/>
      <c r="AO226" s="32"/>
      <c r="AP226" s="32"/>
      <c r="AY226" s="31"/>
      <c r="AZ226" s="31"/>
      <c r="BA226" s="33"/>
      <c r="BB226" s="33"/>
      <c r="BC226" s="31"/>
      <c r="BD226" s="31"/>
      <c r="BE226" s="31"/>
      <c r="BF226" s="31"/>
      <c r="BG226" s="31"/>
      <c r="BH226" s="31"/>
      <c r="BI226" s="31"/>
      <c r="BJ226" s="31"/>
      <c r="BK226" s="31"/>
      <c r="BL226" s="31"/>
      <c r="BM226" s="31"/>
      <c r="BN226" s="31"/>
      <c r="BO226" s="31"/>
      <c r="BP226" s="31"/>
      <c r="BQ226" s="31"/>
      <c r="BR226" s="31"/>
      <c r="BS226" s="31"/>
      <c r="BT226" s="31"/>
    </row>
    <row r="227">
      <c r="A227" s="16">
        <v>44118.0</v>
      </c>
      <c r="B227" s="17">
        <f t="shared" si="302"/>
        <v>4127</v>
      </c>
      <c r="C227" s="71"/>
      <c r="D227" s="71"/>
      <c r="E227" s="72">
        <v>344749.0</v>
      </c>
      <c r="F227" s="19">
        <f t="shared" si="27"/>
        <v>64742</v>
      </c>
      <c r="G227" s="20">
        <f t="shared" si="2"/>
        <v>0.1877945984</v>
      </c>
      <c r="H227" s="17">
        <f t="shared" si="71"/>
        <v>4555</v>
      </c>
      <c r="I227" s="72">
        <v>267851.0</v>
      </c>
      <c r="J227" s="20">
        <f t="shared" si="3"/>
        <v>0.7769449658</v>
      </c>
      <c r="K227" s="20">
        <f t="shared" si="18"/>
        <v>0.9565867996</v>
      </c>
      <c r="L227" s="17">
        <f t="shared" si="36"/>
        <v>129</v>
      </c>
      <c r="M227" s="72">
        <v>12156.0</v>
      </c>
      <c r="N227" s="22">
        <f t="shared" si="16"/>
        <v>0.03526043585</v>
      </c>
      <c r="O227" s="36">
        <f t="shared" si="19"/>
        <v>0.04341320038</v>
      </c>
      <c r="P227" s="61"/>
      <c r="Q227" s="61"/>
      <c r="R227" s="73">
        <v>154420.0</v>
      </c>
      <c r="S227" s="61">
        <f t="shared" si="332"/>
        <v>3892904</v>
      </c>
      <c r="T227" s="73">
        <v>2415606.0</v>
      </c>
      <c r="U227" s="17">
        <f t="shared" si="59"/>
        <v>2070857</v>
      </c>
      <c r="V227" s="84"/>
      <c r="W227" s="84"/>
      <c r="X227" s="62">
        <v>40393.0</v>
      </c>
      <c r="Y227" s="19">
        <f t="shared" si="264"/>
        <v>37044</v>
      </c>
      <c r="Z227" s="19"/>
      <c r="AA227" s="19">
        <f t="shared" si="20"/>
        <v>8946.688889</v>
      </c>
      <c r="AB227" s="28">
        <f t="shared" si="8"/>
        <v>11.29199505</v>
      </c>
      <c r="AC227" s="29">
        <f t="shared" si="9"/>
        <v>7.006854262</v>
      </c>
      <c r="AD227" s="29">
        <f t="shared" si="10"/>
        <v>8.976011631</v>
      </c>
      <c r="AE227" s="40">
        <f t="shared" si="304"/>
        <v>0.1427173968</v>
      </c>
      <c r="AF227" s="40">
        <f t="shared" si="305"/>
        <v>0.1114080553</v>
      </c>
      <c r="AG227" s="22">
        <f t="shared" si="22"/>
        <v>0.01211607001</v>
      </c>
      <c r="AH227" s="37">
        <f t="shared" si="23"/>
        <v>0.1220311771</v>
      </c>
      <c r="AI227" s="59">
        <f t="shared" ref="AI227:AJ227" si="345">average(X221:X227)</f>
        <v>42455</v>
      </c>
      <c r="AJ227" s="59">
        <f t="shared" si="345"/>
        <v>33990.14286</v>
      </c>
      <c r="AK227" s="60">
        <f t="shared" si="51"/>
        <v>1.249038587</v>
      </c>
      <c r="AL227" s="76">
        <f t="shared" si="121"/>
        <v>18844.05437</v>
      </c>
      <c r="AM227" s="19"/>
      <c r="AN227" s="19"/>
      <c r="AO227" s="32"/>
      <c r="AP227" s="32"/>
      <c r="AY227" s="31"/>
      <c r="AZ227" s="31"/>
      <c r="BA227" s="33"/>
      <c r="BB227" s="33"/>
      <c r="BC227" s="31"/>
      <c r="BD227" s="31"/>
      <c r="BE227" s="31"/>
      <c r="BF227" s="31"/>
      <c r="BG227" s="31"/>
      <c r="BH227" s="31"/>
      <c r="BI227" s="31"/>
      <c r="BJ227" s="31"/>
      <c r="BK227" s="31"/>
      <c r="BL227" s="31"/>
      <c r="BM227" s="31"/>
      <c r="BN227" s="31"/>
      <c r="BO227" s="31"/>
      <c r="BP227" s="31"/>
      <c r="BQ227" s="31"/>
      <c r="BR227" s="31"/>
      <c r="BS227" s="31"/>
      <c r="BT227" s="31"/>
    </row>
    <row r="228">
      <c r="A228" s="16">
        <v>44119.0</v>
      </c>
      <c r="B228" s="17">
        <f t="shared" si="302"/>
        <v>4411</v>
      </c>
      <c r="C228" s="71"/>
      <c r="D228" s="71"/>
      <c r="E228" s="72">
        <v>349160.0</v>
      </c>
      <c r="F228" s="19">
        <f t="shared" si="27"/>
        <v>63231</v>
      </c>
      <c r="G228" s="20">
        <f t="shared" si="2"/>
        <v>0.1810946271</v>
      </c>
      <c r="H228" s="17">
        <f t="shared" si="71"/>
        <v>5810</v>
      </c>
      <c r="I228" s="72">
        <v>273661.0</v>
      </c>
      <c r="J228" s="20">
        <f t="shared" si="3"/>
        <v>0.7837696185</v>
      </c>
      <c r="K228" s="20">
        <f t="shared" si="18"/>
        <v>0.9570942437</v>
      </c>
      <c r="L228" s="17">
        <f t="shared" si="36"/>
        <v>112</v>
      </c>
      <c r="M228" s="72">
        <v>12268.0</v>
      </c>
      <c r="N228" s="22">
        <f t="shared" si="16"/>
        <v>0.03513575438</v>
      </c>
      <c r="O228" s="36">
        <f t="shared" si="19"/>
        <v>0.04290575632</v>
      </c>
      <c r="P228" s="61"/>
      <c r="Q228" s="61"/>
      <c r="R228" s="73">
        <v>154926.0</v>
      </c>
      <c r="S228" s="61">
        <f t="shared" si="332"/>
        <v>3935112</v>
      </c>
      <c r="T228" s="73">
        <v>2449725.0</v>
      </c>
      <c r="U228" s="17">
        <f t="shared" si="59"/>
        <v>2100565</v>
      </c>
      <c r="V228" s="84"/>
      <c r="W228" s="84"/>
      <c r="X228" s="62">
        <v>42208.0</v>
      </c>
      <c r="Y228" s="19">
        <f t="shared" si="264"/>
        <v>34119</v>
      </c>
      <c r="Z228" s="19"/>
      <c r="AA228" s="19">
        <f t="shared" si="20"/>
        <v>9073.055556</v>
      </c>
      <c r="AB228" s="28">
        <f t="shared" si="8"/>
        <v>11.27022568</v>
      </c>
      <c r="AC228" s="29">
        <f t="shared" si="9"/>
        <v>7.016052812</v>
      </c>
      <c r="AD228" s="29">
        <f t="shared" si="10"/>
        <v>7.73498073</v>
      </c>
      <c r="AE228" s="40">
        <f t="shared" si="304"/>
        <v>0.142530284</v>
      </c>
      <c r="AF228" s="40">
        <f t="shared" si="305"/>
        <v>0.1292828043</v>
      </c>
      <c r="AG228" s="22">
        <f t="shared" si="22"/>
        <v>0.01279481594</v>
      </c>
      <c r="AH228" s="37">
        <f t="shared" si="23"/>
        <v>0.1195739894</v>
      </c>
      <c r="AI228" s="59">
        <f t="shared" ref="AI228:AJ228" si="346">average(X222:X228)</f>
        <v>42286.28571</v>
      </c>
      <c r="AJ228" s="59">
        <f t="shared" si="346"/>
        <v>34164.14286</v>
      </c>
      <c r="AK228" s="60">
        <f t="shared" si="51"/>
        <v>1.237738816</v>
      </c>
      <c r="AL228" s="76">
        <f t="shared" si="121"/>
        <v>18525.11989</v>
      </c>
      <c r="AM228" s="19"/>
      <c r="AN228" s="19"/>
      <c r="AO228" s="32"/>
      <c r="AP228" s="32"/>
      <c r="AY228" s="31"/>
      <c r="AZ228" s="31"/>
      <c r="BA228" s="33"/>
      <c r="BB228" s="33"/>
      <c r="BC228" s="31"/>
      <c r="BD228" s="31"/>
      <c r="BE228" s="31"/>
      <c r="BF228" s="31"/>
      <c r="BG228" s="31"/>
      <c r="BH228" s="31"/>
      <c r="BI228" s="31"/>
      <c r="BJ228" s="31"/>
      <c r="BK228" s="31"/>
      <c r="BL228" s="31"/>
      <c r="BM228" s="31"/>
      <c r="BN228" s="31"/>
      <c r="BO228" s="31"/>
      <c r="BP228" s="31"/>
      <c r="BQ228" s="31"/>
      <c r="BR228" s="31"/>
      <c r="BS228" s="31"/>
      <c r="BT228" s="31"/>
    </row>
    <row r="229">
      <c r="A229" s="16">
        <v>44120.0</v>
      </c>
      <c r="B229" s="17">
        <f t="shared" si="302"/>
        <v>4301</v>
      </c>
      <c r="C229" s="71"/>
      <c r="D229" s="71"/>
      <c r="E229" s="72">
        <v>353461.0</v>
      </c>
      <c r="F229" s="19">
        <f t="shared" si="27"/>
        <v>63570</v>
      </c>
      <c r="G229" s="20">
        <f t="shared" si="2"/>
        <v>0.1798501108</v>
      </c>
      <c r="H229" s="17">
        <f t="shared" si="71"/>
        <v>3883</v>
      </c>
      <c r="I229" s="72">
        <v>277544.0</v>
      </c>
      <c r="J229" s="20">
        <f t="shared" si="3"/>
        <v>0.7852181712</v>
      </c>
      <c r="K229" s="20">
        <f t="shared" si="18"/>
        <v>0.9574081293</v>
      </c>
      <c r="L229" s="17">
        <f t="shared" si="36"/>
        <v>79</v>
      </c>
      <c r="M229" s="72">
        <v>12347.0</v>
      </c>
      <c r="N229" s="22">
        <f t="shared" si="16"/>
        <v>0.03493171807</v>
      </c>
      <c r="O229" s="36">
        <f t="shared" si="19"/>
        <v>0.04259187074</v>
      </c>
      <c r="P229" s="61"/>
      <c r="Q229" s="61"/>
      <c r="R229" s="73">
        <v>157672.0</v>
      </c>
      <c r="S229" s="61">
        <f t="shared" si="332"/>
        <v>3976653</v>
      </c>
      <c r="T229" s="73">
        <v>2479922.0</v>
      </c>
      <c r="U229" s="17">
        <f t="shared" si="59"/>
        <v>2126461</v>
      </c>
      <c r="V229" s="84"/>
      <c r="W229" s="84"/>
      <c r="X229" s="62">
        <v>41541.0</v>
      </c>
      <c r="Y229" s="19">
        <f t="shared" si="264"/>
        <v>30197</v>
      </c>
      <c r="Z229" s="19"/>
      <c r="AA229" s="19">
        <f t="shared" si="20"/>
        <v>9184.896296</v>
      </c>
      <c r="AB229" s="28">
        <f t="shared" si="8"/>
        <v>11.25061322</v>
      </c>
      <c r="AC229" s="29">
        <f t="shared" si="9"/>
        <v>7.016112103</v>
      </c>
      <c r="AD229" s="29">
        <f t="shared" si="10"/>
        <v>7.020925366</v>
      </c>
      <c r="AE229" s="40">
        <f t="shared" si="304"/>
        <v>0.1425290795</v>
      </c>
      <c r="AF229" s="40">
        <f t="shared" si="305"/>
        <v>0.1424313674</v>
      </c>
      <c r="AG229" s="22">
        <f t="shared" si="22"/>
        <v>0.01231813495</v>
      </c>
      <c r="AH229" s="37">
        <f t="shared" si="23"/>
        <v>0.1251064162</v>
      </c>
      <c r="AI229" s="59">
        <f t="shared" ref="AI229:AJ229" si="347">average(X223:X229)</f>
        <v>41835</v>
      </c>
      <c r="AJ229" s="59">
        <f t="shared" si="347"/>
        <v>32889.71429</v>
      </c>
      <c r="AK229" s="60">
        <f t="shared" si="51"/>
        <v>1.271978213</v>
      </c>
      <c r="AL229" s="76">
        <f t="shared" si="121"/>
        <v>19725.77886</v>
      </c>
      <c r="AM229" s="19"/>
      <c r="AN229" s="19"/>
      <c r="AO229" s="32"/>
      <c r="AP229" s="32"/>
      <c r="AY229" s="31"/>
      <c r="AZ229" s="31"/>
      <c r="BA229" s="33"/>
      <c r="BB229" s="33"/>
      <c r="BC229" s="31"/>
      <c r="BD229" s="31"/>
      <c r="BE229" s="31"/>
      <c r="BF229" s="31"/>
      <c r="BG229" s="31"/>
      <c r="BH229" s="31"/>
      <c r="BI229" s="31"/>
      <c r="BJ229" s="31"/>
      <c r="BK229" s="31"/>
      <c r="BL229" s="31"/>
      <c r="BM229" s="31"/>
      <c r="BN229" s="31"/>
      <c r="BO229" s="31"/>
      <c r="BP229" s="31"/>
      <c r="BQ229" s="31"/>
      <c r="BR229" s="31"/>
      <c r="BS229" s="31"/>
      <c r="BT229" s="31"/>
    </row>
    <row r="230">
      <c r="A230" s="16">
        <v>44121.0</v>
      </c>
      <c r="B230" s="17">
        <f t="shared" si="302"/>
        <v>4301</v>
      </c>
      <c r="C230" s="71"/>
      <c r="D230" s="71"/>
      <c r="E230" s="72">
        <v>357762.0</v>
      </c>
      <c r="F230" s="19">
        <f t="shared" si="27"/>
        <v>63739</v>
      </c>
      <c r="G230" s="20">
        <f t="shared" si="2"/>
        <v>0.1781603412</v>
      </c>
      <c r="H230" s="17">
        <f t="shared" si="71"/>
        <v>4048</v>
      </c>
      <c r="I230" s="72">
        <v>281592.0</v>
      </c>
      <c r="J230" s="20">
        <f t="shared" si="3"/>
        <v>0.7870930954</v>
      </c>
      <c r="K230" s="20">
        <f t="shared" si="18"/>
        <v>0.9577209946</v>
      </c>
      <c r="L230" s="17">
        <f t="shared" si="36"/>
        <v>84</v>
      </c>
      <c r="M230" s="72">
        <v>12431.0</v>
      </c>
      <c r="N230" s="22">
        <f t="shared" si="16"/>
        <v>0.03474656336</v>
      </c>
      <c r="O230" s="36">
        <f t="shared" si="19"/>
        <v>0.04227900538</v>
      </c>
      <c r="P230" s="61"/>
      <c r="Q230" s="61"/>
      <c r="R230" s="73">
        <v>158700.0</v>
      </c>
      <c r="S230" s="61">
        <f t="shared" si="332"/>
        <v>4019958</v>
      </c>
      <c r="T230" s="73">
        <v>2505898.0</v>
      </c>
      <c r="U230" s="17">
        <f t="shared" si="59"/>
        <v>2148136</v>
      </c>
      <c r="V230" s="84"/>
      <c r="W230" s="84"/>
      <c r="X230" s="62">
        <v>43305.0</v>
      </c>
      <c r="Y230" s="19">
        <f t="shared" si="264"/>
        <v>25976</v>
      </c>
      <c r="Z230" s="19"/>
      <c r="AA230" s="19">
        <f t="shared" si="20"/>
        <v>9281.103704</v>
      </c>
      <c r="AB230" s="28">
        <f t="shared" si="8"/>
        <v>11.23640297</v>
      </c>
      <c r="AC230" s="29">
        <f t="shared" si="9"/>
        <v>7.004371621</v>
      </c>
      <c r="AD230" s="29">
        <f t="shared" si="10"/>
        <v>6.039525692</v>
      </c>
      <c r="AE230" s="40">
        <f t="shared" si="304"/>
        <v>0.1427679818</v>
      </c>
      <c r="AF230" s="40">
        <f t="shared" si="305"/>
        <v>0.1655759162</v>
      </c>
      <c r="AG230" s="22">
        <f t="shared" si="22"/>
        <v>0.01216824487</v>
      </c>
      <c r="AH230" s="37">
        <f t="shared" si="23"/>
        <v>0.1294662718</v>
      </c>
      <c r="AI230" s="59">
        <f t="shared" ref="AI230:AJ230" si="348">average(X224:X230)</f>
        <v>41926</v>
      </c>
      <c r="AJ230" s="59">
        <f t="shared" si="348"/>
        <v>31789.85714</v>
      </c>
      <c r="AK230" s="60">
        <f t="shared" si="51"/>
        <v>1.31884833</v>
      </c>
      <c r="AL230" s="76">
        <f t="shared" si="121"/>
        <v>20546.29734</v>
      </c>
      <c r="AM230" s="19"/>
      <c r="AN230" s="19"/>
      <c r="AO230" s="32"/>
      <c r="AP230" s="32"/>
      <c r="AY230" s="31"/>
      <c r="AZ230" s="31"/>
      <c r="BA230" s="33"/>
      <c r="BB230" s="33"/>
      <c r="BC230" s="31"/>
      <c r="BD230" s="31"/>
      <c r="BE230" s="31"/>
      <c r="BF230" s="31"/>
      <c r="BG230" s="31"/>
      <c r="BH230" s="31"/>
      <c r="BI230" s="31"/>
      <c r="BJ230" s="31"/>
      <c r="BK230" s="31"/>
      <c r="BL230" s="31"/>
      <c r="BM230" s="31"/>
      <c r="BN230" s="31"/>
      <c r="BO230" s="31"/>
      <c r="BP230" s="31"/>
      <c r="BQ230" s="31"/>
      <c r="BR230" s="31"/>
      <c r="BS230" s="31"/>
      <c r="BT230" s="31"/>
    </row>
    <row r="231">
      <c r="A231" s="16">
        <v>44122.0</v>
      </c>
      <c r="B231" s="17">
        <f t="shared" si="302"/>
        <v>4105</v>
      </c>
      <c r="C231" s="71"/>
      <c r="D231" s="71"/>
      <c r="E231" s="72">
        <v>361867.0</v>
      </c>
      <c r="F231" s="19">
        <f t="shared" si="27"/>
        <v>64032</v>
      </c>
      <c r="G231" s="20">
        <f t="shared" si="2"/>
        <v>0.1769489895</v>
      </c>
      <c r="H231" s="17">
        <f t="shared" si="71"/>
        <v>3732</v>
      </c>
      <c r="I231" s="72">
        <v>285324.0</v>
      </c>
      <c r="J231" s="20">
        <f t="shared" si="3"/>
        <v>0.7884775346</v>
      </c>
      <c r="K231" s="20">
        <f t="shared" si="18"/>
        <v>0.9579935199</v>
      </c>
      <c r="L231" s="17">
        <f t="shared" si="36"/>
        <v>80</v>
      </c>
      <c r="M231" s="72">
        <v>12511.0</v>
      </c>
      <c r="N231" s="22">
        <f t="shared" si="16"/>
        <v>0.03457347589</v>
      </c>
      <c r="O231" s="36">
        <f t="shared" si="19"/>
        <v>0.0420064801</v>
      </c>
      <c r="P231" s="61"/>
      <c r="Q231" s="61"/>
      <c r="R231" s="73">
        <v>159715.0</v>
      </c>
      <c r="S231" s="61">
        <f t="shared" si="332"/>
        <v>4056336</v>
      </c>
      <c r="T231" s="73">
        <v>2528319.0</v>
      </c>
      <c r="U231" s="17">
        <f t="shared" si="59"/>
        <v>2166452</v>
      </c>
      <c r="V231" s="84"/>
      <c r="W231" s="84"/>
      <c r="X231" s="62">
        <v>36378.0</v>
      </c>
      <c r="Y231" s="19">
        <f t="shared" si="264"/>
        <v>22421</v>
      </c>
      <c r="Z231" s="19"/>
      <c r="AA231" s="19">
        <f t="shared" si="20"/>
        <v>9364.144444</v>
      </c>
      <c r="AB231" s="28">
        <f t="shared" si="8"/>
        <v>11.20946646</v>
      </c>
      <c r="AC231" s="29">
        <f t="shared" si="9"/>
        <v>6.98687363</v>
      </c>
      <c r="AD231" s="29">
        <f t="shared" si="10"/>
        <v>5.461875761</v>
      </c>
      <c r="AE231" s="40">
        <f t="shared" si="304"/>
        <v>0.1431255312</v>
      </c>
      <c r="AF231" s="40">
        <f t="shared" si="305"/>
        <v>0.1830872842</v>
      </c>
      <c r="AG231" s="22">
        <f t="shared" si="22"/>
        <v>0.01147410849</v>
      </c>
      <c r="AH231" s="37">
        <f t="shared" si="23"/>
        <v>0.1275568144</v>
      </c>
      <c r="AI231" s="59">
        <f t="shared" ref="AI231:AJ231" si="349">average(X225:X231)</f>
        <v>41932.57143</v>
      </c>
      <c r="AJ231" s="59">
        <f t="shared" si="349"/>
        <v>31826.71429</v>
      </c>
      <c r="AK231" s="60">
        <f t="shared" si="51"/>
        <v>1.317527504</v>
      </c>
      <c r="AL231" s="76">
        <f t="shared" si="121"/>
        <v>20372.7366</v>
      </c>
      <c r="AM231" s="19"/>
      <c r="AN231" s="19"/>
      <c r="AO231" s="32"/>
      <c r="AP231" s="32"/>
      <c r="AY231" s="31"/>
      <c r="AZ231" s="31"/>
      <c r="BA231" s="33"/>
      <c r="BB231" s="33"/>
      <c r="BC231" s="31"/>
      <c r="BD231" s="31"/>
      <c r="BE231" s="31"/>
      <c r="BF231" s="31"/>
      <c r="BG231" s="31"/>
      <c r="BH231" s="31"/>
      <c r="BI231" s="31"/>
      <c r="BJ231" s="31"/>
      <c r="BK231" s="31"/>
      <c r="BL231" s="31"/>
      <c r="BM231" s="31"/>
      <c r="BN231" s="31"/>
      <c r="BO231" s="31"/>
      <c r="BP231" s="31"/>
      <c r="BQ231" s="31"/>
      <c r="BR231" s="31"/>
      <c r="BS231" s="31"/>
      <c r="BT231" s="31"/>
    </row>
    <row r="232">
      <c r="A232" s="16">
        <v>44123.0</v>
      </c>
      <c r="B232" s="17">
        <f t="shared" si="302"/>
        <v>3373</v>
      </c>
      <c r="C232" s="71"/>
      <c r="D232" s="71"/>
      <c r="E232" s="72">
        <v>365240.0</v>
      </c>
      <c r="F232" s="19">
        <f t="shared" si="27"/>
        <v>63380</v>
      </c>
      <c r="G232" s="20">
        <f t="shared" si="2"/>
        <v>0.1735297339</v>
      </c>
      <c r="H232" s="17">
        <f t="shared" si="71"/>
        <v>3919</v>
      </c>
      <c r="I232" s="72">
        <v>289243.0</v>
      </c>
      <c r="J232" s="20">
        <f t="shared" si="3"/>
        <v>0.791925857</v>
      </c>
      <c r="K232" s="20">
        <f t="shared" si="18"/>
        <v>0.958202478</v>
      </c>
      <c r="L232" s="17">
        <f t="shared" si="36"/>
        <v>106</v>
      </c>
      <c r="M232" s="72">
        <v>12617.0</v>
      </c>
      <c r="N232" s="22">
        <f t="shared" si="16"/>
        <v>0.03454440916</v>
      </c>
      <c r="O232" s="36">
        <f t="shared" si="19"/>
        <v>0.04179752203</v>
      </c>
      <c r="P232" s="61"/>
      <c r="Q232" s="61"/>
      <c r="R232" s="73">
        <v>162410.0</v>
      </c>
      <c r="S232" s="61">
        <f t="shared" si="332"/>
        <v>4092595</v>
      </c>
      <c r="T232" s="73">
        <v>2553521.0</v>
      </c>
      <c r="U232" s="17">
        <f t="shared" si="59"/>
        <v>2188281</v>
      </c>
      <c r="V232" s="84"/>
      <c r="W232" s="84"/>
      <c r="X232" s="62">
        <v>36259.0</v>
      </c>
      <c r="Y232" s="19">
        <f t="shared" si="264"/>
        <v>25202</v>
      </c>
      <c r="Z232" s="19"/>
      <c r="AA232" s="19">
        <f t="shared" si="20"/>
        <v>9457.485185</v>
      </c>
      <c r="AB232" s="28">
        <f t="shared" si="8"/>
        <v>11.20522122</v>
      </c>
      <c r="AC232" s="29">
        <f t="shared" si="9"/>
        <v>6.991350893</v>
      </c>
      <c r="AD232" s="29">
        <f t="shared" si="10"/>
        <v>7.471686926</v>
      </c>
      <c r="AE232" s="40">
        <f t="shared" si="304"/>
        <v>0.1430338736</v>
      </c>
      <c r="AF232" s="40">
        <f t="shared" si="305"/>
        <v>0.1338385842</v>
      </c>
      <c r="AG232" s="22">
        <f t="shared" si="22"/>
        <v>0.009321104163</v>
      </c>
      <c r="AH232" s="37">
        <f t="shared" si="23"/>
        <v>0.1326876648</v>
      </c>
      <c r="AI232" s="59">
        <f t="shared" ref="AI232:AJ232" si="350">average(X226:X232)</f>
        <v>41500.28571</v>
      </c>
      <c r="AJ232" s="59">
        <f t="shared" si="350"/>
        <v>30710.14286</v>
      </c>
      <c r="AK232" s="60">
        <f t="shared" si="51"/>
        <v>1.351354369</v>
      </c>
      <c r="AL232" s="76">
        <f t="shared" si="121"/>
        <v>21549.80365</v>
      </c>
      <c r="AM232" s="19"/>
      <c r="AN232" s="19"/>
      <c r="AO232" s="32"/>
      <c r="AP232" s="32"/>
      <c r="AY232" s="31"/>
      <c r="AZ232" s="31"/>
      <c r="BA232" s="33"/>
      <c r="BB232" s="33"/>
      <c r="BC232" s="31"/>
      <c r="BD232" s="31"/>
      <c r="BE232" s="31"/>
      <c r="BF232" s="31"/>
      <c r="BG232" s="31"/>
      <c r="BH232" s="31"/>
      <c r="BI232" s="31"/>
      <c r="BJ232" s="31"/>
      <c r="BK232" s="31"/>
      <c r="BL232" s="31"/>
      <c r="BM232" s="31"/>
      <c r="BN232" s="31"/>
      <c r="BO232" s="31"/>
      <c r="BP232" s="31"/>
      <c r="BQ232" s="31"/>
      <c r="BR232" s="31"/>
      <c r="BS232" s="31"/>
      <c r="BT232" s="31"/>
    </row>
    <row r="233">
      <c r="A233" s="16">
        <v>44124.0</v>
      </c>
      <c r="B233" s="17">
        <f t="shared" si="302"/>
        <v>3602</v>
      </c>
      <c r="C233" s="71"/>
      <c r="D233" s="71"/>
      <c r="E233" s="72">
        <v>368842.0</v>
      </c>
      <c r="F233" s="19">
        <f t="shared" si="27"/>
        <v>62455</v>
      </c>
      <c r="G233" s="20">
        <f t="shared" si="2"/>
        <v>0.1693272458</v>
      </c>
      <c r="H233" s="17">
        <f t="shared" si="71"/>
        <v>4410</v>
      </c>
      <c r="I233" s="72">
        <v>293653.0</v>
      </c>
      <c r="J233" s="20">
        <f t="shared" si="3"/>
        <v>0.7961484863</v>
      </c>
      <c r="K233" s="20">
        <f t="shared" si="18"/>
        <v>0.9584381844</v>
      </c>
      <c r="L233" s="17">
        <f t="shared" si="36"/>
        <v>117</v>
      </c>
      <c r="M233" s="72">
        <v>12734.0</v>
      </c>
      <c r="N233" s="22">
        <f t="shared" si="16"/>
        <v>0.03452426784</v>
      </c>
      <c r="O233" s="36">
        <f t="shared" si="19"/>
        <v>0.04156181561</v>
      </c>
      <c r="P233" s="61"/>
      <c r="Q233" s="61"/>
      <c r="R233" s="73">
        <v>160740.0</v>
      </c>
      <c r="S233" s="61">
        <f t="shared" si="332"/>
        <v>4123624</v>
      </c>
      <c r="T233" s="73">
        <v>2583085.0</v>
      </c>
      <c r="U233" s="17">
        <f t="shared" si="59"/>
        <v>2214243</v>
      </c>
      <c r="V233" s="84"/>
      <c r="W233" s="84"/>
      <c r="X233" s="62">
        <v>31029.0</v>
      </c>
      <c r="Y233" s="19">
        <f t="shared" si="264"/>
        <v>29564</v>
      </c>
      <c r="Z233" s="19"/>
      <c r="AA233" s="19">
        <f t="shared" si="20"/>
        <v>9566.981481</v>
      </c>
      <c r="AB233" s="28">
        <f t="shared" si="8"/>
        <v>11.17991986</v>
      </c>
      <c r="AC233" s="29">
        <f t="shared" si="9"/>
        <v>7.003229025</v>
      </c>
      <c r="AD233" s="29">
        <f t="shared" si="10"/>
        <v>8.20766241</v>
      </c>
      <c r="AE233" s="40">
        <f t="shared" si="304"/>
        <v>0.1427912748</v>
      </c>
      <c r="AF233" s="40">
        <f t="shared" si="305"/>
        <v>0.1218373698</v>
      </c>
      <c r="AG233" s="22">
        <f t="shared" si="22"/>
        <v>0.009862008542</v>
      </c>
      <c r="AH233" s="37">
        <f t="shared" si="23"/>
        <v>0.1379795915</v>
      </c>
      <c r="AI233" s="59">
        <f t="shared" ref="AI233:AJ233" si="351">average(X227:X233)</f>
        <v>38730.42857</v>
      </c>
      <c r="AJ233" s="59">
        <f t="shared" si="351"/>
        <v>29217.57143</v>
      </c>
      <c r="AK233" s="60">
        <f t="shared" si="51"/>
        <v>1.325586853</v>
      </c>
      <c r="AL233" s="76">
        <f t="shared" si="121"/>
        <v>22178.83954</v>
      </c>
      <c r="AM233" s="19"/>
      <c r="AN233" s="19"/>
      <c r="AO233" s="32"/>
      <c r="AP233" s="32"/>
      <c r="AY233" s="31"/>
      <c r="AZ233" s="31"/>
      <c r="BA233" s="33"/>
      <c r="BB233" s="33"/>
      <c r="BC233" s="31"/>
      <c r="BD233" s="31"/>
      <c r="BE233" s="31"/>
      <c r="BF233" s="31"/>
      <c r="BG233" s="31"/>
      <c r="BH233" s="31"/>
      <c r="BI233" s="31"/>
      <c r="BJ233" s="31"/>
      <c r="BK233" s="31"/>
      <c r="BL233" s="31"/>
      <c r="BM233" s="31"/>
      <c r="BN233" s="31"/>
      <c r="BO233" s="31"/>
      <c r="BP233" s="31"/>
      <c r="BQ233" s="31"/>
      <c r="BR233" s="31"/>
      <c r="BS233" s="31"/>
      <c r="BT233" s="31"/>
    </row>
    <row r="234">
      <c r="A234" s="16">
        <v>44125.0</v>
      </c>
      <c r="B234" s="17">
        <f t="shared" si="302"/>
        <v>4267</v>
      </c>
      <c r="C234" s="71"/>
      <c r="D234" s="71"/>
      <c r="E234" s="72">
        <v>373109.0</v>
      </c>
      <c r="F234" s="19">
        <f t="shared" si="27"/>
        <v>62743</v>
      </c>
      <c r="G234" s="20">
        <f t="shared" si="2"/>
        <v>0.1681626549</v>
      </c>
      <c r="H234" s="17">
        <f t="shared" si="71"/>
        <v>3856</v>
      </c>
      <c r="I234" s="72">
        <v>297509.0</v>
      </c>
      <c r="J234" s="20">
        <f t="shared" si="3"/>
        <v>0.797378246</v>
      </c>
      <c r="K234" s="20">
        <f t="shared" si="18"/>
        <v>0.958574715</v>
      </c>
      <c r="L234" s="17">
        <f t="shared" si="36"/>
        <v>123</v>
      </c>
      <c r="M234" s="72">
        <v>12857.0</v>
      </c>
      <c r="N234" s="22">
        <f t="shared" si="16"/>
        <v>0.03445909908</v>
      </c>
      <c r="O234" s="36">
        <f t="shared" si="19"/>
        <v>0.04142528499</v>
      </c>
      <c r="P234" s="61"/>
      <c r="Q234" s="61"/>
      <c r="R234" s="73">
        <v>162216.0</v>
      </c>
      <c r="S234" s="61">
        <f t="shared" si="332"/>
        <v>4167210</v>
      </c>
      <c r="T234" s="73">
        <v>2613682.0</v>
      </c>
      <c r="U234" s="17">
        <f t="shared" si="59"/>
        <v>2240573</v>
      </c>
      <c r="V234" s="84"/>
      <c r="W234" s="84"/>
      <c r="X234" s="62">
        <v>43586.0</v>
      </c>
      <c r="Y234" s="19">
        <f t="shared" si="264"/>
        <v>30597</v>
      </c>
      <c r="Z234" s="19"/>
      <c r="AA234" s="19">
        <f t="shared" si="20"/>
        <v>9680.303704</v>
      </c>
      <c r="AB234" s="28">
        <f t="shared" si="8"/>
        <v>11.16888094</v>
      </c>
      <c r="AC234" s="29">
        <f t="shared" si="9"/>
        <v>7.005143269</v>
      </c>
      <c r="AD234" s="29">
        <f t="shared" si="10"/>
        <v>7.170611671</v>
      </c>
      <c r="AE234" s="40">
        <f t="shared" si="304"/>
        <v>0.1427522552</v>
      </c>
      <c r="AF234" s="40">
        <f t="shared" si="305"/>
        <v>0.1394581168</v>
      </c>
      <c r="AG234" s="22">
        <f t="shared" si="22"/>
        <v>0.01156863915</v>
      </c>
      <c r="AH234" s="37">
        <f t="shared" si="23"/>
        <v>0.1431773663</v>
      </c>
      <c r="AI234" s="59">
        <f t="shared" ref="AI234:AJ234" si="352">average(X228:X234)</f>
        <v>39186.57143</v>
      </c>
      <c r="AJ234" s="59">
        <f t="shared" si="352"/>
        <v>28296.57143</v>
      </c>
      <c r="AK234" s="60">
        <f t="shared" si="51"/>
        <v>1.384852279</v>
      </c>
      <c r="AL234" s="76">
        <f t="shared" si="121"/>
        <v>23225.65965</v>
      </c>
      <c r="AM234" s="19"/>
      <c r="AN234" s="19"/>
      <c r="AO234" s="32"/>
      <c r="AP234" s="32"/>
      <c r="AY234" s="31"/>
      <c r="AZ234" s="31"/>
      <c r="BA234" s="33"/>
      <c r="BB234" s="33"/>
      <c r="BC234" s="31"/>
      <c r="BD234" s="31"/>
      <c r="BE234" s="31"/>
      <c r="BF234" s="31"/>
      <c r="BG234" s="31"/>
      <c r="BH234" s="31"/>
      <c r="BI234" s="31"/>
      <c r="BJ234" s="31"/>
      <c r="BK234" s="31"/>
      <c r="BL234" s="31"/>
      <c r="BM234" s="31"/>
      <c r="BN234" s="31"/>
      <c r="BO234" s="31"/>
      <c r="BP234" s="31"/>
      <c r="BQ234" s="31"/>
      <c r="BR234" s="31"/>
      <c r="BS234" s="31"/>
      <c r="BT234" s="31"/>
    </row>
    <row r="235">
      <c r="A235" s="16">
        <v>44126.0</v>
      </c>
      <c r="B235" s="17">
        <f t="shared" si="302"/>
        <v>4432</v>
      </c>
      <c r="C235" s="71"/>
      <c r="D235" s="71"/>
      <c r="E235" s="72">
        <v>377541.0</v>
      </c>
      <c r="F235" s="19">
        <f t="shared" si="27"/>
        <v>63576</v>
      </c>
      <c r="G235" s="20">
        <f t="shared" si="2"/>
        <v>0.1683949558</v>
      </c>
      <c r="H235" s="17">
        <f t="shared" si="71"/>
        <v>3497</v>
      </c>
      <c r="I235" s="72">
        <v>301006.0</v>
      </c>
      <c r="J235" s="20">
        <f t="shared" si="3"/>
        <v>0.7972802954</v>
      </c>
      <c r="K235" s="20">
        <f t="shared" si="18"/>
        <v>0.9587246986</v>
      </c>
      <c r="L235" s="17">
        <f t="shared" si="36"/>
        <v>102</v>
      </c>
      <c r="M235" s="72">
        <v>12959.0</v>
      </c>
      <c r="N235" s="22">
        <f t="shared" si="16"/>
        <v>0.03432474884</v>
      </c>
      <c r="O235" s="36">
        <f t="shared" si="19"/>
        <v>0.04127530139</v>
      </c>
      <c r="P235" s="61"/>
      <c r="Q235" s="61"/>
      <c r="R235" s="73">
        <v>164346.0</v>
      </c>
      <c r="S235" s="61">
        <f t="shared" si="332"/>
        <v>4211138</v>
      </c>
      <c r="T235" s="73">
        <v>2647094.0</v>
      </c>
      <c r="U235" s="17">
        <f t="shared" si="59"/>
        <v>2269553</v>
      </c>
      <c r="V235" s="84"/>
      <c r="W235" s="84"/>
      <c r="X235" s="62">
        <v>43928.0</v>
      </c>
      <c r="Y235" s="19">
        <f t="shared" si="264"/>
        <v>33412</v>
      </c>
      <c r="Z235" s="19"/>
      <c r="AA235" s="19">
        <f t="shared" si="20"/>
        <v>9804.051852</v>
      </c>
      <c r="AB235" s="28">
        <f t="shared" si="8"/>
        <v>11.15412101</v>
      </c>
      <c r="AC235" s="29">
        <f t="shared" si="9"/>
        <v>7.011408033</v>
      </c>
      <c r="AD235" s="29">
        <f t="shared" si="10"/>
        <v>7.538808664</v>
      </c>
      <c r="AE235" s="40">
        <f t="shared" si="304"/>
        <v>0.1426247047</v>
      </c>
      <c r="AF235" s="40">
        <f t="shared" si="305"/>
        <v>0.1326469532</v>
      </c>
      <c r="AG235" s="22">
        <f t="shared" si="22"/>
        <v>0.01187856632</v>
      </c>
      <c r="AH235" s="37">
        <f t="shared" si="23"/>
        <v>0.1437966449</v>
      </c>
      <c r="AI235" s="59">
        <f t="shared" ref="AI235:AJ235" si="353">average(X229:X235)</f>
        <v>39432.28571</v>
      </c>
      <c r="AJ235" s="59">
        <f t="shared" si="353"/>
        <v>28195.57143</v>
      </c>
      <c r="AK235" s="60">
        <f t="shared" si="51"/>
        <v>1.398527631</v>
      </c>
      <c r="AL235" s="76">
        <f t="shared" si="121"/>
        <v>23632.4034</v>
      </c>
      <c r="AM235" s="19"/>
      <c r="AN235" s="19"/>
      <c r="AO235" s="32"/>
      <c r="AP235" s="32"/>
      <c r="AY235" s="31"/>
      <c r="AZ235" s="31"/>
      <c r="BA235" s="33"/>
      <c r="BB235" s="33"/>
      <c r="BC235" s="31"/>
      <c r="BD235" s="31"/>
      <c r="BE235" s="31"/>
      <c r="BF235" s="31"/>
      <c r="BG235" s="31"/>
      <c r="BH235" s="31"/>
      <c r="BI235" s="31"/>
      <c r="BJ235" s="31"/>
      <c r="BK235" s="31"/>
      <c r="BL235" s="31"/>
      <c r="BM235" s="31"/>
      <c r="BN235" s="31"/>
      <c r="BO235" s="31"/>
      <c r="BP235" s="31"/>
      <c r="BQ235" s="31"/>
      <c r="BR235" s="31"/>
      <c r="BS235" s="31"/>
      <c r="BT235" s="31"/>
    </row>
    <row r="236">
      <c r="A236" s="16">
        <v>44127.0</v>
      </c>
      <c r="B236" s="17">
        <f t="shared" si="302"/>
        <v>4369</v>
      </c>
      <c r="C236" s="71"/>
      <c r="D236" s="71"/>
      <c r="E236" s="72">
        <v>381910.0</v>
      </c>
      <c r="F236" s="19">
        <f t="shared" si="27"/>
        <v>63733</v>
      </c>
      <c r="G236" s="20">
        <f t="shared" si="2"/>
        <v>0.1668796313</v>
      </c>
      <c r="H236" s="17">
        <f t="shared" si="71"/>
        <v>4094</v>
      </c>
      <c r="I236" s="72">
        <v>305100.0</v>
      </c>
      <c r="J236" s="20">
        <f t="shared" si="3"/>
        <v>0.7988793171</v>
      </c>
      <c r="K236" s="20">
        <f t="shared" si="18"/>
        <v>0.9589002348</v>
      </c>
      <c r="L236" s="17">
        <f t="shared" si="36"/>
        <v>118</v>
      </c>
      <c r="M236" s="72">
        <v>13077.0</v>
      </c>
      <c r="N236" s="22">
        <f t="shared" si="16"/>
        <v>0.03424105156</v>
      </c>
      <c r="O236" s="36">
        <f t="shared" si="19"/>
        <v>0.04109976523</v>
      </c>
      <c r="P236" s="61"/>
      <c r="Q236" s="61"/>
      <c r="R236" s="73">
        <v>161763.0</v>
      </c>
      <c r="S236" s="61">
        <f t="shared" si="332"/>
        <v>4253425</v>
      </c>
      <c r="T236" s="73">
        <v>2679774.0</v>
      </c>
      <c r="U236" s="17">
        <f t="shared" si="59"/>
        <v>2297864</v>
      </c>
      <c r="V236" s="84"/>
      <c r="W236" s="84"/>
      <c r="X236" s="62">
        <v>42287.0</v>
      </c>
      <c r="Y236" s="19">
        <f t="shared" si="264"/>
        <v>32680</v>
      </c>
      <c r="Z236" s="19"/>
      <c r="AA236" s="19">
        <f t="shared" si="20"/>
        <v>9925.088889</v>
      </c>
      <c r="AB236" s="28">
        <f t="shared" si="8"/>
        <v>11.13724438</v>
      </c>
      <c r="AC236" s="29">
        <f t="shared" si="9"/>
        <v>7.016768349</v>
      </c>
      <c r="AD236" s="29">
        <f t="shared" si="10"/>
        <v>7.479972534</v>
      </c>
      <c r="AE236" s="40">
        <f t="shared" si="304"/>
        <v>0.1425157495</v>
      </c>
      <c r="AF236" s="40">
        <f t="shared" si="305"/>
        <v>0.1336903305</v>
      </c>
      <c r="AG236" s="22">
        <f t="shared" si="22"/>
        <v>0.01157225308</v>
      </c>
      <c r="AH236" s="37">
        <f t="shared" si="23"/>
        <v>0.1423503393</v>
      </c>
      <c r="AI236" s="59">
        <f t="shared" ref="AI236:AJ236" si="354">average(X230:X236)</f>
        <v>39538.85714</v>
      </c>
      <c r="AJ236" s="59">
        <f t="shared" si="354"/>
        <v>28550.28571</v>
      </c>
      <c r="AK236" s="60">
        <f t="shared" si="51"/>
        <v>1.384884815</v>
      </c>
      <c r="AL236" s="76">
        <f t="shared" si="121"/>
        <v>23027.01793</v>
      </c>
      <c r="AM236" s="19"/>
      <c r="AN236" s="19"/>
      <c r="AO236" s="32"/>
      <c r="AP236" s="32"/>
      <c r="AY236" s="31"/>
      <c r="AZ236" s="31"/>
      <c r="BA236" s="33"/>
      <c r="BB236" s="33"/>
      <c r="BC236" s="31"/>
      <c r="BD236" s="31"/>
      <c r="BE236" s="31"/>
      <c r="BF236" s="31"/>
      <c r="BG236" s="31"/>
      <c r="BH236" s="31"/>
      <c r="BI236" s="31"/>
      <c r="BJ236" s="31"/>
      <c r="BK236" s="31"/>
      <c r="BL236" s="31"/>
      <c r="BM236" s="31"/>
      <c r="BN236" s="31"/>
      <c r="BO236" s="31"/>
      <c r="BP236" s="31"/>
      <c r="BQ236" s="31"/>
      <c r="BR236" s="31"/>
      <c r="BS236" s="31"/>
      <c r="BT236" s="31"/>
    </row>
    <row r="237">
      <c r="A237" s="16">
        <v>44128.0</v>
      </c>
      <c r="B237" s="17">
        <f t="shared" si="302"/>
        <v>4070</v>
      </c>
      <c r="C237" s="71"/>
      <c r="D237" s="71"/>
      <c r="E237" s="72">
        <v>385980.0</v>
      </c>
      <c r="F237" s="19">
        <f t="shared" si="27"/>
        <v>63556</v>
      </c>
      <c r="G237" s="20">
        <f t="shared" si="2"/>
        <v>0.1646613814</v>
      </c>
      <c r="H237" s="17">
        <f t="shared" si="71"/>
        <v>4119</v>
      </c>
      <c r="I237" s="72">
        <v>309219.0</v>
      </c>
      <c r="J237" s="20">
        <f t="shared" si="3"/>
        <v>0.8011270014</v>
      </c>
      <c r="K237" s="20">
        <f t="shared" si="18"/>
        <v>0.9590446121</v>
      </c>
      <c r="L237" s="17">
        <f t="shared" si="36"/>
        <v>128</v>
      </c>
      <c r="M237" s="72">
        <v>13205.0</v>
      </c>
      <c r="N237" s="22">
        <f t="shared" si="16"/>
        <v>0.03421161718</v>
      </c>
      <c r="O237" s="36">
        <f t="shared" si="19"/>
        <v>0.04095538794</v>
      </c>
      <c r="P237" s="61"/>
      <c r="Q237" s="61"/>
      <c r="R237" s="73">
        <v>166380.0</v>
      </c>
      <c r="S237" s="61">
        <f t="shared" si="332"/>
        <v>4293347</v>
      </c>
      <c r="T237" s="73">
        <v>2711239.0</v>
      </c>
      <c r="U237" s="17">
        <f t="shared" si="59"/>
        <v>2325259</v>
      </c>
      <c r="V237" s="84"/>
      <c r="W237" s="84"/>
      <c r="X237" s="62">
        <v>39922.0</v>
      </c>
      <c r="Y237" s="19">
        <f t="shared" si="264"/>
        <v>31465</v>
      </c>
      <c r="Z237" s="19"/>
      <c r="AA237" s="19">
        <f t="shared" si="20"/>
        <v>10041.62593</v>
      </c>
      <c r="AB237" s="28">
        <f t="shared" si="8"/>
        <v>11.12323696</v>
      </c>
      <c r="AC237" s="29">
        <f t="shared" si="9"/>
        <v>7.024299186</v>
      </c>
      <c r="AD237" s="29">
        <f t="shared" si="10"/>
        <v>7.730958231</v>
      </c>
      <c r="AE237" s="40">
        <f t="shared" si="304"/>
        <v>0.1423629566</v>
      </c>
      <c r="AF237" s="40">
        <f t="shared" si="305"/>
        <v>0.1293500715</v>
      </c>
      <c r="AG237" s="22">
        <f t="shared" si="22"/>
        <v>0.01065696106</v>
      </c>
      <c r="AH237" s="37">
        <f t="shared" si="23"/>
        <v>0.1374201937</v>
      </c>
      <c r="AI237" s="59">
        <f t="shared" ref="AI237:AJ237" si="355">average(X231:X237)</f>
        <v>39055.57143</v>
      </c>
      <c r="AJ237" s="59">
        <f t="shared" si="355"/>
        <v>29334.42857</v>
      </c>
      <c r="AK237" s="60">
        <f t="shared" si="51"/>
        <v>1.331390224</v>
      </c>
      <c r="AL237" s="76">
        <f t="shared" si="121"/>
        <v>22863.97183</v>
      </c>
      <c r="AM237" s="19"/>
      <c r="AN237" s="19"/>
      <c r="AO237" s="32"/>
      <c r="AP237" s="32"/>
      <c r="AY237" s="31"/>
      <c r="AZ237" s="31"/>
      <c r="BA237" s="33"/>
      <c r="BB237" s="33"/>
      <c r="BC237" s="31"/>
      <c r="BD237" s="31"/>
      <c r="BE237" s="31"/>
      <c r="BF237" s="31"/>
      <c r="BG237" s="31"/>
      <c r="BH237" s="31"/>
      <c r="BI237" s="31"/>
      <c r="BJ237" s="31"/>
      <c r="BK237" s="31"/>
      <c r="BL237" s="31"/>
      <c r="BM237" s="31"/>
      <c r="BN237" s="31"/>
      <c r="BO237" s="31"/>
      <c r="BP237" s="31"/>
      <c r="BQ237" s="31"/>
      <c r="BR237" s="31"/>
      <c r="BS237" s="31"/>
      <c r="BT237" s="31"/>
    </row>
    <row r="238">
      <c r="A238" s="16">
        <v>44129.0</v>
      </c>
      <c r="B238" s="17">
        <f t="shared" si="302"/>
        <v>3732</v>
      </c>
      <c r="C238" s="71"/>
      <c r="D238" s="71"/>
      <c r="E238" s="72">
        <v>389712.0</v>
      </c>
      <c r="F238" s="19">
        <f t="shared" si="27"/>
        <v>62649</v>
      </c>
      <c r="G238" s="20">
        <f t="shared" si="2"/>
        <v>0.1607571745</v>
      </c>
      <c r="H238" s="17">
        <f t="shared" si="71"/>
        <v>4545</v>
      </c>
      <c r="I238" s="72">
        <v>313764.0</v>
      </c>
      <c r="J238" s="20">
        <f t="shared" si="3"/>
        <v>0.8051176253</v>
      </c>
      <c r="K238" s="20">
        <f t="shared" si="18"/>
        <v>0.9593381092</v>
      </c>
      <c r="L238" s="17">
        <f t="shared" si="36"/>
        <v>94</v>
      </c>
      <c r="M238" s="72">
        <v>13299.0</v>
      </c>
      <c r="N238" s="22">
        <f t="shared" si="16"/>
        <v>0.03412520015</v>
      </c>
      <c r="O238" s="36">
        <f t="shared" si="19"/>
        <v>0.04066189083</v>
      </c>
      <c r="P238" s="61"/>
      <c r="Q238" s="61"/>
      <c r="R238" s="73">
        <v>168918.0</v>
      </c>
      <c r="S238" s="61">
        <f t="shared" si="332"/>
        <v>4327144</v>
      </c>
      <c r="T238" s="73">
        <v>2730231.0</v>
      </c>
      <c r="U238" s="17">
        <f t="shared" si="59"/>
        <v>2340519</v>
      </c>
      <c r="V238" s="84"/>
      <c r="W238" s="84"/>
      <c r="X238" s="62">
        <v>33797.0</v>
      </c>
      <c r="Y238" s="19">
        <f t="shared" si="264"/>
        <v>18992</v>
      </c>
      <c r="Z238" s="19"/>
      <c r="AA238" s="19">
        <f t="shared" si="20"/>
        <v>10111.96667</v>
      </c>
      <c r="AB238" s="28">
        <f t="shared" si="8"/>
        <v>11.10344049</v>
      </c>
      <c r="AC238" s="29">
        <f t="shared" si="9"/>
        <v>7.005765796</v>
      </c>
      <c r="AD238" s="29">
        <f t="shared" si="10"/>
        <v>5.088960343</v>
      </c>
      <c r="AE238" s="40">
        <f t="shared" si="304"/>
        <v>0.1427395704</v>
      </c>
      <c r="AF238" s="40">
        <f t="shared" si="305"/>
        <v>0.1965037911</v>
      </c>
      <c r="AG238" s="22">
        <f t="shared" si="22"/>
        <v>0.009668894761</v>
      </c>
      <c r="AH238" s="37">
        <f t="shared" si="23"/>
        <v>0.1379066128</v>
      </c>
      <c r="AI238" s="59">
        <f t="shared" ref="AI238:AJ238" si="356">average(X232:X238)</f>
        <v>38686.85714</v>
      </c>
      <c r="AJ238" s="59">
        <f t="shared" si="356"/>
        <v>28844.57143</v>
      </c>
      <c r="AK238" s="60">
        <f t="shared" si="51"/>
        <v>1.341217956</v>
      </c>
      <c r="AL238" s="76">
        <f t="shared" si="121"/>
        <v>23294.90922</v>
      </c>
      <c r="AM238" s="19"/>
      <c r="AN238" s="19"/>
      <c r="AO238" s="32"/>
      <c r="AP238" s="32"/>
      <c r="AY238" s="31"/>
      <c r="AZ238" s="31"/>
      <c r="BA238" s="33"/>
      <c r="BB238" s="33"/>
      <c r="BC238" s="31"/>
      <c r="BD238" s="31"/>
      <c r="BE238" s="31"/>
      <c r="BF238" s="31"/>
      <c r="BG238" s="31"/>
      <c r="BH238" s="31"/>
      <c r="BI238" s="31"/>
      <c r="BJ238" s="31"/>
      <c r="BK238" s="31"/>
      <c r="BL238" s="31"/>
      <c r="BM238" s="31"/>
      <c r="BN238" s="31"/>
      <c r="BO238" s="31"/>
      <c r="BP238" s="31"/>
      <c r="BQ238" s="31"/>
      <c r="BR238" s="31"/>
      <c r="BS238" s="31"/>
      <c r="BT238" s="31"/>
    </row>
    <row r="239">
      <c r="A239" s="16">
        <v>44130.0</v>
      </c>
      <c r="B239" s="17">
        <f t="shared" si="302"/>
        <v>3222</v>
      </c>
      <c r="C239" s="71"/>
      <c r="D239" s="71"/>
      <c r="E239" s="72">
        <v>392934.0</v>
      </c>
      <c r="F239" s="19">
        <f t="shared" si="27"/>
        <v>61851</v>
      </c>
      <c r="G239" s="20">
        <f t="shared" si="2"/>
        <v>0.1574081143</v>
      </c>
      <c r="H239" s="17">
        <f t="shared" si="71"/>
        <v>3908</v>
      </c>
      <c r="I239" s="72">
        <v>317672.0</v>
      </c>
      <c r="J239" s="20">
        <f t="shared" si="3"/>
        <v>0.8084614719</v>
      </c>
      <c r="K239" s="20">
        <f t="shared" si="18"/>
        <v>0.9594935409</v>
      </c>
      <c r="L239" s="17">
        <f t="shared" si="36"/>
        <v>112</v>
      </c>
      <c r="M239" s="72">
        <v>13411.0</v>
      </c>
      <c r="N239" s="22">
        <f t="shared" si="16"/>
        <v>0.03413041376</v>
      </c>
      <c r="O239" s="36">
        <f t="shared" si="19"/>
        <v>0.04050645911</v>
      </c>
      <c r="P239" s="61"/>
      <c r="Q239" s="61"/>
      <c r="R239" s="73">
        <v>170163.0</v>
      </c>
      <c r="S239" s="61">
        <f t="shared" si="332"/>
        <v>4351557</v>
      </c>
      <c r="T239" s="73">
        <v>2749269.0</v>
      </c>
      <c r="U239" s="17">
        <f t="shared" si="59"/>
        <v>2356335</v>
      </c>
      <c r="V239" s="84"/>
      <c r="W239" s="84"/>
      <c r="X239" s="62">
        <v>24413.0</v>
      </c>
      <c r="Y239" s="19">
        <f t="shared" si="264"/>
        <v>19038</v>
      </c>
      <c r="Z239" s="19"/>
      <c r="AA239" s="19">
        <f t="shared" si="20"/>
        <v>10182.47778</v>
      </c>
      <c r="AB239" s="28">
        <f t="shared" si="8"/>
        <v>11.07452397</v>
      </c>
      <c r="AC239" s="29">
        <f t="shared" si="9"/>
        <v>6.99677045</v>
      </c>
      <c r="AD239" s="29">
        <f t="shared" si="10"/>
        <v>5.908752328</v>
      </c>
      <c r="AE239" s="40">
        <f t="shared" si="304"/>
        <v>0.1429230825</v>
      </c>
      <c r="AF239" s="40">
        <f t="shared" si="305"/>
        <v>0.1692404664</v>
      </c>
      <c r="AG239" s="22">
        <f t="shared" si="22"/>
        <v>0.008267643798</v>
      </c>
      <c r="AH239" s="37">
        <f t="shared" si="23"/>
        <v>0.1414778184</v>
      </c>
      <c r="AI239" s="59">
        <f t="shared" ref="AI239:AJ239" si="357">average(X233:X239)</f>
        <v>36994.57143</v>
      </c>
      <c r="AJ239" s="59">
        <f t="shared" si="357"/>
        <v>27964</v>
      </c>
      <c r="AK239" s="60">
        <f t="shared" si="51"/>
        <v>1.322935611</v>
      </c>
      <c r="AL239" s="76">
        <f t="shared" si="121"/>
        <v>24074.29002</v>
      </c>
      <c r="AM239" s="19"/>
      <c r="AN239" s="19"/>
      <c r="AO239" s="32"/>
      <c r="AP239" s="32"/>
      <c r="AY239" s="31"/>
      <c r="AZ239" s="31"/>
      <c r="BA239" s="33"/>
      <c r="BB239" s="33"/>
      <c r="BC239" s="31"/>
      <c r="BD239" s="31"/>
      <c r="BE239" s="31"/>
      <c r="BF239" s="31"/>
      <c r="BG239" s="31"/>
      <c r="BH239" s="31"/>
      <c r="BI239" s="31"/>
      <c r="BJ239" s="31"/>
      <c r="BK239" s="31"/>
      <c r="BL239" s="31"/>
      <c r="BM239" s="31"/>
      <c r="BN239" s="31"/>
      <c r="BO239" s="31"/>
      <c r="BP239" s="31"/>
      <c r="BQ239" s="31"/>
      <c r="BR239" s="31"/>
      <c r="BS239" s="31"/>
      <c r="BT239" s="31"/>
    </row>
    <row r="240">
      <c r="A240" s="16">
        <v>44131.0</v>
      </c>
      <c r="B240" s="17">
        <f t="shared" si="302"/>
        <v>3520</v>
      </c>
      <c r="C240" s="71"/>
      <c r="D240" s="71"/>
      <c r="E240" s="72">
        <v>396454.0</v>
      </c>
      <c r="F240" s="19">
        <f t="shared" si="27"/>
        <v>60694</v>
      </c>
      <c r="G240" s="20">
        <f t="shared" si="2"/>
        <v>0.153092162</v>
      </c>
      <c r="H240" s="17">
        <f t="shared" si="71"/>
        <v>4576</v>
      </c>
      <c r="I240" s="72">
        <v>322248.0</v>
      </c>
      <c r="J240" s="20">
        <f t="shared" si="3"/>
        <v>0.8128256998</v>
      </c>
      <c r="K240" s="20">
        <f t="shared" si="18"/>
        <v>0.9597569693</v>
      </c>
      <c r="L240" s="17">
        <f t="shared" si="36"/>
        <v>101</v>
      </c>
      <c r="M240" s="72">
        <v>13512.0</v>
      </c>
      <c r="N240" s="22">
        <f t="shared" si="16"/>
        <v>0.03408213815</v>
      </c>
      <c r="O240" s="36">
        <f t="shared" si="19"/>
        <v>0.04024303074</v>
      </c>
      <c r="P240" s="61"/>
      <c r="Q240" s="61"/>
      <c r="R240" s="73">
        <v>169479.0</v>
      </c>
      <c r="S240" s="61">
        <f t="shared" si="332"/>
        <v>4388995</v>
      </c>
      <c r="T240" s="73">
        <v>2777969.0</v>
      </c>
      <c r="U240" s="17">
        <f t="shared" si="59"/>
        <v>2381515</v>
      </c>
      <c r="V240" s="84"/>
      <c r="W240" s="84"/>
      <c r="X240" s="62">
        <v>37438.0</v>
      </c>
      <c r="Y240" s="19">
        <f t="shared" si="264"/>
        <v>28700</v>
      </c>
      <c r="Z240" s="19"/>
      <c r="AA240" s="19">
        <f t="shared" si="20"/>
        <v>10288.77407</v>
      </c>
      <c r="AB240" s="28">
        <f t="shared" si="8"/>
        <v>11.07062862</v>
      </c>
      <c r="AC240" s="29">
        <f t="shared" si="9"/>
        <v>7.007039909</v>
      </c>
      <c r="AD240" s="29">
        <f t="shared" si="10"/>
        <v>8.153409091</v>
      </c>
      <c r="AE240" s="40">
        <f t="shared" si="304"/>
        <v>0.1427136156</v>
      </c>
      <c r="AF240" s="40">
        <f t="shared" si="305"/>
        <v>0.1226480836</v>
      </c>
      <c r="AG240" s="22">
        <f t="shared" si="22"/>
        <v>0.008958247441</v>
      </c>
      <c r="AH240" s="37">
        <f t="shared" si="23"/>
        <v>0.141684284</v>
      </c>
      <c r="AI240" s="59">
        <f t="shared" ref="AI240:AJ240" si="358">average(X234:X240)</f>
        <v>37910.14286</v>
      </c>
      <c r="AJ240" s="59">
        <f t="shared" si="358"/>
        <v>27840.57143</v>
      </c>
      <c r="AK240" s="60">
        <f t="shared" si="51"/>
        <v>1.361686952</v>
      </c>
      <c r="AL240" s="31"/>
      <c r="AM240" s="19"/>
      <c r="AN240" s="19"/>
      <c r="AO240" s="32"/>
      <c r="AP240" s="32"/>
      <c r="AY240" s="31"/>
      <c r="AZ240" s="31"/>
      <c r="BA240" s="33"/>
      <c r="BB240" s="33"/>
      <c r="BC240" s="31"/>
      <c r="BD240" s="31"/>
      <c r="BE240" s="31"/>
      <c r="BF240" s="31"/>
      <c r="BG240" s="31"/>
      <c r="BH240" s="31"/>
      <c r="BI240" s="31"/>
      <c r="BJ240" s="31"/>
      <c r="BK240" s="31"/>
      <c r="BL240" s="31"/>
      <c r="BM240" s="31"/>
      <c r="BN240" s="31"/>
      <c r="BO240" s="31"/>
      <c r="BP240" s="31"/>
      <c r="BQ240" s="31"/>
      <c r="BR240" s="31"/>
      <c r="BS240" s="31"/>
      <c r="BT240" s="31"/>
    </row>
    <row r="241">
      <c r="A241" s="16">
        <v>44132.0</v>
      </c>
      <c r="B241" s="17">
        <f t="shared" si="302"/>
        <v>4029</v>
      </c>
      <c r="C241" s="71"/>
      <c r="D241" s="71"/>
      <c r="E241" s="72">
        <v>400483.0</v>
      </c>
      <c r="F241" s="19">
        <f t="shared" si="27"/>
        <v>61078</v>
      </c>
      <c r="G241" s="20">
        <f t="shared" si="2"/>
        <v>0.1525108432</v>
      </c>
      <c r="H241" s="17">
        <f t="shared" si="71"/>
        <v>3545</v>
      </c>
      <c r="I241" s="72">
        <v>325793.0</v>
      </c>
      <c r="J241" s="20">
        <f t="shared" si="3"/>
        <v>0.8135001985</v>
      </c>
      <c r="K241" s="20">
        <f t="shared" si="18"/>
        <v>0.9598945213</v>
      </c>
      <c r="L241" s="17">
        <f t="shared" si="36"/>
        <v>100</v>
      </c>
      <c r="M241" s="72">
        <v>13612.0</v>
      </c>
      <c r="N241" s="22">
        <f t="shared" si="16"/>
        <v>0.03398895833</v>
      </c>
      <c r="O241" s="36">
        <f t="shared" si="19"/>
        <v>0.04010547871</v>
      </c>
      <c r="P241" s="61"/>
      <c r="Q241" s="61"/>
      <c r="R241" s="73">
        <v>169833.0</v>
      </c>
      <c r="S241" s="61">
        <f t="shared" si="332"/>
        <v>4429567</v>
      </c>
      <c r="T241" s="73">
        <v>2805313.0</v>
      </c>
      <c r="U241" s="17">
        <f t="shared" si="59"/>
        <v>2404830</v>
      </c>
      <c r="V241" s="84"/>
      <c r="W241" s="84"/>
      <c r="X241" s="62">
        <v>40572.0</v>
      </c>
      <c r="Y241" s="19">
        <f t="shared" si="264"/>
        <v>27344</v>
      </c>
      <c r="Z241" s="19"/>
      <c r="AA241" s="19">
        <f t="shared" si="20"/>
        <v>10390.04815</v>
      </c>
      <c r="AB241" s="28">
        <f t="shared" si="8"/>
        <v>11.06056187</v>
      </c>
      <c r="AC241" s="29">
        <f t="shared" si="9"/>
        <v>7.004824175</v>
      </c>
      <c r="AD241" s="29">
        <f t="shared" si="10"/>
        <v>6.786795731</v>
      </c>
      <c r="AE241" s="40">
        <f t="shared" si="304"/>
        <v>0.1427587581</v>
      </c>
      <c r="AF241" s="40">
        <f t="shared" si="305"/>
        <v>0.1473449386</v>
      </c>
      <c r="AG241" s="22">
        <f t="shared" si="22"/>
        <v>0.01016259137</v>
      </c>
      <c r="AH241" s="37">
        <f t="shared" si="23"/>
        <v>0.1428474516</v>
      </c>
      <c r="AI241" s="59">
        <f t="shared" ref="AI241:AJ241" si="359">average(X235:X241)</f>
        <v>37479.57143</v>
      </c>
      <c r="AJ241" s="59">
        <f t="shared" si="359"/>
        <v>27375.85714</v>
      </c>
      <c r="AK241" s="60">
        <f t="shared" si="51"/>
        <v>1.369073897</v>
      </c>
      <c r="AL241" s="31"/>
      <c r="AM241" s="19"/>
      <c r="AN241" s="19"/>
      <c r="AO241" s="32"/>
      <c r="AP241" s="32"/>
      <c r="AY241" s="31"/>
      <c r="AZ241" s="31"/>
      <c r="BA241" s="33"/>
      <c r="BB241" s="33"/>
      <c r="BC241" s="31"/>
      <c r="BD241" s="31"/>
      <c r="BE241" s="31"/>
      <c r="BF241" s="31"/>
      <c r="BG241" s="31"/>
      <c r="BH241" s="31"/>
      <c r="BI241" s="31"/>
      <c r="BJ241" s="31"/>
      <c r="BK241" s="31"/>
      <c r="BL241" s="31"/>
      <c r="BM241" s="31"/>
      <c r="BN241" s="31"/>
      <c r="BO241" s="31"/>
      <c r="BP241" s="31"/>
      <c r="BQ241" s="31"/>
      <c r="BR241" s="31"/>
      <c r="BS241" s="31"/>
      <c r="BT241" s="31"/>
    </row>
    <row r="242">
      <c r="A242" s="16">
        <v>44133.0</v>
      </c>
      <c r="B242" s="17">
        <f t="shared" si="302"/>
        <v>3565</v>
      </c>
      <c r="C242" s="71"/>
      <c r="D242" s="71"/>
      <c r="E242" s="72">
        <v>404048.0</v>
      </c>
      <c r="F242" s="19">
        <f t="shared" si="27"/>
        <v>60569</v>
      </c>
      <c r="G242" s="20">
        <f t="shared" si="2"/>
        <v>0.1499054568</v>
      </c>
      <c r="H242" s="17">
        <f t="shared" si="71"/>
        <v>3985</v>
      </c>
      <c r="I242" s="72">
        <v>329778.0</v>
      </c>
      <c r="J242" s="20">
        <f t="shared" si="3"/>
        <v>0.8161852057</v>
      </c>
      <c r="K242" s="20">
        <f t="shared" si="18"/>
        <v>0.9601110985</v>
      </c>
      <c r="L242" s="17">
        <f t="shared" si="36"/>
        <v>89</v>
      </c>
      <c r="M242" s="72">
        <v>13701.0</v>
      </c>
      <c r="N242" s="22">
        <f t="shared" si="16"/>
        <v>0.0339093375</v>
      </c>
      <c r="O242" s="36">
        <f t="shared" si="19"/>
        <v>0.0398889015</v>
      </c>
      <c r="P242" s="61"/>
      <c r="Q242" s="61"/>
      <c r="R242" s="73">
        <v>68888.0</v>
      </c>
      <c r="S242" s="61">
        <f t="shared" si="332"/>
        <v>4463884</v>
      </c>
      <c r="T242" s="73">
        <v>2830706.0</v>
      </c>
      <c r="U242" s="17">
        <f t="shared" si="59"/>
        <v>2426658</v>
      </c>
      <c r="V242" s="84"/>
      <c r="W242" s="84"/>
      <c r="X242" s="62">
        <v>34317.0</v>
      </c>
      <c r="Y242" s="19">
        <f t="shared" si="264"/>
        <v>25393</v>
      </c>
      <c r="Z242" s="19"/>
      <c r="AA242" s="19">
        <f t="shared" si="20"/>
        <v>10484.0963</v>
      </c>
      <c r="AB242" s="28">
        <f t="shared" si="8"/>
        <v>11.0479052</v>
      </c>
      <c r="AC242" s="29">
        <f t="shared" si="9"/>
        <v>7.00586564</v>
      </c>
      <c r="AD242" s="29">
        <f t="shared" si="10"/>
        <v>7.12286115</v>
      </c>
      <c r="AE242" s="40">
        <f t="shared" si="304"/>
        <v>0.1427375361</v>
      </c>
      <c r="AF242" s="40">
        <f t="shared" si="305"/>
        <v>0.1403930217</v>
      </c>
      <c r="AG242" s="22">
        <f t="shared" si="22"/>
        <v>0.008901751136</v>
      </c>
      <c r="AH242" s="37">
        <f t="shared" si="23"/>
        <v>0.1443642028</v>
      </c>
      <c r="AI242" s="59">
        <f t="shared" ref="AI242:AJ242" si="360">average(X236:X242)</f>
        <v>36106.57143</v>
      </c>
      <c r="AJ242" s="59">
        <f t="shared" si="360"/>
        <v>26230.28571</v>
      </c>
      <c r="AK242" s="60">
        <f t="shared" si="51"/>
        <v>1.376522232</v>
      </c>
      <c r="AL242" s="31"/>
      <c r="AM242" s="19"/>
      <c r="AN242" s="19"/>
      <c r="AO242" s="32"/>
      <c r="AP242" s="32"/>
      <c r="AY242" s="31"/>
      <c r="AZ242" s="31"/>
      <c r="BA242" s="33"/>
      <c r="BB242" s="33"/>
      <c r="BC242" s="31"/>
      <c r="BD242" s="31"/>
      <c r="BE242" s="31"/>
      <c r="BF242" s="31"/>
      <c r="BG242" s="31"/>
      <c r="BH242" s="31"/>
      <c r="BI242" s="31"/>
      <c r="BJ242" s="31"/>
      <c r="BK242" s="31"/>
      <c r="BL242" s="31"/>
      <c r="BM242" s="31"/>
      <c r="BN242" s="31"/>
      <c r="BO242" s="31"/>
      <c r="BP242" s="31"/>
      <c r="BQ242" s="31"/>
      <c r="BR242" s="31"/>
      <c r="BS242" s="31"/>
      <c r="BT242" s="31"/>
    </row>
    <row r="243">
      <c r="A243" s="16">
        <v>44134.0</v>
      </c>
      <c r="B243" s="17">
        <f t="shared" si="302"/>
        <v>2897</v>
      </c>
      <c r="C243" s="71"/>
      <c r="D243" s="71"/>
      <c r="E243" s="72">
        <v>406945.0</v>
      </c>
      <c r="F243" s="19">
        <f t="shared" si="27"/>
        <v>58868</v>
      </c>
      <c r="G243" s="20">
        <f t="shared" si="2"/>
        <v>0.1446583691</v>
      </c>
      <c r="H243" s="17">
        <f t="shared" si="71"/>
        <v>4517</v>
      </c>
      <c r="I243" s="72">
        <v>334295.0</v>
      </c>
      <c r="J243" s="20">
        <f t="shared" si="3"/>
        <v>0.8214746465</v>
      </c>
      <c r="K243" s="20">
        <f t="shared" si="18"/>
        <v>0.9604053126</v>
      </c>
      <c r="L243" s="17">
        <f t="shared" si="36"/>
        <v>81</v>
      </c>
      <c r="M243" s="72">
        <v>13782.0</v>
      </c>
      <c r="N243" s="22">
        <f t="shared" si="16"/>
        <v>0.03386698448</v>
      </c>
      <c r="O243" s="36">
        <f t="shared" si="19"/>
        <v>0.03959468738</v>
      </c>
      <c r="P243" s="61"/>
      <c r="Q243" s="61"/>
      <c r="R243" s="73">
        <v>68292.0</v>
      </c>
      <c r="S243" s="61">
        <f t="shared" si="332"/>
        <v>4488738</v>
      </c>
      <c r="T243" s="73">
        <v>2853984.0</v>
      </c>
      <c r="U243" s="17">
        <f t="shared" si="59"/>
        <v>2447039</v>
      </c>
      <c r="V243" s="84"/>
      <c r="W243" s="84"/>
      <c r="X243" s="62">
        <v>24854.0</v>
      </c>
      <c r="Y243" s="19">
        <f t="shared" si="264"/>
        <v>23278</v>
      </c>
      <c r="Z243" s="19"/>
      <c r="AA243" s="19">
        <f t="shared" si="20"/>
        <v>10570.31111</v>
      </c>
      <c r="AB243" s="28">
        <f t="shared" si="8"/>
        <v>11.03033088</v>
      </c>
      <c r="AC243" s="29">
        <f t="shared" si="9"/>
        <v>7.013193429</v>
      </c>
      <c r="AD243" s="29">
        <f t="shared" si="10"/>
        <v>8.035208837</v>
      </c>
      <c r="AE243" s="40">
        <f t="shared" si="304"/>
        <v>0.1425883957</v>
      </c>
      <c r="AF243" s="40">
        <f t="shared" si="305"/>
        <v>0.1244522725</v>
      </c>
      <c r="AG243" s="22">
        <f t="shared" si="22"/>
        <v>0.007169940205</v>
      </c>
      <c r="AH243" s="37">
        <f t="shared" si="23"/>
        <v>0.1437058722</v>
      </c>
      <c r="AI243" s="59">
        <f t="shared" ref="AI243:AJ243" si="361">average(X237:X243)</f>
        <v>33616.14286</v>
      </c>
      <c r="AJ243" s="59">
        <f t="shared" si="361"/>
        <v>24887.14286</v>
      </c>
      <c r="AK243" s="60">
        <f t="shared" si="51"/>
        <v>1.350743356</v>
      </c>
      <c r="AL243" s="31"/>
      <c r="AM243" s="19"/>
      <c r="AN243" s="19"/>
      <c r="AO243" s="32"/>
      <c r="AP243" s="32"/>
      <c r="AY243" s="31"/>
      <c r="AZ243" s="31"/>
      <c r="BA243" s="33"/>
      <c r="BB243" s="33"/>
      <c r="BC243" s="31"/>
      <c r="BD243" s="31"/>
      <c r="BE243" s="31"/>
      <c r="BF243" s="31"/>
      <c r="BG243" s="31"/>
      <c r="BH243" s="31"/>
      <c r="BI243" s="31"/>
      <c r="BJ243" s="31"/>
      <c r="BK243" s="31"/>
      <c r="BL243" s="31"/>
      <c r="BM243" s="31"/>
      <c r="BN243" s="31"/>
      <c r="BO243" s="31"/>
      <c r="BP243" s="31"/>
      <c r="BQ243" s="31"/>
      <c r="BR243" s="31"/>
      <c r="BS243" s="31"/>
      <c r="BT243" s="31"/>
    </row>
    <row r="244">
      <c r="A244" s="16">
        <v>44135.0</v>
      </c>
      <c r="B244" s="17">
        <f t="shared" si="302"/>
        <v>3143</v>
      </c>
      <c r="C244" s="71"/>
      <c r="D244" s="71"/>
      <c r="E244" s="72">
        <v>410088.0</v>
      </c>
      <c r="F244" s="19">
        <f t="shared" si="27"/>
        <v>58418</v>
      </c>
      <c r="G244" s="20">
        <f t="shared" si="2"/>
        <v>0.1424523517</v>
      </c>
      <c r="H244" s="17">
        <f t="shared" si="71"/>
        <v>3506</v>
      </c>
      <c r="I244" s="72">
        <v>337801.0</v>
      </c>
      <c r="J244" s="20">
        <f t="shared" si="3"/>
        <v>0.8237280779</v>
      </c>
      <c r="K244" s="20">
        <f t="shared" si="18"/>
        <v>0.9605624591</v>
      </c>
      <c r="L244" s="17">
        <f t="shared" si="36"/>
        <v>87</v>
      </c>
      <c r="M244" s="72">
        <v>13869.0</v>
      </c>
      <c r="N244" s="22">
        <f t="shared" si="16"/>
        <v>0.03381957043</v>
      </c>
      <c r="O244" s="36">
        <f t="shared" si="19"/>
        <v>0.03943754088</v>
      </c>
      <c r="P244" s="61"/>
      <c r="Q244" s="61"/>
      <c r="R244" s="73">
        <v>67900.0</v>
      </c>
      <c r="S244" s="61">
        <f t="shared" si="332"/>
        <v>4517739</v>
      </c>
      <c r="T244" s="73">
        <v>2881443.0</v>
      </c>
      <c r="U244" s="17">
        <f t="shared" si="59"/>
        <v>2471355</v>
      </c>
      <c r="V244" s="84"/>
      <c r="W244" s="84"/>
      <c r="X244" s="62">
        <v>29001.0</v>
      </c>
      <c r="Y244" s="19">
        <f t="shared" si="264"/>
        <v>27459</v>
      </c>
      <c r="Z244" s="19"/>
      <c r="AA244" s="19">
        <f t="shared" si="20"/>
        <v>10672.01111</v>
      </c>
      <c r="AB244" s="28">
        <f t="shared" si="8"/>
        <v>11.01651109</v>
      </c>
      <c r="AC244" s="29">
        <f t="shared" si="9"/>
        <v>7.02640165</v>
      </c>
      <c r="AD244" s="29">
        <f t="shared" si="10"/>
        <v>8.736557429</v>
      </c>
      <c r="AE244" s="40">
        <f t="shared" si="304"/>
        <v>0.1423203582</v>
      </c>
      <c r="AF244" s="40">
        <f t="shared" si="305"/>
        <v>0.1144615609</v>
      </c>
      <c r="AG244" s="22">
        <f t="shared" si="22"/>
        <v>0.007723402425</v>
      </c>
      <c r="AH244" s="37">
        <f t="shared" si="23"/>
        <v>0.1416417946</v>
      </c>
      <c r="AI244" s="59">
        <f t="shared" ref="AI244:AJ244" si="362">average(X238:X244)</f>
        <v>32056</v>
      </c>
      <c r="AJ244" s="59">
        <f t="shared" si="362"/>
        <v>24314.85714</v>
      </c>
      <c r="AK244" s="60">
        <f t="shared" si="51"/>
        <v>1.318370896</v>
      </c>
      <c r="AL244" s="31"/>
      <c r="AM244" s="19"/>
      <c r="AN244" s="19"/>
      <c r="AO244" s="32"/>
      <c r="AP244" s="32"/>
      <c r="AY244" s="31"/>
      <c r="AZ244" s="31"/>
      <c r="BA244" s="33"/>
      <c r="BB244" s="33"/>
      <c r="BC244" s="31"/>
      <c r="BD244" s="31"/>
      <c r="BE244" s="31"/>
      <c r="BF244" s="31"/>
      <c r="BG244" s="31"/>
      <c r="BH244" s="31"/>
      <c r="BI244" s="31"/>
      <c r="BJ244" s="31"/>
      <c r="BK244" s="31"/>
      <c r="BL244" s="31"/>
      <c r="BM244" s="31"/>
      <c r="BN244" s="31"/>
      <c r="BO244" s="31"/>
      <c r="BP244" s="31"/>
      <c r="BQ244" s="31"/>
      <c r="BR244" s="31"/>
      <c r="BS244" s="31"/>
      <c r="BT244" s="31"/>
    </row>
    <row r="245">
      <c r="A245" s="16">
        <v>44136.0</v>
      </c>
      <c r="B245" s="17">
        <f t="shared" si="302"/>
        <v>2696</v>
      </c>
      <c r="C245" s="71"/>
      <c r="D245" s="71"/>
      <c r="E245" s="72">
        <v>412784.0</v>
      </c>
      <c r="F245" s="19">
        <f t="shared" si="27"/>
        <v>56899</v>
      </c>
      <c r="G245" s="20">
        <f t="shared" si="2"/>
        <v>0.1378420675</v>
      </c>
      <c r="H245" s="17">
        <f t="shared" si="71"/>
        <v>4141</v>
      </c>
      <c r="I245" s="72">
        <v>341942.0</v>
      </c>
      <c r="J245" s="20">
        <f t="shared" si="3"/>
        <v>0.828379976</v>
      </c>
      <c r="K245" s="20">
        <f t="shared" si="18"/>
        <v>0.9608216137</v>
      </c>
      <c r="L245" s="17">
        <f t="shared" si="36"/>
        <v>74</v>
      </c>
      <c r="M245" s="72">
        <v>13943.0</v>
      </c>
      <c r="N245" s="22">
        <f t="shared" si="16"/>
        <v>0.03377795651</v>
      </c>
      <c r="O245" s="36">
        <f t="shared" si="19"/>
        <v>0.03917838628</v>
      </c>
      <c r="P245" s="61"/>
      <c r="Q245" s="61"/>
      <c r="R245" s="73">
        <v>61215.0</v>
      </c>
      <c r="S245" s="61">
        <f t="shared" si="332"/>
        <v>4540947</v>
      </c>
      <c r="T245" s="73">
        <v>2899414.0</v>
      </c>
      <c r="U245" s="17">
        <f t="shared" si="59"/>
        <v>2486630</v>
      </c>
      <c r="V245" s="84"/>
      <c r="W245" s="84"/>
      <c r="X245" s="62">
        <v>23208.0</v>
      </c>
      <c r="Y245" s="19">
        <f t="shared" si="264"/>
        <v>17971</v>
      </c>
      <c r="Z245" s="19"/>
      <c r="AA245" s="19">
        <f t="shared" si="20"/>
        <v>10738.57037</v>
      </c>
      <c r="AB245" s="28">
        <f t="shared" si="8"/>
        <v>11.00078249</v>
      </c>
      <c r="AC245" s="29">
        <f t="shared" si="9"/>
        <v>7.024046475</v>
      </c>
      <c r="AD245" s="29">
        <f t="shared" si="10"/>
        <v>6.665801187</v>
      </c>
      <c r="AE245" s="40">
        <f t="shared" si="304"/>
        <v>0.1423680785</v>
      </c>
      <c r="AF245" s="40">
        <f t="shared" si="305"/>
        <v>0.1500194758</v>
      </c>
      <c r="AG245" s="22">
        <f t="shared" si="22"/>
        <v>0.006574198709</v>
      </c>
      <c r="AH245" s="37">
        <f t="shared" si="23"/>
        <v>0.1363730398</v>
      </c>
      <c r="AI245" s="59">
        <f t="shared" ref="AI245:AJ245" si="363">average(X239:X245)</f>
        <v>30543.28571</v>
      </c>
      <c r="AJ245" s="59">
        <f t="shared" si="363"/>
        <v>24169</v>
      </c>
      <c r="AK245" s="60">
        <f t="shared" si="51"/>
        <v>1.263738082</v>
      </c>
      <c r="AL245" s="31"/>
      <c r="AM245" s="19"/>
      <c r="AN245" s="19"/>
      <c r="AO245" s="32"/>
      <c r="AP245" s="32"/>
      <c r="AY245" s="31"/>
      <c r="AZ245" s="31"/>
      <c r="BA245" s="33"/>
      <c r="BB245" s="33"/>
      <c r="BC245" s="31"/>
      <c r="BD245" s="31"/>
      <c r="BE245" s="31"/>
      <c r="BF245" s="31"/>
      <c r="BG245" s="31"/>
      <c r="BH245" s="31"/>
      <c r="BI245" s="31"/>
      <c r="BJ245" s="31"/>
      <c r="BK245" s="31"/>
      <c r="BL245" s="31"/>
      <c r="BM245" s="31"/>
      <c r="BN245" s="31"/>
      <c r="BO245" s="31"/>
      <c r="BP245" s="31"/>
      <c r="BQ245" s="31"/>
      <c r="BR245" s="31"/>
      <c r="BS245" s="31"/>
      <c r="BT245" s="31"/>
    </row>
    <row r="246">
      <c r="A246" s="16">
        <v>44137.0</v>
      </c>
      <c r="B246" s="17">
        <f t="shared" si="302"/>
        <v>2618</v>
      </c>
      <c r="C246" s="71"/>
      <c r="D246" s="71"/>
      <c r="E246" s="72">
        <v>415402.0</v>
      </c>
      <c r="F246" s="19">
        <f t="shared" si="27"/>
        <v>55792</v>
      </c>
      <c r="G246" s="20">
        <f t="shared" si="2"/>
        <v>0.134308453</v>
      </c>
      <c r="H246" s="17">
        <f t="shared" si="71"/>
        <v>3624</v>
      </c>
      <c r="I246" s="72">
        <v>345566.0</v>
      </c>
      <c r="J246" s="20">
        <f t="shared" si="3"/>
        <v>0.8318833323</v>
      </c>
      <c r="K246" s="20">
        <f t="shared" si="18"/>
        <v>0.960946581</v>
      </c>
      <c r="L246" s="17">
        <f t="shared" si="36"/>
        <v>101</v>
      </c>
      <c r="M246" s="72">
        <v>14044.0</v>
      </c>
      <c r="N246" s="22">
        <f t="shared" si="16"/>
        <v>0.03380821469</v>
      </c>
      <c r="O246" s="36">
        <f t="shared" si="19"/>
        <v>0.03905341898</v>
      </c>
      <c r="P246" s="61"/>
      <c r="Q246" s="61"/>
      <c r="R246" s="73">
        <v>59500.0</v>
      </c>
      <c r="S246" s="61">
        <f t="shared" si="332"/>
        <v>4567608</v>
      </c>
      <c r="T246" s="73">
        <v>2919560.0</v>
      </c>
      <c r="U246" s="17">
        <f t="shared" si="59"/>
        <v>2504158</v>
      </c>
      <c r="V246" s="84"/>
      <c r="W246" s="84"/>
      <c r="X246" s="62">
        <v>26661.0</v>
      </c>
      <c r="Y246" s="19">
        <f t="shared" si="264"/>
        <v>20146</v>
      </c>
      <c r="Z246" s="19"/>
      <c r="AA246" s="19">
        <f t="shared" si="20"/>
        <v>10813.18519</v>
      </c>
      <c r="AB246" s="28">
        <f t="shared" si="8"/>
        <v>10.99563315</v>
      </c>
      <c r="AC246" s="29">
        <f t="shared" si="9"/>
        <v>7.028276224</v>
      </c>
      <c r="AD246" s="29">
        <f t="shared" si="10"/>
        <v>7.695187166</v>
      </c>
      <c r="AE246" s="40">
        <f t="shared" si="304"/>
        <v>0.1422823987</v>
      </c>
      <c r="AF246" s="40">
        <f t="shared" si="305"/>
        <v>0.1299513551</v>
      </c>
      <c r="AG246" s="22">
        <f t="shared" si="22"/>
        <v>0.006342300089</v>
      </c>
      <c r="AH246" s="37">
        <f t="shared" si="23"/>
        <v>0.1319388576</v>
      </c>
      <c r="AI246" s="59">
        <f t="shared" ref="AI246:AJ246" si="364">average(X240:X246)</f>
        <v>30864.42857</v>
      </c>
      <c r="AJ246" s="59">
        <f t="shared" si="364"/>
        <v>24327.28571</v>
      </c>
      <c r="AK246" s="60">
        <f t="shared" si="51"/>
        <v>1.268716491</v>
      </c>
      <c r="AL246" s="31"/>
      <c r="AM246" s="19"/>
      <c r="AN246" s="19"/>
      <c r="AO246" s="32"/>
      <c r="AP246" s="32"/>
      <c r="AY246" s="31"/>
      <c r="AZ246" s="31"/>
      <c r="BA246" s="33"/>
      <c r="BB246" s="33"/>
      <c r="BC246" s="31"/>
      <c r="BD246" s="31"/>
      <c r="BE246" s="31"/>
      <c r="BF246" s="31"/>
      <c r="BG246" s="31"/>
      <c r="BH246" s="31"/>
      <c r="BI246" s="31"/>
      <c r="BJ246" s="31"/>
      <c r="BK246" s="31"/>
      <c r="BL246" s="31"/>
      <c r="BM246" s="31"/>
      <c r="BN246" s="31"/>
      <c r="BO246" s="31"/>
      <c r="BP246" s="31"/>
      <c r="BQ246" s="31"/>
      <c r="BR246" s="31"/>
      <c r="BS246" s="31"/>
      <c r="BT246" s="31"/>
    </row>
    <row r="247">
      <c r="A247" s="16">
        <v>44138.0</v>
      </c>
      <c r="B247" s="17">
        <f t="shared" si="302"/>
        <v>2973</v>
      </c>
      <c r="C247" s="71"/>
      <c r="D247" s="71"/>
      <c r="E247" s="72">
        <v>418375.0</v>
      </c>
      <c r="F247" s="19">
        <f t="shared" si="27"/>
        <v>54732</v>
      </c>
      <c r="G247" s="20">
        <f t="shared" si="2"/>
        <v>0.1308204362</v>
      </c>
      <c r="H247" s="17">
        <f t="shared" si="71"/>
        <v>3931</v>
      </c>
      <c r="I247" s="72">
        <v>349497.0</v>
      </c>
      <c r="J247" s="20">
        <f t="shared" si="3"/>
        <v>0.8353677921</v>
      </c>
      <c r="K247" s="20">
        <f t="shared" si="18"/>
        <v>0.9610992099</v>
      </c>
      <c r="L247" s="17">
        <f t="shared" si="36"/>
        <v>102</v>
      </c>
      <c r="M247" s="72">
        <v>14146.0</v>
      </c>
      <c r="N247" s="22">
        <f t="shared" si="16"/>
        <v>0.03381177174</v>
      </c>
      <c r="O247" s="36">
        <f t="shared" si="19"/>
        <v>0.03890079006</v>
      </c>
      <c r="P247" s="61"/>
      <c r="Q247" s="61"/>
      <c r="R247" s="73">
        <v>56039.0</v>
      </c>
      <c r="S247" s="61">
        <f t="shared" si="332"/>
        <v>4597536</v>
      </c>
      <c r="T247" s="73">
        <v>2941778.0</v>
      </c>
      <c r="U247" s="17">
        <f t="shared" si="59"/>
        <v>2523403</v>
      </c>
      <c r="V247" s="84"/>
      <c r="W247" s="84"/>
      <c r="X247" s="62">
        <v>29928.0</v>
      </c>
      <c r="Y247" s="19">
        <f t="shared" si="264"/>
        <v>22218</v>
      </c>
      <c r="Z247" s="19"/>
      <c r="AA247" s="19">
        <f t="shared" si="20"/>
        <v>10895.47407</v>
      </c>
      <c r="AB247" s="28">
        <f t="shared" si="8"/>
        <v>10.98903137</v>
      </c>
      <c r="AC247" s="29">
        <f t="shared" si="9"/>
        <v>7.031438303</v>
      </c>
      <c r="AD247" s="29">
        <f t="shared" si="10"/>
        <v>7.473259334</v>
      </c>
      <c r="AE247" s="40">
        <f t="shared" si="304"/>
        <v>0.1422184135</v>
      </c>
      <c r="AF247" s="40">
        <f t="shared" si="305"/>
        <v>0.133810424</v>
      </c>
      <c r="AG247" s="22">
        <f t="shared" si="22"/>
        <v>0.007156922692</v>
      </c>
      <c r="AH247" s="37">
        <f t="shared" si="23"/>
        <v>0.1338204861</v>
      </c>
      <c r="AI247" s="59">
        <f t="shared" ref="AI247:AJ247" si="365">average(X241:X247)</f>
        <v>29791.57143</v>
      </c>
      <c r="AJ247" s="59">
        <f t="shared" si="365"/>
        <v>23401.28571</v>
      </c>
      <c r="AK247" s="60">
        <f t="shared" si="51"/>
        <v>1.273074129</v>
      </c>
      <c r="AL247" s="31"/>
      <c r="AM247" s="19"/>
      <c r="AN247" s="19"/>
      <c r="AO247" s="32"/>
      <c r="AP247" s="32"/>
      <c r="AY247" s="31"/>
      <c r="AZ247" s="31"/>
      <c r="BA247" s="33"/>
      <c r="BB247" s="33"/>
      <c r="BC247" s="31"/>
      <c r="BD247" s="31"/>
      <c r="BE247" s="31"/>
      <c r="BF247" s="31"/>
      <c r="BG247" s="31"/>
      <c r="BH247" s="31"/>
      <c r="BI247" s="31"/>
      <c r="BJ247" s="31"/>
      <c r="BK247" s="31"/>
      <c r="BL247" s="31"/>
      <c r="BM247" s="31"/>
      <c r="BN247" s="31"/>
      <c r="BO247" s="31"/>
      <c r="BP247" s="31"/>
      <c r="BQ247" s="31"/>
      <c r="BR247" s="31"/>
      <c r="BS247" s="31"/>
      <c r="BT247" s="31"/>
    </row>
    <row r="248">
      <c r="A248" s="16">
        <v>44139.0</v>
      </c>
      <c r="B248" s="17">
        <f t="shared" si="302"/>
        <v>3356</v>
      </c>
      <c r="C248" s="71"/>
      <c r="D248" s="71"/>
      <c r="E248" s="72">
        <v>421731.0</v>
      </c>
      <c r="F248" s="19">
        <f t="shared" si="27"/>
        <v>54190</v>
      </c>
      <c r="G248" s="20">
        <f t="shared" si="2"/>
        <v>0.1284942297</v>
      </c>
      <c r="H248" s="17">
        <f t="shared" si="71"/>
        <v>3785</v>
      </c>
      <c r="I248" s="72">
        <v>353282.0</v>
      </c>
      <c r="J248" s="20">
        <f t="shared" si="3"/>
        <v>0.8376951185</v>
      </c>
      <c r="K248" s="20">
        <f t="shared" si="18"/>
        <v>0.9612043282</v>
      </c>
      <c r="L248" s="17">
        <f t="shared" si="36"/>
        <v>113</v>
      </c>
      <c r="M248" s="72">
        <v>14259.0</v>
      </c>
      <c r="N248" s="22">
        <f t="shared" si="16"/>
        <v>0.03381065181</v>
      </c>
      <c r="O248" s="36">
        <f t="shared" si="19"/>
        <v>0.03879567178</v>
      </c>
      <c r="P248" s="61"/>
      <c r="Q248" s="61"/>
      <c r="R248" s="73">
        <v>56967.0</v>
      </c>
      <c r="S248" s="61">
        <f t="shared" si="332"/>
        <v>4638515</v>
      </c>
      <c r="T248" s="73">
        <v>2969883.0</v>
      </c>
      <c r="U248" s="17">
        <f t="shared" si="59"/>
        <v>2548152</v>
      </c>
      <c r="V248" s="84"/>
      <c r="W248" s="84"/>
      <c r="X248" s="62">
        <v>40979.0</v>
      </c>
      <c r="Y248" s="19">
        <f t="shared" si="264"/>
        <v>28105</v>
      </c>
      <c r="Z248" s="19"/>
      <c r="AA248" s="19">
        <f t="shared" si="20"/>
        <v>10999.56667</v>
      </c>
      <c r="AB248" s="28">
        <f t="shared" si="8"/>
        <v>10.99875276</v>
      </c>
      <c r="AC248" s="29">
        <f t="shared" si="9"/>
        <v>7.042126379</v>
      </c>
      <c r="AD248" s="29">
        <f t="shared" si="10"/>
        <v>8.374553039</v>
      </c>
      <c r="AE248" s="40">
        <f t="shared" si="304"/>
        <v>0.1420025637</v>
      </c>
      <c r="AF248" s="40">
        <f t="shared" si="305"/>
        <v>0.1194093578</v>
      </c>
      <c r="AG248" s="22">
        <f t="shared" si="22"/>
        <v>0.008021511802</v>
      </c>
      <c r="AH248" s="37">
        <f t="shared" si="23"/>
        <v>0.1291122319</v>
      </c>
      <c r="AI248" s="59">
        <f t="shared" ref="AI248:AJ248" si="366">average(X242:X248)</f>
        <v>29849.71429</v>
      </c>
      <c r="AJ248" s="59">
        <f t="shared" si="366"/>
        <v>23510</v>
      </c>
      <c r="AK248" s="60">
        <f t="shared" si="51"/>
        <v>1.269660327</v>
      </c>
      <c r="AL248" s="31"/>
      <c r="AM248" s="19"/>
      <c r="AN248" s="19"/>
      <c r="AO248" s="32"/>
      <c r="AP248" s="32"/>
      <c r="AY248" s="31"/>
      <c r="AZ248" s="87"/>
      <c r="BA248" s="80"/>
      <c r="BB248" s="33"/>
      <c r="BC248" s="31"/>
      <c r="BD248" s="31"/>
      <c r="BE248" s="31"/>
      <c r="BF248" s="31"/>
      <c r="BG248" s="31"/>
      <c r="BH248" s="31"/>
      <c r="BI248" s="31"/>
      <c r="BJ248" s="31"/>
      <c r="BK248" s="31"/>
      <c r="BL248" s="31"/>
      <c r="BM248" s="31"/>
      <c r="BN248" s="31"/>
      <c r="BO248" s="31"/>
      <c r="BP248" s="31"/>
      <c r="BQ248" s="31"/>
      <c r="BR248" s="31"/>
      <c r="BS248" s="31"/>
      <c r="BT248" s="31"/>
    </row>
    <row r="249">
      <c r="A249" s="16">
        <v>44140.0</v>
      </c>
      <c r="B249" s="17">
        <f t="shared" si="302"/>
        <v>4065</v>
      </c>
      <c r="C249" s="71"/>
      <c r="D249" s="71"/>
      <c r="E249" s="72">
        <v>425796.0</v>
      </c>
      <c r="F249" s="19">
        <f t="shared" si="27"/>
        <v>54306</v>
      </c>
      <c r="G249" s="20">
        <f t="shared" si="2"/>
        <v>0.1275399487</v>
      </c>
      <c r="H249" s="17">
        <f t="shared" si="71"/>
        <v>3860</v>
      </c>
      <c r="I249" s="72">
        <v>357142.0</v>
      </c>
      <c r="J249" s="20">
        <f t="shared" si="3"/>
        <v>0.8387631636</v>
      </c>
      <c r="K249" s="20">
        <f t="shared" si="18"/>
        <v>0.9613771569</v>
      </c>
      <c r="L249" s="17">
        <f t="shared" si="36"/>
        <v>89</v>
      </c>
      <c r="M249" s="72">
        <v>14348.0</v>
      </c>
      <c r="N249" s="22">
        <f t="shared" si="16"/>
        <v>0.03369688771</v>
      </c>
      <c r="O249" s="36">
        <f t="shared" si="19"/>
        <v>0.03862284315</v>
      </c>
      <c r="P249" s="61"/>
      <c r="Q249" s="61"/>
      <c r="R249" s="73">
        <v>55943.0</v>
      </c>
      <c r="S249" s="61">
        <f t="shared" si="332"/>
        <v>4678096</v>
      </c>
      <c r="T249" s="73">
        <v>3001189.0</v>
      </c>
      <c r="U249" s="17">
        <f t="shared" si="59"/>
        <v>2575393</v>
      </c>
      <c r="V249" s="84"/>
      <c r="W249" s="84"/>
      <c r="X249" s="62">
        <v>39581.0</v>
      </c>
      <c r="Y249" s="19">
        <f t="shared" si="264"/>
        <v>31306</v>
      </c>
      <c r="Z249" s="19"/>
      <c r="AA249" s="19">
        <f t="shared" si="20"/>
        <v>11115.51481</v>
      </c>
      <c r="AB249" s="28">
        <f t="shared" si="8"/>
        <v>10.98670725</v>
      </c>
      <c r="AC249" s="29">
        <f t="shared" si="9"/>
        <v>7.048419901</v>
      </c>
      <c r="AD249" s="29">
        <f t="shared" si="10"/>
        <v>7.701353014</v>
      </c>
      <c r="AE249" s="40">
        <f t="shared" si="304"/>
        <v>0.1418757699</v>
      </c>
      <c r="AF249" s="40">
        <f t="shared" si="305"/>
        <v>0.1298473136</v>
      </c>
      <c r="AG249" s="22">
        <f t="shared" si="22"/>
        <v>0.009638845615</v>
      </c>
      <c r="AH249" s="37">
        <f t="shared" si="23"/>
        <v>0.1275669715</v>
      </c>
      <c r="AI249" s="59">
        <f t="shared" ref="AI249:AJ249" si="367">average(X243:X249)</f>
        <v>30601.71429</v>
      </c>
      <c r="AJ249" s="59">
        <f t="shared" si="367"/>
        <v>24354.71429</v>
      </c>
      <c r="AK249" s="60">
        <f t="shared" si="51"/>
        <v>1.256500648</v>
      </c>
      <c r="AL249" s="31"/>
      <c r="AM249" s="19"/>
      <c r="AN249" s="19"/>
      <c r="AO249" s="32"/>
      <c r="AP249" s="32"/>
      <c r="AY249" s="31"/>
      <c r="AZ249" s="87"/>
      <c r="BA249" s="80"/>
      <c r="BB249" s="33"/>
      <c r="BC249" s="31"/>
      <c r="BD249" s="31"/>
      <c r="BE249" s="31"/>
      <c r="BF249" s="31"/>
      <c r="BG249" s="31"/>
      <c r="BH249" s="31"/>
      <c r="BI249" s="31"/>
      <c r="BJ249" s="31"/>
      <c r="BK249" s="31"/>
      <c r="BL249" s="31"/>
      <c r="BM249" s="31"/>
      <c r="BN249" s="31"/>
      <c r="BO249" s="31"/>
      <c r="BP249" s="31"/>
      <c r="BQ249" s="31"/>
      <c r="BR249" s="31"/>
      <c r="BS249" s="31"/>
      <c r="BT249" s="31"/>
    </row>
    <row r="250">
      <c r="A250" s="16">
        <v>44141.0</v>
      </c>
      <c r="B250" s="17">
        <f t="shared" si="302"/>
        <v>3778</v>
      </c>
      <c r="C250" s="71"/>
      <c r="D250" s="71"/>
      <c r="E250" s="72">
        <v>429574.0</v>
      </c>
      <c r="F250" s="19">
        <f t="shared" si="27"/>
        <v>54427</v>
      </c>
      <c r="G250" s="20">
        <f t="shared" si="2"/>
        <v>0.1266999399</v>
      </c>
      <c r="H250" s="17">
        <f t="shared" si="71"/>
        <v>3563</v>
      </c>
      <c r="I250" s="72">
        <v>360705.0</v>
      </c>
      <c r="J250" s="20">
        <f t="shared" si="3"/>
        <v>0.8396807069</v>
      </c>
      <c r="K250" s="20">
        <f t="shared" si="18"/>
        <v>0.9615030908</v>
      </c>
      <c r="L250" s="17">
        <f t="shared" si="36"/>
        <v>94</v>
      </c>
      <c r="M250" s="72">
        <v>14442.0</v>
      </c>
      <c r="N250" s="22">
        <f t="shared" si="16"/>
        <v>0.03361935313</v>
      </c>
      <c r="O250" s="36">
        <f t="shared" si="19"/>
        <v>0.03849690921</v>
      </c>
      <c r="P250" s="61"/>
      <c r="Q250" s="61"/>
      <c r="R250" s="73">
        <v>56663.0</v>
      </c>
      <c r="S250" s="61">
        <f t="shared" si="332"/>
        <v>4716187</v>
      </c>
      <c r="T250" s="73">
        <v>3030661.0</v>
      </c>
      <c r="U250" s="17">
        <f t="shared" si="59"/>
        <v>2601087</v>
      </c>
      <c r="V250" s="84"/>
      <c r="W250" s="84"/>
      <c r="X250" s="62">
        <v>38091.0</v>
      </c>
      <c r="Y250" s="19">
        <f t="shared" si="264"/>
        <v>29472</v>
      </c>
      <c r="Z250" s="19"/>
      <c r="AA250" s="19">
        <f t="shared" si="20"/>
        <v>11224.67037</v>
      </c>
      <c r="AB250" s="28">
        <f t="shared" si="8"/>
        <v>10.97875337</v>
      </c>
      <c r="AC250" s="29">
        <f t="shared" si="9"/>
        <v>7.055038247</v>
      </c>
      <c r="AD250" s="29">
        <f t="shared" si="10"/>
        <v>7.800952885</v>
      </c>
      <c r="AE250" s="40">
        <f t="shared" si="304"/>
        <v>0.1417426759</v>
      </c>
      <c r="AF250" s="40">
        <f t="shared" si="305"/>
        <v>0.128189468</v>
      </c>
      <c r="AG250" s="22">
        <f t="shared" si="22"/>
        <v>0.008872793544</v>
      </c>
      <c r="AH250" s="37">
        <f t="shared" si="23"/>
        <v>0.1280811877</v>
      </c>
      <c r="AI250" s="59">
        <f t="shared" ref="AI250:AJ250" si="368">average(X244:X250)</f>
        <v>32492.71429</v>
      </c>
      <c r="AJ250" s="59">
        <f t="shared" si="368"/>
        <v>25239.57143</v>
      </c>
      <c r="AK250" s="60">
        <f t="shared" si="51"/>
        <v>1.287371871</v>
      </c>
      <c r="AL250" s="31"/>
      <c r="AM250" s="19"/>
      <c r="AN250" s="19"/>
      <c r="AO250" s="32"/>
      <c r="AP250" s="32"/>
      <c r="AY250" s="31"/>
      <c r="AZ250" s="87"/>
      <c r="BA250" s="80"/>
      <c r="BB250" s="33"/>
      <c r="BC250" s="31"/>
      <c r="BD250" s="31"/>
      <c r="BE250" s="31"/>
      <c r="BF250" s="31"/>
      <c r="BG250" s="31"/>
      <c r="BH250" s="31"/>
      <c r="BI250" s="31"/>
      <c r="BJ250" s="31"/>
      <c r="BK250" s="31"/>
      <c r="BL250" s="31"/>
      <c r="BM250" s="31"/>
      <c r="BN250" s="31"/>
      <c r="BO250" s="31"/>
      <c r="BP250" s="31"/>
      <c r="BQ250" s="31"/>
      <c r="BR250" s="31"/>
      <c r="BS250" s="31"/>
      <c r="BT250" s="31"/>
    </row>
    <row r="251">
      <c r="A251" s="16">
        <v>44142.0</v>
      </c>
      <c r="B251" s="17">
        <f t="shared" si="302"/>
        <v>4262</v>
      </c>
      <c r="C251" s="71"/>
      <c r="D251" s="71"/>
      <c r="E251" s="72">
        <v>433836.0</v>
      </c>
      <c r="F251" s="19">
        <f t="shared" si="27"/>
        <v>54879</v>
      </c>
      <c r="G251" s="20">
        <f t="shared" si="2"/>
        <v>0.1264971095</v>
      </c>
      <c r="H251" s="17">
        <f t="shared" si="71"/>
        <v>3712</v>
      </c>
      <c r="I251" s="72">
        <v>364417.0</v>
      </c>
      <c r="J251" s="20">
        <f t="shared" si="3"/>
        <v>0.8399879217</v>
      </c>
      <c r="K251" s="20">
        <f t="shared" si="18"/>
        <v>0.9616315308</v>
      </c>
      <c r="L251" s="17">
        <f t="shared" si="36"/>
        <v>98</v>
      </c>
      <c r="M251" s="72">
        <v>14540.0</v>
      </c>
      <c r="N251" s="22">
        <f t="shared" si="16"/>
        <v>0.03351496879</v>
      </c>
      <c r="O251" s="36">
        <f t="shared" si="19"/>
        <v>0.03836846925</v>
      </c>
      <c r="P251" s="61"/>
      <c r="Q251" s="61"/>
      <c r="R251" s="73">
        <v>56461.0</v>
      </c>
      <c r="S251" s="61">
        <f t="shared" si="332"/>
        <v>4754436</v>
      </c>
      <c r="T251" s="73">
        <v>3059777.0</v>
      </c>
      <c r="U251" s="17">
        <f t="shared" si="59"/>
        <v>2625941</v>
      </c>
      <c r="V251" s="84"/>
      <c r="W251" s="84"/>
      <c r="X251" s="62">
        <v>38249.0</v>
      </c>
      <c r="Y251" s="19">
        <f t="shared" si="264"/>
        <v>29116</v>
      </c>
      <c r="Z251" s="19"/>
      <c r="AA251" s="19">
        <f t="shared" si="20"/>
        <v>11332.50741</v>
      </c>
      <c r="AB251" s="28">
        <f t="shared" si="8"/>
        <v>10.95906287</v>
      </c>
      <c r="AC251" s="29">
        <f t="shared" si="9"/>
        <v>7.052842549</v>
      </c>
      <c r="AD251" s="29">
        <f t="shared" si="10"/>
        <v>6.831534491</v>
      </c>
      <c r="AE251" s="40">
        <f t="shared" si="304"/>
        <v>0.1417868034</v>
      </c>
      <c r="AF251" s="40">
        <f t="shared" si="305"/>
        <v>0.1463799973</v>
      </c>
      <c r="AG251" s="22">
        <f t="shared" si="22"/>
        <v>0.009921457071</v>
      </c>
      <c r="AH251" s="37">
        <f t="shared" si="23"/>
        <v>0.1331658573</v>
      </c>
      <c r="AI251" s="59">
        <f t="shared" ref="AI251:AJ251" si="369">average(X245:X251)</f>
        <v>33813.85714</v>
      </c>
      <c r="AJ251" s="59">
        <f t="shared" si="369"/>
        <v>25476.28571</v>
      </c>
      <c r="AK251" s="60">
        <f t="shared" si="51"/>
        <v>1.327267935</v>
      </c>
      <c r="AL251" s="31"/>
      <c r="AM251" s="19"/>
      <c r="AN251" s="19"/>
      <c r="AO251" s="32"/>
      <c r="AP251" s="32"/>
      <c r="AY251" s="31"/>
      <c r="AZ251" s="87"/>
      <c r="BA251" s="80"/>
      <c r="BB251" s="33"/>
      <c r="BC251" s="31"/>
      <c r="BD251" s="31"/>
      <c r="BE251" s="31"/>
      <c r="BF251" s="31"/>
      <c r="BG251" s="31"/>
      <c r="BH251" s="31"/>
      <c r="BI251" s="31"/>
      <c r="BJ251" s="31"/>
      <c r="BK251" s="31"/>
      <c r="BL251" s="31"/>
      <c r="BM251" s="31"/>
      <c r="BN251" s="31"/>
      <c r="BO251" s="31"/>
      <c r="BP251" s="31"/>
      <c r="BQ251" s="31"/>
      <c r="BR251" s="31"/>
      <c r="BS251" s="31"/>
      <c r="BT251" s="31"/>
    </row>
    <row r="252">
      <c r="A252" s="16">
        <v>44143.0</v>
      </c>
      <c r="B252" s="17">
        <f t="shared" si="302"/>
        <v>3880</v>
      </c>
      <c r="C252" s="71"/>
      <c r="D252" s="71"/>
      <c r="E252" s="72">
        <v>437716.0</v>
      </c>
      <c r="F252" s="19">
        <f t="shared" si="27"/>
        <v>54804</v>
      </c>
      <c r="G252" s="20">
        <f t="shared" si="2"/>
        <v>0.1252044705</v>
      </c>
      <c r="H252" s="17">
        <f t="shared" si="71"/>
        <v>3881</v>
      </c>
      <c r="I252" s="72">
        <v>368298.0</v>
      </c>
      <c r="J252" s="20">
        <f t="shared" si="3"/>
        <v>0.8414085846</v>
      </c>
      <c r="K252" s="20">
        <f t="shared" si="18"/>
        <v>0.961834573</v>
      </c>
      <c r="L252" s="17">
        <f t="shared" si="36"/>
        <v>74</v>
      </c>
      <c r="M252" s="72">
        <v>14614.0</v>
      </c>
      <c r="N252" s="22">
        <f t="shared" si="16"/>
        <v>0.03338694496</v>
      </c>
      <c r="O252" s="36">
        <f t="shared" si="19"/>
        <v>0.03816542704</v>
      </c>
      <c r="P252" s="61"/>
      <c r="Q252" s="61"/>
      <c r="R252" s="73">
        <v>57043.0</v>
      </c>
      <c r="S252" s="61">
        <f t="shared" si="332"/>
        <v>4790024</v>
      </c>
      <c r="T252" s="73">
        <v>3080718.0</v>
      </c>
      <c r="U252" s="17">
        <f t="shared" si="59"/>
        <v>2643002</v>
      </c>
      <c r="V252" s="84"/>
      <c r="W252" s="84"/>
      <c r="X252" s="62">
        <v>35588.0</v>
      </c>
      <c r="Y252" s="19">
        <f t="shared" si="264"/>
        <v>20941</v>
      </c>
      <c r="Z252" s="19"/>
      <c r="AA252" s="19">
        <f t="shared" si="20"/>
        <v>11410.06667</v>
      </c>
      <c r="AB252" s="28">
        <f t="shared" si="8"/>
        <v>10.94322346</v>
      </c>
      <c r="AC252" s="29">
        <f t="shared" si="9"/>
        <v>7.0381663</v>
      </c>
      <c r="AD252" s="29">
        <f t="shared" si="10"/>
        <v>5.397164948</v>
      </c>
      <c r="AE252" s="40">
        <f t="shared" si="304"/>
        <v>0.1420824626</v>
      </c>
      <c r="AF252" s="40">
        <f t="shared" si="305"/>
        <v>0.1852824602</v>
      </c>
      <c r="AG252" s="22">
        <f t="shared" si="22"/>
        <v>0.008943471727</v>
      </c>
      <c r="AH252" s="37">
        <f t="shared" si="23"/>
        <v>0.1375148921</v>
      </c>
      <c r="AI252" s="59">
        <f t="shared" ref="AI252:AJ252" si="370">average(X246:X252)</f>
        <v>35582.42857</v>
      </c>
      <c r="AJ252" s="59">
        <f t="shared" si="370"/>
        <v>25900.57143</v>
      </c>
      <c r="AK252" s="60">
        <f t="shared" si="51"/>
        <v>1.373808631</v>
      </c>
      <c r="AL252" s="31"/>
      <c r="AM252" s="19"/>
      <c r="AN252" s="19"/>
      <c r="AO252" s="32"/>
      <c r="AP252" s="32"/>
      <c r="AY252" s="31"/>
      <c r="AZ252" s="87"/>
      <c r="BA252" s="80"/>
      <c r="BB252" s="33"/>
      <c r="BC252" s="31"/>
      <c r="BD252" s="31"/>
      <c r="BE252" s="31"/>
      <c r="BF252" s="31"/>
      <c r="BG252" s="31"/>
      <c r="BH252" s="31"/>
      <c r="BI252" s="31"/>
      <c r="BJ252" s="31"/>
      <c r="BK252" s="31"/>
      <c r="BL252" s="31"/>
      <c r="BM252" s="31"/>
      <c r="BN252" s="31"/>
      <c r="BO252" s="31"/>
      <c r="BP252" s="31"/>
      <c r="BQ252" s="31"/>
      <c r="BR252" s="31"/>
      <c r="BS252" s="31"/>
      <c r="BT252" s="31"/>
    </row>
    <row r="253">
      <c r="A253" s="16">
        <v>44144.0</v>
      </c>
      <c r="B253" s="17">
        <f t="shared" si="302"/>
        <v>2853</v>
      </c>
      <c r="C253" s="71"/>
      <c r="D253" s="71"/>
      <c r="E253" s="72">
        <v>440569.0</v>
      </c>
      <c r="F253" s="19">
        <f t="shared" si="27"/>
        <v>53614</v>
      </c>
      <c r="G253" s="20">
        <f t="shared" si="2"/>
        <v>0.1216926293</v>
      </c>
      <c r="H253" s="17">
        <f t="shared" si="71"/>
        <v>3968</v>
      </c>
      <c r="I253" s="72">
        <v>372266.0</v>
      </c>
      <c r="J253" s="20">
        <f t="shared" si="3"/>
        <v>0.8449663957</v>
      </c>
      <c r="K253" s="20">
        <f t="shared" si="18"/>
        <v>0.9620395136</v>
      </c>
      <c r="L253" s="17">
        <f t="shared" si="36"/>
        <v>75</v>
      </c>
      <c r="M253" s="72">
        <v>14689.0</v>
      </c>
      <c r="N253" s="22">
        <f t="shared" si="16"/>
        <v>0.03334097497</v>
      </c>
      <c r="O253" s="36">
        <f t="shared" si="19"/>
        <v>0.03796048636</v>
      </c>
      <c r="P253" s="61"/>
      <c r="Q253" s="61"/>
      <c r="R253" s="73">
        <v>57925.0</v>
      </c>
      <c r="S253" s="61">
        <f t="shared" si="332"/>
        <v>4824389</v>
      </c>
      <c r="T253" s="73">
        <v>3105465.0</v>
      </c>
      <c r="U253" s="17">
        <f t="shared" si="59"/>
        <v>2664896</v>
      </c>
      <c r="V253" s="84"/>
      <c r="W253" s="84"/>
      <c r="X253" s="62">
        <v>34365.0</v>
      </c>
      <c r="Y253" s="19">
        <f t="shared" si="264"/>
        <v>24747</v>
      </c>
      <c r="Z253" s="19"/>
      <c r="AA253" s="19">
        <f t="shared" si="20"/>
        <v>11501.72222</v>
      </c>
      <c r="AB253" s="28">
        <f t="shared" si="8"/>
        <v>10.95035965</v>
      </c>
      <c r="AC253" s="29">
        <f t="shared" si="9"/>
        <v>7.048759672</v>
      </c>
      <c r="AD253" s="29">
        <f t="shared" si="10"/>
        <v>8.67402734</v>
      </c>
      <c r="AE253" s="40">
        <f t="shared" si="304"/>
        <v>0.1418689311</v>
      </c>
      <c r="AF253" s="40">
        <f t="shared" si="305"/>
        <v>0.1152867014</v>
      </c>
      <c r="AG253" s="22">
        <f t="shared" si="22"/>
        <v>0.006517924865</v>
      </c>
      <c r="AH253" s="37">
        <f t="shared" si="23"/>
        <v>0.1353755951</v>
      </c>
      <c r="AI253" s="59">
        <f t="shared" ref="AI253:AJ253" si="371">average(X247:X253)</f>
        <v>36683</v>
      </c>
      <c r="AJ253" s="59">
        <f t="shared" si="371"/>
        <v>26557.85714</v>
      </c>
      <c r="AK253" s="60">
        <f t="shared" si="51"/>
        <v>1.381248487</v>
      </c>
      <c r="AL253" s="31"/>
      <c r="AM253" s="19"/>
      <c r="AN253" s="19"/>
      <c r="AO253" s="32"/>
      <c r="AP253" s="32"/>
      <c r="AY253" s="31"/>
      <c r="AZ253" s="87"/>
      <c r="BA253" s="80"/>
      <c r="BB253" s="33"/>
      <c r="BC253" s="31"/>
      <c r="BD253" s="31"/>
      <c r="BE253" s="31"/>
      <c r="BF253" s="31"/>
      <c r="BG253" s="31"/>
      <c r="BH253" s="31"/>
      <c r="BI253" s="31"/>
      <c r="BJ253" s="31"/>
      <c r="BK253" s="31"/>
      <c r="BL253" s="31"/>
      <c r="BM253" s="31"/>
      <c r="BN253" s="31"/>
      <c r="BO253" s="31"/>
      <c r="BP253" s="31"/>
      <c r="BQ253" s="31"/>
      <c r="BR253" s="31"/>
      <c r="BS253" s="31"/>
      <c r="BT253" s="31"/>
    </row>
    <row r="254">
      <c r="A254" s="16">
        <v>44145.0</v>
      </c>
      <c r="B254" s="17">
        <f t="shared" si="302"/>
        <v>3779</v>
      </c>
      <c r="C254" s="71"/>
      <c r="D254" s="71"/>
      <c r="E254" s="72">
        <v>444348.0</v>
      </c>
      <c r="F254" s="19">
        <f t="shared" si="27"/>
        <v>53846</v>
      </c>
      <c r="G254" s="20">
        <f t="shared" si="2"/>
        <v>0.121179796</v>
      </c>
      <c r="H254" s="17">
        <f t="shared" si="71"/>
        <v>3475</v>
      </c>
      <c r="I254" s="72">
        <v>375741.0</v>
      </c>
      <c r="J254" s="20">
        <f t="shared" si="3"/>
        <v>0.8456007454</v>
      </c>
      <c r="K254" s="20">
        <f t="shared" si="18"/>
        <v>0.9621999375</v>
      </c>
      <c r="L254" s="17">
        <f t="shared" si="36"/>
        <v>72</v>
      </c>
      <c r="M254" s="72">
        <v>14761.0</v>
      </c>
      <c r="N254" s="22">
        <f t="shared" si="16"/>
        <v>0.03321945862</v>
      </c>
      <c r="O254" s="36">
        <f t="shared" si="19"/>
        <v>0.03780006248</v>
      </c>
      <c r="P254" s="61"/>
      <c r="Q254" s="61"/>
      <c r="R254" s="73">
        <v>55560.0</v>
      </c>
      <c r="S254" s="61">
        <f t="shared" si="332"/>
        <v>4857452</v>
      </c>
      <c r="T254" s="73">
        <v>3137485.0</v>
      </c>
      <c r="U254" s="17">
        <f t="shared" si="59"/>
        <v>2693137</v>
      </c>
      <c r="V254" s="84"/>
      <c r="W254" s="84"/>
      <c r="X254" s="62">
        <v>33063.0</v>
      </c>
      <c r="Y254" s="19">
        <f t="shared" si="264"/>
        <v>32020</v>
      </c>
      <c r="Z254" s="19"/>
      <c r="AA254" s="19">
        <f t="shared" si="20"/>
        <v>11620.31481</v>
      </c>
      <c r="AB254" s="28">
        <f t="shared" si="8"/>
        <v>10.93163917</v>
      </c>
      <c r="AC254" s="29">
        <f t="shared" si="9"/>
        <v>7.06087346</v>
      </c>
      <c r="AD254" s="29">
        <f t="shared" si="10"/>
        <v>8.473141043</v>
      </c>
      <c r="AE254" s="40">
        <f t="shared" si="304"/>
        <v>0.1416255377</v>
      </c>
      <c r="AF254" s="40">
        <f t="shared" si="305"/>
        <v>0.1180199875</v>
      </c>
      <c r="AG254" s="22">
        <f t="shared" si="22"/>
        <v>0.00857754404</v>
      </c>
      <c r="AH254" s="37">
        <f t="shared" si="23"/>
        <v>0.1327136996</v>
      </c>
      <c r="AI254" s="59">
        <f t="shared" ref="AI254:AJ254" si="372">average(X248:X254)</f>
        <v>37130.85714</v>
      </c>
      <c r="AJ254" s="59">
        <f t="shared" si="372"/>
        <v>27958.14286</v>
      </c>
      <c r="AK254" s="60">
        <f t="shared" si="51"/>
        <v>1.328087396</v>
      </c>
      <c r="AL254" s="31"/>
      <c r="AM254" s="19"/>
      <c r="AN254" s="19"/>
      <c r="AO254" s="32"/>
      <c r="AP254" s="32"/>
      <c r="AY254" s="31"/>
      <c r="AZ254" s="87"/>
      <c r="BA254" s="80"/>
      <c r="BB254" s="33"/>
      <c r="BC254" s="31"/>
      <c r="BD254" s="31"/>
      <c r="BE254" s="31"/>
      <c r="BF254" s="31"/>
      <c r="BG254" s="31"/>
      <c r="BH254" s="31"/>
      <c r="BI254" s="31"/>
      <c r="BJ254" s="31"/>
      <c r="BK254" s="31"/>
      <c r="BL254" s="31"/>
      <c r="BM254" s="31"/>
      <c r="BN254" s="31"/>
      <c r="BO254" s="31"/>
      <c r="BP254" s="31"/>
      <c r="BQ254" s="31"/>
      <c r="BR254" s="31"/>
      <c r="BS254" s="31"/>
      <c r="BT254" s="31"/>
    </row>
    <row r="255">
      <c r="A255" s="16">
        <v>44146.0</v>
      </c>
      <c r="B255" s="17">
        <f t="shared" si="302"/>
        <v>3770</v>
      </c>
      <c r="C255" s="71"/>
      <c r="D255" s="71"/>
      <c r="E255" s="72">
        <v>448118.0</v>
      </c>
      <c r="F255" s="19">
        <f t="shared" si="27"/>
        <v>54300</v>
      </c>
      <c r="G255" s="20">
        <f t="shared" si="2"/>
        <v>0.1211734409</v>
      </c>
      <c r="H255" s="17">
        <f t="shared" si="71"/>
        <v>3241</v>
      </c>
      <c r="I255" s="72">
        <v>378982.0</v>
      </c>
      <c r="J255" s="20">
        <f t="shared" si="3"/>
        <v>0.8457192079</v>
      </c>
      <c r="K255" s="20">
        <f t="shared" si="18"/>
        <v>0.9623277758</v>
      </c>
      <c r="L255" s="17">
        <f t="shared" si="36"/>
        <v>75</v>
      </c>
      <c r="M255" s="72">
        <v>14836.0</v>
      </c>
      <c r="N255" s="22">
        <f t="shared" si="16"/>
        <v>0.03310735119</v>
      </c>
      <c r="O255" s="36">
        <f t="shared" si="19"/>
        <v>0.03767222423</v>
      </c>
      <c r="P255" s="61"/>
      <c r="Q255" s="61"/>
      <c r="R255" s="73">
        <v>55982.0</v>
      </c>
      <c r="S255" s="61">
        <f t="shared" si="332"/>
        <v>4896793</v>
      </c>
      <c r="T255" s="73">
        <v>3175096.0</v>
      </c>
      <c r="U255" s="17">
        <f t="shared" si="59"/>
        <v>2726978</v>
      </c>
      <c r="V255" s="84"/>
      <c r="W255" s="84"/>
      <c r="X255" s="62">
        <v>39341.0</v>
      </c>
      <c r="Y255" s="19">
        <f t="shared" si="264"/>
        <v>37611</v>
      </c>
      <c r="Z255" s="19"/>
      <c r="AA255" s="19">
        <f t="shared" si="20"/>
        <v>11759.61481</v>
      </c>
      <c r="AB255" s="28">
        <f t="shared" si="8"/>
        <v>10.9274633</v>
      </c>
      <c r="AC255" s="29">
        <f t="shared" si="9"/>
        <v>7.085401613</v>
      </c>
      <c r="AD255" s="29">
        <f t="shared" si="10"/>
        <v>9.976392573</v>
      </c>
      <c r="AE255" s="40">
        <f t="shared" si="304"/>
        <v>0.1411352602</v>
      </c>
      <c r="AF255" s="40">
        <f t="shared" si="305"/>
        <v>0.1002366329</v>
      </c>
      <c r="AG255" s="22">
        <f t="shared" si="22"/>
        <v>0.008484341102</v>
      </c>
      <c r="AH255" s="37">
        <f t="shared" si="23"/>
        <v>0.1285834718</v>
      </c>
      <c r="AI255" s="59">
        <f t="shared" ref="AI255:AJ255" si="373">average(X249:X255)</f>
        <v>36896.85714</v>
      </c>
      <c r="AJ255" s="59">
        <f t="shared" si="373"/>
        <v>29316.14286</v>
      </c>
      <c r="AK255" s="60">
        <f t="shared" si="51"/>
        <v>1.258584982</v>
      </c>
      <c r="AL255" s="31"/>
      <c r="AM255" s="19"/>
      <c r="AN255" s="19"/>
      <c r="AO255" s="32"/>
      <c r="AP255" s="32"/>
      <c r="AY255" s="31"/>
      <c r="AZ255" s="87"/>
      <c r="BA255" s="80"/>
      <c r="BB255" s="33"/>
      <c r="BC255" s="31"/>
      <c r="BD255" s="31"/>
      <c r="BE255" s="31"/>
      <c r="BF255" s="31"/>
      <c r="BG255" s="31"/>
      <c r="BH255" s="31"/>
      <c r="BI255" s="31"/>
      <c r="BJ255" s="31"/>
      <c r="BK255" s="31"/>
      <c r="BL255" s="31"/>
      <c r="BM255" s="31"/>
      <c r="BN255" s="31"/>
      <c r="BO255" s="31"/>
      <c r="BP255" s="31"/>
      <c r="BQ255" s="31"/>
      <c r="BR255" s="31"/>
      <c r="BS255" s="31"/>
      <c r="BT255" s="31"/>
    </row>
    <row r="256">
      <c r="A256" s="16">
        <v>44147.0</v>
      </c>
      <c r="B256" s="17">
        <f t="shared" si="302"/>
        <v>4173</v>
      </c>
      <c r="C256" s="71"/>
      <c r="D256" s="71"/>
      <c r="E256" s="72">
        <v>452291.0</v>
      </c>
      <c r="F256" s="19">
        <f t="shared" si="27"/>
        <v>55274</v>
      </c>
      <c r="G256" s="20">
        <f t="shared" si="2"/>
        <v>0.1222089319</v>
      </c>
      <c r="H256" s="17">
        <f t="shared" si="71"/>
        <v>3102</v>
      </c>
      <c r="I256" s="72">
        <v>382084.0</v>
      </c>
      <c r="J256" s="20">
        <f t="shared" si="3"/>
        <v>0.8447747136</v>
      </c>
      <c r="K256" s="20">
        <f t="shared" si="18"/>
        <v>0.9623870011</v>
      </c>
      <c r="L256" s="17">
        <f t="shared" si="36"/>
        <v>97</v>
      </c>
      <c r="M256" s="72">
        <v>14933.0</v>
      </c>
      <c r="N256" s="22">
        <f t="shared" si="16"/>
        <v>0.03301635452</v>
      </c>
      <c r="O256" s="36">
        <f t="shared" si="19"/>
        <v>0.03761299894</v>
      </c>
      <c r="P256" s="61"/>
      <c r="Q256" s="61"/>
      <c r="R256" s="73">
        <v>56868.0</v>
      </c>
      <c r="S256" s="61">
        <f t="shared" si="332"/>
        <v>4938958</v>
      </c>
      <c r="T256" s="73">
        <v>3211592.0</v>
      </c>
      <c r="U256" s="17">
        <f t="shared" si="59"/>
        <v>2759301</v>
      </c>
      <c r="V256" s="84"/>
      <c r="W256" s="84"/>
      <c r="X256" s="62">
        <v>42165.0</v>
      </c>
      <c r="Y256" s="19">
        <f t="shared" si="264"/>
        <v>36496</v>
      </c>
      <c r="Z256" s="19"/>
      <c r="AA256" s="19">
        <f t="shared" si="20"/>
        <v>11894.78519</v>
      </c>
      <c r="AB256" s="28">
        <f t="shared" si="8"/>
        <v>10.91986796</v>
      </c>
      <c r="AC256" s="29">
        <f t="shared" si="9"/>
        <v>7.100720554</v>
      </c>
      <c r="AD256" s="29">
        <f t="shared" si="10"/>
        <v>8.745746465</v>
      </c>
      <c r="AE256" s="40">
        <f t="shared" si="304"/>
        <v>0.140830778</v>
      </c>
      <c r="AF256" s="40">
        <f t="shared" si="305"/>
        <v>0.1143412977</v>
      </c>
      <c r="AG256" s="22">
        <f t="shared" si="22"/>
        <v>0.009312279355</v>
      </c>
      <c r="AH256" s="37">
        <f t="shared" si="23"/>
        <v>0.1259250106</v>
      </c>
      <c r="AI256" s="59">
        <f t="shared" ref="AI256:AJ256" si="374">average(X250:X256)</f>
        <v>37266</v>
      </c>
      <c r="AJ256" s="59">
        <f t="shared" si="374"/>
        <v>30057.57143</v>
      </c>
      <c r="AK256" s="60">
        <f t="shared" si="51"/>
        <v>1.239820725</v>
      </c>
      <c r="AL256" s="31"/>
      <c r="AM256" s="19"/>
      <c r="AN256" s="19"/>
      <c r="AO256" s="32"/>
      <c r="AP256" s="32"/>
      <c r="AY256" s="31"/>
      <c r="AZ256" s="87"/>
      <c r="BA256" s="80"/>
      <c r="BB256" s="33"/>
      <c r="BC256" s="31"/>
      <c r="BD256" s="31"/>
      <c r="BE256" s="31"/>
      <c r="BF256" s="31"/>
      <c r="BG256" s="31"/>
      <c r="BH256" s="31"/>
      <c r="BI256" s="31"/>
      <c r="BJ256" s="31"/>
      <c r="BK256" s="31"/>
      <c r="BL256" s="31"/>
      <c r="BM256" s="31"/>
      <c r="BN256" s="31"/>
      <c r="BO256" s="31"/>
      <c r="BP256" s="31"/>
      <c r="BQ256" s="31"/>
      <c r="BR256" s="31"/>
      <c r="BS256" s="31"/>
      <c r="BT256" s="31"/>
    </row>
    <row r="257">
      <c r="A257" s="16">
        <v>44148.0</v>
      </c>
      <c r="B257" s="17">
        <f t="shared" si="302"/>
        <v>5444</v>
      </c>
      <c r="C257" s="71"/>
      <c r="D257" s="71"/>
      <c r="E257" s="72">
        <f>E256+5444</f>
        <v>457735</v>
      </c>
      <c r="F257" s="19">
        <f t="shared" si="27"/>
        <v>57604</v>
      </c>
      <c r="G257" s="20">
        <f t="shared" si="2"/>
        <v>0.1258457404</v>
      </c>
      <c r="H257" s="17">
        <f t="shared" si="71"/>
        <v>3010</v>
      </c>
      <c r="I257" s="72">
        <v>385094.0</v>
      </c>
      <c r="J257" s="20">
        <f t="shared" si="3"/>
        <v>0.8413033742</v>
      </c>
      <c r="K257" s="20">
        <f t="shared" si="18"/>
        <v>0.9624198075</v>
      </c>
      <c r="L257" s="17">
        <f t="shared" si="36"/>
        <v>104</v>
      </c>
      <c r="M257" s="72">
        <v>15037.0</v>
      </c>
      <c r="N257" s="22">
        <f t="shared" si="16"/>
        <v>0.03285088534</v>
      </c>
      <c r="O257" s="36">
        <f t="shared" si="19"/>
        <v>0.03758019249</v>
      </c>
      <c r="P257" s="61"/>
      <c r="Q257" s="61"/>
      <c r="R257" s="73">
        <v>58896.0</v>
      </c>
      <c r="S257" s="61">
        <f t="shared" si="332"/>
        <v>4981291</v>
      </c>
      <c r="T257" s="73">
        <v>3249484.0</v>
      </c>
      <c r="U257" s="17">
        <f t="shared" si="59"/>
        <v>2791749</v>
      </c>
      <c r="V257" s="84"/>
      <c r="W257" s="84"/>
      <c r="X257" s="62">
        <v>42333.0</v>
      </c>
      <c r="Y257" s="19">
        <f t="shared" si="264"/>
        <v>37892</v>
      </c>
      <c r="Z257" s="19"/>
      <c r="AA257" s="19">
        <f t="shared" si="20"/>
        <v>12035.12593</v>
      </c>
      <c r="AB257" s="28">
        <f t="shared" si="8"/>
        <v>10.88247785</v>
      </c>
      <c r="AC257" s="29">
        <f t="shared" si="9"/>
        <v>7.099050761</v>
      </c>
      <c r="AD257" s="29">
        <f t="shared" si="10"/>
        <v>6.960323292</v>
      </c>
      <c r="AE257" s="40">
        <f t="shared" si="304"/>
        <v>0.1408639033</v>
      </c>
      <c r="AF257" s="40">
        <f t="shared" si="305"/>
        <v>0.1436714874</v>
      </c>
      <c r="AG257" s="22">
        <f t="shared" si="22"/>
        <v>0.01203649863</v>
      </c>
      <c r="AH257" s="37">
        <f t="shared" si="23"/>
        <v>0.1286930533</v>
      </c>
      <c r="AI257" s="59">
        <f t="shared" ref="AI257:AJ257" si="375">average(X251:X257)</f>
        <v>37872</v>
      </c>
      <c r="AJ257" s="59">
        <f t="shared" si="375"/>
        <v>31260.42857</v>
      </c>
      <c r="AK257" s="60">
        <f t="shared" si="51"/>
        <v>1.211499705</v>
      </c>
      <c r="AL257" s="31"/>
      <c r="AM257" s="19"/>
      <c r="AN257" s="19"/>
      <c r="AO257" s="32"/>
      <c r="AP257" s="32"/>
      <c r="AY257" s="31"/>
      <c r="AZ257" s="87"/>
      <c r="BA257" s="80"/>
      <c r="BB257" s="33"/>
      <c r="BC257" s="31"/>
      <c r="BD257" s="31"/>
      <c r="BE257" s="31"/>
      <c r="BF257" s="31"/>
      <c r="BG257" s="31"/>
      <c r="BH257" s="31"/>
      <c r="BI257" s="31"/>
      <c r="BJ257" s="31"/>
      <c r="BK257" s="31"/>
      <c r="BL257" s="31"/>
      <c r="BM257" s="31"/>
      <c r="BN257" s="31"/>
      <c r="BO257" s="31"/>
      <c r="BP257" s="31"/>
      <c r="BQ257" s="31"/>
      <c r="BR257" s="31"/>
      <c r="BS257" s="31"/>
      <c r="BT257" s="31"/>
    </row>
    <row r="258">
      <c r="A258" s="16">
        <v>44149.0</v>
      </c>
      <c r="B258" s="17">
        <f t="shared" si="302"/>
        <v>5272</v>
      </c>
      <c r="C258" s="71"/>
      <c r="D258" s="71"/>
      <c r="E258" s="72">
        <v>463007.0</v>
      </c>
      <c r="F258" s="19">
        <f t="shared" si="27"/>
        <v>59765</v>
      </c>
      <c r="G258" s="20">
        <f t="shared" si="2"/>
        <v>0.1290801219</v>
      </c>
      <c r="H258" s="17">
        <f t="shared" si="71"/>
        <v>3000</v>
      </c>
      <c r="I258" s="72">
        <v>388094.0</v>
      </c>
      <c r="J258" s="20">
        <f t="shared" si="3"/>
        <v>0.8382033101</v>
      </c>
      <c r="K258" s="20">
        <f t="shared" si="18"/>
        <v>0.9624344686</v>
      </c>
      <c r="L258" s="17">
        <f t="shared" si="36"/>
        <v>111</v>
      </c>
      <c r="M258" s="72">
        <v>15148.0</v>
      </c>
      <c r="N258" s="22">
        <f t="shared" si="16"/>
        <v>0.032716568</v>
      </c>
      <c r="O258" s="36">
        <f t="shared" si="19"/>
        <v>0.03756553137</v>
      </c>
      <c r="P258" s="61"/>
      <c r="Q258" s="61"/>
      <c r="R258" s="73">
        <v>61975.0</v>
      </c>
      <c r="S258" s="61">
        <f t="shared" si="332"/>
        <v>5022627</v>
      </c>
      <c r="T258" s="73">
        <v>3288194.0</v>
      </c>
      <c r="U258" s="17">
        <f t="shared" si="59"/>
        <v>2825187</v>
      </c>
      <c r="V258" s="84"/>
      <c r="W258" s="84"/>
      <c r="X258" s="62">
        <v>41336.0</v>
      </c>
      <c r="Y258" s="19">
        <f t="shared" si="264"/>
        <v>38710</v>
      </c>
      <c r="Z258" s="19"/>
      <c r="AA258" s="19">
        <f t="shared" si="20"/>
        <v>12178.4963</v>
      </c>
      <c r="AB258" s="28">
        <f t="shared" si="8"/>
        <v>10.84784247</v>
      </c>
      <c r="AC258" s="29">
        <f t="shared" si="9"/>
        <v>7.101823515</v>
      </c>
      <c r="AD258" s="29">
        <f t="shared" si="10"/>
        <v>7.342564492</v>
      </c>
      <c r="AE258" s="40">
        <f t="shared" si="304"/>
        <v>0.140808906</v>
      </c>
      <c r="AF258" s="40">
        <f t="shared" si="305"/>
        <v>0.1361921984</v>
      </c>
      <c r="AG258" s="22">
        <f t="shared" si="22"/>
        <v>0.01151758113</v>
      </c>
      <c r="AH258" s="37">
        <f t="shared" si="23"/>
        <v>0.1277094087</v>
      </c>
      <c r="AI258" s="59">
        <f t="shared" ref="AI258:AJ258" si="376">average(X252:X258)</f>
        <v>38313</v>
      </c>
      <c r="AJ258" s="59">
        <f t="shared" si="376"/>
        <v>32631</v>
      </c>
      <c r="AK258" s="60">
        <f t="shared" si="51"/>
        <v>1.174128896</v>
      </c>
      <c r="AL258" s="31"/>
      <c r="AM258" s="19"/>
      <c r="AN258" s="19"/>
      <c r="AO258" s="32"/>
      <c r="AP258" s="32"/>
      <c r="AY258" s="31"/>
      <c r="AZ258" s="87"/>
      <c r="BA258" s="80"/>
      <c r="BB258" s="33"/>
      <c r="BC258" s="31"/>
      <c r="BD258" s="31"/>
      <c r="BE258" s="31"/>
      <c r="BF258" s="31"/>
      <c r="BG258" s="31"/>
      <c r="BH258" s="31"/>
      <c r="BI258" s="31"/>
      <c r="BJ258" s="31"/>
      <c r="BK258" s="31"/>
      <c r="BL258" s="31"/>
      <c r="BM258" s="31"/>
      <c r="BN258" s="31"/>
      <c r="BO258" s="31"/>
      <c r="BP258" s="31"/>
      <c r="BQ258" s="31"/>
      <c r="BR258" s="31"/>
      <c r="BS258" s="31"/>
      <c r="BT258" s="31"/>
    </row>
    <row r="259">
      <c r="A259" s="16">
        <v>44150.0</v>
      </c>
      <c r="B259" s="17">
        <f t="shared" si="302"/>
        <v>4106</v>
      </c>
      <c r="C259" s="71"/>
      <c r="D259" s="71"/>
      <c r="E259" s="72">
        <v>467113.0</v>
      </c>
      <c r="F259" s="19">
        <f t="shared" si="27"/>
        <v>59911</v>
      </c>
      <c r="G259" s="20">
        <f t="shared" si="2"/>
        <v>0.1282580446</v>
      </c>
      <c r="H259" s="17">
        <f t="shared" si="71"/>
        <v>3897</v>
      </c>
      <c r="I259" s="72">
        <v>391991.0</v>
      </c>
      <c r="J259" s="20">
        <f t="shared" si="3"/>
        <v>0.8391781004</v>
      </c>
      <c r="K259" s="20">
        <f t="shared" si="18"/>
        <v>0.9626450754</v>
      </c>
      <c r="L259" s="17">
        <f t="shared" si="36"/>
        <v>63</v>
      </c>
      <c r="M259" s="72">
        <v>15211.0</v>
      </c>
      <c r="N259" s="22">
        <f t="shared" si="16"/>
        <v>0.032563855</v>
      </c>
      <c r="O259" s="36">
        <f t="shared" si="19"/>
        <v>0.03735492458</v>
      </c>
      <c r="P259" s="61"/>
      <c r="Q259" s="61"/>
      <c r="R259" s="73">
        <v>63380.0</v>
      </c>
      <c r="S259" s="61">
        <f t="shared" si="332"/>
        <v>5055488</v>
      </c>
      <c r="T259" s="73">
        <v>3313590.0</v>
      </c>
      <c r="U259" s="17">
        <f t="shared" si="59"/>
        <v>2846477</v>
      </c>
      <c r="V259" s="84"/>
      <c r="W259" s="84"/>
      <c r="X259" s="62">
        <v>32861.0</v>
      </c>
      <c r="Y259" s="19">
        <f t="shared" si="264"/>
        <v>25396</v>
      </c>
      <c r="Z259" s="19"/>
      <c r="AA259" s="19">
        <f t="shared" si="20"/>
        <v>12272.55556</v>
      </c>
      <c r="AB259" s="28">
        <f t="shared" si="8"/>
        <v>10.8228373</v>
      </c>
      <c r="AC259" s="29">
        <f t="shared" si="9"/>
        <v>7.09376532</v>
      </c>
      <c r="AD259" s="29">
        <f t="shared" si="10"/>
        <v>6.185094983</v>
      </c>
      <c r="AE259" s="40">
        <f t="shared" si="304"/>
        <v>0.1409688585</v>
      </c>
      <c r="AF259" s="40">
        <f t="shared" si="305"/>
        <v>0.1616790046</v>
      </c>
      <c r="AG259" s="22">
        <f t="shared" si="22"/>
        <v>0.008868116465</v>
      </c>
      <c r="AH259" s="37">
        <f t="shared" si="23"/>
        <v>0.1262367309</v>
      </c>
      <c r="AI259" s="59">
        <f t="shared" ref="AI259:AJ259" si="377">average(X253:X259)</f>
        <v>37923.42857</v>
      </c>
      <c r="AJ259" s="59">
        <f t="shared" si="377"/>
        <v>33267.42857</v>
      </c>
      <c r="AK259" s="60">
        <f t="shared" si="51"/>
        <v>1.139956714</v>
      </c>
      <c r="AL259" s="31"/>
      <c r="AM259" s="19"/>
      <c r="AN259" s="19"/>
      <c r="AO259" s="32"/>
      <c r="AP259" s="32"/>
      <c r="AY259" s="31"/>
      <c r="AZ259" s="87"/>
      <c r="BA259" s="80"/>
      <c r="BB259" s="33"/>
      <c r="BC259" s="31"/>
      <c r="BD259" s="31"/>
      <c r="BE259" s="31"/>
      <c r="BF259" s="31"/>
      <c r="BG259" s="31"/>
      <c r="BH259" s="31"/>
      <c r="BI259" s="31"/>
      <c r="BJ259" s="31"/>
      <c r="BK259" s="31"/>
      <c r="BL259" s="31"/>
      <c r="BM259" s="31"/>
      <c r="BN259" s="31"/>
      <c r="BO259" s="31"/>
      <c r="BP259" s="31"/>
      <c r="BQ259" s="31"/>
      <c r="BR259" s="31"/>
      <c r="BS259" s="31"/>
      <c r="BT259" s="31"/>
    </row>
    <row r="260">
      <c r="A260" s="16">
        <v>44151.0</v>
      </c>
      <c r="B260" s="17">
        <f t="shared" si="302"/>
        <v>3535</v>
      </c>
      <c r="C260" s="71"/>
      <c r="D260" s="71"/>
      <c r="E260" s="72">
        <v>470648.0</v>
      </c>
      <c r="F260" s="19">
        <f t="shared" si="27"/>
        <v>59909</v>
      </c>
      <c r="G260" s="20">
        <f t="shared" si="2"/>
        <v>0.1272904591</v>
      </c>
      <c r="H260" s="17">
        <f t="shared" si="71"/>
        <v>3452</v>
      </c>
      <c r="I260" s="72">
        <v>395443.0</v>
      </c>
      <c r="J260" s="20">
        <f t="shared" si="3"/>
        <v>0.8402096684</v>
      </c>
      <c r="K260" s="20">
        <f t="shared" si="18"/>
        <v>0.9627598061</v>
      </c>
      <c r="L260" s="17">
        <f t="shared" si="36"/>
        <v>85</v>
      </c>
      <c r="M260" s="72">
        <v>15296.0</v>
      </c>
      <c r="N260" s="22">
        <f t="shared" si="16"/>
        <v>0.03249987252</v>
      </c>
      <c r="O260" s="36">
        <f t="shared" si="19"/>
        <v>0.03724019389</v>
      </c>
      <c r="P260" s="61"/>
      <c r="Q260" s="61"/>
      <c r="R260" s="73">
        <v>63683.0</v>
      </c>
      <c r="S260" s="61">
        <f t="shared" si="332"/>
        <v>5090127</v>
      </c>
      <c r="T260" s="73">
        <v>3341160.0</v>
      </c>
      <c r="U260" s="17">
        <f t="shared" si="59"/>
        <v>2870512</v>
      </c>
      <c r="V260" s="84"/>
      <c r="W260" s="84"/>
      <c r="X260" s="62">
        <v>34639.0</v>
      </c>
      <c r="Y260" s="19">
        <f t="shared" si="264"/>
        <v>27570</v>
      </c>
      <c r="Z260" s="19"/>
      <c r="AA260" s="19">
        <f t="shared" si="20"/>
        <v>12374.66667</v>
      </c>
      <c r="AB260" s="28">
        <f t="shared" si="8"/>
        <v>10.81514635</v>
      </c>
      <c r="AC260" s="29">
        <f t="shared" si="9"/>
        <v>7.099063419</v>
      </c>
      <c r="AD260" s="29">
        <f t="shared" si="10"/>
        <v>7.799151344</v>
      </c>
      <c r="AE260" s="40">
        <f t="shared" si="304"/>
        <v>0.1408636521</v>
      </c>
      <c r="AF260" s="40">
        <f t="shared" si="305"/>
        <v>0.1282190787</v>
      </c>
      <c r="AG260" s="22">
        <f t="shared" si="22"/>
        <v>0.007567761976</v>
      </c>
      <c r="AH260" s="37">
        <f t="shared" si="23"/>
        <v>0.1276183203</v>
      </c>
      <c r="AI260" s="59">
        <f t="shared" ref="AI260:AJ260" si="378">average(X254:X260)</f>
        <v>37962.57143</v>
      </c>
      <c r="AJ260" s="59">
        <f t="shared" si="378"/>
        <v>33670.71429</v>
      </c>
      <c r="AK260" s="60">
        <f t="shared" si="51"/>
        <v>1.127465581</v>
      </c>
      <c r="AL260" s="31"/>
      <c r="AM260" s="19"/>
      <c r="AN260" s="19"/>
      <c r="AO260" s="32"/>
      <c r="AP260" s="32"/>
      <c r="AY260" s="31"/>
      <c r="AZ260" s="87"/>
      <c r="BA260" s="80"/>
      <c r="BB260" s="33"/>
      <c r="BC260" s="31"/>
      <c r="BD260" s="31"/>
      <c r="BE260" s="31"/>
      <c r="BF260" s="31"/>
      <c r="BG260" s="31"/>
      <c r="BH260" s="31"/>
      <c r="BI260" s="31"/>
      <c r="BJ260" s="31"/>
      <c r="BK260" s="31"/>
      <c r="BL260" s="31"/>
      <c r="BM260" s="31"/>
      <c r="BN260" s="31"/>
      <c r="BO260" s="31"/>
      <c r="BP260" s="31"/>
      <c r="BQ260" s="31"/>
      <c r="BR260" s="31"/>
      <c r="BS260" s="31"/>
      <c r="BT260" s="31"/>
    </row>
    <row r="261">
      <c r="A261" s="16">
        <v>44152.0</v>
      </c>
      <c r="B261" s="17">
        <f t="shared" si="302"/>
        <v>3807</v>
      </c>
      <c r="C261" s="71"/>
      <c r="D261" s="71"/>
      <c r="E261" s="72">
        <v>474455.0</v>
      </c>
      <c r="F261" s="19">
        <f t="shared" si="27"/>
        <v>60426</v>
      </c>
      <c r="G261" s="20">
        <f t="shared" si="2"/>
        <v>0.127358759</v>
      </c>
      <c r="H261" s="17">
        <f t="shared" si="71"/>
        <v>3193</v>
      </c>
      <c r="I261" s="72">
        <v>398636.0</v>
      </c>
      <c r="J261" s="20">
        <f t="shared" si="3"/>
        <v>0.8401977005</v>
      </c>
      <c r="K261" s="20">
        <f t="shared" si="18"/>
        <v>0.9628214449</v>
      </c>
      <c r="L261" s="17">
        <f t="shared" si="36"/>
        <v>97</v>
      </c>
      <c r="M261" s="72">
        <v>15393.0</v>
      </c>
      <c r="N261" s="22">
        <f t="shared" si="16"/>
        <v>0.03244354048</v>
      </c>
      <c r="O261" s="36">
        <f t="shared" si="19"/>
        <v>0.03717855513</v>
      </c>
      <c r="P261" s="61"/>
      <c r="Q261" s="61"/>
      <c r="R261" s="73">
        <v>64928.0</v>
      </c>
      <c r="S261" s="61">
        <f t="shared" si="332"/>
        <v>5129899</v>
      </c>
      <c r="T261" s="73">
        <v>3377716.0</v>
      </c>
      <c r="U261" s="17">
        <f t="shared" si="59"/>
        <v>2903261</v>
      </c>
      <c r="V261" s="84"/>
      <c r="W261" s="84"/>
      <c r="X261" s="62">
        <v>39772.0</v>
      </c>
      <c r="Y261" s="19">
        <f t="shared" si="264"/>
        <v>36556</v>
      </c>
      <c r="Z261" s="19"/>
      <c r="AA261" s="19">
        <f t="shared" si="20"/>
        <v>12510.05926</v>
      </c>
      <c r="AB261" s="28">
        <f t="shared" si="8"/>
        <v>10.81219294</v>
      </c>
      <c r="AC261" s="29">
        <f t="shared" si="9"/>
        <v>7.11914934</v>
      </c>
      <c r="AD261" s="29">
        <f t="shared" si="10"/>
        <v>9.602311531</v>
      </c>
      <c r="AE261" s="40">
        <f t="shared" si="304"/>
        <v>0.1404662204</v>
      </c>
      <c r="AF261" s="40">
        <f t="shared" si="305"/>
        <v>0.104141591</v>
      </c>
      <c r="AG261" s="22">
        <f t="shared" si="22"/>
        <v>0.008088847716</v>
      </c>
      <c r="AH261" s="37">
        <f t="shared" si="23"/>
        <v>0.1253252078</v>
      </c>
      <c r="AI261" s="59">
        <f t="shared" ref="AI261:AJ261" si="379">average(X255:X261)</f>
        <v>38921</v>
      </c>
      <c r="AJ261" s="59">
        <f t="shared" si="379"/>
        <v>34318.71429</v>
      </c>
      <c r="AK261" s="60">
        <f t="shared" si="51"/>
        <v>1.134104258</v>
      </c>
      <c r="AL261" s="31"/>
      <c r="AM261" s="19"/>
      <c r="AN261" s="19"/>
      <c r="AO261" s="32"/>
      <c r="AP261" s="32"/>
      <c r="AY261" s="31"/>
      <c r="AZ261" s="87"/>
      <c r="BA261" s="80"/>
      <c r="BB261" s="33"/>
      <c r="BC261" s="31"/>
      <c r="BD261" s="31"/>
      <c r="BE261" s="31"/>
      <c r="BF261" s="31"/>
      <c r="BG261" s="31"/>
      <c r="BH261" s="31"/>
      <c r="BI261" s="31"/>
      <c r="BJ261" s="31"/>
      <c r="BK261" s="31"/>
      <c r="BL261" s="31"/>
      <c r="BM261" s="31"/>
      <c r="BN261" s="31"/>
      <c r="BO261" s="31"/>
      <c r="BP261" s="31"/>
      <c r="BQ261" s="31"/>
      <c r="BR261" s="31"/>
      <c r="BS261" s="31"/>
      <c r="BT261" s="31"/>
    </row>
    <row r="262">
      <c r="A262" s="16">
        <v>44153.0</v>
      </c>
      <c r="B262" s="17">
        <f t="shared" si="302"/>
        <v>4265</v>
      </c>
      <c r="C262" s="71"/>
      <c r="D262" s="71"/>
      <c r="E262" s="72">
        <v>478720.0</v>
      </c>
      <c r="F262" s="19">
        <f t="shared" si="27"/>
        <v>60870</v>
      </c>
      <c r="G262" s="20">
        <f t="shared" si="2"/>
        <v>0.1271515709</v>
      </c>
      <c r="H262" s="17">
        <f t="shared" si="71"/>
        <v>3711</v>
      </c>
      <c r="I262" s="72">
        <v>402347.0</v>
      </c>
      <c r="J262" s="20">
        <f t="shared" si="3"/>
        <v>0.8404641544</v>
      </c>
      <c r="K262" s="20">
        <f t="shared" si="18"/>
        <v>0.9628981692</v>
      </c>
      <c r="L262" s="17">
        <f t="shared" si="36"/>
        <v>110</v>
      </c>
      <c r="M262" s="72">
        <v>15503.0</v>
      </c>
      <c r="N262" s="22">
        <f t="shared" si="16"/>
        <v>0.03238427473</v>
      </c>
      <c r="O262" s="36">
        <f t="shared" si="19"/>
        <v>0.0371018308</v>
      </c>
      <c r="P262" s="61"/>
      <c r="Q262" s="61"/>
      <c r="R262" s="73">
        <v>64430.0</v>
      </c>
      <c r="S262" s="61">
        <f t="shared" si="332"/>
        <v>5171841</v>
      </c>
      <c r="T262" s="73">
        <v>3415613.0</v>
      </c>
      <c r="U262" s="17">
        <f t="shared" si="59"/>
        <v>2936893</v>
      </c>
      <c r="V262" s="84"/>
      <c r="W262" s="84"/>
      <c r="X262" s="62">
        <v>41942.0</v>
      </c>
      <c r="Y262" s="19">
        <f t="shared" si="264"/>
        <v>37897</v>
      </c>
      <c r="Z262" s="19"/>
      <c r="AA262" s="19">
        <f t="shared" si="20"/>
        <v>12650.41852</v>
      </c>
      <c r="AB262" s="28">
        <f t="shared" si="8"/>
        <v>10.80347802</v>
      </c>
      <c r="AC262" s="29">
        <f t="shared" si="9"/>
        <v>7.134886781</v>
      </c>
      <c r="AD262" s="29">
        <f t="shared" si="10"/>
        <v>8.885580305</v>
      </c>
      <c r="AE262" s="40">
        <f t="shared" si="304"/>
        <v>0.1401563936</v>
      </c>
      <c r="AF262" s="40">
        <f t="shared" si="305"/>
        <v>0.1125418899</v>
      </c>
      <c r="AG262" s="22">
        <f t="shared" si="22"/>
        <v>0.008989261363</v>
      </c>
      <c r="AH262" s="37">
        <f t="shared" si="23"/>
        <v>0.1272342496</v>
      </c>
      <c r="AI262" s="59">
        <f t="shared" ref="AI262:AJ262" si="380">average(X256:X262)</f>
        <v>39292.57143</v>
      </c>
      <c r="AJ262" s="59">
        <f t="shared" si="380"/>
        <v>34359.57143</v>
      </c>
      <c r="AK262" s="60">
        <f t="shared" si="51"/>
        <v>1.143569893</v>
      </c>
      <c r="AL262" s="31"/>
      <c r="AM262" s="19"/>
      <c r="AN262" s="19"/>
      <c r="AO262" s="32"/>
      <c r="AP262" s="32"/>
      <c r="AY262" s="31"/>
      <c r="AZ262" s="87"/>
      <c r="BA262" s="80"/>
      <c r="BB262" s="33"/>
      <c r="BC262" s="31"/>
      <c r="BD262" s="31"/>
      <c r="BE262" s="31"/>
      <c r="BF262" s="31"/>
      <c r="BG262" s="31"/>
      <c r="BH262" s="31"/>
      <c r="BI262" s="31"/>
      <c r="BJ262" s="31"/>
      <c r="BK262" s="31"/>
      <c r="BL262" s="31"/>
      <c r="BM262" s="31"/>
      <c r="BN262" s="31"/>
      <c r="BO262" s="31"/>
      <c r="BP262" s="31"/>
      <c r="BQ262" s="31"/>
      <c r="BR262" s="31"/>
      <c r="BS262" s="31"/>
      <c r="BT262" s="31"/>
    </row>
    <row r="263">
      <c r="A263" s="16">
        <v>44154.0</v>
      </c>
      <c r="B263" s="17">
        <f t="shared" si="302"/>
        <v>4798</v>
      </c>
      <c r="C263" s="71"/>
      <c r="D263" s="71"/>
      <c r="E263" s="72">
        <v>483518.0</v>
      </c>
      <c r="F263" s="19">
        <f t="shared" si="27"/>
        <v>61306</v>
      </c>
      <c r="G263" s="20">
        <f t="shared" si="2"/>
        <v>0.1267915569</v>
      </c>
      <c r="H263" s="17">
        <f t="shared" si="71"/>
        <v>4265</v>
      </c>
      <c r="I263" s="72">
        <v>406612.0</v>
      </c>
      <c r="J263" s="20">
        <f t="shared" si="3"/>
        <v>0.8409449079</v>
      </c>
      <c r="K263" s="20">
        <f t="shared" si="18"/>
        <v>0.963051737</v>
      </c>
      <c r="L263" s="17">
        <f t="shared" si="36"/>
        <v>97</v>
      </c>
      <c r="M263" s="72">
        <v>15600.0</v>
      </c>
      <c r="N263" s="22">
        <f t="shared" si="16"/>
        <v>0.03226353517</v>
      </c>
      <c r="O263" s="36">
        <f t="shared" si="19"/>
        <v>0.03694826296</v>
      </c>
      <c r="P263" s="61"/>
      <c r="Q263" s="61"/>
      <c r="R263" s="73">
        <v>63546.0</v>
      </c>
      <c r="S263" s="61">
        <f t="shared" si="332"/>
        <v>5219471</v>
      </c>
      <c r="T263" s="73">
        <v>3456835.0</v>
      </c>
      <c r="U263" s="17">
        <f t="shared" si="59"/>
        <v>2973317</v>
      </c>
      <c r="V263" s="84"/>
      <c r="W263" s="84"/>
      <c r="X263" s="62">
        <v>47630.0</v>
      </c>
      <c r="Y263" s="19">
        <f t="shared" si="264"/>
        <v>41222</v>
      </c>
      <c r="Z263" s="19"/>
      <c r="AA263" s="19">
        <f t="shared" si="20"/>
        <v>12803.09259</v>
      </c>
      <c r="AB263" s="28">
        <f t="shared" si="8"/>
        <v>10.79478117</v>
      </c>
      <c r="AC263" s="29">
        <f t="shared" si="9"/>
        <v>7.149340873</v>
      </c>
      <c r="AD263" s="29">
        <f t="shared" si="10"/>
        <v>8.591496457</v>
      </c>
      <c r="AE263" s="40">
        <f t="shared" si="304"/>
        <v>0.1398730341</v>
      </c>
      <c r="AF263" s="40">
        <f t="shared" si="305"/>
        <v>0.1163941585</v>
      </c>
      <c r="AG263" s="22">
        <f t="shared" si="22"/>
        <v>0.01002256016</v>
      </c>
      <c r="AH263" s="37">
        <f t="shared" si="23"/>
        <v>0.1273308514</v>
      </c>
      <c r="AI263" s="59">
        <f t="shared" ref="AI263:AJ263" si="381">average(X257:X263)</f>
        <v>40073.28571</v>
      </c>
      <c r="AJ263" s="59">
        <f t="shared" si="381"/>
        <v>35034.71429</v>
      </c>
      <c r="AK263" s="60">
        <f t="shared" si="51"/>
        <v>1.143816541</v>
      </c>
      <c r="AL263" s="31"/>
      <c r="AM263" s="19"/>
      <c r="AN263" s="19"/>
      <c r="AO263" s="32"/>
      <c r="AP263" s="32"/>
      <c r="AY263" s="31"/>
      <c r="AZ263" s="87"/>
      <c r="BA263" s="80"/>
      <c r="BB263" s="33"/>
      <c r="BC263" s="31"/>
      <c r="BD263" s="31"/>
      <c r="BE263" s="31"/>
      <c r="BF263" s="31"/>
      <c r="BG263" s="31"/>
      <c r="BH263" s="31"/>
      <c r="BI263" s="31"/>
      <c r="BJ263" s="31"/>
      <c r="BK263" s="31"/>
      <c r="BL263" s="31"/>
      <c r="BM263" s="31"/>
      <c r="BN263" s="31"/>
      <c r="BO263" s="31"/>
      <c r="BP263" s="31"/>
      <c r="BQ263" s="31"/>
      <c r="BR263" s="31"/>
      <c r="BS263" s="31"/>
      <c r="BT263" s="31"/>
    </row>
    <row r="264">
      <c r="A264" s="88">
        <v>44155.0</v>
      </c>
      <c r="B264" s="17">
        <f t="shared" si="302"/>
        <v>4792</v>
      </c>
      <c r="C264" s="71"/>
      <c r="D264" s="71"/>
      <c r="E264" s="72">
        <v>488310.0</v>
      </c>
      <c r="F264" s="19">
        <f t="shared" si="27"/>
        <v>62080</v>
      </c>
      <c r="G264" s="20">
        <f t="shared" si="2"/>
        <v>0.1271323544</v>
      </c>
      <c r="H264" s="17">
        <f t="shared" si="71"/>
        <v>3940</v>
      </c>
      <c r="I264" s="72">
        <v>410552.0</v>
      </c>
      <c r="J264" s="20">
        <f t="shared" si="3"/>
        <v>0.840760992</v>
      </c>
      <c r="K264" s="20">
        <f t="shared" si="18"/>
        <v>0.9632170424</v>
      </c>
      <c r="L264" s="17">
        <f t="shared" si="36"/>
        <v>78</v>
      </c>
      <c r="M264" s="72">
        <v>15678.0</v>
      </c>
      <c r="N264" s="22">
        <f t="shared" si="16"/>
        <v>0.03210665356</v>
      </c>
      <c r="O264" s="36">
        <f t="shared" si="19"/>
        <v>0.03678295756</v>
      </c>
      <c r="P264" s="61"/>
      <c r="Q264" s="61"/>
      <c r="R264" s="73">
        <v>63074.0</v>
      </c>
      <c r="S264" s="61">
        <f t="shared" si="332"/>
        <v>5261426</v>
      </c>
      <c r="T264" s="73">
        <v>3496039.0</v>
      </c>
      <c r="U264" s="17">
        <f t="shared" si="59"/>
        <v>3007729</v>
      </c>
      <c r="V264" s="84"/>
      <c r="W264" s="84"/>
      <c r="X264" s="62">
        <v>41955.0</v>
      </c>
      <c r="Y264" s="19">
        <f t="shared" si="264"/>
        <v>39204</v>
      </c>
      <c r="Z264" s="19"/>
      <c r="AA264" s="19">
        <f t="shared" si="20"/>
        <v>12948.29259</v>
      </c>
      <c r="AB264" s="28">
        <f t="shared" si="8"/>
        <v>10.77476603</v>
      </c>
      <c r="AC264" s="29">
        <f t="shared" si="9"/>
        <v>7.159466323</v>
      </c>
      <c r="AD264" s="29">
        <f t="shared" si="10"/>
        <v>8.181135225</v>
      </c>
      <c r="AE264" s="40">
        <f t="shared" si="304"/>
        <v>0.1396752153</v>
      </c>
      <c r="AF264" s="40">
        <f t="shared" si="305"/>
        <v>0.1222324253</v>
      </c>
      <c r="AG264" s="22">
        <f t="shared" si="22"/>
        <v>0.009910696189</v>
      </c>
      <c r="AH264" s="37">
        <f t="shared" si="23"/>
        <v>0.1240088418</v>
      </c>
      <c r="AI264" s="59">
        <f t="shared" ref="AI264:AJ264" si="382">average(X258:X264)</f>
        <v>40019.28571</v>
      </c>
      <c r="AJ264" s="59">
        <f t="shared" si="382"/>
        <v>35222.14286</v>
      </c>
      <c r="AK264" s="60">
        <f t="shared" si="51"/>
        <v>1.136196792</v>
      </c>
      <c r="AL264" s="31"/>
      <c r="AM264" s="19"/>
      <c r="AN264" s="19"/>
      <c r="AO264" s="32"/>
      <c r="AP264" s="32"/>
      <c r="AY264" s="31"/>
      <c r="AZ264" s="87"/>
      <c r="BA264" s="80"/>
      <c r="BB264" s="33"/>
      <c r="BC264" s="31"/>
      <c r="BD264" s="31"/>
      <c r="BE264" s="31"/>
      <c r="BF264" s="31"/>
      <c r="BG264" s="31"/>
      <c r="BH264" s="31"/>
      <c r="BI264" s="31"/>
      <c r="BJ264" s="31"/>
      <c r="BK264" s="31"/>
      <c r="BL264" s="31"/>
      <c r="BM264" s="31"/>
      <c r="BN264" s="31"/>
      <c r="BO264" s="31"/>
      <c r="BP264" s="31"/>
      <c r="BQ264" s="31"/>
      <c r="BR264" s="31"/>
      <c r="BS264" s="31"/>
      <c r="BT264" s="31"/>
    </row>
    <row r="265">
      <c r="A265" s="16">
        <v>44156.0</v>
      </c>
      <c r="B265" s="17">
        <f t="shared" si="302"/>
        <v>4998</v>
      </c>
      <c r="C265" s="71"/>
      <c r="D265" s="71"/>
      <c r="E265" s="72">
        <v>493308.0</v>
      </c>
      <c r="F265" s="19">
        <f t="shared" si="27"/>
        <v>63579</v>
      </c>
      <c r="G265" s="20">
        <f t="shared" si="2"/>
        <v>0.1288829697</v>
      </c>
      <c r="H265" s="17">
        <f t="shared" si="71"/>
        <v>3403</v>
      </c>
      <c r="I265" s="72">
        <v>413955.0</v>
      </c>
      <c r="J265" s="20">
        <f t="shared" si="3"/>
        <v>0.839141064</v>
      </c>
      <c r="K265" s="20">
        <f t="shared" si="18"/>
        <v>0.9632931452</v>
      </c>
      <c r="L265" s="17">
        <f t="shared" si="36"/>
        <v>96</v>
      </c>
      <c r="M265" s="72">
        <v>15774.0</v>
      </c>
      <c r="N265" s="22">
        <f t="shared" si="16"/>
        <v>0.03197596633</v>
      </c>
      <c r="O265" s="36">
        <f t="shared" si="19"/>
        <v>0.03670685479</v>
      </c>
      <c r="P265" s="61"/>
      <c r="Q265" s="61"/>
      <c r="R265" s="73">
        <v>64317.0</v>
      </c>
      <c r="S265" s="61">
        <f t="shared" si="332"/>
        <v>5304548</v>
      </c>
      <c r="T265" s="73">
        <v>3526607.0</v>
      </c>
      <c r="U265" s="17">
        <f t="shared" si="59"/>
        <v>3033299</v>
      </c>
      <c r="V265" s="84"/>
      <c r="W265" s="84"/>
      <c r="X265" s="62">
        <v>43122.0</v>
      </c>
      <c r="Y265" s="19">
        <f t="shared" si="264"/>
        <v>30568</v>
      </c>
      <c r="Z265" s="19"/>
      <c r="AA265" s="19">
        <f t="shared" si="20"/>
        <v>13061.50741</v>
      </c>
      <c r="AB265" s="28">
        <f t="shared" si="8"/>
        <v>10.75301434</v>
      </c>
      <c r="AC265" s="29">
        <f t="shared" si="9"/>
        <v>7.148894808</v>
      </c>
      <c r="AD265" s="29">
        <f t="shared" si="10"/>
        <v>6.116046419</v>
      </c>
      <c r="AE265" s="40">
        <f t="shared" si="304"/>
        <v>0.1398817617</v>
      </c>
      <c r="AF265" s="40">
        <f t="shared" si="305"/>
        <v>0.1635043182</v>
      </c>
      <c r="AG265" s="22">
        <f t="shared" si="22"/>
        <v>0.01023530135</v>
      </c>
      <c r="AH265" s="37">
        <f t="shared" si="23"/>
        <v>0.1270945796</v>
      </c>
      <c r="AI265" s="59">
        <f t="shared" ref="AI265:AJ265" si="383">average(X259:X265)</f>
        <v>40274.42857</v>
      </c>
      <c r="AJ265" s="59">
        <f t="shared" si="383"/>
        <v>34059</v>
      </c>
      <c r="AK265" s="60">
        <f t="shared" si="51"/>
        <v>1.182490049</v>
      </c>
      <c r="AL265" s="31"/>
      <c r="AM265" s="19"/>
      <c r="AN265" s="19"/>
      <c r="AO265" s="32"/>
      <c r="AP265" s="32"/>
      <c r="AY265" s="31"/>
      <c r="AZ265" s="87"/>
      <c r="BA265" s="80"/>
      <c r="BB265" s="33"/>
      <c r="BC265" s="31"/>
      <c r="BD265" s="31"/>
      <c r="BE265" s="31"/>
      <c r="BF265" s="31"/>
      <c r="BG265" s="31"/>
      <c r="BH265" s="31"/>
      <c r="BI265" s="31"/>
      <c r="BJ265" s="31"/>
      <c r="BK265" s="31"/>
      <c r="BL265" s="31"/>
      <c r="BM265" s="31"/>
      <c r="BN265" s="31"/>
      <c r="BO265" s="31"/>
      <c r="BP265" s="31"/>
      <c r="BQ265" s="31"/>
      <c r="BR265" s="31"/>
      <c r="BS265" s="31"/>
      <c r="BT265" s="31"/>
    </row>
    <row r="266">
      <c r="A266" s="16">
        <v>44157.0</v>
      </c>
      <c r="B266" s="17">
        <f t="shared" si="302"/>
        <v>4360</v>
      </c>
      <c r="C266" s="71"/>
      <c r="D266" s="71"/>
      <c r="E266" s="72">
        <v>497668.0</v>
      </c>
      <c r="F266" s="19">
        <f t="shared" si="27"/>
        <v>63596</v>
      </c>
      <c r="G266" s="20">
        <f t="shared" si="2"/>
        <v>0.1277880032</v>
      </c>
      <c r="H266" s="17">
        <f t="shared" si="71"/>
        <v>4233</v>
      </c>
      <c r="I266" s="72">
        <v>418188.0</v>
      </c>
      <c r="J266" s="20">
        <f t="shared" si="3"/>
        <v>0.8402951365</v>
      </c>
      <c r="K266" s="20">
        <f t="shared" si="18"/>
        <v>0.9634069924</v>
      </c>
      <c r="L266" s="17">
        <f t="shared" si="36"/>
        <v>110</v>
      </c>
      <c r="M266" s="72">
        <v>15884.0</v>
      </c>
      <c r="N266" s="22">
        <f t="shared" si="16"/>
        <v>0.03191686024</v>
      </c>
      <c r="O266" s="36">
        <f t="shared" si="19"/>
        <v>0.03659300761</v>
      </c>
      <c r="P266" s="61"/>
      <c r="Q266" s="61"/>
      <c r="R266" s="73">
        <v>64502.0</v>
      </c>
      <c r="S266" s="61">
        <f t="shared" si="332"/>
        <v>5340537</v>
      </c>
      <c r="T266" s="73">
        <v>3553142.0</v>
      </c>
      <c r="U266" s="17">
        <f t="shared" si="59"/>
        <v>3055474</v>
      </c>
      <c r="V266" s="84"/>
      <c r="W266" s="84"/>
      <c r="X266" s="62">
        <v>35989.0</v>
      </c>
      <c r="Y266" s="19">
        <f t="shared" si="264"/>
        <v>26535</v>
      </c>
      <c r="Z266" s="19"/>
      <c r="AA266" s="19">
        <f t="shared" si="20"/>
        <v>13159.78519</v>
      </c>
      <c r="AB266" s="28">
        <f t="shared" si="8"/>
        <v>10.73112396</v>
      </c>
      <c r="AC266" s="29">
        <f t="shared" si="9"/>
        <v>7.139583015</v>
      </c>
      <c r="AD266" s="29">
        <f t="shared" si="10"/>
        <v>6.086009174</v>
      </c>
      <c r="AE266" s="40">
        <f t="shared" si="304"/>
        <v>0.1400642023</v>
      </c>
      <c r="AF266" s="40">
        <f t="shared" si="305"/>
        <v>0.164311287</v>
      </c>
      <c r="AG266" s="22">
        <f t="shared" si="22"/>
        <v>0.008838291696</v>
      </c>
      <c r="AH266" s="37">
        <f t="shared" si="23"/>
        <v>0.1275505944</v>
      </c>
      <c r="AI266" s="59">
        <f t="shared" ref="AI266:AJ266" si="384">average(X260:X266)</f>
        <v>40721.28571</v>
      </c>
      <c r="AJ266" s="59">
        <f t="shared" si="384"/>
        <v>34221.71429</v>
      </c>
      <c r="AK266" s="60">
        <f t="shared" si="51"/>
        <v>1.189925361</v>
      </c>
      <c r="AL266" s="31"/>
      <c r="AM266" s="19"/>
      <c r="AN266" s="19"/>
      <c r="AO266" s="32"/>
      <c r="AP266" s="32"/>
      <c r="AY266" s="31"/>
      <c r="AZ266" s="87"/>
      <c r="BA266" s="80"/>
      <c r="BB266" s="33"/>
      <c r="BC266" s="31"/>
      <c r="BD266" s="31"/>
      <c r="BE266" s="31"/>
      <c r="BF266" s="31"/>
      <c r="BG266" s="31"/>
      <c r="BH266" s="31"/>
      <c r="BI266" s="31"/>
      <c r="BJ266" s="31"/>
      <c r="BK266" s="31"/>
      <c r="BL266" s="31"/>
      <c r="BM266" s="31"/>
      <c r="BN266" s="31"/>
      <c r="BO266" s="31"/>
      <c r="BP266" s="31"/>
      <c r="BQ266" s="31"/>
      <c r="BR266" s="31"/>
      <c r="BS266" s="31"/>
      <c r="BT266" s="31"/>
    </row>
    <row r="267">
      <c r="A267" s="16">
        <v>44158.0</v>
      </c>
      <c r="B267" s="17">
        <f t="shared" si="302"/>
        <v>4442</v>
      </c>
      <c r="C267" s="71"/>
      <c r="D267" s="71"/>
      <c r="E267" s="72">
        <v>502110.0</v>
      </c>
      <c r="F267" s="19">
        <f t="shared" si="27"/>
        <v>63722</v>
      </c>
      <c r="G267" s="20">
        <f t="shared" si="2"/>
        <v>0.1269084464</v>
      </c>
      <c r="H267" s="17">
        <f t="shared" si="71"/>
        <v>4198</v>
      </c>
      <c r="I267" s="72">
        <v>422386.0</v>
      </c>
      <c r="J267" s="20">
        <f t="shared" si="3"/>
        <v>0.841222043</v>
      </c>
      <c r="K267" s="20">
        <f t="shared" si="18"/>
        <v>0.9634980885</v>
      </c>
      <c r="L267" s="17">
        <f t="shared" si="36"/>
        <v>118</v>
      </c>
      <c r="M267" s="72">
        <v>16002.0</v>
      </c>
      <c r="N267" s="22">
        <f t="shared" si="16"/>
        <v>0.03186951066</v>
      </c>
      <c r="O267" s="36">
        <f t="shared" si="19"/>
        <v>0.03650191155</v>
      </c>
      <c r="P267" s="61"/>
      <c r="Q267" s="61"/>
      <c r="R267" s="73">
        <v>65279.0</v>
      </c>
      <c r="S267" s="61">
        <f t="shared" si="332"/>
        <v>5380620</v>
      </c>
      <c r="T267" s="73">
        <v>3580476.0</v>
      </c>
      <c r="U267" s="17">
        <f t="shared" si="59"/>
        <v>3078366</v>
      </c>
      <c r="V267" s="84"/>
      <c r="W267" s="84"/>
      <c r="X267" s="62">
        <v>40083.0</v>
      </c>
      <c r="Y267" s="19">
        <f t="shared" si="264"/>
        <v>27334</v>
      </c>
      <c r="Z267" s="19"/>
      <c r="AA267" s="19">
        <f t="shared" si="20"/>
        <v>13261.02222</v>
      </c>
      <c r="AB267" s="28">
        <f t="shared" si="8"/>
        <v>10.7160184</v>
      </c>
      <c r="AC267" s="29">
        <f t="shared" si="9"/>
        <v>7.130859772</v>
      </c>
      <c r="AD267" s="29">
        <f t="shared" si="10"/>
        <v>6.153534444</v>
      </c>
      <c r="AE267" s="40">
        <f t="shared" si="304"/>
        <v>0.1402355441</v>
      </c>
      <c r="AF267" s="40">
        <f t="shared" si="305"/>
        <v>0.1625082315</v>
      </c>
      <c r="AG267" s="22">
        <f t="shared" si="22"/>
        <v>0.008925629134</v>
      </c>
      <c r="AH267" s="37">
        <f t="shared" si="23"/>
        <v>0.1314663458</v>
      </c>
      <c r="AI267" s="59">
        <f t="shared" ref="AI267:AJ267" si="385">average(X261:X267)</f>
        <v>41499</v>
      </c>
      <c r="AJ267" s="59">
        <f t="shared" si="385"/>
        <v>34188</v>
      </c>
      <c r="AK267" s="60">
        <f t="shared" si="51"/>
        <v>1.213846964</v>
      </c>
      <c r="AL267" s="31"/>
      <c r="AM267" s="19"/>
      <c r="AN267" s="19"/>
      <c r="AO267" s="32"/>
      <c r="AP267" s="32"/>
      <c r="AY267" s="31"/>
      <c r="AZ267" s="87"/>
      <c r="BA267" s="80"/>
      <c r="BB267" s="33"/>
      <c r="BC267" s="31"/>
      <c r="BD267" s="31"/>
      <c r="BE267" s="31"/>
      <c r="BF267" s="31"/>
      <c r="BG267" s="31"/>
      <c r="BH267" s="31"/>
      <c r="BI267" s="31"/>
      <c r="BJ267" s="31"/>
      <c r="BK267" s="31"/>
      <c r="BL267" s="31"/>
      <c r="BM267" s="31"/>
      <c r="BN267" s="31"/>
      <c r="BO267" s="31"/>
      <c r="BP267" s="31"/>
      <c r="BQ267" s="31"/>
      <c r="BR267" s="31"/>
      <c r="BS267" s="31"/>
      <c r="BT267" s="31"/>
    </row>
    <row r="268">
      <c r="A268" s="16">
        <v>44159.0</v>
      </c>
      <c r="B268" s="17">
        <f t="shared" si="302"/>
        <v>4192</v>
      </c>
      <c r="C268" s="71"/>
      <c r="D268" s="71"/>
      <c r="E268" s="72">
        <v>506302.0</v>
      </c>
      <c r="F268" s="19">
        <f t="shared" si="27"/>
        <v>64878</v>
      </c>
      <c r="G268" s="20">
        <f t="shared" si="2"/>
        <v>0.1281409119</v>
      </c>
      <c r="H268" s="17">
        <f t="shared" si="71"/>
        <v>2927</v>
      </c>
      <c r="I268" s="72">
        <v>425313.0</v>
      </c>
      <c r="J268" s="20">
        <f t="shared" si="3"/>
        <v>0.840038159</v>
      </c>
      <c r="K268" s="20">
        <f t="shared" si="18"/>
        <v>0.963502211</v>
      </c>
      <c r="L268" s="17">
        <f t="shared" si="36"/>
        <v>109</v>
      </c>
      <c r="M268" s="72">
        <v>16111.0</v>
      </c>
      <c r="N268" s="22">
        <f t="shared" si="16"/>
        <v>0.03182092901</v>
      </c>
      <c r="O268" s="36">
        <f t="shared" si="19"/>
        <v>0.03649778897</v>
      </c>
      <c r="P268" s="61"/>
      <c r="Q268" s="61"/>
      <c r="R268" s="73">
        <v>64414.0</v>
      </c>
      <c r="S268" s="61">
        <f t="shared" si="332"/>
        <v>5420591</v>
      </c>
      <c r="T268" s="73">
        <v>3608244.0</v>
      </c>
      <c r="U268" s="17">
        <f t="shared" si="59"/>
        <v>3101942</v>
      </c>
      <c r="V268" s="84"/>
      <c r="W268" s="84"/>
      <c r="X268" s="62">
        <v>39971.0</v>
      </c>
      <c r="Y268" s="19">
        <f t="shared" si="264"/>
        <v>27768</v>
      </c>
      <c r="Z268" s="19"/>
      <c r="AA268" s="19">
        <f t="shared" si="20"/>
        <v>13363.86667</v>
      </c>
      <c r="AB268" s="28">
        <f t="shared" si="8"/>
        <v>10.70624054</v>
      </c>
      <c r="AC268" s="29">
        <f t="shared" si="9"/>
        <v>7.126663533</v>
      </c>
      <c r="AD268" s="29">
        <f t="shared" si="10"/>
        <v>6.624045802</v>
      </c>
      <c r="AE268" s="40">
        <f t="shared" si="304"/>
        <v>0.140318116</v>
      </c>
      <c r="AF268" s="40">
        <f t="shared" si="305"/>
        <v>0.1509651397</v>
      </c>
      <c r="AG268" s="22">
        <f t="shared" si="22"/>
        <v>0.008348768198</v>
      </c>
      <c r="AH268" s="37">
        <f t="shared" si="23"/>
        <v>0.1381480775</v>
      </c>
      <c r="AI268" s="59">
        <f t="shared" ref="AI268:AJ268" si="386">average(X262:X268)</f>
        <v>41527.42857</v>
      </c>
      <c r="AJ268" s="59">
        <f t="shared" si="386"/>
        <v>32932.57143</v>
      </c>
      <c r="AK268" s="60">
        <f t="shared" si="51"/>
        <v>1.260983481</v>
      </c>
      <c r="AL268" s="31"/>
      <c r="AM268" s="19"/>
      <c r="AN268" s="19"/>
      <c r="AO268" s="32"/>
      <c r="AP268" s="32"/>
      <c r="AY268" s="31"/>
      <c r="AZ268" s="87"/>
      <c r="BA268" s="80"/>
      <c r="BB268" s="33"/>
      <c r="BC268" s="31"/>
      <c r="BD268" s="31"/>
      <c r="BE268" s="31"/>
      <c r="BF268" s="31"/>
      <c r="BG268" s="31"/>
      <c r="BH268" s="31"/>
      <c r="BI268" s="31"/>
      <c r="BJ268" s="31"/>
      <c r="BK268" s="31"/>
      <c r="BL268" s="31"/>
      <c r="BM268" s="31"/>
      <c r="BN268" s="31"/>
      <c r="BO268" s="31"/>
      <c r="BP268" s="31"/>
      <c r="BQ268" s="31"/>
      <c r="BR268" s="31"/>
      <c r="BS268" s="31"/>
      <c r="BT268" s="31"/>
    </row>
    <row r="269">
      <c r="A269" s="16">
        <v>44160.0</v>
      </c>
      <c r="B269" s="17">
        <f t="shared" si="302"/>
        <v>5534</v>
      </c>
      <c r="C269" s="71"/>
      <c r="D269" s="71"/>
      <c r="E269" s="72">
        <v>511836.0</v>
      </c>
      <c r="F269" s="19">
        <f t="shared" si="27"/>
        <v>65804</v>
      </c>
      <c r="G269" s="20">
        <f t="shared" si="2"/>
        <v>0.1285646184</v>
      </c>
      <c r="H269" s="17">
        <f t="shared" si="71"/>
        <v>4494</v>
      </c>
      <c r="I269" s="72">
        <v>429807.0</v>
      </c>
      <c r="J269" s="20">
        <f t="shared" si="3"/>
        <v>0.8397357747</v>
      </c>
      <c r="K269" s="20">
        <f t="shared" si="18"/>
        <v>0.9636236862</v>
      </c>
      <c r="L269" s="17">
        <f t="shared" si="36"/>
        <v>114</v>
      </c>
      <c r="M269" s="72">
        <v>16225.0</v>
      </c>
      <c r="N269" s="22">
        <f t="shared" si="16"/>
        <v>0.03169960691</v>
      </c>
      <c r="O269" s="36">
        <f t="shared" si="19"/>
        <v>0.03637631381</v>
      </c>
      <c r="P269" s="61"/>
      <c r="Q269" s="61"/>
      <c r="R269" s="73">
        <v>65438.0</v>
      </c>
      <c r="S269" s="61">
        <f t="shared" si="332"/>
        <v>5465921</v>
      </c>
      <c r="T269" s="73">
        <v>3651964.0</v>
      </c>
      <c r="U269" s="17">
        <f t="shared" si="59"/>
        <v>3140128</v>
      </c>
      <c r="V269" s="84"/>
      <c r="W269" s="84"/>
      <c r="X269" s="62">
        <v>45330.0</v>
      </c>
      <c r="Y269" s="19">
        <f t="shared" si="264"/>
        <v>43720</v>
      </c>
      <c r="Z269" s="19"/>
      <c r="AA269" s="19">
        <f t="shared" si="20"/>
        <v>13525.79259</v>
      </c>
      <c r="AB269" s="28">
        <f t="shared" si="8"/>
        <v>10.67904759</v>
      </c>
      <c r="AC269" s="29">
        <f t="shared" si="9"/>
        <v>7.135027626</v>
      </c>
      <c r="AD269" s="29">
        <f t="shared" si="10"/>
        <v>7.900252982</v>
      </c>
      <c r="AE269" s="40">
        <f t="shared" si="304"/>
        <v>0.1401536269</v>
      </c>
      <c r="AF269" s="40">
        <f t="shared" si="305"/>
        <v>0.1265782251</v>
      </c>
      <c r="AG269" s="22">
        <f t="shared" si="22"/>
        <v>0.01093023531</v>
      </c>
      <c r="AH269" s="37">
        <f t="shared" si="23"/>
        <v>0.1401136445</v>
      </c>
      <c r="AI269" s="59">
        <f t="shared" ref="AI269:AJ269" si="387">average(X263:X269)</f>
        <v>42011.42857</v>
      </c>
      <c r="AJ269" s="59">
        <f t="shared" si="387"/>
        <v>33764.42857</v>
      </c>
      <c r="AK269" s="60">
        <f t="shared" si="51"/>
        <v>1.244251135</v>
      </c>
      <c r="AL269" s="31"/>
      <c r="AM269" s="19"/>
      <c r="AN269" s="19"/>
      <c r="AO269" s="32"/>
      <c r="AP269" s="32"/>
      <c r="AY269" s="31"/>
      <c r="AZ269" s="87"/>
      <c r="BA269" s="80"/>
      <c r="BB269" s="33"/>
      <c r="BC269" s="31"/>
      <c r="BD269" s="31"/>
      <c r="BE269" s="31"/>
      <c r="BF269" s="31"/>
      <c r="BG269" s="31"/>
      <c r="BH269" s="31"/>
      <c r="BI269" s="31"/>
      <c r="BJ269" s="31"/>
      <c r="BK269" s="31"/>
      <c r="BL269" s="31"/>
      <c r="BM269" s="31"/>
      <c r="BN269" s="31"/>
      <c r="BO269" s="31"/>
      <c r="BP269" s="31"/>
      <c r="BQ269" s="31"/>
      <c r="BR269" s="31"/>
      <c r="BS269" s="31"/>
      <c r="BT269" s="31"/>
    </row>
    <row r="270">
      <c r="A270" s="16">
        <v>44161.0</v>
      </c>
      <c r="B270" s="17">
        <f t="shared" si="302"/>
        <v>4917</v>
      </c>
      <c r="C270" s="71"/>
      <c r="D270" s="71"/>
      <c r="E270" s="72">
        <v>516753.0</v>
      </c>
      <c r="F270" s="19">
        <f t="shared" si="27"/>
        <v>66752</v>
      </c>
      <c r="G270" s="20">
        <f t="shared" si="2"/>
        <v>0.1291758345</v>
      </c>
      <c r="H270" s="17">
        <f t="shared" si="71"/>
        <v>3842</v>
      </c>
      <c r="I270" s="72">
        <v>433649.0</v>
      </c>
      <c r="J270" s="20">
        <f t="shared" si="3"/>
        <v>0.8391804208</v>
      </c>
      <c r="K270" s="20">
        <f t="shared" si="18"/>
        <v>0.963662303</v>
      </c>
      <c r="L270" s="17">
        <f t="shared" si="36"/>
        <v>127</v>
      </c>
      <c r="M270" s="72">
        <v>16352.0</v>
      </c>
      <c r="N270" s="22">
        <f t="shared" si="16"/>
        <v>0.03164374469</v>
      </c>
      <c r="O270" s="36">
        <f t="shared" si="19"/>
        <v>0.03633769703</v>
      </c>
      <c r="P270" s="61"/>
      <c r="Q270" s="61"/>
      <c r="R270" s="73">
        <v>66685.0</v>
      </c>
      <c r="S270" s="61">
        <f t="shared" si="332"/>
        <v>5517392</v>
      </c>
      <c r="T270" s="73">
        <v>3690126.0</v>
      </c>
      <c r="U270" s="17">
        <f t="shared" si="59"/>
        <v>3173373</v>
      </c>
      <c r="V270" s="84"/>
      <c r="W270" s="84"/>
      <c r="X270" s="62">
        <v>51471.0</v>
      </c>
      <c r="Y270" s="19">
        <f t="shared" si="264"/>
        <v>38162</v>
      </c>
      <c r="Z270" s="19"/>
      <c r="AA270" s="19">
        <f t="shared" si="20"/>
        <v>13667.13333</v>
      </c>
      <c r="AB270" s="28">
        <f t="shared" si="8"/>
        <v>10.67703913</v>
      </c>
      <c r="AC270" s="29">
        <f t="shared" si="9"/>
        <v>7.140986119</v>
      </c>
      <c r="AD270" s="29">
        <f t="shared" si="10"/>
        <v>7.761236526</v>
      </c>
      <c r="AE270" s="40">
        <f t="shared" si="304"/>
        <v>0.1400366817</v>
      </c>
      <c r="AF270" s="40">
        <f t="shared" si="305"/>
        <v>0.1288454484</v>
      </c>
      <c r="AG270" s="22">
        <f t="shared" si="22"/>
        <v>0.009606592737</v>
      </c>
      <c r="AH270" s="37">
        <f t="shared" si="23"/>
        <v>0.1424615609</v>
      </c>
      <c r="AI270" s="59">
        <f t="shared" ref="AI270:AJ270" si="388">average(X264:X270)</f>
        <v>42560.14286</v>
      </c>
      <c r="AJ270" s="59">
        <f t="shared" si="388"/>
        <v>33327.28571</v>
      </c>
      <c r="AK270" s="60">
        <f t="shared" si="51"/>
        <v>1.277035977</v>
      </c>
      <c r="AL270" s="31"/>
      <c r="AM270" s="19"/>
      <c r="AN270" s="19"/>
      <c r="AO270" s="32"/>
      <c r="AP270" s="32"/>
      <c r="AY270" s="31"/>
      <c r="AZ270" s="87"/>
      <c r="BA270" s="80"/>
      <c r="BB270" s="33"/>
      <c r="BC270" s="31"/>
      <c r="BD270" s="31"/>
      <c r="BE270" s="31"/>
      <c r="BF270" s="31"/>
      <c r="BG270" s="31"/>
      <c r="BH270" s="31"/>
      <c r="BI270" s="31"/>
      <c r="BJ270" s="31"/>
      <c r="BK270" s="31"/>
      <c r="BL270" s="31"/>
      <c r="BM270" s="31"/>
      <c r="BN270" s="31"/>
      <c r="BO270" s="31"/>
      <c r="BP270" s="31"/>
      <c r="BQ270" s="31"/>
      <c r="BR270" s="31"/>
      <c r="BS270" s="31"/>
      <c r="BT270" s="31"/>
    </row>
    <row r="271">
      <c r="A271" s="16">
        <v>44162.0</v>
      </c>
      <c r="B271" s="17">
        <f t="shared" si="302"/>
        <v>5828</v>
      </c>
      <c r="C271" s="71"/>
      <c r="D271" s="71"/>
      <c r="E271" s="72">
        <f>516753+5828</f>
        <v>522581</v>
      </c>
      <c r="F271" s="19">
        <f t="shared" si="27"/>
        <v>68604</v>
      </c>
      <c r="G271" s="20">
        <f t="shared" si="2"/>
        <v>0.1312791701</v>
      </c>
      <c r="H271" s="17">
        <f t="shared" si="71"/>
        <v>3807</v>
      </c>
      <c r="I271" s="72">
        <v>437456.0</v>
      </c>
      <c r="J271" s="20">
        <f t="shared" si="3"/>
        <v>0.8371065921</v>
      </c>
      <c r="K271" s="20">
        <f t="shared" si="18"/>
        <v>0.9636082885</v>
      </c>
      <c r="L271" s="17">
        <f t="shared" si="36"/>
        <v>169</v>
      </c>
      <c r="M271" s="72">
        <v>16521.0</v>
      </c>
      <c r="N271" s="22">
        <f t="shared" si="16"/>
        <v>0.03161423779</v>
      </c>
      <c r="O271" s="36">
        <f t="shared" si="19"/>
        <v>0.03639171147</v>
      </c>
      <c r="P271" s="61"/>
      <c r="Q271" s="61"/>
      <c r="R271" s="73">
        <v>67836.0</v>
      </c>
      <c r="S271" s="61">
        <f t="shared" si="332"/>
        <v>5566215</v>
      </c>
      <c r="T271" s="73">
        <v>3729561.0</v>
      </c>
      <c r="U271" s="17">
        <f t="shared" si="59"/>
        <v>3206980</v>
      </c>
      <c r="V271" s="84"/>
      <c r="W271" s="84"/>
      <c r="X271" s="62">
        <v>48823.0</v>
      </c>
      <c r="Y271" s="19">
        <f t="shared" si="264"/>
        <v>39435</v>
      </c>
      <c r="Z271" s="19"/>
      <c r="AA271" s="19">
        <f t="shared" si="20"/>
        <v>13813.18889</v>
      </c>
      <c r="AB271" s="28">
        <f t="shared" si="8"/>
        <v>10.65139184</v>
      </c>
      <c r="AC271" s="29">
        <f t="shared" si="9"/>
        <v>7.136809413</v>
      </c>
      <c r="AD271" s="29">
        <f t="shared" si="10"/>
        <v>6.766472203</v>
      </c>
      <c r="AE271" s="40">
        <f t="shared" si="304"/>
        <v>0.1401186359</v>
      </c>
      <c r="AF271" s="40">
        <f t="shared" si="305"/>
        <v>0.1477874984</v>
      </c>
      <c r="AG271" s="22">
        <f t="shared" si="22"/>
        <v>0.01127811546</v>
      </c>
      <c r="AH271" s="37">
        <f t="shared" si="23"/>
        <v>0.1467570507</v>
      </c>
      <c r="AI271" s="59">
        <f t="shared" ref="AI271:AJ271" si="389">average(X265:X271)</f>
        <v>43541.28571</v>
      </c>
      <c r="AJ271" s="59">
        <f t="shared" si="389"/>
        <v>33360.28571</v>
      </c>
      <c r="AK271" s="60">
        <f t="shared" si="51"/>
        <v>1.305183238</v>
      </c>
      <c r="AL271" s="31"/>
      <c r="AM271" s="19"/>
      <c r="AN271" s="19"/>
      <c r="AO271" s="32"/>
      <c r="AP271" s="32"/>
      <c r="AY271" s="31"/>
      <c r="AZ271" s="87"/>
      <c r="BA271" s="80"/>
      <c r="BB271" s="33"/>
      <c r="BC271" s="31"/>
      <c r="BD271" s="31"/>
      <c r="BE271" s="31"/>
      <c r="BF271" s="31"/>
      <c r="BG271" s="31"/>
      <c r="BH271" s="31"/>
      <c r="BI271" s="31"/>
      <c r="BJ271" s="31"/>
      <c r="BK271" s="31"/>
      <c r="BL271" s="31"/>
      <c r="BM271" s="31"/>
      <c r="BN271" s="31"/>
      <c r="BO271" s="31"/>
      <c r="BP271" s="31"/>
      <c r="BQ271" s="31"/>
      <c r="BR271" s="31"/>
      <c r="BS271" s="31"/>
      <c r="BT271" s="31"/>
    </row>
    <row r="272">
      <c r="A272" s="16">
        <v>44163.0</v>
      </c>
      <c r="B272" s="17">
        <f t="shared" si="302"/>
        <v>5418</v>
      </c>
      <c r="C272" s="71"/>
      <c r="D272" s="71"/>
      <c r="E272" s="72">
        <v>527999.0</v>
      </c>
      <c r="F272" s="19">
        <f t="shared" si="27"/>
        <v>69370</v>
      </c>
      <c r="G272" s="20">
        <f t="shared" si="2"/>
        <v>0.1313828246</v>
      </c>
      <c r="H272" s="17">
        <f t="shared" si="71"/>
        <v>4527</v>
      </c>
      <c r="I272" s="72">
        <v>441983.0</v>
      </c>
      <c r="J272" s="20">
        <f t="shared" si="3"/>
        <v>0.8370906006</v>
      </c>
      <c r="K272" s="20">
        <f t="shared" si="18"/>
        <v>0.9637048682</v>
      </c>
      <c r="L272" s="17">
        <f t="shared" si="36"/>
        <v>125</v>
      </c>
      <c r="M272" s="72">
        <v>16646.0</v>
      </c>
      <c r="N272" s="22">
        <f t="shared" si="16"/>
        <v>0.03152657486</v>
      </c>
      <c r="O272" s="36">
        <f t="shared" si="19"/>
        <v>0.03629513179</v>
      </c>
      <c r="P272" s="61"/>
      <c r="Q272" s="61"/>
      <c r="R272" s="73">
        <v>68606.0</v>
      </c>
      <c r="S272" s="61">
        <f t="shared" si="332"/>
        <v>5612789</v>
      </c>
      <c r="T272" s="73">
        <v>3766860.0</v>
      </c>
      <c r="U272" s="17">
        <f t="shared" si="59"/>
        <v>3238861</v>
      </c>
      <c r="V272" s="84"/>
      <c r="W272" s="84"/>
      <c r="X272" s="62">
        <v>46574.0</v>
      </c>
      <c r="Y272" s="19">
        <f t="shared" si="264"/>
        <v>37299</v>
      </c>
      <c r="Z272" s="19"/>
      <c r="AA272" s="19">
        <f t="shared" si="20"/>
        <v>13951.33333</v>
      </c>
      <c r="AB272" s="28">
        <f t="shared" si="8"/>
        <v>10.63030233</v>
      </c>
      <c r="AC272" s="29">
        <f t="shared" si="9"/>
        <v>7.134218057</v>
      </c>
      <c r="AD272" s="29">
        <f t="shared" si="10"/>
        <v>6.88427464</v>
      </c>
      <c r="AE272" s="40">
        <f t="shared" si="304"/>
        <v>0.1401695311</v>
      </c>
      <c r="AF272" s="40">
        <f t="shared" si="305"/>
        <v>0.145258586</v>
      </c>
      <c r="AG272" s="22">
        <f t="shared" si="22"/>
        <v>0.01036777074</v>
      </c>
      <c r="AH272" s="37">
        <f t="shared" si="23"/>
        <v>0.1443936184</v>
      </c>
      <c r="AI272" s="59">
        <f t="shared" ref="AI272:AJ272" si="390">average(X266:X272)</f>
        <v>44034.42857</v>
      </c>
      <c r="AJ272" s="59">
        <f t="shared" si="390"/>
        <v>34321.85714</v>
      </c>
      <c r="AK272" s="60">
        <f t="shared" si="51"/>
        <v>1.28298502</v>
      </c>
      <c r="AL272" s="31"/>
      <c r="AM272" s="19"/>
      <c r="AN272" s="19"/>
      <c r="AO272" s="32"/>
      <c r="AP272" s="32"/>
      <c r="AY272" s="31"/>
      <c r="AZ272" s="87"/>
      <c r="BA272" s="80"/>
      <c r="BB272" s="33"/>
      <c r="BC272" s="31"/>
      <c r="BD272" s="31"/>
      <c r="BE272" s="31"/>
      <c r="BF272" s="31"/>
      <c r="BG272" s="31"/>
      <c r="BH272" s="31"/>
      <c r="BI272" s="31"/>
      <c r="BJ272" s="31"/>
      <c r="BK272" s="31"/>
      <c r="BL272" s="31"/>
      <c r="BM272" s="31"/>
      <c r="BN272" s="31"/>
      <c r="BO272" s="31"/>
      <c r="BP272" s="31"/>
      <c r="BQ272" s="31"/>
      <c r="BR272" s="31"/>
      <c r="BS272" s="31"/>
      <c r="BT272" s="31"/>
    </row>
    <row r="273">
      <c r="A273" s="16">
        <v>44164.0</v>
      </c>
      <c r="B273" s="17">
        <f t="shared" si="302"/>
        <v>6267</v>
      </c>
      <c r="C273" s="71"/>
      <c r="D273" s="71"/>
      <c r="E273" s="72">
        <v>534266.0</v>
      </c>
      <c r="F273" s="19">
        <f t="shared" si="27"/>
        <v>71658</v>
      </c>
      <c r="G273" s="20">
        <f t="shared" si="2"/>
        <v>0.1341242003</v>
      </c>
      <c r="H273" s="17">
        <f t="shared" si="71"/>
        <v>3810</v>
      </c>
      <c r="I273" s="72">
        <v>445793.0</v>
      </c>
      <c r="J273" s="20">
        <f t="shared" si="3"/>
        <v>0.8344027133</v>
      </c>
      <c r="K273" s="20">
        <f t="shared" si="18"/>
        <v>0.9636517311</v>
      </c>
      <c r="L273" s="17">
        <f t="shared" si="36"/>
        <v>169</v>
      </c>
      <c r="M273" s="72">
        <v>16815.0</v>
      </c>
      <c r="N273" s="22">
        <f t="shared" si="16"/>
        <v>0.03147308644</v>
      </c>
      <c r="O273" s="36">
        <f t="shared" si="19"/>
        <v>0.03634826894</v>
      </c>
      <c r="P273" s="61"/>
      <c r="Q273" s="61"/>
      <c r="R273" s="73">
        <v>70792.0</v>
      </c>
      <c r="S273" s="61">
        <f t="shared" si="332"/>
        <v>5655692</v>
      </c>
      <c r="T273" s="73">
        <v>3797881.0</v>
      </c>
      <c r="U273" s="17">
        <f t="shared" si="59"/>
        <v>3263615</v>
      </c>
      <c r="V273" s="84"/>
      <c r="W273" s="84"/>
      <c r="X273" s="62">
        <v>42903.0</v>
      </c>
      <c r="Y273" s="19">
        <f t="shared" si="264"/>
        <v>31021</v>
      </c>
      <c r="Z273" s="19"/>
      <c r="AA273" s="19">
        <f t="shared" si="20"/>
        <v>14066.22593</v>
      </c>
      <c r="AB273" s="28">
        <f t="shared" si="8"/>
        <v>10.58591039</v>
      </c>
      <c r="AC273" s="29">
        <f t="shared" si="9"/>
        <v>7.108595718</v>
      </c>
      <c r="AD273" s="29">
        <f t="shared" si="10"/>
        <v>4.949896282</v>
      </c>
      <c r="AE273" s="40">
        <f t="shared" si="304"/>
        <v>0.1406747605</v>
      </c>
      <c r="AF273" s="40">
        <f t="shared" si="305"/>
        <v>0.2020244351</v>
      </c>
      <c r="AG273" s="22">
        <f t="shared" si="22"/>
        <v>0.01186934066</v>
      </c>
      <c r="AH273" s="37">
        <f t="shared" si="23"/>
        <v>0.1495388965</v>
      </c>
      <c r="AI273" s="59">
        <f t="shared" ref="AI273:AJ273" si="391">average(X267:X273)</f>
        <v>45022.14286</v>
      </c>
      <c r="AJ273" s="59">
        <f t="shared" si="391"/>
        <v>34962.71429</v>
      </c>
      <c r="AK273" s="60">
        <f t="shared" si="51"/>
        <v>1.287718753</v>
      </c>
      <c r="AL273" s="31"/>
      <c r="AM273" s="19"/>
      <c r="AN273" s="19"/>
      <c r="AO273" s="32"/>
      <c r="AP273" s="32"/>
      <c r="AY273" s="31"/>
      <c r="AZ273" s="87"/>
      <c r="BA273" s="80"/>
      <c r="BB273" s="33"/>
      <c r="BC273" s="31"/>
      <c r="BD273" s="31"/>
      <c r="BE273" s="31"/>
      <c r="BF273" s="31"/>
      <c r="BG273" s="31"/>
      <c r="BH273" s="31"/>
      <c r="BI273" s="31"/>
      <c r="BJ273" s="31"/>
      <c r="BK273" s="31"/>
      <c r="BL273" s="31"/>
      <c r="BM273" s="31"/>
      <c r="BN273" s="31"/>
      <c r="BO273" s="31"/>
      <c r="BP273" s="31"/>
      <c r="BQ273" s="31"/>
      <c r="BR273" s="31"/>
      <c r="BS273" s="31"/>
      <c r="BT273" s="31"/>
    </row>
    <row r="274">
      <c r="A274" s="16">
        <v>44165.0</v>
      </c>
      <c r="B274" s="17">
        <f t="shared" si="302"/>
        <v>4617</v>
      </c>
      <c r="C274" s="71"/>
      <c r="D274" s="71"/>
      <c r="E274" s="72">
        <v>538883.0</v>
      </c>
      <c r="F274" s="19">
        <f t="shared" si="27"/>
        <v>71420</v>
      </c>
      <c r="G274" s="20">
        <f t="shared" si="2"/>
        <v>0.1325334071</v>
      </c>
      <c r="H274" s="17">
        <f t="shared" si="71"/>
        <v>4725</v>
      </c>
      <c r="I274" s="72">
        <v>450518.0</v>
      </c>
      <c r="J274" s="20">
        <f t="shared" si="3"/>
        <v>0.8360219194</v>
      </c>
      <c r="K274" s="20">
        <f t="shared" si="18"/>
        <v>0.9637511418</v>
      </c>
      <c r="L274" s="17">
        <f t="shared" si="36"/>
        <v>130</v>
      </c>
      <c r="M274" s="72">
        <v>16945.0</v>
      </c>
      <c r="N274" s="22">
        <f t="shared" si="16"/>
        <v>0.03144467352</v>
      </c>
      <c r="O274" s="36">
        <f t="shared" si="19"/>
        <v>0.0362488582</v>
      </c>
      <c r="P274" s="61"/>
      <c r="Q274" s="61"/>
      <c r="R274" s="73">
        <v>72786.0</v>
      </c>
      <c r="S274" s="61">
        <f t="shared" si="332"/>
        <v>5695747</v>
      </c>
      <c r="T274" s="73">
        <v>3827720.0</v>
      </c>
      <c r="U274" s="17">
        <f t="shared" si="59"/>
        <v>3288837</v>
      </c>
      <c r="V274" s="84"/>
      <c r="W274" s="84"/>
      <c r="X274" s="62">
        <v>40055.0</v>
      </c>
      <c r="Y274" s="19">
        <f t="shared" si="264"/>
        <v>29839</v>
      </c>
      <c r="Z274" s="19"/>
      <c r="AA274" s="19">
        <f t="shared" si="20"/>
        <v>14176.74074</v>
      </c>
      <c r="AB274" s="28">
        <f t="shared" si="8"/>
        <v>10.56954292</v>
      </c>
      <c r="AC274" s="29">
        <f t="shared" si="9"/>
        <v>7.103063188</v>
      </c>
      <c r="AD274" s="29">
        <f t="shared" si="10"/>
        <v>6.462854668</v>
      </c>
      <c r="AE274" s="40">
        <f t="shared" si="304"/>
        <v>0.1407843311</v>
      </c>
      <c r="AF274" s="40">
        <f t="shared" si="305"/>
        <v>0.1547303864</v>
      </c>
      <c r="AG274" s="22">
        <f t="shared" si="22"/>
        <v>0.008641762717</v>
      </c>
      <c r="AH274" s="37">
        <f t="shared" si="23"/>
        <v>0.1487316173</v>
      </c>
      <c r="AI274" s="59">
        <f t="shared" ref="AI274:AJ274" si="392">average(X268:X274)</f>
        <v>45018.14286</v>
      </c>
      <c r="AJ274" s="59">
        <f t="shared" si="392"/>
        <v>35320.57143</v>
      </c>
      <c r="AK274" s="60">
        <f t="shared" si="51"/>
        <v>1.274558736</v>
      </c>
      <c r="AL274" s="31"/>
      <c r="AM274" s="19"/>
      <c r="AN274" s="19"/>
      <c r="AO274" s="32"/>
      <c r="AP274" s="32"/>
      <c r="AY274" s="31"/>
      <c r="AZ274" s="87"/>
      <c r="BA274" s="80"/>
      <c r="BB274" s="33"/>
      <c r="BC274" s="31"/>
      <c r="BD274" s="31"/>
      <c r="BE274" s="31"/>
      <c r="BF274" s="31"/>
      <c r="BG274" s="31"/>
      <c r="BH274" s="31"/>
      <c r="BI274" s="31"/>
      <c r="BJ274" s="31"/>
      <c r="BK274" s="31"/>
      <c r="BL274" s="31"/>
      <c r="BM274" s="31"/>
      <c r="BN274" s="31"/>
      <c r="BO274" s="31"/>
      <c r="BP274" s="31"/>
      <c r="BQ274" s="31"/>
      <c r="BR274" s="31"/>
      <c r="BS274" s="31"/>
      <c r="BT274" s="31"/>
    </row>
    <row r="275">
      <c r="A275" s="16">
        <v>44166.0</v>
      </c>
      <c r="B275" s="17">
        <f t="shared" si="302"/>
        <v>5092</v>
      </c>
      <c r="C275" s="71"/>
      <c r="D275" s="71"/>
      <c r="E275" s="72">
        <v>543975.0</v>
      </c>
      <c r="F275" s="19">
        <f t="shared" si="27"/>
        <v>72015</v>
      </c>
      <c r="G275" s="20">
        <f t="shared" si="2"/>
        <v>0.1323865986</v>
      </c>
      <c r="H275" s="17">
        <f t="shared" si="71"/>
        <v>4361</v>
      </c>
      <c r="I275" s="72">
        <v>454879.0</v>
      </c>
      <c r="J275" s="20">
        <f t="shared" si="3"/>
        <v>0.8362130613</v>
      </c>
      <c r="K275" s="20">
        <f t="shared" si="18"/>
        <v>0.9638083736</v>
      </c>
      <c r="L275" s="17">
        <f t="shared" si="36"/>
        <v>136</v>
      </c>
      <c r="M275" s="72">
        <v>17081.0</v>
      </c>
      <c r="N275" s="22">
        <f t="shared" si="16"/>
        <v>0.03140034009</v>
      </c>
      <c r="O275" s="36">
        <f t="shared" si="19"/>
        <v>0.03619162641</v>
      </c>
      <c r="P275" s="61"/>
      <c r="Q275" s="61"/>
      <c r="R275" s="73">
        <v>71286.0</v>
      </c>
      <c r="S275" s="61">
        <f t="shared" si="332"/>
        <v>5746979</v>
      </c>
      <c r="T275" s="73">
        <v>3865412.0</v>
      </c>
      <c r="U275" s="17">
        <f t="shared" si="59"/>
        <v>3321437</v>
      </c>
      <c r="V275" s="84"/>
      <c r="W275" s="84"/>
      <c r="X275" s="62">
        <v>51232.0</v>
      </c>
      <c r="Y275" s="19">
        <f t="shared" si="264"/>
        <v>37692</v>
      </c>
      <c r="Z275" s="19"/>
      <c r="AA275" s="19">
        <f t="shared" si="20"/>
        <v>14316.34074</v>
      </c>
      <c r="AB275" s="28">
        <f t="shared" si="8"/>
        <v>10.56478515</v>
      </c>
      <c r="AC275" s="29">
        <f t="shared" si="9"/>
        <v>7.105863321</v>
      </c>
      <c r="AD275" s="29">
        <f t="shared" si="10"/>
        <v>7.402199529</v>
      </c>
      <c r="AE275" s="40">
        <f t="shared" si="304"/>
        <v>0.1407288537</v>
      </c>
      <c r="AF275" s="40">
        <f t="shared" si="305"/>
        <v>0.1350949804</v>
      </c>
      <c r="AG275" s="22">
        <f t="shared" si="22"/>
        <v>0.009449175424</v>
      </c>
      <c r="AH275" s="37">
        <f t="shared" si="23"/>
        <v>0.1464917875</v>
      </c>
      <c r="AI275" s="59">
        <f t="shared" ref="AI275:AJ275" si="393">average(X269:X275)</f>
        <v>46626.85714</v>
      </c>
      <c r="AJ275" s="59">
        <f t="shared" si="393"/>
        <v>36738.28571</v>
      </c>
      <c r="AK275" s="60">
        <f t="shared" si="51"/>
        <v>1.269162571</v>
      </c>
      <c r="AL275" s="31"/>
      <c r="AM275" s="19"/>
      <c r="AN275" s="19"/>
      <c r="AO275" s="32"/>
      <c r="AP275" s="32"/>
      <c r="AY275" s="31"/>
      <c r="AZ275" s="87"/>
      <c r="BA275" s="80"/>
      <c r="BB275" s="33"/>
      <c r="BC275" s="31"/>
      <c r="BD275" s="31"/>
      <c r="BE275" s="31"/>
      <c r="BF275" s="31"/>
      <c r="BG275" s="31"/>
      <c r="BH275" s="31"/>
      <c r="BI275" s="31"/>
      <c r="BJ275" s="31"/>
      <c r="BK275" s="31"/>
      <c r="BL275" s="31"/>
      <c r="BM275" s="31"/>
      <c r="BN275" s="31"/>
      <c r="BO275" s="31"/>
      <c r="BP275" s="31"/>
      <c r="BQ275" s="31"/>
      <c r="BR275" s="31"/>
      <c r="BS275" s="31"/>
      <c r="BT275" s="31"/>
    </row>
    <row r="276">
      <c r="A276" s="16">
        <v>44167.0</v>
      </c>
      <c r="B276" s="17">
        <f t="shared" si="302"/>
        <v>5533</v>
      </c>
      <c r="C276" s="71"/>
      <c r="D276" s="71"/>
      <c r="E276" s="72">
        <v>549508.0</v>
      </c>
      <c r="F276" s="19">
        <f t="shared" si="27"/>
        <v>73429</v>
      </c>
      <c r="G276" s="20">
        <f t="shared" si="2"/>
        <v>0.133626808</v>
      </c>
      <c r="H276" s="17">
        <f t="shared" si="71"/>
        <v>4001</v>
      </c>
      <c r="I276" s="72">
        <v>458880.0</v>
      </c>
      <c r="J276" s="20">
        <f t="shared" si="3"/>
        <v>0.8350742846</v>
      </c>
      <c r="K276" s="20">
        <f t="shared" si="18"/>
        <v>0.9638736428</v>
      </c>
      <c r="L276" s="17">
        <f t="shared" si="36"/>
        <v>118</v>
      </c>
      <c r="M276" s="72">
        <v>17199.0</v>
      </c>
      <c r="N276" s="22">
        <f t="shared" si="16"/>
        <v>0.03129890739</v>
      </c>
      <c r="O276" s="36">
        <f t="shared" si="19"/>
        <v>0.03612635718</v>
      </c>
      <c r="P276" s="61"/>
      <c r="Q276" s="61"/>
      <c r="R276" s="73">
        <v>71074.0</v>
      </c>
      <c r="S276" s="61">
        <f t="shared" si="332"/>
        <v>5805224</v>
      </c>
      <c r="T276" s="73">
        <v>3907273.0</v>
      </c>
      <c r="U276" s="17">
        <f t="shared" si="59"/>
        <v>3357765</v>
      </c>
      <c r="V276" s="84"/>
      <c r="W276" s="84"/>
      <c r="X276" s="62">
        <v>58245.0</v>
      </c>
      <c r="Y276" s="19">
        <f t="shared" si="264"/>
        <v>41861</v>
      </c>
      <c r="Z276" s="19"/>
      <c r="AA276" s="19">
        <f t="shared" si="20"/>
        <v>14471.38148</v>
      </c>
      <c r="AB276" s="28">
        <f t="shared" si="8"/>
        <v>10.56440307</v>
      </c>
      <c r="AC276" s="29">
        <f t="shared" si="9"/>
        <v>7.110493387</v>
      </c>
      <c r="AD276" s="29">
        <f t="shared" si="10"/>
        <v>7.565696729</v>
      </c>
      <c r="AE276" s="40">
        <f t="shared" si="304"/>
        <v>0.1406372168</v>
      </c>
      <c r="AF276" s="40">
        <f t="shared" si="305"/>
        <v>0.1321755333</v>
      </c>
      <c r="AG276" s="22">
        <f t="shared" si="22"/>
        <v>0.01017142332</v>
      </c>
      <c r="AH276" s="37">
        <f t="shared" si="23"/>
        <v>0.147554532</v>
      </c>
      <c r="AI276" s="59">
        <f t="shared" ref="AI276:AJ276" si="394">average(X270:X276)</f>
        <v>48471.85714</v>
      </c>
      <c r="AJ276" s="59">
        <f t="shared" si="394"/>
        <v>36472.71429</v>
      </c>
      <c r="AK276" s="60">
        <f t="shared" si="51"/>
        <v>1.328989577</v>
      </c>
      <c r="AL276" s="31"/>
      <c r="AM276" s="19"/>
      <c r="AN276" s="19"/>
      <c r="AO276" s="32"/>
      <c r="AP276" s="32"/>
      <c r="AY276" s="31"/>
      <c r="AZ276" s="87"/>
      <c r="BA276" s="80"/>
      <c r="BB276" s="33"/>
      <c r="BC276" s="31"/>
      <c r="BD276" s="31"/>
      <c r="BE276" s="31"/>
      <c r="BF276" s="31"/>
      <c r="BG276" s="31"/>
      <c r="BH276" s="31"/>
      <c r="BI276" s="31"/>
      <c r="BJ276" s="31"/>
      <c r="BK276" s="31"/>
      <c r="BL276" s="31"/>
      <c r="BM276" s="31"/>
      <c r="BN276" s="31"/>
      <c r="BO276" s="31"/>
      <c r="BP276" s="31"/>
      <c r="BQ276" s="31"/>
      <c r="BR276" s="31"/>
      <c r="BS276" s="31"/>
      <c r="BT276" s="31"/>
    </row>
    <row r="277">
      <c r="A277" s="16">
        <v>44168.0</v>
      </c>
      <c r="B277" s="17">
        <f t="shared" si="302"/>
        <v>8369</v>
      </c>
      <c r="C277" s="71"/>
      <c r="D277" s="71"/>
      <c r="E277" s="72">
        <v>557877.0</v>
      </c>
      <c r="F277" s="19">
        <f t="shared" si="27"/>
        <v>77969</v>
      </c>
      <c r="G277" s="20">
        <f t="shared" si="2"/>
        <v>0.139760198</v>
      </c>
      <c r="H277" s="17">
        <f t="shared" si="71"/>
        <v>3673</v>
      </c>
      <c r="I277" s="72">
        <v>462553.0</v>
      </c>
      <c r="J277" s="20">
        <f t="shared" si="3"/>
        <v>0.8291307941</v>
      </c>
      <c r="K277" s="20">
        <f t="shared" si="18"/>
        <v>0.9638368187</v>
      </c>
      <c r="L277" s="17">
        <f t="shared" si="36"/>
        <v>156</v>
      </c>
      <c r="M277" s="72">
        <v>17355.0</v>
      </c>
      <c r="N277" s="22">
        <f t="shared" si="16"/>
        <v>0.0311090079</v>
      </c>
      <c r="O277" s="36">
        <f t="shared" si="19"/>
        <v>0.03616318128</v>
      </c>
      <c r="P277" s="61"/>
      <c r="Q277" s="61"/>
      <c r="R277" s="73">
        <v>69027.0</v>
      </c>
      <c r="S277" s="61">
        <f t="shared" si="332"/>
        <v>5867621</v>
      </c>
      <c r="T277" s="73">
        <v>3952752.0</v>
      </c>
      <c r="U277" s="17">
        <f t="shared" si="59"/>
        <v>3394875</v>
      </c>
      <c r="V277" s="84"/>
      <c r="W277" s="84"/>
      <c r="X277" s="62">
        <v>62397.0</v>
      </c>
      <c r="Y277" s="19">
        <f t="shared" si="264"/>
        <v>45479</v>
      </c>
      <c r="Z277" s="19"/>
      <c r="AA277" s="19">
        <f t="shared" si="20"/>
        <v>14639.82222</v>
      </c>
      <c r="AB277" s="28">
        <f t="shared" si="8"/>
        <v>10.51776825</v>
      </c>
      <c r="AC277" s="29">
        <f t="shared" si="9"/>
        <v>7.08534677</v>
      </c>
      <c r="AD277" s="29">
        <f t="shared" si="10"/>
        <v>5.434221532</v>
      </c>
      <c r="AE277" s="40">
        <f t="shared" si="304"/>
        <v>0.1411363526</v>
      </c>
      <c r="AF277" s="40">
        <f t="shared" si="305"/>
        <v>0.1840189978</v>
      </c>
      <c r="AG277" s="22">
        <f t="shared" si="22"/>
        <v>0.01522998755</v>
      </c>
      <c r="AH277" s="37">
        <f t="shared" si="23"/>
        <v>0.156587695</v>
      </c>
      <c r="AI277" s="59">
        <f t="shared" ref="AI277:AJ277" si="395">average(X271:X277)</f>
        <v>50032.71429</v>
      </c>
      <c r="AJ277" s="59">
        <f t="shared" si="395"/>
        <v>37518</v>
      </c>
      <c r="AK277" s="60">
        <f t="shared" si="51"/>
        <v>1.333565603</v>
      </c>
      <c r="AL277" s="31"/>
      <c r="AM277" s="19"/>
      <c r="AN277" s="19"/>
      <c r="AO277" s="32"/>
      <c r="AP277" s="32"/>
      <c r="AY277" s="31"/>
      <c r="AZ277" s="87"/>
      <c r="BA277" s="80"/>
      <c r="BB277" s="33"/>
      <c r="BC277" s="31"/>
      <c r="BD277" s="31"/>
      <c r="BE277" s="31"/>
      <c r="BF277" s="31"/>
      <c r="BG277" s="31"/>
      <c r="BH277" s="31"/>
      <c r="BI277" s="31"/>
      <c r="BJ277" s="31"/>
      <c r="BK277" s="31"/>
      <c r="BL277" s="31"/>
      <c r="BM277" s="31"/>
      <c r="BN277" s="31"/>
      <c r="BO277" s="31"/>
      <c r="BP277" s="31"/>
      <c r="BQ277" s="31"/>
      <c r="BR277" s="31"/>
      <c r="BS277" s="31"/>
      <c r="BT277" s="31"/>
    </row>
    <row r="278">
      <c r="A278" s="16">
        <v>44169.0</v>
      </c>
      <c r="B278" s="17">
        <f t="shared" si="302"/>
        <v>5803</v>
      </c>
      <c r="C278" s="71"/>
      <c r="D278" s="71"/>
      <c r="E278" s="72">
        <v>563680.0</v>
      </c>
      <c r="F278" s="19">
        <f t="shared" si="27"/>
        <v>80023</v>
      </c>
      <c r="G278" s="20">
        <f t="shared" si="2"/>
        <v>0.1419652995</v>
      </c>
      <c r="H278" s="17">
        <f t="shared" si="71"/>
        <v>3625</v>
      </c>
      <c r="I278" s="72">
        <v>466178.0</v>
      </c>
      <c r="J278" s="20">
        <f t="shared" si="3"/>
        <v>0.8270259722</v>
      </c>
      <c r="K278" s="20">
        <f t="shared" si="18"/>
        <v>0.9638607526</v>
      </c>
      <c r="L278" s="17">
        <f t="shared" si="36"/>
        <v>124</v>
      </c>
      <c r="M278" s="72">
        <v>17479.0</v>
      </c>
      <c r="N278" s="22">
        <f t="shared" si="16"/>
        <v>0.03100872836</v>
      </c>
      <c r="O278" s="36">
        <f t="shared" si="19"/>
        <v>0.03613924744</v>
      </c>
      <c r="P278" s="61"/>
      <c r="Q278" s="61"/>
      <c r="R278" s="73">
        <v>69016.0</v>
      </c>
      <c r="S278" s="61">
        <f t="shared" si="332"/>
        <v>5926986</v>
      </c>
      <c r="T278" s="73">
        <v>3992487.0</v>
      </c>
      <c r="U278" s="17">
        <f t="shared" si="59"/>
        <v>3428807</v>
      </c>
      <c r="V278" s="84"/>
      <c r="W278" s="84"/>
      <c r="X278" s="62">
        <v>59365.0</v>
      </c>
      <c r="Y278" s="19">
        <f t="shared" si="264"/>
        <v>39735</v>
      </c>
      <c r="Z278" s="19"/>
      <c r="AA278" s="19">
        <f t="shared" si="20"/>
        <v>14786.98889</v>
      </c>
      <c r="AB278" s="28">
        <f t="shared" si="8"/>
        <v>10.51480627</v>
      </c>
      <c r="AC278" s="29">
        <f t="shared" si="9"/>
        <v>7.082896324</v>
      </c>
      <c r="AD278" s="29">
        <f t="shared" si="10"/>
        <v>6.847320352</v>
      </c>
      <c r="AE278" s="40">
        <f t="shared" si="304"/>
        <v>0.1411851811</v>
      </c>
      <c r="AF278" s="40">
        <f t="shared" si="305"/>
        <v>0.1460425318</v>
      </c>
      <c r="AG278" s="22">
        <f t="shared" si="22"/>
        <v>0.01040193448</v>
      </c>
      <c r="AH278" s="37">
        <f t="shared" si="23"/>
        <v>0.1563139438</v>
      </c>
      <c r="AI278" s="59">
        <f t="shared" ref="AI278:AJ278" si="396">average(X272:X278)</f>
        <v>51538.71429</v>
      </c>
      <c r="AJ278" s="59">
        <f t="shared" si="396"/>
        <v>37560.85714</v>
      </c>
      <c r="AK278" s="60">
        <f t="shared" si="51"/>
        <v>1.372138929</v>
      </c>
      <c r="AL278" s="31"/>
      <c r="AM278" s="19"/>
      <c r="AN278" s="19"/>
      <c r="AO278" s="32"/>
      <c r="AP278" s="32"/>
      <c r="AY278" s="31"/>
      <c r="AZ278" s="87"/>
      <c r="BA278" s="80"/>
      <c r="BB278" s="33"/>
      <c r="BC278" s="31"/>
      <c r="BD278" s="31"/>
      <c r="BE278" s="31"/>
      <c r="BF278" s="31"/>
      <c r="BG278" s="31"/>
      <c r="BH278" s="31"/>
      <c r="BI278" s="31"/>
      <c r="BJ278" s="31"/>
      <c r="BK278" s="31"/>
      <c r="BL278" s="31"/>
      <c r="BM278" s="31"/>
      <c r="BN278" s="31"/>
      <c r="BO278" s="31"/>
      <c r="BP278" s="31"/>
      <c r="BQ278" s="31"/>
      <c r="BR278" s="31"/>
      <c r="BS278" s="31"/>
      <c r="BT278" s="31"/>
    </row>
    <row r="279">
      <c r="A279" s="16">
        <v>44170.0</v>
      </c>
      <c r="B279" s="17">
        <f t="shared" si="302"/>
        <v>6027</v>
      </c>
      <c r="C279" s="71"/>
      <c r="D279" s="71"/>
      <c r="E279" s="72">
        <v>569707.0</v>
      </c>
      <c r="F279" s="19">
        <f t="shared" si="27"/>
        <v>81669</v>
      </c>
      <c r="G279" s="20">
        <f t="shared" si="2"/>
        <v>0.1433526357</v>
      </c>
      <c r="H279" s="17">
        <f t="shared" si="71"/>
        <v>4271</v>
      </c>
      <c r="I279" s="72">
        <v>470449.0</v>
      </c>
      <c r="J279" s="20">
        <f t="shared" si="3"/>
        <v>0.8257735994</v>
      </c>
      <c r="K279" s="20">
        <f t="shared" si="18"/>
        <v>0.9639597736</v>
      </c>
      <c r="L279" s="17">
        <f t="shared" si="36"/>
        <v>110</v>
      </c>
      <c r="M279" s="72">
        <v>17589.0</v>
      </c>
      <c r="N279" s="22">
        <f t="shared" si="16"/>
        <v>0.03087376494</v>
      </c>
      <c r="O279" s="36">
        <f t="shared" si="19"/>
        <v>0.03604022638</v>
      </c>
      <c r="P279" s="61"/>
      <c r="Q279" s="61"/>
      <c r="R279" s="73">
        <v>69926.0</v>
      </c>
      <c r="S279" s="61">
        <f t="shared" si="332"/>
        <v>5981908</v>
      </c>
      <c r="T279" s="73">
        <v>4029428.0</v>
      </c>
      <c r="U279" s="17">
        <f t="shared" si="59"/>
        <v>3459721</v>
      </c>
      <c r="V279" s="84"/>
      <c r="W279" s="84"/>
      <c r="X279" s="62">
        <v>54922.0</v>
      </c>
      <c r="Y279" s="19">
        <f t="shared" si="264"/>
        <v>36941</v>
      </c>
      <c r="Z279" s="19"/>
      <c r="AA279" s="19">
        <f t="shared" si="20"/>
        <v>14923.80741</v>
      </c>
      <c r="AB279" s="28">
        <f t="shared" si="8"/>
        <v>10.49997279</v>
      </c>
      <c r="AC279" s="29">
        <f t="shared" si="9"/>
        <v>7.072807601</v>
      </c>
      <c r="AD279" s="29">
        <f t="shared" si="10"/>
        <v>6.129251701</v>
      </c>
      <c r="AE279" s="40">
        <f t="shared" si="304"/>
        <v>0.141386569</v>
      </c>
      <c r="AF279" s="40">
        <f t="shared" si="305"/>
        <v>0.1631520533</v>
      </c>
      <c r="AG279" s="22">
        <f t="shared" si="22"/>
        <v>0.01069223673</v>
      </c>
      <c r="AH279" s="37">
        <f t="shared" si="23"/>
        <v>0.1588464702</v>
      </c>
      <c r="AI279" s="59">
        <f t="shared" ref="AI279:AJ279" si="397">average(X273:X279)</f>
        <v>52731.28571</v>
      </c>
      <c r="AJ279" s="59">
        <f t="shared" si="397"/>
        <v>37509.71429</v>
      </c>
      <c r="AK279" s="60">
        <f t="shared" si="51"/>
        <v>1.405803449</v>
      </c>
      <c r="AL279" s="31"/>
      <c r="AM279" s="19"/>
      <c r="AN279" s="19"/>
      <c r="AO279" s="32"/>
      <c r="AP279" s="32"/>
      <c r="AY279" s="31"/>
      <c r="AZ279" s="87"/>
      <c r="BA279" s="80"/>
      <c r="BB279" s="33"/>
      <c r="BC279" s="31"/>
      <c r="BD279" s="31"/>
      <c r="BE279" s="31"/>
      <c r="BF279" s="31"/>
      <c r="BG279" s="31"/>
      <c r="BH279" s="31"/>
      <c r="BI279" s="31"/>
      <c r="BJ279" s="31"/>
      <c r="BK279" s="31"/>
      <c r="BL279" s="31"/>
      <c r="BM279" s="31"/>
      <c r="BN279" s="31"/>
      <c r="BO279" s="31"/>
      <c r="BP279" s="31"/>
      <c r="BQ279" s="31"/>
      <c r="BR279" s="31"/>
      <c r="BS279" s="31"/>
      <c r="BT279" s="31"/>
    </row>
    <row r="280">
      <c r="A280" s="16">
        <v>44171.0</v>
      </c>
      <c r="B280" s="17">
        <f t="shared" si="302"/>
        <v>6089</v>
      </c>
      <c r="C280" s="71"/>
      <c r="D280" s="71"/>
      <c r="E280" s="72">
        <v>575796.0</v>
      </c>
      <c r="F280" s="19">
        <f t="shared" si="27"/>
        <v>83285</v>
      </c>
      <c r="G280" s="20">
        <f t="shared" si="2"/>
        <v>0.1446432417</v>
      </c>
      <c r="H280" s="17">
        <f t="shared" si="71"/>
        <v>4322</v>
      </c>
      <c r="I280" s="72">
        <v>474771.0</v>
      </c>
      <c r="J280" s="20">
        <f t="shared" si="3"/>
        <v>0.8245472355</v>
      </c>
      <c r="K280" s="20">
        <f t="shared" si="18"/>
        <v>0.9639804999</v>
      </c>
      <c r="L280" s="17">
        <f t="shared" si="36"/>
        <v>151</v>
      </c>
      <c r="M280" s="72">
        <v>17740.0</v>
      </c>
      <c r="N280" s="22">
        <f t="shared" si="16"/>
        <v>0.03080952282</v>
      </c>
      <c r="O280" s="36">
        <f t="shared" si="19"/>
        <v>0.03601950007</v>
      </c>
      <c r="P280" s="61"/>
      <c r="Q280" s="61"/>
      <c r="R280" s="73">
        <v>70091.0</v>
      </c>
      <c r="S280" s="61">
        <f t="shared" si="332"/>
        <v>6032542</v>
      </c>
      <c r="T280" s="73">
        <v>4058033.0</v>
      </c>
      <c r="U280" s="17">
        <f t="shared" si="59"/>
        <v>3482237</v>
      </c>
      <c r="V280" s="84"/>
      <c r="W280" s="84"/>
      <c r="X280" s="62">
        <v>50634.0</v>
      </c>
      <c r="Y280" s="19">
        <f t="shared" si="264"/>
        <v>28605</v>
      </c>
      <c r="Z280" s="19"/>
      <c r="AA280" s="19">
        <f t="shared" si="20"/>
        <v>15029.75185</v>
      </c>
      <c r="AB280" s="28">
        <f t="shared" si="8"/>
        <v>10.47687375</v>
      </c>
      <c r="AC280" s="29">
        <f t="shared" si="9"/>
        <v>7.047692238</v>
      </c>
      <c r="AD280" s="29">
        <f t="shared" si="10"/>
        <v>4.697815733</v>
      </c>
      <c r="AE280" s="40">
        <f t="shared" si="304"/>
        <v>0.1418904183</v>
      </c>
      <c r="AF280" s="40">
        <f t="shared" si="305"/>
        <v>0.2128648838</v>
      </c>
      <c r="AG280" s="22">
        <f t="shared" si="22"/>
        <v>0.01068795012</v>
      </c>
      <c r="AH280" s="37">
        <f t="shared" si="23"/>
        <v>0.1596374427</v>
      </c>
      <c r="AI280" s="59">
        <f t="shared" ref="AI280:AJ280" si="398">average(X274:X280)</f>
        <v>53835.71429</v>
      </c>
      <c r="AJ280" s="59">
        <f t="shared" si="398"/>
        <v>37164.57143</v>
      </c>
      <c r="AK280" s="60">
        <f t="shared" si="51"/>
        <v>1.448576217</v>
      </c>
      <c r="AL280" s="31"/>
      <c r="AM280" s="19"/>
      <c r="AN280" s="19"/>
      <c r="AO280" s="32"/>
      <c r="AP280" s="32"/>
      <c r="AY280" s="31"/>
      <c r="AZ280" s="87"/>
      <c r="BA280" s="80"/>
      <c r="BB280" s="33"/>
      <c r="BC280" s="31"/>
      <c r="BD280" s="31"/>
      <c r="BE280" s="31"/>
      <c r="BF280" s="31"/>
      <c r="BG280" s="31"/>
      <c r="BH280" s="31"/>
      <c r="BI280" s="31"/>
      <c r="BJ280" s="31"/>
      <c r="BK280" s="31"/>
      <c r="BL280" s="31"/>
      <c r="BM280" s="31"/>
      <c r="BN280" s="31"/>
      <c r="BO280" s="31"/>
      <c r="BP280" s="31"/>
      <c r="BQ280" s="31"/>
      <c r="BR280" s="31"/>
      <c r="BS280" s="31"/>
      <c r="BT280" s="31"/>
    </row>
    <row r="281">
      <c r="A281" s="16">
        <v>44172.0</v>
      </c>
      <c r="B281" s="17">
        <f t="shared" si="302"/>
        <v>5754</v>
      </c>
      <c r="C281" s="71"/>
      <c r="D281" s="71"/>
      <c r="E281" s="72">
        <v>581550.0</v>
      </c>
      <c r="F281" s="19">
        <f t="shared" si="27"/>
        <v>84481</v>
      </c>
      <c r="G281" s="20">
        <f t="shared" si="2"/>
        <v>0.1452686785</v>
      </c>
      <c r="H281" s="17">
        <f t="shared" si="71"/>
        <v>4431</v>
      </c>
      <c r="I281" s="72">
        <v>479202.0</v>
      </c>
      <c r="J281" s="20">
        <f t="shared" si="3"/>
        <v>0.8240082538</v>
      </c>
      <c r="K281" s="20">
        <f t="shared" si="18"/>
        <v>0.9640552921</v>
      </c>
      <c r="L281" s="17">
        <f t="shared" si="36"/>
        <v>127</v>
      </c>
      <c r="M281" s="72">
        <v>17867.0</v>
      </c>
      <c r="N281" s="22">
        <f t="shared" si="16"/>
        <v>0.03072306766</v>
      </c>
      <c r="O281" s="36">
        <f t="shared" si="19"/>
        <v>0.03594470788</v>
      </c>
      <c r="P281" s="61"/>
      <c r="Q281" s="61"/>
      <c r="R281" s="73">
        <v>72986.0</v>
      </c>
      <c r="S281" s="61">
        <f t="shared" si="332"/>
        <v>6059415</v>
      </c>
      <c r="T281" s="73">
        <v>4079605.0</v>
      </c>
      <c r="U281" s="17">
        <f t="shared" si="59"/>
        <v>3498055</v>
      </c>
      <c r="V281" s="84"/>
      <c r="W281" s="84"/>
      <c r="X281" s="62">
        <v>26873.0</v>
      </c>
      <c r="Y281" s="19">
        <f t="shared" si="264"/>
        <v>21572</v>
      </c>
      <c r="Z281" s="19"/>
      <c r="AA281" s="19">
        <f t="shared" si="20"/>
        <v>15109.64815</v>
      </c>
      <c r="AB281" s="28">
        <f t="shared" si="8"/>
        <v>10.41942223</v>
      </c>
      <c r="AC281" s="29">
        <f t="shared" si="9"/>
        <v>7.015054595</v>
      </c>
      <c r="AD281" s="29">
        <f t="shared" si="10"/>
        <v>3.749044143</v>
      </c>
      <c r="AE281" s="40">
        <f t="shared" si="304"/>
        <v>0.1425505656</v>
      </c>
      <c r="AF281" s="40">
        <f t="shared" si="305"/>
        <v>0.266734656</v>
      </c>
      <c r="AG281" s="22">
        <f t="shared" si="22"/>
        <v>0.009993122564</v>
      </c>
      <c r="AH281" s="37">
        <f t="shared" si="23"/>
        <v>0.1693907934</v>
      </c>
      <c r="AI281" s="59">
        <f t="shared" ref="AI281:AJ281" si="399">average(X275:X281)</f>
        <v>51952.57143</v>
      </c>
      <c r="AJ281" s="59">
        <f t="shared" si="399"/>
        <v>35983.57143</v>
      </c>
      <c r="AK281" s="60">
        <f t="shared" si="51"/>
        <v>1.443785855</v>
      </c>
      <c r="AL281" s="31"/>
      <c r="AM281" s="19"/>
      <c r="AN281" s="19"/>
      <c r="AO281" s="32"/>
      <c r="AP281" s="32"/>
      <c r="AY281" s="31"/>
      <c r="AZ281" s="87"/>
      <c r="BA281" s="80"/>
      <c r="BB281" s="33"/>
      <c r="BC281" s="31"/>
      <c r="BD281" s="31"/>
      <c r="BE281" s="31"/>
      <c r="BF281" s="31"/>
      <c r="BG281" s="31"/>
      <c r="BH281" s="31"/>
      <c r="BI281" s="31"/>
      <c r="BJ281" s="31"/>
      <c r="BK281" s="31"/>
      <c r="BL281" s="31"/>
      <c r="BM281" s="31"/>
      <c r="BN281" s="31"/>
      <c r="BO281" s="31"/>
      <c r="BP281" s="31"/>
      <c r="BQ281" s="31"/>
      <c r="BR281" s="31"/>
      <c r="BS281" s="31"/>
      <c r="BT281" s="31"/>
    </row>
    <row r="282">
      <c r="A282" s="16">
        <v>44173.0</v>
      </c>
      <c r="B282" s="17">
        <f t="shared" si="302"/>
        <v>5292</v>
      </c>
      <c r="C282" s="71"/>
      <c r="D282" s="71"/>
      <c r="E282" s="72">
        <v>586842.0</v>
      </c>
      <c r="F282" s="19">
        <f t="shared" si="27"/>
        <v>85345</v>
      </c>
      <c r="G282" s="20">
        <f t="shared" si="2"/>
        <v>0.1454309678</v>
      </c>
      <c r="H282" s="17">
        <f t="shared" si="71"/>
        <v>4295</v>
      </c>
      <c r="I282" s="72">
        <v>483497.0</v>
      </c>
      <c r="J282" s="20">
        <f t="shared" si="3"/>
        <v>0.823896381</v>
      </c>
      <c r="K282" s="20">
        <f t="shared" si="18"/>
        <v>0.9641074623</v>
      </c>
      <c r="L282" s="17">
        <f t="shared" si="36"/>
        <v>133</v>
      </c>
      <c r="M282" s="72">
        <v>18000.0</v>
      </c>
      <c r="N282" s="22">
        <f t="shared" si="16"/>
        <v>0.03067265124</v>
      </c>
      <c r="O282" s="36">
        <f t="shared" si="19"/>
        <v>0.03589253774</v>
      </c>
      <c r="P282" s="61"/>
      <c r="Q282" s="61"/>
      <c r="R282" s="73">
        <v>70450.0</v>
      </c>
      <c r="S282" s="61">
        <f t="shared" si="332"/>
        <v>6112234</v>
      </c>
      <c r="T282" s="73">
        <v>4113090.0</v>
      </c>
      <c r="U282" s="17">
        <f t="shared" si="59"/>
        <v>3526248</v>
      </c>
      <c r="V282" s="84"/>
      <c r="W282" s="84"/>
      <c r="X282" s="62">
        <v>52819.0</v>
      </c>
      <c r="Y282" s="19">
        <f t="shared" si="264"/>
        <v>33485</v>
      </c>
      <c r="Z282" s="19"/>
      <c r="AA282" s="19">
        <f t="shared" si="20"/>
        <v>15233.66667</v>
      </c>
      <c r="AB282" s="28">
        <f t="shared" si="8"/>
        <v>10.41546788</v>
      </c>
      <c r="AC282" s="29">
        <f t="shared" si="9"/>
        <v>7.008854172</v>
      </c>
      <c r="AD282" s="29">
        <f t="shared" si="10"/>
        <v>6.327475435</v>
      </c>
      <c r="AE282" s="40">
        <f t="shared" si="304"/>
        <v>0.1426766737</v>
      </c>
      <c r="AF282" s="40">
        <f t="shared" si="305"/>
        <v>0.1580409138</v>
      </c>
      <c r="AG282" s="22">
        <f t="shared" si="22"/>
        <v>0.009099819448</v>
      </c>
      <c r="AH282" s="37">
        <f t="shared" si="23"/>
        <v>0.1730755255</v>
      </c>
      <c r="AI282" s="59">
        <f t="shared" ref="AI282:AJ282" si="400">average(X276:X282)</f>
        <v>52179.28571</v>
      </c>
      <c r="AJ282" s="59">
        <f t="shared" si="400"/>
        <v>35382.57143</v>
      </c>
      <c r="AK282" s="60">
        <f t="shared" si="51"/>
        <v>1.474717173</v>
      </c>
      <c r="AL282" s="31"/>
      <c r="AM282" s="19"/>
      <c r="AN282" s="19"/>
      <c r="AO282" s="32"/>
      <c r="AP282" s="32"/>
      <c r="AY282" s="31"/>
      <c r="AZ282" s="87"/>
      <c r="BA282" s="80"/>
      <c r="BB282" s="33"/>
      <c r="BC282" s="31"/>
      <c r="BD282" s="31"/>
      <c r="BE282" s="31"/>
      <c r="BF282" s="31"/>
      <c r="BG282" s="31"/>
      <c r="BH282" s="31"/>
      <c r="BI282" s="31"/>
      <c r="BJ282" s="31"/>
      <c r="BK282" s="31"/>
      <c r="BL282" s="31"/>
      <c r="BM282" s="31"/>
      <c r="BN282" s="31"/>
      <c r="BO282" s="31"/>
      <c r="BP282" s="31"/>
      <c r="BQ282" s="31"/>
      <c r="BR282" s="31"/>
      <c r="BS282" s="31"/>
      <c r="BT282" s="31"/>
    </row>
    <row r="283">
      <c r="A283" s="16">
        <v>44174.0</v>
      </c>
      <c r="B283" s="17">
        <f t="shared" si="302"/>
        <v>6058</v>
      </c>
      <c r="C283" s="71"/>
      <c r="D283" s="71"/>
      <c r="E283" s="72">
        <v>592900.0</v>
      </c>
      <c r="F283" s="19">
        <f t="shared" si="27"/>
        <v>87284</v>
      </c>
      <c r="G283" s="20">
        <f t="shared" si="2"/>
        <v>0.147215382</v>
      </c>
      <c r="H283" s="17">
        <f t="shared" si="71"/>
        <v>3948</v>
      </c>
      <c r="I283" s="72">
        <v>487445.0</v>
      </c>
      <c r="J283" s="20">
        <f t="shared" si="3"/>
        <v>0.822136954</v>
      </c>
      <c r="K283" s="20">
        <f t="shared" si="18"/>
        <v>0.9640616594</v>
      </c>
      <c r="L283" s="17">
        <f t="shared" si="36"/>
        <v>171</v>
      </c>
      <c r="M283" s="72">
        <v>18171.0</v>
      </c>
      <c r="N283" s="22">
        <f t="shared" si="16"/>
        <v>0.03064766402</v>
      </c>
      <c r="O283" s="36">
        <f t="shared" si="19"/>
        <v>0.03593834056</v>
      </c>
      <c r="P283" s="61"/>
      <c r="Q283" s="61"/>
      <c r="R283" s="73">
        <v>69879.0</v>
      </c>
      <c r="S283" s="61">
        <f t="shared" si="332"/>
        <v>6168268</v>
      </c>
      <c r="T283" s="73">
        <v>4143604.0</v>
      </c>
      <c r="U283" s="17">
        <f t="shared" si="59"/>
        <v>3550704</v>
      </c>
      <c r="V283" s="84"/>
      <c r="W283" s="84"/>
      <c r="X283" s="62">
        <v>56034.0</v>
      </c>
      <c r="Y283" s="19">
        <f t="shared" si="264"/>
        <v>30514</v>
      </c>
      <c r="Z283" s="19"/>
      <c r="AA283" s="19">
        <f t="shared" si="20"/>
        <v>15346.68148</v>
      </c>
      <c r="AB283" s="28">
        <f t="shared" si="8"/>
        <v>10.40355541</v>
      </c>
      <c r="AC283" s="29">
        <f t="shared" si="9"/>
        <v>6.988706359</v>
      </c>
      <c r="AD283" s="29">
        <f t="shared" si="10"/>
        <v>5.0369759</v>
      </c>
      <c r="AE283" s="40">
        <f t="shared" si="304"/>
        <v>0.1430879978</v>
      </c>
      <c r="AF283" s="40">
        <f t="shared" si="305"/>
        <v>0.1985318215</v>
      </c>
      <c r="AG283" s="22">
        <f t="shared" si="22"/>
        <v>0.01032305118</v>
      </c>
      <c r="AH283" s="37">
        <f t="shared" si="23"/>
        <v>0.1836068903</v>
      </c>
      <c r="AI283" s="59">
        <f t="shared" ref="AI283:AJ283" si="401">average(X277:X283)</f>
        <v>51863.42857</v>
      </c>
      <c r="AJ283" s="59">
        <f t="shared" si="401"/>
        <v>33761.57143</v>
      </c>
      <c r="AK283" s="60">
        <f t="shared" si="51"/>
        <v>1.536167494</v>
      </c>
      <c r="AL283" s="31"/>
      <c r="AM283" s="19"/>
      <c r="AN283" s="19"/>
      <c r="AO283" s="32"/>
      <c r="AP283" s="32"/>
      <c r="AY283" s="31"/>
      <c r="AZ283" s="87"/>
      <c r="BA283" s="80"/>
      <c r="BB283" s="33"/>
      <c r="BC283" s="31"/>
      <c r="BD283" s="31"/>
      <c r="BE283" s="31"/>
      <c r="BF283" s="31"/>
      <c r="BG283" s="31"/>
      <c r="BH283" s="31"/>
      <c r="BI283" s="31"/>
      <c r="BJ283" s="31"/>
      <c r="BK283" s="31"/>
      <c r="BL283" s="31"/>
      <c r="BM283" s="31"/>
      <c r="BN283" s="31"/>
      <c r="BO283" s="31"/>
      <c r="BP283" s="31"/>
      <c r="BQ283" s="31"/>
      <c r="BR283" s="31"/>
      <c r="BS283" s="31"/>
      <c r="BT283" s="31"/>
    </row>
    <row r="284">
      <c r="A284" s="16">
        <v>44175.0</v>
      </c>
      <c r="B284" s="17">
        <f t="shared" si="302"/>
        <v>6033</v>
      </c>
      <c r="C284" s="71"/>
      <c r="D284" s="71"/>
      <c r="E284" s="72">
        <v>598933.0</v>
      </c>
      <c r="F284" s="19">
        <f t="shared" si="27"/>
        <v>88622</v>
      </c>
      <c r="G284" s="20">
        <f t="shared" si="2"/>
        <v>0.147966467</v>
      </c>
      <c r="H284" s="17">
        <f t="shared" si="71"/>
        <v>4530</v>
      </c>
      <c r="I284" s="72">
        <v>491975.0</v>
      </c>
      <c r="J284" s="20">
        <f t="shared" si="3"/>
        <v>0.8214190903</v>
      </c>
      <c r="K284" s="20">
        <f t="shared" si="18"/>
        <v>0.9640689697</v>
      </c>
      <c r="L284" s="17">
        <f t="shared" si="36"/>
        <v>165</v>
      </c>
      <c r="M284" s="72">
        <v>18336.0</v>
      </c>
      <c r="N284" s="22">
        <f t="shared" si="16"/>
        <v>0.03061444268</v>
      </c>
      <c r="O284" s="36">
        <f t="shared" si="19"/>
        <v>0.03593103029</v>
      </c>
      <c r="P284" s="61"/>
      <c r="Q284" s="61"/>
      <c r="R284" s="73">
        <v>66463.0</v>
      </c>
      <c r="S284" s="61">
        <f t="shared" si="332"/>
        <v>6217871</v>
      </c>
      <c r="T284" s="73">
        <v>4176266.0</v>
      </c>
      <c r="U284" s="17">
        <f t="shared" si="59"/>
        <v>3577333</v>
      </c>
      <c r="V284" s="84"/>
      <c r="W284" s="84"/>
      <c r="X284" s="89">
        <v>49603.0</v>
      </c>
      <c r="Y284" s="19">
        <f t="shared" si="264"/>
        <v>32662</v>
      </c>
      <c r="Z284" s="19"/>
      <c r="AA284" s="19">
        <f t="shared" si="20"/>
        <v>15467.65185</v>
      </c>
      <c r="AB284" s="28">
        <f t="shared" si="8"/>
        <v>10.38158024</v>
      </c>
      <c r="AC284" s="29">
        <f t="shared" si="9"/>
        <v>6.972843373</v>
      </c>
      <c r="AD284" s="29">
        <f t="shared" si="10"/>
        <v>5.41389027</v>
      </c>
      <c r="AE284" s="40">
        <f t="shared" si="304"/>
        <v>0.1434135182</v>
      </c>
      <c r="AF284" s="40">
        <f t="shared" si="305"/>
        <v>0.1847100606</v>
      </c>
      <c r="AG284" s="22">
        <f t="shared" si="22"/>
        <v>0.01017540901</v>
      </c>
      <c r="AH284" s="37">
        <f t="shared" si="23"/>
        <v>0.1836842435</v>
      </c>
      <c r="AI284" s="59">
        <f t="shared" ref="AI284:AJ284" si="402">average(X278:X284)</f>
        <v>50035.71429</v>
      </c>
      <c r="AJ284" s="59">
        <f t="shared" si="402"/>
        <v>31930.57143</v>
      </c>
      <c r="AK284" s="60">
        <f t="shared" si="51"/>
        <v>1.567015936</v>
      </c>
      <c r="AL284" s="31"/>
      <c r="AM284" s="19"/>
      <c r="AN284" s="19"/>
      <c r="AO284" s="32"/>
      <c r="AP284" s="32"/>
      <c r="AY284" s="31"/>
      <c r="AZ284" s="87"/>
      <c r="BA284" s="80"/>
      <c r="BB284" s="33"/>
      <c r="BC284" s="31"/>
      <c r="BD284" s="31"/>
      <c r="BE284" s="31"/>
      <c r="BF284" s="31"/>
      <c r="BG284" s="31"/>
      <c r="BH284" s="31"/>
      <c r="BI284" s="31"/>
      <c r="BJ284" s="31"/>
      <c r="BK284" s="31"/>
      <c r="BL284" s="31"/>
      <c r="BM284" s="31"/>
      <c r="BN284" s="31"/>
      <c r="BO284" s="31"/>
      <c r="BP284" s="31"/>
      <c r="BQ284" s="31"/>
      <c r="BR284" s="31"/>
      <c r="BS284" s="31"/>
      <c r="BT284" s="31"/>
    </row>
    <row r="285">
      <c r="A285" s="16">
        <v>44176.0</v>
      </c>
      <c r="B285" s="17">
        <f t="shared" si="302"/>
        <v>6310</v>
      </c>
      <c r="C285" s="71"/>
      <c r="D285" s="71"/>
      <c r="E285" s="72">
        <v>605243.0</v>
      </c>
      <c r="F285" s="19">
        <f t="shared" si="27"/>
        <v>89846</v>
      </c>
      <c r="G285" s="20">
        <f t="shared" si="2"/>
        <v>0.1484461613</v>
      </c>
      <c r="H285" s="17">
        <f t="shared" si="71"/>
        <v>4911</v>
      </c>
      <c r="I285" s="72">
        <v>496886.0</v>
      </c>
      <c r="J285" s="20">
        <f t="shared" si="3"/>
        <v>0.8209694288</v>
      </c>
      <c r="K285" s="20">
        <f t="shared" si="18"/>
        <v>0.9640839974</v>
      </c>
      <c r="L285" s="17">
        <f t="shared" si="36"/>
        <v>175</v>
      </c>
      <c r="M285" s="72">
        <v>18511.0</v>
      </c>
      <c r="N285" s="22">
        <f t="shared" si="16"/>
        <v>0.0305844099</v>
      </c>
      <c r="O285" s="36">
        <f t="shared" si="19"/>
        <v>0.03591600262</v>
      </c>
      <c r="P285" s="61"/>
      <c r="Q285" s="61"/>
      <c r="R285" s="73">
        <v>64845.0</v>
      </c>
      <c r="S285" s="61">
        <f t="shared" si="332"/>
        <v>6271943</v>
      </c>
      <c r="T285" s="73">
        <v>4216052.0</v>
      </c>
      <c r="U285" s="17">
        <f t="shared" si="59"/>
        <v>3610809</v>
      </c>
      <c r="V285" s="84"/>
      <c r="W285" s="84"/>
      <c r="X285" s="62">
        <v>54072.0</v>
      </c>
      <c r="Y285" s="19">
        <f t="shared" si="264"/>
        <v>39786</v>
      </c>
      <c r="Z285" s="19"/>
      <c r="AA285" s="19">
        <f t="shared" si="20"/>
        <v>15615.00741</v>
      </c>
      <c r="AB285" s="28">
        <f t="shared" si="8"/>
        <v>10.36268573</v>
      </c>
      <c r="AC285" s="29">
        <f t="shared" si="9"/>
        <v>6.965883125</v>
      </c>
      <c r="AD285" s="29">
        <f t="shared" si="10"/>
        <v>6.305229794</v>
      </c>
      <c r="AE285" s="40">
        <f t="shared" si="304"/>
        <v>0.1435568157</v>
      </c>
      <c r="AF285" s="40">
        <f t="shared" si="305"/>
        <v>0.158598502</v>
      </c>
      <c r="AG285" s="22">
        <f t="shared" si="22"/>
        <v>0.01053540212</v>
      </c>
      <c r="AH285" s="37">
        <f t="shared" si="23"/>
        <v>0.185910138</v>
      </c>
      <c r="AI285" s="59">
        <f t="shared" ref="AI285:AJ285" si="403">average(X279:X285)</f>
        <v>49279.57143</v>
      </c>
      <c r="AJ285" s="59">
        <f t="shared" si="403"/>
        <v>31937.85714</v>
      </c>
      <c r="AK285" s="60">
        <f t="shared" si="51"/>
        <v>1.542983025</v>
      </c>
      <c r="AL285" s="31"/>
      <c r="AM285" s="19"/>
      <c r="AN285" s="19"/>
      <c r="AO285" s="32"/>
      <c r="AP285" s="32"/>
      <c r="AY285" s="31"/>
      <c r="AZ285" s="87"/>
      <c r="BA285" s="80"/>
      <c r="BB285" s="33"/>
      <c r="BC285" s="31"/>
      <c r="BD285" s="31"/>
      <c r="BE285" s="31"/>
      <c r="BF285" s="31"/>
      <c r="BG285" s="31"/>
      <c r="BH285" s="31"/>
      <c r="BI285" s="31"/>
      <c r="BJ285" s="31"/>
      <c r="BK285" s="31"/>
      <c r="BL285" s="31"/>
      <c r="BM285" s="31"/>
      <c r="BN285" s="31"/>
      <c r="BO285" s="31"/>
      <c r="BP285" s="31"/>
      <c r="BQ285" s="31"/>
      <c r="BR285" s="31"/>
      <c r="BS285" s="31"/>
      <c r="BT285" s="31"/>
    </row>
    <row r="286">
      <c r="A286" s="16">
        <v>44177.0</v>
      </c>
      <c r="B286" s="17">
        <f t="shared" si="302"/>
        <v>6388</v>
      </c>
      <c r="C286" s="71"/>
      <c r="D286" s="71"/>
      <c r="E286" s="72">
        <v>611631.0</v>
      </c>
      <c r="F286" s="19">
        <f t="shared" si="27"/>
        <v>91602</v>
      </c>
      <c r="G286" s="20">
        <f t="shared" si="2"/>
        <v>0.1497667711</v>
      </c>
      <c r="H286" s="17">
        <f t="shared" si="71"/>
        <v>4490</v>
      </c>
      <c r="I286" s="72">
        <v>501376.0</v>
      </c>
      <c r="J286" s="20">
        <f t="shared" si="3"/>
        <v>0.8197360827</v>
      </c>
      <c r="K286" s="20">
        <f t="shared" si="18"/>
        <v>0.9641308465</v>
      </c>
      <c r="L286" s="17">
        <f t="shared" si="36"/>
        <v>142</v>
      </c>
      <c r="M286" s="72">
        <v>18653.0</v>
      </c>
      <c r="N286" s="22">
        <f t="shared" si="16"/>
        <v>0.03049714616</v>
      </c>
      <c r="O286" s="36">
        <f t="shared" si="19"/>
        <v>0.03586915345</v>
      </c>
      <c r="P286" s="61"/>
      <c r="Q286" s="61"/>
      <c r="R286" s="73">
        <v>62224.0</v>
      </c>
      <c r="S286" s="61">
        <f t="shared" si="332"/>
        <v>6331331</v>
      </c>
      <c r="T286" s="73">
        <v>4253821.0</v>
      </c>
      <c r="U286" s="17">
        <f t="shared" si="59"/>
        <v>3642190</v>
      </c>
      <c r="V286" s="84"/>
      <c r="W286" s="84"/>
      <c r="X286" s="62">
        <v>59388.0</v>
      </c>
      <c r="Y286" s="19">
        <f t="shared" si="264"/>
        <v>37769</v>
      </c>
      <c r="Z286" s="19"/>
      <c r="AA286" s="19">
        <f t="shared" si="20"/>
        <v>15754.89259</v>
      </c>
      <c r="AB286" s="28">
        <f t="shared" si="8"/>
        <v>10.35155347</v>
      </c>
      <c r="AC286" s="29">
        <f t="shared" si="9"/>
        <v>6.954881293</v>
      </c>
      <c r="AD286" s="29">
        <f t="shared" si="10"/>
        <v>5.912492173</v>
      </c>
      <c r="AE286" s="40">
        <f t="shared" si="304"/>
        <v>0.1437839063</v>
      </c>
      <c r="AF286" s="40">
        <f t="shared" si="305"/>
        <v>0.1691334163</v>
      </c>
      <c r="AG286" s="22">
        <f t="shared" si="22"/>
        <v>0.01055443847</v>
      </c>
      <c r="AH286" s="37">
        <f t="shared" si="23"/>
        <v>0.1868329226</v>
      </c>
      <c r="AI286" s="59">
        <f t="shared" ref="AI286:AJ286" si="404">average(X280:X286)</f>
        <v>49917.57143</v>
      </c>
      <c r="AJ286" s="59">
        <f t="shared" si="404"/>
        <v>32056.14286</v>
      </c>
      <c r="AK286" s="60">
        <f t="shared" si="51"/>
        <v>1.557192069</v>
      </c>
      <c r="AL286" s="31"/>
      <c r="AM286" s="19"/>
      <c r="AN286" s="19"/>
      <c r="AO286" s="32"/>
      <c r="AP286" s="32"/>
      <c r="AY286" s="31"/>
      <c r="AZ286" s="87"/>
      <c r="BA286" s="80"/>
      <c r="BB286" s="33"/>
      <c r="BC286" s="31"/>
      <c r="BD286" s="31"/>
      <c r="BE286" s="31"/>
      <c r="BF286" s="31"/>
      <c r="BG286" s="31"/>
      <c r="BH286" s="31"/>
      <c r="BI286" s="31"/>
      <c r="BJ286" s="31"/>
      <c r="BK286" s="31"/>
      <c r="BL286" s="31"/>
      <c r="BM286" s="31"/>
      <c r="BN286" s="31"/>
      <c r="BO286" s="31"/>
      <c r="BP286" s="31"/>
      <c r="BQ286" s="31"/>
      <c r="BR286" s="31"/>
      <c r="BS286" s="31"/>
      <c r="BT286" s="31"/>
    </row>
    <row r="287">
      <c r="A287" s="16">
        <v>44178.0</v>
      </c>
      <c r="B287" s="17">
        <f t="shared" si="302"/>
        <v>6189</v>
      </c>
      <c r="C287" s="71"/>
      <c r="D287" s="71"/>
      <c r="E287" s="72">
        <v>617820.0</v>
      </c>
      <c r="F287" s="19">
        <f t="shared" si="27"/>
        <v>93165</v>
      </c>
      <c r="G287" s="20">
        <f t="shared" si="2"/>
        <v>0.1507963485</v>
      </c>
      <c r="H287" s="17">
        <f t="shared" si="71"/>
        <v>4460</v>
      </c>
      <c r="I287" s="72">
        <v>505836.0</v>
      </c>
      <c r="J287" s="20">
        <f t="shared" si="3"/>
        <v>0.8187433233</v>
      </c>
      <c r="K287" s="20">
        <f t="shared" si="18"/>
        <v>0.9641307145</v>
      </c>
      <c r="L287" s="17">
        <f t="shared" si="36"/>
        <v>166</v>
      </c>
      <c r="M287" s="72">
        <v>18819.0</v>
      </c>
      <c r="N287" s="22">
        <f t="shared" si="16"/>
        <v>0.03046032825</v>
      </c>
      <c r="O287" s="36">
        <f t="shared" si="19"/>
        <v>0.03586928553</v>
      </c>
      <c r="P287" s="61"/>
      <c r="Q287" s="61"/>
      <c r="R287" s="73">
        <v>63598.0</v>
      </c>
      <c r="S287" s="61">
        <f t="shared" si="332"/>
        <v>6382379</v>
      </c>
      <c r="T287" s="73">
        <v>4279168.0</v>
      </c>
      <c r="U287" s="17">
        <f t="shared" si="59"/>
        <v>3661348</v>
      </c>
      <c r="V287" s="84"/>
      <c r="W287" s="84"/>
      <c r="X287" s="62">
        <v>51048.0</v>
      </c>
      <c r="Y287" s="19">
        <f t="shared" si="264"/>
        <v>25347</v>
      </c>
      <c r="Z287" s="19"/>
      <c r="AA287" s="19">
        <f t="shared" si="20"/>
        <v>15848.77037</v>
      </c>
      <c r="AB287" s="28">
        <f t="shared" si="8"/>
        <v>10.33048299</v>
      </c>
      <c r="AC287" s="29">
        <f t="shared" si="9"/>
        <v>6.926237415</v>
      </c>
      <c r="AD287" s="29">
        <f t="shared" si="10"/>
        <v>4.095492002</v>
      </c>
      <c r="AE287" s="40">
        <f t="shared" si="304"/>
        <v>0.1443785334</v>
      </c>
      <c r="AF287" s="40">
        <f t="shared" si="305"/>
        <v>0.2441709078</v>
      </c>
      <c r="AG287" s="22">
        <f t="shared" si="22"/>
        <v>0.01011884617</v>
      </c>
      <c r="AH287" s="37">
        <f t="shared" si="23"/>
        <v>0.1900377597</v>
      </c>
      <c r="AI287" s="59">
        <f t="shared" ref="AI287:AJ287" si="405">average(X281:X287)</f>
        <v>49976.71429</v>
      </c>
      <c r="AJ287" s="59">
        <f t="shared" si="405"/>
        <v>31590.71429</v>
      </c>
      <c r="AK287" s="60">
        <f t="shared" si="51"/>
        <v>1.582006467</v>
      </c>
      <c r="AL287" s="31"/>
      <c r="AM287" s="19"/>
      <c r="AN287" s="19"/>
      <c r="AO287" s="32"/>
      <c r="AP287" s="32"/>
      <c r="AY287" s="31"/>
      <c r="AZ287" s="87"/>
      <c r="BA287" s="80"/>
      <c r="BB287" s="33"/>
      <c r="BC287" s="31"/>
      <c r="BD287" s="31"/>
      <c r="BE287" s="31"/>
      <c r="BF287" s="31"/>
      <c r="BG287" s="31"/>
      <c r="BH287" s="31"/>
      <c r="BI287" s="31"/>
      <c r="BJ287" s="31"/>
      <c r="BK287" s="31"/>
      <c r="BL287" s="31"/>
      <c r="BM287" s="31"/>
      <c r="BN287" s="31"/>
      <c r="BO287" s="31"/>
      <c r="BP287" s="31"/>
      <c r="BQ287" s="31"/>
      <c r="BR287" s="31"/>
      <c r="BS287" s="31"/>
      <c r="BT287" s="31"/>
    </row>
    <row r="288">
      <c r="A288" s="16">
        <v>44179.0</v>
      </c>
      <c r="B288" s="17">
        <f t="shared" si="302"/>
        <v>5489</v>
      </c>
      <c r="C288" s="71"/>
      <c r="D288" s="71"/>
      <c r="E288" s="72">
        <v>623309.0</v>
      </c>
      <c r="F288" s="19">
        <f t="shared" si="27"/>
        <v>93396</v>
      </c>
      <c r="G288" s="20">
        <f t="shared" si="2"/>
        <v>0.1498390044</v>
      </c>
      <c r="H288" s="17">
        <f t="shared" si="71"/>
        <v>5121</v>
      </c>
      <c r="I288" s="72">
        <v>510957.0</v>
      </c>
      <c r="J288" s="20">
        <f t="shared" si="3"/>
        <v>0.8197491132</v>
      </c>
      <c r="K288" s="20">
        <f t="shared" si="18"/>
        <v>0.9642280903</v>
      </c>
      <c r="L288" s="17">
        <f t="shared" si="36"/>
        <v>137</v>
      </c>
      <c r="M288" s="72">
        <v>18956.0</v>
      </c>
      <c r="N288" s="22">
        <f t="shared" si="16"/>
        <v>0.03041188239</v>
      </c>
      <c r="O288" s="36">
        <f t="shared" si="19"/>
        <v>0.03577190973</v>
      </c>
      <c r="P288" s="61"/>
      <c r="Q288" s="61"/>
      <c r="R288" s="73">
        <v>64067.0</v>
      </c>
      <c r="S288" s="61">
        <f t="shared" si="332"/>
        <v>6424385</v>
      </c>
      <c r="T288" s="73">
        <v>4308544.0</v>
      </c>
      <c r="U288" s="17">
        <f t="shared" si="59"/>
        <v>3685235</v>
      </c>
      <c r="V288" s="84"/>
      <c r="W288" s="84"/>
      <c r="X288" s="62">
        <v>42006.0</v>
      </c>
      <c r="Y288" s="19">
        <f t="shared" si="264"/>
        <v>29376</v>
      </c>
      <c r="Z288" s="19"/>
      <c r="AA288" s="19">
        <f t="shared" si="20"/>
        <v>15957.57037</v>
      </c>
      <c r="AB288" s="28">
        <f t="shared" si="8"/>
        <v>10.30690236</v>
      </c>
      <c r="AC288" s="29">
        <f t="shared" si="9"/>
        <v>6.912372515</v>
      </c>
      <c r="AD288" s="29">
        <f t="shared" si="10"/>
        <v>5.351794498</v>
      </c>
      <c r="AE288" s="40">
        <f t="shared" si="304"/>
        <v>0.1446681292</v>
      </c>
      <c r="AF288" s="40">
        <f t="shared" si="305"/>
        <v>0.1868532135</v>
      </c>
      <c r="AG288" s="22">
        <f t="shared" si="22"/>
        <v>0.008884464731</v>
      </c>
      <c r="AH288" s="37">
        <f t="shared" si="23"/>
        <v>0.1824022993</v>
      </c>
      <c r="AI288" s="59">
        <f t="shared" ref="AI288:AJ288" si="406">average(X282:X288)</f>
        <v>52138.57143</v>
      </c>
      <c r="AJ288" s="59">
        <f t="shared" si="406"/>
        <v>32705.57143</v>
      </c>
      <c r="AK288" s="60">
        <f t="shared" si="51"/>
        <v>1.594180109</v>
      </c>
      <c r="AL288" s="31"/>
      <c r="AM288" s="19"/>
      <c r="AN288" s="19"/>
      <c r="AO288" s="32"/>
      <c r="AP288" s="32"/>
      <c r="AY288" s="31"/>
      <c r="AZ288" s="87"/>
      <c r="BA288" s="80"/>
      <c r="BB288" s="33"/>
      <c r="BC288" s="31"/>
      <c r="BD288" s="31"/>
      <c r="BE288" s="31"/>
      <c r="BF288" s="31"/>
      <c r="BG288" s="31"/>
      <c r="BH288" s="31"/>
      <c r="BI288" s="31"/>
      <c r="BJ288" s="31"/>
      <c r="BK288" s="31"/>
      <c r="BL288" s="31"/>
      <c r="BM288" s="31"/>
      <c r="BN288" s="31"/>
      <c r="BO288" s="31"/>
      <c r="BP288" s="31"/>
      <c r="BQ288" s="31"/>
      <c r="BR288" s="31"/>
      <c r="BS288" s="31"/>
      <c r="BT288" s="31"/>
    </row>
    <row r="289">
      <c r="A289" s="16">
        <v>44180.0</v>
      </c>
      <c r="B289" s="17">
        <f t="shared" si="302"/>
        <v>6120</v>
      </c>
      <c r="C289" s="71"/>
      <c r="D289" s="71"/>
      <c r="E289" s="72">
        <v>629429.0</v>
      </c>
      <c r="F289" s="19">
        <f t="shared" si="27"/>
        <v>93662</v>
      </c>
      <c r="G289" s="20">
        <f t="shared" si="2"/>
        <v>0.1488047103</v>
      </c>
      <c r="H289" s="17">
        <f t="shared" si="71"/>
        <v>5699</v>
      </c>
      <c r="I289" s="72">
        <v>516656.0</v>
      </c>
      <c r="J289" s="20">
        <f t="shared" si="3"/>
        <v>0.8208328501</v>
      </c>
      <c r="K289" s="20">
        <f t="shared" si="18"/>
        <v>0.9643296433</v>
      </c>
      <c r="L289" s="17">
        <f t="shared" si="36"/>
        <v>155</v>
      </c>
      <c r="M289" s="72">
        <v>19111.0</v>
      </c>
      <c r="N289" s="22">
        <f t="shared" si="16"/>
        <v>0.03036243961</v>
      </c>
      <c r="O289" s="36">
        <f t="shared" si="19"/>
        <v>0.0356703567</v>
      </c>
      <c r="P289" s="61"/>
      <c r="Q289" s="61"/>
      <c r="R289" s="73">
        <v>65666.0</v>
      </c>
      <c r="S289" s="61">
        <f t="shared" si="332"/>
        <v>6485085</v>
      </c>
      <c r="T289" s="73">
        <v>4347393.0</v>
      </c>
      <c r="U289" s="17">
        <f t="shared" si="59"/>
        <v>3717964</v>
      </c>
      <c r="V289" s="84"/>
      <c r="W289" s="84"/>
      <c r="X289" s="62">
        <v>60700.0</v>
      </c>
      <c r="Y289" s="19">
        <f t="shared" si="264"/>
        <v>38849</v>
      </c>
      <c r="Z289" s="19"/>
      <c r="AA289" s="19">
        <f t="shared" si="20"/>
        <v>16101.45556</v>
      </c>
      <c r="AB289" s="28">
        <f t="shared" si="8"/>
        <v>10.30312394</v>
      </c>
      <c r="AC289" s="29">
        <f t="shared" si="9"/>
        <v>6.906883858</v>
      </c>
      <c r="AD289" s="29">
        <f t="shared" si="10"/>
        <v>6.347875817</v>
      </c>
      <c r="AE289" s="40">
        <f t="shared" si="304"/>
        <v>0.1447830918</v>
      </c>
      <c r="AF289" s="40">
        <f t="shared" si="305"/>
        <v>0.1575330124</v>
      </c>
      <c r="AG289" s="22">
        <f t="shared" si="22"/>
        <v>0.00981856511</v>
      </c>
      <c r="AH289" s="37">
        <f t="shared" si="23"/>
        <v>0.1817603701</v>
      </c>
      <c r="AI289" s="59">
        <f t="shared" ref="AI289:AJ289" si="407">average(X283:X289)</f>
        <v>53264.42857</v>
      </c>
      <c r="AJ289" s="59">
        <f t="shared" si="407"/>
        <v>33471.85714</v>
      </c>
      <c r="AK289" s="60">
        <f t="shared" si="51"/>
        <v>1.591319787</v>
      </c>
      <c r="AL289" s="31"/>
      <c r="AM289" s="19"/>
      <c r="AN289" s="19"/>
      <c r="AO289" s="32"/>
      <c r="AP289" s="32"/>
      <c r="AY289" s="31"/>
      <c r="AZ289" s="87"/>
      <c r="BA289" s="80"/>
      <c r="BB289" s="33"/>
      <c r="BC289" s="31"/>
      <c r="BD289" s="31"/>
      <c r="BE289" s="31"/>
      <c r="BF289" s="31"/>
      <c r="BG289" s="31"/>
      <c r="BH289" s="31"/>
      <c r="BI289" s="31"/>
      <c r="BJ289" s="31"/>
      <c r="BK289" s="31"/>
      <c r="BL289" s="31"/>
      <c r="BM289" s="31"/>
      <c r="BN289" s="31"/>
      <c r="BO289" s="31"/>
      <c r="BP289" s="31"/>
      <c r="BQ289" s="31"/>
      <c r="BR289" s="31"/>
      <c r="BS289" s="31"/>
      <c r="BT289" s="31"/>
    </row>
    <row r="290">
      <c r="A290" s="16">
        <v>44181.0</v>
      </c>
      <c r="B290" s="17">
        <f t="shared" si="302"/>
        <v>6725</v>
      </c>
      <c r="C290" s="71"/>
      <c r="D290" s="71"/>
      <c r="E290" s="72">
        <v>636154.0</v>
      </c>
      <c r="F290" s="19">
        <f t="shared" si="27"/>
        <v>94922</v>
      </c>
      <c r="G290" s="20">
        <f t="shared" si="2"/>
        <v>0.1492122977</v>
      </c>
      <c r="H290" s="17">
        <f t="shared" si="71"/>
        <v>5328</v>
      </c>
      <c r="I290" s="72">
        <v>521984.0</v>
      </c>
      <c r="J290" s="20">
        <f t="shared" si="3"/>
        <v>0.8205308777</v>
      </c>
      <c r="K290" s="20">
        <f t="shared" si="18"/>
        <v>0.9644366926</v>
      </c>
      <c r="L290" s="17">
        <f t="shared" si="36"/>
        <v>137</v>
      </c>
      <c r="M290" s="72">
        <v>19248.0</v>
      </c>
      <c r="N290" s="22">
        <f t="shared" si="16"/>
        <v>0.03025682461</v>
      </c>
      <c r="O290" s="36">
        <f t="shared" si="19"/>
        <v>0.03556330742</v>
      </c>
      <c r="P290" s="61"/>
      <c r="Q290" s="61"/>
      <c r="R290" s="73">
        <v>62364.0</v>
      </c>
      <c r="S290" s="61">
        <f t="shared" si="332"/>
        <v>6546376</v>
      </c>
      <c r="T290" s="73">
        <v>4383985.0</v>
      </c>
      <c r="U290" s="17">
        <f t="shared" si="59"/>
        <v>3747831</v>
      </c>
      <c r="V290" s="84"/>
      <c r="W290" s="84"/>
      <c r="X290" s="62">
        <v>61291.0</v>
      </c>
      <c r="Y290" s="19">
        <f t="shared" si="264"/>
        <v>36592</v>
      </c>
      <c r="Z290" s="19"/>
      <c r="AA290" s="19">
        <f t="shared" si="20"/>
        <v>16236.98148</v>
      </c>
      <c r="AB290" s="28">
        <f t="shared" si="8"/>
        <v>10.29055229</v>
      </c>
      <c r="AC290" s="29">
        <f t="shared" si="9"/>
        <v>6.891389506</v>
      </c>
      <c r="AD290" s="29">
        <f t="shared" si="10"/>
        <v>5.441189591</v>
      </c>
      <c r="AE290" s="40">
        <f t="shared" si="304"/>
        <v>0.1451086169</v>
      </c>
      <c r="AF290" s="40">
        <f t="shared" si="305"/>
        <v>0.1837833406</v>
      </c>
      <c r="AG290" s="22">
        <f t="shared" si="22"/>
        <v>0.01068428687</v>
      </c>
      <c r="AH290" s="37">
        <f t="shared" si="23"/>
        <v>0.1799393463</v>
      </c>
      <c r="AI290" s="59">
        <f t="shared" ref="AI290:AJ290" si="408">average(X284:X290)</f>
        <v>54015.42857</v>
      </c>
      <c r="AJ290" s="59">
        <f t="shared" si="408"/>
        <v>34340.14286</v>
      </c>
      <c r="AK290" s="60">
        <f t="shared" si="51"/>
        <v>1.572952937</v>
      </c>
      <c r="AL290" s="31"/>
      <c r="AM290" s="19"/>
      <c r="AN290" s="19"/>
      <c r="AO290" s="32"/>
      <c r="AP290" s="32"/>
      <c r="AY290" s="31"/>
      <c r="AZ290" s="87"/>
      <c r="BA290" s="80"/>
      <c r="BB290" s="33"/>
      <c r="BC290" s="31"/>
      <c r="BD290" s="31"/>
      <c r="BE290" s="31"/>
      <c r="BF290" s="31"/>
      <c r="BG290" s="31"/>
      <c r="BH290" s="31"/>
      <c r="BI290" s="31"/>
      <c r="BJ290" s="31"/>
      <c r="BK290" s="31"/>
      <c r="BL290" s="31"/>
      <c r="BM290" s="31"/>
      <c r="BN290" s="31"/>
      <c r="BO290" s="31"/>
      <c r="BP290" s="31"/>
      <c r="BQ290" s="31"/>
      <c r="BR290" s="31"/>
      <c r="BS290" s="31"/>
      <c r="BT290" s="31"/>
    </row>
    <row r="291">
      <c r="A291" s="16">
        <v>44182.0</v>
      </c>
      <c r="B291" s="17">
        <f t="shared" si="302"/>
        <v>7354</v>
      </c>
      <c r="C291" s="71"/>
      <c r="D291" s="71"/>
      <c r="E291" s="72">
        <v>643508.0</v>
      </c>
      <c r="F291" s="19">
        <f t="shared" si="27"/>
        <v>97139</v>
      </c>
      <c r="G291" s="20">
        <f t="shared" si="2"/>
        <v>0.1509522803</v>
      </c>
      <c r="H291" s="17">
        <f t="shared" si="71"/>
        <v>4995</v>
      </c>
      <c r="I291" s="72">
        <v>526979.0</v>
      </c>
      <c r="J291" s="20">
        <f t="shared" si="3"/>
        <v>0.8189160042</v>
      </c>
      <c r="K291" s="20">
        <f t="shared" si="18"/>
        <v>0.9645111637</v>
      </c>
      <c r="L291" s="17">
        <f t="shared" si="36"/>
        <v>142</v>
      </c>
      <c r="M291" s="72">
        <v>19390.0</v>
      </c>
      <c r="N291" s="22">
        <f t="shared" si="16"/>
        <v>0.03013171553</v>
      </c>
      <c r="O291" s="36">
        <f t="shared" si="19"/>
        <v>0.0354888363</v>
      </c>
      <c r="P291" s="61"/>
      <c r="Q291" s="61"/>
      <c r="R291" s="73">
        <v>62250.0</v>
      </c>
      <c r="S291" s="61">
        <f t="shared" si="332"/>
        <v>6607005</v>
      </c>
      <c r="T291" s="73">
        <v>4427446.0</v>
      </c>
      <c r="U291" s="17">
        <f t="shared" si="59"/>
        <v>3783938</v>
      </c>
      <c r="V291" s="84"/>
      <c r="W291" s="84"/>
      <c r="X291" s="62">
        <v>60629.0</v>
      </c>
      <c r="Y291" s="19">
        <f t="shared" si="264"/>
        <v>43461</v>
      </c>
      <c r="Z291" s="19"/>
      <c r="AA291" s="19">
        <f t="shared" si="20"/>
        <v>16397.94815</v>
      </c>
      <c r="AB291" s="28">
        <f t="shared" si="8"/>
        <v>10.2671684</v>
      </c>
      <c r="AC291" s="29">
        <f t="shared" si="9"/>
        <v>6.88017243</v>
      </c>
      <c r="AD291" s="29">
        <f t="shared" si="10"/>
        <v>5.909844982</v>
      </c>
      <c r="AE291" s="40">
        <f t="shared" si="304"/>
        <v>0.1453451945</v>
      </c>
      <c r="AF291" s="40">
        <f t="shared" si="305"/>
        <v>0.169209176</v>
      </c>
      <c r="AG291" s="22">
        <f t="shared" si="22"/>
        <v>0.01156009394</v>
      </c>
      <c r="AH291" s="37">
        <f t="shared" si="23"/>
        <v>0.1774623776</v>
      </c>
      <c r="AI291" s="59">
        <f t="shared" ref="AI291:AJ291" si="409">average(X285:X291)</f>
        <v>55590.57143</v>
      </c>
      <c r="AJ291" s="59">
        <f t="shared" si="409"/>
        <v>35882.85714</v>
      </c>
      <c r="AK291" s="60">
        <f t="shared" si="51"/>
        <v>1.549223664</v>
      </c>
      <c r="AL291" s="31"/>
      <c r="AM291" s="19"/>
      <c r="AN291" s="19"/>
      <c r="AO291" s="32"/>
      <c r="AP291" s="32"/>
      <c r="AY291" s="31"/>
      <c r="AZ291" s="87"/>
      <c r="BA291" s="80"/>
      <c r="BB291" s="33"/>
      <c r="BC291" s="31"/>
      <c r="BD291" s="31"/>
      <c r="BE291" s="31"/>
      <c r="BF291" s="31"/>
      <c r="BG291" s="31"/>
      <c r="BH291" s="31"/>
      <c r="BI291" s="31"/>
      <c r="BJ291" s="31"/>
      <c r="BK291" s="31"/>
      <c r="BL291" s="31"/>
      <c r="BM291" s="31"/>
      <c r="BN291" s="31"/>
      <c r="BO291" s="31"/>
      <c r="BP291" s="31"/>
      <c r="BQ291" s="31"/>
      <c r="BR291" s="31"/>
      <c r="BS291" s="31"/>
      <c r="BT291" s="31"/>
    </row>
    <row r="292">
      <c r="A292" s="16">
        <v>44183.0</v>
      </c>
      <c r="B292" s="17">
        <f t="shared" si="302"/>
        <v>6689</v>
      </c>
      <c r="C292" s="71"/>
      <c r="D292" s="71"/>
      <c r="E292" s="72">
        <v>650197.0</v>
      </c>
      <c r="F292" s="19">
        <f t="shared" si="27"/>
        <v>98688</v>
      </c>
      <c r="G292" s="20">
        <f t="shared" si="2"/>
        <v>0.1517816908</v>
      </c>
      <c r="H292" s="17">
        <f t="shared" si="71"/>
        <v>5016</v>
      </c>
      <c r="I292" s="72">
        <v>531995.0</v>
      </c>
      <c r="J292" s="20">
        <f t="shared" si="3"/>
        <v>0.8182058668</v>
      </c>
      <c r="K292" s="20">
        <f t="shared" si="18"/>
        <v>0.9646170779</v>
      </c>
      <c r="L292" s="17">
        <f t="shared" si="36"/>
        <v>124</v>
      </c>
      <c r="M292" s="72">
        <v>19514.0</v>
      </c>
      <c r="N292" s="22">
        <f t="shared" si="16"/>
        <v>0.03001244238</v>
      </c>
      <c r="O292" s="36">
        <f t="shared" si="19"/>
        <v>0.03538292213</v>
      </c>
      <c r="P292" s="61"/>
      <c r="Q292" s="61"/>
      <c r="R292" s="73">
        <v>62717.0</v>
      </c>
      <c r="S292" s="61">
        <f t="shared" si="332"/>
        <v>6674683</v>
      </c>
      <c r="T292" s="73">
        <v>4465960.0</v>
      </c>
      <c r="U292" s="17">
        <f t="shared" si="59"/>
        <v>3815763</v>
      </c>
      <c r="V292" s="84"/>
      <c r="W292" s="84"/>
      <c r="X292" s="62">
        <v>67678.0</v>
      </c>
      <c r="Y292" s="19">
        <f t="shared" si="264"/>
        <v>38514</v>
      </c>
      <c r="Z292" s="19"/>
      <c r="AA292" s="19">
        <f t="shared" si="20"/>
        <v>16540.59259</v>
      </c>
      <c r="AB292" s="28">
        <f t="shared" si="8"/>
        <v>10.2656318</v>
      </c>
      <c r="AC292" s="29">
        <f t="shared" si="9"/>
        <v>6.86862597</v>
      </c>
      <c r="AD292" s="29">
        <f t="shared" si="10"/>
        <v>5.757811332</v>
      </c>
      <c r="AE292" s="40">
        <f t="shared" si="304"/>
        <v>0.1455895261</v>
      </c>
      <c r="AF292" s="40">
        <f t="shared" si="305"/>
        <v>0.1736771044</v>
      </c>
      <c r="AG292" s="22">
        <f t="shared" si="22"/>
        <v>0.01039458717</v>
      </c>
      <c r="AH292" s="37">
        <f t="shared" si="23"/>
        <v>0.1798821966</v>
      </c>
      <c r="AI292" s="59">
        <f t="shared" ref="AI292:AJ292" si="410">average(X286:X292)</f>
        <v>57534.28571</v>
      </c>
      <c r="AJ292" s="59">
        <f t="shared" si="410"/>
        <v>35701.14286</v>
      </c>
      <c r="AK292" s="60">
        <f t="shared" si="51"/>
        <v>1.611553052</v>
      </c>
      <c r="AL292" s="31"/>
      <c r="AM292" s="19"/>
      <c r="AN292" s="19"/>
      <c r="AO292" s="32"/>
      <c r="AP292" s="32"/>
      <c r="AY292" s="31"/>
      <c r="AZ292" s="87"/>
      <c r="BA292" s="80"/>
      <c r="BB292" s="33"/>
      <c r="BC292" s="31"/>
      <c r="BD292" s="31"/>
      <c r="BE292" s="31"/>
      <c r="BF292" s="31"/>
      <c r="BG292" s="31"/>
      <c r="BH292" s="31"/>
      <c r="BI292" s="31"/>
      <c r="BJ292" s="31"/>
      <c r="BK292" s="31"/>
      <c r="BL292" s="31"/>
      <c r="BM292" s="31"/>
      <c r="BN292" s="31"/>
      <c r="BO292" s="31"/>
      <c r="BP292" s="31"/>
      <c r="BQ292" s="31"/>
      <c r="BR292" s="31"/>
      <c r="BS292" s="31"/>
      <c r="BT292" s="31"/>
    </row>
    <row r="293">
      <c r="A293" s="16">
        <v>44184.0</v>
      </c>
      <c r="B293" s="17">
        <f t="shared" si="302"/>
        <v>7751</v>
      </c>
      <c r="C293" s="71"/>
      <c r="D293" s="71"/>
      <c r="E293" s="72">
        <v>657948.0</v>
      </c>
      <c r="F293" s="19">
        <f t="shared" si="27"/>
        <v>102029</v>
      </c>
      <c r="G293" s="20">
        <f t="shared" si="2"/>
        <v>0.1550715254</v>
      </c>
      <c r="H293" s="17">
        <f t="shared" si="71"/>
        <v>4265</v>
      </c>
      <c r="I293" s="72">
        <v>536260.0</v>
      </c>
      <c r="J293" s="20">
        <f t="shared" si="3"/>
        <v>0.8150492136</v>
      </c>
      <c r="K293" s="20">
        <f t="shared" si="18"/>
        <v>0.9646369345</v>
      </c>
      <c r="L293" s="17">
        <f t="shared" si="36"/>
        <v>145</v>
      </c>
      <c r="M293" s="72">
        <v>19659.0</v>
      </c>
      <c r="N293" s="22">
        <f t="shared" si="16"/>
        <v>0.02987926098</v>
      </c>
      <c r="O293" s="36">
        <f t="shared" si="19"/>
        <v>0.03536306548</v>
      </c>
      <c r="P293" s="61"/>
      <c r="Q293" s="61"/>
      <c r="R293" s="73">
        <v>64071.0</v>
      </c>
      <c r="S293" s="61">
        <f t="shared" si="332"/>
        <v>6738451</v>
      </c>
      <c r="T293" s="73">
        <v>4507874.0</v>
      </c>
      <c r="U293" s="17">
        <f t="shared" si="59"/>
        <v>3849926</v>
      </c>
      <c r="V293" s="84"/>
      <c r="W293" s="84"/>
      <c r="X293" s="62">
        <v>63768.0</v>
      </c>
      <c r="Y293" s="19">
        <f t="shared" si="264"/>
        <v>41914</v>
      </c>
      <c r="Z293" s="19"/>
      <c r="AA293" s="19">
        <f t="shared" si="20"/>
        <v>16695.82963</v>
      </c>
      <c r="AB293" s="28">
        <f t="shared" si="8"/>
        <v>10.24161636</v>
      </c>
      <c r="AC293" s="29">
        <f t="shared" si="9"/>
        <v>6.85141379</v>
      </c>
      <c r="AD293" s="29">
        <f t="shared" si="10"/>
        <v>5.407560315</v>
      </c>
      <c r="AE293" s="40">
        <f t="shared" si="304"/>
        <v>0.1459552774</v>
      </c>
      <c r="AF293" s="40">
        <f t="shared" si="305"/>
        <v>0.1849262776</v>
      </c>
      <c r="AG293" s="22">
        <f t="shared" si="22"/>
        <v>0.0119210024</v>
      </c>
      <c r="AH293" s="37">
        <f t="shared" si="23"/>
        <v>0.1823123521</v>
      </c>
      <c r="AI293" s="59">
        <f t="shared" ref="AI293:AJ293" si="411">average(X287:X293)</f>
        <v>58160</v>
      </c>
      <c r="AJ293" s="59">
        <f t="shared" si="411"/>
        <v>36293.28571</v>
      </c>
      <c r="AK293" s="60">
        <f t="shared" si="51"/>
        <v>1.602500266</v>
      </c>
      <c r="AL293" s="31"/>
      <c r="AM293" s="19"/>
      <c r="AN293" s="19"/>
      <c r="AO293" s="32"/>
      <c r="AP293" s="32"/>
      <c r="AY293" s="31"/>
      <c r="AZ293" s="87"/>
      <c r="BA293" s="80"/>
      <c r="BB293" s="33"/>
      <c r="BC293" s="31"/>
      <c r="BD293" s="31"/>
      <c r="BE293" s="31"/>
      <c r="BF293" s="31"/>
      <c r="BG293" s="31"/>
      <c r="BH293" s="31"/>
      <c r="BI293" s="31"/>
      <c r="BJ293" s="31"/>
      <c r="BK293" s="31"/>
      <c r="BL293" s="31"/>
      <c r="BM293" s="31"/>
      <c r="BN293" s="31"/>
      <c r="BO293" s="31"/>
      <c r="BP293" s="31"/>
      <c r="BQ293" s="31"/>
      <c r="BR293" s="31"/>
      <c r="BS293" s="31"/>
      <c r="BT293" s="31"/>
    </row>
    <row r="294">
      <c r="A294" s="16">
        <v>44185.0</v>
      </c>
      <c r="B294" s="17">
        <f t="shared" si="302"/>
        <v>6982</v>
      </c>
      <c r="C294" s="71"/>
      <c r="D294" s="71"/>
      <c r="E294" s="72">
        <v>664930.0</v>
      </c>
      <c r="F294" s="19">
        <f t="shared" si="27"/>
        <v>103239</v>
      </c>
      <c r="G294" s="20">
        <f t="shared" si="2"/>
        <v>0.15526296</v>
      </c>
      <c r="H294" s="17">
        <f t="shared" si="71"/>
        <v>5551</v>
      </c>
      <c r="I294" s="72">
        <v>541811.0</v>
      </c>
      <c r="J294" s="20">
        <f t="shared" si="3"/>
        <v>0.814839156</v>
      </c>
      <c r="K294" s="20">
        <f t="shared" si="18"/>
        <v>0.9646068746</v>
      </c>
      <c r="L294" s="17">
        <f t="shared" si="36"/>
        <v>221</v>
      </c>
      <c r="M294" s="72">
        <v>19880.0</v>
      </c>
      <c r="N294" s="22">
        <f t="shared" si="16"/>
        <v>0.02989788399</v>
      </c>
      <c r="O294" s="36">
        <f t="shared" si="19"/>
        <v>0.0353931254</v>
      </c>
      <c r="P294" s="61"/>
      <c r="Q294" s="61"/>
      <c r="R294" s="73">
        <v>66702.0</v>
      </c>
      <c r="S294" s="61">
        <f t="shared" si="332"/>
        <v>6786585</v>
      </c>
      <c r="T294" s="73">
        <v>4536711.0</v>
      </c>
      <c r="U294" s="17">
        <f t="shared" si="59"/>
        <v>3871781</v>
      </c>
      <c r="V294" s="84"/>
      <c r="W294" s="84"/>
      <c r="X294" s="62">
        <v>48134.0</v>
      </c>
      <c r="Y294" s="19">
        <f t="shared" si="264"/>
        <v>28837</v>
      </c>
      <c r="Z294" s="19"/>
      <c r="AA294" s="19">
        <f t="shared" si="20"/>
        <v>16802.63333</v>
      </c>
      <c r="AB294" s="28">
        <f t="shared" si="8"/>
        <v>10.20646534</v>
      </c>
      <c r="AC294" s="29">
        <f t="shared" si="9"/>
        <v>6.822839998</v>
      </c>
      <c r="AD294" s="29">
        <f t="shared" si="10"/>
        <v>4.130191922</v>
      </c>
      <c r="AE294" s="40">
        <f t="shared" si="304"/>
        <v>0.1465665325</v>
      </c>
      <c r="AF294" s="40">
        <f t="shared" si="305"/>
        <v>0.2421194993</v>
      </c>
      <c r="AG294" s="22">
        <f t="shared" si="22"/>
        <v>0.01061178087</v>
      </c>
      <c r="AH294" s="37">
        <f t="shared" si="23"/>
        <v>0.1829209103</v>
      </c>
      <c r="AI294" s="59">
        <f t="shared" ref="AI294:AJ294" si="412">average(X288:X294)</f>
        <v>57743.71429</v>
      </c>
      <c r="AJ294" s="59">
        <f t="shared" si="412"/>
        <v>36791.85714</v>
      </c>
      <c r="AK294" s="60">
        <f t="shared" si="51"/>
        <v>1.569469953</v>
      </c>
      <c r="AL294" s="31"/>
      <c r="AM294" s="19"/>
      <c r="AN294" s="19"/>
      <c r="AO294" s="32"/>
      <c r="AP294" s="32"/>
      <c r="AY294" s="31"/>
      <c r="AZ294" s="87"/>
      <c r="BA294" s="80"/>
      <c r="BB294" s="33"/>
      <c r="BC294" s="31"/>
      <c r="BD294" s="31"/>
      <c r="BE294" s="31"/>
      <c r="BF294" s="31"/>
      <c r="BG294" s="31"/>
      <c r="BH294" s="31"/>
      <c r="BI294" s="31"/>
      <c r="BJ294" s="31"/>
      <c r="BK294" s="31"/>
      <c r="BL294" s="31"/>
      <c r="BM294" s="31"/>
      <c r="BN294" s="31"/>
      <c r="BO294" s="31"/>
      <c r="BP294" s="31"/>
      <c r="BQ294" s="31"/>
      <c r="BR294" s="31"/>
      <c r="BS294" s="31"/>
      <c r="BT294" s="31"/>
    </row>
    <row r="295">
      <c r="A295" s="16">
        <v>44186.0</v>
      </c>
      <c r="B295" s="17">
        <f t="shared" si="302"/>
        <v>6848</v>
      </c>
      <c r="C295" s="71"/>
      <c r="D295" s="71"/>
      <c r="E295" s="72">
        <v>671778.0</v>
      </c>
      <c r="F295" s="19">
        <f t="shared" si="27"/>
        <v>104809</v>
      </c>
      <c r="G295" s="20">
        <f t="shared" si="2"/>
        <v>0.1560173152</v>
      </c>
      <c r="H295" s="17">
        <f t="shared" si="71"/>
        <v>5073</v>
      </c>
      <c r="I295" s="72">
        <v>546884.0</v>
      </c>
      <c r="J295" s="20">
        <f t="shared" si="3"/>
        <v>0.8140844148</v>
      </c>
      <c r="K295" s="20">
        <f t="shared" si="18"/>
        <v>0.9645747827</v>
      </c>
      <c r="L295" s="17">
        <f t="shared" si="36"/>
        <v>205</v>
      </c>
      <c r="M295" s="72">
        <v>20085.0</v>
      </c>
      <c r="N295" s="22">
        <f t="shared" si="16"/>
        <v>0.02989826996</v>
      </c>
      <c r="O295" s="36">
        <f t="shared" si="19"/>
        <v>0.03542521725</v>
      </c>
      <c r="P295" s="61"/>
      <c r="Q295" s="61"/>
      <c r="R295" s="73">
        <v>67509.0</v>
      </c>
      <c r="S295" s="61">
        <f t="shared" si="332"/>
        <v>6824030</v>
      </c>
      <c r="T295" s="73">
        <v>4561464.0</v>
      </c>
      <c r="U295" s="17">
        <f t="shared" si="59"/>
        <v>3889686</v>
      </c>
      <c r="V295" s="84"/>
      <c r="W295" s="84"/>
      <c r="X295" s="62">
        <v>37445.0</v>
      </c>
      <c r="Y295" s="19">
        <f t="shared" si="264"/>
        <v>24753</v>
      </c>
      <c r="Z295" s="19"/>
      <c r="AA295" s="19">
        <f t="shared" si="20"/>
        <v>16894.31111</v>
      </c>
      <c r="AB295" s="28">
        <f t="shared" si="8"/>
        <v>10.15816237</v>
      </c>
      <c r="AC295" s="29">
        <f t="shared" si="9"/>
        <v>6.790136027</v>
      </c>
      <c r="AD295" s="29">
        <f t="shared" si="10"/>
        <v>3.614632009</v>
      </c>
      <c r="AE295" s="40">
        <f t="shared" si="304"/>
        <v>0.1472724546</v>
      </c>
      <c r="AF295" s="40">
        <f t="shared" si="305"/>
        <v>0.2766533349</v>
      </c>
      <c r="AG295" s="22">
        <f t="shared" si="22"/>
        <v>0.01029882845</v>
      </c>
      <c r="AH295" s="37">
        <f t="shared" si="23"/>
        <v>0.191637672</v>
      </c>
      <c r="AI295" s="59">
        <f t="shared" ref="AI295:AJ295" si="413">average(X289:X295)</f>
        <v>57092.14286</v>
      </c>
      <c r="AJ295" s="59">
        <f t="shared" si="413"/>
        <v>36131.42857</v>
      </c>
      <c r="AK295" s="60">
        <f t="shared" si="51"/>
        <v>1.58012415</v>
      </c>
      <c r="AL295" s="31"/>
      <c r="AM295" s="19"/>
      <c r="AN295" s="19"/>
      <c r="AO295" s="32"/>
      <c r="AP295" s="32"/>
      <c r="AY295" s="31"/>
      <c r="AZ295" s="31"/>
      <c r="BA295" s="57"/>
      <c r="BB295" s="57"/>
      <c r="BC295" s="31"/>
      <c r="BD295" s="31"/>
      <c r="BE295" s="31"/>
      <c r="BF295" s="31"/>
      <c r="BG295" s="31"/>
      <c r="BH295" s="31"/>
      <c r="BI295" s="31"/>
      <c r="BJ295" s="31"/>
      <c r="BK295" s="31"/>
      <c r="BL295" s="31"/>
      <c r="BM295" s="31"/>
      <c r="BN295" s="31"/>
      <c r="BO295" s="31"/>
      <c r="BP295" s="31"/>
      <c r="BQ295" s="31"/>
      <c r="BR295" s="31"/>
      <c r="BS295" s="31"/>
      <c r="BT295" s="31"/>
    </row>
    <row r="296">
      <c r="A296" s="16">
        <v>44187.0</v>
      </c>
      <c r="B296" s="17">
        <f t="shared" si="302"/>
        <v>6347</v>
      </c>
      <c r="C296" s="71"/>
      <c r="D296" s="71"/>
      <c r="E296" s="72">
        <v>678125.0</v>
      </c>
      <c r="F296" s="19">
        <f t="shared" si="27"/>
        <v>105146</v>
      </c>
      <c r="G296" s="20">
        <f t="shared" si="2"/>
        <v>0.1550540092</v>
      </c>
      <c r="H296" s="17">
        <f t="shared" si="71"/>
        <v>5838</v>
      </c>
      <c r="I296" s="72">
        <v>552722.0</v>
      </c>
      <c r="J296" s="20">
        <f t="shared" si="3"/>
        <v>0.8150739171</v>
      </c>
      <c r="K296" s="20">
        <f t="shared" si="18"/>
        <v>0.9646461738</v>
      </c>
      <c r="L296" s="17">
        <f t="shared" si="36"/>
        <v>172</v>
      </c>
      <c r="M296" s="72">
        <v>20257.0</v>
      </c>
      <c r="N296" s="22">
        <f t="shared" si="16"/>
        <v>0.02987207373</v>
      </c>
      <c r="O296" s="36">
        <f t="shared" si="19"/>
        <v>0.03535382623</v>
      </c>
      <c r="P296" s="61"/>
      <c r="Q296" s="61"/>
      <c r="R296" s="73">
        <v>69343.0</v>
      </c>
      <c r="S296" s="61">
        <f t="shared" si="332"/>
        <v>6873836</v>
      </c>
      <c r="T296" s="73">
        <v>4592232.0</v>
      </c>
      <c r="U296" s="17">
        <f t="shared" si="59"/>
        <v>3914107</v>
      </c>
      <c r="V296" s="84"/>
      <c r="W296" s="84"/>
      <c r="X296" s="62">
        <v>49806.0</v>
      </c>
      <c r="Y296" s="19">
        <f t="shared" si="264"/>
        <v>30768</v>
      </c>
      <c r="Z296" s="19"/>
      <c r="AA296" s="19">
        <f t="shared" si="20"/>
        <v>17008.26667</v>
      </c>
      <c r="AB296" s="28">
        <f t="shared" si="8"/>
        <v>10.13653235</v>
      </c>
      <c r="AC296" s="29">
        <f t="shared" si="9"/>
        <v>6.771955023</v>
      </c>
      <c r="AD296" s="29">
        <f t="shared" si="10"/>
        <v>4.847644556</v>
      </c>
      <c r="AE296" s="40">
        <f t="shared" si="304"/>
        <v>0.1476678443</v>
      </c>
      <c r="AF296" s="40">
        <f t="shared" si="305"/>
        <v>0.2062857514</v>
      </c>
      <c r="AG296" s="22">
        <f t="shared" si="22"/>
        <v>0.009448061711</v>
      </c>
      <c r="AH296" s="37">
        <f t="shared" si="23"/>
        <v>0.1988898827</v>
      </c>
      <c r="AI296" s="59">
        <f t="shared" ref="AI296:AJ296" si="414">average(X290:X296)</f>
        <v>55535.85714</v>
      </c>
      <c r="AJ296" s="59">
        <f t="shared" si="414"/>
        <v>34977</v>
      </c>
      <c r="AK296" s="60">
        <f t="shared" si="51"/>
        <v>1.587782175</v>
      </c>
      <c r="AL296" s="31"/>
      <c r="AM296" s="19"/>
      <c r="AN296" s="19"/>
      <c r="AO296" s="32"/>
      <c r="AP296" s="32"/>
      <c r="AY296" s="31"/>
      <c r="AZ296" s="31"/>
      <c r="BA296" s="33"/>
      <c r="BB296" s="33"/>
      <c r="BC296" s="31"/>
      <c r="BD296" s="31"/>
      <c r="BE296" s="31"/>
      <c r="BF296" s="31"/>
      <c r="BG296" s="31"/>
      <c r="BH296" s="31"/>
      <c r="BI296" s="31"/>
      <c r="BJ296" s="31"/>
      <c r="BK296" s="31"/>
      <c r="BL296" s="31"/>
      <c r="BM296" s="31"/>
      <c r="BN296" s="31"/>
      <c r="BO296" s="31"/>
      <c r="BP296" s="31"/>
      <c r="BQ296" s="31"/>
      <c r="BR296" s="31"/>
      <c r="BS296" s="31"/>
      <c r="BT296" s="31"/>
    </row>
    <row r="297">
      <c r="A297" s="16">
        <v>44188.0</v>
      </c>
      <c r="B297" s="17">
        <f t="shared" si="302"/>
        <v>7514</v>
      </c>
      <c r="C297" s="71"/>
      <c r="D297" s="71"/>
      <c r="E297" s="72">
        <v>685639.0</v>
      </c>
      <c r="F297" s="19">
        <f t="shared" si="27"/>
        <v>106528</v>
      </c>
      <c r="G297" s="20">
        <f t="shared" si="2"/>
        <v>0.1553703917</v>
      </c>
      <c r="H297" s="17">
        <f t="shared" si="71"/>
        <v>5981</v>
      </c>
      <c r="I297" s="72">
        <v>558703.0</v>
      </c>
      <c r="J297" s="20">
        <f t="shared" si="3"/>
        <v>0.8148646737</v>
      </c>
      <c r="K297" s="20">
        <f t="shared" si="18"/>
        <v>0.9647597783</v>
      </c>
      <c r="L297" s="17">
        <f t="shared" si="36"/>
        <v>151</v>
      </c>
      <c r="M297" s="72">
        <v>20408.0</v>
      </c>
      <c r="N297" s="22">
        <f t="shared" si="16"/>
        <v>0.02976493461</v>
      </c>
      <c r="O297" s="36">
        <f t="shared" si="19"/>
        <v>0.03524022165</v>
      </c>
      <c r="P297" s="61"/>
      <c r="Q297" s="61"/>
      <c r="R297" s="73">
        <v>66914.0</v>
      </c>
      <c r="S297" s="61">
        <f t="shared" si="332"/>
        <v>6926508</v>
      </c>
      <c r="T297" s="73">
        <v>4625786.0</v>
      </c>
      <c r="U297" s="17">
        <f t="shared" si="59"/>
        <v>3940147</v>
      </c>
      <c r="V297" s="84"/>
      <c r="W297" s="84"/>
      <c r="X297" s="62">
        <v>52672.0</v>
      </c>
      <c r="Y297" s="19">
        <f t="shared" si="264"/>
        <v>33554</v>
      </c>
      <c r="Z297" s="19"/>
      <c r="AA297" s="19">
        <f t="shared" si="20"/>
        <v>17132.54074</v>
      </c>
      <c r="AB297" s="28">
        <f t="shared" si="8"/>
        <v>10.10226664</v>
      </c>
      <c r="AC297" s="29">
        <f t="shared" si="9"/>
        <v>6.746678646</v>
      </c>
      <c r="AD297" s="29">
        <f t="shared" si="10"/>
        <v>4.465531009</v>
      </c>
      <c r="AE297" s="40">
        <f t="shared" si="304"/>
        <v>0.1482210807</v>
      </c>
      <c r="AF297" s="40">
        <f t="shared" si="305"/>
        <v>0.2239375335</v>
      </c>
      <c r="AG297" s="22">
        <f t="shared" si="22"/>
        <v>0.011080553</v>
      </c>
      <c r="AH297" s="37">
        <f t="shared" si="23"/>
        <v>0.2046517591</v>
      </c>
      <c r="AI297" s="59">
        <f t="shared" ref="AI297:AJ297" si="415">average(X291:X297)</f>
        <v>54304.57143</v>
      </c>
      <c r="AJ297" s="59">
        <f t="shared" si="415"/>
        <v>34543</v>
      </c>
      <c r="AK297" s="60">
        <f t="shared" si="51"/>
        <v>1.572086137</v>
      </c>
      <c r="AL297" s="31"/>
      <c r="AM297" s="19"/>
      <c r="AN297" s="19"/>
      <c r="AO297" s="32"/>
      <c r="AP297" s="32"/>
      <c r="AY297" s="31"/>
      <c r="AZ297" s="31"/>
      <c r="BA297" s="33"/>
      <c r="BB297" s="33"/>
      <c r="BC297" s="31"/>
      <c r="BD297" s="31"/>
      <c r="BE297" s="31"/>
      <c r="BF297" s="31"/>
      <c r="BG297" s="31"/>
      <c r="BH297" s="31"/>
      <c r="BI297" s="31"/>
      <c r="BJ297" s="31"/>
      <c r="BK297" s="31"/>
      <c r="BL297" s="31"/>
      <c r="BM297" s="31"/>
      <c r="BN297" s="31"/>
      <c r="BO297" s="31"/>
      <c r="BP297" s="31"/>
      <c r="BQ297" s="31"/>
      <c r="BR297" s="31"/>
      <c r="BS297" s="31"/>
      <c r="BT297" s="31"/>
    </row>
    <row r="298">
      <c r="A298" s="16">
        <v>44189.0</v>
      </c>
      <c r="B298" s="17">
        <f t="shared" si="302"/>
        <v>7199</v>
      </c>
      <c r="C298" s="71"/>
      <c r="D298" s="71"/>
      <c r="E298" s="72">
        <v>692838.0</v>
      </c>
      <c r="F298" s="19">
        <f t="shared" si="27"/>
        <v>108269</v>
      </c>
      <c r="G298" s="20">
        <f t="shared" si="2"/>
        <v>0.1562688536</v>
      </c>
      <c r="H298" s="17">
        <f t="shared" si="71"/>
        <v>5277</v>
      </c>
      <c r="I298" s="72">
        <v>563980.0</v>
      </c>
      <c r="J298" s="20">
        <f t="shared" si="3"/>
        <v>0.8140142429</v>
      </c>
      <c r="K298" s="20">
        <f t="shared" si="18"/>
        <v>0.9647791792</v>
      </c>
      <c r="L298" s="17">
        <f t="shared" si="36"/>
        <v>181</v>
      </c>
      <c r="M298" s="72">
        <v>20589.0</v>
      </c>
      <c r="N298" s="22">
        <f t="shared" si="16"/>
        <v>0.02971690352</v>
      </c>
      <c r="O298" s="36">
        <f t="shared" si="19"/>
        <v>0.03522082081</v>
      </c>
      <c r="P298" s="61"/>
      <c r="Q298" s="61"/>
      <c r="R298" s="73">
        <v>68219.0</v>
      </c>
      <c r="S298" s="61">
        <f t="shared" si="332"/>
        <v>6987576</v>
      </c>
      <c r="T298" s="73">
        <v>4665868.0</v>
      </c>
      <c r="U298" s="17">
        <f t="shared" si="59"/>
        <v>3973030</v>
      </c>
      <c r="V298" s="84"/>
      <c r="W298" s="84"/>
      <c r="X298" s="62">
        <v>61068.0</v>
      </c>
      <c r="Y298" s="19">
        <f t="shared" si="264"/>
        <v>40082</v>
      </c>
      <c r="Z298" s="19"/>
      <c r="AA298" s="19">
        <f t="shared" si="20"/>
        <v>17280.99259</v>
      </c>
      <c r="AB298" s="28">
        <f t="shared" si="8"/>
        <v>10.08543989</v>
      </c>
      <c r="AC298" s="29">
        <f t="shared" si="9"/>
        <v>6.734428539</v>
      </c>
      <c r="AD298" s="29">
        <f t="shared" si="10"/>
        <v>5.567717739</v>
      </c>
      <c r="AE298" s="40">
        <f t="shared" si="304"/>
        <v>0.1484906988</v>
      </c>
      <c r="AF298" s="40">
        <f t="shared" si="305"/>
        <v>0.179606806</v>
      </c>
      <c r="AG298" s="22">
        <f t="shared" si="22"/>
        <v>0.01049969445</v>
      </c>
      <c r="AH298" s="37">
        <f t="shared" si="23"/>
        <v>0.2069020476</v>
      </c>
      <c r="AI298" s="59">
        <f t="shared" ref="AI298:AJ298" si="416">average(X292:X298)</f>
        <v>54367.28571</v>
      </c>
      <c r="AJ298" s="59">
        <f t="shared" si="416"/>
        <v>34060.28571</v>
      </c>
      <c r="AK298" s="60">
        <f t="shared" si="51"/>
        <v>1.596207565</v>
      </c>
      <c r="AL298" s="31"/>
      <c r="AM298" s="19"/>
      <c r="AN298" s="19"/>
      <c r="AO298" s="32"/>
      <c r="AP298" s="32"/>
      <c r="AY298" s="31"/>
      <c r="AZ298" s="31"/>
      <c r="BA298" s="33"/>
      <c r="BB298" s="33"/>
      <c r="BC298" s="31"/>
      <c r="BD298" s="31"/>
      <c r="BE298" s="31"/>
      <c r="BF298" s="31"/>
      <c r="BG298" s="31"/>
      <c r="BH298" s="31"/>
      <c r="BI298" s="31"/>
      <c r="BJ298" s="31"/>
      <c r="BK298" s="31"/>
      <c r="BL298" s="31"/>
      <c r="BM298" s="31"/>
      <c r="BN298" s="31"/>
      <c r="BO298" s="31"/>
      <c r="BP298" s="31"/>
      <c r="BQ298" s="31"/>
      <c r="BR298" s="31"/>
      <c r="BS298" s="31"/>
      <c r="BT298" s="31"/>
    </row>
    <row r="299">
      <c r="A299" s="16">
        <v>44190.0</v>
      </c>
      <c r="B299" s="17">
        <f t="shared" si="302"/>
        <v>7259</v>
      </c>
      <c r="C299" s="71"/>
      <c r="D299" s="71"/>
      <c r="E299" s="72">
        <v>700097.0</v>
      </c>
      <c r="F299" s="19">
        <f t="shared" si="27"/>
        <v>108946</v>
      </c>
      <c r="G299" s="20">
        <f t="shared" si="2"/>
        <v>0.155615579</v>
      </c>
      <c r="H299" s="17">
        <f t="shared" si="71"/>
        <v>6324</v>
      </c>
      <c r="I299" s="72">
        <v>570304.0</v>
      </c>
      <c r="J299" s="20">
        <f t="shared" si="3"/>
        <v>0.8146071187</v>
      </c>
      <c r="K299" s="20">
        <f t="shared" si="18"/>
        <v>0.9647348985</v>
      </c>
      <c r="L299" s="17">
        <f t="shared" si="36"/>
        <v>258</v>
      </c>
      <c r="M299" s="72">
        <v>20847.0</v>
      </c>
      <c r="N299" s="22">
        <f t="shared" si="16"/>
        <v>0.02977730229</v>
      </c>
      <c r="O299" s="36">
        <f t="shared" si="19"/>
        <v>0.03526510147</v>
      </c>
      <c r="P299" s="61"/>
      <c r="Q299" s="61"/>
      <c r="R299" s="73">
        <v>67464.0</v>
      </c>
      <c r="S299" s="61">
        <f t="shared" si="332"/>
        <v>7037969</v>
      </c>
      <c r="T299" s="73">
        <v>4700999.0</v>
      </c>
      <c r="U299" s="17">
        <f t="shared" si="59"/>
        <v>4000902</v>
      </c>
      <c r="V299" s="84"/>
      <c r="W299" s="84"/>
      <c r="X299" s="62">
        <v>50393.0</v>
      </c>
      <c r="Y299" s="19">
        <f t="shared" si="264"/>
        <v>35131</v>
      </c>
      <c r="Z299" s="19"/>
      <c r="AA299" s="19">
        <f t="shared" si="20"/>
        <v>17411.10741</v>
      </c>
      <c r="AB299" s="28">
        <f t="shared" si="8"/>
        <v>10.05284839</v>
      </c>
      <c r="AC299" s="29">
        <f t="shared" si="9"/>
        <v>6.71478238</v>
      </c>
      <c r="AD299" s="29">
        <f t="shared" si="10"/>
        <v>4.839647334</v>
      </c>
      <c r="AE299" s="40">
        <f t="shared" si="304"/>
        <v>0.148925154</v>
      </c>
      <c r="AF299" s="40">
        <f t="shared" si="305"/>
        <v>0.2066266261</v>
      </c>
      <c r="AG299" s="22">
        <f t="shared" si="22"/>
        <v>0.01047719669</v>
      </c>
      <c r="AH299" s="37">
        <f t="shared" si="23"/>
        <v>0.2123051919</v>
      </c>
      <c r="AI299" s="59">
        <f t="shared" ref="AI299:AJ299" si="417">average(X293:X299)</f>
        <v>51898</v>
      </c>
      <c r="AJ299" s="59">
        <f t="shared" si="417"/>
        <v>33577</v>
      </c>
      <c r="AK299" s="60">
        <f t="shared" si="51"/>
        <v>1.545641362</v>
      </c>
      <c r="AL299" s="31"/>
      <c r="AM299" s="19"/>
      <c r="AN299" s="19"/>
      <c r="AO299" s="32"/>
      <c r="AP299" s="32"/>
      <c r="AY299" s="31"/>
      <c r="AZ299" s="31"/>
      <c r="BA299" s="33"/>
      <c r="BB299" s="33"/>
      <c r="BC299" s="31"/>
      <c r="BD299" s="31"/>
      <c r="BE299" s="31"/>
      <c r="BF299" s="31"/>
      <c r="BG299" s="31"/>
      <c r="BH299" s="31"/>
      <c r="BI299" s="31"/>
      <c r="BJ299" s="31"/>
      <c r="BK299" s="31"/>
      <c r="BL299" s="31"/>
      <c r="BM299" s="31"/>
      <c r="BN299" s="31"/>
      <c r="BO299" s="31"/>
      <c r="BP299" s="31"/>
      <c r="BQ299" s="31"/>
      <c r="BR299" s="31"/>
      <c r="BS299" s="31"/>
      <c r="BT299" s="31"/>
    </row>
    <row r="300">
      <c r="A300" s="16">
        <v>44191.0</v>
      </c>
      <c r="B300" s="17">
        <f t="shared" si="302"/>
        <v>6740</v>
      </c>
      <c r="C300" s="71"/>
      <c r="D300" s="71"/>
      <c r="E300" s="72">
        <v>706837.0</v>
      </c>
      <c r="F300" s="19">
        <f t="shared" si="27"/>
        <v>109150</v>
      </c>
      <c r="G300" s="20">
        <f t="shared" si="2"/>
        <v>0.154420326</v>
      </c>
      <c r="H300" s="17">
        <f t="shared" si="71"/>
        <v>6389</v>
      </c>
      <c r="I300" s="72">
        <v>576693.0</v>
      </c>
      <c r="J300" s="20">
        <f t="shared" si="3"/>
        <v>0.8158783425</v>
      </c>
      <c r="K300" s="20">
        <f t="shared" si="18"/>
        <v>0.9648745916</v>
      </c>
      <c r="L300" s="17">
        <f t="shared" si="36"/>
        <v>147</v>
      </c>
      <c r="M300" s="72">
        <v>20994.0</v>
      </c>
      <c r="N300" s="22">
        <f t="shared" si="16"/>
        <v>0.02970133142</v>
      </c>
      <c r="O300" s="36">
        <f t="shared" si="19"/>
        <v>0.03512540845</v>
      </c>
      <c r="P300" s="61"/>
      <c r="Q300" s="61"/>
      <c r="R300" s="73">
        <v>68061.0</v>
      </c>
      <c r="S300" s="61">
        <f t="shared" si="332"/>
        <v>7082550</v>
      </c>
      <c r="T300" s="73">
        <v>4732231.0</v>
      </c>
      <c r="U300" s="17">
        <f t="shared" si="59"/>
        <v>4025394</v>
      </c>
      <c r="V300" s="84"/>
      <c r="W300" s="84"/>
      <c r="X300" s="62">
        <v>44581.0</v>
      </c>
      <c r="Y300" s="19">
        <f t="shared" si="264"/>
        <v>31232</v>
      </c>
      <c r="Z300" s="19"/>
      <c r="AA300" s="19">
        <f t="shared" si="20"/>
        <v>17526.78148</v>
      </c>
      <c r="AB300" s="28">
        <f t="shared" si="8"/>
        <v>10.0200612</v>
      </c>
      <c r="AC300" s="29">
        <f t="shared" si="9"/>
        <v>6.694939569</v>
      </c>
      <c r="AD300" s="29">
        <f t="shared" si="10"/>
        <v>4.633827893</v>
      </c>
      <c r="AE300" s="40">
        <f t="shared" si="304"/>
        <v>0.1493665461</v>
      </c>
      <c r="AF300" s="40">
        <f t="shared" si="305"/>
        <v>0.2158043033</v>
      </c>
      <c r="AG300" s="22">
        <f t="shared" si="22"/>
        <v>0.009627237369</v>
      </c>
      <c r="AH300" s="37">
        <f t="shared" si="23"/>
        <v>0.2179071747</v>
      </c>
      <c r="AI300" s="59">
        <f t="shared" ref="AI300:AJ300" si="418">average(X294:X300)</f>
        <v>49157</v>
      </c>
      <c r="AJ300" s="59">
        <f t="shared" si="418"/>
        <v>32051</v>
      </c>
      <c r="AK300" s="60">
        <f t="shared" si="51"/>
        <v>1.533711897</v>
      </c>
      <c r="AL300" s="31"/>
      <c r="AM300" s="19"/>
      <c r="AN300" s="19"/>
      <c r="AO300" s="32"/>
      <c r="AP300" s="32"/>
      <c r="AY300" s="31"/>
      <c r="AZ300" s="31"/>
      <c r="BA300" s="33"/>
      <c r="BB300" s="33"/>
      <c r="BC300" s="31"/>
      <c r="BD300" s="31"/>
      <c r="BE300" s="31"/>
      <c r="BF300" s="31"/>
      <c r="BG300" s="31"/>
      <c r="BH300" s="31"/>
      <c r="BI300" s="31"/>
      <c r="BJ300" s="31"/>
      <c r="BK300" s="31"/>
      <c r="BL300" s="31"/>
      <c r="BM300" s="31"/>
      <c r="BN300" s="31"/>
      <c r="BO300" s="31"/>
      <c r="BP300" s="31"/>
      <c r="BQ300" s="31"/>
      <c r="BR300" s="31"/>
      <c r="BS300" s="31"/>
      <c r="BT300" s="31"/>
    </row>
    <row r="301">
      <c r="A301" s="16">
        <v>44192.0</v>
      </c>
      <c r="B301" s="17">
        <f t="shared" si="302"/>
        <v>6528</v>
      </c>
      <c r="C301" s="71"/>
      <c r="D301" s="71"/>
      <c r="E301" s="72">
        <v>713365.0</v>
      </c>
      <c r="F301" s="19">
        <f t="shared" si="27"/>
        <v>108452</v>
      </c>
      <c r="G301" s="20">
        <f t="shared" si="2"/>
        <v>0.1520287651</v>
      </c>
      <c r="H301" s="17">
        <f t="shared" si="71"/>
        <v>6983</v>
      </c>
      <c r="I301" s="72">
        <v>583676.0</v>
      </c>
      <c r="J301" s="20">
        <f t="shared" si="3"/>
        <v>0.8182010612</v>
      </c>
      <c r="K301" s="20">
        <f t="shared" si="18"/>
        <v>0.9648924721</v>
      </c>
      <c r="L301" s="17">
        <f t="shared" si="36"/>
        <v>243</v>
      </c>
      <c r="M301" s="72">
        <v>21237.0</v>
      </c>
      <c r="N301" s="22">
        <f t="shared" si="16"/>
        <v>0.02977017375</v>
      </c>
      <c r="O301" s="36">
        <f t="shared" si="19"/>
        <v>0.03510752786</v>
      </c>
      <c r="P301" s="61"/>
      <c r="Q301" s="61"/>
      <c r="R301" s="73">
        <v>69325.0</v>
      </c>
      <c r="S301" s="61">
        <f t="shared" si="332"/>
        <v>7124513</v>
      </c>
      <c r="T301" s="73">
        <v>4761656.0</v>
      </c>
      <c r="U301" s="17">
        <f t="shared" si="59"/>
        <v>4048291</v>
      </c>
      <c r="V301" s="84"/>
      <c r="W301" s="84"/>
      <c r="X301" s="62">
        <v>41963.0</v>
      </c>
      <c r="Y301" s="19">
        <f t="shared" si="264"/>
        <v>29425</v>
      </c>
      <c r="Z301" s="19"/>
      <c r="AA301" s="19">
        <f t="shared" si="20"/>
        <v>17635.76296</v>
      </c>
      <c r="AB301" s="28">
        <f t="shared" si="8"/>
        <v>9.98719169</v>
      </c>
      <c r="AC301" s="29">
        <f t="shared" si="9"/>
        <v>6.674922375</v>
      </c>
      <c r="AD301" s="29">
        <f t="shared" si="10"/>
        <v>4.507506127</v>
      </c>
      <c r="AE301" s="40">
        <f t="shared" si="304"/>
        <v>0.1498144763</v>
      </c>
      <c r="AF301" s="40">
        <f t="shared" si="305"/>
        <v>0.2218521665</v>
      </c>
      <c r="AG301" s="22">
        <f t="shared" si="22"/>
        <v>0.009235509743</v>
      </c>
      <c r="AH301" s="37">
        <f t="shared" si="23"/>
        <v>0.2153193003</v>
      </c>
      <c r="AI301" s="59">
        <f t="shared" ref="AI301:AJ301" si="419">average(X295:X301)</f>
        <v>48275.42857</v>
      </c>
      <c r="AJ301" s="59">
        <f t="shared" si="419"/>
        <v>32135</v>
      </c>
      <c r="AK301" s="60">
        <f t="shared" si="51"/>
        <v>1.502269444</v>
      </c>
      <c r="AL301" s="31"/>
      <c r="AM301" s="19"/>
      <c r="AN301" s="19"/>
      <c r="AO301" s="32"/>
      <c r="AP301" s="32"/>
      <c r="AY301" s="31"/>
      <c r="AZ301" s="31"/>
      <c r="BA301" s="33"/>
      <c r="BB301" s="33"/>
      <c r="BC301" s="31"/>
      <c r="BD301" s="31"/>
      <c r="BE301" s="31"/>
      <c r="BF301" s="31"/>
      <c r="BG301" s="31"/>
      <c r="BH301" s="31"/>
      <c r="BI301" s="31"/>
      <c r="BJ301" s="31"/>
      <c r="BK301" s="31"/>
      <c r="BL301" s="31"/>
      <c r="BM301" s="31"/>
      <c r="BN301" s="31"/>
      <c r="BO301" s="31"/>
      <c r="BP301" s="31"/>
      <c r="BQ301" s="31"/>
      <c r="BR301" s="31"/>
      <c r="BS301" s="31"/>
      <c r="BT301" s="31"/>
    </row>
    <row r="302">
      <c r="A302" s="16">
        <v>44193.0</v>
      </c>
      <c r="B302" s="17">
        <f t="shared" si="302"/>
        <v>5854</v>
      </c>
      <c r="C302" s="71"/>
      <c r="D302" s="71"/>
      <c r="E302" s="72">
        <v>719219.0</v>
      </c>
      <c r="F302" s="19">
        <f t="shared" si="27"/>
        <v>107789</v>
      </c>
      <c r="G302" s="20">
        <f t="shared" si="2"/>
        <v>0.1498695112</v>
      </c>
      <c r="H302" s="17">
        <f t="shared" si="71"/>
        <v>6302</v>
      </c>
      <c r="I302" s="72">
        <v>589978.0</v>
      </c>
      <c r="J302" s="20">
        <f t="shared" si="3"/>
        <v>0.8203036905</v>
      </c>
      <c r="K302" s="20">
        <f t="shared" si="18"/>
        <v>0.9649150352</v>
      </c>
      <c r="L302" s="17">
        <f t="shared" si="36"/>
        <v>215</v>
      </c>
      <c r="M302" s="72">
        <v>21452.0</v>
      </c>
      <c r="N302" s="22">
        <f t="shared" si="16"/>
        <v>0.02982679824</v>
      </c>
      <c r="O302" s="36">
        <f t="shared" si="19"/>
        <v>0.03508496475</v>
      </c>
      <c r="P302" s="61"/>
      <c r="Q302" s="61"/>
      <c r="R302" s="73">
        <v>69156.0</v>
      </c>
      <c r="S302" s="61">
        <f t="shared" si="332"/>
        <v>7159309</v>
      </c>
      <c r="T302" s="73">
        <v>4788286.0</v>
      </c>
      <c r="U302" s="17">
        <f t="shared" si="59"/>
        <v>4069067</v>
      </c>
      <c r="V302" s="84"/>
      <c r="W302" s="84"/>
      <c r="X302" s="62">
        <v>34796.0</v>
      </c>
      <c r="Y302" s="19">
        <f t="shared" si="264"/>
        <v>26630</v>
      </c>
      <c r="Z302" s="19"/>
      <c r="AA302" s="19">
        <f t="shared" si="20"/>
        <v>17734.39259</v>
      </c>
      <c r="AB302" s="28">
        <f t="shared" si="8"/>
        <v>9.954282353</v>
      </c>
      <c r="AC302" s="29">
        <f t="shared" si="9"/>
        <v>6.657618889</v>
      </c>
      <c r="AD302" s="29">
        <f t="shared" si="10"/>
        <v>4.549026307</v>
      </c>
      <c r="AE302" s="40">
        <f t="shared" si="304"/>
        <v>0.1502038516</v>
      </c>
      <c r="AF302" s="40">
        <f t="shared" si="305"/>
        <v>0.2198272625</v>
      </c>
      <c r="AG302" s="22">
        <f t="shared" si="22"/>
        <v>0.008206177763</v>
      </c>
      <c r="AH302" s="37">
        <f t="shared" si="23"/>
        <v>0.2091551966</v>
      </c>
      <c r="AI302" s="59">
        <f t="shared" ref="AI302:AJ302" si="420">average(X296:X302)</f>
        <v>47897</v>
      </c>
      <c r="AJ302" s="59">
        <f t="shared" si="420"/>
        <v>32403.14286</v>
      </c>
      <c r="AK302" s="60">
        <f t="shared" si="51"/>
        <v>1.478159085</v>
      </c>
      <c r="AL302" s="31"/>
      <c r="AM302" s="19"/>
      <c r="AN302" s="19"/>
      <c r="AO302" s="32"/>
      <c r="AP302" s="32"/>
      <c r="AY302" s="31"/>
      <c r="AZ302" s="31"/>
      <c r="BA302" s="33"/>
      <c r="BB302" s="33"/>
      <c r="BC302" s="31"/>
      <c r="BD302" s="31"/>
      <c r="BE302" s="31"/>
      <c r="BF302" s="31"/>
      <c r="BG302" s="31"/>
      <c r="BH302" s="31"/>
      <c r="BI302" s="31"/>
      <c r="BJ302" s="31"/>
      <c r="BK302" s="31"/>
      <c r="BL302" s="31"/>
      <c r="BM302" s="31"/>
      <c r="BN302" s="31"/>
      <c r="BO302" s="31"/>
      <c r="BP302" s="31"/>
      <c r="BQ302" s="31"/>
      <c r="BR302" s="31"/>
      <c r="BS302" s="31"/>
      <c r="BT302" s="31"/>
    </row>
    <row r="303">
      <c r="A303" s="16">
        <v>44194.0</v>
      </c>
      <c r="B303" s="17">
        <f t="shared" si="302"/>
        <v>7903</v>
      </c>
      <c r="C303" s="71"/>
      <c r="D303" s="71"/>
      <c r="E303" s="72">
        <v>727122.0</v>
      </c>
      <c r="F303" s="19">
        <f t="shared" si="27"/>
        <v>108636</v>
      </c>
      <c r="G303" s="20">
        <f t="shared" si="2"/>
        <v>0.1494054643</v>
      </c>
      <c r="H303" s="17">
        <f t="shared" si="71"/>
        <v>6805</v>
      </c>
      <c r="I303" s="72">
        <v>596783.0</v>
      </c>
      <c r="J303" s="20">
        <f t="shared" si="3"/>
        <v>0.8207467248</v>
      </c>
      <c r="K303" s="20">
        <f t="shared" si="18"/>
        <v>0.9649094725</v>
      </c>
      <c r="L303" s="17">
        <f t="shared" si="36"/>
        <v>251</v>
      </c>
      <c r="M303" s="72">
        <v>21703.0</v>
      </c>
      <c r="N303" s="22">
        <f t="shared" si="16"/>
        <v>0.02984781096</v>
      </c>
      <c r="O303" s="36">
        <f t="shared" si="19"/>
        <v>0.03509052751</v>
      </c>
      <c r="P303" s="61"/>
      <c r="Q303" s="61"/>
      <c r="R303" s="73">
        <v>68181.0</v>
      </c>
      <c r="S303" s="61">
        <f t="shared" si="332"/>
        <v>7224452</v>
      </c>
      <c r="T303" s="73">
        <v>4831091.0</v>
      </c>
      <c r="U303" s="17">
        <f t="shared" si="59"/>
        <v>4103969</v>
      </c>
      <c r="V303" s="84"/>
      <c r="W303" s="84"/>
      <c r="X303" s="62">
        <v>65143.0</v>
      </c>
      <c r="Y303" s="19">
        <f t="shared" si="264"/>
        <v>42805</v>
      </c>
      <c r="Z303" s="19"/>
      <c r="AA303" s="19">
        <f t="shared" si="20"/>
        <v>17892.92963</v>
      </c>
      <c r="AB303" s="28">
        <f t="shared" si="8"/>
        <v>9.93568067</v>
      </c>
      <c r="AC303" s="29">
        <f t="shared" si="9"/>
        <v>6.64412712</v>
      </c>
      <c r="AD303" s="29">
        <f t="shared" si="10"/>
        <v>5.416297609</v>
      </c>
      <c r="AE303" s="40">
        <f t="shared" si="304"/>
        <v>0.1505088602</v>
      </c>
      <c r="AF303" s="40">
        <f t="shared" si="305"/>
        <v>0.184627964</v>
      </c>
      <c r="AG303" s="22">
        <f t="shared" si="22"/>
        <v>0.01098830815</v>
      </c>
      <c r="AH303" s="37">
        <f t="shared" si="23"/>
        <v>0.205129386</v>
      </c>
      <c r="AI303" s="59">
        <f t="shared" ref="AI303:AJ303" si="421">average(X297:X303)</f>
        <v>50088</v>
      </c>
      <c r="AJ303" s="59">
        <f t="shared" si="421"/>
        <v>34122.71429</v>
      </c>
      <c r="AK303" s="60">
        <f t="shared" si="51"/>
        <v>1.467878539</v>
      </c>
      <c r="AL303" s="31"/>
      <c r="AM303" s="19"/>
      <c r="AN303" s="19"/>
      <c r="AO303" s="32"/>
      <c r="AP303" s="32"/>
      <c r="AY303" s="31"/>
      <c r="AZ303" s="31"/>
      <c r="BA303" s="33"/>
      <c r="BB303" s="33"/>
      <c r="BC303" s="31"/>
      <c r="BD303" s="31"/>
      <c r="BE303" s="31"/>
      <c r="BF303" s="31"/>
      <c r="BG303" s="31"/>
      <c r="BH303" s="31"/>
      <c r="BI303" s="31"/>
      <c r="BJ303" s="31"/>
      <c r="BK303" s="31"/>
      <c r="BL303" s="31"/>
      <c r="BM303" s="31"/>
      <c r="BN303" s="31"/>
      <c r="BO303" s="31"/>
      <c r="BP303" s="31"/>
      <c r="BQ303" s="31"/>
      <c r="BR303" s="31"/>
      <c r="BS303" s="31"/>
      <c r="BT303" s="31"/>
    </row>
    <row r="304">
      <c r="A304" s="16">
        <v>44195.0</v>
      </c>
      <c r="B304" s="17">
        <f t="shared" si="302"/>
        <v>8002</v>
      </c>
      <c r="C304" s="71"/>
      <c r="D304" s="71"/>
      <c r="E304" s="72">
        <v>735124.0</v>
      </c>
      <c r="F304" s="19">
        <f t="shared" si="27"/>
        <v>109439</v>
      </c>
      <c r="G304" s="20">
        <f t="shared" si="2"/>
        <v>0.1488714829</v>
      </c>
      <c r="H304" s="17">
        <f t="shared" si="71"/>
        <v>6958</v>
      </c>
      <c r="I304" s="72">
        <v>603741.0</v>
      </c>
      <c r="J304" s="20">
        <f t="shared" si="3"/>
        <v>0.8212777708</v>
      </c>
      <c r="K304" s="20">
        <f t="shared" si="18"/>
        <v>0.9649280389</v>
      </c>
      <c r="L304" s="17">
        <f t="shared" si="36"/>
        <v>241</v>
      </c>
      <c r="M304" s="72">
        <v>21944.0</v>
      </c>
      <c r="N304" s="22">
        <f t="shared" si="16"/>
        <v>0.02985074627</v>
      </c>
      <c r="O304" s="36">
        <f t="shared" si="19"/>
        <v>0.03507196113</v>
      </c>
      <c r="P304" s="61"/>
      <c r="Q304" s="61"/>
      <c r="R304" s="73">
        <v>67615.0</v>
      </c>
      <c r="S304" s="61">
        <f t="shared" si="332"/>
        <v>7297374</v>
      </c>
      <c r="T304" s="73">
        <v>4875480.0</v>
      </c>
      <c r="U304" s="17">
        <f t="shared" si="59"/>
        <v>4140356</v>
      </c>
      <c r="V304" s="84"/>
      <c r="W304" s="84"/>
      <c r="X304" s="62">
        <v>72922.0</v>
      </c>
      <c r="Y304" s="19">
        <f t="shared" si="264"/>
        <v>44389</v>
      </c>
      <c r="Z304" s="19"/>
      <c r="AA304" s="19">
        <f t="shared" si="20"/>
        <v>18057.33333</v>
      </c>
      <c r="AB304" s="28">
        <f t="shared" si="8"/>
        <v>9.926725287</v>
      </c>
      <c r="AC304" s="29">
        <f t="shared" si="9"/>
        <v>6.632187223</v>
      </c>
      <c r="AD304" s="29">
        <f t="shared" si="10"/>
        <v>5.54723819</v>
      </c>
      <c r="AE304" s="40">
        <f t="shared" si="304"/>
        <v>0.1507798207</v>
      </c>
      <c r="AF304" s="40">
        <f t="shared" si="305"/>
        <v>0.1802698867</v>
      </c>
      <c r="AG304" s="22">
        <f t="shared" si="22"/>
        <v>0.01100503079</v>
      </c>
      <c r="AH304" s="37">
        <f t="shared" si="23"/>
        <v>0.1981825755</v>
      </c>
      <c r="AI304" s="59">
        <f t="shared" ref="AI304:AJ304" si="422">average(X298:X304)</f>
        <v>52980.85714</v>
      </c>
      <c r="AJ304" s="59">
        <f t="shared" si="422"/>
        <v>35670.57143</v>
      </c>
      <c r="AK304" s="60">
        <f t="shared" si="51"/>
        <v>1.485281985</v>
      </c>
      <c r="AL304" s="31"/>
      <c r="AM304" s="19"/>
      <c r="AN304" s="19"/>
      <c r="AO304" s="32"/>
      <c r="AP304" s="32"/>
      <c r="AY304" s="31"/>
      <c r="AZ304" s="31"/>
      <c r="BA304" s="33"/>
      <c r="BB304" s="33"/>
      <c r="BC304" s="31"/>
      <c r="BD304" s="31"/>
      <c r="BE304" s="31"/>
      <c r="BF304" s="31"/>
      <c r="BG304" s="31"/>
      <c r="BH304" s="31"/>
      <c r="BI304" s="31"/>
      <c r="BJ304" s="31"/>
      <c r="BK304" s="31"/>
      <c r="BL304" s="31"/>
      <c r="BM304" s="31"/>
      <c r="BN304" s="31"/>
      <c r="BO304" s="31"/>
      <c r="BP304" s="31"/>
      <c r="BQ304" s="31"/>
      <c r="BR304" s="31"/>
      <c r="BS304" s="31"/>
      <c r="BT304" s="31"/>
    </row>
    <row r="305">
      <c r="A305" s="16">
        <v>44196.0</v>
      </c>
      <c r="B305" s="17">
        <f t="shared" si="302"/>
        <v>8074</v>
      </c>
      <c r="C305" s="71"/>
      <c r="D305" s="71"/>
      <c r="E305" s="72">
        <v>743198.0</v>
      </c>
      <c r="F305" s="19">
        <f t="shared" si="27"/>
        <v>109963</v>
      </c>
      <c r="G305" s="20">
        <f t="shared" si="2"/>
        <v>0.1479592249</v>
      </c>
      <c r="H305" s="17">
        <f t="shared" si="71"/>
        <v>7356</v>
      </c>
      <c r="I305" s="72">
        <v>611097.0</v>
      </c>
      <c r="J305" s="20">
        <f t="shared" si="3"/>
        <v>0.8222532892</v>
      </c>
      <c r="K305" s="20">
        <f t="shared" si="18"/>
        <v>0.9650398351</v>
      </c>
      <c r="L305" s="17">
        <f t="shared" si="36"/>
        <v>194</v>
      </c>
      <c r="M305" s="72">
        <v>22138.0</v>
      </c>
      <c r="N305" s="22">
        <f t="shared" si="16"/>
        <v>0.02978748597</v>
      </c>
      <c r="O305" s="36">
        <f t="shared" si="19"/>
        <v>0.03496016487</v>
      </c>
      <c r="P305" s="61"/>
      <c r="Q305" s="61"/>
      <c r="R305" s="73">
        <v>68316.0</v>
      </c>
      <c r="S305" s="61">
        <f t="shared" si="332"/>
        <v>7355174</v>
      </c>
      <c r="T305" s="73">
        <v>4912745.0</v>
      </c>
      <c r="U305" s="17">
        <f t="shared" si="59"/>
        <v>4169547</v>
      </c>
      <c r="V305" s="84"/>
      <c r="W305" s="84"/>
      <c r="X305" s="62">
        <v>57800.0</v>
      </c>
      <c r="Y305" s="19">
        <f t="shared" si="264"/>
        <v>37265</v>
      </c>
      <c r="Z305" s="19"/>
      <c r="AA305" s="19">
        <f t="shared" si="20"/>
        <v>18195.35185</v>
      </c>
      <c r="AB305" s="28">
        <f t="shared" si="8"/>
        <v>9.896654727</v>
      </c>
      <c r="AC305" s="29">
        <f t="shared" si="9"/>
        <v>6.610277477</v>
      </c>
      <c r="AD305" s="29">
        <f t="shared" si="10"/>
        <v>4.615432252</v>
      </c>
      <c r="AE305" s="40">
        <f t="shared" si="304"/>
        <v>0.1512795799</v>
      </c>
      <c r="AF305" s="40">
        <f t="shared" si="305"/>
        <v>0.2166644304</v>
      </c>
      <c r="AG305" s="22">
        <f t="shared" si="22"/>
        <v>0.01098318107</v>
      </c>
      <c r="AH305" s="37">
        <f t="shared" si="23"/>
        <v>0.2039882209</v>
      </c>
      <c r="AI305" s="59">
        <f t="shared" ref="AI305:AJ305" si="423">average(X299:X305)</f>
        <v>52514</v>
      </c>
      <c r="AJ305" s="59">
        <f t="shared" si="423"/>
        <v>35268.14286</v>
      </c>
      <c r="AK305" s="60">
        <f t="shared" si="51"/>
        <v>1.488992494</v>
      </c>
      <c r="AL305" s="31"/>
      <c r="AM305" s="19"/>
      <c r="AN305" s="19"/>
      <c r="AO305" s="32"/>
      <c r="AP305" s="32"/>
      <c r="AY305" s="31"/>
      <c r="AZ305" s="31"/>
      <c r="BA305" s="33"/>
      <c r="BB305" s="33"/>
      <c r="BC305" s="31"/>
      <c r="BD305" s="31"/>
      <c r="BE305" s="31"/>
      <c r="BF305" s="31"/>
      <c r="BG305" s="31"/>
      <c r="BH305" s="31"/>
      <c r="BI305" s="31"/>
      <c r="BJ305" s="31"/>
      <c r="BK305" s="31"/>
      <c r="BL305" s="31"/>
      <c r="BM305" s="31"/>
      <c r="BN305" s="31"/>
      <c r="BO305" s="31"/>
      <c r="BP305" s="31"/>
      <c r="BQ305" s="31"/>
      <c r="BR305" s="31"/>
      <c r="BS305" s="31"/>
      <c r="BT305" s="31"/>
    </row>
    <row r="306">
      <c r="A306" s="16">
        <v>44197.0</v>
      </c>
      <c r="B306" s="17">
        <f t="shared" si="302"/>
        <v>8072</v>
      </c>
      <c r="C306" s="71"/>
      <c r="D306" s="71"/>
      <c r="E306" s="72">
        <v>751270.0</v>
      </c>
      <c r="F306" s="19">
        <f t="shared" si="27"/>
        <v>111005</v>
      </c>
      <c r="G306" s="20">
        <f t="shared" si="2"/>
        <v>0.1477564657</v>
      </c>
      <c r="H306" s="17">
        <f t="shared" si="71"/>
        <v>6839</v>
      </c>
      <c r="I306" s="72">
        <v>617936.0</v>
      </c>
      <c r="J306" s="20">
        <f t="shared" si="3"/>
        <v>0.822521863</v>
      </c>
      <c r="K306" s="20">
        <f t="shared" si="18"/>
        <v>0.9651253778</v>
      </c>
      <c r="L306" s="17">
        <f t="shared" si="36"/>
        <v>191</v>
      </c>
      <c r="M306" s="72">
        <v>22329.0</v>
      </c>
      <c r="N306" s="22">
        <f t="shared" si="16"/>
        <v>0.0297216713</v>
      </c>
      <c r="O306" s="36">
        <f t="shared" si="19"/>
        <v>0.03487462223</v>
      </c>
      <c r="P306" s="61"/>
      <c r="Q306" s="61"/>
      <c r="R306" s="73">
        <v>68418.0</v>
      </c>
      <c r="S306" s="61">
        <f t="shared" si="332"/>
        <v>7395959</v>
      </c>
      <c r="T306" s="73">
        <v>4940146.0</v>
      </c>
      <c r="U306" s="17">
        <f t="shared" si="59"/>
        <v>4188876</v>
      </c>
      <c r="V306" s="84"/>
      <c r="W306" s="84"/>
      <c r="X306" s="62">
        <v>40785.0</v>
      </c>
      <c r="Y306" s="19">
        <f t="shared" si="264"/>
        <v>27401</v>
      </c>
      <c r="Z306" s="19"/>
      <c r="AA306" s="19">
        <f t="shared" si="20"/>
        <v>18296.83704</v>
      </c>
      <c r="AB306" s="28">
        <f t="shared" si="8"/>
        <v>9.844608463</v>
      </c>
      <c r="AC306" s="29">
        <f t="shared" si="9"/>
        <v>6.575726437</v>
      </c>
      <c r="AD306" s="29">
        <f t="shared" si="10"/>
        <v>3.394573835</v>
      </c>
      <c r="AE306" s="40">
        <f t="shared" si="304"/>
        <v>0.1520744529</v>
      </c>
      <c r="AF306" s="40">
        <f t="shared" si="305"/>
        <v>0.2945877888</v>
      </c>
      <c r="AG306" s="22">
        <f t="shared" si="22"/>
        <v>0.01086117024</v>
      </c>
      <c r="AH306" s="37">
        <f t="shared" si="23"/>
        <v>0.2139813587</v>
      </c>
      <c r="AI306" s="59">
        <f t="shared" ref="AI306:AJ306" si="424">average(X300:X306)</f>
        <v>51141.42857</v>
      </c>
      <c r="AJ306" s="59">
        <f t="shared" si="424"/>
        <v>34163.85714</v>
      </c>
      <c r="AK306" s="60">
        <f t="shared" si="51"/>
        <v>1.496945393</v>
      </c>
      <c r="AL306" s="31"/>
      <c r="AM306" s="19"/>
      <c r="AN306" s="19"/>
      <c r="AO306" s="32"/>
      <c r="AP306" s="32"/>
      <c r="AY306" s="31"/>
      <c r="AZ306" s="31"/>
      <c r="BA306" s="33"/>
      <c r="BB306" s="33"/>
      <c r="BC306" s="31"/>
      <c r="BD306" s="31"/>
      <c r="BE306" s="31"/>
      <c r="BF306" s="31"/>
      <c r="BG306" s="31"/>
      <c r="BH306" s="31"/>
      <c r="BI306" s="31"/>
      <c r="BJ306" s="31"/>
      <c r="BK306" s="31"/>
      <c r="BL306" s="31"/>
      <c r="BM306" s="31"/>
      <c r="BN306" s="31"/>
      <c r="BO306" s="31"/>
      <c r="BP306" s="31"/>
      <c r="BQ306" s="31"/>
      <c r="BR306" s="31"/>
      <c r="BS306" s="31"/>
      <c r="BT306" s="31"/>
    </row>
    <row r="307">
      <c r="A307" s="16">
        <v>44198.0</v>
      </c>
      <c r="B307" s="17">
        <f t="shared" si="302"/>
        <v>7203</v>
      </c>
      <c r="C307" s="71"/>
      <c r="D307" s="71"/>
      <c r="E307" s="72">
        <v>758473.0</v>
      </c>
      <c r="F307" s="19">
        <f t="shared" si="27"/>
        <v>110400</v>
      </c>
      <c r="G307" s="20">
        <f t="shared" si="2"/>
        <v>0.1455556098</v>
      </c>
      <c r="H307" s="17">
        <f t="shared" si="71"/>
        <v>7582</v>
      </c>
      <c r="I307" s="72">
        <v>625518.0</v>
      </c>
      <c r="J307" s="20">
        <f t="shared" si="3"/>
        <v>0.82470701</v>
      </c>
      <c r="K307" s="20">
        <f t="shared" si="18"/>
        <v>0.965196822</v>
      </c>
      <c r="L307" s="17">
        <f t="shared" si="36"/>
        <v>226</v>
      </c>
      <c r="M307" s="72">
        <v>22555.0</v>
      </c>
      <c r="N307" s="22">
        <f t="shared" si="16"/>
        <v>0.02973738024</v>
      </c>
      <c r="O307" s="36">
        <f t="shared" si="19"/>
        <v>0.03480317804</v>
      </c>
      <c r="P307" s="61"/>
      <c r="Q307" s="61"/>
      <c r="R307" s="73">
        <v>69619.0</v>
      </c>
      <c r="S307" s="61">
        <f t="shared" si="332"/>
        <v>7429489</v>
      </c>
      <c r="T307" s="73">
        <v>4964525.0</v>
      </c>
      <c r="U307" s="17">
        <f t="shared" si="59"/>
        <v>4206052</v>
      </c>
      <c r="V307" s="84"/>
      <c r="W307" s="84"/>
      <c r="X307" s="62">
        <v>33530.0</v>
      </c>
      <c r="Y307" s="19">
        <f t="shared" si="264"/>
        <v>24379</v>
      </c>
      <c r="Z307" s="19"/>
      <c r="AA307" s="19">
        <f t="shared" si="20"/>
        <v>18387.12963</v>
      </c>
      <c r="AB307" s="28">
        <f t="shared" si="8"/>
        <v>9.79532429</v>
      </c>
      <c r="AC307" s="29">
        <f t="shared" si="9"/>
        <v>6.545420865</v>
      </c>
      <c r="AD307" s="29">
        <f t="shared" si="10"/>
        <v>3.384561988</v>
      </c>
      <c r="AE307" s="40">
        <f t="shared" si="304"/>
        <v>0.1527785639</v>
      </c>
      <c r="AF307" s="40">
        <f t="shared" si="305"/>
        <v>0.2954592067</v>
      </c>
      <c r="AG307" s="22">
        <f t="shared" si="22"/>
        <v>0.009587764718</v>
      </c>
      <c r="AH307" s="37">
        <f t="shared" si="23"/>
        <v>0.2222872739</v>
      </c>
      <c r="AI307" s="59">
        <f t="shared" ref="AI307:AJ307" si="425">average(X301:X307)</f>
        <v>49562.71429</v>
      </c>
      <c r="AJ307" s="59">
        <f t="shared" si="425"/>
        <v>33184.85714</v>
      </c>
      <c r="AK307" s="60">
        <f t="shared" si="51"/>
        <v>1.493534056</v>
      </c>
      <c r="AL307" s="31"/>
      <c r="AM307" s="19"/>
      <c r="AN307" s="19"/>
      <c r="AO307" s="32"/>
      <c r="AP307" s="32"/>
      <c r="AY307" s="31"/>
      <c r="AZ307" s="31"/>
      <c r="BA307" s="33"/>
      <c r="BB307" s="33"/>
      <c r="BC307" s="31"/>
      <c r="BD307" s="31"/>
      <c r="BE307" s="31"/>
      <c r="BF307" s="31"/>
      <c r="BG307" s="31"/>
      <c r="BH307" s="31"/>
      <c r="BI307" s="31"/>
      <c r="BJ307" s="31"/>
      <c r="BK307" s="31"/>
      <c r="BL307" s="31"/>
      <c r="BM307" s="31"/>
      <c r="BN307" s="31"/>
      <c r="BO307" s="31"/>
      <c r="BP307" s="31"/>
      <c r="BQ307" s="31"/>
      <c r="BR307" s="31"/>
      <c r="BS307" s="31"/>
      <c r="BT307" s="31"/>
    </row>
    <row r="308">
      <c r="A308" s="16">
        <v>44199.0</v>
      </c>
      <c r="B308" s="17">
        <f t="shared" si="302"/>
        <v>6877</v>
      </c>
      <c r="C308" s="71"/>
      <c r="D308" s="71"/>
      <c r="E308" s="72">
        <v>765350.0</v>
      </c>
      <c r="F308" s="19">
        <f t="shared" si="27"/>
        <v>110679</v>
      </c>
      <c r="G308" s="20">
        <f t="shared" si="2"/>
        <v>0.1446122689</v>
      </c>
      <c r="H308" s="17">
        <f t="shared" si="71"/>
        <v>6419</v>
      </c>
      <c r="I308" s="72">
        <v>631937.0</v>
      </c>
      <c r="J308" s="20">
        <f t="shared" si="3"/>
        <v>0.8256836741</v>
      </c>
      <c r="K308" s="20">
        <f t="shared" si="18"/>
        <v>0.9652741606</v>
      </c>
      <c r="L308" s="17">
        <f t="shared" si="36"/>
        <v>179</v>
      </c>
      <c r="M308" s="72">
        <v>22734.0</v>
      </c>
      <c r="N308" s="22">
        <f t="shared" si="16"/>
        <v>0.02970405697</v>
      </c>
      <c r="O308" s="36">
        <f t="shared" si="19"/>
        <v>0.03472583939</v>
      </c>
      <c r="P308" s="61"/>
      <c r="Q308" s="61"/>
      <c r="R308" s="73">
        <v>72027.0</v>
      </c>
      <c r="S308" s="61">
        <f t="shared" si="332"/>
        <v>7470992</v>
      </c>
      <c r="T308" s="73">
        <v>4992303.0</v>
      </c>
      <c r="U308" s="17">
        <f t="shared" si="59"/>
        <v>4226953</v>
      </c>
      <c r="V308" s="84"/>
      <c r="W308" s="84"/>
      <c r="X308" s="62">
        <v>41503.0</v>
      </c>
      <c r="Y308" s="19">
        <f t="shared" si="264"/>
        <v>27778</v>
      </c>
      <c r="Z308" s="19"/>
      <c r="AA308" s="19">
        <f t="shared" si="20"/>
        <v>18490.01111</v>
      </c>
      <c r="AB308" s="28">
        <f t="shared" si="8"/>
        <v>9.761536552</v>
      </c>
      <c r="AC308" s="29">
        <f t="shared" si="9"/>
        <v>6.52290194</v>
      </c>
      <c r="AD308" s="29">
        <f t="shared" si="10"/>
        <v>4.039261306</v>
      </c>
      <c r="AE308" s="40">
        <f t="shared" si="304"/>
        <v>0.1533059993</v>
      </c>
      <c r="AF308" s="40">
        <f t="shared" si="305"/>
        <v>0.2475700194</v>
      </c>
      <c r="AG308" s="22">
        <f t="shared" si="22"/>
        <v>0.009066901525</v>
      </c>
      <c r="AH308" s="37">
        <f t="shared" si="23"/>
        <v>0.2253877137</v>
      </c>
      <c r="AI308" s="59">
        <f t="shared" ref="AI308:AJ308" si="426">average(X302:X308)</f>
        <v>49497</v>
      </c>
      <c r="AJ308" s="59">
        <f t="shared" si="426"/>
        <v>32949.57143</v>
      </c>
      <c r="AK308" s="60">
        <f t="shared" si="51"/>
        <v>1.502204668</v>
      </c>
      <c r="AL308" s="31"/>
      <c r="AM308" s="19"/>
      <c r="AN308" s="19"/>
      <c r="AO308" s="32"/>
      <c r="AP308" s="32"/>
      <c r="AY308" s="31"/>
      <c r="AZ308" s="31"/>
      <c r="BA308" s="33"/>
      <c r="BB308" s="33"/>
      <c r="BC308" s="31"/>
      <c r="BD308" s="31"/>
      <c r="BE308" s="31"/>
      <c r="BF308" s="31"/>
      <c r="BG308" s="31"/>
      <c r="BH308" s="31"/>
      <c r="BI308" s="31"/>
      <c r="BJ308" s="31"/>
      <c r="BK308" s="31"/>
      <c r="BL308" s="31"/>
      <c r="BM308" s="31"/>
      <c r="BN308" s="31"/>
      <c r="BO308" s="31"/>
      <c r="BP308" s="31"/>
      <c r="BQ308" s="31"/>
      <c r="BR308" s="31"/>
      <c r="BS308" s="31"/>
      <c r="BT308" s="31"/>
    </row>
    <row r="309">
      <c r="A309" s="16">
        <v>44200.0</v>
      </c>
      <c r="B309" s="17">
        <f t="shared" si="302"/>
        <v>6753</v>
      </c>
      <c r="C309" s="71"/>
      <c r="D309" s="71"/>
      <c r="E309" s="72">
        <v>772103.0</v>
      </c>
      <c r="F309" s="19">
        <f t="shared" si="27"/>
        <v>110089</v>
      </c>
      <c r="G309" s="20">
        <f t="shared" si="2"/>
        <v>0.1425833082</v>
      </c>
      <c r="H309" s="17">
        <f t="shared" si="71"/>
        <v>7166</v>
      </c>
      <c r="I309" s="72">
        <v>639103.0</v>
      </c>
      <c r="J309" s="20">
        <f t="shared" si="3"/>
        <v>0.8277431897</v>
      </c>
      <c r="K309" s="20">
        <f t="shared" si="18"/>
        <v>0.9653919706</v>
      </c>
      <c r="L309" s="17">
        <f t="shared" si="36"/>
        <v>177</v>
      </c>
      <c r="M309" s="72">
        <v>22911.0</v>
      </c>
      <c r="N309" s="22">
        <f t="shared" si="16"/>
        <v>0.02967350211</v>
      </c>
      <c r="O309" s="36">
        <f t="shared" si="19"/>
        <v>0.03460802944</v>
      </c>
      <c r="P309" s="61"/>
      <c r="Q309" s="61"/>
      <c r="R309" s="73">
        <v>72380.0</v>
      </c>
      <c r="S309" s="61">
        <f t="shared" si="332"/>
        <v>7516860</v>
      </c>
      <c r="T309" s="73">
        <v>5022974.0</v>
      </c>
      <c r="U309" s="17">
        <f t="shared" si="59"/>
        <v>4250871</v>
      </c>
      <c r="V309" s="84"/>
      <c r="W309" s="84"/>
      <c r="X309" s="62">
        <v>45868.0</v>
      </c>
      <c r="Y309" s="19">
        <f t="shared" si="264"/>
        <v>30671</v>
      </c>
      <c r="Z309" s="19"/>
      <c r="AA309" s="19">
        <f t="shared" si="20"/>
        <v>18603.60741</v>
      </c>
      <c r="AB309" s="28">
        <f t="shared" si="8"/>
        <v>9.735566369</v>
      </c>
      <c r="AC309" s="29">
        <f t="shared" si="9"/>
        <v>6.505575033</v>
      </c>
      <c r="AD309" s="29">
        <f t="shared" si="10"/>
        <v>4.541833259</v>
      </c>
      <c r="AE309" s="40">
        <f t="shared" si="304"/>
        <v>0.1537143135</v>
      </c>
      <c r="AF309" s="40">
        <f t="shared" si="305"/>
        <v>0.22017541</v>
      </c>
      <c r="AG309" s="22">
        <f t="shared" si="22"/>
        <v>0.008823414124</v>
      </c>
      <c r="AH309" s="37">
        <f t="shared" si="23"/>
        <v>0.2253374693</v>
      </c>
      <c r="AI309" s="59">
        <f t="shared" ref="AI309:AJ309" si="427">average(X303:X309)</f>
        <v>51078.71429</v>
      </c>
      <c r="AJ309" s="59">
        <f t="shared" si="427"/>
        <v>33526.85714</v>
      </c>
      <c r="AK309" s="60">
        <f t="shared" si="51"/>
        <v>1.523516328</v>
      </c>
      <c r="AL309" s="31"/>
      <c r="AM309" s="19"/>
      <c r="AN309" s="19"/>
      <c r="AO309" s="32"/>
      <c r="AP309" s="32"/>
      <c r="AY309" s="31"/>
      <c r="AZ309" s="31"/>
      <c r="BA309" s="33"/>
      <c r="BB309" s="33"/>
      <c r="BC309" s="31"/>
      <c r="BD309" s="31"/>
      <c r="BE309" s="31"/>
      <c r="BF309" s="31"/>
      <c r="BG309" s="31"/>
      <c r="BH309" s="31"/>
      <c r="BI309" s="31"/>
      <c r="BJ309" s="31"/>
      <c r="BK309" s="31"/>
      <c r="BL309" s="31"/>
      <c r="BM309" s="31"/>
      <c r="BN309" s="31"/>
      <c r="BO309" s="31"/>
      <c r="BP309" s="31"/>
      <c r="BQ309" s="31"/>
      <c r="BR309" s="31"/>
      <c r="BS309" s="31"/>
      <c r="BT309" s="31"/>
    </row>
    <row r="310">
      <c r="A310" s="16">
        <v>44201.0</v>
      </c>
      <c r="B310" s="17">
        <f t="shared" si="302"/>
        <v>7445</v>
      </c>
      <c r="C310" s="71"/>
      <c r="D310" s="71"/>
      <c r="E310" s="72">
        <v>779548.0</v>
      </c>
      <c r="F310" s="19">
        <f t="shared" si="27"/>
        <v>110693</v>
      </c>
      <c r="G310" s="20">
        <f t="shared" si="2"/>
        <v>0.1419963877</v>
      </c>
      <c r="H310" s="17">
        <f t="shared" si="71"/>
        <v>6643</v>
      </c>
      <c r="I310" s="72">
        <v>645746.0</v>
      </c>
      <c r="J310" s="20">
        <f t="shared" si="3"/>
        <v>0.8283595109</v>
      </c>
      <c r="K310" s="20">
        <f t="shared" si="18"/>
        <v>0.9654499107</v>
      </c>
      <c r="L310" s="17">
        <f t="shared" si="36"/>
        <v>198</v>
      </c>
      <c r="M310" s="72">
        <v>23109.0</v>
      </c>
      <c r="N310" s="22">
        <f t="shared" si="16"/>
        <v>0.02964410145</v>
      </c>
      <c r="O310" s="36">
        <f t="shared" si="19"/>
        <v>0.03455008933</v>
      </c>
      <c r="P310" s="61"/>
      <c r="Q310" s="61"/>
      <c r="R310" s="73">
        <v>70201.0</v>
      </c>
      <c r="S310" s="61">
        <f t="shared" si="332"/>
        <v>7577380</v>
      </c>
      <c r="T310" s="73">
        <v>5061283.0</v>
      </c>
      <c r="U310" s="17">
        <f t="shared" si="59"/>
        <v>4281735</v>
      </c>
      <c r="V310" s="84"/>
      <c r="W310" s="84"/>
      <c r="X310" s="62">
        <v>60520.0</v>
      </c>
      <c r="Y310" s="19">
        <f t="shared" si="264"/>
        <v>38309</v>
      </c>
      <c r="Z310" s="19"/>
      <c r="AA310" s="19">
        <f t="shared" si="20"/>
        <v>18745.49259</v>
      </c>
      <c r="AB310" s="28">
        <f t="shared" si="8"/>
        <v>9.720222488</v>
      </c>
      <c r="AC310" s="29">
        <f t="shared" si="9"/>
        <v>6.49258673</v>
      </c>
      <c r="AD310" s="29">
        <f t="shared" si="10"/>
        <v>5.145601075</v>
      </c>
      <c r="AE310" s="40">
        <f t="shared" si="304"/>
        <v>0.1540218162</v>
      </c>
      <c r="AF310" s="40">
        <f t="shared" si="305"/>
        <v>0.1943407554</v>
      </c>
      <c r="AG310" s="22">
        <f t="shared" si="22"/>
        <v>0.009642495885</v>
      </c>
      <c r="AH310" s="37">
        <f t="shared" si="23"/>
        <v>0.2277490095</v>
      </c>
      <c r="AI310" s="59">
        <f t="shared" ref="AI310:AJ310" si="428">average(X304:X310)</f>
        <v>50418.28571</v>
      </c>
      <c r="AJ310" s="59">
        <f t="shared" si="428"/>
        <v>32884.57143</v>
      </c>
      <c r="AK310" s="60">
        <f t="shared" si="51"/>
        <v>1.533189685</v>
      </c>
      <c r="AL310" s="31"/>
      <c r="AM310" s="19"/>
      <c r="AN310" s="19"/>
      <c r="AO310" s="32"/>
      <c r="AP310" s="32"/>
      <c r="AY310" s="31"/>
      <c r="AZ310" s="31"/>
      <c r="BA310" s="33"/>
      <c r="BB310" s="33"/>
      <c r="BC310" s="31"/>
      <c r="BD310" s="31"/>
      <c r="BE310" s="31"/>
      <c r="BF310" s="31"/>
      <c r="BG310" s="31"/>
      <c r="BH310" s="31"/>
      <c r="BI310" s="31"/>
      <c r="BJ310" s="31"/>
      <c r="BK310" s="31"/>
      <c r="BL310" s="31"/>
      <c r="BM310" s="31"/>
      <c r="BN310" s="31"/>
      <c r="BO310" s="31"/>
      <c r="BP310" s="31"/>
      <c r="BQ310" s="31"/>
      <c r="BR310" s="31"/>
      <c r="BS310" s="31"/>
      <c r="BT310" s="31"/>
    </row>
    <row r="311">
      <c r="A311" s="16">
        <v>44202.0</v>
      </c>
      <c r="B311" s="17">
        <f t="shared" si="302"/>
        <v>8854</v>
      </c>
      <c r="C311" s="71"/>
      <c r="D311" s="71"/>
      <c r="E311" s="72">
        <v>788402.0</v>
      </c>
      <c r="F311" s="19">
        <f t="shared" si="27"/>
        <v>112593</v>
      </c>
      <c r="G311" s="20">
        <f t="shared" si="2"/>
        <v>0.1428116621</v>
      </c>
      <c r="H311" s="17">
        <f t="shared" si="71"/>
        <v>6767</v>
      </c>
      <c r="I311" s="72">
        <v>652513.0</v>
      </c>
      <c r="J311" s="20">
        <f t="shared" si="3"/>
        <v>0.8276399603</v>
      </c>
      <c r="K311" s="20">
        <f t="shared" si="18"/>
        <v>0.9655287219</v>
      </c>
      <c r="L311" s="17">
        <f t="shared" si="36"/>
        <v>187</v>
      </c>
      <c r="M311" s="72">
        <v>23296.0</v>
      </c>
      <c r="N311" s="22">
        <f t="shared" si="16"/>
        <v>0.0295483776</v>
      </c>
      <c r="O311" s="36">
        <f t="shared" si="19"/>
        <v>0.03447127813</v>
      </c>
      <c r="P311" s="61"/>
      <c r="Q311" s="61"/>
      <c r="R311" s="73">
        <v>70029.0</v>
      </c>
      <c r="S311" s="61">
        <f t="shared" si="332"/>
        <v>7645288</v>
      </c>
      <c r="T311" s="73">
        <v>5106017.0</v>
      </c>
      <c r="U311" s="17">
        <f t="shared" si="59"/>
        <v>4317615</v>
      </c>
      <c r="V311" s="84"/>
      <c r="W311" s="84"/>
      <c r="X311" s="62">
        <v>67908.0</v>
      </c>
      <c r="Y311" s="19">
        <f t="shared" si="264"/>
        <v>44734</v>
      </c>
      <c r="Z311" s="19"/>
      <c r="AA311" s="19">
        <f t="shared" si="20"/>
        <v>18911.17407</v>
      </c>
      <c r="AB311" s="28">
        <f t="shared" si="8"/>
        <v>9.697195086</v>
      </c>
      <c r="AC311" s="29">
        <f t="shared" si="9"/>
        <v>6.476413048</v>
      </c>
      <c r="AD311" s="29">
        <f t="shared" si="10"/>
        <v>5.052405692</v>
      </c>
      <c r="AE311" s="40">
        <f t="shared" si="304"/>
        <v>0.1544064581</v>
      </c>
      <c r="AF311" s="40">
        <f t="shared" si="305"/>
        <v>0.1979255153</v>
      </c>
      <c r="AG311" s="22">
        <f t="shared" si="22"/>
        <v>0.01135786379</v>
      </c>
      <c r="AH311" s="37">
        <f t="shared" si="23"/>
        <v>0.2311039009</v>
      </c>
      <c r="AI311" s="59">
        <f t="shared" ref="AI311:AJ311" si="429">average(X305:X311)</f>
        <v>49702</v>
      </c>
      <c r="AJ311" s="59">
        <f t="shared" si="429"/>
        <v>32933.85714</v>
      </c>
      <c r="AK311" s="60">
        <f t="shared" si="51"/>
        <v>1.509146037</v>
      </c>
      <c r="AL311" s="31"/>
      <c r="AM311" s="19"/>
      <c r="AN311" s="19"/>
      <c r="AO311" s="32"/>
      <c r="AP311" s="32"/>
      <c r="AY311" s="31"/>
      <c r="AZ311" s="31"/>
      <c r="BA311" s="33"/>
      <c r="BB311" s="33"/>
      <c r="BC311" s="31"/>
      <c r="BD311" s="31"/>
      <c r="BE311" s="31"/>
      <c r="BF311" s="31"/>
      <c r="BG311" s="31"/>
      <c r="BH311" s="31"/>
      <c r="BI311" s="31"/>
      <c r="BJ311" s="31"/>
      <c r="BK311" s="31"/>
      <c r="BL311" s="31"/>
      <c r="BM311" s="31"/>
      <c r="BN311" s="31"/>
      <c r="BO311" s="31"/>
      <c r="BP311" s="31"/>
      <c r="BQ311" s="31"/>
      <c r="BR311" s="31"/>
      <c r="BS311" s="31"/>
      <c r="BT311" s="31"/>
    </row>
    <row r="312">
      <c r="A312" s="16">
        <v>44203.0</v>
      </c>
      <c r="B312" s="17">
        <f t="shared" si="302"/>
        <v>9321</v>
      </c>
      <c r="C312" s="71"/>
      <c r="D312" s="71"/>
      <c r="E312" s="72">
        <v>797723.0</v>
      </c>
      <c r="F312" s="19">
        <f t="shared" si="27"/>
        <v>114766</v>
      </c>
      <c r="G312" s="20">
        <f t="shared" si="2"/>
        <v>0.1438669814</v>
      </c>
      <c r="H312" s="17">
        <f t="shared" si="71"/>
        <v>6924</v>
      </c>
      <c r="I312" s="72">
        <v>659437.0</v>
      </c>
      <c r="J312" s="20">
        <f t="shared" si="3"/>
        <v>0.8266491</v>
      </c>
      <c r="K312" s="20">
        <f t="shared" si="18"/>
        <v>0.9655615214</v>
      </c>
      <c r="L312" s="17">
        <f t="shared" si="36"/>
        <v>224</v>
      </c>
      <c r="M312" s="72">
        <v>23520.0</v>
      </c>
      <c r="N312" s="22">
        <f t="shared" si="16"/>
        <v>0.0294839186</v>
      </c>
      <c r="O312" s="36">
        <f t="shared" si="19"/>
        <v>0.03443847856</v>
      </c>
      <c r="P312" s="61"/>
      <c r="Q312" s="61"/>
      <c r="R312" s="73">
        <v>68753.0</v>
      </c>
      <c r="S312" s="61">
        <f t="shared" si="332"/>
        <v>7713307</v>
      </c>
      <c r="T312" s="73">
        <v>5150808.0</v>
      </c>
      <c r="U312" s="17">
        <f t="shared" si="59"/>
        <v>4353085</v>
      </c>
      <c r="V312" s="84"/>
      <c r="W312" s="84"/>
      <c r="X312" s="62">
        <v>68019.0</v>
      </c>
      <c r="Y312" s="19">
        <f t="shared" si="264"/>
        <v>44791</v>
      </c>
      <c r="Z312" s="19"/>
      <c r="AA312" s="19">
        <f t="shared" si="20"/>
        <v>19077.06667</v>
      </c>
      <c r="AB312" s="28">
        <f t="shared" si="8"/>
        <v>9.669154581</v>
      </c>
      <c r="AC312" s="29">
        <f t="shared" si="9"/>
        <v>6.456887917</v>
      </c>
      <c r="AD312" s="29">
        <f t="shared" si="10"/>
        <v>4.805385688</v>
      </c>
      <c r="AE312" s="40">
        <f t="shared" si="304"/>
        <v>0.1548733713</v>
      </c>
      <c r="AF312" s="40">
        <f t="shared" si="305"/>
        <v>0.2080998415</v>
      </c>
      <c r="AG312" s="22">
        <f t="shared" si="22"/>
        <v>0.01182264885</v>
      </c>
      <c r="AH312" s="37">
        <f t="shared" si="23"/>
        <v>0.2290360115</v>
      </c>
      <c r="AI312" s="59">
        <f t="shared" ref="AI312:AJ312" si="430">average(X306:X312)</f>
        <v>51161.85714</v>
      </c>
      <c r="AJ312" s="59">
        <f t="shared" si="430"/>
        <v>34009</v>
      </c>
      <c r="AK312" s="60">
        <f t="shared" si="51"/>
        <v>1.504362291</v>
      </c>
      <c r="AL312" s="31"/>
      <c r="AM312" s="19"/>
      <c r="AN312" s="19"/>
      <c r="AO312" s="32"/>
      <c r="AP312" s="32"/>
      <c r="AY312" s="31"/>
      <c r="AZ312" s="31"/>
      <c r="BA312" s="33"/>
      <c r="BB312" s="33"/>
      <c r="BC312" s="31"/>
      <c r="BD312" s="31"/>
      <c r="BE312" s="31"/>
      <c r="BF312" s="31"/>
      <c r="BG312" s="31"/>
      <c r="BH312" s="31"/>
      <c r="BI312" s="31"/>
      <c r="BJ312" s="31"/>
      <c r="BK312" s="31"/>
      <c r="BL312" s="31"/>
      <c r="BM312" s="31"/>
      <c r="BN312" s="31"/>
      <c r="BO312" s="31"/>
      <c r="BP312" s="31"/>
      <c r="BQ312" s="31"/>
      <c r="BR312" s="31"/>
      <c r="BS312" s="31"/>
      <c r="BT312" s="31"/>
    </row>
    <row r="313">
      <c r="A313" s="16">
        <v>44204.0</v>
      </c>
      <c r="B313" s="17">
        <f t="shared" si="302"/>
        <v>10617</v>
      </c>
      <c r="C313" s="71"/>
      <c r="D313" s="71"/>
      <c r="E313" s="72">
        <v>808340.0</v>
      </c>
      <c r="F313" s="19">
        <f t="shared" si="27"/>
        <v>117704</v>
      </c>
      <c r="G313" s="20">
        <f t="shared" si="2"/>
        <v>0.145611995</v>
      </c>
      <c r="H313" s="17">
        <f t="shared" si="71"/>
        <v>7446</v>
      </c>
      <c r="I313" s="72">
        <v>666883.0</v>
      </c>
      <c r="J313" s="20">
        <f t="shared" si="3"/>
        <v>0.8250030928</v>
      </c>
      <c r="K313" s="20">
        <f t="shared" si="18"/>
        <v>0.9656070636</v>
      </c>
      <c r="L313" s="17">
        <f t="shared" si="36"/>
        <v>233</v>
      </c>
      <c r="M313" s="72">
        <v>23753.0</v>
      </c>
      <c r="N313" s="22">
        <f t="shared" si="16"/>
        <v>0.02938491229</v>
      </c>
      <c r="O313" s="36">
        <f t="shared" si="19"/>
        <v>0.03439293637</v>
      </c>
      <c r="P313" s="61"/>
      <c r="Q313" s="61"/>
      <c r="R313" s="73">
        <v>69121.0</v>
      </c>
      <c r="S313" s="61">
        <f t="shared" si="332"/>
        <v>7779926</v>
      </c>
      <c r="T313" s="73">
        <v>5193413.0</v>
      </c>
      <c r="U313" s="17">
        <f t="shared" si="59"/>
        <v>4385073</v>
      </c>
      <c r="V313" s="84"/>
      <c r="W313" s="84"/>
      <c r="X313" s="62">
        <v>66619.0</v>
      </c>
      <c r="Y313" s="19">
        <f t="shared" si="264"/>
        <v>42605</v>
      </c>
      <c r="Z313" s="19"/>
      <c r="AA313" s="19">
        <f t="shared" si="20"/>
        <v>19234.86296</v>
      </c>
      <c r="AB313" s="28">
        <f t="shared" si="8"/>
        <v>9.624571344</v>
      </c>
      <c r="AC313" s="29">
        <f t="shared" si="9"/>
        <v>6.424787837</v>
      </c>
      <c r="AD313" s="29">
        <f t="shared" si="10"/>
        <v>4.012903833</v>
      </c>
      <c r="AE313" s="40">
        <f t="shared" si="304"/>
        <v>0.1556471631</v>
      </c>
      <c r="AF313" s="40">
        <f t="shared" si="305"/>
        <v>0.2491961037</v>
      </c>
      <c r="AG313" s="22">
        <f t="shared" si="22"/>
        <v>0.01330913111</v>
      </c>
      <c r="AH313" s="37">
        <f t="shared" si="23"/>
        <v>0.2253353181</v>
      </c>
      <c r="AI313" s="59">
        <f t="shared" ref="AI313:AJ313" si="431">average(X307:X313)</f>
        <v>54852.42857</v>
      </c>
      <c r="AJ313" s="59">
        <f t="shared" si="431"/>
        <v>36181</v>
      </c>
      <c r="AK313" s="60">
        <f t="shared" si="51"/>
        <v>1.516056178</v>
      </c>
      <c r="AL313" s="31"/>
      <c r="AM313" s="19"/>
      <c r="AN313" s="19"/>
      <c r="AO313" s="32"/>
      <c r="AP313" s="32"/>
      <c r="AY313" s="31"/>
      <c r="AZ313" s="31"/>
      <c r="BA313" s="33"/>
      <c r="BB313" s="33"/>
      <c r="BC313" s="31"/>
      <c r="BD313" s="31"/>
      <c r="BE313" s="31"/>
      <c r="BF313" s="31"/>
      <c r="BG313" s="31"/>
      <c r="BH313" s="31"/>
      <c r="BI313" s="31"/>
      <c r="BJ313" s="31"/>
      <c r="BK313" s="31"/>
      <c r="BL313" s="31"/>
      <c r="BM313" s="31"/>
      <c r="BN313" s="31"/>
      <c r="BO313" s="31"/>
      <c r="BP313" s="31"/>
      <c r="BQ313" s="31"/>
      <c r="BR313" s="31"/>
      <c r="BS313" s="31"/>
      <c r="BT313" s="31"/>
    </row>
    <row r="314">
      <c r="A314" s="16">
        <v>44205.0</v>
      </c>
      <c r="B314" s="17">
        <f t="shared" si="302"/>
        <v>10046</v>
      </c>
      <c r="C314" s="71"/>
      <c r="D314" s="71"/>
      <c r="E314" s="72">
        <v>818386.0</v>
      </c>
      <c r="F314" s="19">
        <f t="shared" si="27"/>
        <v>120928</v>
      </c>
      <c r="G314" s="20">
        <f t="shared" si="2"/>
        <v>0.1477640136</v>
      </c>
      <c r="H314" s="17">
        <f t="shared" si="71"/>
        <v>6628</v>
      </c>
      <c r="I314" s="72">
        <v>673511.0</v>
      </c>
      <c r="J314" s="20">
        <f t="shared" si="3"/>
        <v>0.8229747332</v>
      </c>
      <c r="K314" s="20">
        <f t="shared" si="18"/>
        <v>0.965665316</v>
      </c>
      <c r="L314" s="17">
        <f t="shared" si="36"/>
        <v>194</v>
      </c>
      <c r="M314" s="72">
        <v>23947.0</v>
      </c>
      <c r="N314" s="22">
        <f t="shared" si="16"/>
        <v>0.02926125325</v>
      </c>
      <c r="O314" s="36">
        <f t="shared" si="19"/>
        <v>0.03433468395</v>
      </c>
      <c r="P314" s="61"/>
      <c r="Q314" s="61"/>
      <c r="R314" s="73">
        <v>69865.0</v>
      </c>
      <c r="S314" s="61">
        <f t="shared" si="332"/>
        <v>7836984</v>
      </c>
      <c r="T314" s="73">
        <v>5232921.0</v>
      </c>
      <c r="U314" s="17">
        <f t="shared" si="59"/>
        <v>4414535</v>
      </c>
      <c r="V314" s="84"/>
      <c r="W314" s="84"/>
      <c r="X314" s="62">
        <v>57058.0</v>
      </c>
      <c r="Y314" s="19">
        <f t="shared" si="264"/>
        <v>39508</v>
      </c>
      <c r="Z314" s="19"/>
      <c r="AA314" s="19">
        <f t="shared" si="20"/>
        <v>19381.18889</v>
      </c>
      <c r="AB314" s="28">
        <f t="shared" si="8"/>
        <v>9.57614622</v>
      </c>
      <c r="AC314" s="29">
        <f t="shared" si="9"/>
        <v>6.394196626</v>
      </c>
      <c r="AD314" s="29">
        <f t="shared" si="10"/>
        <v>3.932709536</v>
      </c>
      <c r="AE314" s="40">
        <f t="shared" si="304"/>
        <v>0.1563918125</v>
      </c>
      <c r="AF314" s="40">
        <f t="shared" si="305"/>
        <v>0.2542776147</v>
      </c>
      <c r="AG314" s="22">
        <f t="shared" si="22"/>
        <v>0.01242793874</v>
      </c>
      <c r="AH314" s="37">
        <f t="shared" si="23"/>
        <v>0.2232261286</v>
      </c>
      <c r="AI314" s="59">
        <f t="shared" ref="AI314:AJ314" si="432">average(X308:X314)</f>
        <v>58213.57143</v>
      </c>
      <c r="AJ314" s="59">
        <f t="shared" si="432"/>
        <v>38342.28571</v>
      </c>
      <c r="AK314" s="60">
        <f t="shared" si="51"/>
        <v>1.518260332</v>
      </c>
      <c r="AL314" s="31"/>
      <c r="AM314" s="19"/>
      <c r="AN314" s="19"/>
      <c r="AO314" s="32"/>
      <c r="AP314" s="32"/>
      <c r="AY314" s="31"/>
      <c r="AZ314" s="31"/>
      <c r="BA314" s="33"/>
      <c r="BB314" s="33"/>
      <c r="BC314" s="31"/>
      <c r="BD314" s="31"/>
      <c r="BE314" s="31"/>
      <c r="BF314" s="31"/>
      <c r="BG314" s="31"/>
      <c r="BH314" s="31"/>
      <c r="BI314" s="31"/>
      <c r="BJ314" s="31"/>
      <c r="BK314" s="31"/>
      <c r="BL314" s="31"/>
      <c r="BM314" s="31"/>
      <c r="BN314" s="31"/>
      <c r="BO314" s="31"/>
      <c r="BP314" s="31"/>
      <c r="BQ314" s="31"/>
      <c r="BR314" s="31"/>
      <c r="BS314" s="31"/>
      <c r="BT314" s="31"/>
    </row>
    <row r="315">
      <c r="A315" s="16">
        <v>44206.0</v>
      </c>
      <c r="B315" s="17">
        <f t="shared" si="302"/>
        <v>9640</v>
      </c>
      <c r="C315" s="71"/>
      <c r="D315" s="71"/>
      <c r="E315" s="72">
        <v>828026.0</v>
      </c>
      <c r="F315" s="19">
        <f t="shared" si="27"/>
        <v>122873</v>
      </c>
      <c r="G315" s="20">
        <f t="shared" si="2"/>
        <v>0.1483926833</v>
      </c>
      <c r="H315" s="17">
        <f t="shared" si="71"/>
        <v>7513</v>
      </c>
      <c r="I315" s="72">
        <v>681024.0</v>
      </c>
      <c r="J315" s="20">
        <f t="shared" si="3"/>
        <v>0.8224669274</v>
      </c>
      <c r="K315" s="20">
        <f t="shared" si="18"/>
        <v>0.9657818941</v>
      </c>
      <c r="L315" s="17">
        <f t="shared" si="36"/>
        <v>182</v>
      </c>
      <c r="M315" s="72">
        <v>24129.0</v>
      </c>
      <c r="N315" s="22">
        <f t="shared" si="16"/>
        <v>0.02914038931</v>
      </c>
      <c r="O315" s="36">
        <f t="shared" si="19"/>
        <v>0.03421810586</v>
      </c>
      <c r="P315" s="61"/>
      <c r="Q315" s="61"/>
      <c r="R315" s="73">
        <v>70381.0</v>
      </c>
      <c r="S315" s="61">
        <f t="shared" si="332"/>
        <v>7883009</v>
      </c>
      <c r="T315" s="73">
        <v>5264664.0</v>
      </c>
      <c r="U315" s="17">
        <f t="shared" si="59"/>
        <v>4436638</v>
      </c>
      <c r="V315" s="84"/>
      <c r="W315" s="84"/>
      <c r="X315" s="62">
        <v>46025.0</v>
      </c>
      <c r="Y315" s="19">
        <f t="shared" si="264"/>
        <v>31743</v>
      </c>
      <c r="Z315" s="19"/>
      <c r="AA315" s="19">
        <f t="shared" si="20"/>
        <v>19498.75556</v>
      </c>
      <c r="AB315" s="28">
        <f t="shared" si="8"/>
        <v>9.520243326</v>
      </c>
      <c r="AC315" s="29">
        <f t="shared" si="9"/>
        <v>6.358090205</v>
      </c>
      <c r="AD315" s="29">
        <f t="shared" si="10"/>
        <v>3.292842324</v>
      </c>
      <c r="AE315" s="40">
        <f t="shared" si="304"/>
        <v>0.1572799328</v>
      </c>
      <c r="AF315" s="40">
        <f t="shared" si="305"/>
        <v>0.3036890023</v>
      </c>
      <c r="AG315" s="22">
        <f t="shared" si="22"/>
        <v>0.01177928264</v>
      </c>
      <c r="AH315" s="37">
        <f t="shared" si="23"/>
        <v>0.2301210526</v>
      </c>
      <c r="AI315" s="59">
        <f t="shared" ref="AI315:AJ315" si="433">average(X309:X315)</f>
        <v>58859.57143</v>
      </c>
      <c r="AJ315" s="59">
        <f t="shared" si="433"/>
        <v>38908.71429</v>
      </c>
      <c r="AK315" s="60">
        <f t="shared" si="51"/>
        <v>1.512760638</v>
      </c>
      <c r="AL315" s="31"/>
      <c r="AM315" s="19"/>
      <c r="AN315" s="19"/>
      <c r="AO315" s="32"/>
      <c r="AP315" s="32"/>
      <c r="AY315" s="31"/>
      <c r="AZ315" s="31"/>
      <c r="BA315" s="33"/>
      <c r="BB315" s="33"/>
      <c r="BC315" s="31"/>
      <c r="BD315" s="31"/>
      <c r="BE315" s="31"/>
      <c r="BF315" s="31"/>
      <c r="BG315" s="31"/>
      <c r="BH315" s="31"/>
      <c r="BI315" s="31"/>
      <c r="BJ315" s="31"/>
      <c r="BK315" s="31"/>
      <c r="BL315" s="31"/>
      <c r="BM315" s="31"/>
      <c r="BN315" s="31"/>
      <c r="BO315" s="31"/>
      <c r="BP315" s="31"/>
      <c r="BQ315" s="31"/>
      <c r="BR315" s="31"/>
      <c r="BS315" s="31"/>
      <c r="BT315" s="31"/>
    </row>
    <row r="316">
      <c r="A316" s="16">
        <v>44207.0</v>
      </c>
      <c r="B316" s="17">
        <f t="shared" si="302"/>
        <v>8692</v>
      </c>
      <c r="C316" s="71"/>
      <c r="D316" s="71"/>
      <c r="E316" s="72">
        <v>836718.0</v>
      </c>
      <c r="F316" s="19">
        <f t="shared" si="27"/>
        <v>123636</v>
      </c>
      <c r="G316" s="20">
        <f t="shared" si="2"/>
        <v>0.1477630456</v>
      </c>
      <c r="H316" s="17">
        <f t="shared" si="71"/>
        <v>7715</v>
      </c>
      <c r="I316" s="72">
        <v>688739.0</v>
      </c>
      <c r="J316" s="20">
        <f t="shared" si="3"/>
        <v>0.8231435203</v>
      </c>
      <c r="K316" s="20">
        <f t="shared" si="18"/>
        <v>0.9658622711</v>
      </c>
      <c r="L316" s="17">
        <f t="shared" si="36"/>
        <v>214</v>
      </c>
      <c r="M316" s="72">
        <v>24343.0</v>
      </c>
      <c r="N316" s="22">
        <f t="shared" si="16"/>
        <v>0.02909343411</v>
      </c>
      <c r="O316" s="36">
        <f t="shared" si="19"/>
        <v>0.0341377289</v>
      </c>
      <c r="P316" s="61"/>
      <c r="Q316" s="61"/>
      <c r="R316" s="73">
        <v>68572.0</v>
      </c>
      <c r="S316" s="61">
        <f t="shared" si="332"/>
        <v>7921070</v>
      </c>
      <c r="T316" s="73">
        <v>5292612.0</v>
      </c>
      <c r="U316" s="17">
        <f t="shared" si="59"/>
        <v>4455894</v>
      </c>
      <c r="V316" s="84"/>
      <c r="W316" s="84"/>
      <c r="X316" s="62">
        <v>38061.0</v>
      </c>
      <c r="Y316" s="19">
        <f t="shared" si="264"/>
        <v>27948</v>
      </c>
      <c r="Z316" s="19"/>
      <c r="AA316" s="19">
        <f t="shared" si="20"/>
        <v>19602.26667</v>
      </c>
      <c r="AB316" s="28">
        <f t="shared" si="8"/>
        <v>9.466833509</v>
      </c>
      <c r="AC316" s="29">
        <f t="shared" si="9"/>
        <v>6.325442981</v>
      </c>
      <c r="AD316" s="29">
        <f t="shared" si="10"/>
        <v>3.215370456</v>
      </c>
      <c r="AE316" s="40">
        <f t="shared" si="304"/>
        <v>0.1580916946</v>
      </c>
      <c r="AF316" s="40">
        <f t="shared" si="305"/>
        <v>0.3110061543</v>
      </c>
      <c r="AG316" s="22">
        <f t="shared" si="22"/>
        <v>0.01049725492</v>
      </c>
      <c r="AH316" s="37">
        <f t="shared" si="23"/>
        <v>0.2396361047</v>
      </c>
      <c r="AI316" s="59">
        <f t="shared" ref="AI316:AJ316" si="434">average(X310:X316)</f>
        <v>57744.28571</v>
      </c>
      <c r="AJ316" s="59">
        <f t="shared" si="434"/>
        <v>38519.71429</v>
      </c>
      <c r="AK316" s="60">
        <f t="shared" si="51"/>
        <v>1.499083957</v>
      </c>
      <c r="AL316" s="31"/>
      <c r="AM316" s="19"/>
      <c r="AN316" s="19"/>
      <c r="AO316" s="32"/>
      <c r="AP316" s="32"/>
      <c r="AY316" s="31"/>
      <c r="AZ316" s="31"/>
      <c r="BA316" s="33"/>
      <c r="BB316" s="33"/>
      <c r="BC316" s="31"/>
      <c r="BD316" s="31"/>
      <c r="BE316" s="31"/>
      <c r="BF316" s="31"/>
      <c r="BG316" s="31"/>
      <c r="BH316" s="31"/>
      <c r="BI316" s="31"/>
      <c r="BJ316" s="31"/>
      <c r="BK316" s="31"/>
      <c r="BL316" s="31"/>
      <c r="BM316" s="31"/>
      <c r="BN316" s="31"/>
      <c r="BO316" s="31"/>
      <c r="BP316" s="31"/>
      <c r="BQ316" s="31"/>
      <c r="BR316" s="31"/>
      <c r="BS316" s="31"/>
      <c r="BT316" s="31"/>
    </row>
    <row r="317">
      <c r="A317" s="16">
        <v>44208.0</v>
      </c>
      <c r="B317" s="17">
        <f t="shared" si="302"/>
        <v>10047</v>
      </c>
      <c r="C317" s="71"/>
      <c r="D317" s="71"/>
      <c r="E317" s="72">
        <v>846765.0</v>
      </c>
      <c r="F317" s="19">
        <f t="shared" si="27"/>
        <v>126313</v>
      </c>
      <c r="G317" s="20">
        <f t="shared" si="2"/>
        <v>0.1491712577</v>
      </c>
      <c r="H317" s="17">
        <f t="shared" si="71"/>
        <v>7068</v>
      </c>
      <c r="I317" s="72">
        <v>695807.0</v>
      </c>
      <c r="J317" s="20">
        <f t="shared" si="3"/>
        <v>0.8217238549</v>
      </c>
      <c r="K317" s="20">
        <f t="shared" si="18"/>
        <v>0.9657923082</v>
      </c>
      <c r="L317" s="17">
        <f t="shared" si="36"/>
        <v>302</v>
      </c>
      <c r="M317" s="72">
        <v>24645.0</v>
      </c>
      <c r="N317" s="22">
        <f t="shared" si="16"/>
        <v>0.02910488742</v>
      </c>
      <c r="O317" s="36">
        <f t="shared" si="19"/>
        <v>0.03420769184</v>
      </c>
      <c r="P317" s="61"/>
      <c r="Q317" s="61"/>
      <c r="R317" s="73">
        <v>54827.0</v>
      </c>
      <c r="S317" s="61">
        <f t="shared" si="332"/>
        <v>7991379</v>
      </c>
      <c r="T317" s="73">
        <v>5333160.0</v>
      </c>
      <c r="U317" s="17">
        <f t="shared" si="59"/>
        <v>4486395</v>
      </c>
      <c r="V317" s="84"/>
      <c r="W317" s="84"/>
      <c r="X317" s="62">
        <v>70309.0</v>
      </c>
      <c r="Y317" s="19">
        <f t="shared" si="264"/>
        <v>40548</v>
      </c>
      <c r="Z317" s="19"/>
      <c r="AA317" s="19">
        <f t="shared" si="20"/>
        <v>19752.44444</v>
      </c>
      <c r="AB317" s="28">
        <f t="shared" si="8"/>
        <v>9.437540522</v>
      </c>
      <c r="AC317" s="29">
        <f t="shared" si="9"/>
        <v>6.298276381</v>
      </c>
      <c r="AD317" s="29">
        <f t="shared" si="10"/>
        <v>4.035831592</v>
      </c>
      <c r="AE317" s="40">
        <f t="shared" si="304"/>
        <v>0.1587735976</v>
      </c>
      <c r="AF317" s="40">
        <f t="shared" si="305"/>
        <v>0.2477804084</v>
      </c>
      <c r="AG317" s="22">
        <f t="shared" si="22"/>
        <v>0.01200762981</v>
      </c>
      <c r="AH317" s="37">
        <f t="shared" si="23"/>
        <v>0.2472331238</v>
      </c>
      <c r="AI317" s="59">
        <f t="shared" ref="AI317:AJ317" si="435">average(X311:X317)</f>
        <v>59142.71429</v>
      </c>
      <c r="AJ317" s="59">
        <f t="shared" si="435"/>
        <v>38839.57143</v>
      </c>
      <c r="AK317" s="60">
        <f t="shared" si="51"/>
        <v>1.522743741</v>
      </c>
      <c r="AL317" s="31"/>
      <c r="AM317" s="19"/>
      <c r="AN317" s="19"/>
      <c r="AO317" s="32"/>
      <c r="AP317" s="32"/>
      <c r="AY317" s="31"/>
      <c r="AZ317" s="31"/>
      <c r="BA317" s="33"/>
      <c r="BB317" s="33"/>
      <c r="BC317" s="31"/>
      <c r="BD317" s="31"/>
      <c r="BE317" s="31"/>
      <c r="BF317" s="31"/>
      <c r="BG317" s="31"/>
      <c r="BH317" s="31"/>
      <c r="BI317" s="31"/>
      <c r="BJ317" s="31"/>
      <c r="BK317" s="31"/>
      <c r="BL317" s="31"/>
      <c r="BM317" s="31"/>
      <c r="BN317" s="31"/>
      <c r="BO317" s="31"/>
      <c r="BP317" s="31"/>
      <c r="BQ317" s="31"/>
      <c r="BR317" s="31"/>
      <c r="BS317" s="31"/>
      <c r="BT317" s="31"/>
    </row>
    <row r="318">
      <c r="A318" s="16">
        <v>44209.0</v>
      </c>
      <c r="B318" s="17">
        <f t="shared" si="302"/>
        <v>11278</v>
      </c>
      <c r="C318" s="71"/>
      <c r="D318" s="71"/>
      <c r="E318" s="72">
        <v>858043.0</v>
      </c>
      <c r="F318" s="19">
        <f t="shared" si="27"/>
        <v>129628</v>
      </c>
      <c r="G318" s="20">
        <f t="shared" si="2"/>
        <v>0.1510740138</v>
      </c>
      <c r="H318" s="17">
        <f t="shared" si="71"/>
        <v>7657</v>
      </c>
      <c r="I318" s="72">
        <v>703464.0</v>
      </c>
      <c r="J318" s="20">
        <f t="shared" si="3"/>
        <v>0.819847024</v>
      </c>
      <c r="K318" s="20">
        <f t="shared" si="18"/>
        <v>0.9657461749</v>
      </c>
      <c r="L318" s="17">
        <f t="shared" si="36"/>
        <v>306</v>
      </c>
      <c r="M318" s="72">
        <v>24951.0</v>
      </c>
      <c r="N318" s="22">
        <f t="shared" si="16"/>
        <v>0.02907896224</v>
      </c>
      <c r="O318" s="36">
        <f t="shared" si="19"/>
        <v>0.03425382509</v>
      </c>
      <c r="P318" s="61"/>
      <c r="Q318" s="61"/>
      <c r="R318" s="73">
        <v>59667.0</v>
      </c>
      <c r="S318" s="61">
        <f t="shared" si="332"/>
        <v>8063068</v>
      </c>
      <c r="T318" s="73">
        <v>5380137.0</v>
      </c>
      <c r="U318" s="17">
        <f t="shared" si="59"/>
        <v>4522094</v>
      </c>
      <c r="V318" s="84"/>
      <c r="W318" s="84"/>
      <c r="X318" s="62">
        <v>71689.0</v>
      </c>
      <c r="Y318" s="19">
        <f t="shared" si="264"/>
        <v>46977</v>
      </c>
      <c r="Z318" s="19"/>
      <c r="AA318" s="19">
        <f t="shared" si="20"/>
        <v>19926.43333</v>
      </c>
      <c r="AB318" s="28">
        <f t="shared" si="8"/>
        <v>9.397044204</v>
      </c>
      <c r="AC318" s="29">
        <f t="shared" si="9"/>
        <v>6.270241701</v>
      </c>
      <c r="AD318" s="29">
        <f t="shared" si="10"/>
        <v>4.1653662</v>
      </c>
      <c r="AE318" s="40">
        <f t="shared" si="304"/>
        <v>0.1594834853</v>
      </c>
      <c r="AF318" s="40">
        <f t="shared" si="305"/>
        <v>0.2400749303</v>
      </c>
      <c r="AG318" s="22">
        <f t="shared" si="22"/>
        <v>0.01331892556</v>
      </c>
      <c r="AH318" s="37">
        <f t="shared" si="23"/>
        <v>0.2540529695</v>
      </c>
      <c r="AI318" s="59">
        <f t="shared" ref="AI318:AJ318" si="436">average(X312:X318)</f>
        <v>59682.85714</v>
      </c>
      <c r="AJ318" s="59">
        <f t="shared" si="436"/>
        <v>39160</v>
      </c>
      <c r="AK318" s="60">
        <f t="shared" si="51"/>
        <v>1.524077047</v>
      </c>
      <c r="AL318" s="31"/>
      <c r="AM318" s="25">
        <v>66.0</v>
      </c>
      <c r="AN318" s="19"/>
      <c r="AO318" s="90">
        <f t="shared" ref="AO318:AO371" si="438">AM318-AM317</f>
        <v>66</v>
      </c>
      <c r="AP318" s="32"/>
      <c r="AY318" s="31"/>
      <c r="AZ318" s="31"/>
      <c r="BA318" s="33"/>
      <c r="BB318" s="33"/>
      <c r="BC318" s="31"/>
      <c r="BD318" s="31"/>
      <c r="BE318" s="31"/>
      <c r="BF318" s="31"/>
      <c r="BG318" s="31"/>
      <c r="BH318" s="31"/>
      <c r="BI318" s="31"/>
      <c r="BJ318" s="31"/>
      <c r="BK318" s="31"/>
      <c r="BL318" s="31"/>
      <c r="BM318" s="31"/>
      <c r="BN318" s="31"/>
      <c r="BO318" s="31"/>
      <c r="BP318" s="31"/>
      <c r="BQ318" s="31"/>
      <c r="BR318" s="31"/>
      <c r="BS318" s="31"/>
      <c r="BT318" s="31"/>
    </row>
    <row r="319">
      <c r="A319" s="16">
        <v>44210.0</v>
      </c>
      <c r="B319" s="17">
        <f t="shared" si="302"/>
        <v>11557</v>
      </c>
      <c r="C319" s="71"/>
      <c r="D319" s="71"/>
      <c r="E319" s="72">
        <v>869600.0</v>
      </c>
      <c r="F319" s="19">
        <f t="shared" si="27"/>
        <v>133149</v>
      </c>
      <c r="G319" s="20">
        <f t="shared" si="2"/>
        <v>0.1531152254</v>
      </c>
      <c r="H319" s="17">
        <f t="shared" si="71"/>
        <v>7741</v>
      </c>
      <c r="I319" s="72">
        <v>711205.0</v>
      </c>
      <c r="J319" s="20">
        <f t="shared" si="3"/>
        <v>0.8178530359</v>
      </c>
      <c r="K319" s="20">
        <f t="shared" si="18"/>
        <v>0.9657193758</v>
      </c>
      <c r="L319" s="17">
        <f t="shared" si="36"/>
        <v>295</v>
      </c>
      <c r="M319" s="72">
        <v>25246.0</v>
      </c>
      <c r="N319" s="22">
        <f t="shared" si="16"/>
        <v>0.02903173873</v>
      </c>
      <c r="O319" s="36">
        <f t="shared" si="19"/>
        <v>0.03428062424</v>
      </c>
      <c r="P319" s="61"/>
      <c r="Q319" s="61"/>
      <c r="R319" s="73">
        <v>64032.0</v>
      </c>
      <c r="S319" s="61">
        <f t="shared" si="332"/>
        <v>8133444</v>
      </c>
      <c r="T319" s="73">
        <v>5426234.0</v>
      </c>
      <c r="U319" s="17">
        <f t="shared" si="59"/>
        <v>4556634</v>
      </c>
      <c r="V319" s="84"/>
      <c r="W319" s="84"/>
      <c r="X319" s="62">
        <v>70376.0</v>
      </c>
      <c r="Y319" s="19">
        <f t="shared" si="264"/>
        <v>46097</v>
      </c>
      <c r="Z319" s="19"/>
      <c r="AA319" s="19">
        <f t="shared" si="20"/>
        <v>20097.16296</v>
      </c>
      <c r="AB319" s="28">
        <f t="shared" si="8"/>
        <v>9.353086477</v>
      </c>
      <c r="AC319" s="29">
        <f t="shared" si="9"/>
        <v>6.239919503</v>
      </c>
      <c r="AD319" s="29">
        <f t="shared" si="10"/>
        <v>3.988664878</v>
      </c>
      <c r="AE319" s="40">
        <f t="shared" si="304"/>
        <v>0.1602584776</v>
      </c>
      <c r="AF319" s="40">
        <f t="shared" si="305"/>
        <v>0.2507104584</v>
      </c>
      <c r="AG319" s="22">
        <f t="shared" si="22"/>
        <v>0.01346902195</v>
      </c>
      <c r="AH319" s="37">
        <f t="shared" si="23"/>
        <v>0.260966648</v>
      </c>
      <c r="AI319" s="59">
        <f t="shared" ref="AI319:AJ319" si="437">average(X313:X319)</f>
        <v>60019.57143</v>
      </c>
      <c r="AJ319" s="59">
        <f t="shared" si="437"/>
        <v>39346.57143</v>
      </c>
      <c r="AK319" s="60">
        <f t="shared" si="51"/>
        <v>1.525407914</v>
      </c>
      <c r="AL319" s="31"/>
      <c r="AM319" s="25">
        <v>7760.0</v>
      </c>
      <c r="AN319" s="19"/>
      <c r="AO319" s="90">
        <f t="shared" si="438"/>
        <v>7694</v>
      </c>
      <c r="AP319" s="32"/>
      <c r="AY319" s="31"/>
      <c r="AZ319" s="31"/>
      <c r="BA319" s="33"/>
      <c r="BB319" s="33"/>
      <c r="BC319" s="31"/>
      <c r="BD319" s="31"/>
      <c r="BE319" s="31"/>
      <c r="BF319" s="31"/>
      <c r="BG319" s="31"/>
      <c r="BH319" s="31"/>
      <c r="BI319" s="31"/>
      <c r="BJ319" s="31"/>
      <c r="BK319" s="31"/>
      <c r="BL319" s="31"/>
      <c r="BM319" s="31"/>
      <c r="BN319" s="31"/>
      <c r="BO319" s="31"/>
      <c r="BP319" s="31"/>
      <c r="BQ319" s="31"/>
      <c r="BR319" s="31"/>
      <c r="BS319" s="31"/>
      <c r="BT319" s="31"/>
    </row>
    <row r="320">
      <c r="A320" s="16">
        <v>44211.0</v>
      </c>
      <c r="B320" s="17">
        <f t="shared" si="302"/>
        <v>12818</v>
      </c>
      <c r="C320" s="71"/>
      <c r="D320" s="71"/>
      <c r="E320" s="72">
        <v>882418.0</v>
      </c>
      <c r="F320" s="19">
        <f t="shared" si="27"/>
        <v>138238</v>
      </c>
      <c r="G320" s="20">
        <f t="shared" si="2"/>
        <v>0.1566581824</v>
      </c>
      <c r="H320" s="17">
        <f t="shared" si="71"/>
        <v>7491</v>
      </c>
      <c r="I320" s="72">
        <v>718696.0</v>
      </c>
      <c r="J320" s="20">
        <f t="shared" si="3"/>
        <v>0.8144620803</v>
      </c>
      <c r="K320" s="20">
        <f t="shared" si="18"/>
        <v>0.9657555968</v>
      </c>
      <c r="L320" s="17">
        <f t="shared" si="36"/>
        <v>238</v>
      </c>
      <c r="M320" s="72">
        <v>25484.0</v>
      </c>
      <c r="N320" s="22">
        <f t="shared" si="16"/>
        <v>0.02887973727</v>
      </c>
      <c r="O320" s="36">
        <f t="shared" si="19"/>
        <v>0.03424440324</v>
      </c>
      <c r="P320" s="61"/>
      <c r="Q320" s="61"/>
      <c r="R320" s="73">
        <v>66573.0</v>
      </c>
      <c r="S320" s="61">
        <f t="shared" si="332"/>
        <v>8206401</v>
      </c>
      <c r="T320" s="73">
        <v>5475700.0</v>
      </c>
      <c r="U320" s="17">
        <f t="shared" si="59"/>
        <v>4593282</v>
      </c>
      <c r="V320" s="84"/>
      <c r="W320" s="84"/>
      <c r="X320" s="62">
        <v>72957.0</v>
      </c>
      <c r="Y320" s="19">
        <f t="shared" si="264"/>
        <v>49466</v>
      </c>
      <c r="Z320" s="19"/>
      <c r="AA320" s="19">
        <f t="shared" si="20"/>
        <v>20280.37037</v>
      </c>
      <c r="AB320" s="28">
        <f t="shared" si="8"/>
        <v>9.299902087</v>
      </c>
      <c r="AC320" s="29">
        <f t="shared" si="9"/>
        <v>6.205335793</v>
      </c>
      <c r="AD320" s="29">
        <f t="shared" si="10"/>
        <v>3.859104384</v>
      </c>
      <c r="AE320" s="40">
        <f t="shared" si="304"/>
        <v>0.1611516336</v>
      </c>
      <c r="AF320" s="40">
        <f t="shared" si="305"/>
        <v>0.2591274815</v>
      </c>
      <c r="AG320" s="22">
        <f t="shared" si="22"/>
        <v>0.0147401104</v>
      </c>
      <c r="AH320" s="37">
        <f t="shared" si="23"/>
        <v>0.2624208695</v>
      </c>
      <c r="AI320" s="59">
        <f t="shared" ref="AI320:AJ320" si="439">average(X314:X320)</f>
        <v>60925</v>
      </c>
      <c r="AJ320" s="59">
        <f t="shared" si="439"/>
        <v>40326.71429</v>
      </c>
      <c r="AK320" s="60">
        <f t="shared" si="51"/>
        <v>1.510785123</v>
      </c>
      <c r="AL320" s="31"/>
      <c r="AM320" s="25">
        <v>18958.0</v>
      </c>
      <c r="AN320" s="19"/>
      <c r="AO320" s="90">
        <f t="shared" si="438"/>
        <v>11198</v>
      </c>
      <c r="AP320" s="32"/>
      <c r="AY320" s="31"/>
      <c r="AZ320" s="31"/>
      <c r="BA320" s="33"/>
      <c r="BB320" s="33"/>
      <c r="BC320" s="31"/>
      <c r="BD320" s="31"/>
      <c r="BE320" s="31"/>
      <c r="BF320" s="31"/>
      <c r="BG320" s="31"/>
      <c r="BH320" s="31"/>
      <c r="BI320" s="31"/>
      <c r="BJ320" s="31"/>
      <c r="BK320" s="31"/>
      <c r="BL320" s="31"/>
      <c r="BM320" s="31"/>
      <c r="BN320" s="31"/>
      <c r="BO320" s="31"/>
      <c r="BP320" s="31"/>
      <c r="BQ320" s="31"/>
      <c r="BR320" s="31"/>
      <c r="BS320" s="31"/>
      <c r="BT320" s="31"/>
    </row>
    <row r="321">
      <c r="A321" s="16">
        <v>44212.0</v>
      </c>
      <c r="B321" s="17">
        <f t="shared" si="302"/>
        <v>14224</v>
      </c>
      <c r="C321" s="71"/>
      <c r="D321" s="71"/>
      <c r="E321" s="72">
        <v>896642.0</v>
      </c>
      <c r="F321" s="19">
        <f t="shared" si="27"/>
        <v>143517</v>
      </c>
      <c r="G321" s="20">
        <f t="shared" si="2"/>
        <v>0.160060537</v>
      </c>
      <c r="H321" s="17">
        <f t="shared" si="71"/>
        <v>8662</v>
      </c>
      <c r="I321" s="72">
        <v>727358.0</v>
      </c>
      <c r="J321" s="20">
        <f t="shared" si="3"/>
        <v>0.8112022413</v>
      </c>
      <c r="K321" s="20">
        <f t="shared" si="18"/>
        <v>0.965786556</v>
      </c>
      <c r="L321" s="17">
        <f t="shared" si="36"/>
        <v>283</v>
      </c>
      <c r="M321" s="72">
        <v>25767.0</v>
      </c>
      <c r="N321" s="22">
        <f t="shared" si="16"/>
        <v>0.02873722177</v>
      </c>
      <c r="O321" s="36">
        <f t="shared" si="19"/>
        <v>0.03421344398</v>
      </c>
      <c r="P321" s="61"/>
      <c r="Q321" s="61"/>
      <c r="R321" s="73">
        <v>69414.0</v>
      </c>
      <c r="S321" s="61">
        <f t="shared" si="332"/>
        <v>8269701</v>
      </c>
      <c r="T321" s="73">
        <v>5521058.0</v>
      </c>
      <c r="U321" s="17">
        <f t="shared" si="59"/>
        <v>4624416</v>
      </c>
      <c r="V321" s="84"/>
      <c r="W321" s="84"/>
      <c r="X321" s="62">
        <v>63300.0</v>
      </c>
      <c r="Y321" s="19">
        <f t="shared" si="264"/>
        <v>45358</v>
      </c>
      <c r="Z321" s="19"/>
      <c r="AA321" s="19">
        <f t="shared" si="20"/>
        <v>20448.36296</v>
      </c>
      <c r="AB321" s="28">
        <f t="shared" si="8"/>
        <v>9.222968587</v>
      </c>
      <c r="AC321" s="29">
        <f t="shared" si="9"/>
        <v>6.157483143</v>
      </c>
      <c r="AD321" s="29">
        <f t="shared" si="10"/>
        <v>3.188835771</v>
      </c>
      <c r="AE321" s="40">
        <f t="shared" si="304"/>
        <v>0.1624040175</v>
      </c>
      <c r="AF321" s="40">
        <f t="shared" si="305"/>
        <v>0.3135940738</v>
      </c>
      <c r="AG321" s="22">
        <f t="shared" si="22"/>
        <v>0.0161193448</v>
      </c>
      <c r="AH321" s="37">
        <f t="shared" si="23"/>
        <v>0.2715930269</v>
      </c>
      <c r="AI321" s="59">
        <f t="shared" ref="AI321:AJ321" si="440">average(X315:X321)</f>
        <v>61816.71429</v>
      </c>
      <c r="AJ321" s="59">
        <f t="shared" si="440"/>
        <v>41162.42857</v>
      </c>
      <c r="AK321" s="60">
        <f t="shared" si="51"/>
        <v>1.501775197</v>
      </c>
      <c r="AL321" s="31"/>
      <c r="AM321" s="25">
        <v>24414.0</v>
      </c>
      <c r="AN321" s="19"/>
      <c r="AO321" s="90">
        <f t="shared" si="438"/>
        <v>5456</v>
      </c>
      <c r="AP321" s="32"/>
      <c r="AY321" s="31"/>
      <c r="AZ321" s="31"/>
      <c r="BA321" s="33"/>
      <c r="BB321" s="33"/>
      <c r="BC321" s="31"/>
      <c r="BD321" s="31"/>
      <c r="BE321" s="31"/>
      <c r="BF321" s="31"/>
      <c r="BG321" s="31"/>
      <c r="BH321" s="31"/>
      <c r="BI321" s="31"/>
      <c r="BJ321" s="31"/>
      <c r="BK321" s="31"/>
      <c r="BL321" s="31"/>
      <c r="BM321" s="31"/>
      <c r="BN321" s="31"/>
      <c r="BO321" s="31"/>
      <c r="BP321" s="31"/>
      <c r="BQ321" s="31"/>
      <c r="BR321" s="31"/>
      <c r="BS321" s="31"/>
      <c r="BT321" s="31"/>
    </row>
    <row r="322">
      <c r="A322" s="16">
        <v>44213.0</v>
      </c>
      <c r="B322" s="17">
        <f t="shared" si="302"/>
        <v>11287</v>
      </c>
      <c r="C322" s="71"/>
      <c r="D322" s="71"/>
      <c r="E322" s="72">
        <v>907929.0</v>
      </c>
      <c r="F322" s="19">
        <f t="shared" si="27"/>
        <v>145482</v>
      </c>
      <c r="G322" s="20">
        <f t="shared" si="2"/>
        <v>0.1602349963</v>
      </c>
      <c r="H322" s="17">
        <f t="shared" si="71"/>
        <v>9102</v>
      </c>
      <c r="I322" s="72">
        <v>736460.0</v>
      </c>
      <c r="J322" s="20">
        <f t="shared" si="3"/>
        <v>0.8111427215</v>
      </c>
      <c r="K322" s="20">
        <f t="shared" si="18"/>
        <v>0.9659163194</v>
      </c>
      <c r="L322" s="17">
        <f t="shared" si="36"/>
        <v>220</v>
      </c>
      <c r="M322" s="72">
        <v>25987.0</v>
      </c>
      <c r="N322" s="22">
        <f t="shared" si="16"/>
        <v>0.02862228214</v>
      </c>
      <c r="O322" s="36">
        <f t="shared" si="19"/>
        <v>0.03408368057</v>
      </c>
      <c r="P322" s="61"/>
      <c r="Q322" s="61"/>
      <c r="R322" s="73">
        <v>73243.0</v>
      </c>
      <c r="S322" s="61">
        <f t="shared" si="332"/>
        <v>8315839</v>
      </c>
      <c r="T322" s="73">
        <v>5555428.0</v>
      </c>
      <c r="U322" s="17">
        <f t="shared" si="59"/>
        <v>4647499</v>
      </c>
      <c r="V322" s="84"/>
      <c r="W322" s="84"/>
      <c r="X322" s="62">
        <v>46138.0</v>
      </c>
      <c r="Y322" s="19">
        <f t="shared" si="264"/>
        <v>34370</v>
      </c>
      <c r="Z322" s="19"/>
      <c r="AA322" s="19">
        <f t="shared" si="20"/>
        <v>20575.65926</v>
      </c>
      <c r="AB322" s="28">
        <f t="shared" si="8"/>
        <v>9.159129183</v>
      </c>
      <c r="AC322" s="29">
        <f t="shared" si="9"/>
        <v>6.118791227</v>
      </c>
      <c r="AD322" s="29">
        <f t="shared" si="10"/>
        <v>3.045096128</v>
      </c>
      <c r="AE322" s="40">
        <f t="shared" si="304"/>
        <v>0.1634309724</v>
      </c>
      <c r="AF322" s="40">
        <f t="shared" si="305"/>
        <v>0.3283968577</v>
      </c>
      <c r="AG322" s="22">
        <f t="shared" si="22"/>
        <v>0.01258807863</v>
      </c>
      <c r="AH322" s="37">
        <f t="shared" si="23"/>
        <v>0.2748036208</v>
      </c>
      <c r="AI322" s="59">
        <f t="shared" ref="AI322:AJ322" si="441">average(X316:X322)</f>
        <v>61832.85714</v>
      </c>
      <c r="AJ322" s="59">
        <f t="shared" si="441"/>
        <v>41537.71429</v>
      </c>
      <c r="AK322" s="60">
        <f t="shared" si="51"/>
        <v>1.488595562</v>
      </c>
      <c r="AL322" s="31"/>
      <c r="AM322" s="25">
        <v>24540.0</v>
      </c>
      <c r="AN322" s="19"/>
      <c r="AO322" s="90">
        <f t="shared" si="438"/>
        <v>126</v>
      </c>
      <c r="AP322" s="32"/>
      <c r="AY322" s="31"/>
      <c r="AZ322" s="31"/>
      <c r="BA322" s="33"/>
      <c r="BB322" s="33"/>
      <c r="BC322" s="31"/>
      <c r="BD322" s="31"/>
      <c r="BE322" s="31"/>
      <c r="BF322" s="31"/>
      <c r="BG322" s="31"/>
      <c r="BH322" s="31"/>
      <c r="BI322" s="31"/>
      <c r="BJ322" s="31"/>
      <c r="BK322" s="31"/>
      <c r="BL322" s="31"/>
      <c r="BM322" s="31"/>
      <c r="BN322" s="31"/>
      <c r="BO322" s="31"/>
      <c r="BP322" s="31"/>
      <c r="BQ322" s="31"/>
      <c r="BR322" s="31"/>
      <c r="BS322" s="31"/>
      <c r="BT322" s="31"/>
    </row>
    <row r="323">
      <c r="A323" s="16">
        <v>44214.0</v>
      </c>
      <c r="B323" s="17">
        <f t="shared" si="302"/>
        <v>9086</v>
      </c>
      <c r="C323" s="71"/>
      <c r="D323" s="71"/>
      <c r="E323" s="72">
        <v>917015.0</v>
      </c>
      <c r="F323" s="19">
        <f t="shared" si="27"/>
        <v>144798</v>
      </c>
      <c r="G323" s="20">
        <f t="shared" si="2"/>
        <v>0.157901452</v>
      </c>
      <c r="H323" s="17">
        <f t="shared" si="71"/>
        <v>9475</v>
      </c>
      <c r="I323" s="72">
        <v>745935.0</v>
      </c>
      <c r="J323" s="20">
        <f t="shared" si="3"/>
        <v>0.8134381662</v>
      </c>
      <c r="K323" s="20">
        <f t="shared" si="18"/>
        <v>0.9659655252</v>
      </c>
      <c r="L323" s="17">
        <f t="shared" si="36"/>
        <v>295</v>
      </c>
      <c r="M323" s="72">
        <v>26282.0</v>
      </c>
      <c r="N323" s="22">
        <f t="shared" si="16"/>
        <v>0.02866038178</v>
      </c>
      <c r="O323" s="36">
        <f t="shared" si="19"/>
        <v>0.03403447477</v>
      </c>
      <c r="P323" s="61"/>
      <c r="Q323" s="61"/>
      <c r="R323" s="73">
        <v>77579.0</v>
      </c>
      <c r="S323" s="61">
        <f t="shared" si="332"/>
        <v>8363327</v>
      </c>
      <c r="T323" s="73">
        <v>5587809.0</v>
      </c>
      <c r="U323" s="17">
        <f t="shared" si="59"/>
        <v>4670794</v>
      </c>
      <c r="V323" s="84"/>
      <c r="W323" s="84"/>
      <c r="X323" s="62">
        <v>47488.0</v>
      </c>
      <c r="Y323" s="19">
        <f t="shared" si="264"/>
        <v>32381</v>
      </c>
      <c r="Z323" s="19"/>
      <c r="AA323" s="19">
        <f t="shared" si="20"/>
        <v>20695.58889</v>
      </c>
      <c r="AB323" s="28">
        <f t="shared" si="8"/>
        <v>9.120163792</v>
      </c>
      <c r="AC323" s="29">
        <f t="shared" si="9"/>
        <v>6.093476115</v>
      </c>
      <c r="AD323" s="29">
        <f t="shared" si="10"/>
        <v>3.563834471</v>
      </c>
      <c r="AE323" s="40">
        <f t="shared" si="304"/>
        <v>0.16410994</v>
      </c>
      <c r="AF323" s="40">
        <f t="shared" si="305"/>
        <v>0.2805966462</v>
      </c>
      <c r="AG323" s="22">
        <f t="shared" si="22"/>
        <v>0.01000739045</v>
      </c>
      <c r="AH323" s="37">
        <f t="shared" si="23"/>
        <v>0.2720115719</v>
      </c>
      <c r="AI323" s="59">
        <f t="shared" ref="AI323:AJ323" si="442">average(X317:X323)</f>
        <v>63179.57143</v>
      </c>
      <c r="AJ323" s="59">
        <f t="shared" si="442"/>
        <v>42171</v>
      </c>
      <c r="AK323" s="60">
        <f t="shared" si="51"/>
        <v>1.498175794</v>
      </c>
      <c r="AL323" s="31"/>
      <c r="AM323" s="25">
        <v>41918.0</v>
      </c>
      <c r="AN323" s="19"/>
      <c r="AO323" s="90">
        <f t="shared" si="438"/>
        <v>17378</v>
      </c>
      <c r="AP323" s="32"/>
      <c r="AY323" s="31"/>
      <c r="AZ323" s="31"/>
      <c r="BA323" s="33"/>
      <c r="BB323" s="33"/>
      <c r="BC323" s="31"/>
      <c r="BD323" s="31"/>
      <c r="BE323" s="31"/>
      <c r="BF323" s="31"/>
      <c r="BG323" s="31"/>
      <c r="BH323" s="31"/>
      <c r="BI323" s="31"/>
      <c r="BJ323" s="31"/>
      <c r="BK323" s="31"/>
      <c r="BL323" s="31"/>
      <c r="BM323" s="31"/>
      <c r="BN323" s="31"/>
      <c r="BO323" s="31"/>
      <c r="BP323" s="31"/>
      <c r="BQ323" s="31"/>
      <c r="BR323" s="31"/>
      <c r="BS323" s="31"/>
      <c r="BT323" s="31"/>
    </row>
    <row r="324">
      <c r="A324" s="16">
        <v>44215.0</v>
      </c>
      <c r="B324" s="17">
        <f t="shared" si="302"/>
        <v>10365</v>
      </c>
      <c r="C324" s="71"/>
      <c r="D324" s="71"/>
      <c r="E324" s="72">
        <v>927380.0</v>
      </c>
      <c r="F324" s="19">
        <f t="shared" si="27"/>
        <v>146842</v>
      </c>
      <c r="G324" s="20">
        <f t="shared" si="2"/>
        <v>0.1583407018</v>
      </c>
      <c r="H324" s="17">
        <f t="shared" si="71"/>
        <v>8013</v>
      </c>
      <c r="I324" s="72">
        <v>753948.0</v>
      </c>
      <c r="J324" s="20">
        <f t="shared" si="3"/>
        <v>0.812987125</v>
      </c>
      <c r="K324" s="20">
        <f t="shared" si="18"/>
        <v>0.9659337534</v>
      </c>
      <c r="L324" s="17">
        <f t="shared" si="36"/>
        <v>308</v>
      </c>
      <c r="M324" s="72">
        <v>26590.0</v>
      </c>
      <c r="N324" s="22">
        <f t="shared" si="16"/>
        <v>0.02867217322</v>
      </c>
      <c r="O324" s="36">
        <f t="shared" si="19"/>
        <v>0.03406624661</v>
      </c>
      <c r="P324" s="61"/>
      <c r="Q324" s="61"/>
      <c r="R324" s="73">
        <v>76971.0</v>
      </c>
      <c r="S324" s="61">
        <f t="shared" si="332"/>
        <v>8433961</v>
      </c>
      <c r="T324" s="73">
        <v>5631280.0</v>
      </c>
      <c r="U324" s="17">
        <f t="shared" si="59"/>
        <v>4703900</v>
      </c>
      <c r="V324" s="84"/>
      <c r="W324" s="84"/>
      <c r="X324" s="62">
        <v>70634.0</v>
      </c>
      <c r="Y324" s="19">
        <f t="shared" si="264"/>
        <v>43471</v>
      </c>
      <c r="Z324" s="19"/>
      <c r="AA324" s="19">
        <f t="shared" si="20"/>
        <v>20856.59259</v>
      </c>
      <c r="AB324" s="28">
        <f t="shared" si="8"/>
        <v>9.09439604</v>
      </c>
      <c r="AC324" s="29">
        <f t="shared" si="9"/>
        <v>6.072246544</v>
      </c>
      <c r="AD324" s="29">
        <f t="shared" si="10"/>
        <v>4.194018331</v>
      </c>
      <c r="AE324" s="40">
        <f t="shared" si="304"/>
        <v>0.1646836954</v>
      </c>
      <c r="AF324" s="40">
        <f t="shared" si="305"/>
        <v>0.2384348186</v>
      </c>
      <c r="AG324" s="22">
        <f t="shared" si="22"/>
        <v>0.0113029776</v>
      </c>
      <c r="AH324" s="37">
        <f t="shared" si="23"/>
        <v>0.2704112438</v>
      </c>
      <c r="AI324" s="59">
        <f t="shared" ref="AI324:AJ324" si="443">average(X318:X324)</f>
        <v>63226</v>
      </c>
      <c r="AJ324" s="59">
        <f t="shared" si="443"/>
        <v>42588.57143</v>
      </c>
      <c r="AK324" s="60">
        <f t="shared" si="51"/>
        <v>1.484576681</v>
      </c>
      <c r="AL324" s="31"/>
      <c r="AM324" s="25">
        <v>58225.0</v>
      </c>
      <c r="AN324" s="19"/>
      <c r="AO324" s="90">
        <f t="shared" si="438"/>
        <v>16307</v>
      </c>
      <c r="AP324" s="32"/>
      <c r="AQ324" s="90">
        <f t="shared" ref="AQ324:AQ371" si="445">average(AO318:AO324)</f>
        <v>8317.857143</v>
      </c>
      <c r="AY324" s="31"/>
      <c r="AZ324" s="31"/>
      <c r="BA324" s="33"/>
      <c r="BB324" s="33"/>
      <c r="BC324" s="31"/>
      <c r="BD324" s="31"/>
      <c r="BE324" s="31"/>
      <c r="BF324" s="31"/>
      <c r="BG324" s="31"/>
      <c r="BH324" s="31"/>
      <c r="BI324" s="31"/>
      <c r="BJ324" s="31"/>
      <c r="BK324" s="31"/>
      <c r="BL324" s="31"/>
      <c r="BM324" s="31"/>
      <c r="BN324" s="31"/>
      <c r="BO324" s="31"/>
      <c r="BP324" s="31"/>
      <c r="BQ324" s="31"/>
      <c r="BR324" s="31"/>
      <c r="BS324" s="31"/>
      <c r="BT324" s="31"/>
    </row>
    <row r="325">
      <c r="A325" s="16">
        <v>44216.0</v>
      </c>
      <c r="B325" s="17">
        <f t="shared" si="302"/>
        <v>12568</v>
      </c>
      <c r="C325" s="71"/>
      <c r="D325" s="71"/>
      <c r="E325" s="72">
        <v>939948.0</v>
      </c>
      <c r="F325" s="19">
        <f t="shared" si="27"/>
        <v>149388</v>
      </c>
      <c r="G325" s="20">
        <f t="shared" si="2"/>
        <v>0.1589321962</v>
      </c>
      <c r="H325" s="17">
        <f t="shared" si="71"/>
        <v>9755</v>
      </c>
      <c r="I325" s="72">
        <v>763703.0</v>
      </c>
      <c r="J325" s="20">
        <f t="shared" si="3"/>
        <v>0.8124949465</v>
      </c>
      <c r="K325" s="20">
        <f t="shared" si="18"/>
        <v>0.966027879</v>
      </c>
      <c r="L325" s="17">
        <f t="shared" si="36"/>
        <v>267</v>
      </c>
      <c r="M325" s="72">
        <v>26857.0</v>
      </c>
      <c r="N325" s="22">
        <f t="shared" si="16"/>
        <v>0.02857285722</v>
      </c>
      <c r="O325" s="36">
        <f t="shared" si="19"/>
        <v>0.03397212103</v>
      </c>
      <c r="P325" s="61"/>
      <c r="Q325" s="61"/>
      <c r="R325" s="73">
        <v>79418.0</v>
      </c>
      <c r="S325" s="61">
        <f t="shared" si="332"/>
        <v>8492766</v>
      </c>
      <c r="T325" s="73">
        <v>5675028.0</v>
      </c>
      <c r="U325" s="17">
        <f t="shared" si="59"/>
        <v>4735080</v>
      </c>
      <c r="V325" s="84"/>
      <c r="W325" s="84"/>
      <c r="X325" s="62">
        <v>58805.0</v>
      </c>
      <c r="Y325" s="19">
        <f t="shared" si="264"/>
        <v>43748</v>
      </c>
      <c r="Z325" s="19">
        <f>0.15*60815</f>
        <v>9122.25</v>
      </c>
      <c r="AA325" s="19">
        <f t="shared" si="20"/>
        <v>21018.62222</v>
      </c>
      <c r="AB325" s="28">
        <f t="shared" si="8"/>
        <v>9.035357275</v>
      </c>
      <c r="AC325" s="29">
        <f t="shared" si="9"/>
        <v>6.037597825</v>
      </c>
      <c r="AD325" s="29">
        <f t="shared" si="10"/>
        <v>3.480903883</v>
      </c>
      <c r="AE325" s="40">
        <f t="shared" si="304"/>
        <v>0.1656287863</v>
      </c>
      <c r="AF325" s="40">
        <f t="shared" si="305"/>
        <v>0.2872817043</v>
      </c>
      <c r="AG325" s="22">
        <f t="shared" si="22"/>
        <v>0.01355215769</v>
      </c>
      <c r="AH325" s="37">
        <f t="shared" si="23"/>
        <v>0.2777466928</v>
      </c>
      <c r="AI325" s="59">
        <f t="shared" ref="AI325:AJ325" si="444">average(X319:X325)</f>
        <v>61385.42857</v>
      </c>
      <c r="AJ325" s="59">
        <f t="shared" si="444"/>
        <v>42127.28571</v>
      </c>
      <c r="AK325" s="60">
        <f t="shared" si="51"/>
        <v>1.457141791</v>
      </c>
      <c r="AL325" s="31"/>
      <c r="AM325" s="25">
        <v>81244.0</v>
      </c>
      <c r="AN325" s="19"/>
      <c r="AO325" s="90">
        <f t="shared" si="438"/>
        <v>23019</v>
      </c>
      <c r="AP325" s="32"/>
      <c r="AQ325" s="90">
        <f t="shared" si="445"/>
        <v>11596.85714</v>
      </c>
      <c r="AY325" s="31"/>
      <c r="AZ325" s="31"/>
      <c r="BA325" s="33"/>
      <c r="BB325" s="33"/>
      <c r="BC325" s="31"/>
      <c r="BD325" s="31"/>
      <c r="BE325" s="31"/>
      <c r="BF325" s="31"/>
      <c r="BG325" s="31"/>
      <c r="BH325" s="31"/>
      <c r="BI325" s="31"/>
      <c r="BJ325" s="31"/>
      <c r="BK325" s="31"/>
      <c r="BL325" s="31"/>
      <c r="BM325" s="31"/>
      <c r="BN325" s="31"/>
      <c r="BO325" s="31"/>
      <c r="BP325" s="31"/>
      <c r="BQ325" s="31"/>
      <c r="BR325" s="31"/>
      <c r="BS325" s="31"/>
      <c r="BT325" s="31"/>
    </row>
    <row r="326">
      <c r="A326" s="16">
        <v>44217.0</v>
      </c>
      <c r="B326" s="17">
        <f t="shared" si="302"/>
        <v>11703</v>
      </c>
      <c r="C326" s="71"/>
      <c r="D326" s="71"/>
      <c r="E326" s="72">
        <v>951651.0</v>
      </c>
      <c r="F326" s="19">
        <f t="shared" si="27"/>
        <v>151658</v>
      </c>
      <c r="G326" s="20">
        <f t="shared" si="2"/>
        <v>0.1593630438</v>
      </c>
      <c r="H326" s="17">
        <f t="shared" si="71"/>
        <v>9087</v>
      </c>
      <c r="I326" s="72">
        <v>772790.0</v>
      </c>
      <c r="J326" s="20">
        <f t="shared" si="3"/>
        <v>0.8120518972</v>
      </c>
      <c r="K326" s="20">
        <f t="shared" si="18"/>
        <v>0.9659959525</v>
      </c>
      <c r="L326" s="17">
        <f t="shared" si="36"/>
        <v>346</v>
      </c>
      <c r="M326" s="72">
        <v>27203.0</v>
      </c>
      <c r="N326" s="22">
        <f t="shared" si="16"/>
        <v>0.02858505902</v>
      </c>
      <c r="O326" s="36">
        <f t="shared" si="19"/>
        <v>0.03400404754</v>
      </c>
      <c r="P326" s="61"/>
      <c r="Q326" s="61"/>
      <c r="R326" s="73">
        <v>79200.0</v>
      </c>
      <c r="S326" s="61">
        <f t="shared" si="332"/>
        <v>8560220</v>
      </c>
      <c r="T326" s="73">
        <v>5718753.0</v>
      </c>
      <c r="U326" s="17">
        <f t="shared" si="59"/>
        <v>4767102</v>
      </c>
      <c r="V326" s="84"/>
      <c r="W326" s="84"/>
      <c r="X326" s="62">
        <v>67454.0</v>
      </c>
      <c r="Y326" s="19">
        <f t="shared" si="264"/>
        <v>43725</v>
      </c>
      <c r="Z326" s="19"/>
      <c r="AA326" s="19">
        <f t="shared" si="20"/>
        <v>21180.56667</v>
      </c>
      <c r="AB326" s="28">
        <f t="shared" si="8"/>
        <v>8.995125314</v>
      </c>
      <c r="AC326" s="29">
        <f t="shared" si="9"/>
        <v>6.009296475</v>
      </c>
      <c r="AD326" s="29">
        <f t="shared" si="10"/>
        <v>3.736221482</v>
      </c>
      <c r="AE326" s="40">
        <f t="shared" si="304"/>
        <v>0.1664088307</v>
      </c>
      <c r="AF326" s="40">
        <f t="shared" si="305"/>
        <v>0.2676500858</v>
      </c>
      <c r="AG326" s="22">
        <f t="shared" si="22"/>
        <v>0.01245068876</v>
      </c>
      <c r="AH326" s="37">
        <f t="shared" si="23"/>
        <v>0.2804980189</v>
      </c>
      <c r="AI326" s="59">
        <f t="shared" ref="AI326:AJ326" si="446">average(X320:X326)</f>
        <v>60968</v>
      </c>
      <c r="AJ326" s="59">
        <f t="shared" si="446"/>
        <v>41788.42857</v>
      </c>
      <c r="AK326" s="60">
        <f t="shared" si="51"/>
        <v>1.458968477</v>
      </c>
      <c r="AL326" s="31"/>
      <c r="AM326" s="25">
        <v>109836.0</v>
      </c>
      <c r="AN326" s="19"/>
      <c r="AO326" s="90">
        <f t="shared" si="438"/>
        <v>28592</v>
      </c>
      <c r="AP326" s="32"/>
      <c r="AQ326" s="90">
        <f t="shared" si="445"/>
        <v>14582.28571</v>
      </c>
      <c r="AY326" s="31"/>
      <c r="AZ326" s="31"/>
      <c r="BA326" s="33"/>
      <c r="BB326" s="33"/>
      <c r="BC326" s="31"/>
      <c r="BD326" s="31"/>
      <c r="BE326" s="31"/>
      <c r="BF326" s="31"/>
      <c r="BG326" s="31"/>
      <c r="BH326" s="31"/>
      <c r="BI326" s="31"/>
      <c r="BJ326" s="31"/>
      <c r="BK326" s="31"/>
      <c r="BL326" s="31"/>
      <c r="BM326" s="31"/>
      <c r="BN326" s="31"/>
      <c r="BO326" s="31"/>
      <c r="BP326" s="31"/>
      <c r="BQ326" s="31"/>
      <c r="BR326" s="31"/>
      <c r="BS326" s="31"/>
      <c r="BT326" s="31"/>
    </row>
    <row r="327">
      <c r="A327" s="16">
        <v>44218.0</v>
      </c>
      <c r="B327" s="17">
        <f t="shared" si="302"/>
        <v>13632</v>
      </c>
      <c r="C327" s="71"/>
      <c r="D327" s="71"/>
      <c r="E327" s="72">
        <v>965283.0</v>
      </c>
      <c r="F327" s="19">
        <f t="shared" si="27"/>
        <v>156683</v>
      </c>
      <c r="G327" s="20">
        <f t="shared" si="2"/>
        <v>0.162318201</v>
      </c>
      <c r="H327" s="17">
        <f t="shared" si="71"/>
        <v>8357</v>
      </c>
      <c r="I327" s="72">
        <v>781147.0</v>
      </c>
      <c r="J327" s="20">
        <f t="shared" si="3"/>
        <v>0.8092414349</v>
      </c>
      <c r="K327" s="20">
        <f t="shared" si="18"/>
        <v>0.9660487262</v>
      </c>
      <c r="L327" s="17">
        <f t="shared" si="36"/>
        <v>250</v>
      </c>
      <c r="M327" s="72">
        <v>27453.0</v>
      </c>
      <c r="N327" s="22">
        <f t="shared" si="16"/>
        <v>0.02844036412</v>
      </c>
      <c r="O327" s="36">
        <f t="shared" si="19"/>
        <v>0.03395127381</v>
      </c>
      <c r="P327" s="61"/>
      <c r="Q327" s="61"/>
      <c r="R327" s="73">
        <v>79349.0</v>
      </c>
      <c r="S327" s="61">
        <f t="shared" si="332"/>
        <v>8638162</v>
      </c>
      <c r="T327" s="73">
        <v>5770517.0</v>
      </c>
      <c r="U327" s="17">
        <f t="shared" si="59"/>
        <v>4805234</v>
      </c>
      <c r="V327" s="84"/>
      <c r="W327" s="84"/>
      <c r="X327" s="62">
        <v>77942.0</v>
      </c>
      <c r="Y327" s="19">
        <f t="shared" si="264"/>
        <v>51764</v>
      </c>
      <c r="Z327" s="25">
        <v>20154.0</v>
      </c>
      <c r="AA327" s="19">
        <f t="shared" si="20"/>
        <v>21372.28519</v>
      </c>
      <c r="AB327" s="28">
        <f t="shared" si="8"/>
        <v>8.948838838</v>
      </c>
      <c r="AC327" s="29">
        <f t="shared" si="9"/>
        <v>5.978057212</v>
      </c>
      <c r="AD327" s="29">
        <f t="shared" si="10"/>
        <v>3.797241784</v>
      </c>
      <c r="AE327" s="40">
        <f t="shared" si="304"/>
        <v>0.1672784258</v>
      </c>
      <c r="AF327" s="40">
        <f t="shared" si="305"/>
        <v>0.2633490457</v>
      </c>
      <c r="AG327" s="22">
        <f t="shared" si="22"/>
        <v>0.01432457907</v>
      </c>
      <c r="AH327" s="37">
        <f t="shared" si="23"/>
        <v>0.2810726654</v>
      </c>
      <c r="AI327" s="59">
        <f t="shared" ref="AI327:AJ327" si="447">average(X321:X327)</f>
        <v>61680.14286</v>
      </c>
      <c r="AJ327" s="59">
        <f t="shared" si="447"/>
        <v>42116.71429</v>
      </c>
      <c r="AK327" s="60">
        <f t="shared" si="51"/>
        <v>1.4645051</v>
      </c>
      <c r="AL327" s="31"/>
      <c r="AM327" s="25">
        <v>134834.0</v>
      </c>
      <c r="AN327" s="19"/>
      <c r="AO327" s="90">
        <f t="shared" si="438"/>
        <v>24998</v>
      </c>
      <c r="AP327" s="32"/>
      <c r="AQ327" s="90">
        <f t="shared" si="445"/>
        <v>16553.71429</v>
      </c>
      <c r="AY327" s="31"/>
      <c r="AZ327" s="31"/>
      <c r="BA327" s="33"/>
      <c r="BB327" s="33"/>
      <c r="BC327" s="31"/>
      <c r="BD327" s="31"/>
      <c r="BE327" s="31"/>
      <c r="BF327" s="31"/>
      <c r="BG327" s="31"/>
      <c r="BH327" s="31"/>
      <c r="BI327" s="31"/>
      <c r="BJ327" s="31"/>
      <c r="BK327" s="31"/>
      <c r="BL327" s="31"/>
      <c r="BM327" s="31"/>
      <c r="BN327" s="31"/>
      <c r="BO327" s="31"/>
      <c r="BP327" s="31"/>
      <c r="BQ327" s="31"/>
      <c r="BR327" s="31"/>
      <c r="BS327" s="31"/>
      <c r="BT327" s="31"/>
    </row>
    <row r="328">
      <c r="A328" s="16">
        <v>44219.0</v>
      </c>
      <c r="B328" s="17">
        <f t="shared" si="302"/>
        <v>12191</v>
      </c>
      <c r="C328" s="71"/>
      <c r="D328" s="71"/>
      <c r="E328" s="72">
        <v>977474.0</v>
      </c>
      <c r="F328" s="19">
        <f t="shared" si="27"/>
        <v>158751</v>
      </c>
      <c r="G328" s="20">
        <f t="shared" si="2"/>
        <v>0.1624094349</v>
      </c>
      <c r="H328" s="17">
        <f t="shared" si="71"/>
        <v>9912</v>
      </c>
      <c r="I328" s="72">
        <v>791059.0</v>
      </c>
      <c r="J328" s="20">
        <f t="shared" si="3"/>
        <v>0.809289045</v>
      </c>
      <c r="K328" s="20">
        <f t="shared" si="18"/>
        <v>0.9662107941</v>
      </c>
      <c r="L328" s="17">
        <f t="shared" si="36"/>
        <v>211</v>
      </c>
      <c r="M328" s="72">
        <v>27664.0</v>
      </c>
      <c r="N328" s="22">
        <f t="shared" si="16"/>
        <v>0.02830152004</v>
      </c>
      <c r="O328" s="36">
        <f t="shared" si="19"/>
        <v>0.03378920587</v>
      </c>
      <c r="P328" s="61"/>
      <c r="Q328" s="61"/>
      <c r="R328" s="73">
        <v>83190.0</v>
      </c>
      <c r="S328" s="61">
        <f t="shared" si="332"/>
        <v>8706505</v>
      </c>
      <c r="T328" s="73">
        <v>5813504.0</v>
      </c>
      <c r="U328" s="17">
        <f t="shared" si="59"/>
        <v>4836030</v>
      </c>
      <c r="V328" s="84"/>
      <c r="W328" s="84"/>
      <c r="X328" s="62">
        <v>68343.0</v>
      </c>
      <c r="Y328" s="19">
        <f t="shared" si="264"/>
        <v>42987</v>
      </c>
      <c r="Z328" s="25">
        <v>27000.0</v>
      </c>
      <c r="AA328" s="19">
        <f t="shared" si="20"/>
        <v>21531.4963</v>
      </c>
      <c r="AB328" s="28">
        <f t="shared" si="8"/>
        <v>8.907147402</v>
      </c>
      <c r="AC328" s="29">
        <f t="shared" si="9"/>
        <v>5.947476864</v>
      </c>
      <c r="AD328" s="29">
        <f t="shared" si="10"/>
        <v>3.526125831</v>
      </c>
      <c r="AE328" s="40">
        <f t="shared" si="304"/>
        <v>0.1681385271</v>
      </c>
      <c r="AF328" s="40">
        <f t="shared" si="305"/>
        <v>0.2835973666</v>
      </c>
      <c r="AG328" s="22">
        <f t="shared" si="22"/>
        <v>0.01262945685</v>
      </c>
      <c r="AH328" s="37">
        <f t="shared" si="23"/>
        <v>0.2763997456</v>
      </c>
      <c r="AI328" s="59">
        <f t="shared" ref="AI328:AJ328" si="448">average(X322:X328)</f>
        <v>62400.57143</v>
      </c>
      <c r="AJ328" s="59">
        <f t="shared" si="448"/>
        <v>41778</v>
      </c>
      <c r="AK328" s="60">
        <f t="shared" si="51"/>
        <v>1.493622754</v>
      </c>
      <c r="AL328" s="31"/>
      <c r="AM328" s="25">
        <v>150201.0</v>
      </c>
      <c r="AN328" s="19"/>
      <c r="AO328" s="90">
        <f t="shared" si="438"/>
        <v>15367</v>
      </c>
      <c r="AP328" s="32"/>
      <c r="AQ328" s="90">
        <f t="shared" si="445"/>
        <v>17969.57143</v>
      </c>
      <c r="AY328" s="31"/>
      <c r="AZ328" s="31"/>
      <c r="BA328" s="33"/>
      <c r="BB328" s="33"/>
      <c r="BC328" s="31"/>
      <c r="BD328" s="31"/>
      <c r="BE328" s="31"/>
      <c r="BF328" s="31"/>
      <c r="BG328" s="31"/>
      <c r="BH328" s="31"/>
      <c r="BI328" s="31"/>
      <c r="BJ328" s="31"/>
      <c r="BK328" s="31"/>
      <c r="BL328" s="31"/>
      <c r="BM328" s="31"/>
      <c r="BN328" s="31"/>
      <c r="BO328" s="31"/>
      <c r="BP328" s="31"/>
      <c r="BQ328" s="31"/>
      <c r="BR328" s="31"/>
      <c r="BS328" s="31"/>
      <c r="BT328" s="31"/>
    </row>
    <row r="329">
      <c r="A329" s="16">
        <v>44220.0</v>
      </c>
      <c r="B329" s="17">
        <f t="shared" si="302"/>
        <v>11788</v>
      </c>
      <c r="C329" s="71"/>
      <c r="D329" s="71"/>
      <c r="E329" s="72">
        <v>989262.0</v>
      </c>
      <c r="F329" s="19">
        <f t="shared" si="27"/>
        <v>162617</v>
      </c>
      <c r="G329" s="20">
        <f t="shared" si="2"/>
        <v>0.1643821354</v>
      </c>
      <c r="H329" s="17">
        <f t="shared" si="71"/>
        <v>7751</v>
      </c>
      <c r="I329" s="72">
        <v>798810.0</v>
      </c>
      <c r="J329" s="20">
        <f t="shared" si="3"/>
        <v>0.8074807281</v>
      </c>
      <c r="K329" s="20">
        <f t="shared" si="18"/>
        <v>0.9663277465</v>
      </c>
      <c r="L329" s="17">
        <f t="shared" si="36"/>
        <v>171</v>
      </c>
      <c r="M329" s="72">
        <v>27835.0</v>
      </c>
      <c r="N329" s="22">
        <f t="shared" si="16"/>
        <v>0.02813713657</v>
      </c>
      <c r="O329" s="36">
        <f t="shared" si="19"/>
        <v>0.03367225351</v>
      </c>
      <c r="P329" s="61"/>
      <c r="Q329" s="61"/>
      <c r="R329" s="73">
        <v>80114.0</v>
      </c>
      <c r="S329" s="61">
        <f t="shared" si="332"/>
        <v>8754507</v>
      </c>
      <c r="T329" s="73">
        <v>5848960.0</v>
      </c>
      <c r="U329" s="17">
        <f t="shared" si="59"/>
        <v>4859698</v>
      </c>
      <c r="V329" s="84"/>
      <c r="W329" s="84"/>
      <c r="X329" s="62">
        <v>48002.0</v>
      </c>
      <c r="Y329" s="19">
        <f t="shared" si="264"/>
        <v>35456</v>
      </c>
      <c r="Z329" s="85"/>
      <c r="AA329" s="19">
        <f t="shared" si="20"/>
        <v>21662.81481</v>
      </c>
      <c r="AB329" s="28">
        <f t="shared" si="8"/>
        <v>8.849533288</v>
      </c>
      <c r="AC329" s="29">
        <f t="shared" si="9"/>
        <v>5.912447865</v>
      </c>
      <c r="AD329" s="29">
        <f t="shared" si="10"/>
        <v>3.007804547</v>
      </c>
      <c r="AE329" s="40">
        <f t="shared" si="304"/>
        <v>0.1691346838</v>
      </c>
      <c r="AF329" s="40">
        <f t="shared" si="305"/>
        <v>0.3324684116</v>
      </c>
      <c r="AG329" s="22">
        <f t="shared" si="22"/>
        <v>0.01205965581</v>
      </c>
      <c r="AH329" s="37">
        <f t="shared" si="23"/>
        <v>0.2770839295</v>
      </c>
      <c r="AI329" s="59">
        <f t="shared" ref="AI329:AJ329" si="449">average(X323:X329)</f>
        <v>62666.85714</v>
      </c>
      <c r="AJ329" s="59">
        <f t="shared" si="449"/>
        <v>41933.14286</v>
      </c>
      <c r="AK329" s="60">
        <f t="shared" si="51"/>
        <v>1.494446943</v>
      </c>
      <c r="AL329" s="31"/>
      <c r="AM329" s="25">
        <v>152009.0</v>
      </c>
      <c r="AN329" s="91"/>
      <c r="AO329" s="90">
        <f t="shared" si="438"/>
        <v>1808</v>
      </c>
      <c r="AP329" s="32"/>
      <c r="AQ329" s="90">
        <f t="shared" si="445"/>
        <v>18209.85714</v>
      </c>
      <c r="AY329" s="31"/>
      <c r="AZ329" s="31"/>
      <c r="BA329" s="33"/>
      <c r="BB329" s="33"/>
      <c r="BC329" s="31"/>
      <c r="BD329" s="31"/>
      <c r="BE329" s="31"/>
      <c r="BF329" s="31"/>
      <c r="BG329" s="31"/>
      <c r="BH329" s="31"/>
      <c r="BI329" s="31"/>
      <c r="BJ329" s="31"/>
      <c r="BK329" s="31"/>
      <c r="BL329" s="31"/>
      <c r="BM329" s="31"/>
      <c r="BN329" s="31"/>
      <c r="BO329" s="31"/>
      <c r="BP329" s="31"/>
      <c r="BQ329" s="31"/>
      <c r="BR329" s="31"/>
      <c r="BS329" s="31"/>
      <c r="BT329" s="31"/>
    </row>
    <row r="330">
      <c r="A330" s="16">
        <v>44221.0</v>
      </c>
      <c r="B330" s="17">
        <f t="shared" si="302"/>
        <v>9994</v>
      </c>
      <c r="C330" s="71"/>
      <c r="D330" s="71"/>
      <c r="E330" s="72">
        <v>999256.0</v>
      </c>
      <c r="F330" s="19">
        <f t="shared" si="27"/>
        <v>161636</v>
      </c>
      <c r="G330" s="20">
        <f t="shared" si="2"/>
        <v>0.1617563467</v>
      </c>
      <c r="H330" s="17">
        <f t="shared" si="71"/>
        <v>10678</v>
      </c>
      <c r="I330" s="72">
        <v>809488.0</v>
      </c>
      <c r="J330" s="20">
        <f t="shared" si="3"/>
        <v>0.8100907075</v>
      </c>
      <c r="K330" s="20">
        <f t="shared" si="18"/>
        <v>0.9664143645</v>
      </c>
      <c r="L330" s="17">
        <f t="shared" si="36"/>
        <v>297</v>
      </c>
      <c r="M330" s="72">
        <v>28132.0</v>
      </c>
      <c r="N330" s="22">
        <f t="shared" si="16"/>
        <v>0.02815294579</v>
      </c>
      <c r="O330" s="36">
        <f t="shared" si="19"/>
        <v>0.03358563549</v>
      </c>
      <c r="P330" s="61"/>
      <c r="Q330" s="61"/>
      <c r="R330" s="73">
        <v>84621.0</v>
      </c>
      <c r="S330" s="61">
        <f t="shared" si="332"/>
        <v>8806413</v>
      </c>
      <c r="T330" s="73">
        <v>5883540.0</v>
      </c>
      <c r="U330" s="17">
        <f t="shared" si="59"/>
        <v>4884284</v>
      </c>
      <c r="V330" s="84"/>
      <c r="W330" s="84"/>
      <c r="X330" s="62">
        <v>51906.0</v>
      </c>
      <c r="Y330" s="19">
        <f t="shared" si="264"/>
        <v>34580</v>
      </c>
      <c r="Z330" s="85"/>
      <c r="AA330" s="19">
        <f t="shared" si="20"/>
        <v>21790.88889</v>
      </c>
      <c r="AB330" s="28">
        <f t="shared" si="8"/>
        <v>8.81296985</v>
      </c>
      <c r="AC330" s="29">
        <f t="shared" si="9"/>
        <v>5.887920613</v>
      </c>
      <c r="AD330" s="29">
        <f t="shared" si="10"/>
        <v>3.460076046</v>
      </c>
      <c r="AE330" s="40">
        <f t="shared" si="304"/>
        <v>0.1698392464</v>
      </c>
      <c r="AF330" s="40">
        <f t="shared" si="305"/>
        <v>0.289010989</v>
      </c>
      <c r="AG330" s="22">
        <f t="shared" si="22"/>
        <v>0.01010248043</v>
      </c>
      <c r="AH330" s="37">
        <f t="shared" si="23"/>
        <v>0.2780939435</v>
      </c>
      <c r="AI330" s="59">
        <f t="shared" ref="AI330:AJ330" si="450">average(X324:X330)</f>
        <v>63298</v>
      </c>
      <c r="AJ330" s="59">
        <f t="shared" si="450"/>
        <v>42247.28571</v>
      </c>
      <c r="AK330" s="60">
        <f t="shared" si="51"/>
        <v>1.498273769</v>
      </c>
      <c r="AL330" s="31"/>
      <c r="AM330" s="25">
        <v>161959.0</v>
      </c>
      <c r="AN330" s="91"/>
      <c r="AO330" s="90">
        <f t="shared" si="438"/>
        <v>9950</v>
      </c>
      <c r="AP330" s="32"/>
      <c r="AQ330" s="90">
        <f t="shared" si="445"/>
        <v>17148.71429</v>
      </c>
      <c r="AY330" s="31"/>
      <c r="AZ330" s="31"/>
      <c r="BA330" s="33"/>
      <c r="BB330" s="33"/>
      <c r="BC330" s="31"/>
      <c r="BD330" s="31"/>
      <c r="BE330" s="31"/>
      <c r="BF330" s="31"/>
      <c r="BG330" s="31"/>
      <c r="BH330" s="31"/>
      <c r="BI330" s="31"/>
      <c r="BJ330" s="31"/>
      <c r="BK330" s="31"/>
      <c r="BL330" s="31"/>
      <c r="BM330" s="31"/>
      <c r="BN330" s="31"/>
      <c r="BO330" s="31"/>
      <c r="BP330" s="31"/>
      <c r="BQ330" s="31"/>
      <c r="BR330" s="31"/>
      <c r="BS330" s="31"/>
      <c r="BT330" s="31"/>
    </row>
    <row r="331">
      <c r="A331" s="16">
        <v>44222.0</v>
      </c>
      <c r="B331" s="17">
        <f t="shared" si="302"/>
        <v>13094</v>
      </c>
      <c r="C331" s="71"/>
      <c r="D331" s="71"/>
      <c r="E331" s="72">
        <v>1012350.0</v>
      </c>
      <c r="F331" s="19">
        <f t="shared" si="27"/>
        <v>163526</v>
      </c>
      <c r="G331" s="20">
        <f t="shared" si="2"/>
        <v>0.161531091</v>
      </c>
      <c r="H331" s="17">
        <f t="shared" si="71"/>
        <v>10868</v>
      </c>
      <c r="I331" s="72">
        <v>820356.0</v>
      </c>
      <c r="J331" s="20">
        <f t="shared" si="3"/>
        <v>0.8103481997</v>
      </c>
      <c r="K331" s="20">
        <f t="shared" si="18"/>
        <v>0.9664618343</v>
      </c>
      <c r="L331" s="17">
        <f t="shared" si="36"/>
        <v>336</v>
      </c>
      <c r="M331" s="72">
        <v>28468.0</v>
      </c>
      <c r="N331" s="22">
        <f t="shared" si="16"/>
        <v>0.02812070924</v>
      </c>
      <c r="O331" s="36">
        <f t="shared" si="19"/>
        <v>0.03353816574</v>
      </c>
      <c r="P331" s="61"/>
      <c r="Q331" s="61"/>
      <c r="R331" s="73">
        <v>82156.0</v>
      </c>
      <c r="S331" s="61">
        <f t="shared" si="332"/>
        <v>8881607</v>
      </c>
      <c r="T331" s="73">
        <v>5931637.0</v>
      </c>
      <c r="U331" s="17">
        <f t="shared" si="59"/>
        <v>4919287</v>
      </c>
      <c r="V331" s="84"/>
      <c r="W331" s="84"/>
      <c r="X331" s="62">
        <v>75194.0</v>
      </c>
      <c r="Y331" s="19">
        <f t="shared" si="264"/>
        <v>48097</v>
      </c>
      <c r="Z331" s="85"/>
      <c r="AA331" s="19">
        <f t="shared" si="20"/>
        <v>21969.02593</v>
      </c>
      <c r="AB331" s="28">
        <f t="shared" si="8"/>
        <v>8.773257273</v>
      </c>
      <c r="AC331" s="29">
        <f t="shared" si="9"/>
        <v>5.859274954</v>
      </c>
      <c r="AD331" s="29">
        <f t="shared" si="10"/>
        <v>3.673209103</v>
      </c>
      <c r="AE331" s="40">
        <f t="shared" si="304"/>
        <v>0.1706695808</v>
      </c>
      <c r="AF331" s="40">
        <f t="shared" si="305"/>
        <v>0.2722415119</v>
      </c>
      <c r="AG331" s="22">
        <f t="shared" si="22"/>
        <v>0.01310374919</v>
      </c>
      <c r="AH331" s="37">
        <f t="shared" si="23"/>
        <v>0.2828966863</v>
      </c>
      <c r="AI331" s="59">
        <f t="shared" ref="AI331:AJ331" si="451">average(X325:X331)</f>
        <v>63949.42857</v>
      </c>
      <c r="AJ331" s="59">
        <f t="shared" si="451"/>
        <v>42908.14286</v>
      </c>
      <c r="AK331" s="60">
        <f t="shared" si="51"/>
        <v>1.490379781</v>
      </c>
      <c r="AL331" s="31"/>
      <c r="AM331" s="25">
        <v>245685.0</v>
      </c>
      <c r="AN331" s="91"/>
      <c r="AO331" s="90">
        <f t="shared" si="438"/>
        <v>83726</v>
      </c>
      <c r="AP331" s="32"/>
      <c r="AQ331" s="90">
        <f t="shared" si="445"/>
        <v>26780</v>
      </c>
      <c r="AY331" s="31"/>
      <c r="AZ331" s="31"/>
      <c r="BA331" s="33"/>
      <c r="BB331" s="33"/>
      <c r="BC331" s="31"/>
      <c r="BD331" s="31"/>
      <c r="BE331" s="31"/>
      <c r="BF331" s="31"/>
      <c r="BG331" s="31"/>
      <c r="BH331" s="31"/>
      <c r="BI331" s="31"/>
      <c r="BJ331" s="31"/>
      <c r="BK331" s="31"/>
      <c r="BL331" s="31"/>
      <c r="BM331" s="31"/>
      <c r="BN331" s="31"/>
      <c r="BO331" s="31"/>
      <c r="BP331" s="31"/>
      <c r="BQ331" s="31"/>
      <c r="BR331" s="31"/>
      <c r="BS331" s="31"/>
      <c r="BT331" s="31"/>
    </row>
    <row r="332">
      <c r="A332" s="16">
        <v>44223.0</v>
      </c>
      <c r="B332" s="17">
        <f t="shared" si="302"/>
        <v>11948</v>
      </c>
      <c r="C332" s="71"/>
      <c r="D332" s="71"/>
      <c r="E332" s="72">
        <v>1024298.0</v>
      </c>
      <c r="F332" s="19">
        <f t="shared" si="27"/>
        <v>164113</v>
      </c>
      <c r="G332" s="20">
        <f t="shared" si="2"/>
        <v>0.160219975</v>
      </c>
      <c r="H332" s="17">
        <f t="shared" si="71"/>
        <v>10974</v>
      </c>
      <c r="I332" s="72">
        <v>831330.0</v>
      </c>
      <c r="J332" s="20">
        <f t="shared" si="3"/>
        <v>0.8116095121</v>
      </c>
      <c r="K332" s="20">
        <f t="shared" si="18"/>
        <v>0.9664548905</v>
      </c>
      <c r="L332" s="17">
        <f t="shared" si="36"/>
        <v>387</v>
      </c>
      <c r="M332" s="72">
        <v>28855.0</v>
      </c>
      <c r="N332" s="22">
        <f t="shared" si="16"/>
        <v>0.02817051288</v>
      </c>
      <c r="O332" s="36">
        <f t="shared" si="19"/>
        <v>0.03354510948</v>
      </c>
      <c r="P332" s="61"/>
      <c r="Q332" s="61"/>
      <c r="R332" s="73">
        <v>81589.0</v>
      </c>
      <c r="S332" s="61">
        <f t="shared" si="332"/>
        <v>8959395</v>
      </c>
      <c r="T332" s="73">
        <v>5978128.0</v>
      </c>
      <c r="U332" s="17">
        <f t="shared" si="59"/>
        <v>4953830</v>
      </c>
      <c r="V332" s="84"/>
      <c r="W332" s="84"/>
      <c r="X332" s="62">
        <v>77788.0</v>
      </c>
      <c r="Y332" s="19">
        <f t="shared" si="264"/>
        <v>46491</v>
      </c>
      <c r="Z332" s="85"/>
      <c r="AA332" s="19">
        <f t="shared" si="20"/>
        <v>22141.21481</v>
      </c>
      <c r="AB332" s="28">
        <f t="shared" si="8"/>
        <v>8.746863706</v>
      </c>
      <c r="AC332" s="29">
        <f t="shared" si="9"/>
        <v>5.836317166</v>
      </c>
      <c r="AD332" s="29">
        <f t="shared" si="10"/>
        <v>3.891111483</v>
      </c>
      <c r="AE332" s="40">
        <f t="shared" si="304"/>
        <v>0.1713409281</v>
      </c>
      <c r="AF332" s="40">
        <f t="shared" si="305"/>
        <v>0.2569959777</v>
      </c>
      <c r="AG332" s="22">
        <f t="shared" si="22"/>
        <v>0.01180224231</v>
      </c>
      <c r="AH332" s="37">
        <f t="shared" si="23"/>
        <v>0.2782909931</v>
      </c>
      <c r="AI332" s="59">
        <f t="shared" ref="AI332:AJ332" si="452">average(X326:X332)</f>
        <v>66661.28571</v>
      </c>
      <c r="AJ332" s="59">
        <f t="shared" si="452"/>
        <v>43300</v>
      </c>
      <c r="AK332" s="60">
        <f t="shared" si="51"/>
        <v>1.53952161</v>
      </c>
      <c r="AL332" s="31"/>
      <c r="AM332" s="25">
        <v>308003.0</v>
      </c>
      <c r="AN332" s="62">
        <v>66.0</v>
      </c>
      <c r="AO332" s="90">
        <f t="shared" si="438"/>
        <v>62318</v>
      </c>
      <c r="AP332" s="90">
        <f t="shared" ref="AP332:AP371" si="454">AN332-AN331</f>
        <v>66</v>
      </c>
      <c r="AQ332" s="90">
        <f t="shared" si="445"/>
        <v>32394.14286</v>
      </c>
      <c r="AY332" s="31"/>
      <c r="AZ332" s="31"/>
      <c r="BA332" s="33"/>
      <c r="BB332" s="33"/>
      <c r="BC332" s="31"/>
      <c r="BD332" s="31"/>
      <c r="BE332" s="31"/>
      <c r="BF332" s="31"/>
      <c r="BG332" s="31"/>
      <c r="BH332" s="31"/>
      <c r="BI332" s="31"/>
      <c r="BJ332" s="31"/>
      <c r="BK332" s="31"/>
      <c r="BL332" s="31"/>
      <c r="BM332" s="31"/>
      <c r="BN332" s="31"/>
      <c r="BO332" s="31"/>
      <c r="BP332" s="31"/>
      <c r="BQ332" s="31"/>
      <c r="BR332" s="31"/>
      <c r="BS332" s="31"/>
      <c r="BT332" s="31"/>
    </row>
    <row r="333">
      <c r="A333" s="16">
        <v>44224.0</v>
      </c>
      <c r="B333" s="17">
        <f t="shared" si="302"/>
        <v>13695</v>
      </c>
      <c r="C333" s="71"/>
      <c r="D333" s="71"/>
      <c r="E333" s="72">
        <v>1037993.0</v>
      </c>
      <c r="F333" s="19">
        <f t="shared" si="27"/>
        <v>166540</v>
      </c>
      <c r="G333" s="20">
        <f t="shared" si="2"/>
        <v>0.1604442419</v>
      </c>
      <c r="H333" s="17">
        <f t="shared" si="71"/>
        <v>10792</v>
      </c>
      <c r="I333" s="72">
        <v>842122.0</v>
      </c>
      <c r="J333" s="20">
        <f t="shared" si="3"/>
        <v>0.8112983421</v>
      </c>
      <c r="K333" s="20">
        <f t="shared" si="18"/>
        <v>0.9663424189</v>
      </c>
      <c r="L333" s="17">
        <f t="shared" si="36"/>
        <v>476</v>
      </c>
      <c r="M333" s="72">
        <v>29331.0</v>
      </c>
      <c r="N333" s="22">
        <f t="shared" si="16"/>
        <v>0.02825741599</v>
      </c>
      <c r="O333" s="36">
        <f t="shared" si="19"/>
        <v>0.03365758107</v>
      </c>
      <c r="P333" s="61"/>
      <c r="Q333" s="61"/>
      <c r="R333" s="73">
        <v>82676.0</v>
      </c>
      <c r="S333" s="61">
        <f t="shared" si="332"/>
        <v>9046675</v>
      </c>
      <c r="T333" s="73">
        <v>6032242.0</v>
      </c>
      <c r="U333" s="17">
        <f t="shared" si="59"/>
        <v>4994249</v>
      </c>
      <c r="V333" s="84"/>
      <c r="W333" s="84"/>
      <c r="X333" s="62">
        <v>87280.0</v>
      </c>
      <c r="Y333" s="19">
        <f t="shared" si="264"/>
        <v>54114</v>
      </c>
      <c r="Z333" s="85"/>
      <c r="AA333" s="19">
        <f t="shared" si="20"/>
        <v>22341.63704</v>
      </c>
      <c r="AB333" s="28">
        <f t="shared" si="8"/>
        <v>8.715545288</v>
      </c>
      <c r="AC333" s="29">
        <f t="shared" si="9"/>
        <v>5.811447669</v>
      </c>
      <c r="AD333" s="29">
        <f t="shared" si="10"/>
        <v>3.951369113</v>
      </c>
      <c r="AE333" s="40">
        <f t="shared" si="304"/>
        <v>0.1720741641</v>
      </c>
      <c r="AF333" s="40">
        <f t="shared" si="305"/>
        <v>0.2530768378</v>
      </c>
      <c r="AG333" s="22">
        <f t="shared" si="22"/>
        <v>0.01337013252</v>
      </c>
      <c r="AH333" s="37">
        <f t="shared" si="23"/>
        <v>0.2754227421</v>
      </c>
      <c r="AI333" s="59">
        <f t="shared" ref="AI333:AJ333" si="453">average(X327:X333)</f>
        <v>69493.57143</v>
      </c>
      <c r="AJ333" s="59">
        <f t="shared" si="453"/>
        <v>44784.14286</v>
      </c>
      <c r="AK333" s="60">
        <f t="shared" si="51"/>
        <v>1.551745037</v>
      </c>
      <c r="AL333" s="31"/>
      <c r="AM333" s="25">
        <v>368318.0</v>
      </c>
      <c r="AN333" s="62">
        <v>5468.0</v>
      </c>
      <c r="AO333" s="90">
        <f t="shared" si="438"/>
        <v>60315</v>
      </c>
      <c r="AP333" s="90">
        <f t="shared" si="454"/>
        <v>5402</v>
      </c>
      <c r="AQ333" s="90">
        <f t="shared" si="445"/>
        <v>36926</v>
      </c>
      <c r="AY333" s="31"/>
      <c r="AZ333" s="31"/>
      <c r="BA333" s="33"/>
      <c r="BB333" s="33"/>
      <c r="BC333" s="31"/>
      <c r="BD333" s="31"/>
      <c r="BE333" s="31"/>
      <c r="BF333" s="31"/>
      <c r="BG333" s="31"/>
      <c r="BH333" s="31"/>
      <c r="BI333" s="31"/>
      <c r="BJ333" s="31"/>
      <c r="BK333" s="31"/>
      <c r="BL333" s="31"/>
      <c r="BM333" s="31"/>
      <c r="BN333" s="31"/>
      <c r="BO333" s="31"/>
      <c r="BP333" s="31"/>
      <c r="BQ333" s="31"/>
      <c r="BR333" s="31"/>
      <c r="BS333" s="31"/>
      <c r="BT333" s="31"/>
    </row>
    <row r="334">
      <c r="A334" s="16">
        <v>44225.0</v>
      </c>
      <c r="B334" s="17">
        <f t="shared" si="302"/>
        <v>13802</v>
      </c>
      <c r="C334" s="71"/>
      <c r="D334" s="71"/>
      <c r="E334" s="72">
        <v>1051795.0</v>
      </c>
      <c r="F334" s="19">
        <f t="shared" si="27"/>
        <v>170017</v>
      </c>
      <c r="G334" s="20">
        <f t="shared" si="2"/>
        <v>0.1616446171</v>
      </c>
      <c r="H334" s="17">
        <f t="shared" si="71"/>
        <v>10138</v>
      </c>
      <c r="I334" s="72">
        <v>852260.0</v>
      </c>
      <c r="J334" s="20">
        <f t="shared" si="3"/>
        <v>0.8102909788</v>
      </c>
      <c r="K334" s="20">
        <f t="shared" si="18"/>
        <v>0.966524454</v>
      </c>
      <c r="L334" s="17">
        <f t="shared" si="36"/>
        <v>187</v>
      </c>
      <c r="M334" s="72">
        <v>29518.0</v>
      </c>
      <c r="N334" s="22">
        <f t="shared" si="16"/>
        <v>0.02806440419</v>
      </c>
      <c r="O334" s="36">
        <f t="shared" si="19"/>
        <v>0.033475546</v>
      </c>
      <c r="P334" s="61"/>
      <c r="Q334" s="61"/>
      <c r="R334" s="73">
        <v>81497.0</v>
      </c>
      <c r="S334" s="61">
        <f t="shared" si="332"/>
        <v>9123975</v>
      </c>
      <c r="T334" s="73">
        <v>6084661.0</v>
      </c>
      <c r="U334" s="17">
        <f t="shared" si="59"/>
        <v>5032866</v>
      </c>
      <c r="V334" s="84"/>
      <c r="W334" s="84"/>
      <c r="X334" s="62">
        <v>77300.0</v>
      </c>
      <c r="Y334" s="19">
        <f t="shared" si="264"/>
        <v>52419</v>
      </c>
      <c r="Z334" s="84"/>
      <c r="AA334" s="19">
        <f t="shared" si="20"/>
        <v>22535.78148</v>
      </c>
      <c r="AB334" s="28">
        <f t="shared" si="8"/>
        <v>8.674670444</v>
      </c>
      <c r="AC334" s="29">
        <f t="shared" si="9"/>
        <v>5.785025599</v>
      </c>
      <c r="AD334" s="29">
        <f t="shared" si="10"/>
        <v>3.797927837</v>
      </c>
      <c r="AE334" s="40">
        <f t="shared" si="304"/>
        <v>0.1728600821</v>
      </c>
      <c r="AF334" s="40">
        <f t="shared" si="305"/>
        <v>0.2633014747</v>
      </c>
      <c r="AG334" s="22">
        <f t="shared" si="22"/>
        <v>0.01329681414</v>
      </c>
      <c r="AH334" s="37">
        <f t="shared" si="23"/>
        <v>0.2753896302</v>
      </c>
      <c r="AI334" s="59">
        <f t="shared" ref="AI334:AJ334" si="455">average(X328:X334)</f>
        <v>69401.85714</v>
      </c>
      <c r="AJ334" s="59">
        <f t="shared" si="455"/>
        <v>44877.71429</v>
      </c>
      <c r="AK334" s="60">
        <f t="shared" si="51"/>
        <v>1.546465952</v>
      </c>
      <c r="AL334" s="31"/>
      <c r="AM334" s="25">
        <v>405012.0</v>
      </c>
      <c r="AN334" s="72">
        <v>11287.0</v>
      </c>
      <c r="AO334" s="90">
        <f t="shared" si="438"/>
        <v>36694</v>
      </c>
      <c r="AP334" s="61">
        <f t="shared" si="454"/>
        <v>5819</v>
      </c>
      <c r="AQ334" s="90">
        <f t="shared" si="445"/>
        <v>38596.85714</v>
      </c>
      <c r="AR334" s="31"/>
      <c r="AS334" s="31"/>
      <c r="AT334" s="31"/>
      <c r="AU334" s="31"/>
      <c r="AV334" s="31"/>
      <c r="AW334" s="31"/>
      <c r="AX334" s="31"/>
      <c r="AY334" s="31"/>
      <c r="AZ334" s="31"/>
      <c r="BA334" s="33"/>
      <c r="BB334" s="33"/>
      <c r="BC334" s="31"/>
      <c r="BD334" s="31"/>
      <c r="BE334" s="31"/>
      <c r="BF334" s="31"/>
      <c r="BG334" s="31"/>
      <c r="BH334" s="31"/>
      <c r="BI334" s="31"/>
      <c r="BJ334" s="31"/>
      <c r="BK334" s="31"/>
      <c r="BL334" s="31"/>
      <c r="BM334" s="31"/>
      <c r="BN334" s="31"/>
      <c r="BO334" s="31"/>
      <c r="BP334" s="31"/>
      <c r="BQ334" s="31"/>
      <c r="BR334" s="31"/>
      <c r="BS334" s="31"/>
      <c r="BT334" s="31"/>
    </row>
    <row r="335">
      <c r="A335" s="16">
        <v>44226.0</v>
      </c>
      <c r="B335" s="17">
        <f t="shared" si="302"/>
        <v>14518</v>
      </c>
      <c r="C335" s="71"/>
      <c r="D335" s="71"/>
      <c r="E335" s="72">
        <v>1066313.0</v>
      </c>
      <c r="F335" s="19">
        <f t="shared" si="27"/>
        <v>174083</v>
      </c>
      <c r="G335" s="20">
        <f t="shared" si="2"/>
        <v>0.1632569424</v>
      </c>
      <c r="H335" s="17">
        <f t="shared" si="71"/>
        <v>10242</v>
      </c>
      <c r="I335" s="72">
        <v>862502.0</v>
      </c>
      <c r="J335" s="20">
        <f t="shared" si="3"/>
        <v>0.8088638139</v>
      </c>
      <c r="K335" s="20">
        <f t="shared" si="18"/>
        <v>0.9666812369</v>
      </c>
      <c r="L335" s="17">
        <f t="shared" si="36"/>
        <v>210</v>
      </c>
      <c r="M335" s="72">
        <v>29728.0</v>
      </c>
      <c r="N335" s="22">
        <f t="shared" si="16"/>
        <v>0.02787924371</v>
      </c>
      <c r="O335" s="36">
        <f t="shared" si="19"/>
        <v>0.0333187631</v>
      </c>
      <c r="P335" s="61"/>
      <c r="Q335" s="61"/>
      <c r="R335" s="73">
        <v>74985.0</v>
      </c>
      <c r="S335" s="61">
        <f t="shared" si="332"/>
        <v>9194001</v>
      </c>
      <c r="T335" s="73">
        <v>6125290.0</v>
      </c>
      <c r="U335" s="17">
        <f t="shared" si="59"/>
        <v>5058977</v>
      </c>
      <c r="V335" s="84"/>
      <c r="W335" s="84"/>
      <c r="X335" s="62">
        <v>70026.0</v>
      </c>
      <c r="Y335" s="19">
        <f t="shared" si="264"/>
        <v>40629</v>
      </c>
      <c r="Z335" s="84"/>
      <c r="AA335" s="19">
        <f t="shared" si="20"/>
        <v>22686.25926</v>
      </c>
      <c r="AB335" s="28">
        <f t="shared" si="8"/>
        <v>8.622234747</v>
      </c>
      <c r="AC335" s="29">
        <f t="shared" si="9"/>
        <v>5.744363991</v>
      </c>
      <c r="AD335" s="29">
        <f t="shared" si="10"/>
        <v>2.798525968</v>
      </c>
      <c r="AE335" s="40">
        <f t="shared" si="304"/>
        <v>0.174083676</v>
      </c>
      <c r="AF335" s="40">
        <f t="shared" si="305"/>
        <v>0.3573309705</v>
      </c>
      <c r="AG335" s="22">
        <f t="shared" si="22"/>
        <v>0.01380306999</v>
      </c>
      <c r="AH335" s="37">
        <f t="shared" si="23"/>
        <v>0.2849358214</v>
      </c>
      <c r="AI335" s="59">
        <f t="shared" ref="AI335:AJ335" si="456">average(X329:X335)</f>
        <v>69642.28571</v>
      </c>
      <c r="AJ335" s="59">
        <f t="shared" si="456"/>
        <v>44540.85714</v>
      </c>
      <c r="AK335" s="60">
        <f t="shared" si="51"/>
        <v>1.563559621</v>
      </c>
      <c r="AL335" s="31"/>
      <c r="AM335" s="72">
        <v>482145.0</v>
      </c>
      <c r="AN335" s="72">
        <v>20810.0</v>
      </c>
      <c r="AO335" s="90">
        <f t="shared" si="438"/>
        <v>77133</v>
      </c>
      <c r="AP335" s="61">
        <f t="shared" si="454"/>
        <v>9523</v>
      </c>
      <c r="AQ335" s="90">
        <f t="shared" si="445"/>
        <v>47420.57143</v>
      </c>
      <c r="AR335" s="31"/>
      <c r="AS335" s="31"/>
      <c r="AT335" s="31"/>
      <c r="AU335" s="31"/>
      <c r="AV335" s="31"/>
      <c r="AW335" s="31"/>
      <c r="AX335" s="31"/>
      <c r="AY335" s="31"/>
      <c r="AZ335" s="31"/>
      <c r="BA335" s="33"/>
      <c r="BB335" s="33"/>
      <c r="BC335" s="31"/>
      <c r="BD335" s="31"/>
      <c r="BE335" s="31"/>
      <c r="BF335" s="31"/>
      <c r="BG335" s="31"/>
      <c r="BH335" s="31"/>
      <c r="BI335" s="31"/>
      <c r="BJ335" s="31"/>
      <c r="BK335" s="31"/>
      <c r="BL335" s="31"/>
      <c r="BM335" s="31"/>
      <c r="BN335" s="31"/>
      <c r="BO335" s="31"/>
      <c r="BP335" s="31"/>
      <c r="BQ335" s="31"/>
      <c r="BR335" s="31"/>
      <c r="BS335" s="31"/>
      <c r="BT335" s="31"/>
    </row>
    <row r="336">
      <c r="A336" s="16">
        <v>44227.0</v>
      </c>
      <c r="B336" s="17">
        <f t="shared" si="302"/>
        <v>12001</v>
      </c>
      <c r="C336" s="71"/>
      <c r="D336" s="71"/>
      <c r="E336" s="72">
        <v>1078314.0</v>
      </c>
      <c r="F336" s="19">
        <f t="shared" si="27"/>
        <v>175095</v>
      </c>
      <c r="G336" s="20">
        <f t="shared" si="2"/>
        <v>0.1623784909</v>
      </c>
      <c r="H336" s="17">
        <f t="shared" si="71"/>
        <v>10719</v>
      </c>
      <c r="I336" s="72">
        <v>873221.0</v>
      </c>
      <c r="J336" s="20">
        <f t="shared" si="3"/>
        <v>0.8098021541</v>
      </c>
      <c r="K336" s="20">
        <f t="shared" si="18"/>
        <v>0.9667876783</v>
      </c>
      <c r="L336" s="17">
        <f t="shared" si="36"/>
        <v>270</v>
      </c>
      <c r="M336" s="72">
        <v>29998.0</v>
      </c>
      <c r="N336" s="22">
        <f t="shared" si="16"/>
        <v>0.02781935503</v>
      </c>
      <c r="O336" s="36">
        <f t="shared" si="19"/>
        <v>0.03321232171</v>
      </c>
      <c r="P336" s="61"/>
      <c r="Q336" s="61"/>
      <c r="R336" s="73">
        <v>73652.0</v>
      </c>
      <c r="S336" s="61">
        <f t="shared" si="332"/>
        <v>9238689</v>
      </c>
      <c r="T336" s="73">
        <v>6158452.0</v>
      </c>
      <c r="U336" s="17">
        <f t="shared" si="59"/>
        <v>5080138</v>
      </c>
      <c r="V336" s="84"/>
      <c r="W336" s="84"/>
      <c r="X336" s="62">
        <v>44688.0</v>
      </c>
      <c r="Y336" s="19">
        <f t="shared" si="264"/>
        <v>33162</v>
      </c>
      <c r="Z336" s="84"/>
      <c r="AA336" s="19">
        <f t="shared" si="20"/>
        <v>22809.08148</v>
      </c>
      <c r="AB336" s="28">
        <f t="shared" si="8"/>
        <v>8.567716825</v>
      </c>
      <c r="AC336" s="29">
        <f t="shared" si="9"/>
        <v>5.711186167</v>
      </c>
      <c r="AD336" s="29">
        <f t="shared" si="10"/>
        <v>2.763269728</v>
      </c>
      <c r="AE336" s="40">
        <f t="shared" si="304"/>
        <v>0.1750949752</v>
      </c>
      <c r="AF336" s="40">
        <f t="shared" si="305"/>
        <v>0.3618901152</v>
      </c>
      <c r="AG336" s="22">
        <f t="shared" si="22"/>
        <v>0.01125466913</v>
      </c>
      <c r="AH336" s="37">
        <f t="shared" si="23"/>
        <v>0.2877360319</v>
      </c>
      <c r="AI336" s="59">
        <f t="shared" ref="AI336:AJ336" si="457">average(X330:X336)</f>
        <v>69168.85714</v>
      </c>
      <c r="AJ336" s="59">
        <f t="shared" si="457"/>
        <v>44213.14286</v>
      </c>
      <c r="AK336" s="60">
        <f t="shared" si="51"/>
        <v>1.564441084</v>
      </c>
      <c r="AL336" s="31"/>
      <c r="AM336" s="72">
        <v>493133.0</v>
      </c>
      <c r="AN336" s="72">
        <v>22548.0</v>
      </c>
      <c r="AO336" s="90">
        <f t="shared" si="438"/>
        <v>10988</v>
      </c>
      <c r="AP336" s="61">
        <f t="shared" si="454"/>
        <v>1738</v>
      </c>
      <c r="AQ336" s="90">
        <f t="shared" si="445"/>
        <v>48732</v>
      </c>
      <c r="AR336" s="31"/>
      <c r="AS336" s="31"/>
      <c r="AT336" s="31"/>
      <c r="AU336" s="31"/>
      <c r="AV336" s="31"/>
      <c r="AW336" s="31"/>
      <c r="AX336" s="31"/>
      <c r="AY336" s="31"/>
      <c r="AZ336" s="31"/>
      <c r="BA336" s="33"/>
      <c r="BB336" s="33"/>
      <c r="BC336" s="31"/>
      <c r="BD336" s="31"/>
      <c r="BE336" s="31"/>
      <c r="BF336" s="31"/>
      <c r="BG336" s="31"/>
      <c r="BH336" s="31"/>
      <c r="BI336" s="31"/>
      <c r="BJ336" s="31"/>
      <c r="BK336" s="31"/>
      <c r="BL336" s="31"/>
      <c r="BM336" s="31"/>
      <c r="BN336" s="31"/>
      <c r="BO336" s="31"/>
      <c r="BP336" s="31"/>
      <c r="BQ336" s="31"/>
      <c r="BR336" s="31"/>
      <c r="BS336" s="31"/>
      <c r="BT336" s="31"/>
    </row>
    <row r="337">
      <c r="A337" s="16">
        <v>44228.0</v>
      </c>
      <c r="B337" s="17">
        <f t="shared" si="302"/>
        <v>10994</v>
      </c>
      <c r="C337" s="71"/>
      <c r="D337" s="71"/>
      <c r="E337" s="72">
        <v>1089308.0</v>
      </c>
      <c r="F337" s="19">
        <f t="shared" si="27"/>
        <v>175349</v>
      </c>
      <c r="G337" s="20">
        <f t="shared" si="2"/>
        <v>0.1609728378</v>
      </c>
      <c r="H337" s="17">
        <f t="shared" si="71"/>
        <v>10461</v>
      </c>
      <c r="I337" s="72">
        <v>883682.0</v>
      </c>
      <c r="J337" s="20">
        <f t="shared" si="3"/>
        <v>0.8112324522</v>
      </c>
      <c r="K337" s="20">
        <f t="shared" si="18"/>
        <v>0.9668726934</v>
      </c>
      <c r="L337" s="17">
        <f t="shared" si="36"/>
        <v>279</v>
      </c>
      <c r="M337" s="72">
        <v>30277.0</v>
      </c>
      <c r="N337" s="22">
        <f t="shared" si="16"/>
        <v>0.02779471004</v>
      </c>
      <c r="O337" s="36">
        <f t="shared" si="19"/>
        <v>0.03312730659</v>
      </c>
      <c r="P337" s="61"/>
      <c r="Q337" s="61"/>
      <c r="R337" s="73">
        <v>76343.0</v>
      </c>
      <c r="S337" s="61">
        <f t="shared" si="332"/>
        <v>9286902</v>
      </c>
      <c r="T337" s="73">
        <v>6190345.0</v>
      </c>
      <c r="U337" s="17">
        <f t="shared" si="59"/>
        <v>5101037</v>
      </c>
      <c r="V337" s="84"/>
      <c r="W337" s="84"/>
      <c r="X337" s="62">
        <v>48213.0</v>
      </c>
      <c r="Y337" s="19">
        <f t="shared" si="264"/>
        <v>31893</v>
      </c>
      <c r="Z337" s="84"/>
      <c r="AA337" s="19">
        <f t="shared" si="20"/>
        <v>22927.2037</v>
      </c>
      <c r="AB337" s="28">
        <f t="shared" si="8"/>
        <v>8.525506101</v>
      </c>
      <c r="AC337" s="29">
        <f t="shared" si="9"/>
        <v>5.682823407</v>
      </c>
      <c r="AD337" s="29">
        <f t="shared" si="10"/>
        <v>2.900945971</v>
      </c>
      <c r="AE337" s="40">
        <f t="shared" si="304"/>
        <v>0.1759688676</v>
      </c>
      <c r="AF337" s="40">
        <f t="shared" si="305"/>
        <v>0.3447151413</v>
      </c>
      <c r="AG337" s="22">
        <f t="shared" si="22"/>
        <v>0.01019554601</v>
      </c>
      <c r="AH337" s="37">
        <f t="shared" si="23"/>
        <v>0.2935154251</v>
      </c>
      <c r="AI337" s="59">
        <f t="shared" ref="AI337:AJ337" si="458">average(X331:X337)</f>
        <v>68641.28571</v>
      </c>
      <c r="AJ337" s="59">
        <f t="shared" si="458"/>
        <v>43829.28571</v>
      </c>
      <c r="AK337" s="60">
        <f t="shared" si="51"/>
        <v>1.566105507</v>
      </c>
      <c r="AL337" s="31"/>
      <c r="AM337" s="72">
        <v>539532.0</v>
      </c>
      <c r="AN337" s="72">
        <v>35406.0</v>
      </c>
      <c r="AO337" s="90">
        <f t="shared" si="438"/>
        <v>46399</v>
      </c>
      <c r="AP337" s="61">
        <f t="shared" si="454"/>
        <v>12858</v>
      </c>
      <c r="AQ337" s="90">
        <f t="shared" si="445"/>
        <v>53939</v>
      </c>
      <c r="AR337" s="31"/>
      <c r="AS337" s="31"/>
      <c r="AT337" s="31"/>
      <c r="AU337" s="31"/>
      <c r="AV337" s="31"/>
      <c r="AW337" s="31"/>
      <c r="AX337" s="31"/>
      <c r="AY337" s="31"/>
      <c r="AZ337" s="31"/>
      <c r="BA337" s="33"/>
      <c r="BB337" s="33"/>
      <c r="BC337" s="31"/>
      <c r="BD337" s="31"/>
      <c r="BE337" s="31"/>
      <c r="BF337" s="31"/>
      <c r="BG337" s="31"/>
      <c r="BH337" s="31"/>
      <c r="BI337" s="31"/>
      <c r="BJ337" s="31"/>
      <c r="BK337" s="31"/>
      <c r="BL337" s="31"/>
      <c r="BM337" s="31"/>
      <c r="BN337" s="31"/>
      <c r="BO337" s="31"/>
      <c r="BP337" s="31"/>
      <c r="BQ337" s="31"/>
      <c r="BR337" s="31"/>
      <c r="BS337" s="31"/>
      <c r="BT337" s="31"/>
    </row>
    <row r="338">
      <c r="A338" s="16">
        <v>44229.0</v>
      </c>
      <c r="B338" s="17">
        <f t="shared" si="302"/>
        <v>10379</v>
      </c>
      <c r="C338" s="71"/>
      <c r="D338" s="71"/>
      <c r="E338" s="72">
        <v>1099687.0</v>
      </c>
      <c r="F338" s="19">
        <f t="shared" si="27"/>
        <v>172576</v>
      </c>
      <c r="G338" s="20">
        <f t="shared" si="2"/>
        <v>0.156931927</v>
      </c>
      <c r="H338" s="17">
        <f t="shared" si="71"/>
        <v>12848</v>
      </c>
      <c r="I338" s="72">
        <v>896530.0</v>
      </c>
      <c r="J338" s="20">
        <f t="shared" si="3"/>
        <v>0.815259251</v>
      </c>
      <c r="K338" s="20">
        <f t="shared" si="18"/>
        <v>0.9670147372</v>
      </c>
      <c r="L338" s="17">
        <f t="shared" si="36"/>
        <v>304</v>
      </c>
      <c r="M338" s="72">
        <v>30581.0</v>
      </c>
      <c r="N338" s="22">
        <f t="shared" si="16"/>
        <v>0.02780882196</v>
      </c>
      <c r="O338" s="36">
        <f t="shared" si="19"/>
        <v>0.03298526282</v>
      </c>
      <c r="P338" s="61"/>
      <c r="Q338" s="61"/>
      <c r="R338" s="73">
        <v>75533.0</v>
      </c>
      <c r="S338" s="61">
        <f t="shared" si="332"/>
        <v>9358604</v>
      </c>
      <c r="T338" s="73">
        <v>6233289.0</v>
      </c>
      <c r="U338" s="17">
        <f t="shared" si="59"/>
        <v>5133602</v>
      </c>
      <c r="V338" s="84"/>
      <c r="W338" s="84"/>
      <c r="X338" s="62">
        <v>71702.0</v>
      </c>
      <c r="Y338" s="19">
        <f t="shared" si="264"/>
        <v>42944</v>
      </c>
      <c r="Z338" s="84"/>
      <c r="AA338" s="19">
        <f t="shared" si="20"/>
        <v>23086.25556</v>
      </c>
      <c r="AB338" s="28">
        <f t="shared" si="8"/>
        <v>8.510243369</v>
      </c>
      <c r="AC338" s="29">
        <f t="shared" si="9"/>
        <v>5.668239235</v>
      </c>
      <c r="AD338" s="29">
        <f t="shared" si="10"/>
        <v>4.137585509</v>
      </c>
      <c r="AE338" s="40">
        <f t="shared" si="304"/>
        <v>0.1764216291</v>
      </c>
      <c r="AF338" s="40">
        <f t="shared" si="305"/>
        <v>0.241686848</v>
      </c>
      <c r="AG338" s="22">
        <f t="shared" si="22"/>
        <v>0.00952806736</v>
      </c>
      <c r="AH338" s="37">
        <f t="shared" si="23"/>
        <v>0.2895289937</v>
      </c>
      <c r="AI338" s="59">
        <f t="shared" ref="AI338:AJ338" si="459">average(X332:X338)</f>
        <v>68142.42857</v>
      </c>
      <c r="AJ338" s="59">
        <f t="shared" si="459"/>
        <v>43093.14286</v>
      </c>
      <c r="AK338" s="60">
        <f t="shared" si="51"/>
        <v>1.581282405</v>
      </c>
      <c r="AL338" s="31"/>
      <c r="AM338" s="72">
        <v>596260.0</v>
      </c>
      <c r="AN338" s="72">
        <v>51999.0</v>
      </c>
      <c r="AO338" s="90">
        <f t="shared" si="438"/>
        <v>56728</v>
      </c>
      <c r="AP338" s="61">
        <f t="shared" si="454"/>
        <v>16593</v>
      </c>
      <c r="AQ338" s="90">
        <f t="shared" si="445"/>
        <v>50082.14286</v>
      </c>
      <c r="AR338" s="90">
        <f t="shared" ref="AR338:AR371" si="461">average(AP332:AP338)</f>
        <v>7428.428571</v>
      </c>
      <c r="AY338" s="31"/>
      <c r="AZ338" s="31"/>
      <c r="BA338" s="33"/>
      <c r="BB338" s="33"/>
      <c r="BC338" s="31"/>
      <c r="BD338" s="31"/>
      <c r="BE338" s="31"/>
      <c r="BF338" s="31"/>
      <c r="BG338" s="31"/>
      <c r="BH338" s="31"/>
      <c r="BI338" s="31"/>
      <c r="BJ338" s="31"/>
      <c r="BK338" s="31"/>
      <c r="BL338" s="31"/>
      <c r="BM338" s="31"/>
      <c r="BN338" s="31"/>
      <c r="BO338" s="31"/>
      <c r="BP338" s="31"/>
      <c r="BQ338" s="31"/>
      <c r="BR338" s="31"/>
      <c r="BS338" s="31"/>
      <c r="BT338" s="31"/>
    </row>
    <row r="339">
      <c r="A339" s="16">
        <v>44230.0</v>
      </c>
      <c r="B339" s="17">
        <f t="shared" si="302"/>
        <v>11984</v>
      </c>
      <c r="C339" s="71"/>
      <c r="D339" s="71"/>
      <c r="E339" s="72">
        <v>1111671.0</v>
      </c>
      <c r="F339" s="19">
        <f t="shared" si="27"/>
        <v>175236</v>
      </c>
      <c r="G339" s="20">
        <f t="shared" si="2"/>
        <v>0.1576329687</v>
      </c>
      <c r="H339" s="17">
        <f t="shared" si="71"/>
        <v>9135</v>
      </c>
      <c r="I339" s="72">
        <v>905665.0</v>
      </c>
      <c r="J339" s="20">
        <f t="shared" si="3"/>
        <v>0.8146879787</v>
      </c>
      <c r="K339" s="20">
        <f t="shared" si="18"/>
        <v>0.9671413392</v>
      </c>
      <c r="L339" s="17">
        <f t="shared" si="36"/>
        <v>189</v>
      </c>
      <c r="M339" s="72">
        <v>30770.0</v>
      </c>
      <c r="N339" s="22">
        <f t="shared" si="16"/>
        <v>0.02767905253</v>
      </c>
      <c r="O339" s="36">
        <f t="shared" si="19"/>
        <v>0.03285866077</v>
      </c>
      <c r="P339" s="61"/>
      <c r="Q339" s="61"/>
      <c r="R339" s="73">
        <v>76657.0</v>
      </c>
      <c r="S339" s="61">
        <f t="shared" si="332"/>
        <v>9433569</v>
      </c>
      <c r="T339" s="73">
        <v>6280182.0</v>
      </c>
      <c r="U339" s="17">
        <f t="shared" si="59"/>
        <v>5168511</v>
      </c>
      <c r="V339" s="84"/>
      <c r="W339" s="84"/>
      <c r="X339" s="62">
        <v>74965.0</v>
      </c>
      <c r="Y339" s="19">
        <f t="shared" si="264"/>
        <v>46893</v>
      </c>
      <c r="Z339" s="84"/>
      <c r="AA339" s="19">
        <f t="shared" si="20"/>
        <v>23259.93333</v>
      </c>
      <c r="AB339" s="28">
        <f t="shared" si="8"/>
        <v>8.485936037</v>
      </c>
      <c r="AC339" s="29">
        <f t="shared" si="9"/>
        <v>5.649317109</v>
      </c>
      <c r="AD339" s="29">
        <f t="shared" si="10"/>
        <v>3.91296729</v>
      </c>
      <c r="AE339" s="40">
        <f t="shared" si="304"/>
        <v>0.1770125452</v>
      </c>
      <c r="AF339" s="40">
        <f t="shared" si="305"/>
        <v>0.2555605314</v>
      </c>
      <c r="AG339" s="22">
        <f t="shared" si="22"/>
        <v>0.01089764633</v>
      </c>
      <c r="AH339" s="37">
        <f t="shared" si="23"/>
        <v>0.289262847</v>
      </c>
      <c r="AI339" s="59">
        <f t="shared" ref="AI339:AJ339" si="460">average(X333:X339)</f>
        <v>67739.14286</v>
      </c>
      <c r="AJ339" s="59">
        <f t="shared" si="460"/>
        <v>43150.57143</v>
      </c>
      <c r="AK339" s="60">
        <f t="shared" si="51"/>
        <v>1.569831884</v>
      </c>
      <c r="AL339" s="31"/>
      <c r="AM339" s="72">
        <v>646026.0</v>
      </c>
      <c r="AN339" s="72">
        <v>71621.0</v>
      </c>
      <c r="AO339" s="90">
        <f t="shared" si="438"/>
        <v>49766</v>
      </c>
      <c r="AP339" s="61">
        <f t="shared" si="454"/>
        <v>19622</v>
      </c>
      <c r="AQ339" s="90">
        <f t="shared" si="445"/>
        <v>48289</v>
      </c>
      <c r="AR339" s="90">
        <f t="shared" si="461"/>
        <v>10222.14286</v>
      </c>
      <c r="AY339" s="31"/>
      <c r="AZ339" s="31"/>
      <c r="BA339" s="33"/>
      <c r="BB339" s="33"/>
      <c r="BC339" s="31"/>
      <c r="BD339" s="31"/>
      <c r="BE339" s="31"/>
      <c r="BF339" s="31"/>
      <c r="BG339" s="31"/>
      <c r="BH339" s="31"/>
      <c r="BI339" s="31"/>
      <c r="BJ339" s="31"/>
      <c r="BK339" s="31"/>
      <c r="BL339" s="31"/>
      <c r="BM339" s="31"/>
      <c r="BN339" s="31"/>
      <c r="BO339" s="31"/>
      <c r="BP339" s="31"/>
      <c r="BQ339" s="31"/>
      <c r="BR339" s="31"/>
      <c r="BS339" s="31"/>
      <c r="BT339" s="31"/>
    </row>
    <row r="340">
      <c r="A340" s="16">
        <v>44231.0</v>
      </c>
      <c r="B340" s="17">
        <f t="shared" si="302"/>
        <v>11434</v>
      </c>
      <c r="C340" s="71"/>
      <c r="D340" s="71"/>
      <c r="E340" s="72">
        <v>1123105.0</v>
      </c>
      <c r="F340" s="19">
        <f t="shared" si="27"/>
        <v>174798</v>
      </c>
      <c r="G340" s="20">
        <f t="shared" si="2"/>
        <v>0.1556381638</v>
      </c>
      <c r="H340" s="17">
        <f t="shared" si="71"/>
        <v>11641</v>
      </c>
      <c r="I340" s="72">
        <v>917306.0</v>
      </c>
      <c r="J340" s="20">
        <f t="shared" si="3"/>
        <v>0.8167588961</v>
      </c>
      <c r="K340" s="20">
        <f t="shared" si="18"/>
        <v>0.9673091098</v>
      </c>
      <c r="L340" s="17">
        <f t="shared" si="36"/>
        <v>231</v>
      </c>
      <c r="M340" s="72">
        <v>31001.0</v>
      </c>
      <c r="N340" s="22">
        <f t="shared" si="16"/>
        <v>0.02760294006</v>
      </c>
      <c r="O340" s="36">
        <f t="shared" si="19"/>
        <v>0.03269089019</v>
      </c>
      <c r="P340" s="61"/>
      <c r="Q340" s="61"/>
      <c r="R340" s="73">
        <v>74260.0</v>
      </c>
      <c r="S340" s="61">
        <f t="shared" si="332"/>
        <v>9502313</v>
      </c>
      <c r="T340" s="73">
        <v>6322350.0</v>
      </c>
      <c r="U340" s="17">
        <f t="shared" si="59"/>
        <v>5199245</v>
      </c>
      <c r="V340" s="84"/>
      <c r="W340" s="84"/>
      <c r="X340" s="62">
        <v>68744.0</v>
      </c>
      <c r="Y340" s="19">
        <f t="shared" si="264"/>
        <v>42168</v>
      </c>
      <c r="Z340" s="84"/>
      <c r="AA340" s="19">
        <f t="shared" si="20"/>
        <v>23416.11111</v>
      </c>
      <c r="AB340" s="28">
        <f t="shared" si="8"/>
        <v>8.460752111</v>
      </c>
      <c r="AC340" s="29">
        <f t="shared" si="9"/>
        <v>5.629348992</v>
      </c>
      <c r="AD340" s="29">
        <f t="shared" si="10"/>
        <v>3.687948225</v>
      </c>
      <c r="AE340" s="40">
        <f t="shared" si="304"/>
        <v>0.1776404343</v>
      </c>
      <c r="AF340" s="40">
        <f t="shared" si="305"/>
        <v>0.2711534813</v>
      </c>
      <c r="AG340" s="22">
        <f t="shared" si="22"/>
        <v>0.01028541718</v>
      </c>
      <c r="AH340" s="37">
        <f t="shared" si="23"/>
        <v>0.2933803963</v>
      </c>
      <c r="AI340" s="59">
        <f t="shared" ref="AI340:AJ340" si="462">average(X334:X340)</f>
        <v>65091.14286</v>
      </c>
      <c r="AJ340" s="59">
        <f t="shared" si="462"/>
        <v>41444</v>
      </c>
      <c r="AK340" s="60">
        <f t="shared" si="51"/>
        <v>1.570580611</v>
      </c>
      <c r="AL340" s="31"/>
      <c r="AM340" s="72">
        <v>700266.0</v>
      </c>
      <c r="AN340" s="72">
        <v>96553.0</v>
      </c>
      <c r="AO340" s="90">
        <f t="shared" si="438"/>
        <v>54240</v>
      </c>
      <c r="AP340" s="61">
        <f t="shared" si="454"/>
        <v>24932</v>
      </c>
      <c r="AQ340" s="90">
        <f t="shared" si="445"/>
        <v>47421.14286</v>
      </c>
      <c r="AR340" s="90">
        <f t="shared" si="461"/>
        <v>13012.14286</v>
      </c>
      <c r="AY340" s="31"/>
      <c r="AZ340" s="31"/>
      <c r="BA340" s="33"/>
      <c r="BB340" s="33"/>
      <c r="BC340" s="31"/>
      <c r="BD340" s="31"/>
      <c r="BE340" s="31"/>
      <c r="BF340" s="31"/>
      <c r="BG340" s="31"/>
      <c r="BH340" s="31"/>
      <c r="BI340" s="31"/>
      <c r="BJ340" s="31"/>
      <c r="BK340" s="31"/>
      <c r="BL340" s="31"/>
      <c r="BM340" s="31"/>
      <c r="BN340" s="31"/>
      <c r="BO340" s="31"/>
      <c r="BP340" s="31"/>
      <c r="BQ340" s="31"/>
      <c r="BR340" s="31"/>
      <c r="BS340" s="31"/>
      <c r="BT340" s="31"/>
    </row>
    <row r="341">
      <c r="A341" s="16">
        <v>44232.0</v>
      </c>
      <c r="B341" s="17">
        <f t="shared" si="302"/>
        <v>11749</v>
      </c>
      <c r="C341" s="71"/>
      <c r="D341" s="71"/>
      <c r="E341" s="72">
        <v>1134854.0</v>
      </c>
      <c r="F341" s="19">
        <f t="shared" si="27"/>
        <v>176672</v>
      </c>
      <c r="G341" s="20">
        <f t="shared" si="2"/>
        <v>0.1556781753</v>
      </c>
      <c r="H341" s="17">
        <f t="shared" si="71"/>
        <v>9674</v>
      </c>
      <c r="I341" s="72">
        <v>926980.0</v>
      </c>
      <c r="J341" s="20">
        <f t="shared" si="3"/>
        <v>0.816827539</v>
      </c>
      <c r="K341" s="20">
        <f t="shared" si="18"/>
        <v>0.9674362491</v>
      </c>
      <c r="L341" s="17">
        <f t="shared" si="36"/>
        <v>201</v>
      </c>
      <c r="M341" s="72">
        <v>31202.0</v>
      </c>
      <c r="N341" s="22">
        <f t="shared" si="16"/>
        <v>0.02749428561</v>
      </c>
      <c r="O341" s="36">
        <f t="shared" si="19"/>
        <v>0.03256375094</v>
      </c>
      <c r="P341" s="61"/>
      <c r="Q341" s="61"/>
      <c r="R341" s="73">
        <v>77704.0</v>
      </c>
      <c r="S341" s="61">
        <f t="shared" si="332"/>
        <v>9578686</v>
      </c>
      <c r="T341" s="73">
        <v>6366581.0</v>
      </c>
      <c r="U341" s="17">
        <f t="shared" si="59"/>
        <v>5231727</v>
      </c>
      <c r="V341" s="84"/>
      <c r="W341" s="84"/>
      <c r="X341" s="62">
        <v>76373.0</v>
      </c>
      <c r="Y341" s="19">
        <f t="shared" si="264"/>
        <v>44231</v>
      </c>
      <c r="Z341" s="84"/>
      <c r="AA341" s="19">
        <f t="shared" si="20"/>
        <v>23579.92963</v>
      </c>
      <c r="AB341" s="28">
        <f t="shared" si="8"/>
        <v>8.440456658</v>
      </c>
      <c r="AC341" s="29">
        <f t="shared" si="9"/>
        <v>5.610044111</v>
      </c>
      <c r="AD341" s="29">
        <f t="shared" si="10"/>
        <v>3.764660822</v>
      </c>
      <c r="AE341" s="40">
        <f t="shared" si="304"/>
        <v>0.1782517178</v>
      </c>
      <c r="AF341" s="40">
        <f t="shared" si="305"/>
        <v>0.2656281793</v>
      </c>
      <c r="AG341" s="22">
        <f t="shared" si="22"/>
        <v>0.01046117683</v>
      </c>
      <c r="AH341" s="37">
        <f t="shared" si="23"/>
        <v>0.2946190409</v>
      </c>
      <c r="AI341" s="59">
        <f t="shared" ref="AI341:AJ341" si="463">average(X335:X341)</f>
        <v>64958.71429</v>
      </c>
      <c r="AJ341" s="59">
        <f t="shared" si="463"/>
        <v>40274.28571</v>
      </c>
      <c r="AK341" s="60">
        <f t="shared" si="51"/>
        <v>1.612907917</v>
      </c>
      <c r="AL341" s="31"/>
      <c r="AM341" s="72">
        <v>744884.0</v>
      </c>
      <c r="AN341" s="72">
        <v>120725.0</v>
      </c>
      <c r="AO341" s="90">
        <f t="shared" si="438"/>
        <v>44618</v>
      </c>
      <c r="AP341" s="61">
        <f t="shared" si="454"/>
        <v>24172</v>
      </c>
      <c r="AQ341" s="90">
        <f t="shared" si="445"/>
        <v>48553.14286</v>
      </c>
      <c r="AR341" s="90">
        <f t="shared" si="461"/>
        <v>15634</v>
      </c>
      <c r="AY341" s="31"/>
      <c r="AZ341" s="31"/>
      <c r="BA341" s="33"/>
      <c r="BB341" s="33"/>
      <c r="BC341" s="31"/>
      <c r="BD341" s="31"/>
      <c r="BE341" s="31"/>
      <c r="BF341" s="31"/>
      <c r="BG341" s="31"/>
      <c r="BH341" s="31"/>
      <c r="BI341" s="31"/>
      <c r="BJ341" s="31"/>
      <c r="BK341" s="31"/>
      <c r="BL341" s="31"/>
      <c r="BM341" s="31"/>
      <c r="BN341" s="31"/>
      <c r="BO341" s="31"/>
      <c r="BP341" s="31"/>
      <c r="BQ341" s="31"/>
      <c r="BR341" s="31"/>
      <c r="BS341" s="31"/>
      <c r="BT341" s="31"/>
    </row>
    <row r="342">
      <c r="A342" s="16">
        <v>44233.0</v>
      </c>
      <c r="B342" s="17">
        <f t="shared" si="302"/>
        <v>12156</v>
      </c>
      <c r="C342" s="71"/>
      <c r="D342" s="71"/>
      <c r="E342" s="72">
        <v>1147010.0</v>
      </c>
      <c r="F342" s="19">
        <f t="shared" si="27"/>
        <v>176433</v>
      </c>
      <c r="G342" s="20">
        <f t="shared" si="2"/>
        <v>0.1538199318</v>
      </c>
      <c r="H342" s="17">
        <f t="shared" si="71"/>
        <v>12204</v>
      </c>
      <c r="I342" s="72">
        <v>939184.0</v>
      </c>
      <c r="J342" s="20">
        <f t="shared" si="3"/>
        <v>0.8188106468</v>
      </c>
      <c r="K342" s="20">
        <f t="shared" si="18"/>
        <v>0.9676553226</v>
      </c>
      <c r="L342" s="17">
        <f t="shared" si="36"/>
        <v>191</v>
      </c>
      <c r="M342" s="72">
        <v>31393.0</v>
      </c>
      <c r="N342" s="22">
        <f t="shared" si="16"/>
        <v>0.02736942137</v>
      </c>
      <c r="O342" s="36">
        <f t="shared" si="19"/>
        <v>0.03234467744</v>
      </c>
      <c r="P342" s="61"/>
      <c r="Q342" s="61"/>
      <c r="R342" s="73">
        <v>74401.0</v>
      </c>
      <c r="S342" s="61">
        <f t="shared" si="332"/>
        <v>9643853</v>
      </c>
      <c r="T342" s="73">
        <v>6414683.0</v>
      </c>
      <c r="U342" s="17">
        <f t="shared" si="59"/>
        <v>5267673</v>
      </c>
      <c r="V342" s="84"/>
      <c r="W342" s="84"/>
      <c r="X342" s="62">
        <v>65167.0</v>
      </c>
      <c r="Y342" s="19">
        <f t="shared" si="264"/>
        <v>48102</v>
      </c>
      <c r="Z342" s="84"/>
      <c r="AA342" s="19">
        <f t="shared" si="20"/>
        <v>23758.08519</v>
      </c>
      <c r="AB342" s="28">
        <f t="shared" si="8"/>
        <v>8.407819461</v>
      </c>
      <c r="AC342" s="29">
        <f t="shared" si="9"/>
        <v>5.592525784</v>
      </c>
      <c r="AD342" s="29">
        <f t="shared" si="10"/>
        <v>3.957058243</v>
      </c>
      <c r="AE342" s="40">
        <f t="shared" si="304"/>
        <v>0.1788100831</v>
      </c>
      <c r="AF342" s="40">
        <f t="shared" si="305"/>
        <v>0.2527129849</v>
      </c>
      <c r="AG342" s="22">
        <f t="shared" si="22"/>
        <v>0.01071151003</v>
      </c>
      <c r="AH342" s="37">
        <f t="shared" si="23"/>
        <v>0.2788491774</v>
      </c>
      <c r="AI342" s="59">
        <f t="shared" ref="AI342:AJ342" si="464">average(X336:X342)</f>
        <v>64264.57143</v>
      </c>
      <c r="AJ342" s="59">
        <f t="shared" si="464"/>
        <v>41341.85714</v>
      </c>
      <c r="AK342" s="60">
        <f t="shared" si="51"/>
        <v>1.554467454</v>
      </c>
      <c r="AL342" s="31"/>
      <c r="AM342" s="72">
        <v>777096.0</v>
      </c>
      <c r="AN342" s="72">
        <v>137207.0</v>
      </c>
      <c r="AO342" s="90">
        <f t="shared" si="438"/>
        <v>32212</v>
      </c>
      <c r="AP342" s="61">
        <f t="shared" si="454"/>
        <v>16482</v>
      </c>
      <c r="AQ342" s="90">
        <f t="shared" si="445"/>
        <v>42135.85714</v>
      </c>
      <c r="AR342" s="90">
        <f t="shared" si="461"/>
        <v>16628.14286</v>
      </c>
      <c r="AY342" s="31"/>
      <c r="AZ342" s="31"/>
      <c r="BA342" s="33"/>
      <c r="BB342" s="33"/>
      <c r="BC342" s="31"/>
      <c r="BD342" s="31"/>
      <c r="BE342" s="31"/>
      <c r="BF342" s="31"/>
      <c r="BG342" s="31"/>
      <c r="BH342" s="31"/>
      <c r="BI342" s="31"/>
      <c r="BJ342" s="31"/>
      <c r="BK342" s="31"/>
      <c r="BL342" s="31"/>
      <c r="BM342" s="31"/>
      <c r="BN342" s="31"/>
      <c r="BO342" s="31"/>
      <c r="BP342" s="31"/>
      <c r="BQ342" s="31"/>
      <c r="BR342" s="31"/>
      <c r="BS342" s="31"/>
      <c r="BT342" s="31"/>
    </row>
    <row r="343">
      <c r="A343" s="16">
        <v>44234.0</v>
      </c>
      <c r="B343" s="17">
        <f t="shared" si="302"/>
        <v>10827</v>
      </c>
      <c r="C343" s="71"/>
      <c r="D343" s="71"/>
      <c r="E343" s="72">
        <v>1157837.0</v>
      </c>
      <c r="F343" s="19">
        <f t="shared" si="27"/>
        <v>176291</v>
      </c>
      <c r="G343" s="20">
        <f t="shared" si="2"/>
        <v>0.1522589104</v>
      </c>
      <c r="H343" s="17">
        <f t="shared" si="71"/>
        <v>10806</v>
      </c>
      <c r="I343" s="72">
        <v>949990.0</v>
      </c>
      <c r="J343" s="20">
        <f t="shared" si="3"/>
        <v>0.8204868215</v>
      </c>
      <c r="K343" s="20">
        <f t="shared" si="18"/>
        <v>0.9678507171</v>
      </c>
      <c r="L343" s="17">
        <f t="shared" si="36"/>
        <v>163</v>
      </c>
      <c r="M343" s="72">
        <v>31556.0</v>
      </c>
      <c r="N343" s="22">
        <f t="shared" si="16"/>
        <v>0.02725426809</v>
      </c>
      <c r="O343" s="36">
        <f t="shared" si="19"/>
        <v>0.03214928287</v>
      </c>
      <c r="P343" s="61"/>
      <c r="Q343" s="61"/>
      <c r="R343" s="73">
        <v>76029.0</v>
      </c>
      <c r="S343" s="61">
        <f t="shared" si="332"/>
        <v>9685379</v>
      </c>
      <c r="T343" s="73">
        <v>6445583.0</v>
      </c>
      <c r="U343" s="17">
        <f t="shared" si="59"/>
        <v>5287746</v>
      </c>
      <c r="V343" s="84"/>
      <c r="W343" s="84"/>
      <c r="X343" s="62">
        <v>41526.0</v>
      </c>
      <c r="Y343" s="19">
        <f t="shared" si="264"/>
        <v>30900</v>
      </c>
      <c r="Z343" s="84"/>
      <c r="AA343" s="19">
        <f t="shared" si="20"/>
        <v>23872.52963</v>
      </c>
      <c r="AB343" s="28">
        <f t="shared" si="8"/>
        <v>8.365062612</v>
      </c>
      <c r="AC343" s="29">
        <f t="shared" si="9"/>
        <v>5.56691745</v>
      </c>
      <c r="AD343" s="29">
        <f t="shared" si="10"/>
        <v>2.853976171</v>
      </c>
      <c r="AE343" s="40">
        <f t="shared" si="304"/>
        <v>0.1796326259</v>
      </c>
      <c r="AF343" s="40">
        <f t="shared" si="305"/>
        <v>0.3503883495</v>
      </c>
      <c r="AG343" s="22">
        <f t="shared" si="22"/>
        <v>0.009439324853</v>
      </c>
      <c r="AH343" s="37">
        <f t="shared" si="23"/>
        <v>0.2769572077</v>
      </c>
      <c r="AI343" s="59">
        <f t="shared" ref="AI343:AJ343" si="465">average(X337:X343)</f>
        <v>63812.85714</v>
      </c>
      <c r="AJ343" s="59">
        <f t="shared" si="465"/>
        <v>41018.71429</v>
      </c>
      <c r="AK343" s="60">
        <f t="shared" si="51"/>
        <v>1.555701056</v>
      </c>
      <c r="AL343" s="31"/>
      <c r="AM343" s="72">
        <v>784318.0</v>
      </c>
      <c r="AN343" s="72">
        <v>139131.0</v>
      </c>
      <c r="AO343" s="90">
        <f t="shared" si="438"/>
        <v>7222</v>
      </c>
      <c r="AP343" s="61">
        <f t="shared" si="454"/>
        <v>1924</v>
      </c>
      <c r="AQ343" s="90">
        <f t="shared" si="445"/>
        <v>41597.85714</v>
      </c>
      <c r="AR343" s="90">
        <f t="shared" si="461"/>
        <v>16654.71429</v>
      </c>
      <c r="AY343" s="31"/>
      <c r="AZ343" s="31"/>
      <c r="BA343" s="33"/>
      <c r="BB343" s="33"/>
      <c r="BC343" s="31"/>
      <c r="BD343" s="31"/>
      <c r="BE343" s="31"/>
      <c r="BF343" s="31"/>
      <c r="BG343" s="31"/>
      <c r="BH343" s="31"/>
      <c r="BI343" s="31"/>
      <c r="BJ343" s="31"/>
      <c r="BK343" s="31"/>
      <c r="BL343" s="31"/>
      <c r="BM343" s="31"/>
      <c r="BN343" s="31"/>
      <c r="BO343" s="31"/>
      <c r="BP343" s="31"/>
      <c r="BQ343" s="31"/>
      <c r="BR343" s="31"/>
      <c r="BS343" s="31"/>
      <c r="BT343" s="31"/>
    </row>
    <row r="344">
      <c r="A344" s="16">
        <v>44235.0</v>
      </c>
      <c r="B344" s="17">
        <f t="shared" si="302"/>
        <v>8242</v>
      </c>
      <c r="C344" s="71"/>
      <c r="D344" s="71"/>
      <c r="E344" s="72">
        <v>1166079.0</v>
      </c>
      <c r="F344" s="19">
        <f t="shared" si="27"/>
        <v>171288</v>
      </c>
      <c r="G344" s="20">
        <f t="shared" si="2"/>
        <v>0.1468922775</v>
      </c>
      <c r="H344" s="17">
        <f t="shared" si="71"/>
        <v>13038</v>
      </c>
      <c r="I344" s="72">
        <v>963028.0</v>
      </c>
      <c r="J344" s="20">
        <f t="shared" si="3"/>
        <v>0.8258685732</v>
      </c>
      <c r="K344" s="20">
        <f t="shared" si="18"/>
        <v>0.9680706802</v>
      </c>
      <c r="L344" s="17">
        <f t="shared" si="36"/>
        <v>207</v>
      </c>
      <c r="M344" s="72">
        <v>31763.0</v>
      </c>
      <c r="N344" s="22">
        <f t="shared" si="16"/>
        <v>0.02723914932</v>
      </c>
      <c r="O344" s="36">
        <f t="shared" si="19"/>
        <v>0.03192931983</v>
      </c>
      <c r="P344" s="61"/>
      <c r="Q344" s="61"/>
      <c r="R344" s="73">
        <v>77601.0</v>
      </c>
      <c r="S344" s="61">
        <f t="shared" si="332"/>
        <v>9724040</v>
      </c>
      <c r="T344" s="73">
        <v>6473598.0</v>
      </c>
      <c r="U344" s="17">
        <f t="shared" si="59"/>
        <v>5307519</v>
      </c>
      <c r="V344" s="84"/>
      <c r="W344" s="84"/>
      <c r="X344" s="62">
        <v>38661.0</v>
      </c>
      <c r="Y344" s="19">
        <f t="shared" si="264"/>
        <v>28015</v>
      </c>
      <c r="Z344" s="84"/>
      <c r="AA344" s="19">
        <f t="shared" si="20"/>
        <v>23976.28889</v>
      </c>
      <c r="AB344" s="28">
        <f t="shared" si="8"/>
        <v>8.339091948</v>
      </c>
      <c r="AC344" s="29">
        <f t="shared" si="9"/>
        <v>5.551594703</v>
      </c>
      <c r="AD344" s="29">
        <f t="shared" si="10"/>
        <v>3.399053628</v>
      </c>
      <c r="AE344" s="40">
        <f t="shared" si="304"/>
        <v>0.1801284232</v>
      </c>
      <c r="AF344" s="40">
        <f t="shared" si="305"/>
        <v>0.294199536</v>
      </c>
      <c r="AG344" s="22">
        <f t="shared" si="22"/>
        <v>0.007118445861</v>
      </c>
      <c r="AH344" s="37">
        <f t="shared" si="23"/>
        <v>0.2710333165</v>
      </c>
      <c r="AI344" s="59">
        <f t="shared" ref="AI344:AJ344" si="466">average(X338:X344)</f>
        <v>62448.28571</v>
      </c>
      <c r="AJ344" s="59">
        <f t="shared" si="466"/>
        <v>40464.71429</v>
      </c>
      <c r="AK344" s="60">
        <f t="shared" si="51"/>
        <v>1.543277565</v>
      </c>
      <c r="AL344" s="31"/>
      <c r="AM344" s="72">
        <v>814585.0</v>
      </c>
      <c r="AN344" s="72">
        <v>171270.0</v>
      </c>
      <c r="AO344" s="90">
        <f t="shared" si="438"/>
        <v>30267</v>
      </c>
      <c r="AP344" s="61">
        <f t="shared" si="454"/>
        <v>32139</v>
      </c>
      <c r="AQ344" s="90">
        <f t="shared" si="445"/>
        <v>39293.28571</v>
      </c>
      <c r="AR344" s="90">
        <f t="shared" si="461"/>
        <v>19409.14286</v>
      </c>
      <c r="AY344" s="31"/>
      <c r="AZ344" s="31"/>
      <c r="BA344" s="33"/>
      <c r="BB344" s="33"/>
      <c r="BC344" s="31"/>
      <c r="BD344" s="31"/>
      <c r="BE344" s="31"/>
      <c r="BF344" s="31"/>
      <c r="BG344" s="31"/>
      <c r="BH344" s="31"/>
      <c r="BI344" s="31"/>
      <c r="BJ344" s="31"/>
      <c r="BK344" s="31"/>
      <c r="BL344" s="31"/>
      <c r="BM344" s="31"/>
      <c r="BN344" s="31"/>
      <c r="BO344" s="31"/>
      <c r="BP344" s="31"/>
      <c r="BQ344" s="31"/>
      <c r="BR344" s="31"/>
      <c r="BS344" s="31"/>
      <c r="BT344" s="31"/>
    </row>
    <row r="345">
      <c r="A345" s="16">
        <v>44236.0</v>
      </c>
      <c r="B345" s="17">
        <f t="shared" si="302"/>
        <v>8700</v>
      </c>
      <c r="C345" s="71"/>
      <c r="D345" s="71"/>
      <c r="E345" s="72">
        <v>1174779.0</v>
      </c>
      <c r="F345" s="19">
        <f t="shared" si="27"/>
        <v>169351</v>
      </c>
      <c r="G345" s="20">
        <f t="shared" si="2"/>
        <v>0.1441556242</v>
      </c>
      <c r="H345" s="17">
        <f t="shared" si="71"/>
        <v>10424</v>
      </c>
      <c r="I345" s="72">
        <v>973452.0</v>
      </c>
      <c r="J345" s="20">
        <f t="shared" si="3"/>
        <v>0.8286256394</v>
      </c>
      <c r="K345" s="20">
        <f t="shared" si="18"/>
        <v>0.9681966287</v>
      </c>
      <c r="L345" s="17">
        <f t="shared" si="36"/>
        <v>213</v>
      </c>
      <c r="M345" s="72">
        <v>31976.0</v>
      </c>
      <c r="N345" s="22">
        <f t="shared" si="16"/>
        <v>0.02721873646</v>
      </c>
      <c r="O345" s="36">
        <f t="shared" si="19"/>
        <v>0.0318033713</v>
      </c>
      <c r="P345" s="61"/>
      <c r="Q345" s="61"/>
      <c r="R345" s="73">
        <v>77086.0</v>
      </c>
      <c r="S345" s="61">
        <f t="shared" si="332"/>
        <v>9791928</v>
      </c>
      <c r="T345" s="73">
        <v>6512126.0</v>
      </c>
      <c r="U345" s="17">
        <f t="shared" si="59"/>
        <v>5337347</v>
      </c>
      <c r="V345" s="84"/>
      <c r="W345" s="84"/>
      <c r="X345" s="62">
        <v>67888.0</v>
      </c>
      <c r="Y345" s="19">
        <f t="shared" si="264"/>
        <v>38528</v>
      </c>
      <c r="Z345" s="84"/>
      <c r="AA345" s="19">
        <f t="shared" si="20"/>
        <v>24118.98519</v>
      </c>
      <c r="AB345" s="28">
        <f t="shared" si="8"/>
        <v>8.335123457</v>
      </c>
      <c r="AC345" s="29">
        <f t="shared" si="9"/>
        <v>5.543277502</v>
      </c>
      <c r="AD345" s="29">
        <f t="shared" si="10"/>
        <v>4.428505747</v>
      </c>
      <c r="AE345" s="40">
        <f t="shared" si="304"/>
        <v>0.1803986901</v>
      </c>
      <c r="AF345" s="40">
        <f t="shared" si="305"/>
        <v>0.2258098007</v>
      </c>
      <c r="AG345" s="22">
        <f t="shared" si="22"/>
        <v>0.00746090102</v>
      </c>
      <c r="AH345" s="37">
        <f t="shared" si="23"/>
        <v>0.2693042889</v>
      </c>
      <c r="AI345" s="59">
        <f t="shared" ref="AI345:AJ345" si="467">average(X339:X345)</f>
        <v>61903.42857</v>
      </c>
      <c r="AJ345" s="59">
        <f t="shared" si="467"/>
        <v>39833.85714</v>
      </c>
      <c r="AK345" s="60">
        <f t="shared" si="51"/>
        <v>1.554040533</v>
      </c>
      <c r="AL345" s="31"/>
      <c r="AM345" s="72">
        <v>845407.0</v>
      </c>
      <c r="AN345" s="72">
        <v>221453.0</v>
      </c>
      <c r="AO345" s="90">
        <f t="shared" si="438"/>
        <v>30822</v>
      </c>
      <c r="AP345" s="61">
        <f t="shared" si="454"/>
        <v>50183</v>
      </c>
      <c r="AQ345" s="90">
        <f t="shared" si="445"/>
        <v>35592.42857</v>
      </c>
      <c r="AR345" s="90">
        <f t="shared" si="461"/>
        <v>24207.71429</v>
      </c>
      <c r="AY345" s="31"/>
      <c r="AZ345" s="31"/>
      <c r="BA345" s="33"/>
      <c r="BB345" s="33"/>
      <c r="BC345" s="31"/>
      <c r="BD345" s="31"/>
      <c r="BE345" s="31"/>
      <c r="BF345" s="31"/>
      <c r="BG345" s="31"/>
      <c r="BH345" s="31"/>
      <c r="BI345" s="31"/>
      <c r="BJ345" s="31"/>
      <c r="BK345" s="31"/>
      <c r="BL345" s="31"/>
      <c r="BM345" s="31"/>
      <c r="BN345" s="31"/>
      <c r="BO345" s="31"/>
      <c r="BP345" s="31"/>
      <c r="BQ345" s="31"/>
      <c r="BR345" s="31"/>
      <c r="BS345" s="31"/>
      <c r="BT345" s="31"/>
    </row>
    <row r="346">
      <c r="A346" s="16">
        <v>44237.0</v>
      </c>
      <c r="B346" s="17">
        <f t="shared" si="302"/>
        <v>8776</v>
      </c>
      <c r="C346" s="71"/>
      <c r="D346" s="71"/>
      <c r="E346" s="72">
        <v>1183555.0</v>
      </c>
      <c r="F346" s="19">
        <f t="shared" si="27"/>
        <v>168416</v>
      </c>
      <c r="G346" s="20">
        <f t="shared" si="2"/>
        <v>0.1422967247</v>
      </c>
      <c r="H346" s="17">
        <f t="shared" si="71"/>
        <v>9520</v>
      </c>
      <c r="I346" s="72">
        <v>982972.0</v>
      </c>
      <c r="J346" s="20">
        <f t="shared" si="3"/>
        <v>0.8305249862</v>
      </c>
      <c r="K346" s="20">
        <f t="shared" si="18"/>
        <v>0.9683127138</v>
      </c>
      <c r="L346" s="17">
        <f t="shared" si="36"/>
        <v>191</v>
      </c>
      <c r="M346" s="72">
        <v>32167.0</v>
      </c>
      <c r="N346" s="22">
        <f t="shared" si="16"/>
        <v>0.02717828914</v>
      </c>
      <c r="O346" s="36">
        <f t="shared" si="19"/>
        <v>0.03168728617</v>
      </c>
      <c r="P346" s="61"/>
      <c r="Q346" s="61"/>
      <c r="R346" s="73">
        <v>77526.0</v>
      </c>
      <c r="S346" s="61">
        <f t="shared" si="332"/>
        <v>9862240</v>
      </c>
      <c r="T346" s="73">
        <v>6553179.0</v>
      </c>
      <c r="U346" s="17">
        <f t="shared" si="59"/>
        <v>5369624</v>
      </c>
      <c r="V346" s="84"/>
      <c r="W346" s="84"/>
      <c r="X346" s="62">
        <v>70312.0</v>
      </c>
      <c r="Y346" s="19">
        <f t="shared" si="264"/>
        <v>41053</v>
      </c>
      <c r="Z346" s="84"/>
      <c r="AA346" s="19">
        <f t="shared" si="20"/>
        <v>24271.03333</v>
      </c>
      <c r="AB346" s="28">
        <f t="shared" si="8"/>
        <v>8.332726405</v>
      </c>
      <c r="AC346" s="29">
        <f t="shared" si="9"/>
        <v>5.53686056</v>
      </c>
      <c r="AD346" s="29">
        <f t="shared" si="10"/>
        <v>4.677871468</v>
      </c>
      <c r="AE346" s="40">
        <f t="shared" si="304"/>
        <v>0.180607763</v>
      </c>
      <c r="AF346" s="40">
        <f t="shared" si="305"/>
        <v>0.2137724405</v>
      </c>
      <c r="AG346" s="22">
        <f t="shared" si="22"/>
        <v>0.00747034123</v>
      </c>
      <c r="AH346" s="37">
        <f t="shared" si="23"/>
        <v>0.2633142489</v>
      </c>
      <c r="AI346" s="59">
        <f t="shared" ref="AI346:AJ346" si="468">average(X340:X346)</f>
        <v>61238.71429</v>
      </c>
      <c r="AJ346" s="59">
        <f t="shared" si="468"/>
        <v>38999.57143</v>
      </c>
      <c r="AK346" s="60">
        <f t="shared" si="51"/>
        <v>1.570240699</v>
      </c>
      <c r="AL346" s="31"/>
      <c r="AM346" s="72">
        <v>969546.0</v>
      </c>
      <c r="AN346" s="72">
        <v>279251.0</v>
      </c>
      <c r="AO346" s="90">
        <f t="shared" si="438"/>
        <v>124139</v>
      </c>
      <c r="AP346" s="61">
        <f t="shared" si="454"/>
        <v>57798</v>
      </c>
      <c r="AQ346" s="90">
        <f t="shared" si="445"/>
        <v>46217.14286</v>
      </c>
      <c r="AR346" s="90">
        <f t="shared" si="461"/>
        <v>29661.42857</v>
      </c>
      <c r="AY346" s="31"/>
      <c r="AZ346" s="31"/>
      <c r="BA346" s="33"/>
      <c r="BB346" s="33"/>
      <c r="BC346" s="31"/>
      <c r="BD346" s="31"/>
      <c r="BE346" s="31"/>
      <c r="BF346" s="31"/>
      <c r="BG346" s="31"/>
      <c r="BH346" s="31"/>
      <c r="BI346" s="31"/>
      <c r="BJ346" s="31"/>
      <c r="BK346" s="31"/>
      <c r="BL346" s="31"/>
      <c r="BM346" s="31"/>
      <c r="BN346" s="31"/>
      <c r="BO346" s="31"/>
      <c r="BP346" s="31"/>
      <c r="BQ346" s="31"/>
      <c r="BR346" s="31"/>
      <c r="BS346" s="31"/>
      <c r="BT346" s="31"/>
    </row>
    <row r="347">
      <c r="A347" s="16">
        <v>44238.0</v>
      </c>
      <c r="B347" s="17">
        <f t="shared" si="302"/>
        <v>8435</v>
      </c>
      <c r="C347" s="71"/>
      <c r="D347" s="71"/>
      <c r="E347" s="72">
        <v>1191990.0</v>
      </c>
      <c r="F347" s="19">
        <f t="shared" si="27"/>
        <v>166492</v>
      </c>
      <c r="G347" s="20">
        <f t="shared" si="2"/>
        <v>0.1396756684</v>
      </c>
      <c r="H347" s="17">
        <f t="shared" si="71"/>
        <v>10145</v>
      </c>
      <c r="I347" s="72">
        <v>993117.0</v>
      </c>
      <c r="J347" s="20">
        <f t="shared" si="3"/>
        <v>0.8331588352</v>
      </c>
      <c r="K347" s="20">
        <f t="shared" si="18"/>
        <v>0.9684241217</v>
      </c>
      <c r="L347" s="17">
        <f t="shared" si="36"/>
        <v>214</v>
      </c>
      <c r="M347" s="72">
        <v>32381.0</v>
      </c>
      <c r="N347" s="22">
        <f t="shared" si="16"/>
        <v>0.02716549635</v>
      </c>
      <c r="O347" s="36">
        <f t="shared" si="19"/>
        <v>0.03157587826</v>
      </c>
      <c r="P347" s="61"/>
      <c r="Q347" s="61"/>
      <c r="R347" s="73">
        <v>76911.0</v>
      </c>
      <c r="S347" s="61">
        <f t="shared" si="332"/>
        <v>9933751</v>
      </c>
      <c r="T347" s="73">
        <v>6591580.0</v>
      </c>
      <c r="U347" s="17">
        <f t="shared" si="59"/>
        <v>5399590</v>
      </c>
      <c r="V347" s="84"/>
      <c r="W347" s="84"/>
      <c r="X347" s="62">
        <v>71511.0</v>
      </c>
      <c r="Y347" s="19">
        <f t="shared" si="264"/>
        <v>38401</v>
      </c>
      <c r="Z347" s="84"/>
      <c r="AA347" s="19">
        <f t="shared" si="20"/>
        <v>24413.25926</v>
      </c>
      <c r="AB347" s="28">
        <f t="shared" si="8"/>
        <v>8.333753639</v>
      </c>
      <c r="AC347" s="29">
        <f t="shared" si="9"/>
        <v>5.529895385</v>
      </c>
      <c r="AD347" s="29">
        <f t="shared" si="10"/>
        <v>4.552578542</v>
      </c>
      <c r="AE347" s="40">
        <f t="shared" si="304"/>
        <v>0.1808352474</v>
      </c>
      <c r="AF347" s="40">
        <f t="shared" si="305"/>
        <v>0.2196557381</v>
      </c>
      <c r="AG347" s="22">
        <f t="shared" si="22"/>
        <v>0.007126833987</v>
      </c>
      <c r="AH347" s="37">
        <f t="shared" si="23"/>
        <v>0.2558593025</v>
      </c>
      <c r="AI347" s="59">
        <f t="shared" ref="AI347:AJ347" si="469">average(X341:X347)</f>
        <v>61634</v>
      </c>
      <c r="AJ347" s="59">
        <f t="shared" si="469"/>
        <v>38461.42857</v>
      </c>
      <c r="AK347" s="60">
        <f t="shared" si="51"/>
        <v>1.602488579</v>
      </c>
      <c r="AL347" s="31"/>
      <c r="AM347" s="72">
        <v>1017186.0</v>
      </c>
      <c r="AN347" s="72">
        <v>345605.0</v>
      </c>
      <c r="AO347" s="90">
        <f t="shared" si="438"/>
        <v>47640</v>
      </c>
      <c r="AP347" s="61">
        <f t="shared" si="454"/>
        <v>66354</v>
      </c>
      <c r="AQ347" s="90">
        <f t="shared" si="445"/>
        <v>45274.28571</v>
      </c>
      <c r="AR347" s="90">
        <f t="shared" si="461"/>
        <v>35578.85714</v>
      </c>
      <c r="AY347" s="31"/>
      <c r="AZ347" s="31"/>
      <c r="BA347" s="33"/>
      <c r="BB347" s="33"/>
      <c r="BC347" s="31"/>
      <c r="BD347" s="31"/>
      <c r="BE347" s="31"/>
      <c r="BF347" s="31"/>
      <c r="BG347" s="31"/>
      <c r="BH347" s="31"/>
      <c r="BI347" s="31"/>
      <c r="BJ347" s="31"/>
      <c r="BK347" s="31"/>
      <c r="BL347" s="31"/>
      <c r="BM347" s="31"/>
      <c r="BN347" s="31"/>
      <c r="BO347" s="31"/>
      <c r="BP347" s="31"/>
      <c r="BQ347" s="31"/>
      <c r="BR347" s="31"/>
      <c r="BS347" s="31"/>
      <c r="BT347" s="31"/>
    </row>
    <row r="348">
      <c r="A348" s="16">
        <v>44239.0</v>
      </c>
      <c r="B348" s="17">
        <f t="shared" si="302"/>
        <v>9869</v>
      </c>
      <c r="C348" s="71"/>
      <c r="D348" s="71"/>
      <c r="E348" s="72">
        <v>1201859.0</v>
      </c>
      <c r="F348" s="19">
        <f t="shared" si="27"/>
        <v>165086</v>
      </c>
      <c r="G348" s="20">
        <f t="shared" si="2"/>
        <v>0.1373588749</v>
      </c>
      <c r="H348" s="17">
        <f t="shared" si="71"/>
        <v>11000</v>
      </c>
      <c r="I348" s="72">
        <v>1004117.0</v>
      </c>
      <c r="J348" s="20">
        <f t="shared" si="3"/>
        <v>0.8354698846</v>
      </c>
      <c r="K348" s="20">
        <f t="shared" si="18"/>
        <v>0.9685022662</v>
      </c>
      <c r="L348" s="17">
        <f t="shared" si="36"/>
        <v>275</v>
      </c>
      <c r="M348" s="72">
        <v>32656.0</v>
      </c>
      <c r="N348" s="22">
        <f t="shared" si="16"/>
        <v>0.02717124055</v>
      </c>
      <c r="O348" s="36">
        <f t="shared" si="19"/>
        <v>0.03149773383</v>
      </c>
      <c r="P348" s="61"/>
      <c r="Q348" s="61"/>
      <c r="R348" s="73">
        <v>76505.0</v>
      </c>
      <c r="S348" s="61">
        <f t="shared" si="332"/>
        <v>9987708</v>
      </c>
      <c r="T348" s="73">
        <v>6626984.0</v>
      </c>
      <c r="U348" s="17">
        <f t="shared" si="59"/>
        <v>5425125</v>
      </c>
      <c r="V348" s="84"/>
      <c r="W348" s="84"/>
      <c r="X348" s="62">
        <v>53957.0</v>
      </c>
      <c r="Y348" s="19">
        <f t="shared" si="264"/>
        <v>35404</v>
      </c>
      <c r="Z348" s="84"/>
      <c r="AA348" s="19">
        <f t="shared" si="20"/>
        <v>24544.38519</v>
      </c>
      <c r="AB348" s="28">
        <f t="shared" si="8"/>
        <v>8.31021609</v>
      </c>
      <c r="AC348" s="29">
        <f t="shared" si="9"/>
        <v>5.513944647</v>
      </c>
      <c r="AD348" s="29">
        <f t="shared" si="10"/>
        <v>3.587394873</v>
      </c>
      <c r="AE348" s="40">
        <f t="shared" si="304"/>
        <v>0.1813583675</v>
      </c>
      <c r="AF348" s="40">
        <f t="shared" si="305"/>
        <v>0.2787538131</v>
      </c>
      <c r="AG348" s="22">
        <f t="shared" si="22"/>
        <v>0.008279431874</v>
      </c>
      <c r="AH348" s="37">
        <f t="shared" si="23"/>
        <v>0.2573127038</v>
      </c>
      <c r="AI348" s="59">
        <f t="shared" ref="AI348:AJ348" si="470">average(X342:X348)</f>
        <v>58431.71429</v>
      </c>
      <c r="AJ348" s="59">
        <f t="shared" si="470"/>
        <v>37200.42857</v>
      </c>
      <c r="AK348" s="60">
        <f t="shared" si="51"/>
        <v>1.570726912</v>
      </c>
      <c r="AL348" s="31"/>
      <c r="AM348" s="92">
        <f t="shared" ref="AM348:AN348" si="471">(AM347+AM349)/2</f>
        <v>1038756</v>
      </c>
      <c r="AN348" s="92">
        <f t="shared" si="471"/>
        <v>380545.5</v>
      </c>
      <c r="AO348" s="93">
        <f t="shared" si="438"/>
        <v>21570</v>
      </c>
      <c r="AP348" s="94">
        <f t="shared" si="454"/>
        <v>34940.5</v>
      </c>
      <c r="AQ348" s="93">
        <f t="shared" si="445"/>
        <v>41981.71429</v>
      </c>
      <c r="AR348" s="93">
        <f t="shared" si="461"/>
        <v>37117.21429</v>
      </c>
      <c r="AY348" s="31"/>
      <c r="AZ348" s="31"/>
      <c r="BA348" s="33"/>
      <c r="BB348" s="33"/>
      <c r="BC348" s="31"/>
      <c r="BD348" s="31"/>
      <c r="BE348" s="31"/>
      <c r="BF348" s="31"/>
      <c r="BG348" s="31"/>
      <c r="BH348" s="31"/>
      <c r="BI348" s="31"/>
      <c r="BJ348" s="31"/>
      <c r="BK348" s="31"/>
      <c r="BL348" s="31"/>
      <c r="BM348" s="31"/>
      <c r="BN348" s="31"/>
      <c r="BO348" s="31"/>
      <c r="BP348" s="31"/>
      <c r="BQ348" s="31"/>
      <c r="BR348" s="31"/>
      <c r="BS348" s="31"/>
      <c r="BT348" s="31"/>
    </row>
    <row r="349">
      <c r="A349" s="16">
        <v>44240.0</v>
      </c>
      <c r="B349" s="17">
        <f t="shared" si="302"/>
        <v>8844</v>
      </c>
      <c r="C349" s="71"/>
      <c r="D349" s="71"/>
      <c r="E349" s="72">
        <v>1210703.0</v>
      </c>
      <c r="F349" s="19">
        <f t="shared" si="27"/>
        <v>161731</v>
      </c>
      <c r="G349" s="20">
        <f t="shared" si="2"/>
        <v>0.1335843721</v>
      </c>
      <c r="H349" s="17">
        <f t="shared" si="71"/>
        <v>11919</v>
      </c>
      <c r="I349" s="72">
        <v>1016036.0</v>
      </c>
      <c r="J349" s="20">
        <f t="shared" si="3"/>
        <v>0.8392115986</v>
      </c>
      <c r="K349" s="20">
        <f t="shared" si="18"/>
        <v>0.9686016405</v>
      </c>
      <c r="L349" s="17">
        <f t="shared" si="36"/>
        <v>280</v>
      </c>
      <c r="M349" s="72">
        <v>32936.0</v>
      </c>
      <c r="N349" s="22">
        <f t="shared" si="16"/>
        <v>0.02720402939</v>
      </c>
      <c r="O349" s="36">
        <f t="shared" si="19"/>
        <v>0.03139835954</v>
      </c>
      <c r="P349" s="61"/>
      <c r="Q349" s="61"/>
      <c r="R349" s="73">
        <v>79653.0</v>
      </c>
      <c r="S349" s="94">
        <f t="shared" si="332"/>
        <v>10025524</v>
      </c>
      <c r="T349" s="95">
        <v>6651873.0</v>
      </c>
      <c r="U349" s="96">
        <f t="shared" si="59"/>
        <v>5441170</v>
      </c>
      <c r="V349" s="97"/>
      <c r="W349" s="97"/>
      <c r="X349" s="89">
        <v>37816.0</v>
      </c>
      <c r="Y349" s="98">
        <f t="shared" si="264"/>
        <v>24889</v>
      </c>
      <c r="Z349" s="97"/>
      <c r="AA349" s="98">
        <f t="shared" si="20"/>
        <v>24636.56667</v>
      </c>
      <c r="AB349" s="99">
        <f t="shared" si="8"/>
        <v>8.28074598</v>
      </c>
      <c r="AC349" s="100">
        <f t="shared" si="9"/>
        <v>5.494223604</v>
      </c>
      <c r="AD349" s="100">
        <f t="shared" si="10"/>
        <v>2.814224333</v>
      </c>
      <c r="AE349" s="101">
        <f t="shared" si="304"/>
        <v>0.1820093378</v>
      </c>
      <c r="AF349" s="101">
        <f t="shared" si="305"/>
        <v>0.3553376994</v>
      </c>
      <c r="AG349" s="102">
        <f t="shared" si="22"/>
        <v>0.007358600302</v>
      </c>
      <c r="AH349" s="103">
        <f t="shared" si="23"/>
        <v>0.268531557</v>
      </c>
      <c r="AI349" s="104">
        <f t="shared" ref="AI349:AJ349" si="472">average(X343:X349)</f>
        <v>54524.42857</v>
      </c>
      <c r="AJ349" s="104">
        <f t="shared" si="472"/>
        <v>33884.28571</v>
      </c>
      <c r="AK349" s="105">
        <f t="shared" si="51"/>
        <v>1.609136136</v>
      </c>
      <c r="AL349" s="31"/>
      <c r="AM349" s="72">
        <v>1060326.0</v>
      </c>
      <c r="AN349" s="72">
        <v>415486.0</v>
      </c>
      <c r="AO349" s="90">
        <f t="shared" si="438"/>
        <v>21570</v>
      </c>
      <c r="AP349" s="61">
        <f t="shared" si="454"/>
        <v>34940.5</v>
      </c>
      <c r="AQ349" s="90">
        <f t="shared" si="445"/>
        <v>40461.42857</v>
      </c>
      <c r="AR349" s="90">
        <f t="shared" si="461"/>
        <v>39754.14286</v>
      </c>
      <c r="AY349" s="31"/>
      <c r="AZ349" s="31"/>
      <c r="BA349" s="33"/>
      <c r="BB349" s="33"/>
      <c r="BC349" s="31"/>
      <c r="BD349" s="31"/>
      <c r="BE349" s="31"/>
      <c r="BF349" s="31"/>
      <c r="BG349" s="31"/>
      <c r="BH349" s="31"/>
      <c r="BI349" s="31"/>
      <c r="BJ349" s="31"/>
      <c r="BK349" s="31"/>
      <c r="BL349" s="31"/>
      <c r="BM349" s="31"/>
      <c r="BN349" s="31"/>
      <c r="BO349" s="31"/>
      <c r="BP349" s="31"/>
      <c r="BQ349" s="31"/>
      <c r="BR349" s="31"/>
      <c r="BS349" s="31"/>
      <c r="BT349" s="31"/>
    </row>
    <row r="350">
      <c r="A350" s="16">
        <v>44241.0</v>
      </c>
      <c r="B350" s="17">
        <f t="shared" si="302"/>
        <v>6765</v>
      </c>
      <c r="C350" s="71"/>
      <c r="D350" s="71"/>
      <c r="E350" s="72">
        <v>1217468.0</v>
      </c>
      <c r="F350" s="19">
        <f t="shared" si="27"/>
        <v>159012</v>
      </c>
      <c r="G350" s="20">
        <f t="shared" si="2"/>
        <v>0.1306087716</v>
      </c>
      <c r="H350" s="17">
        <f t="shared" si="71"/>
        <v>9237</v>
      </c>
      <c r="I350" s="72">
        <v>1025273.0</v>
      </c>
      <c r="J350" s="20">
        <f t="shared" si="3"/>
        <v>0.8421354812</v>
      </c>
      <c r="K350" s="20">
        <f t="shared" si="18"/>
        <v>0.9686496179</v>
      </c>
      <c r="L350" s="17">
        <f t="shared" si="36"/>
        <v>247</v>
      </c>
      <c r="M350" s="72">
        <v>33183.0</v>
      </c>
      <c r="N350" s="22">
        <f t="shared" si="16"/>
        <v>0.02725574717</v>
      </c>
      <c r="O350" s="36">
        <f t="shared" si="19"/>
        <v>0.03135038207</v>
      </c>
      <c r="P350" s="61"/>
      <c r="Q350" s="61"/>
      <c r="R350" s="73">
        <v>86456.0</v>
      </c>
      <c r="S350" s="94">
        <f t="shared" si="332"/>
        <v>10061418</v>
      </c>
      <c r="T350" s="95">
        <v>6676123.0</v>
      </c>
      <c r="U350" s="96">
        <f t="shared" si="59"/>
        <v>5458655</v>
      </c>
      <c r="V350" s="97"/>
      <c r="W350" s="97"/>
      <c r="X350" s="89">
        <v>35894.0</v>
      </c>
      <c r="Y350" s="98">
        <f t="shared" si="264"/>
        <v>24250</v>
      </c>
      <c r="Z350" s="97"/>
      <c r="AA350" s="98">
        <f t="shared" si="20"/>
        <v>24726.38148</v>
      </c>
      <c r="AB350" s="99">
        <f t="shared" si="8"/>
        <v>8.264215569</v>
      </c>
      <c r="AC350" s="100">
        <f t="shared" si="9"/>
        <v>5.483612711</v>
      </c>
      <c r="AD350" s="100">
        <f t="shared" si="10"/>
        <v>3.584626755</v>
      </c>
      <c r="AE350" s="101">
        <f t="shared" si="304"/>
        <v>0.1823615293</v>
      </c>
      <c r="AF350" s="101">
        <f t="shared" si="305"/>
        <v>0.2789690722</v>
      </c>
      <c r="AG350" s="102">
        <f t="shared" si="22"/>
        <v>0.005587662705</v>
      </c>
      <c r="AH350" s="103">
        <f t="shared" si="23"/>
        <v>0.2586579335</v>
      </c>
      <c r="AI350" s="104">
        <f t="shared" ref="AI350:AJ350" si="473">average(X344:X350)</f>
        <v>53719.85714</v>
      </c>
      <c r="AJ350" s="104">
        <f t="shared" si="473"/>
        <v>32934.28571</v>
      </c>
      <c r="AK350" s="105">
        <f t="shared" si="51"/>
        <v>1.631122582</v>
      </c>
      <c r="AL350" s="31"/>
      <c r="AM350" s="72">
        <v>1068747.0</v>
      </c>
      <c r="AN350" s="72">
        <v>425578.0</v>
      </c>
      <c r="AO350" s="90">
        <f t="shared" si="438"/>
        <v>8421</v>
      </c>
      <c r="AP350" s="61">
        <f t="shared" si="454"/>
        <v>10092</v>
      </c>
      <c r="AQ350" s="90">
        <f t="shared" si="445"/>
        <v>40632.71429</v>
      </c>
      <c r="AR350" s="90">
        <f t="shared" si="461"/>
        <v>40921</v>
      </c>
      <c r="AY350" s="31"/>
      <c r="AZ350" s="31"/>
      <c r="BA350" s="33"/>
      <c r="BB350" s="33"/>
      <c r="BC350" s="31"/>
      <c r="BD350" s="31"/>
      <c r="BE350" s="31"/>
      <c r="BF350" s="31"/>
      <c r="BG350" s="31"/>
      <c r="BH350" s="31"/>
      <c r="BI350" s="31"/>
      <c r="BJ350" s="31"/>
      <c r="BK350" s="31"/>
      <c r="BL350" s="31"/>
      <c r="BM350" s="31"/>
      <c r="BN350" s="31"/>
      <c r="BO350" s="31"/>
      <c r="BP350" s="31"/>
      <c r="BQ350" s="31"/>
      <c r="BR350" s="31"/>
      <c r="BS350" s="31"/>
      <c r="BT350" s="31"/>
    </row>
    <row r="351">
      <c r="A351" s="16">
        <v>44242.0</v>
      </c>
      <c r="B351" s="17">
        <f t="shared" si="302"/>
        <v>6462</v>
      </c>
      <c r="C351" s="71"/>
      <c r="D351" s="71"/>
      <c r="E351" s="72">
        <v>1223930.0</v>
      </c>
      <c r="F351" s="19">
        <f t="shared" si="27"/>
        <v>158498</v>
      </c>
      <c r="G351" s="20">
        <f t="shared" si="2"/>
        <v>0.1294992361</v>
      </c>
      <c r="H351" s="17">
        <f t="shared" si="71"/>
        <v>6792</v>
      </c>
      <c r="I351" s="72">
        <v>1032065.0</v>
      </c>
      <c r="J351" s="20">
        <f t="shared" si="3"/>
        <v>0.8432385839</v>
      </c>
      <c r="K351" s="20">
        <f t="shared" si="18"/>
        <v>0.9686821871</v>
      </c>
      <c r="L351" s="17">
        <f t="shared" si="36"/>
        <v>184</v>
      </c>
      <c r="M351" s="72">
        <v>33367.0</v>
      </c>
      <c r="N351" s="22">
        <f t="shared" si="16"/>
        <v>0.02726218003</v>
      </c>
      <c r="O351" s="36">
        <f t="shared" si="19"/>
        <v>0.03131781287</v>
      </c>
      <c r="P351" s="61"/>
      <c r="Q351" s="61"/>
      <c r="R351" s="73">
        <v>88669.0</v>
      </c>
      <c r="S351" s="94">
        <f t="shared" si="332"/>
        <v>10087796</v>
      </c>
      <c r="T351" s="95">
        <v>6695764.0</v>
      </c>
      <c r="U351" s="96">
        <f t="shared" si="59"/>
        <v>5471834</v>
      </c>
      <c r="V351" s="97"/>
      <c r="W351" s="97"/>
      <c r="X351" s="89">
        <v>26378.0</v>
      </c>
      <c r="Y351" s="98">
        <f t="shared" si="264"/>
        <v>19641</v>
      </c>
      <c r="Z351" s="97"/>
      <c r="AA351" s="98">
        <f t="shared" si="20"/>
        <v>24799.12593</v>
      </c>
      <c r="AB351" s="99">
        <f t="shared" si="8"/>
        <v>8.242134763</v>
      </c>
      <c r="AC351" s="100">
        <f t="shared" si="9"/>
        <v>5.470708292</v>
      </c>
      <c r="AD351" s="100">
        <f t="shared" si="10"/>
        <v>3.039461467</v>
      </c>
      <c r="AE351" s="101">
        <f t="shared" si="304"/>
        <v>0.1827916874</v>
      </c>
      <c r="AF351" s="101">
        <f t="shared" si="305"/>
        <v>0.3290056514</v>
      </c>
      <c r="AG351" s="102">
        <f t="shared" si="22"/>
        <v>0.005307737041</v>
      </c>
      <c r="AH351" s="103">
        <f t="shared" si="23"/>
        <v>0.26039538</v>
      </c>
      <c r="AI351" s="104">
        <f t="shared" ref="AI351:AJ351" si="474">average(X345:X351)</f>
        <v>51965.14286</v>
      </c>
      <c r="AJ351" s="104">
        <f t="shared" si="474"/>
        <v>31738</v>
      </c>
      <c r="AK351" s="105">
        <f t="shared" si="51"/>
        <v>1.637316241</v>
      </c>
      <c r="AL351" s="31"/>
      <c r="AM351" s="72">
        <v>1096095.0</v>
      </c>
      <c r="AN351" s="72">
        <v>482625.0</v>
      </c>
      <c r="AO351" s="90">
        <f t="shared" si="438"/>
        <v>27348</v>
      </c>
      <c r="AP351" s="61">
        <f t="shared" si="454"/>
        <v>57047</v>
      </c>
      <c r="AQ351" s="90">
        <f t="shared" si="445"/>
        <v>40215.71429</v>
      </c>
      <c r="AR351" s="90">
        <f t="shared" si="461"/>
        <v>44479.28571</v>
      </c>
      <c r="AY351" s="31"/>
      <c r="AZ351" s="31"/>
      <c r="BA351" s="33"/>
      <c r="BB351" s="33"/>
      <c r="BC351" s="31"/>
      <c r="BD351" s="31"/>
      <c r="BE351" s="31"/>
      <c r="BF351" s="31"/>
      <c r="BG351" s="31"/>
      <c r="BH351" s="31"/>
      <c r="BI351" s="31"/>
      <c r="BJ351" s="31"/>
      <c r="BK351" s="31"/>
      <c r="BL351" s="31"/>
      <c r="BM351" s="31"/>
      <c r="BN351" s="31"/>
      <c r="BO351" s="31"/>
      <c r="BP351" s="31"/>
      <c r="BQ351" s="31"/>
      <c r="BR351" s="31"/>
      <c r="BS351" s="31"/>
      <c r="BT351" s="31"/>
    </row>
    <row r="352">
      <c r="A352" s="16">
        <v>44243.0</v>
      </c>
      <c r="B352" s="17">
        <f t="shared" si="302"/>
        <v>10029</v>
      </c>
      <c r="C352" s="71"/>
      <c r="D352" s="71"/>
      <c r="E352" s="72">
        <v>1233959.0</v>
      </c>
      <c r="F352" s="19">
        <f t="shared" si="27"/>
        <v>160689</v>
      </c>
      <c r="G352" s="20">
        <f t="shared" si="2"/>
        <v>0.1302223169</v>
      </c>
      <c r="H352" s="17">
        <f t="shared" si="71"/>
        <v>7609</v>
      </c>
      <c r="I352" s="72">
        <v>1039674.0</v>
      </c>
      <c r="J352" s="20">
        <f t="shared" si="3"/>
        <v>0.8425514948</v>
      </c>
      <c r="K352" s="20">
        <f t="shared" si="18"/>
        <v>0.9686975318</v>
      </c>
      <c r="L352" s="17">
        <f t="shared" si="36"/>
        <v>229</v>
      </c>
      <c r="M352" s="72">
        <v>33596.0</v>
      </c>
      <c r="N352" s="22">
        <f t="shared" si="16"/>
        <v>0.02722618823</v>
      </c>
      <c r="O352" s="36">
        <f t="shared" si="19"/>
        <v>0.03130246816</v>
      </c>
      <c r="P352" s="61"/>
      <c r="Q352" s="61"/>
      <c r="R352" s="73">
        <v>86960.0</v>
      </c>
      <c r="S352" s="94">
        <f t="shared" si="332"/>
        <v>10115963</v>
      </c>
      <c r="T352" s="95">
        <v>6721920.0</v>
      </c>
      <c r="U352" s="96">
        <f t="shared" si="59"/>
        <v>5487961</v>
      </c>
      <c r="V352" s="97"/>
      <c r="W352" s="97"/>
      <c r="X352" s="89">
        <v>28167.0</v>
      </c>
      <c r="Y352" s="98">
        <f t="shared" si="264"/>
        <v>26156</v>
      </c>
      <c r="Z352" s="97"/>
      <c r="AA352" s="98">
        <f t="shared" si="20"/>
        <v>24896</v>
      </c>
      <c r="AB352" s="99">
        <f t="shared" si="8"/>
        <v>8.197973352</v>
      </c>
      <c r="AC352" s="100">
        <f t="shared" si="9"/>
        <v>5.447441933</v>
      </c>
      <c r="AD352" s="100">
        <f t="shared" si="10"/>
        <v>2.608036694</v>
      </c>
      <c r="AE352" s="101">
        <f t="shared" si="304"/>
        <v>0.1835724019</v>
      </c>
      <c r="AF352" s="101">
        <f t="shared" si="305"/>
        <v>0.3834301881</v>
      </c>
      <c r="AG352" s="102">
        <f t="shared" si="22"/>
        <v>0.008194096068</v>
      </c>
      <c r="AH352" s="103">
        <f t="shared" si="23"/>
        <v>0.282086237</v>
      </c>
      <c r="AI352" s="104">
        <f t="shared" ref="AI352:AJ352" si="475">average(X346:X352)</f>
        <v>46290.71429</v>
      </c>
      <c r="AJ352" s="104">
        <f t="shared" si="475"/>
        <v>29970.57143</v>
      </c>
      <c r="AK352" s="105">
        <f t="shared" si="51"/>
        <v>1.544538929</v>
      </c>
      <c r="AL352" s="31"/>
      <c r="AM352" s="72">
        <v>1120963.0</v>
      </c>
      <c r="AN352" s="72">
        <v>537147.0</v>
      </c>
      <c r="AO352" s="90">
        <f t="shared" si="438"/>
        <v>24868</v>
      </c>
      <c r="AP352" s="61">
        <f t="shared" si="454"/>
        <v>54522</v>
      </c>
      <c r="AQ352" s="90">
        <f t="shared" si="445"/>
        <v>39365.14286</v>
      </c>
      <c r="AR352" s="90">
        <f t="shared" si="461"/>
        <v>45099.14286</v>
      </c>
      <c r="AY352" s="31"/>
      <c r="AZ352" s="31"/>
      <c r="BA352" s="33"/>
      <c r="BB352" s="33"/>
      <c r="BC352" s="31"/>
      <c r="BD352" s="31"/>
      <c r="BE352" s="31"/>
      <c r="BF352" s="31"/>
      <c r="BG352" s="31"/>
      <c r="BH352" s="31"/>
      <c r="BI352" s="31"/>
      <c r="BJ352" s="31"/>
      <c r="BK352" s="31"/>
      <c r="BL352" s="31"/>
      <c r="BM352" s="31"/>
      <c r="BN352" s="31"/>
      <c r="BO352" s="31"/>
      <c r="BP352" s="31"/>
      <c r="BQ352" s="31"/>
      <c r="BR352" s="31"/>
      <c r="BS352" s="31"/>
      <c r="BT352" s="31"/>
    </row>
    <row r="353">
      <c r="A353" s="16">
        <v>44244.0</v>
      </c>
      <c r="B353" s="17">
        <f t="shared" si="302"/>
        <v>9687</v>
      </c>
      <c r="C353" s="71"/>
      <c r="D353" s="71"/>
      <c r="E353" s="72">
        <v>1243646.0</v>
      </c>
      <c r="F353" s="19">
        <f t="shared" si="27"/>
        <v>162182</v>
      </c>
      <c r="G353" s="20">
        <f t="shared" si="2"/>
        <v>0.1304084924</v>
      </c>
      <c r="H353" s="17">
        <f t="shared" si="71"/>
        <v>8002</v>
      </c>
      <c r="I353" s="72">
        <v>1047676.0</v>
      </c>
      <c r="J353" s="20">
        <f t="shared" si="3"/>
        <v>0.8424230046</v>
      </c>
      <c r="K353" s="20">
        <f t="shared" si="18"/>
        <v>0.9687571662</v>
      </c>
      <c r="L353" s="17">
        <f t="shared" si="36"/>
        <v>192</v>
      </c>
      <c r="M353" s="72">
        <v>33788.0</v>
      </c>
      <c r="N353" s="22">
        <f t="shared" si="16"/>
        <v>0.02716850293</v>
      </c>
      <c r="O353" s="36">
        <f t="shared" si="19"/>
        <v>0.03124283379</v>
      </c>
      <c r="P353" s="61"/>
      <c r="Q353" s="61"/>
      <c r="R353" s="73">
        <v>83916.0</v>
      </c>
      <c r="S353" s="94">
        <f t="shared" si="332"/>
        <v>10144130</v>
      </c>
      <c r="T353" s="95">
        <v>6744670.0</v>
      </c>
      <c r="U353" s="96">
        <f t="shared" si="59"/>
        <v>5501024</v>
      </c>
      <c r="V353" s="97"/>
      <c r="W353" s="97"/>
      <c r="X353" s="89">
        <v>28167.0</v>
      </c>
      <c r="Y353" s="98">
        <f t="shared" si="264"/>
        <v>22750</v>
      </c>
      <c r="Z353" s="97"/>
      <c r="AA353" s="98">
        <f t="shared" si="20"/>
        <v>24980.25926</v>
      </c>
      <c r="AB353" s="99">
        <f t="shared" si="8"/>
        <v>8.156766475</v>
      </c>
      <c r="AC353" s="100">
        <f t="shared" si="9"/>
        <v>5.423303738</v>
      </c>
      <c r="AD353" s="100">
        <f t="shared" si="10"/>
        <v>2.34850831</v>
      </c>
      <c r="AE353" s="101">
        <f t="shared" si="304"/>
        <v>0.1843894512</v>
      </c>
      <c r="AF353" s="101">
        <f t="shared" si="305"/>
        <v>0.4258021978</v>
      </c>
      <c r="AG353" s="102">
        <f t="shared" si="22"/>
        <v>0.007850341867</v>
      </c>
      <c r="AH353" s="103">
        <f t="shared" si="23"/>
        <v>0.3138058708</v>
      </c>
      <c r="AI353" s="104">
        <f t="shared" ref="AI353:AJ353" si="476">average(X347:X353)</f>
        <v>40270</v>
      </c>
      <c r="AJ353" s="104">
        <f t="shared" si="476"/>
        <v>27355.85714</v>
      </c>
      <c r="AK353" s="105">
        <f t="shared" si="51"/>
        <v>1.472079628</v>
      </c>
      <c r="AL353" s="31"/>
      <c r="AM353" s="72">
        <v>1149939.0</v>
      </c>
      <c r="AN353" s="72">
        <v>597328.0</v>
      </c>
      <c r="AO353" s="90">
        <f t="shared" si="438"/>
        <v>28976</v>
      </c>
      <c r="AP353" s="61">
        <f t="shared" si="454"/>
        <v>60181</v>
      </c>
      <c r="AQ353" s="90">
        <f t="shared" si="445"/>
        <v>25770.42857</v>
      </c>
      <c r="AR353" s="90">
        <f t="shared" si="461"/>
        <v>45439.57143</v>
      </c>
      <c r="AY353" s="31"/>
      <c r="AZ353" s="31"/>
      <c r="BA353" s="33"/>
      <c r="BB353" s="33"/>
      <c r="BC353" s="31"/>
      <c r="BD353" s="31"/>
      <c r="BE353" s="31"/>
      <c r="BF353" s="31"/>
      <c r="BG353" s="31"/>
      <c r="BH353" s="31"/>
      <c r="BI353" s="31"/>
      <c r="BJ353" s="31"/>
      <c r="BK353" s="31"/>
      <c r="BL353" s="31"/>
      <c r="BM353" s="31"/>
      <c r="BN353" s="31"/>
      <c r="BO353" s="31"/>
      <c r="BP353" s="31"/>
      <c r="BQ353" s="31"/>
      <c r="BR353" s="31"/>
      <c r="BS353" s="31"/>
      <c r="BT353" s="31"/>
    </row>
    <row r="354">
      <c r="A354" s="16">
        <v>44245.0</v>
      </c>
      <c r="B354" s="17">
        <f t="shared" si="302"/>
        <v>9039</v>
      </c>
      <c r="C354" s="71"/>
      <c r="D354" s="71"/>
      <c r="E354" s="72">
        <v>1252685.0</v>
      </c>
      <c r="F354" s="19">
        <f t="shared" si="27"/>
        <v>160494</v>
      </c>
      <c r="G354" s="20">
        <f t="shared" si="2"/>
        <v>0.1281199982</v>
      </c>
      <c r="H354" s="17">
        <f t="shared" si="71"/>
        <v>10546</v>
      </c>
      <c r="I354" s="72">
        <v>1058222.0</v>
      </c>
      <c r="J354" s="20">
        <f t="shared" si="3"/>
        <v>0.844763049</v>
      </c>
      <c r="K354" s="20">
        <f t="shared" si="18"/>
        <v>0.9688982971</v>
      </c>
      <c r="L354" s="17">
        <f t="shared" si="36"/>
        <v>181</v>
      </c>
      <c r="M354" s="72">
        <v>33969.0</v>
      </c>
      <c r="N354" s="22">
        <f t="shared" si="16"/>
        <v>0.02711695279</v>
      </c>
      <c r="O354" s="36">
        <f t="shared" si="19"/>
        <v>0.03110170291</v>
      </c>
      <c r="P354" s="61"/>
      <c r="Q354" s="61"/>
      <c r="R354" s="73">
        <v>82444.0</v>
      </c>
      <c r="S354" s="94">
        <f t="shared" si="332"/>
        <v>10188747</v>
      </c>
      <c r="T354" s="95">
        <v>6767226.0</v>
      </c>
      <c r="U354" s="96">
        <f t="shared" si="59"/>
        <v>5514541</v>
      </c>
      <c r="V354" s="97"/>
      <c r="W354" s="97"/>
      <c r="X354" s="89">
        <f>24248+20369</f>
        <v>44617</v>
      </c>
      <c r="Y354" s="98">
        <f t="shared" si="264"/>
        <v>22556</v>
      </c>
      <c r="Z354" s="97"/>
      <c r="AA354" s="98">
        <f t="shared" si="20"/>
        <v>25063.8</v>
      </c>
      <c r="AB354" s="99">
        <f t="shared" si="8"/>
        <v>8.133526784</v>
      </c>
      <c r="AC354" s="100">
        <f t="shared" si="9"/>
        <v>5.402176924</v>
      </c>
      <c r="AD354" s="100">
        <f t="shared" si="10"/>
        <v>2.495408784</v>
      </c>
      <c r="AE354" s="101">
        <f t="shared" si="304"/>
        <v>0.1851105608</v>
      </c>
      <c r="AF354" s="101">
        <f t="shared" si="305"/>
        <v>0.4007359461</v>
      </c>
      <c r="AG354" s="102">
        <f t="shared" si="22"/>
        <v>0.007268145437</v>
      </c>
      <c r="AH354" s="103">
        <f t="shared" si="23"/>
        <v>0.3455529873</v>
      </c>
      <c r="AI354" s="104">
        <f t="shared" ref="AI354:AJ354" si="477">average(X348:X354)</f>
        <v>36428</v>
      </c>
      <c r="AJ354" s="104">
        <f t="shared" si="477"/>
        <v>25092.28571</v>
      </c>
      <c r="AK354" s="105">
        <f t="shared" si="51"/>
        <v>1.451760928</v>
      </c>
      <c r="AL354" s="31"/>
      <c r="AM354" s="72">
        <v>1164144.0</v>
      </c>
      <c r="AN354" s="72">
        <v>623832.0</v>
      </c>
      <c r="AO354" s="90">
        <f t="shared" si="438"/>
        <v>14205</v>
      </c>
      <c r="AP354" s="61">
        <f t="shared" si="454"/>
        <v>26504</v>
      </c>
      <c r="AQ354" s="90">
        <f t="shared" si="445"/>
        <v>20994</v>
      </c>
      <c r="AR354" s="90">
        <f t="shared" si="461"/>
        <v>39746.71429</v>
      </c>
      <c r="AY354" s="31"/>
      <c r="AZ354" s="31"/>
      <c r="BA354" s="33"/>
      <c r="BB354" s="33"/>
      <c r="BC354" s="31"/>
      <c r="BD354" s="31"/>
      <c r="BE354" s="31"/>
      <c r="BF354" s="31"/>
      <c r="BG354" s="31"/>
      <c r="BH354" s="31"/>
      <c r="BI354" s="31"/>
      <c r="BJ354" s="31"/>
      <c r="BK354" s="31"/>
      <c r="BL354" s="31"/>
      <c r="BM354" s="31"/>
      <c r="BN354" s="31"/>
      <c r="BO354" s="31"/>
      <c r="BP354" s="31"/>
      <c r="BQ354" s="31"/>
      <c r="BR354" s="31"/>
      <c r="BS354" s="31"/>
      <c r="BT354" s="31"/>
    </row>
    <row r="355">
      <c r="A355" s="16">
        <v>44246.0</v>
      </c>
      <c r="B355" s="17">
        <f t="shared" si="302"/>
        <v>10614</v>
      </c>
      <c r="C355" s="71"/>
      <c r="D355" s="71"/>
      <c r="E355" s="72">
        <v>1263299.0</v>
      </c>
      <c r="F355" s="19">
        <f t="shared" si="27"/>
        <v>160142</v>
      </c>
      <c r="G355" s="20">
        <f t="shared" si="2"/>
        <v>0.1267649226</v>
      </c>
      <c r="H355" s="17">
        <f t="shared" si="71"/>
        <v>10783</v>
      </c>
      <c r="I355" s="72">
        <v>1069005.0</v>
      </c>
      <c r="J355" s="20">
        <f t="shared" si="3"/>
        <v>0.8462010973</v>
      </c>
      <c r="K355" s="20">
        <f t="shared" si="18"/>
        <v>0.9690415779</v>
      </c>
      <c r="L355" s="17">
        <f t="shared" si="36"/>
        <v>183</v>
      </c>
      <c r="M355" s="72">
        <v>34152.0</v>
      </c>
      <c r="N355" s="22">
        <f t="shared" si="16"/>
        <v>0.02703398008</v>
      </c>
      <c r="O355" s="36">
        <f t="shared" si="19"/>
        <v>0.03095842206</v>
      </c>
      <c r="P355" s="61"/>
      <c r="Q355" s="61"/>
      <c r="R355" s="73">
        <v>80504.0</v>
      </c>
      <c r="S355" s="61">
        <f t="shared" si="332"/>
        <v>10277568</v>
      </c>
      <c r="T355" s="73">
        <v>6839040.0</v>
      </c>
      <c r="U355" s="17">
        <f t="shared" si="59"/>
        <v>5575741</v>
      </c>
      <c r="V355" s="84"/>
      <c r="W355" s="84"/>
      <c r="X355" s="62">
        <f>88821</f>
        <v>88821</v>
      </c>
      <c r="Y355" s="19">
        <f t="shared" si="264"/>
        <v>71814</v>
      </c>
      <c r="Z355" s="84"/>
      <c r="AA355" s="19">
        <f t="shared" si="20"/>
        <v>25329.77778</v>
      </c>
      <c r="AB355" s="28">
        <f t="shared" si="8"/>
        <v>8.135499197</v>
      </c>
      <c r="AC355" s="29">
        <f t="shared" si="9"/>
        <v>5.413635252</v>
      </c>
      <c r="AD355" s="29">
        <f t="shared" si="10"/>
        <v>6.765969474</v>
      </c>
      <c r="AE355" s="40">
        <f t="shared" si="304"/>
        <v>0.1847187617</v>
      </c>
      <c r="AF355" s="40">
        <f t="shared" si="305"/>
        <v>0.1477984794</v>
      </c>
      <c r="AG355" s="22">
        <f t="shared" si="22"/>
        <v>0.008472999996</v>
      </c>
      <c r="AH355" s="37">
        <f t="shared" si="23"/>
        <v>0.289734787</v>
      </c>
      <c r="AI355" s="59">
        <f t="shared" ref="AI355:AJ355" si="478">average(X349:X355)</f>
        <v>41408.57143</v>
      </c>
      <c r="AJ355" s="59">
        <f t="shared" si="478"/>
        <v>30293.71429</v>
      </c>
      <c r="AK355" s="60">
        <f t="shared" si="51"/>
        <v>1.366903082</v>
      </c>
      <c r="AL355" s="31"/>
      <c r="AM355" s="72">
        <v>1191031.0</v>
      </c>
      <c r="AN355" s="72">
        <v>668914.0</v>
      </c>
      <c r="AO355" s="90">
        <f t="shared" si="438"/>
        <v>26887</v>
      </c>
      <c r="AP355" s="61">
        <f t="shared" si="454"/>
        <v>45082</v>
      </c>
      <c r="AQ355" s="90">
        <f t="shared" si="445"/>
        <v>21753.57143</v>
      </c>
      <c r="AR355" s="90">
        <f t="shared" si="461"/>
        <v>41195.5</v>
      </c>
      <c r="AY355" s="31"/>
      <c r="AZ355" s="31"/>
      <c r="BA355" s="33"/>
      <c r="BB355" s="33"/>
      <c r="BC355" s="31"/>
      <c r="BD355" s="31"/>
      <c r="BE355" s="31"/>
      <c r="BF355" s="31"/>
      <c r="BG355" s="31"/>
      <c r="BH355" s="31"/>
      <c r="BI355" s="31"/>
      <c r="BJ355" s="31"/>
      <c r="BK355" s="31"/>
      <c r="BL355" s="31"/>
      <c r="BM355" s="31"/>
      <c r="BN355" s="31"/>
      <c r="BO355" s="31"/>
      <c r="BP355" s="31"/>
      <c r="BQ355" s="31"/>
      <c r="BR355" s="31"/>
      <c r="BS355" s="31"/>
      <c r="BT355" s="31"/>
    </row>
    <row r="356">
      <c r="A356" s="16">
        <v>44247.0</v>
      </c>
      <c r="B356" s="17">
        <f t="shared" si="302"/>
        <v>8054</v>
      </c>
      <c r="C356" s="71"/>
      <c r="D356" s="71"/>
      <c r="E356" s="72">
        <v>1271353.0</v>
      </c>
      <c r="F356" s="19">
        <f t="shared" si="27"/>
        <v>158197</v>
      </c>
      <c r="G356" s="20">
        <f t="shared" si="2"/>
        <v>0.1244320028</v>
      </c>
      <c r="H356" s="17">
        <f t="shared" si="71"/>
        <v>9835</v>
      </c>
      <c r="I356" s="72">
        <v>1078840.0</v>
      </c>
      <c r="J356" s="20">
        <f t="shared" si="3"/>
        <v>0.8485762805</v>
      </c>
      <c r="K356" s="20">
        <f t="shared" si="18"/>
        <v>0.9691723352</v>
      </c>
      <c r="L356" s="17">
        <f t="shared" si="36"/>
        <v>164</v>
      </c>
      <c r="M356" s="72">
        <v>34316.0</v>
      </c>
      <c r="N356" s="22">
        <f t="shared" si="16"/>
        <v>0.0269917167</v>
      </c>
      <c r="O356" s="36">
        <f t="shared" si="19"/>
        <v>0.03082766477</v>
      </c>
      <c r="P356" s="61"/>
      <c r="Q356" s="61"/>
      <c r="R356" s="73">
        <v>79395.0</v>
      </c>
      <c r="S356" s="61">
        <f t="shared" si="332"/>
        <v>10347047</v>
      </c>
      <c r="T356" s="73">
        <v>6871210.0</v>
      </c>
      <c r="U356" s="17">
        <f t="shared" si="59"/>
        <v>5599857</v>
      </c>
      <c r="V356" s="84"/>
      <c r="W356" s="84"/>
      <c r="X356" s="62">
        <v>69479.0</v>
      </c>
      <c r="Y356" s="19">
        <f t="shared" si="264"/>
        <v>32170</v>
      </c>
      <c r="Z356" s="84"/>
      <c r="AA356" s="19">
        <f t="shared" si="20"/>
        <v>25448.92593</v>
      </c>
      <c r="AB356" s="28">
        <f t="shared" si="8"/>
        <v>8.138610598</v>
      </c>
      <c r="AC356" s="29">
        <f t="shared" si="9"/>
        <v>5.404643714</v>
      </c>
      <c r="AD356" s="29">
        <f t="shared" si="10"/>
        <v>3.994288552</v>
      </c>
      <c r="AE356" s="40">
        <f t="shared" si="304"/>
        <v>0.1850260726</v>
      </c>
      <c r="AF356" s="40">
        <f t="shared" si="305"/>
        <v>0.2503574759</v>
      </c>
      <c r="AG356" s="22">
        <f t="shared" si="22"/>
        <v>0.006375371151</v>
      </c>
      <c r="AH356" s="37">
        <f t="shared" si="23"/>
        <v>0.2765151342</v>
      </c>
      <c r="AI356" s="59">
        <f t="shared" ref="AI356:AJ356" si="479">average(X350:X356)</f>
        <v>45931.85714</v>
      </c>
      <c r="AJ356" s="59">
        <f t="shared" si="479"/>
        <v>31333.85714</v>
      </c>
      <c r="AK356" s="60">
        <f t="shared" si="51"/>
        <v>1.465885829</v>
      </c>
      <c r="AL356" s="31"/>
      <c r="AM356" s="72">
        <v>1224091.0</v>
      </c>
      <c r="AN356" s="72">
        <v>732634.0</v>
      </c>
      <c r="AO356" s="90">
        <f t="shared" si="438"/>
        <v>33060</v>
      </c>
      <c r="AP356" s="61">
        <f t="shared" si="454"/>
        <v>63720</v>
      </c>
      <c r="AQ356" s="90">
        <f t="shared" si="445"/>
        <v>23395</v>
      </c>
      <c r="AR356" s="90">
        <f t="shared" si="461"/>
        <v>45306.85714</v>
      </c>
      <c r="AY356" s="31"/>
      <c r="AZ356" s="31"/>
      <c r="BA356" s="33"/>
      <c r="BB356" s="33"/>
      <c r="BC356" s="31"/>
      <c r="BD356" s="31"/>
      <c r="BE356" s="31"/>
      <c r="BF356" s="31"/>
      <c r="BG356" s="31"/>
      <c r="BH356" s="31"/>
      <c r="BI356" s="31"/>
      <c r="BJ356" s="31"/>
      <c r="BK356" s="31"/>
      <c r="BL356" s="31"/>
      <c r="BM356" s="31"/>
      <c r="BN356" s="31"/>
      <c r="BO356" s="31"/>
      <c r="BP356" s="31"/>
      <c r="BQ356" s="31"/>
      <c r="BR356" s="31"/>
      <c r="BS356" s="31"/>
      <c r="BT356" s="31"/>
    </row>
    <row r="357">
      <c r="A357" s="16">
        <v>44248.0</v>
      </c>
      <c r="B357" s="17">
        <f t="shared" si="302"/>
        <v>7300</v>
      </c>
      <c r="C357" s="71"/>
      <c r="D357" s="71"/>
      <c r="E357" s="72">
        <v>1278653.0</v>
      </c>
      <c r="F357" s="19">
        <f t="shared" si="27"/>
        <v>157088</v>
      </c>
      <c r="G357" s="20">
        <f t="shared" si="2"/>
        <v>0.1228542849</v>
      </c>
      <c r="H357" s="17">
        <f t="shared" si="71"/>
        <v>8236</v>
      </c>
      <c r="I357" s="72">
        <v>1087076.0</v>
      </c>
      <c r="J357" s="20">
        <f t="shared" si="3"/>
        <v>0.850172799</v>
      </c>
      <c r="K357" s="20">
        <f t="shared" si="18"/>
        <v>0.9692492187</v>
      </c>
      <c r="L357" s="17">
        <f t="shared" si="36"/>
        <v>173</v>
      </c>
      <c r="M357" s="72">
        <v>34489.0</v>
      </c>
      <c r="N357" s="22">
        <f t="shared" si="16"/>
        <v>0.02697291603</v>
      </c>
      <c r="O357" s="36">
        <f t="shared" si="19"/>
        <v>0.03075078127</v>
      </c>
      <c r="P357" s="61"/>
      <c r="Q357" s="61"/>
      <c r="R357" s="73">
        <v>77424.0</v>
      </c>
      <c r="S357" s="61">
        <f t="shared" si="332"/>
        <v>10389884</v>
      </c>
      <c r="T357" s="73">
        <v>6900519.0</v>
      </c>
      <c r="U357" s="17">
        <f t="shared" si="59"/>
        <v>5621866</v>
      </c>
      <c r="V357" s="84"/>
      <c r="W357" s="84"/>
      <c r="X357" s="62">
        <v>42837.0</v>
      </c>
      <c r="Y357" s="19">
        <f t="shared" si="264"/>
        <v>29309</v>
      </c>
      <c r="Z357" s="84"/>
      <c r="AA357" s="19">
        <f t="shared" si="20"/>
        <v>25557.47778</v>
      </c>
      <c r="AB357" s="28">
        <f t="shared" si="8"/>
        <v>8.12564785</v>
      </c>
      <c r="AC357" s="29">
        <f t="shared" si="9"/>
        <v>5.396709662</v>
      </c>
      <c r="AD357" s="29">
        <f t="shared" si="10"/>
        <v>4.014931507</v>
      </c>
      <c r="AE357" s="40">
        <f t="shared" si="304"/>
        <v>0.1852980913</v>
      </c>
      <c r="AF357" s="40">
        <f t="shared" si="305"/>
        <v>0.2490702515</v>
      </c>
      <c r="AG357" s="22">
        <f t="shared" si="22"/>
        <v>0.005741914323</v>
      </c>
      <c r="AH357" s="37">
        <f t="shared" si="23"/>
        <v>0.2726652882</v>
      </c>
      <c r="AI357" s="59">
        <f t="shared" ref="AI357:AJ357" si="480">average(X351:X357)</f>
        <v>46923.71429</v>
      </c>
      <c r="AJ357" s="59">
        <f t="shared" si="480"/>
        <v>32056.57143</v>
      </c>
      <c r="AK357" s="60">
        <f t="shared" si="51"/>
        <v>1.46377832</v>
      </c>
      <c r="AL357" s="31"/>
      <c r="AM357" s="72">
        <v>1227918.0</v>
      </c>
      <c r="AN357" s="72">
        <v>736710.0</v>
      </c>
      <c r="AO357" s="90">
        <f t="shared" si="438"/>
        <v>3827</v>
      </c>
      <c r="AP357" s="61">
        <f t="shared" si="454"/>
        <v>4076</v>
      </c>
      <c r="AQ357" s="90">
        <f t="shared" si="445"/>
        <v>22738.71429</v>
      </c>
      <c r="AR357" s="90">
        <f t="shared" si="461"/>
        <v>44447.42857</v>
      </c>
      <c r="AY357" s="31"/>
      <c r="AZ357" s="31"/>
      <c r="BA357" s="33"/>
      <c r="BB357" s="33"/>
      <c r="BC357" s="31"/>
      <c r="BD357" s="31"/>
      <c r="BE357" s="31"/>
      <c r="BF357" s="31"/>
      <c r="BG357" s="31"/>
      <c r="BH357" s="31"/>
      <c r="BI357" s="31"/>
      <c r="BJ357" s="31"/>
      <c r="BK357" s="31"/>
      <c r="BL357" s="31"/>
      <c r="BM357" s="31"/>
      <c r="BN357" s="31"/>
      <c r="BO357" s="31"/>
      <c r="BP357" s="31"/>
      <c r="BQ357" s="31"/>
      <c r="BR357" s="31"/>
      <c r="BS357" s="31"/>
      <c r="BT357" s="31"/>
    </row>
    <row r="358">
      <c r="A358" s="16">
        <v>44249.0</v>
      </c>
      <c r="B358" s="17">
        <f t="shared" si="302"/>
        <v>10180</v>
      </c>
      <c r="C358" s="71"/>
      <c r="D358" s="71"/>
      <c r="E358" s="72">
        <v>1288833.0</v>
      </c>
      <c r="F358" s="19">
        <f t="shared" si="27"/>
        <v>157148</v>
      </c>
      <c r="G358" s="20">
        <f t="shared" si="2"/>
        <v>0.1219304596</v>
      </c>
      <c r="H358" s="17">
        <f t="shared" si="71"/>
        <v>9918</v>
      </c>
      <c r="I358" s="72">
        <v>1096994.0</v>
      </c>
      <c r="J358" s="20">
        <f t="shared" si="3"/>
        <v>0.8511529422</v>
      </c>
      <c r="K358" s="20">
        <f t="shared" si="18"/>
        <v>0.9693457102</v>
      </c>
      <c r="L358" s="17">
        <f t="shared" si="36"/>
        <v>202</v>
      </c>
      <c r="M358" s="72">
        <v>34691.0</v>
      </c>
      <c r="N358" s="22">
        <f t="shared" si="16"/>
        <v>0.02691659819</v>
      </c>
      <c r="O358" s="36">
        <f t="shared" si="19"/>
        <v>0.03065428984</v>
      </c>
      <c r="P358" s="61"/>
      <c r="Q358" s="61"/>
      <c r="R358" s="73">
        <v>81037.0</v>
      </c>
      <c r="S358" s="61">
        <f t="shared" si="332"/>
        <v>10436446</v>
      </c>
      <c r="T358" s="73">
        <v>6943792.0</v>
      </c>
      <c r="U358" s="17">
        <f t="shared" si="59"/>
        <v>5654959</v>
      </c>
      <c r="V358" s="84"/>
      <c r="W358" s="84"/>
      <c r="X358" s="62">
        <v>46562.0</v>
      </c>
      <c r="Y358" s="19">
        <f t="shared" si="264"/>
        <v>43273</v>
      </c>
      <c r="Z358" s="84"/>
      <c r="AA358" s="19">
        <f t="shared" si="20"/>
        <v>25717.74815</v>
      </c>
      <c r="AB358" s="28">
        <f t="shared" si="8"/>
        <v>8.097593715</v>
      </c>
      <c r="AC358" s="29">
        <f t="shared" si="9"/>
        <v>5.387658448</v>
      </c>
      <c r="AD358" s="29">
        <f t="shared" si="10"/>
        <v>4.250785855</v>
      </c>
      <c r="AE358" s="40">
        <f t="shared" si="304"/>
        <v>0.1856093904</v>
      </c>
      <c r="AF358" s="40">
        <f t="shared" si="305"/>
        <v>0.2352506182</v>
      </c>
      <c r="AG358" s="22">
        <f t="shared" si="22"/>
        <v>0.007961503238</v>
      </c>
      <c r="AH358" s="37">
        <f t="shared" si="23"/>
        <v>0.2616761011</v>
      </c>
      <c r="AI358" s="59">
        <f t="shared" ref="AI358:AJ358" si="481">average(X352:X358)</f>
        <v>49807.14286</v>
      </c>
      <c r="AJ358" s="59">
        <f t="shared" si="481"/>
        <v>35432.57143</v>
      </c>
      <c r="AK358" s="60">
        <f t="shared" si="51"/>
        <v>1.405688067</v>
      </c>
      <c r="AL358" s="31"/>
      <c r="AM358" s="72">
        <v>1244215.0</v>
      </c>
      <c r="AN358" s="72">
        <v>764905.0</v>
      </c>
      <c r="AO358" s="90">
        <f t="shared" si="438"/>
        <v>16297</v>
      </c>
      <c r="AP358" s="61">
        <f t="shared" si="454"/>
        <v>28195</v>
      </c>
      <c r="AQ358" s="90">
        <f t="shared" si="445"/>
        <v>21160</v>
      </c>
      <c r="AR358" s="90">
        <f t="shared" si="461"/>
        <v>40325.71429</v>
      </c>
      <c r="AY358" s="31"/>
      <c r="AZ358" s="31"/>
      <c r="BA358" s="33"/>
      <c r="BB358" s="33"/>
      <c r="BC358" s="31"/>
      <c r="BD358" s="31"/>
      <c r="BE358" s="31"/>
      <c r="BF358" s="31"/>
      <c r="BG358" s="31"/>
      <c r="BH358" s="31"/>
      <c r="BI358" s="31"/>
      <c r="BJ358" s="31"/>
      <c r="BK358" s="31"/>
      <c r="BL358" s="31"/>
      <c r="BM358" s="31"/>
      <c r="BN358" s="31"/>
      <c r="BO358" s="31"/>
      <c r="BP358" s="31"/>
      <c r="BQ358" s="31"/>
      <c r="BR358" s="31"/>
      <c r="BS358" s="31"/>
      <c r="BT358" s="31"/>
    </row>
    <row r="359">
      <c r="A359" s="16">
        <v>44250.0</v>
      </c>
      <c r="B359" s="17">
        <f t="shared" si="302"/>
        <v>9775</v>
      </c>
      <c r="C359" s="71"/>
      <c r="D359" s="71"/>
      <c r="E359" s="72">
        <v>1298608.0</v>
      </c>
      <c r="F359" s="19">
        <f t="shared" si="27"/>
        <v>158604</v>
      </c>
      <c r="G359" s="20">
        <f t="shared" si="2"/>
        <v>0.1221338541</v>
      </c>
      <c r="H359" s="17">
        <f t="shared" si="71"/>
        <v>7996</v>
      </c>
      <c r="I359" s="72">
        <v>1104990.0</v>
      </c>
      <c r="J359" s="20">
        <f t="shared" si="3"/>
        <v>0.8509034289</v>
      </c>
      <c r="K359" s="20">
        <f t="shared" si="18"/>
        <v>0.9692860727</v>
      </c>
      <c r="L359" s="17">
        <f t="shared" si="36"/>
        <v>323</v>
      </c>
      <c r="M359" s="72">
        <v>35014.0</v>
      </c>
      <c r="N359" s="22">
        <f t="shared" si="16"/>
        <v>0.026962717</v>
      </c>
      <c r="O359" s="36">
        <f t="shared" si="19"/>
        <v>0.03071392732</v>
      </c>
      <c r="P359" s="61"/>
      <c r="Q359" s="61"/>
      <c r="R359" s="73">
        <v>78616.0</v>
      </c>
      <c r="S359" s="61">
        <f t="shared" si="332"/>
        <v>10501877</v>
      </c>
      <c r="T359" s="73">
        <v>6999368.0</v>
      </c>
      <c r="U359" s="17">
        <f t="shared" si="59"/>
        <v>5700760</v>
      </c>
      <c r="V359" s="84"/>
      <c r="W359" s="84"/>
      <c r="X359" s="62">
        <v>65431.0</v>
      </c>
      <c r="Y359" s="19">
        <f t="shared" si="264"/>
        <v>55576</v>
      </c>
      <c r="Z359" s="84"/>
      <c r="AA359" s="19">
        <f t="shared" si="20"/>
        <v>25923.58519</v>
      </c>
      <c r="AB359" s="28">
        <f t="shared" si="8"/>
        <v>8.087026262</v>
      </c>
      <c r="AC359" s="29">
        <f t="shared" si="9"/>
        <v>5.38990057</v>
      </c>
      <c r="AD359" s="29">
        <f t="shared" si="10"/>
        <v>5.685524297</v>
      </c>
      <c r="AE359" s="40">
        <f t="shared" si="304"/>
        <v>0.1855321795</v>
      </c>
      <c r="AF359" s="40">
        <f t="shared" si="305"/>
        <v>0.1758852742</v>
      </c>
      <c r="AG359" s="22">
        <f t="shared" si="22"/>
        <v>0.007584380599</v>
      </c>
      <c r="AH359" s="37">
        <f t="shared" si="23"/>
        <v>0.2330130331</v>
      </c>
      <c r="AI359" s="59">
        <f t="shared" ref="AI359:AJ359" si="482">average(X353:X359)</f>
        <v>55130.57143</v>
      </c>
      <c r="AJ359" s="59">
        <f t="shared" si="482"/>
        <v>39635.42857</v>
      </c>
      <c r="AK359" s="60">
        <f t="shared" si="51"/>
        <v>1.390941726</v>
      </c>
      <c r="AL359" s="31"/>
      <c r="AM359" s="72">
        <v>1269905.0</v>
      </c>
      <c r="AN359" s="72">
        <v>789966.0</v>
      </c>
      <c r="AO359" s="90">
        <f t="shared" si="438"/>
        <v>25690</v>
      </c>
      <c r="AP359" s="61">
        <f t="shared" si="454"/>
        <v>25061</v>
      </c>
      <c r="AQ359" s="90">
        <f t="shared" si="445"/>
        <v>21277.42857</v>
      </c>
      <c r="AR359" s="90">
        <f t="shared" si="461"/>
        <v>36117</v>
      </c>
      <c r="AY359" s="31"/>
      <c r="AZ359" s="31"/>
      <c r="BA359" s="33"/>
      <c r="BB359" s="33"/>
      <c r="BC359" s="31"/>
      <c r="BD359" s="31"/>
      <c r="BE359" s="31"/>
      <c r="BF359" s="31"/>
      <c r="BG359" s="31"/>
      <c r="BH359" s="31"/>
      <c r="BI359" s="31"/>
      <c r="BJ359" s="31"/>
      <c r="BK359" s="31"/>
      <c r="BL359" s="31"/>
      <c r="BM359" s="31"/>
      <c r="BN359" s="31"/>
      <c r="BO359" s="31"/>
      <c r="BP359" s="31"/>
      <c r="BQ359" s="31"/>
      <c r="BR359" s="31"/>
      <c r="BS359" s="31"/>
      <c r="BT359" s="31"/>
    </row>
    <row r="360">
      <c r="A360" s="88">
        <v>44251.0</v>
      </c>
      <c r="B360" s="17">
        <f t="shared" si="302"/>
        <v>7533</v>
      </c>
      <c r="C360" s="71"/>
      <c r="D360" s="71"/>
      <c r="E360" s="72">
        <v>1306141.0</v>
      </c>
      <c r="F360" s="19">
        <f t="shared" si="27"/>
        <v>158162</v>
      </c>
      <c r="G360" s="20">
        <f t="shared" si="2"/>
        <v>0.1210910614</v>
      </c>
      <c r="H360" s="17">
        <f t="shared" si="71"/>
        <v>7735</v>
      </c>
      <c r="I360" s="72">
        <v>1112725.0</v>
      </c>
      <c r="J360" s="20">
        <f t="shared" si="3"/>
        <v>0.8519179782</v>
      </c>
      <c r="K360" s="20">
        <f t="shared" si="18"/>
        <v>0.969290379</v>
      </c>
      <c r="L360" s="17">
        <f t="shared" si="36"/>
        <v>240</v>
      </c>
      <c r="M360" s="72">
        <v>35254.0</v>
      </c>
      <c r="N360" s="22">
        <f t="shared" si="16"/>
        <v>0.02699096039</v>
      </c>
      <c r="O360" s="36">
        <f t="shared" si="19"/>
        <v>0.03070962099</v>
      </c>
      <c r="P360" s="61"/>
      <c r="Q360" s="61"/>
      <c r="R360" s="73">
        <v>77512.0</v>
      </c>
      <c r="S360" s="61">
        <f t="shared" si="332"/>
        <v>10574891</v>
      </c>
      <c r="T360" s="73">
        <v>7051844.0</v>
      </c>
      <c r="U360" s="17">
        <f t="shared" si="59"/>
        <v>5745703</v>
      </c>
      <c r="V360" s="84"/>
      <c r="W360" s="84"/>
      <c r="X360" s="62">
        <v>73014.0</v>
      </c>
      <c r="Y360" s="19">
        <f t="shared" si="264"/>
        <v>52476</v>
      </c>
      <c r="Z360" s="84"/>
      <c r="AA360" s="19">
        <f t="shared" si="20"/>
        <v>26117.94074</v>
      </c>
      <c r="AB360" s="28">
        <f t="shared" si="8"/>
        <v>8.096285929</v>
      </c>
      <c r="AC360" s="29">
        <f t="shared" si="9"/>
        <v>5.39899138</v>
      </c>
      <c r="AD360" s="29">
        <f t="shared" si="10"/>
        <v>6.966148945</v>
      </c>
      <c r="AE360" s="40">
        <f t="shared" si="304"/>
        <v>0.1852197808</v>
      </c>
      <c r="AF360" s="40">
        <f t="shared" si="305"/>
        <v>0.1435513378</v>
      </c>
      <c r="AG360" s="22">
        <f t="shared" si="22"/>
        <v>0.005800826731</v>
      </c>
      <c r="AH360" s="37">
        <f t="shared" si="23"/>
        <v>0.203451464</v>
      </c>
      <c r="AI360" s="59">
        <f t="shared" ref="AI360:AJ360" si="483">average(X354:X360)</f>
        <v>61537.28571</v>
      </c>
      <c r="AJ360" s="59">
        <f t="shared" si="483"/>
        <v>43882</v>
      </c>
      <c r="AK360" s="60">
        <f t="shared" si="51"/>
        <v>1.402335484</v>
      </c>
      <c r="AL360" s="31"/>
      <c r="AM360" s="72">
        <v>1363138.0</v>
      </c>
      <c r="AN360" s="72">
        <v>825650.0</v>
      </c>
      <c r="AO360" s="90">
        <f t="shared" si="438"/>
        <v>93233</v>
      </c>
      <c r="AP360" s="61">
        <f t="shared" si="454"/>
        <v>35684</v>
      </c>
      <c r="AQ360" s="90">
        <f t="shared" si="445"/>
        <v>30457</v>
      </c>
      <c r="AR360" s="90">
        <f t="shared" si="461"/>
        <v>32617.42857</v>
      </c>
      <c r="AY360" s="31"/>
      <c r="AZ360" s="31"/>
      <c r="BA360" s="33"/>
      <c r="BB360" s="33"/>
      <c r="BC360" s="31"/>
      <c r="BD360" s="31"/>
      <c r="BE360" s="31"/>
      <c r="BF360" s="31"/>
      <c r="BG360" s="31"/>
      <c r="BH360" s="31"/>
      <c r="BI360" s="31"/>
      <c r="BJ360" s="31"/>
      <c r="BK360" s="31"/>
      <c r="BL360" s="31"/>
      <c r="BM360" s="31"/>
      <c r="BN360" s="31"/>
      <c r="BO360" s="31"/>
      <c r="BP360" s="31"/>
      <c r="BQ360" s="31"/>
      <c r="BR360" s="31"/>
      <c r="BS360" s="31"/>
      <c r="BT360" s="31"/>
    </row>
    <row r="361">
      <c r="A361" s="16">
        <v>44252.0</v>
      </c>
      <c r="B361" s="17">
        <f t="shared" si="302"/>
        <v>8493</v>
      </c>
      <c r="C361" s="71"/>
      <c r="D361" s="71"/>
      <c r="E361" s="72">
        <v>1314634.0</v>
      </c>
      <c r="F361" s="19">
        <f t="shared" si="27"/>
        <v>157705</v>
      </c>
      <c r="G361" s="20">
        <f t="shared" si="2"/>
        <v>0.1199611451</v>
      </c>
      <c r="H361" s="17">
        <f t="shared" si="71"/>
        <v>8686</v>
      </c>
      <c r="I361" s="72">
        <v>1121411.0</v>
      </c>
      <c r="J361" s="20">
        <f t="shared" si="3"/>
        <v>0.8530214493</v>
      </c>
      <c r="K361" s="20">
        <f t="shared" si="18"/>
        <v>0.9692997582</v>
      </c>
      <c r="L361" s="17">
        <f t="shared" si="36"/>
        <v>264</v>
      </c>
      <c r="M361" s="72">
        <v>35518.0</v>
      </c>
      <c r="N361" s="22">
        <f t="shared" si="16"/>
        <v>0.0270174056</v>
      </c>
      <c r="O361" s="36">
        <f t="shared" si="19"/>
        <v>0.03070024176</v>
      </c>
      <c r="P361" s="61"/>
      <c r="Q361" s="61"/>
      <c r="R361" s="73">
        <v>77293.0</v>
      </c>
      <c r="S361" s="61">
        <f t="shared" ref="S361:S362" si="485">S362-X362</f>
        <v>10644390</v>
      </c>
      <c r="T361" s="73">
        <v>7101863.0</v>
      </c>
      <c r="U361" s="17">
        <f t="shared" si="59"/>
        <v>5787229</v>
      </c>
      <c r="V361" s="84"/>
      <c r="W361" s="84"/>
      <c r="X361" s="62">
        <v>69544.0</v>
      </c>
      <c r="Y361" s="19">
        <f t="shared" si="264"/>
        <v>50019</v>
      </c>
      <c r="Z361" s="84"/>
      <c r="AA361" s="19">
        <f t="shared" si="20"/>
        <v>26303.1963</v>
      </c>
      <c r="AB361" s="28">
        <f t="shared" si="8"/>
        <v>8.096846727</v>
      </c>
      <c r="AC361" s="29">
        <f t="shared" si="9"/>
        <v>5.402159841</v>
      </c>
      <c r="AD361" s="29">
        <f t="shared" si="10"/>
        <v>5.889438361</v>
      </c>
      <c r="AE361" s="40">
        <f t="shared" si="304"/>
        <v>0.1851111462</v>
      </c>
      <c r="AF361" s="40">
        <f t="shared" si="305"/>
        <v>0.1697954777</v>
      </c>
      <c r="AG361" s="22">
        <f t="shared" si="22"/>
        <v>0.006502360771</v>
      </c>
      <c r="AH361" s="37">
        <f t="shared" si="23"/>
        <v>0.185122984</v>
      </c>
      <c r="AI361" s="59">
        <f t="shared" ref="AI361:AJ361" si="484">average(X355:X361)</f>
        <v>65098.28571</v>
      </c>
      <c r="AJ361" s="59">
        <f t="shared" si="484"/>
        <v>47805.28571</v>
      </c>
      <c r="AK361" s="60">
        <f t="shared" si="51"/>
        <v>1.361738242</v>
      </c>
      <c r="AL361" s="31"/>
      <c r="AM361" s="72">
        <v>1461920.0</v>
      </c>
      <c r="AN361" s="72">
        <v>853745.0</v>
      </c>
      <c r="AO361" s="90">
        <f t="shared" si="438"/>
        <v>98782</v>
      </c>
      <c r="AP361" s="61">
        <f t="shared" si="454"/>
        <v>28095</v>
      </c>
      <c r="AQ361" s="90">
        <f t="shared" si="445"/>
        <v>42539.42857</v>
      </c>
      <c r="AR361" s="90">
        <f t="shared" si="461"/>
        <v>32844.71429</v>
      </c>
      <c r="AY361" s="31"/>
      <c r="AZ361" s="31"/>
      <c r="BA361" s="33"/>
      <c r="BB361" s="33"/>
      <c r="BC361" s="31"/>
      <c r="BD361" s="31"/>
      <c r="BE361" s="31"/>
      <c r="BF361" s="31"/>
      <c r="BG361" s="31"/>
      <c r="BH361" s="31"/>
      <c r="BI361" s="31"/>
      <c r="BJ361" s="31"/>
      <c r="BK361" s="31"/>
      <c r="BL361" s="31"/>
      <c r="BM361" s="31"/>
      <c r="BN361" s="31"/>
      <c r="BO361" s="31"/>
      <c r="BP361" s="31"/>
      <c r="BQ361" s="31"/>
      <c r="BR361" s="31"/>
      <c r="BS361" s="31"/>
      <c r="BT361" s="31"/>
    </row>
    <row r="362">
      <c r="A362" s="16">
        <v>44253.0</v>
      </c>
      <c r="B362" s="17">
        <f t="shared" si="302"/>
        <v>8232</v>
      </c>
      <c r="C362" s="71"/>
      <c r="D362" s="71"/>
      <c r="E362" s="72">
        <v>1322866.0</v>
      </c>
      <c r="F362" s="19">
        <f t="shared" si="27"/>
        <v>158408</v>
      </c>
      <c r="G362" s="20">
        <f t="shared" si="2"/>
        <v>0.1197460665</v>
      </c>
      <c r="H362" s="17">
        <f t="shared" si="71"/>
        <v>7261</v>
      </c>
      <c r="I362" s="72">
        <v>1128672.0</v>
      </c>
      <c r="J362" s="20">
        <f t="shared" si="3"/>
        <v>0.8532020628</v>
      </c>
      <c r="K362" s="20">
        <f t="shared" si="18"/>
        <v>0.9692681058</v>
      </c>
      <c r="L362" s="17">
        <f t="shared" si="36"/>
        <v>268</v>
      </c>
      <c r="M362" s="72">
        <v>35786.0</v>
      </c>
      <c r="N362" s="22">
        <f t="shared" si="16"/>
        <v>0.02705187071</v>
      </c>
      <c r="O362" s="36">
        <f t="shared" si="19"/>
        <v>0.03073189415</v>
      </c>
      <c r="P362" s="61"/>
      <c r="Q362" s="61"/>
      <c r="R362" s="73">
        <v>75822.0</v>
      </c>
      <c r="S362" s="61">
        <f t="shared" si="485"/>
        <v>10708262</v>
      </c>
      <c r="T362" s="73">
        <v>7141629.0</v>
      </c>
      <c r="U362" s="17">
        <f t="shared" si="59"/>
        <v>5818763</v>
      </c>
      <c r="V362" s="84"/>
      <c r="W362" s="84"/>
      <c r="X362" s="62">
        <v>63872.0</v>
      </c>
      <c r="Y362" s="19">
        <f t="shared" si="264"/>
        <v>39766</v>
      </c>
      <c r="Z362" s="84"/>
      <c r="AA362" s="19">
        <f t="shared" si="20"/>
        <v>26450.47778</v>
      </c>
      <c r="AB362" s="28">
        <f t="shared" si="8"/>
        <v>8.09474429</v>
      </c>
      <c r="AC362" s="29">
        <f t="shared" si="9"/>
        <v>5.398603487</v>
      </c>
      <c r="AD362" s="29">
        <f t="shared" si="10"/>
        <v>4.830660836</v>
      </c>
      <c r="AE362" s="40">
        <f t="shared" si="304"/>
        <v>0.185233089</v>
      </c>
      <c r="AF362" s="40">
        <f t="shared" si="305"/>
        <v>0.2070110144</v>
      </c>
      <c r="AG362" s="22">
        <f t="shared" si="22"/>
        <v>0.006261818879</v>
      </c>
      <c r="AH362" s="37">
        <f t="shared" si="23"/>
        <v>0.196857784</v>
      </c>
      <c r="AI362" s="59">
        <f t="shared" ref="AI362:AJ362" si="486">average(X356:X362)</f>
        <v>61534.14286</v>
      </c>
      <c r="AJ362" s="59">
        <f t="shared" si="486"/>
        <v>43227</v>
      </c>
      <c r="AK362" s="60">
        <f t="shared" si="51"/>
        <v>1.42351176</v>
      </c>
      <c r="AL362" s="31"/>
      <c r="AM362" s="72">
        <v>1583581.0</v>
      </c>
      <c r="AN362" s="72">
        <v>865870.0</v>
      </c>
      <c r="AO362" s="90">
        <f t="shared" si="438"/>
        <v>121661</v>
      </c>
      <c r="AP362" s="61">
        <f t="shared" si="454"/>
        <v>12125</v>
      </c>
      <c r="AQ362" s="90">
        <f t="shared" si="445"/>
        <v>56078.57143</v>
      </c>
      <c r="AR362" s="90">
        <f t="shared" si="461"/>
        <v>28136.57143</v>
      </c>
      <c r="AY362" s="31"/>
      <c r="AZ362" s="31"/>
      <c r="BA362" s="33"/>
      <c r="BB362" s="33"/>
      <c r="BC362" s="31"/>
      <c r="BD362" s="31"/>
      <c r="BE362" s="31"/>
      <c r="BF362" s="31"/>
      <c r="BG362" s="31"/>
      <c r="BH362" s="31"/>
      <c r="BI362" s="31"/>
      <c r="BJ362" s="31"/>
      <c r="BK362" s="31"/>
      <c r="BL362" s="31"/>
      <c r="BM362" s="31"/>
      <c r="BN362" s="31"/>
      <c r="BO362" s="31"/>
      <c r="BP362" s="31"/>
      <c r="BQ362" s="31"/>
      <c r="BR362" s="31"/>
      <c r="BS362" s="31"/>
      <c r="BT362" s="31"/>
    </row>
    <row r="363">
      <c r="A363" s="16">
        <v>44254.0</v>
      </c>
      <c r="B363" s="17">
        <f t="shared" si="302"/>
        <v>6208</v>
      </c>
      <c r="C363" s="71"/>
      <c r="D363" s="71"/>
      <c r="E363" s="72">
        <v>1329074.0</v>
      </c>
      <c r="F363" s="19">
        <f t="shared" si="27"/>
        <v>157039</v>
      </c>
      <c r="G363" s="20">
        <f t="shared" si="2"/>
        <v>0.1181567016</v>
      </c>
      <c r="H363" s="17">
        <f t="shared" si="71"/>
        <v>7382</v>
      </c>
      <c r="I363" s="72">
        <v>1136054.0</v>
      </c>
      <c r="J363" s="20">
        <f t="shared" si="3"/>
        <v>0.8547710662</v>
      </c>
      <c r="K363" s="20">
        <f t="shared" si="18"/>
        <v>0.9693004049</v>
      </c>
      <c r="L363" s="17">
        <f t="shared" si="36"/>
        <v>195</v>
      </c>
      <c r="M363" s="72">
        <v>35981.0</v>
      </c>
      <c r="N363" s="22">
        <f t="shared" si="16"/>
        <v>0.02707223225</v>
      </c>
      <c r="O363" s="36">
        <f t="shared" si="19"/>
        <v>0.03069959515</v>
      </c>
      <c r="P363" s="61"/>
      <c r="Q363" s="61"/>
      <c r="R363" s="73">
        <v>78746.0</v>
      </c>
      <c r="S363" s="73">
        <v>1.0763757E7</v>
      </c>
      <c r="T363" s="73">
        <v>7173023.0</v>
      </c>
      <c r="U363" s="17">
        <f t="shared" si="59"/>
        <v>5843949</v>
      </c>
      <c r="V363" s="84"/>
      <c r="W363" s="84"/>
      <c r="X363" s="62">
        <v>55495.0</v>
      </c>
      <c r="Y363" s="19">
        <f t="shared" si="264"/>
        <v>31394</v>
      </c>
      <c r="Z363" s="84"/>
      <c r="AA363" s="19">
        <f t="shared" si="20"/>
        <v>26566.75185</v>
      </c>
      <c r="AB363" s="28">
        <f t="shared" si="8"/>
        <v>8.098689012</v>
      </c>
      <c r="AC363" s="29">
        <f t="shared" si="9"/>
        <v>5.397007992</v>
      </c>
      <c r="AD363" s="29">
        <f t="shared" si="10"/>
        <v>5.057023196</v>
      </c>
      <c r="AE363" s="40">
        <f t="shared" si="304"/>
        <v>0.1852878487</v>
      </c>
      <c r="AF363" s="40">
        <f t="shared" si="305"/>
        <v>0.197744792</v>
      </c>
      <c r="AG363" s="22">
        <f t="shared" si="22"/>
        <v>0.004692841149</v>
      </c>
      <c r="AH363" s="37">
        <f t="shared" si="23"/>
        <v>0.1912475606</v>
      </c>
      <c r="AI363" s="59">
        <f t="shared" ref="AI363:AJ363" si="487">average(X357:X363)</f>
        <v>59536.42857</v>
      </c>
      <c r="AJ363" s="59">
        <f t="shared" si="487"/>
        <v>43116.14286</v>
      </c>
      <c r="AK363" s="60">
        <f t="shared" si="51"/>
        <v>1.380838466</v>
      </c>
      <c r="AL363" s="31"/>
      <c r="AM363" s="72">
        <v>1616165.0</v>
      </c>
      <c r="AN363" s="72">
        <v>982370.0</v>
      </c>
      <c r="AO363" s="90">
        <f t="shared" si="438"/>
        <v>32584</v>
      </c>
      <c r="AP363" s="61">
        <f t="shared" si="454"/>
        <v>116500</v>
      </c>
      <c r="AQ363" s="90">
        <f t="shared" si="445"/>
        <v>56010.57143</v>
      </c>
      <c r="AR363" s="90">
        <f t="shared" si="461"/>
        <v>35676.57143</v>
      </c>
      <c r="AY363" s="31"/>
      <c r="AZ363" s="31"/>
      <c r="BA363" s="33"/>
      <c r="BB363" s="33"/>
      <c r="BC363" s="31"/>
      <c r="BD363" s="31"/>
      <c r="BE363" s="31"/>
      <c r="BF363" s="31"/>
      <c r="BG363" s="31"/>
      <c r="BH363" s="31"/>
      <c r="BI363" s="31"/>
      <c r="BJ363" s="31"/>
      <c r="BK363" s="31"/>
      <c r="BL363" s="31"/>
      <c r="BM363" s="31"/>
      <c r="BN363" s="31"/>
      <c r="BO363" s="31"/>
      <c r="BP363" s="31"/>
      <c r="BQ363" s="31"/>
      <c r="BR363" s="31"/>
      <c r="BS363" s="31"/>
      <c r="BT363" s="31"/>
    </row>
    <row r="364">
      <c r="A364" s="16">
        <v>44255.0</v>
      </c>
      <c r="B364" s="17">
        <f t="shared" si="302"/>
        <v>5560</v>
      </c>
      <c r="C364" s="71"/>
      <c r="D364" s="71"/>
      <c r="E364" s="72">
        <v>1334634.0</v>
      </c>
      <c r="F364" s="19">
        <f t="shared" si="27"/>
        <v>155765</v>
      </c>
      <c r="G364" s="20">
        <f t="shared" si="2"/>
        <v>0.1167098995</v>
      </c>
      <c r="H364" s="17">
        <f t="shared" si="71"/>
        <v>6649</v>
      </c>
      <c r="I364" s="72">
        <v>1142703.0</v>
      </c>
      <c r="J364" s="20">
        <f t="shared" si="3"/>
        <v>0.8561920347</v>
      </c>
      <c r="K364" s="20">
        <f t="shared" si="18"/>
        <v>0.9693214428</v>
      </c>
      <c r="L364" s="17">
        <f t="shared" si="36"/>
        <v>185</v>
      </c>
      <c r="M364" s="72">
        <v>36166.0</v>
      </c>
      <c r="N364" s="22">
        <f t="shared" si="16"/>
        <v>0.02709806584</v>
      </c>
      <c r="O364" s="36">
        <f t="shared" si="19"/>
        <v>0.03067855716</v>
      </c>
      <c r="P364" s="61"/>
      <c r="Q364" s="61"/>
      <c r="R364" s="73">
        <v>71668.0</v>
      </c>
      <c r="S364" s="61">
        <f t="shared" ref="S364:S370" si="489">S363+X364</f>
        <v>10799191</v>
      </c>
      <c r="T364" s="73">
        <v>7194252.0</v>
      </c>
      <c r="U364" s="17">
        <f t="shared" si="59"/>
        <v>5859618</v>
      </c>
      <c r="V364" s="84"/>
      <c r="W364" s="84"/>
      <c r="X364" s="62">
        <v>35434.0</v>
      </c>
      <c r="Y364" s="19">
        <f t="shared" si="264"/>
        <v>21229</v>
      </c>
      <c r="Z364" s="84"/>
      <c r="AA364" s="19">
        <f t="shared" si="20"/>
        <v>26645.37778</v>
      </c>
      <c r="AB364" s="28">
        <f t="shared" si="8"/>
        <v>8.091499992</v>
      </c>
      <c r="AC364" s="29">
        <f t="shared" si="9"/>
        <v>5.390430635</v>
      </c>
      <c r="AD364" s="29">
        <f t="shared" si="10"/>
        <v>3.818165468</v>
      </c>
      <c r="AE364" s="40">
        <f t="shared" si="304"/>
        <v>0.1855139353</v>
      </c>
      <c r="AF364" s="40">
        <f t="shared" si="305"/>
        <v>0.2619058835</v>
      </c>
      <c r="AG364" s="22">
        <f t="shared" si="22"/>
        <v>0.004183363756</v>
      </c>
      <c r="AH364" s="37">
        <f t="shared" si="23"/>
        <v>0.1905846466</v>
      </c>
      <c r="AI364" s="59">
        <f t="shared" ref="AI364:AJ364" si="488">average(X358:X364)</f>
        <v>58478.85714</v>
      </c>
      <c r="AJ364" s="59">
        <f t="shared" si="488"/>
        <v>41961.85714</v>
      </c>
      <c r="AK364" s="60">
        <f t="shared" si="51"/>
        <v>1.393619375</v>
      </c>
      <c r="AL364" s="31"/>
      <c r="AM364" s="72">
        <v>1691724.0</v>
      </c>
      <c r="AN364" s="72">
        <v>998439.0</v>
      </c>
      <c r="AO364" s="90">
        <f t="shared" si="438"/>
        <v>75559</v>
      </c>
      <c r="AP364" s="61">
        <f t="shared" si="454"/>
        <v>16069</v>
      </c>
      <c r="AQ364" s="90">
        <f t="shared" si="445"/>
        <v>66258</v>
      </c>
      <c r="AR364" s="90">
        <f t="shared" si="461"/>
        <v>37389.85714</v>
      </c>
      <c r="AY364" s="31"/>
      <c r="AZ364" s="31"/>
      <c r="BA364" s="33"/>
      <c r="BB364" s="33"/>
      <c r="BC364" s="31"/>
      <c r="BD364" s="31"/>
      <c r="BE364" s="31"/>
      <c r="BF364" s="31"/>
      <c r="BG364" s="31"/>
      <c r="BH364" s="31"/>
      <c r="BI364" s="31"/>
      <c r="BJ364" s="31"/>
      <c r="BK364" s="31"/>
      <c r="BL364" s="31"/>
      <c r="BM364" s="31"/>
      <c r="BN364" s="31"/>
      <c r="BO364" s="31"/>
      <c r="BP364" s="31"/>
      <c r="BQ364" s="31"/>
      <c r="BR364" s="31"/>
      <c r="BS364" s="31"/>
      <c r="BT364" s="31"/>
    </row>
    <row r="365">
      <c r="A365" s="16">
        <v>44256.0</v>
      </c>
      <c r="B365" s="17">
        <f t="shared" si="302"/>
        <v>6680</v>
      </c>
      <c r="C365" s="71"/>
      <c r="D365" s="71"/>
      <c r="E365" s="72">
        <v>1341314.0</v>
      </c>
      <c r="F365" s="19">
        <f t="shared" si="27"/>
        <v>153074</v>
      </c>
      <c r="G365" s="20">
        <f t="shared" si="2"/>
        <v>0.1141224203</v>
      </c>
      <c r="H365" s="17">
        <f t="shared" si="71"/>
        <v>9212</v>
      </c>
      <c r="I365" s="72">
        <v>1151915.0</v>
      </c>
      <c r="J365" s="20">
        <f t="shared" si="3"/>
        <v>0.858795927</v>
      </c>
      <c r="K365" s="20">
        <f t="shared" si="18"/>
        <v>0.9694295765</v>
      </c>
      <c r="L365" s="17">
        <f t="shared" si="36"/>
        <v>159</v>
      </c>
      <c r="M365" s="72">
        <v>36325.0</v>
      </c>
      <c r="N365" s="22">
        <f t="shared" si="16"/>
        <v>0.02708165277</v>
      </c>
      <c r="O365" s="36">
        <f t="shared" si="19"/>
        <v>0.03057042348</v>
      </c>
      <c r="P365" s="61"/>
      <c r="Q365" s="61"/>
      <c r="R365" s="73">
        <v>73434.0</v>
      </c>
      <c r="S365" s="61">
        <f t="shared" si="489"/>
        <v>10834875</v>
      </c>
      <c r="T365" s="73">
        <v>7213192.0</v>
      </c>
      <c r="U365" s="17">
        <f t="shared" si="59"/>
        <v>5871878</v>
      </c>
      <c r="V365" s="84"/>
      <c r="W365" s="84"/>
      <c r="X365" s="62">
        <v>35684.0</v>
      </c>
      <c r="Y365" s="19">
        <f t="shared" si="264"/>
        <v>18940</v>
      </c>
      <c r="Z365" s="84"/>
      <c r="AA365" s="19">
        <f t="shared" si="20"/>
        <v>26715.52593</v>
      </c>
      <c r="AB365" s="28">
        <f t="shared" si="8"/>
        <v>8.077806539</v>
      </c>
      <c r="AC365" s="29">
        <f t="shared" si="9"/>
        <v>5.377705742</v>
      </c>
      <c r="AD365" s="29">
        <f t="shared" si="10"/>
        <v>2.835329341</v>
      </c>
      <c r="AE365" s="40">
        <f t="shared" si="304"/>
        <v>0.1859529041</v>
      </c>
      <c r="AF365" s="40">
        <f t="shared" si="305"/>
        <v>0.3526927138</v>
      </c>
      <c r="AG365" s="22">
        <f t="shared" si="22"/>
        <v>0.005005117508</v>
      </c>
      <c r="AH365" s="37">
        <f t="shared" si="23"/>
        <v>0.1948069785</v>
      </c>
      <c r="AI365" s="59">
        <f t="shared" ref="AI365:AJ365" si="490">average(X359:X365)</f>
        <v>56924.85714</v>
      </c>
      <c r="AJ365" s="59">
        <f t="shared" si="490"/>
        <v>38485.71429</v>
      </c>
      <c r="AK365" s="60">
        <f t="shared" si="51"/>
        <v>1.479116555</v>
      </c>
      <c r="AL365" s="31"/>
      <c r="AM365" s="72">
        <v>1720523.0</v>
      </c>
      <c r="AN365" s="72">
        <v>1002218.0</v>
      </c>
      <c r="AO365" s="90">
        <f t="shared" si="438"/>
        <v>28799</v>
      </c>
      <c r="AP365" s="61">
        <f t="shared" si="454"/>
        <v>3779</v>
      </c>
      <c r="AQ365" s="90">
        <f t="shared" si="445"/>
        <v>68044</v>
      </c>
      <c r="AR365" s="90">
        <f t="shared" si="461"/>
        <v>33901.85714</v>
      </c>
      <c r="AY365" s="31"/>
      <c r="AZ365" s="31"/>
      <c r="BA365" s="33"/>
      <c r="BB365" s="33"/>
      <c r="BC365" s="31"/>
      <c r="BD365" s="31"/>
      <c r="BE365" s="31"/>
      <c r="BF365" s="31"/>
      <c r="BG365" s="31"/>
      <c r="BH365" s="31"/>
      <c r="BI365" s="31"/>
      <c r="BJ365" s="31"/>
      <c r="BK365" s="31"/>
      <c r="BL365" s="31"/>
      <c r="BM365" s="31"/>
      <c r="BN365" s="31"/>
      <c r="BO365" s="31"/>
      <c r="BP365" s="31"/>
      <c r="BQ365" s="31"/>
      <c r="BR365" s="31"/>
      <c r="BS365" s="31"/>
      <c r="BT365" s="31"/>
    </row>
    <row r="366">
      <c r="A366" s="16">
        <v>44257.0</v>
      </c>
      <c r="B366" s="17">
        <f t="shared" si="302"/>
        <v>5712</v>
      </c>
      <c r="C366" s="71"/>
      <c r="D366" s="71"/>
      <c r="E366" s="72">
        <v>1347026.0</v>
      </c>
      <c r="F366" s="19">
        <f t="shared" si="27"/>
        <v>149645</v>
      </c>
      <c r="G366" s="20">
        <f t="shared" si="2"/>
        <v>0.1110928817</v>
      </c>
      <c r="H366" s="17">
        <f t="shared" si="71"/>
        <v>8948</v>
      </c>
      <c r="I366" s="72">
        <v>1160863.0</v>
      </c>
      <c r="J366" s="20">
        <f t="shared" si="3"/>
        <v>0.8617970254</v>
      </c>
      <c r="K366" s="20">
        <f t="shared" si="18"/>
        <v>0.9695017709</v>
      </c>
      <c r="L366" s="17">
        <f t="shared" si="36"/>
        <v>193</v>
      </c>
      <c r="M366" s="72">
        <v>36518.0</v>
      </c>
      <c r="N366" s="22">
        <f t="shared" si="16"/>
        <v>0.0271100929</v>
      </c>
      <c r="O366" s="36">
        <f t="shared" si="19"/>
        <v>0.03049822905</v>
      </c>
      <c r="P366" s="61"/>
      <c r="Q366" s="61"/>
      <c r="R366" s="73">
        <v>73977.0</v>
      </c>
      <c r="S366" s="61">
        <f t="shared" si="489"/>
        <v>10868049</v>
      </c>
      <c r="T366" s="73">
        <f t="shared" ref="T366:T369" si="492">T367-Y367</f>
        <v>7271678</v>
      </c>
      <c r="U366" s="17">
        <f t="shared" si="59"/>
        <v>5924652</v>
      </c>
      <c r="V366" s="84"/>
      <c r="W366" s="84"/>
      <c r="X366" s="62">
        <v>33174.0</v>
      </c>
      <c r="Y366" s="19">
        <f t="shared" si="264"/>
        <v>58486</v>
      </c>
      <c r="Z366" s="84"/>
      <c r="AA366" s="19">
        <f t="shared" si="20"/>
        <v>26932.14074</v>
      </c>
      <c r="AB366" s="28">
        <f t="shared" si="8"/>
        <v>8.06818057</v>
      </c>
      <c r="AC366" s="29">
        <f t="shared" si="9"/>
        <v>5.398320448</v>
      </c>
      <c r="AD366" s="29">
        <f t="shared" si="10"/>
        <v>10.23914566</v>
      </c>
      <c r="AE366" s="40">
        <f t="shared" si="304"/>
        <v>0.1852428009</v>
      </c>
      <c r="AF366" s="40">
        <f t="shared" si="305"/>
        <v>0.09766439832</v>
      </c>
      <c r="AG366" s="22">
        <f t="shared" si="22"/>
        <v>0.004258510684</v>
      </c>
      <c r="AH366" s="37">
        <f t="shared" si="23"/>
        <v>0.1778047079</v>
      </c>
      <c r="AI366" s="59">
        <f t="shared" ref="AI366:AJ366" si="491">average(X360:X366)</f>
        <v>52316.71429</v>
      </c>
      <c r="AJ366" s="59">
        <f t="shared" si="491"/>
        <v>38901.42857</v>
      </c>
      <c r="AK366" s="60">
        <f t="shared" si="51"/>
        <v>1.344853292</v>
      </c>
      <c r="AL366" s="31"/>
      <c r="AM366" s="106">
        <v>1935478.0</v>
      </c>
      <c r="AN366" s="106">
        <v>1047288.0</v>
      </c>
      <c r="AO366" s="90">
        <f t="shared" si="438"/>
        <v>214955</v>
      </c>
      <c r="AP366" s="61">
        <f t="shared" si="454"/>
        <v>45070</v>
      </c>
      <c r="AQ366" s="90">
        <f t="shared" si="445"/>
        <v>95081.85714</v>
      </c>
      <c r="AR366" s="90">
        <f t="shared" si="461"/>
        <v>36760.28571</v>
      </c>
      <c r="AS366" s="107">
        <v>1535093.0</v>
      </c>
      <c r="AT366" s="107">
        <v>1055290.0</v>
      </c>
      <c r="AU366" s="107">
        <v>309677.0</v>
      </c>
      <c r="AV366" s="107">
        <v>1.0</v>
      </c>
      <c r="AW366" s="107">
        <v>123287.0</v>
      </c>
      <c r="AX366" s="63">
        <v>0.0</v>
      </c>
      <c r="AY366" s="31"/>
      <c r="AZ366" s="31"/>
      <c r="BA366" s="33"/>
      <c r="BB366" s="33"/>
      <c r="BC366" s="31"/>
      <c r="BD366" s="31"/>
      <c r="BE366" s="31"/>
      <c r="BF366" s="31"/>
      <c r="BG366" s="31"/>
      <c r="BH366" s="31"/>
      <c r="BI366" s="31"/>
      <c r="BJ366" s="31"/>
      <c r="BK366" s="31"/>
      <c r="BL366" s="31"/>
      <c r="BM366" s="31"/>
      <c r="BN366" s="31"/>
      <c r="BO366" s="31"/>
      <c r="BP366" s="31"/>
      <c r="BQ366" s="31"/>
      <c r="BR366" s="31"/>
      <c r="BS366" s="31"/>
      <c r="BT366" s="31"/>
    </row>
    <row r="367">
      <c r="A367" s="16">
        <v>44258.0</v>
      </c>
      <c r="B367" s="17">
        <f t="shared" si="302"/>
        <v>6808</v>
      </c>
      <c r="C367" s="71"/>
      <c r="D367" s="71"/>
      <c r="E367" s="72">
        <v>1353834.0</v>
      </c>
      <c r="F367" s="19">
        <f t="shared" si="27"/>
        <v>147197</v>
      </c>
      <c r="G367" s="20">
        <f t="shared" si="2"/>
        <v>0.1087260329</v>
      </c>
      <c r="H367" s="17">
        <f t="shared" si="71"/>
        <v>9053</v>
      </c>
      <c r="I367" s="72">
        <v>1169916.0</v>
      </c>
      <c r="J367" s="20">
        <f t="shared" si="3"/>
        <v>0.8641502577</v>
      </c>
      <c r="K367" s="20">
        <f t="shared" si="18"/>
        <v>0.9695674838</v>
      </c>
      <c r="L367" s="17">
        <f t="shared" si="36"/>
        <v>203</v>
      </c>
      <c r="M367" s="72">
        <v>36721.0</v>
      </c>
      <c r="N367" s="22">
        <f t="shared" si="16"/>
        <v>0.02712370941</v>
      </c>
      <c r="O367" s="36">
        <f t="shared" si="19"/>
        <v>0.03043251616</v>
      </c>
      <c r="P367" s="61"/>
      <c r="Q367" s="61"/>
      <c r="R367" s="73">
        <v>69631.0</v>
      </c>
      <c r="S367" s="61">
        <f t="shared" si="489"/>
        <v>10948193</v>
      </c>
      <c r="T367" s="61">
        <f t="shared" si="492"/>
        <v>7320731</v>
      </c>
      <c r="U367" s="17">
        <f t="shared" si="59"/>
        <v>5966897</v>
      </c>
      <c r="V367" s="84"/>
      <c r="W367" s="84"/>
      <c r="X367" s="62">
        <f>78673+1471</f>
        <v>80144</v>
      </c>
      <c r="Y367" s="25">
        <f>47582+1471</f>
        <v>49053</v>
      </c>
      <c r="Z367" s="84"/>
      <c r="AA367" s="19">
        <f t="shared" si="20"/>
        <v>27113.81852</v>
      </c>
      <c r="AB367" s="28">
        <f t="shared" si="8"/>
        <v>8.086806063</v>
      </c>
      <c r="AC367" s="29">
        <f t="shared" si="9"/>
        <v>5.407406669</v>
      </c>
      <c r="AD367" s="29">
        <f t="shared" si="10"/>
        <v>7.205199765</v>
      </c>
      <c r="AE367" s="40">
        <f t="shared" si="304"/>
        <v>0.1849315321</v>
      </c>
      <c r="AF367" s="40">
        <f t="shared" si="305"/>
        <v>0.1387886572</v>
      </c>
      <c r="AG367" s="22">
        <f t="shared" si="22"/>
        <v>0.005054096951</v>
      </c>
      <c r="AH367" s="37">
        <f t="shared" si="23"/>
        <v>0.1773719072</v>
      </c>
      <c r="AI367" s="59">
        <f t="shared" ref="AI367:AJ367" si="493">average(X361:X367)</f>
        <v>53335.28571</v>
      </c>
      <c r="AJ367" s="59">
        <f t="shared" si="493"/>
        <v>38412.42857</v>
      </c>
      <c r="AK367" s="60">
        <f t="shared" si="51"/>
        <v>1.388490332</v>
      </c>
      <c r="AL367" s="31"/>
      <c r="AM367" s="72">
        <v>2104967.0</v>
      </c>
      <c r="AN367" s="72">
        <v>1076409.0</v>
      </c>
      <c r="AO367" s="90">
        <f t="shared" si="438"/>
        <v>169489</v>
      </c>
      <c r="AP367" s="61">
        <f t="shared" si="454"/>
        <v>29121</v>
      </c>
      <c r="AQ367" s="90">
        <f t="shared" si="445"/>
        <v>105975.5714</v>
      </c>
      <c r="AR367" s="90">
        <f t="shared" si="461"/>
        <v>35822.71429</v>
      </c>
      <c r="AS367" s="107">
        <v>1584300.0</v>
      </c>
      <c r="AT367" s="107">
        <v>1075729.0</v>
      </c>
      <c r="AU367" s="107">
        <v>381939.0</v>
      </c>
      <c r="AV367" s="107">
        <v>680.0</v>
      </c>
      <c r="AW367" s="107">
        <v>138728.0</v>
      </c>
      <c r="AX367" s="107">
        <v>0.0</v>
      </c>
      <c r="AY367" s="31"/>
      <c r="AZ367" s="31"/>
      <c r="BA367" s="33"/>
      <c r="BB367" s="33"/>
      <c r="BC367" s="31"/>
      <c r="BD367" s="31"/>
      <c r="BE367" s="31"/>
      <c r="BF367" s="31"/>
      <c r="BG367" s="31"/>
      <c r="BH367" s="31"/>
      <c r="BI367" s="31"/>
      <c r="BJ367" s="31"/>
      <c r="BK367" s="31"/>
      <c r="BL367" s="31"/>
      <c r="BM367" s="31"/>
      <c r="BN367" s="31"/>
      <c r="BO367" s="31"/>
      <c r="BP367" s="31"/>
      <c r="BQ367" s="31"/>
      <c r="BR367" s="31"/>
      <c r="BS367" s="31"/>
      <c r="BT367" s="31"/>
    </row>
    <row r="368">
      <c r="A368" s="16">
        <v>44259.0</v>
      </c>
      <c r="B368" s="17">
        <f t="shared" si="302"/>
        <v>7264</v>
      </c>
      <c r="C368" s="71"/>
      <c r="D368" s="71"/>
      <c r="E368" s="72">
        <v>1361098.0</v>
      </c>
      <c r="F368" s="19">
        <f t="shared" si="27"/>
        <v>147845</v>
      </c>
      <c r="G368" s="20">
        <f t="shared" si="2"/>
        <v>0.1086218626</v>
      </c>
      <c r="H368" s="17">
        <f t="shared" si="71"/>
        <v>6440</v>
      </c>
      <c r="I368" s="72">
        <v>1176356.0</v>
      </c>
      <c r="J368" s="20">
        <f t="shared" si="3"/>
        <v>0.8642698762</v>
      </c>
      <c r="K368" s="20">
        <f t="shared" si="18"/>
        <v>0.9695883711</v>
      </c>
      <c r="L368" s="17">
        <f t="shared" si="36"/>
        <v>176</v>
      </c>
      <c r="M368" s="72">
        <v>36897.0</v>
      </c>
      <c r="N368" s="22">
        <f t="shared" si="16"/>
        <v>0.02710826112</v>
      </c>
      <c r="O368" s="36">
        <f t="shared" si="19"/>
        <v>0.0304116289</v>
      </c>
      <c r="P368" s="61"/>
      <c r="Q368" s="61"/>
      <c r="R368" s="73">
        <v>67095.0</v>
      </c>
      <c r="S368" s="61">
        <f t="shared" si="489"/>
        <v>11011244</v>
      </c>
      <c r="T368" s="61">
        <f t="shared" si="492"/>
        <v>7364154</v>
      </c>
      <c r="U368" s="17">
        <f t="shared" si="59"/>
        <v>6003056</v>
      </c>
      <c r="V368" s="84"/>
      <c r="W368" s="84"/>
      <c r="X368" s="62">
        <v>63051.0</v>
      </c>
      <c r="Y368" s="91">
        <f>38493+4930</f>
        <v>43423</v>
      </c>
      <c r="Z368" s="84"/>
      <c r="AA368" s="19">
        <f t="shared" si="20"/>
        <v>27274.64444</v>
      </c>
      <c r="AB368" s="28">
        <f t="shared" si="8"/>
        <v>8.089971479</v>
      </c>
      <c r="AC368" s="29">
        <f t="shared" si="9"/>
        <v>5.410450974</v>
      </c>
      <c r="AD368" s="29">
        <f t="shared" si="10"/>
        <v>5.977835903</v>
      </c>
      <c r="AE368" s="40">
        <f t="shared" si="304"/>
        <v>0.1848274764</v>
      </c>
      <c r="AF368" s="40">
        <f t="shared" si="305"/>
        <v>0.1672846188</v>
      </c>
      <c r="AG368" s="22">
        <f t="shared" si="22"/>
        <v>0.005365502713</v>
      </c>
      <c r="AH368" s="37">
        <f t="shared" si="23"/>
        <v>0.1771467568</v>
      </c>
      <c r="AI368" s="59">
        <f t="shared" ref="AI368:AJ368" si="494">average(X362:X368)</f>
        <v>52407.71429</v>
      </c>
      <c r="AJ368" s="59">
        <f t="shared" si="494"/>
        <v>37470.14286</v>
      </c>
      <c r="AK368" s="60">
        <f t="shared" si="51"/>
        <v>1.398652642</v>
      </c>
      <c r="AL368" s="31"/>
      <c r="AM368" s="72">
        <v>2286123.0</v>
      </c>
      <c r="AN368" s="72">
        <v>1100228.0</v>
      </c>
      <c r="AO368" s="90">
        <f t="shared" si="438"/>
        <v>181156</v>
      </c>
      <c r="AP368" s="61">
        <f t="shared" si="454"/>
        <v>23819</v>
      </c>
      <c r="AQ368" s="90">
        <f t="shared" si="445"/>
        <v>117743.2857</v>
      </c>
      <c r="AR368" s="90">
        <f t="shared" si="461"/>
        <v>35211.85714</v>
      </c>
      <c r="AS368" s="107">
        <v>1646685.0</v>
      </c>
      <c r="AT368" s="107">
        <v>1098550.0</v>
      </c>
      <c r="AU368" s="107">
        <v>479119.0</v>
      </c>
      <c r="AV368" s="107">
        <v>1676.0</v>
      </c>
      <c r="AW368" s="107">
        <v>160319.0</v>
      </c>
      <c r="AX368" s="107">
        <v>2.0</v>
      </c>
      <c r="AY368" s="31"/>
      <c r="AZ368" s="31"/>
      <c r="BA368" s="33"/>
      <c r="BB368" s="33"/>
      <c r="BC368" s="31"/>
      <c r="BD368" s="31"/>
      <c r="BE368" s="31"/>
      <c r="BF368" s="31"/>
      <c r="BG368" s="31"/>
      <c r="BH368" s="31"/>
      <c r="BI368" s="31"/>
      <c r="BJ368" s="31"/>
      <c r="BK368" s="31"/>
      <c r="BL368" s="31"/>
      <c r="BM368" s="31"/>
      <c r="BN368" s="31"/>
      <c r="BO368" s="31"/>
      <c r="BP368" s="31"/>
      <c r="BQ368" s="31"/>
      <c r="BR368" s="31"/>
      <c r="BS368" s="31"/>
      <c r="BT368" s="31"/>
    </row>
    <row r="369">
      <c r="A369" s="16">
        <v>44260.0</v>
      </c>
      <c r="B369" s="17">
        <f t="shared" si="302"/>
        <v>6971</v>
      </c>
      <c r="C369" s="71"/>
      <c r="D369" s="71"/>
      <c r="E369" s="72">
        <v>1368069.0</v>
      </c>
      <c r="F369" s="19">
        <f t="shared" si="27"/>
        <v>148356</v>
      </c>
      <c r="G369" s="20">
        <f t="shared" si="2"/>
        <v>0.1084418988</v>
      </c>
      <c r="H369" s="17">
        <f t="shared" si="71"/>
        <v>6331</v>
      </c>
      <c r="I369" s="72">
        <v>1182687.0</v>
      </c>
      <c r="J369" s="20">
        <f t="shared" si="3"/>
        <v>0.8644936769</v>
      </c>
      <c r="K369" s="20">
        <f t="shared" si="18"/>
        <v>0.9696436785</v>
      </c>
      <c r="L369" s="17">
        <f t="shared" si="36"/>
        <v>129</v>
      </c>
      <c r="M369" s="72">
        <v>37026.0</v>
      </c>
      <c r="N369" s="22">
        <f t="shared" si="16"/>
        <v>0.02706442438</v>
      </c>
      <c r="O369" s="36">
        <f t="shared" si="19"/>
        <v>0.03035632153</v>
      </c>
      <c r="P369" s="61"/>
      <c r="Q369" s="61"/>
      <c r="R369" s="73">
        <v>66546.0</v>
      </c>
      <c r="S369" s="61">
        <f t="shared" si="489"/>
        <v>11047351</v>
      </c>
      <c r="T369" s="61">
        <f t="shared" si="492"/>
        <v>7385423</v>
      </c>
      <c r="U369" s="17">
        <f t="shared" si="59"/>
        <v>6017354</v>
      </c>
      <c r="V369" s="84"/>
      <c r="W369" s="84"/>
      <c r="X369" s="62">
        <v>36107.0</v>
      </c>
      <c r="Y369" s="62">
        <v>21269.0</v>
      </c>
      <c r="Z369" s="84"/>
      <c r="AA369" s="19">
        <f t="shared" si="20"/>
        <v>27353.41852</v>
      </c>
      <c r="AB369" s="28">
        <f t="shared" si="8"/>
        <v>8.075141678</v>
      </c>
      <c r="AC369" s="29">
        <f t="shared" si="9"/>
        <v>5.398428734</v>
      </c>
      <c r="AD369" s="29">
        <f t="shared" si="10"/>
        <v>3.051068713</v>
      </c>
      <c r="AE369" s="40">
        <f t="shared" si="304"/>
        <v>0.1852390852</v>
      </c>
      <c r="AF369" s="40">
        <f t="shared" si="305"/>
        <v>0.3277540082</v>
      </c>
      <c r="AG369" s="22">
        <f t="shared" si="22"/>
        <v>0.005121600355</v>
      </c>
      <c r="AH369" s="37">
        <f t="shared" si="23"/>
        <v>0.1854147354</v>
      </c>
      <c r="AI369" s="59">
        <f t="shared" ref="AI369:AJ369" si="495">average(X363:X369)</f>
        <v>48441.28571</v>
      </c>
      <c r="AJ369" s="59">
        <f t="shared" si="495"/>
        <v>34827.71429</v>
      </c>
      <c r="AK369" s="60">
        <f t="shared" si="51"/>
        <v>1.390883287</v>
      </c>
      <c r="AL369" s="31"/>
      <c r="AM369" s="72">
        <v>2413615.0</v>
      </c>
      <c r="AN369" s="72">
        <v>1114537.0</v>
      </c>
      <c r="AO369" s="90">
        <f t="shared" si="438"/>
        <v>127492</v>
      </c>
      <c r="AP369" s="61">
        <f t="shared" si="454"/>
        <v>14309</v>
      </c>
      <c r="AQ369" s="90">
        <f t="shared" si="445"/>
        <v>118576.2857</v>
      </c>
      <c r="AR369" s="90">
        <f t="shared" si="461"/>
        <v>35523.85714</v>
      </c>
      <c r="AS369" s="107">
        <v>1692016.0</v>
      </c>
      <c r="AT369" s="107">
        <v>1111938.0</v>
      </c>
      <c r="AU369" s="107">
        <v>541888.0</v>
      </c>
      <c r="AV369" s="107">
        <v>2597.0</v>
      </c>
      <c r="AW369" s="107">
        <v>179711.0</v>
      </c>
      <c r="AX369" s="107">
        <v>2.0</v>
      </c>
      <c r="AY369" s="31"/>
      <c r="AZ369" s="31"/>
      <c r="BA369" s="33"/>
      <c r="BB369" s="33"/>
      <c r="BC369" s="31"/>
      <c r="BD369" s="31"/>
      <c r="BE369" s="31"/>
      <c r="BF369" s="31"/>
      <c r="BG369" s="31"/>
      <c r="BH369" s="31"/>
      <c r="BI369" s="31"/>
      <c r="BJ369" s="31"/>
      <c r="BK369" s="31"/>
      <c r="BL369" s="31"/>
      <c r="BM369" s="31"/>
      <c r="BN369" s="31"/>
      <c r="BO369" s="31"/>
      <c r="BP369" s="31"/>
      <c r="BQ369" s="31"/>
      <c r="BR369" s="31"/>
      <c r="BS369" s="31"/>
      <c r="BT369" s="31"/>
    </row>
    <row r="370">
      <c r="A370" s="16">
        <v>44261.0</v>
      </c>
      <c r="B370" s="17">
        <f t="shared" si="302"/>
        <v>5767</v>
      </c>
      <c r="C370" s="71"/>
      <c r="D370" s="71"/>
      <c r="E370" s="72">
        <v>1373836.0</v>
      </c>
      <c r="F370" s="19">
        <f t="shared" si="27"/>
        <v>147172</v>
      </c>
      <c r="G370" s="20">
        <f t="shared" si="2"/>
        <v>0.1071248679</v>
      </c>
      <c r="H370" s="17">
        <f t="shared" si="71"/>
        <v>6823</v>
      </c>
      <c r="I370" s="72">
        <v>1189510.0</v>
      </c>
      <c r="J370" s="20">
        <f t="shared" si="3"/>
        <v>0.8658311472</v>
      </c>
      <c r="K370" s="20">
        <f t="shared" si="18"/>
        <v>0.9697113472</v>
      </c>
      <c r="L370" s="17">
        <f t="shared" si="36"/>
        <v>128</v>
      </c>
      <c r="M370" s="72">
        <v>37154.0</v>
      </c>
      <c r="N370" s="22">
        <f t="shared" si="16"/>
        <v>0.02704398487</v>
      </c>
      <c r="O370" s="36">
        <f t="shared" si="19"/>
        <v>0.0302886528</v>
      </c>
      <c r="P370" s="61"/>
      <c r="Q370" s="61"/>
      <c r="R370" s="73">
        <v>66525.0</v>
      </c>
      <c r="S370" s="61">
        <f t="shared" si="489"/>
        <v>11126096</v>
      </c>
      <c r="T370" s="73">
        <v>7420374.0</v>
      </c>
      <c r="U370" s="17">
        <f t="shared" si="59"/>
        <v>6046538</v>
      </c>
      <c r="V370" s="84"/>
      <c r="W370" s="84"/>
      <c r="X370" s="108">
        <v>78745.0</v>
      </c>
      <c r="Y370" s="62">
        <v>34951.0</v>
      </c>
      <c r="Z370" s="84"/>
      <c r="AA370" s="19">
        <f t="shared" si="20"/>
        <v>27482.86667</v>
      </c>
      <c r="AB370" s="28">
        <f t="shared" si="8"/>
        <v>8.098561983</v>
      </c>
      <c r="AC370" s="29">
        <f t="shared" si="9"/>
        <v>5.401208004</v>
      </c>
      <c r="AD370" s="29">
        <f t="shared" si="10"/>
        <v>6.060516733</v>
      </c>
      <c r="AE370" s="40">
        <f t="shared" si="304"/>
        <v>0.1851437677</v>
      </c>
      <c r="AF370" s="40">
        <f t="shared" si="305"/>
        <v>0.165002432</v>
      </c>
      <c r="AG370" s="22">
        <f t="shared" si="22"/>
        <v>0.004215430654</v>
      </c>
      <c r="AH370" s="37">
        <f t="shared" si="23"/>
        <v>0.1809655105</v>
      </c>
      <c r="AI370" s="59">
        <f t="shared" ref="AI370:AJ370" si="496">average(X364:X370)</f>
        <v>51762.71429</v>
      </c>
      <c r="AJ370" s="59">
        <f t="shared" si="496"/>
        <v>35335.85714</v>
      </c>
      <c r="AK370" s="60">
        <f t="shared" si="51"/>
        <v>1.464877846</v>
      </c>
      <c r="AL370" s="31"/>
      <c r="AM370" s="72">
        <v>2552265.0</v>
      </c>
      <c r="AN370" s="72">
        <v>1130524.0</v>
      </c>
      <c r="AO370" s="90">
        <f t="shared" si="438"/>
        <v>138650</v>
      </c>
      <c r="AP370" s="61">
        <f t="shared" si="454"/>
        <v>15987</v>
      </c>
      <c r="AQ370" s="90">
        <f t="shared" si="445"/>
        <v>133728.5714</v>
      </c>
      <c r="AR370" s="90">
        <f t="shared" si="461"/>
        <v>21164.85714</v>
      </c>
      <c r="AS370" s="107">
        <v>1741784.0</v>
      </c>
      <c r="AT370" s="107">
        <v>1126353.0</v>
      </c>
      <c r="AU370" s="107">
        <v>604456.0</v>
      </c>
      <c r="AV370" s="107">
        <v>4169.0</v>
      </c>
      <c r="AW370" s="107">
        <v>206025.0</v>
      </c>
      <c r="AX370" s="107">
        <v>2.0</v>
      </c>
      <c r="AY370" s="31"/>
      <c r="AZ370" s="31"/>
      <c r="BA370" s="33"/>
      <c r="BB370" s="33"/>
      <c r="BC370" s="31"/>
      <c r="BD370" s="31"/>
      <c r="BE370" s="31"/>
      <c r="BF370" s="31"/>
      <c r="BG370" s="31"/>
      <c r="BH370" s="31"/>
      <c r="BI370" s="31"/>
      <c r="BJ370" s="31"/>
      <c r="BK370" s="31"/>
      <c r="BL370" s="31"/>
      <c r="BM370" s="31"/>
      <c r="BN370" s="31"/>
      <c r="BO370" s="31"/>
      <c r="BP370" s="31"/>
      <c r="BQ370" s="31"/>
      <c r="BR370" s="31"/>
      <c r="BS370" s="31"/>
      <c r="BT370" s="31"/>
    </row>
    <row r="371">
      <c r="A371" s="109">
        <v>44262.0</v>
      </c>
      <c r="B371" s="17">
        <f t="shared" si="302"/>
        <v>5826</v>
      </c>
      <c r="C371" s="71"/>
      <c r="D371" s="71"/>
      <c r="E371" s="110">
        <v>1379662.0</v>
      </c>
      <c r="F371" s="19">
        <f t="shared" si="27"/>
        <v>147740</v>
      </c>
      <c r="G371" s="20">
        <f t="shared" si="2"/>
        <v>0.1070841989</v>
      </c>
      <c r="H371" s="17">
        <f t="shared" si="71"/>
        <v>5146</v>
      </c>
      <c r="I371" s="110">
        <v>1194656.0</v>
      </c>
      <c r="J371" s="20">
        <f t="shared" si="3"/>
        <v>0.8659048376</v>
      </c>
      <c r="K371" s="20">
        <f t="shared" si="18"/>
        <v>0.9697497082</v>
      </c>
      <c r="L371" s="17">
        <f t="shared" si="36"/>
        <v>112</v>
      </c>
      <c r="M371" s="110">
        <v>37266.0</v>
      </c>
      <c r="N371" s="22">
        <f t="shared" si="16"/>
        <v>0.02701096355</v>
      </c>
      <c r="O371" s="36">
        <f t="shared" si="19"/>
        <v>0.03025029182</v>
      </c>
      <c r="P371" s="61"/>
      <c r="Q371" s="61"/>
      <c r="R371" s="111">
        <v>67659.0</v>
      </c>
      <c r="S371" s="112"/>
      <c r="T371" s="113"/>
      <c r="U371" s="90"/>
      <c r="V371" s="84"/>
      <c r="W371" s="84"/>
      <c r="X371" s="108">
        <v>43900.0</v>
      </c>
      <c r="Y371" s="108">
        <v>29884.0</v>
      </c>
      <c r="Z371" s="84"/>
      <c r="AA371" s="114"/>
      <c r="AB371" s="115"/>
      <c r="AC371" s="116"/>
      <c r="AD371" s="29">
        <f t="shared" si="10"/>
        <v>5.129419842</v>
      </c>
      <c r="AE371" s="117"/>
      <c r="AF371" s="40">
        <f>B371/Y371</f>
        <v>0.1949538214</v>
      </c>
      <c r="AG371" s="22">
        <f t="shared" si="22"/>
        <v>0.004240680838</v>
      </c>
      <c r="AH371" s="37">
        <f t="shared" si="23"/>
        <v>0.1758865027</v>
      </c>
      <c r="AI371" s="59">
        <f t="shared" ref="AI371:AJ371" si="497">average(X365:X371)</f>
        <v>52972.14286</v>
      </c>
      <c r="AJ371" s="59">
        <f t="shared" si="497"/>
        <v>36572.28571</v>
      </c>
      <c r="AK371" s="60">
        <f t="shared" si="51"/>
        <v>1.448423084</v>
      </c>
      <c r="AL371" s="31"/>
      <c r="AM371" s="110">
        <v>2888757.0</v>
      </c>
      <c r="AN371" s="110">
        <v>1133787.0</v>
      </c>
      <c r="AO371" s="90">
        <f t="shared" si="438"/>
        <v>336492</v>
      </c>
      <c r="AP371" s="61">
        <f t="shared" si="454"/>
        <v>3263</v>
      </c>
      <c r="AQ371" s="90">
        <f t="shared" si="445"/>
        <v>171004.7143</v>
      </c>
      <c r="AR371" s="90">
        <f t="shared" si="461"/>
        <v>19335.42857</v>
      </c>
      <c r="AS371" s="107">
        <v>2049551.0</v>
      </c>
      <c r="AT371" s="107">
        <v>1129340.0</v>
      </c>
      <c r="AU371" s="107">
        <v>623474.0</v>
      </c>
      <c r="AV371" s="107">
        <v>4445.0</v>
      </c>
      <c r="AW371" s="107">
        <v>215632.0</v>
      </c>
      <c r="AX371" s="107">
        <v>2.0</v>
      </c>
      <c r="AY371" s="31"/>
      <c r="AZ371" s="31"/>
      <c r="BA371" s="33"/>
      <c r="BB371" s="33"/>
      <c r="BC371" s="31"/>
      <c r="BD371" s="31"/>
      <c r="BE371" s="31"/>
      <c r="BF371" s="31"/>
      <c r="BG371" s="31"/>
      <c r="BH371" s="31"/>
      <c r="BI371" s="31"/>
      <c r="BJ371" s="31"/>
      <c r="BK371" s="31"/>
      <c r="BL371" s="31"/>
      <c r="BM371" s="31"/>
      <c r="BN371" s="31"/>
      <c r="BO371" s="31"/>
      <c r="BP371" s="31"/>
      <c r="BQ371" s="31"/>
      <c r="BR371" s="31"/>
      <c r="BS371" s="31"/>
      <c r="BT371" s="31"/>
    </row>
    <row r="372">
      <c r="A372" s="118"/>
      <c r="B372" s="61"/>
      <c r="C372" s="71"/>
      <c r="D372" s="71"/>
      <c r="E372" s="82"/>
      <c r="F372" s="82"/>
      <c r="G372" s="71"/>
      <c r="H372" s="71"/>
      <c r="I372" s="82"/>
      <c r="J372" s="71"/>
      <c r="K372" s="71"/>
      <c r="L372" s="37"/>
      <c r="M372" s="82"/>
      <c r="N372" s="84"/>
      <c r="O372" s="71"/>
      <c r="P372" s="61"/>
      <c r="Q372" s="61"/>
      <c r="R372" s="61"/>
      <c r="S372" s="61"/>
      <c r="T372" s="119"/>
      <c r="U372" s="61"/>
      <c r="V372" s="84"/>
      <c r="W372" s="84"/>
      <c r="X372" s="84"/>
      <c r="Y372" s="82"/>
      <c r="Z372" s="84"/>
      <c r="AA372" s="84"/>
      <c r="AB372" s="84"/>
      <c r="AC372" s="84"/>
      <c r="AD372" s="84"/>
      <c r="AE372" s="84"/>
      <c r="AF372" s="84"/>
      <c r="AG372" s="84"/>
      <c r="AH372" s="31"/>
      <c r="AI372" s="31"/>
      <c r="AJ372" s="31"/>
      <c r="AK372" s="31"/>
      <c r="AL372" s="31"/>
      <c r="AM372" s="82"/>
      <c r="AN372" s="82"/>
      <c r="AO372" s="71"/>
      <c r="AP372" s="71"/>
      <c r="AQ372" s="73"/>
      <c r="AR372" s="61"/>
      <c r="AS372" s="31"/>
      <c r="AT372" s="31"/>
      <c r="AU372" s="31"/>
      <c r="AV372" s="31"/>
      <c r="AW372" s="31"/>
      <c r="AX372" s="31"/>
      <c r="AY372" s="31"/>
      <c r="AZ372" s="31"/>
      <c r="BA372" s="33"/>
      <c r="BB372" s="33"/>
      <c r="BC372" s="31"/>
      <c r="BD372" s="31"/>
      <c r="BE372" s="31"/>
      <c r="BF372" s="31"/>
      <c r="BG372" s="31"/>
      <c r="BH372" s="31"/>
      <c r="BI372" s="31"/>
      <c r="BJ372" s="31"/>
      <c r="BK372" s="31"/>
      <c r="BL372" s="31"/>
      <c r="BM372" s="31"/>
      <c r="BN372" s="31"/>
      <c r="BO372" s="31"/>
      <c r="BP372" s="31"/>
      <c r="BQ372" s="31"/>
      <c r="BR372" s="31"/>
      <c r="BS372" s="31"/>
      <c r="BT372" s="31"/>
    </row>
    <row r="373">
      <c r="A373" s="118"/>
      <c r="B373" s="61"/>
      <c r="C373" s="71"/>
      <c r="D373" s="71"/>
      <c r="E373" s="82"/>
      <c r="F373" s="82"/>
      <c r="G373" s="71"/>
      <c r="H373" s="71"/>
      <c r="I373" s="82"/>
      <c r="J373" s="71"/>
      <c r="K373" s="71"/>
      <c r="L373" s="71"/>
      <c r="M373" s="82"/>
      <c r="N373" s="84"/>
      <c r="O373" s="71"/>
      <c r="P373" s="61"/>
      <c r="Q373" s="61"/>
      <c r="R373" s="61"/>
      <c r="S373" s="61"/>
      <c r="T373" s="119"/>
      <c r="U373" s="61"/>
      <c r="V373" s="84"/>
      <c r="W373" s="84"/>
      <c r="X373" s="84"/>
      <c r="Y373" s="82"/>
      <c r="Z373" s="84"/>
      <c r="AA373" s="84"/>
      <c r="AB373" s="84"/>
      <c r="AC373" s="84"/>
      <c r="AD373" s="84"/>
      <c r="AE373" s="84"/>
      <c r="AF373" s="84"/>
      <c r="AG373" s="84"/>
      <c r="AH373" s="31"/>
      <c r="AI373" s="31"/>
      <c r="AJ373" s="31"/>
      <c r="AK373" s="31"/>
      <c r="AL373" s="31"/>
      <c r="AM373" s="84"/>
      <c r="AN373" s="84"/>
      <c r="AO373" s="71"/>
      <c r="AP373" s="71"/>
      <c r="AQ373" s="73"/>
      <c r="AR373" s="61"/>
      <c r="AS373" s="31"/>
      <c r="AT373" s="31"/>
      <c r="AU373" s="31"/>
      <c r="AV373" s="31"/>
      <c r="AW373" s="31"/>
      <c r="AX373" s="31"/>
      <c r="AY373" s="31"/>
      <c r="AZ373" s="31"/>
      <c r="BA373" s="33"/>
      <c r="BB373" s="33"/>
      <c r="BC373" s="31"/>
      <c r="BD373" s="31"/>
      <c r="BE373" s="31"/>
      <c r="BF373" s="31"/>
      <c r="BG373" s="31"/>
      <c r="BH373" s="31"/>
      <c r="BI373" s="31"/>
      <c r="BJ373" s="31"/>
      <c r="BK373" s="31"/>
      <c r="BL373" s="31"/>
      <c r="BM373" s="31"/>
      <c r="BN373" s="31"/>
      <c r="BO373" s="31"/>
      <c r="BP373" s="31"/>
      <c r="BQ373" s="31"/>
      <c r="BR373" s="31"/>
      <c r="BS373" s="31"/>
      <c r="BT373" s="31"/>
    </row>
    <row r="374">
      <c r="A374" s="118"/>
      <c r="B374" s="61"/>
      <c r="C374" s="71"/>
      <c r="D374" s="71"/>
      <c r="E374" s="82"/>
      <c r="F374" s="82"/>
      <c r="G374" s="71"/>
      <c r="H374" s="71"/>
      <c r="I374" s="82"/>
      <c r="J374" s="71"/>
      <c r="K374" s="71"/>
      <c r="L374" s="71"/>
      <c r="M374" s="82"/>
      <c r="N374" s="84"/>
      <c r="O374" s="71"/>
      <c r="P374" s="61"/>
      <c r="Q374" s="61"/>
      <c r="R374" s="61"/>
      <c r="S374" s="61"/>
      <c r="T374" s="119"/>
      <c r="U374" s="61"/>
      <c r="V374" s="84"/>
      <c r="W374" s="84"/>
      <c r="X374" s="84"/>
      <c r="Y374" s="82"/>
      <c r="Z374" s="84"/>
      <c r="AA374" s="84"/>
      <c r="AB374" s="84"/>
      <c r="AC374" s="84"/>
      <c r="AD374" s="84"/>
      <c r="AE374" s="84"/>
      <c r="AF374" s="84"/>
      <c r="AG374" s="84"/>
      <c r="AH374" s="31"/>
      <c r="AI374" s="31"/>
      <c r="AJ374" s="31"/>
      <c r="AK374" s="31"/>
      <c r="AL374" s="31"/>
      <c r="AM374" s="84"/>
      <c r="AN374" s="82"/>
      <c r="AO374" s="71"/>
      <c r="AP374" s="71"/>
      <c r="AQ374" s="73"/>
      <c r="AR374" s="61"/>
      <c r="AS374" s="31"/>
      <c r="AT374" s="31"/>
      <c r="AU374" s="31"/>
      <c r="AV374" s="31"/>
      <c r="AW374" s="31"/>
      <c r="AX374" s="31"/>
      <c r="AY374" s="31"/>
      <c r="AZ374" s="31"/>
      <c r="BA374" s="33"/>
      <c r="BB374" s="33"/>
      <c r="BC374" s="31"/>
      <c r="BD374" s="31"/>
      <c r="BE374" s="31"/>
      <c r="BF374" s="31"/>
      <c r="BG374" s="31"/>
      <c r="BH374" s="31"/>
      <c r="BI374" s="31"/>
      <c r="BM374" s="31"/>
      <c r="BN374" s="31"/>
      <c r="BO374" s="31"/>
      <c r="BP374" s="31"/>
      <c r="BQ374" s="31"/>
      <c r="BR374" s="31"/>
      <c r="BS374" s="31"/>
      <c r="BT374" s="31"/>
    </row>
    <row r="375">
      <c r="A375" s="118"/>
      <c r="B375" s="61"/>
      <c r="C375" s="71"/>
      <c r="D375" s="71"/>
      <c r="E375" s="82"/>
      <c r="F375" s="82"/>
      <c r="G375" s="71"/>
      <c r="H375" s="71"/>
      <c r="I375" s="82"/>
      <c r="J375" s="71"/>
      <c r="K375" s="71"/>
      <c r="L375" s="71"/>
      <c r="M375" s="82"/>
      <c r="N375" s="84"/>
      <c r="O375" s="71"/>
      <c r="P375" s="61"/>
      <c r="Q375" s="61"/>
      <c r="R375" s="61"/>
      <c r="S375" s="61"/>
      <c r="T375" s="119"/>
      <c r="U375" s="61"/>
      <c r="V375" s="84"/>
      <c r="W375" s="84"/>
      <c r="X375" s="84"/>
      <c r="Y375" s="82"/>
      <c r="Z375" s="84"/>
      <c r="AA375" s="84"/>
      <c r="AB375" s="84"/>
      <c r="AC375" s="84"/>
      <c r="AD375" s="84"/>
      <c r="AE375" s="84"/>
      <c r="AF375" s="84"/>
      <c r="AG375" s="84"/>
      <c r="AH375" s="31"/>
      <c r="AI375" s="31"/>
      <c r="AJ375" s="31"/>
      <c r="AK375" s="31"/>
      <c r="AL375" s="31"/>
      <c r="AM375" s="84"/>
      <c r="AN375" s="82"/>
      <c r="AO375" s="71"/>
      <c r="AP375" s="71"/>
      <c r="AQ375" s="73"/>
      <c r="AR375" s="61"/>
      <c r="AS375" s="31"/>
      <c r="AT375" s="31"/>
      <c r="AU375" s="31"/>
      <c r="AV375" s="31"/>
      <c r="AW375" s="31"/>
      <c r="AX375" s="31"/>
      <c r="AY375" s="31"/>
      <c r="AZ375" s="31"/>
      <c r="BA375" s="33"/>
      <c r="BB375" s="33"/>
      <c r="BC375" s="31"/>
      <c r="BD375" s="31"/>
      <c r="BE375" s="31"/>
      <c r="BF375" s="31"/>
      <c r="BG375" s="31"/>
      <c r="BH375" s="31"/>
      <c r="BI375" s="31"/>
      <c r="BM375" s="31"/>
      <c r="BN375" s="31"/>
      <c r="BO375" s="31"/>
      <c r="BP375" s="31"/>
      <c r="BQ375" s="31"/>
      <c r="BR375" s="31"/>
      <c r="BS375" s="31"/>
      <c r="BT375" s="31"/>
    </row>
    <row r="376">
      <c r="A376" s="118"/>
      <c r="B376" s="61"/>
      <c r="C376" s="71"/>
      <c r="D376" s="71"/>
      <c r="E376" s="82"/>
      <c r="F376" s="82"/>
      <c r="G376" s="71"/>
      <c r="H376" s="71"/>
      <c r="I376" s="82"/>
      <c r="J376" s="71"/>
      <c r="K376" s="71"/>
      <c r="L376" s="71"/>
      <c r="M376" s="82"/>
      <c r="N376" s="84"/>
      <c r="O376" s="71"/>
      <c r="P376" s="61"/>
      <c r="Q376" s="61"/>
      <c r="R376" s="61"/>
      <c r="S376" s="61"/>
      <c r="T376" s="119"/>
      <c r="U376" s="61"/>
      <c r="V376" s="84"/>
      <c r="W376" s="84"/>
      <c r="X376" s="84"/>
      <c r="Y376" s="82"/>
      <c r="Z376" s="84"/>
      <c r="AA376" s="84"/>
      <c r="AB376" s="84"/>
      <c r="AC376" s="84"/>
      <c r="AD376" s="84"/>
      <c r="AE376" s="84"/>
      <c r="AF376" s="84"/>
      <c r="AG376" s="84"/>
      <c r="AH376" s="31"/>
      <c r="AI376" s="31"/>
      <c r="AJ376" s="31"/>
      <c r="AK376" s="31"/>
      <c r="AL376" s="31"/>
      <c r="AM376" s="84"/>
      <c r="AN376" s="82"/>
      <c r="AO376" s="71"/>
      <c r="AP376" s="71"/>
      <c r="AQ376" s="73"/>
      <c r="AR376" s="61"/>
      <c r="AS376" s="31"/>
      <c r="AT376" s="31"/>
      <c r="AU376" s="31"/>
      <c r="AV376" s="31"/>
      <c r="AW376" s="31"/>
      <c r="AX376" s="31"/>
      <c r="AY376" s="31"/>
      <c r="AZ376" s="31"/>
      <c r="BA376" s="33"/>
      <c r="BB376" s="33"/>
      <c r="BC376" s="31"/>
      <c r="BD376" s="31"/>
      <c r="BE376" s="31"/>
      <c r="BF376" s="31"/>
      <c r="BG376" s="31"/>
      <c r="BH376" s="31"/>
      <c r="BI376" s="31"/>
      <c r="BJ376" s="31"/>
      <c r="BK376" s="31"/>
      <c r="BL376" s="31"/>
      <c r="BM376" s="31"/>
      <c r="BN376" s="31"/>
      <c r="BO376" s="31"/>
      <c r="BP376" s="31"/>
      <c r="BQ376" s="31"/>
      <c r="BR376" s="31"/>
      <c r="BS376" s="31"/>
      <c r="BT376" s="31"/>
    </row>
    <row r="377">
      <c r="A377" s="118"/>
      <c r="B377" s="61"/>
      <c r="C377" s="71"/>
      <c r="D377" s="71"/>
      <c r="E377" s="82"/>
      <c r="F377" s="82"/>
      <c r="G377" s="71"/>
      <c r="H377" s="71"/>
      <c r="I377" s="82"/>
      <c r="J377" s="71"/>
      <c r="K377" s="71"/>
      <c r="L377" s="71"/>
      <c r="M377" s="82"/>
      <c r="N377" s="84"/>
      <c r="O377" s="71"/>
      <c r="P377" s="61"/>
      <c r="Q377" s="61"/>
      <c r="R377" s="61"/>
      <c r="S377" s="61"/>
      <c r="T377" s="119"/>
      <c r="U377" s="61"/>
      <c r="V377" s="84"/>
      <c r="W377" s="84"/>
      <c r="X377" s="84"/>
      <c r="Y377" s="82"/>
      <c r="Z377" s="84"/>
      <c r="AA377" s="84"/>
      <c r="AB377" s="84"/>
      <c r="AC377" s="84"/>
      <c r="AD377" s="84"/>
      <c r="AE377" s="84"/>
      <c r="AF377" s="84"/>
      <c r="AG377" s="84"/>
      <c r="AH377" s="31"/>
      <c r="AI377" s="31"/>
      <c r="AJ377" s="31"/>
      <c r="AK377" s="31"/>
      <c r="AL377" s="31"/>
      <c r="AM377" s="84"/>
      <c r="AN377" s="82"/>
      <c r="AO377" s="71"/>
      <c r="AP377" s="71"/>
      <c r="AQ377" s="73"/>
      <c r="AR377" s="61"/>
      <c r="AS377" s="31"/>
      <c r="AT377" s="31"/>
      <c r="AU377" s="31"/>
      <c r="AV377" s="31"/>
      <c r="AW377" s="31"/>
      <c r="AX377" s="31"/>
      <c r="AY377" s="31"/>
      <c r="AZ377" s="31"/>
      <c r="BA377" s="33"/>
      <c r="BB377" s="33"/>
      <c r="BC377" s="31"/>
      <c r="BD377" s="31"/>
      <c r="BE377" s="31"/>
      <c r="BF377" s="31"/>
      <c r="BG377" s="31"/>
      <c r="BH377" s="31"/>
      <c r="BI377" s="31"/>
      <c r="BJ377" s="31"/>
      <c r="BK377" s="31"/>
      <c r="BL377" s="31"/>
      <c r="BM377" s="31"/>
      <c r="BN377" s="31"/>
      <c r="BO377" s="31"/>
      <c r="BP377" s="31"/>
      <c r="BQ377" s="31"/>
      <c r="BR377" s="31"/>
      <c r="BS377" s="31"/>
      <c r="BT377" s="31"/>
    </row>
    <row r="378">
      <c r="A378" s="118"/>
      <c r="B378" s="61"/>
      <c r="C378" s="71"/>
      <c r="D378" s="71"/>
      <c r="E378" s="82"/>
      <c r="F378" s="82"/>
      <c r="G378" s="71"/>
      <c r="H378" s="71"/>
      <c r="I378" s="82"/>
      <c r="J378" s="71"/>
      <c r="K378" s="71"/>
      <c r="L378" s="71"/>
      <c r="M378" s="82"/>
      <c r="N378" s="84"/>
      <c r="O378" s="71"/>
      <c r="P378" s="61"/>
      <c r="Q378" s="61"/>
      <c r="R378" s="61"/>
      <c r="S378" s="61"/>
      <c r="T378" s="119"/>
      <c r="U378" s="61"/>
      <c r="V378" s="84"/>
      <c r="W378" s="84"/>
      <c r="X378" s="84"/>
      <c r="Y378" s="82"/>
      <c r="Z378" s="84"/>
      <c r="AA378" s="84"/>
      <c r="AB378" s="84"/>
      <c r="AC378" s="84"/>
      <c r="AD378" s="84"/>
      <c r="AE378" s="84"/>
      <c r="AF378" s="84"/>
      <c r="AG378" s="84"/>
      <c r="AH378" s="31"/>
      <c r="AI378" s="31"/>
      <c r="AJ378" s="31"/>
      <c r="AK378" s="31"/>
      <c r="AL378" s="31"/>
      <c r="AM378" s="84"/>
      <c r="AN378" s="82"/>
      <c r="AO378" s="71"/>
      <c r="AP378" s="71"/>
      <c r="AQ378" s="73"/>
      <c r="AR378" s="61"/>
      <c r="AS378" s="31"/>
      <c r="AT378" s="31"/>
      <c r="AU378" s="31"/>
      <c r="AV378" s="31"/>
      <c r="AW378" s="31"/>
      <c r="AX378" s="31"/>
      <c r="AY378" s="31"/>
      <c r="AZ378" s="31"/>
      <c r="BA378" s="33"/>
      <c r="BB378" s="33"/>
      <c r="BC378" s="31"/>
      <c r="BD378" s="31"/>
      <c r="BE378" s="31"/>
      <c r="BF378" s="31"/>
      <c r="BG378" s="31"/>
      <c r="BH378" s="31"/>
      <c r="BI378" s="31"/>
      <c r="BJ378" s="31"/>
      <c r="BK378" s="31"/>
      <c r="BL378" s="31"/>
      <c r="BM378" s="31"/>
      <c r="BN378" s="31"/>
      <c r="BO378" s="31"/>
      <c r="BP378" s="31"/>
      <c r="BQ378" s="31"/>
      <c r="BR378" s="31"/>
      <c r="BS378" s="31"/>
      <c r="BT378" s="31"/>
    </row>
    <row r="379">
      <c r="A379" s="118"/>
      <c r="B379" s="61"/>
      <c r="C379" s="71"/>
      <c r="D379" s="71"/>
      <c r="E379" s="82"/>
      <c r="F379" s="82"/>
      <c r="G379" s="71"/>
      <c r="H379" s="71"/>
      <c r="I379" s="82"/>
      <c r="J379" s="71"/>
      <c r="K379" s="71"/>
      <c r="L379" s="71"/>
      <c r="M379" s="82"/>
      <c r="N379" s="84"/>
      <c r="O379" s="71"/>
      <c r="P379" s="61"/>
      <c r="Q379" s="61"/>
      <c r="R379" s="61"/>
      <c r="S379" s="61"/>
      <c r="T379" s="119"/>
      <c r="U379" s="61"/>
      <c r="V379" s="84"/>
      <c r="W379" s="84"/>
      <c r="X379" s="84"/>
      <c r="Y379" s="82"/>
      <c r="Z379" s="84"/>
      <c r="AA379" s="84"/>
      <c r="AB379" s="84"/>
      <c r="AC379" s="84"/>
      <c r="AD379" s="84"/>
      <c r="AE379" s="84"/>
      <c r="AF379" s="84"/>
      <c r="AG379" s="84"/>
      <c r="AH379" s="31"/>
      <c r="AI379" s="31"/>
      <c r="AJ379" s="31"/>
      <c r="AK379" s="31"/>
      <c r="AL379" s="31"/>
      <c r="AM379" s="84"/>
      <c r="AN379" s="82"/>
      <c r="AO379" s="71"/>
      <c r="AP379" s="71"/>
      <c r="AQ379" s="73"/>
      <c r="AR379" s="61"/>
      <c r="AS379" s="31"/>
      <c r="AT379" s="31"/>
      <c r="AU379" s="31"/>
      <c r="AV379" s="31"/>
      <c r="AW379" s="31"/>
      <c r="AX379" s="31"/>
      <c r="AY379" s="31"/>
      <c r="AZ379" s="31"/>
      <c r="BA379" s="33"/>
      <c r="BB379" s="33"/>
      <c r="BC379" s="31"/>
      <c r="BD379" s="31"/>
      <c r="BE379" s="31"/>
      <c r="BF379" s="31"/>
      <c r="BG379" s="31"/>
      <c r="BH379" s="31"/>
      <c r="BI379" s="31"/>
      <c r="BJ379" s="31"/>
      <c r="BK379" s="31"/>
      <c r="BL379" s="31"/>
      <c r="BM379" s="31"/>
      <c r="BN379" s="31"/>
      <c r="BO379" s="31"/>
      <c r="BP379" s="31"/>
      <c r="BQ379" s="31"/>
      <c r="BR379" s="31"/>
      <c r="BS379" s="31"/>
      <c r="BT379" s="31"/>
    </row>
    <row r="380">
      <c r="A380" s="118"/>
      <c r="B380" s="61"/>
      <c r="C380" s="71"/>
      <c r="D380" s="71"/>
      <c r="E380" s="82"/>
      <c r="F380" s="82"/>
      <c r="G380" s="71"/>
      <c r="H380" s="71"/>
      <c r="I380" s="82"/>
      <c r="J380" s="71"/>
      <c r="K380" s="71"/>
      <c r="L380" s="71"/>
      <c r="M380" s="82"/>
      <c r="N380" s="84"/>
      <c r="O380" s="71"/>
      <c r="P380" s="61"/>
      <c r="Q380" s="61"/>
      <c r="R380" s="61"/>
      <c r="S380" s="61"/>
      <c r="T380" s="119"/>
      <c r="U380" s="61"/>
      <c r="V380" s="84"/>
      <c r="W380" s="84"/>
      <c r="X380" s="84"/>
      <c r="Y380" s="82"/>
      <c r="Z380" s="84"/>
      <c r="AA380" s="84"/>
      <c r="AB380" s="84"/>
      <c r="AC380" s="84"/>
      <c r="AD380" s="84"/>
      <c r="AE380" s="84"/>
      <c r="AF380" s="84"/>
      <c r="AG380" s="84"/>
      <c r="AH380" s="31"/>
      <c r="AI380" s="31"/>
      <c r="AJ380" s="31"/>
      <c r="AK380" s="31"/>
      <c r="AL380" s="31"/>
      <c r="AM380" s="84"/>
      <c r="AN380" s="82"/>
      <c r="AO380" s="71"/>
      <c r="AP380" s="71"/>
      <c r="AQ380" s="73"/>
      <c r="AR380" s="61"/>
      <c r="AS380" s="31"/>
      <c r="AT380" s="31"/>
      <c r="AU380" s="31"/>
      <c r="AV380" s="31"/>
      <c r="AW380" s="31"/>
      <c r="AX380" s="31"/>
      <c r="AY380" s="31"/>
      <c r="AZ380" s="31"/>
      <c r="BA380" s="33"/>
      <c r="BB380" s="33"/>
      <c r="BC380" s="31"/>
      <c r="BD380" s="31"/>
      <c r="BE380" s="31"/>
      <c r="BF380" s="31"/>
      <c r="BG380" s="31"/>
      <c r="BH380" s="31"/>
      <c r="BI380" s="31"/>
      <c r="BJ380" s="31"/>
      <c r="BK380" s="31"/>
      <c r="BL380" s="31"/>
      <c r="BM380" s="31"/>
      <c r="BN380" s="31"/>
      <c r="BO380" s="31"/>
      <c r="BP380" s="31"/>
      <c r="BQ380" s="31"/>
      <c r="BR380" s="31"/>
      <c r="BS380" s="31"/>
      <c r="BT380" s="31"/>
    </row>
    <row r="381">
      <c r="A381" s="118"/>
      <c r="B381" s="61"/>
      <c r="C381" s="71"/>
      <c r="D381" s="71"/>
      <c r="E381" s="82"/>
      <c r="F381" s="82"/>
      <c r="G381" s="71"/>
      <c r="H381" s="71"/>
      <c r="I381" s="82"/>
      <c r="J381" s="71"/>
      <c r="K381" s="71"/>
      <c r="L381" s="71"/>
      <c r="M381" s="82"/>
      <c r="N381" s="84"/>
      <c r="O381" s="71"/>
      <c r="P381" s="61"/>
      <c r="Q381" s="61"/>
      <c r="R381" s="61"/>
      <c r="S381" s="61"/>
      <c r="T381" s="119"/>
      <c r="U381" s="61"/>
      <c r="V381" s="84"/>
      <c r="W381" s="84"/>
      <c r="X381" s="84"/>
      <c r="Y381" s="82"/>
      <c r="Z381" s="84"/>
      <c r="AA381" s="84"/>
      <c r="AB381" s="84"/>
      <c r="AC381" s="84"/>
      <c r="AD381" s="84"/>
      <c r="AE381" s="84"/>
      <c r="AF381" s="84"/>
      <c r="AG381" s="84"/>
      <c r="AH381" s="31"/>
      <c r="AI381" s="31"/>
      <c r="AJ381" s="31"/>
      <c r="AK381" s="31"/>
      <c r="AL381" s="31"/>
      <c r="AM381" s="84"/>
      <c r="AN381" s="82"/>
      <c r="AO381" s="71"/>
      <c r="AP381" s="71"/>
      <c r="AQ381" s="73"/>
      <c r="AR381" s="61"/>
      <c r="AS381" s="31"/>
      <c r="AT381" s="31"/>
      <c r="AU381" s="31"/>
      <c r="AV381" s="31"/>
      <c r="AW381" s="31"/>
      <c r="AX381" s="31"/>
      <c r="AY381" s="31"/>
      <c r="AZ381" s="31"/>
      <c r="BA381" s="33"/>
      <c r="BB381" s="33"/>
      <c r="BC381" s="31"/>
      <c r="BD381" s="31"/>
      <c r="BE381" s="31"/>
      <c r="BF381" s="31"/>
      <c r="BG381" s="31"/>
      <c r="BH381" s="31"/>
      <c r="BI381" s="31"/>
      <c r="BJ381" s="31"/>
      <c r="BK381" s="31"/>
      <c r="BL381" s="31"/>
      <c r="BM381" s="31"/>
      <c r="BN381" s="31"/>
      <c r="BO381" s="31"/>
      <c r="BP381" s="31"/>
      <c r="BQ381" s="31"/>
      <c r="BR381" s="31"/>
      <c r="BS381" s="31"/>
      <c r="BT381" s="31"/>
    </row>
    <row r="382">
      <c r="A382" s="118"/>
      <c r="B382" s="61"/>
      <c r="C382" s="71"/>
      <c r="D382" s="71"/>
      <c r="E382" s="82"/>
      <c r="F382" s="82"/>
      <c r="G382" s="71"/>
      <c r="H382" s="71"/>
      <c r="I382" s="82"/>
      <c r="J382" s="71"/>
      <c r="K382" s="71"/>
      <c r="L382" s="71"/>
      <c r="M382" s="82"/>
      <c r="N382" s="84"/>
      <c r="O382" s="71"/>
      <c r="P382" s="61"/>
      <c r="Q382" s="61"/>
      <c r="R382" s="61"/>
      <c r="S382" s="61"/>
      <c r="T382" s="119"/>
      <c r="U382" s="61"/>
      <c r="V382" s="84"/>
      <c r="W382" s="84"/>
      <c r="X382" s="84"/>
      <c r="Y382" s="82"/>
      <c r="Z382" s="84"/>
      <c r="AA382" s="84"/>
      <c r="AB382" s="84"/>
      <c r="AC382" s="84"/>
      <c r="AD382" s="84"/>
      <c r="AE382" s="84"/>
      <c r="AF382" s="84"/>
      <c r="AG382" s="84"/>
      <c r="AH382" s="31"/>
      <c r="AI382" s="31"/>
      <c r="AJ382" s="31"/>
      <c r="AK382" s="31"/>
      <c r="AL382" s="31"/>
      <c r="AM382" s="84"/>
      <c r="AN382" s="82"/>
      <c r="AO382" s="71"/>
      <c r="AP382" s="71"/>
      <c r="AQ382" s="73"/>
      <c r="AR382" s="61"/>
      <c r="AS382" s="31"/>
      <c r="AT382" s="31"/>
      <c r="AU382" s="31"/>
      <c r="AV382" s="31"/>
      <c r="AW382" s="31"/>
      <c r="AX382" s="31"/>
      <c r="AY382" s="31"/>
      <c r="AZ382" s="31"/>
      <c r="BA382" s="33"/>
      <c r="BB382" s="33"/>
      <c r="BC382" s="31"/>
      <c r="BD382" s="31"/>
      <c r="BE382" s="31"/>
      <c r="BF382" s="31"/>
      <c r="BG382" s="31"/>
      <c r="BH382" s="31"/>
      <c r="BI382" s="31"/>
      <c r="BJ382" s="31"/>
      <c r="BK382" s="31"/>
      <c r="BL382" s="31"/>
      <c r="BM382" s="31"/>
      <c r="BN382" s="31"/>
      <c r="BO382" s="31"/>
      <c r="BP382" s="31"/>
      <c r="BQ382" s="31"/>
      <c r="BR382" s="31"/>
      <c r="BS382" s="31"/>
      <c r="BT382" s="31"/>
    </row>
    <row r="383">
      <c r="A383" s="118"/>
      <c r="B383" s="61"/>
      <c r="C383" s="71"/>
      <c r="D383" s="71"/>
      <c r="E383" s="82"/>
      <c r="F383" s="82"/>
      <c r="G383" s="71"/>
      <c r="H383" s="71"/>
      <c r="I383" s="82"/>
      <c r="J383" s="71"/>
      <c r="K383" s="71"/>
      <c r="L383" s="71"/>
      <c r="M383" s="82"/>
      <c r="N383" s="84"/>
      <c r="O383" s="71"/>
      <c r="P383" s="61"/>
      <c r="Q383" s="61"/>
      <c r="R383" s="61"/>
      <c r="S383" s="61"/>
      <c r="T383" s="119"/>
      <c r="U383" s="61"/>
      <c r="V383" s="84"/>
      <c r="W383" s="84"/>
      <c r="X383" s="84"/>
      <c r="Y383" s="82"/>
      <c r="Z383" s="84"/>
      <c r="AA383" s="84"/>
      <c r="AB383" s="84"/>
      <c r="AC383" s="84"/>
      <c r="AD383" s="84"/>
      <c r="AE383" s="84"/>
      <c r="AF383" s="84"/>
      <c r="AG383" s="84"/>
      <c r="AH383" s="31"/>
      <c r="AI383" s="31"/>
      <c r="AJ383" s="31"/>
      <c r="AK383" s="31"/>
      <c r="AL383" s="31"/>
      <c r="AM383" s="84"/>
      <c r="AN383" s="82"/>
      <c r="AO383" s="71"/>
      <c r="AP383" s="71"/>
      <c r="AQ383" s="73"/>
      <c r="AR383" s="61"/>
      <c r="AS383" s="31"/>
      <c r="AT383" s="31"/>
      <c r="AU383" s="31"/>
      <c r="AV383" s="31"/>
      <c r="AW383" s="31"/>
      <c r="AX383" s="31"/>
      <c r="AY383" s="31"/>
      <c r="AZ383" s="31"/>
      <c r="BA383" s="33"/>
      <c r="BB383" s="33"/>
      <c r="BC383" s="31"/>
      <c r="BD383" s="31"/>
      <c r="BE383" s="31"/>
      <c r="BF383" s="31"/>
      <c r="BG383" s="31"/>
      <c r="BH383" s="31"/>
      <c r="BI383" s="31"/>
      <c r="BJ383" s="31"/>
      <c r="BK383" s="31"/>
      <c r="BL383" s="31"/>
      <c r="BM383" s="31"/>
      <c r="BN383" s="31"/>
      <c r="BO383" s="31"/>
      <c r="BP383" s="31"/>
      <c r="BQ383" s="31"/>
      <c r="BR383" s="31"/>
      <c r="BS383" s="31"/>
      <c r="BT383" s="31"/>
    </row>
    <row r="384">
      <c r="A384" s="118"/>
      <c r="B384" s="61"/>
      <c r="C384" s="71"/>
      <c r="D384" s="71"/>
      <c r="E384" s="82"/>
      <c r="F384" s="82"/>
      <c r="G384" s="71"/>
      <c r="H384" s="71"/>
      <c r="I384" s="82"/>
      <c r="J384" s="71"/>
      <c r="K384" s="71"/>
      <c r="L384" s="71"/>
      <c r="M384" s="82"/>
      <c r="N384" s="84"/>
      <c r="O384" s="71"/>
      <c r="P384" s="61"/>
      <c r="Q384" s="61"/>
      <c r="R384" s="61"/>
      <c r="S384" s="61"/>
      <c r="T384" s="119"/>
      <c r="U384" s="61"/>
      <c r="V384" s="84"/>
      <c r="W384" s="84"/>
      <c r="X384" s="84"/>
      <c r="Y384" s="82"/>
      <c r="Z384" s="84"/>
      <c r="AA384" s="84"/>
      <c r="AB384" s="84"/>
      <c r="AC384" s="84"/>
      <c r="AD384" s="84"/>
      <c r="AE384" s="84"/>
      <c r="AF384" s="84"/>
      <c r="AG384" s="84"/>
      <c r="AH384" s="31"/>
      <c r="AI384" s="31"/>
      <c r="AJ384" s="31"/>
      <c r="AK384" s="31"/>
      <c r="AL384" s="31"/>
      <c r="AM384" s="84"/>
      <c r="AN384" s="82"/>
      <c r="AO384" s="71"/>
      <c r="AP384" s="71"/>
      <c r="AQ384" s="73"/>
      <c r="AR384" s="61"/>
      <c r="AS384" s="31"/>
      <c r="AT384" s="31"/>
      <c r="AU384" s="31"/>
      <c r="AV384" s="31"/>
      <c r="AW384" s="31"/>
      <c r="AX384" s="31"/>
      <c r="AY384" s="31"/>
      <c r="AZ384" s="31"/>
      <c r="BA384" s="33"/>
      <c r="BB384" s="33"/>
      <c r="BC384" s="31"/>
      <c r="BD384" s="31"/>
      <c r="BE384" s="31"/>
      <c r="BF384" s="31"/>
      <c r="BG384" s="31"/>
      <c r="BH384" s="31"/>
      <c r="BI384" s="31"/>
      <c r="BJ384" s="31"/>
      <c r="BK384" s="31"/>
      <c r="BL384" s="31"/>
      <c r="BM384" s="31"/>
      <c r="BN384" s="31"/>
      <c r="BO384" s="31"/>
      <c r="BP384" s="31"/>
      <c r="BQ384" s="31"/>
      <c r="BR384" s="31"/>
      <c r="BS384" s="31"/>
      <c r="BT384" s="31"/>
    </row>
    <row r="385">
      <c r="A385" s="118"/>
      <c r="B385" s="61"/>
      <c r="C385" s="71"/>
      <c r="D385" s="71"/>
      <c r="E385" s="82"/>
      <c r="F385" s="82"/>
      <c r="G385" s="71"/>
      <c r="H385" s="71"/>
      <c r="I385" s="82"/>
      <c r="J385" s="71"/>
      <c r="K385" s="71"/>
      <c r="L385" s="71"/>
      <c r="M385" s="82"/>
      <c r="N385" s="84"/>
      <c r="O385" s="71"/>
      <c r="P385" s="61"/>
      <c r="Q385" s="61"/>
      <c r="R385" s="61"/>
      <c r="S385" s="61"/>
      <c r="T385" s="119"/>
      <c r="U385" s="61"/>
      <c r="V385" s="84"/>
      <c r="W385" s="84"/>
      <c r="X385" s="84"/>
      <c r="Y385" s="82"/>
      <c r="Z385" s="84"/>
      <c r="AA385" s="84"/>
      <c r="AB385" s="84"/>
      <c r="AC385" s="84"/>
      <c r="AD385" s="84"/>
      <c r="AE385" s="84"/>
      <c r="AF385" s="84"/>
      <c r="AG385" s="84"/>
      <c r="AH385" s="31"/>
      <c r="AI385" s="31"/>
      <c r="AJ385" s="31"/>
      <c r="AK385" s="31"/>
      <c r="AL385" s="31"/>
      <c r="AM385" s="84"/>
      <c r="AN385" s="82"/>
      <c r="AO385" s="71"/>
      <c r="AP385" s="71"/>
      <c r="AQ385" s="31"/>
      <c r="AR385" s="31"/>
      <c r="AS385" s="31"/>
      <c r="AT385" s="31"/>
      <c r="AU385" s="31"/>
      <c r="AV385" s="31"/>
      <c r="AW385" s="31"/>
      <c r="AX385" s="31"/>
      <c r="AY385" s="31"/>
      <c r="AZ385" s="31"/>
      <c r="BA385" s="33"/>
      <c r="BB385" s="33"/>
      <c r="BC385" s="31"/>
      <c r="BD385" s="31"/>
      <c r="BE385" s="31"/>
      <c r="BF385" s="31"/>
      <c r="BG385" s="31"/>
      <c r="BH385" s="31"/>
      <c r="BI385" s="31"/>
      <c r="BJ385" s="31"/>
      <c r="BK385" s="31"/>
      <c r="BL385" s="31"/>
      <c r="BM385" s="31"/>
      <c r="BN385" s="31"/>
      <c r="BO385" s="31"/>
      <c r="BP385" s="31"/>
      <c r="BQ385" s="31"/>
      <c r="BR385" s="31"/>
      <c r="BS385" s="31"/>
      <c r="BT385" s="31"/>
    </row>
    <row r="386">
      <c r="A386" s="118"/>
      <c r="B386" s="61"/>
      <c r="C386" s="71"/>
      <c r="D386" s="71"/>
      <c r="E386" s="82"/>
      <c r="F386" s="82"/>
      <c r="G386" s="71"/>
      <c r="H386" s="71"/>
      <c r="I386" s="82"/>
      <c r="J386" s="71"/>
      <c r="K386" s="71"/>
      <c r="L386" s="71"/>
      <c r="M386" s="82"/>
      <c r="N386" s="84"/>
      <c r="O386" s="71"/>
      <c r="P386" s="61"/>
      <c r="Q386" s="61"/>
      <c r="R386" s="61"/>
      <c r="S386" s="61"/>
      <c r="T386" s="119"/>
      <c r="U386" s="61"/>
      <c r="V386" s="84"/>
      <c r="W386" s="84"/>
      <c r="X386" s="84"/>
      <c r="Y386" s="82"/>
      <c r="Z386" s="84"/>
      <c r="AA386" s="84"/>
      <c r="AB386" s="84"/>
      <c r="AC386" s="84"/>
      <c r="AD386" s="84"/>
      <c r="AE386" s="84"/>
      <c r="AF386" s="84"/>
      <c r="AG386" s="84"/>
      <c r="AH386" s="31"/>
      <c r="AI386" s="31"/>
      <c r="AJ386" s="31"/>
      <c r="AK386" s="31"/>
      <c r="AL386" s="31"/>
      <c r="AM386" s="84"/>
      <c r="AN386" s="82"/>
      <c r="AO386" s="71"/>
      <c r="AP386" s="71"/>
      <c r="AQ386" s="31"/>
      <c r="AR386" s="31"/>
      <c r="AS386" s="31"/>
      <c r="AT386" s="31"/>
      <c r="AU386" s="31"/>
      <c r="AV386" s="31"/>
      <c r="AW386" s="31"/>
      <c r="AX386" s="31"/>
      <c r="AY386" s="31"/>
      <c r="AZ386" s="31"/>
      <c r="BA386" s="33"/>
      <c r="BB386" s="33"/>
      <c r="BC386" s="31"/>
      <c r="BD386" s="31"/>
      <c r="BE386" s="31"/>
      <c r="BF386" s="31"/>
      <c r="BG386" s="31"/>
      <c r="BH386" s="31"/>
      <c r="BI386" s="31"/>
      <c r="BJ386" s="31"/>
      <c r="BK386" s="31"/>
      <c r="BL386" s="31"/>
      <c r="BM386" s="31"/>
      <c r="BN386" s="31"/>
      <c r="BO386" s="31"/>
      <c r="BP386" s="31"/>
      <c r="BQ386" s="31"/>
      <c r="BR386" s="31"/>
      <c r="BS386" s="31"/>
      <c r="BT386" s="31"/>
    </row>
    <row r="387">
      <c r="A387" s="118"/>
      <c r="B387" s="61"/>
      <c r="C387" s="71"/>
      <c r="D387" s="71"/>
      <c r="E387" s="82"/>
      <c r="F387" s="82"/>
      <c r="G387" s="71"/>
      <c r="H387" s="71"/>
      <c r="I387" s="82"/>
      <c r="J387" s="71"/>
      <c r="K387" s="71"/>
      <c r="L387" s="71"/>
      <c r="M387" s="82"/>
      <c r="N387" s="84"/>
      <c r="O387" s="71"/>
      <c r="P387" s="61"/>
      <c r="Q387" s="61"/>
      <c r="R387" s="61"/>
      <c r="S387" s="61"/>
      <c r="T387" s="119"/>
      <c r="U387" s="61"/>
      <c r="V387" s="84"/>
      <c r="W387" s="84"/>
      <c r="X387" s="84"/>
      <c r="Y387" s="82"/>
      <c r="Z387" s="84"/>
      <c r="AA387" s="84"/>
      <c r="AB387" s="84"/>
      <c r="AC387" s="84"/>
      <c r="AD387" s="84"/>
      <c r="AE387" s="84"/>
      <c r="AF387" s="84"/>
      <c r="AG387" s="84"/>
      <c r="AH387" s="31"/>
      <c r="AI387" s="31"/>
      <c r="AJ387" s="31"/>
      <c r="AK387" s="31"/>
      <c r="AL387" s="31"/>
      <c r="AM387" s="84"/>
      <c r="AN387" s="82"/>
      <c r="AO387" s="71"/>
      <c r="AP387" s="71"/>
      <c r="AQ387" s="31"/>
      <c r="AR387" s="31"/>
      <c r="AS387" s="31"/>
      <c r="AT387" s="31"/>
      <c r="AU387" s="31"/>
      <c r="AV387" s="31"/>
      <c r="AW387" s="31"/>
      <c r="AX387" s="31"/>
      <c r="AY387" s="31"/>
      <c r="AZ387" s="31"/>
      <c r="BA387" s="33"/>
      <c r="BB387" s="33"/>
      <c r="BC387" s="31"/>
      <c r="BD387" s="31"/>
      <c r="BE387" s="31"/>
      <c r="BF387" s="31"/>
      <c r="BG387" s="31"/>
      <c r="BH387" s="31"/>
      <c r="BI387" s="31"/>
      <c r="BJ387" s="31"/>
      <c r="BK387" s="31"/>
      <c r="BL387" s="31"/>
      <c r="BM387" s="31"/>
      <c r="BN387" s="31"/>
      <c r="BO387" s="31"/>
      <c r="BP387" s="31"/>
      <c r="BQ387" s="31"/>
      <c r="BR387" s="31"/>
      <c r="BS387" s="31"/>
      <c r="BT387" s="31"/>
    </row>
    <row r="388">
      <c r="A388" s="118"/>
      <c r="B388" s="61"/>
      <c r="C388" s="71"/>
      <c r="D388" s="71"/>
      <c r="E388" s="82"/>
      <c r="F388" s="82"/>
      <c r="G388" s="71"/>
      <c r="H388" s="71"/>
      <c r="I388" s="82"/>
      <c r="J388" s="71"/>
      <c r="K388" s="71"/>
      <c r="L388" s="71"/>
      <c r="M388" s="82"/>
      <c r="N388" s="84"/>
      <c r="O388" s="71"/>
      <c r="P388" s="61"/>
      <c r="Q388" s="61"/>
      <c r="R388" s="61"/>
      <c r="S388" s="61"/>
      <c r="T388" s="119"/>
      <c r="U388" s="61"/>
      <c r="V388" s="84"/>
      <c r="W388" s="84"/>
      <c r="X388" s="84"/>
      <c r="Y388" s="82"/>
      <c r="Z388" s="84"/>
      <c r="AA388" s="84"/>
      <c r="AB388" s="84"/>
      <c r="AC388" s="84"/>
      <c r="AD388" s="84"/>
      <c r="AE388" s="84"/>
      <c r="AF388" s="84"/>
      <c r="AG388" s="84"/>
      <c r="AH388" s="31"/>
      <c r="AI388" s="31"/>
      <c r="AJ388" s="31"/>
      <c r="AK388" s="31"/>
      <c r="AL388" s="31"/>
      <c r="AM388" s="84"/>
      <c r="AN388" s="82"/>
      <c r="AO388" s="71"/>
      <c r="AP388" s="71"/>
      <c r="AQ388" s="31"/>
      <c r="AR388" s="31"/>
      <c r="AS388" s="31"/>
      <c r="AT388" s="31"/>
      <c r="AU388" s="31"/>
      <c r="AV388" s="31"/>
      <c r="AW388" s="31"/>
      <c r="AX388" s="31"/>
      <c r="AY388" s="31"/>
      <c r="AZ388" s="31"/>
      <c r="BA388" s="33"/>
      <c r="BB388" s="33"/>
      <c r="BC388" s="31"/>
      <c r="BD388" s="31"/>
      <c r="BE388" s="31"/>
      <c r="BF388" s="31"/>
      <c r="BG388" s="31"/>
      <c r="BH388" s="31"/>
      <c r="BI388" s="31"/>
      <c r="BJ388" s="31"/>
      <c r="BK388" s="31"/>
      <c r="BL388" s="31"/>
      <c r="BM388" s="31"/>
      <c r="BN388" s="31"/>
      <c r="BO388" s="31"/>
      <c r="BP388" s="31"/>
      <c r="BQ388" s="31"/>
      <c r="BR388" s="31"/>
      <c r="BS388" s="31"/>
      <c r="BT388" s="31"/>
    </row>
    <row r="389">
      <c r="A389" s="118"/>
      <c r="B389" s="61"/>
      <c r="C389" s="71"/>
      <c r="D389" s="71"/>
      <c r="E389" s="82"/>
      <c r="F389" s="82"/>
      <c r="G389" s="71"/>
      <c r="H389" s="71"/>
      <c r="I389" s="82"/>
      <c r="J389" s="71"/>
      <c r="K389" s="71"/>
      <c r="L389" s="71"/>
      <c r="M389" s="82"/>
      <c r="N389" s="84"/>
      <c r="O389" s="71"/>
      <c r="P389" s="61"/>
      <c r="Q389" s="61"/>
      <c r="R389" s="61"/>
      <c r="S389" s="61"/>
      <c r="T389" s="119"/>
      <c r="U389" s="61"/>
      <c r="V389" s="84"/>
      <c r="W389" s="84"/>
      <c r="X389" s="84"/>
      <c r="Y389" s="82"/>
      <c r="Z389" s="84"/>
      <c r="AA389" s="84"/>
      <c r="AB389" s="84"/>
      <c r="AC389" s="84"/>
      <c r="AD389" s="84"/>
      <c r="AE389" s="84"/>
      <c r="AF389" s="84"/>
      <c r="AG389" s="84"/>
      <c r="AH389" s="31"/>
      <c r="AI389" s="31"/>
      <c r="AJ389" s="31"/>
      <c r="AK389" s="31"/>
      <c r="AL389" s="31"/>
      <c r="AM389" s="84"/>
      <c r="AN389" s="82"/>
      <c r="AO389" s="71"/>
      <c r="AP389" s="71"/>
      <c r="AQ389" s="31"/>
      <c r="AR389" s="31"/>
      <c r="AS389" s="31"/>
      <c r="AT389" s="31"/>
      <c r="AU389" s="31"/>
      <c r="AV389" s="31"/>
      <c r="AW389" s="31"/>
      <c r="AX389" s="31"/>
      <c r="AY389" s="31"/>
      <c r="AZ389" s="31"/>
      <c r="BA389" s="33"/>
      <c r="BB389" s="33"/>
      <c r="BC389" s="31"/>
      <c r="BD389" s="31"/>
      <c r="BE389" s="31"/>
      <c r="BF389" s="31"/>
      <c r="BG389" s="31"/>
      <c r="BH389" s="31"/>
      <c r="BI389" s="31"/>
      <c r="BJ389" s="31"/>
      <c r="BK389" s="31"/>
      <c r="BL389" s="31"/>
      <c r="BM389" s="31"/>
      <c r="BN389" s="31"/>
      <c r="BO389" s="31"/>
      <c r="BP389" s="31"/>
      <c r="BQ389" s="31"/>
      <c r="BR389" s="31"/>
      <c r="BS389" s="31"/>
      <c r="BT389" s="31"/>
    </row>
    <row r="390">
      <c r="A390" s="118"/>
      <c r="B390" s="61"/>
      <c r="C390" s="71"/>
      <c r="D390" s="71"/>
      <c r="E390" s="82"/>
      <c r="F390" s="82"/>
      <c r="G390" s="71"/>
      <c r="H390" s="71"/>
      <c r="I390" s="82"/>
      <c r="J390" s="71"/>
      <c r="K390" s="71"/>
      <c r="L390" s="71"/>
      <c r="M390" s="82"/>
      <c r="N390" s="84"/>
      <c r="O390" s="71"/>
      <c r="P390" s="61"/>
      <c r="Q390" s="61"/>
      <c r="R390" s="61"/>
      <c r="S390" s="61"/>
      <c r="T390" s="119"/>
      <c r="U390" s="61"/>
      <c r="V390" s="84"/>
      <c r="W390" s="84"/>
      <c r="X390" s="84"/>
      <c r="Y390" s="82"/>
      <c r="Z390" s="84"/>
      <c r="AA390" s="84"/>
      <c r="AB390" s="84"/>
      <c r="AC390" s="84"/>
      <c r="AD390" s="84"/>
      <c r="AE390" s="84"/>
      <c r="AF390" s="84"/>
      <c r="AG390" s="84"/>
      <c r="AH390" s="31"/>
      <c r="AI390" s="31"/>
      <c r="AJ390" s="31"/>
      <c r="AK390" s="31"/>
      <c r="AL390" s="31"/>
      <c r="AM390" s="84"/>
      <c r="AN390" s="82"/>
      <c r="AO390" s="71"/>
      <c r="AP390" s="71"/>
      <c r="AQ390" s="31"/>
      <c r="AR390" s="31"/>
      <c r="AS390" s="31"/>
      <c r="AT390" s="31"/>
      <c r="AU390" s="31"/>
      <c r="AV390" s="31"/>
      <c r="AW390" s="31"/>
      <c r="AX390" s="31"/>
      <c r="AY390" s="31"/>
      <c r="AZ390" s="31"/>
      <c r="BA390" s="33"/>
      <c r="BB390" s="33"/>
      <c r="BC390" s="31"/>
      <c r="BD390" s="31"/>
      <c r="BE390" s="31"/>
      <c r="BF390" s="31"/>
      <c r="BG390" s="31"/>
      <c r="BH390" s="31"/>
      <c r="BI390" s="31"/>
      <c r="BJ390" s="31"/>
      <c r="BK390" s="31"/>
      <c r="BL390" s="31"/>
      <c r="BM390" s="31"/>
      <c r="BN390" s="31"/>
      <c r="BO390" s="31"/>
      <c r="BP390" s="31"/>
      <c r="BQ390" s="31"/>
      <c r="BR390" s="31"/>
      <c r="BS390" s="31"/>
      <c r="BT390" s="31"/>
    </row>
    <row r="391">
      <c r="A391" s="118"/>
      <c r="B391" s="61"/>
      <c r="C391" s="71"/>
      <c r="D391" s="71"/>
      <c r="E391" s="82"/>
      <c r="F391" s="82"/>
      <c r="G391" s="71"/>
      <c r="H391" s="71"/>
      <c r="I391" s="82"/>
      <c r="J391" s="71"/>
      <c r="K391" s="71"/>
      <c r="L391" s="71"/>
      <c r="M391" s="82"/>
      <c r="N391" s="84"/>
      <c r="O391" s="71"/>
      <c r="P391" s="61"/>
      <c r="Q391" s="61"/>
      <c r="R391" s="61"/>
      <c r="S391" s="61"/>
      <c r="T391" s="119"/>
      <c r="U391" s="61"/>
      <c r="V391" s="84"/>
      <c r="W391" s="84"/>
      <c r="X391" s="84"/>
      <c r="Y391" s="82"/>
      <c r="Z391" s="84"/>
      <c r="AA391" s="84"/>
      <c r="AB391" s="84"/>
      <c r="AC391" s="84"/>
      <c r="AD391" s="84"/>
      <c r="AE391" s="84"/>
      <c r="AF391" s="84"/>
      <c r="AG391" s="84"/>
      <c r="AH391" s="31"/>
      <c r="AI391" s="31"/>
      <c r="AJ391" s="31"/>
      <c r="AK391" s="31"/>
      <c r="AL391" s="31"/>
      <c r="AM391" s="84"/>
      <c r="AN391" s="82"/>
      <c r="AO391" s="71"/>
      <c r="AP391" s="71"/>
      <c r="AQ391" s="31"/>
      <c r="AR391" s="31"/>
      <c r="AS391" s="31"/>
      <c r="AT391" s="31"/>
      <c r="AU391" s="31"/>
      <c r="AV391" s="31"/>
      <c r="AW391" s="31"/>
      <c r="AX391" s="31"/>
      <c r="AY391" s="31"/>
      <c r="AZ391" s="31"/>
      <c r="BA391" s="33"/>
      <c r="BB391" s="33"/>
      <c r="BC391" s="31"/>
      <c r="BD391" s="31"/>
      <c r="BE391" s="31"/>
      <c r="BF391" s="31"/>
      <c r="BG391" s="31"/>
      <c r="BH391" s="31"/>
      <c r="BI391" s="31"/>
      <c r="BJ391" s="31"/>
      <c r="BK391" s="31"/>
      <c r="BL391" s="31"/>
      <c r="BM391" s="31"/>
      <c r="BN391" s="31"/>
      <c r="BO391" s="31"/>
      <c r="BP391" s="31"/>
      <c r="BQ391" s="31"/>
      <c r="BR391" s="31"/>
      <c r="BS391" s="31"/>
      <c r="BT391" s="31"/>
    </row>
    <row r="392">
      <c r="A392" s="118"/>
      <c r="B392" s="61"/>
      <c r="C392" s="71"/>
      <c r="D392" s="71"/>
      <c r="E392" s="82"/>
      <c r="F392" s="82"/>
      <c r="G392" s="71"/>
      <c r="H392" s="71"/>
      <c r="I392" s="82"/>
      <c r="J392" s="71"/>
      <c r="K392" s="71"/>
      <c r="L392" s="71"/>
      <c r="M392" s="82"/>
      <c r="N392" s="84"/>
      <c r="O392" s="71"/>
      <c r="P392" s="61"/>
      <c r="Q392" s="61"/>
      <c r="R392" s="61"/>
      <c r="S392" s="61"/>
      <c r="T392" s="119"/>
      <c r="U392" s="61"/>
      <c r="V392" s="84"/>
      <c r="W392" s="84"/>
      <c r="X392" s="84"/>
      <c r="Y392" s="82"/>
      <c r="Z392" s="84"/>
      <c r="AA392" s="84"/>
      <c r="AB392" s="84"/>
      <c r="AC392" s="84"/>
      <c r="AD392" s="84"/>
      <c r="AE392" s="84"/>
      <c r="AF392" s="84"/>
      <c r="AG392" s="84"/>
      <c r="AH392" s="31"/>
      <c r="AI392" s="31"/>
      <c r="AJ392" s="31"/>
      <c r="AK392" s="31"/>
      <c r="AL392" s="31"/>
      <c r="AM392" s="84"/>
      <c r="AN392" s="82"/>
      <c r="AO392" s="71"/>
      <c r="AP392" s="71"/>
      <c r="AQ392" s="31"/>
      <c r="AR392" s="31"/>
      <c r="AS392" s="31"/>
      <c r="AT392" s="31"/>
      <c r="AU392" s="31"/>
      <c r="AV392" s="31"/>
      <c r="AW392" s="31"/>
      <c r="AX392" s="31"/>
      <c r="AY392" s="31"/>
      <c r="AZ392" s="31"/>
      <c r="BA392" s="33"/>
      <c r="BB392" s="33"/>
      <c r="BC392" s="31"/>
      <c r="BD392" s="31"/>
      <c r="BE392" s="31"/>
      <c r="BF392" s="31"/>
      <c r="BG392" s="31"/>
      <c r="BH392" s="31"/>
      <c r="BI392" s="31"/>
      <c r="BJ392" s="31"/>
      <c r="BK392" s="31"/>
      <c r="BL392" s="31"/>
      <c r="BM392" s="31"/>
      <c r="BN392" s="31"/>
      <c r="BO392" s="31"/>
      <c r="BP392" s="31"/>
      <c r="BQ392" s="31"/>
      <c r="BR392" s="31"/>
      <c r="BS392" s="31"/>
      <c r="BT392" s="31"/>
    </row>
    <row r="393">
      <c r="A393" s="118"/>
      <c r="B393" s="61"/>
      <c r="C393" s="71"/>
      <c r="D393" s="71"/>
      <c r="E393" s="82"/>
      <c r="F393" s="82"/>
      <c r="G393" s="71"/>
      <c r="H393" s="71"/>
      <c r="I393" s="82"/>
      <c r="J393" s="71"/>
      <c r="K393" s="71"/>
      <c r="L393" s="71"/>
      <c r="M393" s="82"/>
      <c r="N393" s="84"/>
      <c r="O393" s="71"/>
      <c r="P393" s="61"/>
      <c r="Q393" s="61"/>
      <c r="R393" s="61"/>
      <c r="S393" s="61"/>
      <c r="T393" s="119"/>
      <c r="U393" s="61"/>
      <c r="V393" s="84"/>
      <c r="W393" s="84"/>
      <c r="X393" s="84"/>
      <c r="Y393" s="82"/>
      <c r="Z393" s="84"/>
      <c r="AA393" s="84"/>
      <c r="AB393" s="84"/>
      <c r="AC393" s="84"/>
      <c r="AD393" s="84"/>
      <c r="AE393" s="84"/>
      <c r="AF393" s="84"/>
      <c r="AG393" s="84"/>
      <c r="AH393" s="31"/>
      <c r="AI393" s="31"/>
      <c r="AJ393" s="31"/>
      <c r="AK393" s="31"/>
      <c r="AL393" s="31"/>
      <c r="AM393" s="84"/>
      <c r="AN393" s="82"/>
      <c r="AO393" s="71"/>
      <c r="AP393" s="71"/>
      <c r="AQ393" s="31"/>
      <c r="AR393" s="31"/>
      <c r="AS393" s="31"/>
      <c r="AT393" s="31"/>
      <c r="AU393" s="31"/>
      <c r="AV393" s="31"/>
      <c r="AW393" s="31"/>
      <c r="AX393" s="31"/>
      <c r="AY393" s="31"/>
      <c r="AZ393" s="31"/>
      <c r="BA393" s="33"/>
      <c r="BB393" s="33"/>
      <c r="BC393" s="31"/>
      <c r="BD393" s="31"/>
      <c r="BE393" s="31"/>
      <c r="BF393" s="31"/>
      <c r="BG393" s="31"/>
      <c r="BH393" s="31"/>
      <c r="BI393" s="31"/>
      <c r="BJ393" s="31"/>
      <c r="BK393" s="31"/>
      <c r="BL393" s="31"/>
      <c r="BM393" s="31"/>
      <c r="BN393" s="31"/>
      <c r="BO393" s="31"/>
      <c r="BP393" s="31"/>
      <c r="BQ393" s="31"/>
      <c r="BR393" s="31"/>
      <c r="BS393" s="31"/>
      <c r="BT393" s="31"/>
    </row>
    <row r="394">
      <c r="A394" s="118"/>
      <c r="B394" s="61"/>
      <c r="C394" s="71"/>
      <c r="D394" s="71"/>
      <c r="E394" s="82"/>
      <c r="F394" s="82"/>
      <c r="G394" s="71"/>
      <c r="H394" s="71"/>
      <c r="I394" s="82"/>
      <c r="J394" s="71"/>
      <c r="K394" s="71"/>
      <c r="L394" s="71"/>
      <c r="M394" s="82"/>
      <c r="N394" s="84"/>
      <c r="O394" s="71"/>
      <c r="P394" s="61"/>
      <c r="Q394" s="61"/>
      <c r="R394" s="61"/>
      <c r="S394" s="61"/>
      <c r="T394" s="119"/>
      <c r="U394" s="61"/>
      <c r="V394" s="84"/>
      <c r="W394" s="84"/>
      <c r="X394" s="84"/>
      <c r="Y394" s="82"/>
      <c r="Z394" s="84"/>
      <c r="AA394" s="84"/>
      <c r="AB394" s="84"/>
      <c r="AC394" s="84"/>
      <c r="AD394" s="84"/>
      <c r="AE394" s="84"/>
      <c r="AF394" s="84"/>
      <c r="AG394" s="84"/>
      <c r="AH394" s="31"/>
      <c r="AI394" s="31"/>
      <c r="AJ394" s="31"/>
      <c r="AK394" s="31"/>
      <c r="AL394" s="31"/>
      <c r="AM394" s="84"/>
      <c r="AN394" s="82"/>
      <c r="AO394" s="71"/>
      <c r="AP394" s="71"/>
      <c r="AQ394" s="31"/>
      <c r="AR394" s="31"/>
      <c r="AS394" s="31"/>
      <c r="AT394" s="31"/>
      <c r="AU394" s="31"/>
      <c r="AV394" s="31"/>
      <c r="AW394" s="31"/>
      <c r="AX394" s="31"/>
      <c r="AY394" s="31"/>
      <c r="AZ394" s="31"/>
      <c r="BA394" s="33"/>
      <c r="BB394" s="33"/>
      <c r="BC394" s="31"/>
      <c r="BD394" s="31"/>
      <c r="BE394" s="31"/>
      <c r="BF394" s="31"/>
      <c r="BG394" s="31"/>
      <c r="BH394" s="31"/>
      <c r="BI394" s="31"/>
      <c r="BJ394" s="31"/>
      <c r="BK394" s="31"/>
      <c r="BL394" s="31"/>
      <c r="BM394" s="31"/>
      <c r="BN394" s="31"/>
      <c r="BO394" s="31"/>
      <c r="BP394" s="31"/>
      <c r="BQ394" s="31"/>
      <c r="BR394" s="31"/>
      <c r="BS394" s="31"/>
      <c r="BT394" s="31"/>
    </row>
    <row r="395">
      <c r="A395" s="118"/>
      <c r="B395" s="61"/>
      <c r="C395" s="71"/>
      <c r="D395" s="71"/>
      <c r="E395" s="82"/>
      <c r="F395" s="82"/>
      <c r="G395" s="71"/>
      <c r="H395" s="71"/>
      <c r="I395" s="82"/>
      <c r="J395" s="71"/>
      <c r="K395" s="71"/>
      <c r="L395" s="71"/>
      <c r="M395" s="82"/>
      <c r="N395" s="84"/>
      <c r="O395" s="71"/>
      <c r="P395" s="61"/>
      <c r="Q395" s="61"/>
      <c r="R395" s="61"/>
      <c r="S395" s="61"/>
      <c r="T395" s="119"/>
      <c r="U395" s="61"/>
      <c r="V395" s="84"/>
      <c r="W395" s="84"/>
      <c r="X395" s="84"/>
      <c r="Y395" s="82"/>
      <c r="Z395" s="84"/>
      <c r="AA395" s="84"/>
      <c r="AB395" s="84"/>
      <c r="AC395" s="84"/>
      <c r="AD395" s="84"/>
      <c r="AE395" s="84"/>
      <c r="AF395" s="84"/>
      <c r="AG395" s="84"/>
      <c r="AH395" s="31"/>
      <c r="AI395" s="31"/>
      <c r="AJ395" s="31"/>
      <c r="AK395" s="31"/>
      <c r="AL395" s="31"/>
      <c r="AM395" s="84"/>
      <c r="AN395" s="82"/>
      <c r="AO395" s="71"/>
      <c r="AP395" s="71"/>
      <c r="AQ395" s="31"/>
      <c r="AR395" s="31"/>
      <c r="AS395" s="31"/>
      <c r="AT395" s="31"/>
      <c r="AU395" s="31"/>
      <c r="AV395" s="31"/>
      <c r="AW395" s="31"/>
      <c r="AX395" s="31"/>
      <c r="AY395" s="31"/>
      <c r="AZ395" s="31"/>
      <c r="BA395" s="33"/>
      <c r="BB395" s="33"/>
      <c r="BC395" s="31"/>
      <c r="BD395" s="31"/>
      <c r="BE395" s="31"/>
      <c r="BF395" s="31"/>
      <c r="BG395" s="31"/>
      <c r="BH395" s="31"/>
      <c r="BI395" s="31"/>
      <c r="BJ395" s="31"/>
      <c r="BK395" s="31"/>
      <c r="BL395" s="31"/>
      <c r="BM395" s="31"/>
      <c r="BN395" s="31"/>
      <c r="BO395" s="31"/>
      <c r="BP395" s="31"/>
      <c r="BQ395" s="31"/>
      <c r="BR395" s="31"/>
      <c r="BS395" s="31"/>
      <c r="BT395" s="31"/>
    </row>
    <row r="396">
      <c r="A396" s="118"/>
      <c r="B396" s="61"/>
      <c r="C396" s="71"/>
      <c r="D396" s="71"/>
      <c r="E396" s="82"/>
      <c r="F396" s="82"/>
      <c r="G396" s="71"/>
      <c r="H396" s="71"/>
      <c r="I396" s="82"/>
      <c r="J396" s="71"/>
      <c r="K396" s="71"/>
      <c r="L396" s="71"/>
      <c r="M396" s="82"/>
      <c r="N396" s="84"/>
      <c r="O396" s="71"/>
      <c r="P396" s="61"/>
      <c r="Q396" s="61"/>
      <c r="R396" s="61"/>
      <c r="S396" s="61"/>
      <c r="T396" s="119"/>
      <c r="U396" s="61"/>
      <c r="V396" s="84"/>
      <c r="W396" s="84"/>
      <c r="X396" s="84"/>
      <c r="Y396" s="82"/>
      <c r="Z396" s="84"/>
      <c r="AA396" s="84"/>
      <c r="AB396" s="84"/>
      <c r="AC396" s="84"/>
      <c r="AD396" s="84"/>
      <c r="AE396" s="84"/>
      <c r="AF396" s="84"/>
      <c r="AG396" s="84"/>
      <c r="AH396" s="31"/>
      <c r="AI396" s="31"/>
      <c r="AJ396" s="31"/>
      <c r="AK396" s="31"/>
      <c r="AL396" s="31"/>
      <c r="AM396" s="84"/>
      <c r="AN396" s="82"/>
      <c r="AO396" s="71"/>
      <c r="AP396" s="71"/>
      <c r="AQ396" s="31"/>
      <c r="AR396" s="31"/>
      <c r="AS396" s="31"/>
      <c r="AT396" s="31"/>
      <c r="AU396" s="31"/>
      <c r="AV396" s="31"/>
      <c r="AW396" s="31"/>
      <c r="AX396" s="31"/>
      <c r="AY396" s="31"/>
      <c r="AZ396" s="31"/>
      <c r="BA396" s="33"/>
      <c r="BB396" s="33"/>
      <c r="BC396" s="31"/>
      <c r="BD396" s="31"/>
      <c r="BE396" s="31"/>
      <c r="BF396" s="31"/>
      <c r="BG396" s="31"/>
      <c r="BH396" s="31"/>
      <c r="BI396" s="31"/>
      <c r="BJ396" s="31"/>
      <c r="BK396" s="31"/>
      <c r="BL396" s="31"/>
      <c r="BM396" s="31"/>
      <c r="BN396" s="31"/>
      <c r="BO396" s="31"/>
      <c r="BP396" s="31"/>
      <c r="BQ396" s="31"/>
      <c r="BR396" s="31"/>
      <c r="BS396" s="31"/>
      <c r="BT396" s="31"/>
    </row>
    <row r="397">
      <c r="A397" s="118"/>
      <c r="B397" s="61"/>
      <c r="C397" s="71"/>
      <c r="D397" s="71"/>
      <c r="E397" s="82"/>
      <c r="F397" s="82"/>
      <c r="G397" s="71"/>
      <c r="H397" s="71"/>
      <c r="I397" s="82"/>
      <c r="J397" s="71"/>
      <c r="K397" s="71"/>
      <c r="L397" s="71"/>
      <c r="M397" s="82"/>
      <c r="N397" s="84"/>
      <c r="O397" s="71"/>
      <c r="P397" s="61"/>
      <c r="Q397" s="61"/>
      <c r="R397" s="61"/>
      <c r="S397" s="61"/>
      <c r="T397" s="119"/>
      <c r="U397" s="61"/>
      <c r="V397" s="84"/>
      <c r="W397" s="84"/>
      <c r="X397" s="84"/>
      <c r="Y397" s="82"/>
      <c r="Z397" s="84"/>
      <c r="AA397" s="84"/>
      <c r="AB397" s="84"/>
      <c r="AC397" s="84"/>
      <c r="AD397" s="84"/>
      <c r="AE397" s="84"/>
      <c r="AF397" s="84"/>
      <c r="AG397" s="84"/>
      <c r="AH397" s="31"/>
      <c r="AI397" s="31"/>
      <c r="AJ397" s="31"/>
      <c r="AK397" s="31"/>
      <c r="AL397" s="31"/>
      <c r="AM397" s="84"/>
      <c r="AN397" s="82"/>
      <c r="AO397" s="71"/>
      <c r="AP397" s="71"/>
      <c r="AQ397" s="31"/>
      <c r="AR397" s="31"/>
      <c r="AS397" s="31"/>
      <c r="AT397" s="31"/>
      <c r="AU397" s="31"/>
      <c r="AV397" s="31"/>
      <c r="AW397" s="31"/>
      <c r="AX397" s="31"/>
      <c r="AY397" s="31"/>
      <c r="AZ397" s="31"/>
      <c r="BA397" s="33"/>
      <c r="BB397" s="33"/>
      <c r="BC397" s="31"/>
      <c r="BD397" s="31"/>
      <c r="BE397" s="31"/>
      <c r="BF397" s="31"/>
      <c r="BG397" s="31"/>
      <c r="BH397" s="31"/>
      <c r="BI397" s="31"/>
      <c r="BJ397" s="31"/>
      <c r="BK397" s="31"/>
      <c r="BL397" s="31"/>
      <c r="BM397" s="31"/>
      <c r="BN397" s="31"/>
      <c r="BO397" s="31"/>
      <c r="BP397" s="31"/>
      <c r="BQ397" s="31"/>
      <c r="BR397" s="31"/>
      <c r="BS397" s="31"/>
      <c r="BT397" s="31"/>
    </row>
    <row r="398">
      <c r="A398" s="118"/>
      <c r="B398" s="61"/>
      <c r="C398" s="71"/>
      <c r="D398" s="71"/>
      <c r="E398" s="82"/>
      <c r="F398" s="82"/>
      <c r="G398" s="71"/>
      <c r="H398" s="71"/>
      <c r="I398" s="82"/>
      <c r="J398" s="71"/>
      <c r="K398" s="71"/>
      <c r="L398" s="71"/>
      <c r="M398" s="82"/>
      <c r="N398" s="84"/>
      <c r="O398" s="71"/>
      <c r="P398" s="61"/>
      <c r="Q398" s="61"/>
      <c r="R398" s="61"/>
      <c r="S398" s="61"/>
      <c r="T398" s="119"/>
      <c r="U398" s="61"/>
      <c r="V398" s="84"/>
      <c r="W398" s="84"/>
      <c r="X398" s="84"/>
      <c r="Y398" s="82"/>
      <c r="Z398" s="84"/>
      <c r="AA398" s="84"/>
      <c r="AB398" s="84"/>
      <c r="AC398" s="84"/>
      <c r="AD398" s="84"/>
      <c r="AE398" s="84"/>
      <c r="AF398" s="84"/>
      <c r="AG398" s="84"/>
      <c r="AH398" s="31"/>
      <c r="AI398" s="31"/>
      <c r="AJ398" s="31"/>
      <c r="AK398" s="31"/>
      <c r="AL398" s="31"/>
      <c r="AM398" s="84"/>
      <c r="AN398" s="82"/>
      <c r="AO398" s="71"/>
      <c r="AP398" s="71"/>
      <c r="AQ398" s="31"/>
      <c r="AR398" s="31"/>
      <c r="AS398" s="31"/>
      <c r="AT398" s="31"/>
      <c r="AU398" s="31"/>
      <c r="AV398" s="31"/>
      <c r="AW398" s="31"/>
      <c r="AX398" s="31"/>
      <c r="AY398" s="31"/>
      <c r="AZ398" s="31"/>
      <c r="BA398" s="33"/>
      <c r="BB398" s="33"/>
      <c r="BC398" s="31"/>
      <c r="BD398" s="31"/>
      <c r="BE398" s="31"/>
      <c r="BF398" s="31"/>
      <c r="BG398" s="31"/>
      <c r="BH398" s="31"/>
      <c r="BI398" s="31"/>
      <c r="BJ398" s="31"/>
      <c r="BK398" s="31"/>
      <c r="BL398" s="31"/>
      <c r="BM398" s="31"/>
      <c r="BN398" s="31"/>
      <c r="BO398" s="31"/>
      <c r="BP398" s="31"/>
      <c r="BQ398" s="31"/>
      <c r="BR398" s="31"/>
      <c r="BS398" s="31"/>
      <c r="BT398" s="31"/>
    </row>
    <row r="399">
      <c r="A399" s="118"/>
      <c r="B399" s="61"/>
      <c r="C399" s="71"/>
      <c r="D399" s="71"/>
      <c r="E399" s="82"/>
      <c r="F399" s="82"/>
      <c r="G399" s="71"/>
      <c r="H399" s="71"/>
      <c r="I399" s="82"/>
      <c r="J399" s="71"/>
      <c r="K399" s="71"/>
      <c r="L399" s="71"/>
      <c r="M399" s="82"/>
      <c r="N399" s="84"/>
      <c r="O399" s="71"/>
      <c r="P399" s="61"/>
      <c r="Q399" s="61"/>
      <c r="R399" s="61"/>
      <c r="S399" s="61"/>
      <c r="T399" s="119"/>
      <c r="U399" s="61"/>
      <c r="V399" s="84"/>
      <c r="W399" s="84"/>
      <c r="X399" s="84"/>
      <c r="Y399" s="82"/>
      <c r="Z399" s="84"/>
      <c r="AA399" s="84"/>
      <c r="AB399" s="84"/>
      <c r="AC399" s="84"/>
      <c r="AD399" s="84"/>
      <c r="AE399" s="84"/>
      <c r="AF399" s="84"/>
      <c r="AG399" s="84"/>
      <c r="AH399" s="31"/>
      <c r="AI399" s="31"/>
      <c r="AJ399" s="31"/>
      <c r="AK399" s="31"/>
      <c r="AL399" s="31"/>
      <c r="AM399" s="84"/>
      <c r="AN399" s="82"/>
      <c r="AO399" s="71"/>
      <c r="AP399" s="71"/>
      <c r="AQ399" s="31"/>
      <c r="AR399" s="31"/>
      <c r="AS399" s="31"/>
      <c r="AT399" s="31"/>
      <c r="AU399" s="31"/>
      <c r="AV399" s="31"/>
      <c r="AW399" s="31"/>
      <c r="AX399" s="31"/>
      <c r="AY399" s="31"/>
      <c r="AZ399" s="31"/>
      <c r="BA399" s="33"/>
      <c r="BB399" s="33"/>
      <c r="BC399" s="31"/>
      <c r="BD399" s="31"/>
      <c r="BE399" s="31"/>
      <c r="BF399" s="31"/>
      <c r="BG399" s="31"/>
      <c r="BH399" s="31"/>
      <c r="BI399" s="31"/>
      <c r="BJ399" s="31"/>
      <c r="BK399" s="31"/>
      <c r="BL399" s="31"/>
      <c r="BM399" s="31"/>
      <c r="BN399" s="31"/>
      <c r="BO399" s="31"/>
      <c r="BP399" s="31"/>
      <c r="BQ399" s="31"/>
      <c r="BR399" s="31"/>
      <c r="BS399" s="31"/>
      <c r="BT399" s="31"/>
    </row>
    <row r="400">
      <c r="A400" s="118"/>
      <c r="B400" s="61"/>
      <c r="C400" s="71"/>
      <c r="D400" s="71"/>
      <c r="E400" s="82"/>
      <c r="F400" s="82"/>
      <c r="G400" s="71"/>
      <c r="H400" s="71"/>
      <c r="I400" s="82"/>
      <c r="J400" s="71"/>
      <c r="K400" s="71"/>
      <c r="L400" s="71"/>
      <c r="M400" s="82"/>
      <c r="N400" s="84"/>
      <c r="O400" s="71"/>
      <c r="P400" s="61"/>
      <c r="Q400" s="61"/>
      <c r="R400" s="61"/>
      <c r="S400" s="61"/>
      <c r="T400" s="119"/>
      <c r="U400" s="61"/>
      <c r="V400" s="84"/>
      <c r="W400" s="84"/>
      <c r="X400" s="84"/>
      <c r="Y400" s="82"/>
      <c r="Z400" s="84"/>
      <c r="AA400" s="84"/>
      <c r="AB400" s="84"/>
      <c r="AC400" s="84"/>
      <c r="AD400" s="84"/>
      <c r="AE400" s="84"/>
      <c r="AF400" s="84"/>
      <c r="AG400" s="84"/>
      <c r="AH400" s="31"/>
      <c r="AI400" s="31"/>
      <c r="AJ400" s="31"/>
      <c r="AK400" s="31"/>
      <c r="AL400" s="31"/>
      <c r="AM400" s="84"/>
      <c r="AN400" s="82"/>
      <c r="AO400" s="71"/>
      <c r="AP400" s="71"/>
      <c r="AQ400" s="31"/>
      <c r="AR400" s="31"/>
      <c r="AS400" s="31"/>
      <c r="AT400" s="31"/>
      <c r="AU400" s="31"/>
      <c r="AV400" s="31"/>
      <c r="AW400" s="31"/>
      <c r="AX400" s="31"/>
      <c r="AY400" s="31"/>
      <c r="AZ400" s="31"/>
      <c r="BA400" s="33"/>
      <c r="BB400" s="33"/>
      <c r="BC400" s="31"/>
      <c r="BD400" s="31"/>
      <c r="BE400" s="31"/>
      <c r="BF400" s="31"/>
      <c r="BG400" s="31"/>
      <c r="BH400" s="31"/>
      <c r="BI400" s="31"/>
      <c r="BJ400" s="31"/>
      <c r="BK400" s="31"/>
      <c r="BL400" s="31"/>
      <c r="BM400" s="31"/>
      <c r="BN400" s="31"/>
      <c r="BO400" s="31"/>
      <c r="BP400" s="31"/>
      <c r="BQ400" s="31"/>
      <c r="BR400" s="31"/>
      <c r="BS400" s="31"/>
      <c r="BT400" s="31"/>
    </row>
    <row r="401">
      <c r="A401" s="118"/>
      <c r="B401" s="61"/>
      <c r="C401" s="71"/>
      <c r="D401" s="71"/>
      <c r="E401" s="82"/>
      <c r="F401" s="82"/>
      <c r="G401" s="71"/>
      <c r="H401" s="71"/>
      <c r="I401" s="82"/>
      <c r="J401" s="71"/>
      <c r="K401" s="71"/>
      <c r="L401" s="71"/>
      <c r="M401" s="82"/>
      <c r="N401" s="84"/>
      <c r="O401" s="71"/>
      <c r="P401" s="61"/>
      <c r="Q401" s="61"/>
      <c r="R401" s="61"/>
      <c r="S401" s="61"/>
      <c r="T401" s="119"/>
      <c r="U401" s="61"/>
      <c r="V401" s="84"/>
      <c r="W401" s="84"/>
      <c r="X401" s="84"/>
      <c r="Y401" s="82"/>
      <c r="Z401" s="84"/>
      <c r="AA401" s="84"/>
      <c r="AB401" s="84"/>
      <c r="AC401" s="84"/>
      <c r="AD401" s="84"/>
      <c r="AE401" s="84"/>
      <c r="AF401" s="84"/>
      <c r="AG401" s="84"/>
      <c r="AH401" s="31"/>
      <c r="AI401" s="31"/>
      <c r="AJ401" s="31"/>
      <c r="AK401" s="31"/>
      <c r="AL401" s="31"/>
      <c r="AM401" s="84"/>
      <c r="AN401" s="82"/>
      <c r="AO401" s="71"/>
      <c r="AP401" s="71"/>
      <c r="AQ401" s="31"/>
      <c r="AR401" s="31"/>
      <c r="AS401" s="31"/>
      <c r="AT401" s="31"/>
      <c r="AU401" s="31"/>
      <c r="AV401" s="31"/>
      <c r="AW401" s="31"/>
      <c r="AX401" s="31"/>
      <c r="AY401" s="31"/>
      <c r="AZ401" s="31"/>
      <c r="BA401" s="33"/>
      <c r="BB401" s="33"/>
      <c r="BC401" s="31"/>
      <c r="BD401" s="31"/>
      <c r="BE401" s="31"/>
      <c r="BF401" s="31"/>
      <c r="BG401" s="31"/>
      <c r="BH401" s="31"/>
      <c r="BI401" s="31"/>
      <c r="BJ401" s="31"/>
      <c r="BK401" s="31"/>
      <c r="BL401" s="31"/>
      <c r="BM401" s="31"/>
      <c r="BN401" s="31"/>
      <c r="BO401" s="31"/>
      <c r="BP401" s="31"/>
      <c r="BQ401" s="31"/>
      <c r="BR401" s="31"/>
      <c r="BS401" s="31"/>
      <c r="BT401" s="31"/>
    </row>
    <row r="402">
      <c r="A402" s="118"/>
      <c r="B402" s="61"/>
      <c r="C402" s="71"/>
      <c r="D402" s="71"/>
      <c r="E402" s="82"/>
      <c r="F402" s="82"/>
      <c r="G402" s="71"/>
      <c r="H402" s="71"/>
      <c r="I402" s="82"/>
      <c r="J402" s="71"/>
      <c r="K402" s="71"/>
      <c r="L402" s="71"/>
      <c r="M402" s="82"/>
      <c r="N402" s="84"/>
      <c r="O402" s="71"/>
      <c r="P402" s="61"/>
      <c r="Q402" s="61"/>
      <c r="R402" s="61"/>
      <c r="S402" s="61"/>
      <c r="T402" s="119"/>
      <c r="U402" s="61"/>
      <c r="V402" s="84"/>
      <c r="W402" s="84"/>
      <c r="X402" s="84"/>
      <c r="Y402" s="82"/>
      <c r="Z402" s="84"/>
      <c r="AA402" s="84"/>
      <c r="AB402" s="84"/>
      <c r="AC402" s="84"/>
      <c r="AD402" s="84"/>
      <c r="AE402" s="84"/>
      <c r="AF402" s="84"/>
      <c r="AG402" s="84"/>
      <c r="AH402" s="31"/>
      <c r="AI402" s="31"/>
      <c r="AJ402" s="31"/>
      <c r="AK402" s="31"/>
      <c r="AL402" s="31"/>
      <c r="AM402" s="84"/>
      <c r="AN402" s="82"/>
      <c r="AO402" s="71"/>
      <c r="AP402" s="71"/>
      <c r="AQ402" s="31"/>
      <c r="AR402" s="31"/>
      <c r="AS402" s="31"/>
      <c r="AT402" s="31"/>
      <c r="AU402" s="31"/>
      <c r="AV402" s="31"/>
      <c r="AW402" s="31"/>
      <c r="AX402" s="31"/>
      <c r="AY402" s="31"/>
      <c r="AZ402" s="31"/>
      <c r="BA402" s="33"/>
      <c r="BB402" s="33"/>
      <c r="BC402" s="31"/>
      <c r="BD402" s="31"/>
      <c r="BE402" s="31"/>
      <c r="BF402" s="31"/>
      <c r="BG402" s="31"/>
      <c r="BH402" s="31"/>
      <c r="BI402" s="31"/>
      <c r="BJ402" s="31"/>
      <c r="BK402" s="31"/>
      <c r="BL402" s="31"/>
      <c r="BM402" s="31"/>
      <c r="BN402" s="31"/>
      <c r="BO402" s="31"/>
      <c r="BP402" s="31"/>
      <c r="BQ402" s="31"/>
      <c r="BR402" s="31"/>
      <c r="BS402" s="31"/>
      <c r="BT402" s="31"/>
    </row>
    <row r="403">
      <c r="A403" s="118"/>
      <c r="B403" s="61"/>
      <c r="C403" s="71"/>
      <c r="D403" s="71"/>
      <c r="E403" s="82"/>
      <c r="F403" s="82"/>
      <c r="G403" s="71"/>
      <c r="H403" s="71"/>
      <c r="I403" s="82"/>
      <c r="J403" s="71"/>
      <c r="K403" s="71"/>
      <c r="L403" s="71"/>
      <c r="M403" s="82"/>
      <c r="N403" s="84"/>
      <c r="O403" s="71"/>
      <c r="P403" s="61"/>
      <c r="Q403" s="61"/>
      <c r="R403" s="61"/>
      <c r="S403" s="61"/>
      <c r="T403" s="119"/>
      <c r="U403" s="61"/>
      <c r="V403" s="84"/>
      <c r="W403" s="84"/>
      <c r="X403" s="84"/>
      <c r="Y403" s="82"/>
      <c r="Z403" s="84"/>
      <c r="AA403" s="84"/>
      <c r="AB403" s="84"/>
      <c r="AC403" s="84"/>
      <c r="AD403" s="84"/>
      <c r="AE403" s="84"/>
      <c r="AF403" s="84"/>
      <c r="AG403" s="84"/>
      <c r="AH403" s="31"/>
      <c r="AI403" s="31"/>
      <c r="AJ403" s="31"/>
      <c r="AK403" s="31"/>
      <c r="AL403" s="31"/>
      <c r="AM403" s="84"/>
      <c r="AN403" s="82"/>
      <c r="AO403" s="71"/>
      <c r="AP403" s="71"/>
      <c r="AQ403" s="31"/>
      <c r="AR403" s="31"/>
      <c r="AS403" s="31"/>
      <c r="AT403" s="31"/>
      <c r="AU403" s="31"/>
      <c r="AV403" s="31"/>
      <c r="AW403" s="31"/>
      <c r="AX403" s="31"/>
      <c r="AY403" s="31"/>
      <c r="AZ403" s="31"/>
      <c r="BA403" s="33"/>
      <c r="BB403" s="33"/>
      <c r="BC403" s="31"/>
      <c r="BD403" s="31"/>
      <c r="BE403" s="31"/>
      <c r="BF403" s="31"/>
      <c r="BG403" s="31"/>
      <c r="BH403" s="31"/>
      <c r="BI403" s="31"/>
      <c r="BJ403" s="31"/>
      <c r="BK403" s="31"/>
      <c r="BL403" s="31"/>
      <c r="BM403" s="31"/>
      <c r="BN403" s="31"/>
      <c r="BO403" s="31"/>
      <c r="BP403" s="31"/>
      <c r="BQ403" s="31"/>
      <c r="BR403" s="31"/>
      <c r="BS403" s="31"/>
      <c r="BT403" s="31"/>
    </row>
    <row r="404">
      <c r="A404" s="118"/>
      <c r="B404" s="61"/>
      <c r="C404" s="71"/>
      <c r="D404" s="71"/>
      <c r="E404" s="82"/>
      <c r="F404" s="82"/>
      <c r="G404" s="71"/>
      <c r="H404" s="71"/>
      <c r="I404" s="82"/>
      <c r="J404" s="71"/>
      <c r="K404" s="71"/>
      <c r="L404" s="71"/>
      <c r="M404" s="82"/>
      <c r="N404" s="84"/>
      <c r="O404" s="71"/>
      <c r="P404" s="61"/>
      <c r="Q404" s="61"/>
      <c r="R404" s="61"/>
      <c r="S404" s="61"/>
      <c r="T404" s="119"/>
      <c r="U404" s="61"/>
      <c r="V404" s="84"/>
      <c r="W404" s="84"/>
      <c r="X404" s="84"/>
      <c r="Y404" s="82"/>
      <c r="Z404" s="84"/>
      <c r="AA404" s="84"/>
      <c r="AB404" s="84"/>
      <c r="AC404" s="84"/>
      <c r="AD404" s="84"/>
      <c r="AE404" s="84"/>
      <c r="AF404" s="84"/>
      <c r="AG404" s="84"/>
      <c r="AH404" s="31"/>
      <c r="AI404" s="31"/>
      <c r="AJ404" s="31"/>
      <c r="AK404" s="31"/>
      <c r="AL404" s="31"/>
      <c r="AM404" s="84"/>
      <c r="AN404" s="82"/>
      <c r="AO404" s="71"/>
      <c r="AP404" s="71"/>
      <c r="AQ404" s="31"/>
      <c r="AR404" s="31"/>
      <c r="AS404" s="31"/>
      <c r="AT404" s="31"/>
      <c r="AU404" s="31"/>
      <c r="AV404" s="31"/>
      <c r="AW404" s="31"/>
      <c r="AX404" s="31"/>
      <c r="AY404" s="31"/>
      <c r="AZ404" s="31"/>
      <c r="BA404" s="33"/>
      <c r="BB404" s="33"/>
      <c r="BC404" s="31"/>
      <c r="BD404" s="31"/>
      <c r="BE404" s="31"/>
      <c r="BF404" s="31"/>
      <c r="BG404" s="31"/>
      <c r="BH404" s="31"/>
      <c r="BI404" s="31"/>
      <c r="BJ404" s="31"/>
      <c r="BK404" s="31"/>
      <c r="BL404" s="31"/>
      <c r="BM404" s="31"/>
      <c r="BN404" s="31"/>
      <c r="BO404" s="31"/>
      <c r="BP404" s="31"/>
      <c r="BQ404" s="31"/>
      <c r="BR404" s="31"/>
      <c r="BS404" s="31"/>
      <c r="BT404" s="31"/>
    </row>
    <row r="405">
      <c r="A405" s="118"/>
      <c r="B405" s="61"/>
      <c r="C405" s="71"/>
      <c r="D405" s="71"/>
      <c r="E405" s="82"/>
      <c r="F405" s="82"/>
      <c r="G405" s="71"/>
      <c r="H405" s="71"/>
      <c r="I405" s="82"/>
      <c r="J405" s="71"/>
      <c r="K405" s="71"/>
      <c r="L405" s="71"/>
      <c r="M405" s="82"/>
      <c r="N405" s="84"/>
      <c r="O405" s="71"/>
      <c r="P405" s="61"/>
      <c r="Q405" s="61"/>
      <c r="R405" s="61"/>
      <c r="S405" s="61"/>
      <c r="T405" s="119"/>
      <c r="U405" s="61"/>
      <c r="V405" s="84"/>
      <c r="W405" s="84"/>
      <c r="X405" s="84"/>
      <c r="Y405" s="82"/>
      <c r="Z405" s="84"/>
      <c r="AA405" s="84"/>
      <c r="AB405" s="84"/>
      <c r="AC405" s="84"/>
      <c r="AD405" s="84"/>
      <c r="AE405" s="84"/>
      <c r="AF405" s="84"/>
      <c r="AG405" s="84"/>
      <c r="AH405" s="31"/>
      <c r="AI405" s="31"/>
      <c r="AJ405" s="31"/>
      <c r="AK405" s="31"/>
      <c r="AL405" s="31"/>
      <c r="AM405" s="84"/>
      <c r="AN405" s="82"/>
      <c r="AO405" s="71"/>
      <c r="AP405" s="71"/>
      <c r="AQ405" s="31"/>
      <c r="AR405" s="31"/>
      <c r="AS405" s="31"/>
      <c r="AT405" s="31"/>
      <c r="AU405" s="31"/>
      <c r="AV405" s="31"/>
      <c r="AW405" s="31"/>
      <c r="AX405" s="31"/>
      <c r="AY405" s="31"/>
      <c r="AZ405" s="31"/>
      <c r="BA405" s="33"/>
      <c r="BB405" s="33"/>
      <c r="BC405" s="31"/>
      <c r="BD405" s="31"/>
      <c r="BE405" s="31"/>
      <c r="BF405" s="31"/>
      <c r="BG405" s="31"/>
      <c r="BH405" s="31"/>
      <c r="BI405" s="31"/>
      <c r="BJ405" s="31"/>
      <c r="BK405" s="31"/>
      <c r="BL405" s="31"/>
      <c r="BM405" s="31"/>
      <c r="BN405" s="31"/>
      <c r="BO405" s="31"/>
      <c r="BP405" s="31"/>
      <c r="BQ405" s="31"/>
      <c r="BR405" s="31"/>
      <c r="BS405" s="31"/>
      <c r="BT405" s="31"/>
    </row>
    <row r="406">
      <c r="A406" s="118"/>
      <c r="B406" s="61"/>
      <c r="C406" s="71"/>
      <c r="D406" s="71"/>
      <c r="E406" s="82"/>
      <c r="F406" s="82"/>
      <c r="G406" s="71"/>
      <c r="H406" s="71"/>
      <c r="I406" s="82"/>
      <c r="J406" s="71"/>
      <c r="K406" s="71"/>
      <c r="L406" s="71"/>
      <c r="M406" s="82"/>
      <c r="N406" s="84"/>
      <c r="O406" s="71"/>
      <c r="P406" s="61"/>
      <c r="Q406" s="61"/>
      <c r="R406" s="61"/>
      <c r="S406" s="61"/>
      <c r="T406" s="119"/>
      <c r="U406" s="61"/>
      <c r="V406" s="84"/>
      <c r="W406" s="84"/>
      <c r="X406" s="84"/>
      <c r="Y406" s="82"/>
      <c r="Z406" s="84"/>
      <c r="AA406" s="84"/>
      <c r="AB406" s="84"/>
      <c r="AC406" s="84"/>
      <c r="AD406" s="84"/>
      <c r="AE406" s="84"/>
      <c r="AF406" s="84"/>
      <c r="AG406" s="84"/>
      <c r="AH406" s="31"/>
      <c r="AI406" s="31"/>
      <c r="AJ406" s="31"/>
      <c r="AK406" s="31"/>
      <c r="AL406" s="31"/>
      <c r="AM406" s="84"/>
      <c r="AN406" s="82"/>
      <c r="AO406" s="71"/>
      <c r="AP406" s="71"/>
      <c r="AQ406" s="31"/>
      <c r="AR406" s="31"/>
      <c r="AS406" s="31"/>
      <c r="AT406" s="31"/>
      <c r="AU406" s="31"/>
      <c r="AV406" s="31"/>
      <c r="AW406" s="31"/>
      <c r="AX406" s="31"/>
      <c r="AY406" s="31"/>
      <c r="AZ406" s="31"/>
      <c r="BA406" s="33"/>
      <c r="BB406" s="33"/>
      <c r="BC406" s="31"/>
      <c r="BD406" s="31"/>
      <c r="BE406" s="31"/>
      <c r="BF406" s="31"/>
      <c r="BG406" s="31"/>
      <c r="BH406" s="31"/>
      <c r="BI406" s="31"/>
      <c r="BJ406" s="31"/>
      <c r="BK406" s="31"/>
      <c r="BL406" s="31"/>
      <c r="BM406" s="31"/>
      <c r="BN406" s="31"/>
      <c r="BO406" s="31"/>
      <c r="BP406" s="31"/>
      <c r="BQ406" s="31"/>
      <c r="BR406" s="31"/>
      <c r="BS406" s="31"/>
      <c r="BT406" s="31"/>
    </row>
    <row r="407">
      <c r="A407" s="118"/>
      <c r="B407" s="61"/>
      <c r="C407" s="71"/>
      <c r="D407" s="71"/>
      <c r="E407" s="82"/>
      <c r="F407" s="82"/>
      <c r="G407" s="71"/>
      <c r="H407" s="71"/>
      <c r="I407" s="82"/>
      <c r="J407" s="71"/>
      <c r="K407" s="71"/>
      <c r="L407" s="71"/>
      <c r="M407" s="82"/>
      <c r="N407" s="84"/>
      <c r="O407" s="71"/>
      <c r="P407" s="61"/>
      <c r="Q407" s="61"/>
      <c r="R407" s="61"/>
      <c r="S407" s="61"/>
      <c r="T407" s="119"/>
      <c r="U407" s="61"/>
      <c r="V407" s="84"/>
      <c r="W407" s="84"/>
      <c r="X407" s="84"/>
      <c r="Y407" s="82"/>
      <c r="Z407" s="84"/>
      <c r="AA407" s="84"/>
      <c r="AB407" s="84"/>
      <c r="AC407" s="84"/>
      <c r="AD407" s="84"/>
      <c r="AE407" s="84"/>
      <c r="AF407" s="84"/>
      <c r="AG407" s="84"/>
      <c r="AH407" s="31"/>
      <c r="AI407" s="31"/>
      <c r="AJ407" s="31"/>
      <c r="AK407" s="31"/>
      <c r="AL407" s="31"/>
      <c r="AM407" s="84"/>
      <c r="AN407" s="82"/>
      <c r="AO407" s="71"/>
      <c r="AP407" s="71"/>
      <c r="AQ407" s="31"/>
      <c r="AR407" s="31"/>
      <c r="AS407" s="31"/>
      <c r="AT407" s="31"/>
      <c r="AU407" s="31"/>
      <c r="AV407" s="31"/>
      <c r="AW407" s="31"/>
      <c r="AX407" s="31"/>
      <c r="AY407" s="31"/>
      <c r="AZ407" s="31"/>
      <c r="BA407" s="33"/>
      <c r="BB407" s="33"/>
      <c r="BC407" s="31"/>
      <c r="BD407" s="31"/>
      <c r="BE407" s="31"/>
      <c r="BF407" s="31"/>
      <c r="BG407" s="31"/>
      <c r="BH407" s="31"/>
      <c r="BI407" s="31"/>
      <c r="BJ407" s="31"/>
      <c r="BK407" s="31"/>
      <c r="BL407" s="31"/>
      <c r="BM407" s="31"/>
      <c r="BN407" s="31"/>
      <c r="BO407" s="31"/>
      <c r="BP407" s="31"/>
      <c r="BQ407" s="31"/>
      <c r="BR407" s="31"/>
      <c r="BS407" s="31"/>
      <c r="BT407" s="31"/>
    </row>
    <row r="408">
      <c r="A408" s="118"/>
      <c r="B408" s="61"/>
      <c r="C408" s="71"/>
      <c r="D408" s="71"/>
      <c r="E408" s="82"/>
      <c r="F408" s="82"/>
      <c r="G408" s="71"/>
      <c r="H408" s="71"/>
      <c r="I408" s="82"/>
      <c r="J408" s="71"/>
      <c r="K408" s="71"/>
      <c r="L408" s="71"/>
      <c r="M408" s="82"/>
      <c r="N408" s="84"/>
      <c r="O408" s="71"/>
      <c r="P408" s="61"/>
      <c r="Q408" s="61"/>
      <c r="R408" s="61"/>
      <c r="S408" s="61"/>
      <c r="T408" s="119"/>
      <c r="U408" s="61"/>
      <c r="V408" s="84"/>
      <c r="W408" s="84"/>
      <c r="X408" s="84"/>
      <c r="Y408" s="82"/>
      <c r="Z408" s="84"/>
      <c r="AA408" s="84"/>
      <c r="AB408" s="84"/>
      <c r="AC408" s="84"/>
      <c r="AD408" s="84"/>
      <c r="AE408" s="84"/>
      <c r="AF408" s="84"/>
      <c r="AG408" s="84"/>
      <c r="AH408" s="31"/>
      <c r="AI408" s="31"/>
      <c r="AJ408" s="31"/>
      <c r="AK408" s="31"/>
      <c r="AL408" s="31"/>
      <c r="AM408" s="84"/>
      <c r="AN408" s="82"/>
      <c r="AO408" s="71"/>
      <c r="AP408" s="71"/>
      <c r="AQ408" s="31"/>
      <c r="AR408" s="31"/>
      <c r="AS408" s="31"/>
      <c r="AT408" s="31"/>
      <c r="AU408" s="31"/>
      <c r="AV408" s="31"/>
      <c r="AW408" s="31"/>
      <c r="AX408" s="31"/>
      <c r="AY408" s="31"/>
      <c r="AZ408" s="31"/>
      <c r="BA408" s="33"/>
      <c r="BB408" s="33"/>
      <c r="BC408" s="31"/>
      <c r="BD408" s="31"/>
      <c r="BE408" s="31"/>
      <c r="BF408" s="31"/>
      <c r="BG408" s="31"/>
      <c r="BH408" s="31"/>
      <c r="BI408" s="31"/>
      <c r="BJ408" s="31"/>
      <c r="BK408" s="31"/>
      <c r="BL408" s="31"/>
      <c r="BM408" s="31"/>
      <c r="BN408" s="31"/>
      <c r="BO408" s="31"/>
      <c r="BP408" s="31"/>
      <c r="BQ408" s="31"/>
      <c r="BR408" s="31"/>
      <c r="BS408" s="31"/>
      <c r="BT408" s="31"/>
    </row>
    <row r="409">
      <c r="A409" s="118"/>
      <c r="B409" s="61"/>
      <c r="C409" s="71"/>
      <c r="D409" s="71"/>
      <c r="E409" s="82"/>
      <c r="F409" s="82"/>
      <c r="G409" s="71"/>
      <c r="H409" s="71"/>
      <c r="I409" s="82"/>
      <c r="J409" s="71"/>
      <c r="K409" s="71"/>
      <c r="L409" s="71"/>
      <c r="M409" s="82"/>
      <c r="N409" s="84"/>
      <c r="O409" s="71"/>
      <c r="P409" s="61"/>
      <c r="Q409" s="61"/>
      <c r="R409" s="61"/>
      <c r="S409" s="61"/>
      <c r="T409" s="119"/>
      <c r="U409" s="61"/>
      <c r="V409" s="84"/>
      <c r="W409" s="84"/>
      <c r="X409" s="84"/>
      <c r="Y409" s="82"/>
      <c r="Z409" s="84"/>
      <c r="AA409" s="84"/>
      <c r="AB409" s="84"/>
      <c r="AC409" s="84"/>
      <c r="AD409" s="84"/>
      <c r="AE409" s="84"/>
      <c r="AF409" s="84"/>
      <c r="AG409" s="84"/>
      <c r="AH409" s="31"/>
      <c r="AI409" s="31"/>
      <c r="AJ409" s="31"/>
      <c r="AK409" s="31"/>
      <c r="AL409" s="31"/>
      <c r="AM409" s="84"/>
      <c r="AN409" s="82"/>
      <c r="AO409" s="71"/>
      <c r="AP409" s="71"/>
      <c r="AQ409" s="31"/>
      <c r="AR409" s="31"/>
      <c r="AS409" s="31"/>
      <c r="AT409" s="31"/>
      <c r="AU409" s="31"/>
      <c r="AV409" s="31"/>
      <c r="AW409" s="31"/>
      <c r="AX409" s="31"/>
      <c r="AY409" s="31"/>
      <c r="AZ409" s="31"/>
      <c r="BA409" s="33"/>
      <c r="BB409" s="33"/>
      <c r="BC409" s="31"/>
      <c r="BD409" s="31"/>
      <c r="BE409" s="31"/>
      <c r="BF409" s="31"/>
      <c r="BG409" s="31"/>
      <c r="BH409" s="31"/>
      <c r="BI409" s="31"/>
      <c r="BJ409" s="31"/>
      <c r="BK409" s="31"/>
      <c r="BL409" s="31"/>
      <c r="BM409" s="31"/>
      <c r="BN409" s="31"/>
      <c r="BO409" s="31"/>
      <c r="BP409" s="31"/>
      <c r="BQ409" s="31"/>
      <c r="BR409" s="31"/>
      <c r="BS409" s="31"/>
      <c r="BT409" s="31"/>
    </row>
    <row r="410">
      <c r="A410" s="118"/>
      <c r="B410" s="61"/>
      <c r="C410" s="71"/>
      <c r="D410" s="71"/>
      <c r="E410" s="82"/>
      <c r="F410" s="82"/>
      <c r="G410" s="71"/>
      <c r="H410" s="71"/>
      <c r="I410" s="82"/>
      <c r="J410" s="71"/>
      <c r="K410" s="71"/>
      <c r="L410" s="71"/>
      <c r="M410" s="82"/>
      <c r="N410" s="84"/>
      <c r="O410" s="71"/>
      <c r="P410" s="61"/>
      <c r="Q410" s="61"/>
      <c r="R410" s="61"/>
      <c r="S410" s="61"/>
      <c r="T410" s="119"/>
      <c r="U410" s="61"/>
      <c r="V410" s="84"/>
      <c r="W410" s="84"/>
      <c r="X410" s="84"/>
      <c r="Y410" s="82"/>
      <c r="Z410" s="84"/>
      <c r="AA410" s="84"/>
      <c r="AB410" s="84"/>
      <c r="AC410" s="84"/>
      <c r="AD410" s="84"/>
      <c r="AE410" s="84"/>
      <c r="AF410" s="84"/>
      <c r="AG410" s="84"/>
      <c r="AH410" s="31"/>
      <c r="AI410" s="31"/>
      <c r="AJ410" s="31"/>
      <c r="AK410" s="31"/>
      <c r="AL410" s="31"/>
      <c r="AM410" s="84"/>
      <c r="AN410" s="82"/>
      <c r="AO410" s="71"/>
      <c r="AP410" s="71"/>
      <c r="AQ410" s="31"/>
      <c r="AR410" s="31"/>
      <c r="AS410" s="31"/>
      <c r="AT410" s="31"/>
      <c r="AU410" s="31"/>
      <c r="AV410" s="31"/>
      <c r="AW410" s="31"/>
      <c r="AX410" s="31"/>
      <c r="AY410" s="31"/>
      <c r="AZ410" s="31"/>
      <c r="BA410" s="33"/>
      <c r="BB410" s="33"/>
      <c r="BC410" s="31"/>
      <c r="BD410" s="31"/>
      <c r="BE410" s="31"/>
      <c r="BF410" s="31"/>
      <c r="BG410" s="31"/>
      <c r="BH410" s="31"/>
      <c r="BI410" s="31"/>
      <c r="BJ410" s="31"/>
      <c r="BK410" s="31"/>
      <c r="BL410" s="31"/>
      <c r="BM410" s="31"/>
      <c r="BN410" s="31"/>
      <c r="BO410" s="31"/>
      <c r="BP410" s="31"/>
      <c r="BQ410" s="31"/>
      <c r="BR410" s="31"/>
      <c r="BS410" s="31"/>
      <c r="BT410" s="31"/>
    </row>
    <row r="411">
      <c r="A411" s="118"/>
      <c r="B411" s="61"/>
      <c r="C411" s="71"/>
      <c r="D411" s="71"/>
      <c r="E411" s="82"/>
      <c r="F411" s="82"/>
      <c r="G411" s="71"/>
      <c r="H411" s="71"/>
      <c r="I411" s="82"/>
      <c r="J411" s="71"/>
      <c r="K411" s="71"/>
      <c r="L411" s="71"/>
      <c r="M411" s="82"/>
      <c r="N411" s="84"/>
      <c r="O411" s="71"/>
      <c r="P411" s="61"/>
      <c r="Q411" s="61"/>
      <c r="R411" s="61"/>
      <c r="S411" s="61"/>
      <c r="T411" s="119"/>
      <c r="U411" s="61"/>
      <c r="V411" s="84"/>
      <c r="W411" s="84"/>
      <c r="X411" s="84"/>
      <c r="Y411" s="82"/>
      <c r="Z411" s="84"/>
      <c r="AA411" s="84"/>
      <c r="AB411" s="84"/>
      <c r="AC411" s="84"/>
      <c r="AD411" s="84"/>
      <c r="AE411" s="84"/>
      <c r="AF411" s="84"/>
      <c r="AG411" s="84"/>
      <c r="AH411" s="31"/>
      <c r="AI411" s="31"/>
      <c r="AJ411" s="31"/>
      <c r="AK411" s="31"/>
      <c r="AL411" s="31"/>
      <c r="AM411" s="84"/>
      <c r="AN411" s="82"/>
      <c r="AO411" s="71"/>
      <c r="AP411" s="71"/>
      <c r="AQ411" s="31"/>
      <c r="AR411" s="31"/>
      <c r="AS411" s="31"/>
      <c r="AT411" s="31"/>
      <c r="AU411" s="31"/>
      <c r="AV411" s="31"/>
      <c r="AW411" s="31"/>
      <c r="AX411" s="31"/>
      <c r="AY411" s="31"/>
      <c r="AZ411" s="31"/>
      <c r="BA411" s="33"/>
      <c r="BB411" s="33"/>
      <c r="BC411" s="31"/>
      <c r="BD411" s="31"/>
      <c r="BE411" s="31"/>
      <c r="BF411" s="31"/>
      <c r="BG411" s="31"/>
      <c r="BH411" s="31"/>
      <c r="BI411" s="31"/>
      <c r="BJ411" s="31"/>
      <c r="BK411" s="31"/>
      <c r="BL411" s="31"/>
      <c r="BM411" s="31"/>
      <c r="BN411" s="31"/>
      <c r="BO411" s="31"/>
      <c r="BP411" s="31"/>
      <c r="BQ411" s="31"/>
      <c r="BR411" s="31"/>
      <c r="BS411" s="31"/>
      <c r="BT411" s="31"/>
    </row>
    <row r="412">
      <c r="A412" s="118"/>
      <c r="B412" s="61"/>
      <c r="C412" s="71"/>
      <c r="D412" s="71"/>
      <c r="E412" s="82"/>
      <c r="F412" s="82"/>
      <c r="G412" s="71"/>
      <c r="H412" s="71"/>
      <c r="I412" s="82"/>
      <c r="J412" s="71"/>
      <c r="K412" s="71"/>
      <c r="L412" s="71"/>
      <c r="M412" s="82"/>
      <c r="N412" s="84"/>
      <c r="O412" s="71"/>
      <c r="P412" s="61"/>
      <c r="Q412" s="61"/>
      <c r="R412" s="61"/>
      <c r="S412" s="61"/>
      <c r="T412" s="119"/>
      <c r="U412" s="61"/>
      <c r="V412" s="84"/>
      <c r="W412" s="84"/>
      <c r="X412" s="84"/>
      <c r="Y412" s="82"/>
      <c r="Z412" s="84"/>
      <c r="AA412" s="84"/>
      <c r="AB412" s="84"/>
      <c r="AC412" s="84"/>
      <c r="AD412" s="84"/>
      <c r="AE412" s="84"/>
      <c r="AF412" s="84"/>
      <c r="AG412" s="84"/>
      <c r="AH412" s="31"/>
      <c r="AI412" s="31"/>
      <c r="AJ412" s="31"/>
      <c r="AK412" s="31"/>
      <c r="AL412" s="31"/>
      <c r="AM412" s="84"/>
      <c r="AN412" s="82"/>
      <c r="AO412" s="71"/>
      <c r="AP412" s="71"/>
      <c r="AQ412" s="31"/>
      <c r="AR412" s="31"/>
      <c r="AS412" s="31"/>
      <c r="AT412" s="31"/>
      <c r="AU412" s="31"/>
      <c r="AV412" s="31"/>
      <c r="AW412" s="31"/>
      <c r="AX412" s="31"/>
      <c r="AY412" s="31"/>
      <c r="AZ412" s="31"/>
      <c r="BA412" s="33"/>
      <c r="BB412" s="33"/>
      <c r="BC412" s="31"/>
      <c r="BD412" s="31"/>
      <c r="BE412" s="31"/>
      <c r="BF412" s="31"/>
      <c r="BG412" s="31"/>
      <c r="BH412" s="31"/>
      <c r="BI412" s="31"/>
      <c r="BJ412" s="31"/>
      <c r="BK412" s="31"/>
      <c r="BL412" s="31"/>
      <c r="BM412" s="31"/>
      <c r="BN412" s="31"/>
      <c r="BO412" s="31"/>
      <c r="BP412" s="31"/>
      <c r="BQ412" s="31"/>
      <c r="BR412" s="31"/>
      <c r="BS412" s="31"/>
      <c r="BT412" s="31"/>
    </row>
    <row r="413">
      <c r="A413" s="118"/>
      <c r="B413" s="61"/>
      <c r="C413" s="71"/>
      <c r="D413" s="71"/>
      <c r="E413" s="82"/>
      <c r="F413" s="82"/>
      <c r="G413" s="71"/>
      <c r="H413" s="71"/>
      <c r="I413" s="82"/>
      <c r="J413" s="71"/>
      <c r="K413" s="71"/>
      <c r="L413" s="71"/>
      <c r="M413" s="82"/>
      <c r="N413" s="84"/>
      <c r="O413" s="71"/>
      <c r="P413" s="61"/>
      <c r="Q413" s="61"/>
      <c r="R413" s="61"/>
      <c r="S413" s="61"/>
      <c r="T413" s="119"/>
      <c r="U413" s="61"/>
      <c r="V413" s="84"/>
      <c r="W413" s="84"/>
      <c r="X413" s="84"/>
      <c r="Y413" s="82"/>
      <c r="Z413" s="84"/>
      <c r="AA413" s="84"/>
      <c r="AB413" s="84"/>
      <c r="AC413" s="84"/>
      <c r="AD413" s="84"/>
      <c r="AE413" s="84"/>
      <c r="AF413" s="84"/>
      <c r="AG413" s="84"/>
      <c r="AH413" s="31"/>
      <c r="AI413" s="31"/>
      <c r="AJ413" s="31"/>
      <c r="AK413" s="31"/>
      <c r="AL413" s="31"/>
      <c r="AM413" s="84"/>
      <c r="AN413" s="82"/>
      <c r="AO413" s="71"/>
      <c r="AP413" s="71"/>
      <c r="AQ413" s="31"/>
      <c r="AR413" s="31"/>
      <c r="AS413" s="31"/>
      <c r="AT413" s="31"/>
      <c r="AU413" s="31"/>
      <c r="AV413" s="31"/>
      <c r="AW413" s="31"/>
      <c r="AX413" s="31"/>
      <c r="AY413" s="31"/>
      <c r="AZ413" s="31"/>
      <c r="BA413" s="33"/>
      <c r="BB413" s="33"/>
      <c r="BC413" s="31"/>
      <c r="BD413" s="31"/>
      <c r="BE413" s="31"/>
      <c r="BF413" s="31"/>
      <c r="BG413" s="31"/>
      <c r="BH413" s="31"/>
      <c r="BI413" s="31"/>
      <c r="BJ413" s="31"/>
      <c r="BK413" s="31"/>
      <c r="BL413" s="31"/>
      <c r="BM413" s="31"/>
      <c r="BN413" s="31"/>
      <c r="BO413" s="31"/>
      <c r="BP413" s="31"/>
      <c r="BQ413" s="31"/>
      <c r="BR413" s="31"/>
      <c r="BS413" s="31"/>
      <c r="BT413" s="31"/>
    </row>
    <row r="414">
      <c r="A414" s="118"/>
      <c r="B414" s="61"/>
      <c r="C414" s="71"/>
      <c r="D414" s="71"/>
      <c r="E414" s="82"/>
      <c r="F414" s="82"/>
      <c r="G414" s="71"/>
      <c r="H414" s="71"/>
      <c r="I414" s="82"/>
      <c r="J414" s="71"/>
      <c r="K414" s="71"/>
      <c r="L414" s="71"/>
      <c r="M414" s="82"/>
      <c r="N414" s="84"/>
      <c r="O414" s="71"/>
      <c r="P414" s="61"/>
      <c r="Q414" s="61"/>
      <c r="R414" s="61"/>
      <c r="S414" s="61"/>
      <c r="T414" s="119"/>
      <c r="U414" s="61"/>
      <c r="V414" s="84"/>
      <c r="W414" s="84"/>
      <c r="X414" s="84"/>
      <c r="Y414" s="82"/>
      <c r="Z414" s="84"/>
      <c r="AA414" s="84"/>
      <c r="AB414" s="84"/>
      <c r="AC414" s="84"/>
      <c r="AD414" s="84"/>
      <c r="AE414" s="84"/>
      <c r="AF414" s="84"/>
      <c r="AG414" s="84"/>
      <c r="AH414" s="31"/>
      <c r="AI414" s="31"/>
      <c r="AJ414" s="31"/>
      <c r="AK414" s="31"/>
      <c r="AL414" s="31"/>
      <c r="AM414" s="84"/>
      <c r="AN414" s="82"/>
      <c r="AO414" s="71"/>
      <c r="AP414" s="71"/>
      <c r="AQ414" s="31"/>
      <c r="AR414" s="31"/>
      <c r="AS414" s="31"/>
      <c r="AT414" s="31"/>
      <c r="AU414" s="31"/>
      <c r="AV414" s="31"/>
      <c r="AW414" s="31"/>
      <c r="AX414" s="31"/>
      <c r="AY414" s="31"/>
      <c r="AZ414" s="31"/>
      <c r="BA414" s="33"/>
      <c r="BB414" s="33"/>
      <c r="BC414" s="31"/>
      <c r="BD414" s="31"/>
      <c r="BE414" s="31"/>
      <c r="BF414" s="31"/>
      <c r="BG414" s="31"/>
      <c r="BH414" s="31"/>
      <c r="BI414" s="31"/>
      <c r="BJ414" s="31"/>
      <c r="BK414" s="31"/>
      <c r="BL414" s="31"/>
      <c r="BM414" s="31"/>
      <c r="BN414" s="31"/>
      <c r="BO414" s="31"/>
      <c r="BP414" s="31"/>
      <c r="BQ414" s="31"/>
      <c r="BR414" s="31"/>
      <c r="BS414" s="31"/>
      <c r="BT414" s="31"/>
    </row>
    <row r="415">
      <c r="A415" s="118"/>
      <c r="B415" s="61"/>
      <c r="C415" s="71"/>
      <c r="D415" s="71"/>
      <c r="E415" s="82"/>
      <c r="F415" s="82"/>
      <c r="G415" s="71"/>
      <c r="H415" s="71"/>
      <c r="I415" s="82"/>
      <c r="J415" s="71"/>
      <c r="K415" s="71"/>
      <c r="L415" s="71"/>
      <c r="M415" s="82"/>
      <c r="N415" s="84"/>
      <c r="O415" s="71"/>
      <c r="P415" s="61"/>
      <c r="Q415" s="61"/>
      <c r="R415" s="61"/>
      <c r="S415" s="61"/>
      <c r="T415" s="119"/>
      <c r="U415" s="61"/>
      <c r="V415" s="84"/>
      <c r="W415" s="84"/>
      <c r="X415" s="84"/>
      <c r="Y415" s="82"/>
      <c r="Z415" s="84"/>
      <c r="AA415" s="84"/>
      <c r="AB415" s="84"/>
      <c r="AC415" s="84"/>
      <c r="AD415" s="84"/>
      <c r="AE415" s="84"/>
      <c r="AF415" s="84"/>
      <c r="AG415" s="84"/>
      <c r="AH415" s="31"/>
      <c r="AI415" s="31"/>
      <c r="AJ415" s="31"/>
      <c r="AK415" s="31"/>
      <c r="AL415" s="31"/>
      <c r="AM415" s="84"/>
      <c r="AN415" s="82"/>
      <c r="AO415" s="71"/>
      <c r="AP415" s="71"/>
      <c r="AQ415" s="31"/>
      <c r="AR415" s="31"/>
      <c r="AS415" s="31"/>
      <c r="AT415" s="31"/>
      <c r="AU415" s="31"/>
      <c r="AV415" s="31"/>
      <c r="AW415" s="31"/>
      <c r="AX415" s="31"/>
      <c r="AY415" s="31"/>
      <c r="AZ415" s="31"/>
      <c r="BA415" s="33"/>
      <c r="BB415" s="33"/>
      <c r="BC415" s="31"/>
      <c r="BD415" s="31"/>
      <c r="BE415" s="31"/>
      <c r="BF415" s="31"/>
      <c r="BG415" s="31"/>
      <c r="BH415" s="31"/>
      <c r="BI415" s="31"/>
      <c r="BJ415" s="31"/>
      <c r="BK415" s="31"/>
      <c r="BL415" s="31"/>
      <c r="BM415" s="31"/>
      <c r="BN415" s="31"/>
      <c r="BO415" s="31"/>
      <c r="BP415" s="31"/>
      <c r="BQ415" s="31"/>
      <c r="BR415" s="31"/>
      <c r="BS415" s="31"/>
      <c r="BT415" s="31"/>
    </row>
    <row r="416">
      <c r="A416" s="118"/>
      <c r="B416" s="61"/>
      <c r="C416" s="71"/>
      <c r="D416" s="71"/>
      <c r="E416" s="82"/>
      <c r="F416" s="82"/>
      <c r="G416" s="71"/>
      <c r="H416" s="71"/>
      <c r="I416" s="82"/>
      <c r="J416" s="71"/>
      <c r="K416" s="71"/>
      <c r="L416" s="71"/>
      <c r="M416" s="82"/>
      <c r="N416" s="84"/>
      <c r="O416" s="71"/>
      <c r="P416" s="61"/>
      <c r="Q416" s="61"/>
      <c r="R416" s="61"/>
      <c r="S416" s="61"/>
      <c r="T416" s="119"/>
      <c r="U416" s="61"/>
      <c r="V416" s="84"/>
      <c r="W416" s="84"/>
      <c r="X416" s="84"/>
      <c r="Y416" s="82"/>
      <c r="Z416" s="84"/>
      <c r="AA416" s="84"/>
      <c r="AB416" s="84"/>
      <c r="AC416" s="84"/>
      <c r="AD416" s="84"/>
      <c r="AE416" s="84"/>
      <c r="AF416" s="84"/>
      <c r="AG416" s="84"/>
      <c r="AH416" s="31"/>
      <c r="AI416" s="31"/>
      <c r="AJ416" s="31"/>
      <c r="AK416" s="31"/>
      <c r="AL416" s="31"/>
      <c r="AM416" s="84"/>
      <c r="AN416" s="82"/>
      <c r="AO416" s="71"/>
      <c r="AP416" s="71"/>
      <c r="AQ416" s="31"/>
      <c r="AR416" s="31"/>
      <c r="AS416" s="31"/>
      <c r="AT416" s="31"/>
      <c r="AU416" s="31"/>
      <c r="AV416" s="31"/>
      <c r="AW416" s="31"/>
      <c r="AX416" s="31"/>
      <c r="AY416" s="31"/>
      <c r="AZ416" s="31"/>
      <c r="BA416" s="33"/>
      <c r="BB416" s="33"/>
      <c r="BC416" s="31"/>
      <c r="BD416" s="31"/>
      <c r="BE416" s="31"/>
      <c r="BF416" s="31"/>
      <c r="BG416" s="31"/>
      <c r="BH416" s="31"/>
      <c r="BI416" s="31"/>
      <c r="BJ416" s="31"/>
      <c r="BK416" s="31"/>
      <c r="BL416" s="31"/>
      <c r="BM416" s="31"/>
      <c r="BN416" s="31"/>
      <c r="BO416" s="31"/>
      <c r="BP416" s="31"/>
      <c r="BQ416" s="31"/>
      <c r="BR416" s="31"/>
      <c r="BS416" s="31"/>
      <c r="BT416" s="31"/>
    </row>
    <row r="417">
      <c r="A417" s="118"/>
      <c r="B417" s="61"/>
      <c r="C417" s="71"/>
      <c r="D417" s="71"/>
      <c r="E417" s="82"/>
      <c r="F417" s="82"/>
      <c r="G417" s="71"/>
      <c r="H417" s="71"/>
      <c r="I417" s="82"/>
      <c r="J417" s="71"/>
      <c r="K417" s="71"/>
      <c r="L417" s="71"/>
      <c r="M417" s="82"/>
      <c r="N417" s="84"/>
      <c r="O417" s="71"/>
      <c r="P417" s="61"/>
      <c r="Q417" s="61"/>
      <c r="R417" s="61"/>
      <c r="S417" s="61"/>
      <c r="T417" s="119"/>
      <c r="U417" s="61"/>
      <c r="V417" s="84"/>
      <c r="W417" s="84"/>
      <c r="X417" s="84"/>
      <c r="Y417" s="82"/>
      <c r="Z417" s="84"/>
      <c r="AA417" s="84"/>
      <c r="AB417" s="84"/>
      <c r="AC417" s="84"/>
      <c r="AD417" s="84"/>
      <c r="AE417" s="84"/>
      <c r="AF417" s="84"/>
      <c r="AG417" s="84"/>
      <c r="AH417" s="31"/>
      <c r="AI417" s="31"/>
      <c r="AJ417" s="31"/>
      <c r="AK417" s="31"/>
      <c r="AL417" s="31"/>
      <c r="AM417" s="84"/>
      <c r="AN417" s="82"/>
      <c r="AO417" s="71"/>
      <c r="AP417" s="71"/>
      <c r="AQ417" s="31"/>
      <c r="AR417" s="31"/>
      <c r="AS417" s="31"/>
      <c r="AT417" s="31"/>
      <c r="AU417" s="31"/>
      <c r="AV417" s="31"/>
      <c r="AW417" s="31"/>
      <c r="AX417" s="31"/>
      <c r="AY417" s="31"/>
      <c r="AZ417" s="31"/>
      <c r="BA417" s="33"/>
      <c r="BB417" s="33"/>
      <c r="BC417" s="31"/>
      <c r="BD417" s="31"/>
      <c r="BE417" s="31"/>
      <c r="BF417" s="31"/>
      <c r="BG417" s="31"/>
      <c r="BH417" s="31"/>
      <c r="BI417" s="31"/>
      <c r="BJ417" s="31"/>
      <c r="BK417" s="31"/>
      <c r="BL417" s="31"/>
      <c r="BM417" s="31"/>
      <c r="BN417" s="31"/>
      <c r="BO417" s="31"/>
      <c r="BP417" s="31"/>
      <c r="BQ417" s="31"/>
      <c r="BR417" s="31"/>
      <c r="BS417" s="31"/>
      <c r="BT417" s="31"/>
    </row>
    <row r="418">
      <c r="A418" s="118"/>
      <c r="B418" s="61"/>
      <c r="C418" s="71"/>
      <c r="D418" s="71"/>
      <c r="E418" s="82"/>
      <c r="F418" s="82"/>
      <c r="G418" s="71"/>
      <c r="H418" s="71"/>
      <c r="I418" s="82"/>
      <c r="J418" s="71"/>
      <c r="K418" s="71"/>
      <c r="L418" s="71"/>
      <c r="M418" s="82"/>
      <c r="N418" s="84"/>
      <c r="O418" s="71"/>
      <c r="P418" s="61"/>
      <c r="Q418" s="61"/>
      <c r="R418" s="61"/>
      <c r="S418" s="61"/>
      <c r="T418" s="119"/>
      <c r="U418" s="61"/>
      <c r="V418" s="84"/>
      <c r="W418" s="84"/>
      <c r="X418" s="84"/>
      <c r="Y418" s="82"/>
      <c r="Z418" s="84"/>
      <c r="AA418" s="84"/>
      <c r="AB418" s="84"/>
      <c r="AC418" s="84"/>
      <c r="AD418" s="84"/>
      <c r="AE418" s="84"/>
      <c r="AF418" s="84"/>
      <c r="AG418" s="84"/>
      <c r="AH418" s="31"/>
      <c r="AI418" s="31"/>
      <c r="AJ418" s="31"/>
      <c r="AK418" s="31"/>
      <c r="AL418" s="31"/>
      <c r="AM418" s="84"/>
      <c r="AN418" s="82"/>
      <c r="AO418" s="71"/>
      <c r="AP418" s="71"/>
      <c r="AQ418" s="31"/>
      <c r="AR418" s="31"/>
      <c r="AS418" s="31"/>
      <c r="AT418" s="31"/>
      <c r="AU418" s="31"/>
      <c r="AV418" s="31"/>
      <c r="AW418" s="31"/>
      <c r="AX418" s="31"/>
      <c r="AY418" s="31"/>
      <c r="AZ418" s="31"/>
      <c r="BA418" s="33"/>
      <c r="BB418" s="33"/>
      <c r="BC418" s="31"/>
      <c r="BD418" s="31"/>
      <c r="BE418" s="31"/>
      <c r="BF418" s="31"/>
      <c r="BG418" s="31"/>
      <c r="BH418" s="31"/>
      <c r="BI418" s="31"/>
      <c r="BJ418" s="31"/>
      <c r="BK418" s="31"/>
      <c r="BL418" s="31"/>
      <c r="BM418" s="31"/>
      <c r="BN418" s="31"/>
      <c r="BO418" s="31"/>
      <c r="BP418" s="31"/>
      <c r="BQ418" s="31"/>
      <c r="BR418" s="31"/>
      <c r="BS418" s="31"/>
      <c r="BT418" s="31"/>
    </row>
    <row r="419">
      <c r="A419" s="118"/>
      <c r="B419" s="61"/>
      <c r="C419" s="71"/>
      <c r="D419" s="71"/>
      <c r="E419" s="82"/>
      <c r="F419" s="82"/>
      <c r="G419" s="71"/>
      <c r="H419" s="71"/>
      <c r="I419" s="82"/>
      <c r="J419" s="71"/>
      <c r="K419" s="71"/>
      <c r="L419" s="71"/>
      <c r="M419" s="82"/>
      <c r="N419" s="84"/>
      <c r="O419" s="71"/>
      <c r="P419" s="61"/>
      <c r="Q419" s="61"/>
      <c r="R419" s="61"/>
      <c r="S419" s="61"/>
      <c r="T419" s="119"/>
      <c r="U419" s="61"/>
      <c r="V419" s="84"/>
      <c r="W419" s="84"/>
      <c r="X419" s="84"/>
      <c r="Y419" s="82"/>
      <c r="Z419" s="84"/>
      <c r="AA419" s="84"/>
      <c r="AB419" s="84"/>
      <c r="AC419" s="84"/>
      <c r="AD419" s="84"/>
      <c r="AE419" s="84"/>
      <c r="AF419" s="84"/>
      <c r="AG419" s="84"/>
      <c r="AH419" s="31"/>
      <c r="AI419" s="31"/>
      <c r="AJ419" s="31"/>
      <c r="AK419" s="31"/>
      <c r="AL419" s="31"/>
      <c r="AM419" s="84"/>
      <c r="AN419" s="82"/>
      <c r="AO419" s="71"/>
      <c r="AP419" s="71"/>
      <c r="AQ419" s="31"/>
      <c r="AR419" s="31"/>
      <c r="AS419" s="31"/>
      <c r="AT419" s="31"/>
      <c r="AU419" s="31"/>
      <c r="AV419" s="31"/>
      <c r="AW419" s="31"/>
      <c r="AX419" s="31"/>
      <c r="AY419" s="31"/>
      <c r="AZ419" s="31"/>
      <c r="BA419" s="33"/>
      <c r="BB419" s="33"/>
      <c r="BC419" s="31"/>
      <c r="BD419" s="31"/>
      <c r="BE419" s="31"/>
      <c r="BF419" s="31"/>
      <c r="BG419" s="31"/>
      <c r="BH419" s="31"/>
      <c r="BI419" s="31"/>
      <c r="BJ419" s="31"/>
      <c r="BK419" s="31"/>
      <c r="BL419" s="31"/>
      <c r="BM419" s="31"/>
      <c r="BN419" s="31"/>
      <c r="BO419" s="31"/>
      <c r="BP419" s="31"/>
      <c r="BQ419" s="31"/>
      <c r="BR419" s="31"/>
      <c r="BS419" s="31"/>
      <c r="BT419" s="31"/>
    </row>
    <row r="420">
      <c r="A420" s="118"/>
      <c r="B420" s="61"/>
      <c r="C420" s="71"/>
      <c r="D420" s="71"/>
      <c r="E420" s="82"/>
      <c r="F420" s="82"/>
      <c r="G420" s="71"/>
      <c r="H420" s="71"/>
      <c r="I420" s="82"/>
      <c r="J420" s="71"/>
      <c r="K420" s="71"/>
      <c r="L420" s="71"/>
      <c r="M420" s="82"/>
      <c r="N420" s="84"/>
      <c r="O420" s="71"/>
      <c r="P420" s="61"/>
      <c r="Q420" s="61"/>
      <c r="R420" s="61"/>
      <c r="S420" s="61"/>
      <c r="T420" s="119"/>
      <c r="U420" s="61"/>
      <c r="V420" s="84"/>
      <c r="W420" s="84"/>
      <c r="X420" s="84"/>
      <c r="Y420" s="82"/>
      <c r="Z420" s="84"/>
      <c r="AA420" s="84"/>
      <c r="AB420" s="84"/>
      <c r="AC420" s="84"/>
      <c r="AD420" s="84"/>
      <c r="AE420" s="84"/>
      <c r="AF420" s="84"/>
      <c r="AG420" s="84"/>
      <c r="AH420" s="31"/>
      <c r="AI420" s="31"/>
      <c r="AJ420" s="31"/>
      <c r="AK420" s="31"/>
      <c r="AL420" s="31"/>
      <c r="AM420" s="84"/>
      <c r="AN420" s="82"/>
      <c r="AO420" s="71"/>
      <c r="AP420" s="71"/>
      <c r="AQ420" s="31"/>
      <c r="AR420" s="31"/>
      <c r="AS420" s="31"/>
      <c r="AT420" s="31"/>
      <c r="AU420" s="31"/>
      <c r="AV420" s="31"/>
      <c r="AW420" s="31"/>
      <c r="AX420" s="31"/>
      <c r="AY420" s="31"/>
      <c r="AZ420" s="31"/>
      <c r="BA420" s="33"/>
      <c r="BB420" s="33"/>
      <c r="BC420" s="31"/>
      <c r="BD420" s="31"/>
      <c r="BE420" s="31"/>
      <c r="BF420" s="31"/>
      <c r="BG420" s="31"/>
      <c r="BH420" s="31"/>
      <c r="BI420" s="31"/>
      <c r="BJ420" s="31"/>
      <c r="BK420" s="31"/>
      <c r="BL420" s="31"/>
      <c r="BM420" s="31"/>
      <c r="BN420" s="31"/>
      <c r="BO420" s="31"/>
      <c r="BP420" s="31"/>
      <c r="BQ420" s="31"/>
      <c r="BR420" s="31"/>
      <c r="BS420" s="31"/>
      <c r="BT420" s="31"/>
    </row>
    <row r="421">
      <c r="A421" s="118"/>
      <c r="B421" s="61"/>
      <c r="C421" s="71"/>
      <c r="D421" s="71"/>
      <c r="E421" s="82"/>
      <c r="F421" s="82"/>
      <c r="G421" s="71"/>
      <c r="H421" s="71"/>
      <c r="I421" s="82"/>
      <c r="J421" s="71"/>
      <c r="K421" s="71"/>
      <c r="L421" s="71"/>
      <c r="M421" s="82"/>
      <c r="N421" s="84"/>
      <c r="O421" s="71"/>
      <c r="P421" s="61"/>
      <c r="Q421" s="61"/>
      <c r="R421" s="61"/>
      <c r="S421" s="61"/>
      <c r="T421" s="119"/>
      <c r="U421" s="61"/>
      <c r="V421" s="84"/>
      <c r="W421" s="84"/>
      <c r="X421" s="84"/>
      <c r="Y421" s="82"/>
      <c r="Z421" s="84"/>
      <c r="AA421" s="84"/>
      <c r="AB421" s="84"/>
      <c r="AC421" s="84"/>
      <c r="AD421" s="84"/>
      <c r="AE421" s="84"/>
      <c r="AF421" s="84"/>
      <c r="AG421" s="84"/>
      <c r="AH421" s="31"/>
      <c r="AI421" s="31"/>
      <c r="AJ421" s="31"/>
      <c r="AK421" s="31"/>
      <c r="AL421" s="31"/>
      <c r="AM421" s="84"/>
      <c r="AN421" s="82"/>
      <c r="AO421" s="71"/>
      <c r="AP421" s="71"/>
      <c r="AQ421" s="31"/>
      <c r="AR421" s="31"/>
      <c r="AS421" s="31"/>
      <c r="AT421" s="31"/>
      <c r="AU421" s="31"/>
      <c r="AV421" s="31"/>
      <c r="AW421" s="31"/>
      <c r="AX421" s="31"/>
      <c r="AY421" s="31"/>
      <c r="AZ421" s="31"/>
      <c r="BA421" s="33"/>
      <c r="BB421" s="33"/>
      <c r="BC421" s="31"/>
      <c r="BD421" s="31"/>
      <c r="BE421" s="31"/>
      <c r="BF421" s="31"/>
      <c r="BG421" s="31"/>
      <c r="BH421" s="31"/>
      <c r="BI421" s="31"/>
      <c r="BJ421" s="31"/>
      <c r="BK421" s="31"/>
      <c r="BL421" s="31"/>
      <c r="BM421" s="31"/>
      <c r="BN421" s="31"/>
      <c r="BO421" s="31"/>
      <c r="BP421" s="31"/>
      <c r="BQ421" s="31"/>
      <c r="BR421" s="31"/>
      <c r="BS421" s="31"/>
      <c r="BT421" s="31"/>
    </row>
    <row r="422">
      <c r="A422" s="118"/>
      <c r="B422" s="61"/>
      <c r="C422" s="71"/>
      <c r="D422" s="71"/>
      <c r="E422" s="82"/>
      <c r="F422" s="82"/>
      <c r="G422" s="71"/>
      <c r="H422" s="71"/>
      <c r="I422" s="82"/>
      <c r="J422" s="71"/>
      <c r="K422" s="71"/>
      <c r="L422" s="71"/>
      <c r="M422" s="82"/>
      <c r="N422" s="84"/>
      <c r="O422" s="71"/>
      <c r="P422" s="61"/>
      <c r="Q422" s="61"/>
      <c r="R422" s="61"/>
      <c r="S422" s="61"/>
      <c r="T422" s="119"/>
      <c r="U422" s="61"/>
      <c r="V422" s="84"/>
      <c r="W422" s="84"/>
      <c r="X422" s="84"/>
      <c r="Y422" s="82"/>
      <c r="Z422" s="84"/>
      <c r="AA422" s="84"/>
      <c r="AB422" s="84"/>
      <c r="AC422" s="84"/>
      <c r="AD422" s="84"/>
      <c r="AE422" s="84"/>
      <c r="AF422" s="84"/>
      <c r="AG422" s="84"/>
      <c r="AH422" s="31"/>
      <c r="AI422" s="31"/>
      <c r="AJ422" s="31"/>
      <c r="AK422" s="31"/>
      <c r="AL422" s="31"/>
      <c r="AM422" s="84"/>
      <c r="AN422" s="82"/>
      <c r="AO422" s="71"/>
      <c r="AP422" s="71"/>
      <c r="AQ422" s="31"/>
      <c r="AR422" s="31"/>
      <c r="AS422" s="31"/>
      <c r="AT422" s="31"/>
      <c r="AU422" s="31"/>
      <c r="AV422" s="31"/>
      <c r="AW422" s="31"/>
      <c r="AX422" s="31"/>
      <c r="AY422" s="31"/>
      <c r="AZ422" s="31"/>
      <c r="BA422" s="33"/>
      <c r="BB422" s="33"/>
      <c r="BC422" s="31"/>
      <c r="BD422" s="31"/>
      <c r="BE422" s="31"/>
      <c r="BF422" s="31"/>
      <c r="BG422" s="31"/>
      <c r="BH422" s="31"/>
      <c r="BI422" s="31"/>
      <c r="BJ422" s="31"/>
      <c r="BK422" s="31"/>
      <c r="BL422" s="31"/>
      <c r="BM422" s="31"/>
      <c r="BN422" s="31"/>
      <c r="BO422" s="31"/>
      <c r="BP422" s="31"/>
      <c r="BQ422" s="31"/>
      <c r="BR422" s="31"/>
      <c r="BS422" s="31"/>
      <c r="BT422" s="31"/>
    </row>
    <row r="423">
      <c r="A423" s="118"/>
      <c r="B423" s="61"/>
      <c r="C423" s="71"/>
      <c r="D423" s="71"/>
      <c r="E423" s="82"/>
      <c r="F423" s="82"/>
      <c r="G423" s="71"/>
      <c r="H423" s="71"/>
      <c r="I423" s="82"/>
      <c r="J423" s="71"/>
      <c r="K423" s="71"/>
      <c r="L423" s="71"/>
      <c r="M423" s="82"/>
      <c r="N423" s="84"/>
      <c r="O423" s="71"/>
      <c r="P423" s="61"/>
      <c r="Q423" s="61"/>
      <c r="R423" s="61"/>
      <c r="S423" s="61"/>
      <c r="T423" s="119"/>
      <c r="U423" s="61"/>
      <c r="V423" s="84"/>
      <c r="W423" s="84"/>
      <c r="X423" s="84"/>
      <c r="Y423" s="82"/>
      <c r="Z423" s="84"/>
      <c r="AA423" s="84"/>
      <c r="AB423" s="84"/>
      <c r="AC423" s="84"/>
      <c r="AD423" s="84"/>
      <c r="AE423" s="84"/>
      <c r="AF423" s="84"/>
      <c r="AG423" s="84"/>
      <c r="AH423" s="31"/>
      <c r="AI423" s="31"/>
      <c r="AJ423" s="31"/>
      <c r="AK423" s="31"/>
      <c r="AL423" s="31"/>
      <c r="AM423" s="84"/>
      <c r="AN423" s="82"/>
      <c r="AO423" s="71"/>
      <c r="AP423" s="71"/>
      <c r="AQ423" s="31"/>
      <c r="AR423" s="31"/>
      <c r="AS423" s="31"/>
      <c r="AT423" s="31"/>
      <c r="AU423" s="31"/>
      <c r="AV423" s="31"/>
      <c r="AW423" s="31"/>
      <c r="AX423" s="31"/>
      <c r="AY423" s="31"/>
      <c r="AZ423" s="31"/>
      <c r="BA423" s="33"/>
      <c r="BB423" s="33"/>
      <c r="BC423" s="31"/>
      <c r="BD423" s="31"/>
      <c r="BE423" s="31"/>
      <c r="BF423" s="31"/>
      <c r="BG423" s="31"/>
      <c r="BH423" s="31"/>
      <c r="BI423" s="31"/>
      <c r="BJ423" s="31"/>
      <c r="BK423" s="31"/>
      <c r="BL423" s="31"/>
      <c r="BM423" s="31"/>
      <c r="BN423" s="31"/>
      <c r="BO423" s="31"/>
      <c r="BP423" s="31"/>
      <c r="BQ423" s="31"/>
      <c r="BR423" s="31"/>
      <c r="BS423" s="31"/>
      <c r="BT423" s="31"/>
    </row>
    <row r="424">
      <c r="A424" s="118"/>
      <c r="B424" s="61"/>
      <c r="C424" s="71"/>
      <c r="D424" s="71"/>
      <c r="E424" s="82"/>
      <c r="F424" s="82"/>
      <c r="G424" s="71"/>
      <c r="H424" s="71"/>
      <c r="I424" s="82"/>
      <c r="J424" s="71"/>
      <c r="K424" s="71"/>
      <c r="L424" s="71"/>
      <c r="M424" s="82"/>
      <c r="N424" s="84"/>
      <c r="O424" s="71"/>
      <c r="P424" s="61"/>
      <c r="Q424" s="61"/>
      <c r="R424" s="61"/>
      <c r="S424" s="61"/>
      <c r="T424" s="119"/>
      <c r="U424" s="61"/>
      <c r="V424" s="84"/>
      <c r="W424" s="84"/>
      <c r="X424" s="84"/>
      <c r="Y424" s="82"/>
      <c r="Z424" s="84"/>
      <c r="AA424" s="84"/>
      <c r="AB424" s="84"/>
      <c r="AC424" s="84"/>
      <c r="AD424" s="84"/>
      <c r="AE424" s="84"/>
      <c r="AF424" s="84"/>
      <c r="AG424" s="84"/>
      <c r="AH424" s="31"/>
      <c r="AI424" s="31"/>
      <c r="AJ424" s="31"/>
      <c r="AK424" s="31"/>
      <c r="AL424" s="31"/>
      <c r="AM424" s="84"/>
      <c r="AN424" s="82"/>
      <c r="AO424" s="71"/>
      <c r="AP424" s="71"/>
      <c r="AQ424" s="31"/>
      <c r="AR424" s="31"/>
      <c r="AS424" s="31"/>
      <c r="AT424" s="31"/>
      <c r="AU424" s="31"/>
      <c r="AV424" s="31"/>
      <c r="AW424" s="31"/>
      <c r="AX424" s="31"/>
      <c r="AY424" s="31"/>
      <c r="AZ424" s="31"/>
      <c r="BA424" s="33"/>
      <c r="BB424" s="33"/>
      <c r="BC424" s="31"/>
      <c r="BD424" s="31"/>
      <c r="BE424" s="31"/>
      <c r="BF424" s="31"/>
      <c r="BG424" s="31"/>
      <c r="BH424" s="31"/>
      <c r="BI424" s="31"/>
      <c r="BJ424" s="31"/>
      <c r="BK424" s="31"/>
      <c r="BL424" s="31"/>
      <c r="BM424" s="31"/>
      <c r="BN424" s="31"/>
      <c r="BO424" s="31"/>
      <c r="BP424" s="31"/>
      <c r="BQ424" s="31"/>
      <c r="BR424" s="31"/>
      <c r="BS424" s="31"/>
      <c r="BT424" s="31"/>
    </row>
    <row r="425">
      <c r="A425" s="118"/>
      <c r="B425" s="61"/>
      <c r="C425" s="71"/>
      <c r="D425" s="71"/>
      <c r="E425" s="82"/>
      <c r="F425" s="82"/>
      <c r="G425" s="71"/>
      <c r="H425" s="71"/>
      <c r="I425" s="82"/>
      <c r="J425" s="71"/>
      <c r="K425" s="71"/>
      <c r="L425" s="71"/>
      <c r="M425" s="82"/>
      <c r="N425" s="84"/>
      <c r="O425" s="71"/>
      <c r="P425" s="61"/>
      <c r="Q425" s="61"/>
      <c r="R425" s="61"/>
      <c r="S425" s="61"/>
      <c r="T425" s="119"/>
      <c r="U425" s="61"/>
      <c r="V425" s="84"/>
      <c r="W425" s="84"/>
      <c r="X425" s="84"/>
      <c r="Y425" s="82"/>
      <c r="Z425" s="84"/>
      <c r="AA425" s="84"/>
      <c r="AB425" s="84"/>
      <c r="AC425" s="84"/>
      <c r="AD425" s="84"/>
      <c r="AE425" s="84"/>
      <c r="AF425" s="84"/>
      <c r="AG425" s="84"/>
      <c r="AH425" s="31"/>
      <c r="AI425" s="31"/>
      <c r="AJ425" s="31"/>
      <c r="AK425" s="31"/>
      <c r="AL425" s="31"/>
      <c r="AM425" s="84"/>
      <c r="AN425" s="82"/>
      <c r="AO425" s="71"/>
      <c r="AP425" s="71"/>
      <c r="AQ425" s="31"/>
      <c r="AR425" s="31"/>
      <c r="AS425" s="31"/>
      <c r="AT425" s="31"/>
      <c r="AU425" s="31"/>
      <c r="AV425" s="31"/>
      <c r="AW425" s="31"/>
      <c r="AX425" s="31"/>
      <c r="AY425" s="31"/>
      <c r="AZ425" s="31"/>
      <c r="BA425" s="33"/>
      <c r="BB425" s="33"/>
      <c r="BC425" s="31"/>
      <c r="BD425" s="31"/>
      <c r="BE425" s="31"/>
      <c r="BF425" s="31"/>
      <c r="BG425" s="31"/>
      <c r="BH425" s="31"/>
      <c r="BI425" s="31"/>
      <c r="BJ425" s="31"/>
      <c r="BK425" s="31"/>
      <c r="BL425" s="31"/>
      <c r="BM425" s="31"/>
      <c r="BN425" s="31"/>
      <c r="BO425" s="31"/>
      <c r="BP425" s="31"/>
      <c r="BQ425" s="31"/>
      <c r="BR425" s="31"/>
      <c r="BS425" s="31"/>
      <c r="BT425" s="31"/>
    </row>
    <row r="426">
      <c r="A426" s="118"/>
      <c r="B426" s="61"/>
      <c r="C426" s="71"/>
      <c r="D426" s="71"/>
      <c r="E426" s="82"/>
      <c r="F426" s="82"/>
      <c r="G426" s="71"/>
      <c r="H426" s="71"/>
      <c r="I426" s="82"/>
      <c r="J426" s="71"/>
      <c r="K426" s="71"/>
      <c r="L426" s="71"/>
      <c r="M426" s="82"/>
      <c r="N426" s="84"/>
      <c r="O426" s="71"/>
      <c r="P426" s="61"/>
      <c r="Q426" s="61"/>
      <c r="R426" s="61"/>
      <c r="S426" s="61"/>
      <c r="T426" s="119"/>
      <c r="U426" s="61"/>
      <c r="V426" s="84"/>
      <c r="W426" s="84"/>
      <c r="X426" s="84"/>
      <c r="Y426" s="82"/>
      <c r="Z426" s="84"/>
      <c r="AA426" s="84"/>
      <c r="AB426" s="84"/>
      <c r="AC426" s="84"/>
      <c r="AD426" s="84"/>
      <c r="AE426" s="84"/>
      <c r="AF426" s="84"/>
      <c r="AG426" s="84"/>
      <c r="AH426" s="31"/>
      <c r="AI426" s="31"/>
      <c r="AJ426" s="31"/>
      <c r="AK426" s="31"/>
      <c r="AL426" s="31"/>
      <c r="AM426" s="84"/>
      <c r="AN426" s="82"/>
      <c r="AO426" s="71"/>
      <c r="AP426" s="71"/>
      <c r="AQ426" s="31"/>
      <c r="AR426" s="31"/>
      <c r="AS426" s="31"/>
      <c r="AT426" s="31"/>
      <c r="AU426" s="31"/>
      <c r="AV426" s="31"/>
      <c r="AW426" s="31"/>
      <c r="AX426" s="31"/>
      <c r="AY426" s="31"/>
      <c r="AZ426" s="31"/>
      <c r="BA426" s="33"/>
      <c r="BB426" s="33"/>
      <c r="BC426" s="31"/>
      <c r="BD426" s="31"/>
      <c r="BE426" s="31"/>
      <c r="BF426" s="31"/>
      <c r="BG426" s="31"/>
      <c r="BH426" s="31"/>
      <c r="BI426" s="31"/>
      <c r="BJ426" s="31"/>
      <c r="BK426" s="31"/>
      <c r="BL426" s="31"/>
      <c r="BM426" s="31"/>
      <c r="BN426" s="31"/>
      <c r="BO426" s="31"/>
      <c r="BP426" s="31"/>
      <c r="BQ426" s="31"/>
      <c r="BR426" s="31"/>
      <c r="BS426" s="31"/>
      <c r="BT426" s="31"/>
    </row>
    <row r="427">
      <c r="A427" s="118"/>
      <c r="B427" s="61"/>
      <c r="C427" s="71"/>
      <c r="D427" s="71"/>
      <c r="E427" s="82"/>
      <c r="F427" s="82"/>
      <c r="G427" s="71"/>
      <c r="H427" s="71"/>
      <c r="I427" s="82"/>
      <c r="J427" s="71"/>
      <c r="K427" s="71"/>
      <c r="L427" s="71"/>
      <c r="M427" s="82"/>
      <c r="N427" s="84"/>
      <c r="O427" s="71"/>
      <c r="P427" s="61"/>
      <c r="Q427" s="61"/>
      <c r="R427" s="61"/>
      <c r="S427" s="61"/>
      <c r="T427" s="119"/>
      <c r="U427" s="61"/>
      <c r="V427" s="84"/>
      <c r="W427" s="84"/>
      <c r="X427" s="84"/>
      <c r="Y427" s="82"/>
      <c r="Z427" s="84"/>
      <c r="AA427" s="84"/>
      <c r="AB427" s="84"/>
      <c r="AC427" s="84"/>
      <c r="AD427" s="84"/>
      <c r="AE427" s="84"/>
      <c r="AF427" s="84"/>
      <c r="AG427" s="84"/>
      <c r="AH427" s="31"/>
      <c r="AI427" s="31"/>
      <c r="AJ427" s="31"/>
      <c r="AK427" s="31"/>
      <c r="AL427" s="31"/>
      <c r="AM427" s="84"/>
      <c r="AN427" s="82"/>
      <c r="AO427" s="71"/>
      <c r="AP427" s="71"/>
      <c r="AQ427" s="31"/>
      <c r="AR427" s="31"/>
      <c r="AS427" s="31"/>
      <c r="AT427" s="31"/>
      <c r="AU427" s="31"/>
      <c r="AV427" s="31"/>
      <c r="AW427" s="31"/>
      <c r="AX427" s="31"/>
      <c r="AY427" s="31"/>
      <c r="AZ427" s="31"/>
      <c r="BA427" s="33"/>
      <c r="BB427" s="33"/>
      <c r="BC427" s="31"/>
      <c r="BD427" s="31"/>
      <c r="BE427" s="31"/>
      <c r="BF427" s="31"/>
      <c r="BG427" s="31"/>
      <c r="BH427" s="31"/>
      <c r="BI427" s="31"/>
      <c r="BJ427" s="31"/>
      <c r="BK427" s="31"/>
      <c r="BL427" s="31"/>
      <c r="BM427" s="31"/>
      <c r="BN427" s="31"/>
      <c r="BO427" s="31"/>
      <c r="BP427" s="31"/>
      <c r="BQ427" s="31"/>
      <c r="BR427" s="31"/>
      <c r="BS427" s="31"/>
      <c r="BT427" s="31"/>
    </row>
    <row r="428">
      <c r="A428" s="118"/>
      <c r="B428" s="61"/>
      <c r="C428" s="71"/>
      <c r="D428" s="71"/>
      <c r="E428" s="82"/>
      <c r="F428" s="82"/>
      <c r="G428" s="71"/>
      <c r="H428" s="71"/>
      <c r="I428" s="82"/>
      <c r="J428" s="71"/>
      <c r="K428" s="71"/>
      <c r="L428" s="71"/>
      <c r="M428" s="82"/>
      <c r="N428" s="84"/>
      <c r="O428" s="71"/>
      <c r="P428" s="61"/>
      <c r="Q428" s="61"/>
      <c r="R428" s="61"/>
      <c r="S428" s="61"/>
      <c r="T428" s="119"/>
      <c r="U428" s="61"/>
      <c r="V428" s="84"/>
      <c r="W428" s="84"/>
      <c r="X428" s="84"/>
      <c r="Y428" s="82"/>
      <c r="Z428" s="84"/>
      <c r="AA428" s="84"/>
      <c r="AB428" s="84"/>
      <c r="AC428" s="84"/>
      <c r="AD428" s="84"/>
      <c r="AE428" s="84"/>
      <c r="AF428" s="84"/>
      <c r="AG428" s="84"/>
      <c r="AH428" s="31"/>
      <c r="AI428" s="31"/>
      <c r="AJ428" s="31"/>
      <c r="AK428" s="31"/>
      <c r="AL428" s="31"/>
      <c r="AM428" s="84"/>
      <c r="AN428" s="82"/>
      <c r="AO428" s="71"/>
      <c r="AP428" s="71"/>
      <c r="AQ428" s="31"/>
      <c r="AR428" s="31"/>
      <c r="AS428" s="31"/>
      <c r="AT428" s="31"/>
      <c r="AU428" s="31"/>
      <c r="AV428" s="31"/>
      <c r="AW428" s="31"/>
      <c r="AX428" s="31"/>
      <c r="AY428" s="31"/>
      <c r="AZ428" s="31"/>
      <c r="BA428" s="33"/>
      <c r="BB428" s="33"/>
      <c r="BC428" s="31"/>
      <c r="BD428" s="31"/>
      <c r="BE428" s="31"/>
      <c r="BF428" s="31"/>
      <c r="BG428" s="31"/>
      <c r="BH428" s="31"/>
      <c r="BI428" s="31"/>
      <c r="BJ428" s="31"/>
      <c r="BK428" s="31"/>
      <c r="BL428" s="31"/>
      <c r="BM428" s="31"/>
      <c r="BN428" s="31"/>
      <c r="BO428" s="31"/>
      <c r="BP428" s="31"/>
      <c r="BQ428" s="31"/>
      <c r="BR428" s="31"/>
      <c r="BS428" s="31"/>
      <c r="BT428" s="31"/>
    </row>
    <row r="429">
      <c r="A429" s="118"/>
      <c r="B429" s="61"/>
      <c r="C429" s="71"/>
      <c r="D429" s="71"/>
      <c r="E429" s="82"/>
      <c r="F429" s="82"/>
      <c r="G429" s="71"/>
      <c r="H429" s="71"/>
      <c r="I429" s="82"/>
      <c r="J429" s="71"/>
      <c r="K429" s="71"/>
      <c r="L429" s="71"/>
      <c r="M429" s="82"/>
      <c r="N429" s="84"/>
      <c r="O429" s="71"/>
      <c r="P429" s="61"/>
      <c r="Q429" s="61"/>
      <c r="R429" s="61"/>
      <c r="S429" s="61"/>
      <c r="T429" s="119"/>
      <c r="U429" s="61"/>
      <c r="V429" s="84"/>
      <c r="W429" s="84"/>
      <c r="X429" s="84"/>
      <c r="Y429" s="82"/>
      <c r="Z429" s="84"/>
      <c r="AA429" s="84"/>
      <c r="AB429" s="84"/>
      <c r="AC429" s="84"/>
      <c r="AD429" s="84"/>
      <c r="AE429" s="84"/>
      <c r="AF429" s="84"/>
      <c r="AG429" s="84"/>
      <c r="AH429" s="31"/>
      <c r="AI429" s="31"/>
      <c r="AJ429" s="31"/>
      <c r="AK429" s="31"/>
      <c r="AL429" s="31"/>
      <c r="AM429" s="84"/>
      <c r="AN429" s="82"/>
      <c r="AO429" s="71"/>
      <c r="AP429" s="71"/>
      <c r="AQ429" s="31"/>
      <c r="AR429" s="31"/>
      <c r="AS429" s="31"/>
      <c r="AT429" s="31"/>
      <c r="AU429" s="31"/>
      <c r="AV429" s="31"/>
      <c r="AW429" s="31"/>
      <c r="AX429" s="31"/>
      <c r="AY429" s="31"/>
      <c r="AZ429" s="31"/>
      <c r="BA429" s="33"/>
      <c r="BB429" s="33"/>
      <c r="BC429" s="31"/>
      <c r="BD429" s="31"/>
      <c r="BE429" s="31"/>
      <c r="BF429" s="31"/>
      <c r="BG429" s="31"/>
      <c r="BH429" s="31"/>
      <c r="BI429" s="31"/>
      <c r="BJ429" s="31"/>
      <c r="BK429" s="31"/>
      <c r="BL429" s="31"/>
      <c r="BM429" s="31"/>
      <c r="BN429" s="31"/>
      <c r="BO429" s="31"/>
      <c r="BP429" s="31"/>
      <c r="BQ429" s="31"/>
      <c r="BR429" s="31"/>
      <c r="BS429" s="31"/>
      <c r="BT429" s="31"/>
    </row>
    <row r="430">
      <c r="A430" s="118"/>
      <c r="B430" s="61"/>
      <c r="C430" s="71"/>
      <c r="D430" s="71"/>
      <c r="E430" s="82"/>
      <c r="F430" s="82"/>
      <c r="G430" s="71"/>
      <c r="H430" s="71"/>
      <c r="I430" s="82"/>
      <c r="J430" s="71"/>
      <c r="K430" s="71"/>
      <c r="L430" s="71"/>
      <c r="M430" s="82"/>
      <c r="N430" s="84"/>
      <c r="O430" s="71"/>
      <c r="P430" s="61"/>
      <c r="Q430" s="61"/>
      <c r="R430" s="61"/>
      <c r="S430" s="61"/>
      <c r="T430" s="119"/>
      <c r="U430" s="61"/>
      <c r="V430" s="84"/>
      <c r="W430" s="84"/>
      <c r="X430" s="84"/>
      <c r="Y430" s="82"/>
      <c r="Z430" s="84"/>
      <c r="AA430" s="84"/>
      <c r="AB430" s="84"/>
      <c r="AC430" s="84"/>
      <c r="AD430" s="84"/>
      <c r="AE430" s="84"/>
      <c r="AF430" s="84"/>
      <c r="AG430" s="84"/>
      <c r="AH430" s="31"/>
      <c r="AI430" s="31"/>
      <c r="AJ430" s="31"/>
      <c r="AK430" s="31"/>
      <c r="AL430" s="31"/>
      <c r="AM430" s="84"/>
      <c r="AN430" s="82"/>
      <c r="AO430" s="71"/>
      <c r="AP430" s="71"/>
      <c r="AQ430" s="31"/>
      <c r="AR430" s="31"/>
      <c r="AS430" s="31"/>
      <c r="AT430" s="31"/>
      <c r="AU430" s="31"/>
      <c r="AV430" s="31"/>
      <c r="AW430" s="31"/>
      <c r="AX430" s="31"/>
      <c r="AY430" s="31"/>
      <c r="AZ430" s="31"/>
      <c r="BA430" s="33"/>
      <c r="BB430" s="33"/>
      <c r="BC430" s="31"/>
      <c r="BD430" s="31"/>
      <c r="BE430" s="31"/>
      <c r="BF430" s="31"/>
      <c r="BG430" s="31"/>
      <c r="BH430" s="31"/>
      <c r="BI430" s="31"/>
      <c r="BJ430" s="31"/>
      <c r="BK430" s="31"/>
      <c r="BL430" s="31"/>
      <c r="BM430" s="31"/>
      <c r="BN430" s="31"/>
      <c r="BO430" s="31"/>
      <c r="BP430" s="31"/>
      <c r="BQ430" s="31"/>
      <c r="BR430" s="31"/>
      <c r="BS430" s="31"/>
      <c r="BT430" s="31"/>
    </row>
    <row r="431">
      <c r="A431" s="118"/>
      <c r="B431" s="61"/>
      <c r="C431" s="71"/>
      <c r="D431" s="71"/>
      <c r="E431" s="82"/>
      <c r="F431" s="82"/>
      <c r="G431" s="71"/>
      <c r="H431" s="71"/>
      <c r="I431" s="82"/>
      <c r="J431" s="71"/>
      <c r="K431" s="71"/>
      <c r="L431" s="71"/>
      <c r="M431" s="82"/>
      <c r="N431" s="84"/>
      <c r="O431" s="71"/>
      <c r="P431" s="61"/>
      <c r="Q431" s="61"/>
      <c r="R431" s="61"/>
      <c r="S431" s="61"/>
      <c r="T431" s="119"/>
      <c r="U431" s="61"/>
      <c r="V431" s="84"/>
      <c r="W431" s="84"/>
      <c r="X431" s="84"/>
      <c r="Y431" s="82"/>
      <c r="Z431" s="84"/>
      <c r="AA431" s="84"/>
      <c r="AB431" s="84"/>
      <c r="AC431" s="84"/>
      <c r="AD431" s="84"/>
      <c r="AE431" s="84"/>
      <c r="AF431" s="84"/>
      <c r="AG431" s="84"/>
      <c r="AH431" s="31"/>
      <c r="AI431" s="31"/>
      <c r="AJ431" s="31"/>
      <c r="AK431" s="31"/>
      <c r="AL431" s="31"/>
      <c r="AM431" s="84"/>
      <c r="AN431" s="82"/>
      <c r="AO431" s="71"/>
      <c r="AP431" s="71"/>
      <c r="AQ431" s="31"/>
      <c r="AR431" s="31"/>
      <c r="AS431" s="31"/>
      <c r="AT431" s="31"/>
      <c r="AU431" s="31"/>
      <c r="AV431" s="31"/>
      <c r="AW431" s="31"/>
      <c r="AX431" s="31"/>
      <c r="AY431" s="31"/>
      <c r="AZ431" s="31"/>
      <c r="BA431" s="33"/>
      <c r="BB431" s="33"/>
      <c r="BC431" s="31"/>
      <c r="BD431" s="31"/>
      <c r="BE431" s="31"/>
      <c r="BF431" s="31"/>
      <c r="BG431" s="31"/>
      <c r="BH431" s="31"/>
      <c r="BI431" s="31"/>
      <c r="BJ431" s="31"/>
      <c r="BK431" s="31"/>
      <c r="BL431" s="31"/>
      <c r="BM431" s="31"/>
      <c r="BN431" s="31"/>
      <c r="BO431" s="31"/>
      <c r="BP431" s="31"/>
      <c r="BQ431" s="31"/>
      <c r="BR431" s="31"/>
      <c r="BS431" s="31"/>
      <c r="BT431" s="31"/>
    </row>
    <row r="432">
      <c r="A432" s="118"/>
      <c r="B432" s="61"/>
      <c r="C432" s="71"/>
      <c r="D432" s="71"/>
      <c r="E432" s="82"/>
      <c r="F432" s="82"/>
      <c r="G432" s="71"/>
      <c r="H432" s="71"/>
      <c r="I432" s="82"/>
      <c r="J432" s="71"/>
      <c r="K432" s="71"/>
      <c r="L432" s="71"/>
      <c r="M432" s="82"/>
      <c r="N432" s="84"/>
      <c r="O432" s="71"/>
      <c r="P432" s="61"/>
      <c r="Q432" s="61"/>
      <c r="R432" s="61"/>
      <c r="S432" s="61"/>
      <c r="T432" s="119"/>
      <c r="U432" s="61"/>
      <c r="V432" s="84"/>
      <c r="W432" s="84"/>
      <c r="X432" s="84"/>
      <c r="Y432" s="82"/>
      <c r="Z432" s="84"/>
      <c r="AA432" s="84"/>
      <c r="AB432" s="84"/>
      <c r="AC432" s="84"/>
      <c r="AD432" s="84"/>
      <c r="AE432" s="84"/>
      <c r="AF432" s="84"/>
      <c r="AG432" s="84"/>
      <c r="AH432" s="31"/>
      <c r="AI432" s="31"/>
      <c r="AJ432" s="31"/>
      <c r="AK432" s="31"/>
      <c r="AL432" s="31"/>
      <c r="AM432" s="84"/>
      <c r="AN432" s="82"/>
      <c r="AO432" s="71"/>
      <c r="AP432" s="71"/>
      <c r="AQ432" s="31"/>
      <c r="AR432" s="31"/>
      <c r="AS432" s="31"/>
      <c r="AT432" s="31"/>
      <c r="AU432" s="31"/>
      <c r="AV432" s="31"/>
      <c r="AW432" s="31"/>
      <c r="AX432" s="31"/>
      <c r="AY432" s="31"/>
      <c r="AZ432" s="31"/>
      <c r="BA432" s="33"/>
      <c r="BB432" s="33"/>
      <c r="BC432" s="31"/>
      <c r="BD432" s="31"/>
      <c r="BE432" s="31"/>
      <c r="BF432" s="31"/>
      <c r="BG432" s="31"/>
      <c r="BH432" s="31"/>
      <c r="BI432" s="31"/>
      <c r="BJ432" s="31"/>
      <c r="BK432" s="31"/>
      <c r="BL432" s="31"/>
      <c r="BM432" s="31"/>
      <c r="BN432" s="31"/>
      <c r="BO432" s="31"/>
      <c r="BP432" s="31"/>
      <c r="BQ432" s="31"/>
      <c r="BR432" s="31"/>
      <c r="BS432" s="31"/>
      <c r="BT432" s="31"/>
    </row>
    <row r="433">
      <c r="A433" s="118"/>
      <c r="B433" s="61"/>
      <c r="C433" s="71"/>
      <c r="D433" s="71"/>
      <c r="E433" s="82"/>
      <c r="F433" s="82"/>
      <c r="G433" s="71"/>
      <c r="H433" s="71"/>
      <c r="I433" s="82"/>
      <c r="J433" s="71"/>
      <c r="K433" s="71"/>
      <c r="L433" s="71"/>
      <c r="M433" s="82"/>
      <c r="N433" s="84"/>
      <c r="O433" s="71"/>
      <c r="P433" s="61"/>
      <c r="Q433" s="61"/>
      <c r="R433" s="61"/>
      <c r="S433" s="61"/>
      <c r="T433" s="119"/>
      <c r="U433" s="61"/>
      <c r="V433" s="84"/>
      <c r="W433" s="84"/>
      <c r="X433" s="84"/>
      <c r="Y433" s="82"/>
      <c r="Z433" s="84"/>
      <c r="AA433" s="84"/>
      <c r="AB433" s="84"/>
      <c r="AC433" s="84"/>
      <c r="AD433" s="84"/>
      <c r="AE433" s="84"/>
      <c r="AF433" s="84"/>
      <c r="AG433" s="84"/>
      <c r="AH433" s="31"/>
      <c r="AI433" s="31"/>
      <c r="AJ433" s="31"/>
      <c r="AK433" s="31"/>
      <c r="AL433" s="31"/>
      <c r="AM433" s="84"/>
      <c r="AN433" s="82"/>
      <c r="AO433" s="71"/>
      <c r="AP433" s="71"/>
      <c r="AQ433" s="31"/>
      <c r="AR433" s="31"/>
      <c r="AS433" s="31"/>
      <c r="AT433" s="31"/>
      <c r="AU433" s="31"/>
      <c r="AV433" s="31"/>
      <c r="AW433" s="31"/>
      <c r="AX433" s="31"/>
      <c r="AY433" s="31"/>
      <c r="AZ433" s="31"/>
      <c r="BA433" s="33"/>
      <c r="BB433" s="33"/>
      <c r="BC433" s="31"/>
      <c r="BD433" s="31"/>
      <c r="BE433" s="31"/>
      <c r="BF433" s="31"/>
      <c r="BG433" s="31"/>
      <c r="BH433" s="31"/>
      <c r="BI433" s="31"/>
      <c r="BJ433" s="31"/>
      <c r="BK433" s="31"/>
      <c r="BL433" s="31"/>
      <c r="BM433" s="31"/>
      <c r="BN433" s="31"/>
      <c r="BO433" s="31"/>
      <c r="BP433" s="31"/>
      <c r="BQ433" s="31"/>
      <c r="BR433" s="31"/>
      <c r="BS433" s="31"/>
      <c r="BT433" s="31"/>
    </row>
    <row r="434">
      <c r="A434" s="118"/>
      <c r="B434" s="61"/>
      <c r="C434" s="71"/>
      <c r="D434" s="71"/>
      <c r="E434" s="82"/>
      <c r="F434" s="82"/>
      <c r="G434" s="71"/>
      <c r="H434" s="71"/>
      <c r="I434" s="82"/>
      <c r="J434" s="71"/>
      <c r="K434" s="71"/>
      <c r="L434" s="71"/>
      <c r="M434" s="82"/>
      <c r="N434" s="84"/>
      <c r="O434" s="71"/>
      <c r="P434" s="61"/>
      <c r="Q434" s="61"/>
      <c r="R434" s="61"/>
      <c r="S434" s="61"/>
      <c r="T434" s="119"/>
      <c r="U434" s="61"/>
      <c r="V434" s="84"/>
      <c r="W434" s="84"/>
      <c r="X434" s="84"/>
      <c r="Y434" s="82"/>
      <c r="Z434" s="84"/>
      <c r="AA434" s="84"/>
      <c r="AB434" s="84"/>
      <c r="AC434" s="84"/>
      <c r="AD434" s="84"/>
      <c r="AE434" s="84"/>
      <c r="AF434" s="84"/>
      <c r="AG434" s="84"/>
      <c r="AH434" s="31"/>
      <c r="AI434" s="31"/>
      <c r="AJ434" s="31"/>
      <c r="AK434" s="31"/>
      <c r="AL434" s="31"/>
      <c r="AM434" s="84"/>
      <c r="AN434" s="82"/>
      <c r="AO434" s="71"/>
      <c r="AP434" s="71"/>
      <c r="AQ434" s="31"/>
      <c r="AR434" s="31"/>
      <c r="AS434" s="31"/>
      <c r="AT434" s="31"/>
      <c r="AU434" s="31"/>
      <c r="AV434" s="31"/>
      <c r="AW434" s="31"/>
      <c r="AX434" s="31"/>
      <c r="AY434" s="31"/>
      <c r="AZ434" s="31"/>
      <c r="BA434" s="33"/>
      <c r="BB434" s="33"/>
      <c r="BC434" s="31"/>
      <c r="BD434" s="31"/>
      <c r="BE434" s="31"/>
      <c r="BF434" s="31"/>
      <c r="BG434" s="31"/>
      <c r="BH434" s="31"/>
      <c r="BI434" s="31"/>
      <c r="BJ434" s="31"/>
      <c r="BK434" s="31"/>
      <c r="BL434" s="31"/>
      <c r="BM434" s="31"/>
      <c r="BN434" s="31"/>
      <c r="BO434" s="31"/>
      <c r="BP434" s="31"/>
      <c r="BQ434" s="31"/>
      <c r="BR434" s="31"/>
      <c r="BS434" s="31"/>
      <c r="BT434" s="31"/>
    </row>
    <row r="435">
      <c r="A435" s="118"/>
      <c r="B435" s="61"/>
      <c r="C435" s="71"/>
      <c r="D435" s="71"/>
      <c r="E435" s="82"/>
      <c r="F435" s="82"/>
      <c r="G435" s="71"/>
      <c r="H435" s="71"/>
      <c r="I435" s="82"/>
      <c r="J435" s="71"/>
      <c r="K435" s="71"/>
      <c r="L435" s="71"/>
      <c r="M435" s="82"/>
      <c r="N435" s="84"/>
      <c r="O435" s="71"/>
      <c r="P435" s="61"/>
      <c r="Q435" s="61"/>
      <c r="R435" s="61"/>
      <c r="S435" s="61"/>
      <c r="T435" s="119"/>
      <c r="U435" s="61"/>
      <c r="V435" s="84"/>
      <c r="W435" s="84"/>
      <c r="X435" s="84"/>
      <c r="Y435" s="82"/>
      <c r="Z435" s="84"/>
      <c r="AA435" s="84"/>
      <c r="AB435" s="84"/>
      <c r="AC435" s="84"/>
      <c r="AD435" s="84"/>
      <c r="AE435" s="84"/>
      <c r="AF435" s="84"/>
      <c r="AG435" s="84"/>
      <c r="AH435" s="31"/>
      <c r="AI435" s="31"/>
      <c r="AJ435" s="31"/>
      <c r="AK435" s="31"/>
      <c r="AL435" s="31"/>
      <c r="AM435" s="84"/>
      <c r="AN435" s="82"/>
      <c r="AO435" s="71"/>
      <c r="AP435" s="71"/>
      <c r="AQ435" s="31"/>
      <c r="AR435" s="31"/>
      <c r="AS435" s="31"/>
      <c r="AT435" s="31"/>
      <c r="AU435" s="31"/>
      <c r="AV435" s="31"/>
      <c r="AW435" s="31"/>
      <c r="AX435" s="31"/>
      <c r="AY435" s="31"/>
      <c r="AZ435" s="31"/>
      <c r="BA435" s="33"/>
      <c r="BB435" s="33"/>
      <c r="BC435" s="31"/>
      <c r="BD435" s="31"/>
      <c r="BE435" s="31"/>
      <c r="BF435" s="31"/>
      <c r="BG435" s="31"/>
      <c r="BH435" s="31"/>
      <c r="BI435" s="31"/>
      <c r="BJ435" s="31"/>
      <c r="BK435" s="31"/>
      <c r="BL435" s="31"/>
      <c r="BM435" s="31"/>
      <c r="BN435" s="31"/>
      <c r="BO435" s="31"/>
      <c r="BP435" s="31"/>
      <c r="BQ435" s="31"/>
      <c r="BR435" s="31"/>
      <c r="BS435" s="31"/>
      <c r="BT435" s="31"/>
    </row>
    <row r="436">
      <c r="A436" s="118"/>
      <c r="B436" s="61"/>
      <c r="C436" s="71"/>
      <c r="D436" s="71"/>
      <c r="E436" s="82"/>
      <c r="F436" s="82"/>
      <c r="G436" s="71"/>
      <c r="H436" s="71"/>
      <c r="I436" s="82"/>
      <c r="J436" s="71"/>
      <c r="K436" s="71"/>
      <c r="L436" s="71"/>
      <c r="M436" s="82"/>
      <c r="N436" s="84"/>
      <c r="O436" s="71"/>
      <c r="P436" s="61"/>
      <c r="Q436" s="61"/>
      <c r="R436" s="61"/>
      <c r="S436" s="61"/>
      <c r="T436" s="119"/>
      <c r="U436" s="61"/>
      <c r="V436" s="84"/>
      <c r="W436" s="84"/>
      <c r="X436" s="84"/>
      <c r="Y436" s="82"/>
      <c r="Z436" s="84"/>
      <c r="AA436" s="84"/>
      <c r="AB436" s="84"/>
      <c r="AC436" s="84"/>
      <c r="AD436" s="84"/>
      <c r="AE436" s="84"/>
      <c r="AF436" s="84"/>
      <c r="AG436" s="84"/>
      <c r="AH436" s="31"/>
      <c r="AI436" s="31"/>
      <c r="AJ436" s="31"/>
      <c r="AK436" s="31"/>
      <c r="AL436" s="31"/>
      <c r="AM436" s="84"/>
      <c r="AN436" s="82"/>
      <c r="AO436" s="71"/>
      <c r="AP436" s="71"/>
      <c r="AQ436" s="31"/>
      <c r="AR436" s="31"/>
      <c r="AS436" s="31"/>
      <c r="AT436" s="31"/>
      <c r="AU436" s="31"/>
      <c r="AV436" s="31"/>
      <c r="AW436" s="31"/>
      <c r="AX436" s="31"/>
      <c r="AY436" s="31"/>
      <c r="AZ436" s="31"/>
      <c r="BA436" s="33"/>
      <c r="BB436" s="33"/>
      <c r="BC436" s="31"/>
      <c r="BD436" s="31"/>
      <c r="BE436" s="31"/>
      <c r="BF436" s="31"/>
      <c r="BG436" s="31"/>
      <c r="BH436" s="31"/>
      <c r="BI436" s="31"/>
      <c r="BJ436" s="31"/>
      <c r="BK436" s="31"/>
      <c r="BL436" s="31"/>
      <c r="BM436" s="31"/>
      <c r="BN436" s="31"/>
      <c r="BO436" s="31"/>
      <c r="BP436" s="31"/>
      <c r="BQ436" s="31"/>
      <c r="BR436" s="31"/>
      <c r="BS436" s="31"/>
      <c r="BT436" s="31"/>
    </row>
    <row r="437">
      <c r="A437" s="118"/>
      <c r="B437" s="61"/>
      <c r="C437" s="71"/>
      <c r="D437" s="71"/>
      <c r="E437" s="82"/>
      <c r="F437" s="82"/>
      <c r="G437" s="71"/>
      <c r="H437" s="71"/>
      <c r="I437" s="82"/>
      <c r="J437" s="71"/>
      <c r="K437" s="71"/>
      <c r="L437" s="71"/>
      <c r="M437" s="82"/>
      <c r="N437" s="84"/>
      <c r="O437" s="71"/>
      <c r="P437" s="61"/>
      <c r="Q437" s="61"/>
      <c r="R437" s="61"/>
      <c r="S437" s="61"/>
      <c r="T437" s="119"/>
      <c r="U437" s="61"/>
      <c r="V437" s="84"/>
      <c r="W437" s="84"/>
      <c r="X437" s="84"/>
      <c r="Y437" s="82"/>
      <c r="Z437" s="84"/>
      <c r="AA437" s="84"/>
      <c r="AB437" s="84"/>
      <c r="AC437" s="84"/>
      <c r="AD437" s="84"/>
      <c r="AE437" s="84"/>
      <c r="AF437" s="84"/>
      <c r="AG437" s="84"/>
      <c r="AH437" s="31"/>
      <c r="AI437" s="31"/>
      <c r="AJ437" s="31"/>
      <c r="AK437" s="31"/>
      <c r="AL437" s="31"/>
      <c r="AM437" s="84"/>
      <c r="AN437" s="82"/>
      <c r="AO437" s="71"/>
      <c r="AP437" s="71"/>
      <c r="AQ437" s="31"/>
      <c r="AR437" s="31"/>
      <c r="AS437" s="31"/>
      <c r="AT437" s="31"/>
      <c r="AU437" s="31"/>
      <c r="AV437" s="31"/>
      <c r="AW437" s="31"/>
      <c r="AX437" s="31"/>
      <c r="AY437" s="31"/>
      <c r="AZ437" s="31"/>
      <c r="BA437" s="33"/>
      <c r="BB437" s="33"/>
      <c r="BC437" s="31"/>
      <c r="BD437" s="31"/>
      <c r="BE437" s="31"/>
      <c r="BF437" s="31"/>
      <c r="BG437" s="31"/>
      <c r="BH437" s="31"/>
      <c r="BI437" s="31"/>
      <c r="BJ437" s="31"/>
      <c r="BK437" s="31"/>
      <c r="BL437" s="31"/>
      <c r="BM437" s="31"/>
      <c r="BN437" s="31"/>
      <c r="BO437" s="31"/>
      <c r="BP437" s="31"/>
      <c r="BQ437" s="31"/>
      <c r="BR437" s="31"/>
      <c r="BS437" s="31"/>
      <c r="BT437" s="31"/>
    </row>
    <row r="438">
      <c r="A438" s="118"/>
      <c r="B438" s="61"/>
      <c r="C438" s="71"/>
      <c r="D438" s="71"/>
      <c r="E438" s="82"/>
      <c r="F438" s="82"/>
      <c r="G438" s="71"/>
      <c r="H438" s="71"/>
      <c r="I438" s="82"/>
      <c r="J438" s="71"/>
      <c r="K438" s="71"/>
      <c r="L438" s="71"/>
      <c r="M438" s="82"/>
      <c r="N438" s="84"/>
      <c r="O438" s="71"/>
      <c r="P438" s="61"/>
      <c r="Q438" s="61"/>
      <c r="R438" s="61"/>
      <c r="S438" s="61"/>
      <c r="T438" s="119"/>
      <c r="U438" s="61"/>
      <c r="V438" s="84"/>
      <c r="W438" s="84"/>
      <c r="X438" s="84"/>
      <c r="Y438" s="82"/>
      <c r="Z438" s="84"/>
      <c r="AA438" s="84"/>
      <c r="AB438" s="84"/>
      <c r="AC438" s="84"/>
      <c r="AD438" s="84"/>
      <c r="AE438" s="84"/>
      <c r="AF438" s="84"/>
      <c r="AG438" s="84"/>
      <c r="AH438" s="31"/>
      <c r="AI438" s="31"/>
      <c r="AJ438" s="31"/>
      <c r="AK438" s="31"/>
      <c r="AL438" s="31"/>
      <c r="AM438" s="84"/>
      <c r="AN438" s="82"/>
      <c r="AO438" s="71"/>
      <c r="AP438" s="71"/>
      <c r="AQ438" s="31"/>
      <c r="AR438" s="31"/>
      <c r="AS438" s="31"/>
      <c r="AT438" s="31"/>
      <c r="AU438" s="31"/>
      <c r="AV438" s="31"/>
      <c r="AW438" s="31"/>
      <c r="AX438" s="31"/>
      <c r="AY438" s="31"/>
      <c r="AZ438" s="31"/>
      <c r="BA438" s="33"/>
      <c r="BB438" s="33"/>
      <c r="BC438" s="31"/>
      <c r="BD438" s="31"/>
      <c r="BE438" s="31"/>
      <c r="BF438" s="31"/>
      <c r="BG438" s="31"/>
      <c r="BH438" s="31"/>
      <c r="BI438" s="31"/>
      <c r="BJ438" s="31"/>
      <c r="BK438" s="31"/>
      <c r="BL438" s="31"/>
      <c r="BM438" s="31"/>
      <c r="BN438" s="31"/>
      <c r="BO438" s="31"/>
      <c r="BP438" s="31"/>
      <c r="BQ438" s="31"/>
      <c r="BR438" s="31"/>
      <c r="BS438" s="31"/>
      <c r="BT438" s="31"/>
    </row>
    <row r="439">
      <c r="A439" s="118"/>
      <c r="B439" s="61"/>
      <c r="C439" s="71"/>
      <c r="D439" s="71"/>
      <c r="E439" s="82"/>
      <c r="F439" s="82"/>
      <c r="G439" s="71"/>
      <c r="H439" s="71"/>
      <c r="I439" s="82"/>
      <c r="J439" s="71"/>
      <c r="K439" s="71"/>
      <c r="L439" s="71"/>
      <c r="M439" s="82"/>
      <c r="N439" s="84"/>
      <c r="O439" s="71"/>
      <c r="P439" s="61"/>
      <c r="Q439" s="61"/>
      <c r="R439" s="61"/>
      <c r="S439" s="61"/>
      <c r="T439" s="119"/>
      <c r="U439" s="61"/>
      <c r="V439" s="84"/>
      <c r="W439" s="84"/>
      <c r="X439" s="84"/>
      <c r="Y439" s="82"/>
      <c r="Z439" s="84"/>
      <c r="AA439" s="84"/>
      <c r="AB439" s="84"/>
      <c r="AC439" s="84"/>
      <c r="AD439" s="84"/>
      <c r="AE439" s="84"/>
      <c r="AF439" s="84"/>
      <c r="AG439" s="84"/>
      <c r="AH439" s="31"/>
      <c r="AI439" s="31"/>
      <c r="AJ439" s="31"/>
      <c r="AK439" s="31"/>
      <c r="AL439" s="31"/>
      <c r="AM439" s="84"/>
      <c r="AN439" s="82"/>
      <c r="AO439" s="71"/>
      <c r="AP439" s="71"/>
      <c r="AQ439" s="31"/>
      <c r="AR439" s="31"/>
      <c r="AS439" s="31"/>
      <c r="AT439" s="31"/>
      <c r="AU439" s="31"/>
      <c r="AV439" s="31"/>
      <c r="AW439" s="31"/>
      <c r="AX439" s="31"/>
      <c r="AY439" s="31"/>
      <c r="AZ439" s="31"/>
      <c r="BA439" s="33"/>
      <c r="BB439" s="33"/>
      <c r="BC439" s="31"/>
      <c r="BD439" s="31"/>
      <c r="BE439" s="31"/>
      <c r="BF439" s="31"/>
      <c r="BG439" s="31"/>
      <c r="BH439" s="31"/>
      <c r="BI439" s="31"/>
      <c r="BJ439" s="31"/>
      <c r="BK439" s="31"/>
      <c r="BL439" s="31"/>
      <c r="BM439" s="31"/>
      <c r="BN439" s="31"/>
      <c r="BO439" s="31"/>
      <c r="BP439" s="31"/>
      <c r="BQ439" s="31"/>
      <c r="BR439" s="31"/>
      <c r="BS439" s="31"/>
      <c r="BT439" s="31"/>
    </row>
    <row r="440">
      <c r="A440" s="118"/>
      <c r="B440" s="61"/>
      <c r="C440" s="71"/>
      <c r="D440" s="71"/>
      <c r="E440" s="82"/>
      <c r="F440" s="82"/>
      <c r="G440" s="71"/>
      <c r="H440" s="71"/>
      <c r="I440" s="82"/>
      <c r="J440" s="71"/>
      <c r="K440" s="71"/>
      <c r="L440" s="71"/>
      <c r="M440" s="82"/>
      <c r="N440" s="84"/>
      <c r="O440" s="71"/>
      <c r="P440" s="61"/>
      <c r="Q440" s="61"/>
      <c r="R440" s="61"/>
      <c r="S440" s="61"/>
      <c r="T440" s="119"/>
      <c r="U440" s="61"/>
      <c r="V440" s="84"/>
      <c r="W440" s="84"/>
      <c r="X440" s="84"/>
      <c r="Y440" s="82"/>
      <c r="Z440" s="84"/>
      <c r="AA440" s="84"/>
      <c r="AB440" s="84"/>
      <c r="AC440" s="84"/>
      <c r="AD440" s="84"/>
      <c r="AE440" s="84"/>
      <c r="AF440" s="84"/>
      <c r="AG440" s="84"/>
      <c r="AH440" s="31"/>
      <c r="AI440" s="31"/>
      <c r="AJ440" s="31"/>
      <c r="AK440" s="31"/>
      <c r="AL440" s="31"/>
      <c r="AM440" s="84"/>
      <c r="AN440" s="82"/>
      <c r="AO440" s="71"/>
      <c r="AP440" s="71"/>
      <c r="AQ440" s="31"/>
      <c r="AR440" s="31"/>
      <c r="AS440" s="31"/>
      <c r="AT440" s="31"/>
      <c r="AU440" s="31"/>
      <c r="AV440" s="31"/>
      <c r="AW440" s="31"/>
      <c r="AX440" s="31"/>
      <c r="AY440" s="31"/>
      <c r="AZ440" s="31"/>
      <c r="BA440" s="33"/>
      <c r="BB440" s="33"/>
      <c r="BC440" s="31"/>
      <c r="BD440" s="31"/>
      <c r="BE440" s="31"/>
      <c r="BF440" s="31"/>
      <c r="BG440" s="31"/>
      <c r="BH440" s="31"/>
      <c r="BI440" s="31"/>
      <c r="BJ440" s="31"/>
      <c r="BK440" s="31"/>
      <c r="BL440" s="31"/>
      <c r="BM440" s="31"/>
      <c r="BN440" s="31"/>
      <c r="BO440" s="31"/>
      <c r="BP440" s="31"/>
      <c r="BQ440" s="31"/>
      <c r="BR440" s="31"/>
      <c r="BS440" s="31"/>
      <c r="BT440" s="31"/>
    </row>
    <row r="441">
      <c r="A441" s="118"/>
      <c r="B441" s="61"/>
      <c r="C441" s="71"/>
      <c r="D441" s="71"/>
      <c r="E441" s="82"/>
      <c r="F441" s="82"/>
      <c r="G441" s="71"/>
      <c r="H441" s="71"/>
      <c r="I441" s="82"/>
      <c r="J441" s="71"/>
      <c r="K441" s="71"/>
      <c r="L441" s="71"/>
      <c r="M441" s="82"/>
      <c r="N441" s="84"/>
      <c r="O441" s="71"/>
      <c r="P441" s="61"/>
      <c r="Q441" s="61"/>
      <c r="R441" s="61"/>
      <c r="S441" s="61"/>
      <c r="T441" s="119"/>
      <c r="U441" s="61"/>
      <c r="V441" s="84"/>
      <c r="W441" s="84"/>
      <c r="X441" s="84"/>
      <c r="Y441" s="82"/>
      <c r="Z441" s="84"/>
      <c r="AA441" s="84"/>
      <c r="AB441" s="84"/>
      <c r="AC441" s="84"/>
      <c r="AD441" s="84"/>
      <c r="AE441" s="84"/>
      <c r="AF441" s="84"/>
      <c r="AG441" s="84"/>
      <c r="AH441" s="31"/>
      <c r="AI441" s="31"/>
      <c r="AJ441" s="31"/>
      <c r="AK441" s="31"/>
      <c r="AL441" s="31"/>
      <c r="AM441" s="84"/>
      <c r="AN441" s="82"/>
      <c r="AO441" s="71"/>
      <c r="AP441" s="71"/>
      <c r="AQ441" s="31"/>
      <c r="AR441" s="31"/>
      <c r="AS441" s="31"/>
      <c r="AT441" s="31"/>
      <c r="AU441" s="31"/>
      <c r="AV441" s="31"/>
      <c r="AW441" s="31"/>
      <c r="AX441" s="31"/>
      <c r="AY441" s="31"/>
      <c r="AZ441" s="31"/>
      <c r="BA441" s="33"/>
      <c r="BB441" s="33"/>
      <c r="BC441" s="31"/>
      <c r="BD441" s="31"/>
      <c r="BE441" s="31"/>
      <c r="BF441" s="31"/>
      <c r="BG441" s="31"/>
      <c r="BH441" s="31"/>
      <c r="BI441" s="31"/>
      <c r="BJ441" s="31"/>
      <c r="BK441" s="31"/>
      <c r="BL441" s="31"/>
      <c r="BM441" s="31"/>
      <c r="BN441" s="31"/>
      <c r="BO441" s="31"/>
      <c r="BP441" s="31"/>
      <c r="BQ441" s="31"/>
      <c r="BR441" s="31"/>
      <c r="BS441" s="31"/>
      <c r="BT441" s="31"/>
    </row>
    <row r="442">
      <c r="A442" s="118"/>
      <c r="B442" s="61"/>
      <c r="C442" s="71"/>
      <c r="D442" s="71"/>
      <c r="E442" s="82"/>
      <c r="F442" s="82"/>
      <c r="G442" s="71"/>
      <c r="H442" s="71"/>
      <c r="I442" s="82"/>
      <c r="J442" s="71"/>
      <c r="K442" s="71"/>
      <c r="L442" s="71"/>
      <c r="M442" s="82"/>
      <c r="N442" s="84"/>
      <c r="O442" s="71"/>
      <c r="P442" s="61"/>
      <c r="Q442" s="61"/>
      <c r="R442" s="61"/>
      <c r="S442" s="61"/>
      <c r="T442" s="119"/>
      <c r="U442" s="61"/>
      <c r="V442" s="84"/>
      <c r="W442" s="84"/>
      <c r="X442" s="84"/>
      <c r="Y442" s="82"/>
      <c r="Z442" s="84"/>
      <c r="AA442" s="84"/>
      <c r="AB442" s="84"/>
      <c r="AC442" s="84"/>
      <c r="AD442" s="84"/>
      <c r="AE442" s="84"/>
      <c r="AF442" s="84"/>
      <c r="AG442" s="84"/>
      <c r="AH442" s="31"/>
      <c r="AI442" s="31"/>
      <c r="AJ442" s="31"/>
      <c r="AK442" s="31"/>
      <c r="AL442" s="31"/>
      <c r="AM442" s="84"/>
      <c r="AN442" s="82"/>
      <c r="AO442" s="71"/>
      <c r="AP442" s="71"/>
      <c r="AQ442" s="31"/>
      <c r="AR442" s="31"/>
      <c r="AS442" s="31"/>
      <c r="AT442" s="31"/>
      <c r="AU442" s="31"/>
      <c r="AV442" s="31"/>
      <c r="AW442" s="31"/>
      <c r="AX442" s="31"/>
      <c r="AY442" s="31"/>
      <c r="AZ442" s="31"/>
      <c r="BA442" s="33"/>
      <c r="BB442" s="33"/>
      <c r="BC442" s="31"/>
      <c r="BD442" s="31"/>
      <c r="BE442" s="31"/>
      <c r="BF442" s="31"/>
      <c r="BG442" s="31"/>
      <c r="BH442" s="31"/>
      <c r="BI442" s="31"/>
      <c r="BJ442" s="31"/>
      <c r="BK442" s="31"/>
      <c r="BL442" s="31"/>
      <c r="BM442" s="31"/>
      <c r="BN442" s="31"/>
      <c r="BO442" s="31"/>
      <c r="BP442" s="31"/>
      <c r="BQ442" s="31"/>
      <c r="BR442" s="31"/>
      <c r="BS442" s="31"/>
      <c r="BT442" s="31"/>
    </row>
    <row r="443">
      <c r="A443" s="118"/>
      <c r="B443" s="61"/>
      <c r="C443" s="71"/>
      <c r="D443" s="71"/>
      <c r="E443" s="82"/>
      <c r="F443" s="82"/>
      <c r="G443" s="71"/>
      <c r="H443" s="71"/>
      <c r="I443" s="82"/>
      <c r="J443" s="71"/>
      <c r="K443" s="71"/>
      <c r="L443" s="71"/>
      <c r="M443" s="82"/>
      <c r="N443" s="84"/>
      <c r="O443" s="71"/>
      <c r="P443" s="61"/>
      <c r="Q443" s="61"/>
      <c r="R443" s="61"/>
      <c r="S443" s="61"/>
      <c r="T443" s="119"/>
      <c r="U443" s="61"/>
      <c r="V443" s="84"/>
      <c r="W443" s="84"/>
      <c r="X443" s="84"/>
      <c r="Y443" s="82"/>
      <c r="Z443" s="84"/>
      <c r="AA443" s="84"/>
      <c r="AB443" s="84"/>
      <c r="AC443" s="84"/>
      <c r="AD443" s="84"/>
      <c r="AE443" s="84"/>
      <c r="AF443" s="84"/>
      <c r="AG443" s="84"/>
      <c r="AH443" s="31"/>
      <c r="AI443" s="31"/>
      <c r="AJ443" s="31"/>
      <c r="AK443" s="31"/>
      <c r="AL443" s="31"/>
      <c r="AM443" s="84"/>
      <c r="AN443" s="82"/>
      <c r="AO443" s="71"/>
      <c r="AP443" s="71"/>
      <c r="AQ443" s="31"/>
      <c r="AR443" s="31"/>
      <c r="AS443" s="31"/>
      <c r="AT443" s="31"/>
      <c r="AU443" s="31"/>
      <c r="AV443" s="31"/>
      <c r="AW443" s="31"/>
      <c r="AX443" s="31"/>
      <c r="AY443" s="31"/>
      <c r="AZ443" s="31"/>
      <c r="BA443" s="33"/>
      <c r="BB443" s="33"/>
      <c r="BC443" s="31"/>
      <c r="BD443" s="31"/>
      <c r="BE443" s="31"/>
      <c r="BF443" s="31"/>
      <c r="BG443" s="31"/>
      <c r="BH443" s="31"/>
      <c r="BI443" s="31"/>
      <c r="BJ443" s="31"/>
      <c r="BK443" s="31"/>
      <c r="BL443" s="31"/>
      <c r="BM443" s="31"/>
      <c r="BN443" s="31"/>
      <c r="BO443" s="31"/>
      <c r="BP443" s="31"/>
      <c r="BQ443" s="31"/>
      <c r="BR443" s="31"/>
      <c r="BS443" s="31"/>
      <c r="BT443" s="31"/>
    </row>
    <row r="444">
      <c r="A444" s="118"/>
      <c r="B444" s="61"/>
      <c r="C444" s="71"/>
      <c r="D444" s="71"/>
      <c r="E444" s="82"/>
      <c r="F444" s="82"/>
      <c r="G444" s="71"/>
      <c r="H444" s="71"/>
      <c r="I444" s="82"/>
      <c r="J444" s="71"/>
      <c r="K444" s="71"/>
      <c r="L444" s="71"/>
      <c r="M444" s="82"/>
      <c r="N444" s="84"/>
      <c r="O444" s="71"/>
      <c r="P444" s="61"/>
      <c r="Q444" s="61"/>
      <c r="R444" s="61"/>
      <c r="S444" s="61"/>
      <c r="T444" s="119"/>
      <c r="U444" s="61"/>
      <c r="V444" s="84"/>
      <c r="W444" s="84"/>
      <c r="X444" s="84"/>
      <c r="Y444" s="82"/>
      <c r="Z444" s="84"/>
      <c r="AA444" s="84"/>
      <c r="AB444" s="84"/>
      <c r="AC444" s="84"/>
      <c r="AD444" s="84"/>
      <c r="AE444" s="84"/>
      <c r="AF444" s="84"/>
      <c r="AG444" s="84"/>
      <c r="AH444" s="31"/>
      <c r="AI444" s="31"/>
      <c r="AJ444" s="31"/>
      <c r="AK444" s="31"/>
      <c r="AL444" s="31"/>
      <c r="AM444" s="84"/>
      <c r="AN444" s="82"/>
      <c r="AO444" s="71"/>
      <c r="AP444" s="71"/>
      <c r="AQ444" s="31"/>
      <c r="AR444" s="31"/>
      <c r="AS444" s="31"/>
      <c r="AT444" s="31"/>
      <c r="AU444" s="31"/>
      <c r="AV444" s="31"/>
      <c r="AW444" s="31"/>
      <c r="AX444" s="31"/>
      <c r="AY444" s="31"/>
      <c r="AZ444" s="31"/>
      <c r="BA444" s="33"/>
      <c r="BB444" s="33"/>
      <c r="BC444" s="31"/>
      <c r="BD444" s="31"/>
      <c r="BE444" s="31"/>
      <c r="BF444" s="31"/>
      <c r="BG444" s="31"/>
      <c r="BH444" s="31"/>
      <c r="BI444" s="31"/>
      <c r="BJ444" s="31"/>
      <c r="BK444" s="31"/>
      <c r="BL444" s="31"/>
      <c r="BM444" s="31"/>
      <c r="BN444" s="31"/>
      <c r="BO444" s="31"/>
      <c r="BP444" s="31"/>
      <c r="BQ444" s="31"/>
      <c r="BR444" s="31"/>
      <c r="BS444" s="31"/>
      <c r="BT444" s="31"/>
    </row>
    <row r="445">
      <c r="A445" s="118"/>
      <c r="B445" s="61"/>
      <c r="C445" s="71"/>
      <c r="D445" s="71"/>
      <c r="E445" s="82"/>
      <c r="F445" s="82"/>
      <c r="G445" s="71"/>
      <c r="H445" s="71"/>
      <c r="I445" s="82"/>
      <c r="J445" s="71"/>
      <c r="K445" s="71"/>
      <c r="L445" s="71"/>
      <c r="M445" s="82"/>
      <c r="N445" s="84"/>
      <c r="O445" s="71"/>
      <c r="P445" s="61"/>
      <c r="Q445" s="61"/>
      <c r="R445" s="61"/>
      <c r="S445" s="61"/>
      <c r="T445" s="119"/>
      <c r="U445" s="61"/>
      <c r="V445" s="84"/>
      <c r="W445" s="84"/>
      <c r="X445" s="84"/>
      <c r="Y445" s="82"/>
      <c r="Z445" s="84"/>
      <c r="AA445" s="84"/>
      <c r="AB445" s="84"/>
      <c r="AC445" s="84"/>
      <c r="AD445" s="84"/>
      <c r="AE445" s="84"/>
      <c r="AF445" s="84"/>
      <c r="AG445" s="84"/>
      <c r="AH445" s="31"/>
      <c r="AI445" s="31"/>
      <c r="AJ445" s="31"/>
      <c r="AK445" s="31"/>
      <c r="AL445" s="31"/>
      <c r="AM445" s="84"/>
      <c r="AN445" s="82"/>
      <c r="AO445" s="71"/>
      <c r="AP445" s="71"/>
      <c r="AQ445" s="31"/>
      <c r="AR445" s="31"/>
      <c r="AS445" s="31"/>
      <c r="AT445" s="31"/>
      <c r="AU445" s="31"/>
      <c r="AV445" s="31"/>
      <c r="AW445" s="31"/>
      <c r="AX445" s="31"/>
      <c r="AY445" s="31"/>
      <c r="AZ445" s="31"/>
      <c r="BA445" s="33"/>
      <c r="BB445" s="33"/>
      <c r="BC445" s="31"/>
      <c r="BD445" s="31"/>
      <c r="BE445" s="31"/>
      <c r="BF445" s="31"/>
      <c r="BG445" s="31"/>
      <c r="BH445" s="31"/>
      <c r="BI445" s="31"/>
      <c r="BJ445" s="31"/>
      <c r="BK445" s="31"/>
      <c r="BL445" s="31"/>
      <c r="BM445" s="31"/>
      <c r="BN445" s="31"/>
      <c r="BO445" s="31"/>
      <c r="BP445" s="31"/>
      <c r="BQ445" s="31"/>
      <c r="BR445" s="31"/>
      <c r="BS445" s="31"/>
      <c r="BT445" s="31"/>
    </row>
    <row r="446">
      <c r="A446" s="118"/>
      <c r="B446" s="61"/>
      <c r="C446" s="71"/>
      <c r="D446" s="71"/>
      <c r="E446" s="82"/>
      <c r="F446" s="82"/>
      <c r="G446" s="71"/>
      <c r="H446" s="71"/>
      <c r="I446" s="82"/>
      <c r="J446" s="71"/>
      <c r="K446" s="71"/>
      <c r="L446" s="71"/>
      <c r="M446" s="82"/>
      <c r="N446" s="84"/>
      <c r="O446" s="71"/>
      <c r="P446" s="61"/>
      <c r="Q446" s="61"/>
      <c r="R446" s="61"/>
      <c r="S446" s="61"/>
      <c r="T446" s="119"/>
      <c r="U446" s="61"/>
      <c r="V446" s="84"/>
      <c r="W446" s="84"/>
      <c r="X446" s="84"/>
      <c r="Y446" s="82"/>
      <c r="Z446" s="84"/>
      <c r="AA446" s="84"/>
      <c r="AB446" s="84"/>
      <c r="AC446" s="84"/>
      <c r="AD446" s="84"/>
      <c r="AE446" s="84"/>
      <c r="AF446" s="84"/>
      <c r="AG446" s="84"/>
      <c r="AH446" s="31"/>
      <c r="AI446" s="31"/>
      <c r="AJ446" s="31"/>
      <c r="AK446" s="31"/>
      <c r="AL446" s="31"/>
      <c r="AM446" s="84"/>
      <c r="AN446" s="82"/>
      <c r="AO446" s="71"/>
      <c r="AP446" s="71"/>
      <c r="AQ446" s="31"/>
      <c r="AR446" s="31"/>
      <c r="AS446" s="31"/>
      <c r="AT446" s="31"/>
      <c r="AU446" s="31"/>
      <c r="AV446" s="31"/>
      <c r="AW446" s="31"/>
      <c r="AX446" s="31"/>
      <c r="AY446" s="31"/>
      <c r="AZ446" s="31"/>
      <c r="BA446" s="33"/>
      <c r="BB446" s="33"/>
      <c r="BC446" s="31"/>
      <c r="BD446" s="31"/>
      <c r="BE446" s="31"/>
      <c r="BF446" s="31"/>
      <c r="BG446" s="31"/>
      <c r="BH446" s="31"/>
      <c r="BI446" s="31"/>
      <c r="BJ446" s="31"/>
      <c r="BK446" s="31"/>
      <c r="BL446" s="31"/>
      <c r="BM446" s="31"/>
      <c r="BN446" s="31"/>
      <c r="BO446" s="31"/>
      <c r="BP446" s="31"/>
      <c r="BQ446" s="31"/>
      <c r="BR446" s="31"/>
      <c r="BS446" s="31"/>
      <c r="BT446" s="31"/>
    </row>
    <row r="447">
      <c r="A447" s="118"/>
      <c r="B447" s="61"/>
      <c r="C447" s="71"/>
      <c r="D447" s="71"/>
      <c r="E447" s="82"/>
      <c r="F447" s="82"/>
      <c r="G447" s="71"/>
      <c r="H447" s="71"/>
      <c r="I447" s="82"/>
      <c r="J447" s="71"/>
      <c r="K447" s="71"/>
      <c r="L447" s="71"/>
      <c r="M447" s="82"/>
      <c r="N447" s="84"/>
      <c r="O447" s="71"/>
      <c r="P447" s="61"/>
      <c r="Q447" s="61"/>
      <c r="R447" s="61"/>
      <c r="S447" s="61"/>
      <c r="T447" s="119"/>
      <c r="U447" s="61"/>
      <c r="V447" s="84"/>
      <c r="W447" s="84"/>
      <c r="X447" s="84"/>
      <c r="Y447" s="82"/>
      <c r="Z447" s="84"/>
      <c r="AA447" s="84"/>
      <c r="AB447" s="84"/>
      <c r="AC447" s="84"/>
      <c r="AD447" s="84"/>
      <c r="AE447" s="84"/>
      <c r="AF447" s="84"/>
      <c r="AG447" s="84"/>
      <c r="AH447" s="31"/>
      <c r="AI447" s="31"/>
      <c r="AJ447" s="31"/>
      <c r="AK447" s="31"/>
      <c r="AL447" s="31"/>
      <c r="AM447" s="84"/>
      <c r="AN447" s="82"/>
      <c r="AO447" s="71"/>
      <c r="AP447" s="71"/>
      <c r="AQ447" s="31"/>
      <c r="AR447" s="31"/>
      <c r="AS447" s="31"/>
      <c r="AT447" s="31"/>
      <c r="AU447" s="31"/>
      <c r="AV447" s="31"/>
      <c r="AW447" s="31"/>
      <c r="AX447" s="31"/>
      <c r="AY447" s="31"/>
      <c r="AZ447" s="31"/>
      <c r="BA447" s="33"/>
      <c r="BB447" s="33"/>
      <c r="BC447" s="31"/>
      <c r="BD447" s="31"/>
      <c r="BE447" s="31"/>
      <c r="BF447" s="31"/>
      <c r="BG447" s="31"/>
      <c r="BH447" s="31"/>
      <c r="BI447" s="31"/>
      <c r="BJ447" s="31"/>
      <c r="BK447" s="31"/>
      <c r="BL447" s="31"/>
      <c r="BM447" s="31"/>
      <c r="BN447" s="31"/>
      <c r="BO447" s="31"/>
      <c r="BP447" s="31"/>
      <c r="BQ447" s="31"/>
      <c r="BR447" s="31"/>
      <c r="BS447" s="31"/>
      <c r="BT447" s="31"/>
    </row>
    <row r="448">
      <c r="A448" s="118"/>
      <c r="B448" s="61"/>
      <c r="C448" s="71"/>
      <c r="D448" s="71"/>
      <c r="E448" s="82"/>
      <c r="F448" s="82"/>
      <c r="G448" s="71"/>
      <c r="H448" s="71"/>
      <c r="I448" s="82"/>
      <c r="J448" s="71"/>
      <c r="K448" s="71"/>
      <c r="L448" s="71"/>
      <c r="M448" s="82"/>
      <c r="N448" s="84"/>
      <c r="O448" s="71"/>
      <c r="P448" s="61"/>
      <c r="Q448" s="61"/>
      <c r="R448" s="61"/>
      <c r="S448" s="61"/>
      <c r="T448" s="119"/>
      <c r="U448" s="61"/>
      <c r="V448" s="84"/>
      <c r="W448" s="84"/>
      <c r="X448" s="84"/>
      <c r="Y448" s="82"/>
      <c r="Z448" s="84"/>
      <c r="AA448" s="84"/>
      <c r="AB448" s="84"/>
      <c r="AC448" s="84"/>
      <c r="AD448" s="84"/>
      <c r="AE448" s="84"/>
      <c r="AF448" s="84"/>
      <c r="AG448" s="84"/>
      <c r="AH448" s="31"/>
      <c r="AI448" s="31"/>
      <c r="AJ448" s="31"/>
      <c r="AK448" s="31"/>
      <c r="AL448" s="31"/>
      <c r="AM448" s="84"/>
      <c r="AN448" s="82"/>
      <c r="AO448" s="71"/>
      <c r="AP448" s="71"/>
      <c r="AQ448" s="31"/>
      <c r="AR448" s="31"/>
      <c r="AS448" s="31"/>
      <c r="AT448" s="31"/>
      <c r="AU448" s="31"/>
      <c r="AV448" s="31"/>
      <c r="AW448" s="31"/>
      <c r="AX448" s="31"/>
      <c r="AY448" s="31"/>
      <c r="AZ448" s="31"/>
      <c r="BA448" s="33"/>
      <c r="BB448" s="33"/>
      <c r="BC448" s="31"/>
      <c r="BD448" s="31"/>
      <c r="BE448" s="31"/>
      <c r="BF448" s="31"/>
      <c r="BG448" s="31"/>
      <c r="BH448" s="31"/>
      <c r="BI448" s="31"/>
      <c r="BJ448" s="31"/>
      <c r="BK448" s="31"/>
      <c r="BL448" s="31"/>
      <c r="BM448" s="31"/>
      <c r="BN448" s="31"/>
      <c r="BO448" s="31"/>
      <c r="BP448" s="31"/>
      <c r="BQ448" s="31"/>
      <c r="BR448" s="31"/>
      <c r="BS448" s="31"/>
      <c r="BT448" s="31"/>
    </row>
    <row r="449">
      <c r="A449" s="118"/>
      <c r="B449" s="61"/>
      <c r="C449" s="71"/>
      <c r="D449" s="71"/>
      <c r="E449" s="82"/>
      <c r="F449" s="82"/>
      <c r="G449" s="71"/>
      <c r="H449" s="71"/>
      <c r="I449" s="82"/>
      <c r="J449" s="71"/>
      <c r="K449" s="71"/>
      <c r="L449" s="71"/>
      <c r="M449" s="82"/>
      <c r="N449" s="84"/>
      <c r="O449" s="71"/>
      <c r="P449" s="61"/>
      <c r="Q449" s="61"/>
      <c r="R449" s="61"/>
      <c r="S449" s="61"/>
      <c r="T449" s="119"/>
      <c r="U449" s="61"/>
      <c r="V449" s="84"/>
      <c r="W449" s="84"/>
      <c r="X449" s="84"/>
      <c r="Y449" s="82"/>
      <c r="Z449" s="84"/>
      <c r="AA449" s="84"/>
      <c r="AB449" s="84"/>
      <c r="AC449" s="84"/>
      <c r="AD449" s="84"/>
      <c r="AE449" s="84"/>
      <c r="AF449" s="84"/>
      <c r="AG449" s="84"/>
      <c r="AH449" s="31"/>
      <c r="AI449" s="31"/>
      <c r="AJ449" s="31"/>
      <c r="AK449" s="31"/>
      <c r="AL449" s="31"/>
      <c r="AM449" s="84"/>
      <c r="AN449" s="82"/>
      <c r="AO449" s="71"/>
      <c r="AP449" s="71"/>
      <c r="AQ449" s="31"/>
      <c r="AR449" s="31"/>
      <c r="AS449" s="31"/>
      <c r="AT449" s="31"/>
      <c r="AU449" s="31"/>
      <c r="AV449" s="31"/>
      <c r="AW449" s="31"/>
      <c r="AX449" s="31"/>
      <c r="AY449" s="31"/>
      <c r="AZ449" s="31"/>
      <c r="BA449" s="33"/>
      <c r="BB449" s="33"/>
      <c r="BC449" s="31"/>
      <c r="BD449" s="31"/>
      <c r="BE449" s="31"/>
      <c r="BF449" s="31"/>
      <c r="BG449" s="31"/>
      <c r="BH449" s="31"/>
      <c r="BI449" s="31"/>
      <c r="BJ449" s="31"/>
      <c r="BK449" s="31"/>
      <c r="BL449" s="31"/>
      <c r="BM449" s="31"/>
      <c r="BN449" s="31"/>
      <c r="BO449" s="31"/>
      <c r="BP449" s="31"/>
      <c r="BQ449" s="31"/>
      <c r="BR449" s="31"/>
      <c r="BS449" s="31"/>
      <c r="BT449" s="31"/>
    </row>
    <row r="450">
      <c r="A450" s="118"/>
      <c r="B450" s="61"/>
      <c r="C450" s="71"/>
      <c r="D450" s="71"/>
      <c r="E450" s="82"/>
      <c r="F450" s="82"/>
      <c r="G450" s="71"/>
      <c r="H450" s="71"/>
      <c r="I450" s="82"/>
      <c r="J450" s="71"/>
      <c r="K450" s="71"/>
      <c r="L450" s="71"/>
      <c r="M450" s="82"/>
      <c r="N450" s="84"/>
      <c r="O450" s="71"/>
      <c r="P450" s="61"/>
      <c r="Q450" s="61"/>
      <c r="R450" s="61"/>
      <c r="S450" s="61"/>
      <c r="T450" s="119"/>
      <c r="U450" s="61"/>
      <c r="V450" s="84"/>
      <c r="W450" s="84"/>
      <c r="X450" s="84"/>
      <c r="Y450" s="82"/>
      <c r="Z450" s="84"/>
      <c r="AA450" s="84"/>
      <c r="AB450" s="84"/>
      <c r="AC450" s="84"/>
      <c r="AD450" s="84"/>
      <c r="AE450" s="84"/>
      <c r="AF450" s="84"/>
      <c r="AG450" s="84"/>
      <c r="AH450" s="31"/>
      <c r="AI450" s="31"/>
      <c r="AJ450" s="31"/>
      <c r="AK450" s="31"/>
      <c r="AL450" s="31"/>
      <c r="AM450" s="84"/>
      <c r="AN450" s="82"/>
      <c r="AO450" s="71"/>
      <c r="AP450" s="71"/>
      <c r="AQ450" s="31"/>
      <c r="AR450" s="31"/>
      <c r="AS450" s="31"/>
      <c r="AT450" s="31"/>
      <c r="AU450" s="31"/>
      <c r="AV450" s="31"/>
      <c r="AW450" s="31"/>
      <c r="AX450" s="31"/>
      <c r="AY450" s="31"/>
      <c r="AZ450" s="31"/>
      <c r="BA450" s="33"/>
      <c r="BB450" s="33"/>
      <c r="BC450" s="31"/>
      <c r="BD450" s="31"/>
      <c r="BE450" s="31"/>
      <c r="BF450" s="31"/>
      <c r="BG450" s="31"/>
      <c r="BH450" s="31"/>
      <c r="BI450" s="31"/>
      <c r="BJ450" s="31"/>
      <c r="BK450" s="31"/>
      <c r="BL450" s="31"/>
      <c r="BM450" s="31"/>
      <c r="BN450" s="31"/>
      <c r="BO450" s="31"/>
      <c r="BP450" s="31"/>
      <c r="BQ450" s="31"/>
      <c r="BR450" s="31"/>
      <c r="BS450" s="31"/>
      <c r="BT450" s="31"/>
    </row>
    <row r="451">
      <c r="A451" s="118"/>
      <c r="B451" s="61"/>
      <c r="C451" s="71"/>
      <c r="D451" s="71"/>
      <c r="E451" s="82"/>
      <c r="F451" s="82"/>
      <c r="G451" s="71"/>
      <c r="H451" s="71"/>
      <c r="I451" s="82"/>
      <c r="J451" s="71"/>
      <c r="K451" s="71"/>
      <c r="L451" s="71"/>
      <c r="M451" s="82"/>
      <c r="N451" s="84"/>
      <c r="O451" s="71"/>
      <c r="P451" s="61"/>
      <c r="Q451" s="61"/>
      <c r="R451" s="61"/>
      <c r="S451" s="61"/>
      <c r="T451" s="119"/>
      <c r="U451" s="61"/>
      <c r="V451" s="84"/>
      <c r="W451" s="84"/>
      <c r="X451" s="84"/>
      <c r="Y451" s="82"/>
      <c r="Z451" s="84"/>
      <c r="AA451" s="84"/>
      <c r="AB451" s="84"/>
      <c r="AC451" s="84"/>
      <c r="AD451" s="84"/>
      <c r="AE451" s="84"/>
      <c r="AF451" s="84"/>
      <c r="AG451" s="84"/>
      <c r="AH451" s="31"/>
      <c r="AI451" s="31"/>
      <c r="AJ451" s="31"/>
      <c r="AK451" s="31"/>
      <c r="AL451" s="31"/>
      <c r="AM451" s="84"/>
      <c r="AN451" s="82"/>
      <c r="AO451" s="71"/>
      <c r="AP451" s="71"/>
      <c r="AQ451" s="31"/>
      <c r="AR451" s="31"/>
      <c r="AS451" s="31"/>
      <c r="AT451" s="31"/>
      <c r="AU451" s="31"/>
      <c r="AV451" s="31"/>
      <c r="AW451" s="31"/>
      <c r="AX451" s="31"/>
      <c r="AY451" s="31"/>
      <c r="AZ451" s="31"/>
      <c r="BA451" s="33"/>
      <c r="BB451" s="33"/>
      <c r="BC451" s="31"/>
      <c r="BD451" s="31"/>
      <c r="BE451" s="31"/>
      <c r="BF451" s="31"/>
      <c r="BG451" s="31"/>
      <c r="BH451" s="31"/>
      <c r="BI451" s="31"/>
      <c r="BJ451" s="31"/>
      <c r="BK451" s="31"/>
      <c r="BL451" s="31"/>
      <c r="BM451" s="31"/>
      <c r="BN451" s="31"/>
      <c r="BO451" s="31"/>
      <c r="BP451" s="31"/>
      <c r="BQ451" s="31"/>
      <c r="BR451" s="31"/>
      <c r="BS451" s="31"/>
      <c r="BT451" s="31"/>
    </row>
    <row r="452">
      <c r="A452" s="118"/>
      <c r="B452" s="61"/>
      <c r="C452" s="71"/>
      <c r="D452" s="71"/>
      <c r="E452" s="82"/>
      <c r="F452" s="82"/>
      <c r="G452" s="71"/>
      <c r="H452" s="71"/>
      <c r="I452" s="82"/>
      <c r="J452" s="71"/>
      <c r="K452" s="71"/>
      <c r="L452" s="71"/>
      <c r="M452" s="82"/>
      <c r="N452" s="84"/>
      <c r="O452" s="71"/>
      <c r="P452" s="61"/>
      <c r="Q452" s="61"/>
      <c r="R452" s="61"/>
      <c r="S452" s="61"/>
      <c r="T452" s="119"/>
      <c r="U452" s="61"/>
      <c r="V452" s="84"/>
      <c r="W452" s="84"/>
      <c r="X452" s="84"/>
      <c r="Y452" s="82"/>
      <c r="Z452" s="84"/>
      <c r="AA452" s="84"/>
      <c r="AB452" s="84"/>
      <c r="AC452" s="84"/>
      <c r="AD452" s="84"/>
      <c r="AE452" s="84"/>
      <c r="AF452" s="84"/>
      <c r="AG452" s="84"/>
      <c r="AH452" s="31"/>
      <c r="AI452" s="31"/>
      <c r="AJ452" s="31"/>
      <c r="AK452" s="31"/>
      <c r="AL452" s="31"/>
      <c r="AM452" s="84"/>
      <c r="AN452" s="82"/>
      <c r="AO452" s="71"/>
      <c r="AP452" s="71"/>
      <c r="AQ452" s="31"/>
      <c r="AR452" s="31"/>
      <c r="AS452" s="31"/>
      <c r="AT452" s="31"/>
      <c r="AU452" s="31"/>
      <c r="AV452" s="31"/>
      <c r="AW452" s="31"/>
      <c r="AX452" s="31"/>
      <c r="AY452" s="31"/>
      <c r="AZ452" s="31"/>
      <c r="BA452" s="33"/>
      <c r="BB452" s="33"/>
      <c r="BC452" s="31"/>
      <c r="BD452" s="31"/>
      <c r="BE452" s="31"/>
      <c r="BF452" s="31"/>
      <c r="BG452" s="31"/>
      <c r="BH452" s="31"/>
      <c r="BI452" s="31"/>
      <c r="BJ452" s="31"/>
      <c r="BK452" s="31"/>
      <c r="BL452" s="31"/>
      <c r="BM452" s="31"/>
      <c r="BN452" s="31"/>
      <c r="BO452" s="31"/>
      <c r="BP452" s="31"/>
      <c r="BQ452" s="31"/>
      <c r="BR452" s="31"/>
      <c r="BS452" s="31"/>
      <c r="BT452" s="31"/>
    </row>
    <row r="453">
      <c r="A453" s="118"/>
      <c r="B453" s="61"/>
      <c r="C453" s="71"/>
      <c r="D453" s="71"/>
      <c r="E453" s="82"/>
      <c r="F453" s="82"/>
      <c r="G453" s="71"/>
      <c r="H453" s="71"/>
      <c r="I453" s="82"/>
      <c r="J453" s="71"/>
      <c r="K453" s="71"/>
      <c r="L453" s="71"/>
      <c r="M453" s="82"/>
      <c r="N453" s="84"/>
      <c r="O453" s="71"/>
      <c r="P453" s="61"/>
      <c r="Q453" s="61"/>
      <c r="R453" s="61"/>
      <c r="S453" s="61"/>
      <c r="T453" s="119"/>
      <c r="U453" s="61"/>
      <c r="V453" s="84"/>
      <c r="W453" s="84"/>
      <c r="X453" s="84"/>
      <c r="Y453" s="82"/>
      <c r="Z453" s="84"/>
      <c r="AA453" s="84"/>
      <c r="AB453" s="84"/>
      <c r="AC453" s="84"/>
      <c r="AD453" s="84"/>
      <c r="AE453" s="84"/>
      <c r="AF453" s="84"/>
      <c r="AG453" s="84"/>
      <c r="AH453" s="31"/>
      <c r="AI453" s="31"/>
      <c r="AJ453" s="31"/>
      <c r="AK453" s="31"/>
      <c r="AL453" s="31"/>
      <c r="AM453" s="84"/>
      <c r="AN453" s="82"/>
      <c r="AO453" s="71"/>
      <c r="AP453" s="71"/>
      <c r="AQ453" s="31"/>
      <c r="AR453" s="31"/>
      <c r="AS453" s="31"/>
      <c r="AT453" s="31"/>
      <c r="AU453" s="31"/>
      <c r="AV453" s="31"/>
      <c r="AW453" s="31"/>
      <c r="AX453" s="31"/>
      <c r="AY453" s="31"/>
      <c r="AZ453" s="31"/>
      <c r="BA453" s="33"/>
      <c r="BB453" s="33"/>
      <c r="BC453" s="31"/>
      <c r="BD453" s="31"/>
      <c r="BE453" s="31"/>
      <c r="BF453" s="31"/>
      <c r="BG453" s="31"/>
      <c r="BH453" s="31"/>
      <c r="BI453" s="31"/>
      <c r="BJ453" s="31"/>
      <c r="BK453" s="31"/>
      <c r="BL453" s="31"/>
      <c r="BM453" s="31"/>
      <c r="BN453" s="31"/>
      <c r="BO453" s="31"/>
      <c r="BP453" s="31"/>
      <c r="BQ453" s="31"/>
      <c r="BR453" s="31"/>
      <c r="BS453" s="31"/>
      <c r="BT453" s="31"/>
    </row>
    <row r="454">
      <c r="A454" s="118"/>
      <c r="B454" s="61"/>
      <c r="C454" s="71"/>
      <c r="D454" s="71"/>
      <c r="E454" s="82"/>
      <c r="F454" s="82"/>
      <c r="G454" s="71"/>
      <c r="H454" s="71"/>
      <c r="I454" s="82"/>
      <c r="J454" s="71"/>
      <c r="K454" s="71"/>
      <c r="L454" s="71"/>
      <c r="M454" s="82"/>
      <c r="N454" s="84"/>
      <c r="O454" s="71"/>
      <c r="P454" s="61"/>
      <c r="Q454" s="61"/>
      <c r="R454" s="61"/>
      <c r="S454" s="61"/>
      <c r="T454" s="119"/>
      <c r="U454" s="61"/>
      <c r="V454" s="84"/>
      <c r="W454" s="84"/>
      <c r="X454" s="84"/>
      <c r="Y454" s="82"/>
      <c r="Z454" s="84"/>
      <c r="AA454" s="84"/>
      <c r="AB454" s="84"/>
      <c r="AC454" s="84"/>
      <c r="AD454" s="84"/>
      <c r="AE454" s="84"/>
      <c r="AF454" s="84"/>
      <c r="AG454" s="84"/>
      <c r="AH454" s="31"/>
      <c r="AI454" s="31"/>
      <c r="AJ454" s="31"/>
      <c r="AK454" s="31"/>
      <c r="AL454" s="31"/>
      <c r="AM454" s="84"/>
      <c r="AN454" s="82"/>
      <c r="AO454" s="71"/>
      <c r="AP454" s="71"/>
      <c r="AQ454" s="31"/>
      <c r="AR454" s="31"/>
      <c r="AS454" s="31"/>
      <c r="AT454" s="31"/>
      <c r="AU454" s="31"/>
      <c r="AV454" s="31"/>
      <c r="AW454" s="31"/>
      <c r="AX454" s="31"/>
      <c r="AY454" s="31"/>
      <c r="AZ454" s="31"/>
      <c r="BA454" s="33"/>
      <c r="BB454" s="33"/>
      <c r="BC454" s="31"/>
      <c r="BD454" s="31"/>
      <c r="BE454" s="31"/>
      <c r="BF454" s="31"/>
      <c r="BG454" s="31"/>
      <c r="BH454" s="31"/>
      <c r="BI454" s="31"/>
      <c r="BJ454" s="31"/>
      <c r="BK454" s="31"/>
      <c r="BL454" s="31"/>
      <c r="BM454" s="31"/>
      <c r="BN454" s="31"/>
      <c r="BO454" s="31"/>
      <c r="BP454" s="31"/>
      <c r="BQ454" s="31"/>
      <c r="BR454" s="31"/>
      <c r="BS454" s="31"/>
      <c r="BT454" s="31"/>
    </row>
    <row r="455">
      <c r="A455" s="118"/>
      <c r="B455" s="61"/>
      <c r="C455" s="71"/>
      <c r="D455" s="71"/>
      <c r="E455" s="82"/>
      <c r="F455" s="82"/>
      <c r="G455" s="71"/>
      <c r="H455" s="71"/>
      <c r="I455" s="82"/>
      <c r="J455" s="71"/>
      <c r="K455" s="71"/>
      <c r="L455" s="71"/>
      <c r="M455" s="82"/>
      <c r="N455" s="84"/>
      <c r="O455" s="71"/>
      <c r="P455" s="61"/>
      <c r="Q455" s="61"/>
      <c r="R455" s="61"/>
      <c r="S455" s="61"/>
      <c r="T455" s="119"/>
      <c r="U455" s="61"/>
      <c r="V455" s="84"/>
      <c r="W455" s="84"/>
      <c r="X455" s="84"/>
      <c r="Y455" s="82"/>
      <c r="Z455" s="84"/>
      <c r="AA455" s="84"/>
      <c r="AB455" s="84"/>
      <c r="AC455" s="84"/>
      <c r="AD455" s="84"/>
      <c r="AE455" s="84"/>
      <c r="AF455" s="84"/>
      <c r="AG455" s="84"/>
      <c r="AH455" s="31"/>
      <c r="AI455" s="31"/>
      <c r="AJ455" s="31"/>
      <c r="AK455" s="31"/>
      <c r="AL455" s="31"/>
      <c r="AM455" s="84"/>
      <c r="AN455" s="82"/>
      <c r="AO455" s="71"/>
      <c r="AP455" s="71"/>
      <c r="AQ455" s="31"/>
      <c r="AR455" s="31"/>
      <c r="AS455" s="31"/>
      <c r="AT455" s="31"/>
      <c r="AU455" s="31"/>
      <c r="AV455" s="31"/>
      <c r="AW455" s="31"/>
      <c r="AX455" s="31"/>
      <c r="AY455" s="31"/>
      <c r="AZ455" s="31"/>
      <c r="BA455" s="33"/>
      <c r="BB455" s="33"/>
      <c r="BC455" s="31"/>
      <c r="BD455" s="31"/>
      <c r="BE455" s="31"/>
      <c r="BF455" s="31"/>
      <c r="BG455" s="31"/>
      <c r="BH455" s="31"/>
      <c r="BI455" s="31"/>
      <c r="BJ455" s="31"/>
      <c r="BK455" s="31"/>
      <c r="BL455" s="31"/>
      <c r="BM455" s="31"/>
      <c r="BN455" s="31"/>
      <c r="BO455" s="31"/>
      <c r="BP455" s="31"/>
      <c r="BQ455" s="31"/>
      <c r="BR455" s="31"/>
      <c r="BS455" s="31"/>
      <c r="BT455" s="31"/>
    </row>
    <row r="456">
      <c r="A456" s="118"/>
      <c r="B456" s="61"/>
      <c r="C456" s="71"/>
      <c r="D456" s="71"/>
      <c r="E456" s="82"/>
      <c r="F456" s="82"/>
      <c r="G456" s="71"/>
      <c r="H456" s="71"/>
      <c r="I456" s="82"/>
      <c r="J456" s="71"/>
      <c r="K456" s="71"/>
      <c r="L456" s="71"/>
      <c r="M456" s="82"/>
      <c r="N456" s="84"/>
      <c r="O456" s="71"/>
      <c r="P456" s="61"/>
      <c r="Q456" s="61"/>
      <c r="R456" s="61"/>
      <c r="S456" s="61"/>
      <c r="T456" s="119"/>
      <c r="U456" s="61"/>
      <c r="V456" s="84"/>
      <c r="W456" s="84"/>
      <c r="X456" s="84"/>
      <c r="Y456" s="82"/>
      <c r="Z456" s="84"/>
      <c r="AA456" s="84"/>
      <c r="AB456" s="84"/>
      <c r="AC456" s="84"/>
      <c r="AD456" s="84"/>
      <c r="AE456" s="84"/>
      <c r="AF456" s="84"/>
      <c r="AG456" s="84"/>
      <c r="AH456" s="31"/>
      <c r="AI456" s="31"/>
      <c r="AJ456" s="31"/>
      <c r="AK456" s="31"/>
      <c r="AL456" s="31"/>
      <c r="AM456" s="84"/>
      <c r="AN456" s="82"/>
      <c r="AO456" s="71"/>
      <c r="AP456" s="71"/>
      <c r="AQ456" s="31"/>
      <c r="AR456" s="31"/>
      <c r="AS456" s="31"/>
      <c r="AT456" s="31"/>
      <c r="AU456" s="31"/>
      <c r="AV456" s="31"/>
      <c r="AW456" s="31"/>
      <c r="AX456" s="31"/>
      <c r="AY456" s="31"/>
      <c r="AZ456" s="31"/>
      <c r="BA456" s="33"/>
      <c r="BB456" s="33"/>
      <c r="BC456" s="31"/>
      <c r="BD456" s="31"/>
      <c r="BE456" s="31"/>
      <c r="BF456" s="31"/>
      <c r="BG456" s="31"/>
      <c r="BH456" s="31"/>
      <c r="BI456" s="31"/>
      <c r="BJ456" s="31"/>
      <c r="BK456" s="31"/>
      <c r="BL456" s="31"/>
      <c r="BM456" s="31"/>
      <c r="BN456" s="31"/>
      <c r="BO456" s="31"/>
      <c r="BP456" s="31"/>
      <c r="BQ456" s="31"/>
      <c r="BR456" s="31"/>
      <c r="BS456" s="31"/>
      <c r="BT456" s="31"/>
    </row>
    <row r="457">
      <c r="A457" s="118"/>
      <c r="B457" s="61"/>
      <c r="C457" s="71"/>
      <c r="D457" s="71"/>
      <c r="E457" s="82"/>
      <c r="F457" s="82"/>
      <c r="G457" s="71"/>
      <c r="H457" s="71"/>
      <c r="I457" s="82"/>
      <c r="J457" s="71"/>
      <c r="K457" s="71"/>
      <c r="L457" s="71"/>
      <c r="M457" s="82"/>
      <c r="N457" s="84"/>
      <c r="O457" s="71"/>
      <c r="P457" s="61"/>
      <c r="Q457" s="61"/>
      <c r="R457" s="61"/>
      <c r="S457" s="61"/>
      <c r="T457" s="119"/>
      <c r="U457" s="61"/>
      <c r="V457" s="84"/>
      <c r="W457" s="84"/>
      <c r="X457" s="84"/>
      <c r="Y457" s="82"/>
      <c r="Z457" s="84"/>
      <c r="AA457" s="84"/>
      <c r="AB457" s="84"/>
      <c r="AC457" s="84"/>
      <c r="AD457" s="84"/>
      <c r="AE457" s="84"/>
      <c r="AF457" s="84"/>
      <c r="AG457" s="84"/>
      <c r="AH457" s="31"/>
      <c r="AI457" s="31"/>
      <c r="AJ457" s="31"/>
      <c r="AK457" s="31"/>
      <c r="AL457" s="31"/>
      <c r="AM457" s="84"/>
      <c r="AN457" s="82"/>
      <c r="AO457" s="71"/>
      <c r="AP457" s="71"/>
      <c r="AQ457" s="31"/>
      <c r="AR457" s="31"/>
      <c r="AS457" s="31"/>
      <c r="AT457" s="31"/>
      <c r="AU457" s="31"/>
      <c r="AV457" s="31"/>
      <c r="AW457" s="31"/>
      <c r="AX457" s="31"/>
      <c r="AY457" s="31"/>
      <c r="AZ457" s="31"/>
      <c r="BA457" s="33"/>
      <c r="BB457" s="33"/>
      <c r="BC457" s="31"/>
      <c r="BD457" s="31"/>
      <c r="BE457" s="31"/>
      <c r="BF457" s="31"/>
      <c r="BG457" s="31"/>
      <c r="BH457" s="31"/>
      <c r="BI457" s="31"/>
      <c r="BJ457" s="31"/>
      <c r="BK457" s="31"/>
      <c r="BL457" s="31"/>
      <c r="BM457" s="31"/>
      <c r="BN457" s="31"/>
      <c r="BO457" s="31"/>
      <c r="BP457" s="31"/>
      <c r="BQ457" s="31"/>
      <c r="BR457" s="31"/>
      <c r="BS457" s="31"/>
      <c r="BT457" s="31"/>
    </row>
    <row r="458">
      <c r="A458" s="118"/>
      <c r="B458" s="61"/>
      <c r="C458" s="71"/>
      <c r="D458" s="71"/>
      <c r="E458" s="82"/>
      <c r="F458" s="82"/>
      <c r="G458" s="71"/>
      <c r="H458" s="71"/>
      <c r="I458" s="82"/>
      <c r="J458" s="71"/>
      <c r="K458" s="71"/>
      <c r="L458" s="71"/>
      <c r="M458" s="82"/>
      <c r="N458" s="84"/>
      <c r="O458" s="71"/>
      <c r="P458" s="61"/>
      <c r="Q458" s="61"/>
      <c r="R458" s="61"/>
      <c r="S458" s="61"/>
      <c r="T458" s="119"/>
      <c r="U458" s="61"/>
      <c r="V458" s="84"/>
      <c r="W458" s="84"/>
      <c r="X458" s="84"/>
      <c r="Y458" s="82"/>
      <c r="Z458" s="84"/>
      <c r="AA458" s="84"/>
      <c r="AB458" s="84"/>
      <c r="AC458" s="84"/>
      <c r="AD458" s="84"/>
      <c r="AE458" s="84"/>
      <c r="AF458" s="84"/>
      <c r="AG458" s="84"/>
      <c r="AH458" s="31"/>
      <c r="AI458" s="31"/>
      <c r="AJ458" s="31"/>
      <c r="AK458" s="31"/>
      <c r="AL458" s="31"/>
      <c r="AM458" s="84"/>
      <c r="AN458" s="82"/>
      <c r="AO458" s="71"/>
      <c r="AP458" s="71"/>
      <c r="AQ458" s="31"/>
      <c r="AR458" s="31"/>
      <c r="AS458" s="31"/>
      <c r="AT458" s="31"/>
      <c r="AU458" s="31"/>
      <c r="AV458" s="31"/>
      <c r="AW458" s="31"/>
      <c r="AX458" s="31"/>
      <c r="AY458" s="31"/>
      <c r="AZ458" s="31"/>
      <c r="BA458" s="33"/>
      <c r="BB458" s="33"/>
      <c r="BC458" s="31"/>
      <c r="BD458" s="31"/>
      <c r="BE458" s="31"/>
      <c r="BF458" s="31"/>
      <c r="BG458" s="31"/>
      <c r="BH458" s="31"/>
      <c r="BI458" s="31"/>
      <c r="BJ458" s="31"/>
      <c r="BK458" s="31"/>
      <c r="BL458" s="31"/>
      <c r="BM458" s="31"/>
      <c r="BN458" s="31"/>
      <c r="BO458" s="31"/>
      <c r="BP458" s="31"/>
      <c r="BQ458" s="31"/>
      <c r="BR458" s="31"/>
      <c r="BS458" s="31"/>
      <c r="BT458" s="31"/>
    </row>
    <row r="459">
      <c r="A459" s="118"/>
      <c r="B459" s="61"/>
      <c r="C459" s="71"/>
      <c r="D459" s="71"/>
      <c r="E459" s="82"/>
      <c r="F459" s="82"/>
      <c r="G459" s="71"/>
      <c r="H459" s="71"/>
      <c r="I459" s="82"/>
      <c r="J459" s="71"/>
      <c r="K459" s="71"/>
      <c r="L459" s="71"/>
      <c r="M459" s="82"/>
      <c r="N459" s="84"/>
      <c r="O459" s="71"/>
      <c r="P459" s="61"/>
      <c r="Q459" s="61"/>
      <c r="R459" s="61"/>
      <c r="S459" s="61"/>
      <c r="T459" s="119"/>
      <c r="U459" s="61"/>
      <c r="V459" s="84"/>
      <c r="W459" s="84"/>
      <c r="X459" s="84"/>
      <c r="Y459" s="82"/>
      <c r="Z459" s="84"/>
      <c r="AA459" s="84"/>
      <c r="AB459" s="84"/>
      <c r="AC459" s="84"/>
      <c r="AD459" s="84"/>
      <c r="AE459" s="84"/>
      <c r="AF459" s="84"/>
      <c r="AG459" s="84"/>
      <c r="AH459" s="31"/>
      <c r="AI459" s="31"/>
      <c r="AJ459" s="31"/>
      <c r="AK459" s="31"/>
      <c r="AL459" s="31"/>
      <c r="AM459" s="84"/>
      <c r="AN459" s="82"/>
      <c r="AO459" s="71"/>
      <c r="AP459" s="71"/>
      <c r="AQ459" s="31"/>
      <c r="AR459" s="31"/>
      <c r="AS459" s="31"/>
      <c r="AT459" s="31"/>
      <c r="AU459" s="31"/>
      <c r="AV459" s="31"/>
      <c r="AW459" s="31"/>
      <c r="AX459" s="31"/>
      <c r="AY459" s="31"/>
      <c r="AZ459" s="31"/>
      <c r="BA459" s="33"/>
      <c r="BB459" s="33"/>
      <c r="BC459" s="31"/>
      <c r="BD459" s="31"/>
      <c r="BE459" s="31"/>
      <c r="BF459" s="31"/>
      <c r="BG459" s="31"/>
      <c r="BH459" s="31"/>
      <c r="BI459" s="31"/>
      <c r="BJ459" s="31"/>
      <c r="BK459" s="31"/>
      <c r="BL459" s="31"/>
      <c r="BM459" s="31"/>
      <c r="BN459" s="31"/>
      <c r="BO459" s="31"/>
      <c r="BP459" s="31"/>
      <c r="BQ459" s="31"/>
      <c r="BR459" s="31"/>
      <c r="BS459" s="31"/>
      <c r="BT459" s="31"/>
    </row>
    <row r="460">
      <c r="A460" s="118"/>
      <c r="B460" s="61"/>
      <c r="C460" s="71"/>
      <c r="D460" s="71"/>
      <c r="E460" s="82"/>
      <c r="F460" s="82"/>
      <c r="G460" s="71"/>
      <c r="H460" s="71"/>
      <c r="I460" s="82"/>
      <c r="J460" s="71"/>
      <c r="K460" s="71"/>
      <c r="L460" s="71"/>
      <c r="M460" s="82"/>
      <c r="N460" s="84"/>
      <c r="O460" s="71"/>
      <c r="P460" s="61"/>
      <c r="Q460" s="61"/>
      <c r="R460" s="61"/>
      <c r="S460" s="61"/>
      <c r="T460" s="119"/>
      <c r="U460" s="61"/>
      <c r="V460" s="84"/>
      <c r="W460" s="84"/>
      <c r="X460" s="84"/>
      <c r="Y460" s="82"/>
      <c r="Z460" s="84"/>
      <c r="AA460" s="84"/>
      <c r="AB460" s="84"/>
      <c r="AC460" s="84"/>
      <c r="AD460" s="84"/>
      <c r="AE460" s="84"/>
      <c r="AF460" s="84"/>
      <c r="AG460" s="84"/>
      <c r="AH460" s="31"/>
      <c r="AI460" s="31"/>
      <c r="AJ460" s="31"/>
      <c r="AK460" s="31"/>
      <c r="AL460" s="31"/>
      <c r="AM460" s="84"/>
      <c r="AN460" s="82"/>
      <c r="AO460" s="71"/>
      <c r="AP460" s="71"/>
      <c r="AQ460" s="31"/>
      <c r="AR460" s="31"/>
      <c r="AS460" s="31"/>
      <c r="AT460" s="31"/>
      <c r="AU460" s="31"/>
      <c r="AV460" s="31"/>
      <c r="AW460" s="31"/>
      <c r="AX460" s="31"/>
      <c r="AY460" s="31"/>
      <c r="AZ460" s="31"/>
      <c r="BA460" s="33"/>
      <c r="BB460" s="33"/>
      <c r="BC460" s="31"/>
      <c r="BD460" s="31"/>
      <c r="BE460" s="31"/>
      <c r="BF460" s="31"/>
      <c r="BG460" s="31"/>
      <c r="BH460" s="31"/>
      <c r="BI460" s="31"/>
      <c r="BJ460" s="31"/>
      <c r="BK460" s="31"/>
      <c r="BL460" s="31"/>
      <c r="BM460" s="31"/>
      <c r="BN460" s="31"/>
      <c r="BO460" s="31"/>
      <c r="BP460" s="31"/>
      <c r="BQ460" s="31"/>
      <c r="BR460" s="31"/>
      <c r="BS460" s="31"/>
      <c r="BT460" s="31"/>
    </row>
    <row r="461">
      <c r="A461" s="118"/>
      <c r="B461" s="61"/>
      <c r="C461" s="71"/>
      <c r="D461" s="71"/>
      <c r="E461" s="82"/>
      <c r="F461" s="82"/>
      <c r="G461" s="71"/>
      <c r="H461" s="71"/>
      <c r="I461" s="82"/>
      <c r="J461" s="71"/>
      <c r="K461" s="71"/>
      <c r="L461" s="71"/>
      <c r="M461" s="82"/>
      <c r="N461" s="84"/>
      <c r="O461" s="71"/>
      <c r="P461" s="61"/>
      <c r="Q461" s="61"/>
      <c r="R461" s="61"/>
      <c r="S461" s="61"/>
      <c r="T461" s="119"/>
      <c r="U461" s="61"/>
      <c r="V461" s="84"/>
      <c r="W461" s="84"/>
      <c r="X461" s="84"/>
      <c r="Y461" s="82"/>
      <c r="Z461" s="84"/>
      <c r="AA461" s="84"/>
      <c r="AB461" s="84"/>
      <c r="AC461" s="84"/>
      <c r="AD461" s="84"/>
      <c r="AE461" s="84"/>
      <c r="AF461" s="84"/>
      <c r="AG461" s="84"/>
      <c r="AH461" s="31"/>
      <c r="AI461" s="31"/>
      <c r="AJ461" s="31"/>
      <c r="AK461" s="31"/>
      <c r="AL461" s="31"/>
      <c r="AM461" s="84"/>
      <c r="AN461" s="82"/>
      <c r="AO461" s="71"/>
      <c r="AP461" s="71"/>
      <c r="AQ461" s="31"/>
      <c r="AR461" s="31"/>
      <c r="AS461" s="31"/>
      <c r="AT461" s="31"/>
      <c r="AU461" s="31"/>
      <c r="AV461" s="31"/>
      <c r="AW461" s="31"/>
      <c r="AX461" s="31"/>
      <c r="AY461" s="31"/>
      <c r="AZ461" s="31"/>
      <c r="BA461" s="33"/>
      <c r="BB461" s="33"/>
      <c r="BC461" s="31"/>
      <c r="BD461" s="31"/>
      <c r="BE461" s="31"/>
      <c r="BF461" s="31"/>
      <c r="BG461" s="31"/>
      <c r="BH461" s="31"/>
      <c r="BI461" s="31"/>
      <c r="BJ461" s="31"/>
      <c r="BK461" s="31"/>
      <c r="BL461" s="31"/>
      <c r="BM461" s="31"/>
      <c r="BN461" s="31"/>
      <c r="BO461" s="31"/>
      <c r="BP461" s="31"/>
      <c r="BQ461" s="31"/>
      <c r="BR461" s="31"/>
      <c r="BS461" s="31"/>
      <c r="BT461" s="31"/>
    </row>
    <row r="462">
      <c r="A462" s="118"/>
      <c r="B462" s="61"/>
      <c r="C462" s="71"/>
      <c r="D462" s="71"/>
      <c r="E462" s="82"/>
      <c r="F462" s="82"/>
      <c r="G462" s="71"/>
      <c r="H462" s="71"/>
      <c r="I462" s="82"/>
      <c r="J462" s="71"/>
      <c r="K462" s="71"/>
      <c r="L462" s="71"/>
      <c r="M462" s="82"/>
      <c r="N462" s="84"/>
      <c r="O462" s="71"/>
      <c r="P462" s="61"/>
      <c r="Q462" s="61"/>
      <c r="R462" s="61"/>
      <c r="S462" s="61"/>
      <c r="T462" s="119"/>
      <c r="U462" s="61"/>
      <c r="V462" s="84"/>
      <c r="W462" s="84"/>
      <c r="X462" s="84"/>
      <c r="Y462" s="82"/>
      <c r="Z462" s="84"/>
      <c r="AA462" s="84"/>
      <c r="AB462" s="84"/>
      <c r="AC462" s="84"/>
      <c r="AD462" s="84"/>
      <c r="AE462" s="84"/>
      <c r="AF462" s="84"/>
      <c r="AG462" s="84"/>
      <c r="AH462" s="31"/>
      <c r="AI462" s="31"/>
      <c r="AJ462" s="31"/>
      <c r="AK462" s="31"/>
      <c r="AL462" s="31"/>
      <c r="AM462" s="84"/>
      <c r="AN462" s="82"/>
      <c r="AO462" s="71"/>
      <c r="AP462" s="71"/>
      <c r="AQ462" s="31"/>
      <c r="AR462" s="31"/>
      <c r="AS462" s="31"/>
      <c r="AT462" s="31"/>
      <c r="AU462" s="31"/>
      <c r="AV462" s="31"/>
      <c r="AW462" s="31"/>
      <c r="AX462" s="31"/>
      <c r="AY462" s="31"/>
      <c r="AZ462" s="31"/>
      <c r="BA462" s="33"/>
      <c r="BB462" s="33"/>
      <c r="BC462" s="31"/>
      <c r="BD462" s="31"/>
      <c r="BE462" s="31"/>
      <c r="BF462" s="31"/>
      <c r="BG462" s="31"/>
      <c r="BH462" s="31"/>
      <c r="BI462" s="31"/>
      <c r="BJ462" s="31"/>
      <c r="BK462" s="31"/>
      <c r="BL462" s="31"/>
      <c r="BM462" s="31"/>
      <c r="BN462" s="31"/>
      <c r="BO462" s="31"/>
      <c r="BP462" s="31"/>
      <c r="BQ462" s="31"/>
      <c r="BR462" s="31"/>
      <c r="BS462" s="31"/>
      <c r="BT462" s="31"/>
    </row>
    <row r="463">
      <c r="A463" s="118"/>
      <c r="B463" s="61"/>
      <c r="C463" s="71"/>
      <c r="D463" s="71"/>
      <c r="E463" s="82"/>
      <c r="F463" s="82"/>
      <c r="G463" s="71"/>
      <c r="H463" s="71"/>
      <c r="I463" s="82"/>
      <c r="J463" s="71"/>
      <c r="K463" s="71"/>
      <c r="L463" s="71"/>
      <c r="M463" s="82"/>
      <c r="N463" s="84"/>
      <c r="O463" s="71"/>
      <c r="P463" s="61"/>
      <c r="Q463" s="61"/>
      <c r="R463" s="61"/>
      <c r="S463" s="61"/>
      <c r="T463" s="119"/>
      <c r="U463" s="61"/>
      <c r="V463" s="84"/>
      <c r="W463" s="84"/>
      <c r="X463" s="84"/>
      <c r="Y463" s="82"/>
      <c r="Z463" s="84"/>
      <c r="AA463" s="84"/>
      <c r="AB463" s="84"/>
      <c r="AC463" s="84"/>
      <c r="AD463" s="84"/>
      <c r="AE463" s="84"/>
      <c r="AF463" s="84"/>
      <c r="AG463" s="84"/>
      <c r="AH463" s="31"/>
      <c r="AI463" s="31"/>
      <c r="AJ463" s="31"/>
      <c r="AK463" s="31"/>
      <c r="AL463" s="31"/>
      <c r="AM463" s="84"/>
      <c r="AN463" s="82"/>
      <c r="AO463" s="71"/>
      <c r="AP463" s="71"/>
      <c r="AQ463" s="31"/>
      <c r="AR463" s="31"/>
      <c r="AS463" s="31"/>
      <c r="AT463" s="31"/>
      <c r="AU463" s="31"/>
      <c r="AV463" s="31"/>
      <c r="AW463" s="31"/>
      <c r="AX463" s="31"/>
      <c r="AY463" s="31"/>
      <c r="AZ463" s="31"/>
      <c r="BA463" s="33"/>
      <c r="BB463" s="33"/>
      <c r="BC463" s="31"/>
      <c r="BD463" s="31"/>
      <c r="BE463" s="31"/>
      <c r="BF463" s="31"/>
      <c r="BG463" s="31"/>
      <c r="BH463" s="31"/>
      <c r="BI463" s="31"/>
      <c r="BJ463" s="31"/>
      <c r="BK463" s="31"/>
      <c r="BL463" s="31"/>
      <c r="BM463" s="31"/>
      <c r="BN463" s="31"/>
      <c r="BO463" s="31"/>
      <c r="BP463" s="31"/>
      <c r="BQ463" s="31"/>
      <c r="BR463" s="31"/>
      <c r="BS463" s="31"/>
      <c r="BT463" s="31"/>
    </row>
    <row r="464">
      <c r="A464" s="118"/>
      <c r="B464" s="61"/>
      <c r="C464" s="71"/>
      <c r="D464" s="71"/>
      <c r="E464" s="82"/>
      <c r="F464" s="82"/>
      <c r="G464" s="71"/>
      <c r="H464" s="71"/>
      <c r="I464" s="82"/>
      <c r="J464" s="71"/>
      <c r="K464" s="71"/>
      <c r="L464" s="71"/>
      <c r="M464" s="82"/>
      <c r="N464" s="84"/>
      <c r="O464" s="71"/>
      <c r="P464" s="61"/>
      <c r="Q464" s="61"/>
      <c r="R464" s="61"/>
      <c r="S464" s="61"/>
      <c r="T464" s="119"/>
      <c r="U464" s="61"/>
      <c r="V464" s="84"/>
      <c r="W464" s="84"/>
      <c r="X464" s="84"/>
      <c r="Y464" s="82"/>
      <c r="Z464" s="84"/>
      <c r="AA464" s="84"/>
      <c r="AB464" s="84"/>
      <c r="AC464" s="84"/>
      <c r="AD464" s="84"/>
      <c r="AE464" s="84"/>
      <c r="AF464" s="84"/>
      <c r="AG464" s="84"/>
      <c r="AH464" s="31"/>
      <c r="AI464" s="31"/>
      <c r="AJ464" s="31"/>
      <c r="AK464" s="31"/>
      <c r="AL464" s="31"/>
      <c r="AM464" s="84"/>
      <c r="AN464" s="82"/>
      <c r="AO464" s="71"/>
      <c r="AP464" s="71"/>
      <c r="AQ464" s="31"/>
      <c r="AR464" s="31"/>
      <c r="AS464" s="31"/>
      <c r="AT464" s="31"/>
      <c r="AU464" s="31"/>
      <c r="AV464" s="31"/>
      <c r="AW464" s="31"/>
      <c r="AX464" s="31"/>
      <c r="AY464" s="31"/>
      <c r="AZ464" s="31"/>
      <c r="BA464" s="33"/>
      <c r="BB464" s="33"/>
      <c r="BC464" s="31"/>
      <c r="BD464" s="31"/>
      <c r="BE464" s="31"/>
      <c r="BF464" s="31"/>
      <c r="BG464" s="31"/>
      <c r="BH464" s="31"/>
      <c r="BI464" s="31"/>
      <c r="BJ464" s="31"/>
      <c r="BK464" s="31"/>
      <c r="BL464" s="31"/>
      <c r="BM464" s="31"/>
      <c r="BN464" s="31"/>
      <c r="BO464" s="31"/>
      <c r="BP464" s="31"/>
      <c r="BQ464" s="31"/>
      <c r="BR464" s="31"/>
      <c r="BS464" s="31"/>
      <c r="BT464" s="31"/>
    </row>
    <row r="465">
      <c r="A465" s="118"/>
      <c r="B465" s="61"/>
      <c r="C465" s="71"/>
      <c r="D465" s="71"/>
      <c r="E465" s="82"/>
      <c r="F465" s="82"/>
      <c r="G465" s="71"/>
      <c r="H465" s="71"/>
      <c r="I465" s="82"/>
      <c r="J465" s="71"/>
      <c r="K465" s="71"/>
      <c r="L465" s="71"/>
      <c r="M465" s="82"/>
      <c r="N465" s="84"/>
      <c r="O465" s="71"/>
      <c r="P465" s="61"/>
      <c r="Q465" s="61"/>
      <c r="R465" s="61"/>
      <c r="S465" s="61"/>
      <c r="T465" s="119"/>
      <c r="U465" s="61"/>
      <c r="V465" s="84"/>
      <c r="W465" s="84"/>
      <c r="X465" s="84"/>
      <c r="Y465" s="82"/>
      <c r="Z465" s="84"/>
      <c r="AA465" s="84"/>
      <c r="AB465" s="84"/>
      <c r="AC465" s="84"/>
      <c r="AD465" s="84"/>
      <c r="AE465" s="84"/>
      <c r="AF465" s="84"/>
      <c r="AG465" s="84"/>
      <c r="AH465" s="31"/>
      <c r="AI465" s="31"/>
      <c r="AJ465" s="31"/>
      <c r="AK465" s="31"/>
      <c r="AL465" s="31"/>
      <c r="AM465" s="84"/>
      <c r="AN465" s="82"/>
      <c r="AO465" s="71"/>
      <c r="AP465" s="71"/>
      <c r="AQ465" s="31"/>
      <c r="AR465" s="31"/>
      <c r="AS465" s="31"/>
      <c r="AT465" s="31"/>
      <c r="AU465" s="31"/>
      <c r="AV465" s="31"/>
      <c r="AW465" s="31"/>
      <c r="AX465" s="31"/>
      <c r="AY465" s="31"/>
      <c r="AZ465" s="31"/>
      <c r="BA465" s="33"/>
      <c r="BB465" s="33"/>
      <c r="BC465" s="31"/>
      <c r="BD465" s="31"/>
      <c r="BE465" s="31"/>
      <c r="BF465" s="31"/>
      <c r="BG465" s="31"/>
      <c r="BH465" s="31"/>
      <c r="BI465" s="31"/>
      <c r="BJ465" s="31"/>
      <c r="BK465" s="31"/>
      <c r="BL465" s="31"/>
      <c r="BM465" s="31"/>
      <c r="BN465" s="31"/>
      <c r="BO465" s="31"/>
      <c r="BP465" s="31"/>
      <c r="BQ465" s="31"/>
      <c r="BR465" s="31"/>
      <c r="BS465" s="31"/>
      <c r="BT465" s="31"/>
    </row>
    <row r="466">
      <c r="A466" s="118"/>
      <c r="B466" s="61"/>
      <c r="C466" s="71"/>
      <c r="D466" s="71"/>
      <c r="E466" s="82"/>
      <c r="F466" s="82"/>
      <c r="G466" s="71"/>
      <c r="H466" s="71"/>
      <c r="I466" s="82"/>
      <c r="J466" s="71"/>
      <c r="K466" s="71"/>
      <c r="L466" s="71"/>
      <c r="M466" s="82"/>
      <c r="N466" s="84"/>
      <c r="O466" s="71"/>
      <c r="P466" s="61"/>
      <c r="Q466" s="61"/>
      <c r="R466" s="61"/>
      <c r="S466" s="61"/>
      <c r="T466" s="119"/>
      <c r="U466" s="61"/>
      <c r="V466" s="84"/>
      <c r="W466" s="84"/>
      <c r="X466" s="84"/>
      <c r="Y466" s="82"/>
      <c r="Z466" s="84"/>
      <c r="AA466" s="84"/>
      <c r="AB466" s="84"/>
      <c r="AC466" s="84"/>
      <c r="AD466" s="84"/>
      <c r="AE466" s="84"/>
      <c r="AF466" s="84"/>
      <c r="AG466" s="84"/>
      <c r="AH466" s="31"/>
      <c r="AI466" s="31"/>
      <c r="AJ466" s="31"/>
      <c r="AK466" s="31"/>
      <c r="AL466" s="31"/>
      <c r="AM466" s="84"/>
      <c r="AN466" s="82"/>
      <c r="AO466" s="71"/>
      <c r="AP466" s="71"/>
      <c r="AQ466" s="31"/>
      <c r="AR466" s="31"/>
      <c r="AS466" s="31"/>
      <c r="AT466" s="31"/>
      <c r="AU466" s="31"/>
      <c r="AV466" s="31"/>
      <c r="AW466" s="31"/>
      <c r="AX466" s="31"/>
      <c r="AY466" s="31"/>
      <c r="AZ466" s="31"/>
      <c r="BA466" s="33"/>
      <c r="BB466" s="33"/>
      <c r="BC466" s="31"/>
      <c r="BD466" s="31"/>
      <c r="BE466" s="31"/>
      <c r="BF466" s="31"/>
      <c r="BG466" s="31"/>
      <c r="BH466" s="31"/>
      <c r="BI466" s="31"/>
      <c r="BJ466" s="31"/>
      <c r="BK466" s="31"/>
      <c r="BL466" s="31"/>
      <c r="BM466" s="31"/>
      <c r="BN466" s="31"/>
      <c r="BO466" s="31"/>
      <c r="BP466" s="31"/>
      <c r="BQ466" s="31"/>
      <c r="BR466" s="31"/>
      <c r="BS466" s="31"/>
      <c r="BT466" s="31"/>
    </row>
    <row r="467">
      <c r="A467" s="118"/>
      <c r="B467" s="61"/>
      <c r="C467" s="71"/>
      <c r="D467" s="71"/>
      <c r="E467" s="82"/>
      <c r="F467" s="82"/>
      <c r="G467" s="71"/>
      <c r="H467" s="71"/>
      <c r="I467" s="82"/>
      <c r="J467" s="71"/>
      <c r="K467" s="71"/>
      <c r="L467" s="71"/>
      <c r="M467" s="82"/>
      <c r="N467" s="84"/>
      <c r="O467" s="71"/>
      <c r="P467" s="61"/>
      <c r="Q467" s="61"/>
      <c r="R467" s="61"/>
      <c r="S467" s="61"/>
      <c r="T467" s="119"/>
      <c r="U467" s="61"/>
      <c r="V467" s="84"/>
      <c r="W467" s="84"/>
      <c r="X467" s="84"/>
      <c r="Y467" s="82"/>
      <c r="Z467" s="84"/>
      <c r="AA467" s="84"/>
      <c r="AB467" s="84"/>
      <c r="AC467" s="84"/>
      <c r="AD467" s="84"/>
      <c r="AE467" s="84"/>
      <c r="AF467" s="84"/>
      <c r="AG467" s="84"/>
      <c r="AH467" s="31"/>
      <c r="AI467" s="31"/>
      <c r="AJ467" s="31"/>
      <c r="AK467" s="31"/>
      <c r="AL467" s="31"/>
      <c r="AM467" s="84"/>
      <c r="AN467" s="82"/>
      <c r="AO467" s="71"/>
      <c r="AP467" s="71"/>
      <c r="AQ467" s="31"/>
      <c r="AR467" s="31"/>
      <c r="AS467" s="31"/>
      <c r="AT467" s="31"/>
      <c r="AU467" s="31"/>
      <c r="AV467" s="31"/>
      <c r="AW467" s="31"/>
      <c r="AX467" s="31"/>
      <c r="AY467" s="31"/>
      <c r="AZ467" s="31"/>
      <c r="BA467" s="33"/>
      <c r="BB467" s="33"/>
      <c r="BC467" s="31"/>
      <c r="BD467" s="31"/>
      <c r="BE467" s="31"/>
      <c r="BF467" s="31"/>
      <c r="BG467" s="31"/>
      <c r="BH467" s="31"/>
      <c r="BI467" s="31"/>
      <c r="BJ467" s="31"/>
      <c r="BK467" s="31"/>
      <c r="BL467" s="31"/>
      <c r="BM467" s="31"/>
      <c r="BN467" s="31"/>
      <c r="BO467" s="31"/>
      <c r="BP467" s="31"/>
      <c r="BQ467" s="31"/>
      <c r="BR467" s="31"/>
      <c r="BS467" s="31"/>
      <c r="BT467" s="31"/>
    </row>
    <row r="468">
      <c r="A468" s="118"/>
      <c r="B468" s="61"/>
      <c r="C468" s="71"/>
      <c r="D468" s="71"/>
      <c r="E468" s="82"/>
      <c r="F468" s="82"/>
      <c r="G468" s="71"/>
      <c r="H468" s="71"/>
      <c r="I468" s="82"/>
      <c r="J468" s="71"/>
      <c r="K468" s="71"/>
      <c r="L468" s="71"/>
      <c r="M468" s="82"/>
      <c r="N468" s="84"/>
      <c r="O468" s="71"/>
      <c r="P468" s="61"/>
      <c r="Q468" s="61"/>
      <c r="R468" s="61"/>
      <c r="S468" s="61"/>
      <c r="T468" s="119"/>
      <c r="U468" s="61"/>
      <c r="V468" s="84"/>
      <c r="W468" s="84"/>
      <c r="X468" s="84"/>
      <c r="Y468" s="82"/>
      <c r="Z468" s="84"/>
      <c r="AA468" s="84"/>
      <c r="AB468" s="84"/>
      <c r="AC468" s="84"/>
      <c r="AD468" s="84"/>
      <c r="AE468" s="84"/>
      <c r="AF468" s="84"/>
      <c r="AG468" s="84"/>
      <c r="AH468" s="31"/>
      <c r="AI468" s="31"/>
      <c r="AJ468" s="31"/>
      <c r="AK468" s="31"/>
      <c r="AL468" s="31"/>
      <c r="AM468" s="84"/>
      <c r="AN468" s="82"/>
      <c r="AO468" s="71"/>
      <c r="AP468" s="71"/>
      <c r="AQ468" s="31"/>
      <c r="AR468" s="31"/>
      <c r="AS468" s="31"/>
      <c r="AT468" s="31"/>
      <c r="AU468" s="31"/>
      <c r="AV468" s="31"/>
      <c r="AW468" s="31"/>
      <c r="AX468" s="31"/>
      <c r="AY468" s="31"/>
      <c r="AZ468" s="31"/>
      <c r="BA468" s="33"/>
      <c r="BB468" s="33"/>
      <c r="BC468" s="31"/>
      <c r="BD468" s="31"/>
      <c r="BE468" s="31"/>
      <c r="BF468" s="31"/>
      <c r="BG468" s="31"/>
      <c r="BH468" s="31"/>
      <c r="BI468" s="31"/>
      <c r="BJ468" s="31"/>
      <c r="BK468" s="31"/>
      <c r="BL468" s="31"/>
      <c r="BM468" s="31"/>
      <c r="BN468" s="31"/>
      <c r="BO468" s="31"/>
      <c r="BP468" s="31"/>
      <c r="BQ468" s="31"/>
      <c r="BR468" s="31"/>
      <c r="BS468" s="31"/>
      <c r="BT468" s="31"/>
    </row>
    <row r="469">
      <c r="A469" s="118"/>
      <c r="B469" s="61"/>
      <c r="C469" s="71"/>
      <c r="D469" s="71"/>
      <c r="E469" s="82"/>
      <c r="F469" s="82"/>
      <c r="G469" s="71"/>
      <c r="H469" s="71"/>
      <c r="I469" s="82"/>
      <c r="J469" s="71"/>
      <c r="K469" s="71"/>
      <c r="L469" s="71"/>
      <c r="M469" s="82"/>
      <c r="N469" s="84"/>
      <c r="O469" s="71"/>
      <c r="P469" s="61"/>
      <c r="Q469" s="61"/>
      <c r="R469" s="61"/>
      <c r="S469" s="61"/>
      <c r="T469" s="119"/>
      <c r="U469" s="61"/>
      <c r="V469" s="84"/>
      <c r="W469" s="84"/>
      <c r="X469" s="84"/>
      <c r="Y469" s="82"/>
      <c r="Z469" s="84"/>
      <c r="AA469" s="84"/>
      <c r="AB469" s="84"/>
      <c r="AC469" s="84"/>
      <c r="AD469" s="84"/>
      <c r="AE469" s="84"/>
      <c r="AF469" s="84"/>
      <c r="AG469" s="84"/>
      <c r="AH469" s="31"/>
      <c r="AI469" s="31"/>
      <c r="AJ469" s="31"/>
      <c r="AK469" s="31"/>
      <c r="AL469" s="31"/>
      <c r="AM469" s="84"/>
      <c r="AN469" s="82"/>
      <c r="AO469" s="71"/>
      <c r="AP469" s="71"/>
      <c r="AQ469" s="31"/>
      <c r="AR469" s="31"/>
      <c r="AS469" s="31"/>
      <c r="AT469" s="31"/>
      <c r="AU469" s="31"/>
      <c r="AV469" s="31"/>
      <c r="AW469" s="31"/>
      <c r="AX469" s="31"/>
      <c r="AY469" s="31"/>
      <c r="AZ469" s="31"/>
      <c r="BA469" s="33"/>
      <c r="BB469" s="33"/>
      <c r="BC469" s="31"/>
      <c r="BD469" s="31"/>
      <c r="BE469" s="31"/>
      <c r="BF469" s="31"/>
      <c r="BG469" s="31"/>
      <c r="BH469" s="31"/>
      <c r="BI469" s="31"/>
      <c r="BJ469" s="31"/>
      <c r="BK469" s="31"/>
      <c r="BL469" s="31"/>
      <c r="BM469" s="31"/>
      <c r="BN469" s="31"/>
      <c r="BO469" s="31"/>
      <c r="BP469" s="31"/>
      <c r="BQ469" s="31"/>
      <c r="BR469" s="31"/>
      <c r="BS469" s="31"/>
      <c r="BT469" s="31"/>
    </row>
    <row r="470">
      <c r="A470" s="118"/>
      <c r="B470" s="61"/>
      <c r="C470" s="71"/>
      <c r="D470" s="71"/>
      <c r="E470" s="82"/>
      <c r="F470" s="82"/>
      <c r="G470" s="71"/>
      <c r="H470" s="71"/>
      <c r="I470" s="82"/>
      <c r="J470" s="71"/>
      <c r="K470" s="71"/>
      <c r="L470" s="71"/>
      <c r="M470" s="82"/>
      <c r="N470" s="84"/>
      <c r="O470" s="71"/>
      <c r="P470" s="61"/>
      <c r="Q470" s="61"/>
      <c r="R470" s="61"/>
      <c r="S470" s="61"/>
      <c r="T470" s="119"/>
      <c r="U470" s="61"/>
      <c r="V470" s="84"/>
      <c r="W470" s="84"/>
      <c r="X470" s="84"/>
      <c r="Y470" s="82"/>
      <c r="Z470" s="84"/>
      <c r="AA470" s="84"/>
      <c r="AB470" s="84"/>
      <c r="AC470" s="84"/>
      <c r="AD470" s="84"/>
      <c r="AE470" s="84"/>
      <c r="AF470" s="84"/>
      <c r="AG470" s="84"/>
      <c r="AH470" s="31"/>
      <c r="AI470" s="31"/>
      <c r="AJ470" s="31"/>
      <c r="AK470" s="31"/>
      <c r="AL470" s="31"/>
      <c r="AM470" s="84"/>
      <c r="AN470" s="82"/>
      <c r="AO470" s="71"/>
      <c r="AP470" s="71"/>
      <c r="AQ470" s="31"/>
      <c r="AR470" s="31"/>
      <c r="AS470" s="31"/>
      <c r="AT470" s="31"/>
      <c r="AU470" s="31"/>
      <c r="AV470" s="31"/>
      <c r="AW470" s="31"/>
      <c r="AX470" s="31"/>
      <c r="AY470" s="31"/>
      <c r="AZ470" s="31"/>
      <c r="BA470" s="33"/>
      <c r="BB470" s="33"/>
      <c r="BC470" s="31"/>
      <c r="BD470" s="31"/>
      <c r="BE470" s="31"/>
      <c r="BF470" s="31"/>
      <c r="BG470" s="31"/>
      <c r="BH470" s="31"/>
      <c r="BI470" s="31"/>
      <c r="BJ470" s="31"/>
      <c r="BK470" s="31"/>
      <c r="BL470" s="31"/>
      <c r="BM470" s="31"/>
      <c r="BN470" s="31"/>
      <c r="BO470" s="31"/>
      <c r="BP470" s="31"/>
      <c r="BQ470" s="31"/>
      <c r="BR470" s="31"/>
      <c r="BS470" s="31"/>
      <c r="BT470" s="31"/>
    </row>
    <row r="471">
      <c r="A471" s="118"/>
      <c r="B471" s="61"/>
      <c r="C471" s="71"/>
      <c r="D471" s="71"/>
      <c r="E471" s="82"/>
      <c r="F471" s="82"/>
      <c r="G471" s="71"/>
      <c r="H471" s="71"/>
      <c r="I471" s="82"/>
      <c r="J471" s="71"/>
      <c r="K471" s="71"/>
      <c r="L471" s="71"/>
      <c r="M471" s="82"/>
      <c r="N471" s="84"/>
      <c r="O471" s="71"/>
      <c r="P471" s="61"/>
      <c r="Q471" s="61"/>
      <c r="R471" s="61"/>
      <c r="S471" s="61"/>
      <c r="T471" s="119"/>
      <c r="U471" s="61"/>
      <c r="V471" s="84"/>
      <c r="W471" s="84"/>
      <c r="X471" s="84"/>
      <c r="Y471" s="82"/>
      <c r="Z471" s="84"/>
      <c r="AA471" s="84"/>
      <c r="AB471" s="84"/>
      <c r="AC471" s="84"/>
      <c r="AD471" s="84"/>
      <c r="AE471" s="84"/>
      <c r="AF471" s="84"/>
      <c r="AG471" s="84"/>
      <c r="AH471" s="31"/>
      <c r="AI471" s="31"/>
      <c r="AJ471" s="31"/>
      <c r="AK471" s="31"/>
      <c r="AL471" s="31"/>
      <c r="AM471" s="84"/>
      <c r="AN471" s="82"/>
      <c r="AO471" s="71"/>
      <c r="AP471" s="71"/>
      <c r="AQ471" s="31"/>
      <c r="AR471" s="31"/>
      <c r="AS471" s="31"/>
      <c r="AT471" s="31"/>
      <c r="AU471" s="31"/>
      <c r="AV471" s="31"/>
      <c r="AW471" s="31"/>
      <c r="AX471" s="31"/>
      <c r="AY471" s="31"/>
      <c r="AZ471" s="31"/>
      <c r="BA471" s="33"/>
      <c r="BB471" s="33"/>
      <c r="BC471" s="31"/>
      <c r="BD471" s="31"/>
      <c r="BE471" s="31"/>
      <c r="BF471" s="31"/>
      <c r="BG471" s="31"/>
      <c r="BH471" s="31"/>
      <c r="BI471" s="31"/>
      <c r="BJ471" s="31"/>
      <c r="BK471" s="31"/>
      <c r="BL471" s="31"/>
      <c r="BM471" s="31"/>
      <c r="BN471" s="31"/>
      <c r="BO471" s="31"/>
      <c r="BP471" s="31"/>
      <c r="BQ471" s="31"/>
      <c r="BR471" s="31"/>
      <c r="BS471" s="31"/>
      <c r="BT471" s="31"/>
    </row>
    <row r="472">
      <c r="A472" s="118"/>
      <c r="B472" s="61"/>
      <c r="C472" s="71"/>
      <c r="D472" s="71"/>
      <c r="E472" s="82"/>
      <c r="F472" s="82"/>
      <c r="G472" s="71"/>
      <c r="H472" s="71"/>
      <c r="I472" s="82"/>
      <c r="J472" s="71"/>
      <c r="K472" s="71"/>
      <c r="L472" s="71"/>
      <c r="M472" s="82"/>
      <c r="N472" s="84"/>
      <c r="O472" s="71"/>
      <c r="P472" s="61"/>
      <c r="Q472" s="61"/>
      <c r="R472" s="61"/>
      <c r="S472" s="61"/>
      <c r="T472" s="119"/>
      <c r="U472" s="61"/>
      <c r="V472" s="84"/>
      <c r="W472" s="84"/>
      <c r="X472" s="84"/>
      <c r="Y472" s="82"/>
      <c r="Z472" s="84"/>
      <c r="AA472" s="84"/>
      <c r="AB472" s="84"/>
      <c r="AC472" s="84"/>
      <c r="AD472" s="84"/>
      <c r="AE472" s="84"/>
      <c r="AF472" s="84"/>
      <c r="AG472" s="84"/>
      <c r="AH472" s="31"/>
      <c r="AI472" s="31"/>
      <c r="AJ472" s="31"/>
      <c r="AK472" s="31"/>
      <c r="AL472" s="31"/>
      <c r="AM472" s="84"/>
      <c r="AN472" s="82"/>
      <c r="AO472" s="71"/>
      <c r="AP472" s="71"/>
      <c r="AQ472" s="31"/>
      <c r="AR472" s="31"/>
      <c r="AS472" s="31"/>
      <c r="AT472" s="31"/>
      <c r="AU472" s="31"/>
      <c r="AV472" s="31"/>
      <c r="AW472" s="31"/>
      <c r="AX472" s="31"/>
      <c r="AY472" s="31"/>
      <c r="AZ472" s="31"/>
      <c r="BA472" s="33"/>
      <c r="BB472" s="33"/>
      <c r="BC472" s="31"/>
      <c r="BD472" s="31"/>
      <c r="BE472" s="31"/>
      <c r="BF472" s="31"/>
      <c r="BG472" s="31"/>
      <c r="BH472" s="31"/>
      <c r="BI472" s="31"/>
      <c r="BJ472" s="31"/>
      <c r="BK472" s="31"/>
      <c r="BL472" s="31"/>
      <c r="BM472" s="31"/>
      <c r="BN472" s="31"/>
      <c r="BO472" s="31"/>
      <c r="BP472" s="31"/>
      <c r="BQ472" s="31"/>
      <c r="BR472" s="31"/>
      <c r="BS472" s="31"/>
      <c r="BT472" s="31"/>
    </row>
    <row r="473">
      <c r="A473" s="118"/>
      <c r="B473" s="61"/>
      <c r="C473" s="71"/>
      <c r="D473" s="71"/>
      <c r="E473" s="82"/>
      <c r="F473" s="82"/>
      <c r="G473" s="71"/>
      <c r="H473" s="71"/>
      <c r="I473" s="82"/>
      <c r="J473" s="71"/>
      <c r="K473" s="71"/>
      <c r="L473" s="71"/>
      <c r="M473" s="82"/>
      <c r="N473" s="84"/>
      <c r="O473" s="71"/>
      <c r="P473" s="61"/>
      <c r="Q473" s="61"/>
      <c r="R473" s="61"/>
      <c r="S473" s="61"/>
      <c r="T473" s="119"/>
      <c r="U473" s="61"/>
      <c r="V473" s="84"/>
      <c r="W473" s="84"/>
      <c r="X473" s="84"/>
      <c r="Y473" s="82"/>
      <c r="Z473" s="84"/>
      <c r="AA473" s="84"/>
      <c r="AB473" s="84"/>
      <c r="AC473" s="84"/>
      <c r="AD473" s="84"/>
      <c r="AE473" s="84"/>
      <c r="AF473" s="84"/>
      <c r="AG473" s="84"/>
      <c r="AH473" s="31"/>
      <c r="AI473" s="31"/>
      <c r="AJ473" s="31"/>
      <c r="AK473" s="31"/>
      <c r="AL473" s="31"/>
      <c r="AM473" s="84"/>
      <c r="AN473" s="82"/>
      <c r="AO473" s="71"/>
      <c r="AP473" s="71"/>
      <c r="AQ473" s="31"/>
      <c r="AR473" s="31"/>
      <c r="AS473" s="31"/>
      <c r="AT473" s="31"/>
      <c r="AU473" s="31"/>
      <c r="AV473" s="31"/>
      <c r="AW473" s="31"/>
      <c r="AX473" s="31"/>
      <c r="AY473" s="31"/>
      <c r="AZ473" s="31"/>
      <c r="BA473" s="33"/>
      <c r="BB473" s="33"/>
      <c r="BC473" s="31"/>
      <c r="BD473" s="31"/>
      <c r="BE473" s="31"/>
      <c r="BF473" s="31"/>
      <c r="BG473" s="31"/>
      <c r="BH473" s="31"/>
      <c r="BI473" s="31"/>
      <c r="BJ473" s="31"/>
      <c r="BK473" s="31"/>
      <c r="BL473" s="31"/>
      <c r="BM473" s="31"/>
      <c r="BN473" s="31"/>
      <c r="BO473" s="31"/>
      <c r="BP473" s="31"/>
      <c r="BQ473" s="31"/>
      <c r="BR473" s="31"/>
      <c r="BS473" s="31"/>
      <c r="BT473" s="31"/>
    </row>
    <row r="474">
      <c r="A474" s="118"/>
      <c r="B474" s="61"/>
      <c r="C474" s="71"/>
      <c r="D474" s="71"/>
      <c r="E474" s="82"/>
      <c r="F474" s="82"/>
      <c r="G474" s="71"/>
      <c r="H474" s="71"/>
      <c r="I474" s="82"/>
      <c r="J474" s="71"/>
      <c r="K474" s="71"/>
      <c r="L474" s="71"/>
      <c r="M474" s="82"/>
      <c r="N474" s="84"/>
      <c r="O474" s="71"/>
      <c r="P474" s="61"/>
      <c r="Q474" s="61"/>
      <c r="R474" s="61"/>
      <c r="S474" s="61"/>
      <c r="T474" s="119"/>
      <c r="U474" s="61"/>
      <c r="V474" s="84"/>
      <c r="W474" s="84"/>
      <c r="X474" s="84"/>
      <c r="Y474" s="82"/>
      <c r="Z474" s="84"/>
      <c r="AA474" s="84"/>
      <c r="AB474" s="84"/>
      <c r="AC474" s="84"/>
      <c r="AD474" s="84"/>
      <c r="AE474" s="84"/>
      <c r="AF474" s="84"/>
      <c r="AG474" s="84"/>
      <c r="AH474" s="31"/>
      <c r="AI474" s="31"/>
      <c r="AJ474" s="31"/>
      <c r="AK474" s="31"/>
      <c r="AL474" s="31"/>
      <c r="AM474" s="84"/>
      <c r="AN474" s="82"/>
      <c r="AO474" s="71"/>
      <c r="AP474" s="71"/>
      <c r="AQ474" s="31"/>
      <c r="AR474" s="31"/>
      <c r="AS474" s="31"/>
      <c r="AT474" s="31"/>
      <c r="AU474" s="31"/>
      <c r="AV474" s="31"/>
      <c r="AW474" s="31"/>
      <c r="AX474" s="31"/>
      <c r="AY474" s="31"/>
      <c r="AZ474" s="31"/>
      <c r="BA474" s="33"/>
      <c r="BB474" s="33"/>
      <c r="BC474" s="31"/>
      <c r="BD474" s="31"/>
      <c r="BE474" s="31"/>
      <c r="BF474" s="31"/>
      <c r="BG474" s="31"/>
      <c r="BH474" s="31"/>
      <c r="BI474" s="31"/>
      <c r="BJ474" s="31"/>
      <c r="BK474" s="31"/>
      <c r="BL474" s="31"/>
      <c r="BM474" s="31"/>
      <c r="BN474" s="31"/>
      <c r="BO474" s="31"/>
      <c r="BP474" s="31"/>
      <c r="BQ474" s="31"/>
      <c r="BR474" s="31"/>
      <c r="BS474" s="31"/>
      <c r="BT474" s="31"/>
    </row>
    <row r="475">
      <c r="A475" s="118"/>
      <c r="B475" s="61"/>
      <c r="C475" s="71"/>
      <c r="D475" s="71"/>
      <c r="E475" s="82"/>
      <c r="F475" s="82"/>
      <c r="G475" s="71"/>
      <c r="H475" s="71"/>
      <c r="I475" s="82"/>
      <c r="J475" s="71"/>
      <c r="K475" s="71"/>
      <c r="L475" s="71"/>
      <c r="M475" s="82"/>
      <c r="N475" s="84"/>
      <c r="O475" s="71"/>
      <c r="P475" s="61"/>
      <c r="Q475" s="61"/>
      <c r="R475" s="61"/>
      <c r="S475" s="61"/>
      <c r="T475" s="119"/>
      <c r="U475" s="61"/>
      <c r="V475" s="84"/>
      <c r="W475" s="84"/>
      <c r="X475" s="84"/>
      <c r="Y475" s="82"/>
      <c r="Z475" s="84"/>
      <c r="AA475" s="84"/>
      <c r="AB475" s="84"/>
      <c r="AC475" s="84"/>
      <c r="AD475" s="84"/>
      <c r="AE475" s="84"/>
      <c r="AF475" s="84"/>
      <c r="AG475" s="84"/>
      <c r="AH475" s="31"/>
      <c r="AI475" s="31"/>
      <c r="AJ475" s="31"/>
      <c r="AK475" s="31"/>
      <c r="AL475" s="31"/>
      <c r="AM475" s="84"/>
      <c r="AN475" s="82"/>
      <c r="AO475" s="71"/>
      <c r="AP475" s="71"/>
      <c r="AQ475" s="31"/>
      <c r="AR475" s="31"/>
      <c r="AS475" s="31"/>
      <c r="AT475" s="31"/>
      <c r="AU475" s="31"/>
      <c r="AV475" s="31"/>
      <c r="AW475" s="31"/>
      <c r="AX475" s="31"/>
      <c r="AY475" s="31"/>
      <c r="AZ475" s="31"/>
      <c r="BA475" s="33"/>
      <c r="BB475" s="33"/>
      <c r="BC475" s="31"/>
      <c r="BD475" s="31"/>
      <c r="BE475" s="31"/>
      <c r="BF475" s="31"/>
      <c r="BG475" s="31"/>
      <c r="BH475" s="31"/>
      <c r="BI475" s="31"/>
      <c r="BJ475" s="31"/>
      <c r="BK475" s="31"/>
      <c r="BL475" s="31"/>
      <c r="BM475" s="31"/>
      <c r="BN475" s="31"/>
      <c r="BO475" s="31"/>
      <c r="BP475" s="31"/>
      <c r="BQ475" s="31"/>
      <c r="BR475" s="31"/>
      <c r="BS475" s="31"/>
      <c r="BT475" s="31"/>
    </row>
    <row r="476">
      <c r="A476" s="118"/>
      <c r="B476" s="61"/>
      <c r="C476" s="71"/>
      <c r="D476" s="71"/>
      <c r="E476" s="82"/>
      <c r="F476" s="82"/>
      <c r="G476" s="71"/>
      <c r="H476" s="71"/>
      <c r="I476" s="82"/>
      <c r="J476" s="71"/>
      <c r="K476" s="71"/>
      <c r="L476" s="71"/>
      <c r="M476" s="82"/>
      <c r="N476" s="84"/>
      <c r="O476" s="71"/>
      <c r="P476" s="61"/>
      <c r="Q476" s="61"/>
      <c r="R476" s="61"/>
      <c r="S476" s="61"/>
      <c r="T476" s="119"/>
      <c r="U476" s="61"/>
      <c r="V476" s="84"/>
      <c r="W476" s="84"/>
      <c r="X476" s="84"/>
      <c r="Y476" s="82"/>
      <c r="Z476" s="84"/>
      <c r="AA476" s="84"/>
      <c r="AB476" s="84"/>
      <c r="AC476" s="84"/>
      <c r="AD476" s="84"/>
      <c r="AE476" s="84"/>
      <c r="AF476" s="84"/>
      <c r="AG476" s="84"/>
      <c r="AH476" s="31"/>
      <c r="AI476" s="31"/>
      <c r="AJ476" s="31"/>
      <c r="AK476" s="31"/>
      <c r="AL476" s="31"/>
      <c r="AM476" s="84"/>
      <c r="AN476" s="82"/>
      <c r="AO476" s="71"/>
      <c r="AP476" s="71"/>
      <c r="AQ476" s="31"/>
      <c r="AR476" s="31"/>
      <c r="AS476" s="31"/>
      <c r="AT476" s="31"/>
      <c r="AU476" s="31"/>
      <c r="AV476" s="31"/>
      <c r="AW476" s="31"/>
      <c r="AX476" s="31"/>
      <c r="AY476" s="31"/>
      <c r="AZ476" s="31"/>
      <c r="BA476" s="33"/>
      <c r="BB476" s="33"/>
      <c r="BC476" s="31"/>
      <c r="BD476" s="31"/>
      <c r="BE476" s="31"/>
      <c r="BF476" s="31"/>
      <c r="BG476" s="31"/>
      <c r="BH476" s="31"/>
      <c r="BI476" s="31"/>
      <c r="BJ476" s="31"/>
      <c r="BK476" s="31"/>
      <c r="BL476" s="31"/>
      <c r="BM476" s="31"/>
      <c r="BN476" s="31"/>
      <c r="BO476" s="31"/>
      <c r="BP476" s="31"/>
      <c r="BQ476" s="31"/>
      <c r="BR476" s="31"/>
      <c r="BS476" s="31"/>
      <c r="BT476" s="31"/>
    </row>
    <row r="477">
      <c r="A477" s="118"/>
      <c r="B477" s="61"/>
      <c r="C477" s="71"/>
      <c r="D477" s="71"/>
      <c r="E477" s="82"/>
      <c r="F477" s="82"/>
      <c r="G477" s="71"/>
      <c r="H477" s="71"/>
      <c r="I477" s="82"/>
      <c r="J477" s="71"/>
      <c r="K477" s="71"/>
      <c r="L477" s="71"/>
      <c r="M477" s="82"/>
      <c r="N477" s="84"/>
      <c r="O477" s="71"/>
      <c r="P477" s="61"/>
      <c r="Q477" s="61"/>
      <c r="R477" s="61"/>
      <c r="S477" s="61"/>
      <c r="T477" s="119"/>
      <c r="U477" s="61"/>
      <c r="V477" s="84"/>
      <c r="W477" s="84"/>
      <c r="X477" s="84"/>
      <c r="Y477" s="82"/>
      <c r="Z477" s="84"/>
      <c r="AA477" s="84"/>
      <c r="AB477" s="84"/>
      <c r="AC477" s="84"/>
      <c r="AD477" s="84"/>
      <c r="AE477" s="84"/>
      <c r="AF477" s="84"/>
      <c r="AG477" s="84"/>
      <c r="AH477" s="31"/>
      <c r="AI477" s="31"/>
      <c r="AJ477" s="31"/>
      <c r="AK477" s="31"/>
      <c r="AL477" s="31"/>
      <c r="AM477" s="84"/>
      <c r="AN477" s="82"/>
      <c r="AO477" s="71"/>
      <c r="AP477" s="71"/>
      <c r="AQ477" s="31"/>
      <c r="AR477" s="31"/>
      <c r="AS477" s="31"/>
      <c r="AT477" s="31"/>
      <c r="AU477" s="31"/>
      <c r="AV477" s="31"/>
      <c r="AW477" s="31"/>
      <c r="AX477" s="31"/>
      <c r="AY477" s="31"/>
      <c r="AZ477" s="31"/>
      <c r="BA477" s="33"/>
      <c r="BB477" s="33"/>
      <c r="BC477" s="31"/>
      <c r="BD477" s="31"/>
      <c r="BE477" s="31"/>
      <c r="BF477" s="31"/>
      <c r="BG477" s="31"/>
      <c r="BH477" s="31"/>
      <c r="BI477" s="31"/>
      <c r="BJ477" s="31"/>
      <c r="BK477" s="31"/>
      <c r="BL477" s="31"/>
      <c r="BM477" s="31"/>
      <c r="BN477" s="31"/>
      <c r="BO477" s="31"/>
      <c r="BP477" s="31"/>
      <c r="BQ477" s="31"/>
      <c r="BR477" s="31"/>
      <c r="BS477" s="31"/>
      <c r="BT477" s="31"/>
    </row>
    <row r="478">
      <c r="A478" s="118"/>
      <c r="B478" s="61"/>
      <c r="C478" s="71"/>
      <c r="D478" s="71"/>
      <c r="E478" s="82"/>
      <c r="F478" s="82"/>
      <c r="G478" s="71"/>
      <c r="H478" s="71"/>
      <c r="I478" s="82"/>
      <c r="J478" s="71"/>
      <c r="K478" s="71"/>
      <c r="L478" s="71"/>
      <c r="M478" s="82"/>
      <c r="N478" s="84"/>
      <c r="O478" s="71"/>
      <c r="P478" s="61"/>
      <c r="Q478" s="61"/>
      <c r="R478" s="61"/>
      <c r="S478" s="61"/>
      <c r="T478" s="119"/>
      <c r="U478" s="61"/>
      <c r="V478" s="84"/>
      <c r="W478" s="84"/>
      <c r="X478" s="84"/>
      <c r="Y478" s="82"/>
      <c r="Z478" s="84"/>
      <c r="AA478" s="84"/>
      <c r="AB478" s="84"/>
      <c r="AC478" s="84"/>
      <c r="AD478" s="84"/>
      <c r="AE478" s="84"/>
      <c r="AF478" s="84"/>
      <c r="AG478" s="84"/>
      <c r="AH478" s="31"/>
      <c r="AI478" s="31"/>
      <c r="AJ478" s="31"/>
      <c r="AK478" s="31"/>
      <c r="AL478" s="31"/>
      <c r="AM478" s="84"/>
      <c r="AN478" s="82"/>
      <c r="AO478" s="71"/>
      <c r="AP478" s="71"/>
      <c r="AQ478" s="31"/>
      <c r="AR478" s="31"/>
      <c r="AS478" s="31"/>
      <c r="AT478" s="31"/>
      <c r="AU478" s="31"/>
      <c r="AV478" s="31"/>
      <c r="AW478" s="31"/>
      <c r="AX478" s="31"/>
      <c r="AY478" s="31"/>
      <c r="AZ478" s="31"/>
      <c r="BA478" s="33"/>
      <c r="BB478" s="33"/>
      <c r="BC478" s="31"/>
      <c r="BD478" s="31"/>
      <c r="BE478" s="31"/>
      <c r="BF478" s="31"/>
      <c r="BG478" s="31"/>
      <c r="BH478" s="31"/>
      <c r="BI478" s="31"/>
      <c r="BJ478" s="31"/>
      <c r="BK478" s="31"/>
      <c r="BL478" s="31"/>
      <c r="BM478" s="31"/>
      <c r="BN478" s="31"/>
      <c r="BO478" s="31"/>
      <c r="BP478" s="31"/>
      <c r="BQ478" s="31"/>
      <c r="BR478" s="31"/>
      <c r="BS478" s="31"/>
      <c r="BT478" s="31"/>
    </row>
    <row r="479">
      <c r="A479" s="118"/>
      <c r="B479" s="61"/>
      <c r="C479" s="71"/>
      <c r="D479" s="71"/>
      <c r="E479" s="82"/>
      <c r="F479" s="82"/>
      <c r="G479" s="71"/>
      <c r="H479" s="71"/>
      <c r="I479" s="82"/>
      <c r="J479" s="71"/>
      <c r="K479" s="71"/>
      <c r="L479" s="71"/>
      <c r="M479" s="82"/>
      <c r="N479" s="84"/>
      <c r="O479" s="71"/>
      <c r="P479" s="61"/>
      <c r="Q479" s="61"/>
      <c r="R479" s="61"/>
      <c r="S479" s="61"/>
      <c r="T479" s="119"/>
      <c r="U479" s="61"/>
      <c r="V479" s="84"/>
      <c r="W479" s="84"/>
      <c r="X479" s="84"/>
      <c r="Y479" s="82"/>
      <c r="Z479" s="84"/>
      <c r="AA479" s="84"/>
      <c r="AB479" s="84"/>
      <c r="AC479" s="84"/>
      <c r="AD479" s="84"/>
      <c r="AE479" s="84"/>
      <c r="AF479" s="84"/>
      <c r="AG479" s="84"/>
      <c r="AH479" s="31"/>
      <c r="AI479" s="31"/>
      <c r="AJ479" s="31"/>
      <c r="AK479" s="31"/>
      <c r="AL479" s="31"/>
      <c r="AM479" s="84"/>
      <c r="AN479" s="82"/>
      <c r="AO479" s="71"/>
      <c r="AP479" s="71"/>
      <c r="AQ479" s="31"/>
      <c r="AR479" s="31"/>
      <c r="AS479" s="31"/>
      <c r="AT479" s="31"/>
      <c r="AU479" s="31"/>
      <c r="AV479" s="31"/>
      <c r="AW479" s="31"/>
      <c r="AX479" s="31"/>
      <c r="AY479" s="31"/>
      <c r="AZ479" s="31"/>
      <c r="BA479" s="33"/>
      <c r="BB479" s="33"/>
      <c r="BC479" s="31"/>
      <c r="BD479" s="31"/>
      <c r="BE479" s="31"/>
      <c r="BF479" s="31"/>
      <c r="BG479" s="31"/>
      <c r="BH479" s="31"/>
      <c r="BI479" s="31"/>
      <c r="BJ479" s="31"/>
      <c r="BK479" s="31"/>
      <c r="BL479" s="31"/>
      <c r="BM479" s="31"/>
      <c r="BN479" s="31"/>
      <c r="BO479" s="31"/>
      <c r="BP479" s="31"/>
      <c r="BQ479" s="31"/>
      <c r="BR479" s="31"/>
      <c r="BS479" s="31"/>
      <c r="BT479" s="31"/>
    </row>
    <row r="480">
      <c r="A480" s="118"/>
      <c r="B480" s="61"/>
      <c r="C480" s="71"/>
      <c r="D480" s="71"/>
      <c r="E480" s="82"/>
      <c r="F480" s="82"/>
      <c r="G480" s="71"/>
      <c r="H480" s="71"/>
      <c r="I480" s="82"/>
      <c r="J480" s="71"/>
      <c r="K480" s="71"/>
      <c r="L480" s="71"/>
      <c r="M480" s="82"/>
      <c r="N480" s="84"/>
      <c r="O480" s="71"/>
      <c r="P480" s="61"/>
      <c r="Q480" s="61"/>
      <c r="R480" s="61"/>
      <c r="S480" s="61"/>
      <c r="T480" s="119"/>
      <c r="U480" s="61"/>
      <c r="V480" s="84"/>
      <c r="W480" s="84"/>
      <c r="X480" s="84"/>
      <c r="Y480" s="82"/>
      <c r="Z480" s="84"/>
      <c r="AA480" s="84"/>
      <c r="AB480" s="84"/>
      <c r="AC480" s="84"/>
      <c r="AD480" s="84"/>
      <c r="AE480" s="84"/>
      <c r="AF480" s="84"/>
      <c r="AG480" s="84"/>
      <c r="AH480" s="31"/>
      <c r="AI480" s="31"/>
      <c r="AJ480" s="31"/>
      <c r="AK480" s="31"/>
      <c r="AL480" s="31"/>
      <c r="AM480" s="84"/>
      <c r="AN480" s="82"/>
      <c r="AO480" s="71"/>
      <c r="AP480" s="71"/>
      <c r="AQ480" s="31"/>
      <c r="AR480" s="31"/>
      <c r="AS480" s="31"/>
      <c r="AT480" s="31"/>
      <c r="AU480" s="31"/>
      <c r="AV480" s="31"/>
      <c r="AW480" s="31"/>
      <c r="AX480" s="31"/>
      <c r="AY480" s="31"/>
      <c r="AZ480" s="31"/>
      <c r="BA480" s="33"/>
      <c r="BB480" s="33"/>
      <c r="BC480" s="31"/>
      <c r="BD480" s="31"/>
      <c r="BE480" s="31"/>
      <c r="BF480" s="31"/>
      <c r="BG480" s="31"/>
      <c r="BH480" s="31"/>
      <c r="BI480" s="31"/>
      <c r="BJ480" s="31"/>
      <c r="BK480" s="31"/>
      <c r="BL480" s="31"/>
      <c r="BM480" s="31"/>
      <c r="BN480" s="31"/>
      <c r="BO480" s="31"/>
      <c r="BP480" s="31"/>
      <c r="BQ480" s="31"/>
      <c r="BR480" s="31"/>
      <c r="BS480" s="31"/>
      <c r="BT480" s="31"/>
    </row>
    <row r="481">
      <c r="A481" s="118"/>
      <c r="B481" s="61"/>
      <c r="C481" s="71"/>
      <c r="D481" s="71"/>
      <c r="E481" s="82"/>
      <c r="F481" s="82"/>
      <c r="G481" s="71"/>
      <c r="H481" s="71"/>
      <c r="I481" s="82"/>
      <c r="J481" s="71"/>
      <c r="K481" s="71"/>
      <c r="L481" s="71"/>
      <c r="M481" s="82"/>
      <c r="N481" s="84"/>
      <c r="O481" s="71"/>
      <c r="P481" s="61"/>
      <c r="Q481" s="61"/>
      <c r="R481" s="61"/>
      <c r="S481" s="61"/>
      <c r="T481" s="119"/>
      <c r="U481" s="61"/>
      <c r="V481" s="84"/>
      <c r="W481" s="84"/>
      <c r="X481" s="84"/>
      <c r="Y481" s="82"/>
      <c r="Z481" s="84"/>
      <c r="AA481" s="84"/>
      <c r="AB481" s="84"/>
      <c r="AC481" s="84"/>
      <c r="AD481" s="84"/>
      <c r="AE481" s="84"/>
      <c r="AF481" s="84"/>
      <c r="AG481" s="84"/>
      <c r="AH481" s="31"/>
      <c r="AI481" s="31"/>
      <c r="AJ481" s="31"/>
      <c r="AK481" s="31"/>
      <c r="AL481" s="31"/>
      <c r="AM481" s="84"/>
      <c r="AN481" s="82"/>
      <c r="AO481" s="71"/>
      <c r="AP481" s="71"/>
      <c r="AQ481" s="31"/>
      <c r="AR481" s="31"/>
      <c r="AS481" s="31"/>
      <c r="AT481" s="31"/>
      <c r="AU481" s="31"/>
      <c r="AV481" s="31"/>
      <c r="AW481" s="31"/>
      <c r="AX481" s="31"/>
      <c r="AY481" s="31"/>
      <c r="AZ481" s="31"/>
      <c r="BA481" s="33"/>
      <c r="BB481" s="33"/>
      <c r="BC481" s="31"/>
      <c r="BD481" s="31"/>
      <c r="BE481" s="31"/>
      <c r="BF481" s="31"/>
      <c r="BG481" s="31"/>
      <c r="BH481" s="31"/>
      <c r="BI481" s="31"/>
      <c r="BJ481" s="31"/>
      <c r="BK481" s="31"/>
      <c r="BL481" s="31"/>
      <c r="BM481" s="31"/>
      <c r="BN481" s="31"/>
      <c r="BO481" s="31"/>
      <c r="BP481" s="31"/>
      <c r="BQ481" s="31"/>
      <c r="BR481" s="31"/>
      <c r="BS481" s="31"/>
      <c r="BT481" s="31"/>
    </row>
    <row r="482">
      <c r="A482" s="118"/>
      <c r="B482" s="61"/>
      <c r="C482" s="71"/>
      <c r="D482" s="71"/>
      <c r="E482" s="82"/>
      <c r="F482" s="82"/>
      <c r="G482" s="71"/>
      <c r="H482" s="71"/>
      <c r="I482" s="82"/>
      <c r="J482" s="71"/>
      <c r="K482" s="71"/>
      <c r="L482" s="71"/>
      <c r="M482" s="82"/>
      <c r="N482" s="84"/>
      <c r="O482" s="71"/>
      <c r="P482" s="61"/>
      <c r="Q482" s="61"/>
      <c r="R482" s="61"/>
      <c r="S482" s="61"/>
      <c r="T482" s="119"/>
      <c r="U482" s="61"/>
      <c r="V482" s="84"/>
      <c r="W482" s="84"/>
      <c r="X482" s="84"/>
      <c r="Y482" s="82"/>
      <c r="Z482" s="84"/>
      <c r="AA482" s="84"/>
      <c r="AB482" s="84"/>
      <c r="AC482" s="84"/>
      <c r="AD482" s="84"/>
      <c r="AE482" s="84"/>
      <c r="AF482" s="84"/>
      <c r="AG482" s="84"/>
      <c r="AH482" s="31"/>
      <c r="AI482" s="31"/>
      <c r="AJ482" s="31"/>
      <c r="AK482" s="31"/>
      <c r="AL482" s="31"/>
      <c r="AM482" s="84"/>
      <c r="AN482" s="82"/>
      <c r="AO482" s="71"/>
      <c r="AP482" s="71"/>
      <c r="AQ482" s="31"/>
      <c r="AR482" s="31"/>
      <c r="AS482" s="31"/>
      <c r="AT482" s="31"/>
      <c r="AU482" s="31"/>
      <c r="AV482" s="31"/>
      <c r="AW482" s="31"/>
      <c r="AX482" s="31"/>
      <c r="AY482" s="31"/>
      <c r="AZ482" s="31"/>
      <c r="BA482" s="33"/>
      <c r="BB482" s="33"/>
      <c r="BC482" s="31"/>
      <c r="BD482" s="31"/>
      <c r="BE482" s="31"/>
      <c r="BF482" s="31"/>
      <c r="BG482" s="31"/>
      <c r="BH482" s="31"/>
      <c r="BI482" s="31"/>
      <c r="BJ482" s="31"/>
      <c r="BK482" s="31"/>
      <c r="BL482" s="31"/>
      <c r="BM482" s="31"/>
      <c r="BN482" s="31"/>
      <c r="BO482" s="31"/>
      <c r="BP482" s="31"/>
      <c r="BQ482" s="31"/>
      <c r="BR482" s="31"/>
      <c r="BS482" s="31"/>
      <c r="BT482" s="31"/>
    </row>
    <row r="483">
      <c r="A483" s="118"/>
      <c r="B483" s="61"/>
      <c r="C483" s="71"/>
      <c r="D483" s="71"/>
      <c r="E483" s="82"/>
      <c r="F483" s="82"/>
      <c r="G483" s="71"/>
      <c r="H483" s="71"/>
      <c r="I483" s="82"/>
      <c r="J483" s="71"/>
      <c r="K483" s="71"/>
      <c r="L483" s="71"/>
      <c r="M483" s="82"/>
      <c r="N483" s="84"/>
      <c r="O483" s="71"/>
      <c r="P483" s="61"/>
      <c r="Q483" s="61"/>
      <c r="R483" s="61"/>
      <c r="S483" s="61"/>
      <c r="T483" s="119"/>
      <c r="U483" s="61"/>
      <c r="V483" s="84"/>
      <c r="W483" s="84"/>
      <c r="X483" s="84"/>
      <c r="Y483" s="82"/>
      <c r="Z483" s="84"/>
      <c r="AA483" s="84"/>
      <c r="AB483" s="84"/>
      <c r="AC483" s="84"/>
      <c r="AD483" s="84"/>
      <c r="AE483" s="84"/>
      <c r="AF483" s="84"/>
      <c r="AG483" s="84"/>
      <c r="AH483" s="31"/>
      <c r="AI483" s="31"/>
      <c r="AJ483" s="31"/>
      <c r="AK483" s="31"/>
      <c r="AL483" s="31"/>
      <c r="AM483" s="84"/>
      <c r="AN483" s="82"/>
      <c r="AO483" s="71"/>
      <c r="AP483" s="71"/>
      <c r="AQ483" s="31"/>
      <c r="AR483" s="31"/>
      <c r="AS483" s="31"/>
      <c r="AT483" s="31"/>
      <c r="AU483" s="31"/>
      <c r="AV483" s="31"/>
      <c r="AW483" s="31"/>
      <c r="AX483" s="31"/>
      <c r="AY483" s="31"/>
      <c r="AZ483" s="31"/>
      <c r="BA483" s="33"/>
      <c r="BB483" s="33"/>
      <c r="BC483" s="31"/>
      <c r="BD483" s="31"/>
      <c r="BE483" s="31"/>
      <c r="BF483" s="31"/>
      <c r="BG483" s="31"/>
      <c r="BH483" s="31"/>
      <c r="BI483" s="31"/>
      <c r="BJ483" s="31"/>
      <c r="BK483" s="31"/>
      <c r="BL483" s="31"/>
      <c r="BM483" s="31"/>
      <c r="BN483" s="31"/>
      <c r="BO483" s="31"/>
      <c r="BP483" s="31"/>
      <c r="BQ483" s="31"/>
      <c r="BR483" s="31"/>
      <c r="BS483" s="31"/>
      <c r="BT483" s="31"/>
    </row>
    <row r="484">
      <c r="A484" s="118"/>
      <c r="B484" s="61"/>
      <c r="C484" s="71"/>
      <c r="D484" s="71"/>
      <c r="E484" s="82"/>
      <c r="F484" s="82"/>
      <c r="G484" s="71"/>
      <c r="H484" s="71"/>
      <c r="I484" s="82"/>
      <c r="J484" s="71"/>
      <c r="K484" s="71"/>
      <c r="L484" s="71"/>
      <c r="M484" s="82"/>
      <c r="N484" s="84"/>
      <c r="O484" s="71"/>
      <c r="P484" s="61"/>
      <c r="Q484" s="61"/>
      <c r="R484" s="61"/>
      <c r="S484" s="61"/>
      <c r="T484" s="119"/>
      <c r="U484" s="61"/>
      <c r="V484" s="84"/>
      <c r="W484" s="84"/>
      <c r="X484" s="84"/>
      <c r="Y484" s="82"/>
      <c r="Z484" s="84"/>
      <c r="AA484" s="84"/>
      <c r="AB484" s="84"/>
      <c r="AC484" s="84"/>
      <c r="AD484" s="84"/>
      <c r="AE484" s="84"/>
      <c r="AF484" s="84"/>
      <c r="AG484" s="84"/>
      <c r="AH484" s="31"/>
      <c r="AI484" s="31"/>
      <c r="AJ484" s="31"/>
      <c r="AK484" s="31"/>
      <c r="AL484" s="31"/>
      <c r="AM484" s="84"/>
      <c r="AN484" s="82"/>
      <c r="AO484" s="71"/>
      <c r="AP484" s="71"/>
      <c r="AQ484" s="31"/>
      <c r="AR484" s="31"/>
      <c r="AS484" s="31"/>
      <c r="AT484" s="31"/>
      <c r="AU484" s="31"/>
      <c r="AV484" s="31"/>
      <c r="AW484" s="31"/>
      <c r="AX484" s="31"/>
      <c r="AY484" s="31"/>
      <c r="AZ484" s="31"/>
      <c r="BA484" s="33"/>
      <c r="BB484" s="33"/>
      <c r="BC484" s="31"/>
      <c r="BD484" s="31"/>
      <c r="BE484" s="31"/>
      <c r="BF484" s="31"/>
      <c r="BG484" s="31"/>
      <c r="BH484" s="31"/>
      <c r="BI484" s="31"/>
      <c r="BJ484" s="31"/>
      <c r="BK484" s="31"/>
      <c r="BL484" s="31"/>
      <c r="BM484" s="31"/>
      <c r="BN484" s="31"/>
      <c r="BO484" s="31"/>
      <c r="BP484" s="31"/>
      <c r="BQ484" s="31"/>
      <c r="BR484" s="31"/>
      <c r="BS484" s="31"/>
      <c r="BT484" s="31"/>
    </row>
    <row r="485">
      <c r="A485" s="118"/>
      <c r="B485" s="61"/>
      <c r="C485" s="71"/>
      <c r="D485" s="71"/>
      <c r="E485" s="82"/>
      <c r="F485" s="82"/>
      <c r="G485" s="71"/>
      <c r="H485" s="71"/>
      <c r="I485" s="82"/>
      <c r="J485" s="71"/>
      <c r="K485" s="71"/>
      <c r="L485" s="71"/>
      <c r="M485" s="82"/>
      <c r="N485" s="84"/>
      <c r="O485" s="71"/>
      <c r="P485" s="61"/>
      <c r="Q485" s="61"/>
      <c r="R485" s="61"/>
      <c r="S485" s="61"/>
      <c r="T485" s="119"/>
      <c r="U485" s="61"/>
      <c r="V485" s="84"/>
      <c r="W485" s="84"/>
      <c r="X485" s="84"/>
      <c r="Y485" s="82"/>
      <c r="Z485" s="84"/>
      <c r="AA485" s="84"/>
      <c r="AB485" s="84"/>
      <c r="AC485" s="84"/>
      <c r="AD485" s="84"/>
      <c r="AE485" s="84"/>
      <c r="AF485" s="84"/>
      <c r="AG485" s="84"/>
      <c r="AH485" s="31"/>
      <c r="AI485" s="31"/>
      <c r="AJ485" s="31"/>
      <c r="AK485" s="31"/>
      <c r="AL485" s="31"/>
      <c r="AM485" s="84"/>
      <c r="AN485" s="82"/>
      <c r="AO485" s="71"/>
      <c r="AP485" s="71"/>
      <c r="AQ485" s="31"/>
      <c r="AR485" s="31"/>
      <c r="AS485" s="31"/>
      <c r="AT485" s="31"/>
      <c r="AU485" s="31"/>
      <c r="AV485" s="31"/>
      <c r="AW485" s="31"/>
      <c r="AX485" s="31"/>
      <c r="AY485" s="31"/>
      <c r="AZ485" s="31"/>
      <c r="BA485" s="33"/>
      <c r="BB485" s="33"/>
      <c r="BC485" s="31"/>
      <c r="BD485" s="31"/>
      <c r="BE485" s="31"/>
      <c r="BF485" s="31"/>
      <c r="BG485" s="31"/>
      <c r="BH485" s="31"/>
      <c r="BI485" s="31"/>
      <c r="BJ485" s="31"/>
      <c r="BK485" s="31"/>
      <c r="BL485" s="31"/>
      <c r="BM485" s="31"/>
      <c r="BN485" s="31"/>
      <c r="BO485" s="31"/>
      <c r="BP485" s="31"/>
      <c r="BQ485" s="31"/>
      <c r="BR485" s="31"/>
      <c r="BS485" s="31"/>
      <c r="BT485" s="31"/>
    </row>
    <row r="486">
      <c r="A486" s="118"/>
      <c r="B486" s="61"/>
      <c r="C486" s="71"/>
      <c r="D486" s="71"/>
      <c r="E486" s="82"/>
      <c r="F486" s="82"/>
      <c r="G486" s="71"/>
      <c r="H486" s="71"/>
      <c r="I486" s="82"/>
      <c r="J486" s="71"/>
      <c r="K486" s="71"/>
      <c r="L486" s="71"/>
      <c r="M486" s="82"/>
      <c r="N486" s="84"/>
      <c r="O486" s="71"/>
      <c r="P486" s="61"/>
      <c r="Q486" s="61"/>
      <c r="R486" s="61"/>
      <c r="S486" s="61"/>
      <c r="T486" s="119"/>
      <c r="U486" s="61"/>
      <c r="V486" s="84"/>
      <c r="W486" s="84"/>
      <c r="X486" s="84"/>
      <c r="Y486" s="82"/>
      <c r="Z486" s="84"/>
      <c r="AA486" s="84"/>
      <c r="AB486" s="84"/>
      <c r="AC486" s="84"/>
      <c r="AD486" s="84"/>
      <c r="AE486" s="84"/>
      <c r="AF486" s="84"/>
      <c r="AG486" s="84"/>
      <c r="AH486" s="31"/>
      <c r="AI486" s="31"/>
      <c r="AJ486" s="31"/>
      <c r="AK486" s="31"/>
      <c r="AL486" s="31"/>
      <c r="AM486" s="84"/>
      <c r="AN486" s="82"/>
      <c r="AO486" s="71"/>
      <c r="AP486" s="71"/>
      <c r="AQ486" s="31"/>
      <c r="AR486" s="31"/>
      <c r="AS486" s="31"/>
      <c r="AT486" s="31"/>
      <c r="AU486" s="31"/>
      <c r="AV486" s="31"/>
      <c r="AW486" s="31"/>
      <c r="AX486" s="31"/>
      <c r="AY486" s="31"/>
      <c r="AZ486" s="31"/>
      <c r="BA486" s="33"/>
      <c r="BB486" s="33"/>
      <c r="BC486" s="31"/>
      <c r="BD486" s="31"/>
      <c r="BE486" s="31"/>
      <c r="BF486" s="31"/>
      <c r="BG486" s="31"/>
      <c r="BH486" s="31"/>
      <c r="BI486" s="31"/>
      <c r="BJ486" s="31"/>
      <c r="BK486" s="31"/>
      <c r="BL486" s="31"/>
      <c r="BM486" s="31"/>
      <c r="BN486" s="31"/>
      <c r="BO486" s="31"/>
      <c r="BP486" s="31"/>
      <c r="BQ486" s="31"/>
      <c r="BR486" s="31"/>
      <c r="BS486" s="31"/>
      <c r="BT486" s="31"/>
    </row>
    <row r="487">
      <c r="A487" s="118"/>
      <c r="B487" s="61"/>
      <c r="C487" s="71"/>
      <c r="D487" s="71"/>
      <c r="E487" s="82"/>
      <c r="F487" s="82"/>
      <c r="G487" s="71"/>
      <c r="H487" s="71"/>
      <c r="I487" s="82"/>
      <c r="J487" s="71"/>
      <c r="K487" s="71"/>
      <c r="L487" s="71"/>
      <c r="M487" s="82"/>
      <c r="N487" s="84"/>
      <c r="O487" s="71"/>
      <c r="P487" s="61"/>
      <c r="Q487" s="61"/>
      <c r="R487" s="61"/>
      <c r="S487" s="61"/>
      <c r="T487" s="119"/>
      <c r="U487" s="61"/>
      <c r="V487" s="84"/>
      <c r="W487" s="84"/>
      <c r="X487" s="84"/>
      <c r="Y487" s="82"/>
      <c r="Z487" s="84"/>
      <c r="AA487" s="84"/>
      <c r="AB487" s="84"/>
      <c r="AC487" s="84"/>
      <c r="AD487" s="84"/>
      <c r="AE487" s="84"/>
      <c r="AF487" s="84"/>
      <c r="AG487" s="84"/>
      <c r="AH487" s="31"/>
      <c r="AI487" s="31"/>
      <c r="AJ487" s="31"/>
      <c r="AK487" s="31"/>
      <c r="AL487" s="31"/>
      <c r="AM487" s="84"/>
      <c r="AN487" s="82"/>
      <c r="AO487" s="71"/>
      <c r="AP487" s="71"/>
      <c r="AQ487" s="31"/>
      <c r="AR487" s="31"/>
      <c r="AS487" s="31"/>
      <c r="AT487" s="31"/>
      <c r="AU487" s="31"/>
      <c r="AV487" s="31"/>
      <c r="AW487" s="31"/>
      <c r="AX487" s="31"/>
      <c r="AY487" s="31"/>
      <c r="AZ487" s="31"/>
      <c r="BA487" s="33"/>
      <c r="BB487" s="33"/>
      <c r="BC487" s="31"/>
      <c r="BD487" s="31"/>
      <c r="BE487" s="31"/>
      <c r="BF487" s="31"/>
      <c r="BG487" s="31"/>
      <c r="BH487" s="31"/>
      <c r="BI487" s="31"/>
      <c r="BJ487" s="31"/>
      <c r="BK487" s="31"/>
      <c r="BL487" s="31"/>
      <c r="BM487" s="31"/>
      <c r="BN487" s="31"/>
      <c r="BO487" s="31"/>
      <c r="BP487" s="31"/>
      <c r="BQ487" s="31"/>
      <c r="BR487" s="31"/>
      <c r="BS487" s="31"/>
      <c r="BT487" s="31"/>
    </row>
    <row r="488">
      <c r="A488" s="118"/>
      <c r="B488" s="61"/>
      <c r="C488" s="71"/>
      <c r="D488" s="71"/>
      <c r="E488" s="82"/>
      <c r="F488" s="82"/>
      <c r="G488" s="71"/>
      <c r="H488" s="71"/>
      <c r="I488" s="82"/>
      <c r="J488" s="71"/>
      <c r="K488" s="71"/>
      <c r="L488" s="71"/>
      <c r="M488" s="82"/>
      <c r="N488" s="84"/>
      <c r="O488" s="71"/>
      <c r="P488" s="61"/>
      <c r="Q488" s="61"/>
      <c r="R488" s="61"/>
      <c r="S488" s="61"/>
      <c r="T488" s="119"/>
      <c r="U488" s="61"/>
      <c r="V488" s="84"/>
      <c r="W488" s="84"/>
      <c r="X488" s="84"/>
      <c r="Y488" s="82"/>
      <c r="Z488" s="84"/>
      <c r="AA488" s="84"/>
      <c r="AB488" s="84"/>
      <c r="AC488" s="84"/>
      <c r="AD488" s="84"/>
      <c r="AE488" s="84"/>
      <c r="AF488" s="84"/>
      <c r="AG488" s="84"/>
      <c r="AH488" s="31"/>
      <c r="AI488" s="31"/>
      <c r="AJ488" s="31"/>
      <c r="AK488" s="31"/>
      <c r="AL488" s="31"/>
      <c r="AM488" s="84"/>
      <c r="AN488" s="82"/>
      <c r="AO488" s="71"/>
      <c r="AP488" s="71"/>
      <c r="AQ488" s="31"/>
      <c r="AR488" s="31"/>
      <c r="AS488" s="31"/>
      <c r="AT488" s="31"/>
      <c r="AU488" s="31"/>
      <c r="AV488" s="31"/>
      <c r="AW488" s="31"/>
      <c r="AX488" s="31"/>
      <c r="AY488" s="31"/>
      <c r="AZ488" s="31"/>
      <c r="BA488" s="33"/>
      <c r="BB488" s="33"/>
      <c r="BC488" s="31"/>
      <c r="BD488" s="31"/>
      <c r="BE488" s="31"/>
      <c r="BF488" s="31"/>
      <c r="BG488" s="31"/>
      <c r="BH488" s="31"/>
      <c r="BI488" s="31"/>
      <c r="BJ488" s="31"/>
      <c r="BK488" s="31"/>
      <c r="BL488" s="31"/>
      <c r="BM488" s="31"/>
      <c r="BN488" s="31"/>
      <c r="BO488" s="31"/>
      <c r="BP488" s="31"/>
      <c r="BQ488" s="31"/>
      <c r="BR488" s="31"/>
      <c r="BS488" s="31"/>
      <c r="BT488" s="31"/>
    </row>
    <row r="489">
      <c r="A489" s="118"/>
      <c r="B489" s="61"/>
      <c r="C489" s="71"/>
      <c r="D489" s="71"/>
      <c r="E489" s="82"/>
      <c r="F489" s="82"/>
      <c r="G489" s="71"/>
      <c r="H489" s="71"/>
      <c r="I489" s="82"/>
      <c r="J489" s="71"/>
      <c r="K489" s="71"/>
      <c r="L489" s="71"/>
      <c r="M489" s="82"/>
      <c r="N489" s="84"/>
      <c r="O489" s="71"/>
      <c r="P489" s="61"/>
      <c r="Q489" s="61"/>
      <c r="R489" s="61"/>
      <c r="S489" s="61"/>
      <c r="T489" s="119"/>
      <c r="U489" s="61"/>
      <c r="V489" s="84"/>
      <c r="W489" s="84"/>
      <c r="X489" s="84"/>
      <c r="Y489" s="82"/>
      <c r="Z489" s="84"/>
      <c r="AA489" s="84"/>
      <c r="AB489" s="84"/>
      <c r="AC489" s="84"/>
      <c r="AD489" s="84"/>
      <c r="AE489" s="84"/>
      <c r="AF489" s="84"/>
      <c r="AG489" s="84"/>
      <c r="AH489" s="31"/>
      <c r="AI489" s="31"/>
      <c r="AJ489" s="31"/>
      <c r="AK489" s="31"/>
      <c r="AL489" s="31"/>
      <c r="AM489" s="84"/>
      <c r="AN489" s="82"/>
      <c r="AO489" s="71"/>
      <c r="AP489" s="71"/>
      <c r="AQ489" s="31"/>
      <c r="AR489" s="31"/>
      <c r="AS489" s="31"/>
      <c r="AT489" s="31"/>
      <c r="AU489" s="31"/>
      <c r="AV489" s="31"/>
      <c r="AW489" s="31"/>
      <c r="AX489" s="31"/>
      <c r="AY489" s="31"/>
      <c r="AZ489" s="31"/>
      <c r="BA489" s="33"/>
      <c r="BB489" s="33"/>
      <c r="BC489" s="31"/>
      <c r="BD489" s="31"/>
      <c r="BE489" s="31"/>
      <c r="BF489" s="31"/>
      <c r="BG489" s="31"/>
      <c r="BH489" s="31"/>
      <c r="BI489" s="31"/>
      <c r="BJ489" s="31"/>
      <c r="BK489" s="31"/>
      <c r="BL489" s="31"/>
      <c r="BM489" s="31"/>
      <c r="BN489" s="31"/>
      <c r="BO489" s="31"/>
      <c r="BP489" s="31"/>
      <c r="BQ489" s="31"/>
      <c r="BR489" s="31"/>
      <c r="BS489" s="31"/>
      <c r="BT489" s="31"/>
    </row>
    <row r="490">
      <c r="A490" s="118"/>
      <c r="B490" s="61"/>
      <c r="C490" s="71"/>
      <c r="D490" s="71"/>
      <c r="E490" s="82"/>
      <c r="F490" s="82"/>
      <c r="G490" s="71"/>
      <c r="H490" s="71"/>
      <c r="I490" s="82"/>
      <c r="J490" s="71"/>
      <c r="K490" s="71"/>
      <c r="L490" s="71"/>
      <c r="M490" s="82"/>
      <c r="N490" s="84"/>
      <c r="O490" s="71"/>
      <c r="P490" s="61"/>
      <c r="Q490" s="61"/>
      <c r="R490" s="61"/>
      <c r="S490" s="61"/>
      <c r="T490" s="119"/>
      <c r="U490" s="61"/>
      <c r="V490" s="84"/>
      <c r="W490" s="84"/>
      <c r="X490" s="84"/>
      <c r="Y490" s="82"/>
      <c r="Z490" s="84"/>
      <c r="AA490" s="84"/>
      <c r="AB490" s="84"/>
      <c r="AC490" s="84"/>
      <c r="AD490" s="84"/>
      <c r="AE490" s="84"/>
      <c r="AF490" s="84"/>
      <c r="AG490" s="84"/>
      <c r="AH490" s="31"/>
      <c r="AI490" s="31"/>
      <c r="AJ490" s="31"/>
      <c r="AK490" s="31"/>
      <c r="AL490" s="31"/>
      <c r="AM490" s="84"/>
      <c r="AN490" s="82"/>
      <c r="AO490" s="71"/>
      <c r="AP490" s="71"/>
      <c r="AQ490" s="31"/>
      <c r="AR490" s="31"/>
      <c r="AS490" s="31"/>
      <c r="AT490" s="31"/>
      <c r="AU490" s="31"/>
      <c r="AV490" s="31"/>
      <c r="AW490" s="31"/>
      <c r="AX490" s="31"/>
      <c r="AY490" s="31"/>
      <c r="AZ490" s="31"/>
      <c r="BA490" s="33"/>
      <c r="BB490" s="33"/>
      <c r="BC490" s="31"/>
      <c r="BD490" s="31"/>
      <c r="BE490" s="31"/>
      <c r="BF490" s="31"/>
      <c r="BG490" s="31"/>
      <c r="BH490" s="31"/>
      <c r="BI490" s="31"/>
      <c r="BJ490" s="31"/>
      <c r="BK490" s="31"/>
      <c r="BL490" s="31"/>
      <c r="BM490" s="31"/>
      <c r="BN490" s="31"/>
      <c r="BO490" s="31"/>
      <c r="BP490" s="31"/>
      <c r="BQ490" s="31"/>
      <c r="BR490" s="31"/>
      <c r="BS490" s="31"/>
      <c r="BT490" s="31"/>
    </row>
    <row r="491">
      <c r="A491" s="118"/>
      <c r="B491" s="61"/>
      <c r="C491" s="71"/>
      <c r="D491" s="71"/>
      <c r="E491" s="82"/>
      <c r="F491" s="82"/>
      <c r="G491" s="71"/>
      <c r="H491" s="71"/>
      <c r="I491" s="82"/>
      <c r="J491" s="71"/>
      <c r="K491" s="71"/>
      <c r="L491" s="71"/>
      <c r="M491" s="82"/>
      <c r="N491" s="84"/>
      <c r="O491" s="71"/>
      <c r="P491" s="61"/>
      <c r="Q491" s="61"/>
      <c r="R491" s="61"/>
      <c r="S491" s="61"/>
      <c r="T491" s="119"/>
      <c r="U491" s="61"/>
      <c r="V491" s="84"/>
      <c r="W491" s="84"/>
      <c r="X491" s="84"/>
      <c r="Y491" s="82"/>
      <c r="Z491" s="84"/>
      <c r="AA491" s="84"/>
      <c r="AB491" s="84"/>
      <c r="AC491" s="84"/>
      <c r="AD491" s="84"/>
      <c r="AE491" s="84"/>
      <c r="AF491" s="84"/>
      <c r="AG491" s="84"/>
      <c r="AH491" s="31"/>
      <c r="AI491" s="31"/>
      <c r="AJ491" s="31"/>
      <c r="AK491" s="31"/>
      <c r="AL491" s="31"/>
      <c r="AM491" s="84"/>
      <c r="AN491" s="82"/>
      <c r="AO491" s="71"/>
      <c r="AP491" s="71"/>
      <c r="AQ491" s="31"/>
      <c r="AR491" s="31"/>
      <c r="AS491" s="31"/>
      <c r="AT491" s="31"/>
      <c r="AU491" s="31"/>
      <c r="AV491" s="31"/>
      <c r="AW491" s="31"/>
      <c r="AX491" s="31"/>
      <c r="AY491" s="31"/>
      <c r="AZ491" s="31"/>
      <c r="BA491" s="33"/>
      <c r="BB491" s="33"/>
      <c r="BC491" s="31"/>
      <c r="BD491" s="31"/>
      <c r="BE491" s="31"/>
      <c r="BF491" s="31"/>
      <c r="BG491" s="31"/>
      <c r="BH491" s="31"/>
      <c r="BI491" s="31"/>
      <c r="BJ491" s="31"/>
      <c r="BK491" s="31"/>
      <c r="BL491" s="31"/>
      <c r="BM491" s="31"/>
      <c r="BN491" s="31"/>
      <c r="BO491" s="31"/>
      <c r="BP491" s="31"/>
      <c r="BQ491" s="31"/>
      <c r="BR491" s="31"/>
      <c r="BS491" s="31"/>
      <c r="BT491" s="31"/>
    </row>
    <row r="492">
      <c r="A492" s="118"/>
      <c r="B492" s="61"/>
      <c r="C492" s="71"/>
      <c r="D492" s="71"/>
      <c r="E492" s="82"/>
      <c r="F492" s="82"/>
      <c r="G492" s="71"/>
      <c r="H492" s="71"/>
      <c r="I492" s="82"/>
      <c r="J492" s="71"/>
      <c r="K492" s="71"/>
      <c r="L492" s="71"/>
      <c r="M492" s="82"/>
      <c r="N492" s="84"/>
      <c r="O492" s="71"/>
      <c r="P492" s="61"/>
      <c r="Q492" s="61"/>
      <c r="R492" s="61"/>
      <c r="S492" s="61"/>
      <c r="T492" s="119"/>
      <c r="U492" s="61"/>
      <c r="V492" s="84"/>
      <c r="W492" s="84"/>
      <c r="X492" s="84"/>
      <c r="Y492" s="82"/>
      <c r="Z492" s="84"/>
      <c r="AA492" s="84"/>
      <c r="AB492" s="84"/>
      <c r="AC492" s="84"/>
      <c r="AD492" s="84"/>
      <c r="AE492" s="84"/>
      <c r="AF492" s="84"/>
      <c r="AG492" s="84"/>
      <c r="AH492" s="31"/>
      <c r="AI492" s="31"/>
      <c r="AJ492" s="31"/>
      <c r="AK492" s="31"/>
      <c r="AL492" s="31"/>
      <c r="AM492" s="84"/>
      <c r="AN492" s="82"/>
      <c r="AO492" s="71"/>
      <c r="AP492" s="71"/>
      <c r="AQ492" s="31"/>
      <c r="AR492" s="31"/>
      <c r="AS492" s="31"/>
      <c r="AT492" s="31"/>
      <c r="AU492" s="31"/>
      <c r="AV492" s="31"/>
      <c r="AW492" s="31"/>
      <c r="AX492" s="31"/>
      <c r="AY492" s="31"/>
      <c r="AZ492" s="31"/>
      <c r="BA492" s="33"/>
      <c r="BB492" s="33"/>
      <c r="BC492" s="31"/>
      <c r="BD492" s="31"/>
      <c r="BE492" s="31"/>
      <c r="BF492" s="31"/>
      <c r="BG492" s="31"/>
      <c r="BH492" s="31"/>
      <c r="BI492" s="31"/>
      <c r="BJ492" s="31"/>
      <c r="BK492" s="31"/>
      <c r="BL492" s="31"/>
      <c r="BM492" s="31"/>
      <c r="BN492" s="31"/>
      <c r="BO492" s="31"/>
      <c r="BP492" s="31"/>
      <c r="BQ492" s="31"/>
      <c r="BR492" s="31"/>
      <c r="BS492" s="31"/>
      <c r="BT492" s="31"/>
    </row>
    <row r="493">
      <c r="A493" s="118"/>
      <c r="B493" s="61"/>
      <c r="C493" s="71"/>
      <c r="D493" s="71"/>
      <c r="E493" s="82"/>
      <c r="F493" s="82"/>
      <c r="G493" s="71"/>
      <c r="H493" s="71"/>
      <c r="I493" s="82"/>
      <c r="J493" s="71"/>
      <c r="K493" s="71"/>
      <c r="L493" s="71"/>
      <c r="M493" s="82"/>
      <c r="N493" s="84"/>
      <c r="O493" s="71"/>
      <c r="P493" s="61"/>
      <c r="Q493" s="61"/>
      <c r="R493" s="61"/>
      <c r="S493" s="61"/>
      <c r="T493" s="119"/>
      <c r="U493" s="61"/>
      <c r="V493" s="84"/>
      <c r="W493" s="84"/>
      <c r="X493" s="84"/>
      <c r="Y493" s="82"/>
      <c r="Z493" s="84"/>
      <c r="AA493" s="84"/>
      <c r="AB493" s="84"/>
      <c r="AC493" s="84"/>
      <c r="AD493" s="84"/>
      <c r="AE493" s="84"/>
      <c r="AF493" s="84"/>
      <c r="AG493" s="84"/>
      <c r="AH493" s="31"/>
      <c r="AI493" s="31"/>
      <c r="AJ493" s="31"/>
      <c r="AK493" s="31"/>
      <c r="AL493" s="31"/>
      <c r="AM493" s="84"/>
      <c r="AN493" s="82"/>
      <c r="AO493" s="71"/>
      <c r="AP493" s="71"/>
      <c r="AQ493" s="31"/>
      <c r="AR493" s="31"/>
      <c r="AS493" s="31"/>
      <c r="AT493" s="31"/>
      <c r="AU493" s="31"/>
      <c r="AV493" s="31"/>
      <c r="AW493" s="31"/>
      <c r="AX493" s="31"/>
      <c r="AY493" s="31"/>
      <c r="AZ493" s="31"/>
      <c r="BA493" s="33"/>
      <c r="BB493" s="33"/>
      <c r="BC493" s="31"/>
      <c r="BD493" s="31"/>
      <c r="BE493" s="31"/>
      <c r="BF493" s="31"/>
      <c r="BG493" s="31"/>
      <c r="BH493" s="31"/>
      <c r="BI493" s="31"/>
      <c r="BJ493" s="31"/>
      <c r="BK493" s="31"/>
      <c r="BL493" s="31"/>
      <c r="BM493" s="31"/>
      <c r="BN493" s="31"/>
      <c r="BO493" s="31"/>
      <c r="BP493" s="31"/>
      <c r="BQ493" s="31"/>
      <c r="BR493" s="31"/>
      <c r="BS493" s="31"/>
      <c r="BT493" s="31"/>
    </row>
    <row r="494">
      <c r="A494" s="118"/>
      <c r="B494" s="61"/>
      <c r="C494" s="71"/>
      <c r="D494" s="71"/>
      <c r="E494" s="82"/>
      <c r="F494" s="82"/>
      <c r="G494" s="71"/>
      <c r="H494" s="71"/>
      <c r="I494" s="82"/>
      <c r="J494" s="71"/>
      <c r="K494" s="71"/>
      <c r="L494" s="71"/>
      <c r="M494" s="82"/>
      <c r="N494" s="84"/>
      <c r="O494" s="71"/>
      <c r="P494" s="61"/>
      <c r="Q494" s="61"/>
      <c r="R494" s="61"/>
      <c r="S494" s="61"/>
      <c r="T494" s="119"/>
      <c r="U494" s="61"/>
      <c r="V494" s="84"/>
      <c r="W494" s="84"/>
      <c r="X494" s="84"/>
      <c r="Y494" s="82"/>
      <c r="Z494" s="84"/>
      <c r="AA494" s="84"/>
      <c r="AB494" s="84"/>
      <c r="AC494" s="84"/>
      <c r="AD494" s="84"/>
      <c r="AE494" s="84"/>
      <c r="AF494" s="84"/>
      <c r="AG494" s="84"/>
      <c r="AH494" s="31"/>
      <c r="AI494" s="31"/>
      <c r="AJ494" s="31"/>
      <c r="AK494" s="31"/>
      <c r="AL494" s="31"/>
      <c r="AM494" s="84"/>
      <c r="AN494" s="82"/>
      <c r="AO494" s="71"/>
      <c r="AP494" s="71"/>
      <c r="AQ494" s="31"/>
      <c r="AR494" s="31"/>
      <c r="AS494" s="31"/>
      <c r="AT494" s="31"/>
      <c r="AU494" s="31"/>
      <c r="AV494" s="31"/>
      <c r="AW494" s="31"/>
      <c r="AX494" s="31"/>
      <c r="AY494" s="31"/>
      <c r="AZ494" s="31"/>
      <c r="BA494" s="33"/>
      <c r="BB494" s="33"/>
      <c r="BC494" s="31"/>
      <c r="BD494" s="31"/>
      <c r="BE494" s="31"/>
      <c r="BF494" s="31"/>
      <c r="BG494" s="31"/>
      <c r="BH494" s="31"/>
      <c r="BI494" s="31"/>
      <c r="BJ494" s="31"/>
      <c r="BK494" s="31"/>
      <c r="BL494" s="31"/>
      <c r="BM494" s="31"/>
      <c r="BN494" s="31"/>
      <c r="BO494" s="31"/>
      <c r="BP494" s="31"/>
      <c r="BQ494" s="31"/>
      <c r="BR494" s="31"/>
      <c r="BS494" s="31"/>
      <c r="BT494" s="31"/>
    </row>
    <row r="495">
      <c r="A495" s="118"/>
      <c r="B495" s="61"/>
      <c r="C495" s="71"/>
      <c r="D495" s="71"/>
      <c r="E495" s="82"/>
      <c r="F495" s="82"/>
      <c r="G495" s="71"/>
      <c r="H495" s="71"/>
      <c r="I495" s="82"/>
      <c r="J495" s="71"/>
      <c r="K495" s="71"/>
      <c r="L495" s="71"/>
      <c r="M495" s="82"/>
      <c r="N495" s="84"/>
      <c r="O495" s="71"/>
      <c r="P495" s="61"/>
      <c r="Q495" s="61"/>
      <c r="R495" s="61"/>
      <c r="S495" s="61"/>
      <c r="T495" s="119"/>
      <c r="U495" s="61"/>
      <c r="V495" s="84"/>
      <c r="W495" s="84"/>
      <c r="X495" s="84"/>
      <c r="Y495" s="82"/>
      <c r="Z495" s="84"/>
      <c r="AA495" s="84"/>
      <c r="AB495" s="84"/>
      <c r="AC495" s="84"/>
      <c r="AD495" s="84"/>
      <c r="AE495" s="84"/>
      <c r="AF495" s="84"/>
      <c r="AG495" s="84"/>
      <c r="AH495" s="31"/>
      <c r="AI495" s="31"/>
      <c r="AJ495" s="31"/>
      <c r="AK495" s="31"/>
      <c r="AL495" s="31"/>
      <c r="AM495" s="84"/>
      <c r="AN495" s="82"/>
      <c r="AO495" s="71"/>
      <c r="AP495" s="71"/>
      <c r="AQ495" s="31"/>
      <c r="AR495" s="31"/>
      <c r="AS495" s="31"/>
      <c r="AT495" s="31"/>
      <c r="AU495" s="31"/>
      <c r="AV495" s="31"/>
      <c r="AW495" s="31"/>
      <c r="AX495" s="31"/>
      <c r="AY495" s="31"/>
      <c r="AZ495" s="31"/>
      <c r="BA495" s="33"/>
      <c r="BB495" s="33"/>
      <c r="BC495" s="31"/>
      <c r="BD495" s="31"/>
      <c r="BE495" s="31"/>
      <c r="BF495" s="31"/>
      <c r="BG495" s="31"/>
      <c r="BH495" s="31"/>
      <c r="BI495" s="31"/>
      <c r="BJ495" s="31"/>
      <c r="BK495" s="31"/>
      <c r="BL495" s="31"/>
      <c r="BM495" s="31"/>
      <c r="BN495" s="31"/>
      <c r="BO495" s="31"/>
      <c r="BP495" s="31"/>
      <c r="BQ495" s="31"/>
      <c r="BR495" s="31"/>
      <c r="BS495" s="31"/>
      <c r="BT495" s="31"/>
    </row>
    <row r="496">
      <c r="A496" s="118"/>
      <c r="B496" s="61"/>
      <c r="C496" s="71"/>
      <c r="D496" s="71"/>
      <c r="E496" s="82"/>
      <c r="F496" s="82"/>
      <c r="G496" s="71"/>
      <c r="H496" s="71"/>
      <c r="I496" s="82"/>
      <c r="J496" s="71"/>
      <c r="K496" s="71"/>
      <c r="L496" s="71"/>
      <c r="M496" s="82"/>
      <c r="N496" s="84"/>
      <c r="O496" s="71"/>
      <c r="P496" s="61"/>
      <c r="Q496" s="61"/>
      <c r="R496" s="61"/>
      <c r="S496" s="61"/>
      <c r="T496" s="119"/>
      <c r="U496" s="61"/>
      <c r="V496" s="84"/>
      <c r="W496" s="84"/>
      <c r="X496" s="84"/>
      <c r="Y496" s="82"/>
      <c r="Z496" s="84"/>
      <c r="AA496" s="84"/>
      <c r="AB496" s="84"/>
      <c r="AC496" s="84"/>
      <c r="AD496" s="84"/>
      <c r="AE496" s="84"/>
      <c r="AF496" s="84"/>
      <c r="AG496" s="84"/>
      <c r="AH496" s="31"/>
      <c r="AI496" s="31"/>
      <c r="AJ496" s="31"/>
      <c r="AK496" s="31"/>
      <c r="AL496" s="31"/>
      <c r="AM496" s="84"/>
      <c r="AN496" s="82"/>
      <c r="AO496" s="71"/>
      <c r="AP496" s="71"/>
      <c r="AQ496" s="31"/>
      <c r="AR496" s="31"/>
      <c r="AS496" s="31"/>
      <c r="AT496" s="31"/>
      <c r="AU496" s="31"/>
      <c r="AV496" s="31"/>
      <c r="AW496" s="31"/>
      <c r="AX496" s="31"/>
      <c r="AY496" s="31"/>
      <c r="AZ496" s="31"/>
      <c r="BA496" s="33"/>
      <c r="BB496" s="33"/>
      <c r="BC496" s="31"/>
      <c r="BD496" s="31"/>
      <c r="BE496" s="31"/>
      <c r="BF496" s="31"/>
      <c r="BG496" s="31"/>
      <c r="BH496" s="31"/>
      <c r="BI496" s="31"/>
      <c r="BJ496" s="31"/>
      <c r="BK496" s="31"/>
      <c r="BL496" s="31"/>
      <c r="BM496" s="31"/>
      <c r="BN496" s="31"/>
      <c r="BO496" s="31"/>
      <c r="BP496" s="31"/>
      <c r="BQ496" s="31"/>
      <c r="BR496" s="31"/>
      <c r="BS496" s="31"/>
      <c r="BT496" s="31"/>
    </row>
    <row r="497">
      <c r="A497" s="118"/>
      <c r="B497" s="61"/>
      <c r="C497" s="71"/>
      <c r="D497" s="71"/>
      <c r="E497" s="82"/>
      <c r="F497" s="82"/>
      <c r="G497" s="71"/>
      <c r="H497" s="71"/>
      <c r="I497" s="82"/>
      <c r="J497" s="71"/>
      <c r="K497" s="71"/>
      <c r="L497" s="71"/>
      <c r="M497" s="82"/>
      <c r="N497" s="84"/>
      <c r="O497" s="71"/>
      <c r="P497" s="61"/>
      <c r="Q497" s="61"/>
      <c r="R497" s="61"/>
      <c r="S497" s="61"/>
      <c r="T497" s="119"/>
      <c r="U497" s="61"/>
      <c r="V497" s="84"/>
      <c r="W497" s="84"/>
      <c r="X497" s="84"/>
      <c r="Y497" s="82"/>
      <c r="Z497" s="84"/>
      <c r="AA497" s="84"/>
      <c r="AB497" s="84"/>
      <c r="AC497" s="84"/>
      <c r="AD497" s="84"/>
      <c r="AE497" s="84"/>
      <c r="AF497" s="84"/>
      <c r="AG497" s="84"/>
      <c r="AH497" s="31"/>
      <c r="AI497" s="31"/>
      <c r="AJ497" s="31"/>
      <c r="AK497" s="31"/>
      <c r="AL497" s="31"/>
      <c r="AM497" s="84"/>
      <c r="AN497" s="82"/>
      <c r="AO497" s="71"/>
      <c r="AP497" s="71"/>
      <c r="AQ497" s="31"/>
      <c r="AR497" s="31"/>
      <c r="AS497" s="31"/>
      <c r="AT497" s="31"/>
      <c r="AU497" s="31"/>
      <c r="AV497" s="31"/>
      <c r="AW497" s="31"/>
      <c r="AX497" s="31"/>
      <c r="AY497" s="31"/>
      <c r="AZ497" s="31"/>
      <c r="BA497" s="33"/>
      <c r="BB497" s="33"/>
      <c r="BC497" s="31"/>
      <c r="BD497" s="31"/>
      <c r="BE497" s="31"/>
      <c r="BF497" s="31"/>
      <c r="BG497" s="31"/>
      <c r="BH497" s="31"/>
      <c r="BI497" s="31"/>
      <c r="BJ497" s="31"/>
      <c r="BK497" s="31"/>
      <c r="BL497" s="31"/>
      <c r="BM497" s="31"/>
      <c r="BN497" s="31"/>
      <c r="BO497" s="31"/>
      <c r="BP497" s="31"/>
      <c r="BQ497" s="31"/>
      <c r="BR497" s="31"/>
      <c r="BS497" s="31"/>
      <c r="BT497" s="31"/>
    </row>
    <row r="498">
      <c r="A498" s="118"/>
      <c r="B498" s="61"/>
      <c r="C498" s="71"/>
      <c r="D498" s="71"/>
      <c r="E498" s="82"/>
      <c r="F498" s="82"/>
      <c r="G498" s="71"/>
      <c r="H498" s="71"/>
      <c r="I498" s="82"/>
      <c r="J498" s="71"/>
      <c r="K498" s="71"/>
      <c r="L498" s="71"/>
      <c r="M498" s="82"/>
      <c r="N498" s="84"/>
      <c r="O498" s="71"/>
      <c r="P498" s="61"/>
      <c r="Q498" s="61"/>
      <c r="R498" s="61"/>
      <c r="S498" s="61"/>
      <c r="T498" s="119"/>
      <c r="U498" s="61"/>
      <c r="V498" s="84"/>
      <c r="W498" s="84"/>
      <c r="X498" s="84"/>
      <c r="Y498" s="82"/>
      <c r="Z498" s="84"/>
      <c r="AA498" s="84"/>
      <c r="AB498" s="84"/>
      <c r="AC498" s="84"/>
      <c r="AD498" s="84"/>
      <c r="AE498" s="84"/>
      <c r="AF498" s="84"/>
      <c r="AG498" s="84"/>
      <c r="AH498" s="31"/>
      <c r="AI498" s="31"/>
      <c r="AJ498" s="31"/>
      <c r="AK498" s="31"/>
      <c r="AL498" s="31"/>
      <c r="AM498" s="84"/>
      <c r="AN498" s="82"/>
      <c r="AO498" s="71"/>
      <c r="AP498" s="71"/>
      <c r="AQ498" s="31"/>
      <c r="AR498" s="31"/>
      <c r="AS498" s="31"/>
      <c r="AT498" s="31"/>
      <c r="AU498" s="31"/>
      <c r="AV498" s="31"/>
      <c r="AW498" s="31"/>
      <c r="AX498" s="31"/>
      <c r="AY498" s="31"/>
      <c r="AZ498" s="31"/>
      <c r="BA498" s="33"/>
      <c r="BB498" s="33"/>
      <c r="BC498" s="31"/>
      <c r="BD498" s="31"/>
      <c r="BE498" s="31"/>
      <c r="BF498" s="31"/>
      <c r="BG498" s="31"/>
      <c r="BH498" s="31"/>
      <c r="BI498" s="31"/>
      <c r="BJ498" s="31"/>
      <c r="BK498" s="31"/>
      <c r="BL498" s="31"/>
      <c r="BM498" s="31"/>
      <c r="BN498" s="31"/>
      <c r="BO498" s="31"/>
      <c r="BP498" s="31"/>
      <c r="BQ498" s="31"/>
      <c r="BR498" s="31"/>
      <c r="BS498" s="31"/>
      <c r="BT498" s="31"/>
    </row>
    <row r="499">
      <c r="A499" s="118"/>
      <c r="B499" s="61"/>
      <c r="C499" s="71"/>
      <c r="D499" s="71"/>
      <c r="E499" s="82"/>
      <c r="F499" s="82"/>
      <c r="G499" s="71"/>
      <c r="H499" s="71"/>
      <c r="I499" s="82"/>
      <c r="J499" s="71"/>
      <c r="K499" s="71"/>
      <c r="L499" s="71"/>
      <c r="M499" s="82"/>
      <c r="N499" s="84"/>
      <c r="O499" s="71"/>
      <c r="P499" s="61"/>
      <c r="Q499" s="61"/>
      <c r="R499" s="61"/>
      <c r="S499" s="61"/>
      <c r="T499" s="119"/>
      <c r="U499" s="61"/>
      <c r="V499" s="84"/>
      <c r="W499" s="84"/>
      <c r="X499" s="84"/>
      <c r="Y499" s="82"/>
      <c r="Z499" s="84"/>
      <c r="AA499" s="84"/>
      <c r="AB499" s="84"/>
      <c r="AC499" s="84"/>
      <c r="AD499" s="84"/>
      <c r="AE499" s="84"/>
      <c r="AF499" s="84"/>
      <c r="AG499" s="84"/>
      <c r="AH499" s="31"/>
      <c r="AI499" s="31"/>
      <c r="AJ499" s="31"/>
      <c r="AK499" s="31"/>
      <c r="AL499" s="31"/>
      <c r="AM499" s="84"/>
      <c r="AN499" s="82"/>
      <c r="AO499" s="71"/>
      <c r="AP499" s="71"/>
      <c r="AQ499" s="31"/>
      <c r="AR499" s="31"/>
      <c r="AS499" s="31"/>
      <c r="AT499" s="31"/>
      <c r="AU499" s="31"/>
      <c r="AV499" s="31"/>
      <c r="AW499" s="31"/>
      <c r="AX499" s="31"/>
      <c r="AY499" s="31"/>
      <c r="AZ499" s="31"/>
      <c r="BA499" s="33"/>
      <c r="BB499" s="33"/>
      <c r="BC499" s="31"/>
      <c r="BD499" s="31"/>
      <c r="BE499" s="31"/>
      <c r="BF499" s="31"/>
      <c r="BG499" s="31"/>
      <c r="BH499" s="31"/>
      <c r="BI499" s="31"/>
      <c r="BJ499" s="31"/>
      <c r="BK499" s="31"/>
      <c r="BL499" s="31"/>
      <c r="BM499" s="31"/>
      <c r="BN499" s="31"/>
      <c r="BO499" s="31"/>
      <c r="BP499" s="31"/>
      <c r="BQ499" s="31"/>
      <c r="BR499" s="31"/>
      <c r="BS499" s="31"/>
      <c r="BT499" s="31"/>
    </row>
    <row r="500">
      <c r="A500" s="118"/>
      <c r="B500" s="61"/>
      <c r="C500" s="71"/>
      <c r="D500" s="71"/>
      <c r="E500" s="82"/>
      <c r="F500" s="82"/>
      <c r="G500" s="71"/>
      <c r="H500" s="71"/>
      <c r="I500" s="82"/>
      <c r="J500" s="71"/>
      <c r="K500" s="71"/>
      <c r="L500" s="71"/>
      <c r="M500" s="82"/>
      <c r="N500" s="84"/>
      <c r="O500" s="71"/>
      <c r="P500" s="61"/>
      <c r="Q500" s="61"/>
      <c r="R500" s="61"/>
      <c r="S500" s="61"/>
      <c r="T500" s="119"/>
      <c r="U500" s="61"/>
      <c r="V500" s="84"/>
      <c r="W500" s="84"/>
      <c r="X500" s="84"/>
      <c r="Y500" s="82"/>
      <c r="Z500" s="84"/>
      <c r="AA500" s="84"/>
      <c r="AB500" s="84"/>
      <c r="AC500" s="84"/>
      <c r="AD500" s="84"/>
      <c r="AE500" s="84"/>
      <c r="AF500" s="84"/>
      <c r="AG500" s="84"/>
      <c r="AH500" s="31"/>
      <c r="AI500" s="31"/>
      <c r="AJ500" s="31"/>
      <c r="AK500" s="31"/>
      <c r="AL500" s="31"/>
      <c r="AM500" s="84"/>
      <c r="AN500" s="82"/>
      <c r="AO500" s="71"/>
      <c r="AP500" s="71"/>
      <c r="AQ500" s="31"/>
      <c r="AR500" s="31"/>
      <c r="AS500" s="31"/>
      <c r="AT500" s="31"/>
      <c r="AU500" s="31"/>
      <c r="AV500" s="31"/>
      <c r="AW500" s="31"/>
      <c r="AX500" s="31"/>
      <c r="AY500" s="31"/>
      <c r="AZ500" s="31"/>
      <c r="BA500" s="33"/>
      <c r="BB500" s="33"/>
      <c r="BC500" s="31"/>
      <c r="BD500" s="31"/>
      <c r="BE500" s="31"/>
      <c r="BF500" s="31"/>
      <c r="BG500" s="31"/>
      <c r="BH500" s="31"/>
      <c r="BI500" s="31"/>
      <c r="BJ500" s="31"/>
      <c r="BK500" s="31"/>
      <c r="BL500" s="31"/>
      <c r="BM500" s="31"/>
      <c r="BN500" s="31"/>
      <c r="BO500" s="31"/>
      <c r="BP500" s="31"/>
      <c r="BQ500" s="31"/>
      <c r="BR500" s="31"/>
      <c r="BS500" s="31"/>
      <c r="BT500" s="31"/>
    </row>
    <row r="501">
      <c r="A501" s="118"/>
      <c r="B501" s="61"/>
      <c r="C501" s="71"/>
      <c r="D501" s="71"/>
      <c r="E501" s="82"/>
      <c r="F501" s="82"/>
      <c r="G501" s="71"/>
      <c r="H501" s="71"/>
      <c r="I501" s="82"/>
      <c r="J501" s="71"/>
      <c r="K501" s="71"/>
      <c r="L501" s="71"/>
      <c r="M501" s="82"/>
      <c r="N501" s="84"/>
      <c r="O501" s="71"/>
      <c r="P501" s="61"/>
      <c r="Q501" s="61"/>
      <c r="R501" s="61"/>
      <c r="S501" s="61"/>
      <c r="T501" s="119"/>
      <c r="U501" s="61"/>
      <c r="V501" s="84"/>
      <c r="W501" s="84"/>
      <c r="X501" s="84"/>
      <c r="Y501" s="82"/>
      <c r="Z501" s="84"/>
      <c r="AA501" s="84"/>
      <c r="AB501" s="84"/>
      <c r="AC501" s="84"/>
      <c r="AD501" s="84"/>
      <c r="AE501" s="84"/>
      <c r="AF501" s="84"/>
      <c r="AG501" s="84"/>
      <c r="AH501" s="31"/>
      <c r="AI501" s="31"/>
      <c r="AJ501" s="31"/>
      <c r="AK501" s="31"/>
      <c r="AL501" s="31"/>
      <c r="AM501" s="84"/>
      <c r="AN501" s="82"/>
      <c r="AO501" s="71"/>
      <c r="AP501" s="71"/>
      <c r="AQ501" s="31"/>
      <c r="AR501" s="31"/>
      <c r="AS501" s="31"/>
      <c r="AT501" s="31"/>
      <c r="AU501" s="31"/>
      <c r="AV501" s="31"/>
      <c r="AW501" s="31"/>
      <c r="AX501" s="31"/>
      <c r="AY501" s="31"/>
      <c r="AZ501" s="31"/>
      <c r="BA501" s="33"/>
      <c r="BB501" s="33"/>
      <c r="BC501" s="31"/>
      <c r="BD501" s="31"/>
      <c r="BE501" s="31"/>
      <c r="BF501" s="31"/>
      <c r="BG501" s="31"/>
      <c r="BH501" s="31"/>
      <c r="BI501" s="31"/>
      <c r="BJ501" s="31"/>
      <c r="BK501" s="31"/>
      <c r="BL501" s="31"/>
      <c r="BM501" s="31"/>
      <c r="BN501" s="31"/>
      <c r="BO501" s="31"/>
      <c r="BP501" s="31"/>
      <c r="BQ501" s="31"/>
      <c r="BR501" s="31"/>
      <c r="BS501" s="31"/>
      <c r="BT501" s="31"/>
    </row>
    <row r="502">
      <c r="A502" s="118"/>
      <c r="B502" s="61"/>
      <c r="C502" s="71"/>
      <c r="D502" s="71"/>
      <c r="E502" s="82"/>
      <c r="F502" s="82"/>
      <c r="G502" s="71"/>
      <c r="H502" s="71"/>
      <c r="I502" s="82"/>
      <c r="J502" s="71"/>
      <c r="K502" s="71"/>
      <c r="L502" s="71"/>
      <c r="M502" s="82"/>
      <c r="N502" s="84"/>
      <c r="O502" s="71"/>
      <c r="P502" s="61"/>
      <c r="Q502" s="61"/>
      <c r="R502" s="61"/>
      <c r="S502" s="61"/>
      <c r="T502" s="119"/>
      <c r="U502" s="61"/>
      <c r="V502" s="84"/>
      <c r="W502" s="84"/>
      <c r="X502" s="84"/>
      <c r="Y502" s="82"/>
      <c r="Z502" s="84"/>
      <c r="AA502" s="84"/>
      <c r="AB502" s="84"/>
      <c r="AC502" s="84"/>
      <c r="AD502" s="84"/>
      <c r="AE502" s="84"/>
      <c r="AF502" s="84"/>
      <c r="AG502" s="84"/>
      <c r="AH502" s="31"/>
      <c r="AI502" s="31"/>
      <c r="AJ502" s="31"/>
      <c r="AK502" s="31"/>
      <c r="AL502" s="31"/>
      <c r="AM502" s="84"/>
      <c r="AN502" s="82"/>
      <c r="AO502" s="71"/>
      <c r="AP502" s="71"/>
      <c r="AQ502" s="31"/>
      <c r="AR502" s="31"/>
      <c r="AS502" s="31"/>
      <c r="AT502" s="31"/>
      <c r="AU502" s="31"/>
      <c r="AV502" s="31"/>
      <c r="AW502" s="31"/>
      <c r="AX502" s="31"/>
      <c r="AY502" s="31"/>
      <c r="AZ502" s="31"/>
      <c r="BA502" s="33"/>
      <c r="BB502" s="33"/>
      <c r="BC502" s="31"/>
      <c r="BD502" s="31"/>
      <c r="BE502" s="31"/>
      <c r="BF502" s="31"/>
      <c r="BG502" s="31"/>
      <c r="BH502" s="31"/>
      <c r="BI502" s="31"/>
      <c r="BJ502" s="31"/>
      <c r="BK502" s="31"/>
      <c r="BL502" s="31"/>
      <c r="BM502" s="31"/>
      <c r="BN502" s="31"/>
      <c r="BO502" s="31"/>
      <c r="BP502" s="31"/>
      <c r="BQ502" s="31"/>
      <c r="BR502" s="31"/>
      <c r="BS502" s="31"/>
      <c r="BT502" s="31"/>
    </row>
    <row r="503">
      <c r="A503" s="118"/>
      <c r="B503" s="61"/>
      <c r="C503" s="71"/>
      <c r="D503" s="71"/>
      <c r="E503" s="82"/>
      <c r="F503" s="82"/>
      <c r="G503" s="71"/>
      <c r="H503" s="71"/>
      <c r="I503" s="82"/>
      <c r="J503" s="71"/>
      <c r="K503" s="71"/>
      <c r="L503" s="71"/>
      <c r="M503" s="82"/>
      <c r="N503" s="84"/>
      <c r="O503" s="71"/>
      <c r="P503" s="61"/>
      <c r="Q503" s="61"/>
      <c r="R503" s="61"/>
      <c r="S503" s="61"/>
      <c r="T503" s="119"/>
      <c r="U503" s="61"/>
      <c r="V503" s="84"/>
      <c r="W503" s="84"/>
      <c r="X503" s="84"/>
      <c r="Y503" s="82"/>
      <c r="Z503" s="84"/>
      <c r="AA503" s="84"/>
      <c r="AB503" s="84"/>
      <c r="AC503" s="84"/>
      <c r="AD503" s="84"/>
      <c r="AE503" s="84"/>
      <c r="AF503" s="84"/>
      <c r="AG503" s="84"/>
      <c r="AH503" s="31"/>
      <c r="AI503" s="31"/>
      <c r="AJ503" s="31"/>
      <c r="AK503" s="31"/>
      <c r="AL503" s="31"/>
      <c r="AM503" s="84"/>
      <c r="AN503" s="82"/>
      <c r="AO503" s="71"/>
      <c r="AP503" s="71"/>
      <c r="AQ503" s="31"/>
      <c r="AR503" s="31"/>
      <c r="AS503" s="31"/>
      <c r="AT503" s="31"/>
      <c r="AU503" s="31"/>
      <c r="AV503" s="31"/>
      <c r="AW503" s="31"/>
      <c r="AX503" s="31"/>
      <c r="AY503" s="31"/>
      <c r="AZ503" s="31"/>
      <c r="BA503" s="33"/>
      <c r="BB503" s="33"/>
      <c r="BC503" s="31"/>
      <c r="BD503" s="31"/>
      <c r="BE503" s="31"/>
      <c r="BF503" s="31"/>
      <c r="BG503" s="31"/>
      <c r="BH503" s="31"/>
      <c r="BI503" s="31"/>
      <c r="BJ503" s="31"/>
      <c r="BK503" s="31"/>
      <c r="BL503" s="31"/>
      <c r="BM503" s="31"/>
      <c r="BN503" s="31"/>
      <c r="BO503" s="31"/>
      <c r="BP503" s="31"/>
      <c r="BQ503" s="31"/>
      <c r="BR503" s="31"/>
      <c r="BS503" s="31"/>
      <c r="BT503" s="31"/>
    </row>
    <row r="504">
      <c r="A504" s="118"/>
      <c r="B504" s="61"/>
      <c r="C504" s="71"/>
      <c r="D504" s="71"/>
      <c r="E504" s="82"/>
      <c r="F504" s="82"/>
      <c r="G504" s="71"/>
      <c r="H504" s="71"/>
      <c r="I504" s="82"/>
      <c r="J504" s="71"/>
      <c r="K504" s="71"/>
      <c r="L504" s="71"/>
      <c r="M504" s="82"/>
      <c r="N504" s="84"/>
      <c r="O504" s="71"/>
      <c r="P504" s="61"/>
      <c r="Q504" s="61"/>
      <c r="R504" s="61"/>
      <c r="S504" s="61"/>
      <c r="T504" s="119"/>
      <c r="U504" s="61"/>
      <c r="V504" s="84"/>
      <c r="W504" s="84"/>
      <c r="X504" s="84"/>
      <c r="Y504" s="82"/>
      <c r="Z504" s="84"/>
      <c r="AA504" s="84"/>
      <c r="AB504" s="84"/>
      <c r="AC504" s="84"/>
      <c r="AD504" s="84"/>
      <c r="AE504" s="84"/>
      <c r="AF504" s="84"/>
      <c r="AG504" s="84"/>
      <c r="AH504" s="31"/>
      <c r="AI504" s="31"/>
      <c r="AJ504" s="31"/>
      <c r="AK504" s="31"/>
      <c r="AL504" s="31"/>
      <c r="AM504" s="84"/>
      <c r="AN504" s="82"/>
      <c r="AO504" s="71"/>
      <c r="AP504" s="71"/>
      <c r="AQ504" s="31"/>
      <c r="AR504" s="31"/>
      <c r="AS504" s="31"/>
      <c r="AT504" s="31"/>
      <c r="AU504" s="31"/>
      <c r="AV504" s="31"/>
      <c r="AW504" s="31"/>
      <c r="AX504" s="31"/>
      <c r="AY504" s="31"/>
      <c r="AZ504" s="31"/>
      <c r="BA504" s="33"/>
      <c r="BB504" s="33"/>
      <c r="BC504" s="31"/>
      <c r="BD504" s="31"/>
      <c r="BE504" s="31"/>
      <c r="BF504" s="31"/>
      <c r="BG504" s="31"/>
      <c r="BH504" s="31"/>
      <c r="BI504" s="31"/>
      <c r="BJ504" s="31"/>
      <c r="BK504" s="31"/>
      <c r="BL504" s="31"/>
      <c r="BM504" s="31"/>
      <c r="BN504" s="31"/>
      <c r="BO504" s="31"/>
      <c r="BP504" s="31"/>
      <c r="BQ504" s="31"/>
      <c r="BR504" s="31"/>
      <c r="BS504" s="31"/>
      <c r="BT504" s="31"/>
    </row>
    <row r="505">
      <c r="A505" s="118"/>
      <c r="B505" s="61"/>
      <c r="C505" s="71"/>
      <c r="D505" s="71"/>
      <c r="E505" s="82"/>
      <c r="F505" s="82"/>
      <c r="G505" s="71"/>
      <c r="H505" s="71"/>
      <c r="I505" s="82"/>
      <c r="J505" s="71"/>
      <c r="K505" s="71"/>
      <c r="L505" s="71"/>
      <c r="M505" s="82"/>
      <c r="N505" s="84"/>
      <c r="O505" s="71"/>
      <c r="P505" s="61"/>
      <c r="Q505" s="61"/>
      <c r="R505" s="61"/>
      <c r="S505" s="61"/>
      <c r="T505" s="119"/>
      <c r="U505" s="61"/>
      <c r="V505" s="84"/>
      <c r="W505" s="84"/>
      <c r="X505" s="84"/>
      <c r="Y505" s="82"/>
      <c r="Z505" s="84"/>
      <c r="AA505" s="84"/>
      <c r="AB505" s="84"/>
      <c r="AC505" s="84"/>
      <c r="AD505" s="84"/>
      <c r="AE505" s="84"/>
      <c r="AF505" s="84"/>
      <c r="AG505" s="84"/>
      <c r="AH505" s="31"/>
      <c r="AI505" s="31"/>
      <c r="AJ505" s="31"/>
      <c r="AK505" s="31"/>
      <c r="AL505" s="31"/>
      <c r="AM505" s="84"/>
      <c r="AN505" s="82"/>
      <c r="AO505" s="71"/>
      <c r="AP505" s="71"/>
      <c r="AQ505" s="31"/>
      <c r="AR505" s="31"/>
      <c r="AS505" s="31"/>
      <c r="AT505" s="31"/>
      <c r="AU505" s="31"/>
      <c r="AV505" s="31"/>
      <c r="AW505" s="31"/>
      <c r="AX505" s="31"/>
      <c r="AY505" s="31"/>
      <c r="AZ505" s="31"/>
      <c r="BA505" s="33"/>
      <c r="BB505" s="33"/>
      <c r="BC505" s="31"/>
      <c r="BD505" s="31"/>
      <c r="BE505" s="31"/>
      <c r="BF505" s="31"/>
      <c r="BG505" s="31"/>
      <c r="BH505" s="31"/>
      <c r="BI505" s="31"/>
      <c r="BJ505" s="31"/>
      <c r="BK505" s="31"/>
      <c r="BL505" s="31"/>
      <c r="BM505" s="31"/>
      <c r="BN505" s="31"/>
      <c r="BO505" s="31"/>
      <c r="BP505" s="31"/>
      <c r="BQ505" s="31"/>
      <c r="BR505" s="31"/>
      <c r="BS505" s="31"/>
      <c r="BT505" s="31"/>
    </row>
    <row r="506">
      <c r="A506" s="118"/>
      <c r="B506" s="61"/>
      <c r="C506" s="71"/>
      <c r="D506" s="71"/>
      <c r="E506" s="82"/>
      <c r="F506" s="82"/>
      <c r="G506" s="71"/>
      <c r="H506" s="71"/>
      <c r="I506" s="82"/>
      <c r="J506" s="71"/>
      <c r="K506" s="71"/>
      <c r="L506" s="71"/>
      <c r="M506" s="82"/>
      <c r="N506" s="84"/>
      <c r="O506" s="71"/>
      <c r="P506" s="61"/>
      <c r="Q506" s="61"/>
      <c r="R506" s="61"/>
      <c r="S506" s="61"/>
      <c r="T506" s="119"/>
      <c r="U506" s="61"/>
      <c r="V506" s="84"/>
      <c r="W506" s="84"/>
      <c r="X506" s="84"/>
      <c r="Y506" s="82"/>
      <c r="Z506" s="84"/>
      <c r="AA506" s="84"/>
      <c r="AB506" s="84"/>
      <c r="AC506" s="84"/>
      <c r="AD506" s="84"/>
      <c r="AE506" s="84"/>
      <c r="AF506" s="84"/>
      <c r="AG506" s="84"/>
      <c r="AH506" s="31"/>
      <c r="AI506" s="31"/>
      <c r="AJ506" s="31"/>
      <c r="AK506" s="31"/>
      <c r="AL506" s="31"/>
      <c r="AM506" s="84"/>
      <c r="AN506" s="82"/>
      <c r="AO506" s="71"/>
      <c r="AP506" s="71"/>
      <c r="AQ506" s="31"/>
      <c r="AR506" s="31"/>
      <c r="AS506" s="31"/>
      <c r="AT506" s="31"/>
      <c r="AU506" s="31"/>
      <c r="AV506" s="31"/>
      <c r="AW506" s="31"/>
      <c r="AX506" s="31"/>
      <c r="AY506" s="31"/>
      <c r="AZ506" s="31"/>
      <c r="BA506" s="33"/>
      <c r="BB506" s="33"/>
      <c r="BC506" s="31"/>
      <c r="BD506" s="31"/>
      <c r="BE506" s="31"/>
      <c r="BF506" s="31"/>
      <c r="BG506" s="31"/>
      <c r="BH506" s="31"/>
      <c r="BI506" s="31"/>
      <c r="BJ506" s="31"/>
      <c r="BK506" s="31"/>
      <c r="BL506" s="31"/>
      <c r="BM506" s="31"/>
      <c r="BN506" s="31"/>
      <c r="BO506" s="31"/>
      <c r="BP506" s="31"/>
      <c r="BQ506" s="31"/>
      <c r="BR506" s="31"/>
      <c r="BS506" s="31"/>
      <c r="BT506" s="31"/>
    </row>
    <row r="507">
      <c r="A507" s="118"/>
      <c r="B507" s="61"/>
      <c r="C507" s="71"/>
      <c r="D507" s="71"/>
      <c r="E507" s="82"/>
      <c r="F507" s="82"/>
      <c r="G507" s="71"/>
      <c r="H507" s="71"/>
      <c r="I507" s="82"/>
      <c r="J507" s="71"/>
      <c r="K507" s="71"/>
      <c r="L507" s="71"/>
      <c r="M507" s="82"/>
      <c r="N507" s="84"/>
      <c r="O507" s="71"/>
      <c r="P507" s="61"/>
      <c r="Q507" s="61"/>
      <c r="R507" s="61"/>
      <c r="S507" s="61"/>
      <c r="T507" s="119"/>
      <c r="U507" s="61"/>
      <c r="V507" s="84"/>
      <c r="W507" s="84"/>
      <c r="X507" s="84"/>
      <c r="Y507" s="82"/>
      <c r="Z507" s="84"/>
      <c r="AA507" s="84"/>
      <c r="AB507" s="84"/>
      <c r="AC507" s="84"/>
      <c r="AD507" s="84"/>
      <c r="AE507" s="84"/>
      <c r="AF507" s="84"/>
      <c r="AG507" s="84"/>
      <c r="AH507" s="31"/>
      <c r="AI507" s="31"/>
      <c r="AJ507" s="31"/>
      <c r="AK507" s="31"/>
      <c r="AL507" s="31"/>
      <c r="AM507" s="84"/>
      <c r="AN507" s="82"/>
      <c r="AO507" s="71"/>
      <c r="AP507" s="71"/>
      <c r="AQ507" s="31"/>
      <c r="AR507" s="31"/>
      <c r="AS507" s="31"/>
      <c r="AT507" s="31"/>
      <c r="AU507" s="31"/>
      <c r="AV507" s="31"/>
      <c r="AW507" s="31"/>
      <c r="AX507" s="31"/>
      <c r="AY507" s="31"/>
      <c r="AZ507" s="31"/>
      <c r="BA507" s="33"/>
      <c r="BB507" s="33"/>
      <c r="BC507" s="31"/>
      <c r="BD507" s="31"/>
      <c r="BE507" s="31"/>
      <c r="BF507" s="31"/>
      <c r="BG507" s="31"/>
      <c r="BH507" s="31"/>
      <c r="BI507" s="31"/>
      <c r="BJ507" s="31"/>
      <c r="BK507" s="31"/>
      <c r="BL507" s="31"/>
      <c r="BM507" s="31"/>
      <c r="BN507" s="31"/>
      <c r="BO507" s="31"/>
      <c r="BP507" s="31"/>
      <c r="BQ507" s="31"/>
      <c r="BR507" s="31"/>
      <c r="BS507" s="31"/>
      <c r="BT507" s="31"/>
    </row>
    <row r="508">
      <c r="A508" s="118"/>
      <c r="B508" s="61"/>
      <c r="C508" s="71"/>
      <c r="D508" s="71"/>
      <c r="E508" s="82"/>
      <c r="F508" s="82"/>
      <c r="G508" s="71"/>
      <c r="H508" s="71"/>
      <c r="I508" s="82"/>
      <c r="J508" s="71"/>
      <c r="K508" s="71"/>
      <c r="L508" s="71"/>
      <c r="M508" s="82"/>
      <c r="N508" s="84"/>
      <c r="O508" s="71"/>
      <c r="P508" s="61"/>
      <c r="Q508" s="61"/>
      <c r="R508" s="61"/>
      <c r="S508" s="61"/>
      <c r="T508" s="119"/>
      <c r="U508" s="61"/>
      <c r="V508" s="84"/>
      <c r="W508" s="84"/>
      <c r="X508" s="84"/>
      <c r="Y508" s="82"/>
      <c r="Z508" s="84"/>
      <c r="AA508" s="84"/>
      <c r="AB508" s="84"/>
      <c r="AC508" s="84"/>
      <c r="AD508" s="84"/>
      <c r="AE508" s="84"/>
      <c r="AF508" s="84"/>
      <c r="AG508" s="84"/>
      <c r="AH508" s="31"/>
      <c r="AI508" s="31"/>
      <c r="AJ508" s="31"/>
      <c r="AK508" s="31"/>
      <c r="AL508" s="31"/>
      <c r="AM508" s="84"/>
      <c r="AN508" s="82"/>
      <c r="AO508" s="71"/>
      <c r="AP508" s="71"/>
      <c r="AQ508" s="31"/>
      <c r="AR508" s="31"/>
      <c r="AS508" s="31"/>
      <c r="AT508" s="31"/>
      <c r="AU508" s="31"/>
      <c r="AV508" s="31"/>
      <c r="AW508" s="31"/>
      <c r="AX508" s="31"/>
      <c r="AY508" s="31"/>
      <c r="AZ508" s="31"/>
      <c r="BA508" s="33"/>
      <c r="BB508" s="33"/>
      <c r="BC508" s="31"/>
      <c r="BD508" s="31"/>
      <c r="BE508" s="31"/>
      <c r="BF508" s="31"/>
      <c r="BG508" s="31"/>
      <c r="BH508" s="31"/>
      <c r="BI508" s="31"/>
      <c r="BJ508" s="31"/>
      <c r="BK508" s="31"/>
      <c r="BL508" s="31"/>
      <c r="BM508" s="31"/>
      <c r="BN508" s="31"/>
      <c r="BO508" s="31"/>
      <c r="BP508" s="31"/>
      <c r="BQ508" s="31"/>
      <c r="BR508" s="31"/>
      <c r="BS508" s="31"/>
      <c r="BT508" s="31"/>
    </row>
    <row r="509">
      <c r="A509" s="118"/>
      <c r="B509" s="61"/>
      <c r="C509" s="71"/>
      <c r="D509" s="71"/>
      <c r="E509" s="82"/>
      <c r="F509" s="82"/>
      <c r="G509" s="71"/>
      <c r="H509" s="71"/>
      <c r="I509" s="82"/>
      <c r="J509" s="71"/>
      <c r="K509" s="71"/>
      <c r="L509" s="71"/>
      <c r="M509" s="82"/>
      <c r="N509" s="84"/>
      <c r="O509" s="71"/>
      <c r="P509" s="61"/>
      <c r="Q509" s="61"/>
      <c r="R509" s="61"/>
      <c r="S509" s="61"/>
      <c r="T509" s="119"/>
      <c r="U509" s="61"/>
      <c r="V509" s="84"/>
      <c r="W509" s="84"/>
      <c r="X509" s="84"/>
      <c r="Y509" s="82"/>
      <c r="Z509" s="84"/>
      <c r="AA509" s="84"/>
      <c r="AB509" s="84"/>
      <c r="AC509" s="84"/>
      <c r="AD509" s="84"/>
      <c r="AE509" s="84"/>
      <c r="AF509" s="84"/>
      <c r="AG509" s="84"/>
      <c r="AH509" s="31"/>
      <c r="AI509" s="31"/>
      <c r="AJ509" s="31"/>
      <c r="AK509" s="31"/>
      <c r="AL509" s="31"/>
      <c r="AM509" s="84"/>
      <c r="AN509" s="82"/>
      <c r="AO509" s="71"/>
      <c r="AP509" s="71"/>
      <c r="AQ509" s="31"/>
      <c r="AR509" s="31"/>
      <c r="AS509" s="31"/>
      <c r="AT509" s="31"/>
      <c r="AU509" s="31"/>
      <c r="AV509" s="31"/>
      <c r="AW509" s="31"/>
      <c r="AX509" s="31"/>
      <c r="AY509" s="31"/>
      <c r="AZ509" s="31"/>
      <c r="BA509" s="33"/>
      <c r="BB509" s="33"/>
      <c r="BC509" s="31"/>
      <c r="BD509" s="31"/>
      <c r="BE509" s="31"/>
      <c r="BF509" s="31"/>
      <c r="BG509" s="31"/>
      <c r="BH509" s="31"/>
      <c r="BI509" s="31"/>
      <c r="BJ509" s="31"/>
      <c r="BK509" s="31"/>
      <c r="BL509" s="31"/>
      <c r="BM509" s="31"/>
      <c r="BN509" s="31"/>
      <c r="BO509" s="31"/>
      <c r="BP509" s="31"/>
      <c r="BQ509" s="31"/>
      <c r="BR509" s="31"/>
      <c r="BS509" s="31"/>
      <c r="BT509" s="31"/>
    </row>
    <row r="510">
      <c r="A510" s="118"/>
      <c r="B510" s="61"/>
      <c r="C510" s="71"/>
      <c r="D510" s="71"/>
      <c r="E510" s="82"/>
      <c r="F510" s="82"/>
      <c r="G510" s="71"/>
      <c r="H510" s="71"/>
      <c r="I510" s="82"/>
      <c r="J510" s="71"/>
      <c r="K510" s="71"/>
      <c r="L510" s="71"/>
      <c r="M510" s="82"/>
      <c r="N510" s="84"/>
      <c r="O510" s="71"/>
      <c r="P510" s="61"/>
      <c r="Q510" s="61"/>
      <c r="R510" s="61"/>
      <c r="S510" s="61"/>
      <c r="T510" s="119"/>
      <c r="U510" s="61"/>
      <c r="V510" s="84"/>
      <c r="W510" s="84"/>
      <c r="X510" s="84"/>
      <c r="Y510" s="82"/>
      <c r="Z510" s="84"/>
      <c r="AA510" s="84"/>
      <c r="AB510" s="84"/>
      <c r="AC510" s="84"/>
      <c r="AD510" s="84"/>
      <c r="AE510" s="84"/>
      <c r="AF510" s="84"/>
      <c r="AG510" s="84"/>
      <c r="AH510" s="31"/>
      <c r="AI510" s="31"/>
      <c r="AJ510" s="31"/>
      <c r="AK510" s="31"/>
      <c r="AL510" s="31"/>
      <c r="AM510" s="84"/>
      <c r="AN510" s="82"/>
      <c r="AO510" s="71"/>
      <c r="AP510" s="71"/>
      <c r="AQ510" s="31"/>
      <c r="AR510" s="31"/>
      <c r="AS510" s="31"/>
      <c r="AT510" s="31"/>
      <c r="AU510" s="31"/>
      <c r="AV510" s="31"/>
      <c r="AW510" s="31"/>
      <c r="AX510" s="31"/>
      <c r="AY510" s="31"/>
      <c r="AZ510" s="31"/>
      <c r="BA510" s="33"/>
      <c r="BB510" s="33"/>
      <c r="BC510" s="31"/>
      <c r="BD510" s="31"/>
      <c r="BE510" s="31"/>
      <c r="BF510" s="31"/>
      <c r="BG510" s="31"/>
      <c r="BH510" s="31"/>
      <c r="BI510" s="31"/>
      <c r="BJ510" s="31"/>
      <c r="BK510" s="31"/>
      <c r="BL510" s="31"/>
      <c r="BM510" s="31"/>
      <c r="BN510" s="31"/>
      <c r="BO510" s="31"/>
      <c r="BP510" s="31"/>
      <c r="BQ510" s="31"/>
      <c r="BR510" s="31"/>
      <c r="BS510" s="31"/>
      <c r="BT510" s="31"/>
    </row>
    <row r="511">
      <c r="A511" s="118"/>
      <c r="B511" s="61"/>
      <c r="C511" s="71"/>
      <c r="D511" s="71"/>
      <c r="E511" s="82"/>
      <c r="F511" s="82"/>
      <c r="G511" s="71"/>
      <c r="H511" s="71"/>
      <c r="I511" s="82"/>
      <c r="J511" s="71"/>
      <c r="K511" s="71"/>
      <c r="L511" s="71"/>
      <c r="M511" s="82"/>
      <c r="N511" s="84"/>
      <c r="O511" s="71"/>
      <c r="P511" s="61"/>
      <c r="Q511" s="61"/>
      <c r="R511" s="61"/>
      <c r="S511" s="61"/>
      <c r="T511" s="119"/>
      <c r="U511" s="61"/>
      <c r="V511" s="84"/>
      <c r="W511" s="84"/>
      <c r="X511" s="84"/>
      <c r="Y511" s="82"/>
      <c r="Z511" s="84"/>
      <c r="AA511" s="84"/>
      <c r="AB511" s="84"/>
      <c r="AC511" s="84"/>
      <c r="AD511" s="84"/>
      <c r="AE511" s="84"/>
      <c r="AF511" s="84"/>
      <c r="AG511" s="84"/>
      <c r="AH511" s="31"/>
      <c r="AI511" s="31"/>
      <c r="AJ511" s="31"/>
      <c r="AK511" s="31"/>
      <c r="AL511" s="31"/>
      <c r="AM511" s="84"/>
      <c r="AN511" s="82"/>
      <c r="AO511" s="71"/>
      <c r="AP511" s="71"/>
      <c r="AQ511" s="31"/>
      <c r="AR511" s="31"/>
      <c r="AS511" s="31"/>
      <c r="AT511" s="31"/>
      <c r="AU511" s="31"/>
      <c r="AV511" s="31"/>
      <c r="AW511" s="31"/>
      <c r="AX511" s="31"/>
      <c r="AY511" s="31"/>
      <c r="AZ511" s="31"/>
      <c r="BA511" s="33"/>
      <c r="BB511" s="33"/>
      <c r="BC511" s="31"/>
      <c r="BD511" s="31"/>
      <c r="BE511" s="31"/>
      <c r="BF511" s="31"/>
      <c r="BG511" s="31"/>
      <c r="BH511" s="31"/>
      <c r="BI511" s="31"/>
      <c r="BJ511" s="31"/>
      <c r="BK511" s="31"/>
      <c r="BL511" s="31"/>
      <c r="BM511" s="31"/>
      <c r="BN511" s="31"/>
      <c r="BO511" s="31"/>
      <c r="BP511" s="31"/>
      <c r="BQ511" s="31"/>
      <c r="BR511" s="31"/>
      <c r="BS511" s="31"/>
      <c r="BT511" s="31"/>
    </row>
    <row r="512">
      <c r="A512" s="118"/>
      <c r="B512" s="61"/>
      <c r="C512" s="71"/>
      <c r="D512" s="71"/>
      <c r="E512" s="82"/>
      <c r="F512" s="82"/>
      <c r="G512" s="71"/>
      <c r="H512" s="71"/>
      <c r="I512" s="82"/>
      <c r="J512" s="71"/>
      <c r="K512" s="71"/>
      <c r="L512" s="71"/>
      <c r="M512" s="82"/>
      <c r="N512" s="84"/>
      <c r="O512" s="71"/>
      <c r="P512" s="61"/>
      <c r="Q512" s="61"/>
      <c r="R512" s="61"/>
      <c r="S512" s="61"/>
      <c r="T512" s="119"/>
      <c r="U512" s="61"/>
      <c r="V512" s="84"/>
      <c r="W512" s="84"/>
      <c r="X512" s="84"/>
      <c r="Y512" s="82"/>
      <c r="Z512" s="84"/>
      <c r="AA512" s="84"/>
      <c r="AB512" s="84"/>
      <c r="AC512" s="84"/>
      <c r="AD512" s="84"/>
      <c r="AE512" s="84"/>
      <c r="AF512" s="84"/>
      <c r="AG512" s="84"/>
      <c r="AH512" s="31"/>
      <c r="AI512" s="31"/>
      <c r="AJ512" s="31"/>
      <c r="AK512" s="31"/>
      <c r="AL512" s="31"/>
      <c r="AM512" s="84"/>
      <c r="AN512" s="82"/>
      <c r="AO512" s="71"/>
      <c r="AP512" s="71"/>
      <c r="AQ512" s="31"/>
      <c r="AR512" s="31"/>
      <c r="AS512" s="31"/>
      <c r="AT512" s="31"/>
      <c r="AU512" s="31"/>
      <c r="AV512" s="31"/>
      <c r="AW512" s="31"/>
      <c r="AX512" s="31"/>
      <c r="AY512" s="31"/>
      <c r="AZ512" s="31"/>
      <c r="BA512" s="33"/>
      <c r="BB512" s="33"/>
      <c r="BC512" s="31"/>
      <c r="BD512" s="31"/>
      <c r="BE512" s="31"/>
      <c r="BF512" s="31"/>
      <c r="BG512" s="31"/>
      <c r="BH512" s="31"/>
      <c r="BI512" s="31"/>
      <c r="BJ512" s="31"/>
      <c r="BK512" s="31"/>
      <c r="BL512" s="31"/>
      <c r="BM512" s="31"/>
      <c r="BN512" s="31"/>
      <c r="BO512" s="31"/>
      <c r="BP512" s="31"/>
      <c r="BQ512" s="31"/>
      <c r="BR512" s="31"/>
      <c r="BS512" s="31"/>
      <c r="BT512" s="31"/>
    </row>
    <row r="513">
      <c r="A513" s="118"/>
      <c r="B513" s="61"/>
      <c r="C513" s="71"/>
      <c r="D513" s="71"/>
      <c r="E513" s="82"/>
      <c r="F513" s="82"/>
      <c r="G513" s="71"/>
      <c r="H513" s="71"/>
      <c r="I513" s="82"/>
      <c r="J513" s="71"/>
      <c r="K513" s="71"/>
      <c r="L513" s="71"/>
      <c r="M513" s="82"/>
      <c r="N513" s="84"/>
      <c r="O513" s="71"/>
      <c r="P513" s="61"/>
      <c r="Q513" s="61"/>
      <c r="R513" s="61"/>
      <c r="S513" s="61"/>
      <c r="T513" s="119"/>
      <c r="U513" s="61"/>
      <c r="V513" s="84"/>
      <c r="W513" s="84"/>
      <c r="X513" s="84"/>
      <c r="Y513" s="82"/>
      <c r="Z513" s="84"/>
      <c r="AA513" s="84"/>
      <c r="AB513" s="84"/>
      <c r="AC513" s="84"/>
      <c r="AD513" s="84"/>
      <c r="AE513" s="84"/>
      <c r="AF513" s="84"/>
      <c r="AG513" s="84"/>
      <c r="AH513" s="31"/>
      <c r="AI513" s="31"/>
      <c r="AJ513" s="31"/>
      <c r="AK513" s="31"/>
      <c r="AL513" s="31"/>
      <c r="AM513" s="84"/>
      <c r="AN513" s="82"/>
      <c r="AO513" s="71"/>
      <c r="AP513" s="71"/>
      <c r="AQ513" s="31"/>
      <c r="AR513" s="31"/>
      <c r="AS513" s="31"/>
      <c r="AT513" s="31"/>
      <c r="AU513" s="31"/>
      <c r="AV513" s="31"/>
      <c r="AW513" s="31"/>
      <c r="AX513" s="31"/>
      <c r="AY513" s="31"/>
      <c r="AZ513" s="31"/>
      <c r="BA513" s="33"/>
      <c r="BB513" s="33"/>
      <c r="BC513" s="31"/>
      <c r="BD513" s="31"/>
      <c r="BE513" s="31"/>
      <c r="BF513" s="31"/>
      <c r="BG513" s="31"/>
      <c r="BH513" s="31"/>
      <c r="BI513" s="31"/>
      <c r="BJ513" s="31"/>
      <c r="BK513" s="31"/>
      <c r="BL513" s="31"/>
      <c r="BM513" s="31"/>
      <c r="BN513" s="31"/>
      <c r="BO513" s="31"/>
      <c r="BP513" s="31"/>
      <c r="BQ513" s="31"/>
      <c r="BR513" s="31"/>
      <c r="BS513" s="31"/>
      <c r="BT513" s="31"/>
    </row>
    <row r="514">
      <c r="A514" s="118"/>
      <c r="B514" s="61"/>
      <c r="C514" s="71"/>
      <c r="D514" s="71"/>
      <c r="E514" s="82"/>
      <c r="F514" s="82"/>
      <c r="G514" s="71"/>
      <c r="H514" s="71"/>
      <c r="I514" s="82"/>
      <c r="J514" s="71"/>
      <c r="K514" s="71"/>
      <c r="L514" s="71"/>
      <c r="M514" s="82"/>
      <c r="N514" s="84"/>
      <c r="O514" s="71"/>
      <c r="P514" s="61"/>
      <c r="Q514" s="61"/>
      <c r="R514" s="61"/>
      <c r="S514" s="61"/>
      <c r="T514" s="119"/>
      <c r="U514" s="61"/>
      <c r="V514" s="84"/>
      <c r="W514" s="84"/>
      <c r="X514" s="84"/>
      <c r="Y514" s="82"/>
      <c r="Z514" s="84"/>
      <c r="AA514" s="84"/>
      <c r="AB514" s="84"/>
      <c r="AC514" s="84"/>
      <c r="AD514" s="84"/>
      <c r="AE514" s="84"/>
      <c r="AF514" s="84"/>
      <c r="AG514" s="84"/>
      <c r="AH514" s="31"/>
      <c r="AI514" s="31"/>
      <c r="AJ514" s="31"/>
      <c r="AK514" s="31"/>
      <c r="AL514" s="31"/>
      <c r="AM514" s="84"/>
      <c r="AN514" s="82"/>
      <c r="AO514" s="71"/>
      <c r="AP514" s="71"/>
      <c r="AQ514" s="31"/>
      <c r="AR514" s="31"/>
      <c r="AS514" s="31"/>
      <c r="AT514" s="31"/>
      <c r="AU514" s="31"/>
      <c r="AV514" s="31"/>
      <c r="AW514" s="31"/>
      <c r="AX514" s="31"/>
      <c r="AY514" s="31"/>
      <c r="AZ514" s="31"/>
      <c r="BA514" s="33"/>
      <c r="BB514" s="33"/>
      <c r="BC514" s="31"/>
      <c r="BD514" s="31"/>
      <c r="BE514" s="31"/>
      <c r="BF514" s="31"/>
      <c r="BG514" s="31"/>
      <c r="BH514" s="31"/>
      <c r="BI514" s="31"/>
      <c r="BJ514" s="31"/>
      <c r="BK514" s="31"/>
      <c r="BL514" s="31"/>
      <c r="BM514" s="31"/>
      <c r="BN514" s="31"/>
      <c r="BO514" s="31"/>
      <c r="BP514" s="31"/>
      <c r="BQ514" s="31"/>
      <c r="BR514" s="31"/>
      <c r="BS514" s="31"/>
      <c r="BT514" s="31"/>
    </row>
    <row r="515">
      <c r="A515" s="118"/>
      <c r="B515" s="61"/>
      <c r="C515" s="71"/>
      <c r="D515" s="71"/>
      <c r="E515" s="82"/>
      <c r="F515" s="82"/>
      <c r="G515" s="71"/>
      <c r="H515" s="71"/>
      <c r="I515" s="82"/>
      <c r="J515" s="71"/>
      <c r="K515" s="71"/>
      <c r="L515" s="71"/>
      <c r="M515" s="82"/>
      <c r="N515" s="84"/>
      <c r="O515" s="71"/>
      <c r="P515" s="61"/>
      <c r="Q515" s="61"/>
      <c r="R515" s="61"/>
      <c r="S515" s="61"/>
      <c r="T515" s="119"/>
      <c r="U515" s="61"/>
      <c r="V515" s="84"/>
      <c r="W515" s="84"/>
      <c r="X515" s="84"/>
      <c r="Y515" s="82"/>
      <c r="Z515" s="84"/>
      <c r="AA515" s="84"/>
      <c r="AB515" s="84"/>
      <c r="AC515" s="84"/>
      <c r="AD515" s="84"/>
      <c r="AE515" s="84"/>
      <c r="AF515" s="84"/>
      <c r="AG515" s="84"/>
      <c r="AH515" s="31"/>
      <c r="AI515" s="31"/>
      <c r="AJ515" s="31"/>
      <c r="AK515" s="31"/>
      <c r="AL515" s="31"/>
      <c r="AM515" s="84"/>
      <c r="AN515" s="82"/>
      <c r="AO515" s="71"/>
      <c r="AP515" s="71"/>
      <c r="AQ515" s="31"/>
      <c r="AR515" s="31"/>
      <c r="AS515" s="31"/>
      <c r="AT515" s="31"/>
      <c r="AU515" s="31"/>
      <c r="AV515" s="31"/>
      <c r="AW515" s="31"/>
      <c r="AX515" s="31"/>
      <c r="AY515" s="31"/>
      <c r="AZ515" s="31"/>
      <c r="BA515" s="33"/>
      <c r="BB515" s="33"/>
      <c r="BC515" s="31"/>
      <c r="BD515" s="31"/>
      <c r="BE515" s="31"/>
      <c r="BF515" s="31"/>
      <c r="BG515" s="31"/>
      <c r="BH515" s="31"/>
      <c r="BI515" s="31"/>
      <c r="BJ515" s="31"/>
      <c r="BK515" s="31"/>
      <c r="BL515" s="31"/>
      <c r="BM515" s="31"/>
      <c r="BN515" s="31"/>
      <c r="BO515" s="31"/>
      <c r="BP515" s="31"/>
      <c r="BQ515" s="31"/>
      <c r="BR515" s="31"/>
      <c r="BS515" s="31"/>
      <c r="BT515" s="31"/>
    </row>
    <row r="516">
      <c r="A516" s="118"/>
      <c r="B516" s="61"/>
      <c r="C516" s="71"/>
      <c r="D516" s="71"/>
      <c r="E516" s="82"/>
      <c r="F516" s="82"/>
      <c r="G516" s="71"/>
      <c r="H516" s="71"/>
      <c r="I516" s="82"/>
      <c r="J516" s="71"/>
      <c r="K516" s="71"/>
      <c r="L516" s="71"/>
      <c r="M516" s="82"/>
      <c r="N516" s="84"/>
      <c r="O516" s="71"/>
      <c r="P516" s="61"/>
      <c r="Q516" s="61"/>
      <c r="R516" s="61"/>
      <c r="S516" s="61"/>
      <c r="T516" s="119"/>
      <c r="U516" s="61"/>
      <c r="V516" s="84"/>
      <c r="W516" s="84"/>
      <c r="X516" s="84"/>
      <c r="Y516" s="82"/>
      <c r="Z516" s="84"/>
      <c r="AA516" s="84"/>
      <c r="AB516" s="84"/>
      <c r="AC516" s="84"/>
      <c r="AD516" s="84"/>
      <c r="AE516" s="84"/>
      <c r="AF516" s="84"/>
      <c r="AG516" s="84"/>
      <c r="AH516" s="31"/>
      <c r="AI516" s="31"/>
      <c r="AJ516" s="31"/>
      <c r="AK516" s="31"/>
      <c r="AL516" s="31"/>
      <c r="AM516" s="84"/>
      <c r="AN516" s="82"/>
      <c r="AO516" s="71"/>
      <c r="AP516" s="71"/>
      <c r="AQ516" s="31"/>
      <c r="AR516" s="31"/>
      <c r="AS516" s="31"/>
      <c r="AT516" s="31"/>
      <c r="AU516" s="31"/>
      <c r="AV516" s="31"/>
      <c r="AW516" s="31"/>
      <c r="AX516" s="31"/>
      <c r="AY516" s="31"/>
      <c r="AZ516" s="31"/>
      <c r="BA516" s="33"/>
      <c r="BB516" s="33"/>
      <c r="BC516" s="31"/>
      <c r="BD516" s="31"/>
      <c r="BE516" s="31"/>
      <c r="BF516" s="31"/>
      <c r="BG516" s="31"/>
      <c r="BH516" s="31"/>
      <c r="BI516" s="31"/>
      <c r="BJ516" s="31"/>
      <c r="BK516" s="31"/>
      <c r="BL516" s="31"/>
      <c r="BM516" s="31"/>
      <c r="BN516" s="31"/>
      <c r="BO516" s="31"/>
      <c r="BP516" s="31"/>
      <c r="BQ516" s="31"/>
      <c r="BR516" s="31"/>
      <c r="BS516" s="31"/>
      <c r="BT516" s="31"/>
    </row>
    <row r="517">
      <c r="A517" s="118"/>
      <c r="B517" s="61"/>
      <c r="C517" s="71"/>
      <c r="D517" s="71"/>
      <c r="E517" s="82"/>
      <c r="F517" s="82"/>
      <c r="G517" s="71"/>
      <c r="H517" s="71"/>
      <c r="I517" s="82"/>
      <c r="J517" s="71"/>
      <c r="K517" s="71"/>
      <c r="L517" s="71"/>
      <c r="M517" s="82"/>
      <c r="N517" s="84"/>
      <c r="O517" s="71"/>
      <c r="P517" s="61"/>
      <c r="Q517" s="61"/>
      <c r="R517" s="61"/>
      <c r="S517" s="61"/>
      <c r="T517" s="119"/>
      <c r="U517" s="61"/>
      <c r="V517" s="84"/>
      <c r="W517" s="84"/>
      <c r="X517" s="84"/>
      <c r="Y517" s="82"/>
      <c r="Z517" s="84"/>
      <c r="AA517" s="84"/>
      <c r="AB517" s="84"/>
      <c r="AC517" s="84"/>
      <c r="AD517" s="84"/>
      <c r="AE517" s="84"/>
      <c r="AF517" s="84"/>
      <c r="AG517" s="84"/>
      <c r="AH517" s="31"/>
      <c r="AI517" s="31"/>
      <c r="AJ517" s="31"/>
      <c r="AK517" s="31"/>
      <c r="AL517" s="31"/>
      <c r="AM517" s="84"/>
      <c r="AN517" s="82"/>
      <c r="AO517" s="71"/>
      <c r="AP517" s="71"/>
      <c r="AQ517" s="31"/>
      <c r="AR517" s="31"/>
      <c r="AS517" s="31"/>
      <c r="AT517" s="31"/>
      <c r="AU517" s="31"/>
      <c r="AV517" s="31"/>
      <c r="AW517" s="31"/>
      <c r="AX517" s="31"/>
      <c r="AY517" s="31"/>
      <c r="AZ517" s="31"/>
      <c r="BA517" s="33"/>
      <c r="BB517" s="33"/>
      <c r="BC517" s="31"/>
      <c r="BD517" s="31"/>
      <c r="BE517" s="31"/>
      <c r="BF517" s="31"/>
      <c r="BG517" s="31"/>
      <c r="BH517" s="31"/>
      <c r="BI517" s="31"/>
      <c r="BJ517" s="31"/>
      <c r="BK517" s="31"/>
      <c r="BL517" s="31"/>
      <c r="BM517" s="31"/>
      <c r="BN517" s="31"/>
      <c r="BO517" s="31"/>
      <c r="BP517" s="31"/>
      <c r="BQ517" s="31"/>
      <c r="BR517" s="31"/>
      <c r="BS517" s="31"/>
      <c r="BT517" s="31"/>
    </row>
    <row r="518">
      <c r="A518" s="118"/>
      <c r="B518" s="61"/>
      <c r="C518" s="71"/>
      <c r="D518" s="71"/>
      <c r="E518" s="82"/>
      <c r="F518" s="82"/>
      <c r="G518" s="71"/>
      <c r="H518" s="71"/>
      <c r="I518" s="82"/>
      <c r="J518" s="71"/>
      <c r="K518" s="71"/>
      <c r="L518" s="71"/>
      <c r="M518" s="82"/>
      <c r="N518" s="84"/>
      <c r="O518" s="71"/>
      <c r="P518" s="61"/>
      <c r="Q518" s="61"/>
      <c r="R518" s="61"/>
      <c r="S518" s="61"/>
      <c r="T518" s="119"/>
      <c r="U518" s="61"/>
      <c r="V518" s="84"/>
      <c r="W518" s="84"/>
      <c r="X518" s="84"/>
      <c r="Y518" s="82"/>
      <c r="Z518" s="84"/>
      <c r="AA518" s="84"/>
      <c r="AB518" s="84"/>
      <c r="AC518" s="84"/>
      <c r="AD518" s="84"/>
      <c r="AE518" s="84"/>
      <c r="AF518" s="84"/>
      <c r="AG518" s="84"/>
      <c r="AH518" s="31"/>
      <c r="AI518" s="31"/>
      <c r="AJ518" s="31"/>
      <c r="AK518" s="31"/>
      <c r="AL518" s="31"/>
      <c r="AM518" s="84"/>
      <c r="AN518" s="82"/>
      <c r="AO518" s="71"/>
      <c r="AP518" s="71"/>
      <c r="AQ518" s="31"/>
      <c r="AR518" s="31"/>
      <c r="AS518" s="31"/>
      <c r="AT518" s="31"/>
      <c r="AU518" s="31"/>
      <c r="AV518" s="31"/>
      <c r="AW518" s="31"/>
      <c r="AX518" s="31"/>
      <c r="AY518" s="31"/>
      <c r="AZ518" s="31"/>
      <c r="BA518" s="33"/>
      <c r="BB518" s="33"/>
      <c r="BC518" s="31"/>
      <c r="BD518" s="31"/>
      <c r="BE518" s="31"/>
      <c r="BF518" s="31"/>
      <c r="BG518" s="31"/>
      <c r="BH518" s="31"/>
      <c r="BI518" s="31"/>
      <c r="BJ518" s="31"/>
      <c r="BK518" s="31"/>
      <c r="BL518" s="31"/>
      <c r="BM518" s="31"/>
      <c r="BN518" s="31"/>
      <c r="BO518" s="31"/>
      <c r="BP518" s="31"/>
      <c r="BQ518" s="31"/>
      <c r="BR518" s="31"/>
      <c r="BS518" s="31"/>
      <c r="BT518" s="31"/>
    </row>
    <row r="519">
      <c r="A519" s="118"/>
      <c r="B519" s="61"/>
      <c r="C519" s="71"/>
      <c r="D519" s="71"/>
      <c r="E519" s="82"/>
      <c r="F519" s="82"/>
      <c r="G519" s="71"/>
      <c r="H519" s="71"/>
      <c r="I519" s="82"/>
      <c r="J519" s="71"/>
      <c r="K519" s="71"/>
      <c r="L519" s="71"/>
      <c r="M519" s="82"/>
      <c r="N519" s="84"/>
      <c r="O519" s="71"/>
      <c r="P519" s="61"/>
      <c r="Q519" s="61"/>
      <c r="R519" s="61"/>
      <c r="S519" s="61"/>
      <c r="T519" s="119"/>
      <c r="U519" s="61"/>
      <c r="V519" s="84"/>
      <c r="W519" s="84"/>
      <c r="X519" s="84"/>
      <c r="Y519" s="82"/>
      <c r="Z519" s="84"/>
      <c r="AA519" s="84"/>
      <c r="AB519" s="84"/>
      <c r="AC519" s="84"/>
      <c r="AD519" s="84"/>
      <c r="AE519" s="84"/>
      <c r="AF519" s="84"/>
      <c r="AG519" s="84"/>
      <c r="AH519" s="31"/>
      <c r="AI519" s="31"/>
      <c r="AJ519" s="31"/>
      <c r="AK519" s="31"/>
      <c r="AL519" s="31"/>
      <c r="AM519" s="84"/>
      <c r="AN519" s="82"/>
      <c r="AO519" s="71"/>
      <c r="AP519" s="71"/>
      <c r="AQ519" s="31"/>
      <c r="AR519" s="31"/>
      <c r="AS519" s="31"/>
      <c r="AT519" s="31"/>
      <c r="AU519" s="31"/>
      <c r="AV519" s="31"/>
      <c r="AW519" s="31"/>
      <c r="AX519" s="31"/>
      <c r="AY519" s="31"/>
      <c r="AZ519" s="31"/>
      <c r="BA519" s="33"/>
      <c r="BB519" s="33"/>
      <c r="BC519" s="31"/>
      <c r="BD519" s="31"/>
      <c r="BE519" s="31"/>
      <c r="BF519" s="31"/>
      <c r="BG519" s="31"/>
      <c r="BH519" s="31"/>
      <c r="BI519" s="31"/>
      <c r="BJ519" s="31"/>
      <c r="BK519" s="31"/>
      <c r="BL519" s="31"/>
      <c r="BM519" s="31"/>
      <c r="BN519" s="31"/>
      <c r="BO519" s="31"/>
      <c r="BP519" s="31"/>
      <c r="BQ519" s="31"/>
      <c r="BR519" s="31"/>
      <c r="BS519" s="31"/>
      <c r="BT519" s="31"/>
    </row>
    <row r="520">
      <c r="A520" s="118"/>
      <c r="B520" s="61"/>
      <c r="C520" s="71"/>
      <c r="D520" s="71"/>
      <c r="E520" s="82"/>
      <c r="F520" s="82"/>
      <c r="G520" s="71"/>
      <c r="H520" s="71"/>
      <c r="I520" s="82"/>
      <c r="J520" s="71"/>
      <c r="K520" s="71"/>
      <c r="L520" s="71"/>
      <c r="M520" s="82"/>
      <c r="N520" s="84"/>
      <c r="O520" s="71"/>
      <c r="P520" s="61"/>
      <c r="Q520" s="61"/>
      <c r="R520" s="61"/>
      <c r="S520" s="61"/>
      <c r="T520" s="119"/>
      <c r="U520" s="61"/>
      <c r="V520" s="84"/>
      <c r="W520" s="84"/>
      <c r="X520" s="84"/>
      <c r="Y520" s="82"/>
      <c r="Z520" s="84"/>
      <c r="AA520" s="84"/>
      <c r="AB520" s="84"/>
      <c r="AC520" s="84"/>
      <c r="AD520" s="84"/>
      <c r="AE520" s="84"/>
      <c r="AF520" s="84"/>
      <c r="AG520" s="84"/>
      <c r="AH520" s="31"/>
      <c r="AI520" s="31"/>
      <c r="AJ520" s="31"/>
      <c r="AK520" s="31"/>
      <c r="AL520" s="31"/>
      <c r="AM520" s="84"/>
      <c r="AN520" s="82"/>
      <c r="AO520" s="71"/>
      <c r="AP520" s="71"/>
      <c r="AQ520" s="31"/>
      <c r="AR520" s="31"/>
      <c r="AS520" s="31"/>
      <c r="AT520" s="31"/>
      <c r="AU520" s="31"/>
      <c r="AV520" s="31"/>
      <c r="AW520" s="31"/>
      <c r="AX520" s="31"/>
      <c r="AY520" s="31"/>
      <c r="AZ520" s="31"/>
      <c r="BA520" s="33"/>
      <c r="BB520" s="33"/>
      <c r="BC520" s="31"/>
      <c r="BD520" s="31"/>
      <c r="BE520" s="31"/>
      <c r="BF520" s="31"/>
      <c r="BG520" s="31"/>
      <c r="BH520" s="31"/>
      <c r="BI520" s="31"/>
      <c r="BJ520" s="31"/>
      <c r="BK520" s="31"/>
      <c r="BL520" s="31"/>
      <c r="BM520" s="31"/>
      <c r="BN520" s="31"/>
      <c r="BO520" s="31"/>
      <c r="BP520" s="31"/>
      <c r="BQ520" s="31"/>
      <c r="BR520" s="31"/>
      <c r="BS520" s="31"/>
      <c r="BT520" s="31"/>
    </row>
    <row r="521">
      <c r="A521" s="118"/>
      <c r="B521" s="61"/>
      <c r="C521" s="71"/>
      <c r="D521" s="71"/>
      <c r="E521" s="82"/>
      <c r="F521" s="82"/>
      <c r="G521" s="71"/>
      <c r="H521" s="71"/>
      <c r="I521" s="82"/>
      <c r="J521" s="71"/>
      <c r="K521" s="71"/>
      <c r="L521" s="71"/>
      <c r="M521" s="82"/>
      <c r="N521" s="84"/>
      <c r="O521" s="71"/>
      <c r="P521" s="61"/>
      <c r="Q521" s="61"/>
      <c r="R521" s="61"/>
      <c r="S521" s="61"/>
      <c r="T521" s="119"/>
      <c r="U521" s="61"/>
      <c r="V521" s="84"/>
      <c r="W521" s="84"/>
      <c r="X521" s="84"/>
      <c r="Y521" s="82"/>
      <c r="Z521" s="84"/>
      <c r="AA521" s="84"/>
      <c r="AB521" s="84"/>
      <c r="AC521" s="84"/>
      <c r="AD521" s="84"/>
      <c r="AE521" s="84"/>
      <c r="AF521" s="84"/>
      <c r="AG521" s="84"/>
      <c r="AH521" s="31"/>
      <c r="AI521" s="31"/>
      <c r="AJ521" s="31"/>
      <c r="AK521" s="31"/>
      <c r="AL521" s="31"/>
      <c r="AM521" s="84"/>
      <c r="AN521" s="82"/>
      <c r="AO521" s="71"/>
      <c r="AP521" s="71"/>
      <c r="AQ521" s="31"/>
      <c r="AR521" s="31"/>
      <c r="AS521" s="31"/>
      <c r="AT521" s="31"/>
      <c r="AU521" s="31"/>
      <c r="AV521" s="31"/>
      <c r="AW521" s="31"/>
      <c r="AX521" s="31"/>
      <c r="AY521" s="31"/>
      <c r="AZ521" s="31"/>
      <c r="BA521" s="33"/>
      <c r="BB521" s="33"/>
      <c r="BC521" s="31"/>
      <c r="BD521" s="31"/>
      <c r="BE521" s="31"/>
      <c r="BF521" s="31"/>
      <c r="BG521" s="31"/>
      <c r="BH521" s="31"/>
      <c r="BI521" s="31"/>
      <c r="BJ521" s="31"/>
      <c r="BK521" s="31"/>
      <c r="BL521" s="31"/>
      <c r="BM521" s="31"/>
      <c r="BN521" s="31"/>
      <c r="BO521" s="31"/>
      <c r="BP521" s="31"/>
      <c r="BQ521" s="31"/>
      <c r="BR521" s="31"/>
      <c r="BS521" s="31"/>
      <c r="BT521" s="31"/>
    </row>
    <row r="522">
      <c r="A522" s="118"/>
      <c r="B522" s="61"/>
      <c r="C522" s="71"/>
      <c r="D522" s="71"/>
      <c r="E522" s="82"/>
      <c r="F522" s="82"/>
      <c r="G522" s="71"/>
      <c r="H522" s="71"/>
      <c r="I522" s="82"/>
      <c r="J522" s="71"/>
      <c r="K522" s="71"/>
      <c r="L522" s="71"/>
      <c r="M522" s="82"/>
      <c r="N522" s="84"/>
      <c r="O522" s="71"/>
      <c r="P522" s="61"/>
      <c r="Q522" s="61"/>
      <c r="R522" s="61"/>
      <c r="S522" s="61"/>
      <c r="T522" s="119"/>
      <c r="U522" s="61"/>
      <c r="V522" s="84"/>
      <c r="W522" s="84"/>
      <c r="X522" s="84"/>
      <c r="Y522" s="82"/>
      <c r="Z522" s="84"/>
      <c r="AA522" s="84"/>
      <c r="AB522" s="84"/>
      <c r="AC522" s="84"/>
      <c r="AD522" s="84"/>
      <c r="AE522" s="84"/>
      <c r="AF522" s="84"/>
      <c r="AG522" s="84"/>
      <c r="AH522" s="31"/>
      <c r="AI522" s="31"/>
      <c r="AJ522" s="31"/>
      <c r="AK522" s="31"/>
      <c r="AL522" s="31"/>
      <c r="AM522" s="84"/>
      <c r="AN522" s="82"/>
      <c r="AO522" s="71"/>
      <c r="AP522" s="71"/>
      <c r="AQ522" s="31"/>
      <c r="AR522" s="31"/>
      <c r="AS522" s="31"/>
      <c r="AT522" s="31"/>
      <c r="AU522" s="31"/>
      <c r="AV522" s="31"/>
      <c r="AW522" s="31"/>
      <c r="AX522" s="31"/>
      <c r="AY522" s="31"/>
      <c r="AZ522" s="31"/>
      <c r="BA522" s="33"/>
      <c r="BB522" s="33"/>
      <c r="BC522" s="31"/>
      <c r="BD522" s="31"/>
      <c r="BE522" s="31"/>
      <c r="BF522" s="31"/>
      <c r="BG522" s="31"/>
      <c r="BH522" s="31"/>
      <c r="BI522" s="31"/>
      <c r="BJ522" s="31"/>
      <c r="BK522" s="31"/>
      <c r="BL522" s="31"/>
      <c r="BM522" s="31"/>
      <c r="BN522" s="31"/>
      <c r="BO522" s="31"/>
      <c r="BP522" s="31"/>
      <c r="BQ522" s="31"/>
      <c r="BR522" s="31"/>
      <c r="BS522" s="31"/>
      <c r="BT522" s="31"/>
    </row>
    <row r="523">
      <c r="A523" s="118"/>
      <c r="B523" s="61"/>
      <c r="C523" s="71"/>
      <c r="D523" s="71"/>
      <c r="E523" s="82"/>
      <c r="F523" s="82"/>
      <c r="G523" s="71"/>
      <c r="H523" s="71"/>
      <c r="I523" s="82"/>
      <c r="J523" s="71"/>
      <c r="K523" s="71"/>
      <c r="L523" s="71"/>
      <c r="M523" s="82"/>
      <c r="N523" s="84"/>
      <c r="O523" s="71"/>
      <c r="P523" s="61"/>
      <c r="Q523" s="61"/>
      <c r="R523" s="61"/>
      <c r="S523" s="61"/>
      <c r="T523" s="119"/>
      <c r="U523" s="61"/>
      <c r="V523" s="84"/>
      <c r="W523" s="84"/>
      <c r="X523" s="84"/>
      <c r="Y523" s="82"/>
      <c r="Z523" s="84"/>
      <c r="AA523" s="84"/>
      <c r="AB523" s="84"/>
      <c r="AC523" s="84"/>
      <c r="AD523" s="84"/>
      <c r="AE523" s="84"/>
      <c r="AF523" s="84"/>
      <c r="AG523" s="84"/>
      <c r="AH523" s="31"/>
      <c r="AI523" s="31"/>
      <c r="AJ523" s="31"/>
      <c r="AK523" s="31"/>
      <c r="AL523" s="31"/>
      <c r="AM523" s="84"/>
      <c r="AN523" s="82"/>
      <c r="AO523" s="71"/>
      <c r="AP523" s="71"/>
      <c r="AQ523" s="31"/>
      <c r="AR523" s="31"/>
      <c r="AS523" s="31"/>
      <c r="AT523" s="31"/>
      <c r="AU523" s="31"/>
      <c r="AV523" s="31"/>
      <c r="AW523" s="31"/>
      <c r="AX523" s="31"/>
      <c r="AY523" s="31"/>
      <c r="AZ523" s="31"/>
      <c r="BA523" s="33"/>
      <c r="BB523" s="33"/>
      <c r="BC523" s="31"/>
      <c r="BD523" s="31"/>
      <c r="BE523" s="31"/>
      <c r="BF523" s="31"/>
      <c r="BG523" s="31"/>
      <c r="BH523" s="31"/>
      <c r="BI523" s="31"/>
      <c r="BJ523" s="31"/>
      <c r="BK523" s="31"/>
      <c r="BL523" s="31"/>
      <c r="BM523" s="31"/>
      <c r="BN523" s="31"/>
      <c r="BO523" s="31"/>
      <c r="BP523" s="31"/>
      <c r="BQ523" s="31"/>
      <c r="BR523" s="31"/>
      <c r="BS523" s="31"/>
      <c r="BT523" s="31"/>
    </row>
    <row r="524">
      <c r="A524" s="118"/>
      <c r="B524" s="61"/>
      <c r="C524" s="71"/>
      <c r="D524" s="71"/>
      <c r="E524" s="82"/>
      <c r="F524" s="82"/>
      <c r="G524" s="71"/>
      <c r="H524" s="71"/>
      <c r="I524" s="82"/>
      <c r="J524" s="71"/>
      <c r="K524" s="71"/>
      <c r="L524" s="71"/>
      <c r="M524" s="82"/>
      <c r="N524" s="84"/>
      <c r="O524" s="71"/>
      <c r="P524" s="61"/>
      <c r="Q524" s="61"/>
      <c r="R524" s="61"/>
      <c r="S524" s="61"/>
      <c r="T524" s="119"/>
      <c r="U524" s="61"/>
      <c r="V524" s="84"/>
      <c r="W524" s="84"/>
      <c r="X524" s="84"/>
      <c r="Y524" s="82"/>
      <c r="Z524" s="84"/>
      <c r="AA524" s="84"/>
      <c r="AB524" s="84"/>
      <c r="AC524" s="84"/>
      <c r="AD524" s="84"/>
      <c r="AE524" s="84"/>
      <c r="AF524" s="84"/>
      <c r="AG524" s="84"/>
      <c r="AH524" s="31"/>
      <c r="AI524" s="31"/>
      <c r="AJ524" s="31"/>
      <c r="AK524" s="31"/>
      <c r="AL524" s="31"/>
      <c r="AM524" s="84"/>
      <c r="AN524" s="82"/>
      <c r="AO524" s="71"/>
      <c r="AP524" s="71"/>
      <c r="AQ524" s="31"/>
      <c r="AR524" s="31"/>
      <c r="AS524" s="31"/>
      <c r="AT524" s="31"/>
      <c r="AU524" s="31"/>
      <c r="AV524" s="31"/>
      <c r="AW524" s="31"/>
      <c r="AX524" s="31"/>
      <c r="AY524" s="31"/>
      <c r="AZ524" s="31"/>
      <c r="BA524" s="33"/>
      <c r="BB524" s="33"/>
      <c r="BC524" s="31"/>
      <c r="BD524" s="31"/>
      <c r="BE524" s="31"/>
      <c r="BF524" s="31"/>
      <c r="BG524" s="31"/>
      <c r="BH524" s="31"/>
      <c r="BI524" s="31"/>
      <c r="BJ524" s="31"/>
      <c r="BK524" s="31"/>
      <c r="BL524" s="31"/>
      <c r="BM524" s="31"/>
      <c r="BN524" s="31"/>
      <c r="BO524" s="31"/>
      <c r="BP524" s="31"/>
      <c r="BQ524" s="31"/>
      <c r="BR524" s="31"/>
      <c r="BS524" s="31"/>
      <c r="BT524" s="31"/>
    </row>
    <row r="525">
      <c r="A525" s="118"/>
      <c r="B525" s="61"/>
      <c r="C525" s="71"/>
      <c r="D525" s="71"/>
      <c r="E525" s="82"/>
      <c r="F525" s="82"/>
      <c r="G525" s="71"/>
      <c r="H525" s="71"/>
      <c r="I525" s="82"/>
      <c r="J525" s="71"/>
      <c r="K525" s="71"/>
      <c r="L525" s="71"/>
      <c r="M525" s="82"/>
      <c r="N525" s="84"/>
      <c r="O525" s="71"/>
      <c r="P525" s="61"/>
      <c r="Q525" s="61"/>
      <c r="R525" s="61"/>
      <c r="S525" s="61"/>
      <c r="T525" s="119"/>
      <c r="U525" s="61"/>
      <c r="V525" s="84"/>
      <c r="W525" s="84"/>
      <c r="X525" s="84"/>
      <c r="Y525" s="82"/>
      <c r="Z525" s="84"/>
      <c r="AA525" s="84"/>
      <c r="AB525" s="84"/>
      <c r="AC525" s="84"/>
      <c r="AD525" s="84"/>
      <c r="AE525" s="84"/>
      <c r="AF525" s="84"/>
      <c r="AG525" s="84"/>
      <c r="AH525" s="31"/>
      <c r="AI525" s="31"/>
      <c r="AJ525" s="31"/>
      <c r="AK525" s="31"/>
      <c r="AL525" s="31"/>
      <c r="AM525" s="84"/>
      <c r="AN525" s="82"/>
      <c r="AO525" s="71"/>
      <c r="AP525" s="71"/>
      <c r="AQ525" s="31"/>
      <c r="AR525" s="31"/>
      <c r="AS525" s="31"/>
      <c r="AT525" s="31"/>
      <c r="AU525" s="31"/>
      <c r="AV525" s="31"/>
      <c r="AW525" s="31"/>
      <c r="AX525" s="31"/>
      <c r="AY525" s="31"/>
      <c r="AZ525" s="31"/>
      <c r="BA525" s="33"/>
      <c r="BB525" s="33"/>
      <c r="BC525" s="31"/>
      <c r="BD525" s="31"/>
      <c r="BE525" s="31"/>
      <c r="BF525" s="31"/>
      <c r="BG525" s="31"/>
      <c r="BH525" s="31"/>
      <c r="BI525" s="31"/>
      <c r="BJ525" s="31"/>
      <c r="BK525" s="31"/>
      <c r="BL525" s="31"/>
      <c r="BM525" s="31"/>
      <c r="BN525" s="31"/>
      <c r="BO525" s="31"/>
      <c r="BP525" s="31"/>
      <c r="BQ525" s="31"/>
      <c r="BR525" s="31"/>
      <c r="BS525" s="31"/>
      <c r="BT525" s="31"/>
    </row>
    <row r="526">
      <c r="A526" s="118"/>
      <c r="B526" s="61"/>
      <c r="C526" s="71"/>
      <c r="D526" s="71"/>
      <c r="E526" s="82"/>
      <c r="F526" s="82"/>
      <c r="G526" s="71"/>
      <c r="H526" s="71"/>
      <c r="I526" s="82"/>
      <c r="J526" s="71"/>
      <c r="K526" s="71"/>
      <c r="L526" s="71"/>
      <c r="M526" s="82"/>
      <c r="N526" s="84"/>
      <c r="O526" s="71"/>
      <c r="P526" s="61"/>
      <c r="Q526" s="61"/>
      <c r="R526" s="61"/>
      <c r="S526" s="61"/>
      <c r="T526" s="119"/>
      <c r="U526" s="61"/>
      <c r="V526" s="84"/>
      <c r="W526" s="84"/>
      <c r="X526" s="84"/>
      <c r="Y526" s="82"/>
      <c r="Z526" s="84"/>
      <c r="AA526" s="84"/>
      <c r="AB526" s="84"/>
      <c r="AC526" s="84"/>
      <c r="AD526" s="84"/>
      <c r="AE526" s="84"/>
      <c r="AF526" s="84"/>
      <c r="AG526" s="84"/>
      <c r="AH526" s="31"/>
      <c r="AI526" s="31"/>
      <c r="AJ526" s="31"/>
      <c r="AK526" s="31"/>
      <c r="AL526" s="31"/>
      <c r="AM526" s="84"/>
      <c r="AN526" s="82"/>
      <c r="AO526" s="71"/>
      <c r="AP526" s="71"/>
      <c r="AQ526" s="31"/>
      <c r="AR526" s="31"/>
      <c r="AS526" s="31"/>
      <c r="AT526" s="31"/>
      <c r="AU526" s="31"/>
      <c r="AV526" s="31"/>
      <c r="AW526" s="31"/>
      <c r="AX526" s="31"/>
      <c r="AY526" s="31"/>
      <c r="AZ526" s="31"/>
      <c r="BA526" s="33"/>
      <c r="BB526" s="33"/>
      <c r="BC526" s="31"/>
      <c r="BD526" s="31"/>
      <c r="BE526" s="31"/>
      <c r="BF526" s="31"/>
      <c r="BG526" s="31"/>
      <c r="BH526" s="31"/>
      <c r="BI526" s="31"/>
      <c r="BJ526" s="31"/>
      <c r="BK526" s="31"/>
      <c r="BL526" s="31"/>
      <c r="BM526" s="31"/>
      <c r="BN526" s="31"/>
      <c r="BO526" s="31"/>
      <c r="BP526" s="31"/>
      <c r="BQ526" s="31"/>
      <c r="BR526" s="31"/>
      <c r="BS526" s="31"/>
      <c r="BT526" s="31"/>
    </row>
    <row r="527">
      <c r="A527" s="118"/>
      <c r="B527" s="61"/>
      <c r="C527" s="71"/>
      <c r="D527" s="71"/>
      <c r="E527" s="82"/>
      <c r="F527" s="82"/>
      <c r="G527" s="71"/>
      <c r="H527" s="71"/>
      <c r="I527" s="82"/>
      <c r="J527" s="71"/>
      <c r="K527" s="71"/>
      <c r="L527" s="71"/>
      <c r="M527" s="82"/>
      <c r="N527" s="84"/>
      <c r="O527" s="71"/>
      <c r="P527" s="61"/>
      <c r="Q527" s="61"/>
      <c r="R527" s="61"/>
      <c r="S527" s="61"/>
      <c r="T527" s="119"/>
      <c r="U527" s="61"/>
      <c r="V527" s="84"/>
      <c r="W527" s="84"/>
      <c r="X527" s="84"/>
      <c r="Y527" s="82"/>
      <c r="Z527" s="84"/>
      <c r="AA527" s="84"/>
      <c r="AB527" s="84"/>
      <c r="AC527" s="84"/>
      <c r="AD527" s="84"/>
      <c r="AE527" s="84"/>
      <c r="AF527" s="84"/>
      <c r="AG527" s="84"/>
      <c r="AH527" s="31"/>
      <c r="AI527" s="31"/>
      <c r="AJ527" s="31"/>
      <c r="AK527" s="31"/>
      <c r="AL527" s="31"/>
      <c r="AM527" s="84"/>
      <c r="AN527" s="82"/>
      <c r="AO527" s="71"/>
      <c r="AP527" s="71"/>
      <c r="AQ527" s="31"/>
      <c r="AR527" s="31"/>
      <c r="AS527" s="31"/>
      <c r="AT527" s="31"/>
      <c r="AU527" s="31"/>
      <c r="AV527" s="31"/>
      <c r="AW527" s="31"/>
      <c r="AX527" s="31"/>
      <c r="AY527" s="31"/>
      <c r="AZ527" s="31"/>
      <c r="BA527" s="33"/>
      <c r="BB527" s="33"/>
      <c r="BC527" s="31"/>
      <c r="BD527" s="31"/>
      <c r="BE527" s="31"/>
      <c r="BF527" s="31"/>
      <c r="BG527" s="31"/>
      <c r="BH527" s="31"/>
      <c r="BI527" s="31"/>
      <c r="BJ527" s="31"/>
      <c r="BK527" s="31"/>
      <c r="BL527" s="31"/>
      <c r="BM527" s="31"/>
      <c r="BN527" s="31"/>
      <c r="BO527" s="31"/>
      <c r="BP527" s="31"/>
      <c r="BQ527" s="31"/>
      <c r="BR527" s="31"/>
      <c r="BS527" s="31"/>
      <c r="BT527" s="31"/>
    </row>
    <row r="528">
      <c r="A528" s="118"/>
      <c r="B528" s="61"/>
      <c r="C528" s="71"/>
      <c r="D528" s="71"/>
      <c r="E528" s="82"/>
      <c r="F528" s="82"/>
      <c r="G528" s="71"/>
      <c r="H528" s="71"/>
      <c r="I528" s="82"/>
      <c r="J528" s="71"/>
      <c r="K528" s="71"/>
      <c r="L528" s="71"/>
      <c r="M528" s="82"/>
      <c r="N528" s="84"/>
      <c r="O528" s="71"/>
      <c r="P528" s="61"/>
      <c r="Q528" s="61"/>
      <c r="R528" s="61"/>
      <c r="S528" s="61"/>
      <c r="T528" s="119"/>
      <c r="U528" s="61"/>
      <c r="V528" s="84"/>
      <c r="W528" s="84"/>
      <c r="X528" s="84"/>
      <c r="Y528" s="82"/>
      <c r="Z528" s="84"/>
      <c r="AA528" s="84"/>
      <c r="AB528" s="84"/>
      <c r="AC528" s="84"/>
      <c r="AD528" s="84"/>
      <c r="AE528" s="84"/>
      <c r="AF528" s="84"/>
      <c r="AG528" s="84"/>
      <c r="AH528" s="31"/>
      <c r="AI528" s="31"/>
      <c r="AJ528" s="31"/>
      <c r="AK528" s="31"/>
      <c r="AL528" s="31"/>
      <c r="AM528" s="84"/>
      <c r="AN528" s="82"/>
      <c r="AO528" s="71"/>
      <c r="AP528" s="71"/>
      <c r="AQ528" s="31"/>
      <c r="AR528" s="31"/>
      <c r="AS528" s="31"/>
      <c r="AT528" s="31"/>
      <c r="AU528" s="31"/>
      <c r="AV528" s="31"/>
      <c r="AW528" s="31"/>
      <c r="AX528" s="31"/>
      <c r="AY528" s="31"/>
      <c r="AZ528" s="31"/>
      <c r="BA528" s="33"/>
      <c r="BB528" s="33"/>
      <c r="BC528" s="31"/>
      <c r="BD528" s="31"/>
      <c r="BE528" s="31"/>
      <c r="BF528" s="31"/>
      <c r="BG528" s="31"/>
      <c r="BH528" s="31"/>
      <c r="BI528" s="31"/>
      <c r="BJ528" s="31"/>
      <c r="BK528" s="31"/>
      <c r="BL528" s="31"/>
      <c r="BM528" s="31"/>
      <c r="BN528" s="31"/>
      <c r="BO528" s="31"/>
      <c r="BP528" s="31"/>
      <c r="BQ528" s="31"/>
      <c r="BR528" s="31"/>
      <c r="BS528" s="31"/>
      <c r="BT528" s="31"/>
    </row>
    <row r="529">
      <c r="A529" s="118"/>
      <c r="B529" s="61"/>
      <c r="C529" s="71"/>
      <c r="D529" s="71"/>
      <c r="E529" s="82"/>
      <c r="F529" s="82"/>
      <c r="G529" s="71"/>
      <c r="H529" s="71"/>
      <c r="I529" s="82"/>
      <c r="J529" s="71"/>
      <c r="K529" s="71"/>
      <c r="L529" s="71"/>
      <c r="M529" s="82"/>
      <c r="N529" s="84"/>
      <c r="O529" s="71"/>
      <c r="P529" s="61"/>
      <c r="Q529" s="61"/>
      <c r="R529" s="61"/>
      <c r="S529" s="61"/>
      <c r="T529" s="119"/>
      <c r="U529" s="61"/>
      <c r="V529" s="84"/>
      <c r="W529" s="84"/>
      <c r="X529" s="84"/>
      <c r="Y529" s="82"/>
      <c r="Z529" s="84"/>
      <c r="AA529" s="84"/>
      <c r="AB529" s="84"/>
      <c r="AC529" s="84"/>
      <c r="AD529" s="84"/>
      <c r="AE529" s="84"/>
      <c r="AF529" s="84"/>
      <c r="AG529" s="84"/>
      <c r="AH529" s="31"/>
      <c r="AI529" s="31"/>
      <c r="AJ529" s="31"/>
      <c r="AK529" s="31"/>
      <c r="AL529" s="31"/>
      <c r="AM529" s="84"/>
      <c r="AN529" s="82"/>
      <c r="AO529" s="71"/>
      <c r="AP529" s="71"/>
      <c r="AQ529" s="31"/>
      <c r="AR529" s="31"/>
      <c r="AS529" s="31"/>
      <c r="AT529" s="31"/>
      <c r="AU529" s="31"/>
      <c r="AV529" s="31"/>
      <c r="AW529" s="31"/>
      <c r="AX529" s="31"/>
      <c r="AY529" s="31"/>
      <c r="AZ529" s="31"/>
      <c r="BA529" s="33"/>
      <c r="BB529" s="33"/>
      <c r="BC529" s="31"/>
      <c r="BD529" s="31"/>
      <c r="BE529" s="31"/>
      <c r="BF529" s="31"/>
      <c r="BG529" s="31"/>
      <c r="BH529" s="31"/>
      <c r="BI529" s="31"/>
      <c r="BJ529" s="31"/>
      <c r="BK529" s="31"/>
      <c r="BL529" s="31"/>
      <c r="BM529" s="31"/>
      <c r="BN529" s="31"/>
      <c r="BO529" s="31"/>
      <c r="BP529" s="31"/>
      <c r="BQ529" s="31"/>
      <c r="BR529" s="31"/>
      <c r="BS529" s="31"/>
      <c r="BT529" s="31"/>
    </row>
    <row r="530">
      <c r="A530" s="118"/>
      <c r="B530" s="61"/>
      <c r="C530" s="71"/>
      <c r="D530" s="71"/>
      <c r="E530" s="82"/>
      <c r="F530" s="82"/>
      <c r="G530" s="71"/>
      <c r="H530" s="71"/>
      <c r="I530" s="82"/>
      <c r="J530" s="71"/>
      <c r="K530" s="71"/>
      <c r="L530" s="71"/>
      <c r="M530" s="82"/>
      <c r="N530" s="84"/>
      <c r="O530" s="71"/>
      <c r="P530" s="61"/>
      <c r="Q530" s="61"/>
      <c r="R530" s="61"/>
      <c r="S530" s="61"/>
      <c r="T530" s="119"/>
      <c r="U530" s="61"/>
      <c r="V530" s="84"/>
      <c r="W530" s="84"/>
      <c r="X530" s="84"/>
      <c r="Y530" s="82"/>
      <c r="Z530" s="84"/>
      <c r="AA530" s="84"/>
      <c r="AB530" s="84"/>
      <c r="AC530" s="84"/>
      <c r="AD530" s="84"/>
      <c r="AE530" s="84"/>
      <c r="AF530" s="84"/>
      <c r="AG530" s="84"/>
      <c r="AH530" s="31"/>
      <c r="AI530" s="31"/>
      <c r="AJ530" s="31"/>
      <c r="AK530" s="31"/>
      <c r="AL530" s="31"/>
      <c r="AM530" s="84"/>
      <c r="AN530" s="82"/>
      <c r="AO530" s="71"/>
      <c r="AP530" s="71"/>
      <c r="AQ530" s="31"/>
      <c r="AR530" s="31"/>
      <c r="AS530" s="31"/>
      <c r="AT530" s="31"/>
      <c r="AU530" s="31"/>
      <c r="AV530" s="31"/>
      <c r="AW530" s="31"/>
      <c r="AX530" s="31"/>
      <c r="AY530" s="31"/>
      <c r="AZ530" s="31"/>
      <c r="BA530" s="33"/>
      <c r="BB530" s="33"/>
      <c r="BC530" s="31"/>
      <c r="BD530" s="31"/>
      <c r="BE530" s="31"/>
      <c r="BF530" s="31"/>
      <c r="BG530" s="31"/>
      <c r="BH530" s="31"/>
      <c r="BI530" s="31"/>
      <c r="BJ530" s="31"/>
      <c r="BK530" s="31"/>
      <c r="BL530" s="31"/>
      <c r="BM530" s="31"/>
      <c r="BN530" s="31"/>
      <c r="BO530" s="31"/>
      <c r="BP530" s="31"/>
      <c r="BQ530" s="31"/>
      <c r="BR530" s="31"/>
      <c r="BS530" s="31"/>
      <c r="BT530" s="31"/>
    </row>
    <row r="531">
      <c r="A531" s="118"/>
      <c r="B531" s="61"/>
      <c r="C531" s="71"/>
      <c r="D531" s="71"/>
      <c r="E531" s="82"/>
      <c r="F531" s="82"/>
      <c r="G531" s="71"/>
      <c r="H531" s="71"/>
      <c r="I531" s="82"/>
      <c r="J531" s="71"/>
      <c r="K531" s="71"/>
      <c r="L531" s="71"/>
      <c r="M531" s="82"/>
      <c r="N531" s="84"/>
      <c r="O531" s="71"/>
      <c r="P531" s="61"/>
      <c r="Q531" s="61"/>
      <c r="R531" s="61"/>
      <c r="S531" s="61"/>
      <c r="T531" s="119"/>
      <c r="U531" s="61"/>
      <c r="V531" s="84"/>
      <c r="W531" s="84"/>
      <c r="X531" s="84"/>
      <c r="Y531" s="82"/>
      <c r="Z531" s="84"/>
      <c r="AA531" s="84"/>
      <c r="AB531" s="84"/>
      <c r="AC531" s="84"/>
      <c r="AD531" s="84"/>
      <c r="AE531" s="84"/>
      <c r="AF531" s="84"/>
      <c r="AG531" s="84"/>
      <c r="AH531" s="31"/>
      <c r="AI531" s="31"/>
      <c r="AJ531" s="31"/>
      <c r="AK531" s="31"/>
      <c r="AL531" s="31"/>
      <c r="AM531" s="84"/>
      <c r="AN531" s="82"/>
      <c r="AO531" s="71"/>
      <c r="AP531" s="71"/>
      <c r="AQ531" s="31"/>
      <c r="AR531" s="31"/>
      <c r="AS531" s="31"/>
      <c r="AT531" s="31"/>
      <c r="AU531" s="31"/>
      <c r="AV531" s="31"/>
      <c r="AW531" s="31"/>
      <c r="AX531" s="31"/>
      <c r="AY531" s="31"/>
      <c r="AZ531" s="31"/>
      <c r="BA531" s="33"/>
      <c r="BB531" s="33"/>
      <c r="BC531" s="31"/>
      <c r="BD531" s="31"/>
      <c r="BE531" s="31"/>
      <c r="BF531" s="31"/>
      <c r="BG531" s="31"/>
      <c r="BH531" s="31"/>
      <c r="BI531" s="31"/>
      <c r="BJ531" s="31"/>
      <c r="BK531" s="31"/>
      <c r="BL531" s="31"/>
      <c r="BM531" s="31"/>
      <c r="BN531" s="31"/>
      <c r="BO531" s="31"/>
      <c r="BP531" s="31"/>
      <c r="BQ531" s="31"/>
      <c r="BR531" s="31"/>
      <c r="BS531" s="31"/>
      <c r="BT531" s="31"/>
    </row>
    <row r="532">
      <c r="A532" s="118"/>
      <c r="B532" s="61"/>
      <c r="C532" s="71"/>
      <c r="D532" s="71"/>
      <c r="E532" s="82"/>
      <c r="F532" s="82"/>
      <c r="G532" s="71"/>
      <c r="H532" s="71"/>
      <c r="I532" s="82"/>
      <c r="J532" s="71"/>
      <c r="K532" s="71"/>
      <c r="L532" s="71"/>
      <c r="M532" s="82"/>
      <c r="N532" s="84"/>
      <c r="O532" s="71"/>
      <c r="P532" s="61"/>
      <c r="Q532" s="61"/>
      <c r="R532" s="61"/>
      <c r="S532" s="61"/>
      <c r="T532" s="119"/>
      <c r="U532" s="61"/>
      <c r="V532" s="84"/>
      <c r="W532" s="84"/>
      <c r="X532" s="84"/>
      <c r="Y532" s="82"/>
      <c r="Z532" s="84"/>
      <c r="AA532" s="84"/>
      <c r="AB532" s="84"/>
      <c r="AC532" s="84"/>
      <c r="AD532" s="84"/>
      <c r="AE532" s="84"/>
      <c r="AF532" s="84"/>
      <c r="AG532" s="84"/>
      <c r="AH532" s="31"/>
      <c r="AI532" s="31"/>
      <c r="AJ532" s="31"/>
      <c r="AK532" s="31"/>
      <c r="AL532" s="31"/>
      <c r="AM532" s="84"/>
      <c r="AN532" s="82"/>
      <c r="AO532" s="71"/>
      <c r="AP532" s="71"/>
      <c r="AQ532" s="31"/>
      <c r="AR532" s="31"/>
      <c r="AS532" s="31"/>
      <c r="AT532" s="31"/>
      <c r="AU532" s="31"/>
      <c r="AV532" s="31"/>
      <c r="AW532" s="31"/>
      <c r="AX532" s="31"/>
      <c r="AY532" s="31"/>
      <c r="AZ532" s="31"/>
      <c r="BA532" s="33"/>
      <c r="BB532" s="33"/>
      <c r="BC532" s="31"/>
      <c r="BD532" s="31"/>
      <c r="BE532" s="31"/>
      <c r="BF532" s="31"/>
      <c r="BG532" s="31"/>
      <c r="BH532" s="31"/>
      <c r="BI532" s="31"/>
      <c r="BJ532" s="31"/>
      <c r="BK532" s="31"/>
      <c r="BL532" s="31"/>
      <c r="BM532" s="31"/>
      <c r="BN532" s="31"/>
      <c r="BO532" s="31"/>
      <c r="BP532" s="31"/>
      <c r="BQ532" s="31"/>
      <c r="BR532" s="31"/>
      <c r="BS532" s="31"/>
      <c r="BT532" s="31"/>
    </row>
    <row r="533">
      <c r="A533" s="118"/>
      <c r="B533" s="61"/>
      <c r="C533" s="71"/>
      <c r="D533" s="71"/>
      <c r="E533" s="82"/>
      <c r="F533" s="82"/>
      <c r="G533" s="71"/>
      <c r="H533" s="71"/>
      <c r="I533" s="82"/>
      <c r="J533" s="71"/>
      <c r="K533" s="71"/>
      <c r="L533" s="71"/>
      <c r="M533" s="82"/>
      <c r="N533" s="84"/>
      <c r="O533" s="71"/>
      <c r="P533" s="61"/>
      <c r="Q533" s="61"/>
      <c r="R533" s="61"/>
      <c r="S533" s="61"/>
      <c r="T533" s="119"/>
      <c r="U533" s="61"/>
      <c r="V533" s="84"/>
      <c r="W533" s="84"/>
      <c r="X533" s="84"/>
      <c r="Y533" s="82"/>
      <c r="Z533" s="84"/>
      <c r="AA533" s="84"/>
      <c r="AB533" s="84"/>
      <c r="AC533" s="84"/>
      <c r="AD533" s="84"/>
      <c r="AE533" s="84"/>
      <c r="AF533" s="84"/>
      <c r="AG533" s="84"/>
      <c r="AH533" s="31"/>
      <c r="AI533" s="31"/>
      <c r="AJ533" s="31"/>
      <c r="AK533" s="31"/>
      <c r="AL533" s="31"/>
      <c r="AM533" s="84"/>
      <c r="AN533" s="82"/>
      <c r="AO533" s="71"/>
      <c r="AP533" s="71"/>
      <c r="AQ533" s="31"/>
      <c r="AR533" s="31"/>
      <c r="AS533" s="31"/>
      <c r="AT533" s="31"/>
      <c r="AU533" s="31"/>
      <c r="AV533" s="31"/>
      <c r="AW533" s="31"/>
      <c r="AX533" s="31"/>
      <c r="AY533" s="31"/>
      <c r="AZ533" s="31"/>
      <c r="BA533" s="33"/>
      <c r="BB533" s="33"/>
      <c r="BC533" s="31"/>
      <c r="BD533" s="31"/>
      <c r="BE533" s="31"/>
      <c r="BF533" s="31"/>
      <c r="BG533" s="31"/>
      <c r="BH533" s="31"/>
      <c r="BI533" s="31"/>
      <c r="BJ533" s="31"/>
      <c r="BK533" s="31"/>
      <c r="BL533" s="31"/>
      <c r="BM533" s="31"/>
      <c r="BN533" s="31"/>
      <c r="BO533" s="31"/>
      <c r="BP533" s="31"/>
      <c r="BQ533" s="31"/>
      <c r="BR533" s="31"/>
      <c r="BS533" s="31"/>
      <c r="BT533" s="31"/>
    </row>
    <row r="534">
      <c r="A534" s="118"/>
      <c r="B534" s="61"/>
      <c r="C534" s="71"/>
      <c r="D534" s="71"/>
      <c r="E534" s="82"/>
      <c r="F534" s="82"/>
      <c r="G534" s="71"/>
      <c r="H534" s="71"/>
      <c r="I534" s="82"/>
      <c r="J534" s="71"/>
      <c r="K534" s="71"/>
      <c r="L534" s="71"/>
      <c r="M534" s="82"/>
      <c r="N534" s="84"/>
      <c r="O534" s="71"/>
      <c r="P534" s="61"/>
      <c r="Q534" s="61"/>
      <c r="R534" s="61"/>
      <c r="S534" s="61"/>
      <c r="T534" s="119"/>
      <c r="U534" s="61"/>
      <c r="V534" s="84"/>
      <c r="W534" s="84"/>
      <c r="X534" s="84"/>
      <c r="Y534" s="82"/>
      <c r="Z534" s="84"/>
      <c r="AA534" s="84"/>
      <c r="AB534" s="84"/>
      <c r="AC534" s="84"/>
      <c r="AD534" s="84"/>
      <c r="AE534" s="84"/>
      <c r="AF534" s="84"/>
      <c r="AG534" s="84"/>
      <c r="AH534" s="31"/>
      <c r="AI534" s="31"/>
      <c r="AJ534" s="31"/>
      <c r="AK534" s="31"/>
      <c r="AL534" s="31"/>
      <c r="AM534" s="84"/>
      <c r="AN534" s="82"/>
      <c r="AO534" s="71"/>
      <c r="AP534" s="71"/>
      <c r="AQ534" s="31"/>
      <c r="AR534" s="31"/>
      <c r="AS534" s="31"/>
      <c r="AT534" s="31"/>
      <c r="AU534" s="31"/>
      <c r="AV534" s="31"/>
      <c r="AW534" s="31"/>
      <c r="AX534" s="31"/>
      <c r="AY534" s="31"/>
      <c r="AZ534" s="31"/>
      <c r="BA534" s="33"/>
      <c r="BB534" s="33"/>
      <c r="BC534" s="31"/>
      <c r="BD534" s="31"/>
      <c r="BE534" s="31"/>
      <c r="BF534" s="31"/>
      <c r="BG534" s="31"/>
      <c r="BH534" s="31"/>
      <c r="BI534" s="31"/>
      <c r="BJ534" s="31"/>
      <c r="BK534" s="31"/>
      <c r="BL534" s="31"/>
      <c r="BM534" s="31"/>
      <c r="BN534" s="31"/>
      <c r="BO534" s="31"/>
      <c r="BP534" s="31"/>
      <c r="BQ534" s="31"/>
      <c r="BR534" s="31"/>
      <c r="BS534" s="31"/>
      <c r="BT534" s="31"/>
    </row>
    <row r="535">
      <c r="A535" s="118"/>
      <c r="B535" s="61"/>
      <c r="C535" s="71"/>
      <c r="D535" s="71"/>
      <c r="E535" s="82"/>
      <c r="F535" s="82"/>
      <c r="G535" s="71"/>
      <c r="H535" s="71"/>
      <c r="I535" s="82"/>
      <c r="J535" s="71"/>
      <c r="K535" s="71"/>
      <c r="L535" s="71"/>
      <c r="M535" s="82"/>
      <c r="N535" s="84"/>
      <c r="O535" s="71"/>
      <c r="P535" s="61"/>
      <c r="Q535" s="61"/>
      <c r="R535" s="61"/>
      <c r="S535" s="61"/>
      <c r="T535" s="119"/>
      <c r="U535" s="61"/>
      <c r="V535" s="84"/>
      <c r="W535" s="84"/>
      <c r="X535" s="84"/>
      <c r="Y535" s="82"/>
      <c r="Z535" s="84"/>
      <c r="AA535" s="84"/>
      <c r="AB535" s="84"/>
      <c r="AC535" s="84"/>
      <c r="AD535" s="84"/>
      <c r="AE535" s="84"/>
      <c r="AF535" s="84"/>
      <c r="AG535" s="84"/>
      <c r="AH535" s="31"/>
      <c r="AI535" s="31"/>
      <c r="AJ535" s="31"/>
      <c r="AK535" s="31"/>
      <c r="AL535" s="31"/>
      <c r="AM535" s="84"/>
      <c r="AN535" s="82"/>
      <c r="AO535" s="71"/>
      <c r="AP535" s="71"/>
      <c r="AQ535" s="31"/>
      <c r="AR535" s="31"/>
      <c r="AS535" s="31"/>
      <c r="AT535" s="31"/>
      <c r="AU535" s="31"/>
      <c r="AV535" s="31"/>
      <c r="AW535" s="31"/>
      <c r="AX535" s="31"/>
      <c r="AY535" s="31"/>
      <c r="AZ535" s="31"/>
      <c r="BA535" s="33"/>
      <c r="BB535" s="33"/>
      <c r="BC535" s="31"/>
      <c r="BD535" s="31"/>
      <c r="BE535" s="31"/>
      <c r="BF535" s="31"/>
      <c r="BG535" s="31"/>
      <c r="BH535" s="31"/>
      <c r="BI535" s="31"/>
      <c r="BJ535" s="31"/>
      <c r="BK535" s="31"/>
      <c r="BL535" s="31"/>
      <c r="BM535" s="31"/>
      <c r="BN535" s="31"/>
      <c r="BO535" s="31"/>
      <c r="BP535" s="31"/>
      <c r="BQ535" s="31"/>
      <c r="BR535" s="31"/>
      <c r="BS535" s="31"/>
      <c r="BT535" s="31"/>
    </row>
    <row r="536">
      <c r="A536" s="118"/>
      <c r="B536" s="61"/>
      <c r="C536" s="71"/>
      <c r="D536" s="71"/>
      <c r="E536" s="82"/>
      <c r="F536" s="82"/>
      <c r="G536" s="71"/>
      <c r="H536" s="71"/>
      <c r="I536" s="82"/>
      <c r="J536" s="71"/>
      <c r="K536" s="71"/>
      <c r="L536" s="71"/>
      <c r="M536" s="82"/>
      <c r="N536" s="84"/>
      <c r="O536" s="71"/>
      <c r="P536" s="61"/>
      <c r="Q536" s="61"/>
      <c r="R536" s="61"/>
      <c r="S536" s="61"/>
      <c r="T536" s="119"/>
      <c r="U536" s="61"/>
      <c r="V536" s="84"/>
      <c r="W536" s="84"/>
      <c r="X536" s="84"/>
      <c r="Y536" s="82"/>
      <c r="Z536" s="84"/>
      <c r="AA536" s="84"/>
      <c r="AB536" s="84"/>
      <c r="AC536" s="84"/>
      <c r="AD536" s="84"/>
      <c r="AE536" s="84"/>
      <c r="AF536" s="84"/>
      <c r="AG536" s="84"/>
      <c r="AH536" s="31"/>
      <c r="AI536" s="31"/>
      <c r="AJ536" s="31"/>
      <c r="AK536" s="31"/>
      <c r="AL536" s="31"/>
      <c r="AM536" s="84"/>
      <c r="AN536" s="82"/>
      <c r="AO536" s="71"/>
      <c r="AP536" s="71"/>
      <c r="AQ536" s="31"/>
      <c r="AR536" s="31"/>
      <c r="AS536" s="31"/>
      <c r="AT536" s="31"/>
      <c r="AU536" s="31"/>
      <c r="AV536" s="31"/>
      <c r="AW536" s="31"/>
      <c r="AX536" s="31"/>
      <c r="AY536" s="31"/>
      <c r="AZ536" s="31"/>
      <c r="BA536" s="33"/>
      <c r="BB536" s="33"/>
      <c r="BC536" s="31"/>
      <c r="BD536" s="31"/>
      <c r="BE536" s="31"/>
      <c r="BF536" s="31"/>
      <c r="BG536" s="31"/>
      <c r="BH536" s="31"/>
      <c r="BI536" s="31"/>
      <c r="BJ536" s="31"/>
      <c r="BK536" s="31"/>
      <c r="BL536" s="31"/>
      <c r="BM536" s="31"/>
      <c r="BN536" s="31"/>
      <c r="BO536" s="31"/>
      <c r="BP536" s="31"/>
      <c r="BQ536" s="31"/>
      <c r="BR536" s="31"/>
      <c r="BS536" s="31"/>
      <c r="BT536" s="31"/>
    </row>
    <row r="537">
      <c r="A537" s="118"/>
      <c r="B537" s="61"/>
      <c r="C537" s="71"/>
      <c r="D537" s="71"/>
      <c r="E537" s="82"/>
      <c r="F537" s="82"/>
      <c r="G537" s="71"/>
      <c r="H537" s="71"/>
      <c r="I537" s="82"/>
      <c r="J537" s="71"/>
      <c r="K537" s="71"/>
      <c r="L537" s="71"/>
      <c r="M537" s="82"/>
      <c r="N537" s="84"/>
      <c r="O537" s="71"/>
      <c r="P537" s="61"/>
      <c r="Q537" s="61"/>
      <c r="R537" s="61"/>
      <c r="S537" s="61"/>
      <c r="T537" s="119"/>
      <c r="U537" s="61"/>
      <c r="V537" s="84"/>
      <c r="W537" s="84"/>
      <c r="X537" s="84"/>
      <c r="Y537" s="82"/>
      <c r="Z537" s="84"/>
      <c r="AA537" s="84"/>
      <c r="AB537" s="84"/>
      <c r="AC537" s="84"/>
      <c r="AD537" s="84"/>
      <c r="AE537" s="84"/>
      <c r="AF537" s="84"/>
      <c r="AG537" s="84"/>
      <c r="AH537" s="31"/>
      <c r="AI537" s="31"/>
      <c r="AJ537" s="31"/>
      <c r="AK537" s="31"/>
      <c r="AL537" s="31"/>
      <c r="AM537" s="84"/>
      <c r="AN537" s="82"/>
      <c r="AO537" s="71"/>
      <c r="AP537" s="71"/>
      <c r="AQ537" s="31"/>
      <c r="AR537" s="31"/>
      <c r="AS537" s="31"/>
      <c r="AT537" s="31"/>
      <c r="AU537" s="31"/>
      <c r="AV537" s="31"/>
      <c r="AW537" s="31"/>
      <c r="AX537" s="31"/>
      <c r="AY537" s="31"/>
      <c r="AZ537" s="31"/>
      <c r="BA537" s="33"/>
      <c r="BB537" s="33"/>
      <c r="BC537" s="31"/>
      <c r="BD537" s="31"/>
      <c r="BE537" s="31"/>
      <c r="BF537" s="31"/>
      <c r="BG537" s="31"/>
      <c r="BH537" s="31"/>
      <c r="BI537" s="31"/>
      <c r="BJ537" s="31"/>
      <c r="BK537" s="31"/>
      <c r="BL537" s="31"/>
      <c r="BM537" s="31"/>
      <c r="BN537" s="31"/>
      <c r="BO537" s="31"/>
      <c r="BP537" s="31"/>
      <c r="BQ537" s="31"/>
      <c r="BR537" s="31"/>
      <c r="BS537" s="31"/>
      <c r="BT537" s="31"/>
    </row>
    <row r="538">
      <c r="A538" s="118"/>
      <c r="B538" s="61"/>
      <c r="C538" s="71"/>
      <c r="D538" s="71"/>
      <c r="E538" s="82"/>
      <c r="F538" s="82"/>
      <c r="G538" s="71"/>
      <c r="H538" s="71"/>
      <c r="I538" s="82"/>
      <c r="J538" s="71"/>
      <c r="K538" s="71"/>
      <c r="L538" s="71"/>
      <c r="M538" s="82"/>
      <c r="N538" s="84"/>
      <c r="O538" s="71"/>
      <c r="P538" s="61"/>
      <c r="Q538" s="61"/>
      <c r="R538" s="61"/>
      <c r="S538" s="61"/>
      <c r="T538" s="119"/>
      <c r="U538" s="61"/>
      <c r="V538" s="84"/>
      <c r="W538" s="84"/>
      <c r="X538" s="84"/>
      <c r="Y538" s="82"/>
      <c r="Z538" s="84"/>
      <c r="AA538" s="84"/>
      <c r="AB538" s="84"/>
      <c r="AC538" s="84"/>
      <c r="AD538" s="84"/>
      <c r="AE538" s="84"/>
      <c r="AF538" s="84"/>
      <c r="AG538" s="84"/>
      <c r="AH538" s="31"/>
      <c r="AI538" s="31"/>
      <c r="AJ538" s="31"/>
      <c r="AK538" s="31"/>
      <c r="AL538" s="31"/>
      <c r="AM538" s="84"/>
      <c r="AN538" s="82"/>
      <c r="AO538" s="71"/>
      <c r="AP538" s="71"/>
      <c r="AQ538" s="31"/>
      <c r="AR538" s="31"/>
      <c r="AS538" s="31"/>
      <c r="AT538" s="31"/>
      <c r="AU538" s="31"/>
      <c r="AV538" s="31"/>
      <c r="AW538" s="31"/>
      <c r="AX538" s="31"/>
      <c r="AY538" s="31"/>
      <c r="AZ538" s="31"/>
      <c r="BA538" s="33"/>
      <c r="BB538" s="33"/>
      <c r="BC538" s="31"/>
      <c r="BD538" s="31"/>
      <c r="BE538" s="31"/>
      <c r="BF538" s="31"/>
      <c r="BG538" s="31"/>
      <c r="BH538" s="31"/>
      <c r="BI538" s="31"/>
      <c r="BJ538" s="31"/>
      <c r="BK538" s="31"/>
      <c r="BL538" s="31"/>
      <c r="BM538" s="31"/>
      <c r="BN538" s="31"/>
      <c r="BO538" s="31"/>
      <c r="BP538" s="31"/>
      <c r="BQ538" s="31"/>
      <c r="BR538" s="31"/>
      <c r="BS538" s="31"/>
      <c r="BT538" s="31"/>
    </row>
    <row r="539">
      <c r="A539" s="118"/>
      <c r="B539" s="61"/>
      <c r="C539" s="71"/>
      <c r="D539" s="71"/>
      <c r="E539" s="82"/>
      <c r="F539" s="82"/>
      <c r="G539" s="71"/>
      <c r="H539" s="71"/>
      <c r="I539" s="82"/>
      <c r="J539" s="71"/>
      <c r="K539" s="71"/>
      <c r="L539" s="71"/>
      <c r="M539" s="82"/>
      <c r="N539" s="84"/>
      <c r="O539" s="71"/>
      <c r="P539" s="61"/>
      <c r="Q539" s="61"/>
      <c r="R539" s="61"/>
      <c r="S539" s="61"/>
      <c r="T539" s="119"/>
      <c r="U539" s="61"/>
      <c r="V539" s="84"/>
      <c r="W539" s="84"/>
      <c r="X539" s="84"/>
      <c r="Y539" s="82"/>
      <c r="Z539" s="84"/>
      <c r="AA539" s="84"/>
      <c r="AB539" s="84"/>
      <c r="AC539" s="84"/>
      <c r="AD539" s="84"/>
      <c r="AE539" s="84"/>
      <c r="AF539" s="84"/>
      <c r="AG539" s="84"/>
      <c r="AH539" s="31"/>
      <c r="AI539" s="31"/>
      <c r="AJ539" s="31"/>
      <c r="AK539" s="31"/>
      <c r="AL539" s="31"/>
      <c r="AM539" s="84"/>
      <c r="AN539" s="82"/>
      <c r="AO539" s="71"/>
      <c r="AP539" s="71"/>
      <c r="AQ539" s="31"/>
      <c r="AR539" s="31"/>
      <c r="AS539" s="31"/>
      <c r="AT539" s="31"/>
      <c r="AU539" s="31"/>
      <c r="AV539" s="31"/>
      <c r="AW539" s="31"/>
      <c r="AX539" s="31"/>
      <c r="AY539" s="31"/>
      <c r="AZ539" s="31"/>
      <c r="BA539" s="33"/>
      <c r="BB539" s="33"/>
      <c r="BC539" s="31"/>
      <c r="BD539" s="31"/>
      <c r="BE539" s="31"/>
      <c r="BF539" s="31"/>
      <c r="BG539" s="31"/>
      <c r="BH539" s="31"/>
      <c r="BI539" s="31"/>
      <c r="BJ539" s="31"/>
      <c r="BK539" s="31"/>
      <c r="BL539" s="31"/>
      <c r="BM539" s="31"/>
      <c r="BN539" s="31"/>
      <c r="BO539" s="31"/>
      <c r="BP539" s="31"/>
      <c r="BQ539" s="31"/>
      <c r="BR539" s="31"/>
      <c r="BS539" s="31"/>
      <c r="BT539" s="31"/>
    </row>
    <row r="540">
      <c r="A540" s="118"/>
      <c r="B540" s="61"/>
      <c r="C540" s="71"/>
      <c r="D540" s="71"/>
      <c r="E540" s="82"/>
      <c r="F540" s="82"/>
      <c r="G540" s="71"/>
      <c r="H540" s="71"/>
      <c r="I540" s="82"/>
      <c r="J540" s="71"/>
      <c r="K540" s="71"/>
      <c r="L540" s="71"/>
      <c r="M540" s="82"/>
      <c r="N540" s="84"/>
      <c r="O540" s="71"/>
      <c r="P540" s="61"/>
      <c r="Q540" s="61"/>
      <c r="R540" s="61"/>
      <c r="S540" s="61"/>
      <c r="T540" s="119"/>
      <c r="U540" s="61"/>
      <c r="V540" s="84"/>
      <c r="W540" s="84"/>
      <c r="X540" s="84"/>
      <c r="Y540" s="82"/>
      <c r="Z540" s="84"/>
      <c r="AA540" s="84"/>
      <c r="AB540" s="84"/>
      <c r="AC540" s="84"/>
      <c r="AD540" s="84"/>
      <c r="AE540" s="84"/>
      <c r="AF540" s="84"/>
      <c r="AG540" s="84"/>
      <c r="AH540" s="31"/>
      <c r="AI540" s="31"/>
      <c r="AJ540" s="31"/>
      <c r="AK540" s="31"/>
      <c r="AL540" s="31"/>
      <c r="AM540" s="84"/>
      <c r="AN540" s="82"/>
      <c r="AO540" s="71"/>
      <c r="AP540" s="71"/>
      <c r="AQ540" s="31"/>
      <c r="AR540" s="31"/>
      <c r="AS540" s="31"/>
      <c r="AT540" s="31"/>
      <c r="AU540" s="31"/>
      <c r="AV540" s="31"/>
      <c r="AW540" s="31"/>
      <c r="AX540" s="31"/>
      <c r="AY540" s="31"/>
      <c r="AZ540" s="31"/>
      <c r="BA540" s="33"/>
      <c r="BB540" s="33"/>
      <c r="BC540" s="31"/>
      <c r="BD540" s="31"/>
      <c r="BE540" s="31"/>
      <c r="BF540" s="31"/>
      <c r="BG540" s="31"/>
      <c r="BH540" s="31"/>
      <c r="BI540" s="31"/>
      <c r="BJ540" s="31"/>
      <c r="BK540" s="31"/>
      <c r="BL540" s="31"/>
      <c r="BM540" s="31"/>
      <c r="BN540" s="31"/>
      <c r="BO540" s="31"/>
      <c r="BP540" s="31"/>
      <c r="BQ540" s="31"/>
      <c r="BR540" s="31"/>
      <c r="BS540" s="31"/>
      <c r="BT540" s="31"/>
    </row>
    <row r="541">
      <c r="A541" s="118"/>
      <c r="B541" s="61"/>
      <c r="C541" s="71"/>
      <c r="D541" s="71"/>
      <c r="E541" s="82"/>
      <c r="F541" s="82"/>
      <c r="G541" s="71"/>
      <c r="H541" s="71"/>
      <c r="I541" s="82"/>
      <c r="J541" s="71"/>
      <c r="K541" s="71"/>
      <c r="L541" s="71"/>
      <c r="M541" s="82"/>
      <c r="N541" s="84"/>
      <c r="O541" s="71"/>
      <c r="P541" s="61"/>
      <c r="Q541" s="61"/>
      <c r="R541" s="61"/>
      <c r="S541" s="61"/>
      <c r="T541" s="119"/>
      <c r="U541" s="61"/>
      <c r="V541" s="84"/>
      <c r="W541" s="84"/>
      <c r="X541" s="84"/>
      <c r="Y541" s="82"/>
      <c r="Z541" s="84"/>
      <c r="AA541" s="84"/>
      <c r="AB541" s="84"/>
      <c r="AC541" s="84"/>
      <c r="AD541" s="84"/>
      <c r="AE541" s="84"/>
      <c r="AF541" s="84"/>
      <c r="AG541" s="84"/>
      <c r="AH541" s="31"/>
      <c r="AI541" s="31"/>
      <c r="AJ541" s="31"/>
      <c r="AK541" s="31"/>
      <c r="AL541" s="31"/>
      <c r="AM541" s="84"/>
      <c r="AN541" s="82"/>
      <c r="AO541" s="71"/>
      <c r="AP541" s="71"/>
      <c r="AQ541" s="31"/>
      <c r="AR541" s="31"/>
      <c r="AS541" s="31"/>
      <c r="AT541" s="31"/>
      <c r="AU541" s="31"/>
      <c r="AV541" s="31"/>
      <c r="AW541" s="31"/>
      <c r="AX541" s="31"/>
      <c r="AY541" s="31"/>
      <c r="AZ541" s="31"/>
      <c r="BA541" s="33"/>
      <c r="BB541" s="33"/>
      <c r="BC541" s="31"/>
      <c r="BD541" s="31"/>
      <c r="BE541" s="31"/>
      <c r="BF541" s="31"/>
      <c r="BG541" s="31"/>
      <c r="BH541" s="31"/>
      <c r="BI541" s="31"/>
      <c r="BJ541" s="31"/>
      <c r="BK541" s="31"/>
      <c r="BL541" s="31"/>
      <c r="BM541" s="31"/>
      <c r="BN541" s="31"/>
      <c r="BO541" s="31"/>
      <c r="BP541" s="31"/>
      <c r="BQ541" s="31"/>
      <c r="BR541" s="31"/>
      <c r="BS541" s="31"/>
      <c r="BT541" s="31"/>
    </row>
    <row r="542">
      <c r="A542" s="118"/>
      <c r="B542" s="61"/>
      <c r="C542" s="71"/>
      <c r="D542" s="71"/>
      <c r="E542" s="82"/>
      <c r="F542" s="82"/>
      <c r="G542" s="71"/>
      <c r="H542" s="71"/>
      <c r="I542" s="82"/>
      <c r="J542" s="71"/>
      <c r="K542" s="71"/>
      <c r="L542" s="71"/>
      <c r="M542" s="82"/>
      <c r="N542" s="84"/>
      <c r="O542" s="71"/>
      <c r="P542" s="61"/>
      <c r="Q542" s="61"/>
      <c r="R542" s="61"/>
      <c r="S542" s="61"/>
      <c r="T542" s="119"/>
      <c r="U542" s="61"/>
      <c r="V542" s="84"/>
      <c r="W542" s="84"/>
      <c r="X542" s="84"/>
      <c r="Y542" s="82"/>
      <c r="Z542" s="84"/>
      <c r="AA542" s="84"/>
      <c r="AB542" s="84"/>
      <c r="AC542" s="84"/>
      <c r="AD542" s="84"/>
      <c r="AE542" s="84"/>
      <c r="AF542" s="84"/>
      <c r="AG542" s="84"/>
      <c r="AH542" s="31"/>
      <c r="AI542" s="31"/>
      <c r="AJ542" s="31"/>
      <c r="AK542" s="31"/>
      <c r="AL542" s="31"/>
      <c r="AM542" s="84"/>
      <c r="AN542" s="82"/>
      <c r="AO542" s="71"/>
      <c r="AP542" s="71"/>
      <c r="AQ542" s="31"/>
      <c r="AR542" s="31"/>
      <c r="AS542" s="31"/>
      <c r="AT542" s="31"/>
      <c r="AU542" s="31"/>
      <c r="AV542" s="31"/>
      <c r="AW542" s="31"/>
      <c r="AX542" s="31"/>
      <c r="AY542" s="31"/>
      <c r="AZ542" s="31"/>
      <c r="BA542" s="33"/>
      <c r="BB542" s="33"/>
      <c r="BC542" s="31"/>
      <c r="BD542" s="31"/>
      <c r="BE542" s="31"/>
      <c r="BF542" s="31"/>
      <c r="BG542" s="31"/>
      <c r="BH542" s="31"/>
      <c r="BI542" s="31"/>
      <c r="BJ542" s="31"/>
      <c r="BK542" s="31"/>
      <c r="BL542" s="31"/>
      <c r="BM542" s="31"/>
      <c r="BN542" s="31"/>
      <c r="BO542" s="31"/>
      <c r="BP542" s="31"/>
      <c r="BQ542" s="31"/>
      <c r="BR542" s="31"/>
      <c r="BS542" s="31"/>
      <c r="BT542" s="31"/>
    </row>
    <row r="543">
      <c r="A543" s="118"/>
      <c r="B543" s="61"/>
      <c r="C543" s="71"/>
      <c r="D543" s="71"/>
      <c r="E543" s="82"/>
      <c r="F543" s="82"/>
      <c r="G543" s="71"/>
      <c r="H543" s="71"/>
      <c r="I543" s="82"/>
      <c r="J543" s="71"/>
      <c r="K543" s="71"/>
      <c r="L543" s="71"/>
      <c r="M543" s="82"/>
      <c r="N543" s="84"/>
      <c r="O543" s="71"/>
      <c r="P543" s="61"/>
      <c r="Q543" s="61"/>
      <c r="R543" s="61"/>
      <c r="S543" s="61"/>
      <c r="T543" s="119"/>
      <c r="U543" s="61"/>
      <c r="V543" s="84"/>
      <c r="W543" s="84"/>
      <c r="X543" s="84"/>
      <c r="Y543" s="82"/>
      <c r="Z543" s="84"/>
      <c r="AA543" s="84"/>
      <c r="AB543" s="84"/>
      <c r="AC543" s="84"/>
      <c r="AD543" s="84"/>
      <c r="AE543" s="84"/>
      <c r="AF543" s="84"/>
      <c r="AG543" s="84"/>
      <c r="AH543" s="31"/>
      <c r="AI543" s="31"/>
      <c r="AJ543" s="31"/>
      <c r="AK543" s="31"/>
      <c r="AL543" s="31"/>
      <c r="AM543" s="84"/>
      <c r="AN543" s="82"/>
      <c r="AO543" s="71"/>
      <c r="AP543" s="71"/>
      <c r="AQ543" s="31"/>
      <c r="AR543" s="31"/>
      <c r="AS543" s="31"/>
      <c r="AT543" s="31"/>
      <c r="AU543" s="31"/>
      <c r="AV543" s="31"/>
      <c r="AW543" s="31"/>
      <c r="AX543" s="31"/>
      <c r="AY543" s="31"/>
      <c r="AZ543" s="31"/>
      <c r="BA543" s="33"/>
      <c r="BB543" s="33"/>
      <c r="BC543" s="31"/>
      <c r="BD543" s="31"/>
      <c r="BE543" s="31"/>
      <c r="BF543" s="31"/>
      <c r="BG543" s="31"/>
      <c r="BH543" s="31"/>
      <c r="BI543" s="31"/>
      <c r="BJ543" s="31"/>
      <c r="BK543" s="31"/>
      <c r="BL543" s="31"/>
      <c r="BM543" s="31"/>
      <c r="BN543" s="31"/>
      <c r="BO543" s="31"/>
      <c r="BP543" s="31"/>
      <c r="BQ543" s="31"/>
      <c r="BR543" s="31"/>
      <c r="BS543" s="31"/>
      <c r="BT543" s="31"/>
    </row>
    <row r="544">
      <c r="A544" s="118"/>
      <c r="B544" s="61"/>
      <c r="C544" s="71"/>
      <c r="D544" s="71"/>
      <c r="E544" s="82"/>
      <c r="F544" s="82"/>
      <c r="G544" s="71"/>
      <c r="H544" s="71"/>
      <c r="I544" s="82"/>
      <c r="J544" s="71"/>
      <c r="K544" s="71"/>
      <c r="L544" s="71"/>
      <c r="M544" s="82"/>
      <c r="N544" s="84"/>
      <c r="O544" s="71"/>
      <c r="P544" s="61"/>
      <c r="Q544" s="61"/>
      <c r="R544" s="61"/>
      <c r="S544" s="61"/>
      <c r="T544" s="119"/>
      <c r="U544" s="61"/>
      <c r="V544" s="84"/>
      <c r="W544" s="84"/>
      <c r="X544" s="84"/>
      <c r="Y544" s="82"/>
      <c r="Z544" s="84"/>
      <c r="AA544" s="84"/>
      <c r="AB544" s="84"/>
      <c r="AC544" s="84"/>
      <c r="AD544" s="84"/>
      <c r="AE544" s="84"/>
      <c r="AF544" s="84"/>
      <c r="AG544" s="84"/>
      <c r="AH544" s="31"/>
      <c r="AI544" s="31"/>
      <c r="AJ544" s="31"/>
      <c r="AK544" s="31"/>
      <c r="AL544" s="31"/>
      <c r="AM544" s="84"/>
      <c r="AN544" s="82"/>
      <c r="AO544" s="71"/>
      <c r="AP544" s="71"/>
      <c r="AQ544" s="31"/>
      <c r="AR544" s="31"/>
      <c r="AS544" s="31"/>
      <c r="AT544" s="31"/>
      <c r="AU544" s="31"/>
      <c r="AV544" s="31"/>
      <c r="AW544" s="31"/>
      <c r="AX544" s="31"/>
      <c r="AY544" s="31"/>
      <c r="AZ544" s="31"/>
      <c r="BA544" s="33"/>
      <c r="BB544" s="33"/>
      <c r="BC544" s="31"/>
      <c r="BD544" s="31"/>
      <c r="BE544" s="31"/>
      <c r="BF544" s="31"/>
      <c r="BG544" s="31"/>
      <c r="BH544" s="31"/>
      <c r="BI544" s="31"/>
      <c r="BJ544" s="31"/>
      <c r="BK544" s="31"/>
      <c r="BL544" s="31"/>
      <c r="BM544" s="31"/>
      <c r="BN544" s="31"/>
      <c r="BO544" s="31"/>
      <c r="BP544" s="31"/>
      <c r="BQ544" s="31"/>
      <c r="BR544" s="31"/>
      <c r="BS544" s="31"/>
      <c r="BT544" s="31"/>
    </row>
    <row r="545">
      <c r="A545" s="118"/>
      <c r="B545" s="61"/>
      <c r="C545" s="71"/>
      <c r="D545" s="71"/>
      <c r="E545" s="82"/>
      <c r="F545" s="82"/>
      <c r="G545" s="71"/>
      <c r="H545" s="71"/>
      <c r="I545" s="82"/>
      <c r="J545" s="71"/>
      <c r="K545" s="71"/>
      <c r="L545" s="71"/>
      <c r="M545" s="82"/>
      <c r="N545" s="84"/>
      <c r="O545" s="71"/>
      <c r="P545" s="61"/>
      <c r="Q545" s="61"/>
      <c r="R545" s="61"/>
      <c r="S545" s="61"/>
      <c r="T545" s="119"/>
      <c r="U545" s="61"/>
      <c r="V545" s="84"/>
      <c r="W545" s="84"/>
      <c r="X545" s="84"/>
      <c r="Y545" s="82"/>
      <c r="Z545" s="84"/>
      <c r="AA545" s="84"/>
      <c r="AB545" s="84"/>
      <c r="AC545" s="84"/>
      <c r="AD545" s="84"/>
      <c r="AE545" s="84"/>
      <c r="AF545" s="84"/>
      <c r="AG545" s="84"/>
      <c r="AH545" s="31"/>
      <c r="AI545" s="31"/>
      <c r="AJ545" s="31"/>
      <c r="AK545" s="31"/>
      <c r="AL545" s="31"/>
      <c r="AM545" s="84"/>
      <c r="AN545" s="82"/>
      <c r="AO545" s="71"/>
      <c r="AP545" s="71"/>
      <c r="AQ545" s="31"/>
      <c r="AR545" s="31"/>
      <c r="AS545" s="31"/>
      <c r="AT545" s="31"/>
      <c r="AU545" s="31"/>
      <c r="AV545" s="31"/>
      <c r="AW545" s="31"/>
      <c r="AX545" s="31"/>
      <c r="AY545" s="31"/>
      <c r="AZ545" s="31"/>
      <c r="BA545" s="33"/>
      <c r="BB545" s="33"/>
      <c r="BC545" s="31"/>
      <c r="BD545" s="31"/>
      <c r="BE545" s="31"/>
      <c r="BF545" s="31"/>
      <c r="BG545" s="31"/>
      <c r="BH545" s="31"/>
      <c r="BI545" s="31"/>
      <c r="BJ545" s="31"/>
      <c r="BK545" s="31"/>
      <c r="BL545" s="31"/>
      <c r="BM545" s="31"/>
      <c r="BN545" s="31"/>
      <c r="BO545" s="31"/>
      <c r="BP545" s="31"/>
      <c r="BQ545" s="31"/>
      <c r="BR545" s="31"/>
      <c r="BS545" s="31"/>
      <c r="BT545" s="31"/>
    </row>
    <row r="546">
      <c r="A546" s="118"/>
      <c r="B546" s="61"/>
      <c r="C546" s="71"/>
      <c r="D546" s="71"/>
      <c r="E546" s="82"/>
      <c r="F546" s="82"/>
      <c r="G546" s="71"/>
      <c r="H546" s="71"/>
      <c r="I546" s="82"/>
      <c r="J546" s="71"/>
      <c r="K546" s="71"/>
      <c r="L546" s="71"/>
      <c r="M546" s="82"/>
      <c r="N546" s="84"/>
      <c r="O546" s="71"/>
      <c r="P546" s="61"/>
      <c r="Q546" s="61"/>
      <c r="R546" s="61"/>
      <c r="S546" s="61"/>
      <c r="T546" s="119"/>
      <c r="U546" s="61"/>
      <c r="V546" s="84"/>
      <c r="W546" s="84"/>
      <c r="X546" s="84"/>
      <c r="Y546" s="82"/>
      <c r="Z546" s="84"/>
      <c r="AA546" s="84"/>
      <c r="AB546" s="84"/>
      <c r="AC546" s="84"/>
      <c r="AD546" s="84"/>
      <c r="AE546" s="84"/>
      <c r="AF546" s="84"/>
      <c r="AG546" s="84"/>
      <c r="AH546" s="31"/>
      <c r="AI546" s="31"/>
      <c r="AJ546" s="31"/>
      <c r="AK546" s="31"/>
      <c r="AL546" s="31"/>
      <c r="AM546" s="84"/>
      <c r="AN546" s="82"/>
      <c r="AO546" s="71"/>
      <c r="AP546" s="71"/>
      <c r="AQ546" s="31"/>
      <c r="AR546" s="31"/>
      <c r="AS546" s="31"/>
      <c r="AT546" s="31"/>
      <c r="AU546" s="31"/>
      <c r="AV546" s="31"/>
      <c r="AW546" s="31"/>
      <c r="AX546" s="31"/>
      <c r="AY546" s="31"/>
      <c r="AZ546" s="31"/>
      <c r="BA546" s="33"/>
      <c r="BB546" s="33"/>
      <c r="BC546" s="31"/>
      <c r="BD546" s="31"/>
      <c r="BE546" s="31"/>
      <c r="BF546" s="31"/>
      <c r="BG546" s="31"/>
      <c r="BH546" s="31"/>
      <c r="BI546" s="31"/>
      <c r="BJ546" s="31"/>
      <c r="BK546" s="31"/>
      <c r="BL546" s="31"/>
      <c r="BM546" s="31"/>
      <c r="BN546" s="31"/>
      <c r="BO546" s="31"/>
      <c r="BP546" s="31"/>
      <c r="BQ546" s="31"/>
      <c r="BR546" s="31"/>
      <c r="BS546" s="31"/>
      <c r="BT546" s="31"/>
    </row>
    <row r="547">
      <c r="A547" s="118"/>
      <c r="B547" s="61"/>
      <c r="C547" s="71"/>
      <c r="D547" s="71"/>
      <c r="E547" s="82"/>
      <c r="F547" s="82"/>
      <c r="G547" s="71"/>
      <c r="H547" s="71"/>
      <c r="I547" s="82"/>
      <c r="J547" s="71"/>
      <c r="K547" s="71"/>
      <c r="L547" s="71"/>
      <c r="M547" s="82"/>
      <c r="N547" s="84"/>
      <c r="O547" s="71"/>
      <c r="P547" s="61"/>
      <c r="Q547" s="61"/>
      <c r="R547" s="61"/>
      <c r="S547" s="61"/>
      <c r="T547" s="119"/>
      <c r="U547" s="61"/>
      <c r="V547" s="84"/>
      <c r="W547" s="84"/>
      <c r="X547" s="84"/>
      <c r="Y547" s="82"/>
      <c r="Z547" s="84"/>
      <c r="AA547" s="84"/>
      <c r="AB547" s="84"/>
      <c r="AC547" s="84"/>
      <c r="AD547" s="84"/>
      <c r="AE547" s="84"/>
      <c r="AF547" s="84"/>
      <c r="AG547" s="84"/>
      <c r="AH547" s="31"/>
      <c r="AI547" s="31"/>
      <c r="AJ547" s="31"/>
      <c r="AK547" s="31"/>
      <c r="AL547" s="31"/>
      <c r="AM547" s="84"/>
      <c r="AN547" s="82"/>
      <c r="AO547" s="71"/>
      <c r="AP547" s="71"/>
      <c r="AQ547" s="31"/>
      <c r="AR547" s="31"/>
      <c r="AS547" s="31"/>
      <c r="AT547" s="31"/>
      <c r="AU547" s="31"/>
      <c r="AV547" s="31"/>
      <c r="AW547" s="31"/>
      <c r="AX547" s="31"/>
      <c r="AY547" s="31"/>
      <c r="AZ547" s="31"/>
      <c r="BA547" s="33"/>
      <c r="BB547" s="33"/>
      <c r="BC547" s="31"/>
      <c r="BD547" s="31"/>
      <c r="BE547" s="31"/>
      <c r="BF547" s="31"/>
      <c r="BG547" s="31"/>
      <c r="BH547" s="31"/>
      <c r="BI547" s="31"/>
      <c r="BJ547" s="31"/>
      <c r="BK547" s="31"/>
      <c r="BL547" s="31"/>
      <c r="BM547" s="31"/>
      <c r="BN547" s="31"/>
      <c r="BO547" s="31"/>
      <c r="BP547" s="31"/>
      <c r="BQ547" s="31"/>
      <c r="BR547" s="31"/>
      <c r="BS547" s="31"/>
      <c r="BT547" s="31"/>
    </row>
    <row r="548">
      <c r="A548" s="118"/>
      <c r="B548" s="61"/>
      <c r="C548" s="71"/>
      <c r="D548" s="71"/>
      <c r="E548" s="82"/>
      <c r="F548" s="82"/>
      <c r="G548" s="71"/>
      <c r="H548" s="71"/>
      <c r="I548" s="82"/>
      <c r="J548" s="71"/>
      <c r="K548" s="71"/>
      <c r="L548" s="71"/>
      <c r="M548" s="82"/>
      <c r="N548" s="84"/>
      <c r="O548" s="71"/>
      <c r="P548" s="61"/>
      <c r="Q548" s="61"/>
      <c r="R548" s="61"/>
      <c r="S548" s="61"/>
      <c r="T548" s="119"/>
      <c r="U548" s="61"/>
      <c r="V548" s="84"/>
      <c r="W548" s="84"/>
      <c r="X548" s="84"/>
      <c r="Y548" s="82"/>
      <c r="Z548" s="84"/>
      <c r="AA548" s="84"/>
      <c r="AB548" s="84"/>
      <c r="AC548" s="84"/>
      <c r="AD548" s="84"/>
      <c r="AE548" s="84"/>
      <c r="AF548" s="84"/>
      <c r="AG548" s="84"/>
      <c r="AH548" s="31"/>
      <c r="AI548" s="31"/>
      <c r="AJ548" s="31"/>
      <c r="AK548" s="31"/>
      <c r="AL548" s="31"/>
      <c r="AM548" s="84"/>
      <c r="AN548" s="82"/>
      <c r="AO548" s="71"/>
      <c r="AP548" s="71"/>
      <c r="AQ548" s="31"/>
      <c r="AR548" s="31"/>
      <c r="AS548" s="31"/>
      <c r="AT548" s="31"/>
      <c r="AU548" s="31"/>
      <c r="AV548" s="31"/>
      <c r="AW548" s="31"/>
      <c r="AX548" s="31"/>
      <c r="AY548" s="31"/>
      <c r="AZ548" s="31"/>
      <c r="BA548" s="33"/>
      <c r="BB548" s="33"/>
      <c r="BC548" s="31"/>
      <c r="BD548" s="31"/>
      <c r="BE548" s="31"/>
      <c r="BF548" s="31"/>
      <c r="BG548" s="31"/>
      <c r="BH548" s="31"/>
      <c r="BI548" s="31"/>
      <c r="BJ548" s="31"/>
      <c r="BK548" s="31"/>
      <c r="BL548" s="31"/>
      <c r="BM548" s="31"/>
      <c r="BN548" s="31"/>
      <c r="BO548" s="31"/>
      <c r="BP548" s="31"/>
      <c r="BQ548" s="31"/>
      <c r="BR548" s="31"/>
      <c r="BS548" s="31"/>
      <c r="BT548" s="31"/>
    </row>
    <row r="549">
      <c r="A549" s="118"/>
      <c r="B549" s="61"/>
      <c r="C549" s="71"/>
      <c r="D549" s="71"/>
      <c r="E549" s="82"/>
      <c r="F549" s="82"/>
      <c r="G549" s="71"/>
      <c r="H549" s="71"/>
      <c r="I549" s="82"/>
      <c r="J549" s="71"/>
      <c r="K549" s="71"/>
      <c r="L549" s="71"/>
      <c r="M549" s="82"/>
      <c r="N549" s="84"/>
      <c r="O549" s="71"/>
      <c r="P549" s="61"/>
      <c r="Q549" s="61"/>
      <c r="R549" s="61"/>
      <c r="S549" s="61"/>
      <c r="T549" s="119"/>
      <c r="U549" s="61"/>
      <c r="V549" s="84"/>
      <c r="W549" s="84"/>
      <c r="X549" s="84"/>
      <c r="Y549" s="82"/>
      <c r="Z549" s="84"/>
      <c r="AA549" s="84"/>
      <c r="AB549" s="84"/>
      <c r="AC549" s="84"/>
      <c r="AD549" s="84"/>
      <c r="AE549" s="84"/>
      <c r="AF549" s="84"/>
      <c r="AG549" s="84"/>
      <c r="AH549" s="31"/>
      <c r="AI549" s="31"/>
      <c r="AJ549" s="31"/>
      <c r="AK549" s="31"/>
      <c r="AL549" s="31"/>
      <c r="AM549" s="84"/>
      <c r="AN549" s="82"/>
      <c r="AO549" s="71"/>
      <c r="AP549" s="71"/>
      <c r="AQ549" s="31"/>
      <c r="AR549" s="31"/>
      <c r="AS549" s="31"/>
      <c r="AT549" s="31"/>
      <c r="AU549" s="31"/>
      <c r="AV549" s="31"/>
      <c r="AW549" s="31"/>
      <c r="AX549" s="31"/>
      <c r="AY549" s="31"/>
      <c r="AZ549" s="31"/>
      <c r="BA549" s="33"/>
      <c r="BB549" s="33"/>
      <c r="BC549" s="31"/>
      <c r="BD549" s="31"/>
      <c r="BE549" s="31"/>
      <c r="BF549" s="31"/>
      <c r="BG549" s="31"/>
      <c r="BH549" s="31"/>
      <c r="BI549" s="31"/>
      <c r="BJ549" s="31"/>
      <c r="BK549" s="31"/>
      <c r="BL549" s="31"/>
      <c r="BM549" s="31"/>
      <c r="BN549" s="31"/>
      <c r="BO549" s="31"/>
      <c r="BP549" s="31"/>
      <c r="BQ549" s="31"/>
      <c r="BR549" s="31"/>
      <c r="BS549" s="31"/>
      <c r="BT549" s="31"/>
    </row>
    <row r="550">
      <c r="A550" s="118"/>
      <c r="B550" s="61"/>
      <c r="C550" s="71"/>
      <c r="D550" s="71"/>
      <c r="E550" s="82"/>
      <c r="F550" s="82"/>
      <c r="G550" s="71"/>
      <c r="H550" s="71"/>
      <c r="I550" s="82"/>
      <c r="J550" s="71"/>
      <c r="K550" s="71"/>
      <c r="L550" s="71"/>
      <c r="M550" s="82"/>
      <c r="N550" s="84"/>
      <c r="O550" s="71"/>
      <c r="P550" s="61"/>
      <c r="Q550" s="61"/>
      <c r="R550" s="61"/>
      <c r="S550" s="61"/>
      <c r="T550" s="119"/>
      <c r="U550" s="61"/>
      <c r="V550" s="84"/>
      <c r="W550" s="84"/>
      <c r="X550" s="84"/>
      <c r="Y550" s="82"/>
      <c r="Z550" s="84"/>
      <c r="AA550" s="84"/>
      <c r="AB550" s="84"/>
      <c r="AC550" s="84"/>
      <c r="AD550" s="84"/>
      <c r="AE550" s="84"/>
      <c r="AF550" s="84"/>
      <c r="AG550" s="84"/>
      <c r="AH550" s="31"/>
      <c r="AI550" s="31"/>
      <c r="AJ550" s="31"/>
      <c r="AK550" s="31"/>
      <c r="AL550" s="31"/>
      <c r="AM550" s="84"/>
      <c r="AN550" s="82"/>
      <c r="AO550" s="71"/>
      <c r="AP550" s="71"/>
      <c r="AQ550" s="31"/>
      <c r="AR550" s="31"/>
      <c r="AS550" s="31"/>
      <c r="AT550" s="31"/>
      <c r="AU550" s="31"/>
      <c r="AV550" s="31"/>
      <c r="AW550" s="31"/>
      <c r="AX550" s="31"/>
      <c r="AY550" s="31"/>
      <c r="AZ550" s="31"/>
      <c r="BA550" s="33"/>
      <c r="BB550" s="33"/>
      <c r="BC550" s="31"/>
      <c r="BD550" s="31"/>
      <c r="BE550" s="31"/>
      <c r="BF550" s="31"/>
      <c r="BG550" s="31"/>
      <c r="BH550" s="31"/>
      <c r="BI550" s="31"/>
      <c r="BJ550" s="31"/>
      <c r="BK550" s="31"/>
      <c r="BL550" s="31"/>
      <c r="BM550" s="31"/>
      <c r="BN550" s="31"/>
      <c r="BO550" s="31"/>
      <c r="BP550" s="31"/>
      <c r="BQ550" s="31"/>
      <c r="BR550" s="31"/>
      <c r="BS550" s="31"/>
      <c r="BT550" s="31"/>
    </row>
    <row r="551">
      <c r="A551" s="118"/>
      <c r="B551" s="61"/>
      <c r="C551" s="71"/>
      <c r="D551" s="71"/>
      <c r="E551" s="82"/>
      <c r="F551" s="82"/>
      <c r="G551" s="71"/>
      <c r="H551" s="71"/>
      <c r="I551" s="82"/>
      <c r="J551" s="71"/>
      <c r="K551" s="71"/>
      <c r="L551" s="71"/>
      <c r="M551" s="82"/>
      <c r="N551" s="84"/>
      <c r="O551" s="71"/>
      <c r="P551" s="61"/>
      <c r="Q551" s="61"/>
      <c r="R551" s="61"/>
      <c r="S551" s="61"/>
      <c r="T551" s="119"/>
      <c r="U551" s="61"/>
      <c r="V551" s="84"/>
      <c r="W551" s="84"/>
      <c r="X551" s="84"/>
      <c r="Y551" s="82"/>
      <c r="Z551" s="84"/>
      <c r="AA551" s="84"/>
      <c r="AB551" s="84"/>
      <c r="AC551" s="84"/>
      <c r="AD551" s="84"/>
      <c r="AE551" s="84"/>
      <c r="AF551" s="84"/>
      <c r="AG551" s="84"/>
      <c r="AH551" s="31"/>
      <c r="AI551" s="31"/>
      <c r="AJ551" s="31"/>
      <c r="AK551" s="31"/>
      <c r="AL551" s="31"/>
      <c r="AM551" s="84"/>
      <c r="AN551" s="82"/>
      <c r="AO551" s="71"/>
      <c r="AP551" s="71"/>
      <c r="AQ551" s="31"/>
      <c r="AR551" s="31"/>
      <c r="AS551" s="31"/>
      <c r="AT551" s="31"/>
      <c r="AU551" s="31"/>
      <c r="AV551" s="31"/>
      <c r="AW551" s="31"/>
      <c r="AX551" s="31"/>
      <c r="AY551" s="31"/>
      <c r="AZ551" s="31"/>
      <c r="BA551" s="33"/>
      <c r="BB551" s="33"/>
      <c r="BC551" s="31"/>
      <c r="BD551" s="31"/>
      <c r="BE551" s="31"/>
      <c r="BF551" s="31"/>
      <c r="BG551" s="31"/>
      <c r="BH551" s="31"/>
      <c r="BI551" s="31"/>
      <c r="BJ551" s="31"/>
      <c r="BK551" s="31"/>
      <c r="BL551" s="31"/>
      <c r="BM551" s="31"/>
      <c r="BN551" s="31"/>
      <c r="BO551" s="31"/>
      <c r="BP551" s="31"/>
      <c r="BQ551" s="31"/>
      <c r="BR551" s="31"/>
      <c r="BS551" s="31"/>
      <c r="BT551" s="31"/>
    </row>
    <row r="552">
      <c r="A552" s="118"/>
      <c r="B552" s="61"/>
      <c r="C552" s="71"/>
      <c r="D552" s="71"/>
      <c r="E552" s="82"/>
      <c r="F552" s="82"/>
      <c r="G552" s="71"/>
      <c r="H552" s="71"/>
      <c r="I552" s="82"/>
      <c r="J552" s="71"/>
      <c r="K552" s="71"/>
      <c r="L552" s="71"/>
      <c r="M552" s="82"/>
      <c r="N552" s="84"/>
      <c r="O552" s="71"/>
      <c r="P552" s="61"/>
      <c r="Q552" s="61"/>
      <c r="R552" s="61"/>
      <c r="S552" s="61"/>
      <c r="T552" s="119"/>
      <c r="U552" s="61"/>
      <c r="V552" s="84"/>
      <c r="W552" s="84"/>
      <c r="X552" s="84"/>
      <c r="Y552" s="82"/>
      <c r="Z552" s="84"/>
      <c r="AA552" s="84"/>
      <c r="AB552" s="84"/>
      <c r="AC552" s="84"/>
      <c r="AD552" s="84"/>
      <c r="AE552" s="84"/>
      <c r="AF552" s="84"/>
      <c r="AG552" s="84"/>
      <c r="AH552" s="31"/>
      <c r="AI552" s="31"/>
      <c r="AJ552" s="31"/>
      <c r="AK552" s="31"/>
      <c r="AL552" s="31"/>
      <c r="AM552" s="84"/>
      <c r="AN552" s="82"/>
      <c r="AO552" s="71"/>
      <c r="AP552" s="71"/>
      <c r="AQ552" s="31"/>
      <c r="AR552" s="31"/>
      <c r="AS552" s="31"/>
      <c r="AT552" s="31"/>
      <c r="AU552" s="31"/>
      <c r="AV552" s="31"/>
      <c r="AW552" s="31"/>
      <c r="AX552" s="31"/>
      <c r="AY552" s="31"/>
      <c r="AZ552" s="31"/>
      <c r="BA552" s="33"/>
      <c r="BB552" s="33"/>
      <c r="BC552" s="31"/>
      <c r="BD552" s="31"/>
      <c r="BE552" s="31"/>
      <c r="BF552" s="31"/>
      <c r="BG552" s="31"/>
      <c r="BH552" s="31"/>
      <c r="BI552" s="31"/>
      <c r="BJ552" s="31"/>
      <c r="BK552" s="31"/>
      <c r="BL552" s="31"/>
      <c r="BM552" s="31"/>
      <c r="BN552" s="31"/>
      <c r="BO552" s="31"/>
      <c r="BP552" s="31"/>
      <c r="BQ552" s="31"/>
      <c r="BR552" s="31"/>
      <c r="BS552" s="31"/>
      <c r="BT552" s="31"/>
    </row>
    <row r="553">
      <c r="A553" s="118"/>
      <c r="B553" s="61"/>
      <c r="C553" s="71"/>
      <c r="D553" s="71"/>
      <c r="E553" s="82"/>
      <c r="F553" s="82"/>
      <c r="G553" s="71"/>
      <c r="H553" s="71"/>
      <c r="I553" s="82"/>
      <c r="J553" s="71"/>
      <c r="K553" s="71"/>
      <c r="L553" s="71"/>
      <c r="M553" s="82"/>
      <c r="N553" s="84"/>
      <c r="O553" s="71"/>
      <c r="P553" s="61"/>
      <c r="Q553" s="61"/>
      <c r="R553" s="61"/>
      <c r="S553" s="61"/>
      <c r="T553" s="119"/>
      <c r="U553" s="61"/>
      <c r="V553" s="84"/>
      <c r="W553" s="84"/>
      <c r="X553" s="84"/>
      <c r="Y553" s="82"/>
      <c r="Z553" s="84"/>
      <c r="AA553" s="84"/>
      <c r="AB553" s="84"/>
      <c r="AC553" s="84"/>
      <c r="AD553" s="84"/>
      <c r="AE553" s="84"/>
      <c r="AF553" s="84"/>
      <c r="AG553" s="84"/>
      <c r="AH553" s="31"/>
      <c r="AI553" s="31"/>
      <c r="AJ553" s="31"/>
      <c r="AK553" s="31"/>
      <c r="AL553" s="31"/>
      <c r="AM553" s="84"/>
      <c r="AN553" s="82"/>
      <c r="AO553" s="71"/>
      <c r="AP553" s="71"/>
      <c r="AQ553" s="31"/>
      <c r="AR553" s="31"/>
      <c r="AS553" s="31"/>
      <c r="AT553" s="31"/>
      <c r="AU553" s="31"/>
      <c r="AV553" s="31"/>
      <c r="AW553" s="31"/>
      <c r="AX553" s="31"/>
      <c r="AY553" s="31"/>
      <c r="AZ553" s="31"/>
      <c r="BA553" s="33"/>
      <c r="BB553" s="33"/>
      <c r="BC553" s="31"/>
      <c r="BD553" s="31"/>
      <c r="BE553" s="31"/>
      <c r="BF553" s="31"/>
      <c r="BG553" s="31"/>
      <c r="BH553" s="31"/>
      <c r="BI553" s="31"/>
      <c r="BJ553" s="31"/>
      <c r="BK553" s="31"/>
      <c r="BL553" s="31"/>
      <c r="BM553" s="31"/>
      <c r="BN553" s="31"/>
      <c r="BO553" s="31"/>
      <c r="BP553" s="31"/>
      <c r="BQ553" s="31"/>
      <c r="BR553" s="31"/>
      <c r="BS553" s="31"/>
      <c r="BT553" s="31"/>
    </row>
    <row r="554">
      <c r="A554" s="118"/>
      <c r="B554" s="61"/>
      <c r="C554" s="71"/>
      <c r="D554" s="71"/>
      <c r="E554" s="82"/>
      <c r="F554" s="82"/>
      <c r="G554" s="71"/>
      <c r="H554" s="71"/>
      <c r="I554" s="82"/>
      <c r="J554" s="71"/>
      <c r="K554" s="71"/>
      <c r="L554" s="71"/>
      <c r="M554" s="82"/>
      <c r="N554" s="84"/>
      <c r="O554" s="71"/>
      <c r="P554" s="61"/>
      <c r="Q554" s="61"/>
      <c r="R554" s="61"/>
      <c r="S554" s="61"/>
      <c r="T554" s="119"/>
      <c r="U554" s="61"/>
      <c r="V554" s="84"/>
      <c r="W554" s="84"/>
      <c r="X554" s="84"/>
      <c r="Y554" s="82"/>
      <c r="Z554" s="84"/>
      <c r="AA554" s="84"/>
      <c r="AB554" s="84"/>
      <c r="AC554" s="84"/>
      <c r="AD554" s="84"/>
      <c r="AE554" s="84"/>
      <c r="AF554" s="84"/>
      <c r="AG554" s="84"/>
      <c r="AH554" s="31"/>
      <c r="AI554" s="31"/>
      <c r="AJ554" s="31"/>
      <c r="AK554" s="31"/>
      <c r="AL554" s="31"/>
      <c r="AM554" s="84"/>
      <c r="AN554" s="82"/>
      <c r="AO554" s="71"/>
      <c r="AP554" s="71"/>
      <c r="AQ554" s="31"/>
      <c r="AR554" s="31"/>
      <c r="AS554" s="31"/>
      <c r="AT554" s="31"/>
      <c r="AU554" s="31"/>
      <c r="AV554" s="31"/>
      <c r="AW554" s="31"/>
      <c r="AX554" s="31"/>
      <c r="AY554" s="31"/>
      <c r="AZ554" s="31"/>
      <c r="BA554" s="33"/>
      <c r="BB554" s="33"/>
      <c r="BC554" s="31"/>
      <c r="BD554" s="31"/>
      <c r="BE554" s="31"/>
      <c r="BF554" s="31"/>
      <c r="BG554" s="31"/>
      <c r="BH554" s="31"/>
      <c r="BI554" s="31"/>
      <c r="BJ554" s="31"/>
      <c r="BK554" s="31"/>
      <c r="BL554" s="31"/>
      <c r="BM554" s="31"/>
      <c r="BN554" s="31"/>
      <c r="BO554" s="31"/>
      <c r="BP554" s="31"/>
      <c r="BQ554" s="31"/>
      <c r="BR554" s="31"/>
      <c r="BS554" s="31"/>
      <c r="BT554" s="31"/>
    </row>
    <row r="555">
      <c r="A555" s="118"/>
      <c r="B555" s="61"/>
      <c r="C555" s="71"/>
      <c r="D555" s="71"/>
      <c r="E555" s="82"/>
      <c r="F555" s="82"/>
      <c r="G555" s="71"/>
      <c r="H555" s="71"/>
      <c r="I555" s="82"/>
      <c r="J555" s="71"/>
      <c r="K555" s="71"/>
      <c r="L555" s="71"/>
      <c r="M555" s="82"/>
      <c r="N555" s="84"/>
      <c r="O555" s="71"/>
      <c r="P555" s="61"/>
      <c r="Q555" s="61"/>
      <c r="R555" s="61"/>
      <c r="S555" s="61"/>
      <c r="T555" s="119"/>
      <c r="U555" s="61"/>
      <c r="V555" s="84"/>
      <c r="W555" s="84"/>
      <c r="X555" s="84"/>
      <c r="Y555" s="82"/>
      <c r="Z555" s="84"/>
      <c r="AA555" s="84"/>
      <c r="AB555" s="84"/>
      <c r="AC555" s="84"/>
      <c r="AD555" s="84"/>
      <c r="AE555" s="84"/>
      <c r="AF555" s="84"/>
      <c r="AG555" s="84"/>
      <c r="AH555" s="31"/>
      <c r="AI555" s="31"/>
      <c r="AJ555" s="31"/>
      <c r="AK555" s="31"/>
      <c r="AL555" s="31"/>
      <c r="AM555" s="84"/>
      <c r="AN555" s="82"/>
      <c r="AO555" s="71"/>
      <c r="AP555" s="71"/>
      <c r="AQ555" s="31"/>
      <c r="AR555" s="31"/>
      <c r="AS555" s="31"/>
      <c r="AT555" s="31"/>
      <c r="AU555" s="31"/>
      <c r="AV555" s="31"/>
      <c r="AW555" s="31"/>
      <c r="AX555" s="31"/>
      <c r="AY555" s="31"/>
      <c r="AZ555" s="31"/>
      <c r="BA555" s="33"/>
      <c r="BB555" s="33"/>
      <c r="BC555" s="31"/>
      <c r="BD555" s="31"/>
      <c r="BE555" s="31"/>
      <c r="BF555" s="31"/>
      <c r="BG555" s="31"/>
      <c r="BH555" s="31"/>
      <c r="BI555" s="31"/>
      <c r="BJ555" s="31"/>
      <c r="BK555" s="31"/>
      <c r="BL555" s="31"/>
      <c r="BM555" s="31"/>
      <c r="BN555" s="31"/>
      <c r="BO555" s="31"/>
      <c r="BP555" s="31"/>
      <c r="BQ555" s="31"/>
      <c r="BR555" s="31"/>
      <c r="BS555" s="31"/>
      <c r="BT555" s="31"/>
    </row>
    <row r="556">
      <c r="A556" s="118"/>
      <c r="B556" s="61"/>
      <c r="C556" s="71"/>
      <c r="D556" s="71"/>
      <c r="E556" s="82"/>
      <c r="F556" s="82"/>
      <c r="G556" s="71"/>
      <c r="H556" s="71"/>
      <c r="I556" s="82"/>
      <c r="J556" s="71"/>
      <c r="K556" s="71"/>
      <c r="L556" s="71"/>
      <c r="M556" s="82"/>
      <c r="N556" s="84"/>
      <c r="O556" s="71"/>
      <c r="P556" s="61"/>
      <c r="Q556" s="61"/>
      <c r="R556" s="61"/>
      <c r="S556" s="61"/>
      <c r="T556" s="119"/>
      <c r="U556" s="61"/>
      <c r="V556" s="84"/>
      <c r="W556" s="84"/>
      <c r="X556" s="84"/>
      <c r="Y556" s="82"/>
      <c r="Z556" s="84"/>
      <c r="AA556" s="84"/>
      <c r="AB556" s="84"/>
      <c r="AC556" s="84"/>
      <c r="AD556" s="84"/>
      <c r="AE556" s="84"/>
      <c r="AF556" s="84"/>
      <c r="AG556" s="84"/>
      <c r="AH556" s="31"/>
      <c r="AI556" s="31"/>
      <c r="AJ556" s="31"/>
      <c r="AK556" s="31"/>
      <c r="AL556" s="31"/>
      <c r="AM556" s="84"/>
      <c r="AN556" s="82"/>
      <c r="AO556" s="71"/>
      <c r="AP556" s="71"/>
      <c r="AQ556" s="31"/>
      <c r="AR556" s="31"/>
      <c r="AS556" s="31"/>
      <c r="AT556" s="31"/>
      <c r="AU556" s="31"/>
      <c r="AV556" s="31"/>
      <c r="AW556" s="31"/>
      <c r="AX556" s="31"/>
      <c r="AY556" s="31"/>
      <c r="AZ556" s="31"/>
      <c r="BA556" s="33"/>
      <c r="BB556" s="33"/>
      <c r="BC556" s="31"/>
      <c r="BD556" s="31"/>
      <c r="BE556" s="31"/>
      <c r="BF556" s="31"/>
      <c r="BG556" s="31"/>
      <c r="BH556" s="31"/>
      <c r="BI556" s="31"/>
      <c r="BJ556" s="31"/>
      <c r="BK556" s="31"/>
      <c r="BL556" s="31"/>
      <c r="BM556" s="31"/>
      <c r="BN556" s="31"/>
      <c r="BO556" s="31"/>
      <c r="BP556" s="31"/>
      <c r="BQ556" s="31"/>
      <c r="BR556" s="31"/>
      <c r="BS556" s="31"/>
      <c r="BT556" s="31"/>
    </row>
    <row r="557">
      <c r="A557" s="118"/>
      <c r="B557" s="61"/>
      <c r="C557" s="71"/>
      <c r="D557" s="71"/>
      <c r="E557" s="82"/>
      <c r="F557" s="82"/>
      <c r="G557" s="71"/>
      <c r="H557" s="71"/>
      <c r="I557" s="82"/>
      <c r="J557" s="71"/>
      <c r="K557" s="71"/>
      <c r="L557" s="71"/>
      <c r="M557" s="82"/>
      <c r="N557" s="84"/>
      <c r="O557" s="71"/>
      <c r="P557" s="61"/>
      <c r="Q557" s="61"/>
      <c r="R557" s="61"/>
      <c r="S557" s="61"/>
      <c r="T557" s="119"/>
      <c r="U557" s="61"/>
      <c r="V557" s="84"/>
      <c r="W557" s="84"/>
      <c r="X557" s="84"/>
      <c r="Y557" s="82"/>
      <c r="Z557" s="84"/>
      <c r="AA557" s="84"/>
      <c r="AB557" s="84"/>
      <c r="AC557" s="84"/>
      <c r="AD557" s="84"/>
      <c r="AE557" s="84"/>
      <c r="AF557" s="84"/>
      <c r="AG557" s="84"/>
      <c r="AH557" s="31"/>
      <c r="AI557" s="31"/>
      <c r="AJ557" s="31"/>
      <c r="AK557" s="31"/>
      <c r="AL557" s="31"/>
      <c r="AM557" s="84"/>
      <c r="AN557" s="82"/>
      <c r="AO557" s="71"/>
      <c r="AP557" s="71"/>
      <c r="AQ557" s="31"/>
      <c r="AR557" s="31"/>
      <c r="AS557" s="31"/>
      <c r="AT557" s="31"/>
      <c r="AU557" s="31"/>
      <c r="AV557" s="31"/>
      <c r="AW557" s="31"/>
      <c r="AX557" s="31"/>
      <c r="AY557" s="31"/>
      <c r="AZ557" s="31"/>
      <c r="BA557" s="33"/>
      <c r="BB557" s="33"/>
      <c r="BC557" s="31"/>
      <c r="BD557" s="31"/>
      <c r="BE557" s="31"/>
      <c r="BF557" s="31"/>
      <c r="BG557" s="31"/>
      <c r="BH557" s="31"/>
      <c r="BI557" s="31"/>
      <c r="BJ557" s="31"/>
      <c r="BK557" s="31"/>
      <c r="BL557" s="31"/>
      <c r="BM557" s="31"/>
      <c r="BN557" s="31"/>
      <c r="BO557" s="31"/>
      <c r="BP557" s="31"/>
      <c r="BQ557" s="31"/>
      <c r="BR557" s="31"/>
      <c r="BS557" s="31"/>
      <c r="BT557" s="31"/>
    </row>
    <row r="558">
      <c r="A558" s="118"/>
      <c r="B558" s="61"/>
      <c r="C558" s="71"/>
      <c r="D558" s="71"/>
      <c r="E558" s="82"/>
      <c r="F558" s="82"/>
      <c r="G558" s="71"/>
      <c r="H558" s="71"/>
      <c r="I558" s="82"/>
      <c r="J558" s="71"/>
      <c r="K558" s="71"/>
      <c r="L558" s="71"/>
      <c r="M558" s="82"/>
      <c r="N558" s="84"/>
      <c r="O558" s="71"/>
      <c r="P558" s="61"/>
      <c r="Q558" s="61"/>
      <c r="R558" s="61"/>
      <c r="S558" s="61"/>
      <c r="T558" s="119"/>
      <c r="U558" s="61"/>
      <c r="V558" s="84"/>
      <c r="W558" s="84"/>
      <c r="X558" s="84"/>
      <c r="Y558" s="82"/>
      <c r="Z558" s="84"/>
      <c r="AA558" s="84"/>
      <c r="AB558" s="84"/>
      <c r="AC558" s="84"/>
      <c r="AD558" s="84"/>
      <c r="AE558" s="84"/>
      <c r="AF558" s="84"/>
      <c r="AG558" s="84"/>
      <c r="AH558" s="31"/>
      <c r="AI558" s="31"/>
      <c r="AJ558" s="31"/>
      <c r="AK558" s="31"/>
      <c r="AL558" s="31"/>
      <c r="AM558" s="84"/>
      <c r="AN558" s="82"/>
      <c r="AO558" s="71"/>
      <c r="AP558" s="71"/>
      <c r="AQ558" s="31"/>
      <c r="AR558" s="31"/>
      <c r="AS558" s="31"/>
      <c r="AT558" s="31"/>
      <c r="AU558" s="31"/>
      <c r="AV558" s="31"/>
      <c r="AW558" s="31"/>
      <c r="AX558" s="31"/>
      <c r="AY558" s="31"/>
      <c r="AZ558" s="31"/>
      <c r="BA558" s="33"/>
      <c r="BB558" s="33"/>
      <c r="BC558" s="31"/>
      <c r="BD558" s="31"/>
      <c r="BE558" s="31"/>
      <c r="BF558" s="31"/>
      <c r="BG558" s="31"/>
      <c r="BH558" s="31"/>
      <c r="BI558" s="31"/>
      <c r="BJ558" s="31"/>
      <c r="BK558" s="31"/>
      <c r="BL558" s="31"/>
      <c r="BM558" s="31"/>
      <c r="BN558" s="31"/>
      <c r="BO558" s="31"/>
      <c r="BP558" s="31"/>
      <c r="BQ558" s="31"/>
      <c r="BR558" s="31"/>
      <c r="BS558" s="31"/>
      <c r="BT558" s="31"/>
    </row>
    <row r="559">
      <c r="A559" s="118"/>
      <c r="B559" s="61"/>
      <c r="C559" s="71"/>
      <c r="D559" s="71"/>
      <c r="E559" s="82"/>
      <c r="F559" s="82"/>
      <c r="G559" s="71"/>
      <c r="H559" s="71"/>
      <c r="I559" s="82"/>
      <c r="J559" s="71"/>
      <c r="K559" s="71"/>
      <c r="L559" s="71"/>
      <c r="M559" s="82"/>
      <c r="N559" s="84"/>
      <c r="O559" s="71"/>
      <c r="P559" s="61"/>
      <c r="Q559" s="61"/>
      <c r="R559" s="61"/>
      <c r="S559" s="61"/>
      <c r="T559" s="119"/>
      <c r="U559" s="61"/>
      <c r="V559" s="84"/>
      <c r="W559" s="84"/>
      <c r="X559" s="84"/>
      <c r="Y559" s="82"/>
      <c r="Z559" s="84"/>
      <c r="AA559" s="84"/>
      <c r="AB559" s="84"/>
      <c r="AC559" s="84"/>
      <c r="AD559" s="84"/>
      <c r="AE559" s="84"/>
      <c r="AF559" s="84"/>
      <c r="AG559" s="84"/>
      <c r="AH559" s="31"/>
      <c r="AI559" s="31"/>
      <c r="AJ559" s="31"/>
      <c r="AK559" s="31"/>
      <c r="AL559" s="31"/>
      <c r="AM559" s="84"/>
      <c r="AN559" s="82"/>
      <c r="AO559" s="71"/>
      <c r="AP559" s="71"/>
      <c r="AQ559" s="31"/>
      <c r="AR559" s="31"/>
      <c r="AS559" s="31"/>
      <c r="AT559" s="31"/>
      <c r="AU559" s="31"/>
      <c r="AV559" s="31"/>
      <c r="AW559" s="31"/>
      <c r="AX559" s="31"/>
      <c r="AY559" s="31"/>
      <c r="AZ559" s="31"/>
      <c r="BA559" s="33"/>
      <c r="BB559" s="33"/>
      <c r="BC559" s="31"/>
      <c r="BD559" s="31"/>
      <c r="BE559" s="31"/>
      <c r="BF559" s="31"/>
      <c r="BG559" s="31"/>
      <c r="BH559" s="31"/>
      <c r="BI559" s="31"/>
      <c r="BJ559" s="31"/>
      <c r="BK559" s="31"/>
      <c r="BL559" s="31"/>
      <c r="BM559" s="31"/>
      <c r="BN559" s="31"/>
      <c r="BO559" s="31"/>
      <c r="BP559" s="31"/>
      <c r="BQ559" s="31"/>
      <c r="BR559" s="31"/>
      <c r="BS559" s="31"/>
      <c r="BT559" s="31"/>
    </row>
    <row r="560">
      <c r="A560" s="118"/>
      <c r="B560" s="61"/>
      <c r="C560" s="71"/>
      <c r="D560" s="71"/>
      <c r="E560" s="82"/>
      <c r="F560" s="82"/>
      <c r="G560" s="71"/>
      <c r="H560" s="71"/>
      <c r="I560" s="82"/>
      <c r="J560" s="71"/>
      <c r="K560" s="71"/>
      <c r="L560" s="71"/>
      <c r="M560" s="82"/>
      <c r="N560" s="84"/>
      <c r="O560" s="71"/>
      <c r="P560" s="61"/>
      <c r="Q560" s="61"/>
      <c r="R560" s="61"/>
      <c r="S560" s="61"/>
      <c r="T560" s="119"/>
      <c r="U560" s="61"/>
      <c r="V560" s="84"/>
      <c r="W560" s="84"/>
      <c r="X560" s="84"/>
      <c r="Y560" s="82"/>
      <c r="Z560" s="84"/>
      <c r="AA560" s="84"/>
      <c r="AB560" s="84"/>
      <c r="AC560" s="84"/>
      <c r="AD560" s="84"/>
      <c r="AE560" s="84"/>
      <c r="AF560" s="84"/>
      <c r="AG560" s="84"/>
      <c r="AH560" s="31"/>
      <c r="AI560" s="31"/>
      <c r="AJ560" s="31"/>
      <c r="AK560" s="31"/>
      <c r="AL560" s="31"/>
      <c r="AM560" s="84"/>
      <c r="AN560" s="82"/>
      <c r="AO560" s="71"/>
      <c r="AP560" s="71"/>
      <c r="AQ560" s="31"/>
      <c r="AR560" s="31"/>
      <c r="AS560" s="31"/>
      <c r="AT560" s="31"/>
      <c r="AU560" s="31"/>
      <c r="AV560" s="31"/>
      <c r="AW560" s="31"/>
      <c r="AX560" s="31"/>
      <c r="AY560" s="31"/>
      <c r="AZ560" s="31"/>
      <c r="BA560" s="33"/>
      <c r="BB560" s="33"/>
      <c r="BC560" s="31"/>
      <c r="BD560" s="31"/>
      <c r="BE560" s="31"/>
      <c r="BF560" s="31"/>
      <c r="BG560" s="31"/>
      <c r="BH560" s="31"/>
      <c r="BI560" s="31"/>
      <c r="BJ560" s="31"/>
      <c r="BK560" s="31"/>
      <c r="BL560" s="31"/>
      <c r="BM560" s="31"/>
      <c r="BN560" s="31"/>
      <c r="BO560" s="31"/>
      <c r="BP560" s="31"/>
      <c r="BQ560" s="31"/>
      <c r="BR560" s="31"/>
      <c r="BS560" s="31"/>
      <c r="BT560" s="31"/>
    </row>
    <row r="561">
      <c r="A561" s="118"/>
      <c r="B561" s="61"/>
      <c r="C561" s="71"/>
      <c r="D561" s="71"/>
      <c r="E561" s="82"/>
      <c r="F561" s="82"/>
      <c r="G561" s="71"/>
      <c r="H561" s="71"/>
      <c r="I561" s="82"/>
      <c r="J561" s="71"/>
      <c r="K561" s="71"/>
      <c r="L561" s="71"/>
      <c r="M561" s="82"/>
      <c r="N561" s="84"/>
      <c r="O561" s="71"/>
      <c r="P561" s="61"/>
      <c r="Q561" s="61"/>
      <c r="R561" s="61"/>
      <c r="S561" s="61"/>
      <c r="T561" s="119"/>
      <c r="U561" s="61"/>
      <c r="V561" s="84"/>
      <c r="W561" s="84"/>
      <c r="X561" s="84"/>
      <c r="Y561" s="82"/>
      <c r="Z561" s="84"/>
      <c r="AA561" s="84"/>
      <c r="AB561" s="84"/>
      <c r="AC561" s="84"/>
      <c r="AD561" s="84"/>
      <c r="AE561" s="84"/>
      <c r="AF561" s="84"/>
      <c r="AG561" s="84"/>
      <c r="AH561" s="31"/>
      <c r="AI561" s="31"/>
      <c r="AJ561" s="31"/>
      <c r="AK561" s="31"/>
      <c r="AL561" s="31"/>
      <c r="AM561" s="84"/>
      <c r="AN561" s="82"/>
      <c r="AO561" s="71"/>
      <c r="AP561" s="71"/>
      <c r="AQ561" s="31"/>
      <c r="AR561" s="31"/>
      <c r="AS561" s="31"/>
      <c r="AT561" s="31"/>
      <c r="AU561" s="31"/>
      <c r="AV561" s="31"/>
      <c r="AW561" s="31"/>
      <c r="AX561" s="31"/>
      <c r="AY561" s="31"/>
      <c r="AZ561" s="31"/>
      <c r="BA561" s="33"/>
      <c r="BB561" s="33"/>
      <c r="BC561" s="31"/>
      <c r="BD561" s="31"/>
      <c r="BE561" s="31"/>
      <c r="BF561" s="31"/>
      <c r="BG561" s="31"/>
      <c r="BH561" s="31"/>
      <c r="BI561" s="31"/>
      <c r="BJ561" s="31"/>
      <c r="BK561" s="31"/>
      <c r="BL561" s="31"/>
      <c r="BM561" s="31"/>
      <c r="BN561" s="31"/>
      <c r="BO561" s="31"/>
      <c r="BP561" s="31"/>
      <c r="BQ561" s="31"/>
      <c r="BR561" s="31"/>
      <c r="BS561" s="31"/>
      <c r="BT561" s="31"/>
    </row>
    <row r="562">
      <c r="A562" s="118"/>
      <c r="B562" s="61"/>
      <c r="C562" s="71"/>
      <c r="D562" s="71"/>
      <c r="E562" s="82"/>
      <c r="F562" s="82"/>
      <c r="G562" s="71"/>
      <c r="H562" s="71"/>
      <c r="I562" s="82"/>
      <c r="J562" s="71"/>
      <c r="K562" s="71"/>
      <c r="L562" s="71"/>
      <c r="M562" s="82"/>
      <c r="N562" s="84"/>
      <c r="O562" s="71"/>
      <c r="P562" s="61"/>
      <c r="Q562" s="61"/>
      <c r="R562" s="61"/>
      <c r="S562" s="61"/>
      <c r="T562" s="119"/>
      <c r="U562" s="61"/>
      <c r="V562" s="84"/>
      <c r="W562" s="84"/>
      <c r="X562" s="84"/>
      <c r="Y562" s="82"/>
      <c r="Z562" s="84"/>
      <c r="AA562" s="84"/>
      <c r="AB562" s="84"/>
      <c r="AC562" s="84"/>
      <c r="AD562" s="84"/>
      <c r="AE562" s="84"/>
      <c r="AF562" s="84"/>
      <c r="AG562" s="84"/>
      <c r="AH562" s="31"/>
      <c r="AI562" s="31"/>
      <c r="AJ562" s="31"/>
      <c r="AK562" s="31"/>
      <c r="AL562" s="31"/>
      <c r="AM562" s="84"/>
      <c r="AN562" s="82"/>
      <c r="AO562" s="71"/>
      <c r="AP562" s="71"/>
      <c r="AQ562" s="31"/>
      <c r="AR562" s="31"/>
      <c r="AS562" s="31"/>
      <c r="AT562" s="31"/>
      <c r="AU562" s="31"/>
      <c r="AV562" s="31"/>
      <c r="AW562" s="31"/>
      <c r="AX562" s="31"/>
      <c r="AY562" s="31"/>
      <c r="AZ562" s="31"/>
      <c r="BA562" s="33"/>
      <c r="BB562" s="33"/>
      <c r="BC562" s="31"/>
      <c r="BD562" s="31"/>
      <c r="BE562" s="31"/>
      <c r="BF562" s="31"/>
      <c r="BG562" s="31"/>
      <c r="BH562" s="31"/>
      <c r="BI562" s="31"/>
      <c r="BJ562" s="31"/>
      <c r="BK562" s="31"/>
      <c r="BL562" s="31"/>
      <c r="BM562" s="31"/>
      <c r="BN562" s="31"/>
      <c r="BO562" s="31"/>
      <c r="BP562" s="31"/>
      <c r="BQ562" s="31"/>
      <c r="BR562" s="31"/>
      <c r="BS562" s="31"/>
      <c r="BT562" s="31"/>
    </row>
    <row r="563">
      <c r="A563" s="118"/>
      <c r="B563" s="61"/>
      <c r="C563" s="71"/>
      <c r="D563" s="71"/>
      <c r="E563" s="82"/>
      <c r="F563" s="82"/>
      <c r="G563" s="71"/>
      <c r="H563" s="71"/>
      <c r="I563" s="82"/>
      <c r="J563" s="71"/>
      <c r="K563" s="71"/>
      <c r="L563" s="71"/>
      <c r="M563" s="82"/>
      <c r="N563" s="84"/>
      <c r="O563" s="71"/>
      <c r="P563" s="61"/>
      <c r="Q563" s="61"/>
      <c r="R563" s="61"/>
      <c r="S563" s="61"/>
      <c r="T563" s="119"/>
      <c r="U563" s="61"/>
      <c r="V563" s="84"/>
      <c r="W563" s="84"/>
      <c r="X563" s="84"/>
      <c r="Y563" s="82"/>
      <c r="Z563" s="84"/>
      <c r="AA563" s="84"/>
      <c r="AB563" s="84"/>
      <c r="AC563" s="84"/>
      <c r="AD563" s="84"/>
      <c r="AE563" s="84"/>
      <c r="AF563" s="84"/>
      <c r="AG563" s="84"/>
      <c r="AH563" s="31"/>
      <c r="AI563" s="31"/>
      <c r="AJ563" s="31"/>
      <c r="AK563" s="31"/>
      <c r="AL563" s="31"/>
      <c r="AM563" s="84"/>
      <c r="AN563" s="82"/>
      <c r="AO563" s="71"/>
      <c r="AP563" s="71"/>
      <c r="AQ563" s="31"/>
      <c r="AR563" s="31"/>
      <c r="AS563" s="31"/>
      <c r="AT563" s="31"/>
      <c r="AU563" s="31"/>
      <c r="AV563" s="31"/>
      <c r="AW563" s="31"/>
      <c r="AX563" s="31"/>
      <c r="AY563" s="31"/>
      <c r="AZ563" s="31"/>
      <c r="BA563" s="33"/>
      <c r="BB563" s="33"/>
      <c r="BC563" s="31"/>
      <c r="BD563" s="31"/>
      <c r="BE563" s="31"/>
      <c r="BF563" s="31"/>
      <c r="BG563" s="31"/>
      <c r="BH563" s="31"/>
      <c r="BI563" s="31"/>
      <c r="BJ563" s="31"/>
      <c r="BK563" s="31"/>
      <c r="BL563" s="31"/>
      <c r="BM563" s="31"/>
      <c r="BN563" s="31"/>
      <c r="BO563" s="31"/>
      <c r="BP563" s="31"/>
      <c r="BQ563" s="31"/>
      <c r="BR563" s="31"/>
      <c r="BS563" s="31"/>
      <c r="BT563" s="31"/>
    </row>
    <row r="564">
      <c r="A564" s="118"/>
      <c r="B564" s="61"/>
      <c r="C564" s="71"/>
      <c r="D564" s="71"/>
      <c r="E564" s="82"/>
      <c r="F564" s="82"/>
      <c r="G564" s="71"/>
      <c r="H564" s="71"/>
      <c r="I564" s="82"/>
      <c r="J564" s="71"/>
      <c r="K564" s="71"/>
      <c r="L564" s="71"/>
      <c r="M564" s="82"/>
      <c r="N564" s="84"/>
      <c r="O564" s="71"/>
      <c r="P564" s="61"/>
      <c r="Q564" s="61"/>
      <c r="R564" s="61"/>
      <c r="S564" s="61"/>
      <c r="T564" s="119"/>
      <c r="U564" s="61"/>
      <c r="V564" s="84"/>
      <c r="W564" s="84"/>
      <c r="X564" s="84"/>
      <c r="Y564" s="82"/>
      <c r="Z564" s="84"/>
      <c r="AA564" s="84"/>
      <c r="AB564" s="84"/>
      <c r="AC564" s="84"/>
      <c r="AD564" s="84"/>
      <c r="AE564" s="84"/>
      <c r="AF564" s="84"/>
      <c r="AG564" s="84"/>
      <c r="AH564" s="31"/>
      <c r="AI564" s="31"/>
      <c r="AJ564" s="31"/>
      <c r="AK564" s="31"/>
      <c r="AL564" s="31"/>
      <c r="AM564" s="84"/>
      <c r="AN564" s="82"/>
      <c r="AO564" s="71"/>
      <c r="AP564" s="71"/>
      <c r="AQ564" s="31"/>
      <c r="AR564" s="31"/>
      <c r="AS564" s="31"/>
      <c r="AT564" s="31"/>
      <c r="AU564" s="31"/>
      <c r="AV564" s="31"/>
      <c r="AW564" s="31"/>
      <c r="AX564" s="31"/>
      <c r="AY564" s="31"/>
      <c r="AZ564" s="31"/>
      <c r="BA564" s="33"/>
      <c r="BB564" s="33"/>
      <c r="BC564" s="31"/>
      <c r="BD564" s="31"/>
      <c r="BE564" s="31"/>
      <c r="BF564" s="31"/>
      <c r="BG564" s="31"/>
      <c r="BH564" s="31"/>
      <c r="BI564" s="31"/>
      <c r="BJ564" s="31"/>
      <c r="BK564" s="31"/>
      <c r="BL564" s="31"/>
      <c r="BM564" s="31"/>
      <c r="BN564" s="31"/>
      <c r="BO564" s="31"/>
      <c r="BP564" s="31"/>
      <c r="BQ564" s="31"/>
      <c r="BR564" s="31"/>
      <c r="BS564" s="31"/>
      <c r="BT564" s="31"/>
    </row>
    <row r="565">
      <c r="A565" s="118"/>
      <c r="B565" s="61"/>
      <c r="C565" s="71"/>
      <c r="D565" s="71"/>
      <c r="E565" s="82"/>
      <c r="F565" s="82"/>
      <c r="G565" s="71"/>
      <c r="H565" s="71"/>
      <c r="I565" s="82"/>
      <c r="J565" s="71"/>
      <c r="K565" s="71"/>
      <c r="L565" s="71"/>
      <c r="M565" s="82"/>
      <c r="N565" s="84"/>
      <c r="O565" s="71"/>
      <c r="P565" s="61"/>
      <c r="Q565" s="61"/>
      <c r="R565" s="61"/>
      <c r="S565" s="61"/>
      <c r="T565" s="119"/>
      <c r="U565" s="61"/>
      <c r="V565" s="84"/>
      <c r="W565" s="84"/>
      <c r="X565" s="84"/>
      <c r="Y565" s="82"/>
      <c r="Z565" s="84"/>
      <c r="AA565" s="84"/>
      <c r="AB565" s="84"/>
      <c r="AC565" s="84"/>
      <c r="AD565" s="84"/>
      <c r="AE565" s="84"/>
      <c r="AF565" s="84"/>
      <c r="AG565" s="84"/>
      <c r="AH565" s="31"/>
      <c r="AI565" s="31"/>
      <c r="AJ565" s="31"/>
      <c r="AK565" s="31"/>
      <c r="AL565" s="31"/>
      <c r="AM565" s="84"/>
      <c r="AN565" s="82"/>
      <c r="AO565" s="71"/>
      <c r="AP565" s="71"/>
      <c r="AQ565" s="31"/>
      <c r="AR565" s="31"/>
      <c r="AS565" s="31"/>
      <c r="AT565" s="31"/>
      <c r="AU565" s="31"/>
      <c r="AV565" s="31"/>
      <c r="AW565" s="31"/>
      <c r="AX565" s="31"/>
      <c r="AY565" s="31"/>
      <c r="AZ565" s="31"/>
      <c r="BA565" s="33"/>
      <c r="BB565" s="33"/>
      <c r="BC565" s="31"/>
      <c r="BD565" s="31"/>
      <c r="BE565" s="31"/>
      <c r="BF565" s="31"/>
      <c r="BG565" s="31"/>
      <c r="BH565" s="31"/>
      <c r="BI565" s="31"/>
      <c r="BJ565" s="31"/>
      <c r="BK565" s="31"/>
      <c r="BL565" s="31"/>
      <c r="BM565" s="31"/>
      <c r="BN565" s="31"/>
      <c r="BO565" s="31"/>
      <c r="BP565" s="31"/>
      <c r="BQ565" s="31"/>
      <c r="BR565" s="31"/>
      <c r="BS565" s="31"/>
      <c r="BT565" s="31"/>
    </row>
    <row r="566">
      <c r="A566" s="118"/>
      <c r="B566" s="61"/>
      <c r="C566" s="71"/>
      <c r="D566" s="71"/>
      <c r="E566" s="82"/>
      <c r="F566" s="82"/>
      <c r="G566" s="71"/>
      <c r="H566" s="71"/>
      <c r="I566" s="82"/>
      <c r="J566" s="71"/>
      <c r="K566" s="71"/>
      <c r="L566" s="71"/>
      <c r="M566" s="82"/>
      <c r="N566" s="84"/>
      <c r="O566" s="71"/>
      <c r="P566" s="61"/>
      <c r="Q566" s="61"/>
      <c r="R566" s="61"/>
      <c r="S566" s="61"/>
      <c r="T566" s="119"/>
      <c r="U566" s="61"/>
      <c r="V566" s="84"/>
      <c r="W566" s="84"/>
      <c r="X566" s="84"/>
      <c r="Y566" s="82"/>
      <c r="Z566" s="84"/>
      <c r="AA566" s="84"/>
      <c r="AB566" s="84"/>
      <c r="AC566" s="84"/>
      <c r="AD566" s="84"/>
      <c r="AE566" s="84"/>
      <c r="AF566" s="84"/>
      <c r="AG566" s="84"/>
      <c r="AH566" s="31"/>
      <c r="AI566" s="31"/>
      <c r="AJ566" s="31"/>
      <c r="AK566" s="31"/>
      <c r="AL566" s="31"/>
      <c r="AM566" s="84"/>
      <c r="AN566" s="82"/>
      <c r="AO566" s="71"/>
      <c r="AP566" s="71"/>
      <c r="AQ566" s="31"/>
      <c r="AR566" s="31"/>
      <c r="AS566" s="31"/>
      <c r="AT566" s="31"/>
      <c r="AU566" s="31"/>
      <c r="AV566" s="31"/>
      <c r="AW566" s="31"/>
      <c r="AX566" s="31"/>
      <c r="AY566" s="31"/>
      <c r="AZ566" s="31"/>
      <c r="BA566" s="33"/>
      <c r="BB566" s="33"/>
      <c r="BC566" s="31"/>
      <c r="BD566" s="31"/>
      <c r="BE566" s="31"/>
      <c r="BF566" s="31"/>
      <c r="BG566" s="31"/>
      <c r="BH566" s="31"/>
      <c r="BI566" s="31"/>
      <c r="BJ566" s="31"/>
      <c r="BK566" s="31"/>
      <c r="BL566" s="31"/>
      <c r="BM566" s="31"/>
      <c r="BN566" s="31"/>
      <c r="BO566" s="31"/>
      <c r="BP566" s="31"/>
      <c r="BQ566" s="31"/>
      <c r="BR566" s="31"/>
      <c r="BS566" s="31"/>
      <c r="BT566" s="31"/>
    </row>
    <row r="567">
      <c r="A567" s="118"/>
      <c r="B567" s="61"/>
      <c r="C567" s="71"/>
      <c r="D567" s="71"/>
      <c r="E567" s="82"/>
      <c r="F567" s="82"/>
      <c r="G567" s="71"/>
      <c r="H567" s="71"/>
      <c r="I567" s="82"/>
      <c r="J567" s="71"/>
      <c r="K567" s="71"/>
      <c r="L567" s="71"/>
      <c r="M567" s="82"/>
      <c r="N567" s="84"/>
      <c r="O567" s="71"/>
      <c r="P567" s="61"/>
      <c r="Q567" s="61"/>
      <c r="R567" s="61"/>
      <c r="S567" s="61"/>
      <c r="T567" s="119"/>
      <c r="U567" s="61"/>
      <c r="V567" s="84"/>
      <c r="W567" s="84"/>
      <c r="X567" s="84"/>
      <c r="Y567" s="82"/>
      <c r="Z567" s="84"/>
      <c r="AA567" s="84"/>
      <c r="AB567" s="84"/>
      <c r="AC567" s="84"/>
      <c r="AD567" s="84"/>
      <c r="AE567" s="84"/>
      <c r="AF567" s="84"/>
      <c r="AG567" s="84"/>
      <c r="AH567" s="31"/>
      <c r="AI567" s="31"/>
      <c r="AJ567" s="31"/>
      <c r="AK567" s="31"/>
      <c r="AL567" s="31"/>
      <c r="AM567" s="84"/>
      <c r="AN567" s="82"/>
      <c r="AO567" s="71"/>
      <c r="AP567" s="71"/>
      <c r="AQ567" s="31"/>
      <c r="AR567" s="31"/>
      <c r="AS567" s="31"/>
      <c r="AT567" s="31"/>
      <c r="AU567" s="31"/>
      <c r="AV567" s="31"/>
      <c r="AW567" s="31"/>
      <c r="AX567" s="31"/>
      <c r="AY567" s="31"/>
      <c r="AZ567" s="31"/>
      <c r="BA567" s="33"/>
      <c r="BB567" s="33"/>
      <c r="BC567" s="31"/>
      <c r="BD567" s="31"/>
      <c r="BE567" s="31"/>
      <c r="BF567" s="31"/>
      <c r="BG567" s="31"/>
      <c r="BH567" s="31"/>
      <c r="BI567" s="31"/>
      <c r="BJ567" s="31"/>
      <c r="BK567" s="31"/>
      <c r="BL567" s="31"/>
      <c r="BM567" s="31"/>
      <c r="BN567" s="31"/>
      <c r="BO567" s="31"/>
      <c r="BP567" s="31"/>
      <c r="BQ567" s="31"/>
      <c r="BR567" s="31"/>
      <c r="BS567" s="31"/>
      <c r="BT567" s="31"/>
    </row>
    <row r="568">
      <c r="A568" s="118"/>
      <c r="B568" s="61"/>
      <c r="C568" s="71"/>
      <c r="D568" s="71"/>
      <c r="E568" s="82"/>
      <c r="F568" s="82"/>
      <c r="G568" s="71"/>
      <c r="H568" s="71"/>
      <c r="I568" s="82"/>
      <c r="J568" s="71"/>
      <c r="K568" s="71"/>
      <c r="L568" s="71"/>
      <c r="M568" s="82"/>
      <c r="N568" s="84"/>
      <c r="O568" s="71"/>
      <c r="P568" s="61"/>
      <c r="Q568" s="61"/>
      <c r="R568" s="61"/>
      <c r="S568" s="61"/>
      <c r="T568" s="119"/>
      <c r="U568" s="61"/>
      <c r="V568" s="84"/>
      <c r="W568" s="84"/>
      <c r="X568" s="84"/>
      <c r="Y568" s="82"/>
      <c r="Z568" s="84"/>
      <c r="AA568" s="84"/>
      <c r="AB568" s="84"/>
      <c r="AC568" s="84"/>
      <c r="AD568" s="84"/>
      <c r="AE568" s="84"/>
      <c r="AF568" s="84"/>
      <c r="AG568" s="84"/>
      <c r="AH568" s="31"/>
      <c r="AI568" s="31"/>
      <c r="AJ568" s="31"/>
      <c r="AK568" s="31"/>
      <c r="AL568" s="31"/>
      <c r="AM568" s="84"/>
      <c r="AN568" s="82"/>
      <c r="AO568" s="71"/>
      <c r="AP568" s="71"/>
      <c r="AQ568" s="31"/>
      <c r="AR568" s="31"/>
      <c r="AS568" s="31"/>
      <c r="AT568" s="31"/>
      <c r="AU568" s="31"/>
      <c r="AV568" s="31"/>
      <c r="AW568" s="31"/>
      <c r="AX568" s="31"/>
      <c r="AY568" s="31"/>
      <c r="AZ568" s="31"/>
      <c r="BA568" s="33"/>
      <c r="BB568" s="33"/>
      <c r="BC568" s="31"/>
      <c r="BD568" s="31"/>
      <c r="BE568" s="31"/>
      <c r="BF568" s="31"/>
      <c r="BG568" s="31"/>
      <c r="BH568" s="31"/>
      <c r="BI568" s="31"/>
      <c r="BJ568" s="31"/>
      <c r="BK568" s="31"/>
      <c r="BL568" s="31"/>
      <c r="BM568" s="31"/>
      <c r="BN568" s="31"/>
      <c r="BO568" s="31"/>
      <c r="BP568" s="31"/>
      <c r="BQ568" s="31"/>
      <c r="BR568" s="31"/>
      <c r="BS568" s="31"/>
      <c r="BT568" s="31"/>
    </row>
    <row r="569">
      <c r="A569" s="118"/>
      <c r="B569" s="61"/>
      <c r="C569" s="71"/>
      <c r="D569" s="71"/>
      <c r="E569" s="82"/>
      <c r="F569" s="82"/>
      <c r="G569" s="71"/>
      <c r="H569" s="71"/>
      <c r="I569" s="82"/>
      <c r="J569" s="71"/>
      <c r="K569" s="71"/>
      <c r="L569" s="71"/>
      <c r="M569" s="82"/>
      <c r="N569" s="84"/>
      <c r="O569" s="71"/>
      <c r="P569" s="61"/>
      <c r="Q569" s="61"/>
      <c r="R569" s="61"/>
      <c r="S569" s="61"/>
      <c r="T569" s="119"/>
      <c r="U569" s="61"/>
      <c r="V569" s="84"/>
      <c r="W569" s="84"/>
      <c r="X569" s="84"/>
      <c r="Y569" s="82"/>
      <c r="Z569" s="84"/>
      <c r="AA569" s="84"/>
      <c r="AB569" s="84"/>
      <c r="AC569" s="84"/>
      <c r="AD569" s="84"/>
      <c r="AE569" s="84"/>
      <c r="AF569" s="84"/>
      <c r="AG569" s="84"/>
      <c r="AH569" s="31"/>
      <c r="AI569" s="31"/>
      <c r="AJ569" s="31"/>
      <c r="AK569" s="31"/>
      <c r="AL569" s="31"/>
      <c r="AM569" s="84"/>
      <c r="AN569" s="82"/>
      <c r="AO569" s="71"/>
      <c r="AP569" s="71"/>
      <c r="AQ569" s="31"/>
      <c r="AR569" s="31"/>
      <c r="AS569" s="31"/>
      <c r="AT569" s="31"/>
      <c r="AU569" s="31"/>
      <c r="AV569" s="31"/>
      <c r="AW569" s="31"/>
      <c r="AX569" s="31"/>
      <c r="AY569" s="31"/>
      <c r="AZ569" s="31"/>
      <c r="BA569" s="33"/>
      <c r="BB569" s="33"/>
      <c r="BC569" s="31"/>
      <c r="BD569" s="31"/>
      <c r="BE569" s="31"/>
      <c r="BF569" s="31"/>
      <c r="BG569" s="31"/>
      <c r="BH569" s="31"/>
      <c r="BI569" s="31"/>
      <c r="BJ569" s="31"/>
      <c r="BK569" s="31"/>
      <c r="BL569" s="31"/>
      <c r="BM569" s="31"/>
      <c r="BN569" s="31"/>
      <c r="BO569" s="31"/>
      <c r="BP569" s="31"/>
      <c r="BQ569" s="31"/>
      <c r="BR569" s="31"/>
      <c r="BS569" s="31"/>
      <c r="BT569" s="31"/>
    </row>
    <row r="570">
      <c r="A570" s="118"/>
      <c r="B570" s="61"/>
      <c r="C570" s="71"/>
      <c r="D570" s="71"/>
      <c r="E570" s="82"/>
      <c r="F570" s="82"/>
      <c r="G570" s="71"/>
      <c r="H570" s="71"/>
      <c r="I570" s="82"/>
      <c r="J570" s="71"/>
      <c r="K570" s="71"/>
      <c r="L570" s="71"/>
      <c r="M570" s="82"/>
      <c r="N570" s="84"/>
      <c r="O570" s="71"/>
      <c r="P570" s="61"/>
      <c r="Q570" s="61"/>
      <c r="R570" s="61"/>
      <c r="S570" s="61"/>
      <c r="T570" s="119"/>
      <c r="U570" s="61"/>
      <c r="V570" s="84"/>
      <c r="W570" s="84"/>
      <c r="X570" s="84"/>
      <c r="Y570" s="82"/>
      <c r="Z570" s="84"/>
      <c r="AA570" s="84"/>
      <c r="AB570" s="84"/>
      <c r="AC570" s="84"/>
      <c r="AD570" s="84"/>
      <c r="AE570" s="84"/>
      <c r="AF570" s="84"/>
      <c r="AG570" s="84"/>
      <c r="AH570" s="31"/>
      <c r="AI570" s="31"/>
      <c r="AJ570" s="31"/>
      <c r="AK570" s="31"/>
      <c r="AL570" s="31"/>
      <c r="AM570" s="84"/>
      <c r="AN570" s="82"/>
      <c r="AO570" s="71"/>
      <c r="AP570" s="71"/>
      <c r="AQ570" s="31"/>
      <c r="AR570" s="31"/>
      <c r="AS570" s="31"/>
      <c r="AT570" s="31"/>
      <c r="AU570" s="31"/>
      <c r="AV570" s="31"/>
      <c r="AW570" s="31"/>
      <c r="AX570" s="31"/>
      <c r="AY570" s="31"/>
      <c r="AZ570" s="31"/>
      <c r="BA570" s="33"/>
      <c r="BB570" s="33"/>
      <c r="BC570" s="31"/>
      <c r="BD570" s="31"/>
      <c r="BE570" s="31"/>
      <c r="BF570" s="31"/>
      <c r="BG570" s="31"/>
      <c r="BH570" s="31"/>
      <c r="BI570" s="31"/>
      <c r="BJ570" s="31"/>
      <c r="BK570" s="31"/>
      <c r="BL570" s="31"/>
      <c r="BM570" s="31"/>
      <c r="BN570" s="31"/>
      <c r="BO570" s="31"/>
      <c r="BP570" s="31"/>
      <c r="BQ570" s="31"/>
      <c r="BR570" s="31"/>
      <c r="BS570" s="31"/>
      <c r="BT570" s="31"/>
    </row>
    <row r="571">
      <c r="A571" s="118"/>
      <c r="B571" s="61"/>
      <c r="C571" s="71"/>
      <c r="D571" s="71"/>
      <c r="E571" s="82"/>
      <c r="F571" s="82"/>
      <c r="G571" s="71"/>
      <c r="H571" s="71"/>
      <c r="I571" s="82"/>
      <c r="J571" s="71"/>
      <c r="K571" s="71"/>
      <c r="L571" s="71"/>
      <c r="M571" s="82"/>
      <c r="N571" s="84"/>
      <c r="O571" s="71"/>
      <c r="P571" s="61"/>
      <c r="Q571" s="61"/>
      <c r="R571" s="61"/>
      <c r="S571" s="61"/>
      <c r="T571" s="119"/>
      <c r="U571" s="61"/>
      <c r="V571" s="84"/>
      <c r="W571" s="84"/>
      <c r="X571" s="84"/>
      <c r="Y571" s="82"/>
      <c r="Z571" s="84"/>
      <c r="AA571" s="84"/>
      <c r="AB571" s="84"/>
      <c r="AC571" s="84"/>
      <c r="AD571" s="84"/>
      <c r="AE571" s="84"/>
      <c r="AF571" s="84"/>
      <c r="AG571" s="84"/>
      <c r="AH571" s="31"/>
      <c r="AI571" s="31"/>
      <c r="AJ571" s="31"/>
      <c r="AK571" s="31"/>
      <c r="AL571" s="31"/>
      <c r="AM571" s="84"/>
      <c r="AN571" s="82"/>
      <c r="AO571" s="71"/>
      <c r="AP571" s="71"/>
      <c r="AQ571" s="31"/>
      <c r="AR571" s="31"/>
      <c r="AS571" s="31"/>
      <c r="AT571" s="31"/>
      <c r="AU571" s="31"/>
      <c r="AV571" s="31"/>
      <c r="AW571" s="31"/>
      <c r="AX571" s="31"/>
      <c r="AY571" s="31"/>
      <c r="AZ571" s="31"/>
      <c r="BA571" s="33"/>
      <c r="BB571" s="33"/>
      <c r="BC571" s="31"/>
      <c r="BD571" s="31"/>
      <c r="BE571" s="31"/>
      <c r="BF571" s="31"/>
      <c r="BG571" s="31"/>
      <c r="BH571" s="31"/>
      <c r="BI571" s="31"/>
      <c r="BJ571" s="31"/>
      <c r="BK571" s="31"/>
      <c r="BL571" s="31"/>
      <c r="BM571" s="31"/>
      <c r="BN571" s="31"/>
      <c r="BO571" s="31"/>
      <c r="BP571" s="31"/>
      <c r="BQ571" s="31"/>
      <c r="BR571" s="31"/>
      <c r="BS571" s="31"/>
      <c r="BT571" s="31"/>
    </row>
    <row r="572">
      <c r="A572" s="118"/>
      <c r="B572" s="61"/>
      <c r="C572" s="71"/>
      <c r="D572" s="71"/>
      <c r="E572" s="82"/>
      <c r="F572" s="82"/>
      <c r="G572" s="71"/>
      <c r="H572" s="71"/>
      <c r="I572" s="82"/>
      <c r="J572" s="71"/>
      <c r="K572" s="71"/>
      <c r="L572" s="71"/>
      <c r="M572" s="82"/>
      <c r="N572" s="84"/>
      <c r="O572" s="71"/>
      <c r="P572" s="61"/>
      <c r="Q572" s="61"/>
      <c r="R572" s="61"/>
      <c r="S572" s="61"/>
      <c r="T572" s="119"/>
      <c r="U572" s="61"/>
      <c r="V572" s="84"/>
      <c r="W572" s="84"/>
      <c r="X572" s="84"/>
      <c r="Y572" s="82"/>
      <c r="Z572" s="84"/>
      <c r="AA572" s="84"/>
      <c r="AB572" s="84"/>
      <c r="AC572" s="84"/>
      <c r="AD572" s="84"/>
      <c r="AE572" s="84"/>
      <c r="AF572" s="84"/>
      <c r="AG572" s="84"/>
      <c r="AH572" s="31"/>
      <c r="AI572" s="31"/>
      <c r="AJ572" s="31"/>
      <c r="AK572" s="31"/>
      <c r="AL572" s="31"/>
      <c r="AM572" s="84"/>
      <c r="AN572" s="82"/>
      <c r="AO572" s="71"/>
      <c r="AP572" s="71"/>
      <c r="AQ572" s="31"/>
      <c r="AR572" s="31"/>
      <c r="AS572" s="31"/>
      <c r="AT572" s="31"/>
      <c r="AU572" s="31"/>
      <c r="AV572" s="31"/>
      <c r="AW572" s="31"/>
      <c r="AX572" s="31"/>
      <c r="AY572" s="31"/>
      <c r="AZ572" s="31"/>
      <c r="BA572" s="33"/>
      <c r="BB572" s="33"/>
      <c r="BC572" s="31"/>
      <c r="BD572" s="31"/>
      <c r="BE572" s="31"/>
      <c r="BF572" s="31"/>
      <c r="BG572" s="31"/>
      <c r="BH572" s="31"/>
      <c r="BI572" s="31"/>
      <c r="BJ572" s="31"/>
      <c r="BK572" s="31"/>
      <c r="BL572" s="31"/>
      <c r="BM572" s="31"/>
      <c r="BN572" s="31"/>
      <c r="BO572" s="31"/>
      <c r="BP572" s="31"/>
      <c r="BQ572" s="31"/>
      <c r="BR572" s="31"/>
      <c r="BS572" s="31"/>
      <c r="BT572" s="31"/>
    </row>
    <row r="573">
      <c r="A573" s="118"/>
      <c r="B573" s="61"/>
      <c r="C573" s="71"/>
      <c r="D573" s="71"/>
      <c r="E573" s="82"/>
      <c r="F573" s="82"/>
      <c r="G573" s="71"/>
      <c r="H573" s="71"/>
      <c r="I573" s="82"/>
      <c r="J573" s="71"/>
      <c r="K573" s="71"/>
      <c r="L573" s="71"/>
      <c r="M573" s="82"/>
      <c r="N573" s="84"/>
      <c r="O573" s="71"/>
      <c r="P573" s="61"/>
      <c r="Q573" s="61"/>
      <c r="R573" s="61"/>
      <c r="S573" s="61"/>
      <c r="T573" s="119"/>
      <c r="U573" s="61"/>
      <c r="V573" s="84"/>
      <c r="W573" s="84"/>
      <c r="X573" s="84"/>
      <c r="Y573" s="82"/>
      <c r="Z573" s="84"/>
      <c r="AA573" s="84"/>
      <c r="AB573" s="84"/>
      <c r="AC573" s="84"/>
      <c r="AD573" s="84"/>
      <c r="AE573" s="84"/>
      <c r="AF573" s="84"/>
      <c r="AG573" s="84"/>
      <c r="AH573" s="31"/>
      <c r="AI573" s="31"/>
      <c r="AJ573" s="31"/>
      <c r="AK573" s="31"/>
      <c r="AL573" s="31"/>
      <c r="AM573" s="84"/>
      <c r="AN573" s="82"/>
      <c r="AO573" s="71"/>
      <c r="AP573" s="71"/>
      <c r="AQ573" s="31"/>
      <c r="AR573" s="31"/>
      <c r="AS573" s="31"/>
      <c r="AT573" s="31"/>
      <c r="AU573" s="31"/>
      <c r="AV573" s="31"/>
      <c r="AW573" s="31"/>
      <c r="AX573" s="31"/>
      <c r="AY573" s="31"/>
      <c r="AZ573" s="31"/>
      <c r="BA573" s="33"/>
      <c r="BB573" s="33"/>
      <c r="BC573" s="31"/>
      <c r="BD573" s="31"/>
      <c r="BE573" s="31"/>
      <c r="BF573" s="31"/>
      <c r="BG573" s="31"/>
      <c r="BH573" s="31"/>
      <c r="BI573" s="31"/>
      <c r="BJ573" s="31"/>
      <c r="BK573" s="31"/>
      <c r="BL573" s="31"/>
      <c r="BM573" s="31"/>
      <c r="BN573" s="31"/>
      <c r="BO573" s="31"/>
      <c r="BP573" s="31"/>
      <c r="BQ573" s="31"/>
      <c r="BR573" s="31"/>
      <c r="BS573" s="31"/>
      <c r="BT573" s="31"/>
    </row>
    <row r="574">
      <c r="A574" s="118"/>
      <c r="B574" s="61"/>
      <c r="C574" s="71"/>
      <c r="D574" s="71"/>
      <c r="E574" s="82"/>
      <c r="F574" s="82"/>
      <c r="G574" s="71"/>
      <c r="H574" s="71"/>
      <c r="I574" s="82"/>
      <c r="J574" s="71"/>
      <c r="K574" s="71"/>
      <c r="L574" s="71"/>
      <c r="M574" s="82"/>
      <c r="N574" s="84"/>
      <c r="O574" s="71"/>
      <c r="P574" s="61"/>
      <c r="Q574" s="61"/>
      <c r="R574" s="61"/>
      <c r="S574" s="61"/>
      <c r="T574" s="119"/>
      <c r="U574" s="61"/>
      <c r="V574" s="84"/>
      <c r="W574" s="84"/>
      <c r="X574" s="84"/>
      <c r="Y574" s="82"/>
      <c r="Z574" s="84"/>
      <c r="AA574" s="84"/>
      <c r="AB574" s="84"/>
      <c r="AC574" s="84"/>
      <c r="AD574" s="84"/>
      <c r="AE574" s="84"/>
      <c r="AF574" s="84"/>
      <c r="AG574" s="84"/>
      <c r="AH574" s="31"/>
      <c r="AI574" s="31"/>
      <c r="AJ574" s="31"/>
      <c r="AK574" s="31"/>
      <c r="AL574" s="31"/>
      <c r="AM574" s="84"/>
      <c r="AN574" s="82"/>
      <c r="AO574" s="71"/>
      <c r="AP574" s="71"/>
      <c r="AQ574" s="31"/>
      <c r="AR574" s="31"/>
      <c r="AS574" s="31"/>
      <c r="AT574" s="31"/>
      <c r="AU574" s="31"/>
      <c r="AV574" s="31"/>
      <c r="AW574" s="31"/>
      <c r="AX574" s="31"/>
      <c r="AY574" s="31"/>
      <c r="AZ574" s="31"/>
      <c r="BA574" s="33"/>
      <c r="BB574" s="33"/>
      <c r="BC574" s="31"/>
      <c r="BD574" s="31"/>
      <c r="BE574" s="31"/>
      <c r="BF574" s="31"/>
      <c r="BG574" s="31"/>
      <c r="BH574" s="31"/>
      <c r="BI574" s="31"/>
      <c r="BJ574" s="31"/>
      <c r="BK574" s="31"/>
      <c r="BL574" s="31"/>
      <c r="BM574" s="31"/>
      <c r="BN574" s="31"/>
      <c r="BO574" s="31"/>
      <c r="BP574" s="31"/>
      <c r="BQ574" s="31"/>
      <c r="BR574" s="31"/>
      <c r="BS574" s="31"/>
      <c r="BT574" s="31"/>
    </row>
    <row r="575">
      <c r="A575" s="118"/>
      <c r="B575" s="61"/>
      <c r="C575" s="71"/>
      <c r="D575" s="71"/>
      <c r="E575" s="82"/>
      <c r="F575" s="82"/>
      <c r="G575" s="71"/>
      <c r="H575" s="71"/>
      <c r="I575" s="82"/>
      <c r="J575" s="71"/>
      <c r="K575" s="71"/>
      <c r="L575" s="71"/>
      <c r="M575" s="82"/>
      <c r="N575" s="84"/>
      <c r="O575" s="71"/>
      <c r="P575" s="61"/>
      <c r="Q575" s="61"/>
      <c r="R575" s="61"/>
      <c r="S575" s="61"/>
      <c r="T575" s="119"/>
      <c r="U575" s="61"/>
      <c r="V575" s="84"/>
      <c r="W575" s="84"/>
      <c r="X575" s="84"/>
      <c r="Y575" s="82"/>
      <c r="Z575" s="84"/>
      <c r="AA575" s="84"/>
      <c r="AB575" s="84"/>
      <c r="AC575" s="84"/>
      <c r="AD575" s="84"/>
      <c r="AE575" s="84"/>
      <c r="AF575" s="84"/>
      <c r="AG575" s="84"/>
      <c r="AH575" s="31"/>
      <c r="AI575" s="31"/>
      <c r="AJ575" s="31"/>
      <c r="AK575" s="31"/>
      <c r="AL575" s="31"/>
      <c r="AM575" s="84"/>
      <c r="AN575" s="82"/>
      <c r="AO575" s="71"/>
      <c r="AP575" s="71"/>
      <c r="AQ575" s="31"/>
      <c r="AR575" s="31"/>
      <c r="AS575" s="31"/>
      <c r="AT575" s="31"/>
      <c r="AU575" s="31"/>
      <c r="AV575" s="31"/>
      <c r="AW575" s="31"/>
      <c r="AX575" s="31"/>
      <c r="AY575" s="31"/>
      <c r="AZ575" s="31"/>
      <c r="BA575" s="33"/>
      <c r="BB575" s="33"/>
      <c r="BC575" s="31"/>
      <c r="BD575" s="31"/>
      <c r="BE575" s="31"/>
      <c r="BF575" s="31"/>
      <c r="BG575" s="31"/>
      <c r="BH575" s="31"/>
      <c r="BI575" s="31"/>
      <c r="BJ575" s="31"/>
      <c r="BK575" s="31"/>
      <c r="BL575" s="31"/>
      <c r="BM575" s="31"/>
      <c r="BN575" s="31"/>
      <c r="BO575" s="31"/>
      <c r="BP575" s="31"/>
      <c r="BQ575" s="31"/>
      <c r="BR575" s="31"/>
      <c r="BS575" s="31"/>
      <c r="BT575" s="31"/>
    </row>
    <row r="576">
      <c r="A576" s="118"/>
      <c r="B576" s="61"/>
      <c r="C576" s="71"/>
      <c r="D576" s="71"/>
      <c r="E576" s="82"/>
      <c r="F576" s="82"/>
      <c r="G576" s="71"/>
      <c r="H576" s="71"/>
      <c r="I576" s="82"/>
      <c r="J576" s="71"/>
      <c r="K576" s="71"/>
      <c r="L576" s="71"/>
      <c r="M576" s="82"/>
      <c r="N576" s="84"/>
      <c r="O576" s="71"/>
      <c r="P576" s="61"/>
      <c r="Q576" s="61"/>
      <c r="R576" s="61"/>
      <c r="S576" s="61"/>
      <c r="T576" s="119"/>
      <c r="U576" s="61"/>
      <c r="V576" s="84"/>
      <c r="W576" s="84"/>
      <c r="X576" s="84"/>
      <c r="Y576" s="82"/>
      <c r="Z576" s="84"/>
      <c r="AA576" s="84"/>
      <c r="AB576" s="84"/>
      <c r="AC576" s="84"/>
      <c r="AD576" s="84"/>
      <c r="AE576" s="84"/>
      <c r="AF576" s="84"/>
      <c r="AG576" s="84"/>
      <c r="AH576" s="31"/>
      <c r="AI576" s="31"/>
      <c r="AJ576" s="31"/>
      <c r="AK576" s="31"/>
      <c r="AL576" s="31"/>
      <c r="AM576" s="84"/>
      <c r="AN576" s="82"/>
      <c r="AO576" s="71"/>
      <c r="AP576" s="71"/>
      <c r="AQ576" s="31"/>
      <c r="AR576" s="31"/>
      <c r="AS576" s="31"/>
      <c r="AT576" s="31"/>
      <c r="AU576" s="31"/>
      <c r="AV576" s="31"/>
      <c r="AW576" s="31"/>
      <c r="AX576" s="31"/>
      <c r="AY576" s="31"/>
      <c r="AZ576" s="31"/>
      <c r="BA576" s="33"/>
      <c r="BB576" s="33"/>
      <c r="BC576" s="31"/>
      <c r="BD576" s="31"/>
      <c r="BE576" s="31"/>
      <c r="BF576" s="31"/>
      <c r="BG576" s="31"/>
      <c r="BH576" s="31"/>
      <c r="BI576" s="31"/>
      <c r="BJ576" s="31"/>
      <c r="BK576" s="31"/>
      <c r="BL576" s="31"/>
      <c r="BM576" s="31"/>
      <c r="BN576" s="31"/>
      <c r="BO576" s="31"/>
      <c r="BP576" s="31"/>
      <c r="BQ576" s="31"/>
      <c r="BR576" s="31"/>
      <c r="BS576" s="31"/>
      <c r="BT576" s="31"/>
    </row>
    <row r="577">
      <c r="A577" s="118"/>
      <c r="B577" s="61"/>
      <c r="C577" s="71"/>
      <c r="D577" s="71"/>
      <c r="E577" s="82"/>
      <c r="F577" s="82"/>
      <c r="G577" s="71"/>
      <c r="H577" s="71"/>
      <c r="I577" s="82"/>
      <c r="J577" s="71"/>
      <c r="K577" s="71"/>
      <c r="L577" s="71"/>
      <c r="M577" s="82"/>
      <c r="N577" s="84"/>
      <c r="O577" s="71"/>
      <c r="P577" s="61"/>
      <c r="Q577" s="61"/>
      <c r="R577" s="61"/>
      <c r="S577" s="61"/>
      <c r="T577" s="119"/>
      <c r="U577" s="61"/>
      <c r="V577" s="84"/>
      <c r="W577" s="84"/>
      <c r="X577" s="84"/>
      <c r="Y577" s="82"/>
      <c r="Z577" s="84"/>
      <c r="AA577" s="84"/>
      <c r="AB577" s="84"/>
      <c r="AC577" s="84"/>
      <c r="AD577" s="84"/>
      <c r="AE577" s="84"/>
      <c r="AF577" s="84"/>
      <c r="AG577" s="84"/>
      <c r="AH577" s="31"/>
      <c r="AI577" s="31"/>
      <c r="AJ577" s="31"/>
      <c r="AK577" s="31"/>
      <c r="AL577" s="31"/>
      <c r="AM577" s="84"/>
      <c r="AN577" s="82"/>
      <c r="AO577" s="71"/>
      <c r="AP577" s="71"/>
      <c r="AQ577" s="31"/>
      <c r="AR577" s="31"/>
      <c r="AS577" s="31"/>
      <c r="AT577" s="31"/>
      <c r="AU577" s="31"/>
      <c r="AV577" s="31"/>
      <c r="AW577" s="31"/>
      <c r="AX577" s="31"/>
      <c r="AY577" s="31"/>
      <c r="AZ577" s="31"/>
      <c r="BA577" s="33"/>
      <c r="BB577" s="33"/>
      <c r="BC577" s="31"/>
      <c r="BD577" s="31"/>
      <c r="BE577" s="31"/>
      <c r="BF577" s="31"/>
      <c r="BG577" s="31"/>
      <c r="BH577" s="31"/>
      <c r="BI577" s="31"/>
      <c r="BJ577" s="31"/>
      <c r="BK577" s="31"/>
      <c r="BL577" s="31"/>
      <c r="BM577" s="31"/>
      <c r="BN577" s="31"/>
      <c r="BO577" s="31"/>
      <c r="BP577" s="31"/>
      <c r="BQ577" s="31"/>
      <c r="BR577" s="31"/>
      <c r="BS577" s="31"/>
      <c r="BT577" s="31"/>
    </row>
    <row r="578">
      <c r="A578" s="118"/>
      <c r="B578" s="61"/>
      <c r="C578" s="71"/>
      <c r="D578" s="71"/>
      <c r="E578" s="82"/>
      <c r="F578" s="82"/>
      <c r="G578" s="71"/>
      <c r="H578" s="71"/>
      <c r="I578" s="82"/>
      <c r="J578" s="71"/>
      <c r="K578" s="71"/>
      <c r="L578" s="71"/>
      <c r="M578" s="82"/>
      <c r="N578" s="84"/>
      <c r="O578" s="71"/>
      <c r="P578" s="61"/>
      <c r="Q578" s="61"/>
      <c r="R578" s="61"/>
      <c r="S578" s="61"/>
      <c r="T578" s="119"/>
      <c r="U578" s="61"/>
      <c r="V578" s="84"/>
      <c r="W578" s="84"/>
      <c r="X578" s="84"/>
      <c r="Y578" s="82"/>
      <c r="Z578" s="84"/>
      <c r="AA578" s="84"/>
      <c r="AB578" s="84"/>
      <c r="AC578" s="84"/>
      <c r="AD578" s="84"/>
      <c r="AE578" s="84"/>
      <c r="AF578" s="84"/>
      <c r="AG578" s="84"/>
      <c r="AH578" s="31"/>
      <c r="AI578" s="31"/>
      <c r="AJ578" s="31"/>
      <c r="AK578" s="31"/>
      <c r="AL578" s="31"/>
      <c r="AM578" s="84"/>
      <c r="AN578" s="82"/>
      <c r="AO578" s="71"/>
      <c r="AP578" s="71"/>
      <c r="AQ578" s="31"/>
      <c r="AR578" s="31"/>
      <c r="AS578" s="31"/>
      <c r="AT578" s="31"/>
      <c r="AU578" s="31"/>
      <c r="AV578" s="31"/>
      <c r="AW578" s="31"/>
      <c r="AX578" s="31"/>
      <c r="AY578" s="31"/>
      <c r="AZ578" s="31"/>
      <c r="BA578" s="33"/>
      <c r="BB578" s="33"/>
      <c r="BC578" s="31"/>
      <c r="BD578" s="31"/>
      <c r="BE578" s="31"/>
      <c r="BF578" s="31"/>
      <c r="BG578" s="31"/>
      <c r="BH578" s="31"/>
      <c r="BI578" s="31"/>
      <c r="BJ578" s="31"/>
      <c r="BK578" s="31"/>
      <c r="BL578" s="31"/>
      <c r="BM578" s="31"/>
      <c r="BN578" s="31"/>
      <c r="BO578" s="31"/>
      <c r="BP578" s="31"/>
      <c r="BQ578" s="31"/>
      <c r="BR578" s="31"/>
      <c r="BS578" s="31"/>
      <c r="BT578" s="31"/>
    </row>
    <row r="579">
      <c r="A579" s="118"/>
      <c r="B579" s="61"/>
      <c r="C579" s="71"/>
      <c r="D579" s="71"/>
      <c r="E579" s="82"/>
      <c r="F579" s="82"/>
      <c r="G579" s="71"/>
      <c r="H579" s="71"/>
      <c r="I579" s="82"/>
      <c r="J579" s="71"/>
      <c r="K579" s="71"/>
      <c r="L579" s="71"/>
      <c r="M579" s="82"/>
      <c r="N579" s="84"/>
      <c r="O579" s="71"/>
      <c r="P579" s="61"/>
      <c r="Q579" s="61"/>
      <c r="R579" s="61"/>
      <c r="S579" s="61"/>
      <c r="T579" s="119"/>
      <c r="U579" s="61"/>
      <c r="V579" s="84"/>
      <c r="W579" s="84"/>
      <c r="X579" s="84"/>
      <c r="Y579" s="82"/>
      <c r="Z579" s="84"/>
      <c r="AA579" s="84"/>
      <c r="AB579" s="84"/>
      <c r="AC579" s="84"/>
      <c r="AD579" s="84"/>
      <c r="AE579" s="84"/>
      <c r="AF579" s="84"/>
      <c r="AG579" s="84"/>
      <c r="AH579" s="31"/>
      <c r="AI579" s="31"/>
      <c r="AJ579" s="31"/>
      <c r="AK579" s="31"/>
      <c r="AL579" s="31"/>
      <c r="AM579" s="84"/>
      <c r="AN579" s="82"/>
      <c r="AO579" s="71"/>
      <c r="AP579" s="71"/>
      <c r="AQ579" s="31"/>
      <c r="AR579" s="31"/>
      <c r="AS579" s="31"/>
      <c r="AT579" s="31"/>
      <c r="AU579" s="31"/>
      <c r="AV579" s="31"/>
      <c r="AW579" s="31"/>
      <c r="AX579" s="31"/>
      <c r="AY579" s="31"/>
      <c r="AZ579" s="31"/>
      <c r="BA579" s="33"/>
      <c r="BB579" s="33"/>
      <c r="BC579" s="31"/>
      <c r="BD579" s="31"/>
      <c r="BE579" s="31"/>
      <c r="BF579" s="31"/>
      <c r="BG579" s="31"/>
      <c r="BH579" s="31"/>
      <c r="BI579" s="31"/>
      <c r="BJ579" s="31"/>
      <c r="BK579" s="31"/>
      <c r="BL579" s="31"/>
      <c r="BM579" s="31"/>
      <c r="BN579" s="31"/>
      <c r="BO579" s="31"/>
      <c r="BP579" s="31"/>
      <c r="BQ579" s="31"/>
      <c r="BR579" s="31"/>
      <c r="BS579" s="31"/>
      <c r="BT579" s="31"/>
    </row>
    <row r="580">
      <c r="A580" s="118"/>
      <c r="B580" s="61"/>
      <c r="C580" s="71"/>
      <c r="D580" s="71"/>
      <c r="E580" s="82"/>
      <c r="F580" s="82"/>
      <c r="G580" s="71"/>
      <c r="H580" s="71"/>
      <c r="I580" s="82"/>
      <c r="J580" s="71"/>
      <c r="K580" s="71"/>
      <c r="L580" s="71"/>
      <c r="M580" s="82"/>
      <c r="N580" s="84"/>
      <c r="O580" s="71"/>
      <c r="P580" s="61"/>
      <c r="Q580" s="61"/>
      <c r="R580" s="61"/>
      <c r="S580" s="61"/>
      <c r="T580" s="119"/>
      <c r="U580" s="61"/>
      <c r="V580" s="84"/>
      <c r="W580" s="84"/>
      <c r="X580" s="84"/>
      <c r="Y580" s="82"/>
      <c r="Z580" s="84"/>
      <c r="AA580" s="84"/>
      <c r="AB580" s="84"/>
      <c r="AC580" s="84"/>
      <c r="AD580" s="84"/>
      <c r="AE580" s="84"/>
      <c r="AF580" s="84"/>
      <c r="AG580" s="84"/>
      <c r="AH580" s="31"/>
      <c r="AI580" s="31"/>
      <c r="AJ580" s="31"/>
      <c r="AK580" s="31"/>
      <c r="AL580" s="31"/>
      <c r="AM580" s="84"/>
      <c r="AN580" s="82"/>
      <c r="AO580" s="71"/>
      <c r="AP580" s="71"/>
      <c r="AQ580" s="31"/>
      <c r="AR580" s="31"/>
      <c r="AS580" s="31"/>
      <c r="AT580" s="31"/>
      <c r="AU580" s="31"/>
      <c r="AV580" s="31"/>
      <c r="AW580" s="31"/>
      <c r="AX580" s="31"/>
      <c r="AY580" s="31"/>
      <c r="AZ580" s="31"/>
      <c r="BA580" s="33"/>
      <c r="BB580" s="33"/>
      <c r="BC580" s="31"/>
      <c r="BD580" s="31"/>
      <c r="BE580" s="31"/>
      <c r="BF580" s="31"/>
      <c r="BG580" s="31"/>
      <c r="BH580" s="31"/>
      <c r="BI580" s="31"/>
      <c r="BJ580" s="31"/>
      <c r="BK580" s="31"/>
      <c r="BL580" s="31"/>
      <c r="BM580" s="31"/>
      <c r="BN580" s="31"/>
      <c r="BO580" s="31"/>
      <c r="BP580" s="31"/>
      <c r="BQ580" s="31"/>
      <c r="BR580" s="31"/>
      <c r="BS580" s="31"/>
      <c r="BT580" s="31"/>
    </row>
    <row r="581">
      <c r="A581" s="118"/>
      <c r="B581" s="61"/>
      <c r="C581" s="71"/>
      <c r="D581" s="71"/>
      <c r="E581" s="82"/>
      <c r="F581" s="82"/>
      <c r="G581" s="71"/>
      <c r="H581" s="71"/>
      <c r="I581" s="82"/>
      <c r="J581" s="71"/>
      <c r="K581" s="71"/>
      <c r="L581" s="71"/>
      <c r="M581" s="82"/>
      <c r="N581" s="84"/>
      <c r="O581" s="71"/>
      <c r="P581" s="61"/>
      <c r="Q581" s="61"/>
      <c r="R581" s="61"/>
      <c r="S581" s="61"/>
      <c r="T581" s="119"/>
      <c r="U581" s="61"/>
      <c r="V581" s="84"/>
      <c r="W581" s="84"/>
      <c r="X581" s="84"/>
      <c r="Y581" s="82"/>
      <c r="Z581" s="84"/>
      <c r="AA581" s="84"/>
      <c r="AB581" s="84"/>
      <c r="AC581" s="84"/>
      <c r="AD581" s="84"/>
      <c r="AE581" s="84"/>
      <c r="AF581" s="84"/>
      <c r="AG581" s="84"/>
      <c r="AH581" s="31"/>
      <c r="AI581" s="31"/>
      <c r="AJ581" s="31"/>
      <c r="AK581" s="31"/>
      <c r="AL581" s="31"/>
      <c r="AM581" s="84"/>
      <c r="AN581" s="82"/>
      <c r="AO581" s="71"/>
      <c r="AP581" s="71"/>
      <c r="AQ581" s="31"/>
      <c r="AR581" s="31"/>
      <c r="AS581" s="31"/>
      <c r="AT581" s="31"/>
      <c r="AU581" s="31"/>
      <c r="AV581" s="31"/>
      <c r="AW581" s="31"/>
      <c r="AX581" s="31"/>
      <c r="AY581" s="31"/>
      <c r="AZ581" s="31"/>
      <c r="BA581" s="33"/>
      <c r="BB581" s="33"/>
      <c r="BC581" s="31"/>
      <c r="BD581" s="31"/>
      <c r="BE581" s="31"/>
      <c r="BF581" s="31"/>
      <c r="BG581" s="31"/>
      <c r="BH581" s="31"/>
      <c r="BI581" s="31"/>
      <c r="BJ581" s="31"/>
      <c r="BK581" s="31"/>
      <c r="BL581" s="31"/>
      <c r="BM581" s="31"/>
      <c r="BN581" s="31"/>
      <c r="BO581" s="31"/>
      <c r="BP581" s="31"/>
      <c r="BQ581" s="31"/>
      <c r="BR581" s="31"/>
      <c r="BS581" s="31"/>
      <c r="BT581" s="31"/>
    </row>
    <row r="582">
      <c r="A582" s="118"/>
      <c r="B582" s="61"/>
      <c r="C582" s="71"/>
      <c r="D582" s="71"/>
      <c r="E582" s="82"/>
      <c r="F582" s="82"/>
      <c r="G582" s="71"/>
      <c r="H582" s="71"/>
      <c r="I582" s="82"/>
      <c r="J582" s="71"/>
      <c r="K582" s="71"/>
      <c r="L582" s="71"/>
      <c r="M582" s="82"/>
      <c r="N582" s="84"/>
      <c r="O582" s="71"/>
      <c r="P582" s="61"/>
      <c r="Q582" s="61"/>
      <c r="R582" s="61"/>
      <c r="S582" s="61"/>
      <c r="T582" s="119"/>
      <c r="U582" s="61"/>
      <c r="V582" s="84"/>
      <c r="W582" s="84"/>
      <c r="X582" s="84"/>
      <c r="Y582" s="82"/>
      <c r="Z582" s="84"/>
      <c r="AA582" s="84"/>
      <c r="AB582" s="84"/>
      <c r="AC582" s="84"/>
      <c r="AD582" s="84"/>
      <c r="AE582" s="84"/>
      <c r="AF582" s="84"/>
      <c r="AG582" s="84"/>
      <c r="AH582" s="31"/>
      <c r="AI582" s="31"/>
      <c r="AJ582" s="31"/>
      <c r="AK582" s="31"/>
      <c r="AL582" s="31"/>
      <c r="AM582" s="84"/>
      <c r="AN582" s="82"/>
      <c r="AO582" s="71"/>
      <c r="AP582" s="71"/>
      <c r="AQ582" s="31"/>
      <c r="AR582" s="31"/>
      <c r="AS582" s="31"/>
      <c r="AT582" s="31"/>
      <c r="AU582" s="31"/>
      <c r="AV582" s="31"/>
      <c r="AW582" s="31"/>
      <c r="AX582" s="31"/>
      <c r="AY582" s="31"/>
      <c r="AZ582" s="31"/>
      <c r="BA582" s="33"/>
      <c r="BB582" s="33"/>
      <c r="BC582" s="31"/>
      <c r="BD582" s="31"/>
      <c r="BE582" s="31"/>
      <c r="BF582" s="31"/>
      <c r="BG582" s="31"/>
      <c r="BH582" s="31"/>
      <c r="BI582" s="31"/>
      <c r="BJ582" s="31"/>
      <c r="BK582" s="31"/>
      <c r="BL582" s="31"/>
      <c r="BM582" s="31"/>
      <c r="BN582" s="31"/>
      <c r="BO582" s="31"/>
      <c r="BP582" s="31"/>
      <c r="BQ582" s="31"/>
      <c r="BR582" s="31"/>
      <c r="BS582" s="31"/>
      <c r="BT582" s="31"/>
    </row>
    <row r="583">
      <c r="A583" s="118"/>
      <c r="B583" s="61"/>
      <c r="C583" s="71"/>
      <c r="D583" s="71"/>
      <c r="E583" s="82"/>
      <c r="F583" s="82"/>
      <c r="G583" s="71"/>
      <c r="H583" s="71"/>
      <c r="I583" s="82"/>
      <c r="J583" s="71"/>
      <c r="K583" s="71"/>
      <c r="L583" s="71"/>
      <c r="M583" s="82"/>
      <c r="N583" s="84"/>
      <c r="O583" s="71"/>
      <c r="P583" s="61"/>
      <c r="Q583" s="61"/>
      <c r="R583" s="61"/>
      <c r="S583" s="61"/>
      <c r="T583" s="119"/>
      <c r="U583" s="61"/>
      <c r="V583" s="84"/>
      <c r="W583" s="84"/>
      <c r="X583" s="84"/>
      <c r="Y583" s="82"/>
      <c r="Z583" s="84"/>
      <c r="AA583" s="84"/>
      <c r="AB583" s="84"/>
      <c r="AC583" s="84"/>
      <c r="AD583" s="84"/>
      <c r="AE583" s="84"/>
      <c r="AF583" s="84"/>
      <c r="AG583" s="84"/>
      <c r="AH583" s="31"/>
      <c r="AI583" s="31"/>
      <c r="AJ583" s="31"/>
      <c r="AK583" s="31"/>
      <c r="AL583" s="31"/>
      <c r="AM583" s="84"/>
      <c r="AN583" s="82"/>
      <c r="AO583" s="71"/>
      <c r="AP583" s="71"/>
      <c r="AQ583" s="31"/>
      <c r="AR583" s="31"/>
      <c r="AS583" s="31"/>
      <c r="AT583" s="31"/>
      <c r="AU583" s="31"/>
      <c r="AV583" s="31"/>
      <c r="AW583" s="31"/>
      <c r="AX583" s="31"/>
      <c r="AY583" s="31"/>
      <c r="AZ583" s="31"/>
      <c r="BA583" s="33"/>
      <c r="BB583" s="33"/>
      <c r="BC583" s="31"/>
      <c r="BD583" s="31"/>
      <c r="BE583" s="31"/>
      <c r="BF583" s="31"/>
      <c r="BG583" s="31"/>
      <c r="BH583" s="31"/>
      <c r="BI583" s="31"/>
      <c r="BJ583" s="31"/>
      <c r="BK583" s="31"/>
      <c r="BL583" s="31"/>
      <c r="BM583" s="31"/>
      <c r="BN583" s="31"/>
      <c r="BO583" s="31"/>
      <c r="BP583" s="31"/>
      <c r="BQ583" s="31"/>
      <c r="BR583" s="31"/>
      <c r="BS583" s="31"/>
      <c r="BT583" s="31"/>
    </row>
    <row r="584">
      <c r="A584" s="118"/>
      <c r="B584" s="61"/>
      <c r="C584" s="71"/>
      <c r="D584" s="71"/>
      <c r="E584" s="82"/>
      <c r="F584" s="82"/>
      <c r="G584" s="71"/>
      <c r="H584" s="71"/>
      <c r="I584" s="82"/>
      <c r="J584" s="71"/>
      <c r="K584" s="71"/>
      <c r="L584" s="71"/>
      <c r="M584" s="82"/>
      <c r="N584" s="84"/>
      <c r="O584" s="71"/>
      <c r="P584" s="61"/>
      <c r="Q584" s="61"/>
      <c r="R584" s="61"/>
      <c r="S584" s="61"/>
      <c r="T584" s="119"/>
      <c r="U584" s="61"/>
      <c r="V584" s="84"/>
      <c r="W584" s="84"/>
      <c r="X584" s="84"/>
      <c r="Y584" s="82"/>
      <c r="Z584" s="84"/>
      <c r="AA584" s="84"/>
      <c r="AB584" s="84"/>
      <c r="AC584" s="84"/>
      <c r="AD584" s="84"/>
      <c r="AE584" s="84"/>
      <c r="AF584" s="84"/>
      <c r="AG584" s="84"/>
      <c r="AH584" s="31"/>
      <c r="AI584" s="31"/>
      <c r="AJ584" s="31"/>
      <c r="AK584" s="31"/>
      <c r="AL584" s="31"/>
      <c r="AM584" s="84"/>
      <c r="AN584" s="82"/>
      <c r="AO584" s="71"/>
      <c r="AP584" s="71"/>
      <c r="AQ584" s="31"/>
      <c r="AR584" s="31"/>
      <c r="AS584" s="31"/>
      <c r="AT584" s="31"/>
      <c r="AU584" s="31"/>
      <c r="AV584" s="31"/>
      <c r="AW584" s="31"/>
      <c r="AX584" s="31"/>
      <c r="AY584" s="31"/>
      <c r="AZ584" s="31"/>
      <c r="BA584" s="33"/>
      <c r="BB584" s="33"/>
      <c r="BC584" s="31"/>
      <c r="BD584" s="31"/>
      <c r="BE584" s="31"/>
      <c r="BF584" s="31"/>
      <c r="BG584" s="31"/>
      <c r="BH584" s="31"/>
      <c r="BI584" s="31"/>
      <c r="BJ584" s="31"/>
      <c r="BK584" s="31"/>
      <c r="BL584" s="31"/>
      <c r="BM584" s="31"/>
      <c r="BN584" s="31"/>
      <c r="BO584" s="31"/>
      <c r="BP584" s="31"/>
      <c r="BQ584" s="31"/>
      <c r="BR584" s="31"/>
      <c r="BS584" s="31"/>
      <c r="BT584" s="31"/>
    </row>
    <row r="585">
      <c r="A585" s="118"/>
      <c r="B585" s="61"/>
      <c r="C585" s="71"/>
      <c r="D585" s="71"/>
      <c r="E585" s="82"/>
      <c r="F585" s="82"/>
      <c r="G585" s="71"/>
      <c r="H585" s="71"/>
      <c r="I585" s="82"/>
      <c r="J585" s="71"/>
      <c r="K585" s="71"/>
      <c r="L585" s="71"/>
      <c r="M585" s="82"/>
      <c r="N585" s="84"/>
      <c r="O585" s="71"/>
      <c r="P585" s="61"/>
      <c r="Q585" s="61"/>
      <c r="R585" s="61"/>
      <c r="S585" s="61"/>
      <c r="T585" s="119"/>
      <c r="U585" s="61"/>
      <c r="V585" s="84"/>
      <c r="W585" s="84"/>
      <c r="X585" s="84"/>
      <c r="Y585" s="82"/>
      <c r="Z585" s="84"/>
      <c r="AA585" s="84"/>
      <c r="AB585" s="84"/>
      <c r="AC585" s="84"/>
      <c r="AD585" s="84"/>
      <c r="AE585" s="84"/>
      <c r="AF585" s="84"/>
      <c r="AG585" s="84"/>
      <c r="AH585" s="31"/>
      <c r="AI585" s="31"/>
      <c r="AJ585" s="31"/>
      <c r="AK585" s="31"/>
      <c r="AL585" s="31"/>
      <c r="AM585" s="84"/>
      <c r="AN585" s="82"/>
      <c r="AO585" s="71"/>
      <c r="AP585" s="71"/>
      <c r="AQ585" s="31"/>
      <c r="AR585" s="31"/>
      <c r="AS585" s="31"/>
      <c r="AT585" s="31"/>
      <c r="AU585" s="31"/>
      <c r="AV585" s="31"/>
      <c r="AW585" s="31"/>
      <c r="AX585" s="31"/>
      <c r="AY585" s="31"/>
      <c r="AZ585" s="31"/>
      <c r="BA585" s="33"/>
      <c r="BB585" s="33"/>
      <c r="BC585" s="31"/>
      <c r="BD585" s="31"/>
      <c r="BE585" s="31"/>
      <c r="BF585" s="31"/>
      <c r="BG585" s="31"/>
      <c r="BH585" s="31"/>
      <c r="BI585" s="31"/>
      <c r="BJ585" s="31"/>
      <c r="BK585" s="31"/>
      <c r="BL585" s="31"/>
      <c r="BM585" s="31"/>
      <c r="BN585" s="31"/>
      <c r="BO585" s="31"/>
      <c r="BP585" s="31"/>
      <c r="BQ585" s="31"/>
      <c r="BR585" s="31"/>
      <c r="BS585" s="31"/>
      <c r="BT585" s="31"/>
    </row>
    <row r="586">
      <c r="A586" s="118"/>
      <c r="B586" s="61"/>
      <c r="C586" s="71"/>
      <c r="D586" s="71"/>
      <c r="E586" s="82"/>
      <c r="F586" s="82"/>
      <c r="G586" s="71"/>
      <c r="H586" s="71"/>
      <c r="I586" s="82"/>
      <c r="J586" s="71"/>
      <c r="K586" s="71"/>
      <c r="L586" s="71"/>
      <c r="M586" s="82"/>
      <c r="N586" s="84"/>
      <c r="O586" s="71"/>
      <c r="P586" s="61"/>
      <c r="Q586" s="61"/>
      <c r="R586" s="61"/>
      <c r="S586" s="61"/>
      <c r="T586" s="119"/>
      <c r="U586" s="61"/>
      <c r="V586" s="84"/>
      <c r="W586" s="84"/>
      <c r="X586" s="84"/>
      <c r="Y586" s="82"/>
      <c r="Z586" s="84"/>
      <c r="AA586" s="84"/>
      <c r="AB586" s="84"/>
      <c r="AC586" s="84"/>
      <c r="AD586" s="84"/>
      <c r="AE586" s="84"/>
      <c r="AF586" s="84"/>
      <c r="AG586" s="84"/>
      <c r="AH586" s="31"/>
      <c r="AI586" s="31"/>
      <c r="AJ586" s="31"/>
      <c r="AK586" s="31"/>
      <c r="AL586" s="31"/>
      <c r="AM586" s="84"/>
      <c r="AN586" s="82"/>
      <c r="AO586" s="71"/>
      <c r="AP586" s="71"/>
      <c r="AQ586" s="31"/>
      <c r="AR586" s="31"/>
      <c r="AS586" s="31"/>
      <c r="AT586" s="31"/>
      <c r="AU586" s="31"/>
      <c r="AV586" s="31"/>
      <c r="AW586" s="31"/>
      <c r="AX586" s="31"/>
      <c r="AY586" s="31"/>
      <c r="AZ586" s="31"/>
      <c r="BA586" s="33"/>
      <c r="BB586" s="33"/>
      <c r="BC586" s="31"/>
      <c r="BD586" s="31"/>
      <c r="BE586" s="31"/>
      <c r="BF586" s="31"/>
      <c r="BG586" s="31"/>
      <c r="BH586" s="31"/>
      <c r="BI586" s="31"/>
      <c r="BJ586" s="31"/>
      <c r="BK586" s="31"/>
      <c r="BL586" s="31"/>
      <c r="BM586" s="31"/>
      <c r="BN586" s="31"/>
      <c r="BO586" s="31"/>
      <c r="BP586" s="31"/>
      <c r="BQ586" s="31"/>
      <c r="BR586" s="31"/>
      <c r="BS586" s="31"/>
      <c r="BT586" s="31"/>
    </row>
    <row r="587">
      <c r="A587" s="118"/>
      <c r="B587" s="61"/>
      <c r="C587" s="71"/>
      <c r="D587" s="71"/>
      <c r="E587" s="82"/>
      <c r="F587" s="82"/>
      <c r="G587" s="71"/>
      <c r="H587" s="71"/>
      <c r="I587" s="82"/>
      <c r="J587" s="71"/>
      <c r="K587" s="71"/>
      <c r="L587" s="71"/>
      <c r="M587" s="82"/>
      <c r="N587" s="84"/>
      <c r="O587" s="71"/>
      <c r="P587" s="61"/>
      <c r="Q587" s="61"/>
      <c r="R587" s="61"/>
      <c r="S587" s="61"/>
      <c r="T587" s="119"/>
      <c r="U587" s="61"/>
      <c r="V587" s="84"/>
      <c r="W587" s="84"/>
      <c r="X587" s="84"/>
      <c r="Y587" s="82"/>
      <c r="Z587" s="84"/>
      <c r="AA587" s="84"/>
      <c r="AB587" s="84"/>
      <c r="AC587" s="84"/>
      <c r="AD587" s="84"/>
      <c r="AE587" s="84"/>
      <c r="AF587" s="84"/>
      <c r="AG587" s="84"/>
      <c r="AH587" s="31"/>
      <c r="AI587" s="31"/>
      <c r="AJ587" s="31"/>
      <c r="AK587" s="31"/>
      <c r="AL587" s="31"/>
      <c r="AM587" s="84"/>
      <c r="AN587" s="82"/>
      <c r="AO587" s="71"/>
      <c r="AP587" s="71"/>
      <c r="AQ587" s="31"/>
      <c r="AR587" s="31"/>
      <c r="AS587" s="31"/>
      <c r="AT587" s="31"/>
      <c r="AU587" s="31"/>
      <c r="AV587" s="31"/>
      <c r="AW587" s="31"/>
      <c r="AX587" s="31"/>
      <c r="AY587" s="31"/>
      <c r="AZ587" s="31"/>
      <c r="BA587" s="33"/>
      <c r="BB587" s="33"/>
      <c r="BC587" s="31"/>
      <c r="BD587" s="31"/>
      <c r="BE587" s="31"/>
      <c r="BF587" s="31"/>
      <c r="BG587" s="31"/>
      <c r="BH587" s="31"/>
      <c r="BI587" s="31"/>
      <c r="BJ587" s="31"/>
      <c r="BK587" s="31"/>
      <c r="BL587" s="31"/>
      <c r="BM587" s="31"/>
      <c r="BN587" s="31"/>
      <c r="BO587" s="31"/>
      <c r="BP587" s="31"/>
      <c r="BQ587" s="31"/>
      <c r="BR587" s="31"/>
      <c r="BS587" s="31"/>
      <c r="BT587" s="31"/>
    </row>
    <row r="588">
      <c r="A588" s="118"/>
      <c r="B588" s="61"/>
      <c r="C588" s="71"/>
      <c r="D588" s="71"/>
      <c r="E588" s="82"/>
      <c r="F588" s="82"/>
      <c r="G588" s="71"/>
      <c r="H588" s="71"/>
      <c r="I588" s="82"/>
      <c r="J588" s="71"/>
      <c r="K588" s="71"/>
      <c r="L588" s="71"/>
      <c r="M588" s="82"/>
      <c r="N588" s="84"/>
      <c r="O588" s="71"/>
      <c r="P588" s="61"/>
      <c r="Q588" s="61"/>
      <c r="R588" s="61"/>
      <c r="S588" s="61"/>
      <c r="T588" s="119"/>
      <c r="U588" s="61"/>
      <c r="V588" s="84"/>
      <c r="W588" s="84"/>
      <c r="X588" s="84"/>
      <c r="Y588" s="82"/>
      <c r="Z588" s="84"/>
      <c r="AA588" s="84"/>
      <c r="AB588" s="84"/>
      <c r="AC588" s="84"/>
      <c r="AD588" s="84"/>
      <c r="AE588" s="84"/>
      <c r="AF588" s="84"/>
      <c r="AG588" s="84"/>
      <c r="AH588" s="31"/>
      <c r="AI588" s="31"/>
      <c r="AJ588" s="31"/>
      <c r="AK588" s="31"/>
      <c r="AL588" s="31"/>
      <c r="AM588" s="84"/>
      <c r="AN588" s="82"/>
      <c r="AO588" s="71"/>
      <c r="AP588" s="71"/>
      <c r="AQ588" s="31"/>
      <c r="AR588" s="31"/>
      <c r="AS588" s="31"/>
      <c r="AT588" s="31"/>
      <c r="AU588" s="31"/>
      <c r="AV588" s="31"/>
      <c r="AW588" s="31"/>
      <c r="AX588" s="31"/>
      <c r="AY588" s="31"/>
      <c r="AZ588" s="31"/>
      <c r="BA588" s="33"/>
      <c r="BB588" s="33"/>
      <c r="BC588" s="31"/>
      <c r="BD588" s="31"/>
      <c r="BE588" s="31"/>
      <c r="BF588" s="31"/>
      <c r="BG588" s="31"/>
      <c r="BH588" s="31"/>
      <c r="BI588" s="31"/>
      <c r="BJ588" s="31"/>
      <c r="BK588" s="31"/>
      <c r="BL588" s="31"/>
      <c r="BM588" s="31"/>
      <c r="BN588" s="31"/>
      <c r="BO588" s="31"/>
      <c r="BP588" s="31"/>
      <c r="BQ588" s="31"/>
      <c r="BR588" s="31"/>
      <c r="BS588" s="31"/>
      <c r="BT588" s="31"/>
    </row>
    <row r="589">
      <c r="A589" s="118"/>
      <c r="B589" s="61"/>
      <c r="C589" s="71"/>
      <c r="D589" s="71"/>
      <c r="E589" s="82"/>
      <c r="F589" s="82"/>
      <c r="G589" s="71"/>
      <c r="H589" s="71"/>
      <c r="I589" s="82"/>
      <c r="J589" s="71"/>
      <c r="K589" s="71"/>
      <c r="L589" s="71"/>
      <c r="M589" s="82"/>
      <c r="N589" s="84"/>
      <c r="O589" s="71"/>
      <c r="P589" s="61"/>
      <c r="Q589" s="61"/>
      <c r="R589" s="61"/>
      <c r="S589" s="61"/>
      <c r="T589" s="119"/>
      <c r="U589" s="61"/>
      <c r="V589" s="84"/>
      <c r="W589" s="84"/>
      <c r="X589" s="84"/>
      <c r="Y589" s="82"/>
      <c r="Z589" s="84"/>
      <c r="AA589" s="84"/>
      <c r="AB589" s="84"/>
      <c r="AC589" s="84"/>
      <c r="AD589" s="84"/>
      <c r="AE589" s="84"/>
      <c r="AF589" s="84"/>
      <c r="AG589" s="84"/>
      <c r="AH589" s="31"/>
      <c r="AI589" s="31"/>
      <c r="AJ589" s="31"/>
      <c r="AK589" s="31"/>
      <c r="AL589" s="31"/>
      <c r="AM589" s="84"/>
      <c r="AN589" s="82"/>
      <c r="AO589" s="71"/>
      <c r="AP589" s="71"/>
      <c r="AQ589" s="31"/>
      <c r="AR589" s="31"/>
      <c r="AS589" s="31"/>
      <c r="AT589" s="31"/>
      <c r="AU589" s="31"/>
      <c r="AV589" s="31"/>
      <c r="AW589" s="31"/>
      <c r="AX589" s="31"/>
      <c r="AY589" s="31"/>
      <c r="AZ589" s="31"/>
      <c r="BA589" s="33"/>
      <c r="BB589" s="33"/>
      <c r="BC589" s="31"/>
      <c r="BD589" s="31"/>
      <c r="BE589" s="31"/>
      <c r="BF589" s="31"/>
      <c r="BG589" s="31"/>
      <c r="BH589" s="31"/>
      <c r="BI589" s="31"/>
      <c r="BJ589" s="31"/>
      <c r="BK589" s="31"/>
      <c r="BL589" s="31"/>
      <c r="BM589" s="31"/>
      <c r="BN589" s="31"/>
      <c r="BO589" s="31"/>
      <c r="BP589" s="31"/>
      <c r="BQ589" s="31"/>
      <c r="BR589" s="31"/>
      <c r="BS589" s="31"/>
      <c r="BT589" s="31"/>
    </row>
    <row r="590">
      <c r="A590" s="118"/>
      <c r="B590" s="61"/>
      <c r="C590" s="71"/>
      <c r="D590" s="71"/>
      <c r="E590" s="82"/>
      <c r="F590" s="82"/>
      <c r="G590" s="71"/>
      <c r="H590" s="71"/>
      <c r="I590" s="82"/>
      <c r="J590" s="71"/>
      <c r="K590" s="71"/>
      <c r="L590" s="71"/>
      <c r="M590" s="82"/>
      <c r="N590" s="84"/>
      <c r="O590" s="71"/>
      <c r="P590" s="61"/>
      <c r="Q590" s="61"/>
      <c r="R590" s="61"/>
      <c r="S590" s="61"/>
      <c r="T590" s="119"/>
      <c r="U590" s="61"/>
      <c r="V590" s="84"/>
      <c r="W590" s="84"/>
      <c r="X590" s="84"/>
      <c r="Y590" s="82"/>
      <c r="Z590" s="84"/>
      <c r="AA590" s="84"/>
      <c r="AB590" s="84"/>
      <c r="AC590" s="84"/>
      <c r="AD590" s="84"/>
      <c r="AE590" s="84"/>
      <c r="AF590" s="84"/>
      <c r="AG590" s="84"/>
      <c r="AH590" s="31"/>
      <c r="AI590" s="31"/>
      <c r="AJ590" s="31"/>
      <c r="AK590" s="31"/>
      <c r="AL590" s="31"/>
      <c r="AM590" s="84"/>
      <c r="AN590" s="82"/>
      <c r="AO590" s="71"/>
      <c r="AP590" s="71"/>
      <c r="AQ590" s="31"/>
      <c r="AR590" s="31"/>
      <c r="AS590" s="31"/>
      <c r="AT590" s="31"/>
      <c r="AU590" s="31"/>
      <c r="AV590" s="31"/>
      <c r="AW590" s="31"/>
      <c r="AX590" s="31"/>
      <c r="AY590" s="31"/>
      <c r="AZ590" s="31"/>
      <c r="BA590" s="33"/>
      <c r="BB590" s="33"/>
      <c r="BC590" s="31"/>
      <c r="BD590" s="31"/>
      <c r="BE590" s="31"/>
      <c r="BF590" s="31"/>
      <c r="BG590" s="31"/>
      <c r="BH590" s="31"/>
      <c r="BI590" s="31"/>
      <c r="BJ590" s="31"/>
      <c r="BK590" s="31"/>
      <c r="BL590" s="31"/>
      <c r="BM590" s="31"/>
      <c r="BN590" s="31"/>
      <c r="BO590" s="31"/>
      <c r="BP590" s="31"/>
      <c r="BQ590" s="31"/>
      <c r="BR590" s="31"/>
      <c r="BS590" s="31"/>
      <c r="BT590" s="31"/>
    </row>
    <row r="591">
      <c r="A591" s="118"/>
      <c r="B591" s="61"/>
      <c r="C591" s="71"/>
      <c r="D591" s="71"/>
      <c r="E591" s="82"/>
      <c r="F591" s="82"/>
      <c r="G591" s="71"/>
      <c r="H591" s="71"/>
      <c r="I591" s="82"/>
      <c r="J591" s="71"/>
      <c r="K591" s="71"/>
      <c r="L591" s="71"/>
      <c r="M591" s="82"/>
      <c r="N591" s="84"/>
      <c r="O591" s="71"/>
      <c r="P591" s="61"/>
      <c r="Q591" s="61"/>
      <c r="R591" s="61"/>
      <c r="S591" s="61"/>
      <c r="T591" s="119"/>
      <c r="U591" s="61"/>
      <c r="V591" s="84"/>
      <c r="W591" s="84"/>
      <c r="X591" s="84"/>
      <c r="Y591" s="82"/>
      <c r="Z591" s="84"/>
      <c r="AA591" s="84"/>
      <c r="AB591" s="84"/>
      <c r="AC591" s="84"/>
      <c r="AD591" s="84"/>
      <c r="AE591" s="84"/>
      <c r="AF591" s="84"/>
      <c r="AG591" s="84"/>
      <c r="AH591" s="31"/>
      <c r="AI591" s="31"/>
      <c r="AJ591" s="31"/>
      <c r="AK591" s="31"/>
      <c r="AL591" s="31"/>
      <c r="AM591" s="84"/>
      <c r="AN591" s="82"/>
      <c r="AO591" s="71"/>
      <c r="AP591" s="71"/>
      <c r="AQ591" s="31"/>
      <c r="AR591" s="31"/>
      <c r="AS591" s="31"/>
      <c r="AT591" s="31"/>
      <c r="AU591" s="31"/>
      <c r="AV591" s="31"/>
      <c r="AW591" s="31"/>
      <c r="AX591" s="31"/>
      <c r="AY591" s="31"/>
      <c r="AZ591" s="31"/>
      <c r="BA591" s="33"/>
      <c r="BB591" s="33"/>
      <c r="BC591" s="31"/>
      <c r="BD591" s="31"/>
      <c r="BE591" s="31"/>
      <c r="BF591" s="31"/>
      <c r="BG591" s="31"/>
      <c r="BH591" s="31"/>
      <c r="BI591" s="31"/>
      <c r="BJ591" s="31"/>
      <c r="BK591" s="31"/>
      <c r="BL591" s="31"/>
      <c r="BM591" s="31"/>
      <c r="BN591" s="31"/>
      <c r="BO591" s="31"/>
      <c r="BP591" s="31"/>
      <c r="BQ591" s="31"/>
      <c r="BR591" s="31"/>
      <c r="BS591" s="31"/>
      <c r="BT591" s="31"/>
    </row>
    <row r="592">
      <c r="A592" s="118"/>
      <c r="B592" s="61"/>
      <c r="C592" s="71"/>
      <c r="D592" s="71"/>
      <c r="E592" s="82"/>
      <c r="F592" s="82"/>
      <c r="G592" s="71"/>
      <c r="H592" s="71"/>
      <c r="I592" s="82"/>
      <c r="J592" s="71"/>
      <c r="K592" s="71"/>
      <c r="L592" s="71"/>
      <c r="M592" s="82"/>
      <c r="N592" s="84"/>
      <c r="O592" s="71"/>
      <c r="P592" s="61"/>
      <c r="Q592" s="61"/>
      <c r="R592" s="61"/>
      <c r="S592" s="61"/>
      <c r="T592" s="119"/>
      <c r="U592" s="61"/>
      <c r="V592" s="84"/>
      <c r="W592" s="84"/>
      <c r="X592" s="84"/>
      <c r="Y592" s="82"/>
      <c r="Z592" s="84"/>
      <c r="AA592" s="84"/>
      <c r="AB592" s="84"/>
      <c r="AC592" s="84"/>
      <c r="AD592" s="84"/>
      <c r="AE592" s="84"/>
      <c r="AF592" s="84"/>
      <c r="AG592" s="84"/>
      <c r="AH592" s="31"/>
      <c r="AI592" s="31"/>
      <c r="AJ592" s="31"/>
      <c r="AK592" s="31"/>
      <c r="AL592" s="31"/>
      <c r="AM592" s="84"/>
      <c r="AN592" s="82"/>
      <c r="AO592" s="71"/>
      <c r="AP592" s="71"/>
      <c r="AQ592" s="31"/>
      <c r="AR592" s="31"/>
      <c r="AS592" s="31"/>
      <c r="AT592" s="31"/>
      <c r="AU592" s="31"/>
      <c r="AV592" s="31"/>
      <c r="AW592" s="31"/>
      <c r="AX592" s="31"/>
      <c r="AY592" s="31"/>
      <c r="AZ592" s="31"/>
      <c r="BA592" s="33"/>
      <c r="BB592" s="33"/>
      <c r="BC592" s="31"/>
      <c r="BD592" s="31"/>
      <c r="BE592" s="31"/>
      <c r="BF592" s="31"/>
      <c r="BG592" s="31"/>
      <c r="BH592" s="31"/>
      <c r="BI592" s="31"/>
      <c r="BJ592" s="31"/>
      <c r="BK592" s="31"/>
      <c r="BL592" s="31"/>
      <c r="BM592" s="31"/>
      <c r="BN592" s="31"/>
      <c r="BO592" s="31"/>
      <c r="BP592" s="31"/>
      <c r="BQ592" s="31"/>
      <c r="BR592" s="31"/>
      <c r="BS592" s="31"/>
      <c r="BT592" s="31"/>
    </row>
    <row r="593">
      <c r="A593" s="118"/>
      <c r="B593" s="61"/>
      <c r="C593" s="71"/>
      <c r="D593" s="71"/>
      <c r="E593" s="82"/>
      <c r="F593" s="82"/>
      <c r="G593" s="71"/>
      <c r="H593" s="71"/>
      <c r="I593" s="82"/>
      <c r="J593" s="71"/>
      <c r="K593" s="71"/>
      <c r="L593" s="71"/>
      <c r="M593" s="82"/>
      <c r="N593" s="84"/>
      <c r="O593" s="71"/>
      <c r="P593" s="61"/>
      <c r="Q593" s="61"/>
      <c r="R593" s="61"/>
      <c r="S593" s="61"/>
      <c r="T593" s="119"/>
      <c r="U593" s="61"/>
      <c r="V593" s="84"/>
      <c r="W593" s="84"/>
      <c r="X593" s="84"/>
      <c r="Y593" s="82"/>
      <c r="Z593" s="84"/>
      <c r="AA593" s="84"/>
      <c r="AB593" s="84"/>
      <c r="AC593" s="84"/>
      <c r="AD593" s="84"/>
      <c r="AE593" s="84"/>
      <c r="AF593" s="84"/>
      <c r="AG593" s="84"/>
      <c r="AH593" s="31"/>
      <c r="AI593" s="31"/>
      <c r="AJ593" s="31"/>
      <c r="AK593" s="31"/>
      <c r="AL593" s="31"/>
      <c r="AM593" s="84"/>
      <c r="AN593" s="82"/>
      <c r="AO593" s="71"/>
      <c r="AP593" s="71"/>
      <c r="AQ593" s="31"/>
      <c r="AR593" s="31"/>
      <c r="AS593" s="31"/>
      <c r="AT593" s="31"/>
      <c r="AU593" s="31"/>
      <c r="AV593" s="31"/>
      <c r="AW593" s="31"/>
      <c r="AX593" s="31"/>
      <c r="AY593" s="31"/>
      <c r="AZ593" s="31"/>
      <c r="BA593" s="33"/>
      <c r="BB593" s="33"/>
      <c r="BC593" s="31"/>
      <c r="BD593" s="31"/>
      <c r="BE593" s="31"/>
      <c r="BF593" s="31"/>
      <c r="BG593" s="31"/>
      <c r="BH593" s="31"/>
      <c r="BI593" s="31"/>
      <c r="BJ593" s="31"/>
      <c r="BK593" s="31"/>
      <c r="BL593" s="31"/>
      <c r="BM593" s="31"/>
      <c r="BN593" s="31"/>
      <c r="BO593" s="31"/>
      <c r="BP593" s="31"/>
      <c r="BQ593" s="31"/>
      <c r="BR593" s="31"/>
      <c r="BS593" s="31"/>
      <c r="BT593" s="31"/>
    </row>
    <row r="594">
      <c r="A594" s="118"/>
      <c r="B594" s="61"/>
      <c r="C594" s="71"/>
      <c r="D594" s="71"/>
      <c r="E594" s="82"/>
      <c r="F594" s="82"/>
      <c r="G594" s="71"/>
      <c r="H594" s="71"/>
      <c r="I594" s="82"/>
      <c r="J594" s="71"/>
      <c r="K594" s="71"/>
      <c r="L594" s="71"/>
      <c r="M594" s="82"/>
      <c r="N594" s="84"/>
      <c r="O594" s="71"/>
      <c r="P594" s="61"/>
      <c r="Q594" s="61"/>
      <c r="R594" s="61"/>
      <c r="S594" s="61"/>
      <c r="T594" s="119"/>
      <c r="U594" s="61"/>
      <c r="V594" s="84"/>
      <c r="W594" s="84"/>
      <c r="X594" s="84"/>
      <c r="Y594" s="82"/>
      <c r="Z594" s="84"/>
      <c r="AA594" s="84"/>
      <c r="AB594" s="84"/>
      <c r="AC594" s="84"/>
      <c r="AD594" s="84"/>
      <c r="AE594" s="84"/>
      <c r="AF594" s="84"/>
      <c r="AG594" s="84"/>
      <c r="AH594" s="31"/>
      <c r="AI594" s="31"/>
      <c r="AJ594" s="31"/>
      <c r="AK594" s="31"/>
      <c r="AL594" s="31"/>
      <c r="AM594" s="84"/>
      <c r="AN594" s="82"/>
      <c r="AO594" s="71"/>
      <c r="AP594" s="71"/>
      <c r="AQ594" s="31"/>
      <c r="AR594" s="31"/>
      <c r="AS594" s="31"/>
      <c r="AT594" s="31"/>
      <c r="AU594" s="31"/>
      <c r="AV594" s="31"/>
      <c r="AW594" s="31"/>
      <c r="AX594" s="31"/>
      <c r="AY594" s="31"/>
      <c r="AZ594" s="31"/>
      <c r="BA594" s="33"/>
      <c r="BB594" s="33"/>
      <c r="BC594" s="31"/>
      <c r="BD594" s="31"/>
      <c r="BE594" s="31"/>
      <c r="BF594" s="31"/>
      <c r="BG594" s="31"/>
      <c r="BH594" s="31"/>
      <c r="BI594" s="31"/>
      <c r="BJ594" s="31"/>
      <c r="BK594" s="31"/>
      <c r="BL594" s="31"/>
      <c r="BM594" s="31"/>
      <c r="BN594" s="31"/>
      <c r="BO594" s="31"/>
      <c r="BP594" s="31"/>
      <c r="BQ594" s="31"/>
      <c r="BR594" s="31"/>
      <c r="BS594" s="31"/>
      <c r="BT594" s="31"/>
    </row>
    <row r="595">
      <c r="A595" s="118"/>
      <c r="B595" s="61"/>
      <c r="C595" s="71"/>
      <c r="D595" s="71"/>
      <c r="E595" s="82"/>
      <c r="F595" s="82"/>
      <c r="G595" s="71"/>
      <c r="H595" s="71"/>
      <c r="I595" s="82"/>
      <c r="J595" s="71"/>
      <c r="K595" s="71"/>
      <c r="L595" s="71"/>
      <c r="M595" s="82"/>
      <c r="N595" s="84"/>
      <c r="O595" s="71"/>
      <c r="P595" s="61"/>
      <c r="Q595" s="61"/>
      <c r="R595" s="61"/>
      <c r="S595" s="61"/>
      <c r="T595" s="119"/>
      <c r="U595" s="61"/>
      <c r="V595" s="84"/>
      <c r="W595" s="84"/>
      <c r="X595" s="84"/>
      <c r="Y595" s="82"/>
      <c r="Z595" s="84"/>
      <c r="AA595" s="84"/>
      <c r="AB595" s="84"/>
      <c r="AC595" s="84"/>
      <c r="AD595" s="84"/>
      <c r="AE595" s="84"/>
      <c r="AF595" s="84"/>
      <c r="AG595" s="84"/>
      <c r="AH595" s="31"/>
      <c r="AI595" s="31"/>
      <c r="AJ595" s="31"/>
      <c r="AK595" s="31"/>
      <c r="AL595" s="31"/>
      <c r="AM595" s="84"/>
      <c r="AN595" s="82"/>
      <c r="AO595" s="71"/>
      <c r="AP595" s="71"/>
      <c r="AQ595" s="31"/>
      <c r="AR595" s="31"/>
      <c r="AS595" s="31"/>
      <c r="AT595" s="31"/>
      <c r="AU595" s="31"/>
      <c r="AV595" s="31"/>
      <c r="AW595" s="31"/>
      <c r="AX595" s="31"/>
      <c r="AY595" s="31"/>
      <c r="AZ595" s="31"/>
      <c r="BA595" s="33"/>
      <c r="BB595" s="33"/>
      <c r="BC595" s="31"/>
      <c r="BD595" s="31"/>
      <c r="BE595" s="31"/>
      <c r="BF595" s="31"/>
      <c r="BG595" s="31"/>
      <c r="BH595" s="31"/>
      <c r="BI595" s="31"/>
      <c r="BJ595" s="31"/>
      <c r="BK595" s="31"/>
      <c r="BL595" s="31"/>
      <c r="BM595" s="31"/>
      <c r="BN595" s="31"/>
      <c r="BO595" s="31"/>
      <c r="BP595" s="31"/>
      <c r="BQ595" s="31"/>
      <c r="BR595" s="31"/>
      <c r="BS595" s="31"/>
      <c r="BT595" s="31"/>
    </row>
    <row r="596">
      <c r="A596" s="118"/>
      <c r="B596" s="61"/>
      <c r="C596" s="71"/>
      <c r="D596" s="71"/>
      <c r="E596" s="82"/>
      <c r="F596" s="82"/>
      <c r="G596" s="71"/>
      <c r="H596" s="71"/>
      <c r="I596" s="82"/>
      <c r="J596" s="71"/>
      <c r="K596" s="71"/>
      <c r="L596" s="71"/>
      <c r="M596" s="82"/>
      <c r="N596" s="84"/>
      <c r="O596" s="71"/>
      <c r="P596" s="61"/>
      <c r="Q596" s="61"/>
      <c r="R596" s="61"/>
      <c r="S596" s="61"/>
      <c r="T596" s="119"/>
      <c r="U596" s="61"/>
      <c r="V596" s="84"/>
      <c r="W596" s="84"/>
      <c r="X596" s="84"/>
      <c r="Y596" s="82"/>
      <c r="Z596" s="84"/>
      <c r="AA596" s="84"/>
      <c r="AB596" s="84"/>
      <c r="AC596" s="84"/>
      <c r="AD596" s="84"/>
      <c r="AE596" s="84"/>
      <c r="AF596" s="84"/>
      <c r="AG596" s="84"/>
      <c r="AH596" s="31"/>
      <c r="AI596" s="31"/>
      <c r="AJ596" s="31"/>
      <c r="AK596" s="31"/>
      <c r="AL596" s="31"/>
      <c r="AM596" s="84"/>
      <c r="AN596" s="82"/>
      <c r="AO596" s="71"/>
      <c r="AP596" s="71"/>
      <c r="AQ596" s="31"/>
      <c r="AR596" s="31"/>
      <c r="AS596" s="31"/>
      <c r="AT596" s="31"/>
      <c r="AU596" s="31"/>
      <c r="AV596" s="31"/>
      <c r="AW596" s="31"/>
      <c r="AX596" s="31"/>
      <c r="AY596" s="31"/>
      <c r="AZ596" s="31"/>
      <c r="BA596" s="33"/>
      <c r="BB596" s="33"/>
      <c r="BC596" s="31"/>
      <c r="BD596" s="31"/>
      <c r="BE596" s="31"/>
      <c r="BF596" s="31"/>
      <c r="BG596" s="31"/>
      <c r="BH596" s="31"/>
      <c r="BI596" s="31"/>
      <c r="BJ596" s="31"/>
      <c r="BK596" s="31"/>
      <c r="BL596" s="31"/>
      <c r="BM596" s="31"/>
      <c r="BN596" s="31"/>
      <c r="BO596" s="31"/>
      <c r="BP596" s="31"/>
      <c r="BQ596" s="31"/>
      <c r="BR596" s="31"/>
      <c r="BS596" s="31"/>
      <c r="BT596" s="31"/>
    </row>
    <row r="597">
      <c r="A597" s="118"/>
      <c r="B597" s="61"/>
      <c r="C597" s="71"/>
      <c r="D597" s="71"/>
      <c r="E597" s="82"/>
      <c r="F597" s="82"/>
      <c r="G597" s="71"/>
      <c r="H597" s="71"/>
      <c r="I597" s="82"/>
      <c r="J597" s="71"/>
      <c r="K597" s="71"/>
      <c r="L597" s="71"/>
      <c r="M597" s="82"/>
      <c r="N597" s="84"/>
      <c r="O597" s="71"/>
      <c r="P597" s="61"/>
      <c r="Q597" s="61"/>
      <c r="R597" s="61"/>
      <c r="S597" s="61"/>
      <c r="T597" s="119"/>
      <c r="U597" s="61"/>
      <c r="V597" s="84"/>
      <c r="W597" s="84"/>
      <c r="X597" s="84"/>
      <c r="Y597" s="82"/>
      <c r="Z597" s="84"/>
      <c r="AA597" s="84"/>
      <c r="AB597" s="84"/>
      <c r="AC597" s="84"/>
      <c r="AD597" s="84"/>
      <c r="AE597" s="84"/>
      <c r="AF597" s="84"/>
      <c r="AG597" s="84"/>
      <c r="AH597" s="31"/>
      <c r="AI597" s="31"/>
      <c r="AJ597" s="31"/>
      <c r="AK597" s="31"/>
      <c r="AL597" s="31"/>
      <c r="AM597" s="84"/>
      <c r="AN597" s="82"/>
      <c r="AO597" s="71"/>
      <c r="AP597" s="71"/>
      <c r="AQ597" s="31"/>
      <c r="AR597" s="31"/>
      <c r="AS597" s="31"/>
      <c r="AT597" s="31"/>
      <c r="AU597" s="31"/>
      <c r="AV597" s="31"/>
      <c r="AW597" s="31"/>
      <c r="AX597" s="31"/>
      <c r="AY597" s="31"/>
      <c r="AZ597" s="31"/>
      <c r="BA597" s="33"/>
      <c r="BB597" s="33"/>
      <c r="BC597" s="31"/>
      <c r="BD597" s="31"/>
      <c r="BE597" s="31"/>
      <c r="BF597" s="31"/>
      <c r="BG597" s="31"/>
      <c r="BH597" s="31"/>
      <c r="BI597" s="31"/>
      <c r="BJ597" s="31"/>
      <c r="BK597" s="31"/>
      <c r="BL597" s="31"/>
      <c r="BM597" s="31"/>
      <c r="BN597" s="31"/>
      <c r="BO597" s="31"/>
      <c r="BP597" s="31"/>
      <c r="BQ597" s="31"/>
      <c r="BR597" s="31"/>
      <c r="BS597" s="31"/>
      <c r="BT597" s="31"/>
    </row>
    <row r="598">
      <c r="A598" s="118"/>
      <c r="B598" s="61"/>
      <c r="C598" s="71"/>
      <c r="D598" s="71"/>
      <c r="E598" s="82"/>
      <c r="F598" s="82"/>
      <c r="G598" s="71"/>
      <c r="H598" s="71"/>
      <c r="I598" s="82"/>
      <c r="J598" s="71"/>
      <c r="K598" s="71"/>
      <c r="L598" s="71"/>
      <c r="M598" s="82"/>
      <c r="N598" s="84"/>
      <c r="O598" s="71"/>
      <c r="P598" s="61"/>
      <c r="Q598" s="61"/>
      <c r="R598" s="61"/>
      <c r="S598" s="61"/>
      <c r="T598" s="119"/>
      <c r="U598" s="61"/>
      <c r="V598" s="84"/>
      <c r="W598" s="84"/>
      <c r="X598" s="84"/>
      <c r="Y598" s="82"/>
      <c r="Z598" s="84"/>
      <c r="AA598" s="84"/>
      <c r="AB598" s="84"/>
      <c r="AC598" s="84"/>
      <c r="AD598" s="84"/>
      <c r="AE598" s="84"/>
      <c r="AF598" s="84"/>
      <c r="AG598" s="84"/>
      <c r="AH598" s="31"/>
      <c r="AI598" s="31"/>
      <c r="AJ598" s="31"/>
      <c r="AK598" s="31"/>
      <c r="AL598" s="31"/>
      <c r="AM598" s="84"/>
      <c r="AN598" s="82"/>
      <c r="AO598" s="71"/>
      <c r="AP598" s="71"/>
      <c r="AQ598" s="31"/>
      <c r="AR598" s="31"/>
      <c r="AS598" s="31"/>
      <c r="AT598" s="31"/>
      <c r="AU598" s="31"/>
      <c r="AV598" s="31"/>
      <c r="AW598" s="31"/>
      <c r="AX598" s="31"/>
      <c r="AY598" s="31"/>
      <c r="AZ598" s="31"/>
      <c r="BA598" s="33"/>
      <c r="BB598" s="33"/>
      <c r="BC598" s="31"/>
      <c r="BD598" s="31"/>
      <c r="BE598" s="31"/>
      <c r="BF598" s="31"/>
      <c r="BG598" s="31"/>
      <c r="BH598" s="31"/>
      <c r="BI598" s="31"/>
      <c r="BJ598" s="31"/>
      <c r="BK598" s="31"/>
      <c r="BL598" s="31"/>
      <c r="BM598" s="31"/>
      <c r="BN598" s="31"/>
      <c r="BO598" s="31"/>
      <c r="BP598" s="31"/>
      <c r="BQ598" s="31"/>
      <c r="BR598" s="31"/>
      <c r="BS598" s="31"/>
      <c r="BT598" s="31"/>
    </row>
    <row r="599">
      <c r="A599" s="118"/>
      <c r="B599" s="61"/>
      <c r="C599" s="71"/>
      <c r="D599" s="71"/>
      <c r="E599" s="82"/>
      <c r="F599" s="82"/>
      <c r="G599" s="71"/>
      <c r="H599" s="71"/>
      <c r="I599" s="82"/>
      <c r="J599" s="71"/>
      <c r="K599" s="71"/>
      <c r="L599" s="71"/>
      <c r="M599" s="82"/>
      <c r="N599" s="84"/>
      <c r="O599" s="71"/>
      <c r="P599" s="61"/>
      <c r="Q599" s="61"/>
      <c r="R599" s="61"/>
      <c r="S599" s="61"/>
      <c r="T599" s="119"/>
      <c r="U599" s="61"/>
      <c r="V599" s="84"/>
      <c r="W599" s="84"/>
      <c r="X599" s="84"/>
      <c r="Y599" s="82"/>
      <c r="Z599" s="84"/>
      <c r="AA599" s="84"/>
      <c r="AB599" s="84"/>
      <c r="AC599" s="84"/>
      <c r="AD599" s="84"/>
      <c r="AE599" s="84"/>
      <c r="AF599" s="84"/>
      <c r="AG599" s="84"/>
      <c r="AH599" s="31"/>
      <c r="AI599" s="31"/>
      <c r="AJ599" s="31"/>
      <c r="AK599" s="31"/>
      <c r="AL599" s="31"/>
      <c r="AM599" s="84"/>
      <c r="AN599" s="82"/>
      <c r="AO599" s="71"/>
      <c r="AP599" s="71"/>
      <c r="AQ599" s="31"/>
      <c r="AR599" s="31"/>
      <c r="AS599" s="31"/>
      <c r="AT599" s="31"/>
      <c r="AU599" s="31"/>
      <c r="AV599" s="31"/>
      <c r="AW599" s="31"/>
      <c r="AX599" s="31"/>
      <c r="AY599" s="31"/>
      <c r="AZ599" s="31"/>
      <c r="BA599" s="33"/>
      <c r="BB599" s="33"/>
      <c r="BC599" s="31"/>
      <c r="BD599" s="31"/>
      <c r="BE599" s="31"/>
      <c r="BF599" s="31"/>
      <c r="BG599" s="31"/>
      <c r="BH599" s="31"/>
      <c r="BI599" s="31"/>
      <c r="BJ599" s="31"/>
      <c r="BK599" s="31"/>
      <c r="BL599" s="31"/>
      <c r="BM599" s="31"/>
      <c r="BN599" s="31"/>
      <c r="BO599" s="31"/>
      <c r="BP599" s="31"/>
      <c r="BQ599" s="31"/>
      <c r="BR599" s="31"/>
      <c r="BS599" s="31"/>
      <c r="BT599" s="31"/>
    </row>
    <row r="600">
      <c r="A600" s="118"/>
      <c r="B600" s="61"/>
      <c r="C600" s="71"/>
      <c r="D600" s="71"/>
      <c r="E600" s="82"/>
      <c r="F600" s="82"/>
      <c r="G600" s="71"/>
      <c r="H600" s="71"/>
      <c r="I600" s="82"/>
      <c r="J600" s="71"/>
      <c r="K600" s="71"/>
      <c r="L600" s="71"/>
      <c r="M600" s="82"/>
      <c r="N600" s="84"/>
      <c r="O600" s="71"/>
      <c r="P600" s="61"/>
      <c r="Q600" s="61"/>
      <c r="R600" s="61"/>
      <c r="S600" s="61"/>
      <c r="T600" s="119"/>
      <c r="U600" s="61"/>
      <c r="V600" s="84"/>
      <c r="W600" s="84"/>
      <c r="X600" s="84"/>
      <c r="Y600" s="82"/>
      <c r="Z600" s="84"/>
      <c r="AA600" s="84"/>
      <c r="AB600" s="84"/>
      <c r="AC600" s="84"/>
      <c r="AD600" s="84"/>
      <c r="AE600" s="84"/>
      <c r="AF600" s="84"/>
      <c r="AG600" s="84"/>
      <c r="AH600" s="31"/>
      <c r="AI600" s="31"/>
      <c r="AJ600" s="31"/>
      <c r="AK600" s="31"/>
      <c r="AL600" s="31"/>
      <c r="AM600" s="84"/>
      <c r="AN600" s="82"/>
      <c r="AO600" s="71"/>
      <c r="AP600" s="71"/>
      <c r="AQ600" s="31"/>
      <c r="AR600" s="31"/>
      <c r="AS600" s="31"/>
      <c r="AT600" s="31"/>
      <c r="AU600" s="31"/>
      <c r="AV600" s="31"/>
      <c r="AW600" s="31"/>
      <c r="AX600" s="31"/>
      <c r="AY600" s="31"/>
      <c r="AZ600" s="31"/>
      <c r="BA600" s="33"/>
      <c r="BB600" s="33"/>
      <c r="BC600" s="31"/>
      <c r="BD600" s="31"/>
      <c r="BE600" s="31"/>
      <c r="BF600" s="31"/>
      <c r="BG600" s="31"/>
      <c r="BH600" s="31"/>
      <c r="BI600" s="31"/>
      <c r="BJ600" s="31"/>
      <c r="BK600" s="31"/>
      <c r="BL600" s="31"/>
      <c r="BM600" s="31"/>
      <c r="BN600" s="31"/>
      <c r="BO600" s="31"/>
      <c r="BP600" s="31"/>
      <c r="BQ600" s="31"/>
      <c r="BR600" s="31"/>
      <c r="BS600" s="31"/>
      <c r="BT600" s="31"/>
    </row>
    <row r="601">
      <c r="A601" s="118"/>
      <c r="B601" s="61"/>
      <c r="C601" s="71"/>
      <c r="D601" s="71"/>
      <c r="E601" s="82"/>
      <c r="F601" s="82"/>
      <c r="G601" s="71"/>
      <c r="H601" s="71"/>
      <c r="I601" s="82"/>
      <c r="J601" s="71"/>
      <c r="K601" s="71"/>
      <c r="L601" s="71"/>
      <c r="M601" s="82"/>
      <c r="N601" s="84"/>
      <c r="O601" s="71"/>
      <c r="P601" s="61"/>
      <c r="Q601" s="61"/>
      <c r="R601" s="61"/>
      <c r="S601" s="61"/>
      <c r="T601" s="119"/>
      <c r="U601" s="61"/>
      <c r="V601" s="84"/>
      <c r="W601" s="84"/>
      <c r="X601" s="84"/>
      <c r="Y601" s="82"/>
      <c r="Z601" s="84"/>
      <c r="AA601" s="84"/>
      <c r="AB601" s="84"/>
      <c r="AC601" s="84"/>
      <c r="AD601" s="84"/>
      <c r="AE601" s="84"/>
      <c r="AF601" s="84"/>
      <c r="AG601" s="84"/>
      <c r="AH601" s="31"/>
      <c r="AI601" s="31"/>
      <c r="AJ601" s="31"/>
      <c r="AK601" s="31"/>
      <c r="AL601" s="31"/>
      <c r="AM601" s="84"/>
      <c r="AN601" s="82"/>
      <c r="AO601" s="71"/>
      <c r="AP601" s="71"/>
      <c r="AQ601" s="31"/>
      <c r="AR601" s="31"/>
      <c r="AS601" s="31"/>
      <c r="AT601" s="31"/>
      <c r="AU601" s="31"/>
      <c r="AV601" s="31"/>
      <c r="AW601" s="31"/>
      <c r="AX601" s="31"/>
      <c r="AY601" s="31"/>
      <c r="AZ601" s="31"/>
      <c r="BA601" s="33"/>
      <c r="BB601" s="33"/>
      <c r="BC601" s="31"/>
      <c r="BD601" s="31"/>
      <c r="BE601" s="31"/>
      <c r="BF601" s="31"/>
      <c r="BG601" s="31"/>
      <c r="BH601" s="31"/>
      <c r="BI601" s="31"/>
      <c r="BJ601" s="31"/>
      <c r="BK601" s="31"/>
      <c r="BL601" s="31"/>
      <c r="BM601" s="31"/>
      <c r="BN601" s="31"/>
      <c r="BO601" s="31"/>
      <c r="BP601" s="31"/>
      <c r="BQ601" s="31"/>
      <c r="BR601" s="31"/>
      <c r="BS601" s="31"/>
      <c r="BT601" s="31"/>
    </row>
    <row r="602">
      <c r="A602" s="118"/>
      <c r="B602" s="61"/>
      <c r="C602" s="71"/>
      <c r="D602" s="71"/>
      <c r="E602" s="82"/>
      <c r="F602" s="82"/>
      <c r="G602" s="71"/>
      <c r="H602" s="71"/>
      <c r="I602" s="82"/>
      <c r="J602" s="71"/>
      <c r="K602" s="71"/>
      <c r="L602" s="71"/>
      <c r="M602" s="82"/>
      <c r="N602" s="84"/>
      <c r="O602" s="71"/>
      <c r="P602" s="61"/>
      <c r="Q602" s="61"/>
      <c r="R602" s="61"/>
      <c r="S602" s="61"/>
      <c r="T602" s="119"/>
      <c r="U602" s="61"/>
      <c r="V602" s="84"/>
      <c r="W602" s="84"/>
      <c r="X602" s="84"/>
      <c r="Y602" s="82"/>
      <c r="Z602" s="84"/>
      <c r="AA602" s="84"/>
      <c r="AB602" s="84"/>
      <c r="AC602" s="84"/>
      <c r="AD602" s="84"/>
      <c r="AE602" s="84"/>
      <c r="AF602" s="84"/>
      <c r="AG602" s="84"/>
      <c r="AH602" s="31"/>
      <c r="AI602" s="31"/>
      <c r="AJ602" s="31"/>
      <c r="AK602" s="31"/>
      <c r="AL602" s="31"/>
      <c r="AM602" s="84"/>
      <c r="AN602" s="82"/>
      <c r="AO602" s="71"/>
      <c r="AP602" s="71"/>
      <c r="AQ602" s="31"/>
      <c r="AR602" s="31"/>
      <c r="AS602" s="31"/>
      <c r="AT602" s="31"/>
      <c r="AU602" s="31"/>
      <c r="AV602" s="31"/>
      <c r="AW602" s="31"/>
      <c r="AX602" s="31"/>
      <c r="AY602" s="31"/>
      <c r="AZ602" s="31"/>
      <c r="BA602" s="33"/>
      <c r="BB602" s="33"/>
      <c r="BC602" s="31"/>
      <c r="BD602" s="31"/>
      <c r="BE602" s="31"/>
      <c r="BF602" s="31"/>
      <c r="BG602" s="31"/>
      <c r="BH602" s="31"/>
      <c r="BI602" s="31"/>
      <c r="BJ602" s="31"/>
      <c r="BK602" s="31"/>
      <c r="BL602" s="31"/>
      <c r="BM602" s="31"/>
      <c r="BN602" s="31"/>
      <c r="BO602" s="31"/>
      <c r="BP602" s="31"/>
      <c r="BQ602" s="31"/>
      <c r="BR602" s="31"/>
      <c r="BS602" s="31"/>
      <c r="BT602" s="31"/>
    </row>
    <row r="603">
      <c r="A603" s="118"/>
      <c r="B603" s="61"/>
      <c r="C603" s="71"/>
      <c r="D603" s="71"/>
      <c r="E603" s="82"/>
      <c r="F603" s="82"/>
      <c r="G603" s="71"/>
      <c r="H603" s="71"/>
      <c r="I603" s="82"/>
      <c r="J603" s="71"/>
      <c r="K603" s="71"/>
      <c r="L603" s="71"/>
      <c r="M603" s="82"/>
      <c r="N603" s="84"/>
      <c r="O603" s="71"/>
      <c r="P603" s="61"/>
      <c r="Q603" s="61"/>
      <c r="R603" s="61"/>
      <c r="S603" s="61"/>
      <c r="T603" s="119"/>
      <c r="U603" s="61"/>
      <c r="V603" s="84"/>
      <c r="W603" s="84"/>
      <c r="X603" s="84"/>
      <c r="Y603" s="82"/>
      <c r="Z603" s="84"/>
      <c r="AA603" s="84"/>
      <c r="AB603" s="84"/>
      <c r="AC603" s="84"/>
      <c r="AD603" s="84"/>
      <c r="AE603" s="84"/>
      <c r="AF603" s="84"/>
      <c r="AG603" s="84"/>
      <c r="AH603" s="31"/>
      <c r="AI603" s="31"/>
      <c r="AJ603" s="31"/>
      <c r="AK603" s="31"/>
      <c r="AL603" s="31"/>
      <c r="AM603" s="84"/>
      <c r="AN603" s="82"/>
      <c r="AO603" s="71"/>
      <c r="AP603" s="71"/>
      <c r="AQ603" s="31"/>
      <c r="AR603" s="31"/>
      <c r="AS603" s="31"/>
      <c r="AT603" s="31"/>
      <c r="AU603" s="31"/>
      <c r="AV603" s="31"/>
      <c r="AW603" s="31"/>
      <c r="AX603" s="31"/>
      <c r="AY603" s="31"/>
      <c r="AZ603" s="31"/>
      <c r="BA603" s="33"/>
      <c r="BB603" s="33"/>
      <c r="BC603" s="31"/>
      <c r="BD603" s="31"/>
      <c r="BE603" s="31"/>
      <c r="BF603" s="31"/>
      <c r="BG603" s="31"/>
      <c r="BH603" s="31"/>
      <c r="BI603" s="31"/>
      <c r="BJ603" s="31"/>
      <c r="BK603" s="31"/>
      <c r="BL603" s="31"/>
      <c r="BM603" s="31"/>
      <c r="BN603" s="31"/>
      <c r="BO603" s="31"/>
      <c r="BP603" s="31"/>
      <c r="BQ603" s="31"/>
      <c r="BR603" s="31"/>
      <c r="BS603" s="31"/>
      <c r="BT603" s="31"/>
    </row>
    <row r="604">
      <c r="A604" s="118"/>
      <c r="B604" s="61"/>
      <c r="C604" s="71"/>
      <c r="D604" s="71"/>
      <c r="E604" s="82"/>
      <c r="F604" s="82"/>
      <c r="G604" s="71"/>
      <c r="H604" s="71"/>
      <c r="I604" s="82"/>
      <c r="J604" s="71"/>
      <c r="K604" s="71"/>
      <c r="L604" s="71"/>
      <c r="M604" s="82"/>
      <c r="N604" s="84"/>
      <c r="O604" s="71"/>
      <c r="P604" s="61"/>
      <c r="Q604" s="61"/>
      <c r="R604" s="61"/>
      <c r="S604" s="61"/>
      <c r="T604" s="119"/>
      <c r="U604" s="61"/>
      <c r="V604" s="84"/>
      <c r="W604" s="84"/>
      <c r="X604" s="84"/>
      <c r="Y604" s="82"/>
      <c r="Z604" s="84"/>
      <c r="AA604" s="84"/>
      <c r="AB604" s="84"/>
      <c r="AC604" s="84"/>
      <c r="AD604" s="84"/>
      <c r="AE604" s="84"/>
      <c r="AF604" s="84"/>
      <c r="AG604" s="84"/>
      <c r="AH604" s="31"/>
      <c r="AI604" s="31"/>
      <c r="AJ604" s="31"/>
      <c r="AK604" s="31"/>
      <c r="AL604" s="31"/>
      <c r="AM604" s="84"/>
      <c r="AN604" s="82"/>
      <c r="AO604" s="71"/>
      <c r="AP604" s="71"/>
      <c r="AQ604" s="31"/>
      <c r="AR604" s="31"/>
      <c r="AS604" s="31"/>
      <c r="AT604" s="31"/>
      <c r="AU604" s="31"/>
      <c r="AV604" s="31"/>
      <c r="AW604" s="31"/>
      <c r="AX604" s="31"/>
      <c r="AY604" s="31"/>
      <c r="AZ604" s="31"/>
      <c r="BA604" s="33"/>
      <c r="BB604" s="33"/>
      <c r="BC604" s="31"/>
      <c r="BD604" s="31"/>
      <c r="BE604" s="31"/>
      <c r="BF604" s="31"/>
      <c r="BG604" s="31"/>
      <c r="BH604" s="31"/>
      <c r="BI604" s="31"/>
      <c r="BJ604" s="31"/>
      <c r="BK604" s="31"/>
      <c r="BL604" s="31"/>
      <c r="BM604" s="31"/>
      <c r="BN604" s="31"/>
      <c r="BO604" s="31"/>
      <c r="BP604" s="31"/>
      <c r="BQ604" s="31"/>
      <c r="BR604" s="31"/>
      <c r="BS604" s="31"/>
      <c r="BT604" s="31"/>
    </row>
    <row r="605">
      <c r="A605" s="118"/>
      <c r="B605" s="61"/>
      <c r="C605" s="71"/>
      <c r="D605" s="71"/>
      <c r="E605" s="82"/>
      <c r="F605" s="82"/>
      <c r="G605" s="71"/>
      <c r="H605" s="71"/>
      <c r="I605" s="82"/>
      <c r="J605" s="71"/>
      <c r="K605" s="71"/>
      <c r="L605" s="71"/>
      <c r="M605" s="82"/>
      <c r="N605" s="84"/>
      <c r="O605" s="71"/>
      <c r="P605" s="61"/>
      <c r="Q605" s="61"/>
      <c r="R605" s="61"/>
      <c r="S605" s="61"/>
      <c r="T605" s="119"/>
      <c r="U605" s="61"/>
      <c r="V605" s="84"/>
      <c r="W605" s="84"/>
      <c r="X605" s="84"/>
      <c r="Y605" s="82"/>
      <c r="Z605" s="84"/>
      <c r="AA605" s="84"/>
      <c r="AB605" s="84"/>
      <c r="AC605" s="84"/>
      <c r="AD605" s="84"/>
      <c r="AE605" s="84"/>
      <c r="AF605" s="84"/>
      <c r="AG605" s="84"/>
      <c r="AH605" s="31"/>
      <c r="AI605" s="31"/>
      <c r="AJ605" s="31"/>
      <c r="AK605" s="31"/>
      <c r="AL605" s="31"/>
      <c r="AM605" s="84"/>
      <c r="AN605" s="82"/>
      <c r="AO605" s="71"/>
      <c r="AP605" s="71"/>
      <c r="AQ605" s="31"/>
      <c r="AR605" s="31"/>
      <c r="AS605" s="31"/>
      <c r="AT605" s="31"/>
      <c r="AU605" s="31"/>
      <c r="AV605" s="31"/>
      <c r="AW605" s="31"/>
      <c r="AX605" s="31"/>
      <c r="AY605" s="31"/>
      <c r="AZ605" s="31"/>
      <c r="BA605" s="33"/>
      <c r="BB605" s="33"/>
      <c r="BC605" s="31"/>
      <c r="BD605" s="31"/>
      <c r="BE605" s="31"/>
      <c r="BF605" s="31"/>
      <c r="BG605" s="31"/>
      <c r="BH605" s="31"/>
      <c r="BI605" s="31"/>
      <c r="BJ605" s="31"/>
      <c r="BK605" s="31"/>
      <c r="BL605" s="31"/>
      <c r="BM605" s="31"/>
      <c r="BN605" s="31"/>
      <c r="BO605" s="31"/>
      <c r="BP605" s="31"/>
      <c r="BQ605" s="31"/>
      <c r="BR605" s="31"/>
      <c r="BS605" s="31"/>
      <c r="BT605" s="31"/>
    </row>
    <row r="606">
      <c r="A606" s="118"/>
      <c r="B606" s="61"/>
      <c r="C606" s="71"/>
      <c r="D606" s="71"/>
      <c r="E606" s="82"/>
      <c r="F606" s="82"/>
      <c r="G606" s="71"/>
      <c r="H606" s="71"/>
      <c r="I606" s="82"/>
      <c r="J606" s="71"/>
      <c r="K606" s="71"/>
      <c r="L606" s="71"/>
      <c r="M606" s="82"/>
      <c r="N606" s="84"/>
      <c r="O606" s="71"/>
      <c r="P606" s="61"/>
      <c r="Q606" s="61"/>
      <c r="R606" s="61"/>
      <c r="S606" s="61"/>
      <c r="T606" s="119"/>
      <c r="U606" s="61"/>
      <c r="V606" s="84"/>
      <c r="W606" s="84"/>
      <c r="X606" s="84"/>
      <c r="Y606" s="82"/>
      <c r="Z606" s="84"/>
      <c r="AA606" s="84"/>
      <c r="AB606" s="84"/>
      <c r="AC606" s="84"/>
      <c r="AD606" s="84"/>
      <c r="AE606" s="84"/>
      <c r="AF606" s="84"/>
      <c r="AG606" s="84"/>
      <c r="AH606" s="31"/>
      <c r="AI606" s="31"/>
      <c r="AJ606" s="31"/>
      <c r="AK606" s="31"/>
      <c r="AL606" s="31"/>
      <c r="AM606" s="84"/>
      <c r="AN606" s="82"/>
      <c r="AO606" s="71"/>
      <c r="AP606" s="71"/>
      <c r="AQ606" s="31"/>
      <c r="AR606" s="31"/>
      <c r="AS606" s="31"/>
      <c r="AT606" s="31"/>
      <c r="AU606" s="31"/>
      <c r="AV606" s="31"/>
      <c r="AW606" s="31"/>
      <c r="AX606" s="31"/>
      <c r="AY606" s="31"/>
      <c r="AZ606" s="31"/>
      <c r="BA606" s="33"/>
      <c r="BB606" s="33"/>
      <c r="BC606" s="31"/>
      <c r="BD606" s="31"/>
      <c r="BE606" s="31"/>
      <c r="BF606" s="31"/>
      <c r="BG606" s="31"/>
      <c r="BH606" s="31"/>
      <c r="BI606" s="31"/>
      <c r="BJ606" s="31"/>
      <c r="BK606" s="31"/>
      <c r="BL606" s="31"/>
      <c r="BM606" s="31"/>
      <c r="BN606" s="31"/>
      <c r="BO606" s="31"/>
      <c r="BP606" s="31"/>
      <c r="BQ606" s="31"/>
      <c r="BR606" s="31"/>
      <c r="BS606" s="31"/>
      <c r="BT606" s="31"/>
    </row>
    <row r="607">
      <c r="A607" s="118"/>
      <c r="B607" s="61"/>
      <c r="C607" s="71"/>
      <c r="D607" s="71"/>
      <c r="E607" s="82"/>
      <c r="F607" s="82"/>
      <c r="G607" s="71"/>
      <c r="H607" s="71"/>
      <c r="I607" s="82"/>
      <c r="J607" s="71"/>
      <c r="K607" s="71"/>
      <c r="L607" s="71"/>
      <c r="M607" s="82"/>
      <c r="N607" s="84"/>
      <c r="O607" s="71"/>
      <c r="P607" s="61"/>
      <c r="Q607" s="61"/>
      <c r="R607" s="61"/>
      <c r="S607" s="61"/>
      <c r="T607" s="119"/>
      <c r="U607" s="61"/>
      <c r="V607" s="84"/>
      <c r="W607" s="84"/>
      <c r="X607" s="84"/>
      <c r="Y607" s="82"/>
      <c r="Z607" s="84"/>
      <c r="AA607" s="84"/>
      <c r="AB607" s="84"/>
      <c r="AC607" s="84"/>
      <c r="AD607" s="84"/>
      <c r="AE607" s="84"/>
      <c r="AF607" s="84"/>
      <c r="AG607" s="84"/>
      <c r="AH607" s="31"/>
      <c r="AI607" s="31"/>
      <c r="AJ607" s="31"/>
      <c r="AK607" s="31"/>
      <c r="AL607" s="31"/>
      <c r="AM607" s="84"/>
      <c r="AN607" s="82"/>
      <c r="AO607" s="71"/>
      <c r="AP607" s="71"/>
      <c r="AQ607" s="31"/>
      <c r="AR607" s="31"/>
      <c r="AS607" s="31"/>
      <c r="AT607" s="31"/>
      <c r="AU607" s="31"/>
      <c r="AV607" s="31"/>
      <c r="AW607" s="31"/>
      <c r="AX607" s="31"/>
      <c r="AY607" s="31"/>
      <c r="AZ607" s="31"/>
      <c r="BA607" s="33"/>
      <c r="BB607" s="33"/>
      <c r="BC607" s="31"/>
      <c r="BD607" s="31"/>
      <c r="BE607" s="31"/>
      <c r="BF607" s="31"/>
      <c r="BG607" s="31"/>
      <c r="BH607" s="31"/>
      <c r="BI607" s="31"/>
      <c r="BJ607" s="31"/>
      <c r="BK607" s="31"/>
      <c r="BL607" s="31"/>
      <c r="BM607" s="31"/>
      <c r="BN607" s="31"/>
      <c r="BO607" s="31"/>
      <c r="BP607" s="31"/>
      <c r="BQ607" s="31"/>
      <c r="BR607" s="31"/>
      <c r="BS607" s="31"/>
      <c r="BT607" s="31"/>
    </row>
    <row r="608">
      <c r="A608" s="118"/>
      <c r="B608" s="61"/>
      <c r="C608" s="71"/>
      <c r="D608" s="71"/>
      <c r="E608" s="82"/>
      <c r="F608" s="82"/>
      <c r="G608" s="71"/>
      <c r="H608" s="71"/>
      <c r="I608" s="82"/>
      <c r="J608" s="71"/>
      <c r="K608" s="71"/>
      <c r="L608" s="71"/>
      <c r="M608" s="82"/>
      <c r="N608" s="84"/>
      <c r="O608" s="71"/>
      <c r="P608" s="61"/>
      <c r="Q608" s="61"/>
      <c r="R608" s="61"/>
      <c r="S608" s="61"/>
      <c r="T608" s="119"/>
      <c r="U608" s="61"/>
      <c r="V608" s="84"/>
      <c r="W608" s="84"/>
      <c r="X608" s="84"/>
      <c r="Y608" s="82"/>
      <c r="Z608" s="84"/>
      <c r="AA608" s="84"/>
      <c r="AB608" s="84"/>
      <c r="AC608" s="84"/>
      <c r="AD608" s="84"/>
      <c r="AE608" s="84"/>
      <c r="AF608" s="84"/>
      <c r="AG608" s="84"/>
      <c r="AH608" s="31"/>
      <c r="AI608" s="31"/>
      <c r="AJ608" s="31"/>
      <c r="AK608" s="31"/>
      <c r="AL608" s="31"/>
      <c r="AM608" s="84"/>
      <c r="AN608" s="82"/>
      <c r="AO608" s="71"/>
      <c r="AP608" s="71"/>
      <c r="AQ608" s="31"/>
      <c r="AR608" s="31"/>
      <c r="AS608" s="31"/>
      <c r="AT608" s="31"/>
      <c r="AU608" s="31"/>
      <c r="AV608" s="31"/>
      <c r="AW608" s="31"/>
      <c r="AX608" s="31"/>
      <c r="AY608" s="31"/>
      <c r="AZ608" s="31"/>
      <c r="BA608" s="33"/>
      <c r="BB608" s="33"/>
      <c r="BC608" s="31"/>
      <c r="BD608" s="31"/>
      <c r="BE608" s="31"/>
      <c r="BF608" s="31"/>
      <c r="BG608" s="31"/>
      <c r="BH608" s="31"/>
      <c r="BI608" s="31"/>
      <c r="BJ608" s="31"/>
      <c r="BK608" s="31"/>
      <c r="BL608" s="31"/>
      <c r="BM608" s="31"/>
      <c r="BN608" s="31"/>
      <c r="BO608" s="31"/>
      <c r="BP608" s="31"/>
      <c r="BQ608" s="31"/>
      <c r="BR608" s="31"/>
      <c r="BS608" s="31"/>
      <c r="BT608" s="31"/>
    </row>
    <row r="609">
      <c r="A609" s="118"/>
      <c r="B609" s="61"/>
      <c r="C609" s="71"/>
      <c r="D609" s="71"/>
      <c r="E609" s="82"/>
      <c r="F609" s="82"/>
      <c r="G609" s="71"/>
      <c r="H609" s="71"/>
      <c r="I609" s="82"/>
      <c r="J609" s="71"/>
      <c r="K609" s="71"/>
      <c r="L609" s="71"/>
      <c r="M609" s="82"/>
      <c r="N609" s="84"/>
      <c r="O609" s="71"/>
      <c r="P609" s="61"/>
      <c r="Q609" s="61"/>
      <c r="R609" s="61"/>
      <c r="S609" s="61"/>
      <c r="T609" s="119"/>
      <c r="U609" s="61"/>
      <c r="V609" s="84"/>
      <c r="W609" s="84"/>
      <c r="X609" s="84"/>
      <c r="Y609" s="82"/>
      <c r="Z609" s="84"/>
      <c r="AA609" s="84"/>
      <c r="AB609" s="84"/>
      <c r="AC609" s="84"/>
      <c r="AD609" s="84"/>
      <c r="AE609" s="84"/>
      <c r="AF609" s="84"/>
      <c r="AG609" s="84"/>
      <c r="AH609" s="31"/>
      <c r="AI609" s="31"/>
      <c r="AJ609" s="31"/>
      <c r="AK609" s="31"/>
      <c r="AL609" s="31"/>
      <c r="AM609" s="84"/>
      <c r="AN609" s="82"/>
      <c r="AO609" s="71"/>
      <c r="AP609" s="71"/>
      <c r="AQ609" s="31"/>
      <c r="AR609" s="31"/>
      <c r="AS609" s="31"/>
      <c r="AT609" s="31"/>
      <c r="AU609" s="31"/>
      <c r="AV609" s="31"/>
      <c r="AW609" s="31"/>
      <c r="AX609" s="31"/>
      <c r="AY609" s="31"/>
      <c r="AZ609" s="31"/>
      <c r="BA609" s="33"/>
      <c r="BB609" s="33"/>
      <c r="BC609" s="31"/>
      <c r="BD609" s="31"/>
      <c r="BE609" s="31"/>
      <c r="BF609" s="31"/>
      <c r="BG609" s="31"/>
      <c r="BH609" s="31"/>
      <c r="BI609" s="31"/>
      <c r="BJ609" s="31"/>
      <c r="BK609" s="31"/>
      <c r="BL609" s="31"/>
      <c r="BM609" s="31"/>
      <c r="BN609" s="31"/>
      <c r="BO609" s="31"/>
      <c r="BP609" s="31"/>
      <c r="BQ609" s="31"/>
      <c r="BR609" s="31"/>
      <c r="BS609" s="31"/>
      <c r="BT609" s="31"/>
    </row>
    <row r="610">
      <c r="A610" s="118"/>
      <c r="B610" s="61"/>
      <c r="C610" s="71"/>
      <c r="D610" s="71"/>
      <c r="E610" s="82"/>
      <c r="F610" s="82"/>
      <c r="G610" s="71"/>
      <c r="H610" s="71"/>
      <c r="I610" s="82"/>
      <c r="J610" s="71"/>
      <c r="K610" s="71"/>
      <c r="L610" s="71"/>
      <c r="M610" s="82"/>
      <c r="N610" s="84"/>
      <c r="O610" s="71"/>
      <c r="P610" s="61"/>
      <c r="Q610" s="61"/>
      <c r="R610" s="61"/>
      <c r="S610" s="61"/>
      <c r="T610" s="119"/>
      <c r="U610" s="61"/>
      <c r="V610" s="84"/>
      <c r="W610" s="84"/>
      <c r="X610" s="84"/>
      <c r="Y610" s="82"/>
      <c r="Z610" s="84"/>
      <c r="AA610" s="84"/>
      <c r="AB610" s="84"/>
      <c r="AC610" s="84"/>
      <c r="AD610" s="84"/>
      <c r="AE610" s="84"/>
      <c r="AF610" s="84"/>
      <c r="AG610" s="84"/>
      <c r="AH610" s="31"/>
      <c r="AI610" s="31"/>
      <c r="AJ610" s="31"/>
      <c r="AK610" s="31"/>
      <c r="AL610" s="31"/>
      <c r="AM610" s="84"/>
      <c r="AN610" s="82"/>
      <c r="AO610" s="71"/>
      <c r="AP610" s="71"/>
      <c r="AQ610" s="31"/>
      <c r="AR610" s="31"/>
      <c r="AS610" s="31"/>
      <c r="AT610" s="31"/>
      <c r="AU610" s="31"/>
      <c r="AV610" s="31"/>
      <c r="AW610" s="31"/>
      <c r="AX610" s="31"/>
      <c r="AY610" s="31"/>
      <c r="AZ610" s="31"/>
      <c r="BA610" s="33"/>
      <c r="BB610" s="33"/>
      <c r="BC610" s="31"/>
      <c r="BD610" s="31"/>
      <c r="BE610" s="31"/>
      <c r="BF610" s="31"/>
      <c r="BG610" s="31"/>
      <c r="BH610" s="31"/>
      <c r="BI610" s="31"/>
      <c r="BJ610" s="31"/>
      <c r="BK610" s="31"/>
      <c r="BL610" s="31"/>
      <c r="BM610" s="31"/>
      <c r="BN610" s="31"/>
      <c r="BO610" s="31"/>
      <c r="BP610" s="31"/>
      <c r="BQ610" s="31"/>
      <c r="BR610" s="31"/>
      <c r="BS610" s="31"/>
      <c r="BT610" s="31"/>
    </row>
    <row r="611">
      <c r="A611" s="118"/>
      <c r="B611" s="61"/>
      <c r="C611" s="71"/>
      <c r="D611" s="71"/>
      <c r="E611" s="82"/>
      <c r="F611" s="82"/>
      <c r="G611" s="71"/>
      <c r="H611" s="71"/>
      <c r="I611" s="82"/>
      <c r="J611" s="71"/>
      <c r="K611" s="71"/>
      <c r="L611" s="71"/>
      <c r="M611" s="82"/>
      <c r="N611" s="84"/>
      <c r="O611" s="71"/>
      <c r="P611" s="61"/>
      <c r="Q611" s="61"/>
      <c r="R611" s="61"/>
      <c r="S611" s="61"/>
      <c r="T611" s="119"/>
      <c r="U611" s="61"/>
      <c r="V611" s="84"/>
      <c r="W611" s="84"/>
      <c r="X611" s="84"/>
      <c r="Y611" s="82"/>
      <c r="Z611" s="84"/>
      <c r="AA611" s="84"/>
      <c r="AB611" s="84"/>
      <c r="AC611" s="84"/>
      <c r="AD611" s="84"/>
      <c r="AE611" s="84"/>
      <c r="AF611" s="84"/>
      <c r="AG611" s="84"/>
      <c r="AH611" s="31"/>
      <c r="AI611" s="31"/>
      <c r="AJ611" s="31"/>
      <c r="AK611" s="31"/>
      <c r="AL611" s="31"/>
      <c r="AM611" s="84"/>
      <c r="AN611" s="82"/>
      <c r="AO611" s="71"/>
      <c r="AP611" s="71"/>
      <c r="AQ611" s="31"/>
      <c r="AR611" s="31"/>
      <c r="AS611" s="31"/>
      <c r="AT611" s="31"/>
      <c r="AU611" s="31"/>
      <c r="AV611" s="31"/>
      <c r="AW611" s="31"/>
      <c r="AX611" s="31"/>
      <c r="AY611" s="31"/>
      <c r="AZ611" s="31"/>
      <c r="BA611" s="33"/>
      <c r="BB611" s="33"/>
      <c r="BC611" s="31"/>
      <c r="BD611" s="31"/>
      <c r="BE611" s="31"/>
      <c r="BF611" s="31"/>
      <c r="BG611" s="31"/>
      <c r="BH611" s="31"/>
      <c r="BI611" s="31"/>
      <c r="BJ611" s="31"/>
      <c r="BK611" s="31"/>
      <c r="BL611" s="31"/>
      <c r="BM611" s="31"/>
      <c r="BN611" s="31"/>
      <c r="BO611" s="31"/>
      <c r="BP611" s="31"/>
      <c r="BQ611" s="31"/>
      <c r="BR611" s="31"/>
      <c r="BS611" s="31"/>
      <c r="BT611" s="31"/>
    </row>
    <row r="612">
      <c r="A612" s="118"/>
      <c r="B612" s="61"/>
      <c r="C612" s="71"/>
      <c r="D612" s="71"/>
      <c r="E612" s="82"/>
      <c r="F612" s="82"/>
      <c r="G612" s="71"/>
      <c r="H612" s="71"/>
      <c r="I612" s="82"/>
      <c r="J612" s="71"/>
      <c r="K612" s="71"/>
      <c r="L612" s="71"/>
      <c r="M612" s="82"/>
      <c r="N612" s="84"/>
      <c r="O612" s="71"/>
      <c r="P612" s="61"/>
      <c r="Q612" s="61"/>
      <c r="R612" s="61"/>
      <c r="S612" s="61"/>
      <c r="T612" s="119"/>
      <c r="U612" s="61"/>
      <c r="V612" s="84"/>
      <c r="W612" s="84"/>
      <c r="X612" s="84"/>
      <c r="Y612" s="82"/>
      <c r="Z612" s="84"/>
      <c r="AA612" s="84"/>
      <c r="AB612" s="84"/>
      <c r="AC612" s="84"/>
      <c r="AD612" s="84"/>
      <c r="AE612" s="84"/>
      <c r="AF612" s="84"/>
      <c r="AG612" s="84"/>
      <c r="AH612" s="31"/>
      <c r="AI612" s="31"/>
      <c r="AJ612" s="31"/>
      <c r="AK612" s="31"/>
      <c r="AL612" s="31"/>
      <c r="AM612" s="84"/>
      <c r="AN612" s="82"/>
      <c r="AO612" s="71"/>
      <c r="AP612" s="71"/>
      <c r="AQ612" s="31"/>
      <c r="AR612" s="31"/>
      <c r="AS612" s="31"/>
      <c r="AT612" s="31"/>
      <c r="AU612" s="31"/>
      <c r="AV612" s="31"/>
      <c r="AW612" s="31"/>
      <c r="AX612" s="31"/>
      <c r="AY612" s="31"/>
      <c r="AZ612" s="31"/>
      <c r="BA612" s="33"/>
      <c r="BB612" s="33"/>
      <c r="BC612" s="31"/>
      <c r="BD612" s="31"/>
      <c r="BE612" s="31"/>
      <c r="BF612" s="31"/>
      <c r="BG612" s="31"/>
      <c r="BH612" s="31"/>
      <c r="BI612" s="31"/>
      <c r="BJ612" s="31"/>
      <c r="BK612" s="31"/>
      <c r="BL612" s="31"/>
      <c r="BM612" s="31"/>
      <c r="BN612" s="31"/>
      <c r="BO612" s="31"/>
      <c r="BP612" s="31"/>
      <c r="BQ612" s="31"/>
      <c r="BR612" s="31"/>
      <c r="BS612" s="31"/>
      <c r="BT612" s="31"/>
    </row>
    <row r="613">
      <c r="A613" s="118"/>
      <c r="B613" s="61"/>
      <c r="C613" s="71"/>
      <c r="D613" s="71"/>
      <c r="E613" s="82"/>
      <c r="F613" s="82"/>
      <c r="G613" s="71"/>
      <c r="H613" s="71"/>
      <c r="I613" s="82"/>
      <c r="J613" s="71"/>
      <c r="K613" s="71"/>
      <c r="L613" s="71"/>
      <c r="M613" s="82"/>
      <c r="N613" s="84"/>
      <c r="O613" s="71"/>
      <c r="P613" s="61"/>
      <c r="Q613" s="61"/>
      <c r="R613" s="61"/>
      <c r="S613" s="61"/>
      <c r="T613" s="119"/>
      <c r="U613" s="61"/>
      <c r="V613" s="84"/>
      <c r="W613" s="84"/>
      <c r="X613" s="84"/>
      <c r="Y613" s="82"/>
      <c r="Z613" s="84"/>
      <c r="AA613" s="84"/>
      <c r="AB613" s="84"/>
      <c r="AC613" s="84"/>
      <c r="AD613" s="84"/>
      <c r="AE613" s="84"/>
      <c r="AF613" s="84"/>
      <c r="AG613" s="84"/>
      <c r="AH613" s="31"/>
      <c r="AI613" s="31"/>
      <c r="AJ613" s="31"/>
      <c r="AK613" s="31"/>
      <c r="AL613" s="31"/>
      <c r="AM613" s="84"/>
      <c r="AN613" s="82"/>
      <c r="AO613" s="71"/>
      <c r="AP613" s="71"/>
      <c r="AQ613" s="31"/>
      <c r="AR613" s="31"/>
      <c r="AS613" s="31"/>
      <c r="AT613" s="31"/>
      <c r="AU613" s="31"/>
      <c r="AV613" s="31"/>
      <c r="AW613" s="31"/>
      <c r="AX613" s="31"/>
      <c r="AY613" s="31"/>
      <c r="AZ613" s="31"/>
      <c r="BA613" s="33"/>
      <c r="BB613" s="33"/>
      <c r="BC613" s="31"/>
      <c r="BD613" s="31"/>
      <c r="BE613" s="31"/>
      <c r="BF613" s="31"/>
      <c r="BG613" s="31"/>
      <c r="BH613" s="31"/>
      <c r="BI613" s="31"/>
      <c r="BJ613" s="31"/>
      <c r="BK613" s="31"/>
      <c r="BL613" s="31"/>
      <c r="BM613" s="31"/>
      <c r="BN613" s="31"/>
      <c r="BO613" s="31"/>
      <c r="BP613" s="31"/>
      <c r="BQ613" s="31"/>
      <c r="BR613" s="31"/>
      <c r="BS613" s="31"/>
      <c r="BT613" s="31"/>
    </row>
    <row r="614">
      <c r="A614" s="118"/>
      <c r="B614" s="61"/>
      <c r="C614" s="71"/>
      <c r="D614" s="71"/>
      <c r="E614" s="82"/>
      <c r="F614" s="82"/>
      <c r="G614" s="71"/>
      <c r="H614" s="71"/>
      <c r="I614" s="82"/>
      <c r="J614" s="71"/>
      <c r="K614" s="71"/>
      <c r="L614" s="71"/>
      <c r="M614" s="82"/>
      <c r="N614" s="84"/>
      <c r="O614" s="71"/>
      <c r="P614" s="61"/>
      <c r="Q614" s="61"/>
      <c r="R614" s="61"/>
      <c r="S614" s="61"/>
      <c r="T614" s="119"/>
      <c r="U614" s="61"/>
      <c r="V614" s="84"/>
      <c r="W614" s="84"/>
      <c r="X614" s="84"/>
      <c r="Y614" s="82"/>
      <c r="Z614" s="84"/>
      <c r="AA614" s="84"/>
      <c r="AB614" s="84"/>
      <c r="AC614" s="84"/>
      <c r="AD614" s="84"/>
      <c r="AE614" s="84"/>
      <c r="AF614" s="84"/>
      <c r="AG614" s="84"/>
      <c r="AH614" s="31"/>
      <c r="AI614" s="31"/>
      <c r="AJ614" s="31"/>
      <c r="AK614" s="31"/>
      <c r="AL614" s="31"/>
      <c r="AM614" s="84"/>
      <c r="AN614" s="82"/>
      <c r="AO614" s="71"/>
      <c r="AP614" s="71"/>
      <c r="AQ614" s="31"/>
      <c r="AR614" s="31"/>
      <c r="AS614" s="31"/>
      <c r="AT614" s="31"/>
      <c r="AU614" s="31"/>
      <c r="AV614" s="31"/>
      <c r="AW614" s="31"/>
      <c r="AX614" s="31"/>
      <c r="AY614" s="31"/>
      <c r="AZ614" s="31"/>
      <c r="BA614" s="33"/>
      <c r="BB614" s="33"/>
      <c r="BC614" s="31"/>
      <c r="BD614" s="31"/>
      <c r="BE614" s="31"/>
      <c r="BF614" s="31"/>
      <c r="BG614" s="31"/>
      <c r="BH614" s="31"/>
      <c r="BI614" s="31"/>
      <c r="BJ614" s="31"/>
      <c r="BK614" s="31"/>
      <c r="BL614" s="31"/>
      <c r="BM614" s="31"/>
      <c r="BN614" s="31"/>
      <c r="BO614" s="31"/>
      <c r="BP614" s="31"/>
      <c r="BQ614" s="31"/>
      <c r="BR614" s="31"/>
      <c r="BS614" s="31"/>
      <c r="BT614" s="31"/>
    </row>
    <row r="615">
      <c r="A615" s="118"/>
      <c r="B615" s="61"/>
      <c r="C615" s="71"/>
      <c r="D615" s="71"/>
      <c r="E615" s="82"/>
      <c r="F615" s="82"/>
      <c r="G615" s="71"/>
      <c r="H615" s="71"/>
      <c r="I615" s="82"/>
      <c r="J615" s="71"/>
      <c r="K615" s="71"/>
      <c r="L615" s="71"/>
      <c r="M615" s="82"/>
      <c r="N615" s="84"/>
      <c r="O615" s="71"/>
      <c r="P615" s="61"/>
      <c r="Q615" s="61"/>
      <c r="R615" s="61"/>
      <c r="S615" s="61"/>
      <c r="T615" s="119"/>
      <c r="U615" s="61"/>
      <c r="V615" s="84"/>
      <c r="W615" s="84"/>
      <c r="X615" s="84"/>
      <c r="Y615" s="82"/>
      <c r="Z615" s="84"/>
      <c r="AA615" s="84"/>
      <c r="AB615" s="84"/>
      <c r="AC615" s="84"/>
      <c r="AD615" s="84"/>
      <c r="AE615" s="84"/>
      <c r="AF615" s="84"/>
      <c r="AG615" s="84"/>
      <c r="AH615" s="31"/>
      <c r="AI615" s="31"/>
      <c r="AJ615" s="31"/>
      <c r="AK615" s="31"/>
      <c r="AL615" s="31"/>
      <c r="AM615" s="84"/>
      <c r="AN615" s="82"/>
      <c r="AO615" s="71"/>
      <c r="AP615" s="71"/>
      <c r="AQ615" s="31"/>
      <c r="AR615" s="31"/>
      <c r="AS615" s="31"/>
      <c r="AT615" s="31"/>
      <c r="AU615" s="31"/>
      <c r="AV615" s="31"/>
      <c r="AW615" s="31"/>
      <c r="AX615" s="31"/>
      <c r="AY615" s="31"/>
      <c r="AZ615" s="31"/>
      <c r="BA615" s="33"/>
      <c r="BB615" s="33"/>
      <c r="BC615" s="31"/>
      <c r="BD615" s="31"/>
      <c r="BE615" s="31"/>
      <c r="BF615" s="31"/>
      <c r="BG615" s="31"/>
      <c r="BH615" s="31"/>
      <c r="BI615" s="31"/>
      <c r="BJ615" s="31"/>
      <c r="BK615" s="31"/>
      <c r="BL615" s="31"/>
      <c r="BM615" s="31"/>
      <c r="BN615" s="31"/>
      <c r="BO615" s="31"/>
      <c r="BP615" s="31"/>
      <c r="BQ615" s="31"/>
      <c r="BR615" s="31"/>
      <c r="BS615" s="31"/>
      <c r="BT615" s="31"/>
    </row>
    <row r="616">
      <c r="A616" s="118"/>
      <c r="B616" s="61"/>
      <c r="C616" s="71"/>
      <c r="D616" s="71"/>
      <c r="E616" s="82"/>
      <c r="F616" s="82"/>
      <c r="G616" s="71"/>
      <c r="H616" s="71"/>
      <c r="I616" s="82"/>
      <c r="J616" s="71"/>
      <c r="K616" s="71"/>
      <c r="L616" s="71"/>
      <c r="M616" s="82"/>
      <c r="N616" s="84"/>
      <c r="O616" s="71"/>
      <c r="P616" s="61"/>
      <c r="Q616" s="61"/>
      <c r="R616" s="61"/>
      <c r="S616" s="61"/>
      <c r="T616" s="119"/>
      <c r="U616" s="61"/>
      <c r="V616" s="84"/>
      <c r="W616" s="84"/>
      <c r="X616" s="84"/>
      <c r="Y616" s="82"/>
      <c r="Z616" s="84"/>
      <c r="AA616" s="84"/>
      <c r="AB616" s="84"/>
      <c r="AC616" s="84"/>
      <c r="AD616" s="84"/>
      <c r="AE616" s="84"/>
      <c r="AF616" s="84"/>
      <c r="AG616" s="84"/>
      <c r="AH616" s="31"/>
      <c r="AI616" s="31"/>
      <c r="AJ616" s="31"/>
      <c r="AK616" s="31"/>
      <c r="AL616" s="31"/>
      <c r="AM616" s="84"/>
      <c r="AN616" s="82"/>
      <c r="AO616" s="71"/>
      <c r="AP616" s="71"/>
      <c r="AQ616" s="31"/>
      <c r="AR616" s="31"/>
      <c r="AS616" s="31"/>
      <c r="AT616" s="31"/>
      <c r="AU616" s="31"/>
      <c r="AV616" s="31"/>
      <c r="AW616" s="31"/>
      <c r="AX616" s="31"/>
      <c r="AY616" s="31"/>
      <c r="AZ616" s="31"/>
      <c r="BA616" s="33"/>
      <c r="BB616" s="33"/>
      <c r="BC616" s="31"/>
      <c r="BD616" s="31"/>
      <c r="BE616" s="31"/>
      <c r="BF616" s="31"/>
      <c r="BG616" s="31"/>
      <c r="BH616" s="31"/>
      <c r="BI616" s="31"/>
      <c r="BJ616" s="31"/>
      <c r="BK616" s="31"/>
      <c r="BL616" s="31"/>
      <c r="BM616" s="31"/>
      <c r="BN616" s="31"/>
      <c r="BO616" s="31"/>
      <c r="BP616" s="31"/>
      <c r="BQ616" s="31"/>
      <c r="BR616" s="31"/>
      <c r="BS616" s="31"/>
      <c r="BT616" s="31"/>
    </row>
    <row r="617">
      <c r="A617" s="118"/>
      <c r="B617" s="61"/>
      <c r="C617" s="71"/>
      <c r="D617" s="71"/>
      <c r="E617" s="82"/>
      <c r="F617" s="82"/>
      <c r="G617" s="71"/>
      <c r="H617" s="71"/>
      <c r="I617" s="82"/>
      <c r="J617" s="71"/>
      <c r="K617" s="71"/>
      <c r="L617" s="71"/>
      <c r="M617" s="82"/>
      <c r="N617" s="84"/>
      <c r="O617" s="71"/>
      <c r="P617" s="61"/>
      <c r="Q617" s="61"/>
      <c r="R617" s="61"/>
      <c r="S617" s="61"/>
      <c r="T617" s="119"/>
      <c r="U617" s="61"/>
      <c r="V617" s="84"/>
      <c r="W617" s="84"/>
      <c r="X617" s="84"/>
      <c r="Y617" s="82"/>
      <c r="Z617" s="84"/>
      <c r="AA617" s="84"/>
      <c r="AB617" s="84"/>
      <c r="AC617" s="84"/>
      <c r="AD617" s="84"/>
      <c r="AE617" s="84"/>
      <c r="AF617" s="84"/>
      <c r="AG617" s="84"/>
      <c r="AH617" s="31"/>
      <c r="AI617" s="31"/>
      <c r="AJ617" s="31"/>
      <c r="AK617" s="31"/>
      <c r="AL617" s="31"/>
      <c r="AM617" s="84"/>
      <c r="AN617" s="82"/>
      <c r="AO617" s="71"/>
      <c r="AP617" s="71"/>
      <c r="AQ617" s="31"/>
      <c r="AR617" s="31"/>
      <c r="AS617" s="31"/>
      <c r="AT617" s="31"/>
      <c r="AU617" s="31"/>
      <c r="AV617" s="31"/>
      <c r="AW617" s="31"/>
      <c r="AX617" s="31"/>
      <c r="AY617" s="31"/>
      <c r="AZ617" s="31"/>
      <c r="BA617" s="33"/>
      <c r="BB617" s="33"/>
      <c r="BC617" s="31"/>
      <c r="BD617" s="31"/>
      <c r="BE617" s="31"/>
      <c r="BF617" s="31"/>
      <c r="BG617" s="31"/>
      <c r="BH617" s="31"/>
      <c r="BI617" s="31"/>
      <c r="BJ617" s="31"/>
      <c r="BK617" s="31"/>
      <c r="BL617" s="31"/>
      <c r="BM617" s="31"/>
      <c r="BN617" s="31"/>
      <c r="BO617" s="31"/>
      <c r="BP617" s="31"/>
      <c r="BQ617" s="31"/>
      <c r="BR617" s="31"/>
      <c r="BS617" s="31"/>
      <c r="BT617" s="31"/>
    </row>
    <row r="618">
      <c r="A618" s="118"/>
      <c r="B618" s="61"/>
      <c r="C618" s="71"/>
      <c r="D618" s="71"/>
      <c r="E618" s="82"/>
      <c r="F618" s="82"/>
      <c r="G618" s="71"/>
      <c r="H618" s="71"/>
      <c r="I618" s="82"/>
      <c r="J618" s="71"/>
      <c r="K618" s="71"/>
      <c r="L618" s="71"/>
      <c r="M618" s="82"/>
      <c r="N618" s="84"/>
      <c r="O618" s="71"/>
      <c r="P618" s="61"/>
      <c r="Q618" s="61"/>
      <c r="R618" s="61"/>
      <c r="S618" s="61"/>
      <c r="T618" s="119"/>
      <c r="U618" s="61"/>
      <c r="V618" s="84"/>
      <c r="W618" s="84"/>
      <c r="X618" s="84"/>
      <c r="Y618" s="82"/>
      <c r="Z618" s="84"/>
      <c r="AA618" s="84"/>
      <c r="AB618" s="84"/>
      <c r="AC618" s="84"/>
      <c r="AD618" s="84"/>
      <c r="AE618" s="84"/>
      <c r="AF618" s="84"/>
      <c r="AG618" s="84"/>
      <c r="AH618" s="31"/>
      <c r="AI618" s="31"/>
      <c r="AJ618" s="31"/>
      <c r="AK618" s="31"/>
      <c r="AL618" s="31"/>
      <c r="AM618" s="84"/>
      <c r="AN618" s="82"/>
      <c r="AO618" s="71"/>
      <c r="AP618" s="71"/>
      <c r="AQ618" s="31"/>
      <c r="AR618" s="31"/>
      <c r="AS618" s="31"/>
      <c r="AT618" s="31"/>
      <c r="AU618" s="31"/>
      <c r="AV618" s="31"/>
      <c r="AW618" s="31"/>
      <c r="AX618" s="31"/>
      <c r="AY618" s="31"/>
      <c r="AZ618" s="31"/>
      <c r="BA618" s="33"/>
      <c r="BB618" s="33"/>
      <c r="BC618" s="31"/>
      <c r="BD618" s="31"/>
      <c r="BE618" s="31"/>
      <c r="BF618" s="31"/>
      <c r="BG618" s="31"/>
      <c r="BH618" s="31"/>
      <c r="BI618" s="31"/>
      <c r="BJ618" s="31"/>
      <c r="BK618" s="31"/>
      <c r="BL618" s="31"/>
      <c r="BM618" s="31"/>
      <c r="BN618" s="31"/>
      <c r="BO618" s="31"/>
      <c r="BP618" s="31"/>
      <c r="BQ618" s="31"/>
      <c r="BR618" s="31"/>
      <c r="BS618" s="31"/>
      <c r="BT618" s="31"/>
    </row>
    <row r="619">
      <c r="A619" s="118"/>
      <c r="B619" s="61"/>
      <c r="C619" s="71"/>
      <c r="D619" s="71"/>
      <c r="E619" s="82"/>
      <c r="F619" s="82"/>
      <c r="G619" s="71"/>
      <c r="H619" s="71"/>
      <c r="I619" s="82"/>
      <c r="J619" s="71"/>
      <c r="K619" s="71"/>
      <c r="L619" s="71"/>
      <c r="M619" s="82"/>
      <c r="N619" s="84"/>
      <c r="O619" s="71"/>
      <c r="P619" s="61"/>
      <c r="Q619" s="61"/>
      <c r="R619" s="61"/>
      <c r="S619" s="61"/>
      <c r="T619" s="119"/>
      <c r="U619" s="61"/>
      <c r="V619" s="84"/>
      <c r="W619" s="84"/>
      <c r="X619" s="84"/>
      <c r="Y619" s="82"/>
      <c r="Z619" s="84"/>
      <c r="AA619" s="84"/>
      <c r="AB619" s="84"/>
      <c r="AC619" s="84"/>
      <c r="AD619" s="84"/>
      <c r="AE619" s="84"/>
      <c r="AF619" s="84"/>
      <c r="AG619" s="84"/>
      <c r="AH619" s="31"/>
      <c r="AI619" s="31"/>
      <c r="AJ619" s="31"/>
      <c r="AK619" s="31"/>
      <c r="AL619" s="31"/>
      <c r="AM619" s="84"/>
      <c r="AN619" s="82"/>
      <c r="AO619" s="71"/>
      <c r="AP619" s="71"/>
      <c r="AQ619" s="31"/>
      <c r="AR619" s="31"/>
      <c r="AS619" s="31"/>
      <c r="AT619" s="31"/>
      <c r="AU619" s="31"/>
      <c r="AV619" s="31"/>
      <c r="AW619" s="31"/>
      <c r="AX619" s="31"/>
      <c r="AY619" s="31"/>
      <c r="AZ619" s="31"/>
      <c r="BA619" s="33"/>
      <c r="BB619" s="33"/>
      <c r="BC619" s="31"/>
      <c r="BD619" s="31"/>
      <c r="BE619" s="31"/>
      <c r="BF619" s="31"/>
      <c r="BG619" s="31"/>
      <c r="BH619" s="31"/>
      <c r="BI619" s="31"/>
      <c r="BJ619" s="31"/>
      <c r="BK619" s="31"/>
      <c r="BL619" s="31"/>
      <c r="BM619" s="31"/>
      <c r="BN619" s="31"/>
      <c r="BO619" s="31"/>
      <c r="BP619" s="31"/>
      <c r="BQ619" s="31"/>
      <c r="BR619" s="31"/>
      <c r="BS619" s="31"/>
      <c r="BT619" s="31"/>
    </row>
    <row r="620">
      <c r="A620" s="118"/>
      <c r="B620" s="61"/>
      <c r="C620" s="71"/>
      <c r="D620" s="71"/>
      <c r="E620" s="82"/>
      <c r="F620" s="82"/>
      <c r="G620" s="71"/>
      <c r="H620" s="71"/>
      <c r="I620" s="82"/>
      <c r="J620" s="71"/>
      <c r="K620" s="71"/>
      <c r="L620" s="71"/>
      <c r="M620" s="82"/>
      <c r="N620" s="84"/>
      <c r="O620" s="71"/>
      <c r="P620" s="61"/>
      <c r="Q620" s="61"/>
      <c r="R620" s="61"/>
      <c r="S620" s="61"/>
      <c r="T620" s="119"/>
      <c r="U620" s="61"/>
      <c r="V620" s="84"/>
      <c r="W620" s="84"/>
      <c r="X620" s="84"/>
      <c r="Y620" s="82"/>
      <c r="Z620" s="84"/>
      <c r="AA620" s="84"/>
      <c r="AB620" s="84"/>
      <c r="AC620" s="84"/>
      <c r="AD620" s="84"/>
      <c r="AE620" s="84"/>
      <c r="AF620" s="84"/>
      <c r="AG620" s="84"/>
      <c r="AH620" s="31"/>
      <c r="AI620" s="31"/>
      <c r="AJ620" s="31"/>
      <c r="AK620" s="31"/>
      <c r="AL620" s="31"/>
      <c r="AM620" s="84"/>
      <c r="AN620" s="82"/>
      <c r="AO620" s="71"/>
      <c r="AP620" s="71"/>
      <c r="AQ620" s="31"/>
      <c r="AR620" s="31"/>
      <c r="AS620" s="31"/>
      <c r="AT620" s="31"/>
      <c r="AU620" s="31"/>
      <c r="AV620" s="31"/>
      <c r="AW620" s="31"/>
      <c r="AX620" s="31"/>
      <c r="AY620" s="31"/>
      <c r="AZ620" s="31"/>
      <c r="BA620" s="33"/>
      <c r="BB620" s="33"/>
      <c r="BC620" s="31"/>
      <c r="BD620" s="31"/>
      <c r="BE620" s="31"/>
      <c r="BF620" s="31"/>
      <c r="BG620" s="31"/>
      <c r="BH620" s="31"/>
      <c r="BI620" s="31"/>
      <c r="BJ620" s="31"/>
      <c r="BK620" s="31"/>
      <c r="BL620" s="31"/>
      <c r="BM620" s="31"/>
      <c r="BN620" s="31"/>
      <c r="BO620" s="31"/>
      <c r="BP620" s="31"/>
      <c r="BQ620" s="31"/>
      <c r="BR620" s="31"/>
      <c r="BS620" s="31"/>
      <c r="BT620" s="31"/>
    </row>
    <row r="621">
      <c r="A621" s="118"/>
      <c r="B621" s="61"/>
      <c r="C621" s="71"/>
      <c r="D621" s="71"/>
      <c r="E621" s="82"/>
      <c r="F621" s="82"/>
      <c r="G621" s="71"/>
      <c r="H621" s="71"/>
      <c r="I621" s="82"/>
      <c r="J621" s="71"/>
      <c r="K621" s="71"/>
      <c r="L621" s="71"/>
      <c r="M621" s="82"/>
      <c r="N621" s="84"/>
      <c r="O621" s="71"/>
      <c r="P621" s="61"/>
      <c r="Q621" s="61"/>
      <c r="R621" s="61"/>
      <c r="S621" s="61"/>
      <c r="T621" s="119"/>
      <c r="U621" s="61"/>
      <c r="V621" s="84"/>
      <c r="W621" s="84"/>
      <c r="X621" s="84"/>
      <c r="Y621" s="82"/>
      <c r="Z621" s="84"/>
      <c r="AA621" s="84"/>
      <c r="AB621" s="84"/>
      <c r="AC621" s="84"/>
      <c r="AD621" s="84"/>
      <c r="AE621" s="84"/>
      <c r="AF621" s="84"/>
      <c r="AG621" s="84"/>
      <c r="AH621" s="31"/>
      <c r="AI621" s="31"/>
      <c r="AJ621" s="31"/>
      <c r="AK621" s="31"/>
      <c r="AL621" s="31"/>
      <c r="AM621" s="84"/>
      <c r="AN621" s="82"/>
      <c r="AO621" s="71"/>
      <c r="AP621" s="71"/>
      <c r="AQ621" s="31"/>
      <c r="AR621" s="31"/>
      <c r="AS621" s="31"/>
      <c r="AT621" s="31"/>
      <c r="AU621" s="31"/>
      <c r="AV621" s="31"/>
      <c r="AW621" s="31"/>
      <c r="AX621" s="31"/>
      <c r="AY621" s="31"/>
      <c r="AZ621" s="31"/>
      <c r="BA621" s="33"/>
      <c r="BB621" s="33"/>
      <c r="BC621" s="31"/>
      <c r="BD621" s="31"/>
      <c r="BE621" s="31"/>
      <c r="BF621" s="31"/>
      <c r="BG621" s="31"/>
      <c r="BH621" s="31"/>
      <c r="BI621" s="31"/>
      <c r="BJ621" s="31"/>
      <c r="BK621" s="31"/>
      <c r="BL621" s="31"/>
      <c r="BM621" s="31"/>
      <c r="BN621" s="31"/>
      <c r="BO621" s="31"/>
      <c r="BP621" s="31"/>
      <c r="BQ621" s="31"/>
      <c r="BR621" s="31"/>
      <c r="BS621" s="31"/>
      <c r="BT621" s="31"/>
    </row>
    <row r="622">
      <c r="A622" s="118"/>
      <c r="B622" s="61"/>
      <c r="C622" s="71"/>
      <c r="D622" s="71"/>
      <c r="E622" s="82"/>
      <c r="F622" s="82"/>
      <c r="G622" s="71"/>
      <c r="H622" s="71"/>
      <c r="I622" s="82"/>
      <c r="J622" s="71"/>
      <c r="K622" s="71"/>
      <c r="L622" s="71"/>
      <c r="M622" s="82"/>
      <c r="N622" s="84"/>
      <c r="O622" s="71"/>
      <c r="P622" s="61"/>
      <c r="Q622" s="61"/>
      <c r="R622" s="61"/>
      <c r="S622" s="61"/>
      <c r="T622" s="119"/>
      <c r="U622" s="61"/>
      <c r="V622" s="84"/>
      <c r="W622" s="84"/>
      <c r="X622" s="84"/>
      <c r="Y622" s="82"/>
      <c r="Z622" s="84"/>
      <c r="AA622" s="84"/>
      <c r="AB622" s="84"/>
      <c r="AC622" s="84"/>
      <c r="AD622" s="84"/>
      <c r="AE622" s="84"/>
      <c r="AF622" s="84"/>
      <c r="AG622" s="84"/>
      <c r="AH622" s="31"/>
      <c r="AI622" s="31"/>
      <c r="AJ622" s="31"/>
      <c r="AK622" s="31"/>
      <c r="AL622" s="31"/>
      <c r="AM622" s="84"/>
      <c r="AN622" s="82"/>
      <c r="AO622" s="71"/>
      <c r="AP622" s="71"/>
      <c r="AQ622" s="31"/>
      <c r="AR622" s="31"/>
      <c r="AS622" s="31"/>
      <c r="AT622" s="31"/>
      <c r="AU622" s="31"/>
      <c r="AV622" s="31"/>
      <c r="AW622" s="31"/>
      <c r="AX622" s="31"/>
      <c r="AY622" s="31"/>
      <c r="AZ622" s="31"/>
      <c r="BA622" s="33"/>
      <c r="BB622" s="33"/>
      <c r="BC622" s="31"/>
      <c r="BD622" s="31"/>
      <c r="BE622" s="31"/>
      <c r="BF622" s="31"/>
      <c r="BG622" s="31"/>
      <c r="BH622" s="31"/>
      <c r="BI622" s="31"/>
      <c r="BJ622" s="31"/>
      <c r="BK622" s="31"/>
      <c r="BL622" s="31"/>
      <c r="BM622" s="31"/>
      <c r="BN622" s="31"/>
      <c r="BO622" s="31"/>
      <c r="BP622" s="31"/>
      <c r="BQ622" s="31"/>
      <c r="BR622" s="31"/>
      <c r="BS622" s="31"/>
      <c r="BT622" s="31"/>
    </row>
    <row r="623">
      <c r="A623" s="118"/>
      <c r="B623" s="61"/>
      <c r="C623" s="71"/>
      <c r="D623" s="71"/>
      <c r="E623" s="82"/>
      <c r="F623" s="82"/>
      <c r="G623" s="71"/>
      <c r="H623" s="71"/>
      <c r="I623" s="82"/>
      <c r="J623" s="71"/>
      <c r="K623" s="71"/>
      <c r="L623" s="71"/>
      <c r="M623" s="82"/>
      <c r="N623" s="84"/>
      <c r="O623" s="71"/>
      <c r="P623" s="61"/>
      <c r="Q623" s="61"/>
      <c r="R623" s="61"/>
      <c r="S623" s="61"/>
      <c r="T623" s="119"/>
      <c r="U623" s="61"/>
      <c r="V623" s="84"/>
      <c r="W623" s="84"/>
      <c r="X623" s="84"/>
      <c r="Y623" s="82"/>
      <c r="Z623" s="84"/>
      <c r="AA623" s="84"/>
      <c r="AB623" s="84"/>
      <c r="AC623" s="84"/>
      <c r="AD623" s="84"/>
      <c r="AE623" s="84"/>
      <c r="AF623" s="84"/>
      <c r="AG623" s="84"/>
      <c r="AH623" s="31"/>
      <c r="AI623" s="31"/>
      <c r="AJ623" s="31"/>
      <c r="AK623" s="31"/>
      <c r="AL623" s="31"/>
      <c r="AM623" s="84"/>
      <c r="AN623" s="82"/>
      <c r="AO623" s="71"/>
      <c r="AP623" s="71"/>
      <c r="AQ623" s="31"/>
      <c r="AR623" s="31"/>
      <c r="AS623" s="31"/>
      <c r="AT623" s="31"/>
      <c r="AU623" s="31"/>
      <c r="AV623" s="31"/>
      <c r="AW623" s="31"/>
      <c r="AX623" s="31"/>
      <c r="AY623" s="31"/>
      <c r="AZ623" s="31"/>
      <c r="BA623" s="33"/>
      <c r="BB623" s="33"/>
      <c r="BC623" s="31"/>
      <c r="BD623" s="31"/>
      <c r="BE623" s="31"/>
      <c r="BF623" s="31"/>
      <c r="BG623" s="31"/>
      <c r="BH623" s="31"/>
      <c r="BI623" s="31"/>
      <c r="BJ623" s="31"/>
      <c r="BK623" s="31"/>
      <c r="BL623" s="31"/>
      <c r="BM623" s="31"/>
      <c r="BN623" s="31"/>
      <c r="BO623" s="31"/>
      <c r="BP623" s="31"/>
      <c r="BQ623" s="31"/>
      <c r="BR623" s="31"/>
      <c r="BS623" s="31"/>
      <c r="BT623" s="31"/>
    </row>
    <row r="624">
      <c r="A624" s="118"/>
      <c r="B624" s="61"/>
      <c r="C624" s="71"/>
      <c r="D624" s="71"/>
      <c r="E624" s="82"/>
      <c r="F624" s="82"/>
      <c r="G624" s="71"/>
      <c r="H624" s="71"/>
      <c r="I624" s="82"/>
      <c r="J624" s="71"/>
      <c r="K624" s="71"/>
      <c r="L624" s="71"/>
      <c r="M624" s="82"/>
      <c r="N624" s="84"/>
      <c r="O624" s="71"/>
      <c r="P624" s="61"/>
      <c r="Q624" s="61"/>
      <c r="R624" s="61"/>
      <c r="S624" s="61"/>
      <c r="T624" s="119"/>
      <c r="U624" s="61"/>
      <c r="V624" s="84"/>
      <c r="W624" s="84"/>
      <c r="X624" s="84"/>
      <c r="Y624" s="82"/>
      <c r="Z624" s="84"/>
      <c r="AA624" s="84"/>
      <c r="AB624" s="84"/>
      <c r="AC624" s="84"/>
      <c r="AD624" s="84"/>
      <c r="AE624" s="84"/>
      <c r="AF624" s="84"/>
      <c r="AG624" s="84"/>
      <c r="AH624" s="31"/>
      <c r="AI624" s="31"/>
      <c r="AJ624" s="31"/>
      <c r="AK624" s="31"/>
      <c r="AL624" s="31"/>
      <c r="AM624" s="84"/>
      <c r="AN624" s="82"/>
      <c r="AO624" s="71"/>
      <c r="AP624" s="71"/>
      <c r="AQ624" s="31"/>
      <c r="AR624" s="31"/>
      <c r="AS624" s="31"/>
      <c r="AT624" s="31"/>
      <c r="AU624" s="31"/>
      <c r="AV624" s="31"/>
      <c r="AW624" s="31"/>
      <c r="AX624" s="31"/>
      <c r="AY624" s="31"/>
      <c r="AZ624" s="31"/>
      <c r="BA624" s="33"/>
      <c r="BB624" s="33"/>
      <c r="BC624" s="31"/>
      <c r="BD624" s="31"/>
      <c r="BE624" s="31"/>
      <c r="BF624" s="31"/>
      <c r="BG624" s="31"/>
      <c r="BH624" s="31"/>
      <c r="BI624" s="31"/>
      <c r="BJ624" s="31"/>
      <c r="BK624" s="31"/>
      <c r="BL624" s="31"/>
      <c r="BM624" s="31"/>
      <c r="BN624" s="31"/>
      <c r="BO624" s="31"/>
      <c r="BP624" s="31"/>
      <c r="BQ624" s="31"/>
      <c r="BR624" s="31"/>
      <c r="BS624" s="31"/>
      <c r="BT624" s="31"/>
    </row>
    <row r="625">
      <c r="A625" s="118"/>
      <c r="B625" s="61"/>
      <c r="C625" s="71"/>
      <c r="D625" s="71"/>
      <c r="E625" s="82"/>
      <c r="F625" s="82"/>
      <c r="G625" s="71"/>
      <c r="H625" s="71"/>
      <c r="I625" s="82"/>
      <c r="J625" s="71"/>
      <c r="K625" s="71"/>
      <c r="L625" s="71"/>
      <c r="M625" s="82"/>
      <c r="N625" s="84"/>
      <c r="O625" s="71"/>
      <c r="P625" s="61"/>
      <c r="Q625" s="61"/>
      <c r="R625" s="61"/>
      <c r="S625" s="61"/>
      <c r="T625" s="119"/>
      <c r="U625" s="61"/>
      <c r="V625" s="84"/>
      <c r="W625" s="84"/>
      <c r="X625" s="84"/>
      <c r="Y625" s="82"/>
      <c r="Z625" s="84"/>
      <c r="AA625" s="84"/>
      <c r="AB625" s="84"/>
      <c r="AC625" s="84"/>
      <c r="AD625" s="84"/>
      <c r="AE625" s="84"/>
      <c r="AF625" s="84"/>
      <c r="AG625" s="84"/>
      <c r="AH625" s="31"/>
      <c r="AI625" s="31"/>
      <c r="AJ625" s="31"/>
      <c r="AK625" s="31"/>
      <c r="AL625" s="31"/>
      <c r="AM625" s="84"/>
      <c r="AN625" s="82"/>
      <c r="AO625" s="71"/>
      <c r="AP625" s="71"/>
      <c r="AQ625" s="31"/>
      <c r="AR625" s="31"/>
      <c r="AS625" s="31"/>
      <c r="AT625" s="31"/>
      <c r="AU625" s="31"/>
      <c r="AV625" s="31"/>
      <c r="AW625" s="31"/>
      <c r="AX625" s="31"/>
      <c r="AY625" s="31"/>
      <c r="AZ625" s="31"/>
      <c r="BA625" s="33"/>
      <c r="BB625" s="33"/>
      <c r="BC625" s="31"/>
      <c r="BD625" s="31"/>
      <c r="BE625" s="31"/>
      <c r="BF625" s="31"/>
      <c r="BG625" s="31"/>
      <c r="BH625" s="31"/>
      <c r="BI625" s="31"/>
      <c r="BJ625" s="31"/>
      <c r="BK625" s="31"/>
      <c r="BL625" s="31"/>
      <c r="BM625" s="31"/>
      <c r="BN625" s="31"/>
      <c r="BO625" s="31"/>
      <c r="BP625" s="31"/>
      <c r="BQ625" s="31"/>
      <c r="BR625" s="31"/>
      <c r="BS625" s="31"/>
      <c r="BT625" s="31"/>
    </row>
    <row r="626">
      <c r="A626" s="118"/>
      <c r="B626" s="61"/>
      <c r="C626" s="71"/>
      <c r="D626" s="71"/>
      <c r="E626" s="82"/>
      <c r="F626" s="82"/>
      <c r="G626" s="71"/>
      <c r="H626" s="71"/>
      <c r="I626" s="82"/>
      <c r="J626" s="71"/>
      <c r="K626" s="71"/>
      <c r="L626" s="71"/>
      <c r="M626" s="82"/>
      <c r="N626" s="84"/>
      <c r="O626" s="71"/>
      <c r="P626" s="61"/>
      <c r="Q626" s="61"/>
      <c r="R626" s="61"/>
      <c r="S626" s="61"/>
      <c r="T626" s="119"/>
      <c r="U626" s="61"/>
      <c r="V626" s="84"/>
      <c r="W626" s="84"/>
      <c r="X626" s="84"/>
      <c r="Y626" s="82"/>
      <c r="Z626" s="84"/>
      <c r="AA626" s="84"/>
      <c r="AB626" s="84"/>
      <c r="AC626" s="84"/>
      <c r="AD626" s="84"/>
      <c r="AE626" s="84"/>
      <c r="AF626" s="84"/>
      <c r="AG626" s="84"/>
      <c r="AH626" s="31"/>
      <c r="AI626" s="31"/>
      <c r="AJ626" s="31"/>
      <c r="AK626" s="31"/>
      <c r="AL626" s="31"/>
      <c r="AM626" s="84"/>
      <c r="AN626" s="82"/>
      <c r="AO626" s="71"/>
      <c r="AP626" s="71"/>
      <c r="AQ626" s="31"/>
      <c r="AR626" s="31"/>
      <c r="AS626" s="31"/>
      <c r="AT626" s="31"/>
      <c r="AU626" s="31"/>
      <c r="AV626" s="31"/>
      <c r="AW626" s="31"/>
      <c r="AX626" s="31"/>
      <c r="AY626" s="31"/>
      <c r="AZ626" s="31"/>
      <c r="BA626" s="33"/>
      <c r="BB626" s="33"/>
      <c r="BC626" s="31"/>
      <c r="BD626" s="31"/>
      <c r="BE626" s="31"/>
      <c r="BF626" s="31"/>
      <c r="BG626" s="31"/>
      <c r="BH626" s="31"/>
      <c r="BI626" s="31"/>
      <c r="BJ626" s="31"/>
      <c r="BK626" s="31"/>
      <c r="BL626" s="31"/>
      <c r="BM626" s="31"/>
      <c r="BN626" s="31"/>
      <c r="BO626" s="31"/>
      <c r="BP626" s="31"/>
      <c r="BQ626" s="31"/>
      <c r="BR626" s="31"/>
      <c r="BS626" s="31"/>
      <c r="BT626" s="31"/>
    </row>
    <row r="627">
      <c r="A627" s="118"/>
      <c r="B627" s="61"/>
      <c r="C627" s="71"/>
      <c r="D627" s="71"/>
      <c r="E627" s="82"/>
      <c r="F627" s="82"/>
      <c r="G627" s="71"/>
      <c r="H627" s="71"/>
      <c r="I627" s="82"/>
      <c r="J627" s="71"/>
      <c r="K627" s="71"/>
      <c r="L627" s="71"/>
      <c r="M627" s="82"/>
      <c r="N627" s="84"/>
      <c r="O627" s="71"/>
      <c r="P627" s="61"/>
      <c r="Q627" s="61"/>
      <c r="R627" s="61"/>
      <c r="S627" s="61"/>
      <c r="T627" s="119"/>
      <c r="U627" s="61"/>
      <c r="V627" s="84"/>
      <c r="W627" s="84"/>
      <c r="X627" s="84"/>
      <c r="Y627" s="82"/>
      <c r="Z627" s="84"/>
      <c r="AA627" s="84"/>
      <c r="AB627" s="84"/>
      <c r="AC627" s="84"/>
      <c r="AD627" s="84"/>
      <c r="AE627" s="84"/>
      <c r="AF627" s="84"/>
      <c r="AG627" s="84"/>
      <c r="AH627" s="31"/>
      <c r="AI627" s="31"/>
      <c r="AJ627" s="31"/>
      <c r="AK627" s="31"/>
      <c r="AL627" s="31"/>
      <c r="AM627" s="84"/>
      <c r="AN627" s="82"/>
      <c r="AO627" s="71"/>
      <c r="AP627" s="71"/>
      <c r="AQ627" s="31"/>
      <c r="AR627" s="31"/>
      <c r="AS627" s="31"/>
      <c r="AT627" s="31"/>
      <c r="AU627" s="31"/>
      <c r="AV627" s="31"/>
      <c r="AW627" s="31"/>
      <c r="AX627" s="31"/>
      <c r="AY627" s="31"/>
      <c r="AZ627" s="31"/>
      <c r="BA627" s="33"/>
      <c r="BB627" s="33"/>
      <c r="BC627" s="31"/>
      <c r="BD627" s="31"/>
      <c r="BE627" s="31"/>
      <c r="BF627" s="31"/>
      <c r="BG627" s="31"/>
      <c r="BH627" s="31"/>
      <c r="BI627" s="31"/>
      <c r="BJ627" s="31"/>
      <c r="BK627" s="31"/>
      <c r="BL627" s="31"/>
      <c r="BM627" s="31"/>
      <c r="BN627" s="31"/>
      <c r="BO627" s="31"/>
      <c r="BP627" s="31"/>
      <c r="BQ627" s="31"/>
      <c r="BR627" s="31"/>
      <c r="BS627" s="31"/>
      <c r="BT627" s="31"/>
    </row>
    <row r="628">
      <c r="A628" s="118"/>
      <c r="B628" s="61"/>
      <c r="C628" s="71"/>
      <c r="D628" s="71"/>
      <c r="E628" s="82"/>
      <c r="F628" s="82"/>
      <c r="G628" s="71"/>
      <c r="H628" s="71"/>
      <c r="I628" s="82"/>
      <c r="J628" s="71"/>
      <c r="K628" s="71"/>
      <c r="L628" s="71"/>
      <c r="M628" s="82"/>
      <c r="N628" s="84"/>
      <c r="O628" s="71"/>
      <c r="P628" s="61"/>
      <c r="Q628" s="61"/>
      <c r="R628" s="61"/>
      <c r="S628" s="61"/>
      <c r="T628" s="119"/>
      <c r="U628" s="61"/>
      <c r="V628" s="84"/>
      <c r="W628" s="84"/>
      <c r="X628" s="84"/>
      <c r="Y628" s="82"/>
      <c r="Z628" s="84"/>
      <c r="AA628" s="84"/>
      <c r="AB628" s="84"/>
      <c r="AC628" s="84"/>
      <c r="AD628" s="84"/>
      <c r="AE628" s="84"/>
      <c r="AF628" s="84"/>
      <c r="AG628" s="84"/>
      <c r="AH628" s="31"/>
      <c r="AI628" s="31"/>
      <c r="AJ628" s="31"/>
      <c r="AK628" s="31"/>
      <c r="AL628" s="31"/>
      <c r="AM628" s="84"/>
      <c r="AN628" s="82"/>
      <c r="AO628" s="71"/>
      <c r="AP628" s="71"/>
      <c r="AQ628" s="31"/>
      <c r="AR628" s="31"/>
      <c r="AS628" s="31"/>
      <c r="AT628" s="31"/>
      <c r="AU628" s="31"/>
      <c r="AV628" s="31"/>
      <c r="AW628" s="31"/>
      <c r="AX628" s="31"/>
      <c r="AY628" s="31"/>
      <c r="AZ628" s="31"/>
      <c r="BA628" s="33"/>
      <c r="BB628" s="33"/>
      <c r="BC628" s="31"/>
      <c r="BD628" s="31"/>
      <c r="BE628" s="31"/>
      <c r="BF628" s="31"/>
      <c r="BG628" s="31"/>
      <c r="BH628" s="31"/>
      <c r="BI628" s="31"/>
      <c r="BJ628" s="31"/>
      <c r="BK628" s="31"/>
      <c r="BL628" s="31"/>
      <c r="BM628" s="31"/>
      <c r="BN628" s="31"/>
      <c r="BO628" s="31"/>
      <c r="BP628" s="31"/>
      <c r="BQ628" s="31"/>
      <c r="BR628" s="31"/>
      <c r="BS628" s="31"/>
      <c r="BT628" s="31"/>
    </row>
    <row r="629">
      <c r="A629" s="118"/>
      <c r="B629" s="61"/>
      <c r="C629" s="71"/>
      <c r="D629" s="71"/>
      <c r="E629" s="82"/>
      <c r="F629" s="82"/>
      <c r="G629" s="71"/>
      <c r="H629" s="71"/>
      <c r="I629" s="82"/>
      <c r="J629" s="71"/>
      <c r="K629" s="71"/>
      <c r="L629" s="71"/>
      <c r="M629" s="82"/>
      <c r="N629" s="84"/>
      <c r="O629" s="71"/>
      <c r="P629" s="61"/>
      <c r="Q629" s="61"/>
      <c r="R629" s="61"/>
      <c r="S629" s="61"/>
      <c r="T629" s="119"/>
      <c r="U629" s="61"/>
      <c r="V629" s="84"/>
      <c r="W629" s="84"/>
      <c r="X629" s="84"/>
      <c r="Y629" s="82"/>
      <c r="Z629" s="84"/>
      <c r="AA629" s="84"/>
      <c r="AB629" s="84"/>
      <c r="AC629" s="84"/>
      <c r="AD629" s="84"/>
      <c r="AE629" s="84"/>
      <c r="AF629" s="84"/>
      <c r="AG629" s="84"/>
      <c r="AH629" s="31"/>
      <c r="AI629" s="31"/>
      <c r="AJ629" s="31"/>
      <c r="AK629" s="31"/>
      <c r="AL629" s="31"/>
      <c r="AM629" s="84"/>
      <c r="AN629" s="82"/>
      <c r="AO629" s="71"/>
      <c r="AP629" s="71"/>
      <c r="AQ629" s="31"/>
      <c r="AR629" s="31"/>
      <c r="AS629" s="31"/>
      <c r="AT629" s="31"/>
      <c r="AU629" s="31"/>
      <c r="AV629" s="31"/>
      <c r="AW629" s="31"/>
      <c r="AX629" s="31"/>
      <c r="AY629" s="31"/>
      <c r="AZ629" s="31"/>
      <c r="BA629" s="33"/>
      <c r="BB629" s="33"/>
      <c r="BC629" s="31"/>
      <c r="BD629" s="31"/>
      <c r="BE629" s="31"/>
      <c r="BF629" s="31"/>
      <c r="BG629" s="31"/>
      <c r="BH629" s="31"/>
      <c r="BI629" s="31"/>
      <c r="BJ629" s="31"/>
      <c r="BK629" s="31"/>
      <c r="BL629" s="31"/>
      <c r="BM629" s="31"/>
      <c r="BN629" s="31"/>
      <c r="BO629" s="31"/>
      <c r="BP629" s="31"/>
      <c r="BQ629" s="31"/>
      <c r="BR629" s="31"/>
      <c r="BS629" s="31"/>
      <c r="BT629" s="31"/>
    </row>
    <row r="630">
      <c r="A630" s="118"/>
      <c r="B630" s="61"/>
      <c r="C630" s="71"/>
      <c r="D630" s="71"/>
      <c r="E630" s="82"/>
      <c r="F630" s="82"/>
      <c r="G630" s="71"/>
      <c r="H630" s="71"/>
      <c r="I630" s="82"/>
      <c r="J630" s="71"/>
      <c r="K630" s="71"/>
      <c r="L630" s="71"/>
      <c r="M630" s="82"/>
      <c r="N630" s="84"/>
      <c r="O630" s="71"/>
      <c r="P630" s="61"/>
      <c r="Q630" s="61"/>
      <c r="R630" s="61"/>
      <c r="S630" s="61"/>
      <c r="T630" s="119"/>
      <c r="U630" s="61"/>
      <c r="V630" s="84"/>
      <c r="W630" s="84"/>
      <c r="X630" s="84"/>
      <c r="Y630" s="82"/>
      <c r="Z630" s="84"/>
      <c r="AA630" s="84"/>
      <c r="AB630" s="84"/>
      <c r="AC630" s="84"/>
      <c r="AD630" s="84"/>
      <c r="AE630" s="84"/>
      <c r="AF630" s="84"/>
      <c r="AG630" s="84"/>
      <c r="AH630" s="31"/>
      <c r="AI630" s="31"/>
      <c r="AJ630" s="31"/>
      <c r="AK630" s="31"/>
      <c r="AL630" s="31"/>
      <c r="AM630" s="84"/>
      <c r="AN630" s="82"/>
      <c r="AO630" s="71"/>
      <c r="AP630" s="71"/>
      <c r="AQ630" s="31"/>
      <c r="AR630" s="31"/>
      <c r="AS630" s="31"/>
      <c r="AT630" s="31"/>
      <c r="AU630" s="31"/>
      <c r="AV630" s="31"/>
      <c r="AW630" s="31"/>
      <c r="AX630" s="31"/>
      <c r="AY630" s="31"/>
      <c r="AZ630" s="31"/>
      <c r="BA630" s="33"/>
      <c r="BB630" s="33"/>
      <c r="BC630" s="31"/>
      <c r="BD630" s="31"/>
      <c r="BE630" s="31"/>
      <c r="BF630" s="31"/>
      <c r="BG630" s="31"/>
      <c r="BH630" s="31"/>
      <c r="BI630" s="31"/>
      <c r="BJ630" s="31"/>
      <c r="BK630" s="31"/>
      <c r="BL630" s="31"/>
      <c r="BM630" s="31"/>
      <c r="BN630" s="31"/>
      <c r="BO630" s="31"/>
      <c r="BP630" s="31"/>
      <c r="BQ630" s="31"/>
      <c r="BR630" s="31"/>
      <c r="BS630" s="31"/>
      <c r="BT630" s="31"/>
    </row>
    <row r="631">
      <c r="A631" s="118"/>
      <c r="B631" s="61"/>
      <c r="C631" s="71"/>
      <c r="D631" s="71"/>
      <c r="E631" s="82"/>
      <c r="F631" s="82"/>
      <c r="G631" s="71"/>
      <c r="H631" s="71"/>
      <c r="I631" s="82"/>
      <c r="J631" s="71"/>
      <c r="K631" s="71"/>
      <c r="L631" s="71"/>
      <c r="M631" s="82"/>
      <c r="N631" s="84"/>
      <c r="O631" s="71"/>
      <c r="P631" s="61"/>
      <c r="Q631" s="61"/>
      <c r="R631" s="61"/>
      <c r="S631" s="61"/>
      <c r="T631" s="119"/>
      <c r="U631" s="61"/>
      <c r="V631" s="84"/>
      <c r="W631" s="84"/>
      <c r="X631" s="84"/>
      <c r="Y631" s="82"/>
      <c r="Z631" s="84"/>
      <c r="AA631" s="84"/>
      <c r="AB631" s="84"/>
      <c r="AC631" s="84"/>
      <c r="AD631" s="84"/>
      <c r="AE631" s="84"/>
      <c r="AF631" s="84"/>
      <c r="AG631" s="84"/>
      <c r="AH631" s="31"/>
      <c r="AI631" s="31"/>
      <c r="AJ631" s="31"/>
      <c r="AK631" s="31"/>
      <c r="AL631" s="31"/>
      <c r="AM631" s="84"/>
      <c r="AN631" s="82"/>
      <c r="AO631" s="71"/>
      <c r="AP631" s="71"/>
      <c r="AQ631" s="31"/>
      <c r="AR631" s="31"/>
      <c r="AS631" s="31"/>
      <c r="AT631" s="31"/>
      <c r="AU631" s="31"/>
      <c r="AV631" s="31"/>
      <c r="AW631" s="31"/>
      <c r="AX631" s="31"/>
      <c r="AY631" s="31"/>
      <c r="AZ631" s="31"/>
      <c r="BA631" s="33"/>
      <c r="BB631" s="33"/>
      <c r="BC631" s="31"/>
      <c r="BD631" s="31"/>
      <c r="BE631" s="31"/>
      <c r="BF631" s="31"/>
      <c r="BG631" s="31"/>
      <c r="BH631" s="31"/>
      <c r="BI631" s="31"/>
      <c r="BJ631" s="31"/>
      <c r="BK631" s="31"/>
      <c r="BL631" s="31"/>
      <c r="BM631" s="31"/>
      <c r="BN631" s="31"/>
      <c r="BO631" s="31"/>
      <c r="BP631" s="31"/>
      <c r="BQ631" s="31"/>
      <c r="BR631" s="31"/>
      <c r="BS631" s="31"/>
      <c r="BT631" s="31"/>
    </row>
    <row r="632">
      <c r="A632" s="118"/>
      <c r="B632" s="61"/>
      <c r="C632" s="71"/>
      <c r="D632" s="71"/>
      <c r="E632" s="82"/>
      <c r="F632" s="82"/>
      <c r="G632" s="71"/>
      <c r="H632" s="71"/>
      <c r="I632" s="82"/>
      <c r="J632" s="71"/>
      <c r="K632" s="71"/>
      <c r="L632" s="71"/>
      <c r="M632" s="82"/>
      <c r="N632" s="84"/>
      <c r="O632" s="71"/>
      <c r="P632" s="61"/>
      <c r="Q632" s="61"/>
      <c r="R632" s="61"/>
      <c r="S632" s="61"/>
      <c r="T632" s="119"/>
      <c r="U632" s="61"/>
      <c r="V632" s="84"/>
      <c r="W632" s="84"/>
      <c r="X632" s="84"/>
      <c r="Y632" s="82"/>
      <c r="Z632" s="84"/>
      <c r="AA632" s="84"/>
      <c r="AB632" s="84"/>
      <c r="AC632" s="84"/>
      <c r="AD632" s="84"/>
      <c r="AE632" s="84"/>
      <c r="AF632" s="84"/>
      <c r="AG632" s="84"/>
      <c r="AH632" s="31"/>
      <c r="AI632" s="31"/>
      <c r="AJ632" s="31"/>
      <c r="AK632" s="31"/>
      <c r="AL632" s="31"/>
      <c r="AM632" s="84"/>
      <c r="AN632" s="82"/>
      <c r="AO632" s="71"/>
      <c r="AP632" s="71"/>
      <c r="AQ632" s="31"/>
      <c r="AR632" s="31"/>
      <c r="AS632" s="31"/>
      <c r="AT632" s="31"/>
      <c r="AU632" s="31"/>
      <c r="AV632" s="31"/>
      <c r="AW632" s="31"/>
      <c r="AX632" s="31"/>
      <c r="AY632" s="31"/>
      <c r="AZ632" s="31"/>
      <c r="BA632" s="33"/>
      <c r="BB632" s="33"/>
      <c r="BC632" s="31"/>
      <c r="BD632" s="31"/>
      <c r="BE632" s="31"/>
      <c r="BF632" s="31"/>
      <c r="BG632" s="31"/>
      <c r="BH632" s="31"/>
      <c r="BI632" s="31"/>
      <c r="BJ632" s="31"/>
      <c r="BK632" s="31"/>
      <c r="BL632" s="31"/>
      <c r="BM632" s="31"/>
      <c r="BN632" s="31"/>
      <c r="BO632" s="31"/>
      <c r="BP632" s="31"/>
      <c r="BQ632" s="31"/>
      <c r="BR632" s="31"/>
      <c r="BS632" s="31"/>
      <c r="BT632" s="31"/>
    </row>
    <row r="633">
      <c r="A633" s="118"/>
      <c r="B633" s="61"/>
      <c r="C633" s="71"/>
      <c r="D633" s="71"/>
      <c r="E633" s="82"/>
      <c r="F633" s="82"/>
      <c r="G633" s="71"/>
      <c r="H633" s="71"/>
      <c r="I633" s="82"/>
      <c r="J633" s="71"/>
      <c r="K633" s="71"/>
      <c r="L633" s="71"/>
      <c r="M633" s="82"/>
      <c r="N633" s="84"/>
      <c r="O633" s="71"/>
      <c r="P633" s="61"/>
      <c r="Q633" s="61"/>
      <c r="R633" s="61"/>
      <c r="S633" s="61"/>
      <c r="T633" s="119"/>
      <c r="U633" s="61"/>
      <c r="V633" s="84"/>
      <c r="W633" s="84"/>
      <c r="X633" s="84"/>
      <c r="Y633" s="82"/>
      <c r="Z633" s="84"/>
      <c r="AA633" s="84"/>
      <c r="AB633" s="84"/>
      <c r="AC633" s="84"/>
      <c r="AD633" s="84"/>
      <c r="AE633" s="84"/>
      <c r="AF633" s="84"/>
      <c r="AG633" s="84"/>
      <c r="AH633" s="31"/>
      <c r="AI633" s="31"/>
      <c r="AJ633" s="31"/>
      <c r="AK633" s="31"/>
      <c r="AL633" s="31"/>
      <c r="AM633" s="84"/>
      <c r="AN633" s="82"/>
      <c r="AO633" s="71"/>
      <c r="AP633" s="71"/>
      <c r="AQ633" s="31"/>
      <c r="AR633" s="31"/>
      <c r="AS633" s="31"/>
      <c r="AT633" s="31"/>
      <c r="AU633" s="31"/>
      <c r="AV633" s="31"/>
      <c r="AW633" s="31"/>
      <c r="AX633" s="31"/>
      <c r="AY633" s="31"/>
      <c r="AZ633" s="31"/>
      <c r="BA633" s="33"/>
      <c r="BB633" s="33"/>
      <c r="BC633" s="31"/>
      <c r="BD633" s="31"/>
      <c r="BE633" s="31"/>
      <c r="BF633" s="31"/>
      <c r="BG633" s="31"/>
      <c r="BH633" s="31"/>
      <c r="BI633" s="31"/>
      <c r="BJ633" s="31"/>
      <c r="BK633" s="31"/>
      <c r="BL633" s="31"/>
      <c r="BM633" s="31"/>
      <c r="BN633" s="31"/>
      <c r="BO633" s="31"/>
      <c r="BP633" s="31"/>
      <c r="BQ633" s="31"/>
      <c r="BR633" s="31"/>
      <c r="BS633" s="31"/>
      <c r="BT633" s="31"/>
    </row>
    <row r="634">
      <c r="A634" s="118"/>
      <c r="B634" s="61"/>
      <c r="C634" s="71"/>
      <c r="D634" s="71"/>
      <c r="E634" s="82"/>
      <c r="F634" s="82"/>
      <c r="G634" s="71"/>
      <c r="H634" s="71"/>
      <c r="I634" s="82"/>
      <c r="J634" s="71"/>
      <c r="K634" s="71"/>
      <c r="L634" s="71"/>
      <c r="M634" s="82"/>
      <c r="N634" s="84"/>
      <c r="O634" s="71"/>
      <c r="P634" s="61"/>
      <c r="Q634" s="61"/>
      <c r="R634" s="61"/>
      <c r="S634" s="61"/>
      <c r="T634" s="119"/>
      <c r="U634" s="61"/>
      <c r="V634" s="84"/>
      <c r="W634" s="84"/>
      <c r="X634" s="84"/>
      <c r="Y634" s="82"/>
      <c r="Z634" s="84"/>
      <c r="AA634" s="84"/>
      <c r="AB634" s="84"/>
      <c r="AC634" s="84"/>
      <c r="AD634" s="84"/>
      <c r="AE634" s="84"/>
      <c r="AF634" s="84"/>
      <c r="AG634" s="84"/>
      <c r="AH634" s="31"/>
      <c r="AI634" s="31"/>
      <c r="AJ634" s="31"/>
      <c r="AK634" s="31"/>
      <c r="AL634" s="31"/>
      <c r="AM634" s="84"/>
      <c r="AN634" s="82"/>
      <c r="AO634" s="71"/>
      <c r="AP634" s="71"/>
      <c r="AQ634" s="31"/>
      <c r="AR634" s="31"/>
      <c r="AS634" s="31"/>
      <c r="AT634" s="31"/>
      <c r="AU634" s="31"/>
      <c r="AV634" s="31"/>
      <c r="AW634" s="31"/>
      <c r="AX634" s="31"/>
      <c r="AY634" s="31"/>
      <c r="AZ634" s="31"/>
      <c r="BA634" s="33"/>
      <c r="BB634" s="33"/>
      <c r="BC634" s="31"/>
      <c r="BD634" s="31"/>
      <c r="BE634" s="31"/>
      <c r="BF634" s="31"/>
      <c r="BG634" s="31"/>
      <c r="BH634" s="31"/>
      <c r="BI634" s="31"/>
      <c r="BJ634" s="31"/>
      <c r="BK634" s="31"/>
      <c r="BL634" s="31"/>
      <c r="BM634" s="31"/>
      <c r="BN634" s="31"/>
      <c r="BO634" s="31"/>
      <c r="BP634" s="31"/>
      <c r="BQ634" s="31"/>
      <c r="BR634" s="31"/>
      <c r="BS634" s="31"/>
      <c r="BT634" s="31"/>
    </row>
    <row r="635">
      <c r="A635" s="118"/>
      <c r="B635" s="61"/>
      <c r="C635" s="71"/>
      <c r="D635" s="71"/>
      <c r="E635" s="82"/>
      <c r="F635" s="82"/>
      <c r="G635" s="71"/>
      <c r="H635" s="71"/>
      <c r="I635" s="82"/>
      <c r="J635" s="71"/>
      <c r="K635" s="71"/>
      <c r="L635" s="71"/>
      <c r="M635" s="82"/>
      <c r="N635" s="84"/>
      <c r="O635" s="71"/>
      <c r="P635" s="61"/>
      <c r="Q635" s="61"/>
      <c r="R635" s="61"/>
      <c r="S635" s="61"/>
      <c r="T635" s="119"/>
      <c r="U635" s="61"/>
      <c r="V635" s="84"/>
      <c r="W635" s="84"/>
      <c r="X635" s="84"/>
      <c r="Y635" s="82"/>
      <c r="Z635" s="84"/>
      <c r="AA635" s="84"/>
      <c r="AB635" s="84"/>
      <c r="AC635" s="84"/>
      <c r="AD635" s="84"/>
      <c r="AE635" s="84"/>
      <c r="AF635" s="84"/>
      <c r="AG635" s="84"/>
      <c r="AH635" s="31"/>
      <c r="AI635" s="31"/>
      <c r="AJ635" s="31"/>
      <c r="AK635" s="31"/>
      <c r="AL635" s="31"/>
      <c r="AM635" s="84"/>
      <c r="AN635" s="82"/>
      <c r="AO635" s="71"/>
      <c r="AP635" s="71"/>
      <c r="AQ635" s="31"/>
      <c r="AR635" s="31"/>
      <c r="AS635" s="31"/>
      <c r="AT635" s="31"/>
      <c r="AU635" s="31"/>
      <c r="AV635" s="31"/>
      <c r="AW635" s="31"/>
      <c r="AX635" s="31"/>
      <c r="AY635" s="31"/>
      <c r="AZ635" s="31"/>
      <c r="BA635" s="33"/>
      <c r="BB635" s="33"/>
      <c r="BC635" s="31"/>
      <c r="BD635" s="31"/>
      <c r="BE635" s="31"/>
      <c r="BF635" s="31"/>
      <c r="BG635" s="31"/>
      <c r="BH635" s="31"/>
      <c r="BI635" s="31"/>
      <c r="BJ635" s="31"/>
      <c r="BK635" s="31"/>
      <c r="BL635" s="31"/>
      <c r="BM635" s="31"/>
      <c r="BN635" s="31"/>
      <c r="BO635" s="31"/>
      <c r="BP635" s="31"/>
      <c r="BQ635" s="31"/>
      <c r="BR635" s="31"/>
      <c r="BS635" s="31"/>
      <c r="BT635" s="31"/>
    </row>
    <row r="636">
      <c r="A636" s="118"/>
      <c r="B636" s="61"/>
      <c r="C636" s="71"/>
      <c r="D636" s="71"/>
      <c r="E636" s="82"/>
      <c r="F636" s="82"/>
      <c r="G636" s="71"/>
      <c r="H636" s="71"/>
      <c r="I636" s="82"/>
      <c r="J636" s="71"/>
      <c r="K636" s="71"/>
      <c r="L636" s="71"/>
      <c r="M636" s="82"/>
      <c r="N636" s="84"/>
      <c r="O636" s="71"/>
      <c r="P636" s="61"/>
      <c r="Q636" s="61"/>
      <c r="R636" s="61"/>
      <c r="S636" s="61"/>
      <c r="T636" s="119"/>
      <c r="U636" s="61"/>
      <c r="V636" s="84"/>
      <c r="W636" s="84"/>
      <c r="X636" s="84"/>
      <c r="Y636" s="82"/>
      <c r="Z636" s="84"/>
      <c r="AA636" s="84"/>
      <c r="AB636" s="84"/>
      <c r="AC636" s="84"/>
      <c r="AD636" s="84"/>
      <c r="AE636" s="84"/>
      <c r="AF636" s="84"/>
      <c r="AG636" s="84"/>
      <c r="AH636" s="31"/>
      <c r="AI636" s="31"/>
      <c r="AJ636" s="31"/>
      <c r="AK636" s="31"/>
      <c r="AL636" s="31"/>
      <c r="AM636" s="84"/>
      <c r="AN636" s="82"/>
      <c r="AO636" s="71"/>
      <c r="AP636" s="71"/>
      <c r="AQ636" s="31"/>
      <c r="AR636" s="31"/>
      <c r="AS636" s="31"/>
      <c r="AT636" s="31"/>
      <c r="AU636" s="31"/>
      <c r="AV636" s="31"/>
      <c r="AW636" s="31"/>
      <c r="AX636" s="31"/>
      <c r="AY636" s="31"/>
      <c r="AZ636" s="31"/>
      <c r="BA636" s="33"/>
      <c r="BB636" s="33"/>
      <c r="BC636" s="31"/>
      <c r="BD636" s="31"/>
      <c r="BE636" s="31"/>
      <c r="BF636" s="31"/>
      <c r="BG636" s="31"/>
      <c r="BH636" s="31"/>
      <c r="BI636" s="31"/>
      <c r="BJ636" s="31"/>
      <c r="BK636" s="31"/>
      <c r="BL636" s="31"/>
      <c r="BM636" s="31"/>
      <c r="BN636" s="31"/>
      <c r="BO636" s="31"/>
      <c r="BP636" s="31"/>
      <c r="BQ636" s="31"/>
      <c r="BR636" s="31"/>
      <c r="BS636" s="31"/>
      <c r="BT636" s="31"/>
    </row>
    <row r="637">
      <c r="A637" s="118"/>
      <c r="B637" s="61"/>
      <c r="C637" s="71"/>
      <c r="D637" s="71"/>
      <c r="E637" s="82"/>
      <c r="F637" s="82"/>
      <c r="G637" s="71"/>
      <c r="H637" s="71"/>
      <c r="I637" s="82"/>
      <c r="J637" s="71"/>
      <c r="K637" s="71"/>
      <c r="L637" s="71"/>
      <c r="M637" s="82"/>
      <c r="N637" s="84"/>
      <c r="O637" s="71"/>
      <c r="P637" s="61"/>
      <c r="Q637" s="61"/>
      <c r="R637" s="61"/>
      <c r="S637" s="61"/>
      <c r="T637" s="119"/>
      <c r="U637" s="61"/>
      <c r="V637" s="84"/>
      <c r="W637" s="84"/>
      <c r="X637" s="84"/>
      <c r="Y637" s="82"/>
      <c r="Z637" s="84"/>
      <c r="AA637" s="84"/>
      <c r="AB637" s="84"/>
      <c r="AC637" s="84"/>
      <c r="AD637" s="84"/>
      <c r="AE637" s="84"/>
      <c r="AF637" s="84"/>
      <c r="AG637" s="84"/>
      <c r="AH637" s="31"/>
      <c r="AI637" s="31"/>
      <c r="AJ637" s="31"/>
      <c r="AK637" s="31"/>
      <c r="AL637" s="31"/>
      <c r="AM637" s="84"/>
      <c r="AN637" s="82"/>
      <c r="AO637" s="71"/>
      <c r="AP637" s="71"/>
      <c r="AQ637" s="31"/>
      <c r="AR637" s="31"/>
      <c r="AS637" s="31"/>
      <c r="AT637" s="31"/>
      <c r="AU637" s="31"/>
      <c r="AV637" s="31"/>
      <c r="AW637" s="31"/>
      <c r="AX637" s="31"/>
      <c r="AY637" s="31"/>
      <c r="AZ637" s="31"/>
      <c r="BA637" s="33"/>
      <c r="BB637" s="33"/>
      <c r="BC637" s="31"/>
      <c r="BD637" s="31"/>
      <c r="BE637" s="31"/>
      <c r="BF637" s="31"/>
      <c r="BG637" s="31"/>
      <c r="BH637" s="31"/>
      <c r="BI637" s="31"/>
      <c r="BJ637" s="31"/>
      <c r="BK637" s="31"/>
      <c r="BL637" s="31"/>
      <c r="BM637" s="31"/>
      <c r="BN637" s="31"/>
      <c r="BO637" s="31"/>
      <c r="BP637" s="31"/>
      <c r="BQ637" s="31"/>
      <c r="BR637" s="31"/>
      <c r="BS637" s="31"/>
      <c r="BT637" s="31"/>
    </row>
    <row r="638">
      <c r="A638" s="118"/>
      <c r="B638" s="61"/>
      <c r="C638" s="71"/>
      <c r="D638" s="71"/>
      <c r="E638" s="82"/>
      <c r="F638" s="82"/>
      <c r="G638" s="71"/>
      <c r="H638" s="71"/>
      <c r="I638" s="82"/>
      <c r="J638" s="71"/>
      <c r="K638" s="71"/>
      <c r="L638" s="71"/>
      <c r="M638" s="82"/>
      <c r="N638" s="84"/>
      <c r="O638" s="71"/>
      <c r="P638" s="61"/>
      <c r="Q638" s="61"/>
      <c r="R638" s="61"/>
      <c r="S638" s="61"/>
      <c r="T638" s="119"/>
      <c r="U638" s="61"/>
      <c r="V638" s="84"/>
      <c r="W638" s="84"/>
      <c r="X638" s="84"/>
      <c r="Y638" s="82"/>
      <c r="Z638" s="84"/>
      <c r="AA638" s="84"/>
      <c r="AB638" s="84"/>
      <c r="AC638" s="84"/>
      <c r="AD638" s="84"/>
      <c r="AE638" s="84"/>
      <c r="AF638" s="84"/>
      <c r="AG638" s="84"/>
      <c r="AH638" s="31"/>
      <c r="AI638" s="31"/>
      <c r="AJ638" s="31"/>
      <c r="AK638" s="31"/>
      <c r="AL638" s="31"/>
      <c r="AM638" s="84"/>
      <c r="AN638" s="82"/>
      <c r="AO638" s="71"/>
      <c r="AP638" s="71"/>
      <c r="AQ638" s="31"/>
      <c r="AR638" s="31"/>
      <c r="AS638" s="31"/>
      <c r="AT638" s="31"/>
      <c r="AU638" s="31"/>
      <c r="AV638" s="31"/>
      <c r="AW638" s="31"/>
      <c r="AX638" s="31"/>
      <c r="AY638" s="31"/>
      <c r="AZ638" s="31"/>
      <c r="BA638" s="33"/>
      <c r="BB638" s="33"/>
      <c r="BC638" s="31"/>
      <c r="BD638" s="31"/>
      <c r="BE638" s="31"/>
      <c r="BF638" s="31"/>
      <c r="BG638" s="31"/>
      <c r="BH638" s="31"/>
      <c r="BI638" s="31"/>
      <c r="BJ638" s="31"/>
      <c r="BK638" s="31"/>
      <c r="BL638" s="31"/>
      <c r="BM638" s="31"/>
      <c r="BN638" s="31"/>
      <c r="BO638" s="31"/>
      <c r="BP638" s="31"/>
      <c r="BQ638" s="31"/>
      <c r="BR638" s="31"/>
      <c r="BS638" s="31"/>
      <c r="BT638" s="31"/>
    </row>
    <row r="639">
      <c r="A639" s="118"/>
      <c r="B639" s="61"/>
      <c r="C639" s="71"/>
      <c r="D639" s="71"/>
      <c r="E639" s="82"/>
      <c r="F639" s="82"/>
      <c r="G639" s="71"/>
      <c r="H639" s="71"/>
      <c r="I639" s="82"/>
      <c r="J639" s="71"/>
      <c r="K639" s="71"/>
      <c r="L639" s="71"/>
      <c r="M639" s="82"/>
      <c r="N639" s="84"/>
      <c r="O639" s="71"/>
      <c r="P639" s="61"/>
      <c r="Q639" s="61"/>
      <c r="R639" s="61"/>
      <c r="S639" s="61"/>
      <c r="T639" s="119"/>
      <c r="U639" s="61"/>
      <c r="V639" s="84"/>
      <c r="W639" s="84"/>
      <c r="X639" s="84"/>
      <c r="Y639" s="82"/>
      <c r="Z639" s="84"/>
      <c r="AA639" s="84"/>
      <c r="AB639" s="84"/>
      <c r="AC639" s="84"/>
      <c r="AD639" s="84"/>
      <c r="AE639" s="84"/>
      <c r="AF639" s="84"/>
      <c r="AG639" s="84"/>
      <c r="AH639" s="31"/>
      <c r="AI639" s="31"/>
      <c r="AJ639" s="31"/>
      <c r="AK639" s="31"/>
      <c r="AL639" s="31"/>
      <c r="AM639" s="84"/>
      <c r="AN639" s="82"/>
      <c r="AO639" s="71"/>
      <c r="AP639" s="71"/>
      <c r="AQ639" s="31"/>
      <c r="AR639" s="31"/>
      <c r="AS639" s="31"/>
      <c r="AT639" s="31"/>
      <c r="AU639" s="31"/>
      <c r="AV639" s="31"/>
      <c r="AW639" s="31"/>
      <c r="AX639" s="31"/>
      <c r="AY639" s="31"/>
      <c r="AZ639" s="31"/>
      <c r="BA639" s="33"/>
      <c r="BB639" s="33"/>
      <c r="BC639" s="31"/>
      <c r="BD639" s="31"/>
      <c r="BE639" s="31"/>
      <c r="BF639" s="31"/>
      <c r="BG639" s="31"/>
      <c r="BH639" s="31"/>
      <c r="BI639" s="31"/>
      <c r="BJ639" s="31"/>
      <c r="BK639" s="31"/>
      <c r="BL639" s="31"/>
      <c r="BM639" s="31"/>
      <c r="BN639" s="31"/>
      <c r="BO639" s="31"/>
      <c r="BP639" s="31"/>
      <c r="BQ639" s="31"/>
      <c r="BR639" s="31"/>
      <c r="BS639" s="31"/>
      <c r="BT639" s="31"/>
    </row>
    <row r="640">
      <c r="A640" s="118"/>
      <c r="B640" s="61"/>
      <c r="C640" s="71"/>
      <c r="D640" s="71"/>
      <c r="E640" s="82"/>
      <c r="F640" s="82"/>
      <c r="G640" s="71"/>
      <c r="H640" s="71"/>
      <c r="I640" s="82"/>
      <c r="J640" s="71"/>
      <c r="K640" s="71"/>
      <c r="L640" s="71"/>
      <c r="M640" s="82"/>
      <c r="N640" s="84"/>
      <c r="O640" s="71"/>
      <c r="P640" s="61"/>
      <c r="Q640" s="61"/>
      <c r="R640" s="61"/>
      <c r="S640" s="61"/>
      <c r="T640" s="119"/>
      <c r="U640" s="61"/>
      <c r="V640" s="84"/>
      <c r="W640" s="84"/>
      <c r="X640" s="84"/>
      <c r="Y640" s="82"/>
      <c r="Z640" s="84"/>
      <c r="AA640" s="84"/>
      <c r="AB640" s="84"/>
      <c r="AC640" s="84"/>
      <c r="AD640" s="84"/>
      <c r="AE640" s="84"/>
      <c r="AF640" s="84"/>
      <c r="AG640" s="84"/>
      <c r="AH640" s="31"/>
      <c r="AI640" s="31"/>
      <c r="AJ640" s="31"/>
      <c r="AK640" s="31"/>
      <c r="AL640" s="31"/>
      <c r="AM640" s="84"/>
      <c r="AN640" s="82"/>
      <c r="AO640" s="71"/>
      <c r="AP640" s="71"/>
      <c r="AQ640" s="31"/>
      <c r="AR640" s="31"/>
      <c r="AS640" s="31"/>
      <c r="AT640" s="31"/>
      <c r="AU640" s="31"/>
      <c r="AV640" s="31"/>
      <c r="AW640" s="31"/>
      <c r="AX640" s="31"/>
      <c r="AY640" s="31"/>
      <c r="AZ640" s="31"/>
      <c r="BA640" s="33"/>
      <c r="BB640" s="33"/>
      <c r="BC640" s="31"/>
      <c r="BD640" s="31"/>
      <c r="BE640" s="31"/>
      <c r="BF640" s="31"/>
      <c r="BG640" s="31"/>
      <c r="BH640" s="31"/>
      <c r="BI640" s="31"/>
      <c r="BJ640" s="31"/>
      <c r="BK640" s="31"/>
      <c r="BL640" s="31"/>
      <c r="BM640" s="31"/>
      <c r="BN640" s="31"/>
      <c r="BO640" s="31"/>
      <c r="BP640" s="31"/>
      <c r="BQ640" s="31"/>
      <c r="BR640" s="31"/>
      <c r="BS640" s="31"/>
      <c r="BT640" s="31"/>
    </row>
    <row r="641">
      <c r="A641" s="118"/>
      <c r="B641" s="61"/>
      <c r="C641" s="71"/>
      <c r="D641" s="71"/>
      <c r="E641" s="82"/>
      <c r="F641" s="82"/>
      <c r="G641" s="71"/>
      <c r="H641" s="71"/>
      <c r="I641" s="82"/>
      <c r="J641" s="71"/>
      <c r="K641" s="71"/>
      <c r="L641" s="71"/>
      <c r="M641" s="82"/>
      <c r="N641" s="84"/>
      <c r="O641" s="71"/>
      <c r="P641" s="61"/>
      <c r="Q641" s="61"/>
      <c r="R641" s="61"/>
      <c r="S641" s="61"/>
      <c r="T641" s="119"/>
      <c r="U641" s="61"/>
      <c r="V641" s="84"/>
      <c r="W641" s="84"/>
      <c r="X641" s="84"/>
      <c r="Y641" s="82"/>
      <c r="Z641" s="84"/>
      <c r="AA641" s="84"/>
      <c r="AB641" s="84"/>
      <c r="AC641" s="84"/>
      <c r="AD641" s="84"/>
      <c r="AE641" s="84"/>
      <c r="AF641" s="84"/>
      <c r="AG641" s="84"/>
      <c r="AH641" s="31"/>
      <c r="AI641" s="31"/>
      <c r="AJ641" s="31"/>
      <c r="AK641" s="31"/>
      <c r="AL641" s="31"/>
      <c r="AM641" s="84"/>
      <c r="AN641" s="82"/>
      <c r="AO641" s="71"/>
      <c r="AP641" s="71"/>
      <c r="AQ641" s="31"/>
      <c r="AR641" s="31"/>
      <c r="AS641" s="31"/>
      <c r="AT641" s="31"/>
      <c r="AU641" s="31"/>
      <c r="AV641" s="31"/>
      <c r="AW641" s="31"/>
      <c r="AX641" s="31"/>
      <c r="AY641" s="31"/>
      <c r="AZ641" s="31"/>
      <c r="BA641" s="33"/>
      <c r="BB641" s="33"/>
      <c r="BC641" s="31"/>
      <c r="BD641" s="31"/>
      <c r="BE641" s="31"/>
      <c r="BF641" s="31"/>
      <c r="BG641" s="31"/>
      <c r="BH641" s="31"/>
      <c r="BI641" s="31"/>
      <c r="BJ641" s="31"/>
      <c r="BK641" s="31"/>
      <c r="BL641" s="31"/>
      <c r="BM641" s="31"/>
      <c r="BN641" s="31"/>
      <c r="BO641" s="31"/>
      <c r="BP641" s="31"/>
      <c r="BQ641" s="31"/>
      <c r="BR641" s="31"/>
      <c r="BS641" s="31"/>
      <c r="BT641" s="31"/>
    </row>
    <row r="642">
      <c r="A642" s="118"/>
      <c r="B642" s="61"/>
      <c r="C642" s="71"/>
      <c r="D642" s="71"/>
      <c r="E642" s="82"/>
      <c r="F642" s="82"/>
      <c r="G642" s="71"/>
      <c r="H642" s="71"/>
      <c r="I642" s="82"/>
      <c r="J642" s="71"/>
      <c r="K642" s="71"/>
      <c r="L642" s="71"/>
      <c r="M642" s="82"/>
      <c r="N642" s="84"/>
      <c r="O642" s="71"/>
      <c r="P642" s="61"/>
      <c r="Q642" s="61"/>
      <c r="R642" s="61"/>
      <c r="S642" s="61"/>
      <c r="T642" s="119"/>
      <c r="U642" s="61"/>
      <c r="V642" s="84"/>
      <c r="W642" s="84"/>
      <c r="X642" s="84"/>
      <c r="Y642" s="82"/>
      <c r="Z642" s="84"/>
      <c r="AA642" s="84"/>
      <c r="AB642" s="84"/>
      <c r="AC642" s="84"/>
      <c r="AD642" s="84"/>
      <c r="AE642" s="84"/>
      <c r="AF642" s="84"/>
      <c r="AG642" s="84"/>
      <c r="AH642" s="31"/>
      <c r="AI642" s="31"/>
      <c r="AJ642" s="31"/>
      <c r="AK642" s="31"/>
      <c r="AL642" s="31"/>
      <c r="AM642" s="84"/>
      <c r="AN642" s="82"/>
      <c r="AO642" s="71"/>
      <c r="AP642" s="71"/>
      <c r="AQ642" s="31"/>
      <c r="AR642" s="31"/>
      <c r="AS642" s="31"/>
      <c r="AT642" s="31"/>
      <c r="AU642" s="31"/>
      <c r="AV642" s="31"/>
      <c r="AW642" s="31"/>
      <c r="AX642" s="31"/>
      <c r="AY642" s="31"/>
      <c r="AZ642" s="31"/>
      <c r="BA642" s="33"/>
      <c r="BB642" s="33"/>
      <c r="BC642" s="31"/>
      <c r="BD642" s="31"/>
      <c r="BE642" s="31"/>
      <c r="BF642" s="31"/>
      <c r="BG642" s="31"/>
      <c r="BH642" s="31"/>
      <c r="BI642" s="31"/>
      <c r="BJ642" s="31"/>
      <c r="BK642" s="31"/>
      <c r="BL642" s="31"/>
      <c r="BM642" s="31"/>
      <c r="BN642" s="31"/>
      <c r="BO642" s="31"/>
      <c r="BP642" s="31"/>
      <c r="BQ642" s="31"/>
      <c r="BR642" s="31"/>
      <c r="BS642" s="31"/>
      <c r="BT642" s="31"/>
    </row>
    <row r="643">
      <c r="A643" s="118"/>
      <c r="B643" s="61"/>
      <c r="C643" s="71"/>
      <c r="D643" s="71"/>
      <c r="E643" s="82"/>
      <c r="F643" s="82"/>
      <c r="G643" s="71"/>
      <c r="H643" s="71"/>
      <c r="I643" s="82"/>
      <c r="J643" s="71"/>
      <c r="K643" s="71"/>
      <c r="L643" s="71"/>
      <c r="M643" s="82"/>
      <c r="N643" s="84"/>
      <c r="O643" s="71"/>
      <c r="P643" s="61"/>
      <c r="Q643" s="61"/>
      <c r="R643" s="61"/>
      <c r="S643" s="61"/>
      <c r="T643" s="119"/>
      <c r="U643" s="61"/>
      <c r="V643" s="84"/>
      <c r="W643" s="84"/>
      <c r="X643" s="84"/>
      <c r="Y643" s="82"/>
      <c r="Z643" s="84"/>
      <c r="AA643" s="84"/>
      <c r="AB643" s="84"/>
      <c r="AC643" s="84"/>
      <c r="AD643" s="84"/>
      <c r="AE643" s="84"/>
      <c r="AF643" s="84"/>
      <c r="AG643" s="84"/>
      <c r="AH643" s="31"/>
      <c r="AI643" s="31"/>
      <c r="AJ643" s="31"/>
      <c r="AK643" s="31"/>
      <c r="AL643" s="31"/>
      <c r="AM643" s="84"/>
      <c r="AN643" s="82"/>
      <c r="AO643" s="71"/>
      <c r="AP643" s="71"/>
      <c r="AQ643" s="31"/>
      <c r="AR643" s="31"/>
      <c r="AS643" s="31"/>
      <c r="AT643" s="31"/>
      <c r="AU643" s="31"/>
      <c r="AV643" s="31"/>
      <c r="AW643" s="31"/>
      <c r="AX643" s="31"/>
      <c r="AY643" s="31"/>
      <c r="AZ643" s="31"/>
      <c r="BA643" s="33"/>
      <c r="BB643" s="33"/>
      <c r="BC643" s="31"/>
      <c r="BD643" s="31"/>
      <c r="BE643" s="31"/>
      <c r="BF643" s="31"/>
      <c r="BG643" s="31"/>
      <c r="BH643" s="31"/>
      <c r="BI643" s="31"/>
      <c r="BJ643" s="31"/>
      <c r="BK643" s="31"/>
      <c r="BL643" s="31"/>
      <c r="BM643" s="31"/>
      <c r="BN643" s="31"/>
      <c r="BO643" s="31"/>
      <c r="BP643" s="31"/>
      <c r="BQ643" s="31"/>
      <c r="BR643" s="31"/>
      <c r="BS643" s="31"/>
      <c r="BT643" s="31"/>
    </row>
    <row r="644">
      <c r="A644" s="118"/>
      <c r="B644" s="61"/>
      <c r="C644" s="71"/>
      <c r="D644" s="71"/>
      <c r="E644" s="82"/>
      <c r="F644" s="82"/>
      <c r="G644" s="71"/>
      <c r="H644" s="71"/>
      <c r="I644" s="82"/>
      <c r="J644" s="71"/>
      <c r="K644" s="71"/>
      <c r="L644" s="71"/>
      <c r="M644" s="82"/>
      <c r="N644" s="84"/>
      <c r="O644" s="71"/>
      <c r="P644" s="61"/>
      <c r="Q644" s="61"/>
      <c r="R644" s="61"/>
      <c r="S644" s="61"/>
      <c r="T644" s="119"/>
      <c r="U644" s="61"/>
      <c r="V644" s="84"/>
      <c r="W644" s="84"/>
      <c r="X644" s="84"/>
      <c r="Y644" s="82"/>
      <c r="Z644" s="84"/>
      <c r="AA644" s="84"/>
      <c r="AB644" s="84"/>
      <c r="AC644" s="84"/>
      <c r="AD644" s="84"/>
      <c r="AE644" s="84"/>
      <c r="AF644" s="84"/>
      <c r="AG644" s="84"/>
      <c r="AH644" s="31"/>
      <c r="AI644" s="31"/>
      <c r="AJ644" s="31"/>
      <c r="AK644" s="31"/>
      <c r="AL644" s="31"/>
      <c r="AM644" s="84"/>
      <c r="AN644" s="82"/>
      <c r="AO644" s="71"/>
      <c r="AP644" s="71"/>
      <c r="AQ644" s="31"/>
      <c r="AR644" s="31"/>
      <c r="AS644" s="31"/>
      <c r="AT644" s="31"/>
      <c r="AU644" s="31"/>
      <c r="AV644" s="31"/>
      <c r="AW644" s="31"/>
      <c r="AX644" s="31"/>
      <c r="AY644" s="31"/>
      <c r="AZ644" s="31"/>
      <c r="BA644" s="33"/>
      <c r="BB644" s="33"/>
      <c r="BC644" s="31"/>
      <c r="BD644" s="31"/>
      <c r="BE644" s="31"/>
      <c r="BF644" s="31"/>
      <c r="BG644" s="31"/>
      <c r="BH644" s="31"/>
      <c r="BI644" s="31"/>
      <c r="BJ644" s="31"/>
      <c r="BK644" s="31"/>
      <c r="BL644" s="31"/>
      <c r="BM644" s="31"/>
      <c r="BN644" s="31"/>
      <c r="BO644" s="31"/>
      <c r="BP644" s="31"/>
      <c r="BQ644" s="31"/>
      <c r="BR644" s="31"/>
      <c r="BS644" s="31"/>
      <c r="BT644" s="31"/>
    </row>
    <row r="645">
      <c r="A645" s="118"/>
      <c r="B645" s="61"/>
      <c r="C645" s="71"/>
      <c r="D645" s="71"/>
      <c r="E645" s="82"/>
      <c r="F645" s="82"/>
      <c r="G645" s="71"/>
      <c r="H645" s="71"/>
      <c r="I645" s="82"/>
      <c r="J645" s="71"/>
      <c r="K645" s="71"/>
      <c r="L645" s="71"/>
      <c r="M645" s="82"/>
      <c r="N645" s="84"/>
      <c r="O645" s="71"/>
      <c r="P645" s="61"/>
      <c r="Q645" s="61"/>
      <c r="R645" s="61"/>
      <c r="S645" s="61"/>
      <c r="T645" s="119"/>
      <c r="U645" s="61"/>
      <c r="V645" s="84"/>
      <c r="W645" s="84"/>
      <c r="X645" s="84"/>
      <c r="Y645" s="82"/>
      <c r="Z645" s="84"/>
      <c r="AA645" s="84"/>
      <c r="AB645" s="84"/>
      <c r="AC645" s="84"/>
      <c r="AD645" s="84"/>
      <c r="AE645" s="84"/>
      <c r="AF645" s="84"/>
      <c r="AG645" s="84"/>
      <c r="AH645" s="31"/>
      <c r="AI645" s="31"/>
      <c r="AJ645" s="31"/>
      <c r="AK645" s="31"/>
      <c r="AL645" s="31"/>
      <c r="AM645" s="84"/>
      <c r="AN645" s="82"/>
      <c r="AO645" s="71"/>
      <c r="AP645" s="71"/>
      <c r="AQ645" s="31"/>
      <c r="AR645" s="31"/>
      <c r="AS645" s="31"/>
      <c r="AT645" s="31"/>
      <c r="AU645" s="31"/>
      <c r="AV645" s="31"/>
      <c r="AW645" s="31"/>
      <c r="AX645" s="31"/>
      <c r="AY645" s="31"/>
      <c r="AZ645" s="31"/>
      <c r="BA645" s="33"/>
      <c r="BB645" s="33"/>
      <c r="BC645" s="31"/>
      <c r="BD645" s="31"/>
      <c r="BE645" s="31"/>
      <c r="BF645" s="31"/>
      <c r="BG645" s="31"/>
      <c r="BH645" s="31"/>
      <c r="BI645" s="31"/>
      <c r="BJ645" s="31"/>
      <c r="BK645" s="31"/>
      <c r="BL645" s="31"/>
      <c r="BM645" s="31"/>
      <c r="BN645" s="31"/>
      <c r="BO645" s="31"/>
      <c r="BP645" s="31"/>
      <c r="BQ645" s="31"/>
      <c r="BR645" s="31"/>
      <c r="BS645" s="31"/>
      <c r="BT645" s="31"/>
    </row>
    <row r="646">
      <c r="A646" s="118"/>
      <c r="B646" s="61"/>
      <c r="C646" s="71"/>
      <c r="D646" s="71"/>
      <c r="E646" s="82"/>
      <c r="F646" s="82"/>
      <c r="G646" s="71"/>
      <c r="H646" s="71"/>
      <c r="I646" s="82"/>
      <c r="J646" s="71"/>
      <c r="K646" s="71"/>
      <c r="L646" s="71"/>
      <c r="M646" s="82"/>
      <c r="N646" s="84"/>
      <c r="O646" s="71"/>
      <c r="P646" s="61"/>
      <c r="Q646" s="61"/>
      <c r="R646" s="61"/>
      <c r="S646" s="61"/>
      <c r="T646" s="119"/>
      <c r="U646" s="61"/>
      <c r="V646" s="84"/>
      <c r="W646" s="84"/>
      <c r="X646" s="84"/>
      <c r="Y646" s="82"/>
      <c r="Z646" s="84"/>
      <c r="AA646" s="84"/>
      <c r="AB646" s="84"/>
      <c r="AC646" s="84"/>
      <c r="AD646" s="84"/>
      <c r="AE646" s="84"/>
      <c r="AF646" s="84"/>
      <c r="AG646" s="84"/>
      <c r="AH646" s="31"/>
      <c r="AI646" s="31"/>
      <c r="AJ646" s="31"/>
      <c r="AK646" s="31"/>
      <c r="AL646" s="31"/>
      <c r="AM646" s="84"/>
      <c r="AN646" s="82"/>
      <c r="AO646" s="71"/>
      <c r="AP646" s="71"/>
      <c r="AQ646" s="31"/>
      <c r="AR646" s="31"/>
      <c r="AS646" s="31"/>
      <c r="AT646" s="31"/>
      <c r="AU646" s="31"/>
      <c r="AV646" s="31"/>
      <c r="AW646" s="31"/>
      <c r="AX646" s="31"/>
      <c r="AY646" s="31"/>
      <c r="AZ646" s="31"/>
      <c r="BA646" s="33"/>
      <c r="BB646" s="33"/>
      <c r="BC646" s="31"/>
      <c r="BD646" s="31"/>
      <c r="BE646" s="31"/>
      <c r="BF646" s="31"/>
      <c r="BG646" s="31"/>
      <c r="BH646" s="31"/>
      <c r="BI646" s="31"/>
      <c r="BJ646" s="31"/>
      <c r="BK646" s="31"/>
      <c r="BL646" s="31"/>
      <c r="BM646" s="31"/>
      <c r="BN646" s="31"/>
      <c r="BO646" s="31"/>
      <c r="BP646" s="31"/>
      <c r="BQ646" s="31"/>
      <c r="BR646" s="31"/>
      <c r="BS646" s="31"/>
      <c r="BT646" s="31"/>
    </row>
    <row r="647">
      <c r="A647" s="118"/>
      <c r="B647" s="61"/>
      <c r="C647" s="71"/>
      <c r="D647" s="71"/>
      <c r="E647" s="82"/>
      <c r="F647" s="82"/>
      <c r="G647" s="71"/>
      <c r="H647" s="71"/>
      <c r="I647" s="82"/>
      <c r="J647" s="71"/>
      <c r="K647" s="71"/>
      <c r="L647" s="71"/>
      <c r="M647" s="82"/>
      <c r="N647" s="84"/>
      <c r="O647" s="71"/>
      <c r="P647" s="61"/>
      <c r="Q647" s="61"/>
      <c r="R647" s="61"/>
      <c r="S647" s="61"/>
      <c r="T647" s="119"/>
      <c r="U647" s="61"/>
      <c r="V647" s="84"/>
      <c r="W647" s="84"/>
      <c r="X647" s="84"/>
      <c r="Y647" s="82"/>
      <c r="Z647" s="84"/>
      <c r="AA647" s="84"/>
      <c r="AB647" s="84"/>
      <c r="AC647" s="84"/>
      <c r="AD647" s="84"/>
      <c r="AE647" s="84"/>
      <c r="AF647" s="84"/>
      <c r="AG647" s="84"/>
      <c r="AH647" s="31"/>
      <c r="AI647" s="31"/>
      <c r="AJ647" s="31"/>
      <c r="AK647" s="31"/>
      <c r="AL647" s="31"/>
      <c r="AM647" s="84"/>
      <c r="AN647" s="82"/>
      <c r="AO647" s="71"/>
      <c r="AP647" s="71"/>
      <c r="AQ647" s="31"/>
      <c r="AR647" s="31"/>
      <c r="AS647" s="31"/>
      <c r="AT647" s="31"/>
      <c r="AU647" s="31"/>
      <c r="AV647" s="31"/>
      <c r="AW647" s="31"/>
      <c r="AX647" s="31"/>
      <c r="AY647" s="31"/>
      <c r="AZ647" s="31"/>
      <c r="BA647" s="33"/>
      <c r="BB647" s="33"/>
      <c r="BC647" s="31"/>
      <c r="BD647" s="31"/>
      <c r="BE647" s="31"/>
      <c r="BF647" s="31"/>
      <c r="BG647" s="31"/>
      <c r="BH647" s="31"/>
      <c r="BI647" s="31"/>
      <c r="BJ647" s="31"/>
      <c r="BK647" s="31"/>
      <c r="BL647" s="31"/>
      <c r="BM647" s="31"/>
      <c r="BN647" s="31"/>
      <c r="BO647" s="31"/>
      <c r="BP647" s="31"/>
      <c r="BQ647" s="31"/>
      <c r="BR647" s="31"/>
      <c r="BS647" s="31"/>
      <c r="BT647" s="31"/>
    </row>
    <row r="648">
      <c r="A648" s="118"/>
      <c r="B648" s="61"/>
      <c r="C648" s="71"/>
      <c r="D648" s="71"/>
      <c r="E648" s="82"/>
      <c r="F648" s="82"/>
      <c r="G648" s="71"/>
      <c r="H648" s="71"/>
      <c r="I648" s="82"/>
      <c r="J648" s="71"/>
      <c r="K648" s="71"/>
      <c r="L648" s="71"/>
      <c r="M648" s="82"/>
      <c r="N648" s="84"/>
      <c r="O648" s="71"/>
      <c r="P648" s="61"/>
      <c r="Q648" s="61"/>
      <c r="R648" s="61"/>
      <c r="S648" s="61"/>
      <c r="T648" s="119"/>
      <c r="U648" s="61"/>
      <c r="V648" s="84"/>
      <c r="W648" s="84"/>
      <c r="X648" s="84"/>
      <c r="Y648" s="82"/>
      <c r="Z648" s="84"/>
      <c r="AA648" s="84"/>
      <c r="AB648" s="84"/>
      <c r="AC648" s="84"/>
      <c r="AD648" s="84"/>
      <c r="AE648" s="84"/>
      <c r="AF648" s="84"/>
      <c r="AG648" s="84"/>
      <c r="AH648" s="31"/>
      <c r="AI648" s="31"/>
      <c r="AJ648" s="31"/>
      <c r="AK648" s="31"/>
      <c r="AL648" s="31"/>
      <c r="AM648" s="84"/>
      <c r="AN648" s="82"/>
      <c r="AO648" s="71"/>
      <c r="AP648" s="71"/>
      <c r="AQ648" s="31"/>
      <c r="AR648" s="31"/>
      <c r="AS648" s="31"/>
      <c r="AT648" s="31"/>
      <c r="AU648" s="31"/>
      <c r="AV648" s="31"/>
      <c r="AW648" s="31"/>
      <c r="AX648" s="31"/>
      <c r="AY648" s="31"/>
      <c r="AZ648" s="31"/>
      <c r="BA648" s="33"/>
      <c r="BB648" s="33"/>
      <c r="BC648" s="31"/>
      <c r="BD648" s="31"/>
      <c r="BE648" s="31"/>
      <c r="BF648" s="31"/>
      <c r="BG648" s="31"/>
      <c r="BH648" s="31"/>
      <c r="BI648" s="31"/>
      <c r="BJ648" s="31"/>
      <c r="BK648" s="31"/>
      <c r="BL648" s="31"/>
      <c r="BM648" s="31"/>
      <c r="BN648" s="31"/>
      <c r="BO648" s="31"/>
      <c r="BP648" s="31"/>
      <c r="BQ648" s="31"/>
      <c r="BR648" s="31"/>
      <c r="BS648" s="31"/>
      <c r="BT648" s="31"/>
    </row>
    <row r="649">
      <c r="A649" s="118"/>
      <c r="B649" s="61"/>
      <c r="C649" s="71"/>
      <c r="D649" s="71"/>
      <c r="E649" s="82"/>
      <c r="F649" s="82"/>
      <c r="G649" s="71"/>
      <c r="H649" s="71"/>
      <c r="I649" s="82"/>
      <c r="J649" s="71"/>
      <c r="K649" s="71"/>
      <c r="L649" s="71"/>
      <c r="M649" s="82"/>
      <c r="N649" s="84"/>
      <c r="O649" s="71"/>
      <c r="P649" s="61"/>
      <c r="Q649" s="61"/>
      <c r="R649" s="61"/>
      <c r="S649" s="61"/>
      <c r="T649" s="119"/>
      <c r="U649" s="61"/>
      <c r="V649" s="84"/>
      <c r="W649" s="84"/>
      <c r="X649" s="84"/>
      <c r="Y649" s="82"/>
      <c r="Z649" s="84"/>
      <c r="AA649" s="84"/>
      <c r="AB649" s="84"/>
      <c r="AC649" s="84"/>
      <c r="AD649" s="84"/>
      <c r="AE649" s="84"/>
      <c r="AF649" s="84"/>
      <c r="AG649" s="84"/>
      <c r="AH649" s="31"/>
      <c r="AI649" s="31"/>
      <c r="AJ649" s="31"/>
      <c r="AK649" s="31"/>
      <c r="AL649" s="31"/>
      <c r="AM649" s="84"/>
      <c r="AN649" s="82"/>
      <c r="AO649" s="71"/>
      <c r="AP649" s="71"/>
      <c r="AQ649" s="31"/>
      <c r="AR649" s="31"/>
      <c r="AS649" s="31"/>
      <c r="AT649" s="31"/>
      <c r="AU649" s="31"/>
      <c r="AV649" s="31"/>
      <c r="AW649" s="31"/>
      <c r="AX649" s="31"/>
      <c r="AY649" s="31"/>
      <c r="AZ649" s="31"/>
      <c r="BA649" s="33"/>
      <c r="BB649" s="33"/>
      <c r="BC649" s="31"/>
      <c r="BD649" s="31"/>
      <c r="BE649" s="31"/>
      <c r="BF649" s="31"/>
      <c r="BG649" s="31"/>
      <c r="BH649" s="31"/>
      <c r="BI649" s="31"/>
      <c r="BJ649" s="31"/>
      <c r="BK649" s="31"/>
      <c r="BL649" s="31"/>
      <c r="BM649" s="31"/>
      <c r="BN649" s="31"/>
      <c r="BO649" s="31"/>
      <c r="BP649" s="31"/>
      <c r="BQ649" s="31"/>
      <c r="BR649" s="31"/>
      <c r="BS649" s="31"/>
      <c r="BT649" s="31"/>
    </row>
    <row r="650">
      <c r="A650" s="118"/>
      <c r="B650" s="61"/>
      <c r="C650" s="71"/>
      <c r="D650" s="71"/>
      <c r="E650" s="82"/>
      <c r="F650" s="82"/>
      <c r="G650" s="71"/>
      <c r="H650" s="71"/>
      <c r="I650" s="82"/>
      <c r="J650" s="71"/>
      <c r="K650" s="71"/>
      <c r="L650" s="71"/>
      <c r="M650" s="82"/>
      <c r="N650" s="84"/>
      <c r="O650" s="71"/>
      <c r="P650" s="61"/>
      <c r="Q650" s="61"/>
      <c r="R650" s="61"/>
      <c r="S650" s="61"/>
      <c r="T650" s="119"/>
      <c r="U650" s="61"/>
      <c r="V650" s="84"/>
      <c r="W650" s="84"/>
      <c r="X650" s="84"/>
      <c r="Y650" s="82"/>
      <c r="Z650" s="84"/>
      <c r="AA650" s="84"/>
      <c r="AB650" s="84"/>
      <c r="AC650" s="84"/>
      <c r="AD650" s="84"/>
      <c r="AE650" s="84"/>
      <c r="AF650" s="84"/>
      <c r="AG650" s="84"/>
      <c r="AH650" s="31"/>
      <c r="AI650" s="31"/>
      <c r="AJ650" s="31"/>
      <c r="AK650" s="31"/>
      <c r="AL650" s="31"/>
      <c r="AM650" s="84"/>
      <c r="AN650" s="82"/>
      <c r="AO650" s="71"/>
      <c r="AP650" s="71"/>
      <c r="AQ650" s="31"/>
      <c r="AR650" s="31"/>
      <c r="AS650" s="31"/>
      <c r="AT650" s="31"/>
      <c r="AU650" s="31"/>
      <c r="AV650" s="31"/>
      <c r="AW650" s="31"/>
      <c r="AX650" s="31"/>
      <c r="AY650" s="31"/>
      <c r="AZ650" s="31"/>
      <c r="BA650" s="33"/>
      <c r="BB650" s="33"/>
      <c r="BC650" s="31"/>
      <c r="BD650" s="31"/>
      <c r="BE650" s="31"/>
      <c r="BF650" s="31"/>
      <c r="BG650" s="31"/>
      <c r="BH650" s="31"/>
      <c r="BI650" s="31"/>
      <c r="BJ650" s="31"/>
      <c r="BK650" s="31"/>
      <c r="BL650" s="31"/>
      <c r="BM650" s="31"/>
      <c r="BN650" s="31"/>
      <c r="BO650" s="31"/>
      <c r="BP650" s="31"/>
      <c r="BQ650" s="31"/>
      <c r="BR650" s="31"/>
      <c r="BS650" s="31"/>
      <c r="BT650" s="31"/>
    </row>
    <row r="651">
      <c r="A651" s="118"/>
      <c r="B651" s="61"/>
      <c r="C651" s="71"/>
      <c r="D651" s="71"/>
      <c r="E651" s="82"/>
      <c r="F651" s="82"/>
      <c r="G651" s="71"/>
      <c r="H651" s="71"/>
      <c r="I651" s="82"/>
      <c r="J651" s="71"/>
      <c r="K651" s="71"/>
      <c r="L651" s="71"/>
      <c r="M651" s="82"/>
      <c r="N651" s="84"/>
      <c r="O651" s="71"/>
      <c r="P651" s="61"/>
      <c r="Q651" s="61"/>
      <c r="R651" s="61"/>
      <c r="S651" s="61"/>
      <c r="T651" s="119"/>
      <c r="U651" s="61"/>
      <c r="V651" s="84"/>
      <c r="W651" s="84"/>
      <c r="X651" s="84"/>
      <c r="Y651" s="82"/>
      <c r="Z651" s="84"/>
      <c r="AA651" s="84"/>
      <c r="AB651" s="84"/>
      <c r="AC651" s="84"/>
      <c r="AD651" s="84"/>
      <c r="AE651" s="84"/>
      <c r="AF651" s="84"/>
      <c r="AG651" s="84"/>
      <c r="AH651" s="31"/>
      <c r="AI651" s="31"/>
      <c r="AJ651" s="31"/>
      <c r="AK651" s="31"/>
      <c r="AL651" s="31"/>
      <c r="AM651" s="84"/>
      <c r="AN651" s="82"/>
      <c r="AO651" s="71"/>
      <c r="AP651" s="71"/>
      <c r="AQ651" s="31"/>
      <c r="AR651" s="31"/>
      <c r="AS651" s="31"/>
      <c r="AT651" s="31"/>
      <c r="AU651" s="31"/>
      <c r="AV651" s="31"/>
      <c r="AW651" s="31"/>
      <c r="AX651" s="31"/>
      <c r="AY651" s="31"/>
      <c r="AZ651" s="31"/>
      <c r="BA651" s="33"/>
      <c r="BB651" s="33"/>
      <c r="BC651" s="31"/>
      <c r="BD651" s="31"/>
      <c r="BE651" s="31"/>
      <c r="BF651" s="31"/>
      <c r="BG651" s="31"/>
      <c r="BH651" s="31"/>
      <c r="BI651" s="31"/>
      <c r="BJ651" s="31"/>
      <c r="BK651" s="31"/>
      <c r="BL651" s="31"/>
      <c r="BM651" s="31"/>
      <c r="BN651" s="31"/>
      <c r="BO651" s="31"/>
      <c r="BP651" s="31"/>
      <c r="BQ651" s="31"/>
      <c r="BR651" s="31"/>
      <c r="BS651" s="31"/>
      <c r="BT651" s="31"/>
    </row>
    <row r="652">
      <c r="A652" s="118"/>
      <c r="B652" s="61"/>
      <c r="C652" s="71"/>
      <c r="D652" s="71"/>
      <c r="E652" s="82"/>
      <c r="F652" s="82"/>
      <c r="G652" s="71"/>
      <c r="H652" s="71"/>
      <c r="I652" s="82"/>
      <c r="J652" s="71"/>
      <c r="K652" s="71"/>
      <c r="L652" s="71"/>
      <c r="M652" s="82"/>
      <c r="N652" s="84"/>
      <c r="O652" s="71"/>
      <c r="P652" s="61"/>
      <c r="Q652" s="61"/>
      <c r="R652" s="61"/>
      <c r="S652" s="61"/>
      <c r="T652" s="119"/>
      <c r="U652" s="61"/>
      <c r="V652" s="84"/>
      <c r="W652" s="84"/>
      <c r="X652" s="84"/>
      <c r="Y652" s="82"/>
      <c r="Z652" s="84"/>
      <c r="AA652" s="84"/>
      <c r="AB652" s="84"/>
      <c r="AC652" s="84"/>
      <c r="AD652" s="84"/>
      <c r="AE652" s="84"/>
      <c r="AF652" s="84"/>
      <c r="AG652" s="84"/>
      <c r="AH652" s="31"/>
      <c r="AI652" s="31"/>
      <c r="AJ652" s="31"/>
      <c r="AK652" s="31"/>
      <c r="AL652" s="31"/>
      <c r="AM652" s="84"/>
      <c r="AN652" s="82"/>
      <c r="AO652" s="71"/>
      <c r="AP652" s="71"/>
      <c r="AQ652" s="31"/>
      <c r="AR652" s="31"/>
      <c r="AS652" s="31"/>
      <c r="AT652" s="31"/>
      <c r="AU652" s="31"/>
      <c r="AV652" s="31"/>
      <c r="AW652" s="31"/>
      <c r="AX652" s="31"/>
      <c r="AY652" s="31"/>
      <c r="AZ652" s="31"/>
      <c r="BA652" s="33"/>
      <c r="BB652" s="33"/>
      <c r="BC652" s="31"/>
      <c r="BD652" s="31"/>
      <c r="BE652" s="31"/>
      <c r="BF652" s="31"/>
      <c r="BG652" s="31"/>
      <c r="BH652" s="31"/>
      <c r="BI652" s="31"/>
      <c r="BJ652" s="31"/>
      <c r="BK652" s="31"/>
      <c r="BL652" s="31"/>
      <c r="BM652" s="31"/>
      <c r="BN652" s="31"/>
      <c r="BO652" s="31"/>
      <c r="BP652" s="31"/>
      <c r="BQ652" s="31"/>
      <c r="BR652" s="31"/>
      <c r="BS652" s="31"/>
      <c r="BT652" s="31"/>
    </row>
    <row r="653">
      <c r="A653" s="118"/>
      <c r="B653" s="61"/>
      <c r="C653" s="71"/>
      <c r="D653" s="71"/>
      <c r="E653" s="82"/>
      <c r="F653" s="82"/>
      <c r="G653" s="71"/>
      <c r="H653" s="71"/>
      <c r="I653" s="82"/>
      <c r="J653" s="71"/>
      <c r="K653" s="71"/>
      <c r="L653" s="71"/>
      <c r="M653" s="82"/>
      <c r="N653" s="84"/>
      <c r="O653" s="71"/>
      <c r="P653" s="61"/>
      <c r="Q653" s="61"/>
      <c r="R653" s="61"/>
      <c r="S653" s="61"/>
      <c r="T653" s="119"/>
      <c r="U653" s="61"/>
      <c r="V653" s="84"/>
      <c r="W653" s="84"/>
      <c r="X653" s="84"/>
      <c r="Y653" s="82"/>
      <c r="Z653" s="84"/>
      <c r="AA653" s="84"/>
      <c r="AB653" s="84"/>
      <c r="AC653" s="84"/>
      <c r="AD653" s="84"/>
      <c r="AE653" s="84"/>
      <c r="AF653" s="84"/>
      <c r="AG653" s="84"/>
      <c r="AH653" s="31"/>
      <c r="AI653" s="31"/>
      <c r="AJ653" s="31"/>
      <c r="AK653" s="31"/>
      <c r="AL653" s="31"/>
      <c r="AM653" s="84"/>
      <c r="AN653" s="82"/>
      <c r="AO653" s="71"/>
      <c r="AP653" s="71"/>
      <c r="AQ653" s="31"/>
      <c r="AR653" s="31"/>
      <c r="AS653" s="31"/>
      <c r="AT653" s="31"/>
      <c r="AU653" s="31"/>
      <c r="AV653" s="31"/>
      <c r="AW653" s="31"/>
      <c r="AX653" s="31"/>
      <c r="AY653" s="31"/>
      <c r="AZ653" s="31"/>
      <c r="BA653" s="33"/>
      <c r="BB653" s="33"/>
      <c r="BC653" s="31"/>
      <c r="BD653" s="31"/>
      <c r="BE653" s="31"/>
      <c r="BF653" s="31"/>
      <c r="BG653" s="31"/>
      <c r="BH653" s="31"/>
      <c r="BI653" s="31"/>
      <c r="BJ653" s="31"/>
      <c r="BK653" s="31"/>
      <c r="BL653" s="31"/>
      <c r="BM653" s="31"/>
      <c r="BN653" s="31"/>
      <c r="BO653" s="31"/>
      <c r="BP653" s="31"/>
      <c r="BQ653" s="31"/>
      <c r="BR653" s="31"/>
      <c r="BS653" s="31"/>
      <c r="BT653" s="31"/>
    </row>
    <row r="654">
      <c r="A654" s="118"/>
      <c r="B654" s="61"/>
      <c r="C654" s="71"/>
      <c r="D654" s="71"/>
      <c r="E654" s="82"/>
      <c r="F654" s="82"/>
      <c r="G654" s="71"/>
      <c r="H654" s="71"/>
      <c r="I654" s="82"/>
      <c r="J654" s="71"/>
      <c r="K654" s="71"/>
      <c r="L654" s="71"/>
      <c r="M654" s="82"/>
      <c r="N654" s="84"/>
      <c r="O654" s="71"/>
      <c r="P654" s="61"/>
      <c r="Q654" s="61"/>
      <c r="R654" s="61"/>
      <c r="S654" s="61"/>
      <c r="T654" s="119"/>
      <c r="U654" s="61"/>
      <c r="V654" s="84"/>
      <c r="W654" s="84"/>
      <c r="X654" s="84"/>
      <c r="Y654" s="82"/>
      <c r="Z654" s="84"/>
      <c r="AA654" s="84"/>
      <c r="AB654" s="84"/>
      <c r="AC654" s="84"/>
      <c r="AD654" s="84"/>
      <c r="AE654" s="84"/>
      <c r="AF654" s="84"/>
      <c r="AG654" s="84"/>
      <c r="AH654" s="31"/>
      <c r="AI654" s="31"/>
      <c r="AJ654" s="31"/>
      <c r="AK654" s="31"/>
      <c r="AL654" s="31"/>
      <c r="AM654" s="84"/>
      <c r="AN654" s="82"/>
      <c r="AO654" s="71"/>
      <c r="AP654" s="71"/>
      <c r="AQ654" s="31"/>
      <c r="AR654" s="31"/>
      <c r="AS654" s="31"/>
      <c r="AT654" s="31"/>
      <c r="AU654" s="31"/>
      <c r="AV654" s="31"/>
      <c r="AW654" s="31"/>
      <c r="AX654" s="31"/>
      <c r="AY654" s="31"/>
      <c r="AZ654" s="31"/>
      <c r="BA654" s="33"/>
      <c r="BB654" s="33"/>
      <c r="BC654" s="31"/>
      <c r="BD654" s="31"/>
      <c r="BE654" s="31"/>
      <c r="BF654" s="31"/>
      <c r="BG654" s="31"/>
      <c r="BH654" s="31"/>
      <c r="BI654" s="31"/>
      <c r="BJ654" s="31"/>
      <c r="BK654" s="31"/>
      <c r="BL654" s="31"/>
      <c r="BM654" s="31"/>
      <c r="BN654" s="31"/>
      <c r="BO654" s="31"/>
      <c r="BP654" s="31"/>
      <c r="BQ654" s="31"/>
      <c r="BR654" s="31"/>
      <c r="BS654" s="31"/>
      <c r="BT654" s="31"/>
    </row>
    <row r="655">
      <c r="A655" s="118"/>
      <c r="B655" s="61"/>
      <c r="C655" s="71"/>
      <c r="D655" s="71"/>
      <c r="E655" s="82"/>
      <c r="F655" s="82"/>
      <c r="G655" s="71"/>
      <c r="H655" s="71"/>
      <c r="I655" s="82"/>
      <c r="J655" s="71"/>
      <c r="K655" s="71"/>
      <c r="L655" s="71"/>
      <c r="M655" s="82"/>
      <c r="N655" s="84"/>
      <c r="O655" s="71"/>
      <c r="P655" s="61"/>
      <c r="Q655" s="61"/>
      <c r="R655" s="61"/>
      <c r="S655" s="61"/>
      <c r="T655" s="119"/>
      <c r="U655" s="61"/>
      <c r="V655" s="84"/>
      <c r="W655" s="84"/>
      <c r="X655" s="84"/>
      <c r="Y655" s="82"/>
      <c r="Z655" s="84"/>
      <c r="AA655" s="84"/>
      <c r="AB655" s="84"/>
      <c r="AC655" s="84"/>
      <c r="AD655" s="84"/>
      <c r="AE655" s="84"/>
      <c r="AF655" s="84"/>
      <c r="AG655" s="84"/>
      <c r="AH655" s="31"/>
      <c r="AI655" s="31"/>
      <c r="AJ655" s="31"/>
      <c r="AK655" s="31"/>
      <c r="AL655" s="31"/>
      <c r="AM655" s="84"/>
      <c r="AN655" s="82"/>
      <c r="AO655" s="71"/>
      <c r="AP655" s="71"/>
      <c r="AQ655" s="31"/>
      <c r="AR655" s="31"/>
      <c r="AS655" s="31"/>
      <c r="AT655" s="31"/>
      <c r="AU655" s="31"/>
      <c r="AV655" s="31"/>
      <c r="AW655" s="31"/>
      <c r="AX655" s="31"/>
      <c r="AY655" s="31"/>
      <c r="AZ655" s="31"/>
      <c r="BA655" s="33"/>
      <c r="BB655" s="33"/>
      <c r="BC655" s="31"/>
      <c r="BD655" s="31"/>
      <c r="BE655" s="31"/>
      <c r="BF655" s="31"/>
      <c r="BG655" s="31"/>
      <c r="BH655" s="31"/>
      <c r="BI655" s="31"/>
      <c r="BJ655" s="31"/>
      <c r="BK655" s="31"/>
      <c r="BL655" s="31"/>
      <c r="BM655" s="31"/>
      <c r="BN655" s="31"/>
      <c r="BO655" s="31"/>
      <c r="BP655" s="31"/>
      <c r="BQ655" s="31"/>
      <c r="BR655" s="31"/>
      <c r="BS655" s="31"/>
      <c r="BT655" s="31"/>
    </row>
    <row r="656">
      <c r="A656" s="118"/>
      <c r="B656" s="61"/>
      <c r="C656" s="71"/>
      <c r="D656" s="71"/>
      <c r="E656" s="82"/>
      <c r="F656" s="82"/>
      <c r="G656" s="71"/>
      <c r="H656" s="71"/>
      <c r="I656" s="82"/>
      <c r="J656" s="71"/>
      <c r="K656" s="71"/>
      <c r="L656" s="71"/>
      <c r="M656" s="82"/>
      <c r="N656" s="84"/>
      <c r="O656" s="71"/>
      <c r="P656" s="61"/>
      <c r="Q656" s="61"/>
      <c r="R656" s="61"/>
      <c r="S656" s="61"/>
      <c r="T656" s="119"/>
      <c r="U656" s="61"/>
      <c r="V656" s="84"/>
      <c r="W656" s="84"/>
      <c r="X656" s="84"/>
      <c r="Y656" s="82"/>
      <c r="Z656" s="84"/>
      <c r="AA656" s="84"/>
      <c r="AB656" s="84"/>
      <c r="AC656" s="84"/>
      <c r="AD656" s="84"/>
      <c r="AE656" s="84"/>
      <c r="AF656" s="84"/>
      <c r="AG656" s="84"/>
      <c r="AH656" s="31"/>
      <c r="AI656" s="31"/>
      <c r="AJ656" s="31"/>
      <c r="AK656" s="31"/>
      <c r="AL656" s="31"/>
      <c r="AM656" s="84"/>
      <c r="AN656" s="82"/>
      <c r="AO656" s="71"/>
      <c r="AP656" s="71"/>
      <c r="AQ656" s="31"/>
      <c r="AR656" s="31"/>
      <c r="AS656" s="31"/>
      <c r="AT656" s="31"/>
      <c r="AU656" s="31"/>
      <c r="AV656" s="31"/>
      <c r="AW656" s="31"/>
      <c r="AX656" s="31"/>
      <c r="AY656" s="31"/>
      <c r="AZ656" s="31"/>
      <c r="BA656" s="33"/>
      <c r="BB656" s="33"/>
      <c r="BC656" s="31"/>
      <c r="BD656" s="31"/>
      <c r="BE656" s="31"/>
      <c r="BF656" s="31"/>
      <c r="BG656" s="31"/>
      <c r="BH656" s="31"/>
      <c r="BI656" s="31"/>
      <c r="BJ656" s="31"/>
      <c r="BK656" s="31"/>
      <c r="BL656" s="31"/>
      <c r="BM656" s="31"/>
      <c r="BN656" s="31"/>
      <c r="BO656" s="31"/>
      <c r="BP656" s="31"/>
      <c r="BQ656" s="31"/>
      <c r="BR656" s="31"/>
      <c r="BS656" s="31"/>
      <c r="BT656" s="31"/>
    </row>
    <row r="657">
      <c r="A657" s="118"/>
      <c r="B657" s="61"/>
      <c r="C657" s="71"/>
      <c r="D657" s="71"/>
      <c r="E657" s="82"/>
      <c r="F657" s="82"/>
      <c r="G657" s="71"/>
      <c r="H657" s="71"/>
      <c r="I657" s="82"/>
      <c r="J657" s="71"/>
      <c r="K657" s="71"/>
      <c r="L657" s="71"/>
      <c r="M657" s="82"/>
      <c r="N657" s="84"/>
      <c r="O657" s="71"/>
      <c r="P657" s="61"/>
      <c r="Q657" s="61"/>
      <c r="R657" s="61"/>
      <c r="S657" s="61"/>
      <c r="T657" s="119"/>
      <c r="U657" s="61"/>
      <c r="V657" s="84"/>
      <c r="W657" s="84"/>
      <c r="X657" s="84"/>
      <c r="Y657" s="82"/>
      <c r="Z657" s="84"/>
      <c r="AA657" s="84"/>
      <c r="AB657" s="84"/>
      <c r="AC657" s="84"/>
      <c r="AD657" s="84"/>
      <c r="AE657" s="84"/>
      <c r="AF657" s="84"/>
      <c r="AG657" s="84"/>
      <c r="AH657" s="31"/>
      <c r="AI657" s="31"/>
      <c r="AJ657" s="31"/>
      <c r="AK657" s="31"/>
      <c r="AL657" s="31"/>
      <c r="AM657" s="84"/>
      <c r="AN657" s="82"/>
      <c r="AO657" s="71"/>
      <c r="AP657" s="71"/>
      <c r="AQ657" s="31"/>
      <c r="AR657" s="31"/>
      <c r="AS657" s="31"/>
      <c r="AT657" s="31"/>
      <c r="AU657" s="31"/>
      <c r="AV657" s="31"/>
      <c r="AW657" s="31"/>
      <c r="AX657" s="31"/>
      <c r="AY657" s="31"/>
      <c r="AZ657" s="31"/>
      <c r="BA657" s="33"/>
      <c r="BB657" s="33"/>
      <c r="BC657" s="31"/>
      <c r="BD657" s="31"/>
      <c r="BE657" s="31"/>
      <c r="BF657" s="31"/>
      <c r="BG657" s="31"/>
      <c r="BH657" s="31"/>
      <c r="BI657" s="31"/>
      <c r="BJ657" s="31"/>
      <c r="BK657" s="31"/>
      <c r="BL657" s="31"/>
      <c r="BM657" s="31"/>
      <c r="BN657" s="31"/>
      <c r="BO657" s="31"/>
      <c r="BP657" s="31"/>
      <c r="BQ657" s="31"/>
      <c r="BR657" s="31"/>
      <c r="BS657" s="31"/>
      <c r="BT657" s="31"/>
    </row>
    <row r="658">
      <c r="A658" s="118"/>
      <c r="B658" s="61"/>
      <c r="C658" s="71"/>
      <c r="D658" s="71"/>
      <c r="E658" s="82"/>
      <c r="F658" s="82"/>
      <c r="G658" s="71"/>
      <c r="H658" s="71"/>
      <c r="I658" s="82"/>
      <c r="J658" s="71"/>
      <c r="K658" s="71"/>
      <c r="L658" s="71"/>
      <c r="M658" s="82"/>
      <c r="N658" s="84"/>
      <c r="O658" s="71"/>
      <c r="P658" s="61"/>
      <c r="Q658" s="61"/>
      <c r="R658" s="61"/>
      <c r="S658" s="61"/>
      <c r="T658" s="119"/>
      <c r="U658" s="61"/>
      <c r="V658" s="84"/>
      <c r="W658" s="84"/>
      <c r="X658" s="84"/>
      <c r="Y658" s="82"/>
      <c r="Z658" s="84"/>
      <c r="AA658" s="84"/>
      <c r="AB658" s="84"/>
      <c r="AC658" s="84"/>
      <c r="AD658" s="84"/>
      <c r="AE658" s="84"/>
      <c r="AF658" s="84"/>
      <c r="AG658" s="84"/>
      <c r="AH658" s="31"/>
      <c r="AI658" s="31"/>
      <c r="AJ658" s="31"/>
      <c r="AK658" s="31"/>
      <c r="AL658" s="31"/>
      <c r="AM658" s="84"/>
      <c r="AN658" s="82"/>
      <c r="AO658" s="71"/>
      <c r="AP658" s="71"/>
      <c r="AQ658" s="31"/>
      <c r="AR658" s="31"/>
      <c r="AS658" s="31"/>
      <c r="AT658" s="31"/>
      <c r="AU658" s="31"/>
      <c r="AV658" s="31"/>
      <c r="AW658" s="31"/>
      <c r="AX658" s="31"/>
      <c r="AY658" s="31"/>
      <c r="AZ658" s="31"/>
      <c r="BA658" s="33"/>
      <c r="BB658" s="33"/>
      <c r="BC658" s="31"/>
      <c r="BD658" s="31"/>
      <c r="BE658" s="31"/>
      <c r="BF658" s="31"/>
      <c r="BG658" s="31"/>
      <c r="BH658" s="31"/>
      <c r="BI658" s="31"/>
      <c r="BJ658" s="31"/>
      <c r="BK658" s="31"/>
      <c r="BL658" s="31"/>
      <c r="BM658" s="31"/>
      <c r="BN658" s="31"/>
      <c r="BO658" s="31"/>
      <c r="BP658" s="31"/>
      <c r="BQ658" s="31"/>
      <c r="BR658" s="31"/>
      <c r="BS658" s="31"/>
      <c r="BT658" s="31"/>
    </row>
    <row r="659">
      <c r="A659" s="118"/>
      <c r="B659" s="61"/>
      <c r="C659" s="71"/>
      <c r="D659" s="71"/>
      <c r="E659" s="82"/>
      <c r="F659" s="82"/>
      <c r="G659" s="71"/>
      <c r="H659" s="71"/>
      <c r="I659" s="82"/>
      <c r="J659" s="71"/>
      <c r="K659" s="71"/>
      <c r="L659" s="71"/>
      <c r="M659" s="82"/>
      <c r="N659" s="84"/>
      <c r="O659" s="71"/>
      <c r="P659" s="61"/>
      <c r="Q659" s="61"/>
      <c r="R659" s="61"/>
      <c r="S659" s="61"/>
      <c r="T659" s="119"/>
      <c r="U659" s="61"/>
      <c r="V659" s="84"/>
      <c r="W659" s="84"/>
      <c r="X659" s="84"/>
      <c r="Y659" s="82"/>
      <c r="Z659" s="84"/>
      <c r="AA659" s="84"/>
      <c r="AB659" s="84"/>
      <c r="AC659" s="84"/>
      <c r="AD659" s="84"/>
      <c r="AE659" s="84"/>
      <c r="AF659" s="84"/>
      <c r="AG659" s="84"/>
      <c r="AH659" s="31"/>
      <c r="AI659" s="31"/>
      <c r="AJ659" s="31"/>
      <c r="AK659" s="31"/>
      <c r="AL659" s="31"/>
      <c r="AM659" s="84"/>
      <c r="AN659" s="82"/>
      <c r="AO659" s="71"/>
      <c r="AP659" s="71"/>
      <c r="AQ659" s="31"/>
      <c r="AR659" s="31"/>
      <c r="AS659" s="31"/>
      <c r="AT659" s="31"/>
      <c r="AU659" s="31"/>
      <c r="AV659" s="31"/>
      <c r="AW659" s="31"/>
      <c r="AX659" s="31"/>
      <c r="AY659" s="31"/>
      <c r="AZ659" s="31"/>
      <c r="BA659" s="33"/>
      <c r="BB659" s="33"/>
      <c r="BC659" s="31"/>
      <c r="BD659" s="31"/>
      <c r="BE659" s="31"/>
      <c r="BF659" s="31"/>
      <c r="BG659" s="31"/>
      <c r="BH659" s="31"/>
      <c r="BI659" s="31"/>
      <c r="BJ659" s="31"/>
      <c r="BK659" s="31"/>
      <c r="BL659" s="31"/>
      <c r="BM659" s="31"/>
      <c r="BN659" s="31"/>
      <c r="BO659" s="31"/>
      <c r="BP659" s="31"/>
      <c r="BQ659" s="31"/>
      <c r="BR659" s="31"/>
      <c r="BS659" s="31"/>
      <c r="BT659" s="31"/>
    </row>
    <row r="660">
      <c r="A660" s="118"/>
      <c r="B660" s="61"/>
      <c r="C660" s="71"/>
      <c r="D660" s="71"/>
      <c r="E660" s="82"/>
      <c r="F660" s="82"/>
      <c r="G660" s="71"/>
      <c r="H660" s="71"/>
      <c r="I660" s="82"/>
      <c r="J660" s="71"/>
      <c r="K660" s="71"/>
      <c r="L660" s="71"/>
      <c r="M660" s="82"/>
      <c r="N660" s="84"/>
      <c r="O660" s="71"/>
      <c r="P660" s="61"/>
      <c r="Q660" s="61"/>
      <c r="R660" s="61"/>
      <c r="S660" s="61"/>
      <c r="T660" s="119"/>
      <c r="U660" s="61"/>
      <c r="V660" s="84"/>
      <c r="W660" s="84"/>
      <c r="X660" s="84"/>
      <c r="Y660" s="82"/>
      <c r="Z660" s="84"/>
      <c r="AA660" s="84"/>
      <c r="AB660" s="84"/>
      <c r="AC660" s="84"/>
      <c r="AD660" s="84"/>
      <c r="AE660" s="84"/>
      <c r="AF660" s="84"/>
      <c r="AG660" s="84"/>
      <c r="AH660" s="31"/>
      <c r="AI660" s="31"/>
      <c r="AJ660" s="31"/>
      <c r="AK660" s="31"/>
      <c r="AL660" s="31"/>
      <c r="AM660" s="84"/>
      <c r="AN660" s="82"/>
      <c r="AO660" s="71"/>
      <c r="AP660" s="71"/>
      <c r="AQ660" s="31"/>
      <c r="AR660" s="31"/>
      <c r="AS660" s="31"/>
      <c r="AT660" s="31"/>
      <c r="AU660" s="31"/>
      <c r="AV660" s="31"/>
      <c r="AW660" s="31"/>
      <c r="AX660" s="31"/>
      <c r="AY660" s="31"/>
      <c r="AZ660" s="31"/>
      <c r="BA660" s="33"/>
      <c r="BB660" s="33"/>
      <c r="BC660" s="31"/>
      <c r="BD660" s="31"/>
      <c r="BE660" s="31"/>
      <c r="BF660" s="31"/>
      <c r="BG660" s="31"/>
      <c r="BH660" s="31"/>
      <c r="BI660" s="31"/>
      <c r="BJ660" s="31"/>
      <c r="BK660" s="31"/>
      <c r="BL660" s="31"/>
      <c r="BM660" s="31"/>
      <c r="BN660" s="31"/>
      <c r="BO660" s="31"/>
      <c r="BP660" s="31"/>
      <c r="BQ660" s="31"/>
      <c r="BR660" s="31"/>
      <c r="BS660" s="31"/>
      <c r="BT660" s="31"/>
    </row>
    <row r="661">
      <c r="A661" s="118"/>
      <c r="B661" s="61"/>
      <c r="C661" s="71"/>
      <c r="D661" s="71"/>
      <c r="E661" s="82"/>
      <c r="F661" s="82"/>
      <c r="G661" s="71"/>
      <c r="H661" s="71"/>
      <c r="I661" s="82"/>
      <c r="J661" s="71"/>
      <c r="K661" s="71"/>
      <c r="L661" s="71"/>
      <c r="M661" s="82"/>
      <c r="N661" s="84"/>
      <c r="O661" s="71"/>
      <c r="P661" s="61"/>
      <c r="Q661" s="61"/>
      <c r="R661" s="61"/>
      <c r="S661" s="61"/>
      <c r="T661" s="119"/>
      <c r="U661" s="61"/>
      <c r="V661" s="84"/>
      <c r="W661" s="84"/>
      <c r="X661" s="84"/>
      <c r="Y661" s="82"/>
      <c r="Z661" s="84"/>
      <c r="AA661" s="84"/>
      <c r="AB661" s="84"/>
      <c r="AC661" s="84"/>
      <c r="AD661" s="84"/>
      <c r="AE661" s="84"/>
      <c r="AF661" s="84"/>
      <c r="AG661" s="84"/>
      <c r="AH661" s="31"/>
      <c r="AI661" s="31"/>
      <c r="AJ661" s="31"/>
      <c r="AK661" s="31"/>
      <c r="AL661" s="31"/>
      <c r="AM661" s="84"/>
      <c r="AN661" s="82"/>
      <c r="AO661" s="71"/>
      <c r="AP661" s="71"/>
      <c r="AQ661" s="31"/>
      <c r="AR661" s="31"/>
      <c r="AS661" s="31"/>
      <c r="AT661" s="31"/>
      <c r="AU661" s="31"/>
      <c r="AV661" s="31"/>
      <c r="AW661" s="31"/>
      <c r="AX661" s="31"/>
      <c r="AY661" s="31"/>
      <c r="AZ661" s="31"/>
      <c r="BA661" s="33"/>
      <c r="BB661" s="33"/>
      <c r="BC661" s="31"/>
      <c r="BD661" s="31"/>
      <c r="BE661" s="31"/>
      <c r="BF661" s="31"/>
      <c r="BG661" s="31"/>
      <c r="BH661" s="31"/>
      <c r="BI661" s="31"/>
      <c r="BJ661" s="31"/>
      <c r="BK661" s="31"/>
      <c r="BL661" s="31"/>
      <c r="BM661" s="31"/>
      <c r="BN661" s="31"/>
      <c r="BO661" s="31"/>
      <c r="BP661" s="31"/>
      <c r="BQ661" s="31"/>
      <c r="BR661" s="31"/>
      <c r="BS661" s="31"/>
      <c r="BT661" s="31"/>
    </row>
    <row r="662">
      <c r="A662" s="118"/>
      <c r="B662" s="61"/>
      <c r="C662" s="71"/>
      <c r="D662" s="71"/>
      <c r="E662" s="82"/>
      <c r="F662" s="82"/>
      <c r="G662" s="71"/>
      <c r="H662" s="71"/>
      <c r="I662" s="82"/>
      <c r="J662" s="71"/>
      <c r="K662" s="71"/>
      <c r="L662" s="71"/>
      <c r="M662" s="82"/>
      <c r="N662" s="84"/>
      <c r="O662" s="71"/>
      <c r="P662" s="61"/>
      <c r="Q662" s="61"/>
      <c r="R662" s="61"/>
      <c r="S662" s="61"/>
      <c r="T662" s="119"/>
      <c r="U662" s="61"/>
      <c r="V662" s="84"/>
      <c r="W662" s="84"/>
      <c r="X662" s="84"/>
      <c r="Y662" s="82"/>
      <c r="Z662" s="84"/>
      <c r="AA662" s="84"/>
      <c r="AB662" s="84"/>
      <c r="AC662" s="84"/>
      <c r="AD662" s="84"/>
      <c r="AE662" s="84"/>
      <c r="AF662" s="84"/>
      <c r="AG662" s="84"/>
      <c r="AH662" s="31"/>
      <c r="AI662" s="31"/>
      <c r="AJ662" s="31"/>
      <c r="AK662" s="31"/>
      <c r="AL662" s="31"/>
      <c r="AM662" s="84"/>
      <c r="AN662" s="82"/>
      <c r="AO662" s="71"/>
      <c r="AP662" s="71"/>
      <c r="AQ662" s="31"/>
      <c r="AR662" s="31"/>
      <c r="AS662" s="31"/>
      <c r="AT662" s="31"/>
      <c r="AU662" s="31"/>
      <c r="AV662" s="31"/>
      <c r="AW662" s="31"/>
      <c r="AX662" s="31"/>
      <c r="AY662" s="31"/>
      <c r="AZ662" s="31"/>
      <c r="BA662" s="33"/>
      <c r="BB662" s="33"/>
      <c r="BC662" s="31"/>
      <c r="BD662" s="31"/>
      <c r="BE662" s="31"/>
      <c r="BF662" s="31"/>
      <c r="BG662" s="31"/>
      <c r="BH662" s="31"/>
      <c r="BI662" s="31"/>
      <c r="BJ662" s="31"/>
      <c r="BK662" s="31"/>
      <c r="BL662" s="31"/>
      <c r="BM662" s="31"/>
      <c r="BN662" s="31"/>
      <c r="BO662" s="31"/>
      <c r="BP662" s="31"/>
      <c r="BQ662" s="31"/>
      <c r="BR662" s="31"/>
      <c r="BS662" s="31"/>
      <c r="BT662" s="31"/>
    </row>
    <row r="663">
      <c r="A663" s="118"/>
      <c r="B663" s="61"/>
      <c r="C663" s="71"/>
      <c r="D663" s="71"/>
      <c r="E663" s="82"/>
      <c r="F663" s="82"/>
      <c r="G663" s="71"/>
      <c r="H663" s="71"/>
      <c r="I663" s="82"/>
      <c r="J663" s="71"/>
      <c r="K663" s="71"/>
      <c r="L663" s="71"/>
      <c r="M663" s="82"/>
      <c r="N663" s="84"/>
      <c r="O663" s="71"/>
      <c r="P663" s="61"/>
      <c r="Q663" s="61"/>
      <c r="R663" s="61"/>
      <c r="S663" s="61"/>
      <c r="T663" s="119"/>
      <c r="U663" s="61"/>
      <c r="V663" s="84"/>
      <c r="W663" s="84"/>
      <c r="X663" s="84"/>
      <c r="Y663" s="82"/>
      <c r="Z663" s="84"/>
      <c r="AA663" s="84"/>
      <c r="AB663" s="84"/>
      <c r="AC663" s="84"/>
      <c r="AD663" s="84"/>
      <c r="AE663" s="84"/>
      <c r="AF663" s="84"/>
      <c r="AG663" s="84"/>
      <c r="AH663" s="31"/>
      <c r="AI663" s="31"/>
      <c r="AJ663" s="31"/>
      <c r="AK663" s="31"/>
      <c r="AL663" s="31"/>
      <c r="AM663" s="84"/>
      <c r="AN663" s="82"/>
      <c r="AO663" s="71"/>
      <c r="AP663" s="71"/>
      <c r="AQ663" s="31"/>
      <c r="AR663" s="31"/>
      <c r="AS663" s="31"/>
      <c r="AT663" s="31"/>
      <c r="AU663" s="31"/>
      <c r="AV663" s="31"/>
      <c r="AW663" s="31"/>
      <c r="AX663" s="31"/>
      <c r="AY663" s="31"/>
      <c r="AZ663" s="31"/>
      <c r="BA663" s="33"/>
      <c r="BB663" s="33"/>
      <c r="BC663" s="31"/>
      <c r="BD663" s="31"/>
      <c r="BE663" s="31"/>
      <c r="BF663" s="31"/>
      <c r="BG663" s="31"/>
      <c r="BH663" s="31"/>
      <c r="BI663" s="31"/>
      <c r="BJ663" s="31"/>
      <c r="BK663" s="31"/>
      <c r="BL663" s="31"/>
      <c r="BM663" s="31"/>
      <c r="BN663" s="31"/>
      <c r="BO663" s="31"/>
      <c r="BP663" s="31"/>
      <c r="BQ663" s="31"/>
      <c r="BR663" s="31"/>
      <c r="BS663" s="31"/>
      <c r="BT663" s="31"/>
    </row>
    <row r="664">
      <c r="A664" s="118"/>
      <c r="B664" s="61"/>
      <c r="C664" s="71"/>
      <c r="D664" s="71"/>
      <c r="E664" s="82"/>
      <c r="F664" s="82"/>
      <c r="G664" s="71"/>
      <c r="H664" s="71"/>
      <c r="I664" s="82"/>
      <c r="J664" s="71"/>
      <c r="K664" s="71"/>
      <c r="L664" s="71"/>
      <c r="M664" s="82"/>
      <c r="N664" s="84"/>
      <c r="O664" s="71"/>
      <c r="P664" s="61"/>
      <c r="Q664" s="61"/>
      <c r="R664" s="61"/>
      <c r="S664" s="61"/>
      <c r="T664" s="119"/>
      <c r="U664" s="61"/>
      <c r="V664" s="84"/>
      <c r="W664" s="84"/>
      <c r="X664" s="84"/>
      <c r="Y664" s="82"/>
      <c r="Z664" s="84"/>
      <c r="AA664" s="84"/>
      <c r="AB664" s="84"/>
      <c r="AC664" s="84"/>
      <c r="AD664" s="84"/>
      <c r="AE664" s="84"/>
      <c r="AF664" s="84"/>
      <c r="AG664" s="84"/>
      <c r="AH664" s="31"/>
      <c r="AI664" s="31"/>
      <c r="AJ664" s="31"/>
      <c r="AK664" s="31"/>
      <c r="AL664" s="31"/>
      <c r="AM664" s="84"/>
      <c r="AN664" s="82"/>
      <c r="AO664" s="71"/>
      <c r="AP664" s="71"/>
      <c r="AQ664" s="31"/>
      <c r="AR664" s="31"/>
      <c r="AS664" s="31"/>
      <c r="AT664" s="31"/>
      <c r="AU664" s="31"/>
      <c r="AV664" s="31"/>
      <c r="AW664" s="31"/>
      <c r="AX664" s="31"/>
      <c r="AY664" s="31"/>
      <c r="AZ664" s="31"/>
      <c r="BA664" s="33"/>
      <c r="BB664" s="33"/>
      <c r="BC664" s="31"/>
      <c r="BD664" s="31"/>
      <c r="BE664" s="31"/>
      <c r="BF664" s="31"/>
      <c r="BG664" s="31"/>
      <c r="BH664" s="31"/>
      <c r="BI664" s="31"/>
      <c r="BJ664" s="31"/>
      <c r="BK664" s="31"/>
      <c r="BL664" s="31"/>
      <c r="BM664" s="31"/>
      <c r="BN664" s="31"/>
      <c r="BO664" s="31"/>
      <c r="BP664" s="31"/>
      <c r="BQ664" s="31"/>
      <c r="BR664" s="31"/>
      <c r="BS664" s="31"/>
      <c r="BT664" s="31"/>
    </row>
    <row r="665">
      <c r="A665" s="118"/>
      <c r="B665" s="61"/>
      <c r="C665" s="71"/>
      <c r="D665" s="71"/>
      <c r="E665" s="82"/>
      <c r="F665" s="82"/>
      <c r="G665" s="71"/>
      <c r="H665" s="71"/>
      <c r="I665" s="82"/>
      <c r="J665" s="71"/>
      <c r="K665" s="71"/>
      <c r="L665" s="71"/>
      <c r="M665" s="82"/>
      <c r="N665" s="84"/>
      <c r="O665" s="71"/>
      <c r="P665" s="61"/>
      <c r="Q665" s="61"/>
      <c r="R665" s="61"/>
      <c r="S665" s="61"/>
      <c r="T665" s="119"/>
      <c r="U665" s="61"/>
      <c r="V665" s="84"/>
      <c r="W665" s="84"/>
      <c r="X665" s="84"/>
      <c r="Y665" s="82"/>
      <c r="Z665" s="84"/>
      <c r="AA665" s="84"/>
      <c r="AB665" s="84"/>
      <c r="AC665" s="84"/>
      <c r="AD665" s="84"/>
      <c r="AE665" s="84"/>
      <c r="AF665" s="84"/>
      <c r="AG665" s="84"/>
      <c r="AH665" s="31"/>
      <c r="AI665" s="31"/>
      <c r="AJ665" s="31"/>
      <c r="AK665" s="31"/>
      <c r="AL665" s="31"/>
      <c r="AM665" s="84"/>
      <c r="AN665" s="82"/>
      <c r="AO665" s="71"/>
      <c r="AP665" s="71"/>
      <c r="AQ665" s="31"/>
      <c r="AR665" s="31"/>
      <c r="AS665" s="31"/>
      <c r="AT665" s="31"/>
      <c r="AU665" s="31"/>
      <c r="AV665" s="31"/>
      <c r="AW665" s="31"/>
      <c r="AX665" s="31"/>
      <c r="AY665" s="31"/>
      <c r="AZ665" s="31"/>
      <c r="BA665" s="33"/>
      <c r="BB665" s="33"/>
      <c r="BC665" s="31"/>
      <c r="BD665" s="31"/>
      <c r="BE665" s="31"/>
      <c r="BF665" s="31"/>
      <c r="BG665" s="31"/>
      <c r="BH665" s="31"/>
      <c r="BI665" s="31"/>
      <c r="BJ665" s="31"/>
      <c r="BK665" s="31"/>
      <c r="BL665" s="31"/>
      <c r="BM665" s="31"/>
      <c r="BN665" s="31"/>
      <c r="BO665" s="31"/>
      <c r="BP665" s="31"/>
      <c r="BQ665" s="31"/>
      <c r="BR665" s="31"/>
      <c r="BS665" s="31"/>
      <c r="BT665" s="31"/>
    </row>
    <row r="666">
      <c r="A666" s="118"/>
      <c r="B666" s="61"/>
      <c r="C666" s="71"/>
      <c r="D666" s="71"/>
      <c r="E666" s="82"/>
      <c r="F666" s="82"/>
      <c r="G666" s="71"/>
      <c r="H666" s="71"/>
      <c r="I666" s="82"/>
      <c r="J666" s="71"/>
      <c r="K666" s="71"/>
      <c r="L666" s="71"/>
      <c r="M666" s="82"/>
      <c r="N666" s="84"/>
      <c r="O666" s="71"/>
      <c r="P666" s="61"/>
      <c r="Q666" s="61"/>
      <c r="R666" s="61"/>
      <c r="S666" s="61"/>
      <c r="T666" s="119"/>
      <c r="U666" s="61"/>
      <c r="V666" s="84"/>
      <c r="W666" s="84"/>
      <c r="X666" s="84"/>
      <c r="Y666" s="82"/>
      <c r="Z666" s="84"/>
      <c r="AA666" s="84"/>
      <c r="AB666" s="84"/>
      <c r="AC666" s="84"/>
      <c r="AD666" s="84"/>
      <c r="AE666" s="84"/>
      <c r="AF666" s="84"/>
      <c r="AG666" s="84"/>
      <c r="AH666" s="31"/>
      <c r="AI666" s="31"/>
      <c r="AJ666" s="31"/>
      <c r="AK666" s="31"/>
      <c r="AL666" s="31"/>
      <c r="AM666" s="84"/>
      <c r="AN666" s="82"/>
      <c r="AO666" s="71"/>
      <c r="AP666" s="71"/>
      <c r="AQ666" s="31"/>
      <c r="AR666" s="31"/>
      <c r="AS666" s="31"/>
      <c r="AT666" s="31"/>
      <c r="AU666" s="31"/>
      <c r="AV666" s="31"/>
      <c r="AW666" s="31"/>
      <c r="AX666" s="31"/>
      <c r="AY666" s="31"/>
      <c r="AZ666" s="31"/>
      <c r="BA666" s="33"/>
      <c r="BB666" s="33"/>
      <c r="BC666" s="31"/>
      <c r="BD666" s="31"/>
      <c r="BE666" s="31"/>
      <c r="BF666" s="31"/>
      <c r="BG666" s="31"/>
      <c r="BH666" s="31"/>
      <c r="BI666" s="31"/>
      <c r="BJ666" s="31"/>
      <c r="BK666" s="31"/>
      <c r="BL666" s="31"/>
      <c r="BM666" s="31"/>
      <c r="BN666" s="31"/>
      <c r="BO666" s="31"/>
      <c r="BP666" s="31"/>
      <c r="BQ666" s="31"/>
      <c r="BR666" s="31"/>
      <c r="BS666" s="31"/>
      <c r="BT666" s="31"/>
    </row>
    <row r="667">
      <c r="A667" s="118"/>
      <c r="B667" s="61"/>
      <c r="C667" s="71"/>
      <c r="D667" s="71"/>
      <c r="E667" s="82"/>
      <c r="F667" s="82"/>
      <c r="G667" s="71"/>
      <c r="H667" s="71"/>
      <c r="I667" s="82"/>
      <c r="J667" s="71"/>
      <c r="K667" s="71"/>
      <c r="L667" s="71"/>
      <c r="M667" s="82"/>
      <c r="N667" s="84"/>
      <c r="O667" s="71"/>
      <c r="P667" s="61"/>
      <c r="Q667" s="61"/>
      <c r="R667" s="61"/>
      <c r="S667" s="61"/>
      <c r="T667" s="119"/>
      <c r="U667" s="61"/>
      <c r="V667" s="84"/>
      <c r="W667" s="84"/>
      <c r="X667" s="84"/>
      <c r="Y667" s="82"/>
      <c r="Z667" s="84"/>
      <c r="AA667" s="84"/>
      <c r="AB667" s="84"/>
      <c r="AC667" s="84"/>
      <c r="AD667" s="84"/>
      <c r="AE667" s="84"/>
      <c r="AF667" s="84"/>
      <c r="AG667" s="84"/>
      <c r="AH667" s="31"/>
      <c r="AI667" s="31"/>
      <c r="AJ667" s="31"/>
      <c r="AK667" s="31"/>
      <c r="AL667" s="31"/>
      <c r="AM667" s="84"/>
      <c r="AN667" s="82"/>
      <c r="AO667" s="71"/>
      <c r="AP667" s="71"/>
      <c r="AQ667" s="31"/>
      <c r="AR667" s="31"/>
      <c r="AS667" s="31"/>
      <c r="AT667" s="31"/>
      <c r="AU667" s="31"/>
      <c r="AV667" s="31"/>
      <c r="AW667" s="31"/>
      <c r="AX667" s="31"/>
      <c r="AY667" s="31"/>
      <c r="AZ667" s="31"/>
      <c r="BA667" s="33"/>
      <c r="BB667" s="33"/>
      <c r="BC667" s="31"/>
      <c r="BD667" s="31"/>
      <c r="BE667" s="31"/>
      <c r="BF667" s="31"/>
      <c r="BG667" s="31"/>
      <c r="BH667" s="31"/>
      <c r="BI667" s="31"/>
      <c r="BJ667" s="31"/>
      <c r="BK667" s="31"/>
      <c r="BL667" s="31"/>
      <c r="BM667" s="31"/>
      <c r="BN667" s="31"/>
      <c r="BO667" s="31"/>
      <c r="BP667" s="31"/>
      <c r="BQ667" s="31"/>
      <c r="BR667" s="31"/>
      <c r="BS667" s="31"/>
      <c r="BT667" s="31"/>
    </row>
    <row r="668">
      <c r="A668" s="118"/>
      <c r="B668" s="61"/>
      <c r="C668" s="71"/>
      <c r="D668" s="71"/>
      <c r="E668" s="82"/>
      <c r="F668" s="82"/>
      <c r="G668" s="71"/>
      <c r="H668" s="71"/>
      <c r="I668" s="82"/>
      <c r="J668" s="71"/>
      <c r="K668" s="71"/>
      <c r="L668" s="71"/>
      <c r="M668" s="82"/>
      <c r="N668" s="84"/>
      <c r="O668" s="71"/>
      <c r="P668" s="61"/>
      <c r="Q668" s="61"/>
      <c r="R668" s="61"/>
      <c r="S668" s="61"/>
      <c r="T668" s="119"/>
      <c r="U668" s="61"/>
      <c r="V668" s="84"/>
      <c r="W668" s="84"/>
      <c r="X668" s="84"/>
      <c r="Y668" s="82"/>
      <c r="Z668" s="84"/>
      <c r="AA668" s="84"/>
      <c r="AB668" s="84"/>
      <c r="AC668" s="84"/>
      <c r="AD668" s="84"/>
      <c r="AE668" s="84"/>
      <c r="AF668" s="84"/>
      <c r="AG668" s="84"/>
      <c r="AH668" s="31"/>
      <c r="AI668" s="31"/>
      <c r="AJ668" s="31"/>
      <c r="AK668" s="31"/>
      <c r="AL668" s="31"/>
      <c r="AM668" s="84"/>
      <c r="AN668" s="82"/>
      <c r="AO668" s="71"/>
      <c r="AP668" s="71"/>
      <c r="AQ668" s="31"/>
      <c r="AR668" s="31"/>
      <c r="AS668" s="31"/>
      <c r="AT668" s="31"/>
      <c r="AU668" s="31"/>
      <c r="AV668" s="31"/>
      <c r="AW668" s="31"/>
      <c r="AX668" s="31"/>
      <c r="AY668" s="31"/>
      <c r="AZ668" s="31"/>
      <c r="BA668" s="33"/>
      <c r="BB668" s="33"/>
      <c r="BC668" s="31"/>
      <c r="BD668" s="31"/>
      <c r="BE668" s="31"/>
      <c r="BF668" s="31"/>
      <c r="BG668" s="31"/>
      <c r="BH668" s="31"/>
      <c r="BI668" s="31"/>
      <c r="BJ668" s="31"/>
      <c r="BK668" s="31"/>
      <c r="BL668" s="31"/>
      <c r="BM668" s="31"/>
      <c r="BN668" s="31"/>
      <c r="BO668" s="31"/>
      <c r="BP668" s="31"/>
      <c r="BQ668" s="31"/>
      <c r="BR668" s="31"/>
      <c r="BS668" s="31"/>
      <c r="BT668" s="31"/>
    </row>
    <row r="669">
      <c r="A669" s="118"/>
      <c r="B669" s="61"/>
      <c r="C669" s="71"/>
      <c r="D669" s="71"/>
      <c r="E669" s="82"/>
      <c r="F669" s="82"/>
      <c r="G669" s="71"/>
      <c r="H669" s="71"/>
      <c r="I669" s="82"/>
      <c r="J669" s="71"/>
      <c r="K669" s="71"/>
      <c r="L669" s="71"/>
      <c r="M669" s="82"/>
      <c r="N669" s="84"/>
      <c r="O669" s="71"/>
      <c r="P669" s="61"/>
      <c r="Q669" s="61"/>
      <c r="R669" s="61"/>
      <c r="S669" s="61"/>
      <c r="T669" s="119"/>
      <c r="U669" s="61"/>
      <c r="V669" s="84"/>
      <c r="W669" s="84"/>
      <c r="X669" s="84"/>
      <c r="Y669" s="82"/>
      <c r="Z669" s="84"/>
      <c r="AA669" s="84"/>
      <c r="AB669" s="84"/>
      <c r="AC669" s="84"/>
      <c r="AD669" s="84"/>
      <c r="AE669" s="84"/>
      <c r="AF669" s="84"/>
      <c r="AG669" s="84"/>
      <c r="AH669" s="31"/>
      <c r="AI669" s="31"/>
      <c r="AJ669" s="31"/>
      <c r="AK669" s="31"/>
      <c r="AL669" s="31"/>
      <c r="AM669" s="84"/>
      <c r="AN669" s="82"/>
      <c r="AO669" s="71"/>
      <c r="AP669" s="71"/>
      <c r="AQ669" s="31"/>
      <c r="AR669" s="31"/>
      <c r="AS669" s="31"/>
      <c r="AT669" s="31"/>
      <c r="AU669" s="31"/>
      <c r="AV669" s="31"/>
      <c r="AW669" s="31"/>
      <c r="AX669" s="31"/>
      <c r="AY669" s="31"/>
      <c r="AZ669" s="31"/>
      <c r="BA669" s="33"/>
      <c r="BB669" s="33"/>
      <c r="BC669" s="31"/>
      <c r="BD669" s="31"/>
      <c r="BE669" s="31"/>
      <c r="BF669" s="31"/>
      <c r="BG669" s="31"/>
      <c r="BH669" s="31"/>
      <c r="BI669" s="31"/>
      <c r="BJ669" s="31"/>
      <c r="BK669" s="31"/>
      <c r="BL669" s="31"/>
      <c r="BM669" s="31"/>
      <c r="BN669" s="31"/>
      <c r="BO669" s="31"/>
      <c r="BP669" s="31"/>
      <c r="BQ669" s="31"/>
      <c r="BR669" s="31"/>
      <c r="BS669" s="31"/>
      <c r="BT669" s="31"/>
    </row>
    <row r="670">
      <c r="A670" s="118"/>
      <c r="B670" s="61"/>
      <c r="C670" s="71"/>
      <c r="D670" s="71"/>
      <c r="E670" s="82"/>
      <c r="F670" s="82"/>
      <c r="G670" s="71"/>
      <c r="H670" s="71"/>
      <c r="I670" s="82"/>
      <c r="J670" s="71"/>
      <c r="K670" s="71"/>
      <c r="L670" s="71"/>
      <c r="M670" s="82"/>
      <c r="N670" s="84"/>
      <c r="O670" s="71"/>
      <c r="P670" s="61"/>
      <c r="Q670" s="61"/>
      <c r="R670" s="61"/>
      <c r="S670" s="61"/>
      <c r="T670" s="119"/>
      <c r="U670" s="61"/>
      <c r="V670" s="84"/>
      <c r="W670" s="84"/>
      <c r="X670" s="84"/>
      <c r="Y670" s="82"/>
      <c r="Z670" s="84"/>
      <c r="AA670" s="84"/>
      <c r="AB670" s="84"/>
      <c r="AC670" s="84"/>
      <c r="AD670" s="84"/>
      <c r="AE670" s="84"/>
      <c r="AF670" s="84"/>
      <c r="AG670" s="84"/>
      <c r="AH670" s="31"/>
      <c r="AI670" s="31"/>
      <c r="AJ670" s="31"/>
      <c r="AK670" s="31"/>
      <c r="AL670" s="31"/>
      <c r="AM670" s="84"/>
      <c r="AN670" s="82"/>
      <c r="AO670" s="71"/>
      <c r="AP670" s="71"/>
      <c r="AQ670" s="31"/>
      <c r="AR670" s="31"/>
      <c r="AS670" s="31"/>
      <c r="AT670" s="31"/>
      <c r="AU670" s="31"/>
      <c r="AV670" s="31"/>
      <c r="AW670" s="31"/>
      <c r="AX670" s="31"/>
      <c r="AY670" s="31"/>
      <c r="AZ670" s="31"/>
      <c r="BA670" s="33"/>
      <c r="BB670" s="33"/>
      <c r="BC670" s="31"/>
      <c r="BD670" s="31"/>
      <c r="BE670" s="31"/>
      <c r="BF670" s="31"/>
      <c r="BG670" s="31"/>
      <c r="BH670" s="31"/>
      <c r="BI670" s="31"/>
      <c r="BJ670" s="31"/>
      <c r="BK670" s="31"/>
      <c r="BL670" s="31"/>
      <c r="BM670" s="31"/>
      <c r="BN670" s="31"/>
      <c r="BO670" s="31"/>
      <c r="BP670" s="31"/>
      <c r="BQ670" s="31"/>
      <c r="BR670" s="31"/>
      <c r="BS670" s="31"/>
      <c r="BT670" s="31"/>
    </row>
    <row r="671">
      <c r="A671" s="118"/>
      <c r="B671" s="61"/>
      <c r="C671" s="71"/>
      <c r="D671" s="71"/>
      <c r="E671" s="82"/>
      <c r="F671" s="82"/>
      <c r="G671" s="71"/>
      <c r="H671" s="71"/>
      <c r="I671" s="82"/>
      <c r="J671" s="71"/>
      <c r="K671" s="71"/>
      <c r="L671" s="71"/>
      <c r="M671" s="82"/>
      <c r="N671" s="84"/>
      <c r="O671" s="71"/>
      <c r="P671" s="61"/>
      <c r="Q671" s="61"/>
      <c r="R671" s="61"/>
      <c r="S671" s="61"/>
      <c r="T671" s="119"/>
      <c r="U671" s="61"/>
      <c r="V671" s="84"/>
      <c r="W671" s="84"/>
      <c r="X671" s="84"/>
      <c r="Y671" s="82"/>
      <c r="Z671" s="84"/>
      <c r="AA671" s="84"/>
      <c r="AB671" s="84"/>
      <c r="AC671" s="84"/>
      <c r="AD671" s="84"/>
      <c r="AE671" s="84"/>
      <c r="AF671" s="84"/>
      <c r="AG671" s="84"/>
      <c r="AH671" s="31"/>
      <c r="AI671" s="31"/>
      <c r="AJ671" s="31"/>
      <c r="AK671" s="31"/>
      <c r="AL671" s="31"/>
      <c r="AM671" s="84"/>
      <c r="AN671" s="82"/>
      <c r="AO671" s="71"/>
      <c r="AP671" s="71"/>
      <c r="AQ671" s="31"/>
      <c r="AR671" s="31"/>
      <c r="AS671" s="31"/>
      <c r="AT671" s="31"/>
      <c r="AU671" s="31"/>
      <c r="AV671" s="31"/>
      <c r="AW671" s="31"/>
      <c r="AX671" s="31"/>
      <c r="AY671" s="31"/>
      <c r="AZ671" s="31"/>
      <c r="BA671" s="33"/>
      <c r="BB671" s="33"/>
      <c r="BC671" s="31"/>
      <c r="BD671" s="31"/>
      <c r="BE671" s="31"/>
      <c r="BF671" s="31"/>
      <c r="BG671" s="31"/>
      <c r="BH671" s="31"/>
      <c r="BI671" s="31"/>
      <c r="BJ671" s="31"/>
      <c r="BK671" s="31"/>
      <c r="BL671" s="31"/>
      <c r="BM671" s="31"/>
      <c r="BN671" s="31"/>
      <c r="BO671" s="31"/>
      <c r="BP671" s="31"/>
      <c r="BQ671" s="31"/>
      <c r="BR671" s="31"/>
      <c r="BS671" s="31"/>
      <c r="BT671" s="31"/>
    </row>
    <row r="672">
      <c r="A672" s="118"/>
      <c r="B672" s="61"/>
      <c r="C672" s="71"/>
      <c r="D672" s="71"/>
      <c r="E672" s="82"/>
      <c r="F672" s="82"/>
      <c r="G672" s="71"/>
      <c r="H672" s="71"/>
      <c r="I672" s="82"/>
      <c r="J672" s="71"/>
      <c r="K672" s="71"/>
      <c r="L672" s="71"/>
      <c r="M672" s="82"/>
      <c r="N672" s="84"/>
      <c r="O672" s="71"/>
      <c r="P672" s="61"/>
      <c r="Q672" s="61"/>
      <c r="R672" s="61"/>
      <c r="S672" s="61"/>
      <c r="T672" s="119"/>
      <c r="U672" s="61"/>
      <c r="V672" s="84"/>
      <c r="W672" s="84"/>
      <c r="X672" s="84"/>
      <c r="Y672" s="82"/>
      <c r="Z672" s="84"/>
      <c r="AA672" s="84"/>
      <c r="AB672" s="84"/>
      <c r="AC672" s="84"/>
      <c r="AD672" s="84"/>
      <c r="AE672" s="84"/>
      <c r="AF672" s="84"/>
      <c r="AG672" s="84"/>
      <c r="AH672" s="31"/>
      <c r="AI672" s="31"/>
      <c r="AJ672" s="31"/>
      <c r="AK672" s="31"/>
      <c r="AL672" s="31"/>
      <c r="AM672" s="84"/>
      <c r="AN672" s="82"/>
      <c r="AO672" s="71"/>
      <c r="AP672" s="71"/>
      <c r="AQ672" s="31"/>
      <c r="AR672" s="31"/>
      <c r="AS672" s="31"/>
      <c r="AT672" s="31"/>
      <c r="AU672" s="31"/>
      <c r="AV672" s="31"/>
      <c r="AW672" s="31"/>
      <c r="AX672" s="31"/>
      <c r="AY672" s="31"/>
      <c r="AZ672" s="31"/>
      <c r="BA672" s="33"/>
      <c r="BB672" s="33"/>
      <c r="BC672" s="31"/>
      <c r="BD672" s="31"/>
      <c r="BE672" s="31"/>
      <c r="BF672" s="31"/>
      <c r="BG672" s="31"/>
      <c r="BH672" s="31"/>
      <c r="BI672" s="31"/>
      <c r="BJ672" s="31"/>
      <c r="BK672" s="31"/>
      <c r="BL672" s="31"/>
      <c r="BM672" s="31"/>
      <c r="BN672" s="31"/>
      <c r="BO672" s="31"/>
      <c r="BP672" s="31"/>
      <c r="BQ672" s="31"/>
      <c r="BR672" s="31"/>
      <c r="BS672" s="31"/>
      <c r="BT672" s="31"/>
    </row>
    <row r="673">
      <c r="A673" s="118"/>
      <c r="B673" s="61"/>
      <c r="C673" s="71"/>
      <c r="D673" s="71"/>
      <c r="E673" s="82"/>
      <c r="F673" s="82"/>
      <c r="G673" s="71"/>
      <c r="H673" s="71"/>
      <c r="I673" s="82"/>
      <c r="J673" s="71"/>
      <c r="K673" s="71"/>
      <c r="L673" s="71"/>
      <c r="M673" s="82"/>
      <c r="N673" s="84"/>
      <c r="O673" s="71"/>
      <c r="P673" s="61"/>
      <c r="Q673" s="61"/>
      <c r="R673" s="61"/>
      <c r="S673" s="61"/>
      <c r="T673" s="119"/>
      <c r="U673" s="61"/>
      <c r="V673" s="84"/>
      <c r="W673" s="84"/>
      <c r="X673" s="84"/>
      <c r="Y673" s="82"/>
      <c r="Z673" s="84"/>
      <c r="AA673" s="84"/>
      <c r="AB673" s="84"/>
      <c r="AC673" s="84"/>
      <c r="AD673" s="84"/>
      <c r="AE673" s="84"/>
      <c r="AF673" s="84"/>
      <c r="AG673" s="84"/>
      <c r="AH673" s="31"/>
      <c r="AI673" s="31"/>
      <c r="AJ673" s="31"/>
      <c r="AK673" s="31"/>
      <c r="AL673" s="31"/>
      <c r="AM673" s="84"/>
      <c r="AN673" s="82"/>
      <c r="AO673" s="71"/>
      <c r="AP673" s="71"/>
      <c r="AQ673" s="31"/>
      <c r="AR673" s="31"/>
      <c r="AS673" s="31"/>
      <c r="AT673" s="31"/>
      <c r="AU673" s="31"/>
      <c r="AV673" s="31"/>
      <c r="AW673" s="31"/>
      <c r="AX673" s="31"/>
      <c r="AY673" s="31"/>
      <c r="AZ673" s="31"/>
      <c r="BA673" s="33"/>
      <c r="BB673" s="33"/>
      <c r="BC673" s="31"/>
      <c r="BD673" s="31"/>
      <c r="BE673" s="31"/>
      <c r="BF673" s="31"/>
      <c r="BG673" s="31"/>
      <c r="BH673" s="31"/>
      <c r="BI673" s="31"/>
      <c r="BJ673" s="31"/>
      <c r="BK673" s="31"/>
      <c r="BL673" s="31"/>
      <c r="BM673" s="31"/>
      <c r="BN673" s="31"/>
      <c r="BO673" s="31"/>
      <c r="BP673" s="31"/>
      <c r="BQ673" s="31"/>
      <c r="BR673" s="31"/>
      <c r="BS673" s="31"/>
      <c r="BT673" s="31"/>
    </row>
    <row r="674">
      <c r="A674" s="118"/>
      <c r="B674" s="61"/>
      <c r="C674" s="71"/>
      <c r="D674" s="71"/>
      <c r="E674" s="82"/>
      <c r="F674" s="82"/>
      <c r="G674" s="71"/>
      <c r="H674" s="71"/>
      <c r="I674" s="82"/>
      <c r="J674" s="71"/>
      <c r="K674" s="71"/>
      <c r="L674" s="71"/>
      <c r="M674" s="82"/>
      <c r="N674" s="84"/>
      <c r="O674" s="71"/>
      <c r="P674" s="61"/>
      <c r="Q674" s="61"/>
      <c r="R674" s="61"/>
      <c r="S674" s="61"/>
      <c r="T674" s="119"/>
      <c r="U674" s="61"/>
      <c r="V674" s="84"/>
      <c r="W674" s="84"/>
      <c r="X674" s="84"/>
      <c r="Y674" s="82"/>
      <c r="Z674" s="84"/>
      <c r="AA674" s="84"/>
      <c r="AB674" s="84"/>
      <c r="AC674" s="84"/>
      <c r="AD674" s="84"/>
      <c r="AE674" s="84"/>
      <c r="AF674" s="84"/>
      <c r="AG674" s="84"/>
      <c r="AH674" s="31"/>
      <c r="AI674" s="31"/>
      <c r="AJ674" s="31"/>
      <c r="AK674" s="31"/>
      <c r="AL674" s="31"/>
      <c r="AM674" s="84"/>
      <c r="AN674" s="82"/>
      <c r="AO674" s="71"/>
      <c r="AP674" s="71"/>
      <c r="AQ674" s="31"/>
      <c r="AR674" s="31"/>
      <c r="AS674" s="31"/>
      <c r="AT674" s="31"/>
      <c r="AU674" s="31"/>
      <c r="AV674" s="31"/>
      <c r="AW674" s="31"/>
      <c r="AX674" s="31"/>
      <c r="AY674" s="31"/>
      <c r="AZ674" s="31"/>
      <c r="BA674" s="33"/>
      <c r="BB674" s="33"/>
      <c r="BC674" s="31"/>
      <c r="BD674" s="31"/>
      <c r="BE674" s="31"/>
      <c r="BF674" s="31"/>
      <c r="BG674" s="31"/>
      <c r="BH674" s="31"/>
      <c r="BI674" s="31"/>
      <c r="BJ674" s="31"/>
      <c r="BK674" s="31"/>
      <c r="BL674" s="31"/>
      <c r="BM674" s="31"/>
      <c r="BN674" s="31"/>
      <c r="BO674" s="31"/>
      <c r="BP674" s="31"/>
      <c r="BQ674" s="31"/>
      <c r="BR674" s="31"/>
      <c r="BS674" s="31"/>
      <c r="BT674" s="31"/>
    </row>
    <row r="675">
      <c r="A675" s="118"/>
      <c r="B675" s="61"/>
      <c r="C675" s="71"/>
      <c r="D675" s="71"/>
      <c r="E675" s="82"/>
      <c r="F675" s="82"/>
      <c r="G675" s="71"/>
      <c r="H675" s="71"/>
      <c r="I675" s="82"/>
      <c r="J675" s="71"/>
      <c r="K675" s="71"/>
      <c r="L675" s="71"/>
      <c r="M675" s="82"/>
      <c r="N675" s="84"/>
      <c r="O675" s="71"/>
      <c r="P675" s="61"/>
      <c r="Q675" s="61"/>
      <c r="R675" s="61"/>
      <c r="S675" s="61"/>
      <c r="T675" s="119"/>
      <c r="U675" s="61"/>
      <c r="V675" s="84"/>
      <c r="W675" s="84"/>
      <c r="X675" s="84"/>
      <c r="Y675" s="82"/>
      <c r="Z675" s="84"/>
      <c r="AA675" s="84"/>
      <c r="AB675" s="84"/>
      <c r="AC675" s="84"/>
      <c r="AD675" s="84"/>
      <c r="AE675" s="84"/>
      <c r="AF675" s="84"/>
      <c r="AG675" s="84"/>
      <c r="AH675" s="31"/>
      <c r="AI675" s="31"/>
      <c r="AJ675" s="31"/>
      <c r="AK675" s="31"/>
      <c r="AL675" s="31"/>
      <c r="AM675" s="84"/>
      <c r="AN675" s="82"/>
      <c r="AO675" s="71"/>
      <c r="AP675" s="71"/>
      <c r="AQ675" s="31"/>
      <c r="AR675" s="31"/>
      <c r="AS675" s="31"/>
      <c r="AT675" s="31"/>
      <c r="AU675" s="31"/>
      <c r="AV675" s="31"/>
      <c r="AW675" s="31"/>
      <c r="AX675" s="31"/>
      <c r="AY675" s="31"/>
      <c r="AZ675" s="31"/>
      <c r="BA675" s="33"/>
      <c r="BB675" s="33"/>
      <c r="BC675" s="31"/>
      <c r="BD675" s="31"/>
      <c r="BE675" s="31"/>
      <c r="BF675" s="31"/>
      <c r="BG675" s="31"/>
      <c r="BH675" s="31"/>
      <c r="BI675" s="31"/>
      <c r="BJ675" s="31"/>
      <c r="BK675" s="31"/>
      <c r="BL675" s="31"/>
      <c r="BM675" s="31"/>
      <c r="BN675" s="31"/>
      <c r="BO675" s="31"/>
      <c r="BP675" s="31"/>
      <c r="BQ675" s="31"/>
      <c r="BR675" s="31"/>
      <c r="BS675" s="31"/>
      <c r="BT675" s="31"/>
    </row>
    <row r="676">
      <c r="A676" s="118"/>
      <c r="B676" s="61"/>
      <c r="C676" s="71"/>
      <c r="D676" s="71"/>
      <c r="E676" s="82"/>
      <c r="F676" s="82"/>
      <c r="G676" s="71"/>
      <c r="H676" s="71"/>
      <c r="I676" s="82"/>
      <c r="J676" s="71"/>
      <c r="K676" s="71"/>
      <c r="L676" s="71"/>
      <c r="M676" s="82"/>
      <c r="N676" s="84"/>
      <c r="O676" s="71"/>
      <c r="P676" s="61"/>
      <c r="Q676" s="61"/>
      <c r="R676" s="61"/>
      <c r="S676" s="61"/>
      <c r="T676" s="119"/>
      <c r="U676" s="61"/>
      <c r="V676" s="84"/>
      <c r="W676" s="84"/>
      <c r="X676" s="84"/>
      <c r="Y676" s="82"/>
      <c r="Z676" s="84"/>
      <c r="AA676" s="84"/>
      <c r="AB676" s="84"/>
      <c r="AC676" s="84"/>
      <c r="AD676" s="84"/>
      <c r="AE676" s="84"/>
      <c r="AF676" s="84"/>
      <c r="AG676" s="84"/>
      <c r="AH676" s="31"/>
      <c r="AI676" s="31"/>
      <c r="AJ676" s="31"/>
      <c r="AK676" s="31"/>
      <c r="AL676" s="31"/>
      <c r="AM676" s="84"/>
      <c r="AN676" s="82"/>
      <c r="AO676" s="71"/>
      <c r="AP676" s="71"/>
      <c r="AQ676" s="31"/>
      <c r="AR676" s="31"/>
      <c r="AS676" s="31"/>
      <c r="AT676" s="31"/>
      <c r="AU676" s="31"/>
      <c r="AV676" s="31"/>
      <c r="AW676" s="31"/>
      <c r="AX676" s="31"/>
      <c r="AY676" s="31"/>
      <c r="AZ676" s="31"/>
      <c r="BA676" s="33"/>
      <c r="BB676" s="33"/>
      <c r="BC676" s="31"/>
      <c r="BD676" s="31"/>
      <c r="BE676" s="31"/>
      <c r="BF676" s="31"/>
      <c r="BG676" s="31"/>
      <c r="BH676" s="31"/>
      <c r="BI676" s="31"/>
      <c r="BJ676" s="31"/>
      <c r="BK676" s="31"/>
      <c r="BL676" s="31"/>
      <c r="BM676" s="31"/>
      <c r="BN676" s="31"/>
      <c r="BO676" s="31"/>
      <c r="BP676" s="31"/>
      <c r="BQ676" s="31"/>
      <c r="BR676" s="31"/>
      <c r="BS676" s="31"/>
      <c r="BT676" s="31"/>
    </row>
    <row r="677">
      <c r="A677" s="118"/>
      <c r="B677" s="61"/>
      <c r="C677" s="71"/>
      <c r="D677" s="71"/>
      <c r="E677" s="82"/>
      <c r="F677" s="82"/>
      <c r="G677" s="71"/>
      <c r="H677" s="71"/>
      <c r="I677" s="82"/>
      <c r="J677" s="71"/>
      <c r="K677" s="71"/>
      <c r="L677" s="71"/>
      <c r="M677" s="82"/>
      <c r="N677" s="84"/>
      <c r="O677" s="71"/>
      <c r="P677" s="61"/>
      <c r="Q677" s="61"/>
      <c r="R677" s="61"/>
      <c r="S677" s="61"/>
      <c r="T677" s="119"/>
      <c r="U677" s="61"/>
      <c r="V677" s="84"/>
      <c r="W677" s="84"/>
      <c r="X677" s="84"/>
      <c r="Y677" s="82"/>
      <c r="Z677" s="84"/>
      <c r="AA677" s="84"/>
      <c r="AB677" s="84"/>
      <c r="AC677" s="84"/>
      <c r="AD677" s="84"/>
      <c r="AE677" s="84"/>
      <c r="AF677" s="84"/>
      <c r="AG677" s="84"/>
      <c r="AH677" s="31"/>
      <c r="AI677" s="31"/>
      <c r="AJ677" s="31"/>
      <c r="AK677" s="31"/>
      <c r="AL677" s="31"/>
      <c r="AM677" s="84"/>
      <c r="AN677" s="82"/>
      <c r="AO677" s="71"/>
      <c r="AP677" s="71"/>
      <c r="AQ677" s="31"/>
      <c r="AR677" s="31"/>
      <c r="AS677" s="31"/>
      <c r="AT677" s="31"/>
      <c r="AU677" s="31"/>
      <c r="AV677" s="31"/>
      <c r="AW677" s="31"/>
      <c r="AX677" s="31"/>
      <c r="AY677" s="31"/>
      <c r="AZ677" s="31"/>
      <c r="BA677" s="33"/>
      <c r="BB677" s="33"/>
      <c r="BC677" s="31"/>
      <c r="BD677" s="31"/>
      <c r="BE677" s="31"/>
      <c r="BF677" s="31"/>
      <c r="BG677" s="31"/>
      <c r="BH677" s="31"/>
      <c r="BI677" s="31"/>
      <c r="BJ677" s="31"/>
      <c r="BK677" s="31"/>
      <c r="BL677" s="31"/>
      <c r="BM677" s="31"/>
      <c r="BN677" s="31"/>
      <c r="BO677" s="31"/>
      <c r="BP677" s="31"/>
      <c r="BQ677" s="31"/>
      <c r="BR677" s="31"/>
      <c r="BS677" s="31"/>
      <c r="BT677" s="31"/>
    </row>
    <row r="678">
      <c r="A678" s="118"/>
      <c r="B678" s="61"/>
      <c r="C678" s="71"/>
      <c r="D678" s="71"/>
      <c r="E678" s="82"/>
      <c r="F678" s="82"/>
      <c r="G678" s="71"/>
      <c r="H678" s="71"/>
      <c r="I678" s="82"/>
      <c r="J678" s="71"/>
      <c r="K678" s="71"/>
      <c r="L678" s="71"/>
      <c r="M678" s="82"/>
      <c r="N678" s="84"/>
      <c r="O678" s="71"/>
      <c r="P678" s="61"/>
      <c r="Q678" s="61"/>
      <c r="R678" s="61"/>
      <c r="S678" s="61"/>
      <c r="T678" s="119"/>
      <c r="U678" s="61"/>
      <c r="V678" s="84"/>
      <c r="W678" s="84"/>
      <c r="X678" s="84"/>
      <c r="Y678" s="82"/>
      <c r="Z678" s="84"/>
      <c r="AA678" s="84"/>
      <c r="AB678" s="84"/>
      <c r="AC678" s="84"/>
      <c r="AD678" s="84"/>
      <c r="AE678" s="84"/>
      <c r="AF678" s="84"/>
      <c r="AG678" s="84"/>
      <c r="AH678" s="31"/>
      <c r="AI678" s="31"/>
      <c r="AJ678" s="31"/>
      <c r="AK678" s="31"/>
      <c r="AL678" s="31"/>
      <c r="AM678" s="84"/>
      <c r="AN678" s="82"/>
      <c r="AO678" s="71"/>
      <c r="AP678" s="71"/>
      <c r="AQ678" s="31"/>
      <c r="AR678" s="31"/>
      <c r="AS678" s="31"/>
      <c r="AT678" s="31"/>
      <c r="AU678" s="31"/>
      <c r="AV678" s="31"/>
      <c r="AW678" s="31"/>
      <c r="AX678" s="31"/>
      <c r="AY678" s="31"/>
      <c r="AZ678" s="31"/>
      <c r="BA678" s="33"/>
      <c r="BB678" s="33"/>
      <c r="BC678" s="31"/>
      <c r="BD678" s="31"/>
      <c r="BE678" s="31"/>
      <c r="BF678" s="31"/>
      <c r="BG678" s="31"/>
      <c r="BH678" s="31"/>
      <c r="BI678" s="31"/>
      <c r="BJ678" s="31"/>
      <c r="BK678" s="31"/>
      <c r="BL678" s="31"/>
      <c r="BM678" s="31"/>
      <c r="BN678" s="31"/>
      <c r="BO678" s="31"/>
      <c r="BP678" s="31"/>
      <c r="BQ678" s="31"/>
      <c r="BR678" s="31"/>
      <c r="BS678" s="31"/>
      <c r="BT678" s="31"/>
    </row>
    <row r="679">
      <c r="A679" s="118"/>
      <c r="B679" s="61"/>
      <c r="C679" s="71"/>
      <c r="D679" s="71"/>
      <c r="E679" s="82"/>
      <c r="F679" s="82"/>
      <c r="G679" s="71"/>
      <c r="H679" s="71"/>
      <c r="I679" s="82"/>
      <c r="J679" s="71"/>
      <c r="K679" s="71"/>
      <c r="L679" s="71"/>
      <c r="M679" s="82"/>
      <c r="N679" s="84"/>
      <c r="O679" s="71"/>
      <c r="P679" s="61"/>
      <c r="Q679" s="61"/>
      <c r="R679" s="61"/>
      <c r="S679" s="61"/>
      <c r="T679" s="119"/>
      <c r="U679" s="61"/>
      <c r="V679" s="84"/>
      <c r="W679" s="84"/>
      <c r="X679" s="84"/>
      <c r="Y679" s="82"/>
      <c r="Z679" s="84"/>
      <c r="AA679" s="84"/>
      <c r="AB679" s="84"/>
      <c r="AC679" s="84"/>
      <c r="AD679" s="84"/>
      <c r="AE679" s="84"/>
      <c r="AF679" s="84"/>
      <c r="AG679" s="84"/>
      <c r="AH679" s="31"/>
      <c r="AI679" s="31"/>
      <c r="AJ679" s="31"/>
      <c r="AK679" s="31"/>
      <c r="AL679" s="31"/>
      <c r="AM679" s="84"/>
      <c r="AN679" s="82"/>
      <c r="AO679" s="71"/>
      <c r="AP679" s="71"/>
      <c r="AQ679" s="31"/>
      <c r="AR679" s="31"/>
      <c r="AS679" s="31"/>
      <c r="AT679" s="31"/>
      <c r="AU679" s="31"/>
      <c r="AV679" s="31"/>
      <c r="AW679" s="31"/>
      <c r="AX679" s="31"/>
      <c r="AY679" s="31"/>
      <c r="AZ679" s="31"/>
      <c r="BA679" s="33"/>
      <c r="BB679" s="33"/>
      <c r="BC679" s="31"/>
      <c r="BD679" s="31"/>
      <c r="BE679" s="31"/>
      <c r="BF679" s="31"/>
      <c r="BG679" s="31"/>
      <c r="BH679" s="31"/>
      <c r="BI679" s="31"/>
      <c r="BJ679" s="31"/>
      <c r="BK679" s="31"/>
      <c r="BL679" s="31"/>
      <c r="BM679" s="31"/>
      <c r="BN679" s="31"/>
      <c r="BO679" s="31"/>
      <c r="BP679" s="31"/>
      <c r="BQ679" s="31"/>
      <c r="BR679" s="31"/>
      <c r="BS679" s="31"/>
      <c r="BT679" s="31"/>
    </row>
    <row r="680">
      <c r="A680" s="118"/>
      <c r="B680" s="61"/>
      <c r="C680" s="71"/>
      <c r="D680" s="71"/>
      <c r="E680" s="82"/>
      <c r="F680" s="82"/>
      <c r="G680" s="71"/>
      <c r="H680" s="71"/>
      <c r="I680" s="82"/>
      <c r="J680" s="71"/>
      <c r="K680" s="71"/>
      <c r="L680" s="71"/>
      <c r="M680" s="82"/>
      <c r="N680" s="84"/>
      <c r="O680" s="71"/>
      <c r="P680" s="61"/>
      <c r="Q680" s="61"/>
      <c r="R680" s="61"/>
      <c r="S680" s="61"/>
      <c r="T680" s="119"/>
      <c r="U680" s="61"/>
      <c r="V680" s="84"/>
      <c r="W680" s="84"/>
      <c r="X680" s="84"/>
      <c r="Y680" s="82"/>
      <c r="Z680" s="84"/>
      <c r="AA680" s="84"/>
      <c r="AB680" s="84"/>
      <c r="AC680" s="84"/>
      <c r="AD680" s="84"/>
      <c r="AE680" s="84"/>
      <c r="AF680" s="84"/>
      <c r="AG680" s="84"/>
      <c r="AH680" s="31"/>
      <c r="AI680" s="31"/>
      <c r="AJ680" s="31"/>
      <c r="AK680" s="31"/>
      <c r="AL680" s="31"/>
      <c r="AM680" s="84"/>
      <c r="AN680" s="82"/>
      <c r="AO680" s="71"/>
      <c r="AP680" s="71"/>
      <c r="AQ680" s="31"/>
      <c r="AR680" s="31"/>
      <c r="AS680" s="31"/>
      <c r="AT680" s="31"/>
      <c r="AU680" s="31"/>
      <c r="AV680" s="31"/>
      <c r="AW680" s="31"/>
      <c r="AX680" s="31"/>
      <c r="AY680" s="31"/>
      <c r="AZ680" s="31"/>
      <c r="BA680" s="33"/>
      <c r="BB680" s="33"/>
      <c r="BC680" s="31"/>
      <c r="BD680" s="31"/>
      <c r="BE680" s="31"/>
      <c r="BF680" s="31"/>
      <c r="BG680" s="31"/>
      <c r="BH680" s="31"/>
      <c r="BI680" s="31"/>
      <c r="BJ680" s="31"/>
      <c r="BK680" s="31"/>
      <c r="BL680" s="31"/>
      <c r="BM680" s="31"/>
      <c r="BN680" s="31"/>
      <c r="BO680" s="31"/>
      <c r="BP680" s="31"/>
      <c r="BQ680" s="31"/>
      <c r="BR680" s="31"/>
      <c r="BS680" s="31"/>
      <c r="BT680" s="31"/>
    </row>
    <row r="681">
      <c r="A681" s="118"/>
      <c r="B681" s="61"/>
      <c r="C681" s="71"/>
      <c r="D681" s="71"/>
      <c r="E681" s="82"/>
      <c r="F681" s="82"/>
      <c r="G681" s="71"/>
      <c r="H681" s="71"/>
      <c r="I681" s="82"/>
      <c r="J681" s="71"/>
      <c r="K681" s="71"/>
      <c r="L681" s="71"/>
      <c r="M681" s="82"/>
      <c r="N681" s="84"/>
      <c r="O681" s="71"/>
      <c r="P681" s="61"/>
      <c r="Q681" s="61"/>
      <c r="R681" s="61"/>
      <c r="S681" s="61"/>
      <c r="T681" s="119"/>
      <c r="U681" s="61"/>
      <c r="V681" s="84"/>
      <c r="W681" s="84"/>
      <c r="X681" s="84"/>
      <c r="Y681" s="82"/>
      <c r="Z681" s="84"/>
      <c r="AA681" s="84"/>
      <c r="AB681" s="84"/>
      <c r="AC681" s="84"/>
      <c r="AD681" s="84"/>
      <c r="AE681" s="84"/>
      <c r="AF681" s="84"/>
      <c r="AG681" s="84"/>
      <c r="AH681" s="31"/>
      <c r="AI681" s="31"/>
      <c r="AJ681" s="31"/>
      <c r="AK681" s="31"/>
      <c r="AL681" s="31"/>
      <c r="AM681" s="84"/>
      <c r="AN681" s="82"/>
      <c r="AO681" s="71"/>
      <c r="AP681" s="71"/>
      <c r="AQ681" s="31"/>
      <c r="AR681" s="31"/>
      <c r="AS681" s="31"/>
      <c r="AT681" s="31"/>
      <c r="AU681" s="31"/>
      <c r="AV681" s="31"/>
      <c r="AW681" s="31"/>
      <c r="AX681" s="31"/>
      <c r="AY681" s="31"/>
      <c r="AZ681" s="31"/>
      <c r="BA681" s="33"/>
      <c r="BB681" s="33"/>
      <c r="BC681" s="31"/>
      <c r="BD681" s="31"/>
      <c r="BE681" s="31"/>
      <c r="BF681" s="31"/>
      <c r="BG681" s="31"/>
      <c r="BH681" s="31"/>
      <c r="BI681" s="31"/>
      <c r="BJ681" s="31"/>
      <c r="BK681" s="31"/>
      <c r="BL681" s="31"/>
      <c r="BM681" s="31"/>
      <c r="BN681" s="31"/>
      <c r="BO681" s="31"/>
      <c r="BP681" s="31"/>
      <c r="BQ681" s="31"/>
      <c r="BR681" s="31"/>
      <c r="BS681" s="31"/>
      <c r="BT681" s="31"/>
    </row>
    <row r="682">
      <c r="A682" s="118"/>
      <c r="B682" s="61"/>
      <c r="C682" s="71"/>
      <c r="D682" s="71"/>
      <c r="E682" s="82"/>
      <c r="F682" s="82"/>
      <c r="G682" s="71"/>
      <c r="H682" s="71"/>
      <c r="I682" s="82"/>
      <c r="J682" s="71"/>
      <c r="K682" s="71"/>
      <c r="L682" s="71"/>
      <c r="M682" s="82"/>
      <c r="N682" s="84"/>
      <c r="O682" s="71"/>
      <c r="P682" s="61"/>
      <c r="Q682" s="61"/>
      <c r="R682" s="61"/>
      <c r="S682" s="61"/>
      <c r="T682" s="119"/>
      <c r="U682" s="61"/>
      <c r="V682" s="84"/>
      <c r="W682" s="84"/>
      <c r="X682" s="84"/>
      <c r="Y682" s="82"/>
      <c r="Z682" s="84"/>
      <c r="AA682" s="84"/>
      <c r="AB682" s="84"/>
      <c r="AC682" s="84"/>
      <c r="AD682" s="84"/>
      <c r="AE682" s="84"/>
      <c r="AF682" s="84"/>
      <c r="AG682" s="84"/>
      <c r="AH682" s="31"/>
      <c r="AI682" s="31"/>
      <c r="AJ682" s="31"/>
      <c r="AK682" s="31"/>
      <c r="AL682" s="31"/>
      <c r="AM682" s="84"/>
      <c r="AN682" s="82"/>
      <c r="AO682" s="71"/>
      <c r="AP682" s="71"/>
      <c r="AQ682" s="31"/>
      <c r="AR682" s="31"/>
      <c r="AS682" s="31"/>
      <c r="AT682" s="31"/>
      <c r="AU682" s="31"/>
      <c r="AV682" s="31"/>
      <c r="AW682" s="31"/>
      <c r="AX682" s="31"/>
      <c r="AY682" s="31"/>
      <c r="AZ682" s="31"/>
      <c r="BA682" s="33"/>
      <c r="BB682" s="33"/>
      <c r="BC682" s="31"/>
      <c r="BD682" s="31"/>
      <c r="BE682" s="31"/>
      <c r="BF682" s="31"/>
      <c r="BG682" s="31"/>
      <c r="BH682" s="31"/>
      <c r="BI682" s="31"/>
      <c r="BJ682" s="31"/>
      <c r="BK682" s="31"/>
      <c r="BL682" s="31"/>
      <c r="BM682" s="31"/>
      <c r="BN682" s="31"/>
      <c r="BO682" s="31"/>
      <c r="BP682" s="31"/>
      <c r="BQ682" s="31"/>
      <c r="BR682" s="31"/>
      <c r="BS682" s="31"/>
      <c r="BT682" s="31"/>
    </row>
    <row r="683">
      <c r="A683" s="118"/>
      <c r="B683" s="61"/>
      <c r="C683" s="71"/>
      <c r="D683" s="71"/>
      <c r="E683" s="82"/>
      <c r="F683" s="82"/>
      <c r="G683" s="71"/>
      <c r="H683" s="71"/>
      <c r="I683" s="82"/>
      <c r="J683" s="71"/>
      <c r="K683" s="71"/>
      <c r="L683" s="71"/>
      <c r="M683" s="82"/>
      <c r="N683" s="84"/>
      <c r="O683" s="71"/>
      <c r="P683" s="61"/>
      <c r="Q683" s="61"/>
      <c r="R683" s="61"/>
      <c r="S683" s="61"/>
      <c r="T683" s="119"/>
      <c r="U683" s="61"/>
      <c r="V683" s="84"/>
      <c r="W683" s="84"/>
      <c r="X683" s="84"/>
      <c r="Y683" s="82"/>
      <c r="Z683" s="84"/>
      <c r="AA683" s="84"/>
      <c r="AB683" s="84"/>
      <c r="AC683" s="84"/>
      <c r="AD683" s="84"/>
      <c r="AE683" s="84"/>
      <c r="AF683" s="84"/>
      <c r="AG683" s="84"/>
      <c r="AH683" s="31"/>
      <c r="AI683" s="31"/>
      <c r="AJ683" s="31"/>
      <c r="AK683" s="31"/>
      <c r="AL683" s="31"/>
      <c r="AM683" s="84"/>
      <c r="AN683" s="82"/>
      <c r="AO683" s="71"/>
      <c r="AP683" s="71"/>
      <c r="AQ683" s="31"/>
      <c r="AR683" s="31"/>
      <c r="AS683" s="31"/>
      <c r="AT683" s="31"/>
      <c r="AU683" s="31"/>
      <c r="AV683" s="31"/>
      <c r="AW683" s="31"/>
      <c r="AX683" s="31"/>
      <c r="AY683" s="31"/>
      <c r="AZ683" s="31"/>
      <c r="BA683" s="33"/>
      <c r="BB683" s="33"/>
      <c r="BC683" s="31"/>
      <c r="BD683" s="31"/>
      <c r="BE683" s="31"/>
      <c r="BF683" s="31"/>
      <c r="BG683" s="31"/>
      <c r="BH683" s="31"/>
      <c r="BI683" s="31"/>
      <c r="BJ683" s="31"/>
      <c r="BK683" s="31"/>
      <c r="BL683" s="31"/>
      <c r="BM683" s="31"/>
      <c r="BN683" s="31"/>
      <c r="BO683" s="31"/>
      <c r="BP683" s="31"/>
      <c r="BQ683" s="31"/>
      <c r="BR683" s="31"/>
      <c r="BS683" s="31"/>
      <c r="BT683" s="31"/>
    </row>
    <row r="684">
      <c r="A684" s="118"/>
      <c r="B684" s="61"/>
      <c r="C684" s="71"/>
      <c r="D684" s="71"/>
      <c r="E684" s="82"/>
      <c r="F684" s="82"/>
      <c r="G684" s="71"/>
      <c r="H684" s="71"/>
      <c r="I684" s="82"/>
      <c r="J684" s="71"/>
      <c r="K684" s="71"/>
      <c r="L684" s="71"/>
      <c r="M684" s="82"/>
      <c r="N684" s="84"/>
      <c r="O684" s="71"/>
      <c r="P684" s="61"/>
      <c r="Q684" s="61"/>
      <c r="R684" s="61"/>
      <c r="S684" s="61"/>
      <c r="T684" s="119"/>
      <c r="U684" s="61"/>
      <c r="V684" s="84"/>
      <c r="W684" s="84"/>
      <c r="X684" s="84"/>
      <c r="Y684" s="82"/>
      <c r="Z684" s="84"/>
      <c r="AA684" s="84"/>
      <c r="AB684" s="84"/>
      <c r="AC684" s="84"/>
      <c r="AD684" s="84"/>
      <c r="AE684" s="84"/>
      <c r="AF684" s="84"/>
      <c r="AG684" s="84"/>
      <c r="AH684" s="31"/>
      <c r="AI684" s="31"/>
      <c r="AJ684" s="31"/>
      <c r="AK684" s="31"/>
      <c r="AL684" s="31"/>
      <c r="AM684" s="84"/>
      <c r="AN684" s="82"/>
      <c r="AO684" s="71"/>
      <c r="AP684" s="71"/>
      <c r="AQ684" s="31"/>
      <c r="AR684" s="31"/>
      <c r="AS684" s="31"/>
      <c r="AT684" s="31"/>
      <c r="AU684" s="31"/>
      <c r="AV684" s="31"/>
      <c r="AW684" s="31"/>
      <c r="AX684" s="31"/>
      <c r="AY684" s="31"/>
      <c r="AZ684" s="31"/>
      <c r="BA684" s="33"/>
      <c r="BB684" s="33"/>
      <c r="BC684" s="31"/>
      <c r="BD684" s="31"/>
      <c r="BE684" s="31"/>
      <c r="BF684" s="31"/>
      <c r="BG684" s="31"/>
      <c r="BH684" s="31"/>
      <c r="BI684" s="31"/>
      <c r="BJ684" s="31"/>
      <c r="BK684" s="31"/>
      <c r="BL684" s="31"/>
      <c r="BM684" s="31"/>
      <c r="BN684" s="31"/>
      <c r="BO684" s="31"/>
      <c r="BP684" s="31"/>
      <c r="BQ684" s="31"/>
      <c r="BR684" s="31"/>
      <c r="BS684" s="31"/>
      <c r="BT684" s="31"/>
    </row>
    <row r="685">
      <c r="A685" s="118"/>
      <c r="B685" s="61"/>
      <c r="C685" s="71"/>
      <c r="D685" s="71"/>
      <c r="E685" s="82"/>
      <c r="F685" s="82"/>
      <c r="G685" s="71"/>
      <c r="H685" s="71"/>
      <c r="I685" s="82"/>
      <c r="J685" s="71"/>
      <c r="K685" s="71"/>
      <c r="L685" s="71"/>
      <c r="M685" s="82"/>
      <c r="N685" s="84"/>
      <c r="O685" s="71"/>
      <c r="P685" s="61"/>
      <c r="Q685" s="61"/>
      <c r="R685" s="61"/>
      <c r="S685" s="61"/>
      <c r="T685" s="119"/>
      <c r="U685" s="61"/>
      <c r="V685" s="84"/>
      <c r="W685" s="84"/>
      <c r="X685" s="84"/>
      <c r="Y685" s="82"/>
      <c r="Z685" s="84"/>
      <c r="AA685" s="84"/>
      <c r="AB685" s="84"/>
      <c r="AC685" s="84"/>
      <c r="AD685" s="84"/>
      <c r="AE685" s="84"/>
      <c r="AF685" s="84"/>
      <c r="AG685" s="84"/>
      <c r="AH685" s="31"/>
      <c r="AI685" s="31"/>
      <c r="AJ685" s="31"/>
      <c r="AK685" s="31"/>
      <c r="AL685" s="31"/>
      <c r="AM685" s="84"/>
      <c r="AN685" s="82"/>
      <c r="AO685" s="71"/>
      <c r="AP685" s="71"/>
      <c r="AQ685" s="31"/>
      <c r="AR685" s="31"/>
      <c r="AS685" s="31"/>
      <c r="AT685" s="31"/>
      <c r="AU685" s="31"/>
      <c r="AV685" s="31"/>
      <c r="AW685" s="31"/>
      <c r="AX685" s="31"/>
      <c r="AY685" s="31"/>
      <c r="AZ685" s="31"/>
      <c r="BA685" s="33"/>
      <c r="BB685" s="33"/>
      <c r="BC685" s="31"/>
      <c r="BD685" s="31"/>
      <c r="BE685" s="31"/>
      <c r="BF685" s="31"/>
      <c r="BG685" s="31"/>
      <c r="BH685" s="31"/>
      <c r="BI685" s="31"/>
      <c r="BJ685" s="31"/>
      <c r="BK685" s="31"/>
      <c r="BL685" s="31"/>
      <c r="BM685" s="31"/>
      <c r="BN685" s="31"/>
      <c r="BO685" s="31"/>
      <c r="BP685" s="31"/>
      <c r="BQ685" s="31"/>
      <c r="BR685" s="31"/>
      <c r="BS685" s="31"/>
      <c r="BT685" s="31"/>
    </row>
    <row r="686">
      <c r="A686" s="118"/>
      <c r="B686" s="61"/>
      <c r="C686" s="71"/>
      <c r="D686" s="71"/>
      <c r="E686" s="82"/>
      <c r="F686" s="82"/>
      <c r="G686" s="71"/>
      <c r="H686" s="71"/>
      <c r="I686" s="82"/>
      <c r="J686" s="71"/>
      <c r="K686" s="71"/>
      <c r="L686" s="71"/>
      <c r="M686" s="82"/>
      <c r="N686" s="84"/>
      <c r="O686" s="71"/>
      <c r="P686" s="61"/>
      <c r="Q686" s="61"/>
      <c r="R686" s="61"/>
      <c r="S686" s="61"/>
      <c r="T686" s="119"/>
      <c r="U686" s="61"/>
      <c r="V686" s="84"/>
      <c r="W686" s="84"/>
      <c r="X686" s="84"/>
      <c r="Y686" s="82"/>
      <c r="Z686" s="84"/>
      <c r="AA686" s="84"/>
      <c r="AB686" s="84"/>
      <c r="AC686" s="84"/>
      <c r="AD686" s="84"/>
      <c r="AE686" s="84"/>
      <c r="AF686" s="84"/>
      <c r="AG686" s="84"/>
      <c r="AH686" s="31"/>
      <c r="AI686" s="31"/>
      <c r="AJ686" s="31"/>
      <c r="AK686" s="31"/>
      <c r="AL686" s="31"/>
      <c r="AM686" s="84"/>
      <c r="AN686" s="82"/>
      <c r="AO686" s="71"/>
      <c r="AP686" s="71"/>
      <c r="AQ686" s="31"/>
      <c r="AR686" s="31"/>
      <c r="AS686" s="31"/>
      <c r="AT686" s="31"/>
      <c r="AU686" s="31"/>
      <c r="AV686" s="31"/>
      <c r="AW686" s="31"/>
      <c r="AX686" s="31"/>
      <c r="AY686" s="31"/>
      <c r="AZ686" s="31"/>
      <c r="BA686" s="33"/>
      <c r="BB686" s="33"/>
      <c r="BC686" s="31"/>
      <c r="BD686" s="31"/>
      <c r="BE686" s="31"/>
      <c r="BF686" s="31"/>
      <c r="BG686" s="31"/>
      <c r="BH686" s="31"/>
      <c r="BI686" s="31"/>
      <c r="BJ686" s="31"/>
      <c r="BK686" s="31"/>
      <c r="BL686" s="31"/>
      <c r="BM686" s="31"/>
      <c r="BN686" s="31"/>
      <c r="BO686" s="31"/>
      <c r="BP686" s="31"/>
      <c r="BQ686" s="31"/>
      <c r="BR686" s="31"/>
      <c r="BS686" s="31"/>
      <c r="BT686" s="31"/>
    </row>
    <row r="687">
      <c r="A687" s="118"/>
      <c r="B687" s="61"/>
      <c r="C687" s="71"/>
      <c r="D687" s="71"/>
      <c r="E687" s="82"/>
      <c r="F687" s="82"/>
      <c r="G687" s="71"/>
      <c r="H687" s="71"/>
      <c r="I687" s="82"/>
      <c r="J687" s="71"/>
      <c r="K687" s="71"/>
      <c r="L687" s="71"/>
      <c r="M687" s="82"/>
      <c r="N687" s="84"/>
      <c r="O687" s="71"/>
      <c r="P687" s="61"/>
      <c r="Q687" s="61"/>
      <c r="R687" s="61"/>
      <c r="S687" s="61"/>
      <c r="T687" s="119"/>
      <c r="U687" s="61"/>
      <c r="V687" s="84"/>
      <c r="W687" s="84"/>
      <c r="X687" s="84"/>
      <c r="Y687" s="82"/>
      <c r="Z687" s="84"/>
      <c r="AA687" s="84"/>
      <c r="AB687" s="84"/>
      <c r="AC687" s="84"/>
      <c r="AD687" s="84"/>
      <c r="AE687" s="84"/>
      <c r="AF687" s="84"/>
      <c r="AG687" s="84"/>
      <c r="AH687" s="31"/>
      <c r="AI687" s="31"/>
      <c r="AJ687" s="31"/>
      <c r="AK687" s="31"/>
      <c r="AL687" s="31"/>
      <c r="AM687" s="84"/>
      <c r="AN687" s="82"/>
      <c r="AO687" s="71"/>
      <c r="AP687" s="71"/>
      <c r="AQ687" s="31"/>
      <c r="AR687" s="31"/>
      <c r="AS687" s="31"/>
      <c r="AT687" s="31"/>
      <c r="AU687" s="31"/>
      <c r="AV687" s="31"/>
      <c r="AW687" s="31"/>
      <c r="AX687" s="31"/>
      <c r="AY687" s="31"/>
      <c r="AZ687" s="31"/>
      <c r="BA687" s="33"/>
      <c r="BB687" s="33"/>
      <c r="BC687" s="31"/>
      <c r="BD687" s="31"/>
      <c r="BE687" s="31"/>
      <c r="BF687" s="31"/>
      <c r="BG687" s="31"/>
      <c r="BH687" s="31"/>
      <c r="BI687" s="31"/>
      <c r="BJ687" s="31"/>
      <c r="BK687" s="31"/>
      <c r="BL687" s="31"/>
      <c r="BM687" s="31"/>
      <c r="BN687" s="31"/>
      <c r="BO687" s="31"/>
      <c r="BP687" s="31"/>
      <c r="BQ687" s="31"/>
      <c r="BR687" s="31"/>
      <c r="BS687" s="31"/>
      <c r="BT687" s="31"/>
    </row>
    <row r="688">
      <c r="A688" s="118"/>
      <c r="B688" s="61"/>
      <c r="C688" s="71"/>
      <c r="D688" s="71"/>
      <c r="E688" s="82"/>
      <c r="F688" s="82"/>
      <c r="G688" s="71"/>
      <c r="H688" s="71"/>
      <c r="I688" s="82"/>
      <c r="J688" s="71"/>
      <c r="K688" s="71"/>
      <c r="L688" s="71"/>
      <c r="M688" s="82"/>
      <c r="N688" s="84"/>
      <c r="O688" s="71"/>
      <c r="P688" s="61"/>
      <c r="Q688" s="61"/>
      <c r="R688" s="61"/>
      <c r="S688" s="61"/>
      <c r="T688" s="119"/>
      <c r="U688" s="61"/>
      <c r="V688" s="84"/>
      <c r="W688" s="84"/>
      <c r="X688" s="84"/>
      <c r="Y688" s="82"/>
      <c r="Z688" s="84"/>
      <c r="AA688" s="84"/>
      <c r="AB688" s="84"/>
      <c r="AC688" s="84"/>
      <c r="AD688" s="84"/>
      <c r="AE688" s="84"/>
      <c r="AF688" s="84"/>
      <c r="AG688" s="84"/>
      <c r="AH688" s="31"/>
      <c r="AI688" s="31"/>
      <c r="AJ688" s="31"/>
      <c r="AK688" s="31"/>
      <c r="AL688" s="31"/>
      <c r="AM688" s="84"/>
      <c r="AN688" s="82"/>
      <c r="AO688" s="71"/>
      <c r="AP688" s="71"/>
      <c r="AQ688" s="31"/>
      <c r="AR688" s="31"/>
      <c r="AS688" s="31"/>
      <c r="AT688" s="31"/>
      <c r="AU688" s="31"/>
      <c r="AV688" s="31"/>
      <c r="AW688" s="31"/>
      <c r="AX688" s="31"/>
      <c r="AY688" s="31"/>
      <c r="AZ688" s="31"/>
      <c r="BA688" s="33"/>
      <c r="BB688" s="33"/>
      <c r="BC688" s="31"/>
      <c r="BD688" s="31"/>
      <c r="BE688" s="31"/>
      <c r="BF688" s="31"/>
      <c r="BG688" s="31"/>
      <c r="BH688" s="31"/>
      <c r="BI688" s="31"/>
      <c r="BJ688" s="31"/>
      <c r="BK688" s="31"/>
      <c r="BL688" s="31"/>
      <c r="BM688" s="31"/>
      <c r="BN688" s="31"/>
      <c r="BO688" s="31"/>
      <c r="BP688" s="31"/>
      <c r="BQ688" s="31"/>
      <c r="BR688" s="31"/>
      <c r="BS688" s="31"/>
      <c r="BT688" s="31"/>
    </row>
    <row r="689">
      <c r="A689" s="118"/>
      <c r="B689" s="61"/>
      <c r="C689" s="71"/>
      <c r="D689" s="71"/>
      <c r="E689" s="82"/>
      <c r="F689" s="82"/>
      <c r="G689" s="71"/>
      <c r="H689" s="71"/>
      <c r="I689" s="82"/>
      <c r="J689" s="71"/>
      <c r="K689" s="71"/>
      <c r="L689" s="71"/>
      <c r="M689" s="82"/>
      <c r="N689" s="84"/>
      <c r="O689" s="71"/>
      <c r="P689" s="61"/>
      <c r="Q689" s="61"/>
      <c r="R689" s="61"/>
      <c r="S689" s="61"/>
      <c r="T689" s="119"/>
      <c r="U689" s="61"/>
      <c r="V689" s="84"/>
      <c r="W689" s="84"/>
      <c r="X689" s="84"/>
      <c r="Y689" s="82"/>
      <c r="Z689" s="84"/>
      <c r="AA689" s="84"/>
      <c r="AB689" s="84"/>
      <c r="AC689" s="84"/>
      <c r="AD689" s="84"/>
      <c r="AE689" s="84"/>
      <c r="AF689" s="84"/>
      <c r="AG689" s="84"/>
      <c r="AH689" s="31"/>
      <c r="AI689" s="31"/>
      <c r="AJ689" s="31"/>
      <c r="AK689" s="31"/>
      <c r="AL689" s="31"/>
      <c r="AM689" s="84"/>
      <c r="AN689" s="82"/>
      <c r="AO689" s="71"/>
      <c r="AP689" s="71"/>
      <c r="AQ689" s="31"/>
      <c r="AR689" s="31"/>
      <c r="AS689" s="31"/>
      <c r="AT689" s="31"/>
      <c r="AU689" s="31"/>
      <c r="AV689" s="31"/>
      <c r="AW689" s="31"/>
      <c r="AX689" s="31"/>
      <c r="AY689" s="31"/>
      <c r="AZ689" s="31"/>
      <c r="BA689" s="33"/>
      <c r="BB689" s="33"/>
      <c r="BC689" s="31"/>
      <c r="BD689" s="31"/>
      <c r="BE689" s="31"/>
      <c r="BF689" s="31"/>
      <c r="BG689" s="31"/>
      <c r="BH689" s="31"/>
      <c r="BI689" s="31"/>
      <c r="BJ689" s="31"/>
      <c r="BK689" s="31"/>
      <c r="BL689" s="31"/>
      <c r="BM689" s="31"/>
      <c r="BN689" s="31"/>
      <c r="BO689" s="31"/>
      <c r="BP689" s="31"/>
      <c r="BQ689" s="31"/>
      <c r="BR689" s="31"/>
      <c r="BS689" s="31"/>
      <c r="BT689" s="31"/>
    </row>
    <row r="690">
      <c r="A690" s="118"/>
      <c r="B690" s="61"/>
      <c r="C690" s="71"/>
      <c r="D690" s="71"/>
      <c r="E690" s="82"/>
      <c r="F690" s="82"/>
      <c r="G690" s="71"/>
      <c r="H690" s="71"/>
      <c r="I690" s="82"/>
      <c r="J690" s="71"/>
      <c r="K690" s="71"/>
      <c r="L690" s="71"/>
      <c r="M690" s="82"/>
      <c r="N690" s="84"/>
      <c r="O690" s="71"/>
      <c r="P690" s="61"/>
      <c r="Q690" s="61"/>
      <c r="R690" s="61"/>
      <c r="S690" s="61"/>
      <c r="T690" s="119"/>
      <c r="U690" s="61"/>
      <c r="V690" s="84"/>
      <c r="W690" s="84"/>
      <c r="X690" s="84"/>
      <c r="Y690" s="82"/>
      <c r="Z690" s="84"/>
      <c r="AA690" s="84"/>
      <c r="AB690" s="84"/>
      <c r="AC690" s="84"/>
      <c r="AD690" s="84"/>
      <c r="AE690" s="84"/>
      <c r="AF690" s="84"/>
      <c r="AG690" s="84"/>
      <c r="AH690" s="31"/>
      <c r="AI690" s="31"/>
      <c r="AJ690" s="31"/>
      <c r="AK690" s="31"/>
      <c r="AL690" s="31"/>
      <c r="AM690" s="84"/>
      <c r="AN690" s="82"/>
      <c r="AO690" s="71"/>
      <c r="AP690" s="71"/>
      <c r="AQ690" s="31"/>
      <c r="AR690" s="31"/>
      <c r="AS690" s="31"/>
      <c r="AT690" s="31"/>
      <c r="AU690" s="31"/>
      <c r="AV690" s="31"/>
      <c r="AW690" s="31"/>
      <c r="AX690" s="31"/>
      <c r="AY690" s="31"/>
      <c r="AZ690" s="31"/>
      <c r="BA690" s="33"/>
      <c r="BB690" s="33"/>
      <c r="BC690" s="31"/>
      <c r="BD690" s="31"/>
      <c r="BE690" s="31"/>
      <c r="BF690" s="31"/>
      <c r="BG690" s="31"/>
      <c r="BH690" s="31"/>
      <c r="BI690" s="31"/>
      <c r="BJ690" s="31"/>
      <c r="BK690" s="31"/>
      <c r="BL690" s="31"/>
      <c r="BM690" s="31"/>
      <c r="BN690" s="31"/>
      <c r="BO690" s="31"/>
      <c r="BP690" s="31"/>
      <c r="BQ690" s="31"/>
      <c r="BR690" s="31"/>
      <c r="BS690" s="31"/>
      <c r="BT690" s="31"/>
    </row>
    <row r="691">
      <c r="A691" s="118"/>
      <c r="B691" s="61"/>
      <c r="C691" s="71"/>
      <c r="D691" s="71"/>
      <c r="E691" s="82"/>
      <c r="F691" s="82"/>
      <c r="G691" s="71"/>
      <c r="H691" s="71"/>
      <c r="I691" s="82"/>
      <c r="J691" s="71"/>
      <c r="K691" s="71"/>
      <c r="L691" s="71"/>
      <c r="M691" s="82"/>
      <c r="N691" s="84"/>
      <c r="O691" s="71"/>
      <c r="P691" s="61"/>
      <c r="Q691" s="61"/>
      <c r="R691" s="61"/>
      <c r="S691" s="61"/>
      <c r="T691" s="119"/>
      <c r="U691" s="61"/>
      <c r="V691" s="84"/>
      <c r="W691" s="84"/>
      <c r="X691" s="84"/>
      <c r="Y691" s="82"/>
      <c r="Z691" s="84"/>
      <c r="AA691" s="84"/>
      <c r="AB691" s="84"/>
      <c r="AC691" s="84"/>
      <c r="AD691" s="84"/>
      <c r="AE691" s="84"/>
      <c r="AF691" s="84"/>
      <c r="AG691" s="84"/>
      <c r="AH691" s="31"/>
      <c r="AI691" s="31"/>
      <c r="AJ691" s="31"/>
      <c r="AK691" s="31"/>
      <c r="AL691" s="31"/>
      <c r="AM691" s="84"/>
      <c r="AN691" s="82"/>
      <c r="AO691" s="71"/>
      <c r="AP691" s="71"/>
      <c r="AQ691" s="31"/>
      <c r="AR691" s="31"/>
      <c r="AS691" s="31"/>
      <c r="AT691" s="31"/>
      <c r="AU691" s="31"/>
      <c r="AV691" s="31"/>
      <c r="AW691" s="31"/>
      <c r="AX691" s="31"/>
      <c r="AY691" s="31"/>
      <c r="AZ691" s="31"/>
      <c r="BA691" s="33"/>
      <c r="BB691" s="33"/>
      <c r="BC691" s="31"/>
      <c r="BD691" s="31"/>
      <c r="BE691" s="31"/>
      <c r="BF691" s="31"/>
      <c r="BG691" s="31"/>
      <c r="BH691" s="31"/>
      <c r="BI691" s="31"/>
      <c r="BJ691" s="31"/>
      <c r="BK691" s="31"/>
      <c r="BL691" s="31"/>
      <c r="BM691" s="31"/>
      <c r="BN691" s="31"/>
      <c r="BO691" s="31"/>
      <c r="BP691" s="31"/>
      <c r="BQ691" s="31"/>
      <c r="BR691" s="31"/>
      <c r="BS691" s="31"/>
      <c r="BT691" s="31"/>
    </row>
    <row r="692">
      <c r="A692" s="118"/>
      <c r="B692" s="61"/>
      <c r="C692" s="71"/>
      <c r="D692" s="71"/>
      <c r="E692" s="82"/>
      <c r="F692" s="82"/>
      <c r="G692" s="71"/>
      <c r="H692" s="71"/>
      <c r="I692" s="82"/>
      <c r="J692" s="71"/>
      <c r="K692" s="71"/>
      <c r="L692" s="71"/>
      <c r="M692" s="82"/>
      <c r="N692" s="84"/>
      <c r="O692" s="71"/>
      <c r="P692" s="61"/>
      <c r="Q692" s="61"/>
      <c r="R692" s="61"/>
      <c r="S692" s="61"/>
      <c r="T692" s="119"/>
      <c r="U692" s="61"/>
      <c r="V692" s="84"/>
      <c r="W692" s="84"/>
      <c r="X692" s="84"/>
      <c r="Y692" s="82"/>
      <c r="Z692" s="84"/>
      <c r="AA692" s="84"/>
      <c r="AB692" s="84"/>
      <c r="AC692" s="84"/>
      <c r="AD692" s="84"/>
      <c r="AE692" s="84"/>
      <c r="AF692" s="84"/>
      <c r="AG692" s="84"/>
      <c r="AH692" s="31"/>
      <c r="AI692" s="31"/>
      <c r="AJ692" s="31"/>
      <c r="AK692" s="31"/>
      <c r="AL692" s="31"/>
      <c r="AM692" s="84"/>
      <c r="AN692" s="82"/>
      <c r="AO692" s="71"/>
      <c r="AP692" s="71"/>
      <c r="AQ692" s="31"/>
      <c r="AR692" s="31"/>
      <c r="AS692" s="31"/>
      <c r="AT692" s="31"/>
      <c r="AU692" s="31"/>
      <c r="AV692" s="31"/>
      <c r="AW692" s="31"/>
      <c r="AX692" s="31"/>
      <c r="AY692" s="31"/>
      <c r="AZ692" s="31"/>
      <c r="BA692" s="33"/>
      <c r="BB692" s="33"/>
      <c r="BC692" s="31"/>
      <c r="BD692" s="31"/>
      <c r="BE692" s="31"/>
      <c r="BF692" s="31"/>
      <c r="BG692" s="31"/>
      <c r="BH692" s="31"/>
      <c r="BI692" s="31"/>
      <c r="BJ692" s="31"/>
      <c r="BK692" s="31"/>
      <c r="BL692" s="31"/>
      <c r="BM692" s="31"/>
      <c r="BN692" s="31"/>
      <c r="BO692" s="31"/>
      <c r="BP692" s="31"/>
      <c r="BQ692" s="31"/>
      <c r="BR692" s="31"/>
      <c r="BS692" s="31"/>
      <c r="BT692" s="31"/>
    </row>
    <row r="693">
      <c r="A693" s="118"/>
      <c r="B693" s="61"/>
      <c r="C693" s="71"/>
      <c r="D693" s="71"/>
      <c r="E693" s="82"/>
      <c r="F693" s="82"/>
      <c r="G693" s="71"/>
      <c r="H693" s="71"/>
      <c r="I693" s="82"/>
      <c r="J693" s="71"/>
      <c r="K693" s="71"/>
      <c r="L693" s="71"/>
      <c r="M693" s="82"/>
      <c r="N693" s="84"/>
      <c r="O693" s="71"/>
      <c r="P693" s="61"/>
      <c r="Q693" s="61"/>
      <c r="R693" s="61"/>
      <c r="S693" s="61"/>
      <c r="T693" s="119"/>
      <c r="U693" s="61"/>
      <c r="V693" s="84"/>
      <c r="W693" s="84"/>
      <c r="X693" s="84"/>
      <c r="Y693" s="82"/>
      <c r="Z693" s="84"/>
      <c r="AA693" s="84"/>
      <c r="AB693" s="84"/>
      <c r="AC693" s="84"/>
      <c r="AD693" s="84"/>
      <c r="AE693" s="84"/>
      <c r="AF693" s="84"/>
      <c r="AG693" s="84"/>
      <c r="AH693" s="31"/>
      <c r="AI693" s="31"/>
      <c r="AJ693" s="31"/>
      <c r="AK693" s="31"/>
      <c r="AL693" s="31"/>
      <c r="AM693" s="84"/>
      <c r="AN693" s="82"/>
      <c r="AO693" s="71"/>
      <c r="AP693" s="71"/>
      <c r="AQ693" s="31"/>
      <c r="AR693" s="31"/>
      <c r="AS693" s="31"/>
      <c r="AT693" s="31"/>
      <c r="AU693" s="31"/>
      <c r="AV693" s="31"/>
      <c r="AW693" s="31"/>
      <c r="AX693" s="31"/>
      <c r="AY693" s="31"/>
      <c r="AZ693" s="31"/>
      <c r="BA693" s="33"/>
      <c r="BB693" s="33"/>
      <c r="BC693" s="31"/>
      <c r="BD693" s="31"/>
      <c r="BE693" s="31"/>
      <c r="BF693" s="31"/>
      <c r="BG693" s="31"/>
      <c r="BH693" s="31"/>
      <c r="BI693" s="31"/>
      <c r="BJ693" s="31"/>
      <c r="BK693" s="31"/>
      <c r="BL693" s="31"/>
      <c r="BM693" s="31"/>
      <c r="BN693" s="31"/>
      <c r="BO693" s="31"/>
      <c r="BP693" s="31"/>
      <c r="BQ693" s="31"/>
      <c r="BR693" s="31"/>
      <c r="BS693" s="31"/>
      <c r="BT693" s="31"/>
    </row>
    <row r="694">
      <c r="A694" s="118"/>
      <c r="B694" s="61"/>
      <c r="C694" s="71"/>
      <c r="D694" s="71"/>
      <c r="E694" s="82"/>
      <c r="F694" s="82"/>
      <c r="G694" s="71"/>
      <c r="H694" s="71"/>
      <c r="I694" s="82"/>
      <c r="J694" s="71"/>
      <c r="K694" s="71"/>
      <c r="L694" s="71"/>
      <c r="M694" s="82"/>
      <c r="N694" s="84"/>
      <c r="O694" s="71"/>
      <c r="P694" s="61"/>
      <c r="Q694" s="61"/>
      <c r="R694" s="61"/>
      <c r="S694" s="61"/>
      <c r="T694" s="119"/>
      <c r="U694" s="61"/>
      <c r="V694" s="84"/>
      <c r="W694" s="84"/>
      <c r="X694" s="84"/>
      <c r="Y694" s="82"/>
      <c r="Z694" s="84"/>
      <c r="AA694" s="84"/>
      <c r="AB694" s="84"/>
      <c r="AC694" s="84"/>
      <c r="AD694" s="84"/>
      <c r="AE694" s="84"/>
      <c r="AF694" s="84"/>
      <c r="AG694" s="84"/>
      <c r="AH694" s="31"/>
      <c r="AI694" s="31"/>
      <c r="AJ694" s="31"/>
      <c r="AK694" s="31"/>
      <c r="AL694" s="31"/>
      <c r="AM694" s="84"/>
      <c r="AN694" s="82"/>
      <c r="AO694" s="71"/>
      <c r="AP694" s="71"/>
      <c r="AQ694" s="31"/>
      <c r="AR694" s="31"/>
      <c r="AS694" s="31"/>
      <c r="AT694" s="31"/>
      <c r="AU694" s="31"/>
      <c r="AV694" s="31"/>
      <c r="AW694" s="31"/>
      <c r="AX694" s="31"/>
      <c r="AY694" s="31"/>
      <c r="AZ694" s="31"/>
      <c r="BA694" s="33"/>
      <c r="BB694" s="33"/>
      <c r="BC694" s="31"/>
      <c r="BD694" s="31"/>
      <c r="BE694" s="31"/>
      <c r="BF694" s="31"/>
      <c r="BG694" s="31"/>
      <c r="BH694" s="31"/>
      <c r="BI694" s="31"/>
      <c r="BJ694" s="31"/>
      <c r="BK694" s="31"/>
      <c r="BL694" s="31"/>
      <c r="BM694" s="31"/>
      <c r="BN694" s="31"/>
      <c r="BO694" s="31"/>
      <c r="BP694" s="31"/>
      <c r="BQ694" s="31"/>
      <c r="BR694" s="31"/>
      <c r="BS694" s="31"/>
      <c r="BT694" s="31"/>
    </row>
    <row r="695">
      <c r="A695" s="118"/>
      <c r="B695" s="61"/>
      <c r="C695" s="71"/>
      <c r="D695" s="71"/>
      <c r="E695" s="82"/>
      <c r="F695" s="82"/>
      <c r="G695" s="71"/>
      <c r="H695" s="71"/>
      <c r="I695" s="82"/>
      <c r="J695" s="71"/>
      <c r="K695" s="71"/>
      <c r="L695" s="71"/>
      <c r="M695" s="82"/>
      <c r="N695" s="84"/>
      <c r="O695" s="71"/>
      <c r="P695" s="61"/>
      <c r="Q695" s="61"/>
      <c r="R695" s="61"/>
      <c r="S695" s="61"/>
      <c r="T695" s="119"/>
      <c r="U695" s="61"/>
      <c r="V695" s="84"/>
      <c r="W695" s="84"/>
      <c r="X695" s="84"/>
      <c r="Y695" s="82"/>
      <c r="Z695" s="84"/>
      <c r="AA695" s="84"/>
      <c r="AB695" s="84"/>
      <c r="AC695" s="84"/>
      <c r="AD695" s="84"/>
      <c r="AE695" s="84"/>
      <c r="AF695" s="84"/>
      <c r="AG695" s="84"/>
      <c r="AH695" s="31"/>
      <c r="AI695" s="31"/>
      <c r="AJ695" s="31"/>
      <c r="AK695" s="31"/>
      <c r="AL695" s="31"/>
      <c r="AM695" s="84"/>
      <c r="AN695" s="82"/>
      <c r="AO695" s="71"/>
      <c r="AP695" s="71"/>
      <c r="AQ695" s="31"/>
      <c r="AR695" s="31"/>
      <c r="AS695" s="31"/>
      <c r="AT695" s="31"/>
      <c r="AU695" s="31"/>
      <c r="AV695" s="31"/>
      <c r="AW695" s="31"/>
      <c r="AX695" s="31"/>
      <c r="AY695" s="31"/>
      <c r="AZ695" s="31"/>
      <c r="BA695" s="33"/>
      <c r="BB695" s="33"/>
      <c r="BC695" s="31"/>
      <c r="BD695" s="31"/>
      <c r="BE695" s="31"/>
      <c r="BF695" s="31"/>
      <c r="BG695" s="31"/>
      <c r="BH695" s="31"/>
      <c r="BI695" s="31"/>
      <c r="BJ695" s="31"/>
      <c r="BK695" s="31"/>
      <c r="BL695" s="31"/>
      <c r="BM695" s="31"/>
      <c r="BN695" s="31"/>
      <c r="BO695" s="31"/>
      <c r="BP695" s="31"/>
      <c r="BQ695" s="31"/>
      <c r="BR695" s="31"/>
      <c r="BS695" s="31"/>
      <c r="BT695" s="31"/>
    </row>
    <row r="696">
      <c r="A696" s="118"/>
      <c r="B696" s="61"/>
      <c r="C696" s="71"/>
      <c r="D696" s="71"/>
      <c r="E696" s="82"/>
      <c r="F696" s="82"/>
      <c r="G696" s="71"/>
      <c r="H696" s="71"/>
      <c r="I696" s="82"/>
      <c r="J696" s="71"/>
      <c r="K696" s="71"/>
      <c r="L696" s="71"/>
      <c r="M696" s="82"/>
      <c r="N696" s="84"/>
      <c r="O696" s="71"/>
      <c r="P696" s="61"/>
      <c r="Q696" s="61"/>
      <c r="R696" s="61"/>
      <c r="S696" s="61"/>
      <c r="T696" s="119"/>
      <c r="U696" s="61"/>
      <c r="V696" s="84"/>
      <c r="W696" s="84"/>
      <c r="X696" s="84"/>
      <c r="Y696" s="82"/>
      <c r="Z696" s="84"/>
      <c r="AA696" s="84"/>
      <c r="AB696" s="84"/>
      <c r="AC696" s="84"/>
      <c r="AD696" s="84"/>
      <c r="AE696" s="84"/>
      <c r="AF696" s="84"/>
      <c r="AG696" s="84"/>
      <c r="AH696" s="31"/>
      <c r="AI696" s="31"/>
      <c r="AJ696" s="31"/>
      <c r="AK696" s="31"/>
      <c r="AL696" s="31"/>
      <c r="AM696" s="84"/>
      <c r="AN696" s="82"/>
      <c r="AO696" s="71"/>
      <c r="AP696" s="71"/>
      <c r="AQ696" s="31"/>
      <c r="AR696" s="31"/>
      <c r="AS696" s="31"/>
      <c r="AT696" s="31"/>
      <c r="AU696" s="31"/>
      <c r="AV696" s="31"/>
      <c r="AW696" s="31"/>
      <c r="AX696" s="31"/>
      <c r="AY696" s="31"/>
      <c r="AZ696" s="31"/>
      <c r="BA696" s="33"/>
      <c r="BB696" s="33"/>
      <c r="BC696" s="31"/>
      <c r="BD696" s="31"/>
      <c r="BE696" s="31"/>
      <c r="BF696" s="31"/>
      <c r="BG696" s="31"/>
      <c r="BH696" s="31"/>
      <c r="BI696" s="31"/>
      <c r="BJ696" s="31"/>
      <c r="BK696" s="31"/>
      <c r="BL696" s="31"/>
      <c r="BM696" s="31"/>
      <c r="BN696" s="31"/>
      <c r="BO696" s="31"/>
      <c r="BP696" s="31"/>
      <c r="BQ696" s="31"/>
      <c r="BR696" s="31"/>
      <c r="BS696" s="31"/>
      <c r="BT696" s="31"/>
    </row>
    <row r="697">
      <c r="A697" s="118"/>
      <c r="B697" s="61"/>
      <c r="C697" s="71"/>
      <c r="D697" s="71"/>
      <c r="E697" s="82"/>
      <c r="F697" s="82"/>
      <c r="G697" s="71"/>
      <c r="H697" s="71"/>
      <c r="I697" s="82"/>
      <c r="J697" s="71"/>
      <c r="K697" s="71"/>
      <c r="L697" s="71"/>
      <c r="M697" s="82"/>
      <c r="N697" s="84"/>
      <c r="O697" s="71"/>
      <c r="P697" s="61"/>
      <c r="Q697" s="61"/>
      <c r="R697" s="61"/>
      <c r="S697" s="61"/>
      <c r="T697" s="119"/>
      <c r="U697" s="61"/>
      <c r="V697" s="84"/>
      <c r="W697" s="84"/>
      <c r="X697" s="84"/>
      <c r="Y697" s="82"/>
      <c r="Z697" s="84"/>
      <c r="AA697" s="84"/>
      <c r="AB697" s="84"/>
      <c r="AC697" s="84"/>
      <c r="AD697" s="84"/>
      <c r="AE697" s="84"/>
      <c r="AF697" s="84"/>
      <c r="AG697" s="84"/>
      <c r="AH697" s="31"/>
      <c r="AI697" s="31"/>
      <c r="AJ697" s="31"/>
      <c r="AK697" s="31"/>
      <c r="AL697" s="31"/>
      <c r="AM697" s="84"/>
      <c r="AN697" s="82"/>
      <c r="AO697" s="71"/>
      <c r="AP697" s="71"/>
      <c r="AQ697" s="31"/>
      <c r="AR697" s="31"/>
      <c r="AS697" s="31"/>
      <c r="AT697" s="31"/>
      <c r="AU697" s="31"/>
      <c r="AV697" s="31"/>
      <c r="AW697" s="31"/>
      <c r="AX697" s="31"/>
      <c r="AY697" s="31"/>
      <c r="AZ697" s="31"/>
      <c r="BA697" s="33"/>
      <c r="BB697" s="33"/>
      <c r="BC697" s="31"/>
      <c r="BD697" s="31"/>
      <c r="BE697" s="31"/>
      <c r="BF697" s="31"/>
      <c r="BG697" s="31"/>
      <c r="BH697" s="31"/>
      <c r="BI697" s="31"/>
      <c r="BJ697" s="31"/>
      <c r="BK697" s="31"/>
      <c r="BL697" s="31"/>
      <c r="BM697" s="31"/>
      <c r="BN697" s="31"/>
      <c r="BO697" s="31"/>
      <c r="BP697" s="31"/>
      <c r="BQ697" s="31"/>
      <c r="BR697" s="31"/>
      <c r="BS697" s="31"/>
      <c r="BT697" s="31"/>
    </row>
    <row r="698">
      <c r="A698" s="118"/>
      <c r="B698" s="61"/>
      <c r="C698" s="71"/>
      <c r="D698" s="71"/>
      <c r="E698" s="82"/>
      <c r="F698" s="82"/>
      <c r="G698" s="71"/>
      <c r="H698" s="71"/>
      <c r="I698" s="82"/>
      <c r="J698" s="71"/>
      <c r="K698" s="71"/>
      <c r="L698" s="71"/>
      <c r="M698" s="82"/>
      <c r="N698" s="84"/>
      <c r="O698" s="71"/>
      <c r="P698" s="61"/>
      <c r="Q698" s="61"/>
      <c r="R698" s="61"/>
      <c r="S698" s="61"/>
      <c r="T698" s="119"/>
      <c r="U698" s="61"/>
      <c r="V698" s="84"/>
      <c r="W698" s="84"/>
      <c r="X698" s="84"/>
      <c r="Y698" s="82"/>
      <c r="Z698" s="84"/>
      <c r="AA698" s="84"/>
      <c r="AB698" s="84"/>
      <c r="AC698" s="84"/>
      <c r="AD698" s="84"/>
      <c r="AE698" s="84"/>
      <c r="AF698" s="84"/>
      <c r="AG698" s="84"/>
      <c r="AH698" s="31"/>
      <c r="AI698" s="31"/>
      <c r="AJ698" s="31"/>
      <c r="AK698" s="31"/>
      <c r="AL698" s="31"/>
      <c r="AM698" s="84"/>
      <c r="AN698" s="82"/>
      <c r="AO698" s="71"/>
      <c r="AP698" s="71"/>
      <c r="AQ698" s="31"/>
      <c r="AR698" s="31"/>
      <c r="AS698" s="31"/>
      <c r="AT698" s="31"/>
      <c r="AU698" s="31"/>
      <c r="AV698" s="31"/>
      <c r="AW698" s="31"/>
      <c r="AX698" s="31"/>
      <c r="AY698" s="31"/>
      <c r="AZ698" s="31"/>
      <c r="BA698" s="33"/>
      <c r="BB698" s="33"/>
      <c r="BC698" s="31"/>
      <c r="BD698" s="31"/>
      <c r="BE698" s="31"/>
      <c r="BF698" s="31"/>
      <c r="BG698" s="31"/>
      <c r="BH698" s="31"/>
      <c r="BI698" s="31"/>
      <c r="BJ698" s="31"/>
      <c r="BK698" s="31"/>
      <c r="BL698" s="31"/>
      <c r="BM698" s="31"/>
      <c r="BN698" s="31"/>
      <c r="BO698" s="31"/>
      <c r="BP698" s="31"/>
      <c r="BQ698" s="31"/>
      <c r="BR698" s="31"/>
      <c r="BS698" s="31"/>
      <c r="BT698" s="31"/>
    </row>
    <row r="699">
      <c r="A699" s="118"/>
      <c r="B699" s="61"/>
      <c r="C699" s="71"/>
      <c r="D699" s="71"/>
      <c r="E699" s="82"/>
      <c r="F699" s="82"/>
      <c r="G699" s="71"/>
      <c r="H699" s="71"/>
      <c r="I699" s="82"/>
      <c r="J699" s="71"/>
      <c r="K699" s="71"/>
      <c r="L699" s="71"/>
      <c r="M699" s="82"/>
      <c r="N699" s="84"/>
      <c r="O699" s="71"/>
      <c r="P699" s="61"/>
      <c r="Q699" s="61"/>
      <c r="R699" s="61"/>
      <c r="S699" s="61"/>
      <c r="T699" s="119"/>
      <c r="U699" s="61"/>
      <c r="V699" s="84"/>
      <c r="W699" s="84"/>
      <c r="X699" s="84"/>
      <c r="Y699" s="82"/>
      <c r="Z699" s="84"/>
      <c r="AA699" s="84"/>
      <c r="AB699" s="84"/>
      <c r="AC699" s="84"/>
      <c r="AD699" s="84"/>
      <c r="AE699" s="84"/>
      <c r="AF699" s="84"/>
      <c r="AG699" s="84"/>
      <c r="AH699" s="31"/>
      <c r="AI699" s="31"/>
      <c r="AJ699" s="31"/>
      <c r="AK699" s="31"/>
      <c r="AL699" s="31"/>
      <c r="AM699" s="84"/>
      <c r="AN699" s="82"/>
      <c r="AO699" s="71"/>
      <c r="AP699" s="71"/>
      <c r="AQ699" s="31"/>
      <c r="AR699" s="31"/>
      <c r="AS699" s="31"/>
      <c r="AT699" s="31"/>
      <c r="AU699" s="31"/>
      <c r="AV699" s="31"/>
      <c r="AW699" s="31"/>
      <c r="AX699" s="31"/>
      <c r="AY699" s="31"/>
      <c r="AZ699" s="31"/>
      <c r="BA699" s="33"/>
      <c r="BB699" s="33"/>
      <c r="BC699" s="31"/>
      <c r="BD699" s="31"/>
      <c r="BE699" s="31"/>
      <c r="BF699" s="31"/>
      <c r="BG699" s="31"/>
      <c r="BH699" s="31"/>
      <c r="BI699" s="31"/>
      <c r="BJ699" s="31"/>
      <c r="BK699" s="31"/>
      <c r="BL699" s="31"/>
      <c r="BM699" s="31"/>
      <c r="BN699" s="31"/>
      <c r="BO699" s="31"/>
      <c r="BP699" s="31"/>
      <c r="BQ699" s="31"/>
      <c r="BR699" s="31"/>
      <c r="BS699" s="31"/>
      <c r="BT699" s="31"/>
    </row>
    <row r="700">
      <c r="A700" s="118"/>
      <c r="B700" s="61"/>
      <c r="C700" s="71"/>
      <c r="D700" s="71"/>
      <c r="E700" s="82"/>
      <c r="F700" s="82"/>
      <c r="G700" s="71"/>
      <c r="H700" s="71"/>
      <c r="I700" s="82"/>
      <c r="J700" s="71"/>
      <c r="K700" s="71"/>
      <c r="L700" s="71"/>
      <c r="M700" s="82"/>
      <c r="N700" s="84"/>
      <c r="O700" s="71"/>
      <c r="P700" s="61"/>
      <c r="Q700" s="61"/>
      <c r="R700" s="61"/>
      <c r="S700" s="61"/>
      <c r="T700" s="119"/>
      <c r="U700" s="61"/>
      <c r="V700" s="84"/>
      <c r="W700" s="84"/>
      <c r="X700" s="84"/>
      <c r="Y700" s="82"/>
      <c r="Z700" s="84"/>
      <c r="AA700" s="84"/>
      <c r="AB700" s="84"/>
      <c r="AC700" s="84"/>
      <c r="AD700" s="84"/>
      <c r="AE700" s="84"/>
      <c r="AF700" s="84"/>
      <c r="AG700" s="84"/>
      <c r="AH700" s="31"/>
      <c r="AI700" s="31"/>
      <c r="AJ700" s="31"/>
      <c r="AK700" s="31"/>
      <c r="AL700" s="31"/>
      <c r="AM700" s="84"/>
      <c r="AN700" s="82"/>
      <c r="AO700" s="71"/>
      <c r="AP700" s="71"/>
      <c r="AQ700" s="31"/>
      <c r="AR700" s="31"/>
      <c r="AS700" s="31"/>
      <c r="AT700" s="31"/>
      <c r="AU700" s="31"/>
      <c r="AV700" s="31"/>
      <c r="AW700" s="31"/>
      <c r="AX700" s="31"/>
      <c r="AY700" s="31"/>
      <c r="AZ700" s="31"/>
      <c r="BA700" s="33"/>
      <c r="BB700" s="33"/>
      <c r="BC700" s="31"/>
      <c r="BD700" s="31"/>
      <c r="BE700" s="31"/>
      <c r="BF700" s="31"/>
      <c r="BG700" s="31"/>
      <c r="BH700" s="31"/>
      <c r="BI700" s="31"/>
      <c r="BJ700" s="31"/>
      <c r="BK700" s="31"/>
      <c r="BL700" s="31"/>
      <c r="BM700" s="31"/>
      <c r="BN700" s="31"/>
      <c r="BO700" s="31"/>
      <c r="BP700" s="31"/>
      <c r="BQ700" s="31"/>
      <c r="BR700" s="31"/>
      <c r="BS700" s="31"/>
      <c r="BT700" s="31"/>
    </row>
    <row r="701">
      <c r="A701" s="118"/>
      <c r="B701" s="61"/>
      <c r="C701" s="71"/>
      <c r="D701" s="71"/>
      <c r="E701" s="82"/>
      <c r="F701" s="82"/>
      <c r="G701" s="71"/>
      <c r="H701" s="71"/>
      <c r="I701" s="82"/>
      <c r="J701" s="71"/>
      <c r="K701" s="71"/>
      <c r="L701" s="71"/>
      <c r="M701" s="82"/>
      <c r="N701" s="84"/>
      <c r="O701" s="71"/>
      <c r="P701" s="61"/>
      <c r="Q701" s="61"/>
      <c r="R701" s="61"/>
      <c r="S701" s="61"/>
      <c r="T701" s="119"/>
      <c r="U701" s="61"/>
      <c r="V701" s="84"/>
      <c r="W701" s="84"/>
      <c r="X701" s="84"/>
      <c r="Y701" s="82"/>
      <c r="Z701" s="84"/>
      <c r="AA701" s="84"/>
      <c r="AB701" s="84"/>
      <c r="AC701" s="84"/>
      <c r="AD701" s="84"/>
      <c r="AE701" s="84"/>
      <c r="AF701" s="84"/>
      <c r="AG701" s="84"/>
      <c r="AH701" s="31"/>
      <c r="AI701" s="31"/>
      <c r="AJ701" s="31"/>
      <c r="AK701" s="31"/>
      <c r="AL701" s="31"/>
      <c r="AM701" s="84"/>
      <c r="AN701" s="82"/>
      <c r="AO701" s="71"/>
      <c r="AP701" s="71"/>
      <c r="AQ701" s="31"/>
      <c r="AR701" s="31"/>
      <c r="AS701" s="31"/>
      <c r="AT701" s="31"/>
      <c r="AU701" s="31"/>
      <c r="AV701" s="31"/>
      <c r="AW701" s="31"/>
      <c r="AX701" s="31"/>
      <c r="AY701" s="31"/>
      <c r="AZ701" s="31"/>
      <c r="BA701" s="33"/>
      <c r="BB701" s="33"/>
      <c r="BC701" s="31"/>
      <c r="BD701" s="31"/>
      <c r="BE701" s="31"/>
      <c r="BF701" s="31"/>
      <c r="BG701" s="31"/>
      <c r="BH701" s="31"/>
      <c r="BI701" s="31"/>
      <c r="BJ701" s="31"/>
      <c r="BK701" s="31"/>
      <c r="BL701" s="31"/>
      <c r="BM701" s="31"/>
      <c r="BN701" s="31"/>
      <c r="BO701" s="31"/>
      <c r="BP701" s="31"/>
      <c r="BQ701" s="31"/>
      <c r="BR701" s="31"/>
      <c r="BS701" s="31"/>
      <c r="BT701" s="31"/>
    </row>
    <row r="702">
      <c r="A702" s="118"/>
      <c r="B702" s="61"/>
      <c r="C702" s="71"/>
      <c r="D702" s="71"/>
      <c r="E702" s="82"/>
      <c r="F702" s="82"/>
      <c r="G702" s="71"/>
      <c r="H702" s="71"/>
      <c r="I702" s="82"/>
      <c r="J702" s="71"/>
      <c r="K702" s="71"/>
      <c r="L702" s="71"/>
      <c r="M702" s="82"/>
      <c r="N702" s="84"/>
      <c r="O702" s="71"/>
      <c r="P702" s="61"/>
      <c r="Q702" s="61"/>
      <c r="R702" s="61"/>
      <c r="S702" s="61"/>
      <c r="T702" s="119"/>
      <c r="U702" s="61"/>
      <c r="V702" s="84"/>
      <c r="W702" s="84"/>
      <c r="X702" s="84"/>
      <c r="Y702" s="82"/>
      <c r="Z702" s="84"/>
      <c r="AA702" s="84"/>
      <c r="AB702" s="84"/>
      <c r="AC702" s="84"/>
      <c r="AD702" s="84"/>
      <c r="AE702" s="84"/>
      <c r="AF702" s="84"/>
      <c r="AG702" s="84"/>
      <c r="AH702" s="31"/>
      <c r="AI702" s="31"/>
      <c r="AJ702" s="31"/>
      <c r="AK702" s="31"/>
      <c r="AL702" s="31"/>
      <c r="AM702" s="84"/>
      <c r="AN702" s="82"/>
      <c r="AO702" s="71"/>
      <c r="AP702" s="71"/>
      <c r="AQ702" s="31"/>
      <c r="AR702" s="31"/>
      <c r="AS702" s="31"/>
      <c r="AT702" s="31"/>
      <c r="AU702" s="31"/>
      <c r="AV702" s="31"/>
      <c r="AW702" s="31"/>
      <c r="AX702" s="31"/>
      <c r="AY702" s="31"/>
      <c r="AZ702" s="31"/>
      <c r="BA702" s="33"/>
      <c r="BB702" s="33"/>
      <c r="BC702" s="31"/>
      <c r="BD702" s="31"/>
      <c r="BE702" s="31"/>
      <c r="BF702" s="31"/>
      <c r="BG702" s="31"/>
      <c r="BH702" s="31"/>
      <c r="BI702" s="31"/>
      <c r="BJ702" s="31"/>
      <c r="BK702" s="31"/>
      <c r="BL702" s="31"/>
      <c r="BM702" s="31"/>
      <c r="BN702" s="31"/>
      <c r="BO702" s="31"/>
      <c r="BP702" s="31"/>
      <c r="BQ702" s="31"/>
      <c r="BR702" s="31"/>
      <c r="BS702" s="31"/>
      <c r="BT702" s="31"/>
    </row>
    <row r="703">
      <c r="A703" s="118"/>
      <c r="B703" s="61"/>
      <c r="C703" s="71"/>
      <c r="D703" s="71"/>
      <c r="E703" s="82"/>
      <c r="F703" s="82"/>
      <c r="G703" s="71"/>
      <c r="H703" s="71"/>
      <c r="I703" s="82"/>
      <c r="J703" s="71"/>
      <c r="K703" s="71"/>
      <c r="L703" s="71"/>
      <c r="M703" s="82"/>
      <c r="N703" s="84"/>
      <c r="O703" s="71"/>
      <c r="P703" s="61"/>
      <c r="Q703" s="61"/>
      <c r="R703" s="61"/>
      <c r="S703" s="61"/>
      <c r="T703" s="119"/>
      <c r="U703" s="61"/>
      <c r="V703" s="84"/>
      <c r="W703" s="84"/>
      <c r="X703" s="84"/>
      <c r="Y703" s="82"/>
      <c r="Z703" s="84"/>
      <c r="AA703" s="84"/>
      <c r="AB703" s="84"/>
      <c r="AC703" s="84"/>
      <c r="AD703" s="84"/>
      <c r="AE703" s="84"/>
      <c r="AF703" s="84"/>
      <c r="AG703" s="84"/>
      <c r="AH703" s="31"/>
      <c r="AI703" s="31"/>
      <c r="AJ703" s="31"/>
      <c r="AK703" s="31"/>
      <c r="AL703" s="31"/>
      <c r="AM703" s="84"/>
      <c r="AN703" s="82"/>
      <c r="AO703" s="71"/>
      <c r="AP703" s="71"/>
      <c r="AQ703" s="31"/>
      <c r="AR703" s="31"/>
      <c r="AS703" s="31"/>
      <c r="AT703" s="31"/>
      <c r="AU703" s="31"/>
      <c r="AV703" s="31"/>
      <c r="AW703" s="31"/>
      <c r="AX703" s="31"/>
      <c r="AY703" s="31"/>
      <c r="AZ703" s="31"/>
      <c r="BA703" s="33"/>
      <c r="BB703" s="33"/>
      <c r="BC703" s="31"/>
      <c r="BD703" s="31"/>
      <c r="BE703" s="31"/>
      <c r="BF703" s="31"/>
      <c r="BG703" s="31"/>
      <c r="BH703" s="31"/>
      <c r="BI703" s="31"/>
      <c r="BJ703" s="31"/>
      <c r="BK703" s="31"/>
      <c r="BL703" s="31"/>
      <c r="BM703" s="31"/>
      <c r="BN703" s="31"/>
      <c r="BO703" s="31"/>
      <c r="BP703" s="31"/>
      <c r="BQ703" s="31"/>
      <c r="BR703" s="31"/>
      <c r="BS703" s="31"/>
      <c r="BT703" s="31"/>
    </row>
    <row r="704">
      <c r="A704" s="118"/>
      <c r="B704" s="61"/>
      <c r="C704" s="71"/>
      <c r="D704" s="71"/>
      <c r="E704" s="82"/>
      <c r="F704" s="82"/>
      <c r="G704" s="71"/>
      <c r="H704" s="71"/>
      <c r="I704" s="82"/>
      <c r="J704" s="71"/>
      <c r="K704" s="71"/>
      <c r="L704" s="71"/>
      <c r="M704" s="82"/>
      <c r="N704" s="84"/>
      <c r="O704" s="71"/>
      <c r="P704" s="61"/>
      <c r="Q704" s="61"/>
      <c r="R704" s="61"/>
      <c r="S704" s="61"/>
      <c r="T704" s="119"/>
      <c r="U704" s="61"/>
      <c r="V704" s="84"/>
      <c r="W704" s="84"/>
      <c r="X704" s="84"/>
      <c r="Y704" s="82"/>
      <c r="Z704" s="84"/>
      <c r="AA704" s="84"/>
      <c r="AB704" s="84"/>
      <c r="AC704" s="84"/>
      <c r="AD704" s="84"/>
      <c r="AE704" s="84"/>
      <c r="AF704" s="84"/>
      <c r="AG704" s="84"/>
      <c r="AH704" s="31"/>
      <c r="AI704" s="31"/>
      <c r="AJ704" s="31"/>
      <c r="AK704" s="31"/>
      <c r="AL704" s="31"/>
      <c r="AM704" s="84"/>
      <c r="AN704" s="82"/>
      <c r="AO704" s="71"/>
      <c r="AP704" s="71"/>
      <c r="AQ704" s="31"/>
      <c r="AR704" s="31"/>
      <c r="AS704" s="31"/>
      <c r="AT704" s="31"/>
      <c r="AU704" s="31"/>
      <c r="AV704" s="31"/>
      <c r="AW704" s="31"/>
      <c r="AX704" s="31"/>
      <c r="AY704" s="31"/>
      <c r="AZ704" s="31"/>
      <c r="BA704" s="33"/>
      <c r="BB704" s="33"/>
      <c r="BC704" s="31"/>
      <c r="BD704" s="31"/>
      <c r="BE704" s="31"/>
      <c r="BF704" s="31"/>
      <c r="BG704" s="31"/>
      <c r="BH704" s="31"/>
      <c r="BI704" s="31"/>
      <c r="BJ704" s="31"/>
      <c r="BK704" s="31"/>
      <c r="BL704" s="31"/>
      <c r="BM704" s="31"/>
      <c r="BN704" s="31"/>
      <c r="BO704" s="31"/>
      <c r="BP704" s="31"/>
      <c r="BQ704" s="31"/>
      <c r="BR704" s="31"/>
      <c r="BS704" s="31"/>
      <c r="BT704" s="31"/>
    </row>
    <row r="705">
      <c r="A705" s="118"/>
      <c r="B705" s="61"/>
      <c r="C705" s="71"/>
      <c r="D705" s="71"/>
      <c r="E705" s="82"/>
      <c r="F705" s="82"/>
      <c r="G705" s="71"/>
      <c r="H705" s="71"/>
      <c r="I705" s="82"/>
      <c r="J705" s="71"/>
      <c r="K705" s="71"/>
      <c r="L705" s="71"/>
      <c r="M705" s="82"/>
      <c r="N705" s="84"/>
      <c r="O705" s="71"/>
      <c r="P705" s="61"/>
      <c r="Q705" s="61"/>
      <c r="R705" s="61"/>
      <c r="S705" s="61"/>
      <c r="T705" s="119"/>
      <c r="U705" s="61"/>
      <c r="V705" s="84"/>
      <c r="W705" s="84"/>
      <c r="X705" s="84"/>
      <c r="Y705" s="82"/>
      <c r="Z705" s="84"/>
      <c r="AA705" s="84"/>
      <c r="AB705" s="84"/>
      <c r="AC705" s="84"/>
      <c r="AD705" s="84"/>
      <c r="AE705" s="84"/>
      <c r="AF705" s="84"/>
      <c r="AG705" s="84"/>
      <c r="AH705" s="31"/>
      <c r="AI705" s="31"/>
      <c r="AJ705" s="31"/>
      <c r="AK705" s="31"/>
      <c r="AL705" s="31"/>
      <c r="AM705" s="84"/>
      <c r="AN705" s="82"/>
      <c r="AO705" s="71"/>
      <c r="AP705" s="71"/>
      <c r="AQ705" s="31"/>
      <c r="AR705" s="31"/>
      <c r="AS705" s="31"/>
      <c r="AT705" s="31"/>
      <c r="AU705" s="31"/>
      <c r="AV705" s="31"/>
      <c r="AW705" s="31"/>
      <c r="AX705" s="31"/>
      <c r="AY705" s="31"/>
      <c r="AZ705" s="31"/>
      <c r="BA705" s="33"/>
      <c r="BB705" s="33"/>
      <c r="BC705" s="31"/>
      <c r="BD705" s="31"/>
      <c r="BE705" s="31"/>
      <c r="BF705" s="31"/>
      <c r="BG705" s="31"/>
      <c r="BH705" s="31"/>
      <c r="BI705" s="31"/>
      <c r="BJ705" s="31"/>
      <c r="BK705" s="31"/>
      <c r="BL705" s="31"/>
      <c r="BM705" s="31"/>
      <c r="BN705" s="31"/>
      <c r="BO705" s="31"/>
      <c r="BP705" s="31"/>
      <c r="BQ705" s="31"/>
      <c r="BR705" s="31"/>
      <c r="BS705" s="31"/>
      <c r="BT705" s="31"/>
    </row>
    <row r="706">
      <c r="A706" s="118"/>
      <c r="B706" s="61"/>
      <c r="C706" s="71"/>
      <c r="D706" s="71"/>
      <c r="E706" s="82"/>
      <c r="F706" s="82"/>
      <c r="G706" s="71"/>
      <c r="H706" s="71"/>
      <c r="I706" s="82"/>
      <c r="J706" s="71"/>
      <c r="K706" s="71"/>
      <c r="L706" s="71"/>
      <c r="M706" s="82"/>
      <c r="N706" s="84"/>
      <c r="O706" s="71"/>
      <c r="P706" s="61"/>
      <c r="Q706" s="61"/>
      <c r="R706" s="61"/>
      <c r="S706" s="61"/>
      <c r="T706" s="119"/>
      <c r="U706" s="61"/>
      <c r="V706" s="84"/>
      <c r="W706" s="84"/>
      <c r="X706" s="84"/>
      <c r="Y706" s="82"/>
      <c r="Z706" s="84"/>
      <c r="AA706" s="84"/>
      <c r="AB706" s="84"/>
      <c r="AC706" s="84"/>
      <c r="AD706" s="84"/>
      <c r="AE706" s="84"/>
      <c r="AF706" s="84"/>
      <c r="AG706" s="84"/>
      <c r="AH706" s="31"/>
      <c r="AI706" s="31"/>
      <c r="AJ706" s="31"/>
      <c r="AK706" s="31"/>
      <c r="AL706" s="31"/>
      <c r="AM706" s="84"/>
      <c r="AN706" s="82"/>
      <c r="AO706" s="71"/>
      <c r="AP706" s="71"/>
      <c r="AQ706" s="31"/>
      <c r="AR706" s="31"/>
      <c r="AS706" s="31"/>
      <c r="AT706" s="31"/>
      <c r="AU706" s="31"/>
      <c r="AV706" s="31"/>
      <c r="AW706" s="31"/>
      <c r="AX706" s="31"/>
      <c r="AY706" s="31"/>
      <c r="AZ706" s="31"/>
      <c r="BA706" s="33"/>
      <c r="BB706" s="33"/>
      <c r="BC706" s="31"/>
      <c r="BD706" s="31"/>
      <c r="BE706" s="31"/>
      <c r="BF706" s="31"/>
      <c r="BG706" s="31"/>
      <c r="BH706" s="31"/>
      <c r="BI706" s="31"/>
      <c r="BJ706" s="31"/>
      <c r="BK706" s="31"/>
      <c r="BL706" s="31"/>
      <c r="BM706" s="31"/>
      <c r="BN706" s="31"/>
      <c r="BO706" s="31"/>
      <c r="BP706" s="31"/>
      <c r="BQ706" s="31"/>
      <c r="BR706" s="31"/>
      <c r="BS706" s="31"/>
      <c r="BT706" s="31"/>
    </row>
    <row r="707">
      <c r="A707" s="118"/>
      <c r="B707" s="61"/>
      <c r="C707" s="71"/>
      <c r="D707" s="71"/>
      <c r="E707" s="82"/>
      <c r="F707" s="82"/>
      <c r="G707" s="71"/>
      <c r="H707" s="71"/>
      <c r="I707" s="82"/>
      <c r="J707" s="71"/>
      <c r="K707" s="71"/>
      <c r="L707" s="71"/>
      <c r="M707" s="82"/>
      <c r="N707" s="84"/>
      <c r="O707" s="71"/>
      <c r="P707" s="61"/>
      <c r="Q707" s="61"/>
      <c r="R707" s="61"/>
      <c r="S707" s="61"/>
      <c r="T707" s="119"/>
      <c r="U707" s="61"/>
      <c r="V707" s="84"/>
      <c r="W707" s="84"/>
      <c r="X707" s="84"/>
      <c r="Y707" s="82"/>
      <c r="Z707" s="84"/>
      <c r="AA707" s="84"/>
      <c r="AB707" s="84"/>
      <c r="AC707" s="84"/>
      <c r="AD707" s="84"/>
      <c r="AE707" s="84"/>
      <c r="AF707" s="84"/>
      <c r="AG707" s="84"/>
      <c r="AH707" s="31"/>
      <c r="AI707" s="31"/>
      <c r="AJ707" s="31"/>
      <c r="AK707" s="31"/>
      <c r="AL707" s="31"/>
      <c r="AM707" s="84"/>
      <c r="AN707" s="82"/>
      <c r="AO707" s="71"/>
      <c r="AP707" s="71"/>
      <c r="AQ707" s="31"/>
      <c r="AR707" s="31"/>
      <c r="AS707" s="31"/>
      <c r="AT707" s="31"/>
      <c r="AU707" s="31"/>
      <c r="AV707" s="31"/>
      <c r="AW707" s="31"/>
      <c r="AX707" s="31"/>
      <c r="AY707" s="31"/>
      <c r="AZ707" s="31"/>
      <c r="BA707" s="33"/>
      <c r="BB707" s="33"/>
      <c r="BC707" s="31"/>
      <c r="BD707" s="31"/>
      <c r="BE707" s="31"/>
      <c r="BF707" s="31"/>
      <c r="BG707" s="31"/>
      <c r="BH707" s="31"/>
      <c r="BI707" s="31"/>
      <c r="BJ707" s="31"/>
      <c r="BK707" s="31"/>
      <c r="BL707" s="31"/>
      <c r="BM707" s="31"/>
      <c r="BN707" s="31"/>
      <c r="BO707" s="31"/>
      <c r="BP707" s="31"/>
      <c r="BQ707" s="31"/>
      <c r="BR707" s="31"/>
      <c r="BS707" s="31"/>
      <c r="BT707" s="31"/>
    </row>
    <row r="708">
      <c r="A708" s="118"/>
      <c r="B708" s="61"/>
      <c r="C708" s="71"/>
      <c r="D708" s="71"/>
      <c r="E708" s="82"/>
      <c r="F708" s="82"/>
      <c r="G708" s="71"/>
      <c r="H708" s="71"/>
      <c r="I708" s="82"/>
      <c r="J708" s="71"/>
      <c r="K708" s="71"/>
      <c r="L708" s="71"/>
      <c r="M708" s="82"/>
      <c r="N708" s="84"/>
      <c r="O708" s="71"/>
      <c r="P708" s="61"/>
      <c r="Q708" s="61"/>
      <c r="R708" s="61"/>
      <c r="S708" s="61"/>
      <c r="T708" s="119"/>
      <c r="U708" s="61"/>
      <c r="V708" s="84"/>
      <c r="W708" s="84"/>
      <c r="X708" s="84"/>
      <c r="Y708" s="82"/>
      <c r="Z708" s="84"/>
      <c r="AA708" s="84"/>
      <c r="AB708" s="84"/>
      <c r="AC708" s="84"/>
      <c r="AD708" s="84"/>
      <c r="AE708" s="84"/>
      <c r="AF708" s="84"/>
      <c r="AG708" s="84"/>
      <c r="AH708" s="31"/>
      <c r="AI708" s="31"/>
      <c r="AJ708" s="31"/>
      <c r="AK708" s="31"/>
      <c r="AL708" s="31"/>
      <c r="AM708" s="84"/>
      <c r="AN708" s="82"/>
      <c r="AO708" s="71"/>
      <c r="AP708" s="71"/>
      <c r="AQ708" s="31"/>
      <c r="AR708" s="31"/>
      <c r="AS708" s="31"/>
      <c r="AT708" s="31"/>
      <c r="AU708" s="31"/>
      <c r="AV708" s="31"/>
      <c r="AW708" s="31"/>
      <c r="AX708" s="31"/>
      <c r="AY708" s="31"/>
      <c r="AZ708" s="31"/>
      <c r="BA708" s="33"/>
      <c r="BB708" s="33"/>
      <c r="BC708" s="31"/>
      <c r="BD708" s="31"/>
      <c r="BE708" s="31"/>
      <c r="BF708" s="31"/>
      <c r="BG708" s="31"/>
      <c r="BH708" s="31"/>
      <c r="BI708" s="31"/>
      <c r="BJ708" s="31"/>
      <c r="BK708" s="31"/>
      <c r="BL708" s="31"/>
      <c r="BM708" s="31"/>
      <c r="BN708" s="31"/>
      <c r="BO708" s="31"/>
      <c r="BP708" s="31"/>
      <c r="BQ708" s="31"/>
      <c r="BR708" s="31"/>
      <c r="BS708" s="31"/>
      <c r="BT708" s="31"/>
    </row>
    <row r="709">
      <c r="A709" s="118"/>
      <c r="B709" s="61"/>
      <c r="C709" s="71"/>
      <c r="D709" s="71"/>
      <c r="E709" s="82"/>
      <c r="F709" s="82"/>
      <c r="G709" s="71"/>
      <c r="H709" s="71"/>
      <c r="I709" s="82"/>
      <c r="J709" s="71"/>
      <c r="K709" s="71"/>
      <c r="L709" s="71"/>
      <c r="M709" s="82"/>
      <c r="N709" s="84"/>
      <c r="O709" s="71"/>
      <c r="P709" s="61"/>
      <c r="Q709" s="61"/>
      <c r="R709" s="61"/>
      <c r="S709" s="61"/>
      <c r="T709" s="119"/>
      <c r="U709" s="61"/>
      <c r="V709" s="84"/>
      <c r="W709" s="84"/>
      <c r="X709" s="84"/>
      <c r="Y709" s="82"/>
      <c r="Z709" s="84"/>
      <c r="AA709" s="84"/>
      <c r="AB709" s="84"/>
      <c r="AC709" s="84"/>
      <c r="AD709" s="84"/>
      <c r="AE709" s="84"/>
      <c r="AF709" s="84"/>
      <c r="AG709" s="84"/>
      <c r="AH709" s="31"/>
      <c r="AI709" s="31"/>
      <c r="AJ709" s="31"/>
      <c r="AK709" s="31"/>
      <c r="AL709" s="31"/>
      <c r="AM709" s="84"/>
      <c r="AN709" s="82"/>
      <c r="AO709" s="71"/>
      <c r="AP709" s="71"/>
      <c r="AQ709" s="31"/>
      <c r="AR709" s="31"/>
      <c r="AS709" s="31"/>
      <c r="AT709" s="31"/>
      <c r="AU709" s="31"/>
      <c r="AV709" s="31"/>
      <c r="AW709" s="31"/>
      <c r="AX709" s="31"/>
      <c r="AY709" s="31"/>
      <c r="AZ709" s="31"/>
      <c r="BA709" s="33"/>
      <c r="BB709" s="33"/>
      <c r="BC709" s="31"/>
      <c r="BD709" s="31"/>
      <c r="BE709" s="31"/>
      <c r="BF709" s="31"/>
      <c r="BG709" s="31"/>
      <c r="BH709" s="31"/>
      <c r="BI709" s="31"/>
      <c r="BJ709" s="31"/>
      <c r="BK709" s="31"/>
      <c r="BL709" s="31"/>
      <c r="BM709" s="31"/>
      <c r="BN709" s="31"/>
      <c r="BO709" s="31"/>
      <c r="BP709" s="31"/>
      <c r="BQ709" s="31"/>
      <c r="BR709" s="31"/>
      <c r="BS709" s="31"/>
      <c r="BT709" s="31"/>
    </row>
    <row r="710">
      <c r="A710" s="118"/>
      <c r="B710" s="61"/>
      <c r="C710" s="71"/>
      <c r="D710" s="71"/>
      <c r="E710" s="82"/>
      <c r="F710" s="82"/>
      <c r="G710" s="71"/>
      <c r="H710" s="71"/>
      <c r="I710" s="82"/>
      <c r="J710" s="71"/>
      <c r="K710" s="71"/>
      <c r="L710" s="71"/>
      <c r="M710" s="82"/>
      <c r="N710" s="84"/>
      <c r="O710" s="71"/>
      <c r="P710" s="61"/>
      <c r="Q710" s="61"/>
      <c r="R710" s="61"/>
      <c r="S710" s="61"/>
      <c r="T710" s="119"/>
      <c r="U710" s="61"/>
      <c r="V710" s="84"/>
      <c r="W710" s="84"/>
      <c r="X710" s="84"/>
      <c r="Y710" s="82"/>
      <c r="Z710" s="84"/>
      <c r="AA710" s="84"/>
      <c r="AB710" s="84"/>
      <c r="AC710" s="84"/>
      <c r="AD710" s="84"/>
      <c r="AE710" s="84"/>
      <c r="AF710" s="84"/>
      <c r="AG710" s="84"/>
      <c r="AH710" s="31"/>
      <c r="AI710" s="31"/>
      <c r="AJ710" s="31"/>
      <c r="AK710" s="31"/>
      <c r="AL710" s="31"/>
      <c r="AM710" s="84"/>
      <c r="AN710" s="82"/>
      <c r="AO710" s="71"/>
      <c r="AP710" s="71"/>
      <c r="AQ710" s="31"/>
      <c r="AR710" s="31"/>
      <c r="AS710" s="31"/>
      <c r="AT710" s="31"/>
      <c r="AU710" s="31"/>
      <c r="AV710" s="31"/>
      <c r="AW710" s="31"/>
      <c r="AX710" s="31"/>
      <c r="AY710" s="31"/>
      <c r="AZ710" s="31"/>
      <c r="BA710" s="33"/>
      <c r="BB710" s="33"/>
      <c r="BC710" s="31"/>
      <c r="BD710" s="31"/>
      <c r="BE710" s="31"/>
      <c r="BF710" s="31"/>
      <c r="BG710" s="31"/>
      <c r="BH710" s="31"/>
      <c r="BI710" s="31"/>
      <c r="BJ710" s="31"/>
      <c r="BK710" s="31"/>
      <c r="BL710" s="31"/>
      <c r="BM710" s="31"/>
      <c r="BN710" s="31"/>
      <c r="BO710" s="31"/>
      <c r="BP710" s="31"/>
      <c r="BQ710" s="31"/>
      <c r="BR710" s="31"/>
      <c r="BS710" s="31"/>
      <c r="BT710" s="31"/>
    </row>
    <row r="711">
      <c r="A711" s="118"/>
      <c r="B711" s="61"/>
      <c r="C711" s="71"/>
      <c r="D711" s="71"/>
      <c r="E711" s="82"/>
      <c r="F711" s="82"/>
      <c r="G711" s="71"/>
      <c r="H711" s="71"/>
      <c r="I711" s="82"/>
      <c r="J711" s="71"/>
      <c r="K711" s="71"/>
      <c r="L711" s="71"/>
      <c r="M711" s="82"/>
      <c r="N711" s="84"/>
      <c r="O711" s="71"/>
      <c r="P711" s="61"/>
      <c r="Q711" s="61"/>
      <c r="R711" s="61"/>
      <c r="S711" s="61"/>
      <c r="T711" s="119"/>
      <c r="U711" s="61"/>
      <c r="V711" s="84"/>
      <c r="W711" s="84"/>
      <c r="X711" s="84"/>
      <c r="Y711" s="82"/>
      <c r="Z711" s="84"/>
      <c r="AA711" s="84"/>
      <c r="AB711" s="84"/>
      <c r="AC711" s="84"/>
      <c r="AD711" s="84"/>
      <c r="AE711" s="84"/>
      <c r="AF711" s="84"/>
      <c r="AG711" s="84"/>
      <c r="AH711" s="31"/>
      <c r="AI711" s="31"/>
      <c r="AJ711" s="31"/>
      <c r="AK711" s="31"/>
      <c r="AL711" s="31"/>
      <c r="AM711" s="84"/>
      <c r="AN711" s="82"/>
      <c r="AO711" s="71"/>
      <c r="AP711" s="71"/>
      <c r="AQ711" s="31"/>
      <c r="AR711" s="31"/>
      <c r="AS711" s="31"/>
      <c r="AT711" s="31"/>
      <c r="AU711" s="31"/>
      <c r="AV711" s="31"/>
      <c r="AW711" s="31"/>
      <c r="AX711" s="31"/>
      <c r="AY711" s="31"/>
      <c r="AZ711" s="31"/>
      <c r="BA711" s="33"/>
      <c r="BB711" s="33"/>
      <c r="BC711" s="31"/>
      <c r="BD711" s="31"/>
      <c r="BE711" s="31"/>
      <c r="BF711" s="31"/>
      <c r="BG711" s="31"/>
      <c r="BH711" s="31"/>
      <c r="BI711" s="31"/>
      <c r="BJ711" s="31"/>
      <c r="BK711" s="31"/>
      <c r="BL711" s="31"/>
      <c r="BM711" s="31"/>
      <c r="BN711" s="31"/>
      <c r="BO711" s="31"/>
      <c r="BP711" s="31"/>
      <c r="BQ711" s="31"/>
      <c r="BR711" s="31"/>
      <c r="BS711" s="31"/>
      <c r="BT711" s="31"/>
    </row>
    <row r="712">
      <c r="A712" s="118"/>
      <c r="B712" s="61"/>
      <c r="C712" s="71"/>
      <c r="D712" s="71"/>
      <c r="E712" s="82"/>
      <c r="F712" s="82"/>
      <c r="G712" s="71"/>
      <c r="H712" s="71"/>
      <c r="I712" s="82"/>
      <c r="J712" s="71"/>
      <c r="K712" s="71"/>
      <c r="L712" s="71"/>
      <c r="M712" s="82"/>
      <c r="N712" s="84"/>
      <c r="O712" s="71"/>
      <c r="P712" s="61"/>
      <c r="Q712" s="61"/>
      <c r="R712" s="61"/>
      <c r="S712" s="61"/>
      <c r="T712" s="119"/>
      <c r="U712" s="61"/>
      <c r="V712" s="84"/>
      <c r="W712" s="84"/>
      <c r="X712" s="84"/>
      <c r="Y712" s="82"/>
      <c r="Z712" s="84"/>
      <c r="AA712" s="84"/>
      <c r="AB712" s="84"/>
      <c r="AC712" s="84"/>
      <c r="AD712" s="84"/>
      <c r="AE712" s="84"/>
      <c r="AF712" s="84"/>
      <c r="AG712" s="84"/>
      <c r="AH712" s="31"/>
      <c r="AI712" s="31"/>
      <c r="AJ712" s="31"/>
      <c r="AK712" s="31"/>
      <c r="AL712" s="31"/>
      <c r="AM712" s="84"/>
      <c r="AN712" s="82"/>
      <c r="AO712" s="71"/>
      <c r="AP712" s="71"/>
      <c r="AQ712" s="31"/>
      <c r="AR712" s="31"/>
      <c r="AS712" s="31"/>
      <c r="AT712" s="31"/>
      <c r="AU712" s="31"/>
      <c r="AV712" s="31"/>
      <c r="AW712" s="31"/>
      <c r="AX712" s="31"/>
      <c r="AY712" s="31"/>
      <c r="AZ712" s="31"/>
      <c r="BA712" s="33"/>
      <c r="BB712" s="33"/>
      <c r="BC712" s="31"/>
      <c r="BD712" s="31"/>
      <c r="BE712" s="31"/>
      <c r="BF712" s="31"/>
      <c r="BG712" s="31"/>
      <c r="BH712" s="31"/>
      <c r="BI712" s="31"/>
      <c r="BJ712" s="31"/>
      <c r="BK712" s="31"/>
      <c r="BL712" s="31"/>
      <c r="BM712" s="31"/>
      <c r="BN712" s="31"/>
      <c r="BO712" s="31"/>
      <c r="BP712" s="31"/>
      <c r="BQ712" s="31"/>
      <c r="BR712" s="31"/>
      <c r="BS712" s="31"/>
      <c r="BT712" s="31"/>
    </row>
    <row r="713">
      <c r="A713" s="118"/>
      <c r="B713" s="61"/>
      <c r="C713" s="71"/>
      <c r="D713" s="71"/>
      <c r="E713" s="82"/>
      <c r="F713" s="82"/>
      <c r="G713" s="71"/>
      <c r="H713" s="71"/>
      <c r="I713" s="82"/>
      <c r="J713" s="71"/>
      <c r="K713" s="71"/>
      <c r="L713" s="71"/>
      <c r="M713" s="82"/>
      <c r="N713" s="84"/>
      <c r="O713" s="71"/>
      <c r="P713" s="61"/>
      <c r="Q713" s="61"/>
      <c r="R713" s="61"/>
      <c r="S713" s="61"/>
      <c r="T713" s="119"/>
      <c r="U713" s="61"/>
      <c r="V713" s="84"/>
      <c r="W713" s="84"/>
      <c r="X713" s="84"/>
      <c r="Y713" s="82"/>
      <c r="Z713" s="84"/>
      <c r="AA713" s="84"/>
      <c r="AB713" s="84"/>
      <c r="AC713" s="84"/>
      <c r="AD713" s="84"/>
      <c r="AE713" s="84"/>
      <c r="AF713" s="84"/>
      <c r="AG713" s="84"/>
      <c r="AH713" s="31"/>
      <c r="AI713" s="31"/>
      <c r="AJ713" s="31"/>
      <c r="AK713" s="31"/>
      <c r="AL713" s="31"/>
      <c r="AM713" s="84"/>
      <c r="AN713" s="82"/>
      <c r="AO713" s="71"/>
      <c r="AP713" s="71"/>
      <c r="AQ713" s="31"/>
      <c r="AR713" s="31"/>
      <c r="AS713" s="31"/>
      <c r="AT713" s="31"/>
      <c r="AU713" s="31"/>
      <c r="AV713" s="31"/>
      <c r="AW713" s="31"/>
      <c r="AX713" s="31"/>
      <c r="AY713" s="31"/>
      <c r="AZ713" s="31"/>
      <c r="BA713" s="33"/>
      <c r="BB713" s="33"/>
      <c r="BC713" s="31"/>
      <c r="BD713" s="31"/>
      <c r="BE713" s="31"/>
      <c r="BF713" s="31"/>
      <c r="BG713" s="31"/>
      <c r="BH713" s="31"/>
      <c r="BI713" s="31"/>
      <c r="BJ713" s="31"/>
      <c r="BK713" s="31"/>
      <c r="BL713" s="31"/>
      <c r="BM713" s="31"/>
      <c r="BN713" s="31"/>
      <c r="BO713" s="31"/>
      <c r="BP713" s="31"/>
      <c r="BQ713" s="31"/>
      <c r="BR713" s="31"/>
      <c r="BS713" s="31"/>
      <c r="BT713" s="31"/>
    </row>
    <row r="714">
      <c r="A714" s="118"/>
      <c r="B714" s="61"/>
      <c r="C714" s="71"/>
      <c r="D714" s="71"/>
      <c r="E714" s="82"/>
      <c r="F714" s="82"/>
      <c r="G714" s="71"/>
      <c r="H714" s="71"/>
      <c r="I714" s="82"/>
      <c r="J714" s="71"/>
      <c r="K714" s="71"/>
      <c r="L714" s="71"/>
      <c r="M714" s="82"/>
      <c r="N714" s="84"/>
      <c r="O714" s="71"/>
      <c r="P714" s="61"/>
      <c r="Q714" s="61"/>
      <c r="R714" s="61"/>
      <c r="S714" s="61"/>
      <c r="T714" s="119"/>
      <c r="U714" s="61"/>
      <c r="V714" s="84"/>
      <c r="W714" s="84"/>
      <c r="X714" s="84"/>
      <c r="Y714" s="82"/>
      <c r="Z714" s="84"/>
      <c r="AA714" s="84"/>
      <c r="AB714" s="84"/>
      <c r="AC714" s="84"/>
      <c r="AD714" s="84"/>
      <c r="AE714" s="84"/>
      <c r="AF714" s="84"/>
      <c r="AG714" s="84"/>
      <c r="AH714" s="31"/>
      <c r="AI714" s="31"/>
      <c r="AJ714" s="31"/>
      <c r="AK714" s="31"/>
      <c r="AL714" s="31"/>
      <c r="AM714" s="84"/>
      <c r="AN714" s="82"/>
      <c r="AO714" s="71"/>
      <c r="AP714" s="71"/>
      <c r="AQ714" s="31"/>
      <c r="AR714" s="31"/>
      <c r="AS714" s="31"/>
      <c r="AT714" s="31"/>
      <c r="AU714" s="31"/>
      <c r="AV714" s="31"/>
      <c r="AW714" s="31"/>
      <c r="AX714" s="31"/>
      <c r="AY714" s="31"/>
      <c r="AZ714" s="31"/>
      <c r="BA714" s="33"/>
      <c r="BB714" s="33"/>
      <c r="BC714" s="31"/>
      <c r="BD714" s="31"/>
      <c r="BE714" s="31"/>
      <c r="BF714" s="31"/>
      <c r="BG714" s="31"/>
      <c r="BH714" s="31"/>
      <c r="BI714" s="31"/>
      <c r="BJ714" s="31"/>
      <c r="BK714" s="31"/>
      <c r="BL714" s="31"/>
      <c r="BM714" s="31"/>
      <c r="BN714" s="31"/>
      <c r="BO714" s="31"/>
      <c r="BP714" s="31"/>
      <c r="BQ714" s="31"/>
      <c r="BR714" s="31"/>
      <c r="BS714" s="31"/>
      <c r="BT714" s="31"/>
    </row>
    <row r="715">
      <c r="A715" s="118"/>
      <c r="B715" s="61"/>
      <c r="C715" s="71"/>
      <c r="D715" s="71"/>
      <c r="E715" s="82"/>
      <c r="F715" s="82"/>
      <c r="G715" s="71"/>
      <c r="H715" s="71"/>
      <c r="I715" s="82"/>
      <c r="J715" s="71"/>
      <c r="K715" s="71"/>
      <c r="L715" s="71"/>
      <c r="M715" s="82"/>
      <c r="N715" s="84"/>
      <c r="O715" s="71"/>
      <c r="P715" s="61"/>
      <c r="Q715" s="61"/>
      <c r="R715" s="61"/>
      <c r="S715" s="61"/>
      <c r="T715" s="119"/>
      <c r="U715" s="61"/>
      <c r="V715" s="84"/>
      <c r="W715" s="84"/>
      <c r="X715" s="84"/>
      <c r="Y715" s="82"/>
      <c r="Z715" s="84"/>
      <c r="AA715" s="84"/>
      <c r="AB715" s="84"/>
      <c r="AC715" s="84"/>
      <c r="AD715" s="84"/>
      <c r="AE715" s="84"/>
      <c r="AF715" s="84"/>
      <c r="AG715" s="84"/>
      <c r="AH715" s="31"/>
      <c r="AI715" s="31"/>
      <c r="AJ715" s="31"/>
      <c r="AK715" s="31"/>
      <c r="AL715" s="31"/>
      <c r="AM715" s="84"/>
      <c r="AN715" s="82"/>
      <c r="AO715" s="71"/>
      <c r="AP715" s="71"/>
      <c r="AQ715" s="31"/>
      <c r="AR715" s="31"/>
      <c r="AS715" s="31"/>
      <c r="AT715" s="31"/>
      <c r="AU715" s="31"/>
      <c r="AV715" s="31"/>
      <c r="AW715" s="31"/>
      <c r="AX715" s="31"/>
      <c r="AY715" s="31"/>
      <c r="AZ715" s="31"/>
      <c r="BA715" s="33"/>
      <c r="BB715" s="33"/>
      <c r="BC715" s="31"/>
      <c r="BD715" s="31"/>
      <c r="BE715" s="31"/>
      <c r="BF715" s="31"/>
      <c r="BG715" s="31"/>
      <c r="BH715" s="31"/>
      <c r="BI715" s="31"/>
      <c r="BJ715" s="31"/>
      <c r="BK715" s="31"/>
      <c r="BL715" s="31"/>
      <c r="BM715" s="31"/>
      <c r="BN715" s="31"/>
      <c r="BO715" s="31"/>
      <c r="BP715" s="31"/>
      <c r="BQ715" s="31"/>
      <c r="BR715" s="31"/>
      <c r="BS715" s="31"/>
      <c r="BT715" s="31"/>
    </row>
    <row r="716">
      <c r="A716" s="118"/>
      <c r="B716" s="61"/>
      <c r="C716" s="71"/>
      <c r="D716" s="71"/>
      <c r="E716" s="82"/>
      <c r="F716" s="82"/>
      <c r="G716" s="71"/>
      <c r="H716" s="71"/>
      <c r="I716" s="82"/>
      <c r="J716" s="71"/>
      <c r="K716" s="71"/>
      <c r="L716" s="71"/>
      <c r="M716" s="82"/>
      <c r="N716" s="84"/>
      <c r="O716" s="71"/>
      <c r="P716" s="61"/>
      <c r="Q716" s="61"/>
      <c r="R716" s="61"/>
      <c r="S716" s="61"/>
      <c r="T716" s="119"/>
      <c r="U716" s="61"/>
      <c r="V716" s="84"/>
      <c r="W716" s="84"/>
      <c r="X716" s="84"/>
      <c r="Y716" s="82"/>
      <c r="Z716" s="84"/>
      <c r="AA716" s="84"/>
      <c r="AB716" s="84"/>
      <c r="AC716" s="84"/>
      <c r="AD716" s="84"/>
      <c r="AE716" s="84"/>
      <c r="AF716" s="84"/>
      <c r="AG716" s="84"/>
      <c r="AH716" s="31"/>
      <c r="AI716" s="31"/>
      <c r="AJ716" s="31"/>
      <c r="AK716" s="31"/>
      <c r="AL716" s="31"/>
      <c r="AM716" s="84"/>
      <c r="AN716" s="82"/>
      <c r="AO716" s="71"/>
      <c r="AP716" s="71"/>
      <c r="AQ716" s="31"/>
      <c r="AR716" s="31"/>
      <c r="AS716" s="31"/>
      <c r="AT716" s="31"/>
      <c r="AU716" s="31"/>
      <c r="AV716" s="31"/>
      <c r="AW716" s="31"/>
      <c r="AX716" s="31"/>
      <c r="AY716" s="31"/>
      <c r="AZ716" s="31"/>
      <c r="BA716" s="33"/>
      <c r="BB716" s="33"/>
      <c r="BC716" s="31"/>
      <c r="BD716" s="31"/>
      <c r="BE716" s="31"/>
      <c r="BF716" s="31"/>
      <c r="BG716" s="31"/>
      <c r="BH716" s="31"/>
      <c r="BI716" s="31"/>
      <c r="BJ716" s="31"/>
      <c r="BK716" s="31"/>
      <c r="BL716" s="31"/>
      <c r="BM716" s="31"/>
      <c r="BN716" s="31"/>
      <c r="BO716" s="31"/>
      <c r="BP716" s="31"/>
      <c r="BQ716" s="31"/>
      <c r="BR716" s="31"/>
      <c r="BS716" s="31"/>
      <c r="BT716" s="31"/>
    </row>
    <row r="717">
      <c r="A717" s="118"/>
      <c r="B717" s="61"/>
      <c r="C717" s="71"/>
      <c r="D717" s="71"/>
      <c r="E717" s="82"/>
      <c r="F717" s="82"/>
      <c r="G717" s="71"/>
      <c r="H717" s="71"/>
      <c r="I717" s="82"/>
      <c r="J717" s="71"/>
      <c r="K717" s="71"/>
      <c r="L717" s="71"/>
      <c r="M717" s="82"/>
      <c r="N717" s="84"/>
      <c r="O717" s="71"/>
      <c r="P717" s="61"/>
      <c r="Q717" s="61"/>
      <c r="R717" s="61"/>
      <c r="S717" s="61"/>
      <c r="T717" s="119"/>
      <c r="U717" s="61"/>
      <c r="V717" s="84"/>
      <c r="W717" s="84"/>
      <c r="X717" s="84"/>
      <c r="Y717" s="82"/>
      <c r="Z717" s="84"/>
      <c r="AA717" s="84"/>
      <c r="AB717" s="84"/>
      <c r="AC717" s="84"/>
      <c r="AD717" s="84"/>
      <c r="AE717" s="84"/>
      <c r="AF717" s="84"/>
      <c r="AG717" s="84"/>
      <c r="AH717" s="31"/>
      <c r="AI717" s="31"/>
      <c r="AJ717" s="31"/>
      <c r="AK717" s="31"/>
      <c r="AL717" s="31"/>
      <c r="AM717" s="84"/>
      <c r="AN717" s="82"/>
      <c r="AO717" s="71"/>
      <c r="AP717" s="71"/>
      <c r="AQ717" s="31"/>
      <c r="AR717" s="31"/>
      <c r="AS717" s="31"/>
      <c r="AT717" s="31"/>
      <c r="AU717" s="31"/>
      <c r="AV717" s="31"/>
      <c r="AW717" s="31"/>
      <c r="AX717" s="31"/>
      <c r="AY717" s="31"/>
      <c r="AZ717" s="31"/>
      <c r="BA717" s="33"/>
      <c r="BB717" s="33"/>
      <c r="BC717" s="31"/>
      <c r="BD717" s="31"/>
      <c r="BE717" s="31"/>
      <c r="BF717" s="31"/>
      <c r="BG717" s="31"/>
      <c r="BH717" s="31"/>
      <c r="BI717" s="31"/>
      <c r="BJ717" s="31"/>
      <c r="BK717" s="31"/>
      <c r="BL717" s="31"/>
      <c r="BM717" s="31"/>
      <c r="BN717" s="31"/>
      <c r="BO717" s="31"/>
      <c r="BP717" s="31"/>
      <c r="BQ717" s="31"/>
      <c r="BR717" s="31"/>
      <c r="BS717" s="31"/>
      <c r="BT717" s="31"/>
    </row>
    <row r="718">
      <c r="A718" s="118"/>
      <c r="B718" s="61"/>
      <c r="C718" s="71"/>
      <c r="D718" s="71"/>
      <c r="E718" s="82"/>
      <c r="F718" s="82"/>
      <c r="G718" s="71"/>
      <c r="H718" s="71"/>
      <c r="I718" s="82"/>
      <c r="J718" s="71"/>
      <c r="K718" s="71"/>
      <c r="L718" s="71"/>
      <c r="M718" s="82"/>
      <c r="N718" s="84"/>
      <c r="O718" s="71"/>
      <c r="P718" s="61"/>
      <c r="Q718" s="61"/>
      <c r="R718" s="61"/>
      <c r="S718" s="61"/>
      <c r="T718" s="119"/>
      <c r="U718" s="61"/>
      <c r="V718" s="84"/>
      <c r="W718" s="84"/>
      <c r="X718" s="84"/>
      <c r="Y718" s="82"/>
      <c r="Z718" s="84"/>
      <c r="AA718" s="84"/>
      <c r="AB718" s="84"/>
      <c r="AC718" s="84"/>
      <c r="AD718" s="84"/>
      <c r="AE718" s="84"/>
      <c r="AF718" s="84"/>
      <c r="AG718" s="84"/>
      <c r="AH718" s="31"/>
      <c r="AI718" s="31"/>
      <c r="AJ718" s="31"/>
      <c r="AK718" s="31"/>
      <c r="AL718" s="31"/>
      <c r="AM718" s="84"/>
      <c r="AN718" s="82"/>
      <c r="AO718" s="71"/>
      <c r="AP718" s="71"/>
      <c r="AQ718" s="31"/>
      <c r="AR718" s="31"/>
      <c r="AS718" s="31"/>
      <c r="AT718" s="31"/>
      <c r="AU718" s="31"/>
      <c r="AV718" s="31"/>
      <c r="AW718" s="31"/>
      <c r="AX718" s="31"/>
      <c r="AY718" s="31"/>
      <c r="AZ718" s="31"/>
      <c r="BA718" s="33"/>
      <c r="BB718" s="33"/>
      <c r="BC718" s="31"/>
      <c r="BD718" s="31"/>
      <c r="BE718" s="31"/>
      <c r="BF718" s="31"/>
      <c r="BG718" s="31"/>
      <c r="BH718" s="31"/>
      <c r="BI718" s="31"/>
      <c r="BJ718" s="31"/>
      <c r="BK718" s="31"/>
      <c r="BL718" s="31"/>
      <c r="BM718" s="31"/>
      <c r="BN718" s="31"/>
      <c r="BO718" s="31"/>
      <c r="BP718" s="31"/>
      <c r="BQ718" s="31"/>
      <c r="BR718" s="31"/>
      <c r="BS718" s="31"/>
      <c r="BT718" s="31"/>
    </row>
    <row r="719">
      <c r="A719" s="118"/>
      <c r="B719" s="61"/>
      <c r="C719" s="71"/>
      <c r="D719" s="71"/>
      <c r="E719" s="82"/>
      <c r="F719" s="82"/>
      <c r="G719" s="71"/>
      <c r="H719" s="71"/>
      <c r="I719" s="82"/>
      <c r="J719" s="71"/>
      <c r="K719" s="71"/>
      <c r="L719" s="71"/>
      <c r="M719" s="82"/>
      <c r="N719" s="84"/>
      <c r="O719" s="71"/>
      <c r="P719" s="61"/>
      <c r="Q719" s="61"/>
      <c r="R719" s="61"/>
      <c r="S719" s="61"/>
      <c r="T719" s="119"/>
      <c r="U719" s="61"/>
      <c r="V719" s="84"/>
      <c r="W719" s="84"/>
      <c r="X719" s="84"/>
      <c r="Y719" s="82"/>
      <c r="Z719" s="84"/>
      <c r="AA719" s="84"/>
      <c r="AB719" s="84"/>
      <c r="AC719" s="84"/>
      <c r="AD719" s="84"/>
      <c r="AE719" s="84"/>
      <c r="AF719" s="84"/>
      <c r="AG719" s="84"/>
      <c r="AH719" s="31"/>
      <c r="AI719" s="31"/>
      <c r="AJ719" s="31"/>
      <c r="AK719" s="31"/>
      <c r="AL719" s="31"/>
      <c r="AM719" s="84"/>
      <c r="AN719" s="82"/>
      <c r="AO719" s="71"/>
      <c r="AP719" s="71"/>
      <c r="AQ719" s="31"/>
      <c r="AR719" s="31"/>
      <c r="AS719" s="31"/>
      <c r="AT719" s="31"/>
      <c r="AU719" s="31"/>
      <c r="AV719" s="31"/>
      <c r="AW719" s="31"/>
      <c r="AX719" s="31"/>
      <c r="AY719" s="31"/>
      <c r="AZ719" s="31"/>
      <c r="BA719" s="33"/>
      <c r="BB719" s="33"/>
      <c r="BC719" s="31"/>
      <c r="BD719" s="31"/>
      <c r="BE719" s="31"/>
      <c r="BF719" s="31"/>
      <c r="BG719" s="31"/>
      <c r="BH719" s="31"/>
      <c r="BI719" s="31"/>
      <c r="BJ719" s="31"/>
      <c r="BK719" s="31"/>
      <c r="BL719" s="31"/>
      <c r="BM719" s="31"/>
      <c r="BN719" s="31"/>
      <c r="BO719" s="31"/>
      <c r="BP719" s="31"/>
      <c r="BQ719" s="31"/>
      <c r="BR719" s="31"/>
      <c r="BS719" s="31"/>
      <c r="BT719" s="31"/>
    </row>
    <row r="720">
      <c r="A720" s="118"/>
      <c r="B720" s="61"/>
      <c r="C720" s="71"/>
      <c r="D720" s="71"/>
      <c r="E720" s="82"/>
      <c r="F720" s="82"/>
      <c r="G720" s="71"/>
      <c r="H720" s="71"/>
      <c r="I720" s="82"/>
      <c r="J720" s="71"/>
      <c r="K720" s="71"/>
      <c r="L720" s="71"/>
      <c r="M720" s="82"/>
      <c r="N720" s="84"/>
      <c r="O720" s="71"/>
      <c r="P720" s="61"/>
      <c r="Q720" s="61"/>
      <c r="R720" s="61"/>
      <c r="S720" s="61"/>
      <c r="T720" s="119"/>
      <c r="U720" s="61"/>
      <c r="V720" s="84"/>
      <c r="W720" s="84"/>
      <c r="X720" s="84"/>
      <c r="Y720" s="82"/>
      <c r="Z720" s="84"/>
      <c r="AA720" s="84"/>
      <c r="AB720" s="84"/>
      <c r="AC720" s="84"/>
      <c r="AD720" s="84"/>
      <c r="AE720" s="84"/>
      <c r="AF720" s="84"/>
      <c r="AG720" s="84"/>
      <c r="AH720" s="31"/>
      <c r="AI720" s="31"/>
      <c r="AJ720" s="31"/>
      <c r="AK720" s="31"/>
      <c r="AL720" s="31"/>
      <c r="AM720" s="84"/>
      <c r="AN720" s="82"/>
      <c r="AO720" s="71"/>
      <c r="AP720" s="71"/>
      <c r="AQ720" s="31"/>
      <c r="AR720" s="31"/>
      <c r="AS720" s="31"/>
      <c r="AT720" s="31"/>
      <c r="AU720" s="31"/>
      <c r="AV720" s="31"/>
      <c r="AW720" s="31"/>
      <c r="AX720" s="31"/>
      <c r="AY720" s="31"/>
      <c r="AZ720" s="31"/>
      <c r="BA720" s="33"/>
      <c r="BB720" s="33"/>
      <c r="BC720" s="31"/>
      <c r="BD720" s="31"/>
      <c r="BE720" s="31"/>
      <c r="BF720" s="31"/>
      <c r="BG720" s="31"/>
      <c r="BH720" s="31"/>
      <c r="BI720" s="31"/>
      <c r="BJ720" s="31"/>
      <c r="BK720" s="31"/>
      <c r="BL720" s="31"/>
      <c r="BM720" s="31"/>
      <c r="BN720" s="31"/>
      <c r="BO720" s="31"/>
      <c r="BP720" s="31"/>
      <c r="BQ720" s="31"/>
      <c r="BR720" s="31"/>
      <c r="BS720" s="31"/>
      <c r="BT720" s="31"/>
    </row>
    <row r="721">
      <c r="A721" s="118"/>
      <c r="B721" s="61"/>
      <c r="C721" s="71"/>
      <c r="D721" s="71"/>
      <c r="E721" s="82"/>
      <c r="F721" s="82"/>
      <c r="G721" s="71"/>
      <c r="H721" s="71"/>
      <c r="I721" s="82"/>
      <c r="J721" s="71"/>
      <c r="K721" s="71"/>
      <c r="L721" s="71"/>
      <c r="M721" s="82"/>
      <c r="N721" s="84"/>
      <c r="O721" s="71"/>
      <c r="P721" s="61"/>
      <c r="Q721" s="61"/>
      <c r="R721" s="61"/>
      <c r="S721" s="61"/>
      <c r="T721" s="119"/>
      <c r="U721" s="61"/>
      <c r="V721" s="84"/>
      <c r="W721" s="84"/>
      <c r="X721" s="84"/>
      <c r="Y721" s="82"/>
      <c r="Z721" s="84"/>
      <c r="AA721" s="84"/>
      <c r="AB721" s="84"/>
      <c r="AC721" s="84"/>
      <c r="AD721" s="84"/>
      <c r="AE721" s="84"/>
      <c r="AF721" s="84"/>
      <c r="AG721" s="84"/>
      <c r="AH721" s="31"/>
      <c r="AI721" s="31"/>
      <c r="AJ721" s="31"/>
      <c r="AK721" s="31"/>
      <c r="AL721" s="31"/>
      <c r="AM721" s="84"/>
      <c r="AN721" s="82"/>
      <c r="AO721" s="71"/>
      <c r="AP721" s="71"/>
      <c r="AQ721" s="31"/>
      <c r="AR721" s="31"/>
      <c r="AS721" s="31"/>
      <c r="AT721" s="31"/>
      <c r="AU721" s="31"/>
      <c r="AV721" s="31"/>
      <c r="AW721" s="31"/>
      <c r="AX721" s="31"/>
      <c r="AY721" s="31"/>
      <c r="AZ721" s="31"/>
      <c r="BA721" s="33"/>
      <c r="BB721" s="33"/>
      <c r="BC721" s="31"/>
      <c r="BD721" s="31"/>
      <c r="BE721" s="31"/>
      <c r="BF721" s="31"/>
      <c r="BG721" s="31"/>
      <c r="BH721" s="31"/>
      <c r="BI721" s="31"/>
      <c r="BJ721" s="31"/>
      <c r="BK721" s="31"/>
      <c r="BL721" s="31"/>
      <c r="BM721" s="31"/>
      <c r="BN721" s="31"/>
      <c r="BO721" s="31"/>
      <c r="BP721" s="31"/>
      <c r="BQ721" s="31"/>
      <c r="BR721" s="31"/>
      <c r="BS721" s="31"/>
      <c r="BT721" s="31"/>
    </row>
    <row r="722">
      <c r="A722" s="118"/>
      <c r="B722" s="61"/>
      <c r="C722" s="71"/>
      <c r="D722" s="71"/>
      <c r="E722" s="82"/>
      <c r="F722" s="82"/>
      <c r="G722" s="71"/>
      <c r="H722" s="71"/>
      <c r="I722" s="82"/>
      <c r="J722" s="71"/>
      <c r="K722" s="71"/>
      <c r="L722" s="71"/>
      <c r="M722" s="82"/>
      <c r="N722" s="84"/>
      <c r="O722" s="71"/>
      <c r="P722" s="61"/>
      <c r="Q722" s="61"/>
      <c r="R722" s="61"/>
      <c r="S722" s="61"/>
      <c r="T722" s="119"/>
      <c r="U722" s="61"/>
      <c r="V722" s="84"/>
      <c r="W722" s="84"/>
      <c r="X722" s="84"/>
      <c r="Y722" s="82"/>
      <c r="Z722" s="84"/>
      <c r="AA722" s="84"/>
      <c r="AB722" s="84"/>
      <c r="AC722" s="84"/>
      <c r="AD722" s="84"/>
      <c r="AE722" s="84"/>
      <c r="AF722" s="84"/>
      <c r="AG722" s="84"/>
      <c r="AH722" s="31"/>
      <c r="AI722" s="31"/>
      <c r="AJ722" s="31"/>
      <c r="AK722" s="31"/>
      <c r="AL722" s="31"/>
      <c r="AM722" s="84"/>
      <c r="AN722" s="82"/>
      <c r="AO722" s="71"/>
      <c r="AP722" s="71"/>
      <c r="AQ722" s="31"/>
      <c r="AR722" s="31"/>
      <c r="AS722" s="31"/>
      <c r="AT722" s="31"/>
      <c r="AU722" s="31"/>
      <c r="AV722" s="31"/>
      <c r="AW722" s="31"/>
      <c r="AX722" s="31"/>
      <c r="AY722" s="31"/>
      <c r="AZ722" s="31"/>
      <c r="BA722" s="33"/>
      <c r="BB722" s="33"/>
      <c r="BC722" s="31"/>
      <c r="BD722" s="31"/>
      <c r="BE722" s="31"/>
      <c r="BF722" s="31"/>
      <c r="BG722" s="31"/>
      <c r="BH722" s="31"/>
      <c r="BI722" s="31"/>
      <c r="BJ722" s="31"/>
      <c r="BK722" s="31"/>
      <c r="BL722" s="31"/>
      <c r="BM722" s="31"/>
      <c r="BN722" s="31"/>
      <c r="BO722" s="31"/>
      <c r="BP722" s="31"/>
      <c r="BQ722" s="31"/>
      <c r="BR722" s="31"/>
      <c r="BS722" s="31"/>
      <c r="BT722" s="31"/>
    </row>
    <row r="723">
      <c r="A723" s="118"/>
      <c r="B723" s="61"/>
      <c r="C723" s="71"/>
      <c r="D723" s="71"/>
      <c r="E723" s="82"/>
      <c r="F723" s="82"/>
      <c r="G723" s="71"/>
      <c r="H723" s="71"/>
      <c r="I723" s="82"/>
      <c r="J723" s="71"/>
      <c r="K723" s="71"/>
      <c r="L723" s="71"/>
      <c r="M723" s="82"/>
      <c r="N723" s="84"/>
      <c r="O723" s="71"/>
      <c r="P723" s="61"/>
      <c r="Q723" s="61"/>
      <c r="R723" s="61"/>
      <c r="S723" s="61"/>
      <c r="T723" s="119"/>
      <c r="U723" s="61"/>
      <c r="V723" s="84"/>
      <c r="W723" s="84"/>
      <c r="X723" s="84"/>
      <c r="Y723" s="82"/>
      <c r="Z723" s="84"/>
      <c r="AA723" s="84"/>
      <c r="AB723" s="84"/>
      <c r="AC723" s="84"/>
      <c r="AD723" s="84"/>
      <c r="AE723" s="84"/>
      <c r="AF723" s="84"/>
      <c r="AG723" s="84"/>
      <c r="AH723" s="31"/>
      <c r="AI723" s="31"/>
      <c r="AJ723" s="31"/>
      <c r="AK723" s="31"/>
      <c r="AL723" s="31"/>
      <c r="AM723" s="84"/>
      <c r="AN723" s="82"/>
      <c r="AO723" s="71"/>
      <c r="AP723" s="71"/>
      <c r="AQ723" s="31"/>
      <c r="AR723" s="31"/>
      <c r="AS723" s="31"/>
      <c r="AT723" s="31"/>
      <c r="AU723" s="31"/>
      <c r="AV723" s="31"/>
      <c r="AW723" s="31"/>
      <c r="AX723" s="31"/>
      <c r="AY723" s="31"/>
      <c r="AZ723" s="31"/>
      <c r="BA723" s="33"/>
      <c r="BB723" s="33"/>
      <c r="BC723" s="31"/>
      <c r="BD723" s="31"/>
      <c r="BE723" s="31"/>
      <c r="BF723" s="31"/>
      <c r="BG723" s="31"/>
      <c r="BH723" s="31"/>
      <c r="BI723" s="31"/>
      <c r="BJ723" s="31"/>
      <c r="BK723" s="31"/>
      <c r="BL723" s="31"/>
      <c r="BM723" s="31"/>
      <c r="BN723" s="31"/>
      <c r="BO723" s="31"/>
      <c r="BP723" s="31"/>
      <c r="BQ723" s="31"/>
      <c r="BR723" s="31"/>
      <c r="BS723" s="31"/>
      <c r="BT723" s="31"/>
    </row>
    <row r="724">
      <c r="A724" s="118"/>
      <c r="B724" s="61"/>
      <c r="C724" s="71"/>
      <c r="D724" s="71"/>
      <c r="E724" s="82"/>
      <c r="F724" s="82"/>
      <c r="G724" s="71"/>
      <c r="H724" s="71"/>
      <c r="I724" s="82"/>
      <c r="J724" s="71"/>
      <c r="K724" s="71"/>
      <c r="L724" s="71"/>
      <c r="M724" s="82"/>
      <c r="N724" s="84"/>
      <c r="O724" s="71"/>
      <c r="P724" s="61"/>
      <c r="Q724" s="61"/>
      <c r="R724" s="61"/>
      <c r="S724" s="61"/>
      <c r="T724" s="119"/>
      <c r="U724" s="61"/>
      <c r="V724" s="84"/>
      <c r="W724" s="84"/>
      <c r="X724" s="84"/>
      <c r="Y724" s="82"/>
      <c r="Z724" s="84"/>
      <c r="AA724" s="84"/>
      <c r="AB724" s="84"/>
      <c r="AC724" s="84"/>
      <c r="AD724" s="84"/>
      <c r="AE724" s="84"/>
      <c r="AF724" s="84"/>
      <c r="AG724" s="84"/>
      <c r="AH724" s="31"/>
      <c r="AI724" s="31"/>
      <c r="AJ724" s="31"/>
      <c r="AK724" s="31"/>
      <c r="AL724" s="31"/>
      <c r="AM724" s="84"/>
      <c r="AN724" s="82"/>
      <c r="AO724" s="71"/>
      <c r="AP724" s="71"/>
      <c r="AQ724" s="31"/>
      <c r="AR724" s="31"/>
      <c r="AS724" s="31"/>
      <c r="AT724" s="31"/>
      <c r="AU724" s="31"/>
      <c r="AV724" s="31"/>
      <c r="AW724" s="31"/>
      <c r="AX724" s="31"/>
      <c r="AY724" s="31"/>
      <c r="AZ724" s="31"/>
      <c r="BA724" s="33"/>
      <c r="BB724" s="33"/>
      <c r="BC724" s="31"/>
      <c r="BD724" s="31"/>
      <c r="BE724" s="31"/>
      <c r="BF724" s="31"/>
      <c r="BG724" s="31"/>
      <c r="BH724" s="31"/>
      <c r="BI724" s="31"/>
      <c r="BJ724" s="31"/>
      <c r="BK724" s="31"/>
      <c r="BL724" s="31"/>
      <c r="BM724" s="31"/>
      <c r="BN724" s="31"/>
      <c r="BO724" s="31"/>
      <c r="BP724" s="31"/>
      <c r="BQ724" s="31"/>
      <c r="BR724" s="31"/>
      <c r="BS724" s="31"/>
      <c r="BT724" s="31"/>
    </row>
    <row r="725">
      <c r="A725" s="118"/>
      <c r="B725" s="61"/>
      <c r="C725" s="71"/>
      <c r="D725" s="71"/>
      <c r="E725" s="82"/>
      <c r="F725" s="82"/>
      <c r="G725" s="71"/>
      <c r="H725" s="71"/>
      <c r="I725" s="82"/>
      <c r="J725" s="71"/>
      <c r="K725" s="71"/>
      <c r="L725" s="71"/>
      <c r="M725" s="82"/>
      <c r="N725" s="84"/>
      <c r="O725" s="71"/>
      <c r="P725" s="61"/>
      <c r="Q725" s="61"/>
      <c r="R725" s="61"/>
      <c r="S725" s="61"/>
      <c r="T725" s="119"/>
      <c r="U725" s="61"/>
      <c r="V725" s="84"/>
      <c r="W725" s="84"/>
      <c r="X725" s="84"/>
      <c r="Y725" s="82"/>
      <c r="Z725" s="84"/>
      <c r="AA725" s="84"/>
      <c r="AB725" s="84"/>
      <c r="AC725" s="84"/>
      <c r="AD725" s="84"/>
      <c r="AE725" s="84"/>
      <c r="AF725" s="84"/>
      <c r="AG725" s="84"/>
      <c r="AH725" s="31"/>
      <c r="AI725" s="31"/>
      <c r="AJ725" s="31"/>
      <c r="AK725" s="31"/>
      <c r="AL725" s="31"/>
      <c r="AM725" s="84"/>
      <c r="AN725" s="82"/>
      <c r="AO725" s="71"/>
      <c r="AP725" s="71"/>
      <c r="AQ725" s="31"/>
      <c r="AR725" s="31"/>
      <c r="AS725" s="31"/>
      <c r="AT725" s="31"/>
      <c r="AU725" s="31"/>
      <c r="AV725" s="31"/>
      <c r="AW725" s="31"/>
      <c r="AX725" s="31"/>
      <c r="AY725" s="31"/>
      <c r="AZ725" s="31"/>
      <c r="BA725" s="33"/>
      <c r="BB725" s="33"/>
      <c r="BC725" s="31"/>
      <c r="BD725" s="31"/>
      <c r="BE725" s="31"/>
      <c r="BF725" s="31"/>
      <c r="BG725" s="31"/>
      <c r="BH725" s="31"/>
      <c r="BI725" s="31"/>
      <c r="BJ725" s="31"/>
      <c r="BK725" s="31"/>
      <c r="BL725" s="31"/>
      <c r="BM725" s="31"/>
      <c r="BN725" s="31"/>
      <c r="BO725" s="31"/>
      <c r="BP725" s="31"/>
      <c r="BQ725" s="31"/>
      <c r="BR725" s="31"/>
      <c r="BS725" s="31"/>
      <c r="BT725" s="31"/>
    </row>
    <row r="726">
      <c r="A726" s="118"/>
      <c r="B726" s="61"/>
      <c r="C726" s="71"/>
      <c r="D726" s="71"/>
      <c r="E726" s="82"/>
      <c r="F726" s="82"/>
      <c r="G726" s="71"/>
      <c r="H726" s="71"/>
      <c r="I726" s="82"/>
      <c r="J726" s="71"/>
      <c r="K726" s="71"/>
      <c r="L726" s="71"/>
      <c r="M726" s="82"/>
      <c r="N726" s="84"/>
      <c r="O726" s="71"/>
      <c r="P726" s="61"/>
      <c r="Q726" s="61"/>
      <c r="R726" s="61"/>
      <c r="S726" s="61"/>
      <c r="T726" s="119"/>
      <c r="U726" s="61"/>
      <c r="V726" s="84"/>
      <c r="W726" s="84"/>
      <c r="X726" s="84"/>
      <c r="Y726" s="82"/>
      <c r="Z726" s="84"/>
      <c r="AA726" s="84"/>
      <c r="AB726" s="84"/>
      <c r="AC726" s="84"/>
      <c r="AD726" s="84"/>
      <c r="AE726" s="84"/>
      <c r="AF726" s="84"/>
      <c r="AG726" s="84"/>
      <c r="AH726" s="31"/>
      <c r="AI726" s="31"/>
      <c r="AJ726" s="31"/>
      <c r="AK726" s="31"/>
      <c r="AL726" s="31"/>
      <c r="AM726" s="84"/>
      <c r="AN726" s="82"/>
      <c r="AO726" s="71"/>
      <c r="AP726" s="71"/>
      <c r="AQ726" s="31"/>
      <c r="AR726" s="31"/>
      <c r="AS726" s="31"/>
      <c r="AT726" s="31"/>
      <c r="AU726" s="31"/>
      <c r="AV726" s="31"/>
      <c r="AW726" s="31"/>
      <c r="AX726" s="31"/>
      <c r="AY726" s="31"/>
      <c r="AZ726" s="31"/>
      <c r="BA726" s="33"/>
      <c r="BB726" s="33"/>
      <c r="BC726" s="31"/>
      <c r="BD726" s="31"/>
      <c r="BE726" s="31"/>
      <c r="BF726" s="31"/>
      <c r="BG726" s="31"/>
      <c r="BH726" s="31"/>
      <c r="BI726" s="31"/>
      <c r="BJ726" s="31"/>
      <c r="BK726" s="31"/>
      <c r="BL726" s="31"/>
      <c r="BM726" s="31"/>
      <c r="BN726" s="31"/>
      <c r="BO726" s="31"/>
      <c r="BP726" s="31"/>
      <c r="BQ726" s="31"/>
      <c r="BR726" s="31"/>
      <c r="BS726" s="31"/>
      <c r="BT726" s="31"/>
    </row>
    <row r="727">
      <c r="A727" s="118"/>
      <c r="B727" s="61"/>
      <c r="C727" s="71"/>
      <c r="D727" s="71"/>
      <c r="E727" s="82"/>
      <c r="F727" s="82"/>
      <c r="G727" s="71"/>
      <c r="H727" s="71"/>
      <c r="I727" s="82"/>
      <c r="J727" s="71"/>
      <c r="K727" s="71"/>
      <c r="L727" s="71"/>
      <c r="M727" s="82"/>
      <c r="N727" s="84"/>
      <c r="O727" s="71"/>
      <c r="P727" s="61"/>
      <c r="Q727" s="61"/>
      <c r="R727" s="61"/>
      <c r="S727" s="61"/>
      <c r="T727" s="119"/>
      <c r="U727" s="61"/>
      <c r="V727" s="84"/>
      <c r="W727" s="84"/>
      <c r="X727" s="84"/>
      <c r="Y727" s="82"/>
      <c r="Z727" s="84"/>
      <c r="AA727" s="84"/>
      <c r="AB727" s="84"/>
      <c r="AC727" s="84"/>
      <c r="AD727" s="84"/>
      <c r="AE727" s="84"/>
      <c r="AF727" s="84"/>
      <c r="AG727" s="84"/>
      <c r="AH727" s="31"/>
      <c r="AI727" s="31"/>
      <c r="AJ727" s="31"/>
      <c r="AK727" s="31"/>
      <c r="AL727" s="31"/>
      <c r="AM727" s="84"/>
      <c r="AN727" s="82"/>
      <c r="AO727" s="71"/>
      <c r="AP727" s="71"/>
      <c r="AQ727" s="31"/>
      <c r="AR727" s="31"/>
      <c r="AS727" s="31"/>
      <c r="AT727" s="31"/>
      <c r="AU727" s="31"/>
      <c r="AV727" s="31"/>
      <c r="AW727" s="31"/>
      <c r="AX727" s="31"/>
      <c r="AY727" s="31"/>
      <c r="AZ727" s="31"/>
      <c r="BA727" s="33"/>
      <c r="BB727" s="33"/>
      <c r="BC727" s="31"/>
      <c r="BD727" s="31"/>
      <c r="BE727" s="31"/>
      <c r="BF727" s="31"/>
      <c r="BG727" s="31"/>
      <c r="BH727" s="31"/>
      <c r="BI727" s="31"/>
      <c r="BJ727" s="31"/>
      <c r="BK727" s="31"/>
      <c r="BL727" s="31"/>
      <c r="BM727" s="31"/>
      <c r="BN727" s="31"/>
      <c r="BO727" s="31"/>
      <c r="BP727" s="31"/>
      <c r="BQ727" s="31"/>
      <c r="BR727" s="31"/>
      <c r="BS727" s="31"/>
      <c r="BT727" s="31"/>
    </row>
    <row r="728">
      <c r="A728" s="118"/>
      <c r="B728" s="61"/>
      <c r="C728" s="71"/>
      <c r="D728" s="71"/>
      <c r="E728" s="82"/>
      <c r="F728" s="82"/>
      <c r="G728" s="71"/>
      <c r="H728" s="71"/>
      <c r="I728" s="82"/>
      <c r="J728" s="71"/>
      <c r="K728" s="71"/>
      <c r="L728" s="71"/>
      <c r="M728" s="82"/>
      <c r="N728" s="84"/>
      <c r="O728" s="71"/>
      <c r="P728" s="61"/>
      <c r="Q728" s="61"/>
      <c r="R728" s="61"/>
      <c r="S728" s="61"/>
      <c r="T728" s="119"/>
      <c r="U728" s="61"/>
      <c r="V728" s="84"/>
      <c r="W728" s="84"/>
      <c r="X728" s="84"/>
      <c r="Y728" s="82"/>
      <c r="Z728" s="84"/>
      <c r="AA728" s="84"/>
      <c r="AB728" s="84"/>
      <c r="AC728" s="84"/>
      <c r="AD728" s="84"/>
      <c r="AE728" s="84"/>
      <c r="AF728" s="84"/>
      <c r="AG728" s="84"/>
      <c r="AH728" s="31"/>
      <c r="AI728" s="31"/>
      <c r="AJ728" s="31"/>
      <c r="AK728" s="31"/>
      <c r="AL728" s="31"/>
      <c r="AM728" s="84"/>
      <c r="AN728" s="82"/>
      <c r="AO728" s="71"/>
      <c r="AP728" s="71"/>
      <c r="AQ728" s="31"/>
      <c r="AR728" s="31"/>
      <c r="AS728" s="31"/>
      <c r="AT728" s="31"/>
      <c r="AU728" s="31"/>
      <c r="AV728" s="31"/>
      <c r="AW728" s="31"/>
      <c r="AX728" s="31"/>
      <c r="AY728" s="31"/>
      <c r="AZ728" s="31"/>
      <c r="BA728" s="33"/>
      <c r="BB728" s="33"/>
      <c r="BC728" s="31"/>
      <c r="BD728" s="31"/>
      <c r="BE728" s="31"/>
      <c r="BF728" s="31"/>
      <c r="BG728" s="31"/>
      <c r="BH728" s="31"/>
      <c r="BI728" s="31"/>
      <c r="BJ728" s="31"/>
      <c r="BK728" s="31"/>
      <c r="BL728" s="31"/>
      <c r="BM728" s="31"/>
      <c r="BN728" s="31"/>
      <c r="BO728" s="31"/>
      <c r="BP728" s="31"/>
      <c r="BQ728" s="31"/>
      <c r="BR728" s="31"/>
      <c r="BS728" s="31"/>
      <c r="BT728" s="31"/>
    </row>
    <row r="729">
      <c r="A729" s="118"/>
      <c r="B729" s="61"/>
      <c r="C729" s="71"/>
      <c r="D729" s="71"/>
      <c r="E729" s="82"/>
      <c r="F729" s="82"/>
      <c r="G729" s="71"/>
      <c r="H729" s="71"/>
      <c r="I729" s="82"/>
      <c r="J729" s="71"/>
      <c r="K729" s="71"/>
      <c r="L729" s="71"/>
      <c r="M729" s="82"/>
      <c r="N729" s="84"/>
      <c r="O729" s="71"/>
      <c r="P729" s="61"/>
      <c r="Q729" s="61"/>
      <c r="R729" s="61"/>
      <c r="S729" s="61"/>
      <c r="T729" s="119"/>
      <c r="U729" s="61"/>
      <c r="V729" s="84"/>
      <c r="W729" s="84"/>
      <c r="X729" s="84"/>
      <c r="Y729" s="82"/>
      <c r="Z729" s="84"/>
      <c r="AA729" s="84"/>
      <c r="AB729" s="84"/>
      <c r="AC729" s="84"/>
      <c r="AD729" s="84"/>
      <c r="AE729" s="84"/>
      <c r="AF729" s="84"/>
      <c r="AG729" s="84"/>
      <c r="AH729" s="31"/>
      <c r="AI729" s="31"/>
      <c r="AJ729" s="31"/>
      <c r="AK729" s="31"/>
      <c r="AL729" s="31"/>
      <c r="AM729" s="84"/>
      <c r="AN729" s="82"/>
      <c r="AO729" s="71"/>
      <c r="AP729" s="71"/>
      <c r="AQ729" s="31"/>
      <c r="AR729" s="31"/>
      <c r="AS729" s="31"/>
      <c r="AT729" s="31"/>
      <c r="AU729" s="31"/>
      <c r="AV729" s="31"/>
      <c r="AW729" s="31"/>
      <c r="AX729" s="31"/>
      <c r="AY729" s="31"/>
      <c r="AZ729" s="31"/>
      <c r="BA729" s="33"/>
      <c r="BB729" s="33"/>
      <c r="BC729" s="31"/>
      <c r="BD729" s="31"/>
      <c r="BE729" s="31"/>
      <c r="BF729" s="31"/>
      <c r="BG729" s="31"/>
      <c r="BH729" s="31"/>
      <c r="BI729" s="31"/>
      <c r="BJ729" s="31"/>
      <c r="BK729" s="31"/>
      <c r="BL729" s="31"/>
      <c r="BM729" s="31"/>
      <c r="BN729" s="31"/>
      <c r="BO729" s="31"/>
      <c r="BP729" s="31"/>
      <c r="BQ729" s="31"/>
      <c r="BR729" s="31"/>
      <c r="BS729" s="31"/>
      <c r="BT729" s="31"/>
    </row>
    <row r="730">
      <c r="A730" s="118"/>
      <c r="B730" s="61"/>
      <c r="C730" s="71"/>
      <c r="D730" s="71"/>
      <c r="E730" s="82"/>
      <c r="F730" s="82"/>
      <c r="G730" s="71"/>
      <c r="H730" s="71"/>
      <c r="I730" s="82"/>
      <c r="J730" s="71"/>
      <c r="K730" s="71"/>
      <c r="L730" s="71"/>
      <c r="M730" s="82"/>
      <c r="N730" s="84"/>
      <c r="O730" s="71"/>
      <c r="P730" s="61"/>
      <c r="Q730" s="61"/>
      <c r="R730" s="61"/>
      <c r="S730" s="61"/>
      <c r="T730" s="119"/>
      <c r="U730" s="61"/>
      <c r="V730" s="84"/>
      <c r="W730" s="84"/>
      <c r="X730" s="84"/>
      <c r="Y730" s="82"/>
      <c r="Z730" s="84"/>
      <c r="AA730" s="84"/>
      <c r="AB730" s="84"/>
      <c r="AC730" s="84"/>
      <c r="AD730" s="84"/>
      <c r="AE730" s="84"/>
      <c r="AF730" s="84"/>
      <c r="AG730" s="84"/>
      <c r="AH730" s="31"/>
      <c r="AI730" s="31"/>
      <c r="AJ730" s="31"/>
      <c r="AK730" s="31"/>
      <c r="AL730" s="31"/>
      <c r="AM730" s="84"/>
      <c r="AN730" s="82"/>
      <c r="AO730" s="71"/>
      <c r="AP730" s="71"/>
      <c r="AQ730" s="31"/>
      <c r="AR730" s="31"/>
      <c r="AS730" s="31"/>
      <c r="AT730" s="31"/>
      <c r="AU730" s="31"/>
      <c r="AV730" s="31"/>
      <c r="AW730" s="31"/>
      <c r="AX730" s="31"/>
      <c r="AY730" s="31"/>
      <c r="AZ730" s="31"/>
      <c r="BA730" s="33"/>
      <c r="BB730" s="33"/>
      <c r="BC730" s="31"/>
      <c r="BD730" s="31"/>
      <c r="BE730" s="31"/>
      <c r="BF730" s="31"/>
      <c r="BG730" s="31"/>
      <c r="BH730" s="31"/>
      <c r="BI730" s="31"/>
      <c r="BJ730" s="31"/>
      <c r="BK730" s="31"/>
      <c r="BL730" s="31"/>
      <c r="BM730" s="31"/>
      <c r="BN730" s="31"/>
      <c r="BO730" s="31"/>
      <c r="BP730" s="31"/>
      <c r="BQ730" s="31"/>
      <c r="BR730" s="31"/>
      <c r="BS730" s="31"/>
      <c r="BT730" s="31"/>
    </row>
    <row r="731">
      <c r="A731" s="118"/>
      <c r="B731" s="61"/>
      <c r="C731" s="71"/>
      <c r="D731" s="71"/>
      <c r="E731" s="82"/>
      <c r="F731" s="82"/>
      <c r="G731" s="71"/>
      <c r="H731" s="71"/>
      <c r="I731" s="82"/>
      <c r="J731" s="71"/>
      <c r="K731" s="71"/>
      <c r="L731" s="71"/>
      <c r="M731" s="82"/>
      <c r="N731" s="84"/>
      <c r="O731" s="71"/>
      <c r="P731" s="61"/>
      <c r="Q731" s="61"/>
      <c r="R731" s="61"/>
      <c r="S731" s="61"/>
      <c r="T731" s="119"/>
      <c r="U731" s="61"/>
      <c r="V731" s="84"/>
      <c r="W731" s="84"/>
      <c r="X731" s="84"/>
      <c r="Y731" s="82"/>
      <c r="Z731" s="84"/>
      <c r="AA731" s="84"/>
      <c r="AB731" s="84"/>
      <c r="AC731" s="84"/>
      <c r="AD731" s="84"/>
      <c r="AE731" s="84"/>
      <c r="AF731" s="84"/>
      <c r="AG731" s="84"/>
      <c r="AH731" s="31"/>
      <c r="AI731" s="31"/>
      <c r="AJ731" s="31"/>
      <c r="AK731" s="31"/>
      <c r="AL731" s="31"/>
      <c r="AM731" s="84"/>
      <c r="AN731" s="82"/>
      <c r="AO731" s="71"/>
      <c r="AP731" s="71"/>
      <c r="AQ731" s="31"/>
      <c r="AR731" s="31"/>
      <c r="AS731" s="31"/>
      <c r="AT731" s="31"/>
      <c r="AU731" s="31"/>
      <c r="AV731" s="31"/>
      <c r="AW731" s="31"/>
      <c r="AX731" s="31"/>
      <c r="AY731" s="31"/>
      <c r="AZ731" s="31"/>
      <c r="BA731" s="33"/>
      <c r="BB731" s="33"/>
      <c r="BC731" s="31"/>
      <c r="BD731" s="31"/>
      <c r="BE731" s="31"/>
      <c r="BF731" s="31"/>
      <c r="BG731" s="31"/>
      <c r="BH731" s="31"/>
      <c r="BI731" s="31"/>
      <c r="BJ731" s="31"/>
      <c r="BK731" s="31"/>
      <c r="BL731" s="31"/>
      <c r="BM731" s="31"/>
      <c r="BN731" s="31"/>
      <c r="BO731" s="31"/>
      <c r="BP731" s="31"/>
      <c r="BQ731" s="31"/>
      <c r="BR731" s="31"/>
      <c r="BS731" s="31"/>
      <c r="BT731" s="31"/>
    </row>
    <row r="732">
      <c r="A732" s="118"/>
      <c r="B732" s="61"/>
      <c r="C732" s="71"/>
      <c r="D732" s="71"/>
      <c r="E732" s="82"/>
      <c r="F732" s="82"/>
      <c r="G732" s="71"/>
      <c r="H732" s="71"/>
      <c r="I732" s="82"/>
      <c r="J732" s="71"/>
      <c r="K732" s="71"/>
      <c r="L732" s="71"/>
      <c r="M732" s="82"/>
      <c r="N732" s="84"/>
      <c r="O732" s="71"/>
      <c r="P732" s="61"/>
      <c r="Q732" s="61"/>
      <c r="R732" s="61"/>
      <c r="S732" s="61"/>
      <c r="T732" s="119"/>
      <c r="U732" s="61"/>
      <c r="V732" s="84"/>
      <c r="W732" s="84"/>
      <c r="X732" s="84"/>
      <c r="Y732" s="82"/>
      <c r="Z732" s="84"/>
      <c r="AA732" s="84"/>
      <c r="AB732" s="84"/>
      <c r="AC732" s="84"/>
      <c r="AD732" s="84"/>
      <c r="AE732" s="84"/>
      <c r="AF732" s="84"/>
      <c r="AG732" s="84"/>
      <c r="AH732" s="31"/>
      <c r="AI732" s="31"/>
      <c r="AJ732" s="31"/>
      <c r="AK732" s="31"/>
      <c r="AL732" s="31"/>
      <c r="AM732" s="84"/>
      <c r="AN732" s="82"/>
      <c r="AO732" s="71"/>
      <c r="AP732" s="71"/>
      <c r="AQ732" s="31"/>
      <c r="AR732" s="31"/>
      <c r="AS732" s="31"/>
      <c r="AT732" s="31"/>
      <c r="AU732" s="31"/>
      <c r="AV732" s="31"/>
      <c r="AW732" s="31"/>
      <c r="AX732" s="31"/>
      <c r="AY732" s="31"/>
      <c r="AZ732" s="31"/>
      <c r="BA732" s="33"/>
      <c r="BB732" s="33"/>
      <c r="BC732" s="31"/>
      <c r="BD732" s="31"/>
      <c r="BE732" s="31"/>
      <c r="BF732" s="31"/>
      <c r="BG732" s="31"/>
      <c r="BH732" s="31"/>
      <c r="BI732" s="31"/>
      <c r="BJ732" s="31"/>
      <c r="BK732" s="31"/>
      <c r="BL732" s="31"/>
      <c r="BM732" s="31"/>
      <c r="BN732" s="31"/>
      <c r="BO732" s="31"/>
      <c r="BP732" s="31"/>
      <c r="BQ732" s="31"/>
      <c r="BR732" s="31"/>
      <c r="BS732" s="31"/>
      <c r="BT732" s="31"/>
    </row>
    <row r="733">
      <c r="A733" s="118"/>
      <c r="B733" s="61"/>
      <c r="C733" s="71"/>
      <c r="D733" s="71"/>
      <c r="E733" s="82"/>
      <c r="F733" s="82"/>
      <c r="G733" s="71"/>
      <c r="H733" s="71"/>
      <c r="I733" s="82"/>
      <c r="J733" s="71"/>
      <c r="K733" s="71"/>
      <c r="L733" s="71"/>
      <c r="M733" s="82"/>
      <c r="N733" s="84"/>
      <c r="O733" s="71"/>
      <c r="P733" s="61"/>
      <c r="Q733" s="61"/>
      <c r="R733" s="61"/>
      <c r="S733" s="61"/>
      <c r="T733" s="119"/>
      <c r="U733" s="61"/>
      <c r="V733" s="84"/>
      <c r="W733" s="84"/>
      <c r="X733" s="84"/>
      <c r="Y733" s="82"/>
      <c r="Z733" s="84"/>
      <c r="AA733" s="84"/>
      <c r="AB733" s="84"/>
      <c r="AC733" s="84"/>
      <c r="AD733" s="84"/>
      <c r="AE733" s="84"/>
      <c r="AF733" s="84"/>
      <c r="AG733" s="84"/>
      <c r="AH733" s="31"/>
      <c r="AI733" s="31"/>
      <c r="AJ733" s="31"/>
      <c r="AK733" s="31"/>
      <c r="AL733" s="31"/>
      <c r="AM733" s="84"/>
      <c r="AN733" s="82"/>
      <c r="AO733" s="71"/>
      <c r="AP733" s="71"/>
      <c r="AQ733" s="31"/>
      <c r="AR733" s="31"/>
      <c r="AS733" s="31"/>
      <c r="AT733" s="31"/>
      <c r="AU733" s="31"/>
      <c r="AV733" s="31"/>
      <c r="AW733" s="31"/>
      <c r="AX733" s="31"/>
      <c r="AY733" s="31"/>
      <c r="AZ733" s="31"/>
      <c r="BA733" s="33"/>
      <c r="BB733" s="33"/>
      <c r="BC733" s="31"/>
      <c r="BD733" s="31"/>
      <c r="BE733" s="31"/>
      <c r="BF733" s="31"/>
      <c r="BG733" s="31"/>
      <c r="BH733" s="31"/>
      <c r="BI733" s="31"/>
      <c r="BJ733" s="31"/>
      <c r="BK733" s="31"/>
      <c r="BL733" s="31"/>
      <c r="BM733" s="31"/>
      <c r="BN733" s="31"/>
      <c r="BO733" s="31"/>
      <c r="BP733" s="31"/>
      <c r="BQ733" s="31"/>
      <c r="BR733" s="31"/>
      <c r="BS733" s="31"/>
      <c r="BT733" s="31"/>
    </row>
    <row r="734">
      <c r="A734" s="118"/>
      <c r="B734" s="61"/>
      <c r="C734" s="71"/>
      <c r="D734" s="71"/>
      <c r="E734" s="82"/>
      <c r="F734" s="82"/>
      <c r="G734" s="71"/>
      <c r="H734" s="71"/>
      <c r="I734" s="82"/>
      <c r="J734" s="71"/>
      <c r="K734" s="71"/>
      <c r="L734" s="71"/>
      <c r="M734" s="82"/>
      <c r="N734" s="84"/>
      <c r="O734" s="71"/>
      <c r="P734" s="61"/>
      <c r="Q734" s="61"/>
      <c r="R734" s="61"/>
      <c r="S734" s="61"/>
      <c r="T734" s="119"/>
      <c r="U734" s="61"/>
      <c r="V734" s="84"/>
      <c r="W734" s="84"/>
      <c r="X734" s="84"/>
      <c r="Y734" s="82"/>
      <c r="Z734" s="84"/>
      <c r="AA734" s="84"/>
      <c r="AB734" s="84"/>
      <c r="AC734" s="84"/>
      <c r="AD734" s="84"/>
      <c r="AE734" s="84"/>
      <c r="AF734" s="84"/>
      <c r="AG734" s="84"/>
      <c r="AH734" s="31"/>
      <c r="AI734" s="31"/>
      <c r="AJ734" s="31"/>
      <c r="AK734" s="31"/>
      <c r="AL734" s="31"/>
      <c r="AM734" s="84"/>
      <c r="AN734" s="82"/>
      <c r="AO734" s="71"/>
      <c r="AP734" s="71"/>
      <c r="AQ734" s="31"/>
      <c r="AR734" s="31"/>
      <c r="AS734" s="31"/>
      <c r="AT734" s="31"/>
      <c r="AU734" s="31"/>
      <c r="AV734" s="31"/>
      <c r="AW734" s="31"/>
      <c r="AX734" s="31"/>
      <c r="AY734" s="31"/>
      <c r="AZ734" s="31"/>
      <c r="BA734" s="33"/>
      <c r="BB734" s="33"/>
      <c r="BC734" s="31"/>
      <c r="BD734" s="31"/>
      <c r="BE734" s="31"/>
      <c r="BF734" s="31"/>
      <c r="BG734" s="31"/>
      <c r="BH734" s="31"/>
      <c r="BI734" s="31"/>
      <c r="BJ734" s="31"/>
      <c r="BK734" s="31"/>
      <c r="BL734" s="31"/>
      <c r="BM734" s="31"/>
      <c r="BN734" s="31"/>
      <c r="BO734" s="31"/>
      <c r="BP734" s="31"/>
      <c r="BQ734" s="31"/>
      <c r="BR734" s="31"/>
      <c r="BS734" s="31"/>
      <c r="BT734" s="31"/>
    </row>
    <row r="735">
      <c r="A735" s="118"/>
      <c r="B735" s="61"/>
      <c r="C735" s="71"/>
      <c r="D735" s="71"/>
      <c r="E735" s="82"/>
      <c r="F735" s="82"/>
      <c r="G735" s="71"/>
      <c r="H735" s="71"/>
      <c r="I735" s="82"/>
      <c r="J735" s="71"/>
      <c r="K735" s="71"/>
      <c r="L735" s="71"/>
      <c r="M735" s="82"/>
      <c r="N735" s="84"/>
      <c r="O735" s="71"/>
      <c r="P735" s="61"/>
      <c r="Q735" s="61"/>
      <c r="R735" s="61"/>
      <c r="S735" s="61"/>
      <c r="T735" s="119"/>
      <c r="U735" s="61"/>
      <c r="V735" s="84"/>
      <c r="W735" s="84"/>
      <c r="X735" s="84"/>
      <c r="Y735" s="82"/>
      <c r="Z735" s="84"/>
      <c r="AA735" s="84"/>
      <c r="AB735" s="84"/>
      <c r="AC735" s="84"/>
      <c r="AD735" s="84"/>
      <c r="AE735" s="84"/>
      <c r="AF735" s="84"/>
      <c r="AG735" s="84"/>
      <c r="AH735" s="31"/>
      <c r="AI735" s="31"/>
      <c r="AJ735" s="31"/>
      <c r="AK735" s="31"/>
      <c r="AL735" s="31"/>
      <c r="AM735" s="84"/>
      <c r="AN735" s="82"/>
      <c r="AO735" s="71"/>
      <c r="AP735" s="71"/>
      <c r="AQ735" s="31"/>
      <c r="AR735" s="31"/>
      <c r="AS735" s="31"/>
      <c r="AT735" s="31"/>
      <c r="AU735" s="31"/>
      <c r="AV735" s="31"/>
      <c r="AW735" s="31"/>
      <c r="AX735" s="31"/>
      <c r="AY735" s="31"/>
      <c r="AZ735" s="31"/>
      <c r="BA735" s="33"/>
      <c r="BB735" s="33"/>
      <c r="BC735" s="31"/>
      <c r="BD735" s="31"/>
      <c r="BE735" s="31"/>
      <c r="BF735" s="31"/>
      <c r="BG735" s="31"/>
      <c r="BH735" s="31"/>
      <c r="BI735" s="31"/>
      <c r="BJ735" s="31"/>
      <c r="BK735" s="31"/>
      <c r="BL735" s="31"/>
      <c r="BM735" s="31"/>
      <c r="BN735" s="31"/>
      <c r="BO735" s="31"/>
      <c r="BP735" s="31"/>
      <c r="BQ735" s="31"/>
      <c r="BR735" s="31"/>
      <c r="BS735" s="31"/>
      <c r="BT735" s="31"/>
    </row>
    <row r="736">
      <c r="A736" s="118"/>
      <c r="B736" s="61"/>
      <c r="C736" s="71"/>
      <c r="D736" s="71"/>
      <c r="E736" s="82"/>
      <c r="F736" s="82"/>
      <c r="G736" s="71"/>
      <c r="H736" s="71"/>
      <c r="I736" s="82"/>
      <c r="J736" s="71"/>
      <c r="K736" s="71"/>
      <c r="L736" s="71"/>
      <c r="M736" s="82"/>
      <c r="N736" s="84"/>
      <c r="O736" s="71"/>
      <c r="P736" s="61"/>
      <c r="Q736" s="61"/>
      <c r="R736" s="61"/>
      <c r="S736" s="61"/>
      <c r="T736" s="119"/>
      <c r="U736" s="61"/>
      <c r="V736" s="84"/>
      <c r="W736" s="84"/>
      <c r="X736" s="84"/>
      <c r="Y736" s="82"/>
      <c r="Z736" s="84"/>
      <c r="AA736" s="84"/>
      <c r="AB736" s="84"/>
      <c r="AC736" s="84"/>
      <c r="AD736" s="84"/>
      <c r="AE736" s="84"/>
      <c r="AF736" s="84"/>
      <c r="AG736" s="84"/>
      <c r="AH736" s="31"/>
      <c r="AI736" s="31"/>
      <c r="AJ736" s="31"/>
      <c r="AK736" s="31"/>
      <c r="AL736" s="31"/>
      <c r="AM736" s="84"/>
      <c r="AN736" s="82"/>
      <c r="AO736" s="71"/>
      <c r="AP736" s="71"/>
      <c r="AQ736" s="31"/>
      <c r="AR736" s="31"/>
      <c r="AS736" s="31"/>
      <c r="AT736" s="31"/>
      <c r="AU736" s="31"/>
      <c r="AV736" s="31"/>
      <c r="AW736" s="31"/>
      <c r="AX736" s="31"/>
      <c r="AY736" s="31"/>
      <c r="AZ736" s="31"/>
      <c r="BA736" s="33"/>
      <c r="BB736" s="33"/>
      <c r="BC736" s="31"/>
      <c r="BD736" s="31"/>
      <c r="BE736" s="31"/>
      <c r="BF736" s="31"/>
      <c r="BG736" s="31"/>
      <c r="BH736" s="31"/>
      <c r="BI736" s="31"/>
      <c r="BJ736" s="31"/>
      <c r="BK736" s="31"/>
      <c r="BL736" s="31"/>
      <c r="BM736" s="31"/>
      <c r="BN736" s="31"/>
      <c r="BO736" s="31"/>
      <c r="BP736" s="31"/>
      <c r="BQ736" s="31"/>
      <c r="BR736" s="31"/>
      <c r="BS736" s="31"/>
      <c r="BT736" s="31"/>
    </row>
    <row r="737">
      <c r="A737" s="118"/>
      <c r="B737" s="61"/>
      <c r="C737" s="71"/>
      <c r="D737" s="71"/>
      <c r="E737" s="82"/>
      <c r="F737" s="82"/>
      <c r="G737" s="71"/>
      <c r="H737" s="71"/>
      <c r="I737" s="82"/>
      <c r="J737" s="71"/>
      <c r="K737" s="71"/>
      <c r="L737" s="71"/>
      <c r="M737" s="82"/>
      <c r="N737" s="84"/>
      <c r="O737" s="71"/>
      <c r="P737" s="61"/>
      <c r="Q737" s="61"/>
      <c r="R737" s="61"/>
      <c r="S737" s="61"/>
      <c r="T737" s="119"/>
      <c r="U737" s="61"/>
      <c r="V737" s="84"/>
      <c r="W737" s="84"/>
      <c r="X737" s="84"/>
      <c r="Y737" s="82"/>
      <c r="Z737" s="84"/>
      <c r="AA737" s="84"/>
      <c r="AB737" s="84"/>
      <c r="AC737" s="84"/>
      <c r="AD737" s="84"/>
      <c r="AE737" s="84"/>
      <c r="AF737" s="84"/>
      <c r="AG737" s="84"/>
      <c r="AH737" s="31"/>
      <c r="AI737" s="31"/>
      <c r="AJ737" s="31"/>
      <c r="AK737" s="31"/>
      <c r="AL737" s="31"/>
      <c r="AM737" s="84"/>
      <c r="AN737" s="82"/>
      <c r="AO737" s="71"/>
      <c r="AP737" s="71"/>
      <c r="AQ737" s="31"/>
      <c r="AR737" s="31"/>
      <c r="AS737" s="31"/>
      <c r="AT737" s="31"/>
      <c r="AU737" s="31"/>
      <c r="AV737" s="31"/>
      <c r="AW737" s="31"/>
      <c r="AX737" s="31"/>
      <c r="AY737" s="31"/>
      <c r="AZ737" s="31"/>
      <c r="BA737" s="33"/>
      <c r="BB737" s="33"/>
      <c r="BC737" s="31"/>
      <c r="BD737" s="31"/>
      <c r="BE737" s="31"/>
      <c r="BF737" s="31"/>
      <c r="BG737" s="31"/>
      <c r="BH737" s="31"/>
      <c r="BI737" s="31"/>
      <c r="BJ737" s="31"/>
      <c r="BK737" s="31"/>
      <c r="BL737" s="31"/>
      <c r="BM737" s="31"/>
      <c r="BN737" s="31"/>
      <c r="BO737" s="31"/>
      <c r="BP737" s="31"/>
      <c r="BQ737" s="31"/>
      <c r="BR737" s="31"/>
      <c r="BS737" s="31"/>
      <c r="BT737" s="31"/>
    </row>
    <row r="738">
      <c r="A738" s="118"/>
      <c r="B738" s="61"/>
      <c r="C738" s="71"/>
      <c r="D738" s="71"/>
      <c r="E738" s="82"/>
      <c r="F738" s="82"/>
      <c r="G738" s="71"/>
      <c r="H738" s="71"/>
      <c r="I738" s="82"/>
      <c r="J738" s="71"/>
      <c r="K738" s="71"/>
      <c r="L738" s="71"/>
      <c r="M738" s="82"/>
      <c r="N738" s="84"/>
      <c r="O738" s="71"/>
      <c r="P738" s="61"/>
      <c r="Q738" s="61"/>
      <c r="R738" s="61"/>
      <c r="S738" s="61"/>
      <c r="T738" s="119"/>
      <c r="U738" s="61"/>
      <c r="V738" s="84"/>
      <c r="W738" s="84"/>
      <c r="X738" s="84"/>
      <c r="Y738" s="82"/>
      <c r="Z738" s="84"/>
      <c r="AA738" s="84"/>
      <c r="AB738" s="84"/>
      <c r="AC738" s="84"/>
      <c r="AD738" s="84"/>
      <c r="AE738" s="84"/>
      <c r="AF738" s="84"/>
      <c r="AG738" s="84"/>
      <c r="AH738" s="31"/>
      <c r="AI738" s="31"/>
      <c r="AJ738" s="31"/>
      <c r="AK738" s="31"/>
      <c r="AL738" s="31"/>
      <c r="AM738" s="84"/>
      <c r="AN738" s="82"/>
      <c r="AO738" s="71"/>
      <c r="AP738" s="71"/>
      <c r="AQ738" s="31"/>
      <c r="AR738" s="31"/>
      <c r="AS738" s="31"/>
      <c r="AT738" s="31"/>
      <c r="AU738" s="31"/>
      <c r="AV738" s="31"/>
      <c r="AW738" s="31"/>
      <c r="AX738" s="31"/>
      <c r="AY738" s="31"/>
      <c r="AZ738" s="31"/>
      <c r="BA738" s="33"/>
      <c r="BB738" s="33"/>
      <c r="BC738" s="31"/>
      <c r="BD738" s="31"/>
      <c r="BE738" s="31"/>
      <c r="BF738" s="31"/>
      <c r="BG738" s="31"/>
      <c r="BH738" s="31"/>
      <c r="BI738" s="31"/>
      <c r="BJ738" s="31"/>
      <c r="BK738" s="31"/>
      <c r="BL738" s="31"/>
      <c r="BM738" s="31"/>
      <c r="BN738" s="31"/>
      <c r="BO738" s="31"/>
      <c r="BP738" s="31"/>
      <c r="BQ738" s="31"/>
      <c r="BR738" s="31"/>
      <c r="BS738" s="31"/>
      <c r="BT738" s="31"/>
    </row>
    <row r="739">
      <c r="A739" s="118"/>
      <c r="B739" s="61"/>
      <c r="C739" s="71"/>
      <c r="D739" s="71"/>
      <c r="E739" s="82"/>
      <c r="F739" s="82"/>
      <c r="G739" s="71"/>
      <c r="H739" s="71"/>
      <c r="I739" s="82"/>
      <c r="J739" s="71"/>
      <c r="K739" s="71"/>
      <c r="L739" s="71"/>
      <c r="M739" s="82"/>
      <c r="N739" s="84"/>
      <c r="O739" s="71"/>
      <c r="P739" s="61"/>
      <c r="Q739" s="61"/>
      <c r="R739" s="61"/>
      <c r="S739" s="61"/>
      <c r="T739" s="119"/>
      <c r="U739" s="61"/>
      <c r="V739" s="84"/>
      <c r="W739" s="84"/>
      <c r="X739" s="84"/>
      <c r="Y739" s="82"/>
      <c r="Z739" s="84"/>
      <c r="AA739" s="84"/>
      <c r="AB739" s="84"/>
      <c r="AC739" s="84"/>
      <c r="AD739" s="84"/>
      <c r="AE739" s="84"/>
      <c r="AF739" s="84"/>
      <c r="AG739" s="84"/>
      <c r="AH739" s="31"/>
      <c r="AI739" s="31"/>
      <c r="AJ739" s="31"/>
      <c r="AK739" s="31"/>
      <c r="AL739" s="31"/>
      <c r="AM739" s="84"/>
      <c r="AN739" s="82"/>
      <c r="AO739" s="71"/>
      <c r="AP739" s="71"/>
      <c r="AQ739" s="31"/>
      <c r="AR739" s="31"/>
      <c r="AS739" s="31"/>
      <c r="AT739" s="31"/>
      <c r="AU739" s="31"/>
      <c r="AV739" s="31"/>
      <c r="AW739" s="31"/>
      <c r="AX739" s="31"/>
      <c r="AY739" s="31"/>
      <c r="AZ739" s="31"/>
      <c r="BA739" s="33"/>
      <c r="BB739" s="33"/>
      <c r="BC739" s="31"/>
      <c r="BD739" s="31"/>
      <c r="BE739" s="31"/>
      <c r="BF739" s="31"/>
      <c r="BG739" s="31"/>
      <c r="BH739" s="31"/>
      <c r="BI739" s="31"/>
      <c r="BJ739" s="31"/>
      <c r="BK739" s="31"/>
      <c r="BL739" s="31"/>
      <c r="BM739" s="31"/>
      <c r="BN739" s="31"/>
      <c r="BO739" s="31"/>
      <c r="BP739" s="31"/>
      <c r="BQ739" s="31"/>
      <c r="BR739" s="31"/>
      <c r="BS739" s="31"/>
      <c r="BT739" s="31"/>
    </row>
    <row r="740">
      <c r="A740" s="118"/>
      <c r="B740" s="61"/>
      <c r="C740" s="71"/>
      <c r="D740" s="71"/>
      <c r="E740" s="82"/>
      <c r="F740" s="82"/>
      <c r="G740" s="71"/>
      <c r="H740" s="71"/>
      <c r="I740" s="82"/>
      <c r="J740" s="71"/>
      <c r="K740" s="71"/>
      <c r="L740" s="71"/>
      <c r="M740" s="82"/>
      <c r="N740" s="84"/>
      <c r="O740" s="71"/>
      <c r="P740" s="61"/>
      <c r="Q740" s="61"/>
      <c r="R740" s="61"/>
      <c r="S740" s="61"/>
      <c r="T740" s="119"/>
      <c r="U740" s="61"/>
      <c r="V740" s="84"/>
      <c r="W740" s="84"/>
      <c r="X740" s="84"/>
      <c r="Y740" s="82"/>
      <c r="Z740" s="84"/>
      <c r="AA740" s="84"/>
      <c r="AB740" s="84"/>
      <c r="AC740" s="84"/>
      <c r="AD740" s="84"/>
      <c r="AE740" s="84"/>
      <c r="AF740" s="84"/>
      <c r="AG740" s="84"/>
      <c r="AH740" s="31"/>
      <c r="AI740" s="31"/>
      <c r="AJ740" s="31"/>
      <c r="AK740" s="31"/>
      <c r="AL740" s="31"/>
      <c r="AM740" s="84"/>
      <c r="AN740" s="82"/>
      <c r="AO740" s="71"/>
      <c r="AP740" s="71"/>
      <c r="AQ740" s="31"/>
      <c r="AR740" s="31"/>
      <c r="AS740" s="31"/>
      <c r="AT740" s="31"/>
      <c r="AU740" s="31"/>
      <c r="AV740" s="31"/>
      <c r="AW740" s="31"/>
      <c r="AX740" s="31"/>
      <c r="AY740" s="31"/>
      <c r="AZ740" s="31"/>
      <c r="BA740" s="33"/>
      <c r="BB740" s="33"/>
      <c r="BC740" s="31"/>
      <c r="BD740" s="31"/>
      <c r="BE740" s="31"/>
      <c r="BF740" s="31"/>
      <c r="BG740" s="31"/>
      <c r="BH740" s="31"/>
      <c r="BI740" s="31"/>
      <c r="BJ740" s="31"/>
      <c r="BK740" s="31"/>
      <c r="BL740" s="31"/>
      <c r="BM740" s="31"/>
      <c r="BN740" s="31"/>
      <c r="BO740" s="31"/>
      <c r="BP740" s="31"/>
      <c r="BQ740" s="31"/>
      <c r="BR740" s="31"/>
      <c r="BS740" s="31"/>
      <c r="BT740" s="31"/>
    </row>
    <row r="741">
      <c r="A741" s="118"/>
      <c r="B741" s="61"/>
      <c r="C741" s="71"/>
      <c r="D741" s="71"/>
      <c r="E741" s="82"/>
      <c r="F741" s="82"/>
      <c r="G741" s="71"/>
      <c r="H741" s="71"/>
      <c r="I741" s="82"/>
      <c r="J741" s="71"/>
      <c r="K741" s="71"/>
      <c r="L741" s="71"/>
      <c r="M741" s="82"/>
      <c r="N741" s="84"/>
      <c r="O741" s="71"/>
      <c r="P741" s="61"/>
      <c r="Q741" s="61"/>
      <c r="R741" s="61"/>
      <c r="S741" s="61"/>
      <c r="T741" s="119"/>
      <c r="U741" s="61"/>
      <c r="V741" s="84"/>
      <c r="W741" s="84"/>
      <c r="X741" s="84"/>
      <c r="Y741" s="82"/>
      <c r="Z741" s="84"/>
      <c r="AA741" s="84"/>
      <c r="AB741" s="84"/>
      <c r="AC741" s="84"/>
      <c r="AD741" s="84"/>
      <c r="AE741" s="84"/>
      <c r="AF741" s="84"/>
      <c r="AG741" s="84"/>
      <c r="AH741" s="31"/>
      <c r="AI741" s="31"/>
      <c r="AJ741" s="31"/>
      <c r="AK741" s="31"/>
      <c r="AL741" s="31"/>
      <c r="AM741" s="84"/>
      <c r="AN741" s="82"/>
      <c r="AO741" s="71"/>
      <c r="AP741" s="71"/>
      <c r="AQ741" s="31"/>
      <c r="AR741" s="31"/>
      <c r="AS741" s="31"/>
      <c r="AT741" s="31"/>
      <c r="AU741" s="31"/>
      <c r="AV741" s="31"/>
      <c r="AW741" s="31"/>
      <c r="AX741" s="31"/>
      <c r="AY741" s="31"/>
      <c r="AZ741" s="31"/>
      <c r="BA741" s="33"/>
      <c r="BB741" s="33"/>
      <c r="BC741" s="31"/>
      <c r="BD741" s="31"/>
      <c r="BE741" s="31"/>
      <c r="BF741" s="31"/>
      <c r="BG741" s="31"/>
      <c r="BH741" s="31"/>
      <c r="BI741" s="31"/>
      <c r="BJ741" s="31"/>
      <c r="BK741" s="31"/>
      <c r="BL741" s="31"/>
      <c r="BM741" s="31"/>
      <c r="BN741" s="31"/>
      <c r="BO741" s="31"/>
      <c r="BP741" s="31"/>
      <c r="BQ741" s="31"/>
      <c r="BR741" s="31"/>
      <c r="BS741" s="31"/>
      <c r="BT741" s="31"/>
    </row>
    <row r="742">
      <c r="A742" s="118"/>
      <c r="B742" s="61"/>
      <c r="C742" s="71"/>
      <c r="D742" s="71"/>
      <c r="E742" s="82"/>
      <c r="F742" s="82"/>
      <c r="G742" s="71"/>
      <c r="H742" s="71"/>
      <c r="I742" s="82"/>
      <c r="J742" s="71"/>
      <c r="K742" s="71"/>
      <c r="L742" s="71"/>
      <c r="M742" s="82"/>
      <c r="N742" s="84"/>
      <c r="O742" s="71"/>
      <c r="P742" s="61"/>
      <c r="Q742" s="61"/>
      <c r="R742" s="61"/>
      <c r="S742" s="61"/>
      <c r="T742" s="119"/>
      <c r="U742" s="61"/>
      <c r="V742" s="84"/>
      <c r="W742" s="84"/>
      <c r="X742" s="84"/>
      <c r="Y742" s="82"/>
      <c r="Z742" s="84"/>
      <c r="AA742" s="84"/>
      <c r="AB742" s="84"/>
      <c r="AC742" s="84"/>
      <c r="AD742" s="84"/>
      <c r="AE742" s="84"/>
      <c r="AF742" s="84"/>
      <c r="AG742" s="84"/>
      <c r="AH742" s="31"/>
      <c r="AI742" s="31"/>
      <c r="AJ742" s="31"/>
      <c r="AK742" s="31"/>
      <c r="AL742" s="31"/>
      <c r="AM742" s="84"/>
      <c r="AN742" s="82"/>
      <c r="AO742" s="71"/>
      <c r="AP742" s="71"/>
      <c r="AQ742" s="31"/>
      <c r="AR742" s="31"/>
      <c r="AS742" s="31"/>
      <c r="AT742" s="31"/>
      <c r="AU742" s="31"/>
      <c r="AV742" s="31"/>
      <c r="AW742" s="31"/>
      <c r="AX742" s="31"/>
      <c r="AY742" s="31"/>
      <c r="AZ742" s="31"/>
      <c r="BA742" s="33"/>
      <c r="BB742" s="33"/>
      <c r="BC742" s="31"/>
      <c r="BD742" s="31"/>
      <c r="BE742" s="31"/>
      <c r="BF742" s="31"/>
      <c r="BG742" s="31"/>
      <c r="BH742" s="31"/>
      <c r="BI742" s="31"/>
      <c r="BJ742" s="31"/>
      <c r="BK742" s="31"/>
      <c r="BL742" s="31"/>
      <c r="BM742" s="31"/>
      <c r="BN742" s="31"/>
      <c r="BO742" s="31"/>
      <c r="BP742" s="31"/>
      <c r="BQ742" s="31"/>
      <c r="BR742" s="31"/>
      <c r="BS742" s="31"/>
      <c r="BT742" s="31"/>
    </row>
    <row r="743">
      <c r="A743" s="118"/>
      <c r="B743" s="61"/>
      <c r="C743" s="71"/>
      <c r="D743" s="71"/>
      <c r="E743" s="82"/>
      <c r="F743" s="82"/>
      <c r="G743" s="71"/>
      <c r="H743" s="71"/>
      <c r="I743" s="82"/>
      <c r="J743" s="71"/>
      <c r="K743" s="71"/>
      <c r="L743" s="71"/>
      <c r="M743" s="82"/>
      <c r="N743" s="84"/>
      <c r="O743" s="71"/>
      <c r="P743" s="61"/>
      <c r="Q743" s="61"/>
      <c r="R743" s="61"/>
      <c r="S743" s="61"/>
      <c r="T743" s="119"/>
      <c r="U743" s="61"/>
      <c r="V743" s="84"/>
      <c r="W743" s="84"/>
      <c r="X743" s="84"/>
      <c r="Y743" s="82"/>
      <c r="Z743" s="84"/>
      <c r="AA743" s="84"/>
      <c r="AB743" s="84"/>
      <c r="AC743" s="84"/>
      <c r="AD743" s="84"/>
      <c r="AE743" s="84"/>
      <c r="AF743" s="84"/>
      <c r="AG743" s="84"/>
      <c r="AH743" s="31"/>
      <c r="AI743" s="31"/>
      <c r="AJ743" s="31"/>
      <c r="AK743" s="31"/>
      <c r="AL743" s="31"/>
      <c r="AM743" s="84"/>
      <c r="AN743" s="82"/>
      <c r="AO743" s="71"/>
      <c r="AP743" s="71"/>
      <c r="AQ743" s="31"/>
      <c r="AR743" s="31"/>
      <c r="AS743" s="31"/>
      <c r="AT743" s="31"/>
      <c r="AU743" s="31"/>
      <c r="AV743" s="31"/>
      <c r="AW743" s="31"/>
      <c r="AX743" s="31"/>
      <c r="AY743" s="31"/>
      <c r="AZ743" s="31"/>
      <c r="BA743" s="33"/>
      <c r="BB743" s="33"/>
      <c r="BC743" s="31"/>
      <c r="BD743" s="31"/>
      <c r="BE743" s="31"/>
      <c r="BF743" s="31"/>
      <c r="BG743" s="31"/>
      <c r="BH743" s="31"/>
      <c r="BI743" s="31"/>
      <c r="BJ743" s="31"/>
      <c r="BK743" s="31"/>
      <c r="BL743" s="31"/>
      <c r="BM743" s="31"/>
      <c r="BN743" s="31"/>
      <c r="BO743" s="31"/>
      <c r="BP743" s="31"/>
      <c r="BQ743" s="31"/>
      <c r="BR743" s="31"/>
      <c r="BS743" s="31"/>
      <c r="BT743" s="31"/>
    </row>
    <row r="744">
      <c r="A744" s="118"/>
      <c r="B744" s="61"/>
      <c r="C744" s="71"/>
      <c r="D744" s="71"/>
      <c r="E744" s="82"/>
      <c r="F744" s="82"/>
      <c r="G744" s="71"/>
      <c r="H744" s="71"/>
      <c r="I744" s="82"/>
      <c r="J744" s="71"/>
      <c r="K744" s="71"/>
      <c r="L744" s="71"/>
      <c r="M744" s="82"/>
      <c r="N744" s="84"/>
      <c r="O744" s="71"/>
      <c r="P744" s="61"/>
      <c r="Q744" s="61"/>
      <c r="R744" s="61"/>
      <c r="S744" s="61"/>
      <c r="T744" s="119"/>
      <c r="U744" s="61"/>
      <c r="V744" s="84"/>
      <c r="W744" s="84"/>
      <c r="X744" s="84"/>
      <c r="Y744" s="82"/>
      <c r="Z744" s="84"/>
      <c r="AA744" s="84"/>
      <c r="AB744" s="84"/>
      <c r="AC744" s="84"/>
      <c r="AD744" s="84"/>
      <c r="AE744" s="84"/>
      <c r="AF744" s="84"/>
      <c r="AG744" s="84"/>
      <c r="AH744" s="31"/>
      <c r="AI744" s="31"/>
      <c r="AJ744" s="31"/>
      <c r="AK744" s="31"/>
      <c r="AL744" s="31"/>
      <c r="AM744" s="84"/>
      <c r="AN744" s="82"/>
      <c r="AO744" s="71"/>
      <c r="AP744" s="71"/>
      <c r="AQ744" s="31"/>
      <c r="AR744" s="31"/>
      <c r="AS744" s="31"/>
      <c r="AT744" s="31"/>
      <c r="AU744" s="31"/>
      <c r="AV744" s="31"/>
      <c r="AW744" s="31"/>
      <c r="AX744" s="31"/>
      <c r="AY744" s="31"/>
      <c r="AZ744" s="31"/>
      <c r="BA744" s="33"/>
      <c r="BB744" s="33"/>
      <c r="BC744" s="31"/>
      <c r="BD744" s="31"/>
      <c r="BE744" s="31"/>
      <c r="BF744" s="31"/>
      <c r="BG744" s="31"/>
      <c r="BH744" s="31"/>
      <c r="BI744" s="31"/>
      <c r="BJ744" s="31"/>
      <c r="BK744" s="31"/>
      <c r="BL744" s="31"/>
      <c r="BM744" s="31"/>
      <c r="BN744" s="31"/>
      <c r="BO744" s="31"/>
      <c r="BP744" s="31"/>
      <c r="BQ744" s="31"/>
      <c r="BR744" s="31"/>
      <c r="BS744" s="31"/>
      <c r="BT744" s="31"/>
    </row>
    <row r="745">
      <c r="A745" s="118"/>
      <c r="B745" s="61"/>
      <c r="C745" s="71"/>
      <c r="D745" s="71"/>
      <c r="E745" s="82"/>
      <c r="F745" s="82"/>
      <c r="G745" s="71"/>
      <c r="H745" s="71"/>
      <c r="I745" s="82"/>
      <c r="J745" s="71"/>
      <c r="K745" s="71"/>
      <c r="L745" s="71"/>
      <c r="M745" s="82"/>
      <c r="N745" s="84"/>
      <c r="O745" s="71"/>
      <c r="P745" s="61"/>
      <c r="Q745" s="61"/>
      <c r="R745" s="61"/>
      <c r="S745" s="61"/>
      <c r="T745" s="119"/>
      <c r="U745" s="61"/>
      <c r="V745" s="84"/>
      <c r="W745" s="84"/>
      <c r="X745" s="84"/>
      <c r="Y745" s="82"/>
      <c r="Z745" s="84"/>
      <c r="AA745" s="84"/>
      <c r="AB745" s="84"/>
      <c r="AC745" s="84"/>
      <c r="AD745" s="84"/>
      <c r="AE745" s="84"/>
      <c r="AF745" s="84"/>
      <c r="AG745" s="84"/>
      <c r="AH745" s="31"/>
      <c r="AI745" s="31"/>
      <c r="AJ745" s="31"/>
      <c r="AK745" s="31"/>
      <c r="AL745" s="31"/>
      <c r="AM745" s="84"/>
      <c r="AN745" s="82"/>
      <c r="AO745" s="71"/>
      <c r="AP745" s="71"/>
      <c r="AQ745" s="31"/>
      <c r="AR745" s="31"/>
      <c r="AS745" s="31"/>
      <c r="AT745" s="31"/>
      <c r="AU745" s="31"/>
      <c r="AV745" s="31"/>
      <c r="AW745" s="31"/>
      <c r="AX745" s="31"/>
      <c r="AY745" s="31"/>
      <c r="AZ745" s="31"/>
      <c r="BA745" s="33"/>
      <c r="BB745" s="33"/>
      <c r="BC745" s="31"/>
      <c r="BD745" s="31"/>
      <c r="BE745" s="31"/>
      <c r="BF745" s="31"/>
      <c r="BG745" s="31"/>
      <c r="BH745" s="31"/>
      <c r="BI745" s="31"/>
      <c r="BJ745" s="31"/>
      <c r="BK745" s="31"/>
      <c r="BL745" s="31"/>
      <c r="BM745" s="31"/>
      <c r="BN745" s="31"/>
      <c r="BO745" s="31"/>
      <c r="BP745" s="31"/>
      <c r="BQ745" s="31"/>
      <c r="BR745" s="31"/>
      <c r="BS745" s="31"/>
      <c r="BT745" s="31"/>
    </row>
    <row r="746">
      <c r="A746" s="118"/>
      <c r="B746" s="61"/>
      <c r="C746" s="71"/>
      <c r="D746" s="71"/>
      <c r="E746" s="82"/>
      <c r="F746" s="82"/>
      <c r="G746" s="71"/>
      <c r="H746" s="71"/>
      <c r="I746" s="82"/>
      <c r="J746" s="71"/>
      <c r="K746" s="71"/>
      <c r="L746" s="71"/>
      <c r="M746" s="82"/>
      <c r="N746" s="84"/>
      <c r="O746" s="71"/>
      <c r="P746" s="61"/>
      <c r="Q746" s="61"/>
      <c r="R746" s="61"/>
      <c r="S746" s="61"/>
      <c r="T746" s="119"/>
      <c r="U746" s="61"/>
      <c r="V746" s="84"/>
      <c r="W746" s="84"/>
      <c r="X746" s="84"/>
      <c r="Y746" s="82"/>
      <c r="Z746" s="84"/>
      <c r="AA746" s="84"/>
      <c r="AB746" s="84"/>
      <c r="AC746" s="84"/>
      <c r="AD746" s="84"/>
      <c r="AE746" s="84"/>
      <c r="AF746" s="84"/>
      <c r="AG746" s="84"/>
      <c r="AH746" s="31"/>
      <c r="AI746" s="31"/>
      <c r="AJ746" s="31"/>
      <c r="AK746" s="31"/>
      <c r="AL746" s="31"/>
      <c r="AM746" s="84"/>
      <c r="AN746" s="82"/>
      <c r="AO746" s="71"/>
      <c r="AP746" s="71"/>
      <c r="AQ746" s="31"/>
      <c r="AR746" s="31"/>
      <c r="AS746" s="31"/>
      <c r="AT746" s="31"/>
      <c r="AU746" s="31"/>
      <c r="AV746" s="31"/>
      <c r="AW746" s="31"/>
      <c r="AX746" s="31"/>
      <c r="AY746" s="31"/>
      <c r="AZ746" s="31"/>
      <c r="BA746" s="33"/>
      <c r="BB746" s="33"/>
      <c r="BC746" s="31"/>
      <c r="BD746" s="31"/>
      <c r="BE746" s="31"/>
      <c r="BF746" s="31"/>
      <c r="BG746" s="31"/>
      <c r="BH746" s="31"/>
      <c r="BI746" s="31"/>
      <c r="BJ746" s="31"/>
      <c r="BK746" s="31"/>
      <c r="BL746" s="31"/>
      <c r="BM746" s="31"/>
      <c r="BN746" s="31"/>
      <c r="BO746" s="31"/>
      <c r="BP746" s="31"/>
      <c r="BQ746" s="31"/>
      <c r="BR746" s="31"/>
      <c r="BS746" s="31"/>
      <c r="BT746" s="31"/>
    </row>
    <row r="747">
      <c r="A747" s="118"/>
      <c r="B747" s="61"/>
      <c r="C747" s="71"/>
      <c r="D747" s="71"/>
      <c r="E747" s="82"/>
      <c r="F747" s="82"/>
      <c r="G747" s="71"/>
      <c r="H747" s="71"/>
      <c r="I747" s="82"/>
      <c r="J747" s="71"/>
      <c r="K747" s="71"/>
      <c r="L747" s="71"/>
      <c r="M747" s="82"/>
      <c r="N747" s="84"/>
      <c r="O747" s="71"/>
      <c r="P747" s="61"/>
      <c r="Q747" s="61"/>
      <c r="R747" s="61"/>
      <c r="S747" s="61"/>
      <c r="T747" s="119"/>
      <c r="U747" s="61"/>
      <c r="V747" s="84"/>
      <c r="W747" s="84"/>
      <c r="X747" s="84"/>
      <c r="Y747" s="82"/>
      <c r="Z747" s="84"/>
      <c r="AA747" s="84"/>
      <c r="AB747" s="84"/>
      <c r="AC747" s="84"/>
      <c r="AD747" s="84"/>
      <c r="AE747" s="84"/>
      <c r="AF747" s="84"/>
      <c r="AG747" s="84"/>
      <c r="AH747" s="31"/>
      <c r="AI747" s="31"/>
      <c r="AJ747" s="31"/>
      <c r="AK747" s="31"/>
      <c r="AL747" s="31"/>
      <c r="AM747" s="84"/>
      <c r="AN747" s="82"/>
      <c r="AO747" s="71"/>
      <c r="AP747" s="71"/>
      <c r="AQ747" s="31"/>
      <c r="AR747" s="31"/>
      <c r="AS747" s="31"/>
      <c r="AT747" s="31"/>
      <c r="AU747" s="31"/>
      <c r="AV747" s="31"/>
      <c r="AW747" s="31"/>
      <c r="AX747" s="31"/>
      <c r="AY747" s="31"/>
      <c r="AZ747" s="31"/>
      <c r="BA747" s="33"/>
      <c r="BB747" s="33"/>
      <c r="BC747" s="31"/>
      <c r="BD747" s="31"/>
      <c r="BE747" s="31"/>
      <c r="BF747" s="31"/>
      <c r="BG747" s="31"/>
      <c r="BH747" s="31"/>
      <c r="BI747" s="31"/>
      <c r="BJ747" s="31"/>
      <c r="BK747" s="31"/>
      <c r="BL747" s="31"/>
      <c r="BM747" s="31"/>
      <c r="BN747" s="31"/>
      <c r="BO747" s="31"/>
      <c r="BP747" s="31"/>
      <c r="BQ747" s="31"/>
      <c r="BR747" s="31"/>
      <c r="BS747" s="31"/>
      <c r="BT747" s="31"/>
    </row>
    <row r="748">
      <c r="A748" s="118"/>
      <c r="B748" s="61"/>
      <c r="C748" s="71"/>
      <c r="D748" s="71"/>
      <c r="E748" s="82"/>
      <c r="F748" s="82"/>
      <c r="G748" s="71"/>
      <c r="H748" s="71"/>
      <c r="I748" s="82"/>
      <c r="J748" s="71"/>
      <c r="K748" s="71"/>
      <c r="L748" s="71"/>
      <c r="M748" s="82"/>
      <c r="N748" s="84"/>
      <c r="O748" s="71"/>
      <c r="P748" s="61"/>
      <c r="Q748" s="61"/>
      <c r="R748" s="61"/>
      <c r="S748" s="61"/>
      <c r="T748" s="119"/>
      <c r="U748" s="61"/>
      <c r="V748" s="84"/>
      <c r="W748" s="84"/>
      <c r="X748" s="84"/>
      <c r="Y748" s="82"/>
      <c r="Z748" s="84"/>
      <c r="AA748" s="84"/>
      <c r="AB748" s="84"/>
      <c r="AC748" s="84"/>
      <c r="AD748" s="84"/>
      <c r="AE748" s="84"/>
      <c r="AF748" s="84"/>
      <c r="AG748" s="84"/>
      <c r="AH748" s="31"/>
      <c r="AI748" s="31"/>
      <c r="AJ748" s="31"/>
      <c r="AK748" s="31"/>
      <c r="AL748" s="31"/>
      <c r="AM748" s="84"/>
      <c r="AN748" s="82"/>
      <c r="AO748" s="71"/>
      <c r="AP748" s="71"/>
      <c r="AQ748" s="31"/>
      <c r="AR748" s="31"/>
      <c r="AS748" s="31"/>
      <c r="AT748" s="31"/>
      <c r="AU748" s="31"/>
      <c r="AV748" s="31"/>
      <c r="AW748" s="31"/>
      <c r="AX748" s="31"/>
      <c r="AY748" s="31"/>
      <c r="AZ748" s="31"/>
      <c r="BA748" s="33"/>
      <c r="BB748" s="33"/>
      <c r="BC748" s="31"/>
      <c r="BD748" s="31"/>
      <c r="BE748" s="31"/>
      <c r="BF748" s="31"/>
      <c r="BG748" s="31"/>
      <c r="BH748" s="31"/>
      <c r="BI748" s="31"/>
      <c r="BJ748" s="31"/>
      <c r="BK748" s="31"/>
      <c r="BL748" s="31"/>
      <c r="BM748" s="31"/>
      <c r="BN748" s="31"/>
      <c r="BO748" s="31"/>
      <c r="BP748" s="31"/>
      <c r="BQ748" s="31"/>
      <c r="BR748" s="31"/>
      <c r="BS748" s="31"/>
      <c r="BT748" s="31"/>
    </row>
    <row r="749">
      <c r="A749" s="118"/>
      <c r="B749" s="61"/>
      <c r="C749" s="71"/>
      <c r="D749" s="71"/>
      <c r="E749" s="82"/>
      <c r="F749" s="82"/>
      <c r="G749" s="71"/>
      <c r="H749" s="71"/>
      <c r="I749" s="82"/>
      <c r="J749" s="71"/>
      <c r="K749" s="71"/>
      <c r="L749" s="71"/>
      <c r="M749" s="82"/>
      <c r="N749" s="84"/>
      <c r="O749" s="71"/>
      <c r="P749" s="61"/>
      <c r="Q749" s="61"/>
      <c r="R749" s="61"/>
      <c r="S749" s="61"/>
      <c r="T749" s="119"/>
      <c r="U749" s="61"/>
      <c r="V749" s="84"/>
      <c r="W749" s="84"/>
      <c r="X749" s="84"/>
      <c r="Y749" s="82"/>
      <c r="Z749" s="84"/>
      <c r="AA749" s="84"/>
      <c r="AB749" s="84"/>
      <c r="AC749" s="84"/>
      <c r="AD749" s="84"/>
      <c r="AE749" s="84"/>
      <c r="AF749" s="84"/>
      <c r="AG749" s="84"/>
      <c r="AH749" s="31"/>
      <c r="AI749" s="31"/>
      <c r="AJ749" s="31"/>
      <c r="AK749" s="31"/>
      <c r="AL749" s="31"/>
      <c r="AM749" s="84"/>
      <c r="AN749" s="82"/>
      <c r="AO749" s="71"/>
      <c r="AP749" s="71"/>
      <c r="AQ749" s="31"/>
      <c r="AR749" s="31"/>
      <c r="AS749" s="31"/>
      <c r="AT749" s="31"/>
      <c r="AU749" s="31"/>
      <c r="AV749" s="31"/>
      <c r="AW749" s="31"/>
      <c r="AX749" s="31"/>
      <c r="AY749" s="31"/>
      <c r="AZ749" s="31"/>
      <c r="BA749" s="33"/>
      <c r="BB749" s="33"/>
      <c r="BC749" s="31"/>
      <c r="BD749" s="31"/>
      <c r="BE749" s="31"/>
      <c r="BF749" s="31"/>
      <c r="BG749" s="31"/>
      <c r="BH749" s="31"/>
      <c r="BI749" s="31"/>
      <c r="BJ749" s="31"/>
      <c r="BK749" s="31"/>
      <c r="BL749" s="31"/>
      <c r="BM749" s="31"/>
      <c r="BN749" s="31"/>
      <c r="BO749" s="31"/>
      <c r="BP749" s="31"/>
      <c r="BQ749" s="31"/>
      <c r="BR749" s="31"/>
      <c r="BS749" s="31"/>
      <c r="BT749" s="31"/>
    </row>
    <row r="750">
      <c r="A750" s="118"/>
      <c r="B750" s="61"/>
      <c r="C750" s="71"/>
      <c r="D750" s="71"/>
      <c r="E750" s="82"/>
      <c r="F750" s="82"/>
      <c r="G750" s="71"/>
      <c r="H750" s="71"/>
      <c r="I750" s="82"/>
      <c r="J750" s="71"/>
      <c r="K750" s="71"/>
      <c r="L750" s="71"/>
      <c r="M750" s="82"/>
      <c r="N750" s="84"/>
      <c r="O750" s="71"/>
      <c r="P750" s="61"/>
      <c r="Q750" s="61"/>
      <c r="R750" s="61"/>
      <c r="S750" s="61"/>
      <c r="T750" s="119"/>
      <c r="U750" s="61"/>
      <c r="V750" s="84"/>
      <c r="W750" s="84"/>
      <c r="X750" s="84"/>
      <c r="Y750" s="82"/>
      <c r="Z750" s="84"/>
      <c r="AA750" s="84"/>
      <c r="AB750" s="84"/>
      <c r="AC750" s="84"/>
      <c r="AD750" s="84"/>
      <c r="AE750" s="84"/>
      <c r="AF750" s="84"/>
      <c r="AG750" s="84"/>
      <c r="AH750" s="31"/>
      <c r="AI750" s="31"/>
      <c r="AJ750" s="31"/>
      <c r="AK750" s="31"/>
      <c r="AL750" s="31"/>
      <c r="AM750" s="84"/>
      <c r="AN750" s="82"/>
      <c r="AO750" s="71"/>
      <c r="AP750" s="71"/>
      <c r="AQ750" s="31"/>
      <c r="AR750" s="31"/>
      <c r="AS750" s="31"/>
      <c r="AT750" s="31"/>
      <c r="AU750" s="31"/>
      <c r="AV750" s="31"/>
      <c r="AW750" s="31"/>
      <c r="AX750" s="31"/>
      <c r="AY750" s="31"/>
      <c r="AZ750" s="31"/>
      <c r="BA750" s="33"/>
      <c r="BB750" s="33"/>
      <c r="BC750" s="31"/>
      <c r="BD750" s="31"/>
      <c r="BE750" s="31"/>
      <c r="BF750" s="31"/>
      <c r="BG750" s="31"/>
      <c r="BH750" s="31"/>
      <c r="BI750" s="31"/>
      <c r="BJ750" s="31"/>
      <c r="BK750" s="31"/>
      <c r="BL750" s="31"/>
      <c r="BM750" s="31"/>
      <c r="BN750" s="31"/>
      <c r="BO750" s="31"/>
      <c r="BP750" s="31"/>
      <c r="BQ750" s="31"/>
      <c r="BR750" s="31"/>
      <c r="BS750" s="31"/>
      <c r="BT750" s="31"/>
    </row>
    <row r="751">
      <c r="A751" s="118"/>
      <c r="B751" s="61"/>
      <c r="C751" s="71"/>
      <c r="D751" s="71"/>
      <c r="E751" s="82"/>
      <c r="F751" s="82"/>
      <c r="G751" s="71"/>
      <c r="H751" s="71"/>
      <c r="I751" s="82"/>
      <c r="J751" s="71"/>
      <c r="K751" s="71"/>
      <c r="L751" s="71"/>
      <c r="M751" s="82"/>
      <c r="N751" s="84"/>
      <c r="O751" s="71"/>
      <c r="P751" s="61"/>
      <c r="Q751" s="61"/>
      <c r="R751" s="61"/>
      <c r="S751" s="61"/>
      <c r="T751" s="119"/>
      <c r="U751" s="61"/>
      <c r="V751" s="84"/>
      <c r="W751" s="84"/>
      <c r="X751" s="84"/>
      <c r="Y751" s="82"/>
      <c r="Z751" s="84"/>
      <c r="AA751" s="84"/>
      <c r="AB751" s="84"/>
      <c r="AC751" s="84"/>
      <c r="AD751" s="84"/>
      <c r="AE751" s="84"/>
      <c r="AF751" s="84"/>
      <c r="AG751" s="84"/>
      <c r="AH751" s="31"/>
      <c r="AI751" s="31"/>
      <c r="AJ751" s="31"/>
      <c r="AK751" s="31"/>
      <c r="AL751" s="31"/>
      <c r="AM751" s="84"/>
      <c r="AN751" s="82"/>
      <c r="AO751" s="71"/>
      <c r="AP751" s="71"/>
      <c r="AQ751" s="31"/>
      <c r="AR751" s="31"/>
      <c r="AS751" s="31"/>
      <c r="AT751" s="31"/>
      <c r="AU751" s="31"/>
      <c r="AV751" s="31"/>
      <c r="AW751" s="31"/>
      <c r="AX751" s="31"/>
      <c r="AY751" s="31"/>
      <c r="AZ751" s="31"/>
      <c r="BA751" s="33"/>
      <c r="BB751" s="33"/>
      <c r="BC751" s="31"/>
      <c r="BD751" s="31"/>
      <c r="BE751" s="31"/>
      <c r="BF751" s="31"/>
      <c r="BG751" s="31"/>
      <c r="BH751" s="31"/>
      <c r="BI751" s="31"/>
      <c r="BJ751" s="31"/>
      <c r="BK751" s="31"/>
      <c r="BL751" s="31"/>
      <c r="BM751" s="31"/>
      <c r="BN751" s="31"/>
      <c r="BO751" s="31"/>
      <c r="BP751" s="31"/>
      <c r="BQ751" s="31"/>
      <c r="BR751" s="31"/>
      <c r="BS751" s="31"/>
      <c r="BT751" s="31"/>
    </row>
    <row r="752">
      <c r="A752" s="118"/>
      <c r="B752" s="61"/>
      <c r="C752" s="71"/>
      <c r="D752" s="71"/>
      <c r="E752" s="82"/>
      <c r="F752" s="82"/>
      <c r="G752" s="71"/>
      <c r="H752" s="71"/>
      <c r="I752" s="82"/>
      <c r="J752" s="71"/>
      <c r="K752" s="71"/>
      <c r="L752" s="71"/>
      <c r="M752" s="82"/>
      <c r="N752" s="84"/>
      <c r="O752" s="71"/>
      <c r="P752" s="61"/>
      <c r="Q752" s="61"/>
      <c r="R752" s="61"/>
      <c r="S752" s="61"/>
      <c r="T752" s="119"/>
      <c r="U752" s="61"/>
      <c r="V752" s="84"/>
      <c r="W752" s="84"/>
      <c r="X752" s="84"/>
      <c r="Y752" s="82"/>
      <c r="Z752" s="84"/>
      <c r="AA752" s="84"/>
      <c r="AB752" s="84"/>
      <c r="AC752" s="84"/>
      <c r="AD752" s="84"/>
      <c r="AE752" s="84"/>
      <c r="AF752" s="84"/>
      <c r="AG752" s="84"/>
      <c r="AH752" s="31"/>
      <c r="AI752" s="31"/>
      <c r="AJ752" s="31"/>
      <c r="AK752" s="31"/>
      <c r="AL752" s="31"/>
      <c r="AM752" s="84"/>
      <c r="AN752" s="82"/>
      <c r="AO752" s="71"/>
      <c r="AP752" s="71"/>
      <c r="AQ752" s="31"/>
      <c r="AR752" s="31"/>
      <c r="AS752" s="31"/>
      <c r="AT752" s="31"/>
      <c r="AU752" s="31"/>
      <c r="AV752" s="31"/>
      <c r="AW752" s="31"/>
      <c r="AX752" s="31"/>
      <c r="AY752" s="31"/>
      <c r="AZ752" s="31"/>
      <c r="BA752" s="33"/>
      <c r="BB752" s="33"/>
      <c r="BC752" s="31"/>
      <c r="BD752" s="31"/>
      <c r="BE752" s="31"/>
      <c r="BF752" s="31"/>
      <c r="BG752" s="31"/>
      <c r="BH752" s="31"/>
      <c r="BI752" s="31"/>
      <c r="BJ752" s="31"/>
      <c r="BK752" s="31"/>
      <c r="BL752" s="31"/>
      <c r="BM752" s="31"/>
      <c r="BN752" s="31"/>
      <c r="BO752" s="31"/>
      <c r="BP752" s="31"/>
      <c r="BQ752" s="31"/>
      <c r="BR752" s="31"/>
      <c r="BS752" s="31"/>
      <c r="BT752" s="31"/>
    </row>
    <row r="753">
      <c r="A753" s="118"/>
      <c r="B753" s="61"/>
      <c r="C753" s="71"/>
      <c r="D753" s="71"/>
      <c r="E753" s="82"/>
      <c r="F753" s="82"/>
      <c r="G753" s="71"/>
      <c r="H753" s="71"/>
      <c r="I753" s="82"/>
      <c r="J753" s="71"/>
      <c r="K753" s="71"/>
      <c r="L753" s="71"/>
      <c r="M753" s="82"/>
      <c r="N753" s="84"/>
      <c r="O753" s="71"/>
      <c r="P753" s="61"/>
      <c r="Q753" s="61"/>
      <c r="R753" s="61"/>
      <c r="S753" s="61"/>
      <c r="T753" s="119"/>
      <c r="U753" s="61"/>
      <c r="V753" s="84"/>
      <c r="W753" s="84"/>
      <c r="X753" s="84"/>
      <c r="Y753" s="82"/>
      <c r="Z753" s="84"/>
      <c r="AA753" s="84"/>
      <c r="AB753" s="84"/>
      <c r="AC753" s="84"/>
      <c r="AD753" s="84"/>
      <c r="AE753" s="84"/>
      <c r="AF753" s="84"/>
      <c r="AG753" s="84"/>
      <c r="AH753" s="31"/>
      <c r="AI753" s="31"/>
      <c r="AJ753" s="31"/>
      <c r="AK753" s="31"/>
      <c r="AL753" s="31"/>
      <c r="AM753" s="84"/>
      <c r="AN753" s="82"/>
      <c r="AO753" s="71"/>
      <c r="AP753" s="71"/>
      <c r="AQ753" s="31"/>
      <c r="AR753" s="31"/>
      <c r="AS753" s="31"/>
      <c r="AT753" s="31"/>
      <c r="AU753" s="31"/>
      <c r="AV753" s="31"/>
      <c r="AW753" s="31"/>
      <c r="AX753" s="31"/>
      <c r="AY753" s="31"/>
      <c r="AZ753" s="31"/>
      <c r="BA753" s="33"/>
      <c r="BB753" s="33"/>
      <c r="BC753" s="31"/>
      <c r="BD753" s="31"/>
      <c r="BE753" s="31"/>
      <c r="BF753" s="31"/>
      <c r="BG753" s="31"/>
      <c r="BH753" s="31"/>
      <c r="BI753" s="31"/>
      <c r="BJ753" s="31"/>
      <c r="BK753" s="31"/>
      <c r="BL753" s="31"/>
      <c r="BM753" s="31"/>
      <c r="BN753" s="31"/>
      <c r="BO753" s="31"/>
      <c r="BP753" s="31"/>
      <c r="BQ753" s="31"/>
      <c r="BR753" s="31"/>
      <c r="BS753" s="31"/>
      <c r="BT753" s="31"/>
    </row>
    <row r="754">
      <c r="A754" s="118"/>
      <c r="B754" s="61"/>
      <c r="C754" s="71"/>
      <c r="D754" s="71"/>
      <c r="E754" s="82"/>
      <c r="F754" s="82"/>
      <c r="G754" s="71"/>
      <c r="H754" s="71"/>
      <c r="I754" s="82"/>
      <c r="J754" s="71"/>
      <c r="K754" s="71"/>
      <c r="L754" s="71"/>
      <c r="M754" s="82"/>
      <c r="N754" s="84"/>
      <c r="O754" s="71"/>
      <c r="P754" s="61"/>
      <c r="Q754" s="61"/>
      <c r="R754" s="61"/>
      <c r="S754" s="61"/>
      <c r="T754" s="119"/>
      <c r="U754" s="61"/>
      <c r="V754" s="84"/>
      <c r="W754" s="84"/>
      <c r="X754" s="84"/>
      <c r="Y754" s="82"/>
      <c r="Z754" s="84"/>
      <c r="AA754" s="84"/>
      <c r="AB754" s="84"/>
      <c r="AC754" s="84"/>
      <c r="AD754" s="84"/>
      <c r="AE754" s="84"/>
      <c r="AF754" s="84"/>
      <c r="AG754" s="84"/>
      <c r="AH754" s="31"/>
      <c r="AI754" s="31"/>
      <c r="AJ754" s="31"/>
      <c r="AK754" s="31"/>
      <c r="AL754" s="31"/>
      <c r="AM754" s="84"/>
      <c r="AN754" s="82"/>
      <c r="AO754" s="71"/>
      <c r="AP754" s="71"/>
      <c r="AQ754" s="31"/>
      <c r="AR754" s="31"/>
      <c r="AS754" s="31"/>
      <c r="AT754" s="31"/>
      <c r="AU754" s="31"/>
      <c r="AV754" s="31"/>
      <c r="AW754" s="31"/>
      <c r="AX754" s="31"/>
      <c r="AY754" s="31"/>
      <c r="AZ754" s="31"/>
      <c r="BA754" s="33"/>
      <c r="BB754" s="33"/>
      <c r="BC754" s="31"/>
      <c r="BD754" s="31"/>
      <c r="BE754" s="31"/>
      <c r="BF754" s="31"/>
      <c r="BG754" s="31"/>
      <c r="BH754" s="31"/>
      <c r="BI754" s="31"/>
      <c r="BJ754" s="31"/>
      <c r="BK754" s="31"/>
      <c r="BL754" s="31"/>
      <c r="BM754" s="31"/>
      <c r="BN754" s="31"/>
      <c r="BO754" s="31"/>
      <c r="BP754" s="31"/>
      <c r="BQ754" s="31"/>
      <c r="BR754" s="31"/>
      <c r="BS754" s="31"/>
      <c r="BT754" s="31"/>
    </row>
    <row r="755">
      <c r="A755" s="118"/>
      <c r="B755" s="61"/>
      <c r="C755" s="71"/>
      <c r="D755" s="71"/>
      <c r="E755" s="82"/>
      <c r="F755" s="82"/>
      <c r="G755" s="71"/>
      <c r="H755" s="71"/>
      <c r="I755" s="82"/>
      <c r="J755" s="71"/>
      <c r="K755" s="71"/>
      <c r="L755" s="71"/>
      <c r="M755" s="82"/>
      <c r="N755" s="84"/>
      <c r="O755" s="71"/>
      <c r="P755" s="61"/>
      <c r="Q755" s="61"/>
      <c r="R755" s="61"/>
      <c r="S755" s="61"/>
      <c r="T755" s="119"/>
      <c r="U755" s="61"/>
      <c r="V755" s="84"/>
      <c r="W755" s="84"/>
      <c r="X755" s="84"/>
      <c r="Y755" s="82"/>
      <c r="Z755" s="84"/>
      <c r="AA755" s="84"/>
      <c r="AB755" s="84"/>
      <c r="AC755" s="84"/>
      <c r="AD755" s="84"/>
      <c r="AE755" s="84"/>
      <c r="AF755" s="84"/>
      <c r="AG755" s="84"/>
      <c r="AH755" s="31"/>
      <c r="AI755" s="31"/>
      <c r="AJ755" s="31"/>
      <c r="AK755" s="31"/>
      <c r="AL755" s="31"/>
      <c r="AM755" s="84"/>
      <c r="AN755" s="82"/>
      <c r="AO755" s="71"/>
      <c r="AP755" s="71"/>
      <c r="AQ755" s="31"/>
      <c r="AR755" s="31"/>
      <c r="AS755" s="31"/>
      <c r="AT755" s="31"/>
      <c r="AU755" s="31"/>
      <c r="AV755" s="31"/>
      <c r="AW755" s="31"/>
      <c r="AX755" s="31"/>
      <c r="AY755" s="31"/>
      <c r="AZ755" s="31"/>
      <c r="BA755" s="33"/>
      <c r="BB755" s="33"/>
      <c r="BC755" s="31"/>
      <c r="BD755" s="31"/>
      <c r="BE755" s="31"/>
      <c r="BF755" s="31"/>
      <c r="BG755" s="31"/>
      <c r="BH755" s="31"/>
      <c r="BI755" s="31"/>
      <c r="BJ755" s="31"/>
      <c r="BK755" s="31"/>
      <c r="BL755" s="31"/>
      <c r="BM755" s="31"/>
      <c r="BN755" s="31"/>
      <c r="BO755" s="31"/>
      <c r="BP755" s="31"/>
      <c r="BQ755" s="31"/>
      <c r="BR755" s="31"/>
      <c r="BS755" s="31"/>
      <c r="BT755" s="31"/>
    </row>
    <row r="756">
      <c r="A756" s="118"/>
      <c r="B756" s="61"/>
      <c r="C756" s="71"/>
      <c r="D756" s="71"/>
      <c r="E756" s="82"/>
      <c r="F756" s="82"/>
      <c r="G756" s="71"/>
      <c r="H756" s="71"/>
      <c r="I756" s="82"/>
      <c r="J756" s="71"/>
      <c r="K756" s="71"/>
      <c r="L756" s="71"/>
      <c r="M756" s="82"/>
      <c r="N756" s="84"/>
      <c r="O756" s="71"/>
      <c r="P756" s="61"/>
      <c r="Q756" s="61"/>
      <c r="R756" s="61"/>
      <c r="S756" s="61"/>
      <c r="T756" s="119"/>
      <c r="U756" s="61"/>
      <c r="V756" s="84"/>
      <c r="W756" s="84"/>
      <c r="X756" s="84"/>
      <c r="Y756" s="82"/>
      <c r="Z756" s="84"/>
      <c r="AA756" s="84"/>
      <c r="AB756" s="84"/>
      <c r="AC756" s="84"/>
      <c r="AD756" s="84"/>
      <c r="AE756" s="84"/>
      <c r="AF756" s="84"/>
      <c r="AG756" s="84"/>
      <c r="AH756" s="31"/>
      <c r="AI756" s="31"/>
      <c r="AJ756" s="31"/>
      <c r="AK756" s="31"/>
      <c r="AL756" s="31"/>
      <c r="AM756" s="84"/>
      <c r="AN756" s="82"/>
      <c r="AO756" s="71"/>
      <c r="AP756" s="71"/>
      <c r="AQ756" s="31"/>
      <c r="AR756" s="31"/>
      <c r="AS756" s="31"/>
      <c r="AT756" s="31"/>
      <c r="AU756" s="31"/>
      <c r="AV756" s="31"/>
      <c r="AW756" s="31"/>
      <c r="AX756" s="31"/>
      <c r="AY756" s="31"/>
      <c r="AZ756" s="31"/>
      <c r="BA756" s="33"/>
      <c r="BB756" s="33"/>
      <c r="BC756" s="31"/>
      <c r="BD756" s="31"/>
      <c r="BE756" s="31"/>
      <c r="BF756" s="31"/>
      <c r="BG756" s="31"/>
      <c r="BH756" s="31"/>
      <c r="BI756" s="31"/>
      <c r="BJ756" s="31"/>
      <c r="BK756" s="31"/>
      <c r="BL756" s="31"/>
      <c r="BM756" s="31"/>
      <c r="BN756" s="31"/>
      <c r="BO756" s="31"/>
      <c r="BP756" s="31"/>
      <c r="BQ756" s="31"/>
      <c r="BR756" s="31"/>
      <c r="BS756" s="31"/>
      <c r="BT756" s="31"/>
    </row>
    <row r="757">
      <c r="A757" s="118"/>
      <c r="B757" s="61"/>
      <c r="C757" s="71"/>
      <c r="D757" s="71"/>
      <c r="E757" s="82"/>
      <c r="F757" s="82"/>
      <c r="G757" s="71"/>
      <c r="H757" s="71"/>
      <c r="I757" s="82"/>
      <c r="J757" s="71"/>
      <c r="K757" s="71"/>
      <c r="L757" s="71"/>
      <c r="M757" s="82"/>
      <c r="N757" s="84"/>
      <c r="O757" s="71"/>
      <c r="P757" s="61"/>
      <c r="Q757" s="61"/>
      <c r="R757" s="61"/>
      <c r="S757" s="61"/>
      <c r="T757" s="119"/>
      <c r="U757" s="61"/>
      <c r="V757" s="84"/>
      <c r="W757" s="84"/>
      <c r="X757" s="84"/>
      <c r="Y757" s="82"/>
      <c r="Z757" s="84"/>
      <c r="AA757" s="84"/>
      <c r="AB757" s="84"/>
      <c r="AC757" s="84"/>
      <c r="AD757" s="84"/>
      <c r="AE757" s="84"/>
      <c r="AF757" s="84"/>
      <c r="AG757" s="84"/>
      <c r="AH757" s="31"/>
      <c r="AI757" s="31"/>
      <c r="AJ757" s="31"/>
      <c r="AK757" s="31"/>
      <c r="AL757" s="31"/>
      <c r="AM757" s="84"/>
      <c r="AN757" s="82"/>
      <c r="AO757" s="71"/>
      <c r="AP757" s="71"/>
      <c r="AQ757" s="31"/>
      <c r="AR757" s="31"/>
      <c r="AS757" s="31"/>
      <c r="AT757" s="31"/>
      <c r="AU757" s="31"/>
      <c r="AV757" s="31"/>
      <c r="AW757" s="31"/>
      <c r="AX757" s="31"/>
      <c r="AY757" s="31"/>
      <c r="AZ757" s="31"/>
      <c r="BA757" s="33"/>
      <c r="BB757" s="33"/>
      <c r="BC757" s="31"/>
      <c r="BD757" s="31"/>
      <c r="BE757" s="31"/>
      <c r="BF757" s="31"/>
      <c r="BG757" s="31"/>
      <c r="BH757" s="31"/>
      <c r="BI757" s="31"/>
      <c r="BJ757" s="31"/>
      <c r="BK757" s="31"/>
      <c r="BL757" s="31"/>
      <c r="BM757" s="31"/>
      <c r="BN757" s="31"/>
      <c r="BO757" s="31"/>
      <c r="BP757" s="31"/>
      <c r="BQ757" s="31"/>
      <c r="BR757" s="31"/>
      <c r="BS757" s="31"/>
      <c r="BT757" s="31"/>
    </row>
    <row r="758">
      <c r="A758" s="118"/>
      <c r="B758" s="61"/>
      <c r="C758" s="71"/>
      <c r="D758" s="71"/>
      <c r="E758" s="82"/>
      <c r="F758" s="82"/>
      <c r="G758" s="71"/>
      <c r="H758" s="71"/>
      <c r="I758" s="82"/>
      <c r="J758" s="71"/>
      <c r="K758" s="71"/>
      <c r="L758" s="71"/>
      <c r="M758" s="82"/>
      <c r="N758" s="84"/>
      <c r="O758" s="71"/>
      <c r="P758" s="61"/>
      <c r="Q758" s="61"/>
      <c r="R758" s="61"/>
      <c r="S758" s="61"/>
      <c r="T758" s="119"/>
      <c r="U758" s="61"/>
      <c r="V758" s="84"/>
      <c r="W758" s="84"/>
      <c r="X758" s="84"/>
      <c r="Y758" s="82"/>
      <c r="Z758" s="84"/>
      <c r="AA758" s="84"/>
      <c r="AB758" s="84"/>
      <c r="AC758" s="84"/>
      <c r="AD758" s="84"/>
      <c r="AE758" s="84"/>
      <c r="AF758" s="84"/>
      <c r="AG758" s="84"/>
      <c r="AH758" s="31"/>
      <c r="AI758" s="31"/>
      <c r="AJ758" s="31"/>
      <c r="AK758" s="31"/>
      <c r="AL758" s="31"/>
      <c r="AM758" s="84"/>
      <c r="AN758" s="82"/>
      <c r="AO758" s="71"/>
      <c r="AP758" s="71"/>
      <c r="AQ758" s="31"/>
      <c r="AR758" s="31"/>
      <c r="AS758" s="31"/>
      <c r="AT758" s="31"/>
      <c r="AU758" s="31"/>
      <c r="AV758" s="31"/>
      <c r="AW758" s="31"/>
      <c r="AX758" s="31"/>
      <c r="AY758" s="31"/>
      <c r="AZ758" s="31"/>
      <c r="BA758" s="33"/>
      <c r="BB758" s="33"/>
      <c r="BC758" s="31"/>
      <c r="BD758" s="31"/>
      <c r="BE758" s="31"/>
      <c r="BF758" s="31"/>
      <c r="BG758" s="31"/>
      <c r="BH758" s="31"/>
      <c r="BI758" s="31"/>
      <c r="BJ758" s="31"/>
      <c r="BK758" s="31"/>
      <c r="BL758" s="31"/>
      <c r="BM758" s="31"/>
      <c r="BN758" s="31"/>
      <c r="BO758" s="31"/>
      <c r="BP758" s="31"/>
      <c r="BQ758" s="31"/>
      <c r="BR758" s="31"/>
      <c r="BS758" s="31"/>
      <c r="BT758" s="31"/>
    </row>
    <row r="759">
      <c r="A759" s="118"/>
      <c r="B759" s="61"/>
      <c r="C759" s="71"/>
      <c r="D759" s="71"/>
      <c r="E759" s="82"/>
      <c r="F759" s="82"/>
      <c r="G759" s="71"/>
      <c r="H759" s="71"/>
      <c r="I759" s="82"/>
      <c r="J759" s="71"/>
      <c r="K759" s="71"/>
      <c r="L759" s="71"/>
      <c r="M759" s="82"/>
      <c r="N759" s="84"/>
      <c r="O759" s="71"/>
      <c r="P759" s="61"/>
      <c r="Q759" s="61"/>
      <c r="R759" s="61"/>
      <c r="S759" s="61"/>
      <c r="T759" s="119"/>
      <c r="U759" s="61"/>
      <c r="V759" s="84"/>
      <c r="W759" s="84"/>
      <c r="X759" s="84"/>
      <c r="Y759" s="82"/>
      <c r="Z759" s="84"/>
      <c r="AA759" s="84"/>
      <c r="AB759" s="84"/>
      <c r="AC759" s="84"/>
      <c r="AD759" s="84"/>
      <c r="AE759" s="84"/>
      <c r="AF759" s="84"/>
      <c r="AG759" s="84"/>
      <c r="AH759" s="31"/>
      <c r="AI759" s="31"/>
      <c r="AJ759" s="31"/>
      <c r="AK759" s="31"/>
      <c r="AL759" s="31"/>
      <c r="AM759" s="84"/>
      <c r="AN759" s="82"/>
      <c r="AO759" s="71"/>
      <c r="AP759" s="71"/>
      <c r="AQ759" s="31"/>
      <c r="AR759" s="31"/>
      <c r="AS759" s="31"/>
      <c r="AT759" s="31"/>
      <c r="AU759" s="31"/>
      <c r="AV759" s="31"/>
      <c r="AW759" s="31"/>
      <c r="AX759" s="31"/>
      <c r="AY759" s="31"/>
      <c r="AZ759" s="31"/>
      <c r="BA759" s="33"/>
      <c r="BB759" s="33"/>
      <c r="BC759" s="31"/>
      <c r="BD759" s="31"/>
      <c r="BE759" s="31"/>
      <c r="BF759" s="31"/>
      <c r="BG759" s="31"/>
      <c r="BH759" s="31"/>
      <c r="BI759" s="31"/>
      <c r="BJ759" s="31"/>
      <c r="BK759" s="31"/>
      <c r="BL759" s="31"/>
      <c r="BM759" s="31"/>
      <c r="BN759" s="31"/>
      <c r="BO759" s="31"/>
      <c r="BP759" s="31"/>
      <c r="BQ759" s="31"/>
      <c r="BR759" s="31"/>
      <c r="BS759" s="31"/>
      <c r="BT759" s="31"/>
    </row>
    <row r="760">
      <c r="A760" s="118"/>
      <c r="B760" s="61"/>
      <c r="C760" s="71"/>
      <c r="D760" s="71"/>
      <c r="E760" s="82"/>
      <c r="F760" s="82"/>
      <c r="G760" s="71"/>
      <c r="H760" s="71"/>
      <c r="I760" s="82"/>
      <c r="J760" s="71"/>
      <c r="K760" s="71"/>
      <c r="L760" s="71"/>
      <c r="M760" s="82"/>
      <c r="N760" s="84"/>
      <c r="O760" s="71"/>
      <c r="P760" s="61"/>
      <c r="Q760" s="61"/>
      <c r="R760" s="61"/>
      <c r="S760" s="61"/>
      <c r="T760" s="119"/>
      <c r="U760" s="61"/>
      <c r="V760" s="84"/>
      <c r="W760" s="84"/>
      <c r="X760" s="84"/>
      <c r="Y760" s="82"/>
      <c r="Z760" s="84"/>
      <c r="AA760" s="84"/>
      <c r="AB760" s="84"/>
      <c r="AC760" s="84"/>
      <c r="AD760" s="84"/>
      <c r="AE760" s="84"/>
      <c r="AF760" s="84"/>
      <c r="AG760" s="84"/>
      <c r="AH760" s="31"/>
      <c r="AI760" s="31"/>
      <c r="AJ760" s="31"/>
      <c r="AK760" s="31"/>
      <c r="AL760" s="31"/>
      <c r="AM760" s="84"/>
      <c r="AN760" s="82"/>
      <c r="AO760" s="71"/>
      <c r="AP760" s="71"/>
      <c r="AQ760" s="31"/>
      <c r="AR760" s="31"/>
      <c r="AS760" s="31"/>
      <c r="AT760" s="31"/>
      <c r="AU760" s="31"/>
      <c r="AV760" s="31"/>
      <c r="AW760" s="31"/>
      <c r="AX760" s="31"/>
      <c r="AY760" s="31"/>
      <c r="AZ760" s="31"/>
      <c r="BA760" s="33"/>
      <c r="BB760" s="33"/>
      <c r="BC760" s="31"/>
      <c r="BD760" s="31"/>
      <c r="BE760" s="31"/>
      <c r="BF760" s="31"/>
      <c r="BG760" s="31"/>
      <c r="BH760" s="31"/>
      <c r="BI760" s="31"/>
      <c r="BJ760" s="31"/>
      <c r="BK760" s="31"/>
      <c r="BL760" s="31"/>
      <c r="BM760" s="31"/>
      <c r="BN760" s="31"/>
      <c r="BO760" s="31"/>
      <c r="BP760" s="31"/>
      <c r="BQ760" s="31"/>
      <c r="BR760" s="31"/>
      <c r="BS760" s="31"/>
      <c r="BT760" s="31"/>
    </row>
    <row r="761">
      <c r="A761" s="118"/>
      <c r="B761" s="61"/>
      <c r="C761" s="71"/>
      <c r="D761" s="71"/>
      <c r="E761" s="82"/>
      <c r="F761" s="82"/>
      <c r="G761" s="71"/>
      <c r="H761" s="71"/>
      <c r="I761" s="82"/>
      <c r="J761" s="71"/>
      <c r="K761" s="71"/>
      <c r="L761" s="71"/>
      <c r="M761" s="82"/>
      <c r="N761" s="84"/>
      <c r="O761" s="71"/>
      <c r="P761" s="61"/>
      <c r="Q761" s="61"/>
      <c r="R761" s="61"/>
      <c r="S761" s="61"/>
      <c r="T761" s="119"/>
      <c r="U761" s="61"/>
      <c r="V761" s="84"/>
      <c r="W761" s="84"/>
      <c r="X761" s="84"/>
      <c r="Y761" s="82"/>
      <c r="Z761" s="84"/>
      <c r="AA761" s="84"/>
      <c r="AB761" s="84"/>
      <c r="AC761" s="84"/>
      <c r="AD761" s="84"/>
      <c r="AE761" s="84"/>
      <c r="AF761" s="84"/>
      <c r="AG761" s="84"/>
      <c r="AH761" s="31"/>
      <c r="AI761" s="31"/>
      <c r="AJ761" s="31"/>
      <c r="AK761" s="31"/>
      <c r="AL761" s="31"/>
      <c r="AM761" s="84"/>
      <c r="AN761" s="82"/>
      <c r="AO761" s="71"/>
      <c r="AP761" s="71"/>
      <c r="AQ761" s="31"/>
      <c r="AR761" s="31"/>
      <c r="AS761" s="31"/>
      <c r="AT761" s="31"/>
      <c r="AU761" s="31"/>
      <c r="AV761" s="31"/>
      <c r="AW761" s="31"/>
      <c r="AX761" s="31"/>
      <c r="AY761" s="31"/>
      <c r="AZ761" s="31"/>
      <c r="BA761" s="33"/>
      <c r="BB761" s="33"/>
      <c r="BC761" s="31"/>
      <c r="BD761" s="31"/>
      <c r="BE761" s="31"/>
      <c r="BF761" s="31"/>
      <c r="BG761" s="31"/>
      <c r="BH761" s="31"/>
      <c r="BI761" s="31"/>
      <c r="BJ761" s="31"/>
      <c r="BK761" s="31"/>
      <c r="BL761" s="31"/>
      <c r="BM761" s="31"/>
      <c r="BN761" s="31"/>
      <c r="BO761" s="31"/>
      <c r="BP761" s="31"/>
      <c r="BQ761" s="31"/>
      <c r="BR761" s="31"/>
      <c r="BS761" s="31"/>
      <c r="BT761" s="31"/>
    </row>
    <row r="762">
      <c r="A762" s="118"/>
      <c r="B762" s="61"/>
      <c r="C762" s="71"/>
      <c r="D762" s="71"/>
      <c r="E762" s="82"/>
      <c r="F762" s="82"/>
      <c r="G762" s="71"/>
      <c r="H762" s="71"/>
      <c r="I762" s="82"/>
      <c r="J762" s="71"/>
      <c r="K762" s="71"/>
      <c r="L762" s="71"/>
      <c r="M762" s="82"/>
      <c r="N762" s="84"/>
      <c r="O762" s="71"/>
      <c r="P762" s="61"/>
      <c r="Q762" s="61"/>
      <c r="R762" s="61"/>
      <c r="S762" s="61"/>
      <c r="T762" s="119"/>
      <c r="U762" s="61"/>
      <c r="V762" s="84"/>
      <c r="W762" s="84"/>
      <c r="X762" s="84"/>
      <c r="Y762" s="82"/>
      <c r="Z762" s="84"/>
      <c r="AA762" s="84"/>
      <c r="AB762" s="84"/>
      <c r="AC762" s="84"/>
      <c r="AD762" s="84"/>
      <c r="AE762" s="84"/>
      <c r="AF762" s="84"/>
      <c r="AG762" s="84"/>
      <c r="AH762" s="31"/>
      <c r="AI762" s="31"/>
      <c r="AJ762" s="31"/>
      <c r="AK762" s="31"/>
      <c r="AL762" s="31"/>
      <c r="AM762" s="84"/>
      <c r="AN762" s="82"/>
      <c r="AO762" s="71"/>
      <c r="AP762" s="71"/>
      <c r="AQ762" s="31"/>
      <c r="AR762" s="31"/>
      <c r="AS762" s="31"/>
      <c r="AT762" s="31"/>
      <c r="AU762" s="31"/>
      <c r="AV762" s="31"/>
      <c r="AW762" s="31"/>
      <c r="AX762" s="31"/>
      <c r="AY762" s="31"/>
      <c r="AZ762" s="31"/>
      <c r="BA762" s="33"/>
      <c r="BB762" s="33"/>
      <c r="BC762" s="31"/>
      <c r="BD762" s="31"/>
      <c r="BE762" s="31"/>
      <c r="BF762" s="31"/>
      <c r="BG762" s="31"/>
      <c r="BH762" s="31"/>
      <c r="BI762" s="31"/>
      <c r="BJ762" s="31"/>
      <c r="BK762" s="31"/>
      <c r="BL762" s="31"/>
      <c r="BM762" s="31"/>
      <c r="BN762" s="31"/>
      <c r="BO762" s="31"/>
      <c r="BP762" s="31"/>
      <c r="BQ762" s="31"/>
      <c r="BR762" s="31"/>
      <c r="BS762" s="31"/>
      <c r="BT762" s="31"/>
    </row>
    <row r="763">
      <c r="A763" s="118"/>
      <c r="B763" s="61"/>
      <c r="C763" s="71"/>
      <c r="D763" s="71"/>
      <c r="E763" s="82"/>
      <c r="F763" s="82"/>
      <c r="G763" s="71"/>
      <c r="H763" s="71"/>
      <c r="I763" s="82"/>
      <c r="J763" s="71"/>
      <c r="K763" s="71"/>
      <c r="L763" s="71"/>
      <c r="M763" s="82"/>
      <c r="N763" s="84"/>
      <c r="O763" s="71"/>
      <c r="P763" s="61"/>
      <c r="Q763" s="61"/>
      <c r="R763" s="61"/>
      <c r="S763" s="61"/>
      <c r="T763" s="119"/>
      <c r="U763" s="61"/>
      <c r="V763" s="84"/>
      <c r="W763" s="84"/>
      <c r="X763" s="84"/>
      <c r="Y763" s="82"/>
      <c r="Z763" s="84"/>
      <c r="AA763" s="84"/>
      <c r="AB763" s="84"/>
      <c r="AC763" s="84"/>
      <c r="AD763" s="84"/>
      <c r="AE763" s="84"/>
      <c r="AF763" s="84"/>
      <c r="AG763" s="84"/>
      <c r="AH763" s="31"/>
      <c r="AI763" s="31"/>
      <c r="AJ763" s="31"/>
      <c r="AK763" s="31"/>
      <c r="AL763" s="31"/>
      <c r="AM763" s="84"/>
      <c r="AN763" s="82"/>
      <c r="AO763" s="71"/>
      <c r="AP763" s="71"/>
      <c r="AQ763" s="31"/>
      <c r="AR763" s="31"/>
      <c r="AS763" s="31"/>
      <c r="AT763" s="31"/>
      <c r="AU763" s="31"/>
      <c r="AV763" s="31"/>
      <c r="AW763" s="31"/>
      <c r="AX763" s="31"/>
      <c r="AY763" s="31"/>
      <c r="AZ763" s="31"/>
      <c r="BA763" s="33"/>
      <c r="BB763" s="33"/>
      <c r="BC763" s="31"/>
      <c r="BD763" s="31"/>
      <c r="BE763" s="31"/>
      <c r="BF763" s="31"/>
      <c r="BG763" s="31"/>
      <c r="BH763" s="31"/>
      <c r="BI763" s="31"/>
      <c r="BJ763" s="31"/>
      <c r="BK763" s="31"/>
      <c r="BL763" s="31"/>
      <c r="BM763" s="31"/>
      <c r="BN763" s="31"/>
      <c r="BO763" s="31"/>
      <c r="BP763" s="31"/>
      <c r="BQ763" s="31"/>
      <c r="BR763" s="31"/>
      <c r="BS763" s="31"/>
      <c r="BT763" s="31"/>
    </row>
    <row r="764">
      <c r="A764" s="118"/>
      <c r="B764" s="61"/>
      <c r="C764" s="71"/>
      <c r="D764" s="71"/>
      <c r="E764" s="82"/>
      <c r="F764" s="82"/>
      <c r="G764" s="71"/>
      <c r="H764" s="71"/>
      <c r="I764" s="82"/>
      <c r="J764" s="71"/>
      <c r="K764" s="71"/>
      <c r="L764" s="71"/>
      <c r="M764" s="82"/>
      <c r="N764" s="84"/>
      <c r="O764" s="71"/>
      <c r="P764" s="61"/>
      <c r="Q764" s="61"/>
      <c r="R764" s="61"/>
      <c r="S764" s="61"/>
      <c r="T764" s="119"/>
      <c r="U764" s="61"/>
      <c r="V764" s="84"/>
      <c r="W764" s="84"/>
      <c r="X764" s="84"/>
      <c r="Y764" s="82"/>
      <c r="Z764" s="84"/>
      <c r="AA764" s="84"/>
      <c r="AB764" s="84"/>
      <c r="AC764" s="84"/>
      <c r="AD764" s="84"/>
      <c r="AE764" s="84"/>
      <c r="AF764" s="84"/>
      <c r="AG764" s="84"/>
      <c r="AH764" s="31"/>
      <c r="AI764" s="31"/>
      <c r="AJ764" s="31"/>
      <c r="AK764" s="31"/>
      <c r="AL764" s="31"/>
      <c r="AM764" s="84"/>
      <c r="AN764" s="82"/>
      <c r="AO764" s="71"/>
      <c r="AP764" s="71"/>
      <c r="AQ764" s="31"/>
      <c r="AR764" s="31"/>
      <c r="AS764" s="31"/>
      <c r="AT764" s="31"/>
      <c r="AU764" s="31"/>
      <c r="AV764" s="31"/>
      <c r="AW764" s="31"/>
      <c r="AX764" s="31"/>
      <c r="AY764" s="31"/>
      <c r="AZ764" s="31"/>
      <c r="BA764" s="33"/>
      <c r="BB764" s="33"/>
      <c r="BC764" s="31"/>
      <c r="BD764" s="31"/>
      <c r="BE764" s="31"/>
      <c r="BF764" s="31"/>
      <c r="BG764" s="31"/>
      <c r="BH764" s="31"/>
      <c r="BI764" s="31"/>
      <c r="BJ764" s="31"/>
      <c r="BK764" s="31"/>
      <c r="BL764" s="31"/>
      <c r="BM764" s="31"/>
      <c r="BN764" s="31"/>
      <c r="BO764" s="31"/>
      <c r="BP764" s="31"/>
      <c r="BQ764" s="31"/>
      <c r="BR764" s="31"/>
      <c r="BS764" s="31"/>
      <c r="BT764" s="31"/>
    </row>
    <row r="765">
      <c r="A765" s="118"/>
      <c r="B765" s="61"/>
      <c r="C765" s="71"/>
      <c r="D765" s="71"/>
      <c r="E765" s="82"/>
      <c r="F765" s="82"/>
      <c r="G765" s="71"/>
      <c r="H765" s="71"/>
      <c r="I765" s="82"/>
      <c r="J765" s="71"/>
      <c r="K765" s="71"/>
      <c r="L765" s="71"/>
      <c r="M765" s="82"/>
      <c r="N765" s="84"/>
      <c r="O765" s="71"/>
      <c r="P765" s="61"/>
      <c r="Q765" s="61"/>
      <c r="R765" s="61"/>
      <c r="S765" s="61"/>
      <c r="T765" s="119"/>
      <c r="U765" s="61"/>
      <c r="V765" s="84"/>
      <c r="W765" s="84"/>
      <c r="X765" s="84"/>
      <c r="Y765" s="82"/>
      <c r="Z765" s="84"/>
      <c r="AA765" s="84"/>
      <c r="AB765" s="84"/>
      <c r="AC765" s="84"/>
      <c r="AD765" s="84"/>
      <c r="AE765" s="84"/>
      <c r="AF765" s="84"/>
      <c r="AG765" s="84"/>
      <c r="AH765" s="31"/>
      <c r="AI765" s="31"/>
      <c r="AJ765" s="31"/>
      <c r="AK765" s="31"/>
      <c r="AL765" s="31"/>
      <c r="AM765" s="84"/>
      <c r="AN765" s="82"/>
      <c r="AO765" s="71"/>
      <c r="AP765" s="71"/>
      <c r="AQ765" s="31"/>
      <c r="AR765" s="31"/>
      <c r="AS765" s="31"/>
      <c r="AT765" s="31"/>
      <c r="AU765" s="31"/>
      <c r="AV765" s="31"/>
      <c r="AW765" s="31"/>
      <c r="AX765" s="31"/>
      <c r="AY765" s="31"/>
      <c r="AZ765" s="31"/>
      <c r="BA765" s="33"/>
      <c r="BB765" s="33"/>
      <c r="BC765" s="31"/>
      <c r="BD765" s="31"/>
      <c r="BE765" s="31"/>
      <c r="BF765" s="31"/>
      <c r="BG765" s="31"/>
      <c r="BH765" s="31"/>
      <c r="BI765" s="31"/>
      <c r="BJ765" s="31"/>
      <c r="BK765" s="31"/>
      <c r="BL765" s="31"/>
      <c r="BM765" s="31"/>
      <c r="BN765" s="31"/>
      <c r="BO765" s="31"/>
      <c r="BP765" s="31"/>
      <c r="BQ765" s="31"/>
      <c r="BR765" s="31"/>
      <c r="BS765" s="31"/>
      <c r="BT765" s="31"/>
    </row>
    <row r="766">
      <c r="A766" s="118"/>
      <c r="B766" s="61"/>
      <c r="C766" s="71"/>
      <c r="D766" s="71"/>
      <c r="E766" s="82"/>
      <c r="F766" s="82"/>
      <c r="G766" s="71"/>
      <c r="H766" s="71"/>
      <c r="I766" s="82"/>
      <c r="J766" s="71"/>
      <c r="K766" s="71"/>
      <c r="L766" s="71"/>
      <c r="M766" s="82"/>
      <c r="N766" s="84"/>
      <c r="O766" s="71"/>
      <c r="P766" s="61"/>
      <c r="Q766" s="61"/>
      <c r="R766" s="61"/>
      <c r="S766" s="61"/>
      <c r="T766" s="119"/>
      <c r="U766" s="61"/>
      <c r="V766" s="84"/>
      <c r="W766" s="84"/>
      <c r="X766" s="84"/>
      <c r="Y766" s="82"/>
      <c r="Z766" s="84"/>
      <c r="AA766" s="84"/>
      <c r="AB766" s="84"/>
      <c r="AC766" s="84"/>
      <c r="AD766" s="84"/>
      <c r="AE766" s="84"/>
      <c r="AF766" s="84"/>
      <c r="AG766" s="84"/>
      <c r="AH766" s="31"/>
      <c r="AI766" s="31"/>
      <c r="AJ766" s="31"/>
      <c r="AK766" s="31"/>
      <c r="AL766" s="31"/>
      <c r="AM766" s="84"/>
      <c r="AN766" s="82"/>
      <c r="AO766" s="71"/>
      <c r="AP766" s="71"/>
      <c r="AQ766" s="31"/>
      <c r="AR766" s="31"/>
      <c r="AS766" s="31"/>
      <c r="AT766" s="31"/>
      <c r="AU766" s="31"/>
      <c r="AV766" s="31"/>
      <c r="AW766" s="31"/>
      <c r="AX766" s="31"/>
      <c r="AY766" s="31"/>
      <c r="AZ766" s="31"/>
      <c r="BA766" s="33"/>
      <c r="BB766" s="33"/>
      <c r="BC766" s="31"/>
      <c r="BD766" s="31"/>
      <c r="BE766" s="31"/>
      <c r="BF766" s="31"/>
      <c r="BG766" s="31"/>
      <c r="BH766" s="31"/>
      <c r="BI766" s="31"/>
      <c r="BJ766" s="31"/>
      <c r="BK766" s="31"/>
      <c r="BL766" s="31"/>
      <c r="BM766" s="31"/>
      <c r="BN766" s="31"/>
      <c r="BO766" s="31"/>
      <c r="BP766" s="31"/>
      <c r="BQ766" s="31"/>
      <c r="BR766" s="31"/>
      <c r="BS766" s="31"/>
      <c r="BT766" s="31"/>
    </row>
    <row r="767">
      <c r="A767" s="118"/>
      <c r="B767" s="61"/>
      <c r="C767" s="71"/>
      <c r="D767" s="71"/>
      <c r="E767" s="82"/>
      <c r="F767" s="82"/>
      <c r="G767" s="71"/>
      <c r="H767" s="71"/>
      <c r="I767" s="82"/>
      <c r="J767" s="71"/>
      <c r="K767" s="71"/>
      <c r="L767" s="71"/>
      <c r="M767" s="82"/>
      <c r="N767" s="84"/>
      <c r="O767" s="71"/>
      <c r="P767" s="61"/>
      <c r="Q767" s="61"/>
      <c r="R767" s="61"/>
      <c r="S767" s="61"/>
      <c r="T767" s="119"/>
      <c r="U767" s="61"/>
      <c r="V767" s="84"/>
      <c r="W767" s="84"/>
      <c r="X767" s="84"/>
      <c r="Y767" s="82"/>
      <c r="Z767" s="84"/>
      <c r="AA767" s="84"/>
      <c r="AB767" s="84"/>
      <c r="AC767" s="84"/>
      <c r="AD767" s="84"/>
      <c r="AE767" s="84"/>
      <c r="AF767" s="84"/>
      <c r="AG767" s="84"/>
      <c r="AH767" s="31"/>
      <c r="AI767" s="31"/>
      <c r="AJ767" s="31"/>
      <c r="AK767" s="31"/>
      <c r="AL767" s="31"/>
      <c r="AM767" s="84"/>
      <c r="AN767" s="82"/>
      <c r="AO767" s="71"/>
      <c r="AP767" s="71"/>
      <c r="AQ767" s="31"/>
      <c r="AR767" s="31"/>
      <c r="AS767" s="31"/>
      <c r="AT767" s="31"/>
      <c r="AU767" s="31"/>
      <c r="AV767" s="31"/>
      <c r="AW767" s="31"/>
      <c r="AX767" s="31"/>
      <c r="AY767" s="31"/>
      <c r="AZ767" s="31"/>
      <c r="BA767" s="33"/>
      <c r="BB767" s="33"/>
      <c r="BC767" s="31"/>
      <c r="BD767" s="31"/>
      <c r="BE767" s="31"/>
      <c r="BF767" s="31"/>
      <c r="BG767" s="31"/>
      <c r="BH767" s="31"/>
      <c r="BI767" s="31"/>
      <c r="BJ767" s="31"/>
      <c r="BK767" s="31"/>
      <c r="BL767" s="31"/>
      <c r="BM767" s="31"/>
      <c r="BN767" s="31"/>
      <c r="BO767" s="31"/>
      <c r="BP767" s="31"/>
      <c r="BQ767" s="31"/>
      <c r="BR767" s="31"/>
      <c r="BS767" s="31"/>
      <c r="BT767" s="31"/>
    </row>
    <row r="768">
      <c r="A768" s="118"/>
      <c r="B768" s="61"/>
      <c r="C768" s="71"/>
      <c r="D768" s="71"/>
      <c r="E768" s="82"/>
      <c r="F768" s="82"/>
      <c r="G768" s="71"/>
      <c r="H768" s="71"/>
      <c r="I768" s="82"/>
      <c r="J768" s="71"/>
      <c r="K768" s="71"/>
      <c r="L768" s="71"/>
      <c r="M768" s="82"/>
      <c r="N768" s="84"/>
      <c r="O768" s="71"/>
      <c r="P768" s="61"/>
      <c r="Q768" s="61"/>
      <c r="R768" s="61"/>
      <c r="S768" s="61"/>
      <c r="T768" s="119"/>
      <c r="U768" s="61"/>
      <c r="V768" s="84"/>
      <c r="W768" s="84"/>
      <c r="X768" s="84"/>
      <c r="Y768" s="82"/>
      <c r="Z768" s="84"/>
      <c r="AA768" s="84"/>
      <c r="AB768" s="84"/>
      <c r="AC768" s="84"/>
      <c r="AD768" s="84"/>
      <c r="AE768" s="84"/>
      <c r="AF768" s="84"/>
      <c r="AG768" s="84"/>
      <c r="AH768" s="31"/>
      <c r="AI768" s="31"/>
      <c r="AJ768" s="31"/>
      <c r="AK768" s="31"/>
      <c r="AL768" s="31"/>
      <c r="AM768" s="84"/>
      <c r="AN768" s="82"/>
      <c r="AO768" s="71"/>
      <c r="AP768" s="71"/>
      <c r="AQ768" s="31"/>
      <c r="AR768" s="31"/>
      <c r="AS768" s="31"/>
      <c r="AT768" s="31"/>
      <c r="AU768" s="31"/>
      <c r="AV768" s="31"/>
      <c r="AW768" s="31"/>
      <c r="AX768" s="31"/>
      <c r="AY768" s="31"/>
      <c r="AZ768" s="31"/>
      <c r="BA768" s="33"/>
      <c r="BB768" s="33"/>
      <c r="BC768" s="31"/>
      <c r="BD768" s="31"/>
      <c r="BE768" s="31"/>
      <c r="BF768" s="31"/>
      <c r="BG768" s="31"/>
      <c r="BH768" s="31"/>
      <c r="BI768" s="31"/>
      <c r="BJ768" s="31"/>
      <c r="BK768" s="31"/>
      <c r="BL768" s="31"/>
      <c r="BM768" s="31"/>
      <c r="BN768" s="31"/>
      <c r="BO768" s="31"/>
      <c r="BP768" s="31"/>
      <c r="BQ768" s="31"/>
      <c r="BR768" s="31"/>
      <c r="BS768" s="31"/>
      <c r="BT768" s="31"/>
    </row>
    <row r="769">
      <c r="A769" s="118"/>
      <c r="B769" s="61"/>
      <c r="C769" s="71"/>
      <c r="D769" s="71"/>
      <c r="E769" s="82"/>
      <c r="F769" s="82"/>
      <c r="G769" s="71"/>
      <c r="H769" s="71"/>
      <c r="I769" s="82"/>
      <c r="J769" s="71"/>
      <c r="K769" s="71"/>
      <c r="L769" s="71"/>
      <c r="M769" s="82"/>
      <c r="N769" s="84"/>
      <c r="O769" s="71"/>
      <c r="P769" s="61"/>
      <c r="Q769" s="61"/>
      <c r="R769" s="61"/>
      <c r="S769" s="61"/>
      <c r="T769" s="119"/>
      <c r="U769" s="61"/>
      <c r="V769" s="84"/>
      <c r="W769" s="84"/>
      <c r="X769" s="84"/>
      <c r="Y769" s="82"/>
      <c r="Z769" s="84"/>
      <c r="AA769" s="84"/>
      <c r="AB769" s="84"/>
      <c r="AC769" s="84"/>
      <c r="AD769" s="84"/>
      <c r="AE769" s="84"/>
      <c r="AF769" s="84"/>
      <c r="AG769" s="84"/>
      <c r="AH769" s="31"/>
      <c r="AI769" s="31"/>
      <c r="AJ769" s="31"/>
      <c r="AK769" s="31"/>
      <c r="AL769" s="31"/>
      <c r="AM769" s="84"/>
      <c r="AN769" s="82"/>
      <c r="AO769" s="71"/>
      <c r="AP769" s="71"/>
      <c r="AQ769" s="31"/>
      <c r="AR769" s="31"/>
      <c r="AS769" s="31"/>
      <c r="AT769" s="31"/>
      <c r="AU769" s="31"/>
      <c r="AV769" s="31"/>
      <c r="AW769" s="31"/>
      <c r="AX769" s="31"/>
      <c r="AY769" s="31"/>
      <c r="AZ769" s="31"/>
      <c r="BA769" s="33"/>
      <c r="BB769" s="33"/>
      <c r="BC769" s="31"/>
      <c r="BD769" s="31"/>
      <c r="BE769" s="31"/>
      <c r="BF769" s="31"/>
      <c r="BG769" s="31"/>
      <c r="BH769" s="31"/>
      <c r="BI769" s="31"/>
      <c r="BJ769" s="31"/>
      <c r="BK769" s="31"/>
      <c r="BL769" s="31"/>
      <c r="BM769" s="31"/>
      <c r="BN769" s="31"/>
      <c r="BO769" s="31"/>
      <c r="BP769" s="31"/>
      <c r="BQ769" s="31"/>
      <c r="BR769" s="31"/>
      <c r="BS769" s="31"/>
      <c r="BT769" s="31"/>
    </row>
    <row r="770">
      <c r="A770" s="118"/>
      <c r="B770" s="61"/>
      <c r="C770" s="71"/>
      <c r="D770" s="71"/>
      <c r="E770" s="82"/>
      <c r="F770" s="82"/>
      <c r="G770" s="71"/>
      <c r="H770" s="71"/>
      <c r="I770" s="82"/>
      <c r="J770" s="71"/>
      <c r="K770" s="71"/>
      <c r="L770" s="71"/>
      <c r="M770" s="82"/>
      <c r="N770" s="84"/>
      <c r="O770" s="71"/>
      <c r="P770" s="61"/>
      <c r="Q770" s="61"/>
      <c r="R770" s="61"/>
      <c r="S770" s="61"/>
      <c r="T770" s="119"/>
      <c r="U770" s="61"/>
      <c r="V770" s="84"/>
      <c r="W770" s="84"/>
      <c r="X770" s="84"/>
      <c r="Y770" s="82"/>
      <c r="Z770" s="84"/>
      <c r="AA770" s="84"/>
      <c r="AB770" s="84"/>
      <c r="AC770" s="84"/>
      <c r="AD770" s="84"/>
      <c r="AE770" s="84"/>
      <c r="AF770" s="84"/>
      <c r="AG770" s="84"/>
      <c r="AH770" s="31"/>
      <c r="AI770" s="31"/>
      <c r="AJ770" s="31"/>
      <c r="AK770" s="31"/>
      <c r="AL770" s="31"/>
      <c r="AM770" s="84"/>
      <c r="AN770" s="82"/>
      <c r="AO770" s="71"/>
      <c r="AP770" s="71"/>
      <c r="AQ770" s="31"/>
      <c r="AR770" s="31"/>
      <c r="AS770" s="31"/>
      <c r="AT770" s="31"/>
      <c r="AU770" s="31"/>
      <c r="AV770" s="31"/>
      <c r="AW770" s="31"/>
      <c r="AX770" s="31"/>
      <c r="AY770" s="31"/>
      <c r="AZ770" s="31"/>
      <c r="BA770" s="33"/>
      <c r="BB770" s="33"/>
      <c r="BC770" s="31"/>
      <c r="BD770" s="31"/>
      <c r="BE770" s="31"/>
      <c r="BF770" s="31"/>
      <c r="BG770" s="31"/>
      <c r="BH770" s="31"/>
      <c r="BI770" s="31"/>
      <c r="BJ770" s="31"/>
      <c r="BK770" s="31"/>
      <c r="BL770" s="31"/>
      <c r="BM770" s="31"/>
      <c r="BN770" s="31"/>
      <c r="BO770" s="31"/>
      <c r="BP770" s="31"/>
      <c r="BQ770" s="31"/>
      <c r="BR770" s="31"/>
      <c r="BS770" s="31"/>
      <c r="BT770" s="31"/>
    </row>
    <row r="771">
      <c r="A771" s="118"/>
      <c r="B771" s="61"/>
      <c r="C771" s="71"/>
      <c r="D771" s="71"/>
      <c r="E771" s="82"/>
      <c r="F771" s="82"/>
      <c r="G771" s="71"/>
      <c r="H771" s="71"/>
      <c r="I771" s="82"/>
      <c r="J771" s="71"/>
      <c r="K771" s="71"/>
      <c r="L771" s="71"/>
      <c r="M771" s="82"/>
      <c r="N771" s="84"/>
      <c r="O771" s="71"/>
      <c r="P771" s="61"/>
      <c r="Q771" s="61"/>
      <c r="R771" s="61"/>
      <c r="S771" s="61"/>
      <c r="T771" s="119"/>
      <c r="U771" s="61"/>
      <c r="V771" s="84"/>
      <c r="W771" s="84"/>
      <c r="X771" s="84"/>
      <c r="Y771" s="82"/>
      <c r="Z771" s="84"/>
      <c r="AA771" s="84"/>
      <c r="AB771" s="84"/>
      <c r="AC771" s="84"/>
      <c r="AD771" s="84"/>
      <c r="AE771" s="84"/>
      <c r="AF771" s="84"/>
      <c r="AG771" s="84"/>
      <c r="AH771" s="31"/>
      <c r="AI771" s="31"/>
      <c r="AJ771" s="31"/>
      <c r="AK771" s="31"/>
      <c r="AL771" s="31"/>
      <c r="AM771" s="84"/>
      <c r="AN771" s="82"/>
      <c r="AO771" s="71"/>
      <c r="AP771" s="71"/>
      <c r="AQ771" s="31"/>
      <c r="AR771" s="31"/>
      <c r="AS771" s="31"/>
      <c r="AT771" s="31"/>
      <c r="AU771" s="31"/>
      <c r="AV771" s="31"/>
      <c r="AW771" s="31"/>
      <c r="AX771" s="31"/>
      <c r="AY771" s="31"/>
      <c r="AZ771" s="31"/>
      <c r="BA771" s="33"/>
      <c r="BB771" s="33"/>
      <c r="BC771" s="31"/>
      <c r="BD771" s="31"/>
      <c r="BE771" s="31"/>
      <c r="BF771" s="31"/>
      <c r="BG771" s="31"/>
      <c r="BH771" s="31"/>
      <c r="BI771" s="31"/>
      <c r="BJ771" s="31"/>
      <c r="BK771" s="31"/>
      <c r="BL771" s="31"/>
      <c r="BM771" s="31"/>
      <c r="BN771" s="31"/>
      <c r="BO771" s="31"/>
      <c r="BP771" s="31"/>
      <c r="BQ771" s="31"/>
      <c r="BR771" s="31"/>
      <c r="BS771" s="31"/>
      <c r="BT771" s="31"/>
    </row>
    <row r="772">
      <c r="A772" s="118"/>
      <c r="B772" s="61"/>
      <c r="C772" s="71"/>
      <c r="D772" s="71"/>
      <c r="E772" s="82"/>
      <c r="F772" s="82"/>
      <c r="G772" s="71"/>
      <c r="H772" s="71"/>
      <c r="I772" s="82"/>
      <c r="J772" s="71"/>
      <c r="K772" s="71"/>
      <c r="L772" s="71"/>
      <c r="M772" s="82"/>
      <c r="N772" s="84"/>
      <c r="O772" s="71"/>
      <c r="P772" s="61"/>
      <c r="Q772" s="61"/>
      <c r="R772" s="61"/>
      <c r="S772" s="61"/>
      <c r="T772" s="119"/>
      <c r="U772" s="61"/>
      <c r="V772" s="84"/>
      <c r="W772" s="84"/>
      <c r="X772" s="84"/>
      <c r="Y772" s="82"/>
      <c r="Z772" s="84"/>
      <c r="AA772" s="84"/>
      <c r="AB772" s="84"/>
      <c r="AC772" s="84"/>
      <c r="AD772" s="84"/>
      <c r="AE772" s="84"/>
      <c r="AF772" s="84"/>
      <c r="AG772" s="84"/>
      <c r="AH772" s="31"/>
      <c r="AI772" s="31"/>
      <c r="AJ772" s="31"/>
      <c r="AK772" s="31"/>
      <c r="AL772" s="31"/>
      <c r="AM772" s="84"/>
      <c r="AN772" s="82"/>
      <c r="AO772" s="71"/>
      <c r="AP772" s="71"/>
      <c r="AQ772" s="31"/>
      <c r="AR772" s="31"/>
      <c r="AS772" s="31"/>
      <c r="AT772" s="31"/>
      <c r="AU772" s="31"/>
      <c r="AV772" s="31"/>
      <c r="AW772" s="31"/>
      <c r="AX772" s="31"/>
      <c r="AY772" s="31"/>
      <c r="AZ772" s="31"/>
      <c r="BA772" s="33"/>
      <c r="BB772" s="33"/>
      <c r="BC772" s="31"/>
      <c r="BD772" s="31"/>
      <c r="BE772" s="31"/>
      <c r="BF772" s="31"/>
      <c r="BG772" s="31"/>
      <c r="BH772" s="31"/>
      <c r="BI772" s="31"/>
      <c r="BJ772" s="31"/>
      <c r="BK772" s="31"/>
      <c r="BL772" s="31"/>
      <c r="BM772" s="31"/>
      <c r="BN772" s="31"/>
      <c r="BO772" s="31"/>
      <c r="BP772" s="31"/>
      <c r="BQ772" s="31"/>
      <c r="BR772" s="31"/>
      <c r="BS772" s="31"/>
      <c r="BT772" s="31"/>
    </row>
    <row r="773">
      <c r="A773" s="118"/>
      <c r="B773" s="61"/>
      <c r="C773" s="71"/>
      <c r="D773" s="71"/>
      <c r="E773" s="82"/>
      <c r="F773" s="82"/>
      <c r="G773" s="71"/>
      <c r="H773" s="71"/>
      <c r="I773" s="82"/>
      <c r="J773" s="71"/>
      <c r="K773" s="71"/>
      <c r="L773" s="71"/>
      <c r="M773" s="82"/>
      <c r="N773" s="84"/>
      <c r="O773" s="71"/>
      <c r="P773" s="61"/>
      <c r="Q773" s="61"/>
      <c r="R773" s="61"/>
      <c r="S773" s="61"/>
      <c r="T773" s="119"/>
      <c r="U773" s="61"/>
      <c r="V773" s="84"/>
      <c r="W773" s="84"/>
      <c r="X773" s="84"/>
      <c r="Y773" s="82"/>
      <c r="Z773" s="84"/>
      <c r="AA773" s="84"/>
      <c r="AB773" s="84"/>
      <c r="AC773" s="84"/>
      <c r="AD773" s="84"/>
      <c r="AE773" s="84"/>
      <c r="AF773" s="84"/>
      <c r="AG773" s="84"/>
      <c r="AH773" s="31"/>
      <c r="AI773" s="31"/>
      <c r="AJ773" s="31"/>
      <c r="AK773" s="31"/>
      <c r="AL773" s="31"/>
      <c r="AM773" s="84"/>
      <c r="AN773" s="82"/>
      <c r="AO773" s="71"/>
      <c r="AP773" s="71"/>
      <c r="AQ773" s="31"/>
      <c r="AR773" s="31"/>
      <c r="AS773" s="31"/>
      <c r="AT773" s="31"/>
      <c r="AU773" s="31"/>
      <c r="AV773" s="31"/>
      <c r="AW773" s="31"/>
      <c r="AX773" s="31"/>
      <c r="AY773" s="31"/>
      <c r="AZ773" s="31"/>
      <c r="BA773" s="33"/>
      <c r="BB773" s="33"/>
      <c r="BC773" s="31"/>
      <c r="BD773" s="31"/>
      <c r="BE773" s="31"/>
      <c r="BF773" s="31"/>
      <c r="BG773" s="31"/>
      <c r="BH773" s="31"/>
      <c r="BI773" s="31"/>
      <c r="BJ773" s="31"/>
      <c r="BK773" s="31"/>
      <c r="BL773" s="31"/>
      <c r="BM773" s="31"/>
      <c r="BN773" s="31"/>
      <c r="BO773" s="31"/>
      <c r="BP773" s="31"/>
      <c r="BQ773" s="31"/>
      <c r="BR773" s="31"/>
      <c r="BS773" s="31"/>
      <c r="BT773" s="31"/>
    </row>
    <row r="774">
      <c r="A774" s="118"/>
      <c r="B774" s="61"/>
      <c r="C774" s="71"/>
      <c r="D774" s="71"/>
      <c r="E774" s="82"/>
      <c r="F774" s="82"/>
      <c r="G774" s="71"/>
      <c r="H774" s="71"/>
      <c r="I774" s="82"/>
      <c r="J774" s="71"/>
      <c r="K774" s="71"/>
      <c r="L774" s="71"/>
      <c r="M774" s="82"/>
      <c r="N774" s="84"/>
      <c r="O774" s="71"/>
      <c r="P774" s="61"/>
      <c r="Q774" s="61"/>
      <c r="R774" s="61"/>
      <c r="S774" s="61"/>
      <c r="T774" s="119"/>
      <c r="U774" s="61"/>
      <c r="V774" s="84"/>
      <c r="W774" s="84"/>
      <c r="X774" s="84"/>
      <c r="Y774" s="82"/>
      <c r="Z774" s="84"/>
      <c r="AA774" s="84"/>
      <c r="AB774" s="84"/>
      <c r="AC774" s="84"/>
      <c r="AD774" s="84"/>
      <c r="AE774" s="84"/>
      <c r="AF774" s="84"/>
      <c r="AG774" s="84"/>
      <c r="AH774" s="31"/>
      <c r="AI774" s="31"/>
      <c r="AJ774" s="31"/>
      <c r="AK774" s="31"/>
      <c r="AL774" s="31"/>
      <c r="AM774" s="84"/>
      <c r="AN774" s="82"/>
      <c r="AO774" s="71"/>
      <c r="AP774" s="71"/>
      <c r="AQ774" s="31"/>
      <c r="AR774" s="31"/>
      <c r="AS774" s="31"/>
      <c r="AT774" s="31"/>
      <c r="AU774" s="31"/>
      <c r="AV774" s="31"/>
      <c r="AW774" s="31"/>
      <c r="AX774" s="31"/>
      <c r="AY774" s="31"/>
      <c r="AZ774" s="31"/>
      <c r="BA774" s="33"/>
      <c r="BB774" s="33"/>
      <c r="BC774" s="31"/>
      <c r="BD774" s="31"/>
      <c r="BE774" s="31"/>
      <c r="BF774" s="31"/>
      <c r="BG774" s="31"/>
      <c r="BH774" s="31"/>
      <c r="BI774" s="31"/>
      <c r="BJ774" s="31"/>
      <c r="BK774" s="31"/>
      <c r="BL774" s="31"/>
      <c r="BM774" s="31"/>
      <c r="BN774" s="31"/>
      <c r="BO774" s="31"/>
      <c r="BP774" s="31"/>
      <c r="BQ774" s="31"/>
      <c r="BR774" s="31"/>
      <c r="BS774" s="31"/>
      <c r="BT774" s="31"/>
    </row>
    <row r="775">
      <c r="A775" s="118"/>
      <c r="B775" s="61"/>
      <c r="C775" s="71"/>
      <c r="D775" s="71"/>
      <c r="E775" s="82"/>
      <c r="F775" s="82"/>
      <c r="G775" s="71"/>
      <c r="H775" s="71"/>
      <c r="I775" s="82"/>
      <c r="J775" s="71"/>
      <c r="K775" s="71"/>
      <c r="L775" s="71"/>
      <c r="M775" s="82"/>
      <c r="N775" s="84"/>
      <c r="O775" s="71"/>
      <c r="P775" s="61"/>
      <c r="Q775" s="61"/>
      <c r="R775" s="61"/>
      <c r="S775" s="61"/>
      <c r="T775" s="119"/>
      <c r="U775" s="61"/>
      <c r="V775" s="84"/>
      <c r="W775" s="84"/>
      <c r="X775" s="84"/>
      <c r="Y775" s="82"/>
      <c r="Z775" s="84"/>
      <c r="AA775" s="84"/>
      <c r="AB775" s="84"/>
      <c r="AC775" s="84"/>
      <c r="AD775" s="84"/>
      <c r="AE775" s="84"/>
      <c r="AF775" s="84"/>
      <c r="AG775" s="84"/>
      <c r="AH775" s="31"/>
      <c r="AI775" s="31"/>
      <c r="AJ775" s="31"/>
      <c r="AK775" s="31"/>
      <c r="AL775" s="31"/>
      <c r="AM775" s="84"/>
      <c r="AN775" s="82"/>
      <c r="AO775" s="71"/>
      <c r="AP775" s="71"/>
      <c r="AQ775" s="31"/>
      <c r="AR775" s="31"/>
      <c r="AS775" s="31"/>
      <c r="AT775" s="31"/>
      <c r="AU775" s="31"/>
      <c r="AV775" s="31"/>
      <c r="AW775" s="31"/>
      <c r="AX775" s="31"/>
      <c r="AY775" s="31"/>
      <c r="AZ775" s="31"/>
      <c r="BA775" s="33"/>
      <c r="BB775" s="33"/>
      <c r="BC775" s="31"/>
      <c r="BD775" s="31"/>
      <c r="BE775" s="31"/>
      <c r="BF775" s="31"/>
      <c r="BG775" s="31"/>
      <c r="BH775" s="31"/>
      <c r="BI775" s="31"/>
      <c r="BJ775" s="31"/>
      <c r="BK775" s="31"/>
      <c r="BL775" s="31"/>
      <c r="BM775" s="31"/>
      <c r="BN775" s="31"/>
      <c r="BO775" s="31"/>
      <c r="BP775" s="31"/>
      <c r="BQ775" s="31"/>
      <c r="BR775" s="31"/>
      <c r="BS775" s="31"/>
      <c r="BT775" s="31"/>
    </row>
    <row r="776">
      <c r="A776" s="118"/>
      <c r="B776" s="61"/>
      <c r="C776" s="71"/>
      <c r="D776" s="71"/>
      <c r="E776" s="82"/>
      <c r="F776" s="82"/>
      <c r="G776" s="71"/>
      <c r="H776" s="71"/>
      <c r="I776" s="82"/>
      <c r="J776" s="71"/>
      <c r="K776" s="71"/>
      <c r="L776" s="71"/>
      <c r="M776" s="82"/>
      <c r="N776" s="84"/>
      <c r="O776" s="71"/>
      <c r="P776" s="61"/>
      <c r="Q776" s="61"/>
      <c r="R776" s="61"/>
      <c r="S776" s="61"/>
      <c r="T776" s="119"/>
      <c r="U776" s="61"/>
      <c r="V776" s="84"/>
      <c r="W776" s="84"/>
      <c r="X776" s="84"/>
      <c r="Y776" s="82"/>
      <c r="Z776" s="84"/>
      <c r="AA776" s="84"/>
      <c r="AB776" s="84"/>
      <c r="AC776" s="84"/>
      <c r="AD776" s="84"/>
      <c r="AE776" s="84"/>
      <c r="AF776" s="84"/>
      <c r="AG776" s="84"/>
      <c r="AH776" s="31"/>
      <c r="AI776" s="31"/>
      <c r="AJ776" s="31"/>
      <c r="AK776" s="31"/>
      <c r="AL776" s="31"/>
      <c r="AM776" s="84"/>
      <c r="AN776" s="82"/>
      <c r="AO776" s="71"/>
      <c r="AP776" s="71"/>
      <c r="AQ776" s="31"/>
      <c r="AR776" s="31"/>
      <c r="AS776" s="31"/>
      <c r="AT776" s="31"/>
      <c r="AU776" s="31"/>
      <c r="AV776" s="31"/>
      <c r="AW776" s="31"/>
      <c r="AX776" s="31"/>
      <c r="AY776" s="31"/>
      <c r="AZ776" s="31"/>
      <c r="BA776" s="33"/>
      <c r="BB776" s="33"/>
      <c r="BC776" s="31"/>
      <c r="BD776" s="31"/>
      <c r="BE776" s="31"/>
      <c r="BF776" s="31"/>
      <c r="BG776" s="31"/>
      <c r="BH776" s="31"/>
      <c r="BI776" s="31"/>
      <c r="BJ776" s="31"/>
      <c r="BK776" s="31"/>
      <c r="BL776" s="31"/>
      <c r="BM776" s="31"/>
      <c r="BN776" s="31"/>
      <c r="BO776" s="31"/>
      <c r="BP776" s="31"/>
      <c r="BQ776" s="31"/>
      <c r="BR776" s="31"/>
      <c r="BS776" s="31"/>
      <c r="BT776" s="31"/>
    </row>
    <row r="777">
      <c r="A777" s="118"/>
      <c r="B777" s="61"/>
      <c r="C777" s="71"/>
      <c r="D777" s="71"/>
      <c r="E777" s="82"/>
      <c r="F777" s="82"/>
      <c r="G777" s="71"/>
      <c r="H777" s="71"/>
      <c r="I777" s="82"/>
      <c r="J777" s="71"/>
      <c r="K777" s="71"/>
      <c r="L777" s="71"/>
      <c r="M777" s="82"/>
      <c r="N777" s="84"/>
      <c r="O777" s="71"/>
      <c r="P777" s="61"/>
      <c r="Q777" s="61"/>
      <c r="R777" s="61"/>
      <c r="S777" s="61"/>
      <c r="T777" s="119"/>
      <c r="U777" s="61"/>
      <c r="V777" s="84"/>
      <c r="W777" s="84"/>
      <c r="X777" s="84"/>
      <c r="Y777" s="82"/>
      <c r="Z777" s="84"/>
      <c r="AA777" s="84"/>
      <c r="AB777" s="84"/>
      <c r="AC777" s="84"/>
      <c r="AD777" s="84"/>
      <c r="AE777" s="84"/>
      <c r="AF777" s="84"/>
      <c r="AG777" s="84"/>
      <c r="AH777" s="31"/>
      <c r="AI777" s="31"/>
      <c r="AJ777" s="31"/>
      <c r="AK777" s="31"/>
      <c r="AL777" s="31"/>
      <c r="AM777" s="84"/>
      <c r="AN777" s="82"/>
      <c r="AO777" s="71"/>
      <c r="AP777" s="71"/>
      <c r="AQ777" s="31"/>
      <c r="AR777" s="31"/>
      <c r="AS777" s="31"/>
      <c r="AT777" s="31"/>
      <c r="AU777" s="31"/>
      <c r="AV777" s="31"/>
      <c r="AW777" s="31"/>
      <c r="AX777" s="31"/>
      <c r="AY777" s="31"/>
      <c r="AZ777" s="31"/>
      <c r="BA777" s="33"/>
      <c r="BB777" s="33"/>
      <c r="BC777" s="31"/>
      <c r="BD777" s="31"/>
      <c r="BE777" s="31"/>
      <c r="BF777" s="31"/>
      <c r="BG777" s="31"/>
      <c r="BH777" s="31"/>
      <c r="BI777" s="31"/>
      <c r="BJ777" s="31"/>
      <c r="BK777" s="31"/>
      <c r="BL777" s="31"/>
      <c r="BM777" s="31"/>
      <c r="BN777" s="31"/>
      <c r="BO777" s="31"/>
      <c r="BP777" s="31"/>
      <c r="BQ777" s="31"/>
      <c r="BR777" s="31"/>
      <c r="BS777" s="31"/>
      <c r="BT777" s="31"/>
    </row>
    <row r="778">
      <c r="A778" s="118"/>
      <c r="B778" s="61"/>
      <c r="C778" s="71"/>
      <c r="D778" s="71"/>
      <c r="E778" s="82"/>
      <c r="F778" s="82"/>
      <c r="G778" s="71"/>
      <c r="H778" s="71"/>
      <c r="I778" s="82"/>
      <c r="J778" s="71"/>
      <c r="K778" s="71"/>
      <c r="L778" s="71"/>
      <c r="M778" s="82"/>
      <c r="N778" s="84"/>
      <c r="O778" s="71"/>
      <c r="P778" s="61"/>
      <c r="Q778" s="61"/>
      <c r="R778" s="61"/>
      <c r="S778" s="61"/>
      <c r="T778" s="119"/>
      <c r="U778" s="61"/>
      <c r="V778" s="84"/>
      <c r="W778" s="84"/>
      <c r="X778" s="84"/>
      <c r="Y778" s="82"/>
      <c r="Z778" s="84"/>
      <c r="AA778" s="84"/>
      <c r="AB778" s="84"/>
      <c r="AC778" s="84"/>
      <c r="AD778" s="84"/>
      <c r="AE778" s="84"/>
      <c r="AF778" s="84"/>
      <c r="AG778" s="84"/>
      <c r="AH778" s="31"/>
      <c r="AI778" s="31"/>
      <c r="AJ778" s="31"/>
      <c r="AK778" s="31"/>
      <c r="AL778" s="31"/>
      <c r="AM778" s="84"/>
      <c r="AN778" s="82"/>
      <c r="AO778" s="71"/>
      <c r="AP778" s="71"/>
      <c r="AQ778" s="31"/>
      <c r="AR778" s="31"/>
      <c r="AS778" s="31"/>
      <c r="AT778" s="31"/>
      <c r="AU778" s="31"/>
      <c r="AV778" s="31"/>
      <c r="AW778" s="31"/>
      <c r="AX778" s="31"/>
      <c r="AY778" s="31"/>
      <c r="AZ778" s="31"/>
      <c r="BA778" s="33"/>
      <c r="BB778" s="33"/>
      <c r="BC778" s="31"/>
      <c r="BD778" s="31"/>
      <c r="BE778" s="31"/>
      <c r="BF778" s="31"/>
      <c r="BG778" s="31"/>
      <c r="BH778" s="31"/>
      <c r="BI778" s="31"/>
      <c r="BJ778" s="31"/>
      <c r="BK778" s="31"/>
      <c r="BL778" s="31"/>
      <c r="BM778" s="31"/>
      <c r="BN778" s="31"/>
      <c r="BO778" s="31"/>
      <c r="BP778" s="31"/>
      <c r="BQ778" s="31"/>
      <c r="BR778" s="31"/>
      <c r="BS778" s="31"/>
      <c r="BT778" s="31"/>
    </row>
    <row r="779">
      <c r="A779" s="118"/>
      <c r="B779" s="61"/>
      <c r="C779" s="71"/>
      <c r="D779" s="71"/>
      <c r="E779" s="82"/>
      <c r="F779" s="82"/>
      <c r="G779" s="71"/>
      <c r="H779" s="71"/>
      <c r="I779" s="82"/>
      <c r="J779" s="71"/>
      <c r="K779" s="71"/>
      <c r="L779" s="71"/>
      <c r="M779" s="82"/>
      <c r="N779" s="84"/>
      <c r="O779" s="71"/>
      <c r="P779" s="61"/>
      <c r="Q779" s="61"/>
      <c r="R779" s="61"/>
      <c r="S779" s="61"/>
      <c r="T779" s="119"/>
      <c r="U779" s="61"/>
      <c r="V779" s="84"/>
      <c r="W779" s="84"/>
      <c r="X779" s="84"/>
      <c r="Y779" s="82"/>
      <c r="Z779" s="84"/>
      <c r="AA779" s="84"/>
      <c r="AB779" s="84"/>
      <c r="AC779" s="84"/>
      <c r="AD779" s="84"/>
      <c r="AE779" s="84"/>
      <c r="AF779" s="84"/>
      <c r="AG779" s="84"/>
      <c r="AH779" s="31"/>
      <c r="AI779" s="31"/>
      <c r="AJ779" s="31"/>
      <c r="AK779" s="31"/>
      <c r="AL779" s="31"/>
      <c r="AM779" s="84"/>
      <c r="AN779" s="82"/>
      <c r="AO779" s="71"/>
      <c r="AP779" s="71"/>
      <c r="AQ779" s="31"/>
      <c r="AR779" s="31"/>
      <c r="AS779" s="31"/>
      <c r="AT779" s="31"/>
      <c r="AU779" s="31"/>
      <c r="AV779" s="31"/>
      <c r="AW779" s="31"/>
      <c r="AX779" s="31"/>
      <c r="AY779" s="31"/>
      <c r="AZ779" s="31"/>
      <c r="BA779" s="33"/>
      <c r="BB779" s="33"/>
      <c r="BC779" s="31"/>
      <c r="BD779" s="31"/>
      <c r="BE779" s="31"/>
      <c r="BF779" s="31"/>
      <c r="BG779" s="31"/>
      <c r="BH779" s="31"/>
      <c r="BI779" s="31"/>
      <c r="BJ779" s="31"/>
      <c r="BK779" s="31"/>
      <c r="BL779" s="31"/>
      <c r="BM779" s="31"/>
      <c r="BN779" s="31"/>
      <c r="BO779" s="31"/>
      <c r="BP779" s="31"/>
      <c r="BQ779" s="31"/>
      <c r="BR779" s="31"/>
      <c r="BS779" s="31"/>
      <c r="BT779" s="31"/>
    </row>
    <row r="780">
      <c r="A780" s="118"/>
      <c r="B780" s="61"/>
      <c r="C780" s="71"/>
      <c r="D780" s="71"/>
      <c r="E780" s="82"/>
      <c r="F780" s="82"/>
      <c r="G780" s="71"/>
      <c r="H780" s="71"/>
      <c r="I780" s="82"/>
      <c r="J780" s="71"/>
      <c r="K780" s="71"/>
      <c r="L780" s="71"/>
      <c r="M780" s="82"/>
      <c r="N780" s="84"/>
      <c r="O780" s="71"/>
      <c r="P780" s="61"/>
      <c r="Q780" s="61"/>
      <c r="R780" s="61"/>
      <c r="S780" s="61"/>
      <c r="T780" s="119"/>
      <c r="U780" s="61"/>
      <c r="V780" s="84"/>
      <c r="W780" s="84"/>
      <c r="X780" s="84"/>
      <c r="Y780" s="82"/>
      <c r="Z780" s="84"/>
      <c r="AA780" s="84"/>
      <c r="AB780" s="84"/>
      <c r="AC780" s="84"/>
      <c r="AD780" s="84"/>
      <c r="AE780" s="84"/>
      <c r="AF780" s="84"/>
      <c r="AG780" s="84"/>
      <c r="AH780" s="31"/>
      <c r="AI780" s="31"/>
      <c r="AJ780" s="31"/>
      <c r="AK780" s="31"/>
      <c r="AL780" s="31"/>
      <c r="AM780" s="84"/>
      <c r="AN780" s="82"/>
      <c r="AO780" s="71"/>
      <c r="AP780" s="71"/>
      <c r="AQ780" s="31"/>
      <c r="AR780" s="31"/>
      <c r="AS780" s="31"/>
      <c r="AT780" s="31"/>
      <c r="AU780" s="31"/>
      <c r="AV780" s="31"/>
      <c r="AW780" s="31"/>
      <c r="AX780" s="31"/>
      <c r="AY780" s="31"/>
      <c r="AZ780" s="31"/>
      <c r="BA780" s="33"/>
      <c r="BB780" s="33"/>
      <c r="BC780" s="31"/>
      <c r="BD780" s="31"/>
      <c r="BE780" s="31"/>
      <c r="BF780" s="31"/>
      <c r="BG780" s="31"/>
      <c r="BH780" s="31"/>
      <c r="BI780" s="31"/>
      <c r="BJ780" s="31"/>
      <c r="BK780" s="31"/>
      <c r="BL780" s="31"/>
      <c r="BM780" s="31"/>
      <c r="BN780" s="31"/>
      <c r="BO780" s="31"/>
      <c r="BP780" s="31"/>
      <c r="BQ780" s="31"/>
      <c r="BR780" s="31"/>
      <c r="BS780" s="31"/>
      <c r="BT780" s="31"/>
    </row>
    <row r="781">
      <c r="A781" s="118"/>
      <c r="B781" s="61"/>
      <c r="C781" s="71"/>
      <c r="D781" s="71"/>
      <c r="E781" s="82"/>
      <c r="F781" s="82"/>
      <c r="G781" s="71"/>
      <c r="H781" s="71"/>
      <c r="I781" s="82"/>
      <c r="J781" s="71"/>
      <c r="K781" s="71"/>
      <c r="L781" s="71"/>
      <c r="M781" s="82"/>
      <c r="N781" s="84"/>
      <c r="O781" s="71"/>
      <c r="P781" s="61"/>
      <c r="Q781" s="61"/>
      <c r="R781" s="61"/>
      <c r="S781" s="61"/>
      <c r="T781" s="119"/>
      <c r="U781" s="61"/>
      <c r="V781" s="84"/>
      <c r="W781" s="84"/>
      <c r="X781" s="84"/>
      <c r="Y781" s="82"/>
      <c r="Z781" s="84"/>
      <c r="AA781" s="84"/>
      <c r="AB781" s="84"/>
      <c r="AC781" s="84"/>
      <c r="AD781" s="84"/>
      <c r="AE781" s="84"/>
      <c r="AF781" s="84"/>
      <c r="AG781" s="84"/>
      <c r="AH781" s="31"/>
      <c r="AI781" s="31"/>
      <c r="AJ781" s="31"/>
      <c r="AK781" s="31"/>
      <c r="AL781" s="31"/>
      <c r="AM781" s="84"/>
      <c r="AN781" s="82"/>
      <c r="AO781" s="71"/>
      <c r="AP781" s="71"/>
      <c r="AQ781" s="31"/>
      <c r="AR781" s="31"/>
      <c r="AS781" s="31"/>
      <c r="AT781" s="31"/>
      <c r="AU781" s="31"/>
      <c r="AV781" s="31"/>
      <c r="AW781" s="31"/>
      <c r="AX781" s="31"/>
      <c r="AY781" s="31"/>
      <c r="AZ781" s="31"/>
      <c r="BA781" s="33"/>
      <c r="BB781" s="33"/>
      <c r="BC781" s="31"/>
      <c r="BD781" s="31"/>
      <c r="BE781" s="31"/>
      <c r="BF781" s="31"/>
      <c r="BG781" s="31"/>
      <c r="BH781" s="31"/>
      <c r="BI781" s="31"/>
      <c r="BJ781" s="31"/>
      <c r="BK781" s="31"/>
      <c r="BL781" s="31"/>
      <c r="BM781" s="31"/>
      <c r="BN781" s="31"/>
      <c r="BO781" s="31"/>
      <c r="BP781" s="31"/>
      <c r="BQ781" s="31"/>
      <c r="BR781" s="31"/>
      <c r="BS781" s="31"/>
      <c r="BT781" s="31"/>
    </row>
    <row r="782">
      <c r="A782" s="118"/>
      <c r="B782" s="61"/>
      <c r="C782" s="71"/>
      <c r="D782" s="71"/>
      <c r="E782" s="82"/>
      <c r="F782" s="82"/>
      <c r="G782" s="71"/>
      <c r="H782" s="71"/>
      <c r="I782" s="82"/>
      <c r="J782" s="71"/>
      <c r="K782" s="71"/>
      <c r="L782" s="71"/>
      <c r="M782" s="82"/>
      <c r="N782" s="84"/>
      <c r="O782" s="71"/>
      <c r="P782" s="61"/>
      <c r="Q782" s="61"/>
      <c r="R782" s="61"/>
      <c r="S782" s="61"/>
      <c r="T782" s="119"/>
      <c r="U782" s="61"/>
      <c r="V782" s="84"/>
      <c r="W782" s="84"/>
      <c r="X782" s="84"/>
      <c r="Y782" s="82"/>
      <c r="Z782" s="84"/>
      <c r="AA782" s="84"/>
      <c r="AB782" s="84"/>
      <c r="AC782" s="84"/>
      <c r="AD782" s="84"/>
      <c r="AE782" s="84"/>
      <c r="AF782" s="84"/>
      <c r="AG782" s="84"/>
      <c r="AH782" s="31"/>
      <c r="AI782" s="31"/>
      <c r="AJ782" s="31"/>
      <c r="AK782" s="31"/>
      <c r="AL782" s="31"/>
      <c r="AM782" s="84"/>
      <c r="AN782" s="82"/>
      <c r="AO782" s="71"/>
      <c r="AP782" s="71"/>
      <c r="AQ782" s="31"/>
      <c r="AR782" s="31"/>
      <c r="AS782" s="31"/>
      <c r="AT782" s="31"/>
      <c r="AU782" s="31"/>
      <c r="AV782" s="31"/>
      <c r="AW782" s="31"/>
      <c r="AX782" s="31"/>
      <c r="AY782" s="31"/>
      <c r="AZ782" s="31"/>
      <c r="BA782" s="33"/>
      <c r="BB782" s="33"/>
      <c r="BC782" s="31"/>
      <c r="BD782" s="31"/>
      <c r="BE782" s="31"/>
      <c r="BF782" s="31"/>
      <c r="BG782" s="31"/>
      <c r="BH782" s="31"/>
      <c r="BI782" s="31"/>
      <c r="BJ782" s="31"/>
      <c r="BK782" s="31"/>
      <c r="BL782" s="31"/>
      <c r="BM782" s="31"/>
      <c r="BN782" s="31"/>
      <c r="BO782" s="31"/>
      <c r="BP782" s="31"/>
      <c r="BQ782" s="31"/>
      <c r="BR782" s="31"/>
      <c r="BS782" s="31"/>
      <c r="BT782" s="31"/>
    </row>
    <row r="783">
      <c r="A783" s="118"/>
      <c r="B783" s="61"/>
      <c r="C783" s="71"/>
      <c r="D783" s="71"/>
      <c r="E783" s="82"/>
      <c r="F783" s="82"/>
      <c r="G783" s="71"/>
      <c r="H783" s="71"/>
      <c r="I783" s="82"/>
      <c r="J783" s="71"/>
      <c r="K783" s="71"/>
      <c r="L783" s="71"/>
      <c r="M783" s="82"/>
      <c r="N783" s="84"/>
      <c r="O783" s="71"/>
      <c r="P783" s="61"/>
      <c r="Q783" s="61"/>
      <c r="R783" s="61"/>
      <c r="S783" s="61"/>
      <c r="T783" s="119"/>
      <c r="U783" s="61"/>
      <c r="V783" s="84"/>
      <c r="W783" s="84"/>
      <c r="X783" s="84"/>
      <c r="Y783" s="82"/>
      <c r="Z783" s="84"/>
      <c r="AA783" s="84"/>
      <c r="AB783" s="84"/>
      <c r="AC783" s="84"/>
      <c r="AD783" s="84"/>
      <c r="AE783" s="84"/>
      <c r="AF783" s="84"/>
      <c r="AG783" s="84"/>
      <c r="AH783" s="31"/>
      <c r="AI783" s="31"/>
      <c r="AJ783" s="31"/>
      <c r="AK783" s="31"/>
      <c r="AL783" s="31"/>
      <c r="AM783" s="84"/>
      <c r="AN783" s="82"/>
      <c r="AO783" s="71"/>
      <c r="AP783" s="71"/>
      <c r="AQ783" s="31"/>
      <c r="AR783" s="31"/>
      <c r="AS783" s="31"/>
      <c r="AT783" s="31"/>
      <c r="AU783" s="31"/>
      <c r="AV783" s="31"/>
      <c r="AW783" s="31"/>
      <c r="AX783" s="31"/>
      <c r="AY783" s="31"/>
      <c r="AZ783" s="31"/>
      <c r="BA783" s="33"/>
      <c r="BB783" s="33"/>
      <c r="BC783" s="31"/>
      <c r="BD783" s="31"/>
      <c r="BE783" s="31"/>
      <c r="BF783" s="31"/>
      <c r="BG783" s="31"/>
      <c r="BH783" s="31"/>
      <c r="BI783" s="31"/>
      <c r="BJ783" s="31"/>
      <c r="BK783" s="31"/>
      <c r="BL783" s="31"/>
      <c r="BM783" s="31"/>
      <c r="BN783" s="31"/>
      <c r="BO783" s="31"/>
      <c r="BP783" s="31"/>
      <c r="BQ783" s="31"/>
      <c r="BR783" s="31"/>
      <c r="BS783" s="31"/>
      <c r="BT783" s="31"/>
    </row>
    <row r="784">
      <c r="A784" s="118"/>
      <c r="B784" s="61"/>
      <c r="C784" s="71"/>
      <c r="D784" s="71"/>
      <c r="E784" s="82"/>
      <c r="F784" s="82"/>
      <c r="G784" s="71"/>
      <c r="H784" s="71"/>
      <c r="I784" s="82"/>
      <c r="J784" s="71"/>
      <c r="K784" s="71"/>
      <c r="L784" s="71"/>
      <c r="M784" s="82"/>
      <c r="N784" s="84"/>
      <c r="O784" s="71"/>
      <c r="P784" s="61"/>
      <c r="Q784" s="61"/>
      <c r="R784" s="61"/>
      <c r="S784" s="61"/>
      <c r="T784" s="119"/>
      <c r="U784" s="61"/>
      <c r="V784" s="84"/>
      <c r="W784" s="84"/>
      <c r="X784" s="84"/>
      <c r="Y784" s="82"/>
      <c r="Z784" s="84"/>
      <c r="AA784" s="84"/>
      <c r="AB784" s="84"/>
      <c r="AC784" s="84"/>
      <c r="AD784" s="84"/>
      <c r="AE784" s="84"/>
      <c r="AF784" s="84"/>
      <c r="AG784" s="84"/>
      <c r="AH784" s="31"/>
      <c r="AI784" s="31"/>
      <c r="AJ784" s="31"/>
      <c r="AK784" s="31"/>
      <c r="AL784" s="31"/>
      <c r="AM784" s="84"/>
      <c r="AN784" s="82"/>
      <c r="AO784" s="71"/>
      <c r="AP784" s="71"/>
      <c r="AQ784" s="31"/>
      <c r="AR784" s="31"/>
      <c r="AS784" s="31"/>
      <c r="AT784" s="31"/>
      <c r="AU784" s="31"/>
      <c r="AV784" s="31"/>
      <c r="AW784" s="31"/>
      <c r="AX784" s="31"/>
      <c r="AY784" s="31"/>
      <c r="AZ784" s="31"/>
      <c r="BA784" s="33"/>
      <c r="BB784" s="33"/>
      <c r="BC784" s="31"/>
      <c r="BD784" s="31"/>
      <c r="BE784" s="31"/>
      <c r="BF784" s="31"/>
      <c r="BG784" s="31"/>
      <c r="BH784" s="31"/>
      <c r="BI784" s="31"/>
      <c r="BJ784" s="31"/>
      <c r="BK784" s="31"/>
      <c r="BL784" s="31"/>
      <c r="BM784" s="31"/>
      <c r="BN784" s="31"/>
      <c r="BO784" s="31"/>
      <c r="BP784" s="31"/>
      <c r="BQ784" s="31"/>
      <c r="BR784" s="31"/>
      <c r="BS784" s="31"/>
      <c r="BT784" s="31"/>
    </row>
    <row r="785">
      <c r="A785" s="118"/>
      <c r="B785" s="61"/>
      <c r="C785" s="71"/>
      <c r="D785" s="71"/>
      <c r="E785" s="82"/>
      <c r="F785" s="82"/>
      <c r="G785" s="71"/>
      <c r="H785" s="71"/>
      <c r="I785" s="82"/>
      <c r="J785" s="71"/>
      <c r="K785" s="71"/>
      <c r="L785" s="71"/>
      <c r="M785" s="82"/>
      <c r="N785" s="84"/>
      <c r="O785" s="71"/>
      <c r="P785" s="61"/>
      <c r="Q785" s="61"/>
      <c r="R785" s="61"/>
      <c r="S785" s="61"/>
      <c r="T785" s="119"/>
      <c r="U785" s="61"/>
      <c r="V785" s="84"/>
      <c r="W785" s="84"/>
      <c r="X785" s="84"/>
      <c r="Y785" s="82"/>
      <c r="Z785" s="84"/>
      <c r="AA785" s="84"/>
      <c r="AB785" s="84"/>
      <c r="AC785" s="84"/>
      <c r="AD785" s="84"/>
      <c r="AE785" s="84"/>
      <c r="AF785" s="84"/>
      <c r="AG785" s="84"/>
      <c r="AH785" s="31"/>
      <c r="AI785" s="31"/>
      <c r="AJ785" s="31"/>
      <c r="AK785" s="31"/>
      <c r="AL785" s="31"/>
      <c r="AM785" s="84"/>
      <c r="AN785" s="82"/>
      <c r="AO785" s="71"/>
      <c r="AP785" s="71"/>
      <c r="AQ785" s="31"/>
      <c r="AR785" s="31"/>
      <c r="AS785" s="31"/>
      <c r="AT785" s="31"/>
      <c r="AU785" s="31"/>
      <c r="AV785" s="31"/>
      <c r="AW785" s="31"/>
      <c r="AX785" s="31"/>
      <c r="AY785" s="31"/>
      <c r="AZ785" s="31"/>
      <c r="BA785" s="33"/>
      <c r="BB785" s="33"/>
      <c r="BC785" s="31"/>
      <c r="BD785" s="31"/>
      <c r="BE785" s="31"/>
      <c r="BF785" s="31"/>
      <c r="BG785" s="31"/>
      <c r="BH785" s="31"/>
      <c r="BI785" s="31"/>
      <c r="BJ785" s="31"/>
      <c r="BK785" s="31"/>
      <c r="BL785" s="31"/>
      <c r="BM785" s="31"/>
      <c r="BN785" s="31"/>
      <c r="BO785" s="31"/>
      <c r="BP785" s="31"/>
      <c r="BQ785" s="31"/>
      <c r="BR785" s="31"/>
      <c r="BS785" s="31"/>
      <c r="BT785" s="31"/>
    </row>
    <row r="786">
      <c r="A786" s="118"/>
      <c r="B786" s="61"/>
      <c r="C786" s="71"/>
      <c r="D786" s="71"/>
      <c r="E786" s="82"/>
      <c r="F786" s="82"/>
      <c r="G786" s="71"/>
      <c r="H786" s="71"/>
      <c r="I786" s="82"/>
      <c r="J786" s="71"/>
      <c r="K786" s="71"/>
      <c r="L786" s="71"/>
      <c r="M786" s="82"/>
      <c r="N786" s="84"/>
      <c r="O786" s="71"/>
      <c r="P786" s="61"/>
      <c r="Q786" s="61"/>
      <c r="R786" s="61"/>
      <c r="S786" s="61"/>
      <c r="T786" s="119"/>
      <c r="U786" s="61"/>
      <c r="V786" s="84"/>
      <c r="W786" s="84"/>
      <c r="X786" s="84"/>
      <c r="Y786" s="82"/>
      <c r="Z786" s="84"/>
      <c r="AA786" s="84"/>
      <c r="AB786" s="84"/>
      <c r="AC786" s="84"/>
      <c r="AD786" s="84"/>
      <c r="AE786" s="84"/>
      <c r="AF786" s="84"/>
      <c r="AG786" s="84"/>
      <c r="AH786" s="31"/>
      <c r="AI786" s="31"/>
      <c r="AJ786" s="31"/>
      <c r="AK786" s="31"/>
      <c r="AL786" s="31"/>
      <c r="AM786" s="84"/>
      <c r="AN786" s="82"/>
      <c r="AO786" s="71"/>
      <c r="AP786" s="71"/>
      <c r="AQ786" s="31"/>
      <c r="AR786" s="31"/>
      <c r="AS786" s="31"/>
      <c r="AT786" s="31"/>
      <c r="AU786" s="31"/>
      <c r="AV786" s="31"/>
      <c r="AW786" s="31"/>
      <c r="AX786" s="31"/>
      <c r="AY786" s="31"/>
      <c r="AZ786" s="31"/>
      <c r="BA786" s="33"/>
      <c r="BB786" s="33"/>
      <c r="BC786" s="31"/>
      <c r="BD786" s="31"/>
      <c r="BE786" s="31"/>
      <c r="BF786" s="31"/>
      <c r="BG786" s="31"/>
      <c r="BH786" s="31"/>
      <c r="BI786" s="31"/>
      <c r="BJ786" s="31"/>
      <c r="BK786" s="31"/>
      <c r="BL786" s="31"/>
      <c r="BM786" s="31"/>
      <c r="BN786" s="31"/>
      <c r="BO786" s="31"/>
      <c r="BP786" s="31"/>
      <c r="BQ786" s="31"/>
      <c r="BR786" s="31"/>
      <c r="BS786" s="31"/>
      <c r="BT786" s="31"/>
    </row>
    <row r="787">
      <c r="A787" s="118"/>
      <c r="B787" s="61"/>
      <c r="C787" s="71"/>
      <c r="D787" s="71"/>
      <c r="E787" s="82"/>
      <c r="F787" s="82"/>
      <c r="G787" s="71"/>
      <c r="H787" s="71"/>
      <c r="I787" s="82"/>
      <c r="J787" s="71"/>
      <c r="K787" s="71"/>
      <c r="L787" s="71"/>
      <c r="M787" s="82"/>
      <c r="N787" s="84"/>
      <c r="O787" s="71"/>
      <c r="P787" s="61"/>
      <c r="Q787" s="61"/>
      <c r="R787" s="61"/>
      <c r="S787" s="61"/>
      <c r="T787" s="119"/>
      <c r="U787" s="61"/>
      <c r="V787" s="84"/>
      <c r="W787" s="84"/>
      <c r="X787" s="84"/>
      <c r="Y787" s="82"/>
      <c r="Z787" s="84"/>
      <c r="AA787" s="84"/>
      <c r="AB787" s="84"/>
      <c r="AC787" s="84"/>
      <c r="AD787" s="84"/>
      <c r="AE787" s="84"/>
      <c r="AF787" s="84"/>
      <c r="AG787" s="84"/>
      <c r="AH787" s="31"/>
      <c r="AI787" s="31"/>
      <c r="AJ787" s="31"/>
      <c r="AK787" s="31"/>
      <c r="AL787" s="31"/>
      <c r="AM787" s="84"/>
      <c r="AN787" s="82"/>
      <c r="AO787" s="71"/>
      <c r="AP787" s="71"/>
      <c r="AQ787" s="31"/>
      <c r="AR787" s="31"/>
      <c r="AS787" s="31"/>
      <c r="AT787" s="31"/>
      <c r="AU787" s="31"/>
      <c r="AV787" s="31"/>
      <c r="AW787" s="31"/>
      <c r="AX787" s="31"/>
      <c r="AY787" s="31"/>
      <c r="AZ787" s="31"/>
      <c r="BA787" s="33"/>
      <c r="BB787" s="33"/>
      <c r="BC787" s="31"/>
      <c r="BD787" s="31"/>
      <c r="BE787" s="31"/>
      <c r="BF787" s="31"/>
      <c r="BG787" s="31"/>
      <c r="BH787" s="31"/>
      <c r="BI787" s="31"/>
      <c r="BJ787" s="31"/>
      <c r="BK787" s="31"/>
      <c r="BL787" s="31"/>
      <c r="BM787" s="31"/>
      <c r="BN787" s="31"/>
      <c r="BO787" s="31"/>
      <c r="BP787" s="31"/>
      <c r="BQ787" s="31"/>
      <c r="BR787" s="31"/>
      <c r="BS787" s="31"/>
      <c r="BT787" s="31"/>
    </row>
    <row r="788">
      <c r="A788" s="118"/>
      <c r="B788" s="61"/>
      <c r="C788" s="71"/>
      <c r="D788" s="71"/>
      <c r="E788" s="82"/>
      <c r="F788" s="82"/>
      <c r="G788" s="71"/>
      <c r="H788" s="71"/>
      <c r="I788" s="82"/>
      <c r="J788" s="71"/>
      <c r="K788" s="71"/>
      <c r="L788" s="71"/>
      <c r="M788" s="82"/>
      <c r="N788" s="84"/>
      <c r="O788" s="71"/>
      <c r="P788" s="61"/>
      <c r="Q788" s="61"/>
      <c r="R788" s="61"/>
      <c r="S788" s="61"/>
      <c r="T788" s="119"/>
      <c r="U788" s="61"/>
      <c r="V788" s="84"/>
      <c r="W788" s="84"/>
      <c r="X788" s="84"/>
      <c r="Y788" s="82"/>
      <c r="Z788" s="84"/>
      <c r="AA788" s="84"/>
      <c r="AB788" s="84"/>
      <c r="AC788" s="84"/>
      <c r="AD788" s="84"/>
      <c r="AE788" s="84"/>
      <c r="AF788" s="84"/>
      <c r="AG788" s="84"/>
      <c r="AH788" s="31"/>
      <c r="AI788" s="31"/>
      <c r="AJ788" s="31"/>
      <c r="AK788" s="31"/>
      <c r="AL788" s="31"/>
      <c r="AM788" s="84"/>
      <c r="AN788" s="82"/>
      <c r="AO788" s="71"/>
      <c r="AP788" s="71"/>
      <c r="AQ788" s="31"/>
      <c r="AR788" s="31"/>
      <c r="AS788" s="31"/>
      <c r="AT788" s="31"/>
      <c r="AU788" s="31"/>
      <c r="AV788" s="31"/>
      <c r="AW788" s="31"/>
      <c r="AX788" s="31"/>
      <c r="AY788" s="31"/>
      <c r="AZ788" s="31"/>
      <c r="BA788" s="33"/>
      <c r="BB788" s="33"/>
      <c r="BC788" s="31"/>
      <c r="BD788" s="31"/>
      <c r="BE788" s="31"/>
      <c r="BF788" s="31"/>
      <c r="BG788" s="31"/>
      <c r="BH788" s="31"/>
      <c r="BI788" s="31"/>
      <c r="BJ788" s="31"/>
      <c r="BK788" s="31"/>
      <c r="BL788" s="31"/>
      <c r="BM788" s="31"/>
      <c r="BN788" s="31"/>
      <c r="BO788" s="31"/>
      <c r="BP788" s="31"/>
      <c r="BQ788" s="31"/>
      <c r="BR788" s="31"/>
      <c r="BS788" s="31"/>
      <c r="BT788" s="31"/>
    </row>
    <row r="789">
      <c r="A789" s="118"/>
      <c r="B789" s="61"/>
      <c r="C789" s="71"/>
      <c r="D789" s="71"/>
      <c r="E789" s="82"/>
      <c r="F789" s="82"/>
      <c r="G789" s="71"/>
      <c r="H789" s="71"/>
      <c r="I789" s="82"/>
      <c r="J789" s="71"/>
      <c r="K789" s="71"/>
      <c r="L789" s="71"/>
      <c r="M789" s="82"/>
      <c r="N789" s="84"/>
      <c r="O789" s="71"/>
      <c r="P789" s="61"/>
      <c r="Q789" s="61"/>
      <c r="R789" s="61"/>
      <c r="S789" s="61"/>
      <c r="T789" s="119"/>
      <c r="U789" s="61"/>
      <c r="V789" s="84"/>
      <c r="W789" s="84"/>
      <c r="X789" s="84"/>
      <c r="Y789" s="82"/>
      <c r="Z789" s="84"/>
      <c r="AA789" s="84"/>
      <c r="AB789" s="84"/>
      <c r="AC789" s="84"/>
      <c r="AD789" s="84"/>
      <c r="AE789" s="84"/>
      <c r="AF789" s="84"/>
      <c r="AG789" s="84"/>
      <c r="AH789" s="31"/>
      <c r="AI789" s="31"/>
      <c r="AJ789" s="31"/>
      <c r="AK789" s="31"/>
      <c r="AL789" s="31"/>
      <c r="AM789" s="84"/>
      <c r="AN789" s="82"/>
      <c r="AO789" s="71"/>
      <c r="AP789" s="71"/>
      <c r="AQ789" s="31"/>
      <c r="AR789" s="31"/>
      <c r="AS789" s="31"/>
      <c r="AT789" s="31"/>
      <c r="AU789" s="31"/>
      <c r="AV789" s="31"/>
      <c r="AW789" s="31"/>
      <c r="AX789" s="31"/>
      <c r="AY789" s="31"/>
      <c r="AZ789" s="31"/>
      <c r="BA789" s="33"/>
      <c r="BB789" s="33"/>
      <c r="BC789" s="31"/>
      <c r="BD789" s="31"/>
      <c r="BE789" s="31"/>
      <c r="BF789" s="31"/>
      <c r="BG789" s="31"/>
      <c r="BH789" s="31"/>
      <c r="BI789" s="31"/>
      <c r="BJ789" s="31"/>
      <c r="BK789" s="31"/>
      <c r="BL789" s="31"/>
      <c r="BM789" s="31"/>
      <c r="BN789" s="31"/>
      <c r="BO789" s="31"/>
      <c r="BP789" s="31"/>
      <c r="BQ789" s="31"/>
      <c r="BR789" s="31"/>
      <c r="BS789" s="31"/>
      <c r="BT789" s="31"/>
    </row>
    <row r="790">
      <c r="A790" s="118"/>
      <c r="B790" s="61"/>
      <c r="C790" s="71"/>
      <c r="D790" s="71"/>
      <c r="E790" s="82"/>
      <c r="F790" s="82"/>
      <c r="G790" s="71"/>
      <c r="H790" s="71"/>
      <c r="I790" s="82"/>
      <c r="J790" s="71"/>
      <c r="K790" s="71"/>
      <c r="L790" s="71"/>
      <c r="M790" s="82"/>
      <c r="N790" s="84"/>
      <c r="O790" s="71"/>
      <c r="P790" s="61"/>
      <c r="Q790" s="61"/>
      <c r="R790" s="61"/>
      <c r="S790" s="61"/>
      <c r="T790" s="119"/>
      <c r="U790" s="61"/>
      <c r="V790" s="84"/>
      <c r="W790" s="84"/>
      <c r="X790" s="84"/>
      <c r="Y790" s="82"/>
      <c r="Z790" s="84"/>
      <c r="AA790" s="84"/>
      <c r="AB790" s="84"/>
      <c r="AC790" s="84"/>
      <c r="AD790" s="84"/>
      <c r="AE790" s="84"/>
      <c r="AF790" s="84"/>
      <c r="AG790" s="84"/>
      <c r="AH790" s="31"/>
      <c r="AI790" s="31"/>
      <c r="AJ790" s="31"/>
      <c r="AK790" s="31"/>
      <c r="AL790" s="31"/>
      <c r="AM790" s="84"/>
      <c r="AN790" s="82"/>
      <c r="AO790" s="71"/>
      <c r="AP790" s="71"/>
      <c r="AQ790" s="31"/>
      <c r="AR790" s="31"/>
      <c r="AS790" s="31"/>
      <c r="AT790" s="31"/>
      <c r="AU790" s="31"/>
      <c r="AV790" s="31"/>
      <c r="AW790" s="31"/>
      <c r="AX790" s="31"/>
      <c r="AY790" s="31"/>
      <c r="AZ790" s="31"/>
      <c r="BA790" s="33"/>
      <c r="BB790" s="33"/>
      <c r="BC790" s="31"/>
      <c r="BD790" s="31"/>
      <c r="BE790" s="31"/>
      <c r="BF790" s="31"/>
      <c r="BG790" s="31"/>
      <c r="BH790" s="31"/>
      <c r="BI790" s="31"/>
      <c r="BJ790" s="31"/>
      <c r="BK790" s="31"/>
      <c r="BL790" s="31"/>
      <c r="BM790" s="31"/>
      <c r="BN790" s="31"/>
      <c r="BO790" s="31"/>
      <c r="BP790" s="31"/>
      <c r="BQ790" s="31"/>
      <c r="BR790" s="31"/>
      <c r="BS790" s="31"/>
      <c r="BT790" s="31"/>
    </row>
    <row r="791">
      <c r="A791" s="118"/>
      <c r="B791" s="61"/>
      <c r="C791" s="71"/>
      <c r="D791" s="71"/>
      <c r="E791" s="82"/>
      <c r="F791" s="82"/>
      <c r="G791" s="71"/>
      <c r="H791" s="71"/>
      <c r="I791" s="82"/>
      <c r="J791" s="71"/>
      <c r="K791" s="71"/>
      <c r="L791" s="71"/>
      <c r="M791" s="82"/>
      <c r="N791" s="84"/>
      <c r="O791" s="71"/>
      <c r="P791" s="61"/>
      <c r="Q791" s="61"/>
      <c r="R791" s="61"/>
      <c r="S791" s="61"/>
      <c r="T791" s="119"/>
      <c r="U791" s="61"/>
      <c r="V791" s="84"/>
      <c r="W791" s="84"/>
      <c r="X791" s="84"/>
      <c r="Y791" s="82"/>
      <c r="Z791" s="84"/>
      <c r="AA791" s="84"/>
      <c r="AB791" s="84"/>
      <c r="AC791" s="84"/>
      <c r="AD791" s="84"/>
      <c r="AE791" s="84"/>
      <c r="AF791" s="84"/>
      <c r="AG791" s="84"/>
      <c r="AH791" s="31"/>
      <c r="AI791" s="31"/>
      <c r="AJ791" s="31"/>
      <c r="AK791" s="31"/>
      <c r="AL791" s="31"/>
      <c r="AM791" s="84"/>
      <c r="AN791" s="82"/>
      <c r="AO791" s="71"/>
      <c r="AP791" s="71"/>
      <c r="AQ791" s="31"/>
      <c r="AR791" s="31"/>
      <c r="AS791" s="31"/>
      <c r="AT791" s="31"/>
      <c r="AU791" s="31"/>
      <c r="AV791" s="31"/>
      <c r="AW791" s="31"/>
      <c r="AX791" s="31"/>
      <c r="AY791" s="31"/>
      <c r="AZ791" s="31"/>
      <c r="BA791" s="33"/>
      <c r="BB791" s="33"/>
      <c r="BC791" s="31"/>
      <c r="BD791" s="31"/>
      <c r="BE791" s="31"/>
      <c r="BF791" s="31"/>
      <c r="BG791" s="31"/>
      <c r="BH791" s="31"/>
      <c r="BI791" s="31"/>
      <c r="BJ791" s="31"/>
      <c r="BK791" s="31"/>
      <c r="BL791" s="31"/>
      <c r="BM791" s="31"/>
      <c r="BN791" s="31"/>
      <c r="BO791" s="31"/>
      <c r="BP791" s="31"/>
      <c r="BQ791" s="31"/>
      <c r="BR791" s="31"/>
      <c r="BS791" s="31"/>
      <c r="BT791" s="31"/>
    </row>
    <row r="792">
      <c r="A792" s="118"/>
      <c r="B792" s="61"/>
      <c r="C792" s="71"/>
      <c r="D792" s="71"/>
      <c r="E792" s="82"/>
      <c r="F792" s="82"/>
      <c r="G792" s="71"/>
      <c r="H792" s="71"/>
      <c r="I792" s="82"/>
      <c r="J792" s="71"/>
      <c r="K792" s="71"/>
      <c r="L792" s="71"/>
      <c r="M792" s="82"/>
      <c r="N792" s="84"/>
      <c r="O792" s="71"/>
      <c r="P792" s="61"/>
      <c r="Q792" s="61"/>
      <c r="R792" s="61"/>
      <c r="S792" s="61"/>
      <c r="T792" s="119"/>
      <c r="U792" s="61"/>
      <c r="V792" s="84"/>
      <c r="W792" s="84"/>
      <c r="X792" s="84"/>
      <c r="Y792" s="82"/>
      <c r="Z792" s="84"/>
      <c r="AA792" s="84"/>
      <c r="AB792" s="84"/>
      <c r="AC792" s="84"/>
      <c r="AD792" s="84"/>
      <c r="AE792" s="84"/>
      <c r="AF792" s="84"/>
      <c r="AG792" s="84"/>
      <c r="AH792" s="31"/>
      <c r="AI792" s="31"/>
      <c r="AJ792" s="31"/>
      <c r="AK792" s="31"/>
      <c r="AL792" s="31"/>
      <c r="AM792" s="84"/>
      <c r="AN792" s="82"/>
      <c r="AO792" s="71"/>
      <c r="AP792" s="71"/>
      <c r="AQ792" s="31"/>
      <c r="AR792" s="31"/>
      <c r="AS792" s="31"/>
      <c r="AT792" s="31"/>
      <c r="AU792" s="31"/>
      <c r="AV792" s="31"/>
      <c r="AW792" s="31"/>
      <c r="AX792" s="31"/>
      <c r="AY792" s="31"/>
      <c r="AZ792" s="31"/>
      <c r="BA792" s="33"/>
      <c r="BB792" s="33"/>
      <c r="BC792" s="31"/>
      <c r="BD792" s="31"/>
      <c r="BE792" s="31"/>
      <c r="BF792" s="31"/>
      <c r="BG792" s="31"/>
      <c r="BH792" s="31"/>
      <c r="BI792" s="31"/>
      <c r="BJ792" s="31"/>
      <c r="BK792" s="31"/>
      <c r="BL792" s="31"/>
      <c r="BM792" s="31"/>
      <c r="BN792" s="31"/>
      <c r="BO792" s="31"/>
      <c r="BP792" s="31"/>
      <c r="BQ792" s="31"/>
      <c r="BR792" s="31"/>
      <c r="BS792" s="31"/>
      <c r="BT792" s="31"/>
    </row>
    <row r="793">
      <c r="A793" s="118"/>
      <c r="B793" s="61"/>
      <c r="C793" s="71"/>
      <c r="D793" s="71"/>
      <c r="E793" s="82"/>
      <c r="F793" s="82"/>
      <c r="G793" s="71"/>
      <c r="H793" s="71"/>
      <c r="I793" s="82"/>
      <c r="J793" s="71"/>
      <c r="K793" s="71"/>
      <c r="L793" s="71"/>
      <c r="M793" s="82"/>
      <c r="N793" s="84"/>
      <c r="O793" s="71"/>
      <c r="P793" s="61"/>
      <c r="Q793" s="61"/>
      <c r="R793" s="61"/>
      <c r="S793" s="61"/>
      <c r="T793" s="119"/>
      <c r="U793" s="61"/>
      <c r="V793" s="84"/>
      <c r="W793" s="84"/>
      <c r="X793" s="84"/>
      <c r="Y793" s="82"/>
      <c r="Z793" s="84"/>
      <c r="AA793" s="84"/>
      <c r="AB793" s="84"/>
      <c r="AC793" s="84"/>
      <c r="AD793" s="84"/>
      <c r="AE793" s="84"/>
      <c r="AF793" s="84"/>
      <c r="AG793" s="84"/>
      <c r="AH793" s="31"/>
      <c r="AI793" s="31"/>
      <c r="AJ793" s="31"/>
      <c r="AK793" s="31"/>
      <c r="AL793" s="31"/>
      <c r="AM793" s="84"/>
      <c r="AN793" s="82"/>
      <c r="AO793" s="71"/>
      <c r="AP793" s="71"/>
      <c r="AQ793" s="31"/>
      <c r="AR793" s="31"/>
      <c r="AS793" s="31"/>
      <c r="AT793" s="31"/>
      <c r="AU793" s="31"/>
      <c r="AV793" s="31"/>
      <c r="AW793" s="31"/>
      <c r="AX793" s="31"/>
      <c r="AY793" s="31"/>
      <c r="AZ793" s="31"/>
      <c r="BA793" s="33"/>
      <c r="BB793" s="33"/>
      <c r="BC793" s="31"/>
      <c r="BD793" s="31"/>
      <c r="BE793" s="31"/>
      <c r="BF793" s="31"/>
      <c r="BG793" s="31"/>
      <c r="BH793" s="31"/>
      <c r="BI793" s="31"/>
      <c r="BJ793" s="31"/>
      <c r="BK793" s="31"/>
      <c r="BL793" s="31"/>
      <c r="BM793" s="31"/>
      <c r="BN793" s="31"/>
      <c r="BO793" s="31"/>
      <c r="BP793" s="31"/>
      <c r="BQ793" s="31"/>
      <c r="BR793" s="31"/>
      <c r="BS793" s="31"/>
      <c r="BT793" s="31"/>
    </row>
    <row r="794">
      <c r="A794" s="118"/>
      <c r="B794" s="61"/>
      <c r="C794" s="71"/>
      <c r="D794" s="71"/>
      <c r="E794" s="82"/>
      <c r="F794" s="82"/>
      <c r="G794" s="71"/>
      <c r="H794" s="71"/>
      <c r="I794" s="82"/>
      <c r="J794" s="71"/>
      <c r="K794" s="71"/>
      <c r="L794" s="71"/>
      <c r="M794" s="82"/>
      <c r="N794" s="84"/>
      <c r="O794" s="71"/>
      <c r="P794" s="61"/>
      <c r="Q794" s="61"/>
      <c r="R794" s="61"/>
      <c r="S794" s="61"/>
      <c r="T794" s="119"/>
      <c r="U794" s="61"/>
      <c r="V794" s="84"/>
      <c r="W794" s="84"/>
      <c r="X794" s="84"/>
      <c r="Y794" s="82"/>
      <c r="Z794" s="84"/>
      <c r="AA794" s="84"/>
      <c r="AB794" s="84"/>
      <c r="AC794" s="84"/>
      <c r="AD794" s="84"/>
      <c r="AE794" s="84"/>
      <c r="AF794" s="84"/>
      <c r="AG794" s="84"/>
      <c r="AH794" s="31"/>
      <c r="AI794" s="31"/>
      <c r="AJ794" s="31"/>
      <c r="AK794" s="31"/>
      <c r="AL794" s="31"/>
      <c r="AM794" s="84"/>
      <c r="AN794" s="82"/>
      <c r="AO794" s="71"/>
      <c r="AP794" s="71"/>
      <c r="AQ794" s="31"/>
      <c r="AR794" s="31"/>
      <c r="AS794" s="31"/>
      <c r="AT794" s="31"/>
      <c r="AU794" s="31"/>
      <c r="AV794" s="31"/>
      <c r="AW794" s="31"/>
      <c r="AX794" s="31"/>
      <c r="AY794" s="31"/>
      <c r="AZ794" s="31"/>
      <c r="BA794" s="33"/>
      <c r="BB794" s="33"/>
      <c r="BC794" s="31"/>
      <c r="BD794" s="31"/>
      <c r="BE794" s="31"/>
      <c r="BF794" s="31"/>
      <c r="BG794" s="31"/>
      <c r="BH794" s="31"/>
      <c r="BI794" s="31"/>
      <c r="BJ794" s="31"/>
      <c r="BK794" s="31"/>
      <c r="BL794" s="31"/>
      <c r="BM794" s="31"/>
      <c r="BN794" s="31"/>
      <c r="BO794" s="31"/>
      <c r="BP794" s="31"/>
      <c r="BQ794" s="31"/>
      <c r="BR794" s="31"/>
      <c r="BS794" s="31"/>
      <c r="BT794" s="31"/>
    </row>
    <row r="795">
      <c r="A795" s="118"/>
      <c r="B795" s="61"/>
      <c r="C795" s="71"/>
      <c r="D795" s="71"/>
      <c r="E795" s="82"/>
      <c r="F795" s="82"/>
      <c r="G795" s="71"/>
      <c r="H795" s="71"/>
      <c r="I795" s="82"/>
      <c r="J795" s="71"/>
      <c r="K795" s="71"/>
      <c r="L795" s="71"/>
      <c r="M795" s="82"/>
      <c r="N795" s="84"/>
      <c r="O795" s="71"/>
      <c r="P795" s="61"/>
      <c r="Q795" s="61"/>
      <c r="R795" s="61"/>
      <c r="S795" s="61"/>
      <c r="T795" s="119"/>
      <c r="U795" s="61"/>
      <c r="V795" s="84"/>
      <c r="W795" s="84"/>
      <c r="X795" s="84"/>
      <c r="Y795" s="82"/>
      <c r="Z795" s="84"/>
      <c r="AA795" s="84"/>
      <c r="AB795" s="84"/>
      <c r="AC795" s="84"/>
      <c r="AD795" s="84"/>
      <c r="AE795" s="84"/>
      <c r="AF795" s="84"/>
      <c r="AG795" s="84"/>
      <c r="AH795" s="31"/>
      <c r="AI795" s="31"/>
      <c r="AJ795" s="31"/>
      <c r="AK795" s="31"/>
      <c r="AL795" s="31"/>
      <c r="AM795" s="84"/>
      <c r="AN795" s="82"/>
      <c r="AO795" s="71"/>
      <c r="AP795" s="71"/>
      <c r="AQ795" s="31"/>
      <c r="AR795" s="31"/>
      <c r="AS795" s="31"/>
      <c r="AT795" s="31"/>
      <c r="AU795" s="31"/>
      <c r="AV795" s="31"/>
      <c r="AW795" s="31"/>
      <c r="AX795" s="31"/>
      <c r="AY795" s="31"/>
      <c r="AZ795" s="31"/>
      <c r="BA795" s="33"/>
      <c r="BB795" s="33"/>
      <c r="BC795" s="31"/>
      <c r="BD795" s="31"/>
      <c r="BE795" s="31"/>
      <c r="BF795" s="31"/>
      <c r="BG795" s="31"/>
      <c r="BH795" s="31"/>
      <c r="BI795" s="31"/>
      <c r="BJ795" s="31"/>
      <c r="BK795" s="31"/>
      <c r="BL795" s="31"/>
      <c r="BM795" s="31"/>
      <c r="BN795" s="31"/>
      <c r="BO795" s="31"/>
      <c r="BP795" s="31"/>
      <c r="BQ795" s="31"/>
      <c r="BR795" s="31"/>
      <c r="BS795" s="31"/>
      <c r="BT795" s="31"/>
    </row>
    <row r="796">
      <c r="A796" s="118"/>
      <c r="B796" s="61"/>
      <c r="C796" s="71"/>
      <c r="D796" s="71"/>
      <c r="E796" s="82"/>
      <c r="F796" s="82"/>
      <c r="G796" s="71"/>
      <c r="H796" s="71"/>
      <c r="I796" s="82"/>
      <c r="J796" s="71"/>
      <c r="K796" s="71"/>
      <c r="L796" s="71"/>
      <c r="M796" s="82"/>
      <c r="N796" s="84"/>
      <c r="O796" s="71"/>
      <c r="P796" s="61"/>
      <c r="Q796" s="61"/>
      <c r="R796" s="61"/>
      <c r="S796" s="61"/>
      <c r="T796" s="119"/>
      <c r="U796" s="61"/>
      <c r="V796" s="84"/>
      <c r="W796" s="84"/>
      <c r="X796" s="84"/>
      <c r="Y796" s="82"/>
      <c r="Z796" s="84"/>
      <c r="AA796" s="84"/>
      <c r="AB796" s="84"/>
      <c r="AC796" s="84"/>
      <c r="AD796" s="84"/>
      <c r="AE796" s="84"/>
      <c r="AF796" s="84"/>
      <c r="AG796" s="84"/>
      <c r="AH796" s="31"/>
      <c r="AI796" s="31"/>
      <c r="AJ796" s="31"/>
      <c r="AK796" s="31"/>
      <c r="AL796" s="31"/>
      <c r="AM796" s="84"/>
      <c r="AN796" s="82"/>
      <c r="AO796" s="71"/>
      <c r="AP796" s="71"/>
      <c r="AQ796" s="31"/>
      <c r="AR796" s="31"/>
      <c r="AS796" s="31"/>
      <c r="AT796" s="31"/>
      <c r="AU796" s="31"/>
      <c r="AV796" s="31"/>
      <c r="AW796" s="31"/>
      <c r="AX796" s="31"/>
      <c r="AY796" s="31"/>
      <c r="AZ796" s="31"/>
      <c r="BA796" s="33"/>
      <c r="BB796" s="33"/>
      <c r="BC796" s="31"/>
      <c r="BD796" s="31"/>
      <c r="BE796" s="31"/>
      <c r="BF796" s="31"/>
      <c r="BG796" s="31"/>
      <c r="BH796" s="31"/>
      <c r="BI796" s="31"/>
      <c r="BJ796" s="31"/>
      <c r="BK796" s="31"/>
      <c r="BL796" s="31"/>
      <c r="BM796" s="31"/>
      <c r="BN796" s="31"/>
      <c r="BO796" s="31"/>
      <c r="BP796" s="31"/>
      <c r="BQ796" s="31"/>
      <c r="BR796" s="31"/>
      <c r="BS796" s="31"/>
      <c r="BT796" s="31"/>
    </row>
    <row r="797">
      <c r="A797" s="118"/>
      <c r="B797" s="61"/>
      <c r="C797" s="71"/>
      <c r="D797" s="71"/>
      <c r="E797" s="82"/>
      <c r="F797" s="82"/>
      <c r="G797" s="71"/>
      <c r="H797" s="71"/>
      <c r="I797" s="82"/>
      <c r="J797" s="71"/>
      <c r="K797" s="71"/>
      <c r="L797" s="71"/>
      <c r="M797" s="82"/>
      <c r="N797" s="84"/>
      <c r="O797" s="71"/>
      <c r="P797" s="61"/>
      <c r="Q797" s="61"/>
      <c r="R797" s="61"/>
      <c r="S797" s="61"/>
      <c r="T797" s="119"/>
      <c r="U797" s="61"/>
      <c r="V797" s="84"/>
      <c r="W797" s="84"/>
      <c r="X797" s="84"/>
      <c r="Y797" s="82"/>
      <c r="Z797" s="84"/>
      <c r="AA797" s="84"/>
      <c r="AB797" s="84"/>
      <c r="AC797" s="84"/>
      <c r="AD797" s="84"/>
      <c r="AE797" s="84"/>
      <c r="AF797" s="84"/>
      <c r="AG797" s="84"/>
      <c r="AH797" s="31"/>
      <c r="AI797" s="31"/>
      <c r="AJ797" s="31"/>
      <c r="AK797" s="31"/>
      <c r="AL797" s="31"/>
      <c r="AM797" s="84"/>
      <c r="AN797" s="82"/>
      <c r="AO797" s="71"/>
      <c r="AP797" s="71"/>
      <c r="AQ797" s="31"/>
      <c r="AR797" s="31"/>
      <c r="AS797" s="31"/>
      <c r="AT797" s="31"/>
      <c r="AU797" s="31"/>
      <c r="AV797" s="31"/>
      <c r="AW797" s="31"/>
      <c r="AX797" s="31"/>
      <c r="AY797" s="31"/>
      <c r="AZ797" s="31"/>
      <c r="BA797" s="33"/>
      <c r="BB797" s="33"/>
      <c r="BC797" s="31"/>
      <c r="BD797" s="31"/>
      <c r="BE797" s="31"/>
      <c r="BF797" s="31"/>
      <c r="BG797" s="31"/>
      <c r="BH797" s="31"/>
      <c r="BI797" s="31"/>
      <c r="BJ797" s="31"/>
      <c r="BK797" s="31"/>
      <c r="BL797" s="31"/>
      <c r="BM797" s="31"/>
      <c r="BN797" s="31"/>
      <c r="BO797" s="31"/>
      <c r="BP797" s="31"/>
      <c r="BQ797" s="31"/>
      <c r="BR797" s="31"/>
      <c r="BS797" s="31"/>
      <c r="BT797" s="31"/>
    </row>
    <row r="798">
      <c r="A798" s="118"/>
      <c r="B798" s="61"/>
      <c r="C798" s="71"/>
      <c r="D798" s="71"/>
      <c r="E798" s="82"/>
      <c r="F798" s="82"/>
      <c r="G798" s="71"/>
      <c r="H798" s="71"/>
      <c r="I798" s="82"/>
      <c r="J798" s="71"/>
      <c r="K798" s="71"/>
      <c r="L798" s="71"/>
      <c r="M798" s="82"/>
      <c r="N798" s="84"/>
      <c r="O798" s="71"/>
      <c r="P798" s="61"/>
      <c r="Q798" s="61"/>
      <c r="R798" s="61"/>
      <c r="S798" s="61"/>
      <c r="T798" s="119"/>
      <c r="U798" s="61"/>
      <c r="V798" s="84"/>
      <c r="W798" s="84"/>
      <c r="X798" s="84"/>
      <c r="Y798" s="82"/>
      <c r="Z798" s="84"/>
      <c r="AA798" s="84"/>
      <c r="AB798" s="84"/>
      <c r="AC798" s="84"/>
      <c r="AD798" s="84"/>
      <c r="AE798" s="84"/>
      <c r="AF798" s="84"/>
      <c r="AG798" s="84"/>
      <c r="AH798" s="31"/>
      <c r="AI798" s="31"/>
      <c r="AJ798" s="31"/>
      <c r="AK798" s="31"/>
      <c r="AL798" s="31"/>
      <c r="AM798" s="84"/>
      <c r="AN798" s="82"/>
      <c r="AO798" s="71"/>
      <c r="AP798" s="71"/>
      <c r="AQ798" s="31"/>
      <c r="AR798" s="31"/>
      <c r="AS798" s="31"/>
      <c r="AT798" s="31"/>
      <c r="AU798" s="31"/>
      <c r="AV798" s="31"/>
      <c r="AW798" s="31"/>
      <c r="AX798" s="31"/>
      <c r="AY798" s="31"/>
      <c r="AZ798" s="31"/>
      <c r="BA798" s="33"/>
      <c r="BB798" s="33"/>
      <c r="BC798" s="31"/>
      <c r="BD798" s="31"/>
      <c r="BE798" s="31"/>
      <c r="BF798" s="31"/>
      <c r="BG798" s="31"/>
      <c r="BH798" s="31"/>
      <c r="BI798" s="31"/>
      <c r="BJ798" s="31"/>
      <c r="BK798" s="31"/>
      <c r="BL798" s="31"/>
      <c r="BM798" s="31"/>
      <c r="BN798" s="31"/>
      <c r="BO798" s="31"/>
      <c r="BP798" s="31"/>
      <c r="BQ798" s="31"/>
      <c r="BR798" s="31"/>
      <c r="BS798" s="31"/>
      <c r="BT798" s="31"/>
    </row>
    <row r="799">
      <c r="A799" s="118"/>
      <c r="B799" s="61"/>
      <c r="C799" s="71"/>
      <c r="D799" s="71"/>
      <c r="E799" s="82"/>
      <c r="F799" s="82"/>
      <c r="G799" s="71"/>
      <c r="H799" s="71"/>
      <c r="I799" s="82"/>
      <c r="J799" s="71"/>
      <c r="K799" s="71"/>
      <c r="L799" s="71"/>
      <c r="M799" s="82"/>
      <c r="N799" s="84"/>
      <c r="O799" s="71"/>
      <c r="P799" s="61"/>
      <c r="Q799" s="61"/>
      <c r="R799" s="61"/>
      <c r="S799" s="61"/>
      <c r="T799" s="119"/>
      <c r="U799" s="61"/>
      <c r="V799" s="84"/>
      <c r="W799" s="84"/>
      <c r="X799" s="84"/>
      <c r="Y799" s="82"/>
      <c r="Z799" s="84"/>
      <c r="AA799" s="84"/>
      <c r="AB799" s="84"/>
      <c r="AC799" s="84"/>
      <c r="AD799" s="84"/>
      <c r="AE799" s="84"/>
      <c r="AF799" s="84"/>
      <c r="AG799" s="84"/>
      <c r="AH799" s="31"/>
      <c r="AI799" s="31"/>
      <c r="AJ799" s="31"/>
      <c r="AK799" s="31"/>
      <c r="AL799" s="31"/>
      <c r="AM799" s="84"/>
      <c r="AN799" s="82"/>
      <c r="AO799" s="71"/>
      <c r="AP799" s="71"/>
      <c r="AQ799" s="31"/>
      <c r="AR799" s="31"/>
      <c r="AS799" s="31"/>
      <c r="AT799" s="31"/>
      <c r="AU799" s="31"/>
      <c r="AV799" s="31"/>
      <c r="AW799" s="31"/>
      <c r="AX799" s="31"/>
      <c r="AY799" s="31"/>
      <c r="AZ799" s="31"/>
      <c r="BA799" s="33"/>
      <c r="BB799" s="33"/>
      <c r="BC799" s="31"/>
      <c r="BD799" s="31"/>
      <c r="BE799" s="31"/>
      <c r="BF799" s="31"/>
      <c r="BG799" s="31"/>
      <c r="BH799" s="31"/>
      <c r="BI799" s="31"/>
      <c r="BJ799" s="31"/>
      <c r="BK799" s="31"/>
      <c r="BL799" s="31"/>
      <c r="BM799" s="31"/>
      <c r="BN799" s="31"/>
      <c r="BO799" s="31"/>
      <c r="BP799" s="31"/>
      <c r="BQ799" s="31"/>
      <c r="BR799" s="31"/>
      <c r="BS799" s="31"/>
      <c r="BT799" s="31"/>
    </row>
    <row r="800">
      <c r="A800" s="118"/>
      <c r="B800" s="61"/>
      <c r="C800" s="71"/>
      <c r="D800" s="71"/>
      <c r="E800" s="82"/>
      <c r="F800" s="82"/>
      <c r="G800" s="71"/>
      <c r="H800" s="71"/>
      <c r="I800" s="82"/>
      <c r="J800" s="71"/>
      <c r="K800" s="71"/>
      <c r="L800" s="71"/>
      <c r="M800" s="82"/>
      <c r="N800" s="84"/>
      <c r="O800" s="71"/>
      <c r="P800" s="61"/>
      <c r="Q800" s="61"/>
      <c r="R800" s="61"/>
      <c r="S800" s="61"/>
      <c r="T800" s="119"/>
      <c r="U800" s="61"/>
      <c r="V800" s="84"/>
      <c r="W800" s="84"/>
      <c r="X800" s="84"/>
      <c r="Y800" s="82"/>
      <c r="Z800" s="84"/>
      <c r="AA800" s="84"/>
      <c r="AB800" s="84"/>
      <c r="AC800" s="84"/>
      <c r="AD800" s="84"/>
      <c r="AE800" s="84"/>
      <c r="AF800" s="84"/>
      <c r="AG800" s="84"/>
      <c r="AH800" s="31"/>
      <c r="AI800" s="31"/>
      <c r="AJ800" s="31"/>
      <c r="AK800" s="31"/>
      <c r="AL800" s="31"/>
      <c r="AM800" s="84"/>
      <c r="AN800" s="82"/>
      <c r="AO800" s="71"/>
      <c r="AP800" s="71"/>
      <c r="AQ800" s="31"/>
      <c r="AR800" s="31"/>
      <c r="AS800" s="31"/>
      <c r="AT800" s="31"/>
      <c r="AU800" s="31"/>
      <c r="AV800" s="31"/>
      <c r="AW800" s="31"/>
      <c r="AX800" s="31"/>
      <c r="AY800" s="31"/>
      <c r="AZ800" s="31"/>
      <c r="BA800" s="33"/>
      <c r="BB800" s="33"/>
      <c r="BC800" s="31"/>
      <c r="BD800" s="31"/>
      <c r="BE800" s="31"/>
      <c r="BF800" s="31"/>
      <c r="BG800" s="31"/>
      <c r="BH800" s="31"/>
      <c r="BI800" s="31"/>
      <c r="BJ800" s="31"/>
      <c r="BK800" s="31"/>
      <c r="BL800" s="31"/>
      <c r="BM800" s="31"/>
      <c r="BN800" s="31"/>
      <c r="BO800" s="31"/>
      <c r="BP800" s="31"/>
      <c r="BQ800" s="31"/>
      <c r="BR800" s="31"/>
      <c r="BS800" s="31"/>
      <c r="BT800" s="31"/>
    </row>
    <row r="801">
      <c r="A801" s="118"/>
      <c r="B801" s="61"/>
      <c r="C801" s="71"/>
      <c r="D801" s="71"/>
      <c r="E801" s="82"/>
      <c r="F801" s="82"/>
      <c r="G801" s="71"/>
      <c r="H801" s="71"/>
      <c r="I801" s="82"/>
      <c r="J801" s="71"/>
      <c r="K801" s="71"/>
      <c r="L801" s="71"/>
      <c r="M801" s="82"/>
      <c r="N801" s="84"/>
      <c r="O801" s="71"/>
      <c r="P801" s="61"/>
      <c r="Q801" s="61"/>
      <c r="R801" s="61"/>
      <c r="S801" s="61"/>
      <c r="T801" s="119"/>
      <c r="U801" s="61"/>
      <c r="V801" s="84"/>
      <c r="W801" s="84"/>
      <c r="X801" s="84"/>
      <c r="Y801" s="82"/>
      <c r="Z801" s="84"/>
      <c r="AA801" s="84"/>
      <c r="AB801" s="84"/>
      <c r="AC801" s="84"/>
      <c r="AD801" s="84"/>
      <c r="AE801" s="84"/>
      <c r="AF801" s="84"/>
      <c r="AG801" s="84"/>
      <c r="AH801" s="31"/>
      <c r="AI801" s="31"/>
      <c r="AJ801" s="31"/>
      <c r="AK801" s="31"/>
      <c r="AL801" s="31"/>
      <c r="AM801" s="84"/>
      <c r="AN801" s="82"/>
      <c r="AO801" s="71"/>
      <c r="AP801" s="71"/>
      <c r="AQ801" s="31"/>
      <c r="AR801" s="31"/>
      <c r="AS801" s="31"/>
      <c r="AT801" s="31"/>
      <c r="AU801" s="31"/>
      <c r="AV801" s="31"/>
      <c r="AW801" s="31"/>
      <c r="AX801" s="31"/>
      <c r="AY801" s="31"/>
      <c r="AZ801" s="31"/>
      <c r="BA801" s="33"/>
      <c r="BB801" s="33"/>
      <c r="BC801" s="31"/>
      <c r="BD801" s="31"/>
      <c r="BE801" s="31"/>
      <c r="BF801" s="31"/>
      <c r="BG801" s="31"/>
      <c r="BH801" s="31"/>
      <c r="BI801" s="31"/>
      <c r="BJ801" s="31"/>
      <c r="BK801" s="31"/>
      <c r="BL801" s="31"/>
      <c r="BM801" s="31"/>
      <c r="BN801" s="31"/>
      <c r="BO801" s="31"/>
      <c r="BP801" s="31"/>
      <c r="BQ801" s="31"/>
      <c r="BR801" s="31"/>
      <c r="BS801" s="31"/>
      <c r="BT801" s="31"/>
    </row>
    <row r="802">
      <c r="A802" s="118"/>
      <c r="B802" s="61"/>
      <c r="C802" s="71"/>
      <c r="D802" s="71"/>
      <c r="E802" s="82"/>
      <c r="F802" s="82"/>
      <c r="G802" s="71"/>
      <c r="H802" s="71"/>
      <c r="I802" s="82"/>
      <c r="J802" s="71"/>
      <c r="K802" s="71"/>
      <c r="L802" s="71"/>
      <c r="M802" s="82"/>
      <c r="N802" s="84"/>
      <c r="O802" s="71"/>
      <c r="P802" s="61"/>
      <c r="Q802" s="61"/>
      <c r="R802" s="61"/>
      <c r="S802" s="61"/>
      <c r="T802" s="119"/>
      <c r="U802" s="61"/>
      <c r="V802" s="84"/>
      <c r="W802" s="84"/>
      <c r="X802" s="84"/>
      <c r="Y802" s="82"/>
      <c r="Z802" s="84"/>
      <c r="AA802" s="84"/>
      <c r="AB802" s="84"/>
      <c r="AC802" s="84"/>
      <c r="AD802" s="84"/>
      <c r="AE802" s="84"/>
      <c r="AF802" s="84"/>
      <c r="AG802" s="84"/>
      <c r="AH802" s="31"/>
      <c r="AI802" s="31"/>
      <c r="AJ802" s="31"/>
      <c r="AK802" s="31"/>
      <c r="AL802" s="31"/>
      <c r="AM802" s="84"/>
      <c r="AN802" s="82"/>
      <c r="AO802" s="71"/>
      <c r="AP802" s="71"/>
      <c r="AQ802" s="31"/>
      <c r="AR802" s="31"/>
      <c r="AS802" s="31"/>
      <c r="AT802" s="31"/>
      <c r="AU802" s="31"/>
      <c r="AV802" s="31"/>
      <c r="AW802" s="31"/>
      <c r="AX802" s="31"/>
      <c r="AY802" s="31"/>
      <c r="AZ802" s="31"/>
      <c r="BA802" s="33"/>
      <c r="BB802" s="33"/>
      <c r="BC802" s="31"/>
      <c r="BD802" s="31"/>
      <c r="BE802" s="31"/>
      <c r="BF802" s="31"/>
      <c r="BG802" s="31"/>
      <c r="BH802" s="31"/>
      <c r="BI802" s="31"/>
      <c r="BJ802" s="31"/>
      <c r="BK802" s="31"/>
      <c r="BL802" s="31"/>
      <c r="BM802" s="31"/>
      <c r="BN802" s="31"/>
      <c r="BO802" s="31"/>
      <c r="BP802" s="31"/>
      <c r="BQ802" s="31"/>
      <c r="BR802" s="31"/>
      <c r="BS802" s="31"/>
      <c r="BT802" s="31"/>
    </row>
    <row r="803">
      <c r="A803" s="118"/>
      <c r="B803" s="61"/>
      <c r="C803" s="71"/>
      <c r="D803" s="71"/>
      <c r="E803" s="82"/>
      <c r="F803" s="82"/>
      <c r="G803" s="71"/>
      <c r="H803" s="71"/>
      <c r="I803" s="82"/>
      <c r="J803" s="71"/>
      <c r="K803" s="71"/>
      <c r="L803" s="71"/>
      <c r="M803" s="82"/>
      <c r="N803" s="84"/>
      <c r="O803" s="71"/>
      <c r="P803" s="61"/>
      <c r="Q803" s="61"/>
      <c r="R803" s="61"/>
      <c r="S803" s="61"/>
      <c r="T803" s="119"/>
      <c r="U803" s="61"/>
      <c r="V803" s="84"/>
      <c r="W803" s="84"/>
      <c r="X803" s="84"/>
      <c r="Y803" s="82"/>
      <c r="Z803" s="84"/>
      <c r="AA803" s="84"/>
      <c r="AB803" s="84"/>
      <c r="AC803" s="84"/>
      <c r="AD803" s="84"/>
      <c r="AE803" s="84"/>
      <c r="AF803" s="84"/>
      <c r="AG803" s="84"/>
      <c r="AH803" s="31"/>
      <c r="AI803" s="31"/>
      <c r="AJ803" s="31"/>
      <c r="AK803" s="31"/>
      <c r="AL803" s="31"/>
      <c r="AM803" s="84"/>
      <c r="AN803" s="82"/>
      <c r="AO803" s="71"/>
      <c r="AP803" s="71"/>
      <c r="AQ803" s="31"/>
      <c r="AR803" s="31"/>
      <c r="AS803" s="31"/>
      <c r="AT803" s="31"/>
      <c r="AU803" s="31"/>
      <c r="AV803" s="31"/>
      <c r="AW803" s="31"/>
      <c r="AX803" s="31"/>
      <c r="AY803" s="31"/>
      <c r="AZ803" s="31"/>
      <c r="BA803" s="33"/>
      <c r="BB803" s="33"/>
      <c r="BC803" s="31"/>
      <c r="BD803" s="31"/>
      <c r="BE803" s="31"/>
      <c r="BF803" s="31"/>
      <c r="BG803" s="31"/>
      <c r="BH803" s="31"/>
      <c r="BI803" s="31"/>
      <c r="BJ803" s="31"/>
      <c r="BK803" s="31"/>
      <c r="BL803" s="31"/>
      <c r="BM803" s="31"/>
      <c r="BN803" s="31"/>
      <c r="BO803" s="31"/>
      <c r="BP803" s="31"/>
      <c r="BQ803" s="31"/>
      <c r="BR803" s="31"/>
      <c r="BS803" s="31"/>
      <c r="BT803" s="31"/>
    </row>
    <row r="804">
      <c r="A804" s="118"/>
      <c r="B804" s="61"/>
      <c r="C804" s="71"/>
      <c r="D804" s="71"/>
      <c r="E804" s="82"/>
      <c r="F804" s="82"/>
      <c r="G804" s="71"/>
      <c r="H804" s="71"/>
      <c r="I804" s="82"/>
      <c r="J804" s="71"/>
      <c r="K804" s="71"/>
      <c r="L804" s="71"/>
      <c r="M804" s="82"/>
      <c r="N804" s="84"/>
      <c r="O804" s="71"/>
      <c r="P804" s="61"/>
      <c r="Q804" s="61"/>
      <c r="R804" s="61"/>
      <c r="S804" s="61"/>
      <c r="T804" s="119"/>
      <c r="U804" s="61"/>
      <c r="V804" s="84"/>
      <c r="W804" s="84"/>
      <c r="X804" s="84"/>
      <c r="Y804" s="82"/>
      <c r="Z804" s="84"/>
      <c r="AA804" s="84"/>
      <c r="AB804" s="84"/>
      <c r="AC804" s="84"/>
      <c r="AD804" s="84"/>
      <c r="AE804" s="84"/>
      <c r="AF804" s="84"/>
      <c r="AG804" s="84"/>
      <c r="AH804" s="31"/>
      <c r="AI804" s="31"/>
      <c r="AJ804" s="31"/>
      <c r="AK804" s="31"/>
      <c r="AL804" s="31"/>
      <c r="AM804" s="84"/>
      <c r="AN804" s="82"/>
      <c r="AO804" s="71"/>
      <c r="AP804" s="71"/>
      <c r="AQ804" s="31"/>
      <c r="AR804" s="31"/>
      <c r="AS804" s="31"/>
      <c r="AT804" s="31"/>
      <c r="AU804" s="31"/>
      <c r="AV804" s="31"/>
      <c r="AW804" s="31"/>
      <c r="AX804" s="31"/>
      <c r="AY804" s="31"/>
      <c r="AZ804" s="31"/>
      <c r="BA804" s="33"/>
      <c r="BB804" s="33"/>
      <c r="BC804" s="31"/>
      <c r="BD804" s="31"/>
      <c r="BE804" s="31"/>
      <c r="BF804" s="31"/>
      <c r="BG804" s="31"/>
      <c r="BH804" s="31"/>
      <c r="BI804" s="31"/>
      <c r="BJ804" s="31"/>
      <c r="BK804" s="31"/>
      <c r="BL804" s="31"/>
      <c r="BM804" s="31"/>
      <c r="BN804" s="31"/>
      <c r="BO804" s="31"/>
      <c r="BP804" s="31"/>
      <c r="BQ804" s="31"/>
      <c r="BR804" s="31"/>
      <c r="BS804" s="31"/>
      <c r="BT804" s="31"/>
    </row>
    <row r="805">
      <c r="A805" s="118"/>
      <c r="B805" s="61"/>
      <c r="C805" s="71"/>
      <c r="D805" s="71"/>
      <c r="E805" s="82"/>
      <c r="F805" s="82"/>
      <c r="G805" s="71"/>
      <c r="H805" s="71"/>
      <c r="I805" s="82"/>
      <c r="J805" s="71"/>
      <c r="K805" s="71"/>
      <c r="L805" s="71"/>
      <c r="M805" s="82"/>
      <c r="N805" s="84"/>
      <c r="O805" s="71"/>
      <c r="P805" s="61"/>
      <c r="Q805" s="61"/>
      <c r="R805" s="61"/>
      <c r="S805" s="61"/>
      <c r="T805" s="119"/>
      <c r="U805" s="61"/>
      <c r="V805" s="84"/>
      <c r="W805" s="84"/>
      <c r="X805" s="84"/>
      <c r="Y805" s="82"/>
      <c r="Z805" s="84"/>
      <c r="AA805" s="84"/>
      <c r="AB805" s="84"/>
      <c r="AC805" s="84"/>
      <c r="AD805" s="84"/>
      <c r="AE805" s="84"/>
      <c r="AF805" s="84"/>
      <c r="AG805" s="84"/>
      <c r="AH805" s="31"/>
      <c r="AI805" s="31"/>
      <c r="AJ805" s="31"/>
      <c r="AK805" s="31"/>
      <c r="AL805" s="31"/>
      <c r="AM805" s="84"/>
      <c r="AN805" s="82"/>
      <c r="AO805" s="71"/>
      <c r="AP805" s="71"/>
      <c r="AQ805" s="31"/>
      <c r="AR805" s="31"/>
      <c r="AS805" s="31"/>
      <c r="AT805" s="31"/>
      <c r="AU805" s="31"/>
      <c r="AV805" s="31"/>
      <c r="AW805" s="31"/>
      <c r="AX805" s="31"/>
      <c r="AY805" s="31"/>
      <c r="AZ805" s="31"/>
      <c r="BA805" s="33"/>
      <c r="BB805" s="33"/>
      <c r="BC805" s="31"/>
      <c r="BD805" s="31"/>
      <c r="BE805" s="31"/>
      <c r="BF805" s="31"/>
      <c r="BG805" s="31"/>
      <c r="BH805" s="31"/>
      <c r="BI805" s="31"/>
      <c r="BJ805" s="31"/>
      <c r="BK805" s="31"/>
      <c r="BL805" s="31"/>
      <c r="BM805" s="31"/>
      <c r="BN805" s="31"/>
      <c r="BO805" s="31"/>
      <c r="BP805" s="31"/>
      <c r="BQ805" s="31"/>
      <c r="BR805" s="31"/>
      <c r="BS805" s="31"/>
      <c r="BT805" s="31"/>
    </row>
    <row r="806">
      <c r="A806" s="118"/>
      <c r="B806" s="61"/>
      <c r="C806" s="71"/>
      <c r="D806" s="71"/>
      <c r="E806" s="82"/>
      <c r="F806" s="82"/>
      <c r="G806" s="71"/>
      <c r="H806" s="71"/>
      <c r="I806" s="82"/>
      <c r="J806" s="71"/>
      <c r="K806" s="71"/>
      <c r="L806" s="71"/>
      <c r="M806" s="82"/>
      <c r="N806" s="84"/>
      <c r="O806" s="71"/>
      <c r="P806" s="61"/>
      <c r="Q806" s="61"/>
      <c r="R806" s="61"/>
      <c r="S806" s="61"/>
      <c r="T806" s="119"/>
      <c r="U806" s="61"/>
      <c r="V806" s="84"/>
      <c r="W806" s="84"/>
      <c r="X806" s="84"/>
      <c r="Y806" s="82"/>
      <c r="Z806" s="84"/>
      <c r="AA806" s="84"/>
      <c r="AB806" s="84"/>
      <c r="AC806" s="84"/>
      <c r="AD806" s="84"/>
      <c r="AE806" s="84"/>
      <c r="AF806" s="84"/>
      <c r="AG806" s="84"/>
      <c r="AH806" s="31"/>
      <c r="AI806" s="31"/>
      <c r="AJ806" s="31"/>
      <c r="AK806" s="31"/>
      <c r="AL806" s="31"/>
      <c r="AM806" s="84"/>
      <c r="AN806" s="82"/>
      <c r="AO806" s="71"/>
      <c r="AP806" s="71"/>
      <c r="AQ806" s="31"/>
      <c r="AR806" s="31"/>
      <c r="AS806" s="31"/>
      <c r="AT806" s="31"/>
      <c r="AU806" s="31"/>
      <c r="AV806" s="31"/>
      <c r="AW806" s="31"/>
      <c r="AX806" s="31"/>
      <c r="AY806" s="31"/>
      <c r="AZ806" s="31"/>
      <c r="BA806" s="33"/>
      <c r="BB806" s="33"/>
      <c r="BC806" s="31"/>
      <c r="BD806" s="31"/>
      <c r="BE806" s="31"/>
      <c r="BF806" s="31"/>
      <c r="BG806" s="31"/>
      <c r="BH806" s="31"/>
      <c r="BI806" s="31"/>
      <c r="BJ806" s="31"/>
      <c r="BK806" s="31"/>
      <c r="BL806" s="31"/>
      <c r="BM806" s="31"/>
      <c r="BN806" s="31"/>
      <c r="BO806" s="31"/>
      <c r="BP806" s="31"/>
      <c r="BQ806" s="31"/>
      <c r="BR806" s="31"/>
      <c r="BS806" s="31"/>
      <c r="BT806" s="31"/>
    </row>
    <row r="807">
      <c r="A807" s="118"/>
      <c r="B807" s="61"/>
      <c r="C807" s="71"/>
      <c r="D807" s="71"/>
      <c r="E807" s="82"/>
      <c r="F807" s="82"/>
      <c r="G807" s="71"/>
      <c r="H807" s="71"/>
      <c r="I807" s="82"/>
      <c r="J807" s="71"/>
      <c r="K807" s="71"/>
      <c r="L807" s="71"/>
      <c r="M807" s="82"/>
      <c r="N807" s="84"/>
      <c r="O807" s="71"/>
      <c r="P807" s="61"/>
      <c r="Q807" s="61"/>
      <c r="R807" s="61"/>
      <c r="S807" s="61"/>
      <c r="T807" s="119"/>
      <c r="U807" s="61"/>
      <c r="V807" s="84"/>
      <c r="W807" s="84"/>
      <c r="X807" s="84"/>
      <c r="Y807" s="82"/>
      <c r="Z807" s="84"/>
      <c r="AA807" s="84"/>
      <c r="AB807" s="84"/>
      <c r="AC807" s="84"/>
      <c r="AD807" s="84"/>
      <c r="AE807" s="84"/>
      <c r="AF807" s="84"/>
      <c r="AG807" s="84"/>
      <c r="AH807" s="31"/>
      <c r="AI807" s="31"/>
      <c r="AJ807" s="31"/>
      <c r="AK807" s="31"/>
      <c r="AL807" s="31"/>
      <c r="AM807" s="84"/>
      <c r="AN807" s="82"/>
      <c r="AO807" s="71"/>
      <c r="AP807" s="71"/>
      <c r="AQ807" s="31"/>
      <c r="AR807" s="31"/>
      <c r="AS807" s="31"/>
      <c r="AT807" s="31"/>
      <c r="AU807" s="31"/>
      <c r="AV807" s="31"/>
      <c r="AW807" s="31"/>
      <c r="AX807" s="31"/>
      <c r="AY807" s="31"/>
      <c r="AZ807" s="31"/>
      <c r="BA807" s="33"/>
      <c r="BB807" s="33"/>
      <c r="BC807" s="31"/>
      <c r="BD807" s="31"/>
      <c r="BE807" s="31"/>
      <c r="BF807" s="31"/>
      <c r="BG807" s="31"/>
      <c r="BH807" s="31"/>
      <c r="BI807" s="31"/>
      <c r="BJ807" s="31"/>
      <c r="BK807" s="31"/>
      <c r="BL807" s="31"/>
      <c r="BM807" s="31"/>
      <c r="BN807" s="31"/>
      <c r="BO807" s="31"/>
      <c r="BP807" s="31"/>
      <c r="BQ807" s="31"/>
      <c r="BR807" s="31"/>
      <c r="BS807" s="31"/>
      <c r="BT807" s="31"/>
    </row>
    <row r="808">
      <c r="A808" s="118"/>
      <c r="B808" s="61"/>
      <c r="C808" s="71"/>
      <c r="D808" s="71"/>
      <c r="E808" s="82"/>
      <c r="F808" s="82"/>
      <c r="G808" s="71"/>
      <c r="H808" s="71"/>
      <c r="I808" s="82"/>
      <c r="J808" s="71"/>
      <c r="K808" s="71"/>
      <c r="L808" s="71"/>
      <c r="M808" s="82"/>
      <c r="N808" s="84"/>
      <c r="O808" s="71"/>
      <c r="P808" s="61"/>
      <c r="Q808" s="61"/>
      <c r="R808" s="61"/>
      <c r="S808" s="61"/>
      <c r="T808" s="119"/>
      <c r="U808" s="61"/>
      <c r="V808" s="84"/>
      <c r="W808" s="84"/>
      <c r="X808" s="84"/>
      <c r="Y808" s="82"/>
      <c r="Z808" s="84"/>
      <c r="AA808" s="84"/>
      <c r="AB808" s="84"/>
      <c r="AC808" s="84"/>
      <c r="AD808" s="84"/>
      <c r="AE808" s="84"/>
      <c r="AF808" s="84"/>
      <c r="AG808" s="84"/>
      <c r="AH808" s="31"/>
      <c r="AI808" s="31"/>
      <c r="AJ808" s="31"/>
      <c r="AK808" s="31"/>
      <c r="AL808" s="31"/>
      <c r="AM808" s="84"/>
      <c r="AN808" s="82"/>
      <c r="AO808" s="71"/>
      <c r="AP808" s="71"/>
      <c r="AQ808" s="31"/>
      <c r="AR808" s="31"/>
      <c r="AS808" s="31"/>
      <c r="AT808" s="31"/>
      <c r="AU808" s="31"/>
      <c r="AV808" s="31"/>
      <c r="AW808" s="31"/>
      <c r="AX808" s="31"/>
      <c r="AY808" s="31"/>
      <c r="AZ808" s="31"/>
      <c r="BA808" s="33"/>
      <c r="BB808" s="33"/>
      <c r="BC808" s="31"/>
      <c r="BD808" s="31"/>
      <c r="BE808" s="31"/>
      <c r="BF808" s="31"/>
      <c r="BG808" s="31"/>
      <c r="BH808" s="31"/>
      <c r="BI808" s="31"/>
      <c r="BJ808" s="31"/>
      <c r="BK808" s="31"/>
      <c r="BL808" s="31"/>
      <c r="BM808" s="31"/>
      <c r="BN808" s="31"/>
      <c r="BO808" s="31"/>
      <c r="BP808" s="31"/>
      <c r="BQ808" s="31"/>
      <c r="BR808" s="31"/>
      <c r="BS808" s="31"/>
      <c r="BT808" s="31"/>
    </row>
    <row r="809">
      <c r="A809" s="118"/>
      <c r="B809" s="61"/>
      <c r="C809" s="71"/>
      <c r="D809" s="71"/>
      <c r="E809" s="82"/>
      <c r="F809" s="82"/>
      <c r="G809" s="71"/>
      <c r="H809" s="71"/>
      <c r="I809" s="82"/>
      <c r="J809" s="71"/>
      <c r="K809" s="71"/>
      <c r="L809" s="71"/>
      <c r="M809" s="82"/>
      <c r="N809" s="84"/>
      <c r="O809" s="71"/>
      <c r="P809" s="61"/>
      <c r="Q809" s="61"/>
      <c r="R809" s="61"/>
      <c r="S809" s="61"/>
      <c r="T809" s="119"/>
      <c r="U809" s="61"/>
      <c r="V809" s="84"/>
      <c r="W809" s="84"/>
      <c r="X809" s="84"/>
      <c r="Y809" s="82"/>
      <c r="Z809" s="84"/>
      <c r="AA809" s="84"/>
      <c r="AB809" s="84"/>
      <c r="AC809" s="84"/>
      <c r="AD809" s="84"/>
      <c r="AE809" s="84"/>
      <c r="AF809" s="84"/>
      <c r="AG809" s="84"/>
      <c r="AH809" s="31"/>
      <c r="AI809" s="31"/>
      <c r="AJ809" s="31"/>
      <c r="AK809" s="31"/>
      <c r="AL809" s="31"/>
      <c r="AM809" s="84"/>
      <c r="AN809" s="82"/>
      <c r="AO809" s="71"/>
      <c r="AP809" s="71"/>
      <c r="AQ809" s="31"/>
      <c r="AR809" s="31"/>
      <c r="AS809" s="31"/>
      <c r="AT809" s="31"/>
      <c r="AU809" s="31"/>
      <c r="AV809" s="31"/>
      <c r="AW809" s="31"/>
      <c r="AX809" s="31"/>
      <c r="AY809" s="31"/>
      <c r="AZ809" s="31"/>
      <c r="BA809" s="33"/>
      <c r="BB809" s="33"/>
      <c r="BC809" s="31"/>
      <c r="BD809" s="31"/>
      <c r="BE809" s="31"/>
      <c r="BF809" s="31"/>
      <c r="BG809" s="31"/>
      <c r="BH809" s="31"/>
      <c r="BI809" s="31"/>
      <c r="BJ809" s="31"/>
      <c r="BK809" s="31"/>
      <c r="BL809" s="31"/>
      <c r="BM809" s="31"/>
      <c r="BN809" s="31"/>
      <c r="BO809" s="31"/>
      <c r="BP809" s="31"/>
      <c r="BQ809" s="31"/>
      <c r="BR809" s="31"/>
      <c r="BS809" s="31"/>
      <c r="BT809" s="31"/>
    </row>
    <row r="810">
      <c r="A810" s="118"/>
      <c r="B810" s="61"/>
      <c r="C810" s="71"/>
      <c r="D810" s="71"/>
      <c r="E810" s="82"/>
      <c r="F810" s="82"/>
      <c r="G810" s="71"/>
      <c r="H810" s="71"/>
      <c r="I810" s="82"/>
      <c r="J810" s="71"/>
      <c r="K810" s="71"/>
      <c r="L810" s="71"/>
      <c r="M810" s="82"/>
      <c r="N810" s="84"/>
      <c r="O810" s="71"/>
      <c r="P810" s="61"/>
      <c r="Q810" s="61"/>
      <c r="R810" s="61"/>
      <c r="S810" s="61"/>
      <c r="T810" s="119"/>
      <c r="U810" s="61"/>
      <c r="V810" s="84"/>
      <c r="W810" s="84"/>
      <c r="X810" s="84"/>
      <c r="Y810" s="82"/>
      <c r="Z810" s="84"/>
      <c r="AA810" s="84"/>
      <c r="AB810" s="84"/>
      <c r="AC810" s="84"/>
      <c r="AD810" s="84"/>
      <c r="AE810" s="84"/>
      <c r="AF810" s="84"/>
      <c r="AG810" s="84"/>
      <c r="AH810" s="31"/>
      <c r="AI810" s="31"/>
      <c r="AJ810" s="31"/>
      <c r="AK810" s="31"/>
      <c r="AL810" s="31"/>
      <c r="AM810" s="84"/>
      <c r="AN810" s="82"/>
      <c r="AO810" s="71"/>
      <c r="AP810" s="71"/>
      <c r="AQ810" s="31"/>
      <c r="AR810" s="31"/>
      <c r="AS810" s="31"/>
      <c r="AT810" s="31"/>
      <c r="AU810" s="31"/>
      <c r="AV810" s="31"/>
      <c r="AW810" s="31"/>
      <c r="AX810" s="31"/>
      <c r="AY810" s="31"/>
      <c r="AZ810" s="31"/>
      <c r="BA810" s="33"/>
      <c r="BB810" s="33"/>
      <c r="BC810" s="31"/>
      <c r="BD810" s="31"/>
      <c r="BE810" s="31"/>
      <c r="BF810" s="31"/>
      <c r="BG810" s="31"/>
      <c r="BH810" s="31"/>
      <c r="BI810" s="31"/>
      <c r="BJ810" s="31"/>
      <c r="BK810" s="31"/>
      <c r="BL810" s="31"/>
      <c r="BM810" s="31"/>
      <c r="BN810" s="31"/>
      <c r="BO810" s="31"/>
      <c r="BP810" s="31"/>
      <c r="BQ810" s="31"/>
      <c r="BR810" s="31"/>
      <c r="BS810" s="31"/>
      <c r="BT810" s="31"/>
    </row>
    <row r="811">
      <c r="A811" s="118"/>
      <c r="B811" s="61"/>
      <c r="C811" s="71"/>
      <c r="D811" s="71"/>
      <c r="E811" s="82"/>
      <c r="F811" s="82"/>
      <c r="G811" s="71"/>
      <c r="H811" s="71"/>
      <c r="I811" s="82"/>
      <c r="J811" s="71"/>
      <c r="K811" s="71"/>
      <c r="L811" s="71"/>
      <c r="M811" s="82"/>
      <c r="N811" s="84"/>
      <c r="O811" s="71"/>
      <c r="P811" s="61"/>
      <c r="Q811" s="61"/>
      <c r="R811" s="61"/>
      <c r="S811" s="61"/>
      <c r="T811" s="119"/>
      <c r="U811" s="61"/>
      <c r="V811" s="84"/>
      <c r="W811" s="84"/>
      <c r="X811" s="84"/>
      <c r="Y811" s="82"/>
      <c r="Z811" s="84"/>
      <c r="AA811" s="84"/>
      <c r="AB811" s="84"/>
      <c r="AC811" s="84"/>
      <c r="AD811" s="84"/>
      <c r="AE811" s="84"/>
      <c r="AF811" s="84"/>
      <c r="AG811" s="84"/>
      <c r="AH811" s="31"/>
      <c r="AI811" s="31"/>
      <c r="AJ811" s="31"/>
      <c r="AK811" s="31"/>
      <c r="AL811" s="31"/>
      <c r="AM811" s="84"/>
      <c r="AN811" s="82"/>
      <c r="AO811" s="71"/>
      <c r="AP811" s="71"/>
      <c r="AQ811" s="31"/>
      <c r="AR811" s="31"/>
      <c r="AS811" s="31"/>
      <c r="AT811" s="31"/>
      <c r="AU811" s="31"/>
      <c r="AV811" s="31"/>
      <c r="AW811" s="31"/>
      <c r="AX811" s="31"/>
      <c r="AY811" s="31"/>
      <c r="AZ811" s="31"/>
      <c r="BA811" s="33"/>
      <c r="BB811" s="33"/>
      <c r="BC811" s="31"/>
      <c r="BD811" s="31"/>
      <c r="BE811" s="31"/>
      <c r="BF811" s="31"/>
      <c r="BG811" s="31"/>
      <c r="BH811" s="31"/>
      <c r="BI811" s="31"/>
      <c r="BJ811" s="31"/>
      <c r="BK811" s="31"/>
      <c r="BL811" s="31"/>
      <c r="BM811" s="31"/>
      <c r="BN811" s="31"/>
      <c r="BO811" s="31"/>
      <c r="BP811" s="31"/>
      <c r="BQ811" s="31"/>
      <c r="BR811" s="31"/>
      <c r="BS811" s="31"/>
      <c r="BT811" s="31"/>
    </row>
    <row r="812">
      <c r="A812" s="118"/>
      <c r="B812" s="61"/>
      <c r="C812" s="71"/>
      <c r="D812" s="71"/>
      <c r="E812" s="82"/>
      <c r="F812" s="82"/>
      <c r="G812" s="71"/>
      <c r="H812" s="71"/>
      <c r="I812" s="82"/>
      <c r="J812" s="71"/>
      <c r="K812" s="71"/>
      <c r="L812" s="71"/>
      <c r="M812" s="82"/>
      <c r="N812" s="84"/>
      <c r="O812" s="71"/>
      <c r="P812" s="61"/>
      <c r="Q812" s="61"/>
      <c r="R812" s="61"/>
      <c r="S812" s="61"/>
      <c r="T812" s="119"/>
      <c r="U812" s="61"/>
      <c r="V812" s="84"/>
      <c r="W812" s="84"/>
      <c r="X812" s="84"/>
      <c r="Y812" s="82"/>
      <c r="Z812" s="84"/>
      <c r="AA812" s="84"/>
      <c r="AB812" s="84"/>
      <c r="AC812" s="84"/>
      <c r="AD812" s="84"/>
      <c r="AE812" s="84"/>
      <c r="AF812" s="84"/>
      <c r="AG812" s="84"/>
      <c r="AH812" s="31"/>
      <c r="AI812" s="31"/>
      <c r="AJ812" s="31"/>
      <c r="AK812" s="31"/>
      <c r="AL812" s="31"/>
      <c r="AM812" s="84"/>
      <c r="AN812" s="82"/>
      <c r="AO812" s="71"/>
      <c r="AP812" s="71"/>
      <c r="AQ812" s="31"/>
      <c r="AR812" s="31"/>
      <c r="AS812" s="31"/>
      <c r="AT812" s="31"/>
      <c r="AU812" s="31"/>
      <c r="AV812" s="31"/>
      <c r="AW812" s="31"/>
      <c r="AX812" s="31"/>
      <c r="AY812" s="31"/>
      <c r="AZ812" s="31"/>
      <c r="BA812" s="33"/>
      <c r="BB812" s="33"/>
      <c r="BC812" s="31"/>
      <c r="BD812" s="31"/>
      <c r="BE812" s="31"/>
      <c r="BF812" s="31"/>
      <c r="BG812" s="31"/>
      <c r="BH812" s="31"/>
      <c r="BI812" s="31"/>
      <c r="BJ812" s="31"/>
      <c r="BK812" s="31"/>
      <c r="BL812" s="31"/>
      <c r="BM812" s="31"/>
      <c r="BN812" s="31"/>
      <c r="BO812" s="31"/>
      <c r="BP812" s="31"/>
      <c r="BQ812" s="31"/>
      <c r="BR812" s="31"/>
      <c r="BS812" s="31"/>
      <c r="BT812" s="31"/>
    </row>
    <row r="813">
      <c r="A813" s="118"/>
      <c r="B813" s="61"/>
      <c r="C813" s="71"/>
      <c r="D813" s="71"/>
      <c r="E813" s="82"/>
      <c r="F813" s="82"/>
      <c r="G813" s="71"/>
      <c r="H813" s="71"/>
      <c r="I813" s="82"/>
      <c r="J813" s="71"/>
      <c r="K813" s="71"/>
      <c r="L813" s="71"/>
      <c r="M813" s="82"/>
      <c r="N813" s="84"/>
      <c r="O813" s="71"/>
      <c r="P813" s="61"/>
      <c r="Q813" s="61"/>
      <c r="R813" s="61"/>
      <c r="S813" s="61"/>
      <c r="T813" s="119"/>
      <c r="U813" s="61"/>
      <c r="V813" s="84"/>
      <c r="W813" s="84"/>
      <c r="X813" s="84"/>
      <c r="Y813" s="82"/>
      <c r="Z813" s="84"/>
      <c r="AA813" s="84"/>
      <c r="AB813" s="84"/>
      <c r="AC813" s="84"/>
      <c r="AD813" s="84"/>
      <c r="AE813" s="84"/>
      <c r="AF813" s="84"/>
      <c r="AG813" s="84"/>
      <c r="AH813" s="31"/>
      <c r="AI813" s="31"/>
      <c r="AJ813" s="31"/>
      <c r="AK813" s="31"/>
      <c r="AL813" s="31"/>
      <c r="AM813" s="84"/>
      <c r="AN813" s="82"/>
      <c r="AO813" s="71"/>
      <c r="AP813" s="71"/>
      <c r="AQ813" s="31"/>
      <c r="AR813" s="31"/>
      <c r="AS813" s="31"/>
      <c r="AT813" s="31"/>
      <c r="AU813" s="31"/>
      <c r="AV813" s="31"/>
      <c r="AW813" s="31"/>
      <c r="AX813" s="31"/>
      <c r="AY813" s="31"/>
      <c r="AZ813" s="31"/>
      <c r="BA813" s="33"/>
      <c r="BB813" s="33"/>
      <c r="BC813" s="31"/>
      <c r="BD813" s="31"/>
      <c r="BE813" s="31"/>
      <c r="BF813" s="31"/>
      <c r="BG813" s="31"/>
      <c r="BH813" s="31"/>
      <c r="BI813" s="31"/>
      <c r="BJ813" s="31"/>
      <c r="BK813" s="31"/>
      <c r="BL813" s="31"/>
      <c r="BM813" s="31"/>
      <c r="BN813" s="31"/>
      <c r="BO813" s="31"/>
      <c r="BP813" s="31"/>
      <c r="BQ813" s="31"/>
      <c r="BR813" s="31"/>
      <c r="BS813" s="31"/>
      <c r="BT813" s="31"/>
    </row>
    <row r="814">
      <c r="A814" s="118"/>
      <c r="B814" s="61"/>
      <c r="C814" s="71"/>
      <c r="D814" s="71"/>
      <c r="E814" s="82"/>
      <c r="F814" s="82"/>
      <c r="G814" s="71"/>
      <c r="H814" s="71"/>
      <c r="I814" s="82"/>
      <c r="J814" s="71"/>
      <c r="K814" s="71"/>
      <c r="L814" s="71"/>
      <c r="M814" s="82"/>
      <c r="N814" s="84"/>
      <c r="O814" s="71"/>
      <c r="P814" s="61"/>
      <c r="Q814" s="61"/>
      <c r="R814" s="61"/>
      <c r="S814" s="61"/>
      <c r="T814" s="119"/>
      <c r="U814" s="61"/>
      <c r="V814" s="84"/>
      <c r="W814" s="84"/>
      <c r="X814" s="84"/>
      <c r="Y814" s="82"/>
      <c r="Z814" s="84"/>
      <c r="AA814" s="84"/>
      <c r="AB814" s="84"/>
      <c r="AC814" s="84"/>
      <c r="AD814" s="84"/>
      <c r="AE814" s="84"/>
      <c r="AF814" s="84"/>
      <c r="AG814" s="84"/>
      <c r="AH814" s="31"/>
      <c r="AI814" s="31"/>
      <c r="AJ814" s="31"/>
      <c r="AK814" s="31"/>
      <c r="AL814" s="31"/>
      <c r="AM814" s="84"/>
      <c r="AN814" s="82"/>
      <c r="AO814" s="71"/>
      <c r="AP814" s="71"/>
      <c r="AQ814" s="31"/>
      <c r="AR814" s="31"/>
      <c r="AS814" s="31"/>
      <c r="AT814" s="31"/>
      <c r="AU814" s="31"/>
      <c r="AV814" s="31"/>
      <c r="AW814" s="31"/>
      <c r="AX814" s="31"/>
      <c r="AY814" s="31"/>
      <c r="AZ814" s="31"/>
      <c r="BA814" s="33"/>
      <c r="BB814" s="33"/>
      <c r="BC814" s="31"/>
      <c r="BD814" s="31"/>
      <c r="BE814" s="31"/>
      <c r="BF814" s="31"/>
      <c r="BG814" s="31"/>
      <c r="BH814" s="31"/>
      <c r="BI814" s="31"/>
      <c r="BJ814" s="31"/>
      <c r="BK814" s="31"/>
      <c r="BL814" s="31"/>
      <c r="BM814" s="31"/>
      <c r="BN814" s="31"/>
      <c r="BO814" s="31"/>
      <c r="BP814" s="31"/>
      <c r="BQ814" s="31"/>
      <c r="BR814" s="31"/>
      <c r="BS814" s="31"/>
      <c r="BT814" s="31"/>
    </row>
    <row r="815">
      <c r="A815" s="118"/>
      <c r="B815" s="61"/>
      <c r="C815" s="71"/>
      <c r="D815" s="71"/>
      <c r="E815" s="82"/>
      <c r="F815" s="82"/>
      <c r="G815" s="71"/>
      <c r="H815" s="71"/>
      <c r="I815" s="82"/>
      <c r="J815" s="71"/>
      <c r="K815" s="71"/>
      <c r="L815" s="71"/>
      <c r="M815" s="82"/>
      <c r="N815" s="84"/>
      <c r="O815" s="71"/>
      <c r="P815" s="61"/>
      <c r="Q815" s="61"/>
      <c r="R815" s="61"/>
      <c r="S815" s="61"/>
      <c r="T815" s="119"/>
      <c r="U815" s="61"/>
      <c r="V815" s="84"/>
      <c r="W815" s="84"/>
      <c r="X815" s="84"/>
      <c r="Y815" s="82"/>
      <c r="Z815" s="84"/>
      <c r="AA815" s="84"/>
      <c r="AB815" s="84"/>
      <c r="AC815" s="84"/>
      <c r="AD815" s="84"/>
      <c r="AE815" s="84"/>
      <c r="AF815" s="84"/>
      <c r="AG815" s="84"/>
      <c r="AH815" s="31"/>
      <c r="AI815" s="31"/>
      <c r="AJ815" s="31"/>
      <c r="AK815" s="31"/>
      <c r="AL815" s="31"/>
      <c r="AM815" s="84"/>
      <c r="AN815" s="82"/>
      <c r="AO815" s="71"/>
      <c r="AP815" s="71"/>
      <c r="AQ815" s="31"/>
      <c r="AR815" s="31"/>
      <c r="AS815" s="31"/>
      <c r="AT815" s="31"/>
      <c r="AU815" s="31"/>
      <c r="AV815" s="31"/>
      <c r="AW815" s="31"/>
      <c r="AX815" s="31"/>
      <c r="AY815" s="31"/>
      <c r="AZ815" s="31"/>
      <c r="BA815" s="33"/>
      <c r="BB815" s="33"/>
      <c r="BC815" s="31"/>
      <c r="BD815" s="31"/>
      <c r="BE815" s="31"/>
      <c r="BF815" s="31"/>
      <c r="BG815" s="31"/>
      <c r="BH815" s="31"/>
      <c r="BI815" s="31"/>
      <c r="BJ815" s="31"/>
      <c r="BK815" s="31"/>
      <c r="BL815" s="31"/>
      <c r="BM815" s="31"/>
      <c r="BN815" s="31"/>
      <c r="BO815" s="31"/>
      <c r="BP815" s="31"/>
      <c r="BQ815" s="31"/>
      <c r="BR815" s="31"/>
      <c r="BS815" s="31"/>
      <c r="BT815" s="31"/>
    </row>
    <row r="816">
      <c r="A816" s="118"/>
      <c r="B816" s="61"/>
      <c r="C816" s="71"/>
      <c r="D816" s="71"/>
      <c r="E816" s="82"/>
      <c r="F816" s="82"/>
      <c r="G816" s="71"/>
      <c r="H816" s="71"/>
      <c r="I816" s="82"/>
      <c r="J816" s="71"/>
      <c r="K816" s="71"/>
      <c r="L816" s="71"/>
      <c r="M816" s="82"/>
      <c r="N816" s="84"/>
      <c r="O816" s="71"/>
      <c r="P816" s="61"/>
      <c r="Q816" s="61"/>
      <c r="R816" s="61"/>
      <c r="S816" s="61"/>
      <c r="T816" s="119"/>
      <c r="U816" s="61"/>
      <c r="V816" s="84"/>
      <c r="W816" s="84"/>
      <c r="X816" s="84"/>
      <c r="Y816" s="82"/>
      <c r="Z816" s="84"/>
      <c r="AA816" s="84"/>
      <c r="AB816" s="84"/>
      <c r="AC816" s="84"/>
      <c r="AD816" s="84"/>
      <c r="AE816" s="84"/>
      <c r="AF816" s="84"/>
      <c r="AG816" s="84"/>
      <c r="AH816" s="31"/>
      <c r="AI816" s="31"/>
      <c r="AJ816" s="31"/>
      <c r="AK816" s="31"/>
      <c r="AL816" s="31"/>
      <c r="AM816" s="84"/>
      <c r="AN816" s="82"/>
      <c r="AO816" s="71"/>
      <c r="AP816" s="71"/>
      <c r="AQ816" s="31"/>
      <c r="AR816" s="31"/>
      <c r="AS816" s="31"/>
      <c r="AT816" s="31"/>
      <c r="AU816" s="31"/>
      <c r="AV816" s="31"/>
      <c r="AW816" s="31"/>
      <c r="AX816" s="31"/>
      <c r="AY816" s="31"/>
      <c r="AZ816" s="31"/>
      <c r="BA816" s="33"/>
      <c r="BB816" s="33"/>
      <c r="BC816" s="31"/>
      <c r="BD816" s="31"/>
      <c r="BE816" s="31"/>
      <c r="BF816" s="31"/>
      <c r="BG816" s="31"/>
      <c r="BH816" s="31"/>
      <c r="BI816" s="31"/>
      <c r="BJ816" s="31"/>
      <c r="BK816" s="31"/>
      <c r="BL816" s="31"/>
      <c r="BM816" s="31"/>
      <c r="BN816" s="31"/>
      <c r="BO816" s="31"/>
      <c r="BP816" s="31"/>
      <c r="BQ816" s="31"/>
      <c r="BR816" s="31"/>
      <c r="BS816" s="31"/>
      <c r="BT816" s="31"/>
    </row>
    <row r="817">
      <c r="A817" s="118"/>
      <c r="B817" s="61"/>
      <c r="C817" s="71"/>
      <c r="D817" s="71"/>
      <c r="E817" s="82"/>
      <c r="F817" s="82"/>
      <c r="G817" s="71"/>
      <c r="H817" s="71"/>
      <c r="I817" s="82"/>
      <c r="J817" s="71"/>
      <c r="K817" s="71"/>
      <c r="L817" s="71"/>
      <c r="M817" s="82"/>
      <c r="N817" s="84"/>
      <c r="O817" s="71"/>
      <c r="P817" s="61"/>
      <c r="Q817" s="61"/>
      <c r="R817" s="61"/>
      <c r="S817" s="61"/>
      <c r="T817" s="119"/>
      <c r="U817" s="61"/>
      <c r="V817" s="84"/>
      <c r="W817" s="84"/>
      <c r="X817" s="84"/>
      <c r="Y817" s="82"/>
      <c r="Z817" s="84"/>
      <c r="AA817" s="84"/>
      <c r="AB817" s="84"/>
      <c r="AC817" s="84"/>
      <c r="AD817" s="84"/>
      <c r="AE817" s="84"/>
      <c r="AF817" s="84"/>
      <c r="AG817" s="84"/>
      <c r="AH817" s="31"/>
      <c r="AI817" s="31"/>
      <c r="AJ817" s="31"/>
      <c r="AK817" s="31"/>
      <c r="AL817" s="31"/>
      <c r="AM817" s="84"/>
      <c r="AN817" s="82"/>
      <c r="AO817" s="71"/>
      <c r="AP817" s="71"/>
      <c r="AQ817" s="31"/>
      <c r="AR817" s="31"/>
      <c r="AS817" s="31"/>
      <c r="AT817" s="31"/>
      <c r="AU817" s="31"/>
      <c r="AV817" s="31"/>
      <c r="AW817" s="31"/>
      <c r="AX817" s="31"/>
      <c r="AY817" s="31"/>
      <c r="AZ817" s="31"/>
      <c r="BA817" s="33"/>
      <c r="BB817" s="33"/>
      <c r="BC817" s="31"/>
      <c r="BD817" s="31"/>
      <c r="BE817" s="31"/>
      <c r="BF817" s="31"/>
      <c r="BG817" s="31"/>
      <c r="BH817" s="31"/>
      <c r="BI817" s="31"/>
      <c r="BJ817" s="31"/>
      <c r="BK817" s="31"/>
      <c r="BL817" s="31"/>
      <c r="BM817" s="31"/>
      <c r="BN817" s="31"/>
      <c r="BO817" s="31"/>
      <c r="BP817" s="31"/>
      <c r="BQ817" s="31"/>
      <c r="BR817" s="31"/>
      <c r="BS817" s="31"/>
      <c r="BT817" s="31"/>
    </row>
    <row r="818">
      <c r="A818" s="118"/>
      <c r="B818" s="61"/>
      <c r="C818" s="71"/>
      <c r="D818" s="71"/>
      <c r="E818" s="82"/>
      <c r="F818" s="82"/>
      <c r="G818" s="71"/>
      <c r="H818" s="71"/>
      <c r="I818" s="82"/>
      <c r="J818" s="71"/>
      <c r="K818" s="71"/>
      <c r="L818" s="71"/>
      <c r="M818" s="82"/>
      <c r="N818" s="84"/>
      <c r="O818" s="71"/>
      <c r="P818" s="61"/>
      <c r="Q818" s="61"/>
      <c r="R818" s="61"/>
      <c r="S818" s="61"/>
      <c r="T818" s="119"/>
      <c r="U818" s="61"/>
      <c r="V818" s="84"/>
      <c r="W818" s="84"/>
      <c r="X818" s="84"/>
      <c r="Y818" s="82"/>
      <c r="Z818" s="84"/>
      <c r="AA818" s="84"/>
      <c r="AB818" s="84"/>
      <c r="AC818" s="84"/>
      <c r="AD818" s="84"/>
      <c r="AE818" s="84"/>
      <c r="AF818" s="84"/>
      <c r="AG818" s="84"/>
      <c r="AH818" s="31"/>
      <c r="AI818" s="31"/>
      <c r="AJ818" s="31"/>
      <c r="AK818" s="31"/>
      <c r="AL818" s="31"/>
      <c r="AM818" s="84"/>
      <c r="AN818" s="82"/>
      <c r="AO818" s="71"/>
      <c r="AP818" s="71"/>
      <c r="AQ818" s="31"/>
      <c r="AR818" s="31"/>
      <c r="AS818" s="31"/>
      <c r="AT818" s="31"/>
      <c r="AU818" s="31"/>
      <c r="AV818" s="31"/>
      <c r="AW818" s="31"/>
      <c r="AX818" s="31"/>
      <c r="AY818" s="31"/>
      <c r="AZ818" s="31"/>
      <c r="BA818" s="33"/>
      <c r="BB818" s="33"/>
      <c r="BC818" s="31"/>
      <c r="BD818" s="31"/>
      <c r="BE818" s="31"/>
      <c r="BF818" s="31"/>
      <c r="BG818" s="31"/>
      <c r="BH818" s="31"/>
      <c r="BI818" s="31"/>
      <c r="BJ818" s="31"/>
      <c r="BK818" s="31"/>
      <c r="BL818" s="31"/>
      <c r="BM818" s="31"/>
      <c r="BN818" s="31"/>
      <c r="BO818" s="31"/>
      <c r="BP818" s="31"/>
      <c r="BQ818" s="31"/>
      <c r="BR818" s="31"/>
      <c r="BS818" s="31"/>
      <c r="BT818" s="31"/>
    </row>
    <row r="819">
      <c r="A819" s="118"/>
      <c r="B819" s="61"/>
      <c r="C819" s="71"/>
      <c r="D819" s="71"/>
      <c r="E819" s="82"/>
      <c r="F819" s="82"/>
      <c r="G819" s="71"/>
      <c r="H819" s="71"/>
      <c r="I819" s="82"/>
      <c r="J819" s="71"/>
      <c r="K819" s="71"/>
      <c r="L819" s="71"/>
      <c r="M819" s="82"/>
      <c r="N819" s="84"/>
      <c r="O819" s="71"/>
      <c r="P819" s="61"/>
      <c r="Q819" s="61"/>
      <c r="R819" s="61"/>
      <c r="S819" s="61"/>
      <c r="T819" s="119"/>
      <c r="U819" s="61"/>
      <c r="V819" s="84"/>
      <c r="W819" s="84"/>
      <c r="X819" s="84"/>
      <c r="Y819" s="82"/>
      <c r="Z819" s="84"/>
      <c r="AA819" s="84"/>
      <c r="AB819" s="84"/>
      <c r="AC819" s="84"/>
      <c r="AD819" s="84"/>
      <c r="AE819" s="84"/>
      <c r="AF819" s="84"/>
      <c r="AG819" s="84"/>
      <c r="AH819" s="31"/>
      <c r="AI819" s="31"/>
      <c r="AJ819" s="31"/>
      <c r="AK819" s="31"/>
      <c r="AL819" s="31"/>
      <c r="AM819" s="84"/>
      <c r="AN819" s="82"/>
      <c r="AO819" s="71"/>
      <c r="AP819" s="71"/>
      <c r="AQ819" s="31"/>
      <c r="AR819" s="31"/>
      <c r="AS819" s="31"/>
      <c r="AT819" s="31"/>
      <c r="AU819" s="31"/>
      <c r="AV819" s="31"/>
      <c r="AW819" s="31"/>
      <c r="AX819" s="31"/>
      <c r="AY819" s="31"/>
      <c r="AZ819" s="31"/>
      <c r="BA819" s="33"/>
      <c r="BB819" s="33"/>
      <c r="BC819" s="31"/>
      <c r="BD819" s="31"/>
      <c r="BE819" s="31"/>
      <c r="BF819" s="31"/>
      <c r="BG819" s="31"/>
      <c r="BH819" s="31"/>
      <c r="BI819" s="31"/>
      <c r="BJ819" s="31"/>
      <c r="BK819" s="31"/>
      <c r="BL819" s="31"/>
      <c r="BM819" s="31"/>
      <c r="BN819" s="31"/>
      <c r="BO819" s="31"/>
      <c r="BP819" s="31"/>
      <c r="BQ819" s="31"/>
      <c r="BR819" s="31"/>
      <c r="BS819" s="31"/>
      <c r="BT819" s="31"/>
    </row>
    <row r="820">
      <c r="A820" s="118"/>
      <c r="B820" s="61"/>
      <c r="C820" s="71"/>
      <c r="D820" s="71"/>
      <c r="E820" s="82"/>
      <c r="F820" s="82"/>
      <c r="G820" s="71"/>
      <c r="H820" s="71"/>
      <c r="I820" s="82"/>
      <c r="J820" s="71"/>
      <c r="K820" s="71"/>
      <c r="L820" s="71"/>
      <c r="M820" s="82"/>
      <c r="N820" s="84"/>
      <c r="O820" s="71"/>
      <c r="P820" s="61"/>
      <c r="Q820" s="61"/>
      <c r="R820" s="61"/>
      <c r="S820" s="61"/>
      <c r="T820" s="119"/>
      <c r="U820" s="61"/>
      <c r="V820" s="84"/>
      <c r="W820" s="84"/>
      <c r="X820" s="84"/>
      <c r="Y820" s="82"/>
      <c r="Z820" s="84"/>
      <c r="AA820" s="84"/>
      <c r="AB820" s="84"/>
      <c r="AC820" s="84"/>
      <c r="AD820" s="84"/>
      <c r="AE820" s="84"/>
      <c r="AF820" s="84"/>
      <c r="AG820" s="84"/>
      <c r="AH820" s="31"/>
      <c r="AI820" s="31"/>
      <c r="AJ820" s="31"/>
      <c r="AK820" s="31"/>
      <c r="AL820" s="31"/>
      <c r="AM820" s="84"/>
      <c r="AN820" s="82"/>
      <c r="AO820" s="71"/>
      <c r="AP820" s="71"/>
      <c r="AQ820" s="31"/>
      <c r="AR820" s="31"/>
      <c r="AS820" s="31"/>
      <c r="AT820" s="31"/>
      <c r="AU820" s="31"/>
      <c r="AV820" s="31"/>
      <c r="AW820" s="31"/>
      <c r="AX820" s="31"/>
      <c r="AY820" s="31"/>
      <c r="AZ820" s="31"/>
      <c r="BA820" s="33"/>
      <c r="BB820" s="33"/>
      <c r="BC820" s="31"/>
      <c r="BD820" s="31"/>
      <c r="BE820" s="31"/>
      <c r="BF820" s="31"/>
      <c r="BG820" s="31"/>
      <c r="BH820" s="31"/>
      <c r="BI820" s="31"/>
      <c r="BJ820" s="31"/>
      <c r="BK820" s="31"/>
      <c r="BL820" s="31"/>
      <c r="BM820" s="31"/>
      <c r="BN820" s="31"/>
      <c r="BO820" s="31"/>
      <c r="BP820" s="31"/>
      <c r="BQ820" s="31"/>
      <c r="BR820" s="31"/>
      <c r="BS820" s="31"/>
      <c r="BT820" s="31"/>
    </row>
    <row r="821">
      <c r="A821" s="118"/>
      <c r="B821" s="61"/>
      <c r="C821" s="71"/>
      <c r="D821" s="71"/>
      <c r="E821" s="82"/>
      <c r="F821" s="82"/>
      <c r="G821" s="71"/>
      <c r="H821" s="71"/>
      <c r="I821" s="82"/>
      <c r="J821" s="71"/>
      <c r="K821" s="71"/>
      <c r="L821" s="71"/>
      <c r="M821" s="82"/>
      <c r="N821" s="84"/>
      <c r="O821" s="71"/>
      <c r="P821" s="61"/>
      <c r="Q821" s="61"/>
      <c r="R821" s="61"/>
      <c r="S821" s="61"/>
      <c r="T821" s="119"/>
      <c r="U821" s="61"/>
      <c r="V821" s="84"/>
      <c r="W821" s="84"/>
      <c r="X821" s="84"/>
      <c r="Y821" s="82"/>
      <c r="Z821" s="84"/>
      <c r="AA821" s="84"/>
      <c r="AB821" s="84"/>
      <c r="AC821" s="84"/>
      <c r="AD821" s="84"/>
      <c r="AE821" s="84"/>
      <c r="AF821" s="84"/>
      <c r="AG821" s="84"/>
      <c r="AH821" s="31"/>
      <c r="AI821" s="31"/>
      <c r="AJ821" s="31"/>
      <c r="AK821" s="31"/>
      <c r="AL821" s="31"/>
      <c r="AM821" s="84"/>
      <c r="AN821" s="82"/>
      <c r="AO821" s="71"/>
      <c r="AP821" s="71"/>
      <c r="AQ821" s="31"/>
      <c r="AR821" s="31"/>
      <c r="AS821" s="31"/>
      <c r="AT821" s="31"/>
      <c r="AU821" s="31"/>
      <c r="AV821" s="31"/>
      <c r="AW821" s="31"/>
      <c r="AX821" s="31"/>
      <c r="AY821" s="31"/>
      <c r="AZ821" s="31"/>
      <c r="BA821" s="33"/>
      <c r="BB821" s="33"/>
      <c r="BC821" s="31"/>
      <c r="BD821" s="31"/>
      <c r="BE821" s="31"/>
      <c r="BF821" s="31"/>
      <c r="BG821" s="31"/>
      <c r="BH821" s="31"/>
      <c r="BI821" s="31"/>
      <c r="BJ821" s="31"/>
      <c r="BK821" s="31"/>
      <c r="BL821" s="31"/>
      <c r="BM821" s="31"/>
      <c r="BN821" s="31"/>
      <c r="BO821" s="31"/>
      <c r="BP821" s="31"/>
      <c r="BQ821" s="31"/>
      <c r="BR821" s="31"/>
      <c r="BS821" s="31"/>
      <c r="BT821" s="31"/>
    </row>
    <row r="822">
      <c r="A822" s="118"/>
      <c r="B822" s="61"/>
      <c r="C822" s="71"/>
      <c r="D822" s="71"/>
      <c r="E822" s="82"/>
      <c r="F822" s="82"/>
      <c r="G822" s="71"/>
      <c r="H822" s="71"/>
      <c r="I822" s="82"/>
      <c r="J822" s="71"/>
      <c r="K822" s="71"/>
      <c r="L822" s="71"/>
      <c r="M822" s="82"/>
      <c r="N822" s="84"/>
      <c r="O822" s="71"/>
      <c r="P822" s="61"/>
      <c r="Q822" s="61"/>
      <c r="R822" s="61"/>
      <c r="S822" s="61"/>
      <c r="T822" s="119"/>
      <c r="U822" s="61"/>
      <c r="V822" s="84"/>
      <c r="W822" s="84"/>
      <c r="X822" s="84"/>
      <c r="Y822" s="82"/>
      <c r="Z822" s="84"/>
      <c r="AA822" s="84"/>
      <c r="AB822" s="84"/>
      <c r="AC822" s="84"/>
      <c r="AD822" s="84"/>
      <c r="AE822" s="84"/>
      <c r="AF822" s="84"/>
      <c r="AG822" s="84"/>
      <c r="AH822" s="31"/>
      <c r="AI822" s="31"/>
      <c r="AJ822" s="31"/>
      <c r="AK822" s="31"/>
      <c r="AL822" s="31"/>
      <c r="AM822" s="84"/>
      <c r="AN822" s="82"/>
      <c r="AO822" s="71"/>
      <c r="AP822" s="71"/>
      <c r="AQ822" s="31"/>
      <c r="AR822" s="31"/>
      <c r="AS822" s="31"/>
      <c r="AT822" s="31"/>
      <c r="AU822" s="31"/>
      <c r="AV822" s="31"/>
      <c r="AW822" s="31"/>
      <c r="AX822" s="31"/>
      <c r="AY822" s="31"/>
      <c r="AZ822" s="31"/>
      <c r="BA822" s="33"/>
      <c r="BB822" s="33"/>
      <c r="BC822" s="31"/>
      <c r="BD822" s="31"/>
      <c r="BE822" s="31"/>
      <c r="BF822" s="31"/>
      <c r="BG822" s="31"/>
      <c r="BH822" s="31"/>
      <c r="BI822" s="31"/>
      <c r="BJ822" s="31"/>
      <c r="BK822" s="31"/>
      <c r="BL822" s="31"/>
      <c r="BM822" s="31"/>
      <c r="BN822" s="31"/>
      <c r="BO822" s="31"/>
      <c r="BP822" s="31"/>
      <c r="BQ822" s="31"/>
      <c r="BR822" s="31"/>
      <c r="BS822" s="31"/>
      <c r="BT822" s="31"/>
    </row>
    <row r="823">
      <c r="A823" s="118"/>
      <c r="B823" s="61"/>
      <c r="C823" s="71"/>
      <c r="D823" s="71"/>
      <c r="E823" s="82"/>
      <c r="F823" s="82"/>
      <c r="G823" s="71"/>
      <c r="H823" s="71"/>
      <c r="I823" s="82"/>
      <c r="J823" s="71"/>
      <c r="K823" s="71"/>
      <c r="L823" s="71"/>
      <c r="M823" s="82"/>
      <c r="N823" s="84"/>
      <c r="O823" s="71"/>
      <c r="P823" s="61"/>
      <c r="Q823" s="61"/>
      <c r="R823" s="61"/>
      <c r="S823" s="61"/>
      <c r="T823" s="119"/>
      <c r="U823" s="61"/>
      <c r="V823" s="84"/>
      <c r="W823" s="84"/>
      <c r="X823" s="84"/>
      <c r="Y823" s="82"/>
      <c r="Z823" s="84"/>
      <c r="AA823" s="84"/>
      <c r="AB823" s="84"/>
      <c r="AC823" s="84"/>
      <c r="AD823" s="84"/>
      <c r="AE823" s="84"/>
      <c r="AF823" s="84"/>
      <c r="AG823" s="84"/>
      <c r="AH823" s="31"/>
      <c r="AI823" s="31"/>
      <c r="AJ823" s="31"/>
      <c r="AK823" s="31"/>
      <c r="AL823" s="31"/>
      <c r="AM823" s="84"/>
      <c r="AN823" s="82"/>
      <c r="AO823" s="71"/>
      <c r="AP823" s="71"/>
      <c r="AQ823" s="31"/>
      <c r="AR823" s="31"/>
      <c r="AS823" s="31"/>
      <c r="AT823" s="31"/>
      <c r="AU823" s="31"/>
      <c r="AV823" s="31"/>
      <c r="AW823" s="31"/>
      <c r="AX823" s="31"/>
      <c r="AY823" s="31"/>
      <c r="AZ823" s="31"/>
      <c r="BA823" s="33"/>
      <c r="BB823" s="33"/>
      <c r="BC823" s="31"/>
      <c r="BD823" s="31"/>
      <c r="BE823" s="31"/>
      <c r="BF823" s="31"/>
      <c r="BG823" s="31"/>
      <c r="BH823" s="31"/>
      <c r="BI823" s="31"/>
      <c r="BJ823" s="31"/>
      <c r="BK823" s="31"/>
      <c r="BL823" s="31"/>
      <c r="BM823" s="31"/>
      <c r="BN823" s="31"/>
      <c r="BO823" s="31"/>
      <c r="BP823" s="31"/>
      <c r="BQ823" s="31"/>
      <c r="BR823" s="31"/>
      <c r="BS823" s="31"/>
      <c r="BT823" s="31"/>
    </row>
    <row r="824">
      <c r="A824" s="118"/>
      <c r="B824" s="61"/>
      <c r="C824" s="71"/>
      <c r="D824" s="71"/>
      <c r="E824" s="82"/>
      <c r="F824" s="82"/>
      <c r="G824" s="71"/>
      <c r="H824" s="71"/>
      <c r="I824" s="82"/>
      <c r="J824" s="71"/>
      <c r="K824" s="71"/>
      <c r="L824" s="71"/>
      <c r="M824" s="82"/>
      <c r="N824" s="84"/>
      <c r="O824" s="71"/>
      <c r="P824" s="61"/>
      <c r="Q824" s="61"/>
      <c r="R824" s="61"/>
      <c r="S824" s="61"/>
      <c r="T824" s="119"/>
      <c r="U824" s="61"/>
      <c r="V824" s="84"/>
      <c r="W824" s="84"/>
      <c r="X824" s="84"/>
      <c r="Y824" s="82"/>
      <c r="Z824" s="84"/>
      <c r="AA824" s="84"/>
      <c r="AB824" s="84"/>
      <c r="AC824" s="84"/>
      <c r="AD824" s="84"/>
      <c r="AE824" s="84"/>
      <c r="AF824" s="84"/>
      <c r="AG824" s="84"/>
      <c r="AH824" s="31"/>
      <c r="AI824" s="31"/>
      <c r="AJ824" s="31"/>
      <c r="AK824" s="31"/>
      <c r="AL824" s="31"/>
      <c r="AM824" s="84"/>
      <c r="AN824" s="82"/>
      <c r="AO824" s="71"/>
      <c r="AP824" s="71"/>
      <c r="AQ824" s="31"/>
      <c r="AR824" s="31"/>
      <c r="AS824" s="31"/>
      <c r="AT824" s="31"/>
      <c r="AU824" s="31"/>
      <c r="AV824" s="31"/>
      <c r="AW824" s="31"/>
      <c r="AX824" s="31"/>
      <c r="AY824" s="31"/>
      <c r="AZ824" s="31"/>
      <c r="BA824" s="33"/>
      <c r="BB824" s="33"/>
      <c r="BC824" s="31"/>
      <c r="BD824" s="31"/>
      <c r="BE824" s="31"/>
      <c r="BF824" s="31"/>
      <c r="BG824" s="31"/>
      <c r="BH824" s="31"/>
      <c r="BI824" s="31"/>
      <c r="BJ824" s="31"/>
      <c r="BK824" s="31"/>
      <c r="BL824" s="31"/>
      <c r="BM824" s="31"/>
      <c r="BN824" s="31"/>
      <c r="BO824" s="31"/>
      <c r="BP824" s="31"/>
      <c r="BQ824" s="31"/>
      <c r="BR824" s="31"/>
      <c r="BS824" s="31"/>
      <c r="BT824" s="31"/>
    </row>
    <row r="825">
      <c r="A825" s="118"/>
      <c r="B825" s="61"/>
      <c r="C825" s="71"/>
      <c r="D825" s="71"/>
      <c r="E825" s="82"/>
      <c r="F825" s="82"/>
      <c r="G825" s="71"/>
      <c r="H825" s="71"/>
      <c r="I825" s="82"/>
      <c r="J825" s="71"/>
      <c r="K825" s="71"/>
      <c r="L825" s="71"/>
      <c r="M825" s="82"/>
      <c r="N825" s="84"/>
      <c r="O825" s="71"/>
      <c r="P825" s="61"/>
      <c r="Q825" s="61"/>
      <c r="R825" s="61"/>
      <c r="S825" s="61"/>
      <c r="T825" s="119"/>
      <c r="U825" s="61"/>
      <c r="V825" s="84"/>
      <c r="W825" s="84"/>
      <c r="X825" s="84"/>
      <c r="Y825" s="82"/>
      <c r="Z825" s="84"/>
      <c r="AA825" s="84"/>
      <c r="AB825" s="84"/>
      <c r="AC825" s="84"/>
      <c r="AD825" s="84"/>
      <c r="AE825" s="84"/>
      <c r="AF825" s="84"/>
      <c r="AG825" s="84"/>
      <c r="AH825" s="31"/>
      <c r="AI825" s="31"/>
      <c r="AJ825" s="31"/>
      <c r="AK825" s="31"/>
      <c r="AL825" s="31"/>
      <c r="AM825" s="84"/>
      <c r="AN825" s="82"/>
      <c r="AO825" s="71"/>
      <c r="AP825" s="71"/>
      <c r="AQ825" s="31"/>
      <c r="AR825" s="31"/>
      <c r="AS825" s="31"/>
      <c r="AT825" s="31"/>
      <c r="AU825" s="31"/>
      <c r="AV825" s="31"/>
      <c r="AW825" s="31"/>
      <c r="AX825" s="31"/>
      <c r="AY825" s="31"/>
      <c r="AZ825" s="31"/>
      <c r="BA825" s="33"/>
      <c r="BB825" s="33"/>
      <c r="BC825" s="31"/>
      <c r="BD825" s="31"/>
      <c r="BE825" s="31"/>
      <c r="BF825" s="31"/>
      <c r="BG825" s="31"/>
      <c r="BH825" s="31"/>
      <c r="BI825" s="31"/>
      <c r="BJ825" s="31"/>
      <c r="BK825" s="31"/>
      <c r="BL825" s="31"/>
      <c r="BM825" s="31"/>
      <c r="BN825" s="31"/>
      <c r="BO825" s="31"/>
      <c r="BP825" s="31"/>
      <c r="BQ825" s="31"/>
      <c r="BR825" s="31"/>
      <c r="BS825" s="31"/>
      <c r="BT825" s="31"/>
    </row>
    <row r="826">
      <c r="A826" s="118"/>
      <c r="B826" s="61"/>
      <c r="C826" s="71"/>
      <c r="D826" s="71"/>
      <c r="E826" s="82"/>
      <c r="F826" s="82"/>
      <c r="G826" s="71"/>
      <c r="H826" s="71"/>
      <c r="I826" s="82"/>
      <c r="J826" s="71"/>
      <c r="K826" s="71"/>
      <c r="L826" s="71"/>
      <c r="M826" s="82"/>
      <c r="N826" s="84"/>
      <c r="O826" s="71"/>
      <c r="P826" s="61"/>
      <c r="Q826" s="61"/>
      <c r="R826" s="61"/>
      <c r="S826" s="61"/>
      <c r="T826" s="119"/>
      <c r="U826" s="61"/>
      <c r="V826" s="84"/>
      <c r="W826" s="84"/>
      <c r="X826" s="84"/>
      <c r="Y826" s="82"/>
      <c r="Z826" s="84"/>
      <c r="AA826" s="84"/>
      <c r="AB826" s="84"/>
      <c r="AC826" s="84"/>
      <c r="AD826" s="84"/>
      <c r="AE826" s="84"/>
      <c r="AF826" s="84"/>
      <c r="AG826" s="84"/>
      <c r="AH826" s="31"/>
      <c r="AI826" s="31"/>
      <c r="AJ826" s="31"/>
      <c r="AK826" s="31"/>
      <c r="AL826" s="31"/>
      <c r="AM826" s="84"/>
      <c r="AN826" s="82"/>
      <c r="AO826" s="71"/>
      <c r="AP826" s="71"/>
      <c r="AQ826" s="31"/>
      <c r="AR826" s="31"/>
      <c r="AS826" s="31"/>
      <c r="AT826" s="31"/>
      <c r="AU826" s="31"/>
      <c r="AV826" s="31"/>
      <c r="AW826" s="31"/>
      <c r="AX826" s="31"/>
      <c r="AY826" s="31"/>
      <c r="AZ826" s="31"/>
      <c r="BA826" s="33"/>
      <c r="BB826" s="33"/>
      <c r="BC826" s="31"/>
      <c r="BD826" s="31"/>
      <c r="BE826" s="31"/>
      <c r="BF826" s="31"/>
      <c r="BG826" s="31"/>
      <c r="BH826" s="31"/>
      <c r="BI826" s="31"/>
      <c r="BJ826" s="31"/>
      <c r="BK826" s="31"/>
      <c r="BL826" s="31"/>
      <c r="BM826" s="31"/>
      <c r="BN826" s="31"/>
      <c r="BO826" s="31"/>
      <c r="BP826" s="31"/>
      <c r="BQ826" s="31"/>
      <c r="BR826" s="31"/>
      <c r="BS826" s="31"/>
      <c r="BT826" s="31"/>
    </row>
    <row r="827">
      <c r="A827" s="118"/>
      <c r="B827" s="61"/>
      <c r="C827" s="71"/>
      <c r="D827" s="71"/>
      <c r="E827" s="82"/>
      <c r="F827" s="82"/>
      <c r="G827" s="71"/>
      <c r="H827" s="71"/>
      <c r="I827" s="82"/>
      <c r="J827" s="71"/>
      <c r="K827" s="71"/>
      <c r="L827" s="71"/>
      <c r="M827" s="82"/>
      <c r="N827" s="84"/>
      <c r="O827" s="71"/>
      <c r="P827" s="61"/>
      <c r="Q827" s="61"/>
      <c r="R827" s="61"/>
      <c r="S827" s="61"/>
      <c r="T827" s="119"/>
      <c r="U827" s="61"/>
      <c r="V827" s="84"/>
      <c r="W827" s="84"/>
      <c r="X827" s="84"/>
      <c r="Y827" s="82"/>
      <c r="Z827" s="84"/>
      <c r="AA827" s="84"/>
      <c r="AB827" s="84"/>
      <c r="AC827" s="84"/>
      <c r="AD827" s="84"/>
      <c r="AE827" s="84"/>
      <c r="AF827" s="84"/>
      <c r="AG827" s="84"/>
      <c r="AH827" s="31"/>
      <c r="AI827" s="31"/>
      <c r="AJ827" s="31"/>
      <c r="AK827" s="31"/>
      <c r="AL827" s="31"/>
      <c r="AM827" s="84"/>
      <c r="AN827" s="82"/>
      <c r="AO827" s="71"/>
      <c r="AP827" s="71"/>
      <c r="AQ827" s="31"/>
      <c r="AR827" s="31"/>
      <c r="AS827" s="31"/>
      <c r="AT827" s="31"/>
      <c r="AU827" s="31"/>
      <c r="AV827" s="31"/>
      <c r="AW827" s="31"/>
      <c r="AX827" s="31"/>
      <c r="AY827" s="31"/>
      <c r="AZ827" s="31"/>
      <c r="BA827" s="33"/>
      <c r="BB827" s="33"/>
      <c r="BC827" s="31"/>
      <c r="BD827" s="31"/>
      <c r="BE827" s="31"/>
      <c r="BF827" s="31"/>
      <c r="BG827" s="31"/>
      <c r="BH827" s="31"/>
      <c r="BI827" s="31"/>
      <c r="BJ827" s="31"/>
      <c r="BK827" s="31"/>
      <c r="BL827" s="31"/>
      <c r="BM827" s="31"/>
      <c r="BN827" s="31"/>
      <c r="BO827" s="31"/>
      <c r="BP827" s="31"/>
      <c r="BQ827" s="31"/>
      <c r="BR827" s="31"/>
      <c r="BS827" s="31"/>
      <c r="BT827" s="31"/>
    </row>
    <row r="828">
      <c r="A828" s="118"/>
      <c r="B828" s="61"/>
      <c r="C828" s="71"/>
      <c r="D828" s="71"/>
      <c r="E828" s="82"/>
      <c r="F828" s="82"/>
      <c r="G828" s="71"/>
      <c r="H828" s="71"/>
      <c r="I828" s="82"/>
      <c r="J828" s="71"/>
      <c r="K828" s="71"/>
      <c r="L828" s="71"/>
      <c r="M828" s="82"/>
      <c r="N828" s="84"/>
      <c r="O828" s="71"/>
      <c r="P828" s="61"/>
      <c r="Q828" s="61"/>
      <c r="R828" s="61"/>
      <c r="S828" s="61"/>
      <c r="T828" s="119"/>
      <c r="U828" s="61"/>
      <c r="V828" s="84"/>
      <c r="W828" s="84"/>
      <c r="X828" s="84"/>
      <c r="Y828" s="82"/>
      <c r="Z828" s="84"/>
      <c r="AA828" s="84"/>
      <c r="AB828" s="84"/>
      <c r="AC828" s="84"/>
      <c r="AD828" s="84"/>
      <c r="AE828" s="84"/>
      <c r="AF828" s="84"/>
      <c r="AG828" s="84"/>
      <c r="AH828" s="31"/>
      <c r="AI828" s="31"/>
      <c r="AJ828" s="31"/>
      <c r="AK828" s="31"/>
      <c r="AL828" s="31"/>
      <c r="AM828" s="84"/>
      <c r="AN828" s="82"/>
      <c r="AO828" s="71"/>
      <c r="AP828" s="71"/>
      <c r="AQ828" s="31"/>
      <c r="AR828" s="31"/>
      <c r="AS828" s="31"/>
      <c r="AT828" s="31"/>
      <c r="AU828" s="31"/>
      <c r="AV828" s="31"/>
      <c r="AW828" s="31"/>
      <c r="AX828" s="31"/>
      <c r="AY828" s="31"/>
      <c r="AZ828" s="31"/>
      <c r="BA828" s="33"/>
      <c r="BB828" s="33"/>
      <c r="BC828" s="31"/>
      <c r="BD828" s="31"/>
      <c r="BE828" s="31"/>
      <c r="BF828" s="31"/>
      <c r="BG828" s="31"/>
      <c r="BH828" s="31"/>
      <c r="BI828" s="31"/>
      <c r="BJ828" s="31"/>
      <c r="BK828" s="31"/>
      <c r="BL828" s="31"/>
      <c r="BM828" s="31"/>
      <c r="BN828" s="31"/>
      <c r="BO828" s="31"/>
      <c r="BP828" s="31"/>
      <c r="BQ828" s="31"/>
      <c r="BR828" s="31"/>
      <c r="BS828" s="31"/>
      <c r="BT828" s="31"/>
    </row>
    <row r="829">
      <c r="A829" s="118"/>
      <c r="B829" s="61"/>
      <c r="C829" s="71"/>
      <c r="D829" s="71"/>
      <c r="E829" s="82"/>
      <c r="F829" s="82"/>
      <c r="G829" s="71"/>
      <c r="H829" s="71"/>
      <c r="I829" s="82"/>
      <c r="J829" s="71"/>
      <c r="K829" s="71"/>
      <c r="L829" s="71"/>
      <c r="M829" s="82"/>
      <c r="N829" s="84"/>
      <c r="O829" s="71"/>
      <c r="P829" s="61"/>
      <c r="Q829" s="61"/>
      <c r="R829" s="61"/>
      <c r="S829" s="61"/>
      <c r="T829" s="119"/>
      <c r="U829" s="61"/>
      <c r="V829" s="84"/>
      <c r="W829" s="84"/>
      <c r="X829" s="84"/>
      <c r="Y829" s="82"/>
      <c r="Z829" s="84"/>
      <c r="AA829" s="84"/>
      <c r="AB829" s="84"/>
      <c r="AC829" s="84"/>
      <c r="AD829" s="84"/>
      <c r="AE829" s="84"/>
      <c r="AF829" s="84"/>
      <c r="AG829" s="84"/>
      <c r="AH829" s="31"/>
      <c r="AI829" s="31"/>
      <c r="AJ829" s="31"/>
      <c r="AK829" s="31"/>
      <c r="AL829" s="31"/>
      <c r="AM829" s="84"/>
      <c r="AN829" s="82"/>
      <c r="AO829" s="71"/>
      <c r="AP829" s="71"/>
      <c r="AQ829" s="31"/>
      <c r="AR829" s="31"/>
      <c r="AS829" s="31"/>
      <c r="AT829" s="31"/>
      <c r="AU829" s="31"/>
      <c r="AV829" s="31"/>
      <c r="AW829" s="31"/>
      <c r="AX829" s="31"/>
      <c r="AY829" s="31"/>
      <c r="AZ829" s="31"/>
      <c r="BA829" s="33"/>
      <c r="BB829" s="33"/>
      <c r="BC829" s="31"/>
      <c r="BD829" s="31"/>
      <c r="BE829" s="31"/>
      <c r="BF829" s="31"/>
      <c r="BG829" s="31"/>
      <c r="BH829" s="31"/>
      <c r="BI829" s="31"/>
      <c r="BJ829" s="31"/>
      <c r="BK829" s="31"/>
      <c r="BL829" s="31"/>
      <c r="BM829" s="31"/>
      <c r="BN829" s="31"/>
      <c r="BO829" s="31"/>
      <c r="BP829" s="31"/>
      <c r="BQ829" s="31"/>
      <c r="BR829" s="31"/>
      <c r="BS829" s="31"/>
      <c r="BT829" s="31"/>
    </row>
    <row r="830">
      <c r="A830" s="118"/>
      <c r="B830" s="61"/>
      <c r="C830" s="71"/>
      <c r="D830" s="71"/>
      <c r="E830" s="82"/>
      <c r="F830" s="82"/>
      <c r="G830" s="71"/>
      <c r="H830" s="71"/>
      <c r="I830" s="82"/>
      <c r="J830" s="71"/>
      <c r="K830" s="71"/>
      <c r="L830" s="71"/>
      <c r="M830" s="82"/>
      <c r="N830" s="84"/>
      <c r="O830" s="71"/>
      <c r="P830" s="61"/>
      <c r="Q830" s="61"/>
      <c r="R830" s="61"/>
      <c r="S830" s="61"/>
      <c r="T830" s="119"/>
      <c r="U830" s="61"/>
      <c r="V830" s="84"/>
      <c r="W830" s="84"/>
      <c r="X830" s="84"/>
      <c r="Y830" s="82"/>
      <c r="Z830" s="84"/>
      <c r="AA830" s="84"/>
      <c r="AB830" s="84"/>
      <c r="AC830" s="84"/>
      <c r="AD830" s="84"/>
      <c r="AE830" s="84"/>
      <c r="AF830" s="84"/>
      <c r="AG830" s="84"/>
      <c r="AH830" s="31"/>
      <c r="AI830" s="31"/>
      <c r="AJ830" s="31"/>
      <c r="AK830" s="31"/>
      <c r="AL830" s="31"/>
      <c r="AM830" s="84"/>
      <c r="AN830" s="82"/>
      <c r="AO830" s="71"/>
      <c r="AP830" s="71"/>
      <c r="AQ830" s="31"/>
      <c r="AR830" s="31"/>
      <c r="AS830" s="31"/>
      <c r="AT830" s="31"/>
      <c r="AU830" s="31"/>
      <c r="AV830" s="31"/>
      <c r="AW830" s="31"/>
      <c r="AX830" s="31"/>
      <c r="AY830" s="31"/>
      <c r="AZ830" s="31"/>
      <c r="BA830" s="33"/>
      <c r="BB830" s="33"/>
      <c r="BC830" s="31"/>
      <c r="BD830" s="31"/>
      <c r="BE830" s="31"/>
      <c r="BF830" s="31"/>
      <c r="BG830" s="31"/>
      <c r="BH830" s="31"/>
      <c r="BI830" s="31"/>
      <c r="BJ830" s="31"/>
      <c r="BK830" s="31"/>
      <c r="BL830" s="31"/>
      <c r="BM830" s="31"/>
      <c r="BN830" s="31"/>
      <c r="BO830" s="31"/>
      <c r="BP830" s="31"/>
      <c r="BQ830" s="31"/>
      <c r="BR830" s="31"/>
      <c r="BS830" s="31"/>
      <c r="BT830" s="31"/>
    </row>
    <row r="831">
      <c r="A831" s="118"/>
      <c r="B831" s="61"/>
      <c r="C831" s="71"/>
      <c r="D831" s="71"/>
      <c r="E831" s="82"/>
      <c r="F831" s="82"/>
      <c r="G831" s="71"/>
      <c r="H831" s="71"/>
      <c r="I831" s="82"/>
      <c r="J831" s="71"/>
      <c r="K831" s="71"/>
      <c r="L831" s="71"/>
      <c r="M831" s="82"/>
      <c r="N831" s="84"/>
      <c r="O831" s="71"/>
      <c r="P831" s="61"/>
      <c r="Q831" s="61"/>
      <c r="R831" s="61"/>
      <c r="S831" s="61"/>
      <c r="T831" s="119"/>
      <c r="U831" s="61"/>
      <c r="V831" s="84"/>
      <c r="W831" s="84"/>
      <c r="X831" s="84"/>
      <c r="Y831" s="82"/>
      <c r="Z831" s="84"/>
      <c r="AA831" s="84"/>
      <c r="AB831" s="84"/>
      <c r="AC831" s="84"/>
      <c r="AD831" s="84"/>
      <c r="AE831" s="84"/>
      <c r="AF831" s="84"/>
      <c r="AG831" s="84"/>
      <c r="AH831" s="31"/>
      <c r="AI831" s="31"/>
      <c r="AJ831" s="31"/>
      <c r="AK831" s="31"/>
      <c r="AL831" s="31"/>
      <c r="AM831" s="84"/>
      <c r="AN831" s="82"/>
      <c r="AO831" s="71"/>
      <c r="AP831" s="71"/>
      <c r="AQ831" s="31"/>
      <c r="AR831" s="31"/>
      <c r="AS831" s="31"/>
      <c r="AT831" s="31"/>
      <c r="AU831" s="31"/>
      <c r="AV831" s="31"/>
      <c r="AW831" s="31"/>
      <c r="AX831" s="31"/>
      <c r="AY831" s="31"/>
      <c r="AZ831" s="31"/>
      <c r="BA831" s="33"/>
      <c r="BB831" s="33"/>
      <c r="BC831" s="31"/>
      <c r="BD831" s="31"/>
      <c r="BE831" s="31"/>
      <c r="BF831" s="31"/>
      <c r="BG831" s="31"/>
      <c r="BH831" s="31"/>
      <c r="BI831" s="31"/>
      <c r="BJ831" s="31"/>
      <c r="BK831" s="31"/>
      <c r="BL831" s="31"/>
      <c r="BM831" s="31"/>
      <c r="BN831" s="31"/>
      <c r="BO831" s="31"/>
      <c r="BP831" s="31"/>
      <c r="BQ831" s="31"/>
      <c r="BR831" s="31"/>
      <c r="BS831" s="31"/>
      <c r="BT831" s="31"/>
    </row>
    <row r="832">
      <c r="A832" s="118"/>
      <c r="B832" s="61"/>
      <c r="C832" s="71"/>
      <c r="D832" s="71"/>
      <c r="E832" s="82"/>
      <c r="F832" s="82"/>
      <c r="G832" s="71"/>
      <c r="H832" s="71"/>
      <c r="I832" s="82"/>
      <c r="J832" s="71"/>
      <c r="K832" s="71"/>
      <c r="L832" s="71"/>
      <c r="M832" s="82"/>
      <c r="N832" s="84"/>
      <c r="O832" s="71"/>
      <c r="P832" s="61"/>
      <c r="Q832" s="61"/>
      <c r="R832" s="61"/>
      <c r="S832" s="61"/>
      <c r="T832" s="119"/>
      <c r="U832" s="61"/>
      <c r="V832" s="84"/>
      <c r="W832" s="84"/>
      <c r="X832" s="84"/>
      <c r="Y832" s="82"/>
      <c r="Z832" s="84"/>
      <c r="AA832" s="84"/>
      <c r="AB832" s="84"/>
      <c r="AC832" s="84"/>
      <c r="AD832" s="84"/>
      <c r="AE832" s="84"/>
      <c r="AF832" s="84"/>
      <c r="AG832" s="84"/>
      <c r="AH832" s="31"/>
      <c r="AI832" s="31"/>
      <c r="AJ832" s="31"/>
      <c r="AK832" s="31"/>
      <c r="AL832" s="31"/>
      <c r="AM832" s="84"/>
      <c r="AN832" s="82"/>
      <c r="AO832" s="71"/>
      <c r="AP832" s="71"/>
      <c r="AQ832" s="31"/>
      <c r="AR832" s="31"/>
      <c r="AS832" s="31"/>
      <c r="AT832" s="31"/>
      <c r="AU832" s="31"/>
      <c r="AV832" s="31"/>
      <c r="AW832" s="31"/>
      <c r="AX832" s="31"/>
      <c r="AY832" s="31"/>
      <c r="AZ832" s="31"/>
      <c r="BA832" s="33"/>
      <c r="BB832" s="33"/>
      <c r="BC832" s="31"/>
      <c r="BD832" s="31"/>
      <c r="BE832" s="31"/>
      <c r="BF832" s="31"/>
      <c r="BG832" s="31"/>
      <c r="BH832" s="31"/>
      <c r="BI832" s="31"/>
      <c r="BJ832" s="31"/>
      <c r="BK832" s="31"/>
      <c r="BL832" s="31"/>
      <c r="BM832" s="31"/>
      <c r="BN832" s="31"/>
      <c r="BO832" s="31"/>
      <c r="BP832" s="31"/>
      <c r="BQ832" s="31"/>
      <c r="BR832" s="31"/>
      <c r="BS832" s="31"/>
      <c r="BT832" s="31"/>
    </row>
    <row r="833">
      <c r="A833" s="118"/>
      <c r="B833" s="61"/>
      <c r="C833" s="71"/>
      <c r="D833" s="71"/>
      <c r="E833" s="82"/>
      <c r="F833" s="82"/>
      <c r="G833" s="71"/>
      <c r="H833" s="71"/>
      <c r="I833" s="82"/>
      <c r="J833" s="71"/>
      <c r="K833" s="71"/>
      <c r="L833" s="71"/>
      <c r="M833" s="82"/>
      <c r="N833" s="84"/>
      <c r="O833" s="71"/>
      <c r="P833" s="61"/>
      <c r="Q833" s="61"/>
      <c r="R833" s="61"/>
      <c r="S833" s="61"/>
      <c r="T833" s="119"/>
      <c r="U833" s="61"/>
      <c r="V833" s="84"/>
      <c r="W833" s="84"/>
      <c r="X833" s="84"/>
      <c r="Y833" s="82"/>
      <c r="Z833" s="84"/>
      <c r="AA833" s="84"/>
      <c r="AB833" s="84"/>
      <c r="AC833" s="84"/>
      <c r="AD833" s="84"/>
      <c r="AE833" s="84"/>
      <c r="AF833" s="84"/>
      <c r="AG833" s="84"/>
      <c r="AH833" s="31"/>
      <c r="AI833" s="31"/>
      <c r="AJ833" s="31"/>
      <c r="AK833" s="31"/>
      <c r="AL833" s="31"/>
      <c r="AM833" s="84"/>
      <c r="AN833" s="82"/>
      <c r="AO833" s="71"/>
      <c r="AP833" s="71"/>
      <c r="AQ833" s="31"/>
      <c r="AR833" s="31"/>
      <c r="AS833" s="31"/>
      <c r="AT833" s="31"/>
      <c r="AU833" s="31"/>
      <c r="AV833" s="31"/>
      <c r="AW833" s="31"/>
      <c r="AX833" s="31"/>
      <c r="AY833" s="31"/>
      <c r="AZ833" s="31"/>
      <c r="BA833" s="33"/>
      <c r="BB833" s="33"/>
      <c r="BC833" s="31"/>
      <c r="BD833" s="31"/>
      <c r="BE833" s="31"/>
      <c r="BF833" s="31"/>
      <c r="BG833" s="31"/>
      <c r="BH833" s="31"/>
      <c r="BI833" s="31"/>
      <c r="BJ833" s="31"/>
      <c r="BK833" s="31"/>
      <c r="BL833" s="31"/>
      <c r="BM833" s="31"/>
      <c r="BN833" s="31"/>
      <c r="BO833" s="31"/>
      <c r="BP833" s="31"/>
      <c r="BQ833" s="31"/>
      <c r="BR833" s="31"/>
      <c r="BS833" s="31"/>
      <c r="BT833" s="31"/>
    </row>
    <row r="834">
      <c r="A834" s="118"/>
      <c r="B834" s="61"/>
      <c r="C834" s="71"/>
      <c r="D834" s="71"/>
      <c r="E834" s="82"/>
      <c r="F834" s="82"/>
      <c r="G834" s="71"/>
      <c r="H834" s="71"/>
      <c r="I834" s="82"/>
      <c r="J834" s="71"/>
      <c r="K834" s="71"/>
      <c r="L834" s="71"/>
      <c r="M834" s="82"/>
      <c r="N834" s="84"/>
      <c r="O834" s="71"/>
      <c r="P834" s="61"/>
      <c r="Q834" s="61"/>
      <c r="R834" s="61"/>
      <c r="S834" s="61"/>
      <c r="T834" s="119"/>
      <c r="U834" s="61"/>
      <c r="V834" s="84"/>
      <c r="W834" s="84"/>
      <c r="X834" s="84"/>
      <c r="Y834" s="82"/>
      <c r="Z834" s="84"/>
      <c r="AA834" s="84"/>
      <c r="AB834" s="84"/>
      <c r="AC834" s="84"/>
      <c r="AD834" s="84"/>
      <c r="AE834" s="84"/>
      <c r="AF834" s="84"/>
      <c r="AG834" s="84"/>
      <c r="AH834" s="31"/>
      <c r="AI834" s="31"/>
      <c r="AJ834" s="31"/>
      <c r="AK834" s="31"/>
      <c r="AL834" s="31"/>
      <c r="AM834" s="84"/>
      <c r="AN834" s="82"/>
      <c r="AO834" s="71"/>
      <c r="AP834" s="71"/>
      <c r="AQ834" s="31"/>
      <c r="AR834" s="31"/>
      <c r="AS834" s="31"/>
      <c r="AT834" s="31"/>
      <c r="AU834" s="31"/>
      <c r="AV834" s="31"/>
      <c r="AW834" s="31"/>
      <c r="AX834" s="31"/>
      <c r="AY834" s="31"/>
      <c r="AZ834" s="31"/>
      <c r="BA834" s="33"/>
      <c r="BB834" s="33"/>
      <c r="BC834" s="31"/>
      <c r="BD834" s="31"/>
      <c r="BE834" s="31"/>
      <c r="BF834" s="31"/>
      <c r="BG834" s="31"/>
      <c r="BH834" s="31"/>
      <c r="BI834" s="31"/>
      <c r="BJ834" s="31"/>
      <c r="BK834" s="31"/>
      <c r="BL834" s="31"/>
      <c r="BM834" s="31"/>
      <c r="BN834" s="31"/>
      <c r="BO834" s="31"/>
      <c r="BP834" s="31"/>
      <c r="BQ834" s="31"/>
      <c r="BR834" s="31"/>
      <c r="BS834" s="31"/>
      <c r="BT834" s="31"/>
    </row>
    <row r="835">
      <c r="A835" s="118"/>
      <c r="B835" s="61"/>
      <c r="C835" s="71"/>
      <c r="D835" s="71"/>
      <c r="E835" s="82"/>
      <c r="F835" s="82"/>
      <c r="G835" s="71"/>
      <c r="H835" s="71"/>
      <c r="I835" s="82"/>
      <c r="J835" s="71"/>
      <c r="K835" s="71"/>
      <c r="L835" s="71"/>
      <c r="M835" s="82"/>
      <c r="N835" s="84"/>
      <c r="O835" s="71"/>
      <c r="P835" s="61"/>
      <c r="Q835" s="61"/>
      <c r="R835" s="61"/>
      <c r="S835" s="61"/>
      <c r="T835" s="119"/>
      <c r="U835" s="61"/>
      <c r="V835" s="84"/>
      <c r="W835" s="84"/>
      <c r="X835" s="84"/>
      <c r="Y835" s="82"/>
      <c r="Z835" s="84"/>
      <c r="AA835" s="84"/>
      <c r="AB835" s="84"/>
      <c r="AC835" s="84"/>
      <c r="AD835" s="84"/>
      <c r="AE835" s="84"/>
      <c r="AF835" s="84"/>
      <c r="AG835" s="84"/>
      <c r="AH835" s="31"/>
      <c r="AI835" s="31"/>
      <c r="AJ835" s="31"/>
      <c r="AK835" s="31"/>
      <c r="AL835" s="31"/>
      <c r="AM835" s="84"/>
      <c r="AN835" s="82"/>
      <c r="AO835" s="71"/>
      <c r="AP835" s="71"/>
      <c r="AQ835" s="31"/>
      <c r="AR835" s="31"/>
      <c r="AS835" s="31"/>
      <c r="AT835" s="31"/>
      <c r="AU835" s="31"/>
      <c r="AV835" s="31"/>
      <c r="AW835" s="31"/>
      <c r="AX835" s="31"/>
      <c r="AY835" s="31"/>
      <c r="AZ835" s="31"/>
      <c r="BA835" s="33"/>
      <c r="BB835" s="33"/>
      <c r="BC835" s="31"/>
      <c r="BD835" s="31"/>
      <c r="BE835" s="31"/>
      <c r="BF835" s="31"/>
      <c r="BG835" s="31"/>
      <c r="BH835" s="31"/>
      <c r="BI835" s="31"/>
      <c r="BJ835" s="31"/>
      <c r="BK835" s="31"/>
      <c r="BL835" s="31"/>
      <c r="BM835" s="31"/>
      <c r="BN835" s="31"/>
      <c r="BO835" s="31"/>
      <c r="BP835" s="31"/>
      <c r="BQ835" s="31"/>
      <c r="BR835" s="31"/>
      <c r="BS835" s="31"/>
      <c r="BT835" s="31"/>
    </row>
    <row r="836">
      <c r="A836" s="118"/>
      <c r="B836" s="61"/>
      <c r="C836" s="71"/>
      <c r="D836" s="71"/>
      <c r="E836" s="82"/>
      <c r="F836" s="82"/>
      <c r="G836" s="71"/>
      <c r="H836" s="71"/>
      <c r="I836" s="82"/>
      <c r="J836" s="71"/>
      <c r="K836" s="71"/>
      <c r="L836" s="71"/>
      <c r="M836" s="82"/>
      <c r="N836" s="84"/>
      <c r="O836" s="71"/>
      <c r="P836" s="61"/>
      <c r="Q836" s="61"/>
      <c r="R836" s="61"/>
      <c r="S836" s="61"/>
      <c r="T836" s="119"/>
      <c r="U836" s="61"/>
      <c r="V836" s="84"/>
      <c r="W836" s="84"/>
      <c r="X836" s="84"/>
      <c r="Y836" s="82"/>
      <c r="Z836" s="84"/>
      <c r="AA836" s="84"/>
      <c r="AB836" s="84"/>
      <c r="AC836" s="84"/>
      <c r="AD836" s="84"/>
      <c r="AE836" s="84"/>
      <c r="AF836" s="84"/>
      <c r="AG836" s="84"/>
      <c r="AH836" s="31"/>
      <c r="AI836" s="31"/>
      <c r="AJ836" s="31"/>
      <c r="AK836" s="31"/>
      <c r="AL836" s="31"/>
      <c r="AM836" s="84"/>
      <c r="AN836" s="82"/>
      <c r="AO836" s="71"/>
      <c r="AP836" s="71"/>
      <c r="AQ836" s="31"/>
      <c r="AR836" s="31"/>
      <c r="AS836" s="31"/>
      <c r="AT836" s="31"/>
      <c r="AU836" s="31"/>
      <c r="AV836" s="31"/>
      <c r="AW836" s="31"/>
      <c r="AX836" s="31"/>
      <c r="AY836" s="31"/>
      <c r="AZ836" s="31"/>
      <c r="BA836" s="33"/>
      <c r="BB836" s="33"/>
      <c r="BC836" s="31"/>
      <c r="BD836" s="31"/>
      <c r="BE836" s="31"/>
      <c r="BF836" s="31"/>
      <c r="BG836" s="31"/>
      <c r="BH836" s="31"/>
      <c r="BI836" s="31"/>
      <c r="BJ836" s="31"/>
      <c r="BK836" s="31"/>
      <c r="BL836" s="31"/>
      <c r="BM836" s="31"/>
      <c r="BN836" s="31"/>
      <c r="BO836" s="31"/>
      <c r="BP836" s="31"/>
      <c r="BQ836" s="31"/>
      <c r="BR836" s="31"/>
      <c r="BS836" s="31"/>
      <c r="BT836" s="31"/>
    </row>
    <row r="837">
      <c r="A837" s="118"/>
      <c r="B837" s="61"/>
      <c r="C837" s="71"/>
      <c r="D837" s="71"/>
      <c r="E837" s="82"/>
      <c r="F837" s="82"/>
      <c r="G837" s="71"/>
      <c r="H837" s="71"/>
      <c r="I837" s="82"/>
      <c r="J837" s="71"/>
      <c r="K837" s="71"/>
      <c r="L837" s="71"/>
      <c r="M837" s="82"/>
      <c r="N837" s="84"/>
      <c r="O837" s="71"/>
      <c r="P837" s="61"/>
      <c r="Q837" s="61"/>
      <c r="R837" s="61"/>
      <c r="S837" s="61"/>
      <c r="T837" s="119"/>
      <c r="U837" s="61"/>
      <c r="V837" s="84"/>
      <c r="W837" s="84"/>
      <c r="X837" s="84"/>
      <c r="Y837" s="82"/>
      <c r="Z837" s="84"/>
      <c r="AA837" s="84"/>
      <c r="AB837" s="84"/>
      <c r="AC837" s="84"/>
      <c r="AD837" s="84"/>
      <c r="AE837" s="84"/>
      <c r="AF837" s="84"/>
      <c r="AG837" s="84"/>
      <c r="AH837" s="31"/>
      <c r="AI837" s="31"/>
      <c r="AJ837" s="31"/>
      <c r="AK837" s="31"/>
      <c r="AL837" s="31"/>
      <c r="AM837" s="84"/>
      <c r="AN837" s="82"/>
      <c r="AO837" s="71"/>
      <c r="AP837" s="71"/>
      <c r="AQ837" s="31"/>
      <c r="AR837" s="31"/>
      <c r="AS837" s="31"/>
      <c r="AT837" s="31"/>
      <c r="AU837" s="31"/>
      <c r="AV837" s="31"/>
      <c r="AW837" s="31"/>
      <c r="AX837" s="31"/>
      <c r="AY837" s="31"/>
      <c r="AZ837" s="31"/>
      <c r="BA837" s="33"/>
      <c r="BB837" s="33"/>
      <c r="BC837" s="31"/>
      <c r="BD837" s="31"/>
      <c r="BE837" s="31"/>
      <c r="BF837" s="31"/>
      <c r="BG837" s="31"/>
      <c r="BH837" s="31"/>
      <c r="BI837" s="31"/>
      <c r="BJ837" s="31"/>
      <c r="BK837" s="31"/>
      <c r="BL837" s="31"/>
      <c r="BM837" s="31"/>
      <c r="BN837" s="31"/>
      <c r="BO837" s="31"/>
      <c r="BP837" s="31"/>
      <c r="BQ837" s="31"/>
      <c r="BR837" s="31"/>
      <c r="BS837" s="31"/>
      <c r="BT837" s="31"/>
    </row>
    <row r="838">
      <c r="A838" s="118"/>
      <c r="B838" s="61"/>
      <c r="C838" s="71"/>
      <c r="D838" s="71"/>
      <c r="E838" s="82"/>
      <c r="F838" s="82"/>
      <c r="G838" s="71"/>
      <c r="H838" s="71"/>
      <c r="I838" s="82"/>
      <c r="J838" s="71"/>
      <c r="K838" s="71"/>
      <c r="L838" s="71"/>
      <c r="M838" s="82"/>
      <c r="N838" s="84"/>
      <c r="O838" s="71"/>
      <c r="P838" s="61"/>
      <c r="Q838" s="61"/>
      <c r="R838" s="61"/>
      <c r="S838" s="61"/>
      <c r="T838" s="119"/>
      <c r="U838" s="61"/>
      <c r="V838" s="84"/>
      <c r="W838" s="84"/>
      <c r="X838" s="84"/>
      <c r="Y838" s="82"/>
      <c r="Z838" s="84"/>
      <c r="AA838" s="84"/>
      <c r="AB838" s="84"/>
      <c r="AC838" s="84"/>
      <c r="AD838" s="84"/>
      <c r="AE838" s="84"/>
      <c r="AF838" s="84"/>
      <c r="AG838" s="84"/>
      <c r="AH838" s="31"/>
      <c r="AI838" s="31"/>
      <c r="AJ838" s="31"/>
      <c r="AK838" s="31"/>
      <c r="AL838" s="31"/>
      <c r="AM838" s="84"/>
      <c r="AN838" s="82"/>
      <c r="AO838" s="71"/>
      <c r="AP838" s="71"/>
      <c r="AQ838" s="31"/>
      <c r="AR838" s="31"/>
      <c r="AS838" s="31"/>
      <c r="AT838" s="31"/>
      <c r="AU838" s="31"/>
      <c r="AV838" s="31"/>
      <c r="AW838" s="31"/>
      <c r="AX838" s="31"/>
      <c r="AY838" s="31"/>
      <c r="AZ838" s="31"/>
      <c r="BA838" s="33"/>
      <c r="BB838" s="33"/>
      <c r="BC838" s="31"/>
      <c r="BD838" s="31"/>
      <c r="BE838" s="31"/>
      <c r="BF838" s="31"/>
      <c r="BG838" s="31"/>
      <c r="BH838" s="31"/>
      <c r="BI838" s="31"/>
      <c r="BJ838" s="31"/>
      <c r="BK838" s="31"/>
      <c r="BL838" s="31"/>
      <c r="BM838" s="31"/>
      <c r="BN838" s="31"/>
      <c r="BO838" s="31"/>
      <c r="BP838" s="31"/>
      <c r="BQ838" s="31"/>
      <c r="BR838" s="31"/>
      <c r="BS838" s="31"/>
      <c r="BT838" s="31"/>
    </row>
    <row r="839">
      <c r="A839" s="118"/>
      <c r="B839" s="61"/>
      <c r="C839" s="71"/>
      <c r="D839" s="71"/>
      <c r="E839" s="82"/>
      <c r="F839" s="82"/>
      <c r="G839" s="71"/>
      <c r="H839" s="71"/>
      <c r="I839" s="82"/>
      <c r="J839" s="71"/>
      <c r="K839" s="71"/>
      <c r="L839" s="71"/>
      <c r="M839" s="82"/>
      <c r="N839" s="84"/>
      <c r="O839" s="71"/>
      <c r="P839" s="61"/>
      <c r="Q839" s="61"/>
      <c r="R839" s="61"/>
      <c r="S839" s="61"/>
      <c r="T839" s="119"/>
      <c r="U839" s="61"/>
      <c r="V839" s="84"/>
      <c r="W839" s="84"/>
      <c r="X839" s="84"/>
      <c r="Y839" s="82"/>
      <c r="Z839" s="84"/>
      <c r="AA839" s="84"/>
      <c r="AB839" s="84"/>
      <c r="AC839" s="84"/>
      <c r="AD839" s="84"/>
      <c r="AE839" s="84"/>
      <c r="AF839" s="84"/>
      <c r="AG839" s="84"/>
      <c r="AH839" s="31"/>
      <c r="AI839" s="31"/>
      <c r="AJ839" s="31"/>
      <c r="AK839" s="31"/>
      <c r="AL839" s="31"/>
      <c r="AM839" s="84"/>
      <c r="AN839" s="82"/>
      <c r="AO839" s="71"/>
      <c r="AP839" s="71"/>
      <c r="AQ839" s="31"/>
      <c r="AR839" s="31"/>
      <c r="AS839" s="31"/>
      <c r="AT839" s="31"/>
      <c r="AU839" s="31"/>
      <c r="AV839" s="31"/>
      <c r="AW839" s="31"/>
      <c r="AX839" s="31"/>
      <c r="AY839" s="31"/>
      <c r="AZ839" s="31"/>
      <c r="BA839" s="33"/>
      <c r="BB839" s="33"/>
      <c r="BC839" s="31"/>
      <c r="BD839" s="31"/>
      <c r="BE839" s="31"/>
      <c r="BF839" s="31"/>
      <c r="BG839" s="31"/>
      <c r="BH839" s="31"/>
      <c r="BI839" s="31"/>
      <c r="BJ839" s="31"/>
      <c r="BK839" s="31"/>
      <c r="BL839" s="31"/>
      <c r="BM839" s="31"/>
      <c r="BN839" s="31"/>
      <c r="BO839" s="31"/>
      <c r="BP839" s="31"/>
      <c r="BQ839" s="31"/>
      <c r="BR839" s="31"/>
      <c r="BS839" s="31"/>
      <c r="BT839" s="31"/>
    </row>
    <row r="840">
      <c r="A840" s="118"/>
      <c r="B840" s="61"/>
      <c r="C840" s="71"/>
      <c r="D840" s="71"/>
      <c r="E840" s="82"/>
      <c r="F840" s="82"/>
      <c r="G840" s="71"/>
      <c r="H840" s="71"/>
      <c r="I840" s="82"/>
      <c r="J840" s="71"/>
      <c r="K840" s="71"/>
      <c r="L840" s="71"/>
      <c r="M840" s="82"/>
      <c r="N840" s="84"/>
      <c r="O840" s="71"/>
      <c r="P840" s="61"/>
      <c r="Q840" s="61"/>
      <c r="R840" s="61"/>
      <c r="S840" s="61"/>
      <c r="T840" s="119"/>
      <c r="U840" s="61"/>
      <c r="V840" s="84"/>
      <c r="W840" s="84"/>
      <c r="X840" s="84"/>
      <c r="Y840" s="82"/>
      <c r="Z840" s="84"/>
      <c r="AA840" s="84"/>
      <c r="AB840" s="84"/>
      <c r="AC840" s="84"/>
      <c r="AD840" s="84"/>
      <c r="AE840" s="84"/>
      <c r="AF840" s="84"/>
      <c r="AG840" s="84"/>
      <c r="AH840" s="31"/>
      <c r="AI840" s="31"/>
      <c r="AJ840" s="31"/>
      <c r="AK840" s="31"/>
      <c r="AL840" s="31"/>
      <c r="AM840" s="84"/>
      <c r="AN840" s="82"/>
      <c r="AO840" s="71"/>
      <c r="AP840" s="71"/>
      <c r="AQ840" s="31"/>
      <c r="AR840" s="31"/>
      <c r="AS840" s="31"/>
      <c r="AT840" s="31"/>
      <c r="AU840" s="31"/>
      <c r="AV840" s="31"/>
      <c r="AW840" s="31"/>
      <c r="AX840" s="31"/>
      <c r="AY840" s="31"/>
      <c r="AZ840" s="31"/>
      <c r="BA840" s="33"/>
      <c r="BB840" s="33"/>
      <c r="BC840" s="31"/>
      <c r="BD840" s="31"/>
      <c r="BE840" s="31"/>
      <c r="BF840" s="31"/>
      <c r="BG840" s="31"/>
      <c r="BH840" s="31"/>
      <c r="BI840" s="31"/>
      <c r="BJ840" s="31"/>
      <c r="BK840" s="31"/>
      <c r="BL840" s="31"/>
      <c r="BM840" s="31"/>
      <c r="BN840" s="31"/>
      <c r="BO840" s="31"/>
      <c r="BP840" s="31"/>
      <c r="BQ840" s="31"/>
      <c r="BR840" s="31"/>
      <c r="BS840" s="31"/>
      <c r="BT840" s="31"/>
    </row>
    <row r="841">
      <c r="A841" s="118"/>
      <c r="B841" s="61"/>
      <c r="C841" s="71"/>
      <c r="D841" s="71"/>
      <c r="E841" s="82"/>
      <c r="F841" s="82"/>
      <c r="G841" s="71"/>
      <c r="H841" s="71"/>
      <c r="I841" s="82"/>
      <c r="J841" s="71"/>
      <c r="K841" s="71"/>
      <c r="L841" s="71"/>
      <c r="M841" s="82"/>
      <c r="N841" s="84"/>
      <c r="O841" s="71"/>
      <c r="P841" s="61"/>
      <c r="Q841" s="61"/>
      <c r="R841" s="61"/>
      <c r="S841" s="61"/>
      <c r="T841" s="119"/>
      <c r="U841" s="61"/>
      <c r="V841" s="84"/>
      <c r="W841" s="84"/>
      <c r="X841" s="84"/>
      <c r="Y841" s="82"/>
      <c r="Z841" s="84"/>
      <c r="AA841" s="84"/>
      <c r="AB841" s="84"/>
      <c r="AC841" s="84"/>
      <c r="AD841" s="84"/>
      <c r="AE841" s="84"/>
      <c r="AF841" s="84"/>
      <c r="AG841" s="84"/>
      <c r="AH841" s="31"/>
      <c r="AI841" s="31"/>
      <c r="AJ841" s="31"/>
      <c r="AK841" s="31"/>
      <c r="AL841" s="31"/>
      <c r="AM841" s="84"/>
      <c r="AN841" s="82"/>
      <c r="AO841" s="71"/>
      <c r="AP841" s="71"/>
      <c r="AQ841" s="31"/>
      <c r="AR841" s="31"/>
      <c r="AS841" s="31"/>
      <c r="AT841" s="31"/>
      <c r="AU841" s="31"/>
      <c r="AV841" s="31"/>
      <c r="AW841" s="31"/>
      <c r="AX841" s="31"/>
      <c r="AY841" s="31"/>
      <c r="AZ841" s="31"/>
      <c r="BA841" s="33"/>
      <c r="BB841" s="33"/>
      <c r="BC841" s="31"/>
      <c r="BD841" s="31"/>
      <c r="BE841" s="31"/>
      <c r="BF841" s="31"/>
      <c r="BG841" s="31"/>
      <c r="BH841" s="31"/>
      <c r="BI841" s="31"/>
      <c r="BJ841" s="31"/>
      <c r="BK841" s="31"/>
      <c r="BL841" s="31"/>
      <c r="BM841" s="31"/>
      <c r="BN841" s="31"/>
      <c r="BO841" s="31"/>
      <c r="BP841" s="31"/>
      <c r="BQ841" s="31"/>
      <c r="BR841" s="31"/>
      <c r="BS841" s="31"/>
      <c r="BT841" s="31"/>
    </row>
    <row r="842">
      <c r="A842" s="118"/>
      <c r="B842" s="61"/>
      <c r="C842" s="71"/>
      <c r="D842" s="71"/>
      <c r="E842" s="82"/>
      <c r="F842" s="82"/>
      <c r="G842" s="71"/>
      <c r="H842" s="71"/>
      <c r="I842" s="82"/>
      <c r="J842" s="71"/>
      <c r="K842" s="71"/>
      <c r="L842" s="71"/>
      <c r="M842" s="82"/>
      <c r="N842" s="84"/>
      <c r="O842" s="71"/>
      <c r="P842" s="61"/>
      <c r="Q842" s="61"/>
      <c r="R842" s="61"/>
      <c r="S842" s="61"/>
      <c r="T842" s="119"/>
      <c r="U842" s="61"/>
      <c r="V842" s="84"/>
      <c r="W842" s="84"/>
      <c r="X842" s="84"/>
      <c r="Y842" s="82"/>
      <c r="Z842" s="84"/>
      <c r="AA842" s="84"/>
      <c r="AB842" s="84"/>
      <c r="AC842" s="84"/>
      <c r="AD842" s="84"/>
      <c r="AE842" s="84"/>
      <c r="AF842" s="84"/>
      <c r="AG842" s="84"/>
      <c r="AH842" s="31"/>
      <c r="AI842" s="31"/>
      <c r="AJ842" s="31"/>
      <c r="AK842" s="31"/>
      <c r="AL842" s="31"/>
      <c r="AM842" s="84"/>
      <c r="AN842" s="82"/>
      <c r="AO842" s="71"/>
      <c r="AP842" s="71"/>
      <c r="AQ842" s="31"/>
      <c r="AR842" s="31"/>
      <c r="AS842" s="31"/>
      <c r="AT842" s="31"/>
      <c r="AU842" s="31"/>
      <c r="AV842" s="31"/>
      <c r="AW842" s="31"/>
      <c r="AX842" s="31"/>
      <c r="AY842" s="31"/>
      <c r="AZ842" s="31"/>
      <c r="BA842" s="33"/>
      <c r="BB842" s="33"/>
      <c r="BC842" s="31"/>
      <c r="BD842" s="31"/>
      <c r="BE842" s="31"/>
      <c r="BF842" s="31"/>
      <c r="BG842" s="31"/>
      <c r="BH842" s="31"/>
      <c r="BI842" s="31"/>
      <c r="BJ842" s="31"/>
      <c r="BK842" s="31"/>
      <c r="BL842" s="31"/>
      <c r="BM842" s="31"/>
      <c r="BN842" s="31"/>
      <c r="BO842" s="31"/>
      <c r="BP842" s="31"/>
      <c r="BQ842" s="31"/>
      <c r="BR842" s="31"/>
      <c r="BS842" s="31"/>
      <c r="BT842" s="31"/>
    </row>
    <row r="843">
      <c r="A843" s="118"/>
      <c r="B843" s="61"/>
      <c r="C843" s="71"/>
      <c r="D843" s="71"/>
      <c r="E843" s="82"/>
      <c r="F843" s="82"/>
      <c r="G843" s="71"/>
      <c r="H843" s="71"/>
      <c r="I843" s="82"/>
      <c r="J843" s="71"/>
      <c r="K843" s="71"/>
      <c r="L843" s="71"/>
      <c r="M843" s="82"/>
      <c r="N843" s="84"/>
      <c r="O843" s="71"/>
      <c r="P843" s="61"/>
      <c r="Q843" s="61"/>
      <c r="R843" s="61"/>
      <c r="S843" s="61"/>
      <c r="T843" s="119"/>
      <c r="U843" s="61"/>
      <c r="V843" s="84"/>
      <c r="W843" s="84"/>
      <c r="X843" s="84"/>
      <c r="Y843" s="82"/>
      <c r="Z843" s="84"/>
      <c r="AA843" s="84"/>
      <c r="AB843" s="84"/>
      <c r="AC843" s="84"/>
      <c r="AD843" s="84"/>
      <c r="AE843" s="84"/>
      <c r="AF843" s="84"/>
      <c r="AG843" s="84"/>
      <c r="AH843" s="31"/>
      <c r="AI843" s="31"/>
      <c r="AJ843" s="31"/>
      <c r="AK843" s="31"/>
      <c r="AL843" s="31"/>
      <c r="AM843" s="84"/>
      <c r="AN843" s="82"/>
      <c r="AO843" s="71"/>
      <c r="AP843" s="71"/>
      <c r="AQ843" s="31"/>
      <c r="AR843" s="31"/>
      <c r="AS843" s="31"/>
      <c r="AT843" s="31"/>
      <c r="AU843" s="31"/>
      <c r="AV843" s="31"/>
      <c r="AW843" s="31"/>
      <c r="AX843" s="31"/>
      <c r="AY843" s="31"/>
      <c r="AZ843" s="31"/>
      <c r="BA843" s="33"/>
      <c r="BB843" s="33"/>
      <c r="BC843" s="31"/>
      <c r="BD843" s="31"/>
      <c r="BE843" s="31"/>
      <c r="BF843" s="31"/>
      <c r="BG843" s="31"/>
      <c r="BH843" s="31"/>
      <c r="BI843" s="31"/>
      <c r="BJ843" s="31"/>
      <c r="BK843" s="31"/>
      <c r="BL843" s="31"/>
      <c r="BM843" s="31"/>
      <c r="BN843" s="31"/>
      <c r="BO843" s="31"/>
      <c r="BP843" s="31"/>
      <c r="BQ843" s="31"/>
      <c r="BR843" s="31"/>
      <c r="BS843" s="31"/>
      <c r="BT843" s="31"/>
    </row>
    <row r="844">
      <c r="A844" s="118"/>
      <c r="B844" s="61"/>
      <c r="C844" s="71"/>
      <c r="D844" s="71"/>
      <c r="E844" s="82"/>
      <c r="F844" s="82"/>
      <c r="G844" s="71"/>
      <c r="H844" s="71"/>
      <c r="I844" s="82"/>
      <c r="J844" s="71"/>
      <c r="K844" s="71"/>
      <c r="L844" s="71"/>
      <c r="M844" s="82"/>
      <c r="N844" s="84"/>
      <c r="O844" s="71"/>
      <c r="P844" s="61"/>
      <c r="Q844" s="61"/>
      <c r="R844" s="61"/>
      <c r="S844" s="61"/>
      <c r="T844" s="119"/>
      <c r="U844" s="61"/>
      <c r="V844" s="84"/>
      <c r="W844" s="84"/>
      <c r="X844" s="84"/>
      <c r="Y844" s="82"/>
      <c r="Z844" s="84"/>
      <c r="AA844" s="84"/>
      <c r="AB844" s="84"/>
      <c r="AC844" s="84"/>
      <c r="AD844" s="84"/>
      <c r="AE844" s="84"/>
      <c r="AF844" s="84"/>
      <c r="AG844" s="84"/>
      <c r="AH844" s="31"/>
      <c r="AI844" s="31"/>
      <c r="AJ844" s="31"/>
      <c r="AK844" s="31"/>
      <c r="AL844" s="31"/>
      <c r="AM844" s="84"/>
      <c r="AN844" s="82"/>
      <c r="AO844" s="71"/>
      <c r="AP844" s="71"/>
      <c r="AQ844" s="31"/>
      <c r="AR844" s="31"/>
      <c r="AS844" s="31"/>
      <c r="AT844" s="31"/>
      <c r="AU844" s="31"/>
      <c r="AV844" s="31"/>
      <c r="AW844" s="31"/>
      <c r="AX844" s="31"/>
      <c r="AY844" s="31"/>
      <c r="AZ844" s="31"/>
      <c r="BA844" s="33"/>
      <c r="BB844" s="33"/>
      <c r="BC844" s="31"/>
      <c r="BD844" s="31"/>
      <c r="BE844" s="31"/>
      <c r="BF844" s="31"/>
      <c r="BG844" s="31"/>
      <c r="BH844" s="31"/>
      <c r="BI844" s="31"/>
      <c r="BJ844" s="31"/>
      <c r="BK844" s="31"/>
      <c r="BL844" s="31"/>
      <c r="BM844" s="31"/>
      <c r="BN844" s="31"/>
      <c r="BO844" s="31"/>
      <c r="BP844" s="31"/>
      <c r="BQ844" s="31"/>
      <c r="BR844" s="31"/>
      <c r="BS844" s="31"/>
      <c r="BT844" s="31"/>
    </row>
    <row r="845">
      <c r="A845" s="118"/>
      <c r="B845" s="61"/>
      <c r="C845" s="71"/>
      <c r="D845" s="71"/>
      <c r="E845" s="82"/>
      <c r="F845" s="82"/>
      <c r="G845" s="71"/>
      <c r="H845" s="71"/>
      <c r="I845" s="82"/>
      <c r="J845" s="71"/>
      <c r="K845" s="71"/>
      <c r="L845" s="71"/>
      <c r="M845" s="82"/>
      <c r="N845" s="84"/>
      <c r="O845" s="71"/>
      <c r="P845" s="61"/>
      <c r="Q845" s="61"/>
      <c r="R845" s="61"/>
      <c r="S845" s="61"/>
      <c r="T845" s="119"/>
      <c r="U845" s="61"/>
      <c r="V845" s="84"/>
      <c r="W845" s="84"/>
      <c r="X845" s="84"/>
      <c r="Y845" s="82"/>
      <c r="Z845" s="84"/>
      <c r="AA845" s="84"/>
      <c r="AB845" s="84"/>
      <c r="AC845" s="84"/>
      <c r="AD845" s="84"/>
      <c r="AE845" s="84"/>
      <c r="AF845" s="84"/>
      <c r="AG845" s="84"/>
      <c r="AH845" s="31"/>
      <c r="AI845" s="31"/>
      <c r="AJ845" s="31"/>
      <c r="AK845" s="31"/>
      <c r="AL845" s="31"/>
      <c r="AM845" s="84"/>
      <c r="AN845" s="82"/>
      <c r="AO845" s="71"/>
      <c r="AP845" s="71"/>
      <c r="AQ845" s="31"/>
      <c r="AR845" s="31"/>
      <c r="AS845" s="31"/>
      <c r="AT845" s="31"/>
      <c r="AU845" s="31"/>
      <c r="AV845" s="31"/>
      <c r="AW845" s="31"/>
      <c r="AX845" s="31"/>
      <c r="AY845" s="31"/>
      <c r="AZ845" s="31"/>
      <c r="BA845" s="33"/>
      <c r="BB845" s="33"/>
      <c r="BC845" s="31"/>
      <c r="BD845" s="31"/>
      <c r="BE845" s="31"/>
      <c r="BF845" s="31"/>
      <c r="BG845" s="31"/>
      <c r="BH845" s="31"/>
      <c r="BI845" s="31"/>
      <c r="BJ845" s="31"/>
      <c r="BK845" s="31"/>
      <c r="BL845" s="31"/>
      <c r="BM845" s="31"/>
      <c r="BN845" s="31"/>
      <c r="BO845" s="31"/>
      <c r="BP845" s="31"/>
      <c r="BQ845" s="31"/>
      <c r="BR845" s="31"/>
      <c r="BS845" s="31"/>
      <c r="BT845" s="31"/>
    </row>
    <row r="846">
      <c r="A846" s="118"/>
      <c r="B846" s="61"/>
      <c r="C846" s="71"/>
      <c r="D846" s="71"/>
      <c r="E846" s="82"/>
      <c r="F846" s="82"/>
      <c r="G846" s="71"/>
      <c r="H846" s="71"/>
      <c r="I846" s="82"/>
      <c r="J846" s="71"/>
      <c r="K846" s="71"/>
      <c r="L846" s="71"/>
      <c r="M846" s="82"/>
      <c r="N846" s="84"/>
      <c r="O846" s="71"/>
      <c r="P846" s="61"/>
      <c r="Q846" s="61"/>
      <c r="R846" s="61"/>
      <c r="S846" s="61"/>
      <c r="T846" s="119"/>
      <c r="U846" s="61"/>
      <c r="V846" s="84"/>
      <c r="W846" s="84"/>
      <c r="X846" s="84"/>
      <c r="Y846" s="82"/>
      <c r="Z846" s="84"/>
      <c r="AA846" s="84"/>
      <c r="AB846" s="84"/>
      <c r="AC846" s="84"/>
      <c r="AD846" s="84"/>
      <c r="AE846" s="84"/>
      <c r="AF846" s="84"/>
      <c r="AG846" s="84"/>
      <c r="AH846" s="31"/>
      <c r="AI846" s="31"/>
      <c r="AJ846" s="31"/>
      <c r="AK846" s="31"/>
      <c r="AL846" s="31"/>
      <c r="AM846" s="84"/>
      <c r="AN846" s="82"/>
      <c r="AO846" s="71"/>
      <c r="AP846" s="71"/>
      <c r="AQ846" s="31"/>
      <c r="AR846" s="31"/>
      <c r="AS846" s="31"/>
      <c r="AT846" s="31"/>
      <c r="AU846" s="31"/>
      <c r="AV846" s="31"/>
      <c r="AW846" s="31"/>
      <c r="AX846" s="31"/>
      <c r="AY846" s="31"/>
      <c r="AZ846" s="31"/>
      <c r="BA846" s="33"/>
      <c r="BB846" s="33"/>
      <c r="BC846" s="31"/>
      <c r="BD846" s="31"/>
      <c r="BE846" s="31"/>
      <c r="BF846" s="31"/>
      <c r="BG846" s="31"/>
      <c r="BH846" s="31"/>
      <c r="BI846" s="31"/>
      <c r="BJ846" s="31"/>
      <c r="BK846" s="31"/>
      <c r="BL846" s="31"/>
      <c r="BM846" s="31"/>
      <c r="BN846" s="31"/>
      <c r="BO846" s="31"/>
      <c r="BP846" s="31"/>
      <c r="BQ846" s="31"/>
      <c r="BR846" s="31"/>
      <c r="BS846" s="31"/>
      <c r="BT846" s="31"/>
    </row>
    <row r="847">
      <c r="A847" s="118"/>
      <c r="B847" s="61"/>
      <c r="C847" s="71"/>
      <c r="D847" s="71"/>
      <c r="E847" s="82"/>
      <c r="F847" s="82"/>
      <c r="G847" s="71"/>
      <c r="H847" s="71"/>
      <c r="I847" s="82"/>
      <c r="J847" s="71"/>
      <c r="K847" s="71"/>
      <c r="L847" s="71"/>
      <c r="M847" s="82"/>
      <c r="N847" s="84"/>
      <c r="O847" s="71"/>
      <c r="P847" s="61"/>
      <c r="Q847" s="61"/>
      <c r="R847" s="61"/>
      <c r="S847" s="61"/>
      <c r="T847" s="119"/>
      <c r="U847" s="61"/>
      <c r="V847" s="84"/>
      <c r="W847" s="84"/>
      <c r="X847" s="84"/>
      <c r="Y847" s="82"/>
      <c r="Z847" s="84"/>
      <c r="AA847" s="84"/>
      <c r="AB847" s="84"/>
      <c r="AC847" s="84"/>
      <c r="AD847" s="84"/>
      <c r="AE847" s="84"/>
      <c r="AF847" s="84"/>
      <c r="AG847" s="84"/>
      <c r="AH847" s="31"/>
      <c r="AI847" s="31"/>
      <c r="AJ847" s="31"/>
      <c r="AK847" s="31"/>
      <c r="AL847" s="31"/>
      <c r="AM847" s="84"/>
      <c r="AN847" s="82"/>
      <c r="AO847" s="71"/>
      <c r="AP847" s="71"/>
      <c r="AQ847" s="31"/>
      <c r="AR847" s="31"/>
      <c r="AS847" s="31"/>
      <c r="AT847" s="31"/>
      <c r="AU847" s="31"/>
      <c r="AV847" s="31"/>
      <c r="AW847" s="31"/>
      <c r="AX847" s="31"/>
      <c r="AY847" s="31"/>
      <c r="AZ847" s="31"/>
      <c r="BA847" s="33"/>
      <c r="BB847" s="33"/>
      <c r="BC847" s="31"/>
      <c r="BD847" s="31"/>
      <c r="BE847" s="31"/>
      <c r="BF847" s="31"/>
      <c r="BG847" s="31"/>
      <c r="BH847" s="31"/>
      <c r="BI847" s="31"/>
      <c r="BJ847" s="31"/>
      <c r="BK847" s="31"/>
      <c r="BL847" s="31"/>
      <c r="BM847" s="31"/>
      <c r="BN847" s="31"/>
      <c r="BO847" s="31"/>
      <c r="BP847" s="31"/>
      <c r="BQ847" s="31"/>
      <c r="BR847" s="31"/>
      <c r="BS847" s="31"/>
      <c r="BT847" s="31"/>
    </row>
    <row r="848">
      <c r="A848" s="118"/>
      <c r="B848" s="61"/>
      <c r="C848" s="71"/>
      <c r="D848" s="71"/>
      <c r="E848" s="82"/>
      <c r="F848" s="82"/>
      <c r="G848" s="71"/>
      <c r="H848" s="71"/>
      <c r="I848" s="82"/>
      <c r="J848" s="71"/>
      <c r="K848" s="71"/>
      <c r="L848" s="71"/>
      <c r="M848" s="82"/>
      <c r="N848" s="84"/>
      <c r="O848" s="71"/>
      <c r="P848" s="61"/>
      <c r="Q848" s="61"/>
      <c r="R848" s="61"/>
      <c r="S848" s="61"/>
      <c r="T848" s="119"/>
      <c r="U848" s="61"/>
      <c r="V848" s="84"/>
      <c r="W848" s="84"/>
      <c r="X848" s="84"/>
      <c r="Y848" s="82"/>
      <c r="Z848" s="84"/>
      <c r="AA848" s="84"/>
      <c r="AB848" s="84"/>
      <c r="AC848" s="84"/>
      <c r="AD848" s="84"/>
      <c r="AE848" s="84"/>
      <c r="AF848" s="84"/>
      <c r="AG848" s="84"/>
      <c r="AH848" s="31"/>
      <c r="AI848" s="31"/>
      <c r="AJ848" s="31"/>
      <c r="AK848" s="31"/>
      <c r="AL848" s="31"/>
      <c r="AM848" s="84"/>
      <c r="AN848" s="82"/>
      <c r="AO848" s="71"/>
      <c r="AP848" s="71"/>
      <c r="AQ848" s="31"/>
      <c r="AR848" s="31"/>
      <c r="AS848" s="31"/>
      <c r="AT848" s="31"/>
      <c r="AU848" s="31"/>
      <c r="AV848" s="31"/>
      <c r="AW848" s="31"/>
      <c r="AX848" s="31"/>
      <c r="AY848" s="31"/>
      <c r="AZ848" s="31"/>
      <c r="BA848" s="33"/>
      <c r="BB848" s="33"/>
      <c r="BC848" s="31"/>
      <c r="BD848" s="31"/>
      <c r="BE848" s="31"/>
      <c r="BF848" s="31"/>
      <c r="BG848" s="31"/>
      <c r="BH848" s="31"/>
      <c r="BI848" s="31"/>
      <c r="BJ848" s="31"/>
      <c r="BK848" s="31"/>
      <c r="BL848" s="31"/>
      <c r="BM848" s="31"/>
      <c r="BN848" s="31"/>
      <c r="BO848" s="31"/>
      <c r="BP848" s="31"/>
      <c r="BQ848" s="31"/>
      <c r="BR848" s="31"/>
      <c r="BS848" s="31"/>
      <c r="BT848" s="31"/>
    </row>
    <row r="849">
      <c r="A849" s="118"/>
      <c r="B849" s="61"/>
      <c r="C849" s="71"/>
      <c r="D849" s="71"/>
      <c r="E849" s="82"/>
      <c r="F849" s="82"/>
      <c r="G849" s="71"/>
      <c r="H849" s="71"/>
      <c r="I849" s="82"/>
      <c r="J849" s="71"/>
      <c r="K849" s="71"/>
      <c r="L849" s="71"/>
      <c r="M849" s="82"/>
      <c r="N849" s="84"/>
      <c r="O849" s="71"/>
      <c r="P849" s="61"/>
      <c r="Q849" s="61"/>
      <c r="R849" s="61"/>
      <c r="S849" s="61"/>
      <c r="T849" s="119"/>
      <c r="U849" s="61"/>
      <c r="V849" s="84"/>
      <c r="W849" s="84"/>
      <c r="X849" s="84"/>
      <c r="Y849" s="82"/>
      <c r="Z849" s="84"/>
      <c r="AA849" s="84"/>
      <c r="AB849" s="84"/>
      <c r="AC849" s="84"/>
      <c r="AD849" s="84"/>
      <c r="AE849" s="84"/>
      <c r="AF849" s="84"/>
      <c r="AG849" s="84"/>
      <c r="AH849" s="31"/>
      <c r="AI849" s="31"/>
      <c r="AJ849" s="31"/>
      <c r="AK849" s="31"/>
      <c r="AL849" s="31"/>
      <c r="AM849" s="84"/>
      <c r="AN849" s="82"/>
      <c r="AO849" s="71"/>
      <c r="AP849" s="71"/>
      <c r="AQ849" s="31"/>
      <c r="AR849" s="31"/>
      <c r="AS849" s="31"/>
      <c r="AT849" s="31"/>
      <c r="AU849" s="31"/>
      <c r="AV849" s="31"/>
      <c r="AW849" s="31"/>
      <c r="AX849" s="31"/>
      <c r="AY849" s="31"/>
      <c r="AZ849" s="31"/>
      <c r="BA849" s="33"/>
      <c r="BB849" s="33"/>
      <c r="BC849" s="31"/>
      <c r="BD849" s="31"/>
      <c r="BE849" s="31"/>
      <c r="BF849" s="31"/>
      <c r="BG849" s="31"/>
      <c r="BH849" s="31"/>
      <c r="BI849" s="31"/>
      <c r="BJ849" s="31"/>
      <c r="BK849" s="31"/>
      <c r="BL849" s="31"/>
      <c r="BM849" s="31"/>
      <c r="BN849" s="31"/>
      <c r="BO849" s="31"/>
      <c r="BP849" s="31"/>
      <c r="BQ849" s="31"/>
      <c r="BR849" s="31"/>
      <c r="BS849" s="31"/>
      <c r="BT849" s="31"/>
    </row>
    <row r="850">
      <c r="A850" s="118"/>
      <c r="B850" s="61"/>
      <c r="C850" s="71"/>
      <c r="D850" s="71"/>
      <c r="E850" s="82"/>
      <c r="F850" s="82"/>
      <c r="G850" s="71"/>
      <c r="H850" s="71"/>
      <c r="I850" s="82"/>
      <c r="J850" s="71"/>
      <c r="K850" s="71"/>
      <c r="L850" s="71"/>
      <c r="M850" s="82"/>
      <c r="N850" s="84"/>
      <c r="O850" s="71"/>
      <c r="P850" s="61"/>
      <c r="Q850" s="61"/>
      <c r="R850" s="61"/>
      <c r="S850" s="61"/>
      <c r="T850" s="119"/>
      <c r="U850" s="61"/>
      <c r="V850" s="84"/>
      <c r="W850" s="84"/>
      <c r="X850" s="84"/>
      <c r="Y850" s="82"/>
      <c r="Z850" s="84"/>
      <c r="AA850" s="84"/>
      <c r="AB850" s="84"/>
      <c r="AC850" s="84"/>
      <c r="AD850" s="84"/>
      <c r="AE850" s="84"/>
      <c r="AF850" s="84"/>
      <c r="AG850" s="84"/>
      <c r="AH850" s="31"/>
      <c r="AI850" s="31"/>
      <c r="AJ850" s="31"/>
      <c r="AK850" s="31"/>
      <c r="AL850" s="31"/>
      <c r="AM850" s="84"/>
      <c r="AN850" s="82"/>
      <c r="AO850" s="71"/>
      <c r="AP850" s="71"/>
      <c r="AQ850" s="31"/>
      <c r="AR850" s="31"/>
      <c r="AS850" s="31"/>
      <c r="AT850" s="31"/>
      <c r="AU850" s="31"/>
      <c r="AV850" s="31"/>
      <c r="AW850" s="31"/>
      <c r="AX850" s="31"/>
      <c r="AY850" s="31"/>
      <c r="AZ850" s="31"/>
      <c r="BA850" s="33"/>
      <c r="BB850" s="33"/>
      <c r="BC850" s="31"/>
      <c r="BD850" s="31"/>
      <c r="BE850" s="31"/>
      <c r="BF850" s="31"/>
      <c r="BG850" s="31"/>
      <c r="BH850" s="31"/>
      <c r="BI850" s="31"/>
      <c r="BJ850" s="31"/>
      <c r="BK850" s="31"/>
      <c r="BL850" s="31"/>
      <c r="BM850" s="31"/>
      <c r="BN850" s="31"/>
      <c r="BO850" s="31"/>
      <c r="BP850" s="31"/>
      <c r="BQ850" s="31"/>
      <c r="BR850" s="31"/>
      <c r="BS850" s="31"/>
      <c r="BT850" s="31"/>
    </row>
    <row r="851">
      <c r="A851" s="118"/>
      <c r="B851" s="61"/>
      <c r="C851" s="71"/>
      <c r="D851" s="71"/>
      <c r="E851" s="82"/>
      <c r="F851" s="82"/>
      <c r="G851" s="71"/>
      <c r="H851" s="71"/>
      <c r="I851" s="82"/>
      <c r="J851" s="71"/>
      <c r="K851" s="71"/>
      <c r="L851" s="71"/>
      <c r="M851" s="82"/>
      <c r="N851" s="84"/>
      <c r="O851" s="71"/>
      <c r="P851" s="61"/>
      <c r="Q851" s="61"/>
      <c r="R851" s="61"/>
      <c r="S851" s="61"/>
      <c r="T851" s="119"/>
      <c r="U851" s="61"/>
      <c r="V851" s="84"/>
      <c r="W851" s="84"/>
      <c r="X851" s="84"/>
      <c r="Y851" s="82"/>
      <c r="Z851" s="84"/>
      <c r="AA851" s="84"/>
      <c r="AB851" s="84"/>
      <c r="AC851" s="84"/>
      <c r="AD851" s="84"/>
      <c r="AE851" s="84"/>
      <c r="AF851" s="84"/>
      <c r="AG851" s="84"/>
      <c r="AH851" s="31"/>
      <c r="AI851" s="31"/>
      <c r="AJ851" s="31"/>
      <c r="AK851" s="31"/>
      <c r="AL851" s="31"/>
      <c r="AM851" s="84"/>
      <c r="AN851" s="82"/>
      <c r="AO851" s="71"/>
      <c r="AP851" s="71"/>
      <c r="AQ851" s="31"/>
      <c r="AR851" s="31"/>
      <c r="AS851" s="31"/>
      <c r="AT851" s="31"/>
      <c r="AU851" s="31"/>
      <c r="AV851" s="31"/>
      <c r="AW851" s="31"/>
      <c r="AX851" s="31"/>
      <c r="AY851" s="31"/>
      <c r="AZ851" s="31"/>
      <c r="BA851" s="33"/>
      <c r="BB851" s="33"/>
      <c r="BC851" s="31"/>
      <c r="BD851" s="31"/>
      <c r="BE851" s="31"/>
      <c r="BF851" s="31"/>
      <c r="BG851" s="31"/>
      <c r="BH851" s="31"/>
      <c r="BI851" s="31"/>
      <c r="BJ851" s="31"/>
      <c r="BK851" s="31"/>
      <c r="BL851" s="31"/>
      <c r="BM851" s="31"/>
      <c r="BN851" s="31"/>
      <c r="BO851" s="31"/>
      <c r="BP851" s="31"/>
      <c r="BQ851" s="31"/>
      <c r="BR851" s="31"/>
      <c r="BS851" s="31"/>
      <c r="BT851" s="31"/>
    </row>
    <row r="852">
      <c r="A852" s="118"/>
      <c r="B852" s="61"/>
      <c r="C852" s="71"/>
      <c r="D852" s="71"/>
      <c r="E852" s="82"/>
      <c r="F852" s="82"/>
      <c r="G852" s="71"/>
      <c r="H852" s="71"/>
      <c r="I852" s="82"/>
      <c r="J852" s="71"/>
      <c r="K852" s="71"/>
      <c r="L852" s="71"/>
      <c r="M852" s="82"/>
      <c r="N852" s="84"/>
      <c r="O852" s="71"/>
      <c r="P852" s="61"/>
      <c r="Q852" s="61"/>
      <c r="R852" s="61"/>
      <c r="S852" s="61"/>
      <c r="T852" s="119"/>
      <c r="U852" s="61"/>
      <c r="V852" s="84"/>
      <c r="W852" s="84"/>
      <c r="X852" s="84"/>
      <c r="Y852" s="82"/>
      <c r="Z852" s="84"/>
      <c r="AA852" s="84"/>
      <c r="AB852" s="84"/>
      <c r="AC852" s="84"/>
      <c r="AD852" s="84"/>
      <c r="AE852" s="84"/>
      <c r="AF852" s="84"/>
      <c r="AG852" s="84"/>
      <c r="AH852" s="31"/>
      <c r="AI852" s="31"/>
      <c r="AJ852" s="31"/>
      <c r="AK852" s="31"/>
      <c r="AL852" s="31"/>
      <c r="AM852" s="84"/>
      <c r="AN852" s="82"/>
      <c r="AO852" s="71"/>
      <c r="AP852" s="71"/>
      <c r="AQ852" s="31"/>
      <c r="AR852" s="31"/>
      <c r="AS852" s="31"/>
      <c r="AT852" s="31"/>
      <c r="AU852" s="31"/>
      <c r="AV852" s="31"/>
      <c r="AW852" s="31"/>
      <c r="AX852" s="31"/>
      <c r="AY852" s="31"/>
      <c r="AZ852" s="31"/>
      <c r="BA852" s="33"/>
      <c r="BB852" s="33"/>
      <c r="BC852" s="31"/>
      <c r="BD852" s="31"/>
      <c r="BE852" s="31"/>
      <c r="BF852" s="31"/>
      <c r="BG852" s="31"/>
      <c r="BH852" s="31"/>
      <c r="BI852" s="31"/>
      <c r="BJ852" s="31"/>
      <c r="BK852" s="31"/>
      <c r="BL852" s="31"/>
      <c r="BM852" s="31"/>
      <c r="BN852" s="31"/>
      <c r="BO852" s="31"/>
      <c r="BP852" s="31"/>
      <c r="BQ852" s="31"/>
      <c r="BR852" s="31"/>
      <c r="BS852" s="31"/>
      <c r="BT852" s="31"/>
    </row>
    <row r="853">
      <c r="A853" s="118"/>
      <c r="B853" s="61"/>
      <c r="C853" s="71"/>
      <c r="D853" s="71"/>
      <c r="E853" s="82"/>
      <c r="F853" s="82"/>
      <c r="G853" s="71"/>
      <c r="H853" s="71"/>
      <c r="I853" s="82"/>
      <c r="J853" s="71"/>
      <c r="K853" s="71"/>
      <c r="L853" s="71"/>
      <c r="M853" s="82"/>
      <c r="N853" s="84"/>
      <c r="O853" s="71"/>
      <c r="P853" s="61"/>
      <c r="Q853" s="61"/>
      <c r="R853" s="61"/>
      <c r="S853" s="61"/>
      <c r="T853" s="119"/>
      <c r="U853" s="61"/>
      <c r="V853" s="84"/>
      <c r="W853" s="84"/>
      <c r="X853" s="84"/>
      <c r="Y853" s="82"/>
      <c r="Z853" s="84"/>
      <c r="AA853" s="84"/>
      <c r="AB853" s="84"/>
      <c r="AC853" s="84"/>
      <c r="AD853" s="84"/>
      <c r="AE853" s="84"/>
      <c r="AF853" s="84"/>
      <c r="AG853" s="84"/>
      <c r="AH853" s="31"/>
      <c r="AI853" s="31"/>
      <c r="AJ853" s="31"/>
      <c r="AK853" s="31"/>
      <c r="AL853" s="31"/>
      <c r="AM853" s="84"/>
      <c r="AN853" s="82"/>
      <c r="AO853" s="71"/>
      <c r="AP853" s="71"/>
      <c r="AQ853" s="31"/>
      <c r="AR853" s="31"/>
      <c r="AS853" s="31"/>
      <c r="AT853" s="31"/>
      <c r="AU853" s="31"/>
      <c r="AV853" s="31"/>
      <c r="AW853" s="31"/>
      <c r="AX853" s="31"/>
      <c r="AY853" s="31"/>
      <c r="AZ853" s="31"/>
      <c r="BA853" s="33"/>
      <c r="BB853" s="33"/>
      <c r="BC853" s="31"/>
      <c r="BD853" s="31"/>
      <c r="BE853" s="31"/>
      <c r="BF853" s="31"/>
      <c r="BG853" s="31"/>
      <c r="BH853" s="31"/>
      <c r="BI853" s="31"/>
      <c r="BJ853" s="31"/>
      <c r="BK853" s="31"/>
      <c r="BL853" s="31"/>
      <c r="BM853" s="31"/>
      <c r="BN853" s="31"/>
      <c r="BO853" s="31"/>
      <c r="BP853" s="31"/>
      <c r="BQ853" s="31"/>
      <c r="BR853" s="31"/>
      <c r="BS853" s="31"/>
      <c r="BT853" s="31"/>
    </row>
    <row r="854">
      <c r="A854" s="118"/>
      <c r="B854" s="61"/>
      <c r="C854" s="71"/>
      <c r="D854" s="71"/>
      <c r="E854" s="82"/>
      <c r="F854" s="82"/>
      <c r="G854" s="71"/>
      <c r="H854" s="71"/>
      <c r="I854" s="82"/>
      <c r="J854" s="71"/>
      <c r="K854" s="71"/>
      <c r="L854" s="71"/>
      <c r="M854" s="82"/>
      <c r="N854" s="84"/>
      <c r="O854" s="71"/>
      <c r="P854" s="61"/>
      <c r="Q854" s="61"/>
      <c r="R854" s="61"/>
      <c r="S854" s="61"/>
      <c r="T854" s="119"/>
      <c r="U854" s="61"/>
      <c r="V854" s="84"/>
      <c r="W854" s="84"/>
      <c r="X854" s="84"/>
      <c r="Y854" s="82"/>
      <c r="Z854" s="84"/>
      <c r="AA854" s="84"/>
      <c r="AB854" s="84"/>
      <c r="AC854" s="84"/>
      <c r="AD854" s="84"/>
      <c r="AE854" s="84"/>
      <c r="AF854" s="84"/>
      <c r="AG854" s="84"/>
      <c r="AH854" s="31"/>
      <c r="AI854" s="31"/>
      <c r="AJ854" s="31"/>
      <c r="AK854" s="31"/>
      <c r="AL854" s="31"/>
      <c r="AM854" s="84"/>
      <c r="AN854" s="82"/>
      <c r="AO854" s="71"/>
      <c r="AP854" s="71"/>
      <c r="AQ854" s="31"/>
      <c r="AR854" s="31"/>
      <c r="AS854" s="31"/>
      <c r="AT854" s="31"/>
      <c r="AU854" s="31"/>
      <c r="AV854" s="31"/>
      <c r="AW854" s="31"/>
      <c r="AX854" s="31"/>
      <c r="AY854" s="31"/>
      <c r="AZ854" s="31"/>
      <c r="BA854" s="33"/>
      <c r="BB854" s="33"/>
      <c r="BC854" s="31"/>
      <c r="BD854" s="31"/>
      <c r="BE854" s="31"/>
      <c r="BF854" s="31"/>
      <c r="BG854" s="31"/>
      <c r="BH854" s="31"/>
      <c r="BI854" s="31"/>
      <c r="BJ854" s="31"/>
      <c r="BK854" s="31"/>
      <c r="BL854" s="31"/>
      <c r="BM854" s="31"/>
      <c r="BN854" s="31"/>
      <c r="BO854" s="31"/>
      <c r="BP854" s="31"/>
      <c r="BQ854" s="31"/>
      <c r="BR854" s="31"/>
      <c r="BS854" s="31"/>
      <c r="BT854" s="31"/>
    </row>
    <row r="855">
      <c r="A855" s="118"/>
      <c r="B855" s="61"/>
      <c r="C855" s="71"/>
      <c r="D855" s="71"/>
      <c r="E855" s="82"/>
      <c r="F855" s="82"/>
      <c r="G855" s="71"/>
      <c r="H855" s="71"/>
      <c r="I855" s="82"/>
      <c r="J855" s="71"/>
      <c r="K855" s="71"/>
      <c r="L855" s="71"/>
      <c r="M855" s="82"/>
      <c r="N855" s="84"/>
      <c r="O855" s="71"/>
      <c r="P855" s="61"/>
      <c r="Q855" s="61"/>
      <c r="R855" s="61"/>
      <c r="S855" s="61"/>
      <c r="T855" s="119"/>
      <c r="U855" s="61"/>
      <c r="V855" s="84"/>
      <c r="W855" s="84"/>
      <c r="X855" s="84"/>
      <c r="Y855" s="82"/>
      <c r="Z855" s="84"/>
      <c r="AA855" s="84"/>
      <c r="AB855" s="84"/>
      <c r="AC855" s="84"/>
      <c r="AD855" s="84"/>
      <c r="AE855" s="84"/>
      <c r="AF855" s="84"/>
      <c r="AG855" s="84"/>
      <c r="AH855" s="31"/>
      <c r="AI855" s="31"/>
      <c r="AJ855" s="31"/>
      <c r="AK855" s="31"/>
      <c r="AL855" s="31"/>
      <c r="AM855" s="84"/>
      <c r="AN855" s="82"/>
      <c r="AO855" s="71"/>
      <c r="AP855" s="71"/>
      <c r="AQ855" s="31"/>
      <c r="AR855" s="31"/>
      <c r="AS855" s="31"/>
      <c r="AT855" s="31"/>
      <c r="AU855" s="31"/>
      <c r="AV855" s="31"/>
      <c r="AW855" s="31"/>
      <c r="AX855" s="31"/>
      <c r="AY855" s="31"/>
      <c r="AZ855" s="31"/>
      <c r="BA855" s="33"/>
      <c r="BB855" s="33"/>
      <c r="BC855" s="31"/>
      <c r="BD855" s="31"/>
      <c r="BE855" s="31"/>
      <c r="BF855" s="31"/>
      <c r="BG855" s="31"/>
      <c r="BH855" s="31"/>
      <c r="BI855" s="31"/>
      <c r="BJ855" s="31"/>
      <c r="BK855" s="31"/>
      <c r="BL855" s="31"/>
      <c r="BM855" s="31"/>
      <c r="BN855" s="31"/>
      <c r="BO855" s="31"/>
      <c r="BP855" s="31"/>
      <c r="BQ855" s="31"/>
      <c r="BR855" s="31"/>
      <c r="BS855" s="31"/>
      <c r="BT855" s="31"/>
    </row>
    <row r="856">
      <c r="A856" s="118"/>
      <c r="B856" s="61"/>
      <c r="C856" s="71"/>
      <c r="D856" s="71"/>
      <c r="E856" s="82"/>
      <c r="F856" s="82"/>
      <c r="G856" s="71"/>
      <c r="H856" s="71"/>
      <c r="I856" s="82"/>
      <c r="J856" s="71"/>
      <c r="K856" s="71"/>
      <c r="L856" s="71"/>
      <c r="M856" s="82"/>
      <c r="N856" s="84"/>
      <c r="O856" s="71"/>
      <c r="P856" s="61"/>
      <c r="Q856" s="61"/>
      <c r="R856" s="61"/>
      <c r="S856" s="61"/>
      <c r="T856" s="119"/>
      <c r="U856" s="61"/>
      <c r="V856" s="84"/>
      <c r="W856" s="84"/>
      <c r="X856" s="84"/>
      <c r="Y856" s="82"/>
      <c r="Z856" s="84"/>
      <c r="AA856" s="84"/>
      <c r="AB856" s="84"/>
      <c r="AC856" s="84"/>
      <c r="AD856" s="84"/>
      <c r="AE856" s="84"/>
      <c r="AF856" s="84"/>
      <c r="AG856" s="84"/>
      <c r="AH856" s="31"/>
      <c r="AI856" s="31"/>
      <c r="AJ856" s="31"/>
      <c r="AK856" s="31"/>
      <c r="AL856" s="31"/>
      <c r="AM856" s="84"/>
      <c r="AN856" s="82"/>
      <c r="AO856" s="71"/>
      <c r="AP856" s="71"/>
      <c r="AQ856" s="31"/>
      <c r="AR856" s="31"/>
      <c r="AS856" s="31"/>
      <c r="AT856" s="31"/>
      <c r="AU856" s="31"/>
      <c r="AV856" s="31"/>
      <c r="AW856" s="31"/>
      <c r="AX856" s="31"/>
      <c r="AY856" s="31"/>
      <c r="AZ856" s="31"/>
      <c r="BA856" s="33"/>
      <c r="BB856" s="33"/>
      <c r="BC856" s="31"/>
      <c r="BD856" s="31"/>
      <c r="BE856" s="31"/>
      <c r="BF856" s="31"/>
      <c r="BG856" s="31"/>
      <c r="BH856" s="31"/>
      <c r="BI856" s="31"/>
      <c r="BJ856" s="31"/>
      <c r="BK856" s="31"/>
      <c r="BL856" s="31"/>
      <c r="BM856" s="31"/>
      <c r="BN856" s="31"/>
      <c r="BO856" s="31"/>
      <c r="BP856" s="31"/>
      <c r="BQ856" s="31"/>
      <c r="BR856" s="31"/>
      <c r="BS856" s="31"/>
      <c r="BT856" s="31"/>
    </row>
    <row r="857">
      <c r="A857" s="118"/>
      <c r="B857" s="61"/>
      <c r="C857" s="71"/>
      <c r="D857" s="71"/>
      <c r="E857" s="82"/>
      <c r="F857" s="82"/>
      <c r="G857" s="71"/>
      <c r="H857" s="71"/>
      <c r="I857" s="82"/>
      <c r="J857" s="71"/>
      <c r="K857" s="71"/>
      <c r="L857" s="71"/>
      <c r="M857" s="82"/>
      <c r="N857" s="84"/>
      <c r="O857" s="71"/>
      <c r="P857" s="61"/>
      <c r="Q857" s="61"/>
      <c r="R857" s="61"/>
      <c r="S857" s="61"/>
      <c r="T857" s="119"/>
      <c r="U857" s="61"/>
      <c r="V857" s="84"/>
      <c r="W857" s="84"/>
      <c r="X857" s="84"/>
      <c r="Y857" s="82"/>
      <c r="Z857" s="84"/>
      <c r="AA857" s="84"/>
      <c r="AB857" s="84"/>
      <c r="AC857" s="84"/>
      <c r="AD857" s="84"/>
      <c r="AE857" s="84"/>
      <c r="AF857" s="84"/>
      <c r="AG857" s="84"/>
      <c r="AH857" s="31"/>
      <c r="AI857" s="31"/>
      <c r="AJ857" s="31"/>
      <c r="AK857" s="31"/>
      <c r="AL857" s="31"/>
      <c r="AM857" s="84"/>
      <c r="AN857" s="82"/>
      <c r="AO857" s="71"/>
      <c r="AP857" s="71"/>
      <c r="AQ857" s="31"/>
      <c r="AR857" s="31"/>
      <c r="AS857" s="31"/>
      <c r="AT857" s="31"/>
      <c r="AU857" s="31"/>
      <c r="AV857" s="31"/>
      <c r="AW857" s="31"/>
      <c r="AX857" s="31"/>
      <c r="AY857" s="31"/>
      <c r="AZ857" s="31"/>
      <c r="BA857" s="33"/>
      <c r="BB857" s="33"/>
      <c r="BC857" s="31"/>
      <c r="BD857" s="31"/>
      <c r="BE857" s="31"/>
      <c r="BF857" s="31"/>
      <c r="BG857" s="31"/>
      <c r="BH857" s="31"/>
      <c r="BI857" s="31"/>
      <c r="BJ857" s="31"/>
      <c r="BK857" s="31"/>
      <c r="BL857" s="31"/>
      <c r="BM857" s="31"/>
      <c r="BN857" s="31"/>
      <c r="BO857" s="31"/>
      <c r="BP857" s="31"/>
      <c r="BQ857" s="31"/>
      <c r="BR857" s="31"/>
      <c r="BS857" s="31"/>
      <c r="BT857" s="31"/>
    </row>
    <row r="858">
      <c r="A858" s="118"/>
      <c r="B858" s="61"/>
      <c r="C858" s="71"/>
      <c r="D858" s="71"/>
      <c r="E858" s="82"/>
      <c r="F858" s="82"/>
      <c r="G858" s="71"/>
      <c r="H858" s="71"/>
      <c r="I858" s="82"/>
      <c r="J858" s="71"/>
      <c r="K858" s="71"/>
      <c r="L858" s="71"/>
      <c r="M858" s="82"/>
      <c r="N858" s="84"/>
      <c r="O858" s="71"/>
      <c r="P858" s="61"/>
      <c r="Q858" s="61"/>
      <c r="R858" s="61"/>
      <c r="S858" s="61"/>
      <c r="T858" s="119"/>
      <c r="U858" s="61"/>
      <c r="V858" s="84"/>
      <c r="W858" s="84"/>
      <c r="X858" s="84"/>
      <c r="Y858" s="82"/>
      <c r="Z858" s="84"/>
      <c r="AA858" s="84"/>
      <c r="AB858" s="84"/>
      <c r="AC858" s="84"/>
      <c r="AD858" s="84"/>
      <c r="AE858" s="84"/>
      <c r="AF858" s="84"/>
      <c r="AG858" s="84"/>
      <c r="AH858" s="31"/>
      <c r="AI858" s="31"/>
      <c r="AJ858" s="31"/>
      <c r="AK858" s="31"/>
      <c r="AL858" s="31"/>
      <c r="AM858" s="84"/>
      <c r="AN858" s="82"/>
      <c r="AO858" s="71"/>
      <c r="AP858" s="71"/>
      <c r="AQ858" s="31"/>
      <c r="AR858" s="31"/>
      <c r="AS858" s="31"/>
      <c r="AT858" s="31"/>
      <c r="AU858" s="31"/>
      <c r="AV858" s="31"/>
      <c r="AW858" s="31"/>
      <c r="AX858" s="31"/>
      <c r="AY858" s="31"/>
      <c r="AZ858" s="31"/>
      <c r="BA858" s="33"/>
      <c r="BB858" s="33"/>
      <c r="BC858" s="31"/>
      <c r="BD858" s="31"/>
      <c r="BE858" s="31"/>
      <c r="BF858" s="31"/>
      <c r="BG858" s="31"/>
      <c r="BH858" s="31"/>
      <c r="BI858" s="31"/>
      <c r="BJ858" s="31"/>
      <c r="BK858" s="31"/>
      <c r="BL858" s="31"/>
      <c r="BM858" s="31"/>
      <c r="BN858" s="31"/>
      <c r="BO858" s="31"/>
      <c r="BP858" s="31"/>
      <c r="BQ858" s="31"/>
      <c r="BR858" s="31"/>
      <c r="BS858" s="31"/>
      <c r="BT858" s="31"/>
    </row>
    <row r="859">
      <c r="A859" s="118"/>
      <c r="B859" s="61"/>
      <c r="C859" s="71"/>
      <c r="D859" s="71"/>
      <c r="E859" s="82"/>
      <c r="F859" s="82"/>
      <c r="G859" s="71"/>
      <c r="H859" s="71"/>
      <c r="I859" s="82"/>
      <c r="J859" s="71"/>
      <c r="K859" s="71"/>
      <c r="L859" s="71"/>
      <c r="M859" s="82"/>
      <c r="N859" s="84"/>
      <c r="O859" s="71"/>
      <c r="P859" s="61"/>
      <c r="Q859" s="61"/>
      <c r="R859" s="61"/>
      <c r="S859" s="61"/>
      <c r="T859" s="119"/>
      <c r="U859" s="61"/>
      <c r="V859" s="84"/>
      <c r="W859" s="84"/>
      <c r="X859" s="84"/>
      <c r="Y859" s="82"/>
      <c r="Z859" s="84"/>
      <c r="AA859" s="84"/>
      <c r="AB859" s="84"/>
      <c r="AC859" s="84"/>
      <c r="AD859" s="84"/>
      <c r="AE859" s="84"/>
      <c r="AF859" s="84"/>
      <c r="AG859" s="84"/>
      <c r="AH859" s="31"/>
      <c r="AI859" s="31"/>
      <c r="AJ859" s="31"/>
      <c r="AK859" s="31"/>
      <c r="AL859" s="31"/>
      <c r="AM859" s="84"/>
      <c r="AN859" s="82"/>
      <c r="AO859" s="71"/>
      <c r="AP859" s="71"/>
      <c r="AQ859" s="31"/>
      <c r="AR859" s="31"/>
      <c r="AS859" s="31"/>
      <c r="AT859" s="31"/>
      <c r="AU859" s="31"/>
      <c r="AV859" s="31"/>
      <c r="AW859" s="31"/>
      <c r="AX859" s="31"/>
      <c r="AY859" s="31"/>
      <c r="AZ859" s="31"/>
      <c r="BA859" s="33"/>
      <c r="BB859" s="33"/>
      <c r="BC859" s="31"/>
      <c r="BD859" s="31"/>
      <c r="BE859" s="31"/>
      <c r="BF859" s="31"/>
      <c r="BG859" s="31"/>
      <c r="BH859" s="31"/>
      <c r="BI859" s="31"/>
      <c r="BJ859" s="31"/>
      <c r="BK859" s="31"/>
      <c r="BL859" s="31"/>
      <c r="BM859" s="31"/>
      <c r="BN859" s="31"/>
      <c r="BO859" s="31"/>
      <c r="BP859" s="31"/>
      <c r="BQ859" s="31"/>
      <c r="BR859" s="31"/>
      <c r="BS859" s="31"/>
      <c r="BT859" s="31"/>
    </row>
    <row r="860">
      <c r="A860" s="118"/>
      <c r="B860" s="61"/>
      <c r="C860" s="71"/>
      <c r="D860" s="71"/>
      <c r="E860" s="82"/>
      <c r="F860" s="82"/>
      <c r="G860" s="71"/>
      <c r="H860" s="71"/>
      <c r="I860" s="82"/>
      <c r="J860" s="71"/>
      <c r="K860" s="71"/>
      <c r="L860" s="71"/>
      <c r="M860" s="82"/>
      <c r="N860" s="84"/>
      <c r="O860" s="71"/>
      <c r="P860" s="61"/>
      <c r="Q860" s="61"/>
      <c r="R860" s="61"/>
      <c r="S860" s="61"/>
      <c r="T860" s="119"/>
      <c r="U860" s="61"/>
      <c r="V860" s="84"/>
      <c r="W860" s="84"/>
      <c r="X860" s="84"/>
      <c r="Y860" s="82"/>
      <c r="Z860" s="84"/>
      <c r="AA860" s="84"/>
      <c r="AB860" s="84"/>
      <c r="AC860" s="84"/>
      <c r="AD860" s="84"/>
      <c r="AE860" s="84"/>
      <c r="AF860" s="84"/>
      <c r="AG860" s="84"/>
      <c r="AH860" s="31"/>
      <c r="AI860" s="31"/>
      <c r="AJ860" s="31"/>
      <c r="AK860" s="31"/>
      <c r="AL860" s="31"/>
      <c r="AM860" s="84"/>
      <c r="AN860" s="82"/>
      <c r="AO860" s="71"/>
      <c r="AP860" s="71"/>
      <c r="AQ860" s="31"/>
      <c r="AR860" s="31"/>
      <c r="AS860" s="31"/>
      <c r="AT860" s="31"/>
      <c r="AU860" s="31"/>
      <c r="AV860" s="31"/>
      <c r="AW860" s="31"/>
      <c r="AX860" s="31"/>
      <c r="AY860" s="31"/>
      <c r="AZ860" s="31"/>
      <c r="BA860" s="33"/>
      <c r="BB860" s="33"/>
      <c r="BC860" s="31"/>
      <c r="BD860" s="31"/>
      <c r="BE860" s="31"/>
      <c r="BF860" s="31"/>
      <c r="BG860" s="31"/>
      <c r="BH860" s="31"/>
      <c r="BI860" s="31"/>
      <c r="BJ860" s="31"/>
      <c r="BK860" s="31"/>
      <c r="BL860" s="31"/>
      <c r="BM860" s="31"/>
      <c r="BN860" s="31"/>
      <c r="BO860" s="31"/>
      <c r="BP860" s="31"/>
      <c r="BQ860" s="31"/>
      <c r="BR860" s="31"/>
      <c r="BS860" s="31"/>
      <c r="BT860" s="31"/>
    </row>
    <row r="861">
      <c r="A861" s="118"/>
      <c r="B861" s="61"/>
      <c r="C861" s="71"/>
      <c r="D861" s="71"/>
      <c r="E861" s="82"/>
      <c r="F861" s="82"/>
      <c r="G861" s="71"/>
      <c r="H861" s="71"/>
      <c r="I861" s="82"/>
      <c r="J861" s="71"/>
      <c r="K861" s="71"/>
      <c r="L861" s="71"/>
      <c r="M861" s="82"/>
      <c r="N861" s="84"/>
      <c r="O861" s="71"/>
      <c r="P861" s="61"/>
      <c r="Q861" s="61"/>
      <c r="R861" s="61"/>
      <c r="S861" s="61"/>
      <c r="T861" s="119"/>
      <c r="U861" s="61"/>
      <c r="V861" s="84"/>
      <c r="W861" s="84"/>
      <c r="X861" s="84"/>
      <c r="Y861" s="82"/>
      <c r="Z861" s="84"/>
      <c r="AA861" s="84"/>
      <c r="AB861" s="84"/>
      <c r="AC861" s="84"/>
      <c r="AD861" s="84"/>
      <c r="AE861" s="84"/>
      <c r="AF861" s="84"/>
      <c r="AG861" s="84"/>
      <c r="AH861" s="31"/>
      <c r="AI861" s="31"/>
      <c r="AJ861" s="31"/>
      <c r="AK861" s="31"/>
      <c r="AL861" s="31"/>
      <c r="AM861" s="84"/>
      <c r="AN861" s="82"/>
      <c r="AO861" s="71"/>
      <c r="AP861" s="71"/>
      <c r="AQ861" s="31"/>
      <c r="AR861" s="31"/>
      <c r="AS861" s="31"/>
      <c r="AT861" s="31"/>
      <c r="AU861" s="31"/>
      <c r="AV861" s="31"/>
      <c r="AW861" s="31"/>
      <c r="AX861" s="31"/>
      <c r="AY861" s="31"/>
      <c r="AZ861" s="31"/>
      <c r="BA861" s="33"/>
      <c r="BB861" s="33"/>
      <c r="BC861" s="31"/>
      <c r="BD861" s="31"/>
      <c r="BE861" s="31"/>
      <c r="BF861" s="31"/>
      <c r="BG861" s="31"/>
      <c r="BH861" s="31"/>
      <c r="BI861" s="31"/>
      <c r="BJ861" s="31"/>
      <c r="BK861" s="31"/>
      <c r="BL861" s="31"/>
      <c r="BM861" s="31"/>
      <c r="BN861" s="31"/>
      <c r="BO861" s="31"/>
      <c r="BP861" s="31"/>
      <c r="BQ861" s="31"/>
      <c r="BR861" s="31"/>
      <c r="BS861" s="31"/>
      <c r="BT861" s="31"/>
    </row>
    <row r="862">
      <c r="A862" s="118"/>
      <c r="B862" s="61"/>
      <c r="C862" s="71"/>
      <c r="D862" s="71"/>
      <c r="E862" s="82"/>
      <c r="F862" s="82"/>
      <c r="G862" s="71"/>
      <c r="H862" s="71"/>
      <c r="I862" s="82"/>
      <c r="J862" s="71"/>
      <c r="K862" s="71"/>
      <c r="L862" s="71"/>
      <c r="M862" s="82"/>
      <c r="N862" s="84"/>
      <c r="O862" s="71"/>
      <c r="P862" s="61"/>
      <c r="Q862" s="61"/>
      <c r="R862" s="61"/>
      <c r="S862" s="61"/>
      <c r="T862" s="119"/>
      <c r="U862" s="61"/>
      <c r="V862" s="84"/>
      <c r="W862" s="84"/>
      <c r="X862" s="84"/>
      <c r="Y862" s="82"/>
      <c r="Z862" s="84"/>
      <c r="AA862" s="84"/>
      <c r="AB862" s="84"/>
      <c r="AC862" s="84"/>
      <c r="AD862" s="84"/>
      <c r="AE862" s="84"/>
      <c r="AF862" s="84"/>
      <c r="AG862" s="84"/>
      <c r="AH862" s="31"/>
      <c r="AI862" s="31"/>
      <c r="AJ862" s="31"/>
      <c r="AK862" s="31"/>
      <c r="AL862" s="31"/>
      <c r="AM862" s="84"/>
      <c r="AN862" s="82"/>
      <c r="AO862" s="71"/>
      <c r="AP862" s="71"/>
      <c r="AQ862" s="31"/>
      <c r="AR862" s="31"/>
      <c r="AS862" s="31"/>
      <c r="AT862" s="31"/>
      <c r="AU862" s="31"/>
      <c r="AV862" s="31"/>
      <c r="AW862" s="31"/>
      <c r="AX862" s="31"/>
      <c r="AY862" s="31"/>
      <c r="AZ862" s="31"/>
      <c r="BA862" s="33"/>
      <c r="BB862" s="33"/>
      <c r="BC862" s="31"/>
      <c r="BD862" s="31"/>
      <c r="BE862" s="31"/>
      <c r="BF862" s="31"/>
      <c r="BG862" s="31"/>
      <c r="BH862" s="31"/>
      <c r="BI862" s="31"/>
      <c r="BJ862" s="31"/>
      <c r="BK862" s="31"/>
      <c r="BL862" s="31"/>
      <c r="BM862" s="31"/>
      <c r="BN862" s="31"/>
      <c r="BO862" s="31"/>
      <c r="BP862" s="31"/>
      <c r="BQ862" s="31"/>
      <c r="BR862" s="31"/>
      <c r="BS862" s="31"/>
      <c r="BT862" s="31"/>
    </row>
    <row r="863">
      <c r="A863" s="118"/>
      <c r="B863" s="61"/>
      <c r="C863" s="71"/>
      <c r="D863" s="71"/>
      <c r="E863" s="82"/>
      <c r="F863" s="82"/>
      <c r="G863" s="71"/>
      <c r="H863" s="71"/>
      <c r="I863" s="82"/>
      <c r="J863" s="71"/>
      <c r="K863" s="71"/>
      <c r="L863" s="71"/>
      <c r="M863" s="82"/>
      <c r="N863" s="84"/>
      <c r="O863" s="71"/>
      <c r="P863" s="61"/>
      <c r="Q863" s="61"/>
      <c r="R863" s="61"/>
      <c r="S863" s="61"/>
      <c r="T863" s="119"/>
      <c r="U863" s="61"/>
      <c r="V863" s="84"/>
      <c r="W863" s="84"/>
      <c r="X863" s="84"/>
      <c r="Y863" s="82"/>
      <c r="Z863" s="84"/>
      <c r="AA863" s="84"/>
      <c r="AB863" s="84"/>
      <c r="AC863" s="84"/>
      <c r="AD863" s="84"/>
      <c r="AE863" s="84"/>
      <c r="AF863" s="84"/>
      <c r="AG863" s="84"/>
      <c r="AH863" s="31"/>
      <c r="AI863" s="31"/>
      <c r="AJ863" s="31"/>
      <c r="AK863" s="31"/>
      <c r="AL863" s="31"/>
      <c r="AM863" s="84"/>
      <c r="AN863" s="82"/>
      <c r="AO863" s="71"/>
      <c r="AP863" s="71"/>
      <c r="AQ863" s="31"/>
      <c r="AR863" s="31"/>
      <c r="AS863" s="31"/>
      <c r="AT863" s="31"/>
      <c r="AU863" s="31"/>
      <c r="AV863" s="31"/>
      <c r="AW863" s="31"/>
      <c r="AX863" s="31"/>
      <c r="AY863" s="31"/>
      <c r="AZ863" s="31"/>
      <c r="BA863" s="33"/>
      <c r="BB863" s="33"/>
      <c r="BC863" s="31"/>
      <c r="BD863" s="31"/>
      <c r="BE863" s="31"/>
      <c r="BF863" s="31"/>
      <c r="BG863" s="31"/>
      <c r="BH863" s="31"/>
      <c r="BI863" s="31"/>
      <c r="BJ863" s="31"/>
      <c r="BK863" s="31"/>
      <c r="BL863" s="31"/>
      <c r="BM863" s="31"/>
      <c r="BN863" s="31"/>
      <c r="BO863" s="31"/>
      <c r="BP863" s="31"/>
      <c r="BQ863" s="31"/>
      <c r="BR863" s="31"/>
      <c r="BS863" s="31"/>
      <c r="BT863" s="31"/>
    </row>
    <row r="864">
      <c r="A864" s="118"/>
      <c r="B864" s="61"/>
      <c r="C864" s="71"/>
      <c r="D864" s="71"/>
      <c r="E864" s="82"/>
      <c r="F864" s="82"/>
      <c r="G864" s="71"/>
      <c r="H864" s="71"/>
      <c r="I864" s="82"/>
      <c r="J864" s="71"/>
      <c r="K864" s="71"/>
      <c r="L864" s="71"/>
      <c r="M864" s="82"/>
      <c r="N864" s="84"/>
      <c r="O864" s="71"/>
      <c r="P864" s="61"/>
      <c r="Q864" s="61"/>
      <c r="R864" s="61"/>
      <c r="S864" s="61"/>
      <c r="T864" s="119"/>
      <c r="U864" s="61"/>
      <c r="V864" s="84"/>
      <c r="W864" s="84"/>
      <c r="X864" s="84"/>
      <c r="Y864" s="82"/>
      <c r="Z864" s="84"/>
      <c r="AA864" s="84"/>
      <c r="AB864" s="84"/>
      <c r="AC864" s="84"/>
      <c r="AD864" s="84"/>
      <c r="AE864" s="84"/>
      <c r="AF864" s="84"/>
      <c r="AG864" s="84"/>
      <c r="AH864" s="31"/>
      <c r="AI864" s="31"/>
      <c r="AJ864" s="31"/>
      <c r="AK864" s="31"/>
      <c r="AL864" s="31"/>
      <c r="AM864" s="84"/>
      <c r="AN864" s="82"/>
      <c r="AO864" s="71"/>
      <c r="AP864" s="71"/>
      <c r="AQ864" s="31"/>
      <c r="AR864" s="31"/>
      <c r="AS864" s="31"/>
      <c r="AT864" s="31"/>
      <c r="AU864" s="31"/>
      <c r="AV864" s="31"/>
      <c r="AW864" s="31"/>
      <c r="AX864" s="31"/>
      <c r="AY864" s="31"/>
      <c r="AZ864" s="31"/>
      <c r="BA864" s="33"/>
      <c r="BB864" s="33"/>
      <c r="BC864" s="31"/>
      <c r="BD864" s="31"/>
      <c r="BE864" s="31"/>
      <c r="BF864" s="31"/>
      <c r="BG864" s="31"/>
      <c r="BH864" s="31"/>
      <c r="BI864" s="31"/>
      <c r="BJ864" s="31"/>
      <c r="BK864" s="31"/>
      <c r="BL864" s="31"/>
      <c r="BM864" s="31"/>
      <c r="BN864" s="31"/>
      <c r="BO864" s="31"/>
      <c r="BP864" s="31"/>
      <c r="BQ864" s="31"/>
      <c r="BR864" s="31"/>
      <c r="BS864" s="31"/>
      <c r="BT864" s="31"/>
    </row>
    <row r="865">
      <c r="A865" s="118"/>
      <c r="B865" s="61"/>
      <c r="C865" s="71"/>
      <c r="D865" s="71"/>
      <c r="E865" s="82"/>
      <c r="F865" s="82"/>
      <c r="G865" s="71"/>
      <c r="H865" s="71"/>
      <c r="I865" s="82"/>
      <c r="J865" s="71"/>
      <c r="K865" s="71"/>
      <c r="L865" s="71"/>
      <c r="M865" s="82"/>
      <c r="N865" s="84"/>
      <c r="O865" s="71"/>
      <c r="P865" s="61"/>
      <c r="Q865" s="61"/>
      <c r="R865" s="61"/>
      <c r="S865" s="61"/>
      <c r="T865" s="119"/>
      <c r="U865" s="61"/>
      <c r="V865" s="84"/>
      <c r="W865" s="84"/>
      <c r="X865" s="84"/>
      <c r="Y865" s="82"/>
      <c r="Z865" s="84"/>
      <c r="AA865" s="84"/>
      <c r="AB865" s="84"/>
      <c r="AC865" s="84"/>
      <c r="AD865" s="84"/>
      <c r="AE865" s="84"/>
      <c r="AF865" s="84"/>
      <c r="AG865" s="84"/>
      <c r="AH865" s="31"/>
      <c r="AI865" s="31"/>
      <c r="AJ865" s="31"/>
      <c r="AK865" s="31"/>
      <c r="AL865" s="31"/>
      <c r="AM865" s="84"/>
      <c r="AN865" s="82"/>
      <c r="AO865" s="71"/>
      <c r="AP865" s="71"/>
      <c r="AQ865" s="31"/>
      <c r="AR865" s="31"/>
      <c r="AS865" s="31"/>
      <c r="AT865" s="31"/>
      <c r="AU865" s="31"/>
      <c r="AV865" s="31"/>
      <c r="AW865" s="31"/>
      <c r="AX865" s="31"/>
      <c r="AY865" s="31"/>
      <c r="AZ865" s="31"/>
      <c r="BA865" s="33"/>
      <c r="BB865" s="33"/>
      <c r="BC865" s="31"/>
      <c r="BD865" s="31"/>
      <c r="BE865" s="31"/>
      <c r="BF865" s="31"/>
      <c r="BG865" s="31"/>
      <c r="BH865" s="31"/>
      <c r="BI865" s="31"/>
      <c r="BJ865" s="31"/>
      <c r="BK865" s="31"/>
      <c r="BL865" s="31"/>
      <c r="BM865" s="31"/>
      <c r="BN865" s="31"/>
      <c r="BO865" s="31"/>
      <c r="BP865" s="31"/>
      <c r="BQ865" s="31"/>
      <c r="BR865" s="31"/>
      <c r="BS865" s="31"/>
      <c r="BT865" s="31"/>
    </row>
    <row r="866">
      <c r="A866" s="118"/>
      <c r="B866" s="61"/>
      <c r="C866" s="71"/>
      <c r="D866" s="71"/>
      <c r="E866" s="82"/>
      <c r="F866" s="82"/>
      <c r="G866" s="71"/>
      <c r="H866" s="71"/>
      <c r="I866" s="82"/>
      <c r="J866" s="71"/>
      <c r="K866" s="71"/>
      <c r="L866" s="71"/>
      <c r="M866" s="82"/>
      <c r="N866" s="84"/>
      <c r="O866" s="71"/>
      <c r="P866" s="61"/>
      <c r="Q866" s="61"/>
      <c r="R866" s="61"/>
      <c r="S866" s="61"/>
      <c r="T866" s="119"/>
      <c r="U866" s="61"/>
      <c r="V866" s="84"/>
      <c r="W866" s="84"/>
      <c r="X866" s="84"/>
      <c r="Y866" s="82"/>
      <c r="Z866" s="84"/>
      <c r="AA866" s="84"/>
      <c r="AB866" s="84"/>
      <c r="AC866" s="84"/>
      <c r="AD866" s="84"/>
      <c r="AE866" s="84"/>
      <c r="AF866" s="84"/>
      <c r="AG866" s="84"/>
      <c r="AH866" s="31"/>
      <c r="AI866" s="31"/>
      <c r="AJ866" s="31"/>
      <c r="AK866" s="31"/>
      <c r="AL866" s="31"/>
      <c r="AM866" s="84"/>
      <c r="AN866" s="82"/>
      <c r="AO866" s="71"/>
      <c r="AP866" s="71"/>
      <c r="AQ866" s="31"/>
      <c r="AR866" s="31"/>
      <c r="AS866" s="31"/>
      <c r="AT866" s="31"/>
      <c r="AU866" s="31"/>
      <c r="AV866" s="31"/>
      <c r="AW866" s="31"/>
      <c r="AX866" s="31"/>
      <c r="AY866" s="31"/>
      <c r="AZ866" s="31"/>
      <c r="BA866" s="33"/>
      <c r="BB866" s="33"/>
      <c r="BC866" s="31"/>
      <c r="BD866" s="31"/>
      <c r="BE866" s="31"/>
      <c r="BF866" s="31"/>
      <c r="BG866" s="31"/>
      <c r="BH866" s="31"/>
      <c r="BI866" s="31"/>
      <c r="BJ866" s="31"/>
      <c r="BK866" s="31"/>
      <c r="BL866" s="31"/>
      <c r="BM866" s="31"/>
      <c r="BN866" s="31"/>
      <c r="BO866" s="31"/>
      <c r="BP866" s="31"/>
      <c r="BQ866" s="31"/>
      <c r="BR866" s="31"/>
      <c r="BS866" s="31"/>
      <c r="BT866" s="31"/>
    </row>
    <row r="867">
      <c r="A867" s="118"/>
      <c r="B867" s="61"/>
      <c r="C867" s="71"/>
      <c r="D867" s="71"/>
      <c r="E867" s="82"/>
      <c r="F867" s="82"/>
      <c r="G867" s="71"/>
      <c r="H867" s="71"/>
      <c r="I867" s="82"/>
      <c r="J867" s="71"/>
      <c r="K867" s="71"/>
      <c r="L867" s="71"/>
      <c r="M867" s="82"/>
      <c r="N867" s="84"/>
      <c r="O867" s="71"/>
      <c r="P867" s="61"/>
      <c r="Q867" s="61"/>
      <c r="R867" s="61"/>
      <c r="S867" s="61"/>
      <c r="T867" s="119"/>
      <c r="U867" s="61"/>
      <c r="V867" s="84"/>
      <c r="W867" s="84"/>
      <c r="X867" s="84"/>
      <c r="Y867" s="82"/>
      <c r="Z867" s="84"/>
      <c r="AA867" s="84"/>
      <c r="AB867" s="84"/>
      <c r="AC867" s="84"/>
      <c r="AD867" s="84"/>
      <c r="AE867" s="84"/>
      <c r="AF867" s="84"/>
      <c r="AG867" s="84"/>
      <c r="AH867" s="31"/>
      <c r="AI867" s="31"/>
      <c r="AJ867" s="31"/>
      <c r="AK867" s="31"/>
      <c r="AL867" s="31"/>
      <c r="AM867" s="84"/>
      <c r="AN867" s="82"/>
      <c r="AO867" s="71"/>
      <c r="AP867" s="71"/>
      <c r="AQ867" s="31"/>
      <c r="AR867" s="31"/>
      <c r="AS867" s="31"/>
      <c r="AT867" s="31"/>
      <c r="AU867" s="31"/>
      <c r="AV867" s="31"/>
      <c r="AW867" s="31"/>
      <c r="AX867" s="31"/>
      <c r="AY867" s="31"/>
      <c r="AZ867" s="31"/>
      <c r="BA867" s="33"/>
      <c r="BB867" s="33"/>
      <c r="BC867" s="31"/>
      <c r="BD867" s="31"/>
      <c r="BE867" s="31"/>
      <c r="BF867" s="31"/>
      <c r="BG867" s="31"/>
      <c r="BH867" s="31"/>
      <c r="BI867" s="31"/>
      <c r="BJ867" s="31"/>
      <c r="BK867" s="31"/>
      <c r="BL867" s="31"/>
      <c r="BM867" s="31"/>
      <c r="BN867" s="31"/>
      <c r="BO867" s="31"/>
      <c r="BP867" s="31"/>
      <c r="BQ867" s="31"/>
      <c r="BR867" s="31"/>
      <c r="BS867" s="31"/>
      <c r="BT867" s="31"/>
    </row>
    <row r="868">
      <c r="A868" s="118"/>
      <c r="B868" s="61"/>
      <c r="C868" s="71"/>
      <c r="D868" s="71"/>
      <c r="E868" s="82"/>
      <c r="F868" s="82"/>
      <c r="G868" s="71"/>
      <c r="H868" s="71"/>
      <c r="I868" s="82"/>
      <c r="J868" s="71"/>
      <c r="K868" s="71"/>
      <c r="L868" s="71"/>
      <c r="M868" s="82"/>
      <c r="N868" s="84"/>
      <c r="O868" s="71"/>
      <c r="P868" s="61"/>
      <c r="Q868" s="61"/>
      <c r="R868" s="61"/>
      <c r="S868" s="61"/>
      <c r="T868" s="119"/>
      <c r="U868" s="61"/>
      <c r="V868" s="84"/>
      <c r="W868" s="84"/>
      <c r="X868" s="84"/>
      <c r="Y868" s="82"/>
      <c r="Z868" s="84"/>
      <c r="AA868" s="84"/>
      <c r="AB868" s="84"/>
      <c r="AC868" s="84"/>
      <c r="AD868" s="84"/>
      <c r="AE868" s="84"/>
      <c r="AF868" s="84"/>
      <c r="AG868" s="84"/>
      <c r="AH868" s="31"/>
      <c r="AI868" s="31"/>
      <c r="AJ868" s="31"/>
      <c r="AK868" s="31"/>
      <c r="AL868" s="31"/>
      <c r="AM868" s="84"/>
      <c r="AN868" s="82"/>
      <c r="AO868" s="71"/>
      <c r="AP868" s="71"/>
      <c r="AQ868" s="31"/>
      <c r="AR868" s="31"/>
      <c r="AS868" s="31"/>
      <c r="AT868" s="31"/>
      <c r="AU868" s="31"/>
      <c r="AV868" s="31"/>
      <c r="AW868" s="31"/>
      <c r="AX868" s="31"/>
      <c r="AY868" s="31"/>
      <c r="AZ868" s="31"/>
      <c r="BA868" s="33"/>
      <c r="BB868" s="33"/>
      <c r="BC868" s="31"/>
      <c r="BD868" s="31"/>
      <c r="BE868" s="31"/>
      <c r="BF868" s="31"/>
      <c r="BG868" s="31"/>
      <c r="BH868" s="31"/>
      <c r="BI868" s="31"/>
      <c r="BJ868" s="31"/>
      <c r="BK868" s="31"/>
      <c r="BL868" s="31"/>
      <c r="BM868" s="31"/>
      <c r="BN868" s="31"/>
      <c r="BO868" s="31"/>
      <c r="BP868" s="31"/>
      <c r="BQ868" s="31"/>
      <c r="BR868" s="31"/>
      <c r="BS868" s="31"/>
      <c r="BT868" s="31"/>
    </row>
    <row r="869">
      <c r="A869" s="118"/>
      <c r="B869" s="61"/>
      <c r="C869" s="71"/>
      <c r="D869" s="71"/>
      <c r="E869" s="82"/>
      <c r="F869" s="82"/>
      <c r="G869" s="71"/>
      <c r="H869" s="71"/>
      <c r="I869" s="82"/>
      <c r="J869" s="71"/>
      <c r="K869" s="71"/>
      <c r="L869" s="71"/>
      <c r="M869" s="82"/>
      <c r="N869" s="84"/>
      <c r="O869" s="71"/>
      <c r="P869" s="61"/>
      <c r="Q869" s="61"/>
      <c r="R869" s="61"/>
      <c r="S869" s="61"/>
      <c r="T869" s="119"/>
      <c r="U869" s="61"/>
      <c r="V869" s="84"/>
      <c r="W869" s="84"/>
      <c r="X869" s="84"/>
      <c r="Y869" s="82"/>
      <c r="Z869" s="84"/>
      <c r="AA869" s="84"/>
      <c r="AB869" s="84"/>
      <c r="AC869" s="84"/>
      <c r="AD869" s="84"/>
      <c r="AE869" s="84"/>
      <c r="AF869" s="84"/>
      <c r="AG869" s="84"/>
      <c r="AH869" s="31"/>
      <c r="AI869" s="31"/>
      <c r="AJ869" s="31"/>
      <c r="AK869" s="31"/>
      <c r="AL869" s="31"/>
      <c r="AM869" s="84"/>
      <c r="AN869" s="82"/>
      <c r="AO869" s="71"/>
      <c r="AP869" s="71"/>
      <c r="AQ869" s="31"/>
      <c r="AR869" s="31"/>
      <c r="AS869" s="31"/>
      <c r="AT869" s="31"/>
      <c r="AU869" s="31"/>
      <c r="AV869" s="31"/>
      <c r="AW869" s="31"/>
      <c r="AX869" s="31"/>
      <c r="AY869" s="31"/>
      <c r="AZ869" s="31"/>
      <c r="BA869" s="33"/>
      <c r="BB869" s="33"/>
      <c r="BC869" s="31"/>
      <c r="BD869" s="31"/>
      <c r="BE869" s="31"/>
      <c r="BF869" s="31"/>
      <c r="BG869" s="31"/>
      <c r="BH869" s="31"/>
      <c r="BI869" s="31"/>
      <c r="BJ869" s="31"/>
      <c r="BK869" s="31"/>
      <c r="BL869" s="31"/>
      <c r="BM869" s="31"/>
      <c r="BN869" s="31"/>
      <c r="BO869" s="31"/>
      <c r="BP869" s="31"/>
      <c r="BQ869" s="31"/>
      <c r="BR869" s="31"/>
      <c r="BS869" s="31"/>
      <c r="BT869" s="31"/>
    </row>
    <row r="870">
      <c r="A870" s="118"/>
      <c r="B870" s="61"/>
      <c r="C870" s="71"/>
      <c r="D870" s="71"/>
      <c r="E870" s="82"/>
      <c r="F870" s="82"/>
      <c r="G870" s="71"/>
      <c r="H870" s="71"/>
      <c r="I870" s="82"/>
      <c r="J870" s="71"/>
      <c r="K870" s="71"/>
      <c r="L870" s="71"/>
      <c r="M870" s="82"/>
      <c r="N870" s="84"/>
      <c r="O870" s="71"/>
      <c r="P870" s="61"/>
      <c r="Q870" s="61"/>
      <c r="R870" s="61"/>
      <c r="S870" s="61"/>
      <c r="T870" s="119"/>
      <c r="U870" s="61"/>
      <c r="V870" s="84"/>
      <c r="W870" s="84"/>
      <c r="X870" s="84"/>
      <c r="Y870" s="82"/>
      <c r="Z870" s="84"/>
      <c r="AA870" s="84"/>
      <c r="AB870" s="84"/>
      <c r="AC870" s="84"/>
      <c r="AD870" s="84"/>
      <c r="AE870" s="84"/>
      <c r="AF870" s="84"/>
      <c r="AG870" s="84"/>
      <c r="AH870" s="31"/>
      <c r="AI870" s="31"/>
      <c r="AJ870" s="31"/>
      <c r="AK870" s="31"/>
      <c r="AL870" s="31"/>
      <c r="AM870" s="84"/>
      <c r="AN870" s="82"/>
      <c r="AO870" s="71"/>
      <c r="AP870" s="71"/>
      <c r="AQ870" s="31"/>
      <c r="AR870" s="31"/>
      <c r="AS870" s="31"/>
      <c r="AT870" s="31"/>
      <c r="AU870" s="31"/>
      <c r="AV870" s="31"/>
      <c r="AW870" s="31"/>
      <c r="AX870" s="31"/>
      <c r="AY870" s="31"/>
      <c r="AZ870" s="31"/>
      <c r="BA870" s="33"/>
      <c r="BB870" s="33"/>
      <c r="BC870" s="31"/>
      <c r="BD870" s="31"/>
      <c r="BE870" s="31"/>
      <c r="BF870" s="31"/>
      <c r="BG870" s="31"/>
      <c r="BH870" s="31"/>
      <c r="BI870" s="31"/>
      <c r="BJ870" s="31"/>
      <c r="BK870" s="31"/>
      <c r="BL870" s="31"/>
      <c r="BM870" s="31"/>
      <c r="BN870" s="31"/>
      <c r="BO870" s="31"/>
      <c r="BP870" s="31"/>
      <c r="BQ870" s="31"/>
      <c r="BR870" s="31"/>
      <c r="BS870" s="31"/>
      <c r="BT870" s="31"/>
    </row>
    <row r="871">
      <c r="A871" s="118"/>
      <c r="B871" s="61"/>
      <c r="C871" s="71"/>
      <c r="D871" s="71"/>
      <c r="E871" s="82"/>
      <c r="F871" s="82"/>
      <c r="G871" s="71"/>
      <c r="H871" s="71"/>
      <c r="I871" s="82"/>
      <c r="J871" s="71"/>
      <c r="K871" s="71"/>
      <c r="L871" s="71"/>
      <c r="M871" s="82"/>
      <c r="N871" s="84"/>
      <c r="O871" s="71"/>
      <c r="P871" s="61"/>
      <c r="Q871" s="61"/>
      <c r="R871" s="61"/>
      <c r="S871" s="61"/>
      <c r="T871" s="119"/>
      <c r="U871" s="61"/>
      <c r="V871" s="84"/>
      <c r="W871" s="84"/>
      <c r="X871" s="84"/>
      <c r="Y871" s="82"/>
      <c r="Z871" s="84"/>
      <c r="AA871" s="84"/>
      <c r="AB871" s="84"/>
      <c r="AC871" s="84"/>
      <c r="AD871" s="84"/>
      <c r="AE871" s="84"/>
      <c r="AF871" s="84"/>
      <c r="AG871" s="84"/>
      <c r="AH871" s="31"/>
      <c r="AI871" s="31"/>
      <c r="AJ871" s="31"/>
      <c r="AK871" s="31"/>
      <c r="AL871" s="31"/>
      <c r="AM871" s="84"/>
      <c r="AN871" s="82"/>
      <c r="AO871" s="71"/>
      <c r="AP871" s="71"/>
      <c r="AQ871" s="31"/>
      <c r="AR871" s="31"/>
      <c r="AS871" s="31"/>
      <c r="AT871" s="31"/>
      <c r="AU871" s="31"/>
      <c r="AV871" s="31"/>
      <c r="AW871" s="31"/>
      <c r="AX871" s="31"/>
      <c r="AY871" s="31"/>
      <c r="AZ871" s="31"/>
      <c r="BA871" s="33"/>
      <c r="BB871" s="33"/>
      <c r="BC871" s="31"/>
      <c r="BD871" s="31"/>
      <c r="BE871" s="31"/>
      <c r="BF871" s="31"/>
      <c r="BG871" s="31"/>
      <c r="BH871" s="31"/>
      <c r="BI871" s="31"/>
      <c r="BJ871" s="31"/>
      <c r="BK871" s="31"/>
      <c r="BL871" s="31"/>
      <c r="BM871" s="31"/>
      <c r="BN871" s="31"/>
      <c r="BO871" s="31"/>
      <c r="BP871" s="31"/>
      <c r="BQ871" s="31"/>
      <c r="BR871" s="31"/>
      <c r="BS871" s="31"/>
      <c r="BT871" s="31"/>
    </row>
    <row r="872">
      <c r="A872" s="118"/>
      <c r="B872" s="61"/>
      <c r="C872" s="71"/>
      <c r="D872" s="71"/>
      <c r="E872" s="82"/>
      <c r="F872" s="82"/>
      <c r="G872" s="71"/>
      <c r="H872" s="71"/>
      <c r="I872" s="82"/>
      <c r="J872" s="71"/>
      <c r="K872" s="71"/>
      <c r="L872" s="71"/>
      <c r="M872" s="82"/>
      <c r="N872" s="84"/>
      <c r="O872" s="71"/>
      <c r="P872" s="61"/>
      <c r="Q872" s="61"/>
      <c r="R872" s="61"/>
      <c r="S872" s="61"/>
      <c r="T872" s="119"/>
      <c r="U872" s="61"/>
      <c r="V872" s="84"/>
      <c r="W872" s="84"/>
      <c r="X872" s="84"/>
      <c r="Y872" s="82"/>
      <c r="Z872" s="84"/>
      <c r="AA872" s="84"/>
      <c r="AB872" s="84"/>
      <c r="AC872" s="84"/>
      <c r="AD872" s="84"/>
      <c r="AE872" s="84"/>
      <c r="AF872" s="84"/>
      <c r="AG872" s="84"/>
      <c r="AH872" s="31"/>
      <c r="AI872" s="31"/>
      <c r="AJ872" s="31"/>
      <c r="AK872" s="31"/>
      <c r="AL872" s="31"/>
      <c r="AM872" s="84"/>
      <c r="AN872" s="82"/>
      <c r="AO872" s="71"/>
      <c r="AP872" s="71"/>
      <c r="AQ872" s="31"/>
      <c r="AR872" s="31"/>
      <c r="AS872" s="31"/>
      <c r="AT872" s="31"/>
      <c r="AU872" s="31"/>
      <c r="AV872" s="31"/>
      <c r="AW872" s="31"/>
      <c r="AX872" s="31"/>
      <c r="AY872" s="31"/>
      <c r="AZ872" s="31"/>
      <c r="BA872" s="33"/>
      <c r="BB872" s="33"/>
      <c r="BC872" s="31"/>
      <c r="BD872" s="31"/>
      <c r="BE872" s="31"/>
      <c r="BF872" s="31"/>
      <c r="BG872" s="31"/>
      <c r="BH872" s="31"/>
      <c r="BI872" s="31"/>
      <c r="BJ872" s="31"/>
      <c r="BK872" s="31"/>
      <c r="BL872" s="31"/>
      <c r="BM872" s="31"/>
      <c r="BN872" s="31"/>
      <c r="BO872" s="31"/>
      <c r="BP872" s="31"/>
      <c r="BQ872" s="31"/>
      <c r="BR872" s="31"/>
      <c r="BS872" s="31"/>
      <c r="BT872" s="31"/>
    </row>
    <row r="873">
      <c r="A873" s="118"/>
      <c r="B873" s="61"/>
      <c r="C873" s="71"/>
      <c r="D873" s="71"/>
      <c r="E873" s="82"/>
      <c r="F873" s="82"/>
      <c r="G873" s="71"/>
      <c r="H873" s="71"/>
      <c r="I873" s="82"/>
      <c r="J873" s="71"/>
      <c r="K873" s="71"/>
      <c r="L873" s="71"/>
      <c r="M873" s="82"/>
      <c r="N873" s="84"/>
      <c r="O873" s="71"/>
      <c r="P873" s="61"/>
      <c r="Q873" s="61"/>
      <c r="R873" s="61"/>
      <c r="S873" s="61"/>
      <c r="T873" s="119"/>
      <c r="U873" s="61"/>
      <c r="V873" s="84"/>
      <c r="W873" s="84"/>
      <c r="X873" s="84"/>
      <c r="Y873" s="82"/>
      <c r="Z873" s="84"/>
      <c r="AA873" s="84"/>
      <c r="AB873" s="84"/>
      <c r="AC873" s="84"/>
      <c r="AD873" s="84"/>
      <c r="AE873" s="84"/>
      <c r="AF873" s="84"/>
      <c r="AG873" s="84"/>
      <c r="AH873" s="31"/>
      <c r="AI873" s="31"/>
      <c r="AJ873" s="31"/>
      <c r="AK873" s="31"/>
      <c r="AL873" s="31"/>
      <c r="AM873" s="84"/>
      <c r="AN873" s="82"/>
      <c r="AO873" s="71"/>
      <c r="AP873" s="71"/>
      <c r="AQ873" s="31"/>
      <c r="AR873" s="31"/>
      <c r="AS873" s="31"/>
      <c r="AT873" s="31"/>
      <c r="AU873" s="31"/>
      <c r="AV873" s="31"/>
      <c r="AW873" s="31"/>
      <c r="AX873" s="31"/>
      <c r="AY873" s="31"/>
      <c r="AZ873" s="31"/>
      <c r="BA873" s="33"/>
      <c r="BB873" s="33"/>
      <c r="BC873" s="31"/>
      <c r="BD873" s="31"/>
      <c r="BE873" s="31"/>
      <c r="BF873" s="31"/>
      <c r="BG873" s="31"/>
      <c r="BH873" s="31"/>
      <c r="BI873" s="31"/>
      <c r="BJ873" s="31"/>
      <c r="BK873" s="31"/>
      <c r="BL873" s="31"/>
      <c r="BM873" s="31"/>
      <c r="BN873" s="31"/>
      <c r="BO873" s="31"/>
      <c r="BP873" s="31"/>
      <c r="BQ873" s="31"/>
      <c r="BR873" s="31"/>
      <c r="BS873" s="31"/>
      <c r="BT873" s="31"/>
    </row>
    <row r="874">
      <c r="A874" s="118"/>
      <c r="B874" s="61"/>
      <c r="C874" s="71"/>
      <c r="D874" s="71"/>
      <c r="E874" s="82"/>
      <c r="F874" s="82"/>
      <c r="G874" s="71"/>
      <c r="H874" s="71"/>
      <c r="I874" s="82"/>
      <c r="J874" s="71"/>
      <c r="K874" s="71"/>
      <c r="L874" s="71"/>
      <c r="M874" s="82"/>
      <c r="N874" s="84"/>
      <c r="O874" s="71"/>
      <c r="P874" s="61"/>
      <c r="Q874" s="61"/>
      <c r="R874" s="61"/>
      <c r="S874" s="61"/>
      <c r="T874" s="119"/>
      <c r="U874" s="61"/>
      <c r="V874" s="84"/>
      <c r="W874" s="84"/>
      <c r="X874" s="84"/>
      <c r="Y874" s="82"/>
      <c r="Z874" s="84"/>
      <c r="AA874" s="84"/>
      <c r="AB874" s="84"/>
      <c r="AC874" s="84"/>
      <c r="AD874" s="84"/>
      <c r="AE874" s="84"/>
      <c r="AF874" s="84"/>
      <c r="AG874" s="84"/>
      <c r="AH874" s="31"/>
      <c r="AI874" s="31"/>
      <c r="AJ874" s="31"/>
      <c r="AK874" s="31"/>
      <c r="AL874" s="31"/>
      <c r="AM874" s="84"/>
      <c r="AN874" s="82"/>
      <c r="AO874" s="71"/>
      <c r="AP874" s="71"/>
      <c r="AQ874" s="31"/>
      <c r="AR874" s="31"/>
      <c r="AS874" s="31"/>
      <c r="AT874" s="31"/>
      <c r="AU874" s="31"/>
      <c r="AV874" s="31"/>
      <c r="AW874" s="31"/>
      <c r="AX874" s="31"/>
      <c r="AY874" s="31"/>
      <c r="AZ874" s="31"/>
      <c r="BA874" s="33"/>
      <c r="BB874" s="33"/>
      <c r="BC874" s="31"/>
      <c r="BD874" s="31"/>
      <c r="BE874" s="31"/>
      <c r="BF874" s="31"/>
      <c r="BG874" s="31"/>
      <c r="BH874" s="31"/>
      <c r="BI874" s="31"/>
      <c r="BJ874" s="31"/>
      <c r="BK874" s="31"/>
      <c r="BL874" s="31"/>
      <c r="BM874" s="31"/>
      <c r="BN874" s="31"/>
      <c r="BO874" s="31"/>
      <c r="BP874" s="31"/>
      <c r="BQ874" s="31"/>
      <c r="BR874" s="31"/>
      <c r="BS874" s="31"/>
      <c r="BT874" s="31"/>
    </row>
    <row r="875">
      <c r="A875" s="118"/>
      <c r="B875" s="61"/>
      <c r="C875" s="71"/>
      <c r="D875" s="71"/>
      <c r="E875" s="82"/>
      <c r="F875" s="82"/>
      <c r="G875" s="71"/>
      <c r="H875" s="71"/>
      <c r="I875" s="82"/>
      <c r="J875" s="71"/>
      <c r="K875" s="71"/>
      <c r="L875" s="71"/>
      <c r="M875" s="82"/>
      <c r="N875" s="84"/>
      <c r="O875" s="71"/>
      <c r="P875" s="61"/>
      <c r="Q875" s="61"/>
      <c r="R875" s="61"/>
      <c r="S875" s="61"/>
      <c r="T875" s="119"/>
      <c r="U875" s="61"/>
      <c r="V875" s="84"/>
      <c r="W875" s="84"/>
      <c r="X875" s="84"/>
      <c r="Y875" s="82"/>
      <c r="Z875" s="84"/>
      <c r="AA875" s="84"/>
      <c r="AB875" s="84"/>
      <c r="AC875" s="84"/>
      <c r="AD875" s="84"/>
      <c r="AE875" s="84"/>
      <c r="AF875" s="84"/>
      <c r="AG875" s="84"/>
      <c r="AH875" s="31"/>
      <c r="AI875" s="31"/>
      <c r="AJ875" s="31"/>
      <c r="AK875" s="31"/>
      <c r="AL875" s="31"/>
      <c r="AM875" s="84"/>
      <c r="AN875" s="82"/>
      <c r="AO875" s="71"/>
      <c r="AP875" s="71"/>
      <c r="AQ875" s="31"/>
      <c r="AR875" s="31"/>
      <c r="AS875" s="31"/>
      <c r="AT875" s="31"/>
      <c r="AU875" s="31"/>
      <c r="AV875" s="31"/>
      <c r="AW875" s="31"/>
      <c r="AX875" s="31"/>
      <c r="AY875" s="31"/>
      <c r="AZ875" s="31"/>
      <c r="BA875" s="33"/>
      <c r="BB875" s="33"/>
      <c r="BC875" s="31"/>
      <c r="BD875" s="31"/>
      <c r="BE875" s="31"/>
      <c r="BF875" s="31"/>
      <c r="BG875" s="31"/>
      <c r="BH875" s="31"/>
      <c r="BI875" s="31"/>
      <c r="BJ875" s="31"/>
      <c r="BK875" s="31"/>
      <c r="BL875" s="31"/>
      <c r="BM875" s="31"/>
      <c r="BN875" s="31"/>
      <c r="BO875" s="31"/>
      <c r="BP875" s="31"/>
      <c r="BQ875" s="31"/>
      <c r="BR875" s="31"/>
      <c r="BS875" s="31"/>
      <c r="BT875" s="31"/>
    </row>
    <row r="876">
      <c r="A876" s="118"/>
      <c r="B876" s="61"/>
      <c r="C876" s="71"/>
      <c r="D876" s="71"/>
      <c r="E876" s="82"/>
      <c r="F876" s="82"/>
      <c r="G876" s="71"/>
      <c r="H876" s="71"/>
      <c r="I876" s="82"/>
      <c r="J876" s="71"/>
      <c r="K876" s="71"/>
      <c r="L876" s="71"/>
      <c r="M876" s="82"/>
      <c r="N876" s="84"/>
      <c r="O876" s="71"/>
      <c r="P876" s="61"/>
      <c r="Q876" s="61"/>
      <c r="R876" s="61"/>
      <c r="S876" s="61"/>
      <c r="T876" s="119"/>
      <c r="U876" s="61"/>
      <c r="V876" s="84"/>
      <c r="W876" s="84"/>
      <c r="X876" s="84"/>
      <c r="Y876" s="82"/>
      <c r="Z876" s="84"/>
      <c r="AA876" s="84"/>
      <c r="AB876" s="84"/>
      <c r="AC876" s="84"/>
      <c r="AD876" s="84"/>
      <c r="AE876" s="84"/>
      <c r="AF876" s="84"/>
      <c r="AG876" s="84"/>
      <c r="AH876" s="31"/>
      <c r="AI876" s="31"/>
      <c r="AJ876" s="31"/>
      <c r="AK876" s="31"/>
      <c r="AL876" s="31"/>
      <c r="AM876" s="84"/>
      <c r="AN876" s="82"/>
      <c r="AO876" s="71"/>
      <c r="AP876" s="71"/>
      <c r="AQ876" s="31"/>
      <c r="AR876" s="31"/>
      <c r="AS876" s="31"/>
      <c r="AT876" s="31"/>
      <c r="AU876" s="31"/>
      <c r="AV876" s="31"/>
      <c r="AW876" s="31"/>
      <c r="AX876" s="31"/>
      <c r="AY876" s="31"/>
      <c r="AZ876" s="31"/>
      <c r="BA876" s="33"/>
      <c r="BB876" s="33"/>
      <c r="BC876" s="31"/>
      <c r="BD876" s="31"/>
      <c r="BE876" s="31"/>
      <c r="BF876" s="31"/>
      <c r="BG876" s="31"/>
      <c r="BH876" s="31"/>
      <c r="BI876" s="31"/>
      <c r="BJ876" s="31"/>
      <c r="BK876" s="31"/>
      <c r="BL876" s="31"/>
      <c r="BM876" s="31"/>
      <c r="BN876" s="31"/>
      <c r="BO876" s="31"/>
      <c r="BP876" s="31"/>
      <c r="BQ876" s="31"/>
      <c r="BR876" s="31"/>
      <c r="BS876" s="31"/>
      <c r="BT876" s="31"/>
    </row>
    <row r="877">
      <c r="A877" s="118"/>
      <c r="B877" s="61"/>
      <c r="C877" s="71"/>
      <c r="D877" s="71"/>
      <c r="E877" s="82"/>
      <c r="F877" s="82"/>
      <c r="G877" s="71"/>
      <c r="H877" s="71"/>
      <c r="I877" s="82"/>
      <c r="J877" s="71"/>
      <c r="K877" s="71"/>
      <c r="L877" s="71"/>
      <c r="M877" s="82"/>
      <c r="N877" s="84"/>
      <c r="O877" s="71"/>
      <c r="P877" s="61"/>
      <c r="Q877" s="61"/>
      <c r="R877" s="61"/>
      <c r="S877" s="61"/>
      <c r="T877" s="119"/>
      <c r="U877" s="61"/>
      <c r="V877" s="84"/>
      <c r="W877" s="84"/>
      <c r="X877" s="84"/>
      <c r="Y877" s="82"/>
      <c r="Z877" s="84"/>
      <c r="AA877" s="84"/>
      <c r="AB877" s="84"/>
      <c r="AC877" s="84"/>
      <c r="AD877" s="84"/>
      <c r="AE877" s="84"/>
      <c r="AF877" s="84"/>
      <c r="AG877" s="84"/>
      <c r="AH877" s="31"/>
      <c r="AI877" s="31"/>
      <c r="AJ877" s="31"/>
      <c r="AK877" s="31"/>
      <c r="AL877" s="31"/>
      <c r="AM877" s="84"/>
      <c r="AN877" s="82"/>
      <c r="AO877" s="71"/>
      <c r="AP877" s="71"/>
      <c r="AQ877" s="31"/>
      <c r="AR877" s="31"/>
      <c r="AS877" s="31"/>
      <c r="AT877" s="31"/>
      <c r="AU877" s="31"/>
      <c r="AV877" s="31"/>
      <c r="AW877" s="31"/>
      <c r="AX877" s="31"/>
      <c r="AY877" s="31"/>
      <c r="AZ877" s="31"/>
      <c r="BA877" s="33"/>
      <c r="BB877" s="33"/>
      <c r="BC877" s="31"/>
      <c r="BD877" s="31"/>
      <c r="BE877" s="31"/>
      <c r="BF877" s="31"/>
      <c r="BG877" s="31"/>
      <c r="BH877" s="31"/>
      <c r="BI877" s="31"/>
      <c r="BJ877" s="31"/>
      <c r="BK877" s="31"/>
      <c r="BL877" s="31"/>
      <c r="BM877" s="31"/>
      <c r="BN877" s="31"/>
      <c r="BO877" s="31"/>
      <c r="BP877" s="31"/>
      <c r="BQ877" s="31"/>
      <c r="BR877" s="31"/>
      <c r="BS877" s="31"/>
      <c r="BT877" s="31"/>
    </row>
    <row r="878">
      <c r="A878" s="118"/>
      <c r="B878" s="61"/>
      <c r="C878" s="71"/>
      <c r="D878" s="71"/>
      <c r="E878" s="82"/>
      <c r="F878" s="82"/>
      <c r="G878" s="71"/>
      <c r="H878" s="71"/>
      <c r="I878" s="82"/>
      <c r="J878" s="71"/>
      <c r="K878" s="71"/>
      <c r="L878" s="71"/>
      <c r="M878" s="82"/>
      <c r="N878" s="84"/>
      <c r="O878" s="71"/>
      <c r="P878" s="61"/>
      <c r="Q878" s="61"/>
      <c r="R878" s="61"/>
      <c r="S878" s="61"/>
      <c r="T878" s="119"/>
      <c r="U878" s="61"/>
      <c r="V878" s="84"/>
      <c r="W878" s="84"/>
      <c r="X878" s="84"/>
      <c r="Y878" s="82"/>
      <c r="Z878" s="84"/>
      <c r="AA878" s="84"/>
      <c r="AB878" s="84"/>
      <c r="AC878" s="84"/>
      <c r="AD878" s="84"/>
      <c r="AE878" s="84"/>
      <c r="AF878" s="84"/>
      <c r="AG878" s="84"/>
      <c r="AH878" s="31"/>
      <c r="AI878" s="31"/>
      <c r="AJ878" s="31"/>
      <c r="AK878" s="31"/>
      <c r="AL878" s="31"/>
      <c r="AM878" s="84"/>
      <c r="AN878" s="82"/>
      <c r="AO878" s="71"/>
      <c r="AP878" s="71"/>
      <c r="AQ878" s="31"/>
      <c r="AR878" s="31"/>
      <c r="AS878" s="31"/>
      <c r="AT878" s="31"/>
      <c r="AU878" s="31"/>
      <c r="AV878" s="31"/>
      <c r="AW878" s="31"/>
      <c r="AX878" s="31"/>
      <c r="AY878" s="31"/>
      <c r="AZ878" s="31"/>
      <c r="BA878" s="33"/>
      <c r="BB878" s="33"/>
      <c r="BC878" s="31"/>
      <c r="BD878" s="31"/>
      <c r="BE878" s="31"/>
      <c r="BF878" s="31"/>
      <c r="BG878" s="31"/>
      <c r="BH878" s="31"/>
      <c r="BI878" s="31"/>
      <c r="BJ878" s="31"/>
      <c r="BK878" s="31"/>
      <c r="BL878" s="31"/>
      <c r="BM878" s="31"/>
      <c r="BN878" s="31"/>
      <c r="BO878" s="31"/>
      <c r="BP878" s="31"/>
      <c r="BQ878" s="31"/>
      <c r="BR878" s="31"/>
      <c r="BS878" s="31"/>
      <c r="BT878" s="31"/>
    </row>
    <row r="879">
      <c r="A879" s="118"/>
      <c r="B879" s="61"/>
      <c r="C879" s="71"/>
      <c r="D879" s="71"/>
      <c r="E879" s="82"/>
      <c r="F879" s="82"/>
      <c r="G879" s="71"/>
      <c r="H879" s="71"/>
      <c r="I879" s="82"/>
      <c r="J879" s="71"/>
      <c r="K879" s="71"/>
      <c r="L879" s="71"/>
      <c r="M879" s="82"/>
      <c r="N879" s="84"/>
      <c r="O879" s="71"/>
      <c r="P879" s="61"/>
      <c r="Q879" s="61"/>
      <c r="R879" s="61"/>
      <c r="S879" s="61"/>
      <c r="T879" s="119"/>
      <c r="U879" s="61"/>
      <c r="V879" s="84"/>
      <c r="W879" s="84"/>
      <c r="X879" s="84"/>
      <c r="Y879" s="82"/>
      <c r="Z879" s="84"/>
      <c r="AA879" s="84"/>
      <c r="AB879" s="84"/>
      <c r="AC879" s="84"/>
      <c r="AD879" s="84"/>
      <c r="AE879" s="84"/>
      <c r="AF879" s="84"/>
      <c r="AG879" s="84"/>
      <c r="AH879" s="31"/>
      <c r="AI879" s="31"/>
      <c r="AJ879" s="31"/>
      <c r="AK879" s="31"/>
      <c r="AL879" s="31"/>
      <c r="AM879" s="84"/>
      <c r="AN879" s="82"/>
      <c r="AO879" s="71"/>
      <c r="AP879" s="71"/>
      <c r="AQ879" s="31"/>
      <c r="AR879" s="31"/>
      <c r="AS879" s="31"/>
      <c r="AT879" s="31"/>
      <c r="AU879" s="31"/>
      <c r="AV879" s="31"/>
      <c r="AW879" s="31"/>
      <c r="AX879" s="31"/>
      <c r="AY879" s="31"/>
      <c r="AZ879" s="31"/>
      <c r="BA879" s="33"/>
      <c r="BB879" s="33"/>
      <c r="BC879" s="31"/>
      <c r="BD879" s="31"/>
      <c r="BE879" s="31"/>
      <c r="BF879" s="31"/>
      <c r="BG879" s="31"/>
      <c r="BH879" s="31"/>
      <c r="BI879" s="31"/>
      <c r="BJ879" s="31"/>
      <c r="BK879" s="31"/>
      <c r="BL879" s="31"/>
      <c r="BM879" s="31"/>
      <c r="BN879" s="31"/>
      <c r="BO879" s="31"/>
      <c r="BP879" s="31"/>
      <c r="BQ879" s="31"/>
      <c r="BR879" s="31"/>
      <c r="BS879" s="31"/>
      <c r="BT879" s="31"/>
    </row>
    <row r="880">
      <c r="A880" s="118"/>
      <c r="B880" s="61"/>
      <c r="C880" s="71"/>
      <c r="D880" s="71"/>
      <c r="E880" s="82"/>
      <c r="F880" s="82"/>
      <c r="G880" s="71"/>
      <c r="H880" s="71"/>
      <c r="I880" s="82"/>
      <c r="J880" s="71"/>
      <c r="K880" s="71"/>
      <c r="L880" s="71"/>
      <c r="M880" s="82"/>
      <c r="N880" s="84"/>
      <c r="O880" s="71"/>
      <c r="P880" s="61"/>
      <c r="Q880" s="61"/>
      <c r="R880" s="61"/>
      <c r="S880" s="61"/>
      <c r="T880" s="119"/>
      <c r="U880" s="61"/>
      <c r="V880" s="84"/>
      <c r="W880" s="84"/>
      <c r="X880" s="84"/>
      <c r="Y880" s="82"/>
      <c r="Z880" s="84"/>
      <c r="AA880" s="84"/>
      <c r="AB880" s="84"/>
      <c r="AC880" s="84"/>
      <c r="AD880" s="84"/>
      <c r="AE880" s="84"/>
      <c r="AF880" s="84"/>
      <c r="AG880" s="84"/>
      <c r="AH880" s="31"/>
      <c r="AI880" s="31"/>
      <c r="AJ880" s="31"/>
      <c r="AK880" s="31"/>
      <c r="AL880" s="31"/>
      <c r="AM880" s="84"/>
      <c r="AN880" s="82"/>
      <c r="AO880" s="71"/>
      <c r="AP880" s="71"/>
      <c r="AQ880" s="31"/>
      <c r="AR880" s="31"/>
      <c r="AS880" s="31"/>
      <c r="AT880" s="31"/>
      <c r="AU880" s="31"/>
      <c r="AV880" s="31"/>
      <c r="AW880" s="31"/>
      <c r="AX880" s="31"/>
      <c r="AY880" s="31"/>
      <c r="AZ880" s="31"/>
      <c r="BA880" s="33"/>
      <c r="BB880" s="33"/>
      <c r="BC880" s="31"/>
      <c r="BD880" s="31"/>
      <c r="BE880" s="31"/>
      <c r="BF880" s="31"/>
      <c r="BG880" s="31"/>
      <c r="BH880" s="31"/>
      <c r="BI880" s="31"/>
      <c r="BJ880" s="31"/>
      <c r="BK880" s="31"/>
      <c r="BL880" s="31"/>
      <c r="BM880" s="31"/>
      <c r="BN880" s="31"/>
      <c r="BO880" s="31"/>
      <c r="BP880" s="31"/>
      <c r="BQ880" s="31"/>
      <c r="BR880" s="31"/>
      <c r="BS880" s="31"/>
      <c r="BT880" s="31"/>
    </row>
    <row r="881">
      <c r="A881" s="118"/>
      <c r="B881" s="61"/>
      <c r="C881" s="71"/>
      <c r="D881" s="71"/>
      <c r="E881" s="82"/>
      <c r="F881" s="82"/>
      <c r="G881" s="71"/>
      <c r="H881" s="71"/>
      <c r="I881" s="82"/>
      <c r="J881" s="71"/>
      <c r="K881" s="71"/>
      <c r="L881" s="71"/>
      <c r="M881" s="82"/>
      <c r="N881" s="84"/>
      <c r="O881" s="71"/>
      <c r="P881" s="61"/>
      <c r="Q881" s="61"/>
      <c r="R881" s="61"/>
      <c r="S881" s="61"/>
      <c r="T881" s="119"/>
      <c r="U881" s="61"/>
      <c r="V881" s="84"/>
      <c r="W881" s="84"/>
      <c r="X881" s="84"/>
      <c r="Y881" s="82"/>
      <c r="Z881" s="84"/>
      <c r="AA881" s="84"/>
      <c r="AB881" s="84"/>
      <c r="AC881" s="84"/>
      <c r="AD881" s="84"/>
      <c r="AE881" s="84"/>
      <c r="AF881" s="84"/>
      <c r="AG881" s="84"/>
      <c r="AH881" s="31"/>
      <c r="AI881" s="31"/>
      <c r="AJ881" s="31"/>
      <c r="AK881" s="31"/>
      <c r="AL881" s="31"/>
      <c r="AM881" s="84"/>
      <c r="AN881" s="82"/>
      <c r="AO881" s="71"/>
      <c r="AP881" s="71"/>
      <c r="AQ881" s="31"/>
      <c r="AR881" s="31"/>
      <c r="AS881" s="31"/>
      <c r="AT881" s="31"/>
      <c r="AU881" s="31"/>
      <c r="AV881" s="31"/>
      <c r="AW881" s="31"/>
      <c r="AX881" s="31"/>
      <c r="AY881" s="31"/>
      <c r="AZ881" s="31"/>
      <c r="BA881" s="33"/>
      <c r="BB881" s="33"/>
      <c r="BC881" s="31"/>
      <c r="BD881" s="31"/>
      <c r="BE881" s="31"/>
      <c r="BF881" s="31"/>
      <c r="BG881" s="31"/>
      <c r="BH881" s="31"/>
      <c r="BI881" s="31"/>
      <c r="BJ881" s="31"/>
      <c r="BK881" s="31"/>
      <c r="BL881" s="31"/>
      <c r="BM881" s="31"/>
      <c r="BN881" s="31"/>
      <c r="BO881" s="31"/>
      <c r="BP881" s="31"/>
      <c r="BQ881" s="31"/>
      <c r="BR881" s="31"/>
      <c r="BS881" s="31"/>
      <c r="BT881" s="31"/>
    </row>
    <row r="882">
      <c r="A882" s="118"/>
      <c r="B882" s="61"/>
      <c r="C882" s="71"/>
      <c r="D882" s="71"/>
      <c r="E882" s="82"/>
      <c r="F882" s="82"/>
      <c r="G882" s="71"/>
      <c r="H882" s="71"/>
      <c r="I882" s="82"/>
      <c r="J882" s="71"/>
      <c r="K882" s="71"/>
      <c r="L882" s="71"/>
      <c r="M882" s="82"/>
      <c r="N882" s="84"/>
      <c r="O882" s="71"/>
      <c r="P882" s="61"/>
      <c r="Q882" s="61"/>
      <c r="R882" s="61"/>
      <c r="S882" s="61"/>
      <c r="T882" s="119"/>
      <c r="U882" s="61"/>
      <c r="V882" s="84"/>
      <c r="W882" s="84"/>
      <c r="X882" s="84"/>
      <c r="Y882" s="82"/>
      <c r="Z882" s="84"/>
      <c r="AA882" s="84"/>
      <c r="AB882" s="84"/>
      <c r="AC882" s="84"/>
      <c r="AD882" s="84"/>
      <c r="AE882" s="84"/>
      <c r="AF882" s="84"/>
      <c r="AG882" s="84"/>
      <c r="AH882" s="31"/>
      <c r="AI882" s="31"/>
      <c r="AJ882" s="31"/>
      <c r="AK882" s="31"/>
      <c r="AL882" s="31"/>
      <c r="AM882" s="84"/>
      <c r="AN882" s="82"/>
      <c r="AO882" s="71"/>
      <c r="AP882" s="71"/>
      <c r="AQ882" s="31"/>
      <c r="AR882" s="31"/>
      <c r="AS882" s="31"/>
      <c r="AT882" s="31"/>
      <c r="AU882" s="31"/>
      <c r="AV882" s="31"/>
      <c r="AW882" s="31"/>
      <c r="AX882" s="31"/>
      <c r="AY882" s="31"/>
      <c r="AZ882" s="31"/>
      <c r="BA882" s="33"/>
      <c r="BB882" s="33"/>
      <c r="BC882" s="31"/>
      <c r="BD882" s="31"/>
      <c r="BE882" s="31"/>
      <c r="BF882" s="31"/>
      <c r="BG882" s="31"/>
      <c r="BH882" s="31"/>
      <c r="BI882" s="31"/>
      <c r="BJ882" s="31"/>
      <c r="BK882" s="31"/>
      <c r="BL882" s="31"/>
      <c r="BM882" s="31"/>
      <c r="BN882" s="31"/>
      <c r="BO882" s="31"/>
      <c r="BP882" s="31"/>
      <c r="BQ882" s="31"/>
      <c r="BR882" s="31"/>
      <c r="BS882" s="31"/>
      <c r="BT882" s="31"/>
    </row>
    <row r="883">
      <c r="A883" s="118"/>
      <c r="B883" s="61"/>
      <c r="C883" s="71"/>
      <c r="D883" s="71"/>
      <c r="E883" s="82"/>
      <c r="F883" s="82"/>
      <c r="G883" s="71"/>
      <c r="H883" s="71"/>
      <c r="I883" s="82"/>
      <c r="J883" s="71"/>
      <c r="K883" s="71"/>
      <c r="L883" s="71"/>
      <c r="M883" s="82"/>
      <c r="N883" s="84"/>
      <c r="O883" s="71"/>
      <c r="P883" s="61"/>
      <c r="Q883" s="61"/>
      <c r="R883" s="61"/>
      <c r="S883" s="61"/>
      <c r="T883" s="119"/>
      <c r="U883" s="61"/>
      <c r="V883" s="84"/>
      <c r="W883" s="84"/>
      <c r="X883" s="84"/>
      <c r="Y883" s="82"/>
      <c r="Z883" s="84"/>
      <c r="AA883" s="84"/>
      <c r="AB883" s="84"/>
      <c r="AC883" s="84"/>
      <c r="AD883" s="84"/>
      <c r="AE883" s="84"/>
      <c r="AF883" s="84"/>
      <c r="AG883" s="84"/>
      <c r="AH883" s="31"/>
      <c r="AI883" s="31"/>
      <c r="AJ883" s="31"/>
      <c r="AK883" s="31"/>
      <c r="AL883" s="31"/>
      <c r="AM883" s="84"/>
      <c r="AN883" s="82"/>
      <c r="AO883" s="71"/>
      <c r="AP883" s="71"/>
      <c r="AQ883" s="31"/>
      <c r="AR883" s="31"/>
      <c r="AS883" s="31"/>
      <c r="AT883" s="31"/>
      <c r="AU883" s="31"/>
      <c r="AV883" s="31"/>
      <c r="AW883" s="31"/>
      <c r="AX883" s="31"/>
      <c r="AY883" s="31"/>
      <c r="AZ883" s="31"/>
      <c r="BA883" s="33"/>
      <c r="BB883" s="33"/>
      <c r="BC883" s="31"/>
      <c r="BD883" s="31"/>
      <c r="BE883" s="31"/>
      <c r="BF883" s="31"/>
      <c r="BG883" s="31"/>
      <c r="BH883" s="31"/>
      <c r="BI883" s="31"/>
      <c r="BJ883" s="31"/>
      <c r="BK883" s="31"/>
      <c r="BL883" s="31"/>
      <c r="BM883" s="31"/>
      <c r="BN883" s="31"/>
      <c r="BO883" s="31"/>
      <c r="BP883" s="31"/>
      <c r="BQ883" s="31"/>
      <c r="BR883" s="31"/>
      <c r="BS883" s="31"/>
      <c r="BT883" s="31"/>
    </row>
    <row r="884">
      <c r="A884" s="118"/>
      <c r="B884" s="61"/>
      <c r="C884" s="71"/>
      <c r="D884" s="71"/>
      <c r="E884" s="82"/>
      <c r="F884" s="82"/>
      <c r="G884" s="71"/>
      <c r="H884" s="71"/>
      <c r="I884" s="82"/>
      <c r="J884" s="71"/>
      <c r="K884" s="71"/>
      <c r="L884" s="71"/>
      <c r="M884" s="82"/>
      <c r="N884" s="84"/>
      <c r="O884" s="71"/>
      <c r="P884" s="61"/>
      <c r="Q884" s="61"/>
      <c r="R884" s="61"/>
      <c r="S884" s="61"/>
      <c r="T884" s="119"/>
      <c r="U884" s="61"/>
      <c r="V884" s="84"/>
      <c r="W884" s="84"/>
      <c r="X884" s="84"/>
      <c r="Y884" s="82"/>
      <c r="Z884" s="84"/>
      <c r="AA884" s="84"/>
      <c r="AB884" s="84"/>
      <c r="AC884" s="84"/>
      <c r="AD884" s="84"/>
      <c r="AE884" s="84"/>
      <c r="AF884" s="84"/>
      <c r="AG884" s="84"/>
      <c r="AH884" s="31"/>
      <c r="AI884" s="31"/>
      <c r="AJ884" s="31"/>
      <c r="AK884" s="31"/>
      <c r="AL884" s="31"/>
      <c r="AM884" s="84"/>
      <c r="AN884" s="82"/>
      <c r="AO884" s="71"/>
      <c r="AP884" s="71"/>
      <c r="AQ884" s="31"/>
      <c r="AR884" s="31"/>
      <c r="AS884" s="31"/>
      <c r="AT884" s="31"/>
      <c r="AU884" s="31"/>
      <c r="AV884" s="31"/>
      <c r="AW884" s="31"/>
      <c r="AX884" s="31"/>
      <c r="AY884" s="31"/>
      <c r="AZ884" s="31"/>
      <c r="BA884" s="33"/>
      <c r="BB884" s="33"/>
      <c r="BC884" s="31"/>
      <c r="BD884" s="31"/>
      <c r="BE884" s="31"/>
      <c r="BF884" s="31"/>
      <c r="BG884" s="31"/>
      <c r="BH884" s="31"/>
      <c r="BI884" s="31"/>
      <c r="BJ884" s="31"/>
      <c r="BK884" s="31"/>
      <c r="BL884" s="31"/>
      <c r="BM884" s="31"/>
      <c r="BN884" s="31"/>
      <c r="BO884" s="31"/>
      <c r="BP884" s="31"/>
      <c r="BQ884" s="31"/>
      <c r="BR884" s="31"/>
      <c r="BS884" s="31"/>
      <c r="BT884" s="31"/>
    </row>
    <row r="885">
      <c r="A885" s="118"/>
      <c r="B885" s="61"/>
      <c r="C885" s="71"/>
      <c r="D885" s="71"/>
      <c r="E885" s="82"/>
      <c r="F885" s="82"/>
      <c r="G885" s="71"/>
      <c r="H885" s="71"/>
      <c r="I885" s="82"/>
      <c r="J885" s="71"/>
      <c r="K885" s="71"/>
      <c r="L885" s="71"/>
      <c r="M885" s="82"/>
      <c r="N885" s="84"/>
      <c r="O885" s="71"/>
      <c r="P885" s="61"/>
      <c r="Q885" s="61"/>
      <c r="R885" s="61"/>
      <c r="S885" s="61"/>
      <c r="T885" s="119"/>
      <c r="U885" s="61"/>
      <c r="V885" s="84"/>
      <c r="W885" s="84"/>
      <c r="X885" s="84"/>
      <c r="Y885" s="82"/>
      <c r="Z885" s="84"/>
      <c r="AA885" s="84"/>
      <c r="AB885" s="84"/>
      <c r="AC885" s="84"/>
      <c r="AD885" s="84"/>
      <c r="AE885" s="84"/>
      <c r="AF885" s="84"/>
      <c r="AG885" s="84"/>
      <c r="AH885" s="31"/>
      <c r="AI885" s="31"/>
      <c r="AJ885" s="31"/>
      <c r="AK885" s="31"/>
      <c r="AL885" s="31"/>
      <c r="AM885" s="84"/>
      <c r="AN885" s="82"/>
      <c r="AO885" s="71"/>
      <c r="AP885" s="71"/>
      <c r="AQ885" s="31"/>
      <c r="AR885" s="31"/>
      <c r="AS885" s="31"/>
      <c r="AT885" s="31"/>
      <c r="AU885" s="31"/>
      <c r="AV885" s="31"/>
      <c r="AW885" s="31"/>
      <c r="AX885" s="31"/>
      <c r="AY885" s="31"/>
      <c r="AZ885" s="31"/>
      <c r="BA885" s="33"/>
      <c r="BB885" s="33"/>
      <c r="BC885" s="31"/>
      <c r="BD885" s="31"/>
      <c r="BE885" s="31"/>
      <c r="BF885" s="31"/>
      <c r="BG885" s="31"/>
      <c r="BH885" s="31"/>
      <c r="BI885" s="31"/>
      <c r="BJ885" s="31"/>
      <c r="BK885" s="31"/>
      <c r="BL885" s="31"/>
      <c r="BM885" s="31"/>
      <c r="BN885" s="31"/>
      <c r="BO885" s="31"/>
      <c r="BP885" s="31"/>
      <c r="BQ885" s="31"/>
      <c r="BR885" s="31"/>
      <c r="BS885" s="31"/>
      <c r="BT885" s="31"/>
    </row>
    <row r="886">
      <c r="A886" s="118"/>
      <c r="B886" s="61"/>
      <c r="C886" s="71"/>
      <c r="D886" s="71"/>
      <c r="E886" s="82"/>
      <c r="F886" s="82"/>
      <c r="G886" s="71"/>
      <c r="H886" s="71"/>
      <c r="I886" s="82"/>
      <c r="J886" s="71"/>
      <c r="K886" s="71"/>
      <c r="L886" s="71"/>
      <c r="M886" s="82"/>
      <c r="N886" s="84"/>
      <c r="O886" s="71"/>
      <c r="P886" s="61"/>
      <c r="Q886" s="61"/>
      <c r="R886" s="61"/>
      <c r="S886" s="61"/>
      <c r="T886" s="119"/>
      <c r="U886" s="61"/>
      <c r="V886" s="84"/>
      <c r="W886" s="84"/>
      <c r="X886" s="84"/>
      <c r="Y886" s="82"/>
      <c r="Z886" s="84"/>
      <c r="AA886" s="84"/>
      <c r="AB886" s="84"/>
      <c r="AC886" s="84"/>
      <c r="AD886" s="84"/>
      <c r="AE886" s="84"/>
      <c r="AF886" s="84"/>
      <c r="AG886" s="84"/>
      <c r="AH886" s="31"/>
      <c r="AI886" s="31"/>
      <c r="AJ886" s="31"/>
      <c r="AK886" s="31"/>
      <c r="AL886" s="31"/>
      <c r="AM886" s="84"/>
      <c r="AN886" s="82"/>
      <c r="AO886" s="71"/>
      <c r="AP886" s="71"/>
      <c r="AQ886" s="31"/>
      <c r="AR886" s="31"/>
      <c r="AS886" s="31"/>
      <c r="AT886" s="31"/>
      <c r="AU886" s="31"/>
      <c r="AV886" s="31"/>
      <c r="AW886" s="31"/>
      <c r="AX886" s="31"/>
      <c r="AY886" s="31"/>
      <c r="AZ886" s="31"/>
      <c r="BA886" s="33"/>
      <c r="BB886" s="33"/>
      <c r="BC886" s="31"/>
      <c r="BD886" s="31"/>
      <c r="BE886" s="31"/>
      <c r="BF886" s="31"/>
      <c r="BG886" s="31"/>
      <c r="BH886" s="31"/>
      <c r="BI886" s="31"/>
      <c r="BJ886" s="31"/>
      <c r="BK886" s="31"/>
      <c r="BL886" s="31"/>
      <c r="BM886" s="31"/>
      <c r="BN886" s="31"/>
      <c r="BO886" s="31"/>
      <c r="BP886" s="31"/>
      <c r="BQ886" s="31"/>
      <c r="BR886" s="31"/>
      <c r="BS886" s="31"/>
      <c r="BT886" s="31"/>
    </row>
    <row r="887">
      <c r="A887" s="118"/>
      <c r="B887" s="61"/>
      <c r="C887" s="71"/>
      <c r="D887" s="71"/>
      <c r="E887" s="82"/>
      <c r="F887" s="82"/>
      <c r="G887" s="71"/>
      <c r="H887" s="71"/>
      <c r="I887" s="82"/>
      <c r="J887" s="71"/>
      <c r="K887" s="71"/>
      <c r="L887" s="71"/>
      <c r="M887" s="82"/>
      <c r="N887" s="84"/>
      <c r="O887" s="71"/>
      <c r="P887" s="61"/>
      <c r="Q887" s="61"/>
      <c r="R887" s="61"/>
      <c r="S887" s="61"/>
      <c r="T887" s="119"/>
      <c r="U887" s="61"/>
      <c r="V887" s="84"/>
      <c r="W887" s="84"/>
      <c r="X887" s="84"/>
      <c r="Y887" s="82"/>
      <c r="Z887" s="84"/>
      <c r="AA887" s="84"/>
      <c r="AB887" s="84"/>
      <c r="AC887" s="84"/>
      <c r="AD887" s="84"/>
      <c r="AE887" s="84"/>
      <c r="AF887" s="84"/>
      <c r="AG887" s="84"/>
      <c r="AH887" s="31"/>
      <c r="AI887" s="31"/>
      <c r="AJ887" s="31"/>
      <c r="AK887" s="31"/>
      <c r="AL887" s="31"/>
      <c r="AM887" s="84"/>
      <c r="AN887" s="82"/>
      <c r="AO887" s="71"/>
      <c r="AP887" s="71"/>
      <c r="AQ887" s="31"/>
      <c r="AR887" s="31"/>
      <c r="AS887" s="31"/>
      <c r="AT887" s="31"/>
      <c r="AU887" s="31"/>
      <c r="AV887" s="31"/>
      <c r="AW887" s="31"/>
      <c r="AX887" s="31"/>
      <c r="AY887" s="31"/>
      <c r="AZ887" s="31"/>
      <c r="BA887" s="33"/>
      <c r="BB887" s="33"/>
      <c r="BC887" s="31"/>
      <c r="BD887" s="31"/>
      <c r="BE887" s="31"/>
      <c r="BF887" s="31"/>
      <c r="BG887" s="31"/>
      <c r="BH887" s="31"/>
      <c r="BI887" s="31"/>
      <c r="BJ887" s="31"/>
      <c r="BK887" s="31"/>
      <c r="BL887" s="31"/>
      <c r="BM887" s="31"/>
      <c r="BN887" s="31"/>
      <c r="BO887" s="31"/>
      <c r="BP887" s="31"/>
      <c r="BQ887" s="31"/>
      <c r="BR887" s="31"/>
      <c r="BS887" s="31"/>
      <c r="BT887" s="31"/>
    </row>
    <row r="888">
      <c r="A888" s="118"/>
      <c r="B888" s="61"/>
      <c r="C888" s="71"/>
      <c r="D888" s="71"/>
      <c r="E888" s="82"/>
      <c r="F888" s="82"/>
      <c r="G888" s="71"/>
      <c r="H888" s="71"/>
      <c r="I888" s="82"/>
      <c r="J888" s="71"/>
      <c r="K888" s="71"/>
      <c r="L888" s="71"/>
      <c r="M888" s="82"/>
      <c r="N888" s="84"/>
      <c r="O888" s="71"/>
      <c r="P888" s="61"/>
      <c r="Q888" s="61"/>
      <c r="R888" s="61"/>
      <c r="S888" s="61"/>
      <c r="T888" s="119"/>
      <c r="U888" s="61"/>
      <c r="V888" s="84"/>
      <c r="W888" s="84"/>
      <c r="X888" s="84"/>
      <c r="Y888" s="82"/>
      <c r="Z888" s="84"/>
      <c r="AA888" s="84"/>
      <c r="AB888" s="84"/>
      <c r="AC888" s="84"/>
      <c r="AD888" s="84"/>
      <c r="AE888" s="84"/>
      <c r="AF888" s="84"/>
      <c r="AG888" s="84"/>
      <c r="AH888" s="31"/>
      <c r="AI888" s="31"/>
      <c r="AJ888" s="31"/>
      <c r="AK888" s="31"/>
      <c r="AL888" s="31"/>
      <c r="AM888" s="84"/>
      <c r="AN888" s="82"/>
      <c r="AO888" s="71"/>
      <c r="AP888" s="71"/>
      <c r="AQ888" s="31"/>
      <c r="AR888" s="31"/>
      <c r="AS888" s="31"/>
      <c r="AT888" s="31"/>
      <c r="AU888" s="31"/>
      <c r="AV888" s="31"/>
      <c r="AW888" s="31"/>
      <c r="AX888" s="31"/>
      <c r="AY888" s="31"/>
      <c r="AZ888" s="31"/>
      <c r="BA888" s="33"/>
      <c r="BB888" s="33"/>
      <c r="BC888" s="31"/>
      <c r="BD888" s="31"/>
      <c r="BE888" s="31"/>
      <c r="BF888" s="31"/>
      <c r="BG888" s="31"/>
      <c r="BH888" s="31"/>
      <c r="BI888" s="31"/>
      <c r="BJ888" s="31"/>
      <c r="BK888" s="31"/>
      <c r="BL888" s="31"/>
      <c r="BM888" s="31"/>
      <c r="BN888" s="31"/>
      <c r="BO888" s="31"/>
      <c r="BP888" s="31"/>
      <c r="BQ888" s="31"/>
      <c r="BR888" s="31"/>
      <c r="BS888" s="31"/>
      <c r="BT888" s="31"/>
    </row>
    <row r="889">
      <c r="A889" s="118"/>
      <c r="B889" s="61"/>
      <c r="C889" s="71"/>
      <c r="D889" s="71"/>
      <c r="E889" s="82"/>
      <c r="F889" s="82"/>
      <c r="G889" s="71"/>
      <c r="H889" s="71"/>
      <c r="I889" s="82"/>
      <c r="J889" s="71"/>
      <c r="K889" s="71"/>
      <c r="L889" s="71"/>
      <c r="M889" s="82"/>
      <c r="N889" s="84"/>
      <c r="O889" s="71"/>
      <c r="P889" s="61"/>
      <c r="Q889" s="61"/>
      <c r="R889" s="61"/>
      <c r="S889" s="61"/>
      <c r="T889" s="119"/>
      <c r="U889" s="61"/>
      <c r="V889" s="84"/>
      <c r="W889" s="84"/>
      <c r="X889" s="84"/>
      <c r="Y889" s="82"/>
      <c r="Z889" s="84"/>
      <c r="AA889" s="84"/>
      <c r="AB889" s="84"/>
      <c r="AC889" s="84"/>
      <c r="AD889" s="84"/>
      <c r="AE889" s="84"/>
      <c r="AF889" s="84"/>
      <c r="AG889" s="84"/>
      <c r="AH889" s="31"/>
      <c r="AI889" s="31"/>
      <c r="AJ889" s="31"/>
      <c r="AK889" s="31"/>
      <c r="AL889" s="31"/>
      <c r="AM889" s="84"/>
      <c r="AN889" s="82"/>
      <c r="AO889" s="71"/>
      <c r="AP889" s="71"/>
      <c r="AQ889" s="31"/>
      <c r="AR889" s="31"/>
      <c r="AS889" s="31"/>
      <c r="AT889" s="31"/>
      <c r="AU889" s="31"/>
      <c r="AV889" s="31"/>
      <c r="AW889" s="31"/>
      <c r="AX889" s="31"/>
      <c r="AY889" s="31"/>
      <c r="AZ889" s="31"/>
      <c r="BA889" s="33"/>
      <c r="BB889" s="33"/>
      <c r="BC889" s="31"/>
      <c r="BD889" s="31"/>
      <c r="BE889" s="31"/>
      <c r="BF889" s="31"/>
      <c r="BG889" s="31"/>
      <c r="BH889" s="31"/>
      <c r="BI889" s="31"/>
      <c r="BJ889" s="31"/>
      <c r="BK889" s="31"/>
      <c r="BL889" s="31"/>
      <c r="BM889" s="31"/>
      <c r="BN889" s="31"/>
      <c r="BO889" s="31"/>
      <c r="BP889" s="31"/>
      <c r="BQ889" s="31"/>
      <c r="BR889" s="31"/>
      <c r="BS889" s="31"/>
      <c r="BT889" s="31"/>
    </row>
    <row r="890">
      <c r="A890" s="118"/>
      <c r="B890" s="61"/>
      <c r="C890" s="71"/>
      <c r="D890" s="71"/>
      <c r="E890" s="82"/>
      <c r="F890" s="82"/>
      <c r="G890" s="71"/>
      <c r="H890" s="71"/>
      <c r="I890" s="82"/>
      <c r="J890" s="71"/>
      <c r="K890" s="71"/>
      <c r="L890" s="71"/>
      <c r="M890" s="82"/>
      <c r="N890" s="84"/>
      <c r="O890" s="71"/>
      <c r="P890" s="61"/>
      <c r="Q890" s="61"/>
      <c r="R890" s="61"/>
      <c r="S890" s="61"/>
      <c r="T890" s="119"/>
      <c r="U890" s="61"/>
      <c r="V890" s="84"/>
      <c r="W890" s="84"/>
      <c r="X890" s="84"/>
      <c r="Y890" s="82"/>
      <c r="Z890" s="84"/>
      <c r="AA890" s="84"/>
      <c r="AB890" s="84"/>
      <c r="AC890" s="84"/>
      <c r="AD890" s="84"/>
      <c r="AE890" s="84"/>
      <c r="AF890" s="84"/>
      <c r="AG890" s="84"/>
      <c r="AH890" s="31"/>
      <c r="AI890" s="31"/>
      <c r="AJ890" s="31"/>
      <c r="AK890" s="31"/>
      <c r="AL890" s="31"/>
      <c r="AM890" s="84"/>
      <c r="AN890" s="82"/>
      <c r="AO890" s="71"/>
      <c r="AP890" s="71"/>
      <c r="AQ890" s="31"/>
      <c r="AR890" s="31"/>
      <c r="AS890" s="31"/>
      <c r="AT890" s="31"/>
      <c r="AU890" s="31"/>
      <c r="AV890" s="31"/>
      <c r="AW890" s="31"/>
      <c r="AX890" s="31"/>
      <c r="AY890" s="31"/>
      <c r="AZ890" s="31"/>
      <c r="BA890" s="33"/>
      <c r="BB890" s="33"/>
      <c r="BC890" s="31"/>
      <c r="BD890" s="31"/>
      <c r="BE890" s="31"/>
      <c r="BF890" s="31"/>
      <c r="BG890" s="31"/>
      <c r="BH890" s="31"/>
      <c r="BI890" s="31"/>
      <c r="BJ890" s="31"/>
      <c r="BK890" s="31"/>
      <c r="BL890" s="31"/>
      <c r="BM890" s="31"/>
      <c r="BN890" s="31"/>
      <c r="BO890" s="31"/>
      <c r="BP890" s="31"/>
      <c r="BQ890" s="31"/>
      <c r="BR890" s="31"/>
      <c r="BS890" s="31"/>
      <c r="BT890" s="31"/>
    </row>
    <row r="891">
      <c r="A891" s="118"/>
      <c r="B891" s="61"/>
      <c r="C891" s="71"/>
      <c r="D891" s="71"/>
      <c r="E891" s="82"/>
      <c r="F891" s="82"/>
      <c r="G891" s="71"/>
      <c r="H891" s="71"/>
      <c r="I891" s="82"/>
      <c r="J891" s="71"/>
      <c r="K891" s="71"/>
      <c r="L891" s="71"/>
      <c r="M891" s="82"/>
      <c r="N891" s="84"/>
      <c r="O891" s="71"/>
      <c r="P891" s="61"/>
      <c r="Q891" s="61"/>
      <c r="R891" s="61"/>
      <c r="S891" s="61"/>
      <c r="T891" s="119"/>
      <c r="U891" s="61"/>
      <c r="V891" s="84"/>
      <c r="W891" s="84"/>
      <c r="X891" s="84"/>
      <c r="Y891" s="82"/>
      <c r="Z891" s="84"/>
      <c r="AA891" s="84"/>
      <c r="AB891" s="84"/>
      <c r="AC891" s="84"/>
      <c r="AD891" s="84"/>
      <c r="AE891" s="84"/>
      <c r="AF891" s="84"/>
      <c r="AG891" s="84"/>
      <c r="AH891" s="31"/>
      <c r="AI891" s="31"/>
      <c r="AJ891" s="31"/>
      <c r="AK891" s="31"/>
      <c r="AL891" s="31"/>
      <c r="AM891" s="84"/>
      <c r="AN891" s="82"/>
      <c r="AO891" s="71"/>
      <c r="AP891" s="71"/>
      <c r="AQ891" s="31"/>
      <c r="AR891" s="31"/>
      <c r="AS891" s="31"/>
      <c r="AT891" s="31"/>
      <c r="AU891" s="31"/>
      <c r="AV891" s="31"/>
      <c r="AW891" s="31"/>
      <c r="AX891" s="31"/>
      <c r="AY891" s="31"/>
      <c r="AZ891" s="31"/>
      <c r="BA891" s="33"/>
      <c r="BB891" s="33"/>
      <c r="BC891" s="31"/>
      <c r="BD891" s="31"/>
      <c r="BE891" s="31"/>
      <c r="BF891" s="31"/>
      <c r="BG891" s="31"/>
      <c r="BH891" s="31"/>
      <c r="BI891" s="31"/>
      <c r="BJ891" s="31"/>
      <c r="BK891" s="31"/>
      <c r="BL891" s="31"/>
      <c r="BM891" s="31"/>
      <c r="BN891" s="31"/>
      <c r="BO891" s="31"/>
      <c r="BP891" s="31"/>
      <c r="BQ891" s="31"/>
      <c r="BR891" s="31"/>
      <c r="BS891" s="31"/>
      <c r="BT891" s="31"/>
    </row>
    <row r="892">
      <c r="A892" s="118"/>
      <c r="B892" s="61"/>
      <c r="C892" s="71"/>
      <c r="D892" s="71"/>
      <c r="E892" s="82"/>
      <c r="F892" s="82"/>
      <c r="G892" s="71"/>
      <c r="H892" s="71"/>
      <c r="I892" s="82"/>
      <c r="J892" s="71"/>
      <c r="K892" s="71"/>
      <c r="L892" s="71"/>
      <c r="M892" s="82"/>
      <c r="N892" s="84"/>
      <c r="O892" s="71"/>
      <c r="P892" s="61"/>
      <c r="Q892" s="61"/>
      <c r="R892" s="61"/>
      <c r="S892" s="61"/>
      <c r="T892" s="119"/>
      <c r="U892" s="61"/>
      <c r="V892" s="84"/>
      <c r="W892" s="84"/>
      <c r="X892" s="84"/>
      <c r="Y892" s="82"/>
      <c r="Z892" s="84"/>
      <c r="AA892" s="84"/>
      <c r="AB892" s="84"/>
      <c r="AC892" s="84"/>
      <c r="AD892" s="84"/>
      <c r="AE892" s="84"/>
      <c r="AF892" s="84"/>
      <c r="AG892" s="84"/>
      <c r="AH892" s="31"/>
      <c r="AI892" s="31"/>
      <c r="AJ892" s="31"/>
      <c r="AK892" s="31"/>
      <c r="AL892" s="31"/>
      <c r="AM892" s="84"/>
      <c r="AN892" s="82"/>
      <c r="AO892" s="71"/>
      <c r="AP892" s="71"/>
      <c r="AQ892" s="31"/>
      <c r="AR892" s="31"/>
      <c r="AS892" s="31"/>
      <c r="AT892" s="31"/>
      <c r="AU892" s="31"/>
      <c r="AV892" s="31"/>
      <c r="AW892" s="31"/>
      <c r="AX892" s="31"/>
      <c r="AY892" s="31"/>
      <c r="AZ892" s="31"/>
      <c r="BA892" s="33"/>
      <c r="BB892" s="33"/>
      <c r="BC892" s="31"/>
      <c r="BD892" s="31"/>
      <c r="BE892" s="31"/>
      <c r="BF892" s="31"/>
      <c r="BG892" s="31"/>
      <c r="BH892" s="31"/>
      <c r="BI892" s="31"/>
      <c r="BJ892" s="31"/>
      <c r="BK892" s="31"/>
      <c r="BL892" s="31"/>
      <c r="BM892" s="31"/>
      <c r="BN892" s="31"/>
      <c r="BO892" s="31"/>
      <c r="BP892" s="31"/>
      <c r="BQ892" s="31"/>
      <c r="BR892" s="31"/>
      <c r="BS892" s="31"/>
      <c r="BT892" s="31"/>
    </row>
    <row r="893">
      <c r="A893" s="118"/>
      <c r="B893" s="61"/>
      <c r="C893" s="71"/>
      <c r="D893" s="71"/>
      <c r="E893" s="82"/>
      <c r="F893" s="82"/>
      <c r="G893" s="71"/>
      <c r="H893" s="71"/>
      <c r="I893" s="82"/>
      <c r="J893" s="71"/>
      <c r="K893" s="71"/>
      <c r="L893" s="71"/>
      <c r="M893" s="82"/>
      <c r="N893" s="84"/>
      <c r="O893" s="71"/>
      <c r="P893" s="61"/>
      <c r="Q893" s="61"/>
      <c r="R893" s="61"/>
      <c r="S893" s="61"/>
      <c r="T893" s="119"/>
      <c r="U893" s="61"/>
      <c r="V893" s="84"/>
      <c r="W893" s="84"/>
      <c r="X893" s="84"/>
      <c r="Y893" s="82"/>
      <c r="Z893" s="84"/>
      <c r="AA893" s="84"/>
      <c r="AB893" s="84"/>
      <c r="AC893" s="84"/>
      <c r="AD893" s="84"/>
      <c r="AE893" s="84"/>
      <c r="AF893" s="84"/>
      <c r="AG893" s="84"/>
      <c r="AH893" s="31"/>
      <c r="AI893" s="31"/>
      <c r="AJ893" s="31"/>
      <c r="AK893" s="31"/>
      <c r="AL893" s="31"/>
      <c r="AM893" s="84"/>
      <c r="AN893" s="82"/>
      <c r="AO893" s="71"/>
      <c r="AP893" s="71"/>
      <c r="AQ893" s="31"/>
      <c r="AR893" s="31"/>
      <c r="AS893" s="31"/>
      <c r="AT893" s="31"/>
      <c r="AU893" s="31"/>
      <c r="AV893" s="31"/>
      <c r="AW893" s="31"/>
      <c r="AX893" s="31"/>
      <c r="AY893" s="31"/>
      <c r="AZ893" s="31"/>
      <c r="BA893" s="33"/>
      <c r="BB893" s="33"/>
      <c r="BC893" s="31"/>
      <c r="BD893" s="31"/>
      <c r="BE893" s="31"/>
      <c r="BF893" s="31"/>
      <c r="BG893" s="31"/>
      <c r="BH893" s="31"/>
      <c r="BI893" s="31"/>
      <c r="BJ893" s="31"/>
      <c r="BK893" s="31"/>
      <c r="BL893" s="31"/>
      <c r="BM893" s="31"/>
      <c r="BN893" s="31"/>
      <c r="BO893" s="31"/>
      <c r="BP893" s="31"/>
      <c r="BQ893" s="31"/>
      <c r="BR893" s="31"/>
      <c r="BS893" s="31"/>
      <c r="BT893" s="31"/>
    </row>
    <row r="894">
      <c r="A894" s="118"/>
      <c r="B894" s="61"/>
      <c r="C894" s="71"/>
      <c r="D894" s="71"/>
      <c r="E894" s="82"/>
      <c r="F894" s="82"/>
      <c r="G894" s="71"/>
      <c r="H894" s="71"/>
      <c r="I894" s="82"/>
      <c r="J894" s="71"/>
      <c r="K894" s="71"/>
      <c r="L894" s="71"/>
      <c r="M894" s="82"/>
      <c r="N894" s="84"/>
      <c r="O894" s="71"/>
      <c r="P894" s="61"/>
      <c r="Q894" s="61"/>
      <c r="R894" s="61"/>
      <c r="S894" s="61"/>
      <c r="T894" s="119"/>
      <c r="U894" s="61"/>
      <c r="V894" s="84"/>
      <c r="W894" s="84"/>
      <c r="X894" s="84"/>
      <c r="Y894" s="82"/>
      <c r="Z894" s="84"/>
      <c r="AA894" s="84"/>
      <c r="AB894" s="84"/>
      <c r="AC894" s="84"/>
      <c r="AD894" s="84"/>
      <c r="AE894" s="84"/>
      <c r="AF894" s="84"/>
      <c r="AG894" s="84"/>
      <c r="AH894" s="31"/>
      <c r="AI894" s="31"/>
      <c r="AJ894" s="31"/>
      <c r="AK894" s="31"/>
      <c r="AL894" s="31"/>
      <c r="AM894" s="84"/>
      <c r="AN894" s="82"/>
      <c r="AO894" s="71"/>
      <c r="AP894" s="71"/>
      <c r="AQ894" s="31"/>
      <c r="AR894" s="31"/>
      <c r="AS894" s="31"/>
      <c r="AT894" s="31"/>
      <c r="AU894" s="31"/>
      <c r="AV894" s="31"/>
      <c r="AW894" s="31"/>
      <c r="AX894" s="31"/>
      <c r="AY894" s="31"/>
      <c r="AZ894" s="31"/>
      <c r="BA894" s="33"/>
      <c r="BB894" s="33"/>
      <c r="BC894" s="31"/>
      <c r="BD894" s="31"/>
      <c r="BE894" s="31"/>
      <c r="BF894" s="31"/>
      <c r="BG894" s="31"/>
      <c r="BH894" s="31"/>
      <c r="BI894" s="31"/>
      <c r="BJ894" s="31"/>
      <c r="BK894" s="31"/>
      <c r="BL894" s="31"/>
      <c r="BM894" s="31"/>
      <c r="BN894" s="31"/>
      <c r="BO894" s="31"/>
      <c r="BP894" s="31"/>
      <c r="BQ894" s="31"/>
      <c r="BR894" s="31"/>
      <c r="BS894" s="31"/>
      <c r="BT894" s="31"/>
    </row>
    <row r="895">
      <c r="A895" s="118"/>
      <c r="B895" s="61"/>
      <c r="C895" s="71"/>
      <c r="D895" s="71"/>
      <c r="E895" s="82"/>
      <c r="F895" s="82"/>
      <c r="G895" s="71"/>
      <c r="H895" s="71"/>
      <c r="I895" s="82"/>
      <c r="J895" s="71"/>
      <c r="K895" s="71"/>
      <c r="L895" s="71"/>
      <c r="M895" s="82"/>
      <c r="N895" s="84"/>
      <c r="O895" s="71"/>
      <c r="P895" s="61"/>
      <c r="Q895" s="61"/>
      <c r="R895" s="61"/>
      <c r="S895" s="61"/>
      <c r="T895" s="119"/>
      <c r="U895" s="61"/>
      <c r="V895" s="84"/>
      <c r="W895" s="84"/>
      <c r="X895" s="84"/>
      <c r="Y895" s="82"/>
      <c r="Z895" s="84"/>
      <c r="AA895" s="84"/>
      <c r="AB895" s="84"/>
      <c r="AC895" s="84"/>
      <c r="AD895" s="84"/>
      <c r="AE895" s="84"/>
      <c r="AF895" s="84"/>
      <c r="AG895" s="84"/>
      <c r="AH895" s="31"/>
      <c r="AI895" s="31"/>
      <c r="AJ895" s="31"/>
      <c r="AK895" s="31"/>
      <c r="AL895" s="31"/>
      <c r="AM895" s="84"/>
      <c r="AN895" s="82"/>
      <c r="AO895" s="71"/>
      <c r="AP895" s="71"/>
      <c r="AQ895" s="31"/>
      <c r="AR895" s="31"/>
      <c r="AS895" s="31"/>
      <c r="AT895" s="31"/>
      <c r="AU895" s="31"/>
      <c r="AV895" s="31"/>
      <c r="AW895" s="31"/>
      <c r="AX895" s="31"/>
      <c r="AY895" s="31"/>
      <c r="AZ895" s="31"/>
      <c r="BA895" s="33"/>
      <c r="BB895" s="33"/>
      <c r="BC895" s="31"/>
      <c r="BD895" s="31"/>
      <c r="BE895" s="31"/>
      <c r="BF895" s="31"/>
      <c r="BG895" s="31"/>
      <c r="BH895" s="31"/>
      <c r="BI895" s="31"/>
      <c r="BJ895" s="31"/>
      <c r="BK895" s="31"/>
      <c r="BL895" s="31"/>
      <c r="BM895" s="31"/>
      <c r="BN895" s="31"/>
      <c r="BO895" s="31"/>
      <c r="BP895" s="31"/>
      <c r="BQ895" s="31"/>
      <c r="BR895" s="31"/>
      <c r="BS895" s="31"/>
      <c r="BT895" s="31"/>
    </row>
    <row r="896">
      <c r="A896" s="118"/>
      <c r="B896" s="61"/>
      <c r="C896" s="71"/>
      <c r="D896" s="71"/>
      <c r="E896" s="82"/>
      <c r="F896" s="82"/>
      <c r="G896" s="71"/>
      <c r="H896" s="71"/>
      <c r="I896" s="82"/>
      <c r="J896" s="71"/>
      <c r="K896" s="71"/>
      <c r="L896" s="71"/>
      <c r="M896" s="82"/>
      <c r="N896" s="84"/>
      <c r="O896" s="71"/>
      <c r="P896" s="61"/>
      <c r="Q896" s="61"/>
      <c r="R896" s="61"/>
      <c r="S896" s="61"/>
      <c r="T896" s="119"/>
      <c r="U896" s="61"/>
      <c r="V896" s="84"/>
      <c r="W896" s="84"/>
      <c r="X896" s="84"/>
      <c r="Y896" s="82"/>
      <c r="Z896" s="84"/>
      <c r="AA896" s="84"/>
      <c r="AB896" s="84"/>
      <c r="AC896" s="84"/>
      <c r="AD896" s="84"/>
      <c r="AE896" s="84"/>
      <c r="AF896" s="84"/>
      <c r="AG896" s="84"/>
      <c r="AH896" s="31"/>
      <c r="AI896" s="31"/>
      <c r="AJ896" s="31"/>
      <c r="AK896" s="31"/>
      <c r="AL896" s="31"/>
      <c r="AM896" s="84"/>
      <c r="AN896" s="82"/>
      <c r="AO896" s="71"/>
      <c r="AP896" s="71"/>
      <c r="AQ896" s="31"/>
      <c r="AR896" s="31"/>
      <c r="AS896" s="31"/>
      <c r="AT896" s="31"/>
      <c r="AU896" s="31"/>
      <c r="AV896" s="31"/>
      <c r="AW896" s="31"/>
      <c r="AX896" s="31"/>
      <c r="AY896" s="31"/>
      <c r="AZ896" s="31"/>
      <c r="BA896" s="33"/>
      <c r="BB896" s="33"/>
      <c r="BC896" s="31"/>
      <c r="BD896" s="31"/>
      <c r="BE896" s="31"/>
      <c r="BF896" s="31"/>
      <c r="BG896" s="31"/>
      <c r="BH896" s="31"/>
      <c r="BI896" s="31"/>
      <c r="BJ896" s="31"/>
      <c r="BK896" s="31"/>
      <c r="BL896" s="31"/>
      <c r="BM896" s="31"/>
      <c r="BN896" s="31"/>
      <c r="BO896" s="31"/>
      <c r="BP896" s="31"/>
      <c r="BQ896" s="31"/>
      <c r="BR896" s="31"/>
      <c r="BS896" s="31"/>
      <c r="BT896" s="31"/>
    </row>
    <row r="897">
      <c r="A897" s="118"/>
      <c r="B897" s="61"/>
      <c r="C897" s="71"/>
      <c r="D897" s="71"/>
      <c r="E897" s="82"/>
      <c r="F897" s="82"/>
      <c r="G897" s="71"/>
      <c r="H897" s="71"/>
      <c r="I897" s="82"/>
      <c r="J897" s="71"/>
      <c r="K897" s="71"/>
      <c r="L897" s="71"/>
      <c r="M897" s="82"/>
      <c r="N897" s="84"/>
      <c r="O897" s="71"/>
      <c r="P897" s="61"/>
      <c r="Q897" s="61"/>
      <c r="R897" s="61"/>
      <c r="S897" s="61"/>
      <c r="T897" s="119"/>
      <c r="U897" s="61"/>
      <c r="V897" s="84"/>
      <c r="W897" s="84"/>
      <c r="X897" s="84"/>
      <c r="Y897" s="82"/>
      <c r="Z897" s="84"/>
      <c r="AA897" s="84"/>
      <c r="AB897" s="84"/>
      <c r="AC897" s="84"/>
      <c r="AD897" s="84"/>
      <c r="AE897" s="84"/>
      <c r="AF897" s="84"/>
      <c r="AG897" s="84"/>
      <c r="AH897" s="31"/>
      <c r="AI897" s="31"/>
      <c r="AJ897" s="31"/>
      <c r="AK897" s="31"/>
      <c r="AL897" s="31"/>
      <c r="AM897" s="84"/>
      <c r="AN897" s="82"/>
      <c r="AO897" s="71"/>
      <c r="AP897" s="71"/>
      <c r="AQ897" s="31"/>
      <c r="AR897" s="31"/>
      <c r="AS897" s="31"/>
      <c r="AT897" s="31"/>
      <c r="AU897" s="31"/>
      <c r="AV897" s="31"/>
      <c r="AW897" s="31"/>
      <c r="AX897" s="31"/>
      <c r="AY897" s="31"/>
      <c r="AZ897" s="31"/>
      <c r="BA897" s="33"/>
      <c r="BB897" s="33"/>
      <c r="BC897" s="31"/>
      <c r="BD897" s="31"/>
      <c r="BE897" s="31"/>
      <c r="BF897" s="31"/>
      <c r="BG897" s="31"/>
      <c r="BH897" s="31"/>
      <c r="BI897" s="31"/>
      <c r="BJ897" s="31"/>
      <c r="BK897" s="31"/>
      <c r="BL897" s="31"/>
      <c r="BM897" s="31"/>
      <c r="BN897" s="31"/>
      <c r="BO897" s="31"/>
      <c r="BP897" s="31"/>
      <c r="BQ897" s="31"/>
      <c r="BR897" s="31"/>
      <c r="BS897" s="31"/>
      <c r="BT897" s="31"/>
    </row>
    <row r="898">
      <c r="A898" s="118"/>
      <c r="B898" s="61"/>
      <c r="C898" s="71"/>
      <c r="D898" s="71"/>
      <c r="E898" s="82"/>
      <c r="F898" s="82"/>
      <c r="G898" s="71"/>
      <c r="H898" s="71"/>
      <c r="I898" s="82"/>
      <c r="J898" s="71"/>
      <c r="K898" s="71"/>
      <c r="L898" s="71"/>
      <c r="M898" s="82"/>
      <c r="N898" s="84"/>
      <c r="O898" s="71"/>
      <c r="P898" s="61"/>
      <c r="Q898" s="61"/>
      <c r="R898" s="61"/>
      <c r="S898" s="61"/>
      <c r="T898" s="119"/>
      <c r="U898" s="61"/>
      <c r="V898" s="84"/>
      <c r="W898" s="84"/>
      <c r="X898" s="84"/>
      <c r="Y898" s="82"/>
      <c r="Z898" s="84"/>
      <c r="AA898" s="84"/>
      <c r="AB898" s="84"/>
      <c r="AC898" s="84"/>
      <c r="AD898" s="84"/>
      <c r="AE898" s="84"/>
      <c r="AF898" s="84"/>
      <c r="AG898" s="84"/>
      <c r="AH898" s="31"/>
      <c r="AI898" s="31"/>
      <c r="AJ898" s="31"/>
      <c r="AK898" s="31"/>
      <c r="AL898" s="31"/>
      <c r="AM898" s="84"/>
      <c r="AN898" s="82"/>
      <c r="AO898" s="71"/>
      <c r="AP898" s="71"/>
      <c r="AQ898" s="31"/>
      <c r="AR898" s="31"/>
      <c r="AS898" s="31"/>
      <c r="AT898" s="31"/>
      <c r="AU898" s="31"/>
      <c r="AV898" s="31"/>
      <c r="AW898" s="31"/>
      <c r="AX898" s="31"/>
      <c r="AY898" s="31"/>
      <c r="AZ898" s="31"/>
      <c r="BA898" s="33"/>
      <c r="BB898" s="33"/>
      <c r="BC898" s="31"/>
      <c r="BD898" s="31"/>
      <c r="BE898" s="31"/>
      <c r="BF898" s="31"/>
      <c r="BG898" s="31"/>
      <c r="BH898" s="31"/>
      <c r="BI898" s="31"/>
      <c r="BJ898" s="31"/>
      <c r="BK898" s="31"/>
      <c r="BL898" s="31"/>
      <c r="BM898" s="31"/>
      <c r="BN898" s="31"/>
      <c r="BO898" s="31"/>
      <c r="BP898" s="31"/>
      <c r="BQ898" s="31"/>
      <c r="BR898" s="31"/>
      <c r="BS898" s="31"/>
      <c r="BT898" s="31"/>
    </row>
    <row r="899">
      <c r="A899" s="118"/>
      <c r="B899" s="61"/>
      <c r="C899" s="71"/>
      <c r="D899" s="71"/>
      <c r="E899" s="82"/>
      <c r="F899" s="82"/>
      <c r="G899" s="71"/>
      <c r="H899" s="71"/>
      <c r="I899" s="82"/>
      <c r="J899" s="71"/>
      <c r="K899" s="71"/>
      <c r="L899" s="71"/>
      <c r="M899" s="82"/>
      <c r="N899" s="84"/>
      <c r="O899" s="71"/>
      <c r="P899" s="61"/>
      <c r="Q899" s="61"/>
      <c r="R899" s="61"/>
      <c r="S899" s="61"/>
      <c r="T899" s="119"/>
      <c r="U899" s="61"/>
      <c r="V899" s="84"/>
      <c r="W899" s="84"/>
      <c r="X899" s="84"/>
      <c r="Y899" s="82"/>
      <c r="Z899" s="84"/>
      <c r="AA899" s="84"/>
      <c r="AB899" s="84"/>
      <c r="AC899" s="84"/>
      <c r="AD899" s="84"/>
      <c r="AE899" s="84"/>
      <c r="AF899" s="84"/>
      <c r="AG899" s="84"/>
      <c r="AH899" s="31"/>
      <c r="AI899" s="31"/>
      <c r="AJ899" s="31"/>
      <c r="AK899" s="31"/>
      <c r="AL899" s="31"/>
      <c r="AM899" s="84"/>
      <c r="AN899" s="82"/>
      <c r="AO899" s="71"/>
      <c r="AP899" s="71"/>
      <c r="AQ899" s="31"/>
      <c r="AR899" s="31"/>
      <c r="AS899" s="31"/>
      <c r="AT899" s="31"/>
      <c r="AU899" s="31"/>
      <c r="AV899" s="31"/>
      <c r="AW899" s="31"/>
      <c r="AX899" s="31"/>
      <c r="AY899" s="31"/>
      <c r="AZ899" s="31"/>
      <c r="BA899" s="33"/>
      <c r="BB899" s="33"/>
      <c r="BC899" s="31"/>
      <c r="BD899" s="31"/>
      <c r="BE899" s="31"/>
      <c r="BF899" s="31"/>
      <c r="BG899" s="31"/>
      <c r="BH899" s="31"/>
      <c r="BI899" s="31"/>
      <c r="BJ899" s="31"/>
      <c r="BK899" s="31"/>
      <c r="BL899" s="31"/>
      <c r="BM899" s="31"/>
      <c r="BN899" s="31"/>
      <c r="BO899" s="31"/>
      <c r="BP899" s="31"/>
      <c r="BQ899" s="31"/>
      <c r="BR899" s="31"/>
      <c r="BS899" s="31"/>
      <c r="BT899" s="31"/>
    </row>
    <row r="900">
      <c r="A900" s="118"/>
      <c r="B900" s="61"/>
      <c r="C900" s="71"/>
      <c r="D900" s="71"/>
      <c r="E900" s="82"/>
      <c r="F900" s="82"/>
      <c r="G900" s="71"/>
      <c r="H900" s="71"/>
      <c r="I900" s="82"/>
      <c r="J900" s="71"/>
      <c r="K900" s="71"/>
      <c r="L900" s="71"/>
      <c r="M900" s="82"/>
      <c r="N900" s="84"/>
      <c r="O900" s="71"/>
      <c r="P900" s="61"/>
      <c r="Q900" s="61"/>
      <c r="R900" s="61"/>
      <c r="S900" s="61"/>
      <c r="T900" s="119"/>
      <c r="U900" s="61"/>
      <c r="V900" s="84"/>
      <c r="W900" s="84"/>
      <c r="X900" s="84"/>
      <c r="Y900" s="82"/>
      <c r="Z900" s="84"/>
      <c r="AA900" s="84"/>
      <c r="AB900" s="84"/>
      <c r="AC900" s="84"/>
      <c r="AD900" s="84"/>
      <c r="AE900" s="84"/>
      <c r="AF900" s="84"/>
      <c r="AG900" s="84"/>
      <c r="AH900" s="31"/>
      <c r="AI900" s="31"/>
      <c r="AJ900" s="31"/>
      <c r="AK900" s="31"/>
      <c r="AL900" s="31"/>
      <c r="AM900" s="84"/>
      <c r="AN900" s="82"/>
      <c r="AO900" s="71"/>
      <c r="AP900" s="71"/>
      <c r="AQ900" s="31"/>
      <c r="AR900" s="31"/>
      <c r="AS900" s="31"/>
      <c r="AT900" s="31"/>
      <c r="AU900" s="31"/>
      <c r="AV900" s="31"/>
      <c r="AW900" s="31"/>
      <c r="AX900" s="31"/>
      <c r="AY900" s="31"/>
      <c r="AZ900" s="31"/>
      <c r="BA900" s="33"/>
      <c r="BB900" s="33"/>
      <c r="BC900" s="31"/>
      <c r="BD900" s="31"/>
      <c r="BE900" s="31"/>
      <c r="BF900" s="31"/>
      <c r="BG900" s="31"/>
      <c r="BH900" s="31"/>
      <c r="BI900" s="31"/>
      <c r="BJ900" s="31"/>
      <c r="BK900" s="31"/>
      <c r="BL900" s="31"/>
      <c r="BM900" s="31"/>
      <c r="BN900" s="31"/>
      <c r="BO900" s="31"/>
      <c r="BP900" s="31"/>
      <c r="BQ900" s="31"/>
      <c r="BR900" s="31"/>
      <c r="BS900" s="31"/>
      <c r="BT900" s="31"/>
    </row>
    <row r="901">
      <c r="A901" s="118"/>
      <c r="B901" s="61"/>
      <c r="C901" s="71"/>
      <c r="D901" s="71"/>
      <c r="E901" s="82"/>
      <c r="F901" s="82"/>
      <c r="G901" s="71"/>
      <c r="H901" s="71"/>
      <c r="I901" s="82"/>
      <c r="J901" s="71"/>
      <c r="K901" s="71"/>
      <c r="L901" s="71"/>
      <c r="M901" s="82"/>
      <c r="N901" s="84"/>
      <c r="O901" s="71"/>
      <c r="P901" s="61"/>
      <c r="Q901" s="61"/>
      <c r="R901" s="61"/>
      <c r="S901" s="61"/>
      <c r="T901" s="119"/>
      <c r="U901" s="61"/>
      <c r="V901" s="84"/>
      <c r="W901" s="84"/>
      <c r="X901" s="84"/>
      <c r="Y901" s="82"/>
      <c r="Z901" s="84"/>
      <c r="AA901" s="84"/>
      <c r="AB901" s="84"/>
      <c r="AC901" s="84"/>
      <c r="AD901" s="84"/>
      <c r="AE901" s="84"/>
      <c r="AF901" s="84"/>
      <c r="AG901" s="84"/>
      <c r="AH901" s="31"/>
      <c r="AI901" s="31"/>
      <c r="AJ901" s="31"/>
      <c r="AK901" s="31"/>
      <c r="AL901" s="31"/>
      <c r="AM901" s="84"/>
      <c r="AN901" s="82"/>
      <c r="AO901" s="71"/>
      <c r="AP901" s="71"/>
      <c r="AQ901" s="31"/>
      <c r="AR901" s="31"/>
      <c r="AS901" s="31"/>
      <c r="AT901" s="31"/>
      <c r="AU901" s="31"/>
      <c r="AV901" s="31"/>
      <c r="AW901" s="31"/>
      <c r="AX901" s="31"/>
      <c r="AY901" s="31"/>
      <c r="AZ901" s="31"/>
      <c r="BA901" s="33"/>
      <c r="BB901" s="33"/>
      <c r="BC901" s="31"/>
      <c r="BD901" s="31"/>
      <c r="BE901" s="31"/>
      <c r="BF901" s="31"/>
      <c r="BG901" s="31"/>
      <c r="BH901" s="31"/>
      <c r="BI901" s="31"/>
      <c r="BJ901" s="31"/>
      <c r="BK901" s="31"/>
      <c r="BL901" s="31"/>
      <c r="BM901" s="31"/>
      <c r="BN901" s="31"/>
      <c r="BO901" s="31"/>
      <c r="BP901" s="31"/>
      <c r="BQ901" s="31"/>
      <c r="BR901" s="31"/>
      <c r="BS901" s="31"/>
      <c r="BT901" s="31"/>
    </row>
    <row r="902">
      <c r="A902" s="118"/>
      <c r="B902" s="61"/>
      <c r="C902" s="71"/>
      <c r="D902" s="71"/>
      <c r="E902" s="82"/>
      <c r="F902" s="82"/>
      <c r="G902" s="71"/>
      <c r="H902" s="71"/>
      <c r="I902" s="82"/>
      <c r="J902" s="71"/>
      <c r="K902" s="71"/>
      <c r="L902" s="71"/>
      <c r="M902" s="82"/>
      <c r="N902" s="84"/>
      <c r="O902" s="71"/>
      <c r="P902" s="61"/>
      <c r="Q902" s="61"/>
      <c r="R902" s="61"/>
      <c r="S902" s="61"/>
      <c r="T902" s="119"/>
      <c r="U902" s="61"/>
      <c r="V902" s="84"/>
      <c r="W902" s="84"/>
      <c r="X902" s="84"/>
      <c r="Y902" s="82"/>
      <c r="Z902" s="84"/>
      <c r="AA902" s="84"/>
      <c r="AB902" s="84"/>
      <c r="AC902" s="84"/>
      <c r="AD902" s="84"/>
      <c r="AE902" s="84"/>
      <c r="AF902" s="84"/>
      <c r="AG902" s="84"/>
      <c r="AH902" s="31"/>
      <c r="AI902" s="31"/>
      <c r="AJ902" s="31"/>
      <c r="AK902" s="31"/>
      <c r="AL902" s="31"/>
      <c r="AM902" s="84"/>
      <c r="AN902" s="82"/>
      <c r="AO902" s="71"/>
      <c r="AP902" s="71"/>
      <c r="AQ902" s="31"/>
      <c r="AR902" s="31"/>
      <c r="AS902" s="31"/>
      <c r="AT902" s="31"/>
      <c r="AU902" s="31"/>
      <c r="AV902" s="31"/>
      <c r="AW902" s="31"/>
      <c r="AX902" s="31"/>
      <c r="AY902" s="31"/>
      <c r="AZ902" s="31"/>
      <c r="BA902" s="33"/>
      <c r="BB902" s="33"/>
      <c r="BC902" s="31"/>
      <c r="BD902" s="31"/>
      <c r="BE902" s="31"/>
      <c r="BF902" s="31"/>
      <c r="BG902" s="31"/>
      <c r="BH902" s="31"/>
      <c r="BI902" s="31"/>
      <c r="BJ902" s="31"/>
      <c r="BK902" s="31"/>
      <c r="BL902" s="31"/>
      <c r="BM902" s="31"/>
      <c r="BN902" s="31"/>
      <c r="BO902" s="31"/>
      <c r="BP902" s="31"/>
      <c r="BQ902" s="31"/>
      <c r="BR902" s="31"/>
      <c r="BS902" s="31"/>
      <c r="BT902" s="31"/>
    </row>
    <row r="903">
      <c r="A903" s="118"/>
      <c r="B903" s="61"/>
      <c r="C903" s="71"/>
      <c r="D903" s="71"/>
      <c r="E903" s="82"/>
      <c r="F903" s="82"/>
      <c r="G903" s="71"/>
      <c r="H903" s="71"/>
      <c r="I903" s="82"/>
      <c r="J903" s="71"/>
      <c r="K903" s="71"/>
      <c r="L903" s="71"/>
      <c r="M903" s="82"/>
      <c r="N903" s="84"/>
      <c r="O903" s="71"/>
      <c r="P903" s="61"/>
      <c r="Q903" s="61"/>
      <c r="R903" s="61"/>
      <c r="S903" s="61"/>
      <c r="T903" s="119"/>
      <c r="U903" s="61"/>
      <c r="V903" s="84"/>
      <c r="W903" s="84"/>
      <c r="X903" s="84"/>
      <c r="Y903" s="82"/>
      <c r="Z903" s="84"/>
      <c r="AA903" s="84"/>
      <c r="AB903" s="84"/>
      <c r="AC903" s="84"/>
      <c r="AD903" s="84"/>
      <c r="AE903" s="84"/>
      <c r="AF903" s="84"/>
      <c r="AG903" s="84"/>
      <c r="AH903" s="31"/>
      <c r="AI903" s="31"/>
      <c r="AJ903" s="31"/>
      <c r="AK903" s="31"/>
      <c r="AL903" s="31"/>
      <c r="AM903" s="84"/>
      <c r="AN903" s="82"/>
      <c r="AO903" s="71"/>
      <c r="AP903" s="71"/>
      <c r="AQ903" s="31"/>
      <c r="AR903" s="31"/>
      <c r="AS903" s="31"/>
      <c r="AT903" s="31"/>
      <c r="AU903" s="31"/>
      <c r="AV903" s="31"/>
      <c r="AW903" s="31"/>
      <c r="AX903" s="31"/>
      <c r="AY903" s="31"/>
      <c r="AZ903" s="31"/>
      <c r="BA903" s="33"/>
      <c r="BB903" s="33"/>
      <c r="BC903" s="31"/>
      <c r="BD903" s="31"/>
      <c r="BE903" s="31"/>
      <c r="BF903" s="31"/>
      <c r="BG903" s="31"/>
      <c r="BH903" s="31"/>
      <c r="BI903" s="31"/>
      <c r="BJ903" s="31"/>
      <c r="BK903" s="31"/>
      <c r="BL903" s="31"/>
      <c r="BM903" s="31"/>
      <c r="BN903" s="31"/>
      <c r="BO903" s="31"/>
      <c r="BP903" s="31"/>
      <c r="BQ903" s="31"/>
      <c r="BR903" s="31"/>
      <c r="BS903" s="31"/>
      <c r="BT903" s="31"/>
    </row>
    <row r="904">
      <c r="A904" s="118"/>
      <c r="B904" s="61"/>
      <c r="C904" s="71"/>
      <c r="D904" s="71"/>
      <c r="E904" s="82"/>
      <c r="F904" s="82"/>
      <c r="G904" s="71"/>
      <c r="H904" s="71"/>
      <c r="I904" s="82"/>
      <c r="J904" s="71"/>
      <c r="K904" s="71"/>
      <c r="L904" s="71"/>
      <c r="M904" s="82"/>
      <c r="N904" s="84"/>
      <c r="O904" s="71"/>
      <c r="P904" s="61"/>
      <c r="Q904" s="61"/>
      <c r="R904" s="61"/>
      <c r="S904" s="61"/>
      <c r="T904" s="119"/>
      <c r="U904" s="61"/>
      <c r="V904" s="84"/>
      <c r="W904" s="84"/>
      <c r="X904" s="84"/>
      <c r="Y904" s="82"/>
      <c r="Z904" s="84"/>
      <c r="AA904" s="84"/>
      <c r="AB904" s="84"/>
      <c r="AC904" s="84"/>
      <c r="AD904" s="84"/>
      <c r="AE904" s="84"/>
      <c r="AF904" s="84"/>
      <c r="AG904" s="84"/>
      <c r="AH904" s="31"/>
      <c r="AI904" s="31"/>
      <c r="AJ904" s="31"/>
      <c r="AK904" s="31"/>
      <c r="AL904" s="31"/>
      <c r="AM904" s="84"/>
      <c r="AN904" s="82"/>
      <c r="AO904" s="71"/>
      <c r="AP904" s="71"/>
      <c r="AQ904" s="31"/>
      <c r="AR904" s="31"/>
      <c r="AS904" s="31"/>
      <c r="AT904" s="31"/>
      <c r="AU904" s="31"/>
      <c r="AV904" s="31"/>
      <c r="AW904" s="31"/>
      <c r="AX904" s="31"/>
      <c r="AY904" s="31"/>
      <c r="AZ904" s="31"/>
      <c r="BA904" s="33"/>
      <c r="BB904" s="33"/>
      <c r="BC904" s="31"/>
      <c r="BD904" s="31"/>
      <c r="BE904" s="31"/>
      <c r="BF904" s="31"/>
      <c r="BG904" s="31"/>
      <c r="BH904" s="31"/>
      <c r="BI904" s="31"/>
      <c r="BJ904" s="31"/>
      <c r="BK904" s="31"/>
      <c r="BL904" s="31"/>
      <c r="BM904" s="31"/>
      <c r="BN904" s="31"/>
      <c r="BO904" s="31"/>
      <c r="BP904" s="31"/>
      <c r="BQ904" s="31"/>
      <c r="BR904" s="31"/>
      <c r="BS904" s="31"/>
      <c r="BT904" s="31"/>
    </row>
    <row r="905">
      <c r="A905" s="118"/>
      <c r="B905" s="61"/>
      <c r="C905" s="71"/>
      <c r="D905" s="71"/>
      <c r="E905" s="82"/>
      <c r="F905" s="82"/>
      <c r="G905" s="71"/>
      <c r="H905" s="71"/>
      <c r="I905" s="82"/>
      <c r="J905" s="71"/>
      <c r="K905" s="71"/>
      <c r="L905" s="71"/>
      <c r="M905" s="82"/>
      <c r="N905" s="84"/>
      <c r="O905" s="71"/>
      <c r="P905" s="61"/>
      <c r="Q905" s="61"/>
      <c r="R905" s="61"/>
      <c r="S905" s="61"/>
      <c r="T905" s="119"/>
      <c r="U905" s="61"/>
      <c r="V905" s="84"/>
      <c r="W905" s="84"/>
      <c r="X905" s="84"/>
      <c r="Y905" s="82"/>
      <c r="Z905" s="84"/>
      <c r="AA905" s="84"/>
      <c r="AB905" s="84"/>
      <c r="AC905" s="84"/>
      <c r="AD905" s="84"/>
      <c r="AE905" s="84"/>
      <c r="AF905" s="84"/>
      <c r="AG905" s="84"/>
      <c r="AH905" s="31"/>
      <c r="AI905" s="31"/>
      <c r="AJ905" s="31"/>
      <c r="AK905" s="31"/>
      <c r="AL905" s="31"/>
      <c r="AM905" s="84"/>
      <c r="AN905" s="82"/>
      <c r="AO905" s="71"/>
      <c r="AP905" s="71"/>
      <c r="AQ905" s="31"/>
      <c r="AR905" s="31"/>
      <c r="AS905" s="31"/>
      <c r="AT905" s="31"/>
      <c r="AU905" s="31"/>
      <c r="AV905" s="31"/>
      <c r="AW905" s="31"/>
      <c r="AX905" s="31"/>
      <c r="AY905" s="31"/>
      <c r="AZ905" s="31"/>
      <c r="BA905" s="33"/>
      <c r="BB905" s="33"/>
      <c r="BC905" s="31"/>
      <c r="BD905" s="31"/>
      <c r="BE905" s="31"/>
      <c r="BF905" s="31"/>
      <c r="BG905" s="31"/>
      <c r="BH905" s="31"/>
      <c r="BI905" s="31"/>
      <c r="BJ905" s="31"/>
      <c r="BK905" s="31"/>
      <c r="BL905" s="31"/>
      <c r="BM905" s="31"/>
      <c r="BN905" s="31"/>
      <c r="BO905" s="31"/>
      <c r="BP905" s="31"/>
      <c r="BQ905" s="31"/>
      <c r="BR905" s="31"/>
      <c r="BS905" s="31"/>
      <c r="BT905" s="31"/>
    </row>
    <row r="906">
      <c r="A906" s="118"/>
      <c r="B906" s="61"/>
      <c r="C906" s="71"/>
      <c r="D906" s="71"/>
      <c r="E906" s="82"/>
      <c r="F906" s="82"/>
      <c r="G906" s="71"/>
      <c r="H906" s="71"/>
      <c r="I906" s="82"/>
      <c r="J906" s="71"/>
      <c r="K906" s="71"/>
      <c r="L906" s="71"/>
      <c r="M906" s="82"/>
      <c r="N906" s="84"/>
      <c r="O906" s="71"/>
      <c r="P906" s="61"/>
      <c r="Q906" s="61"/>
      <c r="R906" s="61"/>
      <c r="S906" s="61"/>
      <c r="T906" s="119"/>
      <c r="U906" s="61"/>
      <c r="V906" s="84"/>
      <c r="W906" s="84"/>
      <c r="X906" s="84"/>
      <c r="Y906" s="82"/>
      <c r="Z906" s="84"/>
      <c r="AA906" s="84"/>
      <c r="AB906" s="84"/>
      <c r="AC906" s="84"/>
      <c r="AD906" s="84"/>
      <c r="AE906" s="84"/>
      <c r="AF906" s="84"/>
      <c r="AG906" s="84"/>
      <c r="AH906" s="31"/>
      <c r="AI906" s="31"/>
      <c r="AJ906" s="31"/>
      <c r="AK906" s="31"/>
      <c r="AL906" s="31"/>
      <c r="AM906" s="84"/>
      <c r="AN906" s="82"/>
      <c r="AO906" s="71"/>
      <c r="AP906" s="71"/>
      <c r="AQ906" s="31"/>
      <c r="AR906" s="31"/>
      <c r="AS906" s="31"/>
      <c r="AT906" s="31"/>
      <c r="AU906" s="31"/>
      <c r="AV906" s="31"/>
      <c r="AW906" s="31"/>
      <c r="AX906" s="31"/>
      <c r="AY906" s="31"/>
      <c r="AZ906" s="31"/>
      <c r="BA906" s="33"/>
      <c r="BB906" s="33"/>
      <c r="BC906" s="31"/>
      <c r="BD906" s="31"/>
      <c r="BE906" s="31"/>
      <c r="BF906" s="31"/>
      <c r="BG906" s="31"/>
      <c r="BH906" s="31"/>
      <c r="BI906" s="31"/>
      <c r="BJ906" s="31"/>
      <c r="BK906" s="31"/>
      <c r="BL906" s="31"/>
      <c r="BM906" s="31"/>
      <c r="BN906" s="31"/>
      <c r="BO906" s="31"/>
      <c r="BP906" s="31"/>
      <c r="BQ906" s="31"/>
      <c r="BR906" s="31"/>
      <c r="BS906" s="31"/>
      <c r="BT906" s="31"/>
    </row>
    <row r="907">
      <c r="A907" s="118"/>
      <c r="B907" s="61"/>
      <c r="C907" s="71"/>
      <c r="D907" s="71"/>
      <c r="E907" s="82"/>
      <c r="F907" s="82"/>
      <c r="G907" s="71"/>
      <c r="H907" s="71"/>
      <c r="I907" s="82"/>
      <c r="J907" s="71"/>
      <c r="K907" s="71"/>
      <c r="L907" s="71"/>
      <c r="M907" s="82"/>
      <c r="N907" s="84"/>
      <c r="O907" s="71"/>
      <c r="P907" s="61"/>
      <c r="Q907" s="61"/>
      <c r="R907" s="61"/>
      <c r="S907" s="61"/>
      <c r="T907" s="119"/>
      <c r="U907" s="61"/>
      <c r="V907" s="84"/>
      <c r="W907" s="84"/>
      <c r="X907" s="84"/>
      <c r="Y907" s="82"/>
      <c r="Z907" s="84"/>
      <c r="AA907" s="84"/>
      <c r="AB907" s="84"/>
      <c r="AC907" s="84"/>
      <c r="AD907" s="84"/>
      <c r="AE907" s="84"/>
      <c r="AF907" s="84"/>
      <c r="AG907" s="84"/>
      <c r="AH907" s="31"/>
      <c r="AI907" s="31"/>
      <c r="AJ907" s="31"/>
      <c r="AK907" s="31"/>
      <c r="AL907" s="31"/>
      <c r="AM907" s="84"/>
      <c r="AN907" s="82"/>
      <c r="AO907" s="71"/>
      <c r="AP907" s="71"/>
      <c r="AQ907" s="31"/>
      <c r="AR907" s="31"/>
      <c r="AS907" s="31"/>
      <c r="AT907" s="31"/>
      <c r="AU907" s="31"/>
      <c r="AV907" s="31"/>
      <c r="AW907" s="31"/>
      <c r="AX907" s="31"/>
      <c r="AY907" s="31"/>
      <c r="AZ907" s="31"/>
      <c r="BA907" s="33"/>
      <c r="BB907" s="33"/>
      <c r="BC907" s="31"/>
      <c r="BD907" s="31"/>
      <c r="BE907" s="31"/>
      <c r="BF907" s="31"/>
      <c r="BG907" s="31"/>
      <c r="BH907" s="31"/>
      <c r="BI907" s="31"/>
      <c r="BJ907" s="31"/>
      <c r="BK907" s="31"/>
      <c r="BL907" s="31"/>
      <c r="BM907" s="31"/>
      <c r="BN907" s="31"/>
      <c r="BO907" s="31"/>
      <c r="BP907" s="31"/>
      <c r="BQ907" s="31"/>
      <c r="BR907" s="31"/>
      <c r="BS907" s="31"/>
      <c r="BT907" s="31"/>
    </row>
    <row r="908">
      <c r="A908" s="118"/>
      <c r="B908" s="61"/>
      <c r="C908" s="71"/>
      <c r="D908" s="71"/>
      <c r="E908" s="82"/>
      <c r="F908" s="82"/>
      <c r="G908" s="71"/>
      <c r="H908" s="71"/>
      <c r="I908" s="82"/>
      <c r="J908" s="71"/>
      <c r="K908" s="71"/>
      <c r="L908" s="71"/>
      <c r="M908" s="82"/>
      <c r="N908" s="84"/>
      <c r="O908" s="71"/>
      <c r="P908" s="61"/>
      <c r="Q908" s="61"/>
      <c r="R908" s="61"/>
      <c r="S908" s="61"/>
      <c r="T908" s="119"/>
      <c r="U908" s="61"/>
      <c r="V908" s="84"/>
      <c r="W908" s="84"/>
      <c r="X908" s="84"/>
      <c r="Y908" s="82"/>
      <c r="Z908" s="84"/>
      <c r="AA908" s="84"/>
      <c r="AB908" s="84"/>
      <c r="AC908" s="84"/>
      <c r="AD908" s="84"/>
      <c r="AE908" s="84"/>
      <c r="AF908" s="84"/>
      <c r="AG908" s="84"/>
      <c r="AH908" s="31"/>
      <c r="AI908" s="31"/>
      <c r="AJ908" s="31"/>
      <c r="AK908" s="31"/>
      <c r="AL908" s="31"/>
      <c r="AM908" s="84"/>
      <c r="AN908" s="82"/>
      <c r="AO908" s="71"/>
      <c r="AP908" s="71"/>
      <c r="AQ908" s="31"/>
      <c r="AR908" s="31"/>
      <c r="AS908" s="31"/>
      <c r="AT908" s="31"/>
      <c r="AU908" s="31"/>
      <c r="AV908" s="31"/>
      <c r="AW908" s="31"/>
      <c r="AX908" s="31"/>
      <c r="AY908" s="31"/>
      <c r="AZ908" s="31"/>
      <c r="BA908" s="33"/>
      <c r="BB908" s="33"/>
      <c r="BC908" s="31"/>
      <c r="BD908" s="31"/>
      <c r="BE908" s="31"/>
      <c r="BF908" s="31"/>
      <c r="BG908" s="31"/>
      <c r="BH908" s="31"/>
      <c r="BI908" s="31"/>
      <c r="BJ908" s="31"/>
      <c r="BK908" s="31"/>
      <c r="BL908" s="31"/>
      <c r="BM908" s="31"/>
      <c r="BN908" s="31"/>
      <c r="BO908" s="31"/>
      <c r="BP908" s="31"/>
      <c r="BQ908" s="31"/>
      <c r="BR908" s="31"/>
      <c r="BS908" s="31"/>
      <c r="BT908" s="31"/>
    </row>
    <row r="909">
      <c r="A909" s="118"/>
      <c r="B909" s="61"/>
      <c r="C909" s="71"/>
      <c r="D909" s="71"/>
      <c r="E909" s="82"/>
      <c r="F909" s="82"/>
      <c r="G909" s="71"/>
      <c r="H909" s="71"/>
      <c r="I909" s="82"/>
      <c r="J909" s="71"/>
      <c r="K909" s="71"/>
      <c r="L909" s="71"/>
      <c r="M909" s="82"/>
      <c r="N909" s="84"/>
      <c r="O909" s="71"/>
      <c r="P909" s="61"/>
      <c r="Q909" s="61"/>
      <c r="R909" s="61"/>
      <c r="S909" s="61"/>
      <c r="T909" s="119"/>
      <c r="U909" s="61"/>
      <c r="V909" s="84"/>
      <c r="W909" s="84"/>
      <c r="X909" s="84"/>
      <c r="Y909" s="82"/>
      <c r="Z909" s="84"/>
      <c r="AA909" s="84"/>
      <c r="AB909" s="84"/>
      <c r="AC909" s="84"/>
      <c r="AD909" s="84"/>
      <c r="AE909" s="84"/>
      <c r="AF909" s="84"/>
      <c r="AG909" s="84"/>
      <c r="AH909" s="31"/>
      <c r="AI909" s="31"/>
      <c r="AJ909" s="31"/>
      <c r="AK909" s="31"/>
      <c r="AL909" s="31"/>
      <c r="AM909" s="84"/>
      <c r="AN909" s="82"/>
      <c r="AO909" s="71"/>
      <c r="AP909" s="71"/>
      <c r="AQ909" s="31"/>
      <c r="AR909" s="31"/>
      <c r="AS909" s="31"/>
      <c r="AT909" s="31"/>
      <c r="AU909" s="31"/>
      <c r="AV909" s="31"/>
      <c r="AW909" s="31"/>
      <c r="AX909" s="31"/>
      <c r="AY909" s="31"/>
      <c r="AZ909" s="31"/>
      <c r="BA909" s="33"/>
      <c r="BB909" s="33"/>
      <c r="BC909" s="31"/>
      <c r="BD909" s="31"/>
      <c r="BE909" s="31"/>
      <c r="BF909" s="31"/>
      <c r="BG909" s="31"/>
      <c r="BH909" s="31"/>
      <c r="BI909" s="31"/>
      <c r="BJ909" s="31"/>
      <c r="BK909" s="31"/>
      <c r="BL909" s="31"/>
      <c r="BM909" s="31"/>
      <c r="BN909" s="31"/>
      <c r="BO909" s="31"/>
      <c r="BP909" s="31"/>
      <c r="BQ909" s="31"/>
      <c r="BR909" s="31"/>
      <c r="BS909" s="31"/>
      <c r="BT909" s="31"/>
    </row>
    <row r="910">
      <c r="A910" s="118"/>
      <c r="B910" s="61"/>
      <c r="C910" s="71"/>
      <c r="D910" s="71"/>
      <c r="E910" s="82"/>
      <c r="F910" s="82"/>
      <c r="G910" s="71"/>
      <c r="H910" s="71"/>
      <c r="I910" s="82"/>
      <c r="J910" s="71"/>
      <c r="K910" s="71"/>
      <c r="L910" s="71"/>
      <c r="M910" s="82"/>
      <c r="N910" s="84"/>
      <c r="O910" s="71"/>
      <c r="P910" s="61"/>
      <c r="Q910" s="61"/>
      <c r="R910" s="61"/>
      <c r="S910" s="61"/>
      <c r="T910" s="119"/>
      <c r="U910" s="61"/>
      <c r="V910" s="84"/>
      <c r="W910" s="84"/>
      <c r="X910" s="84"/>
      <c r="Y910" s="82"/>
      <c r="Z910" s="84"/>
      <c r="AA910" s="84"/>
      <c r="AB910" s="84"/>
      <c r="AC910" s="84"/>
      <c r="AD910" s="84"/>
      <c r="AE910" s="84"/>
      <c r="AF910" s="84"/>
      <c r="AG910" s="84"/>
      <c r="AH910" s="31"/>
      <c r="AI910" s="31"/>
      <c r="AJ910" s="31"/>
      <c r="AK910" s="31"/>
      <c r="AL910" s="31"/>
      <c r="AM910" s="84"/>
      <c r="AN910" s="82"/>
      <c r="AO910" s="71"/>
      <c r="AP910" s="71"/>
      <c r="AQ910" s="31"/>
      <c r="AR910" s="31"/>
      <c r="AS910" s="31"/>
      <c r="AT910" s="31"/>
      <c r="AU910" s="31"/>
      <c r="AV910" s="31"/>
      <c r="AW910" s="31"/>
      <c r="AX910" s="31"/>
      <c r="AY910" s="31"/>
      <c r="AZ910" s="31"/>
      <c r="BA910" s="33"/>
      <c r="BB910" s="33"/>
      <c r="BC910" s="31"/>
      <c r="BD910" s="31"/>
      <c r="BE910" s="31"/>
      <c r="BF910" s="31"/>
      <c r="BG910" s="31"/>
      <c r="BH910" s="31"/>
      <c r="BI910" s="31"/>
      <c r="BJ910" s="31"/>
      <c r="BK910" s="31"/>
      <c r="BL910" s="31"/>
      <c r="BM910" s="31"/>
      <c r="BN910" s="31"/>
      <c r="BO910" s="31"/>
      <c r="BP910" s="31"/>
      <c r="BQ910" s="31"/>
      <c r="BR910" s="31"/>
      <c r="BS910" s="31"/>
      <c r="BT910" s="31"/>
    </row>
    <row r="911">
      <c r="A911" s="118"/>
      <c r="B911" s="61"/>
      <c r="C911" s="71"/>
      <c r="D911" s="71"/>
      <c r="E911" s="82"/>
      <c r="F911" s="82"/>
      <c r="G911" s="71"/>
      <c r="H911" s="71"/>
      <c r="I911" s="82"/>
      <c r="J911" s="71"/>
      <c r="K911" s="71"/>
      <c r="L911" s="71"/>
      <c r="M911" s="82"/>
      <c r="N911" s="84"/>
      <c r="O911" s="71"/>
      <c r="P911" s="61"/>
      <c r="Q911" s="61"/>
      <c r="R911" s="61"/>
      <c r="S911" s="61"/>
      <c r="T911" s="119"/>
      <c r="U911" s="61"/>
      <c r="V911" s="84"/>
      <c r="W911" s="84"/>
      <c r="X911" s="84"/>
      <c r="Y911" s="82"/>
      <c r="Z911" s="84"/>
      <c r="AA911" s="84"/>
      <c r="AB911" s="84"/>
      <c r="AC911" s="84"/>
      <c r="AD911" s="84"/>
      <c r="AE911" s="84"/>
      <c r="AF911" s="84"/>
      <c r="AG911" s="84"/>
      <c r="AH911" s="31"/>
      <c r="AI911" s="31"/>
      <c r="AJ911" s="31"/>
      <c r="AK911" s="31"/>
      <c r="AL911" s="31"/>
      <c r="AM911" s="84"/>
      <c r="AN911" s="82"/>
      <c r="AO911" s="71"/>
      <c r="AP911" s="71"/>
      <c r="AQ911" s="31"/>
      <c r="AR911" s="31"/>
      <c r="AS911" s="31"/>
      <c r="AT911" s="31"/>
      <c r="AU911" s="31"/>
      <c r="AV911" s="31"/>
      <c r="AW911" s="31"/>
      <c r="AX911" s="31"/>
      <c r="AY911" s="31"/>
      <c r="AZ911" s="31"/>
      <c r="BA911" s="33"/>
      <c r="BB911" s="33"/>
      <c r="BC911" s="31"/>
      <c r="BD911" s="31"/>
      <c r="BE911" s="31"/>
      <c r="BF911" s="31"/>
      <c r="BG911" s="31"/>
      <c r="BH911" s="31"/>
      <c r="BI911" s="31"/>
      <c r="BJ911" s="31"/>
      <c r="BK911" s="31"/>
      <c r="BL911" s="31"/>
      <c r="BM911" s="31"/>
      <c r="BN911" s="31"/>
      <c r="BO911" s="31"/>
      <c r="BP911" s="31"/>
      <c r="BQ911" s="31"/>
      <c r="BR911" s="31"/>
      <c r="BS911" s="31"/>
      <c r="BT911" s="31"/>
    </row>
    <row r="912">
      <c r="A912" s="118"/>
      <c r="B912" s="61"/>
      <c r="C912" s="71"/>
      <c r="D912" s="71"/>
      <c r="E912" s="82"/>
      <c r="F912" s="82"/>
      <c r="G912" s="71"/>
      <c r="H912" s="71"/>
      <c r="I912" s="82"/>
      <c r="J912" s="71"/>
      <c r="K912" s="71"/>
      <c r="L912" s="71"/>
      <c r="M912" s="82"/>
      <c r="N912" s="84"/>
      <c r="O912" s="71"/>
      <c r="P912" s="61"/>
      <c r="Q912" s="61"/>
      <c r="R912" s="61"/>
      <c r="S912" s="61"/>
      <c r="T912" s="119"/>
      <c r="U912" s="61"/>
      <c r="V912" s="84"/>
      <c r="W912" s="84"/>
      <c r="X912" s="84"/>
      <c r="Y912" s="82"/>
      <c r="Z912" s="84"/>
      <c r="AA912" s="84"/>
      <c r="AB912" s="84"/>
      <c r="AC912" s="84"/>
      <c r="AD912" s="84"/>
      <c r="AE912" s="84"/>
      <c r="AF912" s="84"/>
      <c r="AG912" s="84"/>
      <c r="AH912" s="31"/>
      <c r="AI912" s="31"/>
      <c r="AJ912" s="31"/>
      <c r="AK912" s="31"/>
      <c r="AL912" s="31"/>
      <c r="AM912" s="84"/>
      <c r="AN912" s="82"/>
      <c r="AO912" s="71"/>
      <c r="AP912" s="71"/>
      <c r="AQ912" s="31"/>
      <c r="AR912" s="31"/>
      <c r="AS912" s="31"/>
      <c r="AT912" s="31"/>
      <c r="AU912" s="31"/>
      <c r="AV912" s="31"/>
      <c r="AW912" s="31"/>
      <c r="AX912" s="31"/>
      <c r="AY912" s="31"/>
      <c r="AZ912" s="31"/>
      <c r="BA912" s="33"/>
      <c r="BB912" s="33"/>
      <c r="BC912" s="31"/>
      <c r="BD912" s="31"/>
      <c r="BE912" s="31"/>
      <c r="BF912" s="31"/>
      <c r="BG912" s="31"/>
      <c r="BH912" s="31"/>
      <c r="BI912" s="31"/>
      <c r="BJ912" s="31"/>
      <c r="BK912" s="31"/>
      <c r="BL912" s="31"/>
      <c r="BM912" s="31"/>
      <c r="BN912" s="31"/>
      <c r="BO912" s="31"/>
      <c r="BP912" s="31"/>
      <c r="BQ912" s="31"/>
      <c r="BR912" s="31"/>
      <c r="BS912" s="31"/>
      <c r="BT912" s="31"/>
    </row>
    <row r="913">
      <c r="A913" s="118"/>
      <c r="B913" s="61"/>
      <c r="C913" s="71"/>
      <c r="D913" s="71"/>
      <c r="E913" s="82"/>
      <c r="F913" s="82"/>
      <c r="G913" s="71"/>
      <c r="H913" s="71"/>
      <c r="I913" s="82"/>
      <c r="J913" s="71"/>
      <c r="K913" s="71"/>
      <c r="L913" s="71"/>
      <c r="M913" s="82"/>
      <c r="N913" s="84"/>
      <c r="O913" s="71"/>
      <c r="P913" s="61"/>
      <c r="Q913" s="61"/>
      <c r="R913" s="61"/>
      <c r="S913" s="61"/>
      <c r="T913" s="119"/>
      <c r="U913" s="61"/>
      <c r="V913" s="84"/>
      <c r="W913" s="84"/>
      <c r="X913" s="84"/>
      <c r="Y913" s="82"/>
      <c r="Z913" s="84"/>
      <c r="AA913" s="84"/>
      <c r="AB913" s="84"/>
      <c r="AC913" s="84"/>
      <c r="AD913" s="84"/>
      <c r="AE913" s="84"/>
      <c r="AF913" s="84"/>
      <c r="AG913" s="84"/>
      <c r="AH913" s="31"/>
      <c r="AI913" s="31"/>
      <c r="AJ913" s="31"/>
      <c r="AK913" s="31"/>
      <c r="AL913" s="31"/>
      <c r="AM913" s="84"/>
      <c r="AN913" s="82"/>
      <c r="AO913" s="71"/>
      <c r="AP913" s="71"/>
      <c r="AQ913" s="31"/>
      <c r="AR913" s="31"/>
      <c r="AS913" s="31"/>
      <c r="AT913" s="31"/>
      <c r="AU913" s="31"/>
      <c r="AV913" s="31"/>
      <c r="AW913" s="31"/>
      <c r="AX913" s="31"/>
      <c r="AY913" s="31"/>
      <c r="AZ913" s="31"/>
      <c r="BA913" s="33"/>
      <c r="BB913" s="33"/>
      <c r="BC913" s="31"/>
      <c r="BD913" s="31"/>
      <c r="BE913" s="31"/>
      <c r="BF913" s="31"/>
      <c r="BG913" s="31"/>
      <c r="BH913" s="31"/>
      <c r="BI913" s="31"/>
      <c r="BJ913" s="31"/>
      <c r="BK913" s="31"/>
      <c r="BL913" s="31"/>
      <c r="BM913" s="31"/>
      <c r="BN913" s="31"/>
      <c r="BO913" s="31"/>
      <c r="BP913" s="31"/>
      <c r="BQ913" s="31"/>
      <c r="BR913" s="31"/>
      <c r="BS913" s="31"/>
      <c r="BT913" s="31"/>
    </row>
    <row r="914">
      <c r="A914" s="118"/>
      <c r="B914" s="61"/>
      <c r="C914" s="71"/>
      <c r="D914" s="71"/>
      <c r="E914" s="82"/>
      <c r="F914" s="82"/>
      <c r="G914" s="71"/>
      <c r="H914" s="71"/>
      <c r="I914" s="82"/>
      <c r="J914" s="71"/>
      <c r="K914" s="71"/>
      <c r="L914" s="71"/>
      <c r="M914" s="82"/>
      <c r="N914" s="84"/>
      <c r="O914" s="71"/>
      <c r="P914" s="61"/>
      <c r="Q914" s="61"/>
      <c r="R914" s="61"/>
      <c r="S914" s="61"/>
      <c r="T914" s="119"/>
      <c r="U914" s="61"/>
      <c r="V914" s="84"/>
      <c r="W914" s="84"/>
      <c r="X914" s="84"/>
      <c r="Y914" s="82"/>
      <c r="Z914" s="84"/>
      <c r="AA914" s="84"/>
      <c r="AB914" s="84"/>
      <c r="AC914" s="84"/>
      <c r="AD914" s="84"/>
      <c r="AE914" s="84"/>
      <c r="AF914" s="84"/>
      <c r="AG914" s="84"/>
      <c r="AH914" s="31"/>
      <c r="AI914" s="31"/>
      <c r="AJ914" s="31"/>
      <c r="AK914" s="31"/>
      <c r="AL914" s="31"/>
      <c r="AM914" s="84"/>
      <c r="AN914" s="82"/>
      <c r="AO914" s="71"/>
      <c r="AP914" s="71"/>
      <c r="AQ914" s="31"/>
      <c r="AR914" s="31"/>
      <c r="AS914" s="31"/>
      <c r="AT914" s="31"/>
      <c r="AU914" s="31"/>
      <c r="AV914" s="31"/>
      <c r="AW914" s="31"/>
      <c r="AX914" s="31"/>
      <c r="AY914" s="31"/>
      <c r="AZ914" s="31"/>
      <c r="BA914" s="33"/>
      <c r="BB914" s="33"/>
      <c r="BC914" s="31"/>
      <c r="BD914" s="31"/>
      <c r="BE914" s="31"/>
      <c r="BF914" s="31"/>
      <c r="BG914" s="31"/>
      <c r="BH914" s="31"/>
      <c r="BI914" s="31"/>
      <c r="BJ914" s="31"/>
      <c r="BK914" s="31"/>
      <c r="BL914" s="31"/>
      <c r="BM914" s="31"/>
      <c r="BN914" s="31"/>
      <c r="BO914" s="31"/>
      <c r="BP914" s="31"/>
      <c r="BQ914" s="31"/>
      <c r="BR914" s="31"/>
      <c r="BS914" s="31"/>
      <c r="BT914" s="31"/>
    </row>
    <row r="915">
      <c r="A915" s="118"/>
      <c r="B915" s="61"/>
      <c r="C915" s="71"/>
      <c r="D915" s="71"/>
      <c r="E915" s="82"/>
      <c r="F915" s="82"/>
      <c r="G915" s="71"/>
      <c r="H915" s="71"/>
      <c r="I915" s="82"/>
      <c r="J915" s="71"/>
      <c r="K915" s="71"/>
      <c r="L915" s="71"/>
      <c r="M915" s="82"/>
      <c r="N915" s="84"/>
      <c r="O915" s="71"/>
      <c r="P915" s="61"/>
      <c r="Q915" s="61"/>
      <c r="R915" s="61"/>
      <c r="S915" s="61"/>
      <c r="T915" s="119"/>
      <c r="U915" s="61"/>
      <c r="V915" s="84"/>
      <c r="W915" s="84"/>
      <c r="X915" s="84"/>
      <c r="Y915" s="82"/>
      <c r="Z915" s="84"/>
      <c r="AA915" s="84"/>
      <c r="AB915" s="84"/>
      <c r="AC915" s="84"/>
      <c r="AD915" s="84"/>
      <c r="AE915" s="84"/>
      <c r="AF915" s="84"/>
      <c r="AG915" s="84"/>
      <c r="AH915" s="31"/>
      <c r="AI915" s="31"/>
      <c r="AJ915" s="31"/>
      <c r="AK915" s="31"/>
      <c r="AL915" s="31"/>
      <c r="AM915" s="84"/>
      <c r="AN915" s="82"/>
      <c r="AO915" s="71"/>
      <c r="AP915" s="71"/>
      <c r="AQ915" s="31"/>
      <c r="AR915" s="31"/>
      <c r="AS915" s="31"/>
      <c r="AT915" s="31"/>
      <c r="AU915" s="31"/>
      <c r="AV915" s="31"/>
      <c r="AW915" s="31"/>
      <c r="AX915" s="31"/>
      <c r="AY915" s="31"/>
      <c r="AZ915" s="31"/>
      <c r="BA915" s="33"/>
      <c r="BB915" s="33"/>
      <c r="BC915" s="31"/>
      <c r="BD915" s="31"/>
      <c r="BE915" s="31"/>
      <c r="BF915" s="31"/>
      <c r="BG915" s="31"/>
      <c r="BH915" s="31"/>
      <c r="BI915" s="31"/>
      <c r="BJ915" s="31"/>
      <c r="BK915" s="31"/>
      <c r="BL915" s="31"/>
      <c r="BM915" s="31"/>
      <c r="BN915" s="31"/>
      <c r="BO915" s="31"/>
      <c r="BP915" s="31"/>
      <c r="BQ915" s="31"/>
      <c r="BR915" s="31"/>
      <c r="BS915" s="31"/>
      <c r="BT915" s="31"/>
    </row>
    <row r="916">
      <c r="A916" s="118"/>
      <c r="B916" s="61"/>
      <c r="C916" s="71"/>
      <c r="D916" s="71"/>
      <c r="E916" s="82"/>
      <c r="F916" s="82"/>
      <c r="G916" s="71"/>
      <c r="H916" s="71"/>
      <c r="I916" s="82"/>
      <c r="J916" s="71"/>
      <c r="K916" s="71"/>
      <c r="L916" s="71"/>
      <c r="M916" s="82"/>
      <c r="N916" s="84"/>
      <c r="O916" s="71"/>
      <c r="P916" s="61"/>
      <c r="Q916" s="61"/>
      <c r="R916" s="61"/>
      <c r="S916" s="61"/>
      <c r="T916" s="119"/>
      <c r="U916" s="61"/>
      <c r="V916" s="84"/>
      <c r="W916" s="84"/>
      <c r="X916" s="84"/>
      <c r="Y916" s="82"/>
      <c r="Z916" s="84"/>
      <c r="AA916" s="84"/>
      <c r="AB916" s="84"/>
      <c r="AC916" s="84"/>
      <c r="AD916" s="84"/>
      <c r="AE916" s="84"/>
      <c r="AF916" s="84"/>
      <c r="AG916" s="84"/>
      <c r="AH916" s="31"/>
      <c r="AI916" s="31"/>
      <c r="AJ916" s="31"/>
      <c r="AK916" s="31"/>
      <c r="AL916" s="31"/>
      <c r="AM916" s="84"/>
      <c r="AN916" s="82"/>
      <c r="AO916" s="71"/>
      <c r="AP916" s="71"/>
      <c r="AQ916" s="31"/>
      <c r="AR916" s="31"/>
      <c r="AS916" s="31"/>
      <c r="AT916" s="31"/>
      <c r="AU916" s="31"/>
      <c r="AV916" s="31"/>
      <c r="AW916" s="31"/>
      <c r="AX916" s="31"/>
      <c r="AY916" s="31"/>
      <c r="AZ916" s="31"/>
      <c r="BA916" s="33"/>
      <c r="BB916" s="33"/>
      <c r="BC916" s="31"/>
      <c r="BD916" s="31"/>
      <c r="BE916" s="31"/>
      <c r="BF916" s="31"/>
      <c r="BG916" s="31"/>
      <c r="BH916" s="31"/>
      <c r="BI916" s="31"/>
      <c r="BJ916" s="31"/>
      <c r="BK916" s="31"/>
      <c r="BL916" s="31"/>
      <c r="BM916" s="31"/>
      <c r="BN916" s="31"/>
      <c r="BO916" s="31"/>
      <c r="BP916" s="31"/>
      <c r="BQ916" s="31"/>
      <c r="BR916" s="31"/>
      <c r="BS916" s="31"/>
      <c r="BT916" s="31"/>
    </row>
    <row r="917">
      <c r="A917" s="118"/>
      <c r="B917" s="61"/>
      <c r="C917" s="71"/>
      <c r="D917" s="71"/>
      <c r="E917" s="82"/>
      <c r="F917" s="82"/>
      <c r="G917" s="71"/>
      <c r="H917" s="71"/>
      <c r="I917" s="82"/>
      <c r="J917" s="71"/>
      <c r="K917" s="71"/>
      <c r="L917" s="71"/>
      <c r="M917" s="82"/>
      <c r="N917" s="84"/>
      <c r="O917" s="71"/>
      <c r="P917" s="61"/>
      <c r="Q917" s="61"/>
      <c r="R917" s="61"/>
      <c r="S917" s="61"/>
      <c r="T917" s="119"/>
      <c r="U917" s="61"/>
      <c r="V917" s="84"/>
      <c r="W917" s="84"/>
      <c r="X917" s="84"/>
      <c r="Y917" s="82"/>
      <c r="Z917" s="84"/>
      <c r="AA917" s="84"/>
      <c r="AB917" s="84"/>
      <c r="AC917" s="84"/>
      <c r="AD917" s="84"/>
      <c r="AE917" s="84"/>
      <c r="AF917" s="84"/>
      <c r="AG917" s="84"/>
      <c r="AH917" s="31"/>
      <c r="AI917" s="31"/>
      <c r="AJ917" s="31"/>
      <c r="AK917" s="31"/>
      <c r="AL917" s="31"/>
      <c r="AM917" s="84"/>
      <c r="AN917" s="82"/>
      <c r="AO917" s="71"/>
      <c r="AP917" s="71"/>
      <c r="AQ917" s="31"/>
      <c r="AR917" s="31"/>
      <c r="AS917" s="31"/>
      <c r="AT917" s="31"/>
      <c r="AU917" s="31"/>
      <c r="AV917" s="31"/>
      <c r="AW917" s="31"/>
      <c r="AX917" s="31"/>
      <c r="AY917" s="31"/>
      <c r="AZ917" s="31"/>
      <c r="BA917" s="33"/>
      <c r="BB917" s="33"/>
      <c r="BC917" s="31"/>
      <c r="BD917" s="31"/>
      <c r="BE917" s="31"/>
      <c r="BF917" s="31"/>
      <c r="BG917" s="31"/>
      <c r="BH917" s="31"/>
      <c r="BI917" s="31"/>
      <c r="BJ917" s="31"/>
      <c r="BK917" s="31"/>
      <c r="BL917" s="31"/>
      <c r="BM917" s="31"/>
      <c r="BN917" s="31"/>
      <c r="BO917" s="31"/>
      <c r="BP917" s="31"/>
      <c r="BQ917" s="31"/>
      <c r="BR917" s="31"/>
      <c r="BS917" s="31"/>
      <c r="BT917" s="31"/>
    </row>
    <row r="918">
      <c r="A918" s="118"/>
      <c r="B918" s="61"/>
      <c r="C918" s="71"/>
      <c r="D918" s="71"/>
      <c r="E918" s="82"/>
      <c r="F918" s="82"/>
      <c r="G918" s="71"/>
      <c r="H918" s="71"/>
      <c r="I918" s="82"/>
      <c r="J918" s="71"/>
      <c r="K918" s="71"/>
      <c r="L918" s="71"/>
      <c r="M918" s="82"/>
      <c r="N918" s="84"/>
      <c r="O918" s="71"/>
      <c r="P918" s="61"/>
      <c r="Q918" s="61"/>
      <c r="R918" s="61"/>
      <c r="S918" s="61"/>
      <c r="T918" s="119"/>
      <c r="U918" s="61"/>
      <c r="V918" s="84"/>
      <c r="W918" s="84"/>
      <c r="X918" s="84"/>
      <c r="Y918" s="82"/>
      <c r="Z918" s="84"/>
      <c r="AA918" s="84"/>
      <c r="AB918" s="84"/>
      <c r="AC918" s="84"/>
      <c r="AD918" s="84"/>
      <c r="AE918" s="84"/>
      <c r="AF918" s="84"/>
      <c r="AG918" s="84"/>
      <c r="AH918" s="31"/>
      <c r="AI918" s="31"/>
      <c r="AJ918" s="31"/>
      <c r="AK918" s="31"/>
      <c r="AL918" s="31"/>
      <c r="AM918" s="84"/>
      <c r="AN918" s="82"/>
      <c r="AO918" s="71"/>
      <c r="AP918" s="71"/>
      <c r="AQ918" s="31"/>
      <c r="AR918" s="31"/>
      <c r="AS918" s="31"/>
      <c r="AT918" s="31"/>
      <c r="AU918" s="31"/>
      <c r="AV918" s="31"/>
      <c r="AW918" s="31"/>
      <c r="AX918" s="31"/>
      <c r="AY918" s="31"/>
      <c r="AZ918" s="31"/>
      <c r="BA918" s="33"/>
      <c r="BB918" s="33"/>
      <c r="BC918" s="31"/>
      <c r="BD918" s="31"/>
      <c r="BE918" s="31"/>
      <c r="BF918" s="31"/>
      <c r="BG918" s="31"/>
      <c r="BH918" s="31"/>
      <c r="BI918" s="31"/>
      <c r="BJ918" s="31"/>
      <c r="BK918" s="31"/>
      <c r="BL918" s="31"/>
      <c r="BM918" s="31"/>
      <c r="BN918" s="31"/>
      <c r="BO918" s="31"/>
      <c r="BP918" s="31"/>
      <c r="BQ918" s="31"/>
      <c r="BR918" s="31"/>
      <c r="BS918" s="31"/>
      <c r="BT918" s="31"/>
    </row>
    <row r="919">
      <c r="A919" s="118"/>
      <c r="B919" s="61"/>
      <c r="C919" s="71"/>
      <c r="D919" s="71"/>
      <c r="E919" s="82"/>
      <c r="F919" s="82"/>
      <c r="G919" s="71"/>
      <c r="H919" s="71"/>
      <c r="I919" s="82"/>
      <c r="J919" s="71"/>
      <c r="K919" s="71"/>
      <c r="L919" s="71"/>
      <c r="M919" s="82"/>
      <c r="N919" s="84"/>
      <c r="O919" s="71"/>
      <c r="P919" s="61"/>
      <c r="Q919" s="61"/>
      <c r="R919" s="61"/>
      <c r="S919" s="61"/>
      <c r="T919" s="119"/>
      <c r="U919" s="61"/>
      <c r="V919" s="84"/>
      <c r="W919" s="84"/>
      <c r="X919" s="84"/>
      <c r="Y919" s="82"/>
      <c r="Z919" s="84"/>
      <c r="AA919" s="84"/>
      <c r="AB919" s="84"/>
      <c r="AC919" s="84"/>
      <c r="AD919" s="84"/>
      <c r="AE919" s="84"/>
      <c r="AF919" s="84"/>
      <c r="AG919" s="84"/>
      <c r="AH919" s="31"/>
      <c r="AI919" s="31"/>
      <c r="AJ919" s="31"/>
      <c r="AK919" s="31"/>
      <c r="AL919" s="31"/>
      <c r="AM919" s="84"/>
      <c r="AN919" s="82"/>
      <c r="AO919" s="71"/>
      <c r="AP919" s="71"/>
      <c r="AQ919" s="31"/>
      <c r="AR919" s="31"/>
      <c r="AS919" s="31"/>
      <c r="AT919" s="31"/>
      <c r="AU919" s="31"/>
      <c r="AV919" s="31"/>
      <c r="AW919" s="31"/>
      <c r="AX919" s="31"/>
      <c r="AY919" s="31"/>
      <c r="AZ919" s="31"/>
      <c r="BA919" s="33"/>
      <c r="BB919" s="33"/>
      <c r="BC919" s="31"/>
      <c r="BD919" s="31"/>
      <c r="BE919" s="31"/>
      <c r="BF919" s="31"/>
      <c r="BG919" s="31"/>
      <c r="BH919" s="31"/>
      <c r="BI919" s="31"/>
      <c r="BJ919" s="31"/>
      <c r="BK919" s="31"/>
      <c r="BL919" s="31"/>
      <c r="BM919" s="31"/>
      <c r="BN919" s="31"/>
      <c r="BO919" s="31"/>
      <c r="BP919" s="31"/>
      <c r="BQ919" s="31"/>
      <c r="BR919" s="31"/>
      <c r="BS919" s="31"/>
      <c r="BT919" s="31"/>
    </row>
    <row r="920">
      <c r="A920" s="118"/>
      <c r="B920" s="61"/>
      <c r="C920" s="71"/>
      <c r="D920" s="71"/>
      <c r="E920" s="82"/>
      <c r="F920" s="82"/>
      <c r="G920" s="71"/>
      <c r="H920" s="71"/>
      <c r="I920" s="82"/>
      <c r="J920" s="71"/>
      <c r="K920" s="71"/>
      <c r="L920" s="71"/>
      <c r="M920" s="82"/>
      <c r="N920" s="84"/>
      <c r="O920" s="71"/>
      <c r="P920" s="61"/>
      <c r="Q920" s="61"/>
      <c r="R920" s="61"/>
      <c r="S920" s="61"/>
      <c r="T920" s="119"/>
      <c r="U920" s="61"/>
      <c r="V920" s="84"/>
      <c r="W920" s="84"/>
      <c r="X920" s="84"/>
      <c r="Y920" s="82"/>
      <c r="Z920" s="84"/>
      <c r="AA920" s="84"/>
      <c r="AB920" s="84"/>
      <c r="AC920" s="84"/>
      <c r="AD920" s="84"/>
      <c r="AE920" s="84"/>
      <c r="AF920" s="84"/>
      <c r="AG920" s="84"/>
      <c r="AH920" s="31"/>
      <c r="AI920" s="31"/>
      <c r="AJ920" s="31"/>
      <c r="AK920" s="31"/>
      <c r="AL920" s="31"/>
      <c r="AM920" s="84"/>
      <c r="AN920" s="82"/>
      <c r="AO920" s="71"/>
      <c r="AP920" s="71"/>
      <c r="AQ920" s="31"/>
      <c r="AR920" s="31"/>
      <c r="AS920" s="31"/>
      <c r="AT920" s="31"/>
      <c r="AU920" s="31"/>
      <c r="AV920" s="31"/>
      <c r="AW920" s="31"/>
      <c r="AX920" s="31"/>
      <c r="AY920" s="31"/>
      <c r="AZ920" s="31"/>
      <c r="BA920" s="33"/>
      <c r="BB920" s="33"/>
      <c r="BC920" s="31"/>
      <c r="BD920" s="31"/>
      <c r="BE920" s="31"/>
      <c r="BF920" s="31"/>
      <c r="BG920" s="31"/>
      <c r="BH920" s="31"/>
      <c r="BI920" s="31"/>
      <c r="BJ920" s="31"/>
      <c r="BK920" s="31"/>
      <c r="BL920" s="31"/>
      <c r="BM920" s="31"/>
      <c r="BN920" s="31"/>
      <c r="BO920" s="31"/>
      <c r="BP920" s="31"/>
      <c r="BQ920" s="31"/>
      <c r="BR920" s="31"/>
      <c r="BS920" s="31"/>
      <c r="BT920" s="31"/>
    </row>
    <row r="921">
      <c r="A921" s="118"/>
      <c r="B921" s="61"/>
      <c r="C921" s="71"/>
      <c r="D921" s="71"/>
      <c r="E921" s="82"/>
      <c r="F921" s="82"/>
      <c r="G921" s="71"/>
      <c r="H921" s="71"/>
      <c r="I921" s="82"/>
      <c r="J921" s="71"/>
      <c r="K921" s="71"/>
      <c r="L921" s="71"/>
      <c r="M921" s="82"/>
      <c r="N921" s="84"/>
      <c r="O921" s="71"/>
      <c r="P921" s="61"/>
      <c r="Q921" s="61"/>
      <c r="R921" s="61"/>
      <c r="S921" s="61"/>
      <c r="T921" s="119"/>
      <c r="U921" s="61"/>
      <c r="V921" s="84"/>
      <c r="W921" s="84"/>
      <c r="X921" s="84"/>
      <c r="Y921" s="82"/>
      <c r="Z921" s="84"/>
      <c r="AA921" s="84"/>
      <c r="AB921" s="84"/>
      <c r="AC921" s="84"/>
      <c r="AD921" s="84"/>
      <c r="AE921" s="84"/>
      <c r="AF921" s="84"/>
      <c r="AG921" s="84"/>
      <c r="AH921" s="31"/>
      <c r="AI921" s="31"/>
      <c r="AJ921" s="31"/>
      <c r="AK921" s="31"/>
      <c r="AL921" s="31"/>
      <c r="AM921" s="84"/>
      <c r="AN921" s="82"/>
      <c r="AO921" s="71"/>
      <c r="AP921" s="71"/>
      <c r="AQ921" s="31"/>
      <c r="AR921" s="31"/>
      <c r="AS921" s="31"/>
      <c r="AT921" s="31"/>
      <c r="AU921" s="31"/>
      <c r="AV921" s="31"/>
      <c r="AW921" s="31"/>
      <c r="AX921" s="31"/>
      <c r="AY921" s="31"/>
      <c r="AZ921" s="31"/>
      <c r="BA921" s="33"/>
      <c r="BB921" s="33"/>
      <c r="BC921" s="31"/>
      <c r="BD921" s="31"/>
      <c r="BE921" s="31"/>
      <c r="BF921" s="31"/>
      <c r="BG921" s="31"/>
      <c r="BH921" s="31"/>
      <c r="BI921" s="31"/>
      <c r="BJ921" s="31"/>
      <c r="BK921" s="31"/>
      <c r="BL921" s="31"/>
      <c r="BM921" s="31"/>
      <c r="BN921" s="31"/>
      <c r="BO921" s="31"/>
      <c r="BP921" s="31"/>
      <c r="BQ921" s="31"/>
      <c r="BR921" s="31"/>
      <c r="BS921" s="31"/>
      <c r="BT921" s="31"/>
    </row>
    <row r="922">
      <c r="A922" s="118"/>
      <c r="B922" s="61"/>
      <c r="C922" s="71"/>
      <c r="D922" s="71"/>
      <c r="E922" s="82"/>
      <c r="F922" s="82"/>
      <c r="G922" s="71"/>
      <c r="H922" s="71"/>
      <c r="I922" s="82"/>
      <c r="J922" s="71"/>
      <c r="K922" s="71"/>
      <c r="L922" s="71"/>
      <c r="M922" s="82"/>
      <c r="N922" s="84"/>
      <c r="O922" s="71"/>
      <c r="P922" s="61"/>
      <c r="Q922" s="61"/>
      <c r="R922" s="61"/>
      <c r="S922" s="61"/>
      <c r="T922" s="119"/>
      <c r="U922" s="61"/>
      <c r="V922" s="84"/>
      <c r="W922" s="84"/>
      <c r="X922" s="84"/>
      <c r="Y922" s="82"/>
      <c r="Z922" s="84"/>
      <c r="AA922" s="84"/>
      <c r="AB922" s="84"/>
      <c r="AC922" s="84"/>
      <c r="AD922" s="84"/>
      <c r="AE922" s="84"/>
      <c r="AF922" s="84"/>
      <c r="AG922" s="84"/>
      <c r="AH922" s="31"/>
      <c r="AI922" s="31"/>
      <c r="AJ922" s="31"/>
      <c r="AK922" s="31"/>
      <c r="AL922" s="31"/>
      <c r="AM922" s="84"/>
      <c r="AN922" s="82"/>
      <c r="AO922" s="71"/>
      <c r="AP922" s="71"/>
      <c r="AQ922" s="31"/>
      <c r="AR922" s="31"/>
      <c r="AS922" s="31"/>
      <c r="AT922" s="31"/>
      <c r="AU922" s="31"/>
      <c r="AV922" s="31"/>
      <c r="AW922" s="31"/>
      <c r="AX922" s="31"/>
      <c r="AY922" s="31"/>
      <c r="AZ922" s="31"/>
      <c r="BA922" s="33"/>
      <c r="BB922" s="33"/>
      <c r="BC922" s="31"/>
      <c r="BD922" s="31"/>
      <c r="BE922" s="31"/>
      <c r="BF922" s="31"/>
      <c r="BG922" s="31"/>
      <c r="BH922" s="31"/>
      <c r="BI922" s="31"/>
      <c r="BJ922" s="31"/>
      <c r="BK922" s="31"/>
      <c r="BL922" s="31"/>
      <c r="BM922" s="31"/>
      <c r="BN922" s="31"/>
      <c r="BO922" s="31"/>
      <c r="BP922" s="31"/>
      <c r="BQ922" s="31"/>
      <c r="BR922" s="31"/>
      <c r="BS922" s="31"/>
      <c r="BT922" s="31"/>
    </row>
    <row r="923">
      <c r="A923" s="118"/>
      <c r="B923" s="61"/>
      <c r="C923" s="71"/>
      <c r="D923" s="71"/>
      <c r="E923" s="82"/>
      <c r="F923" s="82"/>
      <c r="G923" s="71"/>
      <c r="H923" s="71"/>
      <c r="I923" s="82"/>
      <c r="J923" s="71"/>
      <c r="K923" s="71"/>
      <c r="L923" s="71"/>
      <c r="M923" s="82"/>
      <c r="N923" s="84"/>
      <c r="O923" s="71"/>
      <c r="P923" s="61"/>
      <c r="Q923" s="61"/>
      <c r="R923" s="61"/>
      <c r="S923" s="61"/>
      <c r="T923" s="119"/>
      <c r="U923" s="61"/>
      <c r="V923" s="84"/>
      <c r="W923" s="84"/>
      <c r="X923" s="84"/>
      <c r="Y923" s="82"/>
      <c r="Z923" s="84"/>
      <c r="AA923" s="84"/>
      <c r="AB923" s="84"/>
      <c r="AC923" s="84"/>
      <c r="AD923" s="84"/>
      <c r="AE923" s="84"/>
      <c r="AF923" s="84"/>
      <c r="AG923" s="84"/>
      <c r="AH923" s="31"/>
      <c r="AI923" s="31"/>
      <c r="AJ923" s="31"/>
      <c r="AK923" s="31"/>
      <c r="AL923" s="31"/>
      <c r="AM923" s="84"/>
      <c r="AN923" s="82"/>
      <c r="AO923" s="71"/>
      <c r="AP923" s="71"/>
      <c r="AQ923" s="31"/>
      <c r="AR923" s="31"/>
      <c r="AS923" s="31"/>
      <c r="AT923" s="31"/>
      <c r="AU923" s="31"/>
      <c r="AV923" s="31"/>
      <c r="AW923" s="31"/>
      <c r="AX923" s="31"/>
      <c r="AY923" s="31"/>
      <c r="AZ923" s="31"/>
      <c r="BA923" s="33"/>
      <c r="BB923" s="33"/>
      <c r="BC923" s="31"/>
      <c r="BD923" s="31"/>
      <c r="BE923" s="31"/>
      <c r="BF923" s="31"/>
      <c r="BG923" s="31"/>
      <c r="BH923" s="31"/>
      <c r="BI923" s="31"/>
      <c r="BJ923" s="31"/>
      <c r="BK923" s="31"/>
      <c r="BL923" s="31"/>
      <c r="BM923" s="31"/>
      <c r="BN923" s="31"/>
      <c r="BO923" s="31"/>
      <c r="BP923" s="31"/>
      <c r="BQ923" s="31"/>
      <c r="BR923" s="31"/>
      <c r="BS923" s="31"/>
      <c r="BT923" s="31"/>
    </row>
    <row r="924">
      <c r="A924" s="118"/>
      <c r="B924" s="61"/>
      <c r="C924" s="71"/>
      <c r="D924" s="71"/>
      <c r="E924" s="82"/>
      <c r="F924" s="82"/>
      <c r="G924" s="71"/>
      <c r="H924" s="71"/>
      <c r="I924" s="82"/>
      <c r="J924" s="71"/>
      <c r="K924" s="71"/>
      <c r="L924" s="71"/>
      <c r="M924" s="82"/>
      <c r="N924" s="84"/>
      <c r="O924" s="71"/>
      <c r="P924" s="61"/>
      <c r="Q924" s="61"/>
      <c r="R924" s="61"/>
      <c r="S924" s="61"/>
      <c r="T924" s="119"/>
      <c r="U924" s="61"/>
      <c r="V924" s="84"/>
      <c r="W924" s="84"/>
      <c r="X924" s="84"/>
      <c r="Y924" s="82"/>
      <c r="Z924" s="84"/>
      <c r="AA924" s="84"/>
      <c r="AB924" s="84"/>
      <c r="AC924" s="84"/>
      <c r="AD924" s="84"/>
      <c r="AE924" s="84"/>
      <c r="AF924" s="84"/>
      <c r="AG924" s="84"/>
      <c r="AH924" s="31"/>
      <c r="AI924" s="31"/>
      <c r="AJ924" s="31"/>
      <c r="AK924" s="31"/>
      <c r="AL924" s="31"/>
      <c r="AM924" s="84"/>
      <c r="AN924" s="82"/>
      <c r="AO924" s="71"/>
      <c r="AP924" s="71"/>
      <c r="AQ924" s="31"/>
      <c r="AR924" s="31"/>
      <c r="AS924" s="31"/>
      <c r="AT924" s="31"/>
      <c r="AU924" s="31"/>
      <c r="AV924" s="31"/>
      <c r="AW924" s="31"/>
      <c r="AX924" s="31"/>
      <c r="AY924" s="31"/>
      <c r="AZ924" s="31"/>
      <c r="BA924" s="33"/>
      <c r="BB924" s="33"/>
      <c r="BC924" s="31"/>
      <c r="BD924" s="31"/>
      <c r="BE924" s="31"/>
      <c r="BF924" s="31"/>
      <c r="BG924" s="31"/>
      <c r="BH924" s="31"/>
      <c r="BI924" s="31"/>
      <c r="BJ924" s="31"/>
      <c r="BK924" s="31"/>
      <c r="BL924" s="31"/>
      <c r="BM924" s="31"/>
      <c r="BN924" s="31"/>
      <c r="BO924" s="31"/>
      <c r="BP924" s="31"/>
      <c r="BQ924" s="31"/>
      <c r="BR924" s="31"/>
      <c r="BS924" s="31"/>
      <c r="BT924" s="31"/>
    </row>
    <row r="925">
      <c r="A925" s="118"/>
      <c r="B925" s="61"/>
      <c r="C925" s="71"/>
      <c r="D925" s="71"/>
      <c r="E925" s="82"/>
      <c r="F925" s="82"/>
      <c r="G925" s="71"/>
      <c r="H925" s="71"/>
      <c r="I925" s="82"/>
      <c r="J925" s="71"/>
      <c r="K925" s="71"/>
      <c r="L925" s="71"/>
      <c r="M925" s="82"/>
      <c r="N925" s="84"/>
      <c r="O925" s="71"/>
      <c r="P925" s="61"/>
      <c r="Q925" s="61"/>
      <c r="R925" s="61"/>
      <c r="S925" s="61"/>
      <c r="T925" s="119"/>
      <c r="U925" s="61"/>
      <c r="V925" s="84"/>
      <c r="W925" s="84"/>
      <c r="X925" s="84"/>
      <c r="Y925" s="82"/>
      <c r="Z925" s="84"/>
      <c r="AA925" s="84"/>
      <c r="AB925" s="84"/>
      <c r="AC925" s="84"/>
      <c r="AD925" s="84"/>
      <c r="AE925" s="84"/>
      <c r="AF925" s="84"/>
      <c r="AG925" s="84"/>
      <c r="AH925" s="31"/>
      <c r="AI925" s="31"/>
      <c r="AJ925" s="31"/>
      <c r="AK925" s="31"/>
      <c r="AL925" s="31"/>
      <c r="AM925" s="84"/>
      <c r="AN925" s="82"/>
      <c r="AO925" s="71"/>
      <c r="AP925" s="71"/>
      <c r="AQ925" s="31"/>
      <c r="AR925" s="31"/>
      <c r="AS925" s="31"/>
      <c r="AT925" s="31"/>
      <c r="AU925" s="31"/>
      <c r="AV925" s="31"/>
      <c r="AW925" s="31"/>
      <c r="AX925" s="31"/>
      <c r="AY925" s="31"/>
      <c r="AZ925" s="31"/>
      <c r="BA925" s="33"/>
      <c r="BB925" s="33"/>
      <c r="BC925" s="31"/>
      <c r="BD925" s="31"/>
      <c r="BE925" s="31"/>
      <c r="BF925" s="31"/>
      <c r="BG925" s="31"/>
      <c r="BH925" s="31"/>
      <c r="BI925" s="31"/>
      <c r="BJ925" s="31"/>
      <c r="BK925" s="31"/>
      <c r="BL925" s="31"/>
      <c r="BM925" s="31"/>
      <c r="BN925" s="31"/>
      <c r="BO925" s="31"/>
      <c r="BP925" s="31"/>
      <c r="BQ925" s="31"/>
      <c r="BR925" s="31"/>
      <c r="BS925" s="31"/>
      <c r="BT925" s="31"/>
    </row>
    <row r="926">
      <c r="A926" s="118"/>
      <c r="B926" s="61"/>
      <c r="C926" s="71"/>
      <c r="D926" s="71"/>
      <c r="E926" s="82"/>
      <c r="F926" s="82"/>
      <c r="G926" s="71"/>
      <c r="H926" s="71"/>
      <c r="I926" s="82"/>
      <c r="J926" s="71"/>
      <c r="K926" s="71"/>
      <c r="L926" s="71"/>
      <c r="M926" s="82"/>
      <c r="N926" s="84"/>
      <c r="O926" s="71"/>
      <c r="P926" s="61"/>
      <c r="Q926" s="61"/>
      <c r="R926" s="61"/>
      <c r="S926" s="61"/>
      <c r="T926" s="119"/>
      <c r="U926" s="61"/>
      <c r="V926" s="84"/>
      <c r="W926" s="84"/>
      <c r="X926" s="84"/>
      <c r="Y926" s="82"/>
      <c r="Z926" s="84"/>
      <c r="AA926" s="84"/>
      <c r="AB926" s="84"/>
      <c r="AC926" s="84"/>
      <c r="AD926" s="84"/>
      <c r="AE926" s="84"/>
      <c r="AF926" s="84"/>
      <c r="AG926" s="84"/>
      <c r="AH926" s="31"/>
      <c r="AI926" s="31"/>
      <c r="AJ926" s="31"/>
      <c r="AK926" s="31"/>
      <c r="AL926" s="31"/>
      <c r="AM926" s="84"/>
      <c r="AN926" s="82"/>
      <c r="AO926" s="71"/>
      <c r="AP926" s="71"/>
      <c r="AQ926" s="31"/>
      <c r="AR926" s="31"/>
      <c r="AS926" s="31"/>
      <c r="AT926" s="31"/>
      <c r="AU926" s="31"/>
      <c r="AV926" s="31"/>
      <c r="AW926" s="31"/>
      <c r="AX926" s="31"/>
      <c r="AY926" s="31"/>
      <c r="AZ926" s="31"/>
      <c r="BA926" s="33"/>
      <c r="BB926" s="33"/>
      <c r="BC926" s="31"/>
      <c r="BD926" s="31"/>
      <c r="BE926" s="31"/>
      <c r="BF926" s="31"/>
      <c r="BG926" s="31"/>
      <c r="BH926" s="31"/>
      <c r="BI926" s="31"/>
      <c r="BJ926" s="31"/>
      <c r="BK926" s="31"/>
      <c r="BL926" s="31"/>
      <c r="BM926" s="31"/>
      <c r="BN926" s="31"/>
      <c r="BO926" s="31"/>
      <c r="BP926" s="31"/>
      <c r="BQ926" s="31"/>
      <c r="BR926" s="31"/>
      <c r="BS926" s="31"/>
      <c r="BT926" s="31"/>
    </row>
    <row r="927">
      <c r="A927" s="118"/>
      <c r="B927" s="61"/>
      <c r="C927" s="71"/>
      <c r="D927" s="71"/>
      <c r="E927" s="82"/>
      <c r="F927" s="82"/>
      <c r="G927" s="71"/>
      <c r="H927" s="71"/>
      <c r="I927" s="82"/>
      <c r="J927" s="71"/>
      <c r="K927" s="71"/>
      <c r="L927" s="71"/>
      <c r="M927" s="82"/>
      <c r="N927" s="84"/>
      <c r="O927" s="71"/>
      <c r="P927" s="61"/>
      <c r="Q927" s="61"/>
      <c r="R927" s="61"/>
      <c r="S927" s="61"/>
      <c r="T927" s="119"/>
      <c r="U927" s="61"/>
      <c r="V927" s="84"/>
      <c r="W927" s="84"/>
      <c r="X927" s="84"/>
      <c r="Y927" s="82"/>
      <c r="Z927" s="84"/>
      <c r="AA927" s="84"/>
      <c r="AB927" s="84"/>
      <c r="AC927" s="84"/>
      <c r="AD927" s="84"/>
      <c r="AE927" s="84"/>
      <c r="AF927" s="84"/>
      <c r="AG927" s="84"/>
      <c r="AH927" s="31"/>
      <c r="AI927" s="31"/>
      <c r="AJ927" s="31"/>
      <c r="AK927" s="31"/>
      <c r="AL927" s="31"/>
      <c r="AM927" s="84"/>
      <c r="AN927" s="82"/>
      <c r="AO927" s="71"/>
      <c r="AP927" s="71"/>
      <c r="AQ927" s="31"/>
      <c r="AR927" s="31"/>
      <c r="AS927" s="31"/>
      <c r="AT927" s="31"/>
      <c r="AU927" s="31"/>
      <c r="AV927" s="31"/>
      <c r="AW927" s="31"/>
      <c r="AX927" s="31"/>
      <c r="AY927" s="31"/>
      <c r="AZ927" s="31"/>
      <c r="BA927" s="33"/>
      <c r="BB927" s="33"/>
      <c r="BC927" s="31"/>
      <c r="BD927" s="31"/>
      <c r="BE927" s="31"/>
      <c r="BF927" s="31"/>
      <c r="BG927" s="31"/>
      <c r="BH927" s="31"/>
      <c r="BI927" s="31"/>
      <c r="BJ927" s="31"/>
      <c r="BK927" s="31"/>
      <c r="BL927" s="31"/>
      <c r="BM927" s="31"/>
      <c r="BN927" s="31"/>
      <c r="BO927" s="31"/>
      <c r="BP927" s="31"/>
      <c r="BQ927" s="31"/>
      <c r="BR927" s="31"/>
      <c r="BS927" s="31"/>
      <c r="BT927" s="31"/>
    </row>
    <row r="928">
      <c r="A928" s="118"/>
      <c r="B928" s="61"/>
      <c r="C928" s="71"/>
      <c r="D928" s="71"/>
      <c r="E928" s="82"/>
      <c r="F928" s="82"/>
      <c r="G928" s="71"/>
      <c r="H928" s="71"/>
      <c r="I928" s="82"/>
      <c r="J928" s="71"/>
      <c r="K928" s="71"/>
      <c r="L928" s="71"/>
      <c r="M928" s="82"/>
      <c r="N928" s="84"/>
      <c r="O928" s="71"/>
      <c r="P928" s="61"/>
      <c r="Q928" s="61"/>
      <c r="R928" s="61"/>
      <c r="S928" s="61"/>
      <c r="T928" s="119"/>
      <c r="U928" s="61"/>
      <c r="V928" s="84"/>
      <c r="W928" s="84"/>
      <c r="X928" s="84"/>
      <c r="Y928" s="82"/>
      <c r="Z928" s="84"/>
      <c r="AA928" s="84"/>
      <c r="AB928" s="84"/>
      <c r="AC928" s="84"/>
      <c r="AD928" s="84"/>
      <c r="AE928" s="84"/>
      <c r="AF928" s="84"/>
      <c r="AG928" s="84"/>
      <c r="AH928" s="31"/>
      <c r="AI928" s="31"/>
      <c r="AJ928" s="31"/>
      <c r="AK928" s="31"/>
      <c r="AL928" s="31"/>
      <c r="AM928" s="84"/>
      <c r="AN928" s="82"/>
      <c r="AO928" s="71"/>
      <c r="AP928" s="71"/>
      <c r="AQ928" s="31"/>
      <c r="AR928" s="31"/>
      <c r="AS928" s="31"/>
      <c r="AT928" s="31"/>
      <c r="AU928" s="31"/>
      <c r="AV928" s="31"/>
      <c r="AW928" s="31"/>
      <c r="AX928" s="31"/>
      <c r="AY928" s="31"/>
      <c r="AZ928" s="31"/>
      <c r="BA928" s="33"/>
      <c r="BB928" s="33"/>
      <c r="BC928" s="31"/>
      <c r="BD928" s="31"/>
      <c r="BE928" s="31"/>
      <c r="BF928" s="31"/>
      <c r="BG928" s="31"/>
      <c r="BH928" s="31"/>
      <c r="BI928" s="31"/>
      <c r="BJ928" s="31"/>
      <c r="BK928" s="31"/>
      <c r="BL928" s="31"/>
      <c r="BM928" s="31"/>
      <c r="BN928" s="31"/>
      <c r="BO928" s="31"/>
      <c r="BP928" s="31"/>
      <c r="BQ928" s="31"/>
      <c r="BR928" s="31"/>
      <c r="BS928" s="31"/>
      <c r="BT928" s="31"/>
    </row>
    <row r="929">
      <c r="A929" s="118"/>
      <c r="B929" s="61"/>
      <c r="C929" s="71"/>
      <c r="D929" s="71"/>
      <c r="E929" s="82"/>
      <c r="F929" s="82"/>
      <c r="G929" s="71"/>
      <c r="H929" s="71"/>
      <c r="I929" s="82"/>
      <c r="J929" s="71"/>
      <c r="K929" s="71"/>
      <c r="L929" s="71"/>
      <c r="M929" s="82"/>
      <c r="N929" s="84"/>
      <c r="O929" s="71"/>
      <c r="P929" s="61"/>
      <c r="Q929" s="61"/>
      <c r="R929" s="61"/>
      <c r="S929" s="61"/>
      <c r="T929" s="119"/>
      <c r="U929" s="61"/>
      <c r="V929" s="84"/>
      <c r="W929" s="84"/>
      <c r="X929" s="84"/>
      <c r="Y929" s="82"/>
      <c r="Z929" s="84"/>
      <c r="AA929" s="84"/>
      <c r="AB929" s="84"/>
      <c r="AC929" s="84"/>
      <c r="AD929" s="84"/>
      <c r="AE929" s="84"/>
      <c r="AF929" s="84"/>
      <c r="AG929" s="84"/>
      <c r="AH929" s="31"/>
      <c r="AI929" s="31"/>
      <c r="AJ929" s="31"/>
      <c r="AK929" s="31"/>
      <c r="AL929" s="31"/>
      <c r="AM929" s="84"/>
      <c r="AN929" s="82"/>
      <c r="AO929" s="71"/>
      <c r="AP929" s="71"/>
      <c r="AQ929" s="31"/>
      <c r="AR929" s="31"/>
      <c r="AS929" s="31"/>
      <c r="AT929" s="31"/>
      <c r="AU929" s="31"/>
      <c r="AV929" s="31"/>
      <c r="AW929" s="31"/>
      <c r="AX929" s="31"/>
      <c r="AY929" s="31"/>
      <c r="AZ929" s="31"/>
      <c r="BA929" s="33"/>
      <c r="BB929" s="33"/>
      <c r="BC929" s="31"/>
      <c r="BD929" s="31"/>
      <c r="BE929" s="31"/>
      <c r="BF929" s="31"/>
      <c r="BG929" s="31"/>
      <c r="BH929" s="31"/>
      <c r="BI929" s="31"/>
      <c r="BJ929" s="31"/>
      <c r="BK929" s="31"/>
      <c r="BL929" s="31"/>
      <c r="BM929" s="31"/>
      <c r="BN929" s="31"/>
      <c r="BO929" s="31"/>
      <c r="BP929" s="31"/>
      <c r="BQ929" s="31"/>
      <c r="BR929" s="31"/>
      <c r="BS929" s="31"/>
      <c r="BT929" s="31"/>
    </row>
    <row r="930">
      <c r="A930" s="118"/>
      <c r="B930" s="61"/>
      <c r="C930" s="71"/>
      <c r="D930" s="71"/>
      <c r="E930" s="82"/>
      <c r="F930" s="82"/>
      <c r="G930" s="71"/>
      <c r="H930" s="71"/>
      <c r="I930" s="82"/>
      <c r="J930" s="71"/>
      <c r="K930" s="71"/>
      <c r="L930" s="71"/>
      <c r="M930" s="82"/>
      <c r="N930" s="84"/>
      <c r="O930" s="71"/>
      <c r="P930" s="61"/>
      <c r="Q930" s="61"/>
      <c r="R930" s="61"/>
      <c r="S930" s="61"/>
      <c r="T930" s="119"/>
      <c r="U930" s="61"/>
      <c r="V930" s="84"/>
      <c r="W930" s="84"/>
      <c r="X930" s="84"/>
      <c r="Y930" s="82"/>
      <c r="Z930" s="84"/>
      <c r="AA930" s="84"/>
      <c r="AB930" s="84"/>
      <c r="AC930" s="84"/>
      <c r="AD930" s="84"/>
      <c r="AE930" s="84"/>
      <c r="AF930" s="84"/>
      <c r="AG930" s="84"/>
      <c r="AH930" s="31"/>
      <c r="AI930" s="31"/>
      <c r="AJ930" s="31"/>
      <c r="AK930" s="31"/>
      <c r="AL930" s="31"/>
      <c r="AM930" s="84"/>
      <c r="AN930" s="82"/>
      <c r="AO930" s="71"/>
      <c r="AP930" s="71"/>
      <c r="AQ930" s="31"/>
      <c r="AR930" s="31"/>
      <c r="AS930" s="31"/>
      <c r="AT930" s="31"/>
      <c r="AU930" s="31"/>
      <c r="AV930" s="31"/>
      <c r="AW930" s="31"/>
      <c r="AX930" s="31"/>
      <c r="AY930" s="31"/>
      <c r="AZ930" s="31"/>
      <c r="BA930" s="33"/>
      <c r="BB930" s="33"/>
      <c r="BC930" s="31"/>
      <c r="BD930" s="31"/>
      <c r="BE930" s="31"/>
      <c r="BF930" s="31"/>
      <c r="BG930" s="31"/>
      <c r="BH930" s="31"/>
      <c r="BI930" s="31"/>
      <c r="BJ930" s="31"/>
      <c r="BK930" s="31"/>
      <c r="BL930" s="31"/>
      <c r="BM930" s="31"/>
      <c r="BN930" s="31"/>
      <c r="BO930" s="31"/>
      <c r="BP930" s="31"/>
      <c r="BQ930" s="31"/>
      <c r="BR930" s="31"/>
      <c r="BS930" s="31"/>
      <c r="BT930" s="31"/>
    </row>
    <row r="931">
      <c r="A931" s="118"/>
      <c r="B931" s="61"/>
      <c r="C931" s="71"/>
      <c r="D931" s="71"/>
      <c r="E931" s="82"/>
      <c r="F931" s="82"/>
      <c r="G931" s="71"/>
      <c r="H931" s="71"/>
      <c r="I931" s="82"/>
      <c r="J931" s="71"/>
      <c r="K931" s="71"/>
      <c r="L931" s="71"/>
      <c r="M931" s="82"/>
      <c r="N931" s="84"/>
      <c r="O931" s="71"/>
      <c r="P931" s="61"/>
      <c r="Q931" s="61"/>
      <c r="R931" s="61"/>
      <c r="S931" s="61"/>
      <c r="T931" s="119"/>
      <c r="U931" s="61"/>
      <c r="V931" s="84"/>
      <c r="W931" s="84"/>
      <c r="X931" s="84"/>
      <c r="Y931" s="82"/>
      <c r="Z931" s="84"/>
      <c r="AA931" s="84"/>
      <c r="AB931" s="84"/>
      <c r="AC931" s="84"/>
      <c r="AD931" s="84"/>
      <c r="AE931" s="84"/>
      <c r="AF931" s="84"/>
      <c r="AG931" s="84"/>
      <c r="AH931" s="31"/>
      <c r="AI931" s="31"/>
      <c r="AJ931" s="31"/>
      <c r="AK931" s="31"/>
      <c r="AL931" s="31"/>
      <c r="AM931" s="84"/>
      <c r="AN931" s="82"/>
      <c r="AO931" s="71"/>
      <c r="AP931" s="71"/>
      <c r="AQ931" s="31"/>
      <c r="AR931" s="31"/>
      <c r="AS931" s="31"/>
      <c r="AT931" s="31"/>
      <c r="AU931" s="31"/>
      <c r="AV931" s="31"/>
      <c r="AW931" s="31"/>
      <c r="AX931" s="31"/>
      <c r="AY931" s="31"/>
      <c r="AZ931" s="31"/>
      <c r="BA931" s="33"/>
      <c r="BB931" s="33"/>
      <c r="BC931" s="31"/>
      <c r="BD931" s="31"/>
      <c r="BE931" s="31"/>
      <c r="BF931" s="31"/>
      <c r="BG931" s="31"/>
      <c r="BH931" s="31"/>
      <c r="BI931" s="31"/>
      <c r="BJ931" s="31"/>
      <c r="BK931" s="31"/>
      <c r="BL931" s="31"/>
      <c r="BM931" s="31"/>
      <c r="BN931" s="31"/>
      <c r="BO931" s="31"/>
      <c r="BP931" s="31"/>
      <c r="BQ931" s="31"/>
      <c r="BR931" s="31"/>
      <c r="BS931" s="31"/>
      <c r="BT931" s="31"/>
    </row>
    <row r="932">
      <c r="A932" s="118"/>
      <c r="B932" s="61"/>
      <c r="C932" s="71"/>
      <c r="D932" s="71"/>
      <c r="E932" s="82"/>
      <c r="F932" s="82"/>
      <c r="G932" s="71"/>
      <c r="H932" s="71"/>
      <c r="I932" s="82"/>
      <c r="J932" s="71"/>
      <c r="K932" s="71"/>
      <c r="L932" s="71"/>
      <c r="M932" s="82"/>
      <c r="N932" s="84"/>
      <c r="O932" s="71"/>
      <c r="P932" s="61"/>
      <c r="Q932" s="61"/>
      <c r="R932" s="61"/>
      <c r="S932" s="61"/>
      <c r="T932" s="119"/>
      <c r="U932" s="61"/>
      <c r="V932" s="84"/>
      <c r="W932" s="84"/>
      <c r="X932" s="84"/>
      <c r="Y932" s="82"/>
      <c r="Z932" s="84"/>
      <c r="AA932" s="84"/>
      <c r="AB932" s="84"/>
      <c r="AC932" s="84"/>
      <c r="AD932" s="84"/>
      <c r="AE932" s="84"/>
      <c r="AF932" s="84"/>
      <c r="AG932" s="84"/>
      <c r="AH932" s="31"/>
      <c r="AI932" s="31"/>
      <c r="AJ932" s="31"/>
      <c r="AK932" s="31"/>
      <c r="AL932" s="31"/>
      <c r="AM932" s="84"/>
      <c r="AN932" s="82"/>
      <c r="AO932" s="71"/>
      <c r="AP932" s="71"/>
      <c r="AQ932" s="31"/>
      <c r="AR932" s="31"/>
      <c r="AS932" s="31"/>
      <c r="AT932" s="31"/>
      <c r="AU932" s="31"/>
      <c r="AV932" s="31"/>
      <c r="AW932" s="31"/>
      <c r="AX932" s="31"/>
      <c r="AY932" s="31"/>
      <c r="AZ932" s="31"/>
      <c r="BA932" s="33"/>
      <c r="BB932" s="33"/>
      <c r="BC932" s="31"/>
      <c r="BD932" s="31"/>
      <c r="BE932" s="31"/>
      <c r="BF932" s="31"/>
      <c r="BG932" s="31"/>
      <c r="BH932" s="31"/>
      <c r="BI932" s="31"/>
      <c r="BJ932" s="31"/>
      <c r="BK932" s="31"/>
      <c r="BL932" s="31"/>
      <c r="BM932" s="31"/>
      <c r="BN932" s="31"/>
      <c r="BO932" s="31"/>
      <c r="BP932" s="31"/>
      <c r="BQ932" s="31"/>
      <c r="BR932" s="31"/>
      <c r="BS932" s="31"/>
      <c r="BT932" s="31"/>
    </row>
    <row r="933">
      <c r="A933" s="118"/>
      <c r="B933" s="61"/>
      <c r="C933" s="71"/>
      <c r="D933" s="71"/>
      <c r="E933" s="82"/>
      <c r="F933" s="82"/>
      <c r="G933" s="71"/>
      <c r="H933" s="71"/>
      <c r="I933" s="82"/>
      <c r="J933" s="71"/>
      <c r="K933" s="71"/>
      <c r="L933" s="71"/>
      <c r="M933" s="82"/>
      <c r="N933" s="84"/>
      <c r="O933" s="71"/>
      <c r="P933" s="61"/>
      <c r="Q933" s="61"/>
      <c r="R933" s="61"/>
      <c r="S933" s="61"/>
      <c r="T933" s="119"/>
      <c r="U933" s="61"/>
      <c r="V933" s="84"/>
      <c r="W933" s="84"/>
      <c r="X933" s="84"/>
      <c r="Y933" s="82"/>
      <c r="Z933" s="84"/>
      <c r="AA933" s="84"/>
      <c r="AB933" s="84"/>
      <c r="AC933" s="84"/>
      <c r="AD933" s="84"/>
      <c r="AE933" s="84"/>
      <c r="AF933" s="84"/>
      <c r="AG933" s="84"/>
      <c r="AH933" s="31"/>
      <c r="AI933" s="31"/>
      <c r="AJ933" s="31"/>
      <c r="AK933" s="31"/>
      <c r="AL933" s="31"/>
      <c r="AM933" s="84"/>
      <c r="AN933" s="82"/>
      <c r="AO933" s="71"/>
      <c r="AP933" s="71"/>
      <c r="AQ933" s="31"/>
      <c r="AR933" s="31"/>
      <c r="AS933" s="31"/>
      <c r="AT933" s="31"/>
      <c r="AU933" s="31"/>
      <c r="AV933" s="31"/>
      <c r="AW933" s="31"/>
      <c r="AX933" s="31"/>
      <c r="AY933" s="31"/>
      <c r="AZ933" s="31"/>
      <c r="BA933" s="33"/>
      <c r="BB933" s="33"/>
      <c r="BC933" s="31"/>
      <c r="BD933" s="31"/>
      <c r="BE933" s="31"/>
      <c r="BF933" s="31"/>
      <c r="BG933" s="31"/>
      <c r="BH933" s="31"/>
      <c r="BI933" s="31"/>
      <c r="BJ933" s="31"/>
      <c r="BK933" s="31"/>
      <c r="BL933" s="31"/>
      <c r="BM933" s="31"/>
      <c r="BN933" s="31"/>
      <c r="BO933" s="31"/>
      <c r="BP933" s="31"/>
      <c r="BQ933" s="31"/>
      <c r="BR933" s="31"/>
      <c r="BS933" s="31"/>
      <c r="BT933" s="31"/>
    </row>
    <row r="934">
      <c r="A934" s="118"/>
      <c r="B934" s="61"/>
      <c r="C934" s="71"/>
      <c r="D934" s="71"/>
      <c r="E934" s="82"/>
      <c r="F934" s="82"/>
      <c r="G934" s="71"/>
      <c r="H934" s="71"/>
      <c r="I934" s="82"/>
      <c r="J934" s="71"/>
      <c r="K934" s="71"/>
      <c r="L934" s="71"/>
      <c r="M934" s="82"/>
      <c r="N934" s="84"/>
      <c r="O934" s="71"/>
      <c r="P934" s="61"/>
      <c r="Q934" s="61"/>
      <c r="R934" s="61"/>
      <c r="S934" s="61"/>
      <c r="T934" s="119"/>
      <c r="U934" s="61"/>
      <c r="V934" s="84"/>
      <c r="W934" s="84"/>
      <c r="X934" s="84"/>
      <c r="Y934" s="82"/>
      <c r="Z934" s="84"/>
      <c r="AA934" s="84"/>
      <c r="AB934" s="84"/>
      <c r="AC934" s="84"/>
      <c r="AD934" s="84"/>
      <c r="AE934" s="84"/>
      <c r="AF934" s="84"/>
      <c r="AG934" s="84"/>
      <c r="AH934" s="31"/>
      <c r="AI934" s="31"/>
      <c r="AJ934" s="31"/>
      <c r="AK934" s="31"/>
      <c r="AL934" s="31"/>
      <c r="AM934" s="84"/>
      <c r="AN934" s="82"/>
      <c r="AO934" s="71"/>
      <c r="AP934" s="71"/>
      <c r="AQ934" s="31"/>
      <c r="AR934" s="31"/>
      <c r="AS934" s="31"/>
      <c r="AT934" s="31"/>
      <c r="AU934" s="31"/>
      <c r="AV934" s="31"/>
      <c r="AW934" s="31"/>
      <c r="AX934" s="31"/>
      <c r="AY934" s="31"/>
      <c r="AZ934" s="31"/>
      <c r="BA934" s="33"/>
      <c r="BB934" s="33"/>
      <c r="BC934" s="31"/>
      <c r="BD934" s="31"/>
      <c r="BE934" s="31"/>
      <c r="BF934" s="31"/>
      <c r="BG934" s="31"/>
      <c r="BH934" s="31"/>
      <c r="BI934" s="31"/>
      <c r="BJ934" s="31"/>
      <c r="BK934" s="31"/>
      <c r="BL934" s="31"/>
      <c r="BM934" s="31"/>
      <c r="BN934" s="31"/>
      <c r="BO934" s="31"/>
      <c r="BP934" s="31"/>
      <c r="BQ934" s="31"/>
      <c r="BR934" s="31"/>
      <c r="BS934" s="31"/>
      <c r="BT934" s="31"/>
    </row>
    <row r="935">
      <c r="A935" s="118"/>
      <c r="B935" s="61"/>
      <c r="C935" s="71"/>
      <c r="D935" s="71"/>
      <c r="E935" s="82"/>
      <c r="F935" s="82"/>
      <c r="G935" s="71"/>
      <c r="H935" s="71"/>
      <c r="I935" s="82"/>
      <c r="J935" s="71"/>
      <c r="K935" s="71"/>
      <c r="L935" s="71"/>
      <c r="M935" s="82"/>
      <c r="N935" s="84"/>
      <c r="O935" s="71"/>
      <c r="P935" s="61"/>
      <c r="Q935" s="61"/>
      <c r="R935" s="61"/>
      <c r="S935" s="61"/>
      <c r="T935" s="119"/>
      <c r="U935" s="61"/>
      <c r="V935" s="84"/>
      <c r="W935" s="84"/>
      <c r="X935" s="84"/>
      <c r="Y935" s="82"/>
      <c r="Z935" s="84"/>
      <c r="AA935" s="84"/>
      <c r="AB935" s="84"/>
      <c r="AC935" s="84"/>
      <c r="AD935" s="84"/>
      <c r="AE935" s="84"/>
      <c r="AF935" s="84"/>
      <c r="AG935" s="84"/>
      <c r="AH935" s="31"/>
      <c r="AI935" s="31"/>
      <c r="AJ935" s="31"/>
      <c r="AK935" s="31"/>
      <c r="AL935" s="31"/>
      <c r="AM935" s="84"/>
      <c r="AN935" s="82"/>
      <c r="AO935" s="71"/>
      <c r="AP935" s="71"/>
      <c r="AQ935" s="31"/>
      <c r="AR935" s="31"/>
      <c r="AS935" s="31"/>
      <c r="AT935" s="31"/>
      <c r="AU935" s="31"/>
      <c r="AV935" s="31"/>
      <c r="AW935" s="31"/>
      <c r="AX935" s="31"/>
      <c r="AY935" s="31"/>
      <c r="AZ935" s="31"/>
      <c r="BA935" s="33"/>
      <c r="BB935" s="33"/>
      <c r="BC935" s="31"/>
      <c r="BD935" s="31"/>
      <c r="BE935" s="31"/>
      <c r="BF935" s="31"/>
      <c r="BG935" s="31"/>
      <c r="BH935" s="31"/>
      <c r="BI935" s="31"/>
      <c r="BJ935" s="31"/>
      <c r="BK935" s="31"/>
      <c r="BL935" s="31"/>
      <c r="BM935" s="31"/>
      <c r="BN935" s="31"/>
      <c r="BO935" s="31"/>
      <c r="BP935" s="31"/>
      <c r="BQ935" s="31"/>
      <c r="BR935" s="31"/>
      <c r="BS935" s="31"/>
      <c r="BT935" s="31"/>
    </row>
    <row r="936">
      <c r="A936" s="118"/>
      <c r="B936" s="61"/>
      <c r="C936" s="71"/>
      <c r="D936" s="71"/>
      <c r="E936" s="82"/>
      <c r="F936" s="82"/>
      <c r="G936" s="71"/>
      <c r="H936" s="71"/>
      <c r="I936" s="82"/>
      <c r="J936" s="71"/>
      <c r="K936" s="71"/>
      <c r="L936" s="71"/>
      <c r="M936" s="82"/>
      <c r="N936" s="84"/>
      <c r="O936" s="71"/>
      <c r="P936" s="61"/>
      <c r="Q936" s="61"/>
      <c r="R936" s="61"/>
      <c r="S936" s="61"/>
      <c r="T936" s="119"/>
      <c r="U936" s="61"/>
      <c r="V936" s="84"/>
      <c r="W936" s="84"/>
      <c r="X936" s="84"/>
      <c r="Y936" s="82"/>
      <c r="Z936" s="84"/>
      <c r="AA936" s="84"/>
      <c r="AB936" s="84"/>
      <c r="AC936" s="84"/>
      <c r="AD936" s="84"/>
      <c r="AE936" s="84"/>
      <c r="AF936" s="84"/>
      <c r="AG936" s="84"/>
      <c r="AH936" s="31"/>
      <c r="AI936" s="31"/>
      <c r="AJ936" s="31"/>
      <c r="AK936" s="31"/>
      <c r="AL936" s="31"/>
      <c r="AM936" s="84"/>
      <c r="AN936" s="82"/>
      <c r="AO936" s="71"/>
      <c r="AP936" s="71"/>
      <c r="AQ936" s="31"/>
      <c r="AR936" s="31"/>
      <c r="AS936" s="31"/>
      <c r="AT936" s="31"/>
      <c r="AU936" s="31"/>
      <c r="AV936" s="31"/>
      <c r="AW936" s="31"/>
      <c r="AX936" s="31"/>
      <c r="AY936" s="31"/>
      <c r="AZ936" s="31"/>
      <c r="BA936" s="33"/>
      <c r="BB936" s="33"/>
      <c r="BC936" s="31"/>
      <c r="BD936" s="31"/>
      <c r="BE936" s="31"/>
      <c r="BF936" s="31"/>
      <c r="BG936" s="31"/>
      <c r="BH936" s="31"/>
      <c r="BI936" s="31"/>
      <c r="BJ936" s="31"/>
      <c r="BK936" s="31"/>
      <c r="BL936" s="31"/>
      <c r="BM936" s="31"/>
      <c r="BN936" s="31"/>
      <c r="BO936" s="31"/>
      <c r="BP936" s="31"/>
      <c r="BQ936" s="31"/>
      <c r="BR936" s="31"/>
      <c r="BS936" s="31"/>
      <c r="BT936" s="31"/>
    </row>
    <row r="937">
      <c r="A937" s="118"/>
      <c r="B937" s="61"/>
      <c r="C937" s="71"/>
      <c r="D937" s="71"/>
      <c r="E937" s="82"/>
      <c r="F937" s="82"/>
      <c r="G937" s="71"/>
      <c r="H937" s="71"/>
      <c r="I937" s="82"/>
      <c r="J937" s="71"/>
      <c r="K937" s="71"/>
      <c r="L937" s="71"/>
      <c r="M937" s="82"/>
      <c r="N937" s="84"/>
      <c r="O937" s="71"/>
      <c r="P937" s="61"/>
      <c r="Q937" s="61"/>
      <c r="R937" s="61"/>
      <c r="S937" s="61"/>
      <c r="T937" s="119"/>
      <c r="U937" s="61"/>
      <c r="V937" s="84"/>
      <c r="W937" s="84"/>
      <c r="X937" s="84"/>
      <c r="Y937" s="82"/>
      <c r="Z937" s="84"/>
      <c r="AA937" s="84"/>
      <c r="AB937" s="84"/>
      <c r="AC937" s="84"/>
      <c r="AD937" s="84"/>
      <c r="AE937" s="84"/>
      <c r="AF937" s="84"/>
      <c r="AG937" s="84"/>
      <c r="AH937" s="31"/>
      <c r="AI937" s="31"/>
      <c r="AJ937" s="31"/>
      <c r="AK937" s="31"/>
      <c r="AL937" s="31"/>
      <c r="AM937" s="84"/>
      <c r="AN937" s="82"/>
      <c r="AO937" s="71"/>
      <c r="AP937" s="71"/>
      <c r="AQ937" s="31"/>
      <c r="AR937" s="31"/>
      <c r="AS937" s="31"/>
      <c r="AT937" s="31"/>
      <c r="AU937" s="31"/>
      <c r="AV937" s="31"/>
      <c r="AW937" s="31"/>
      <c r="AX937" s="31"/>
      <c r="AY937" s="31"/>
      <c r="AZ937" s="31"/>
      <c r="BA937" s="33"/>
      <c r="BB937" s="33"/>
      <c r="BC937" s="31"/>
      <c r="BD937" s="31"/>
      <c r="BE937" s="31"/>
      <c r="BF937" s="31"/>
      <c r="BG937" s="31"/>
      <c r="BH937" s="31"/>
      <c r="BI937" s="31"/>
      <c r="BJ937" s="31"/>
      <c r="BK937" s="31"/>
      <c r="BL937" s="31"/>
      <c r="BM937" s="31"/>
      <c r="BN937" s="31"/>
      <c r="BO937" s="31"/>
      <c r="BP937" s="31"/>
      <c r="BQ937" s="31"/>
      <c r="BR937" s="31"/>
      <c r="BS937" s="31"/>
      <c r="BT937" s="31"/>
    </row>
    <row r="938">
      <c r="A938" s="118"/>
      <c r="B938" s="61"/>
      <c r="C938" s="71"/>
      <c r="D938" s="71"/>
      <c r="E938" s="82"/>
      <c r="F938" s="82"/>
      <c r="G938" s="71"/>
      <c r="H938" s="71"/>
      <c r="I938" s="82"/>
      <c r="J938" s="71"/>
      <c r="K938" s="71"/>
      <c r="L938" s="71"/>
      <c r="M938" s="82"/>
      <c r="N938" s="84"/>
      <c r="O938" s="71"/>
      <c r="P938" s="61"/>
      <c r="Q938" s="61"/>
      <c r="R938" s="61"/>
      <c r="S938" s="61"/>
      <c r="T938" s="119"/>
      <c r="U938" s="61"/>
      <c r="V938" s="84"/>
      <c r="W938" s="84"/>
      <c r="X938" s="84"/>
      <c r="Y938" s="82"/>
      <c r="Z938" s="84"/>
      <c r="AA938" s="84"/>
      <c r="AB938" s="84"/>
      <c r="AC938" s="84"/>
      <c r="AD938" s="84"/>
      <c r="AE938" s="84"/>
      <c r="AF938" s="84"/>
      <c r="AG938" s="84"/>
      <c r="AH938" s="31"/>
      <c r="AI938" s="31"/>
      <c r="AJ938" s="31"/>
      <c r="AK938" s="31"/>
      <c r="AL938" s="31"/>
      <c r="AM938" s="84"/>
      <c r="AN938" s="82"/>
      <c r="AO938" s="71"/>
      <c r="AP938" s="71"/>
      <c r="AQ938" s="31"/>
      <c r="AR938" s="31"/>
      <c r="AS938" s="31"/>
      <c r="AT938" s="31"/>
      <c r="AU938" s="31"/>
      <c r="AV938" s="31"/>
      <c r="AW938" s="31"/>
      <c r="AX938" s="31"/>
      <c r="AY938" s="31"/>
      <c r="AZ938" s="31"/>
      <c r="BA938" s="33"/>
      <c r="BB938" s="33"/>
      <c r="BC938" s="31"/>
      <c r="BD938" s="31"/>
      <c r="BE938" s="31"/>
      <c r="BF938" s="31"/>
      <c r="BG938" s="31"/>
      <c r="BH938" s="31"/>
      <c r="BI938" s="31"/>
      <c r="BJ938" s="31"/>
      <c r="BK938" s="31"/>
      <c r="BL938" s="31"/>
      <c r="BM938" s="31"/>
      <c r="BN938" s="31"/>
      <c r="BO938" s="31"/>
      <c r="BP938" s="31"/>
      <c r="BQ938" s="31"/>
      <c r="BR938" s="31"/>
      <c r="BS938" s="31"/>
      <c r="BT938" s="31"/>
    </row>
    <row r="939">
      <c r="A939" s="118"/>
      <c r="B939" s="61"/>
      <c r="C939" s="71"/>
      <c r="D939" s="71"/>
      <c r="E939" s="82"/>
      <c r="F939" s="82"/>
      <c r="G939" s="71"/>
      <c r="H939" s="71"/>
      <c r="I939" s="82"/>
      <c r="J939" s="71"/>
      <c r="K939" s="71"/>
      <c r="L939" s="71"/>
      <c r="M939" s="82"/>
      <c r="N939" s="84"/>
      <c r="O939" s="71"/>
      <c r="P939" s="61"/>
      <c r="Q939" s="61"/>
      <c r="R939" s="61"/>
      <c r="S939" s="61"/>
      <c r="T939" s="119"/>
      <c r="U939" s="61"/>
      <c r="V939" s="84"/>
      <c r="W939" s="84"/>
      <c r="X939" s="84"/>
      <c r="Y939" s="82"/>
      <c r="Z939" s="84"/>
      <c r="AA939" s="84"/>
      <c r="AB939" s="84"/>
      <c r="AC939" s="84"/>
      <c r="AD939" s="84"/>
      <c r="AE939" s="84"/>
      <c r="AF939" s="84"/>
      <c r="AG939" s="84"/>
      <c r="AH939" s="31"/>
      <c r="AI939" s="31"/>
      <c r="AJ939" s="31"/>
      <c r="AK939" s="31"/>
      <c r="AL939" s="31"/>
      <c r="AM939" s="84"/>
      <c r="AN939" s="82"/>
      <c r="AO939" s="71"/>
      <c r="AP939" s="71"/>
      <c r="AQ939" s="31"/>
      <c r="AR939" s="31"/>
      <c r="AS939" s="31"/>
      <c r="AT939" s="31"/>
      <c r="AU939" s="31"/>
      <c r="AV939" s="31"/>
      <c r="AW939" s="31"/>
      <c r="AX939" s="31"/>
      <c r="AY939" s="31"/>
      <c r="AZ939" s="31"/>
      <c r="BA939" s="33"/>
      <c r="BB939" s="33"/>
      <c r="BC939" s="31"/>
      <c r="BD939" s="31"/>
      <c r="BE939" s="31"/>
      <c r="BF939" s="31"/>
      <c r="BG939" s="31"/>
      <c r="BH939" s="31"/>
      <c r="BI939" s="31"/>
      <c r="BJ939" s="31"/>
      <c r="BK939" s="31"/>
      <c r="BL939" s="31"/>
      <c r="BM939" s="31"/>
      <c r="BN939" s="31"/>
      <c r="BO939" s="31"/>
      <c r="BP939" s="31"/>
      <c r="BQ939" s="31"/>
      <c r="BR939" s="31"/>
      <c r="BS939" s="31"/>
      <c r="BT939" s="31"/>
    </row>
    <row r="940">
      <c r="A940" s="118"/>
      <c r="B940" s="61"/>
      <c r="C940" s="71"/>
      <c r="D940" s="71"/>
      <c r="E940" s="82"/>
      <c r="F940" s="82"/>
      <c r="G940" s="71"/>
      <c r="H940" s="71"/>
      <c r="I940" s="82"/>
      <c r="J940" s="71"/>
      <c r="K940" s="71"/>
      <c r="L940" s="71"/>
      <c r="M940" s="82"/>
      <c r="N940" s="84"/>
      <c r="O940" s="71"/>
      <c r="P940" s="61"/>
      <c r="Q940" s="61"/>
      <c r="R940" s="61"/>
      <c r="S940" s="61"/>
      <c r="T940" s="119"/>
      <c r="U940" s="61"/>
      <c r="V940" s="84"/>
      <c r="W940" s="84"/>
      <c r="X940" s="84"/>
      <c r="Y940" s="82"/>
      <c r="Z940" s="84"/>
      <c r="AA940" s="84"/>
      <c r="AB940" s="84"/>
      <c r="AC940" s="84"/>
      <c r="AD940" s="84"/>
      <c r="AE940" s="84"/>
      <c r="AF940" s="84"/>
      <c r="AG940" s="84"/>
      <c r="AH940" s="31"/>
      <c r="AI940" s="31"/>
      <c r="AJ940" s="31"/>
      <c r="AK940" s="31"/>
      <c r="AL940" s="31"/>
      <c r="AM940" s="84"/>
      <c r="AN940" s="82"/>
      <c r="AO940" s="71"/>
      <c r="AP940" s="71"/>
      <c r="AQ940" s="31"/>
      <c r="AR940" s="31"/>
      <c r="AS940" s="31"/>
      <c r="AT940" s="31"/>
      <c r="AU940" s="31"/>
      <c r="AV940" s="31"/>
      <c r="AW940" s="31"/>
      <c r="AX940" s="31"/>
      <c r="AY940" s="31"/>
      <c r="AZ940" s="31"/>
      <c r="BA940" s="33"/>
      <c r="BB940" s="33"/>
      <c r="BC940" s="31"/>
      <c r="BD940" s="31"/>
      <c r="BE940" s="31"/>
      <c r="BF940" s="31"/>
      <c r="BG940" s="31"/>
      <c r="BH940" s="31"/>
      <c r="BI940" s="31"/>
      <c r="BJ940" s="31"/>
      <c r="BK940" s="31"/>
      <c r="BL940" s="31"/>
      <c r="BM940" s="31"/>
      <c r="BN940" s="31"/>
      <c r="BO940" s="31"/>
      <c r="BP940" s="31"/>
      <c r="BQ940" s="31"/>
      <c r="BR940" s="31"/>
      <c r="BS940" s="31"/>
      <c r="BT940" s="31"/>
    </row>
    <row r="941">
      <c r="A941" s="118"/>
      <c r="B941" s="61"/>
      <c r="C941" s="71"/>
      <c r="D941" s="71"/>
      <c r="E941" s="82"/>
      <c r="F941" s="82"/>
      <c r="G941" s="71"/>
      <c r="H941" s="71"/>
      <c r="I941" s="82"/>
      <c r="J941" s="71"/>
      <c r="K941" s="71"/>
      <c r="L941" s="71"/>
      <c r="M941" s="82"/>
      <c r="N941" s="84"/>
      <c r="O941" s="71"/>
      <c r="P941" s="61"/>
      <c r="Q941" s="61"/>
      <c r="R941" s="61"/>
      <c r="S941" s="61"/>
      <c r="T941" s="119"/>
      <c r="U941" s="61"/>
      <c r="V941" s="84"/>
      <c r="W941" s="84"/>
      <c r="X941" s="84"/>
      <c r="Y941" s="82"/>
      <c r="Z941" s="84"/>
      <c r="AA941" s="84"/>
      <c r="AB941" s="84"/>
      <c r="AC941" s="84"/>
      <c r="AD941" s="84"/>
      <c r="AE941" s="84"/>
      <c r="AF941" s="84"/>
      <c r="AG941" s="84"/>
      <c r="AH941" s="31"/>
      <c r="AI941" s="31"/>
      <c r="AJ941" s="31"/>
      <c r="AK941" s="31"/>
      <c r="AL941" s="31"/>
      <c r="AM941" s="84"/>
      <c r="AN941" s="82"/>
      <c r="AO941" s="71"/>
      <c r="AP941" s="71"/>
      <c r="AQ941" s="31"/>
      <c r="AR941" s="31"/>
      <c r="AS941" s="31"/>
      <c r="AT941" s="31"/>
      <c r="AU941" s="31"/>
      <c r="AV941" s="31"/>
      <c r="AW941" s="31"/>
      <c r="AX941" s="31"/>
      <c r="AY941" s="31"/>
      <c r="AZ941" s="31"/>
      <c r="BA941" s="33"/>
      <c r="BB941" s="33"/>
      <c r="BC941" s="31"/>
      <c r="BD941" s="31"/>
      <c r="BE941" s="31"/>
      <c r="BF941" s="31"/>
      <c r="BG941" s="31"/>
      <c r="BH941" s="31"/>
      <c r="BI941" s="31"/>
      <c r="BJ941" s="31"/>
      <c r="BK941" s="31"/>
      <c r="BL941" s="31"/>
      <c r="BM941" s="31"/>
      <c r="BN941" s="31"/>
      <c r="BO941" s="31"/>
      <c r="BP941" s="31"/>
      <c r="BQ941" s="31"/>
      <c r="BR941" s="31"/>
      <c r="BS941" s="31"/>
      <c r="BT941" s="31"/>
    </row>
    <row r="942">
      <c r="A942" s="118"/>
      <c r="B942" s="61"/>
      <c r="C942" s="71"/>
      <c r="D942" s="71"/>
      <c r="E942" s="82"/>
      <c r="F942" s="82"/>
      <c r="G942" s="71"/>
      <c r="H942" s="71"/>
      <c r="I942" s="82"/>
      <c r="J942" s="71"/>
      <c r="K942" s="71"/>
      <c r="L942" s="71"/>
      <c r="M942" s="82"/>
      <c r="N942" s="84"/>
      <c r="O942" s="71"/>
      <c r="P942" s="61"/>
      <c r="Q942" s="61"/>
      <c r="R942" s="61"/>
      <c r="S942" s="61"/>
      <c r="T942" s="119"/>
      <c r="U942" s="61"/>
      <c r="V942" s="84"/>
      <c r="W942" s="84"/>
      <c r="X942" s="84"/>
      <c r="Y942" s="82"/>
      <c r="Z942" s="84"/>
      <c r="AA942" s="84"/>
      <c r="AB942" s="84"/>
      <c r="AC942" s="84"/>
      <c r="AD942" s="84"/>
      <c r="AE942" s="84"/>
      <c r="AF942" s="84"/>
      <c r="AG942" s="84"/>
      <c r="AH942" s="31"/>
      <c r="AI942" s="31"/>
      <c r="AJ942" s="31"/>
      <c r="AK942" s="31"/>
      <c r="AL942" s="31"/>
      <c r="AM942" s="84"/>
      <c r="AN942" s="82"/>
      <c r="AO942" s="71"/>
      <c r="AP942" s="71"/>
      <c r="AQ942" s="31"/>
      <c r="AR942" s="31"/>
      <c r="AS942" s="31"/>
      <c r="AT942" s="31"/>
      <c r="AU942" s="31"/>
      <c r="AV942" s="31"/>
      <c r="AW942" s="31"/>
      <c r="AX942" s="31"/>
      <c r="AY942" s="31"/>
      <c r="AZ942" s="31"/>
      <c r="BA942" s="33"/>
      <c r="BB942" s="33"/>
      <c r="BC942" s="31"/>
      <c r="BD942" s="31"/>
      <c r="BE942" s="31"/>
      <c r="BF942" s="31"/>
      <c r="BG942" s="31"/>
      <c r="BH942" s="31"/>
      <c r="BI942" s="31"/>
      <c r="BJ942" s="31"/>
      <c r="BK942" s="31"/>
      <c r="BL942" s="31"/>
      <c r="BM942" s="31"/>
      <c r="BN942" s="31"/>
      <c r="BO942" s="31"/>
      <c r="BP942" s="31"/>
      <c r="BQ942" s="31"/>
      <c r="BR942" s="31"/>
      <c r="BS942" s="31"/>
      <c r="BT942" s="31"/>
    </row>
    <row r="943">
      <c r="A943" s="118"/>
      <c r="B943" s="61"/>
      <c r="C943" s="71"/>
      <c r="D943" s="71"/>
      <c r="E943" s="82"/>
      <c r="F943" s="82"/>
      <c r="G943" s="71"/>
      <c r="H943" s="71"/>
      <c r="I943" s="82"/>
      <c r="J943" s="71"/>
      <c r="K943" s="71"/>
      <c r="L943" s="71"/>
      <c r="M943" s="82"/>
      <c r="N943" s="84"/>
      <c r="O943" s="71"/>
      <c r="P943" s="61"/>
      <c r="Q943" s="61"/>
      <c r="R943" s="61"/>
      <c r="S943" s="61"/>
      <c r="T943" s="119"/>
      <c r="U943" s="61"/>
      <c r="V943" s="84"/>
      <c r="W943" s="84"/>
      <c r="X943" s="84"/>
      <c r="Y943" s="82"/>
      <c r="Z943" s="84"/>
      <c r="AA943" s="84"/>
      <c r="AB943" s="84"/>
      <c r="AC943" s="84"/>
      <c r="AD943" s="84"/>
      <c r="AE943" s="84"/>
      <c r="AF943" s="84"/>
      <c r="AG943" s="84"/>
      <c r="AH943" s="31"/>
      <c r="AI943" s="31"/>
      <c r="AJ943" s="31"/>
      <c r="AK943" s="31"/>
      <c r="AL943" s="31"/>
      <c r="AM943" s="84"/>
      <c r="AN943" s="82"/>
      <c r="AO943" s="71"/>
      <c r="AP943" s="71"/>
      <c r="AQ943" s="31"/>
      <c r="AR943" s="31"/>
      <c r="AS943" s="31"/>
      <c r="AT943" s="31"/>
      <c r="AU943" s="31"/>
      <c r="AV943" s="31"/>
      <c r="AW943" s="31"/>
      <c r="AX943" s="31"/>
      <c r="AY943" s="31"/>
      <c r="AZ943" s="31"/>
      <c r="BA943" s="33"/>
      <c r="BB943" s="33"/>
      <c r="BC943" s="31"/>
      <c r="BD943" s="31"/>
      <c r="BE943" s="31"/>
      <c r="BF943" s="31"/>
      <c r="BG943" s="31"/>
      <c r="BH943" s="31"/>
      <c r="BI943" s="31"/>
      <c r="BJ943" s="31"/>
      <c r="BK943" s="31"/>
      <c r="BL943" s="31"/>
      <c r="BM943" s="31"/>
      <c r="BN943" s="31"/>
      <c r="BO943" s="31"/>
      <c r="BP943" s="31"/>
      <c r="BQ943" s="31"/>
      <c r="BR943" s="31"/>
      <c r="BS943" s="31"/>
      <c r="BT943" s="31"/>
    </row>
    <row r="944">
      <c r="A944" s="118"/>
      <c r="B944" s="61"/>
      <c r="C944" s="71"/>
      <c r="D944" s="71"/>
      <c r="E944" s="82"/>
      <c r="F944" s="82"/>
      <c r="G944" s="71"/>
      <c r="H944" s="71"/>
      <c r="I944" s="82"/>
      <c r="J944" s="71"/>
      <c r="K944" s="71"/>
      <c r="L944" s="71"/>
      <c r="M944" s="82"/>
      <c r="N944" s="84"/>
      <c r="O944" s="71"/>
      <c r="P944" s="61"/>
      <c r="Q944" s="61"/>
      <c r="R944" s="61"/>
      <c r="S944" s="61"/>
      <c r="T944" s="119"/>
      <c r="U944" s="61"/>
      <c r="V944" s="84"/>
      <c r="W944" s="84"/>
      <c r="X944" s="84"/>
      <c r="Y944" s="82"/>
      <c r="Z944" s="84"/>
      <c r="AA944" s="84"/>
      <c r="AB944" s="84"/>
      <c r="AC944" s="84"/>
      <c r="AD944" s="84"/>
      <c r="AE944" s="84"/>
      <c r="AF944" s="84"/>
      <c r="AG944" s="84"/>
      <c r="AH944" s="31"/>
      <c r="AI944" s="31"/>
      <c r="AJ944" s="31"/>
      <c r="AK944" s="31"/>
      <c r="AL944" s="31"/>
      <c r="AM944" s="84"/>
      <c r="AN944" s="82"/>
      <c r="AO944" s="71"/>
      <c r="AP944" s="71"/>
      <c r="AQ944" s="31"/>
      <c r="AR944" s="31"/>
      <c r="AS944" s="31"/>
      <c r="AT944" s="31"/>
      <c r="AU944" s="31"/>
      <c r="AV944" s="31"/>
      <c r="AW944" s="31"/>
      <c r="AX944" s="31"/>
      <c r="AY944" s="31"/>
      <c r="AZ944" s="31"/>
      <c r="BA944" s="33"/>
      <c r="BB944" s="33"/>
      <c r="BC944" s="31"/>
      <c r="BD944" s="31"/>
      <c r="BE944" s="31"/>
      <c r="BF944" s="31"/>
      <c r="BG944" s="31"/>
      <c r="BH944" s="31"/>
      <c r="BI944" s="31"/>
      <c r="BJ944" s="31"/>
      <c r="BK944" s="31"/>
      <c r="BL944" s="31"/>
      <c r="BM944" s="31"/>
      <c r="BN944" s="31"/>
      <c r="BO944" s="31"/>
      <c r="BP944" s="31"/>
      <c r="BQ944" s="31"/>
      <c r="BR944" s="31"/>
      <c r="BS944" s="31"/>
      <c r="BT944" s="31"/>
    </row>
    <row r="945">
      <c r="A945" s="118"/>
      <c r="B945" s="61"/>
      <c r="C945" s="71"/>
      <c r="D945" s="71"/>
      <c r="E945" s="82"/>
      <c r="F945" s="82"/>
      <c r="G945" s="71"/>
      <c r="H945" s="71"/>
      <c r="I945" s="82"/>
      <c r="J945" s="71"/>
      <c r="K945" s="71"/>
      <c r="L945" s="71"/>
      <c r="M945" s="82"/>
      <c r="N945" s="84"/>
      <c r="O945" s="71"/>
      <c r="P945" s="61"/>
      <c r="Q945" s="61"/>
      <c r="R945" s="61"/>
      <c r="S945" s="61"/>
      <c r="T945" s="119"/>
      <c r="U945" s="61"/>
      <c r="V945" s="84"/>
      <c r="W945" s="84"/>
      <c r="X945" s="84"/>
      <c r="Y945" s="82"/>
      <c r="Z945" s="84"/>
      <c r="AA945" s="84"/>
      <c r="AB945" s="84"/>
      <c r="AC945" s="84"/>
      <c r="AD945" s="84"/>
      <c r="AE945" s="84"/>
      <c r="AF945" s="84"/>
      <c r="AG945" s="84"/>
      <c r="AH945" s="31"/>
      <c r="AI945" s="31"/>
      <c r="AJ945" s="31"/>
      <c r="AK945" s="31"/>
      <c r="AL945" s="31"/>
      <c r="AM945" s="84"/>
      <c r="AN945" s="82"/>
      <c r="AO945" s="71"/>
      <c r="AP945" s="71"/>
      <c r="AQ945" s="31"/>
      <c r="AR945" s="31"/>
      <c r="AS945" s="31"/>
      <c r="AT945" s="31"/>
      <c r="AU945" s="31"/>
      <c r="AV945" s="31"/>
      <c r="AW945" s="31"/>
      <c r="AX945" s="31"/>
      <c r="AY945" s="31"/>
      <c r="AZ945" s="31"/>
      <c r="BA945" s="33"/>
      <c r="BB945" s="33"/>
      <c r="BC945" s="31"/>
      <c r="BD945" s="31"/>
      <c r="BE945" s="31"/>
      <c r="BF945" s="31"/>
      <c r="BG945" s="31"/>
      <c r="BH945" s="31"/>
      <c r="BI945" s="31"/>
      <c r="BJ945" s="31"/>
      <c r="BK945" s="31"/>
      <c r="BL945" s="31"/>
      <c r="BM945" s="31"/>
      <c r="BN945" s="31"/>
      <c r="BO945" s="31"/>
      <c r="BP945" s="31"/>
      <c r="BQ945" s="31"/>
      <c r="BR945" s="31"/>
      <c r="BS945" s="31"/>
      <c r="BT945" s="31"/>
    </row>
    <row r="946">
      <c r="A946" s="118"/>
      <c r="B946" s="61"/>
      <c r="C946" s="71"/>
      <c r="D946" s="71"/>
      <c r="E946" s="82"/>
      <c r="F946" s="82"/>
      <c r="G946" s="71"/>
      <c r="H946" s="71"/>
      <c r="I946" s="82"/>
      <c r="J946" s="71"/>
      <c r="K946" s="71"/>
      <c r="L946" s="71"/>
      <c r="M946" s="82"/>
      <c r="N946" s="84"/>
      <c r="O946" s="71"/>
      <c r="P946" s="61"/>
      <c r="Q946" s="61"/>
      <c r="R946" s="61"/>
      <c r="S946" s="61"/>
      <c r="T946" s="119"/>
      <c r="U946" s="61"/>
      <c r="V946" s="84"/>
      <c r="W946" s="84"/>
      <c r="X946" s="84"/>
      <c r="Y946" s="82"/>
      <c r="Z946" s="84"/>
      <c r="AA946" s="84"/>
      <c r="AB946" s="84"/>
      <c r="AC946" s="84"/>
      <c r="AD946" s="84"/>
      <c r="AE946" s="84"/>
      <c r="AF946" s="84"/>
      <c r="AG946" s="84"/>
      <c r="AH946" s="31"/>
      <c r="AI946" s="31"/>
      <c r="AJ946" s="31"/>
      <c r="AK946" s="31"/>
      <c r="AL946" s="31"/>
      <c r="AM946" s="84"/>
      <c r="AN946" s="82"/>
      <c r="AO946" s="71"/>
      <c r="AP946" s="71"/>
      <c r="AQ946" s="31"/>
      <c r="AR946" s="31"/>
      <c r="AS946" s="31"/>
      <c r="AT946" s="31"/>
      <c r="AU946" s="31"/>
      <c r="AV946" s="31"/>
      <c r="AW946" s="31"/>
      <c r="AX946" s="31"/>
      <c r="AY946" s="31"/>
      <c r="AZ946" s="31"/>
      <c r="BA946" s="33"/>
      <c r="BB946" s="33"/>
      <c r="BC946" s="31"/>
      <c r="BD946" s="31"/>
      <c r="BE946" s="31"/>
      <c r="BF946" s="31"/>
      <c r="BG946" s="31"/>
      <c r="BH946" s="31"/>
      <c r="BI946" s="31"/>
      <c r="BJ946" s="31"/>
      <c r="BK946" s="31"/>
      <c r="BL946" s="31"/>
      <c r="BM946" s="31"/>
      <c r="BN946" s="31"/>
      <c r="BO946" s="31"/>
      <c r="BP946" s="31"/>
      <c r="BQ946" s="31"/>
      <c r="BR946" s="31"/>
      <c r="BS946" s="31"/>
      <c r="BT946" s="31"/>
    </row>
    <row r="947">
      <c r="A947" s="118"/>
      <c r="B947" s="61"/>
      <c r="C947" s="71"/>
      <c r="D947" s="71"/>
      <c r="E947" s="82"/>
      <c r="F947" s="82"/>
      <c r="G947" s="71"/>
      <c r="H947" s="71"/>
      <c r="I947" s="82"/>
      <c r="J947" s="71"/>
      <c r="K947" s="71"/>
      <c r="L947" s="71"/>
      <c r="M947" s="82"/>
      <c r="N947" s="84"/>
      <c r="O947" s="71"/>
      <c r="P947" s="61"/>
      <c r="Q947" s="61"/>
      <c r="R947" s="61"/>
      <c r="S947" s="61"/>
      <c r="T947" s="119"/>
      <c r="U947" s="61"/>
      <c r="V947" s="84"/>
      <c r="W947" s="84"/>
      <c r="X947" s="84"/>
      <c r="Y947" s="82"/>
      <c r="Z947" s="84"/>
      <c r="AA947" s="84"/>
      <c r="AB947" s="84"/>
      <c r="AC947" s="84"/>
      <c r="AD947" s="84"/>
      <c r="AE947" s="84"/>
      <c r="AF947" s="84"/>
      <c r="AG947" s="84"/>
      <c r="AH947" s="31"/>
      <c r="AI947" s="31"/>
      <c r="AJ947" s="31"/>
      <c r="AK947" s="31"/>
      <c r="AL947" s="31"/>
      <c r="AM947" s="84"/>
      <c r="AN947" s="82"/>
      <c r="AO947" s="71"/>
      <c r="AP947" s="71"/>
      <c r="AQ947" s="31"/>
      <c r="AR947" s="31"/>
      <c r="AS947" s="31"/>
      <c r="AT947" s="31"/>
      <c r="AU947" s="31"/>
      <c r="AV947" s="31"/>
      <c r="AW947" s="31"/>
      <c r="AX947" s="31"/>
      <c r="AY947" s="31"/>
      <c r="AZ947" s="31"/>
      <c r="BA947" s="33"/>
      <c r="BB947" s="33"/>
      <c r="BC947" s="31"/>
      <c r="BD947" s="31"/>
      <c r="BE947" s="31"/>
      <c r="BF947" s="31"/>
      <c r="BG947" s="31"/>
      <c r="BH947" s="31"/>
      <c r="BI947" s="31"/>
      <c r="BJ947" s="31"/>
      <c r="BK947" s="31"/>
      <c r="BL947" s="31"/>
      <c r="BM947" s="31"/>
      <c r="BN947" s="31"/>
      <c r="BO947" s="31"/>
      <c r="BP947" s="31"/>
      <c r="BQ947" s="31"/>
      <c r="BR947" s="31"/>
      <c r="BS947" s="31"/>
      <c r="BT947" s="31"/>
    </row>
    <row r="948">
      <c r="A948" s="118"/>
      <c r="B948" s="61"/>
      <c r="C948" s="71"/>
      <c r="D948" s="71"/>
      <c r="E948" s="82"/>
      <c r="F948" s="82"/>
      <c r="G948" s="71"/>
      <c r="H948" s="71"/>
      <c r="I948" s="82"/>
      <c r="J948" s="71"/>
      <c r="K948" s="71"/>
      <c r="L948" s="71"/>
      <c r="M948" s="82"/>
      <c r="N948" s="84"/>
      <c r="O948" s="71"/>
      <c r="P948" s="61"/>
      <c r="Q948" s="61"/>
      <c r="R948" s="61"/>
      <c r="S948" s="61"/>
      <c r="T948" s="119"/>
      <c r="U948" s="61"/>
      <c r="V948" s="84"/>
      <c r="W948" s="84"/>
      <c r="X948" s="84"/>
      <c r="Y948" s="82"/>
      <c r="Z948" s="84"/>
      <c r="AA948" s="84"/>
      <c r="AB948" s="84"/>
      <c r="AC948" s="84"/>
      <c r="AD948" s="84"/>
      <c r="AE948" s="84"/>
      <c r="AF948" s="84"/>
      <c r="AG948" s="84"/>
      <c r="AH948" s="31"/>
      <c r="AI948" s="31"/>
      <c r="AJ948" s="31"/>
      <c r="AK948" s="31"/>
      <c r="AL948" s="31"/>
      <c r="AM948" s="84"/>
      <c r="AN948" s="82"/>
      <c r="AO948" s="71"/>
      <c r="AP948" s="71"/>
      <c r="AQ948" s="31"/>
      <c r="AR948" s="31"/>
      <c r="AS948" s="31"/>
      <c r="AT948" s="31"/>
      <c r="AU948" s="31"/>
      <c r="AV948" s="31"/>
      <c r="AW948" s="31"/>
      <c r="AX948" s="31"/>
      <c r="AY948" s="31"/>
      <c r="AZ948" s="31"/>
      <c r="BA948" s="33"/>
      <c r="BB948" s="33"/>
      <c r="BC948" s="31"/>
      <c r="BD948" s="31"/>
      <c r="BE948" s="31"/>
      <c r="BF948" s="31"/>
      <c r="BG948" s="31"/>
      <c r="BH948" s="31"/>
      <c r="BI948" s="31"/>
      <c r="BJ948" s="31"/>
      <c r="BK948" s="31"/>
      <c r="BL948" s="31"/>
      <c r="BM948" s="31"/>
      <c r="BN948" s="31"/>
      <c r="BO948" s="31"/>
      <c r="BP948" s="31"/>
      <c r="BQ948" s="31"/>
      <c r="BR948" s="31"/>
      <c r="BS948" s="31"/>
      <c r="BT948" s="31"/>
    </row>
    <row r="949">
      <c r="A949" s="118"/>
      <c r="B949" s="61"/>
      <c r="C949" s="71"/>
      <c r="D949" s="71"/>
      <c r="E949" s="82"/>
      <c r="F949" s="82"/>
      <c r="G949" s="71"/>
      <c r="H949" s="71"/>
      <c r="I949" s="82"/>
      <c r="J949" s="71"/>
      <c r="K949" s="71"/>
      <c r="L949" s="71"/>
      <c r="M949" s="82"/>
      <c r="N949" s="84"/>
      <c r="O949" s="71"/>
      <c r="P949" s="61"/>
      <c r="Q949" s="61"/>
      <c r="R949" s="61"/>
      <c r="S949" s="61"/>
      <c r="T949" s="119"/>
      <c r="U949" s="61"/>
      <c r="V949" s="84"/>
      <c r="W949" s="84"/>
      <c r="X949" s="84"/>
      <c r="Y949" s="82"/>
      <c r="Z949" s="84"/>
      <c r="AA949" s="84"/>
      <c r="AB949" s="84"/>
      <c r="AC949" s="84"/>
      <c r="AD949" s="84"/>
      <c r="AE949" s="84"/>
      <c r="AF949" s="84"/>
      <c r="AG949" s="84"/>
      <c r="AH949" s="31"/>
      <c r="AI949" s="31"/>
      <c r="AJ949" s="31"/>
      <c r="AK949" s="31"/>
      <c r="AL949" s="31"/>
      <c r="AM949" s="84"/>
      <c r="AN949" s="82"/>
      <c r="AO949" s="71"/>
      <c r="AP949" s="71"/>
      <c r="AQ949" s="31"/>
      <c r="AR949" s="31"/>
      <c r="AS949" s="31"/>
      <c r="AT949" s="31"/>
      <c r="AU949" s="31"/>
      <c r="AV949" s="31"/>
      <c r="AW949" s="31"/>
      <c r="AX949" s="31"/>
      <c r="AY949" s="31"/>
      <c r="AZ949" s="31"/>
      <c r="BA949" s="33"/>
      <c r="BB949" s="33"/>
      <c r="BC949" s="31"/>
      <c r="BD949" s="31"/>
      <c r="BE949" s="31"/>
      <c r="BF949" s="31"/>
      <c r="BG949" s="31"/>
      <c r="BH949" s="31"/>
      <c r="BI949" s="31"/>
      <c r="BJ949" s="31"/>
      <c r="BK949" s="31"/>
      <c r="BL949" s="31"/>
      <c r="BM949" s="31"/>
      <c r="BN949" s="31"/>
      <c r="BO949" s="31"/>
      <c r="BP949" s="31"/>
      <c r="BQ949" s="31"/>
      <c r="BR949" s="31"/>
      <c r="BS949" s="31"/>
      <c r="BT949" s="31"/>
    </row>
    <row r="950">
      <c r="A950" s="118"/>
      <c r="B950" s="61"/>
      <c r="C950" s="71"/>
      <c r="D950" s="71"/>
      <c r="E950" s="82"/>
      <c r="F950" s="82"/>
      <c r="G950" s="71"/>
      <c r="H950" s="71"/>
      <c r="I950" s="82"/>
      <c r="J950" s="71"/>
      <c r="K950" s="71"/>
      <c r="L950" s="71"/>
      <c r="M950" s="82"/>
      <c r="N950" s="84"/>
      <c r="O950" s="71"/>
      <c r="P950" s="61"/>
      <c r="Q950" s="61"/>
      <c r="R950" s="61"/>
      <c r="S950" s="61"/>
      <c r="T950" s="119"/>
      <c r="U950" s="61"/>
      <c r="V950" s="84"/>
      <c r="W950" s="84"/>
      <c r="X950" s="84"/>
      <c r="Y950" s="82"/>
      <c r="Z950" s="84"/>
      <c r="AA950" s="84"/>
      <c r="AB950" s="84"/>
      <c r="AC950" s="84"/>
      <c r="AD950" s="84"/>
      <c r="AE950" s="84"/>
      <c r="AF950" s="84"/>
      <c r="AG950" s="84"/>
      <c r="AH950" s="31"/>
      <c r="AI950" s="31"/>
      <c r="AJ950" s="31"/>
      <c r="AK950" s="31"/>
      <c r="AL950" s="31"/>
      <c r="AM950" s="84"/>
      <c r="AN950" s="82"/>
      <c r="AO950" s="71"/>
      <c r="AP950" s="71"/>
      <c r="AQ950" s="31"/>
      <c r="AR950" s="31"/>
      <c r="AS950" s="31"/>
      <c r="AT950" s="31"/>
      <c r="AU950" s="31"/>
      <c r="AV950" s="31"/>
      <c r="AW950" s="31"/>
      <c r="AX950" s="31"/>
      <c r="AY950" s="31"/>
      <c r="AZ950" s="31"/>
      <c r="BA950" s="33"/>
      <c r="BB950" s="33"/>
      <c r="BC950" s="31"/>
      <c r="BD950" s="31"/>
      <c r="BE950" s="31"/>
      <c r="BF950" s="31"/>
      <c r="BG950" s="31"/>
      <c r="BH950" s="31"/>
      <c r="BI950" s="31"/>
      <c r="BJ950" s="31"/>
      <c r="BK950" s="31"/>
      <c r="BL950" s="31"/>
      <c r="BM950" s="31"/>
      <c r="BN950" s="31"/>
      <c r="BO950" s="31"/>
      <c r="BP950" s="31"/>
      <c r="BQ950" s="31"/>
      <c r="BR950" s="31"/>
      <c r="BS950" s="31"/>
      <c r="BT950" s="31"/>
    </row>
    <row r="951">
      <c r="A951" s="118"/>
      <c r="B951" s="61"/>
      <c r="C951" s="71"/>
      <c r="D951" s="71"/>
      <c r="E951" s="82"/>
      <c r="F951" s="82"/>
      <c r="G951" s="71"/>
      <c r="H951" s="71"/>
      <c r="I951" s="82"/>
      <c r="J951" s="71"/>
      <c r="K951" s="71"/>
      <c r="L951" s="71"/>
      <c r="M951" s="82"/>
      <c r="N951" s="84"/>
      <c r="O951" s="71"/>
      <c r="P951" s="61"/>
      <c r="Q951" s="61"/>
      <c r="R951" s="61"/>
      <c r="S951" s="61"/>
      <c r="T951" s="119"/>
      <c r="U951" s="61"/>
      <c r="V951" s="84"/>
      <c r="W951" s="84"/>
      <c r="X951" s="84"/>
      <c r="Y951" s="82"/>
      <c r="Z951" s="84"/>
      <c r="AA951" s="84"/>
      <c r="AB951" s="84"/>
      <c r="AC951" s="84"/>
      <c r="AD951" s="84"/>
      <c r="AE951" s="84"/>
      <c r="AF951" s="84"/>
      <c r="AG951" s="84"/>
      <c r="AH951" s="31"/>
      <c r="AI951" s="31"/>
      <c r="AJ951" s="31"/>
      <c r="AK951" s="31"/>
      <c r="AL951" s="31"/>
      <c r="AM951" s="84"/>
      <c r="AN951" s="82"/>
      <c r="AO951" s="71"/>
      <c r="AP951" s="71"/>
      <c r="AQ951" s="31"/>
      <c r="AR951" s="31"/>
      <c r="AS951" s="31"/>
      <c r="AT951" s="31"/>
      <c r="AU951" s="31"/>
      <c r="AV951" s="31"/>
      <c r="AW951" s="31"/>
      <c r="AX951" s="31"/>
      <c r="AY951" s="31"/>
      <c r="AZ951" s="31"/>
      <c r="BA951" s="33"/>
      <c r="BB951" s="33"/>
      <c r="BC951" s="31"/>
      <c r="BD951" s="31"/>
      <c r="BE951" s="31"/>
      <c r="BF951" s="31"/>
      <c r="BG951" s="31"/>
      <c r="BH951" s="31"/>
      <c r="BI951" s="31"/>
      <c r="BJ951" s="31"/>
      <c r="BK951" s="31"/>
      <c r="BL951" s="31"/>
      <c r="BM951" s="31"/>
      <c r="BN951" s="31"/>
      <c r="BO951" s="31"/>
      <c r="BP951" s="31"/>
      <c r="BQ951" s="31"/>
      <c r="BR951" s="31"/>
      <c r="BS951" s="31"/>
      <c r="BT951" s="31"/>
    </row>
    <row r="952">
      <c r="A952" s="118"/>
      <c r="B952" s="61"/>
      <c r="C952" s="71"/>
      <c r="D952" s="71"/>
      <c r="E952" s="82"/>
      <c r="F952" s="82"/>
      <c r="G952" s="71"/>
      <c r="H952" s="71"/>
      <c r="I952" s="82"/>
      <c r="J952" s="71"/>
      <c r="K952" s="71"/>
      <c r="L952" s="71"/>
      <c r="M952" s="82"/>
      <c r="N952" s="84"/>
      <c r="O952" s="71"/>
      <c r="P952" s="61"/>
      <c r="Q952" s="61"/>
      <c r="R952" s="61"/>
      <c r="S952" s="61"/>
      <c r="T952" s="119"/>
      <c r="U952" s="61"/>
      <c r="V952" s="84"/>
      <c r="W952" s="84"/>
      <c r="X952" s="84"/>
      <c r="Y952" s="82"/>
      <c r="Z952" s="84"/>
      <c r="AA952" s="84"/>
      <c r="AB952" s="84"/>
      <c r="AC952" s="84"/>
      <c r="AD952" s="84"/>
      <c r="AE952" s="84"/>
      <c r="AF952" s="84"/>
      <c r="AG952" s="84"/>
      <c r="AH952" s="31"/>
      <c r="AI952" s="31"/>
      <c r="AJ952" s="31"/>
      <c r="AK952" s="31"/>
      <c r="AL952" s="31"/>
      <c r="AM952" s="84"/>
      <c r="AN952" s="82"/>
      <c r="AO952" s="71"/>
      <c r="AP952" s="71"/>
      <c r="AQ952" s="31"/>
      <c r="AR952" s="31"/>
      <c r="AS952" s="31"/>
      <c r="AT952" s="31"/>
      <c r="AU952" s="31"/>
      <c r="AV952" s="31"/>
      <c r="AW952" s="31"/>
      <c r="AX952" s="31"/>
      <c r="AY952" s="31"/>
      <c r="AZ952" s="31"/>
      <c r="BA952" s="33"/>
      <c r="BB952" s="33"/>
      <c r="BC952" s="31"/>
      <c r="BD952" s="31"/>
      <c r="BE952" s="31"/>
      <c r="BF952" s="31"/>
      <c r="BG952" s="31"/>
      <c r="BH952" s="31"/>
      <c r="BI952" s="31"/>
      <c r="BJ952" s="31"/>
      <c r="BK952" s="31"/>
      <c r="BL952" s="31"/>
      <c r="BM952" s="31"/>
      <c r="BN952" s="31"/>
      <c r="BO952" s="31"/>
      <c r="BP952" s="31"/>
      <c r="BQ952" s="31"/>
      <c r="BR952" s="31"/>
      <c r="BS952" s="31"/>
      <c r="BT952" s="31"/>
    </row>
    <row r="953">
      <c r="A953" s="118"/>
      <c r="B953" s="61"/>
      <c r="C953" s="71"/>
      <c r="D953" s="71"/>
      <c r="E953" s="82"/>
      <c r="F953" s="82"/>
      <c r="G953" s="71"/>
      <c r="H953" s="71"/>
      <c r="I953" s="82"/>
      <c r="J953" s="71"/>
      <c r="K953" s="71"/>
      <c r="L953" s="71"/>
      <c r="M953" s="82"/>
      <c r="N953" s="84"/>
      <c r="O953" s="71"/>
      <c r="P953" s="61"/>
      <c r="Q953" s="61"/>
      <c r="R953" s="61"/>
      <c r="S953" s="61"/>
      <c r="T953" s="119"/>
      <c r="U953" s="61"/>
      <c r="V953" s="84"/>
      <c r="W953" s="84"/>
      <c r="X953" s="84"/>
      <c r="Y953" s="82"/>
      <c r="Z953" s="84"/>
      <c r="AA953" s="84"/>
      <c r="AB953" s="84"/>
      <c r="AC953" s="84"/>
      <c r="AD953" s="84"/>
      <c r="AE953" s="84"/>
      <c r="AF953" s="84"/>
      <c r="AG953" s="84"/>
      <c r="AH953" s="31"/>
      <c r="AI953" s="31"/>
      <c r="AJ953" s="31"/>
      <c r="AK953" s="31"/>
      <c r="AL953" s="31"/>
      <c r="AM953" s="84"/>
      <c r="AN953" s="82"/>
      <c r="AO953" s="71"/>
      <c r="AP953" s="71"/>
      <c r="AQ953" s="31"/>
      <c r="AR953" s="31"/>
      <c r="AS953" s="31"/>
      <c r="AT953" s="31"/>
      <c r="AU953" s="31"/>
      <c r="AV953" s="31"/>
      <c r="AW953" s="31"/>
      <c r="AX953" s="31"/>
      <c r="AY953" s="31"/>
      <c r="AZ953" s="31"/>
      <c r="BA953" s="33"/>
      <c r="BB953" s="33"/>
      <c r="BC953" s="31"/>
      <c r="BD953" s="31"/>
      <c r="BE953" s="31"/>
      <c r="BF953" s="31"/>
      <c r="BG953" s="31"/>
      <c r="BH953" s="31"/>
      <c r="BI953" s="31"/>
      <c r="BJ953" s="31"/>
      <c r="BK953" s="31"/>
      <c r="BL953" s="31"/>
      <c r="BM953" s="31"/>
      <c r="BN953" s="31"/>
      <c r="BO953" s="31"/>
      <c r="BP953" s="31"/>
      <c r="BQ953" s="31"/>
      <c r="BR953" s="31"/>
      <c r="BS953" s="31"/>
      <c r="BT953" s="31"/>
    </row>
    <row r="954">
      <c r="A954" s="118"/>
      <c r="B954" s="61"/>
      <c r="C954" s="71"/>
      <c r="D954" s="71"/>
      <c r="E954" s="82"/>
      <c r="F954" s="82"/>
      <c r="G954" s="71"/>
      <c r="H954" s="71"/>
      <c r="I954" s="82"/>
      <c r="J954" s="71"/>
      <c r="K954" s="71"/>
      <c r="L954" s="71"/>
      <c r="M954" s="82"/>
      <c r="N954" s="84"/>
      <c r="O954" s="71"/>
      <c r="P954" s="61"/>
      <c r="Q954" s="61"/>
      <c r="R954" s="61"/>
      <c r="S954" s="61"/>
      <c r="T954" s="119"/>
      <c r="U954" s="61"/>
      <c r="V954" s="84"/>
      <c r="W954" s="84"/>
      <c r="X954" s="84"/>
      <c r="Y954" s="82"/>
      <c r="Z954" s="84"/>
      <c r="AA954" s="84"/>
      <c r="AB954" s="84"/>
      <c r="AC954" s="84"/>
      <c r="AD954" s="84"/>
      <c r="AE954" s="84"/>
      <c r="AF954" s="84"/>
      <c r="AG954" s="84"/>
      <c r="AH954" s="31"/>
      <c r="AI954" s="31"/>
      <c r="AJ954" s="31"/>
      <c r="AK954" s="31"/>
      <c r="AL954" s="31"/>
      <c r="AM954" s="84"/>
      <c r="AN954" s="82"/>
      <c r="AO954" s="71"/>
      <c r="AP954" s="71"/>
      <c r="AQ954" s="31"/>
      <c r="AR954" s="31"/>
      <c r="AS954" s="31"/>
      <c r="AT954" s="31"/>
      <c r="AU954" s="31"/>
      <c r="AV954" s="31"/>
      <c r="AW954" s="31"/>
      <c r="AX954" s="31"/>
      <c r="AY954" s="31"/>
      <c r="AZ954" s="31"/>
      <c r="BA954" s="33"/>
      <c r="BB954" s="33"/>
      <c r="BC954" s="31"/>
      <c r="BD954" s="31"/>
      <c r="BE954" s="31"/>
      <c r="BF954" s="31"/>
      <c r="BG954" s="31"/>
      <c r="BH954" s="31"/>
      <c r="BI954" s="31"/>
      <c r="BJ954" s="31"/>
      <c r="BK954" s="31"/>
      <c r="BL954" s="31"/>
      <c r="BM954" s="31"/>
      <c r="BN954" s="31"/>
      <c r="BO954" s="31"/>
      <c r="BP954" s="31"/>
      <c r="BQ954" s="31"/>
      <c r="BR954" s="31"/>
      <c r="BS954" s="31"/>
      <c r="BT954" s="31"/>
    </row>
    <row r="955">
      <c r="A955" s="118"/>
      <c r="B955" s="61"/>
      <c r="C955" s="71"/>
      <c r="D955" s="71"/>
      <c r="E955" s="82"/>
      <c r="F955" s="82"/>
      <c r="G955" s="71"/>
      <c r="H955" s="71"/>
      <c r="I955" s="82"/>
      <c r="J955" s="71"/>
      <c r="K955" s="71"/>
      <c r="L955" s="71"/>
      <c r="M955" s="82"/>
      <c r="N955" s="84"/>
      <c r="O955" s="71"/>
      <c r="P955" s="61"/>
      <c r="Q955" s="61"/>
      <c r="R955" s="61"/>
      <c r="S955" s="61"/>
      <c r="T955" s="119"/>
      <c r="U955" s="61"/>
      <c r="V955" s="84"/>
      <c r="W955" s="84"/>
      <c r="X955" s="84"/>
      <c r="Y955" s="82"/>
      <c r="Z955" s="84"/>
      <c r="AA955" s="84"/>
      <c r="AB955" s="84"/>
      <c r="AC955" s="84"/>
      <c r="AD955" s="84"/>
      <c r="AE955" s="84"/>
      <c r="AF955" s="84"/>
      <c r="AG955" s="84"/>
      <c r="AH955" s="31"/>
      <c r="AI955" s="31"/>
      <c r="AJ955" s="31"/>
      <c r="AK955" s="31"/>
      <c r="AL955" s="31"/>
      <c r="AM955" s="84"/>
      <c r="AN955" s="82"/>
      <c r="AO955" s="71"/>
      <c r="AP955" s="71"/>
      <c r="AQ955" s="31"/>
      <c r="AR955" s="31"/>
      <c r="AS955" s="31"/>
      <c r="AT955" s="31"/>
      <c r="AU955" s="31"/>
      <c r="AV955" s="31"/>
      <c r="AW955" s="31"/>
      <c r="AX955" s="31"/>
      <c r="AY955" s="31"/>
      <c r="AZ955" s="31"/>
      <c r="BA955" s="33"/>
      <c r="BB955" s="33"/>
      <c r="BC955" s="31"/>
      <c r="BD955" s="31"/>
      <c r="BE955" s="31"/>
      <c r="BF955" s="31"/>
      <c r="BG955" s="31"/>
      <c r="BH955" s="31"/>
      <c r="BI955" s="31"/>
      <c r="BJ955" s="31"/>
      <c r="BK955" s="31"/>
      <c r="BL955" s="31"/>
      <c r="BM955" s="31"/>
      <c r="BN955" s="31"/>
      <c r="BO955" s="31"/>
      <c r="BP955" s="31"/>
      <c r="BQ955" s="31"/>
      <c r="BR955" s="31"/>
      <c r="BS955" s="31"/>
      <c r="BT955" s="31"/>
    </row>
    <row r="956">
      <c r="A956" s="118"/>
      <c r="B956" s="61"/>
      <c r="C956" s="71"/>
      <c r="D956" s="71"/>
      <c r="E956" s="82"/>
      <c r="F956" s="82"/>
      <c r="G956" s="71"/>
      <c r="H956" s="71"/>
      <c r="I956" s="82"/>
      <c r="J956" s="71"/>
      <c r="K956" s="71"/>
      <c r="L956" s="71"/>
      <c r="M956" s="82"/>
      <c r="N956" s="84"/>
      <c r="O956" s="71"/>
      <c r="P956" s="61"/>
      <c r="Q956" s="61"/>
      <c r="R956" s="61"/>
      <c r="S956" s="61"/>
      <c r="T956" s="119"/>
      <c r="U956" s="61"/>
      <c r="V956" s="84"/>
      <c r="W956" s="84"/>
      <c r="X956" s="84"/>
      <c r="Y956" s="82"/>
      <c r="Z956" s="84"/>
      <c r="AA956" s="84"/>
      <c r="AB956" s="84"/>
      <c r="AC956" s="84"/>
      <c r="AD956" s="84"/>
      <c r="AE956" s="84"/>
      <c r="AF956" s="84"/>
      <c r="AG956" s="84"/>
      <c r="AH956" s="31"/>
      <c r="AI956" s="31"/>
      <c r="AJ956" s="31"/>
      <c r="AK956" s="31"/>
      <c r="AL956" s="31"/>
      <c r="AM956" s="84"/>
      <c r="AN956" s="82"/>
      <c r="AO956" s="71"/>
      <c r="AP956" s="71"/>
      <c r="AQ956" s="31"/>
      <c r="AR956" s="31"/>
      <c r="AS956" s="31"/>
      <c r="AT956" s="31"/>
      <c r="AU956" s="31"/>
      <c r="AV956" s="31"/>
      <c r="AW956" s="31"/>
      <c r="AX956" s="31"/>
      <c r="AY956" s="31"/>
      <c r="AZ956" s="31"/>
      <c r="BA956" s="33"/>
      <c r="BB956" s="33"/>
      <c r="BC956" s="31"/>
      <c r="BD956" s="31"/>
      <c r="BE956" s="31"/>
      <c r="BF956" s="31"/>
      <c r="BG956" s="31"/>
      <c r="BH956" s="31"/>
      <c r="BI956" s="31"/>
      <c r="BJ956" s="31"/>
      <c r="BK956" s="31"/>
      <c r="BL956" s="31"/>
      <c r="BM956" s="31"/>
      <c r="BN956" s="31"/>
      <c r="BO956" s="31"/>
      <c r="BP956" s="31"/>
      <c r="BQ956" s="31"/>
      <c r="BR956" s="31"/>
      <c r="BS956" s="31"/>
      <c r="BT956" s="31"/>
    </row>
    <row r="957">
      <c r="A957" s="118"/>
      <c r="B957" s="61"/>
      <c r="C957" s="71"/>
      <c r="D957" s="71"/>
      <c r="E957" s="82"/>
      <c r="F957" s="82"/>
      <c r="G957" s="71"/>
      <c r="H957" s="71"/>
      <c r="I957" s="82"/>
      <c r="J957" s="71"/>
      <c r="K957" s="71"/>
      <c r="L957" s="71"/>
      <c r="M957" s="82"/>
      <c r="N957" s="84"/>
      <c r="O957" s="71"/>
      <c r="P957" s="61"/>
      <c r="Q957" s="61"/>
      <c r="R957" s="61"/>
      <c r="S957" s="61"/>
      <c r="T957" s="119"/>
      <c r="U957" s="61"/>
      <c r="V957" s="84"/>
      <c r="W957" s="84"/>
      <c r="X957" s="84"/>
      <c r="Y957" s="82"/>
      <c r="Z957" s="84"/>
      <c r="AA957" s="84"/>
      <c r="AB957" s="84"/>
      <c r="AC957" s="84"/>
      <c r="AD957" s="84"/>
      <c r="AE957" s="84"/>
      <c r="AF957" s="84"/>
      <c r="AG957" s="84"/>
      <c r="AH957" s="31"/>
      <c r="AI957" s="31"/>
      <c r="AJ957" s="31"/>
      <c r="AK957" s="31"/>
      <c r="AL957" s="31"/>
      <c r="AM957" s="84"/>
      <c r="AN957" s="82"/>
      <c r="AO957" s="71"/>
      <c r="AP957" s="71"/>
      <c r="AQ957" s="31"/>
      <c r="AR957" s="31"/>
      <c r="AS957" s="31"/>
      <c r="AT957" s="31"/>
      <c r="AU957" s="31"/>
      <c r="AV957" s="31"/>
      <c r="AW957" s="31"/>
      <c r="AX957" s="31"/>
      <c r="AY957" s="31"/>
      <c r="AZ957" s="31"/>
      <c r="BA957" s="33"/>
      <c r="BB957" s="33"/>
      <c r="BC957" s="31"/>
      <c r="BD957" s="31"/>
      <c r="BE957" s="31"/>
      <c r="BF957" s="31"/>
      <c r="BG957" s="31"/>
      <c r="BH957" s="31"/>
      <c r="BI957" s="31"/>
      <c r="BJ957" s="31"/>
      <c r="BK957" s="31"/>
      <c r="BL957" s="31"/>
      <c r="BM957" s="31"/>
      <c r="BN957" s="31"/>
      <c r="BO957" s="31"/>
      <c r="BP957" s="31"/>
      <c r="BQ957" s="31"/>
      <c r="BR957" s="31"/>
      <c r="BS957" s="31"/>
      <c r="BT957" s="31"/>
    </row>
    <row r="958">
      <c r="A958" s="118"/>
      <c r="B958" s="61"/>
      <c r="C958" s="71"/>
      <c r="D958" s="71"/>
      <c r="E958" s="82"/>
      <c r="F958" s="82"/>
      <c r="G958" s="71"/>
      <c r="H958" s="71"/>
      <c r="I958" s="82"/>
      <c r="J958" s="71"/>
      <c r="K958" s="71"/>
      <c r="L958" s="71"/>
      <c r="M958" s="82"/>
      <c r="N958" s="84"/>
      <c r="O958" s="71"/>
      <c r="P958" s="61"/>
      <c r="Q958" s="61"/>
      <c r="R958" s="61"/>
      <c r="S958" s="61"/>
      <c r="T958" s="119"/>
      <c r="U958" s="61"/>
      <c r="V958" s="84"/>
      <c r="W958" s="84"/>
      <c r="X958" s="84"/>
      <c r="Y958" s="82"/>
      <c r="Z958" s="84"/>
      <c r="AA958" s="84"/>
      <c r="AB958" s="84"/>
      <c r="AC958" s="84"/>
      <c r="AD958" s="84"/>
      <c r="AE958" s="84"/>
      <c r="AF958" s="84"/>
      <c r="AG958" s="84"/>
      <c r="AH958" s="31"/>
      <c r="AI958" s="31"/>
      <c r="AJ958" s="31"/>
      <c r="AK958" s="31"/>
      <c r="AL958" s="31"/>
      <c r="AM958" s="84"/>
      <c r="AN958" s="82"/>
      <c r="AO958" s="71"/>
      <c r="AP958" s="71"/>
      <c r="AQ958" s="31"/>
      <c r="AR958" s="31"/>
      <c r="AS958" s="31"/>
      <c r="AT958" s="31"/>
      <c r="AU958" s="31"/>
      <c r="AV958" s="31"/>
      <c r="AW958" s="31"/>
      <c r="AX958" s="31"/>
      <c r="AY958" s="31"/>
      <c r="AZ958" s="31"/>
      <c r="BA958" s="33"/>
      <c r="BB958" s="33"/>
      <c r="BC958" s="31"/>
      <c r="BD958" s="31"/>
      <c r="BE958" s="31"/>
      <c r="BF958" s="31"/>
      <c r="BG958" s="31"/>
      <c r="BH958" s="31"/>
      <c r="BI958" s="31"/>
      <c r="BJ958" s="31"/>
      <c r="BK958" s="31"/>
      <c r="BL958" s="31"/>
      <c r="BM958" s="31"/>
      <c r="BN958" s="31"/>
      <c r="BO958" s="31"/>
      <c r="BP958" s="31"/>
      <c r="BQ958" s="31"/>
      <c r="BR958" s="31"/>
      <c r="BS958" s="31"/>
      <c r="BT958" s="31"/>
    </row>
    <row r="959">
      <c r="A959" s="118"/>
      <c r="B959" s="61"/>
      <c r="C959" s="71"/>
      <c r="D959" s="71"/>
      <c r="E959" s="82"/>
      <c r="F959" s="82"/>
      <c r="G959" s="71"/>
      <c r="H959" s="71"/>
      <c r="I959" s="82"/>
      <c r="J959" s="71"/>
      <c r="K959" s="71"/>
      <c r="L959" s="71"/>
      <c r="M959" s="82"/>
      <c r="N959" s="84"/>
      <c r="O959" s="71"/>
      <c r="P959" s="61"/>
      <c r="Q959" s="61"/>
      <c r="R959" s="61"/>
      <c r="S959" s="61"/>
      <c r="T959" s="119"/>
      <c r="U959" s="61"/>
      <c r="V959" s="84"/>
      <c r="W959" s="84"/>
      <c r="X959" s="84"/>
      <c r="Y959" s="82"/>
      <c r="Z959" s="84"/>
      <c r="AA959" s="84"/>
      <c r="AB959" s="84"/>
      <c r="AC959" s="84"/>
      <c r="AD959" s="84"/>
      <c r="AE959" s="84"/>
      <c r="AF959" s="84"/>
      <c r="AG959" s="84"/>
      <c r="AH959" s="31"/>
      <c r="AI959" s="31"/>
      <c r="AJ959" s="31"/>
      <c r="AK959" s="31"/>
      <c r="AL959" s="31"/>
      <c r="AM959" s="84"/>
      <c r="AN959" s="82"/>
      <c r="AO959" s="71"/>
      <c r="AP959" s="71"/>
      <c r="AQ959" s="31"/>
      <c r="AR959" s="31"/>
      <c r="AS959" s="31"/>
      <c r="AT959" s="31"/>
      <c r="AU959" s="31"/>
      <c r="AV959" s="31"/>
      <c r="AW959" s="31"/>
      <c r="AX959" s="31"/>
      <c r="AY959" s="31"/>
      <c r="AZ959" s="31"/>
      <c r="BA959" s="33"/>
      <c r="BB959" s="33"/>
      <c r="BC959" s="31"/>
      <c r="BD959" s="31"/>
      <c r="BE959" s="31"/>
      <c r="BF959" s="31"/>
      <c r="BG959" s="31"/>
      <c r="BH959" s="31"/>
      <c r="BI959" s="31"/>
      <c r="BJ959" s="31"/>
      <c r="BK959" s="31"/>
      <c r="BL959" s="31"/>
      <c r="BM959" s="31"/>
      <c r="BN959" s="31"/>
      <c r="BO959" s="31"/>
      <c r="BP959" s="31"/>
      <c r="BQ959" s="31"/>
      <c r="BR959" s="31"/>
      <c r="BS959" s="31"/>
      <c r="BT959" s="31"/>
    </row>
    <row r="960">
      <c r="A960" s="118"/>
      <c r="B960" s="61"/>
      <c r="C960" s="71"/>
      <c r="D960" s="71"/>
      <c r="E960" s="82"/>
      <c r="F960" s="82"/>
      <c r="G960" s="71"/>
      <c r="H960" s="71"/>
      <c r="I960" s="82"/>
      <c r="J960" s="71"/>
      <c r="K960" s="71"/>
      <c r="L960" s="71"/>
      <c r="M960" s="82"/>
      <c r="N960" s="84"/>
      <c r="O960" s="71"/>
      <c r="P960" s="61"/>
      <c r="Q960" s="61"/>
      <c r="R960" s="61"/>
      <c r="S960" s="61"/>
      <c r="T960" s="119"/>
      <c r="U960" s="61"/>
      <c r="V960" s="84"/>
      <c r="W960" s="84"/>
      <c r="X960" s="84"/>
      <c r="Y960" s="82"/>
      <c r="Z960" s="84"/>
      <c r="AA960" s="84"/>
      <c r="AB960" s="84"/>
      <c r="AC960" s="84"/>
      <c r="AD960" s="84"/>
      <c r="AE960" s="84"/>
      <c r="AF960" s="84"/>
      <c r="AG960" s="84"/>
      <c r="AH960" s="31"/>
      <c r="AI960" s="31"/>
      <c r="AJ960" s="31"/>
      <c r="AK960" s="31"/>
      <c r="AL960" s="31"/>
      <c r="AM960" s="84"/>
      <c r="AN960" s="82"/>
      <c r="AO960" s="71"/>
      <c r="AP960" s="71"/>
      <c r="AQ960" s="31"/>
      <c r="AR960" s="31"/>
      <c r="AS960" s="31"/>
      <c r="AT960" s="31"/>
      <c r="AU960" s="31"/>
      <c r="AV960" s="31"/>
      <c r="AW960" s="31"/>
      <c r="AX960" s="31"/>
      <c r="AY960" s="31"/>
      <c r="AZ960" s="31"/>
      <c r="BA960" s="33"/>
      <c r="BB960" s="33"/>
      <c r="BC960" s="31"/>
      <c r="BD960" s="31"/>
      <c r="BE960" s="31"/>
      <c r="BF960" s="31"/>
      <c r="BG960" s="31"/>
      <c r="BH960" s="31"/>
      <c r="BI960" s="31"/>
      <c r="BJ960" s="31"/>
      <c r="BK960" s="31"/>
      <c r="BL960" s="31"/>
      <c r="BM960" s="31"/>
      <c r="BN960" s="31"/>
      <c r="BO960" s="31"/>
      <c r="BP960" s="31"/>
      <c r="BQ960" s="31"/>
      <c r="BR960" s="31"/>
      <c r="BS960" s="31"/>
      <c r="BT960" s="31"/>
    </row>
    <row r="961">
      <c r="A961" s="118"/>
      <c r="B961" s="61"/>
      <c r="C961" s="71"/>
      <c r="D961" s="71"/>
      <c r="E961" s="82"/>
      <c r="F961" s="82"/>
      <c r="G961" s="71"/>
      <c r="H961" s="71"/>
      <c r="I961" s="82"/>
      <c r="J961" s="71"/>
      <c r="K961" s="71"/>
      <c r="L961" s="71"/>
      <c r="M961" s="82"/>
      <c r="N961" s="84"/>
      <c r="O961" s="71"/>
      <c r="P961" s="61"/>
      <c r="Q961" s="61"/>
      <c r="R961" s="61"/>
      <c r="S961" s="61"/>
      <c r="T961" s="119"/>
      <c r="U961" s="61"/>
      <c r="V961" s="84"/>
      <c r="W961" s="84"/>
      <c r="X961" s="84"/>
      <c r="Y961" s="82"/>
      <c r="Z961" s="84"/>
      <c r="AA961" s="84"/>
      <c r="AB961" s="84"/>
      <c r="AC961" s="84"/>
      <c r="AD961" s="84"/>
      <c r="AE961" s="84"/>
      <c r="AF961" s="84"/>
      <c r="AG961" s="84"/>
      <c r="AH961" s="31"/>
      <c r="AI961" s="31"/>
      <c r="AJ961" s="31"/>
      <c r="AK961" s="31"/>
      <c r="AL961" s="31"/>
      <c r="AM961" s="84"/>
      <c r="AN961" s="82"/>
      <c r="AO961" s="71"/>
      <c r="AP961" s="71"/>
      <c r="AQ961" s="31"/>
      <c r="AR961" s="31"/>
      <c r="AS961" s="31"/>
      <c r="AT961" s="31"/>
      <c r="AU961" s="31"/>
      <c r="AV961" s="31"/>
      <c r="AW961" s="31"/>
      <c r="AX961" s="31"/>
      <c r="AY961" s="31"/>
      <c r="AZ961" s="31"/>
      <c r="BA961" s="33"/>
      <c r="BB961" s="33"/>
      <c r="BC961" s="31"/>
      <c r="BD961" s="31"/>
      <c r="BE961" s="31"/>
      <c r="BF961" s="31"/>
      <c r="BG961" s="31"/>
      <c r="BH961" s="31"/>
      <c r="BI961" s="31"/>
      <c r="BJ961" s="31"/>
      <c r="BK961" s="31"/>
      <c r="BL961" s="31"/>
      <c r="BM961" s="31"/>
      <c r="BN961" s="31"/>
      <c r="BO961" s="31"/>
      <c r="BP961" s="31"/>
      <c r="BQ961" s="31"/>
      <c r="BR961" s="31"/>
      <c r="BS961" s="31"/>
      <c r="BT961" s="31"/>
    </row>
    <row r="962">
      <c r="A962" s="118"/>
      <c r="B962" s="61"/>
      <c r="C962" s="71"/>
      <c r="D962" s="71"/>
      <c r="E962" s="82"/>
      <c r="F962" s="82"/>
      <c r="G962" s="71"/>
      <c r="H962" s="71"/>
      <c r="I962" s="82"/>
      <c r="J962" s="71"/>
      <c r="K962" s="71"/>
      <c r="L962" s="71"/>
      <c r="M962" s="82"/>
      <c r="N962" s="84"/>
      <c r="O962" s="71"/>
      <c r="P962" s="61"/>
      <c r="Q962" s="61"/>
      <c r="R962" s="61"/>
      <c r="S962" s="61"/>
      <c r="T962" s="119"/>
      <c r="U962" s="61"/>
      <c r="V962" s="84"/>
      <c r="W962" s="84"/>
      <c r="X962" s="84"/>
      <c r="Y962" s="82"/>
      <c r="Z962" s="84"/>
      <c r="AA962" s="84"/>
      <c r="AB962" s="84"/>
      <c r="AC962" s="84"/>
      <c r="AD962" s="84"/>
      <c r="AE962" s="84"/>
      <c r="AF962" s="84"/>
      <c r="AG962" s="84"/>
      <c r="AH962" s="31"/>
      <c r="AI962" s="31"/>
      <c r="AJ962" s="31"/>
      <c r="AK962" s="31"/>
      <c r="AL962" s="31"/>
      <c r="AM962" s="84"/>
      <c r="AN962" s="82"/>
      <c r="AO962" s="71"/>
      <c r="AP962" s="71"/>
      <c r="AQ962" s="31"/>
      <c r="AR962" s="31"/>
      <c r="AS962" s="31"/>
      <c r="AT962" s="31"/>
      <c r="AU962" s="31"/>
      <c r="AV962" s="31"/>
      <c r="AW962" s="31"/>
      <c r="AX962" s="31"/>
      <c r="AY962" s="31"/>
      <c r="AZ962" s="31"/>
      <c r="BA962" s="33"/>
      <c r="BB962" s="33"/>
      <c r="BC962" s="31"/>
      <c r="BD962" s="31"/>
      <c r="BE962" s="31"/>
      <c r="BF962" s="31"/>
      <c r="BG962" s="31"/>
      <c r="BH962" s="31"/>
      <c r="BI962" s="31"/>
      <c r="BJ962" s="31"/>
      <c r="BK962" s="31"/>
      <c r="BL962" s="31"/>
      <c r="BM962" s="31"/>
      <c r="BN962" s="31"/>
      <c r="BO962" s="31"/>
      <c r="BP962" s="31"/>
      <c r="BQ962" s="31"/>
      <c r="BR962" s="31"/>
      <c r="BS962" s="31"/>
      <c r="BT962" s="31"/>
    </row>
    <row r="963">
      <c r="A963" s="118"/>
      <c r="B963" s="61"/>
      <c r="C963" s="71"/>
      <c r="D963" s="71"/>
      <c r="E963" s="82"/>
      <c r="F963" s="82"/>
      <c r="G963" s="71"/>
      <c r="H963" s="71"/>
      <c r="I963" s="82"/>
      <c r="J963" s="71"/>
      <c r="K963" s="71"/>
      <c r="L963" s="71"/>
      <c r="M963" s="82"/>
      <c r="N963" s="84"/>
      <c r="O963" s="71"/>
      <c r="P963" s="61"/>
      <c r="Q963" s="61"/>
      <c r="R963" s="61"/>
      <c r="S963" s="61"/>
      <c r="T963" s="119"/>
      <c r="U963" s="61"/>
      <c r="V963" s="84"/>
      <c r="W963" s="84"/>
      <c r="X963" s="84"/>
      <c r="Y963" s="82"/>
      <c r="Z963" s="84"/>
      <c r="AA963" s="84"/>
      <c r="AB963" s="84"/>
      <c r="AC963" s="84"/>
      <c r="AD963" s="84"/>
      <c r="AE963" s="84"/>
      <c r="AF963" s="84"/>
      <c r="AG963" s="84"/>
      <c r="AH963" s="31"/>
      <c r="AI963" s="31"/>
      <c r="AJ963" s="31"/>
      <c r="AK963" s="31"/>
      <c r="AL963" s="31"/>
      <c r="AM963" s="84"/>
      <c r="AN963" s="82"/>
      <c r="AO963" s="71"/>
      <c r="AP963" s="71"/>
      <c r="AQ963" s="31"/>
      <c r="AR963" s="31"/>
      <c r="AS963" s="31"/>
      <c r="AT963" s="31"/>
      <c r="AU963" s="31"/>
      <c r="AV963" s="31"/>
      <c r="AW963" s="31"/>
      <c r="AX963" s="31"/>
      <c r="AY963" s="31"/>
      <c r="AZ963" s="31"/>
      <c r="BA963" s="33"/>
      <c r="BB963" s="33"/>
      <c r="BC963" s="31"/>
      <c r="BD963" s="31"/>
      <c r="BE963" s="31"/>
      <c r="BF963" s="31"/>
      <c r="BG963" s="31"/>
      <c r="BH963" s="31"/>
      <c r="BI963" s="31"/>
      <c r="BJ963" s="31"/>
      <c r="BK963" s="31"/>
      <c r="BL963" s="31"/>
      <c r="BM963" s="31"/>
      <c r="BN963" s="31"/>
      <c r="BO963" s="31"/>
      <c r="BP963" s="31"/>
      <c r="BQ963" s="31"/>
      <c r="BR963" s="31"/>
      <c r="BS963" s="31"/>
      <c r="BT963" s="31"/>
    </row>
    <row r="964">
      <c r="A964" s="118"/>
      <c r="B964" s="61"/>
      <c r="C964" s="71"/>
      <c r="D964" s="71"/>
      <c r="E964" s="82"/>
      <c r="F964" s="82"/>
      <c r="G964" s="71"/>
      <c r="H964" s="71"/>
      <c r="I964" s="82"/>
      <c r="J964" s="71"/>
      <c r="K964" s="71"/>
      <c r="L964" s="71"/>
      <c r="M964" s="82"/>
      <c r="N964" s="84"/>
      <c r="O964" s="71"/>
      <c r="P964" s="61"/>
      <c r="Q964" s="61"/>
      <c r="R964" s="61"/>
      <c r="S964" s="61"/>
      <c r="T964" s="119"/>
      <c r="U964" s="61"/>
      <c r="V964" s="84"/>
      <c r="W964" s="84"/>
      <c r="X964" s="84"/>
      <c r="Y964" s="82"/>
      <c r="Z964" s="84"/>
      <c r="AA964" s="84"/>
      <c r="AB964" s="84"/>
      <c r="AC964" s="84"/>
      <c r="AD964" s="84"/>
      <c r="AE964" s="84"/>
      <c r="AF964" s="84"/>
      <c r="AG964" s="84"/>
      <c r="AH964" s="31"/>
      <c r="AI964" s="31"/>
      <c r="AJ964" s="31"/>
      <c r="AK964" s="31"/>
      <c r="AL964" s="31"/>
      <c r="AM964" s="84"/>
      <c r="AN964" s="82"/>
      <c r="AO964" s="71"/>
      <c r="AP964" s="71"/>
      <c r="AQ964" s="31"/>
      <c r="AR964" s="31"/>
      <c r="AS964" s="31"/>
      <c r="AT964" s="31"/>
      <c r="AU964" s="31"/>
      <c r="AV964" s="31"/>
      <c r="AW964" s="31"/>
      <c r="AX964" s="31"/>
      <c r="AY964" s="31"/>
      <c r="AZ964" s="31"/>
      <c r="BA964" s="33"/>
      <c r="BB964" s="33"/>
      <c r="BC964" s="31"/>
      <c r="BD964" s="31"/>
      <c r="BE964" s="31"/>
      <c r="BF964" s="31"/>
      <c r="BG964" s="31"/>
      <c r="BH964" s="31"/>
      <c r="BI964" s="31"/>
      <c r="BJ964" s="31"/>
      <c r="BK964" s="31"/>
      <c r="BL964" s="31"/>
      <c r="BM964" s="31"/>
      <c r="BN964" s="31"/>
      <c r="BO964" s="31"/>
      <c r="BP964" s="31"/>
      <c r="BQ964" s="31"/>
      <c r="BR964" s="31"/>
      <c r="BS964" s="31"/>
      <c r="BT964" s="31"/>
    </row>
    <row r="965">
      <c r="A965" s="118"/>
      <c r="B965" s="61"/>
      <c r="C965" s="71"/>
      <c r="D965" s="71"/>
      <c r="E965" s="82"/>
      <c r="F965" s="82"/>
      <c r="G965" s="71"/>
      <c r="H965" s="71"/>
      <c r="I965" s="82"/>
      <c r="J965" s="71"/>
      <c r="K965" s="71"/>
      <c r="L965" s="71"/>
      <c r="M965" s="82"/>
      <c r="N965" s="84"/>
      <c r="O965" s="71"/>
      <c r="P965" s="61"/>
      <c r="Q965" s="61"/>
      <c r="R965" s="61"/>
      <c r="S965" s="61"/>
      <c r="T965" s="119"/>
      <c r="U965" s="61"/>
      <c r="V965" s="84"/>
      <c r="W965" s="84"/>
      <c r="X965" s="84"/>
      <c r="Y965" s="82"/>
      <c r="Z965" s="84"/>
      <c r="AA965" s="84"/>
      <c r="AB965" s="84"/>
      <c r="AC965" s="84"/>
      <c r="AD965" s="84"/>
      <c r="AE965" s="84"/>
      <c r="AF965" s="84"/>
      <c r="AG965" s="84"/>
      <c r="AH965" s="31"/>
      <c r="AI965" s="31"/>
      <c r="AJ965" s="31"/>
      <c r="AK965" s="31"/>
      <c r="AL965" s="31"/>
      <c r="AM965" s="84"/>
      <c r="AN965" s="82"/>
      <c r="AO965" s="71"/>
      <c r="AP965" s="71"/>
      <c r="AQ965" s="31"/>
      <c r="AR965" s="31"/>
      <c r="AS965" s="31"/>
      <c r="AT965" s="31"/>
      <c r="AU965" s="31"/>
      <c r="AV965" s="31"/>
      <c r="AW965" s="31"/>
      <c r="AX965" s="31"/>
      <c r="AY965" s="31"/>
      <c r="AZ965" s="31"/>
      <c r="BA965" s="33"/>
      <c r="BB965" s="33"/>
      <c r="BC965" s="31"/>
      <c r="BD965" s="31"/>
      <c r="BE965" s="31"/>
      <c r="BF965" s="31"/>
      <c r="BG965" s="31"/>
      <c r="BH965" s="31"/>
      <c r="BI965" s="31"/>
      <c r="BJ965" s="31"/>
      <c r="BK965" s="31"/>
      <c r="BL965" s="31"/>
      <c r="BM965" s="31"/>
      <c r="BN965" s="31"/>
      <c r="BO965" s="31"/>
      <c r="BP965" s="31"/>
      <c r="BQ965" s="31"/>
      <c r="BR965" s="31"/>
      <c r="BS965" s="31"/>
      <c r="BT965" s="31"/>
    </row>
    <row r="966">
      <c r="A966" s="118"/>
      <c r="B966" s="61"/>
      <c r="C966" s="71"/>
      <c r="D966" s="71"/>
      <c r="E966" s="82"/>
      <c r="F966" s="82"/>
      <c r="G966" s="71"/>
      <c r="H966" s="71"/>
      <c r="I966" s="82"/>
      <c r="J966" s="71"/>
      <c r="K966" s="71"/>
      <c r="L966" s="71"/>
      <c r="M966" s="82"/>
      <c r="N966" s="84"/>
      <c r="O966" s="71"/>
      <c r="P966" s="61"/>
      <c r="Q966" s="61"/>
      <c r="R966" s="61"/>
      <c r="S966" s="61"/>
      <c r="T966" s="119"/>
      <c r="U966" s="61"/>
      <c r="V966" s="84"/>
      <c r="W966" s="84"/>
      <c r="X966" s="84"/>
      <c r="Y966" s="82"/>
      <c r="Z966" s="84"/>
      <c r="AA966" s="84"/>
      <c r="AB966" s="84"/>
      <c r="AC966" s="84"/>
      <c r="AD966" s="84"/>
      <c r="AE966" s="84"/>
      <c r="AF966" s="84"/>
      <c r="AG966" s="84"/>
      <c r="AH966" s="31"/>
      <c r="AI966" s="31"/>
      <c r="AJ966" s="31"/>
      <c r="AK966" s="31"/>
      <c r="AL966" s="31"/>
      <c r="AM966" s="84"/>
      <c r="AN966" s="82"/>
      <c r="AO966" s="71"/>
      <c r="AP966" s="71"/>
      <c r="AQ966" s="31"/>
      <c r="AR966" s="31"/>
      <c r="AS966" s="31"/>
      <c r="AT966" s="31"/>
      <c r="AU966" s="31"/>
      <c r="AV966" s="31"/>
      <c r="AW966" s="31"/>
      <c r="AX966" s="31"/>
      <c r="AY966" s="31"/>
      <c r="AZ966" s="31"/>
      <c r="BA966" s="33"/>
      <c r="BB966" s="33"/>
      <c r="BC966" s="31"/>
      <c r="BD966" s="31"/>
      <c r="BE966" s="31"/>
      <c r="BF966" s="31"/>
      <c r="BG966" s="31"/>
      <c r="BH966" s="31"/>
      <c r="BI966" s="31"/>
      <c r="BJ966" s="31"/>
      <c r="BK966" s="31"/>
      <c r="BL966" s="31"/>
      <c r="BM966" s="31"/>
      <c r="BN966" s="31"/>
      <c r="BO966" s="31"/>
      <c r="BP966" s="31"/>
      <c r="BQ966" s="31"/>
      <c r="BR966" s="31"/>
      <c r="BS966" s="31"/>
      <c r="BT966" s="31"/>
    </row>
    <row r="967">
      <c r="A967" s="118"/>
      <c r="B967" s="61"/>
      <c r="C967" s="71"/>
      <c r="D967" s="71"/>
      <c r="E967" s="82"/>
      <c r="F967" s="82"/>
      <c r="G967" s="71"/>
      <c r="H967" s="71"/>
      <c r="I967" s="82"/>
      <c r="J967" s="71"/>
      <c r="K967" s="71"/>
      <c r="L967" s="71"/>
      <c r="M967" s="82"/>
      <c r="N967" s="84"/>
      <c r="O967" s="71"/>
      <c r="P967" s="61"/>
      <c r="Q967" s="61"/>
      <c r="R967" s="61"/>
      <c r="S967" s="61"/>
      <c r="T967" s="119"/>
      <c r="U967" s="61"/>
      <c r="V967" s="84"/>
      <c r="W967" s="84"/>
      <c r="X967" s="84"/>
      <c r="Y967" s="82"/>
      <c r="Z967" s="84"/>
      <c r="AA967" s="84"/>
      <c r="AB967" s="84"/>
      <c r="AC967" s="84"/>
      <c r="AD967" s="84"/>
      <c r="AE967" s="84"/>
      <c r="AF967" s="84"/>
      <c r="AG967" s="84"/>
      <c r="AH967" s="31"/>
      <c r="AI967" s="31"/>
      <c r="AJ967" s="31"/>
      <c r="AK967" s="31"/>
      <c r="AL967" s="31"/>
      <c r="AM967" s="84"/>
      <c r="AN967" s="82"/>
      <c r="AO967" s="71"/>
      <c r="AP967" s="71"/>
      <c r="AQ967" s="31"/>
      <c r="AR967" s="31"/>
      <c r="AS967" s="31"/>
      <c r="AT967" s="31"/>
      <c r="AU967" s="31"/>
      <c r="AV967" s="31"/>
      <c r="AW967" s="31"/>
      <c r="AX967" s="31"/>
      <c r="AY967" s="31"/>
      <c r="AZ967" s="31"/>
      <c r="BA967" s="33"/>
      <c r="BB967" s="33"/>
      <c r="BC967" s="31"/>
      <c r="BD967" s="31"/>
      <c r="BE967" s="31"/>
      <c r="BF967" s="31"/>
      <c r="BG967" s="31"/>
      <c r="BH967" s="31"/>
      <c r="BI967" s="31"/>
      <c r="BJ967" s="31"/>
      <c r="BK967" s="31"/>
      <c r="BL967" s="31"/>
      <c r="BM967" s="31"/>
      <c r="BN967" s="31"/>
      <c r="BO967" s="31"/>
      <c r="BP967" s="31"/>
      <c r="BQ967" s="31"/>
      <c r="BR967" s="31"/>
      <c r="BS967" s="31"/>
      <c r="BT967" s="31"/>
    </row>
    <row r="968">
      <c r="A968" s="118"/>
      <c r="B968" s="61"/>
      <c r="C968" s="71"/>
      <c r="D968" s="71"/>
      <c r="E968" s="82"/>
      <c r="F968" s="82"/>
      <c r="G968" s="71"/>
      <c r="H968" s="71"/>
      <c r="I968" s="82"/>
      <c r="J968" s="71"/>
      <c r="K968" s="71"/>
      <c r="L968" s="71"/>
      <c r="M968" s="82"/>
      <c r="N968" s="84"/>
      <c r="O968" s="71"/>
      <c r="P968" s="61"/>
      <c r="Q968" s="61"/>
      <c r="R968" s="61"/>
      <c r="S968" s="61"/>
      <c r="T968" s="119"/>
      <c r="U968" s="61"/>
      <c r="V968" s="84"/>
      <c r="W968" s="84"/>
      <c r="X968" s="84"/>
      <c r="Y968" s="82"/>
      <c r="Z968" s="84"/>
      <c r="AA968" s="84"/>
      <c r="AB968" s="84"/>
      <c r="AC968" s="84"/>
      <c r="AD968" s="84"/>
      <c r="AE968" s="84"/>
      <c r="AF968" s="84"/>
      <c r="AG968" s="84"/>
      <c r="AH968" s="31"/>
      <c r="AI968" s="31"/>
      <c r="AJ968" s="31"/>
      <c r="AK968" s="31"/>
      <c r="AL968" s="31"/>
      <c r="AM968" s="84"/>
      <c r="AN968" s="82"/>
      <c r="AO968" s="71"/>
      <c r="AP968" s="71"/>
      <c r="AQ968" s="31"/>
      <c r="AR968" s="31"/>
      <c r="AS968" s="31"/>
      <c r="AT968" s="31"/>
      <c r="AU968" s="31"/>
      <c r="AV968" s="31"/>
      <c r="AW968" s="31"/>
      <c r="AX968" s="31"/>
      <c r="AY968" s="31"/>
      <c r="AZ968" s="31"/>
      <c r="BA968" s="33"/>
      <c r="BB968" s="33"/>
      <c r="BC968" s="31"/>
      <c r="BD968" s="31"/>
      <c r="BE968" s="31"/>
      <c r="BF968" s="31"/>
      <c r="BG968" s="31"/>
      <c r="BH968" s="31"/>
      <c r="BI968" s="31"/>
      <c r="BJ968" s="31"/>
      <c r="BK968" s="31"/>
      <c r="BL968" s="31"/>
      <c r="BM968" s="31"/>
      <c r="BN968" s="31"/>
      <c r="BO968" s="31"/>
      <c r="BP968" s="31"/>
      <c r="BQ968" s="31"/>
      <c r="BR968" s="31"/>
      <c r="BS968" s="31"/>
      <c r="BT968" s="31"/>
    </row>
    <row r="969">
      <c r="A969" s="118"/>
      <c r="B969" s="61"/>
      <c r="C969" s="71"/>
      <c r="D969" s="71"/>
      <c r="E969" s="82"/>
      <c r="F969" s="82"/>
      <c r="G969" s="71"/>
      <c r="H969" s="71"/>
      <c r="I969" s="82"/>
      <c r="J969" s="71"/>
      <c r="K969" s="71"/>
      <c r="L969" s="71"/>
      <c r="M969" s="82"/>
      <c r="N969" s="84"/>
      <c r="O969" s="71"/>
      <c r="P969" s="61"/>
      <c r="Q969" s="61"/>
      <c r="R969" s="61"/>
      <c r="S969" s="61"/>
      <c r="T969" s="119"/>
      <c r="U969" s="61"/>
      <c r="V969" s="84"/>
      <c r="W969" s="84"/>
      <c r="X969" s="84"/>
      <c r="Y969" s="82"/>
      <c r="Z969" s="84"/>
      <c r="AA969" s="84"/>
      <c r="AB969" s="84"/>
      <c r="AC969" s="84"/>
      <c r="AD969" s="84"/>
      <c r="AE969" s="84"/>
      <c r="AF969" s="84"/>
      <c r="AG969" s="84"/>
      <c r="AH969" s="31"/>
      <c r="AI969" s="31"/>
      <c r="AJ969" s="31"/>
      <c r="AK969" s="31"/>
      <c r="AL969" s="31"/>
      <c r="AM969" s="84"/>
      <c r="AN969" s="82"/>
      <c r="AO969" s="71"/>
      <c r="AP969" s="71"/>
      <c r="AQ969" s="31"/>
      <c r="AR969" s="31"/>
      <c r="AS969" s="31"/>
      <c r="AT969" s="31"/>
      <c r="AU969" s="31"/>
      <c r="AV969" s="31"/>
      <c r="AW969" s="31"/>
      <c r="AX969" s="31"/>
      <c r="AY969" s="31"/>
      <c r="AZ969" s="31"/>
      <c r="BA969" s="33"/>
      <c r="BB969" s="33"/>
      <c r="BC969" s="31"/>
      <c r="BD969" s="31"/>
      <c r="BE969" s="31"/>
      <c r="BF969" s="31"/>
      <c r="BG969" s="31"/>
      <c r="BH969" s="31"/>
      <c r="BI969" s="31"/>
      <c r="BJ969" s="31"/>
      <c r="BK969" s="31"/>
      <c r="BL969" s="31"/>
      <c r="BM969" s="31"/>
      <c r="BN969" s="31"/>
      <c r="BO969" s="31"/>
      <c r="BP969" s="31"/>
      <c r="BQ969" s="31"/>
      <c r="BR969" s="31"/>
      <c r="BS969" s="31"/>
      <c r="BT969" s="31"/>
    </row>
    <row r="970">
      <c r="A970" s="118"/>
      <c r="B970" s="61"/>
      <c r="C970" s="71"/>
      <c r="D970" s="71"/>
      <c r="E970" s="82"/>
      <c r="F970" s="82"/>
      <c r="G970" s="71"/>
      <c r="H970" s="71"/>
      <c r="I970" s="82"/>
      <c r="J970" s="71"/>
      <c r="K970" s="71"/>
      <c r="L970" s="71"/>
      <c r="M970" s="82"/>
      <c r="N970" s="84"/>
      <c r="O970" s="71"/>
      <c r="P970" s="61"/>
      <c r="Q970" s="61"/>
      <c r="R970" s="61"/>
      <c r="S970" s="61"/>
      <c r="T970" s="119"/>
      <c r="U970" s="61"/>
      <c r="V970" s="84"/>
      <c r="W970" s="84"/>
      <c r="X970" s="84"/>
      <c r="Y970" s="82"/>
      <c r="Z970" s="84"/>
      <c r="AA970" s="84"/>
      <c r="AB970" s="84"/>
      <c r="AC970" s="84"/>
      <c r="AD970" s="84"/>
      <c r="AE970" s="84"/>
      <c r="AF970" s="84"/>
      <c r="AG970" s="84"/>
      <c r="AH970" s="31"/>
      <c r="AI970" s="31"/>
      <c r="AJ970" s="31"/>
      <c r="AK970" s="31"/>
      <c r="AL970" s="31"/>
      <c r="AM970" s="84"/>
      <c r="AN970" s="82"/>
      <c r="AO970" s="71"/>
      <c r="AP970" s="71"/>
      <c r="AQ970" s="31"/>
      <c r="AR970" s="31"/>
      <c r="AS970" s="31"/>
      <c r="AT970" s="31"/>
      <c r="AU970" s="31"/>
      <c r="AV970" s="31"/>
      <c r="AW970" s="31"/>
      <c r="AX970" s="31"/>
      <c r="AY970" s="31"/>
      <c r="AZ970" s="31"/>
      <c r="BA970" s="33"/>
      <c r="BB970" s="33"/>
      <c r="BC970" s="31"/>
      <c r="BD970" s="31"/>
      <c r="BE970" s="31"/>
      <c r="BF970" s="31"/>
      <c r="BG970" s="31"/>
      <c r="BH970" s="31"/>
      <c r="BI970" s="31"/>
      <c r="BJ970" s="31"/>
      <c r="BK970" s="31"/>
      <c r="BL970" s="31"/>
      <c r="BM970" s="31"/>
      <c r="BN970" s="31"/>
      <c r="BO970" s="31"/>
      <c r="BP970" s="31"/>
      <c r="BQ970" s="31"/>
      <c r="BR970" s="31"/>
      <c r="BS970" s="31"/>
      <c r="BT970" s="31"/>
    </row>
    <row r="971">
      <c r="A971" s="118"/>
      <c r="B971" s="61"/>
      <c r="C971" s="71"/>
      <c r="D971" s="71"/>
      <c r="E971" s="82"/>
      <c r="F971" s="82"/>
      <c r="G971" s="71"/>
      <c r="H971" s="71"/>
      <c r="I971" s="82"/>
      <c r="J971" s="71"/>
      <c r="K971" s="71"/>
      <c r="L971" s="71"/>
      <c r="M971" s="82"/>
      <c r="N971" s="84"/>
      <c r="O971" s="71"/>
      <c r="P971" s="61"/>
      <c r="Q971" s="61"/>
      <c r="R971" s="61"/>
      <c r="S971" s="61"/>
      <c r="T971" s="119"/>
      <c r="U971" s="61"/>
      <c r="V971" s="84"/>
      <c r="W971" s="84"/>
      <c r="X971" s="84"/>
      <c r="Y971" s="82"/>
      <c r="Z971" s="84"/>
      <c r="AA971" s="84"/>
      <c r="AB971" s="84"/>
      <c r="AC971" s="84"/>
      <c r="AD971" s="84"/>
      <c r="AE971" s="84"/>
      <c r="AF971" s="84"/>
      <c r="AG971" s="84"/>
      <c r="AH971" s="31"/>
      <c r="AI971" s="31"/>
      <c r="AJ971" s="31"/>
      <c r="AK971" s="31"/>
      <c r="AL971" s="31"/>
      <c r="AM971" s="84"/>
      <c r="AN971" s="82"/>
      <c r="AO971" s="71"/>
      <c r="AP971" s="71"/>
      <c r="AQ971" s="31"/>
      <c r="AR971" s="31"/>
      <c r="AS971" s="31"/>
      <c r="AT971" s="31"/>
      <c r="AU971" s="31"/>
      <c r="AV971" s="31"/>
      <c r="AW971" s="31"/>
      <c r="AX971" s="31"/>
      <c r="AY971" s="31"/>
      <c r="AZ971" s="31"/>
      <c r="BA971" s="33"/>
      <c r="BB971" s="33"/>
      <c r="BC971" s="31"/>
      <c r="BD971" s="31"/>
      <c r="BE971" s="31"/>
      <c r="BF971" s="31"/>
      <c r="BG971" s="31"/>
      <c r="BH971" s="31"/>
      <c r="BI971" s="31"/>
      <c r="BJ971" s="31"/>
      <c r="BK971" s="31"/>
      <c r="BL971" s="31"/>
      <c r="BM971" s="31"/>
      <c r="BN971" s="31"/>
      <c r="BO971" s="31"/>
      <c r="BP971" s="31"/>
      <c r="BQ971" s="31"/>
      <c r="BR971" s="31"/>
      <c r="BS971" s="31"/>
      <c r="BT971" s="31"/>
    </row>
    <row r="972">
      <c r="A972" s="118"/>
      <c r="B972" s="61"/>
      <c r="C972" s="71"/>
      <c r="D972" s="71"/>
      <c r="E972" s="82"/>
      <c r="F972" s="82"/>
      <c r="G972" s="71"/>
      <c r="H972" s="71"/>
      <c r="I972" s="82"/>
      <c r="J972" s="71"/>
      <c r="K972" s="71"/>
      <c r="L972" s="71"/>
      <c r="M972" s="82"/>
      <c r="N972" s="84"/>
      <c r="O972" s="71"/>
      <c r="P972" s="61"/>
      <c r="Q972" s="61"/>
      <c r="R972" s="61"/>
      <c r="S972" s="61"/>
      <c r="T972" s="119"/>
      <c r="U972" s="61"/>
      <c r="V972" s="84"/>
      <c r="W972" s="84"/>
      <c r="X972" s="84"/>
      <c r="Y972" s="82"/>
      <c r="Z972" s="84"/>
      <c r="AA972" s="84"/>
      <c r="AB972" s="84"/>
      <c r="AC972" s="84"/>
      <c r="AD972" s="84"/>
      <c r="AE972" s="84"/>
      <c r="AF972" s="84"/>
      <c r="AG972" s="84"/>
      <c r="AH972" s="31"/>
      <c r="AI972" s="31"/>
      <c r="AJ972" s="31"/>
      <c r="AK972" s="31"/>
      <c r="AL972" s="31"/>
      <c r="AM972" s="84"/>
      <c r="AN972" s="82"/>
      <c r="AO972" s="71"/>
      <c r="AP972" s="71"/>
      <c r="AQ972" s="31"/>
      <c r="AR972" s="31"/>
      <c r="AS972" s="31"/>
      <c r="AT972" s="31"/>
      <c r="AU972" s="31"/>
      <c r="AV972" s="31"/>
      <c r="AW972" s="31"/>
      <c r="AX972" s="31"/>
      <c r="AY972" s="31"/>
      <c r="AZ972" s="31"/>
      <c r="BA972" s="33"/>
      <c r="BB972" s="33"/>
      <c r="BC972" s="31"/>
      <c r="BD972" s="31"/>
      <c r="BE972" s="31"/>
      <c r="BF972" s="31"/>
      <c r="BG972" s="31"/>
      <c r="BH972" s="31"/>
      <c r="BI972" s="31"/>
      <c r="BJ972" s="31"/>
      <c r="BK972" s="31"/>
      <c r="BL972" s="31"/>
      <c r="BM972" s="31"/>
      <c r="BN972" s="31"/>
      <c r="BO972" s="31"/>
      <c r="BP972" s="31"/>
      <c r="BQ972" s="31"/>
      <c r="BR972" s="31"/>
      <c r="BS972" s="31"/>
      <c r="BT972" s="31"/>
    </row>
    <row r="973">
      <c r="A973" s="118"/>
      <c r="B973" s="61"/>
      <c r="C973" s="71"/>
      <c r="D973" s="71"/>
      <c r="E973" s="82"/>
      <c r="F973" s="82"/>
      <c r="G973" s="71"/>
      <c r="H973" s="71"/>
      <c r="I973" s="82"/>
      <c r="J973" s="71"/>
      <c r="K973" s="71"/>
      <c r="L973" s="71"/>
      <c r="M973" s="82"/>
      <c r="N973" s="84"/>
      <c r="O973" s="71"/>
      <c r="P973" s="61"/>
      <c r="Q973" s="61"/>
      <c r="R973" s="61"/>
      <c r="S973" s="61"/>
      <c r="T973" s="119"/>
      <c r="U973" s="61"/>
      <c r="V973" s="84"/>
      <c r="W973" s="84"/>
      <c r="X973" s="84"/>
      <c r="Y973" s="82"/>
      <c r="Z973" s="84"/>
      <c r="AA973" s="84"/>
      <c r="AB973" s="84"/>
      <c r="AC973" s="84"/>
      <c r="AD973" s="84"/>
      <c r="AE973" s="84"/>
      <c r="AF973" s="84"/>
      <c r="AG973" s="84"/>
      <c r="AH973" s="31"/>
      <c r="AI973" s="31"/>
      <c r="AJ973" s="31"/>
      <c r="AK973" s="31"/>
      <c r="AL973" s="31"/>
      <c r="AM973" s="84"/>
      <c r="AN973" s="82"/>
      <c r="AO973" s="71"/>
      <c r="AP973" s="71"/>
      <c r="AQ973" s="31"/>
      <c r="AR973" s="31"/>
      <c r="AS973" s="31"/>
      <c r="AT973" s="31"/>
      <c r="AU973" s="31"/>
      <c r="AV973" s="31"/>
      <c r="AW973" s="31"/>
      <c r="AX973" s="31"/>
      <c r="AY973" s="31"/>
      <c r="AZ973" s="31"/>
      <c r="BA973" s="33"/>
      <c r="BB973" s="33"/>
      <c r="BC973" s="31"/>
      <c r="BD973" s="31"/>
      <c r="BE973" s="31"/>
      <c r="BF973" s="31"/>
      <c r="BG973" s="31"/>
      <c r="BH973" s="31"/>
      <c r="BI973" s="31"/>
      <c r="BJ973" s="31"/>
      <c r="BK973" s="31"/>
      <c r="BL973" s="31"/>
      <c r="BM973" s="31"/>
      <c r="BN973" s="31"/>
      <c r="BO973" s="31"/>
      <c r="BP973" s="31"/>
      <c r="BQ973" s="31"/>
      <c r="BR973" s="31"/>
      <c r="BS973" s="31"/>
      <c r="BT973" s="31"/>
    </row>
    <row r="974">
      <c r="A974" s="118"/>
      <c r="B974" s="61"/>
      <c r="C974" s="71"/>
      <c r="D974" s="71"/>
      <c r="E974" s="82"/>
      <c r="F974" s="82"/>
      <c r="G974" s="71"/>
      <c r="H974" s="71"/>
      <c r="I974" s="82"/>
      <c r="J974" s="71"/>
      <c r="K974" s="71"/>
      <c r="L974" s="71"/>
      <c r="M974" s="82"/>
      <c r="N974" s="84"/>
      <c r="O974" s="71"/>
      <c r="P974" s="61"/>
      <c r="Q974" s="61"/>
      <c r="R974" s="61"/>
      <c r="S974" s="61"/>
      <c r="T974" s="119"/>
      <c r="U974" s="61"/>
      <c r="V974" s="84"/>
      <c r="W974" s="84"/>
      <c r="X974" s="84"/>
      <c r="Y974" s="82"/>
      <c r="Z974" s="84"/>
      <c r="AA974" s="84"/>
      <c r="AB974" s="84"/>
      <c r="AC974" s="84"/>
      <c r="AD974" s="84"/>
      <c r="AE974" s="84"/>
      <c r="AF974" s="84"/>
      <c r="AG974" s="84"/>
      <c r="AH974" s="31"/>
      <c r="AI974" s="31"/>
      <c r="AJ974" s="31"/>
      <c r="AK974" s="31"/>
      <c r="AL974" s="31"/>
      <c r="AM974" s="84"/>
      <c r="AN974" s="82"/>
      <c r="AO974" s="71"/>
      <c r="AP974" s="71"/>
      <c r="AQ974" s="31"/>
      <c r="AR974" s="31"/>
      <c r="AS974" s="31"/>
      <c r="AT974" s="31"/>
      <c r="AU974" s="31"/>
      <c r="AV974" s="31"/>
      <c r="AW974" s="31"/>
      <c r="AX974" s="31"/>
      <c r="AY974" s="31"/>
      <c r="AZ974" s="31"/>
      <c r="BA974" s="33"/>
      <c r="BB974" s="33"/>
      <c r="BC974" s="31"/>
      <c r="BD974" s="31"/>
      <c r="BE974" s="31"/>
      <c r="BF974" s="31"/>
      <c r="BG974" s="31"/>
      <c r="BH974" s="31"/>
      <c r="BI974" s="31"/>
      <c r="BJ974" s="31"/>
      <c r="BK974" s="31"/>
      <c r="BL974" s="31"/>
      <c r="BM974" s="31"/>
      <c r="BN974" s="31"/>
      <c r="BO974" s="31"/>
      <c r="BP974" s="31"/>
      <c r="BQ974" s="31"/>
      <c r="BR974" s="31"/>
      <c r="BS974" s="31"/>
      <c r="BT974" s="31"/>
    </row>
    <row r="975">
      <c r="A975" s="118"/>
      <c r="B975" s="61"/>
      <c r="C975" s="71"/>
      <c r="D975" s="71"/>
      <c r="E975" s="82"/>
      <c r="F975" s="82"/>
      <c r="G975" s="71"/>
      <c r="H975" s="71"/>
      <c r="I975" s="82"/>
      <c r="J975" s="71"/>
      <c r="K975" s="71"/>
      <c r="L975" s="71"/>
      <c r="M975" s="82"/>
      <c r="N975" s="84"/>
      <c r="O975" s="71"/>
      <c r="P975" s="61"/>
      <c r="Q975" s="61"/>
      <c r="R975" s="61"/>
      <c r="S975" s="61"/>
      <c r="T975" s="119"/>
      <c r="U975" s="61"/>
      <c r="V975" s="84"/>
      <c r="W975" s="84"/>
      <c r="X975" s="84"/>
      <c r="Y975" s="82"/>
      <c r="Z975" s="84"/>
      <c r="AA975" s="84"/>
      <c r="AB975" s="84"/>
      <c r="AC975" s="84"/>
      <c r="AD975" s="84"/>
      <c r="AE975" s="84"/>
      <c r="AF975" s="84"/>
      <c r="AG975" s="84"/>
      <c r="AH975" s="31"/>
      <c r="AI975" s="31"/>
      <c r="AJ975" s="31"/>
      <c r="AK975" s="31"/>
      <c r="AL975" s="31"/>
      <c r="AM975" s="84"/>
      <c r="AN975" s="82"/>
      <c r="AO975" s="71"/>
      <c r="AP975" s="71"/>
      <c r="AQ975" s="31"/>
      <c r="AR975" s="31"/>
      <c r="AS975" s="31"/>
      <c r="AT975" s="31"/>
      <c r="AU975" s="31"/>
      <c r="AV975" s="31"/>
      <c r="AW975" s="31"/>
      <c r="AX975" s="31"/>
      <c r="AY975" s="31"/>
      <c r="AZ975" s="31"/>
      <c r="BA975" s="33"/>
      <c r="BB975" s="33"/>
      <c r="BC975" s="31"/>
      <c r="BD975" s="31"/>
      <c r="BE975" s="31"/>
      <c r="BF975" s="31"/>
      <c r="BG975" s="31"/>
      <c r="BH975" s="31"/>
      <c r="BI975" s="31"/>
      <c r="BJ975" s="31"/>
      <c r="BK975" s="31"/>
      <c r="BL975" s="31"/>
      <c r="BM975" s="31"/>
      <c r="BN975" s="31"/>
      <c r="BO975" s="31"/>
      <c r="BP975" s="31"/>
      <c r="BQ975" s="31"/>
      <c r="BR975" s="31"/>
      <c r="BS975" s="31"/>
      <c r="BT975" s="31"/>
    </row>
    <row r="976">
      <c r="A976" s="118"/>
      <c r="B976" s="61"/>
      <c r="C976" s="71"/>
      <c r="D976" s="71"/>
      <c r="E976" s="82"/>
      <c r="F976" s="82"/>
      <c r="G976" s="71"/>
      <c r="H976" s="71"/>
      <c r="I976" s="82"/>
      <c r="J976" s="71"/>
      <c r="K976" s="71"/>
      <c r="L976" s="71"/>
      <c r="M976" s="82"/>
      <c r="N976" s="84"/>
      <c r="O976" s="71"/>
      <c r="P976" s="61"/>
      <c r="Q976" s="61"/>
      <c r="R976" s="61"/>
      <c r="S976" s="61"/>
      <c r="T976" s="119"/>
      <c r="U976" s="61"/>
      <c r="V976" s="84"/>
      <c r="W976" s="84"/>
      <c r="X976" s="84"/>
      <c r="Y976" s="82"/>
      <c r="Z976" s="84"/>
      <c r="AA976" s="84"/>
      <c r="AB976" s="84"/>
      <c r="AC976" s="84"/>
      <c r="AD976" s="84"/>
      <c r="AE976" s="84"/>
      <c r="AF976" s="84"/>
      <c r="AG976" s="84"/>
      <c r="AH976" s="31"/>
      <c r="AI976" s="31"/>
      <c r="AJ976" s="31"/>
      <c r="AK976" s="31"/>
      <c r="AL976" s="31"/>
      <c r="AM976" s="84"/>
      <c r="AN976" s="82"/>
      <c r="AO976" s="71"/>
      <c r="AP976" s="71"/>
      <c r="AQ976" s="31"/>
      <c r="AR976" s="31"/>
      <c r="AS976" s="31"/>
      <c r="AT976" s="31"/>
      <c r="AU976" s="31"/>
      <c r="AV976" s="31"/>
      <c r="AW976" s="31"/>
      <c r="AX976" s="31"/>
      <c r="AY976" s="31"/>
      <c r="AZ976" s="31"/>
      <c r="BA976" s="33"/>
      <c r="BB976" s="33"/>
      <c r="BC976" s="31"/>
      <c r="BD976" s="31"/>
      <c r="BE976" s="31"/>
      <c r="BF976" s="31"/>
      <c r="BG976" s="31"/>
      <c r="BH976" s="31"/>
      <c r="BI976" s="31"/>
      <c r="BJ976" s="31"/>
      <c r="BK976" s="31"/>
      <c r="BL976" s="31"/>
      <c r="BM976" s="31"/>
      <c r="BN976" s="31"/>
      <c r="BO976" s="31"/>
      <c r="BP976" s="31"/>
      <c r="BQ976" s="31"/>
      <c r="BR976" s="31"/>
      <c r="BS976" s="31"/>
      <c r="BT976" s="31"/>
    </row>
    <row r="977">
      <c r="A977" s="118"/>
      <c r="B977" s="61"/>
      <c r="C977" s="71"/>
      <c r="D977" s="71"/>
      <c r="E977" s="82"/>
      <c r="F977" s="82"/>
      <c r="G977" s="71"/>
      <c r="H977" s="71"/>
      <c r="I977" s="82"/>
      <c r="J977" s="71"/>
      <c r="K977" s="71"/>
      <c r="L977" s="71"/>
      <c r="M977" s="82"/>
      <c r="N977" s="84"/>
      <c r="O977" s="71"/>
      <c r="P977" s="61"/>
      <c r="Q977" s="61"/>
      <c r="R977" s="61"/>
      <c r="S977" s="61"/>
      <c r="T977" s="119"/>
      <c r="U977" s="61"/>
      <c r="V977" s="84"/>
      <c r="W977" s="84"/>
      <c r="X977" s="84"/>
      <c r="Y977" s="82"/>
      <c r="Z977" s="84"/>
      <c r="AA977" s="84"/>
      <c r="AB977" s="84"/>
      <c r="AC977" s="84"/>
      <c r="AD977" s="84"/>
      <c r="AE977" s="84"/>
      <c r="AF977" s="84"/>
      <c r="AG977" s="84"/>
      <c r="AH977" s="31"/>
      <c r="AI977" s="31"/>
      <c r="AJ977" s="31"/>
      <c r="AK977" s="31"/>
      <c r="AL977" s="31"/>
      <c r="AM977" s="84"/>
      <c r="AN977" s="82"/>
      <c r="AO977" s="71"/>
      <c r="AP977" s="71"/>
      <c r="AQ977" s="31"/>
      <c r="AR977" s="31"/>
      <c r="AS977" s="31"/>
      <c r="AT977" s="31"/>
      <c r="AU977" s="31"/>
      <c r="AV977" s="31"/>
      <c r="AW977" s="31"/>
      <c r="AX977" s="31"/>
      <c r="AY977" s="31"/>
      <c r="AZ977" s="31"/>
      <c r="BA977" s="33"/>
      <c r="BB977" s="33"/>
      <c r="BC977" s="31"/>
      <c r="BD977" s="31"/>
      <c r="BE977" s="31"/>
      <c r="BF977" s="31"/>
      <c r="BG977" s="31"/>
      <c r="BH977" s="31"/>
      <c r="BI977" s="31"/>
      <c r="BJ977" s="31"/>
      <c r="BK977" s="31"/>
      <c r="BL977" s="31"/>
      <c r="BM977" s="31"/>
      <c r="BN977" s="31"/>
      <c r="BO977" s="31"/>
      <c r="BP977" s="31"/>
      <c r="BQ977" s="31"/>
      <c r="BR977" s="31"/>
      <c r="BS977" s="31"/>
      <c r="BT977" s="31"/>
    </row>
    <row r="978">
      <c r="A978" s="118"/>
      <c r="B978" s="61"/>
      <c r="C978" s="71"/>
      <c r="D978" s="71"/>
      <c r="E978" s="82"/>
      <c r="F978" s="82"/>
      <c r="G978" s="71"/>
      <c r="H978" s="71"/>
      <c r="I978" s="82"/>
      <c r="J978" s="71"/>
      <c r="K978" s="71"/>
      <c r="L978" s="71"/>
      <c r="M978" s="82"/>
      <c r="N978" s="84"/>
      <c r="O978" s="71"/>
      <c r="P978" s="61"/>
      <c r="Q978" s="61"/>
      <c r="R978" s="61"/>
      <c r="S978" s="61"/>
      <c r="T978" s="119"/>
      <c r="U978" s="61"/>
      <c r="V978" s="84"/>
      <c r="W978" s="84"/>
      <c r="X978" s="84"/>
      <c r="Y978" s="82"/>
      <c r="Z978" s="84"/>
      <c r="AA978" s="84"/>
      <c r="AB978" s="84"/>
      <c r="AC978" s="84"/>
      <c r="AD978" s="84"/>
      <c r="AE978" s="84"/>
      <c r="AF978" s="84"/>
      <c r="AG978" s="84"/>
      <c r="AH978" s="31"/>
      <c r="AI978" s="31"/>
      <c r="AJ978" s="31"/>
      <c r="AK978" s="31"/>
      <c r="AL978" s="31"/>
      <c r="AM978" s="84"/>
      <c r="AN978" s="82"/>
      <c r="AO978" s="71"/>
      <c r="AP978" s="71"/>
      <c r="AQ978" s="31"/>
      <c r="AR978" s="31"/>
      <c r="AS978" s="31"/>
      <c r="AT978" s="31"/>
      <c r="AU978" s="31"/>
      <c r="AV978" s="31"/>
      <c r="AW978" s="31"/>
      <c r="AX978" s="31"/>
      <c r="AY978" s="31"/>
      <c r="AZ978" s="31"/>
      <c r="BA978" s="33"/>
      <c r="BB978" s="33"/>
      <c r="BC978" s="31"/>
      <c r="BD978" s="31"/>
      <c r="BE978" s="31"/>
      <c r="BF978" s="31"/>
      <c r="BG978" s="31"/>
      <c r="BH978" s="31"/>
      <c r="BI978" s="31"/>
      <c r="BJ978" s="31"/>
      <c r="BK978" s="31"/>
      <c r="BL978" s="31"/>
      <c r="BM978" s="31"/>
      <c r="BN978" s="31"/>
      <c r="BO978" s="31"/>
      <c r="BP978" s="31"/>
      <c r="BQ978" s="31"/>
      <c r="BR978" s="31"/>
      <c r="BS978" s="31"/>
      <c r="BT978" s="31"/>
    </row>
    <row r="979">
      <c r="A979" s="118"/>
      <c r="B979" s="61"/>
      <c r="C979" s="71"/>
      <c r="D979" s="71"/>
      <c r="E979" s="82"/>
      <c r="F979" s="82"/>
      <c r="G979" s="71"/>
      <c r="H979" s="71"/>
      <c r="I979" s="82"/>
      <c r="J979" s="71"/>
      <c r="K979" s="71"/>
      <c r="L979" s="71"/>
      <c r="M979" s="82"/>
      <c r="N979" s="84"/>
      <c r="O979" s="71"/>
      <c r="P979" s="61"/>
      <c r="Q979" s="61"/>
      <c r="R979" s="61"/>
      <c r="S979" s="61"/>
      <c r="T979" s="119"/>
      <c r="U979" s="61"/>
      <c r="V979" s="84"/>
      <c r="W979" s="84"/>
      <c r="X979" s="84"/>
      <c r="Y979" s="82"/>
      <c r="Z979" s="84"/>
      <c r="AA979" s="84"/>
      <c r="AB979" s="84"/>
      <c r="AC979" s="84"/>
      <c r="AD979" s="84"/>
      <c r="AE979" s="84"/>
      <c r="AF979" s="84"/>
      <c r="AG979" s="84"/>
      <c r="AH979" s="31"/>
      <c r="AI979" s="31"/>
      <c r="AJ979" s="31"/>
      <c r="AK979" s="31"/>
      <c r="AL979" s="31"/>
      <c r="AM979" s="84"/>
      <c r="AN979" s="82"/>
      <c r="AO979" s="71"/>
      <c r="AP979" s="71"/>
      <c r="AQ979" s="31"/>
      <c r="AR979" s="31"/>
      <c r="AS979" s="31"/>
      <c r="AT979" s="31"/>
      <c r="AU979" s="31"/>
      <c r="AV979" s="31"/>
      <c r="AW979" s="31"/>
      <c r="AX979" s="31"/>
      <c r="AY979" s="31"/>
      <c r="AZ979" s="31"/>
      <c r="BA979" s="33"/>
      <c r="BB979" s="33"/>
      <c r="BC979" s="31"/>
      <c r="BD979" s="31"/>
      <c r="BE979" s="31"/>
      <c r="BF979" s="31"/>
      <c r="BG979" s="31"/>
      <c r="BH979" s="31"/>
      <c r="BI979" s="31"/>
      <c r="BJ979" s="31"/>
      <c r="BK979" s="31"/>
      <c r="BL979" s="31"/>
      <c r="BM979" s="31"/>
      <c r="BN979" s="31"/>
      <c r="BO979" s="31"/>
      <c r="BP979" s="31"/>
      <c r="BQ979" s="31"/>
      <c r="BR979" s="31"/>
      <c r="BS979" s="31"/>
      <c r="BT979" s="31"/>
    </row>
    <row r="980">
      <c r="A980" s="118"/>
      <c r="B980" s="61"/>
      <c r="C980" s="71"/>
      <c r="D980" s="71"/>
      <c r="E980" s="82"/>
      <c r="F980" s="82"/>
      <c r="G980" s="71"/>
      <c r="H980" s="71"/>
      <c r="I980" s="82"/>
      <c r="J980" s="71"/>
      <c r="K980" s="71"/>
      <c r="L980" s="71"/>
      <c r="M980" s="82"/>
      <c r="N980" s="84"/>
      <c r="O980" s="71"/>
      <c r="P980" s="61"/>
      <c r="Q980" s="61"/>
      <c r="R980" s="61"/>
      <c r="S980" s="61"/>
      <c r="T980" s="119"/>
      <c r="U980" s="61"/>
      <c r="V980" s="84"/>
      <c r="W980" s="84"/>
      <c r="X980" s="84"/>
      <c r="Y980" s="82"/>
      <c r="Z980" s="84"/>
      <c r="AA980" s="84"/>
      <c r="AB980" s="84"/>
      <c r="AC980" s="84"/>
      <c r="AD980" s="84"/>
      <c r="AE980" s="84"/>
      <c r="AF980" s="84"/>
      <c r="AG980" s="84"/>
      <c r="AH980" s="31"/>
      <c r="AI980" s="31"/>
      <c r="AJ980" s="31"/>
      <c r="AK980" s="31"/>
      <c r="AL980" s="31"/>
      <c r="AM980" s="84"/>
      <c r="AN980" s="82"/>
      <c r="AO980" s="71"/>
      <c r="AP980" s="71"/>
      <c r="AQ980" s="31"/>
      <c r="AR980" s="31"/>
      <c r="AS980" s="31"/>
      <c r="AT980" s="31"/>
      <c r="AU980" s="31"/>
      <c r="AV980" s="31"/>
      <c r="AW980" s="31"/>
      <c r="AX980" s="31"/>
      <c r="AY980" s="31"/>
      <c r="AZ980" s="31"/>
      <c r="BA980" s="33"/>
      <c r="BB980" s="33"/>
      <c r="BC980" s="31"/>
      <c r="BD980" s="31"/>
      <c r="BE980" s="31"/>
      <c r="BF980" s="31"/>
      <c r="BG980" s="31"/>
      <c r="BH980" s="31"/>
      <c r="BI980" s="31"/>
      <c r="BJ980" s="31"/>
      <c r="BK980" s="31"/>
      <c r="BL980" s="31"/>
      <c r="BM980" s="31"/>
      <c r="BN980" s="31"/>
      <c r="BO980" s="31"/>
      <c r="BP980" s="31"/>
      <c r="BQ980" s="31"/>
      <c r="BR980" s="31"/>
      <c r="BS980" s="31"/>
      <c r="BT980" s="31"/>
    </row>
    <row r="981">
      <c r="A981" s="118"/>
      <c r="B981" s="61"/>
      <c r="C981" s="71"/>
      <c r="D981" s="71"/>
      <c r="E981" s="82"/>
      <c r="F981" s="82"/>
      <c r="G981" s="71"/>
      <c r="H981" s="71"/>
      <c r="I981" s="82"/>
      <c r="J981" s="71"/>
      <c r="K981" s="71"/>
      <c r="L981" s="71"/>
      <c r="M981" s="82"/>
      <c r="N981" s="84"/>
      <c r="O981" s="71"/>
      <c r="P981" s="61"/>
      <c r="Q981" s="61"/>
      <c r="R981" s="61"/>
      <c r="S981" s="61"/>
      <c r="T981" s="119"/>
      <c r="U981" s="61"/>
      <c r="V981" s="84"/>
      <c r="W981" s="84"/>
      <c r="X981" s="84"/>
      <c r="Y981" s="82"/>
      <c r="Z981" s="84"/>
      <c r="AA981" s="84"/>
      <c r="AB981" s="84"/>
      <c r="AC981" s="84"/>
      <c r="AD981" s="84"/>
      <c r="AE981" s="84"/>
      <c r="AF981" s="84"/>
      <c r="AG981" s="84"/>
      <c r="AH981" s="31"/>
      <c r="AI981" s="31"/>
      <c r="AJ981" s="31"/>
      <c r="AK981" s="31"/>
      <c r="AL981" s="31"/>
      <c r="AM981" s="84"/>
      <c r="AN981" s="82"/>
      <c r="AO981" s="71"/>
      <c r="AP981" s="71"/>
      <c r="AQ981" s="31"/>
      <c r="AR981" s="31"/>
      <c r="AS981" s="31"/>
      <c r="AT981" s="31"/>
      <c r="AU981" s="31"/>
      <c r="AV981" s="31"/>
      <c r="AW981" s="31"/>
      <c r="AX981" s="31"/>
      <c r="AY981" s="31"/>
      <c r="AZ981" s="31"/>
      <c r="BA981" s="33"/>
      <c r="BB981" s="33"/>
      <c r="BC981" s="31"/>
      <c r="BD981" s="31"/>
      <c r="BE981" s="31"/>
      <c r="BF981" s="31"/>
      <c r="BG981" s="31"/>
      <c r="BH981" s="31"/>
      <c r="BI981" s="31"/>
      <c r="BJ981" s="31"/>
      <c r="BK981" s="31"/>
      <c r="BL981" s="31"/>
      <c r="BM981" s="31"/>
      <c r="BN981" s="31"/>
      <c r="BO981" s="31"/>
      <c r="BP981" s="31"/>
      <c r="BQ981" s="31"/>
      <c r="BR981" s="31"/>
      <c r="BS981" s="31"/>
      <c r="BT981" s="31"/>
    </row>
    <row r="982">
      <c r="A982" s="118"/>
      <c r="B982" s="61"/>
      <c r="C982" s="71"/>
      <c r="D982" s="71"/>
      <c r="E982" s="82"/>
      <c r="F982" s="82"/>
      <c r="G982" s="71"/>
      <c r="H982" s="71"/>
      <c r="I982" s="82"/>
      <c r="J982" s="71"/>
      <c r="K982" s="71"/>
      <c r="L982" s="71"/>
      <c r="M982" s="82"/>
      <c r="N982" s="84"/>
      <c r="O982" s="71"/>
      <c r="P982" s="61"/>
      <c r="Q982" s="61"/>
      <c r="R982" s="61"/>
      <c r="S982" s="61"/>
      <c r="T982" s="119"/>
      <c r="U982" s="61"/>
      <c r="V982" s="84"/>
      <c r="W982" s="84"/>
      <c r="X982" s="84"/>
      <c r="Y982" s="82"/>
      <c r="Z982" s="84"/>
      <c r="AA982" s="84"/>
      <c r="AB982" s="84"/>
      <c r="AC982" s="84"/>
      <c r="AD982" s="84"/>
      <c r="AE982" s="84"/>
      <c r="AF982" s="84"/>
      <c r="AG982" s="84"/>
      <c r="AH982" s="31"/>
      <c r="AI982" s="31"/>
      <c r="AJ982" s="31"/>
      <c r="AK982" s="31"/>
      <c r="AL982" s="31"/>
      <c r="AM982" s="84"/>
      <c r="AN982" s="82"/>
      <c r="AO982" s="71"/>
      <c r="AP982" s="71"/>
      <c r="AQ982" s="31"/>
      <c r="AR982" s="31"/>
      <c r="AS982" s="31"/>
      <c r="AT982" s="31"/>
      <c r="AU982" s="31"/>
      <c r="AV982" s="31"/>
      <c r="AW982" s="31"/>
      <c r="AX982" s="31"/>
      <c r="AY982" s="31"/>
      <c r="AZ982" s="31"/>
      <c r="BA982" s="33"/>
      <c r="BB982" s="33"/>
      <c r="BC982" s="31"/>
      <c r="BD982" s="31"/>
      <c r="BE982" s="31"/>
      <c r="BF982" s="31"/>
      <c r="BG982" s="31"/>
      <c r="BH982" s="31"/>
      <c r="BI982" s="31"/>
      <c r="BJ982" s="31"/>
      <c r="BK982" s="31"/>
      <c r="BL982" s="31"/>
      <c r="BM982" s="31"/>
      <c r="BN982" s="31"/>
      <c r="BO982" s="31"/>
      <c r="BP982" s="31"/>
      <c r="BQ982" s="31"/>
      <c r="BR982" s="31"/>
      <c r="BS982" s="31"/>
      <c r="BT982" s="31"/>
    </row>
    <row r="983">
      <c r="A983" s="118"/>
      <c r="B983" s="61"/>
      <c r="C983" s="71"/>
      <c r="D983" s="71"/>
      <c r="E983" s="82"/>
      <c r="F983" s="82"/>
      <c r="G983" s="71"/>
      <c r="H983" s="71"/>
      <c r="I983" s="82"/>
      <c r="J983" s="71"/>
      <c r="K983" s="71"/>
      <c r="L983" s="71"/>
      <c r="M983" s="82"/>
      <c r="N983" s="84"/>
      <c r="O983" s="71"/>
      <c r="P983" s="61"/>
      <c r="Q983" s="61"/>
      <c r="R983" s="61"/>
      <c r="S983" s="61"/>
      <c r="T983" s="119"/>
      <c r="U983" s="61"/>
      <c r="V983" s="84"/>
      <c r="W983" s="84"/>
      <c r="X983" s="84"/>
      <c r="Y983" s="82"/>
      <c r="Z983" s="84"/>
      <c r="AA983" s="84"/>
      <c r="AB983" s="84"/>
      <c r="AC983" s="84"/>
      <c r="AD983" s="84"/>
      <c r="AE983" s="84"/>
      <c r="AF983" s="84"/>
      <c r="AG983" s="84"/>
      <c r="AH983" s="31"/>
      <c r="AI983" s="31"/>
      <c r="AJ983" s="31"/>
      <c r="AK983" s="31"/>
      <c r="AL983" s="31"/>
      <c r="AM983" s="84"/>
      <c r="AN983" s="82"/>
      <c r="AO983" s="71"/>
      <c r="AP983" s="71"/>
      <c r="AQ983" s="31"/>
      <c r="AR983" s="31"/>
      <c r="AS983" s="31"/>
      <c r="AT983" s="31"/>
      <c r="AU983" s="31"/>
      <c r="AV983" s="31"/>
      <c r="AW983" s="31"/>
      <c r="AX983" s="31"/>
      <c r="AY983" s="31"/>
      <c r="AZ983" s="31"/>
      <c r="BA983" s="33"/>
      <c r="BB983" s="33"/>
      <c r="BC983" s="31"/>
      <c r="BD983" s="31"/>
      <c r="BE983" s="31"/>
      <c r="BF983" s="31"/>
      <c r="BG983" s="31"/>
      <c r="BH983" s="31"/>
      <c r="BI983" s="31"/>
      <c r="BJ983" s="31"/>
      <c r="BK983" s="31"/>
      <c r="BL983" s="31"/>
      <c r="BM983" s="31"/>
      <c r="BN983" s="31"/>
      <c r="BO983" s="31"/>
      <c r="BP983" s="31"/>
      <c r="BQ983" s="31"/>
      <c r="BR983" s="31"/>
      <c r="BS983" s="31"/>
      <c r="BT983" s="31"/>
    </row>
    <row r="984">
      <c r="A984" s="118"/>
      <c r="B984" s="61"/>
      <c r="C984" s="71"/>
      <c r="D984" s="71"/>
      <c r="E984" s="82"/>
      <c r="F984" s="82"/>
      <c r="G984" s="71"/>
      <c r="H984" s="71"/>
      <c r="I984" s="82"/>
      <c r="J984" s="71"/>
      <c r="K984" s="71"/>
      <c r="L984" s="71"/>
      <c r="M984" s="82"/>
      <c r="N984" s="84"/>
      <c r="O984" s="71"/>
      <c r="P984" s="61"/>
      <c r="Q984" s="61"/>
      <c r="R984" s="61"/>
      <c r="S984" s="61"/>
      <c r="T984" s="119"/>
      <c r="U984" s="61"/>
      <c r="V984" s="84"/>
      <c r="W984" s="84"/>
      <c r="X984" s="84"/>
      <c r="Y984" s="82"/>
      <c r="Z984" s="84"/>
      <c r="AA984" s="84"/>
      <c r="AB984" s="84"/>
      <c r="AC984" s="84"/>
      <c r="AD984" s="84"/>
      <c r="AE984" s="84"/>
      <c r="AF984" s="84"/>
      <c r="AG984" s="84"/>
      <c r="AH984" s="31"/>
      <c r="AI984" s="31"/>
      <c r="AJ984" s="31"/>
      <c r="AK984" s="31"/>
      <c r="AL984" s="31"/>
      <c r="AM984" s="84"/>
      <c r="AN984" s="82"/>
      <c r="AO984" s="71"/>
      <c r="AP984" s="71"/>
      <c r="AQ984" s="31"/>
      <c r="AR984" s="31"/>
      <c r="AS984" s="31"/>
      <c r="AT984" s="31"/>
      <c r="AU984" s="31"/>
      <c r="AV984" s="31"/>
      <c r="AW984" s="31"/>
      <c r="AX984" s="31"/>
      <c r="AY984" s="31"/>
      <c r="AZ984" s="31"/>
      <c r="BA984" s="33"/>
      <c r="BB984" s="33"/>
      <c r="BC984" s="31"/>
      <c r="BD984" s="31"/>
      <c r="BE984" s="31"/>
      <c r="BF984" s="31"/>
      <c r="BG984" s="31"/>
      <c r="BH984" s="31"/>
      <c r="BI984" s="31"/>
      <c r="BJ984" s="31"/>
      <c r="BK984" s="31"/>
      <c r="BL984" s="31"/>
      <c r="BM984" s="31"/>
      <c r="BN984" s="31"/>
      <c r="BO984" s="31"/>
      <c r="BP984" s="31"/>
      <c r="BQ984" s="31"/>
      <c r="BR984" s="31"/>
      <c r="BS984" s="31"/>
      <c r="BT984" s="31"/>
    </row>
    <row r="985">
      <c r="A985" s="118"/>
      <c r="B985" s="61"/>
      <c r="C985" s="71"/>
      <c r="D985" s="71"/>
      <c r="E985" s="82"/>
      <c r="F985" s="82"/>
      <c r="G985" s="71"/>
      <c r="H985" s="71"/>
      <c r="I985" s="82"/>
      <c r="J985" s="71"/>
      <c r="K985" s="71"/>
      <c r="L985" s="71"/>
      <c r="M985" s="82"/>
      <c r="N985" s="84"/>
      <c r="O985" s="71"/>
      <c r="P985" s="61"/>
      <c r="Q985" s="61"/>
      <c r="R985" s="61"/>
      <c r="S985" s="61"/>
      <c r="T985" s="119"/>
      <c r="U985" s="61"/>
      <c r="V985" s="84"/>
      <c r="W985" s="84"/>
      <c r="X985" s="84"/>
      <c r="Y985" s="82"/>
      <c r="Z985" s="84"/>
      <c r="AA985" s="84"/>
      <c r="AB985" s="84"/>
      <c r="AC985" s="84"/>
      <c r="AD985" s="84"/>
      <c r="AE985" s="84"/>
      <c r="AF985" s="84"/>
      <c r="AG985" s="84"/>
      <c r="AH985" s="31"/>
      <c r="AI985" s="31"/>
      <c r="AJ985" s="31"/>
      <c r="AK985" s="31"/>
      <c r="AL985" s="31"/>
      <c r="AM985" s="84"/>
      <c r="AN985" s="82"/>
      <c r="AO985" s="71"/>
      <c r="AP985" s="71"/>
      <c r="AQ985" s="31"/>
      <c r="AR985" s="31"/>
      <c r="AS985" s="31"/>
      <c r="AT985" s="31"/>
      <c r="AU985" s="31"/>
      <c r="AV985" s="31"/>
      <c r="AW985" s="31"/>
      <c r="AX985" s="31"/>
      <c r="AY985" s="31"/>
      <c r="AZ985" s="31"/>
      <c r="BA985" s="33"/>
      <c r="BB985" s="33"/>
      <c r="BC985" s="31"/>
      <c r="BD985" s="31"/>
      <c r="BE985" s="31"/>
      <c r="BF985" s="31"/>
      <c r="BG985" s="31"/>
      <c r="BH985" s="31"/>
      <c r="BI985" s="31"/>
      <c r="BJ985" s="31"/>
      <c r="BK985" s="31"/>
      <c r="BL985" s="31"/>
      <c r="BM985" s="31"/>
      <c r="BN985" s="31"/>
      <c r="BO985" s="31"/>
      <c r="BP985" s="31"/>
      <c r="BQ985" s="31"/>
      <c r="BR985" s="31"/>
      <c r="BS985" s="31"/>
      <c r="BT985" s="31"/>
    </row>
    <row r="986">
      <c r="A986" s="118"/>
      <c r="B986" s="61"/>
      <c r="C986" s="71"/>
      <c r="D986" s="71"/>
      <c r="E986" s="82"/>
      <c r="F986" s="82"/>
      <c r="G986" s="71"/>
      <c r="H986" s="71"/>
      <c r="I986" s="82"/>
      <c r="J986" s="71"/>
      <c r="K986" s="71"/>
      <c r="L986" s="71"/>
      <c r="M986" s="82"/>
      <c r="N986" s="84"/>
      <c r="O986" s="71"/>
      <c r="P986" s="61"/>
      <c r="Q986" s="61"/>
      <c r="R986" s="61"/>
      <c r="S986" s="61"/>
      <c r="T986" s="119"/>
      <c r="U986" s="61"/>
      <c r="V986" s="84"/>
      <c r="W986" s="84"/>
      <c r="X986" s="84"/>
      <c r="Y986" s="82"/>
      <c r="Z986" s="84"/>
      <c r="AA986" s="84"/>
      <c r="AB986" s="84"/>
      <c r="AC986" s="84"/>
      <c r="AD986" s="84"/>
      <c r="AE986" s="84"/>
      <c r="AF986" s="84"/>
      <c r="AG986" s="84"/>
      <c r="AH986" s="31"/>
      <c r="AI986" s="31"/>
      <c r="AJ986" s="31"/>
      <c r="AK986" s="31"/>
      <c r="AL986" s="31"/>
      <c r="AM986" s="84"/>
      <c r="AN986" s="82"/>
      <c r="AO986" s="71"/>
      <c r="AP986" s="71"/>
      <c r="AQ986" s="31"/>
      <c r="AR986" s="31"/>
      <c r="AS986" s="31"/>
      <c r="AT986" s="31"/>
      <c r="AU986" s="31"/>
      <c r="AV986" s="31"/>
      <c r="AW986" s="31"/>
      <c r="AX986" s="31"/>
      <c r="AY986" s="31"/>
      <c r="AZ986" s="31"/>
      <c r="BA986" s="33"/>
      <c r="BB986" s="33"/>
      <c r="BC986" s="31"/>
      <c r="BD986" s="31"/>
      <c r="BE986" s="31"/>
      <c r="BF986" s="31"/>
      <c r="BG986" s="31"/>
      <c r="BH986" s="31"/>
      <c r="BI986" s="31"/>
      <c r="BJ986" s="31"/>
      <c r="BK986" s="31"/>
      <c r="BL986" s="31"/>
      <c r="BM986" s="31"/>
      <c r="BN986" s="31"/>
      <c r="BO986" s="31"/>
      <c r="BP986" s="31"/>
      <c r="BQ986" s="31"/>
      <c r="BR986" s="31"/>
      <c r="BS986" s="31"/>
      <c r="BT986" s="31"/>
    </row>
    <row r="987">
      <c r="A987" s="118"/>
      <c r="B987" s="61"/>
      <c r="C987" s="71"/>
      <c r="D987" s="71"/>
      <c r="E987" s="82"/>
      <c r="F987" s="82"/>
      <c r="G987" s="71"/>
      <c r="H987" s="71"/>
      <c r="I987" s="82"/>
      <c r="J987" s="71"/>
      <c r="K987" s="71"/>
      <c r="L987" s="71"/>
      <c r="M987" s="82"/>
      <c r="N987" s="84"/>
      <c r="O987" s="71"/>
      <c r="P987" s="61"/>
      <c r="Q987" s="61"/>
      <c r="R987" s="61"/>
      <c r="S987" s="61"/>
      <c r="T987" s="119"/>
      <c r="U987" s="61"/>
      <c r="V987" s="84"/>
      <c r="W987" s="84"/>
      <c r="X987" s="84"/>
      <c r="Y987" s="82"/>
      <c r="Z987" s="84"/>
      <c r="AA987" s="84"/>
      <c r="AB987" s="84"/>
      <c r="AC987" s="84"/>
      <c r="AD987" s="84"/>
      <c r="AE987" s="84"/>
      <c r="AF987" s="84"/>
      <c r="AG987" s="84"/>
      <c r="AH987" s="31"/>
      <c r="AI987" s="31"/>
      <c r="AJ987" s="31"/>
      <c r="AK987" s="31"/>
      <c r="AL987" s="31"/>
      <c r="AM987" s="84"/>
      <c r="AN987" s="82"/>
      <c r="AO987" s="71"/>
      <c r="AP987" s="71"/>
      <c r="AQ987" s="31"/>
      <c r="AR987" s="31"/>
      <c r="AS987" s="31"/>
      <c r="AT987" s="31"/>
      <c r="AU987" s="31"/>
      <c r="AV987" s="31"/>
      <c r="AW987" s="31"/>
      <c r="AX987" s="31"/>
      <c r="AY987" s="31"/>
      <c r="AZ987" s="31"/>
      <c r="BA987" s="33"/>
      <c r="BB987" s="33"/>
      <c r="BC987" s="31"/>
      <c r="BD987" s="31"/>
      <c r="BE987" s="31"/>
      <c r="BF987" s="31"/>
      <c r="BG987" s="31"/>
      <c r="BH987" s="31"/>
      <c r="BI987" s="31"/>
      <c r="BJ987" s="31"/>
      <c r="BK987" s="31"/>
      <c r="BL987" s="31"/>
      <c r="BM987" s="31"/>
      <c r="BN987" s="31"/>
      <c r="BO987" s="31"/>
      <c r="BP987" s="31"/>
      <c r="BQ987" s="31"/>
      <c r="BR987" s="31"/>
      <c r="BS987" s="31"/>
      <c r="BT987" s="31"/>
    </row>
    <row r="988">
      <c r="A988" s="118"/>
      <c r="B988" s="61"/>
      <c r="C988" s="71"/>
      <c r="D988" s="71"/>
      <c r="E988" s="82"/>
      <c r="F988" s="82"/>
      <c r="G988" s="71"/>
      <c r="H988" s="71"/>
      <c r="I988" s="82"/>
      <c r="J988" s="71"/>
      <c r="K988" s="71"/>
      <c r="L988" s="71"/>
      <c r="M988" s="82"/>
      <c r="N988" s="84"/>
      <c r="O988" s="71"/>
      <c r="P988" s="61"/>
      <c r="Q988" s="61"/>
      <c r="R988" s="61"/>
      <c r="S988" s="61"/>
      <c r="T988" s="119"/>
      <c r="U988" s="61"/>
      <c r="V988" s="84"/>
      <c r="W988" s="84"/>
      <c r="X988" s="84"/>
      <c r="Y988" s="82"/>
      <c r="Z988" s="84"/>
      <c r="AA988" s="84"/>
      <c r="AB988" s="84"/>
      <c r="AC988" s="84"/>
      <c r="AD988" s="84"/>
      <c r="AE988" s="84"/>
      <c r="AF988" s="84"/>
      <c r="AG988" s="84"/>
      <c r="AH988" s="31"/>
      <c r="AI988" s="31"/>
      <c r="AJ988" s="31"/>
      <c r="AK988" s="31"/>
      <c r="AL988" s="31"/>
      <c r="AM988" s="84"/>
      <c r="AN988" s="82"/>
      <c r="AO988" s="71"/>
      <c r="AP988" s="71"/>
      <c r="AQ988" s="31"/>
      <c r="AR988" s="31"/>
      <c r="AS988" s="31"/>
      <c r="AT988" s="31"/>
      <c r="AU988" s="31"/>
      <c r="AV988" s="31"/>
      <c r="AW988" s="31"/>
      <c r="AX988" s="31"/>
      <c r="AY988" s="31"/>
      <c r="AZ988" s="31"/>
      <c r="BA988" s="33"/>
      <c r="BB988" s="33"/>
      <c r="BC988" s="31"/>
      <c r="BD988" s="31"/>
      <c r="BE988" s="31"/>
      <c r="BF988" s="31"/>
      <c r="BG988" s="31"/>
      <c r="BH988" s="31"/>
      <c r="BI988" s="31"/>
      <c r="BJ988" s="31"/>
      <c r="BK988" s="31"/>
      <c r="BL988" s="31"/>
      <c r="BM988" s="31"/>
      <c r="BN988" s="31"/>
      <c r="BO988" s="31"/>
      <c r="BP988" s="31"/>
      <c r="BQ988" s="31"/>
      <c r="BR988" s="31"/>
      <c r="BS988" s="31"/>
      <c r="BT988" s="31"/>
    </row>
    <row r="989">
      <c r="A989" s="118"/>
      <c r="B989" s="61"/>
      <c r="C989" s="71"/>
      <c r="D989" s="71"/>
      <c r="E989" s="82"/>
      <c r="F989" s="82"/>
      <c r="G989" s="71"/>
      <c r="H989" s="71"/>
      <c r="I989" s="82"/>
      <c r="J989" s="71"/>
      <c r="K989" s="71"/>
      <c r="L989" s="71"/>
      <c r="M989" s="82"/>
      <c r="N989" s="84"/>
      <c r="O989" s="71"/>
      <c r="P989" s="61"/>
      <c r="Q989" s="61"/>
      <c r="R989" s="61"/>
      <c r="S989" s="61"/>
      <c r="T989" s="119"/>
      <c r="U989" s="61"/>
      <c r="V989" s="84"/>
      <c r="W989" s="84"/>
      <c r="X989" s="84"/>
      <c r="Y989" s="82"/>
      <c r="Z989" s="84"/>
      <c r="AA989" s="84"/>
      <c r="AB989" s="84"/>
      <c r="AC989" s="84"/>
      <c r="AD989" s="84"/>
      <c r="AE989" s="84"/>
      <c r="AF989" s="84"/>
      <c r="AG989" s="84"/>
      <c r="AH989" s="31"/>
      <c r="AI989" s="31"/>
      <c r="AJ989" s="31"/>
      <c r="AK989" s="31"/>
      <c r="AL989" s="31"/>
      <c r="AM989" s="84"/>
      <c r="AN989" s="82"/>
      <c r="AO989" s="71"/>
      <c r="AP989" s="71"/>
      <c r="AQ989" s="31"/>
      <c r="AR989" s="31"/>
      <c r="AS989" s="31"/>
      <c r="AT989" s="31"/>
      <c r="AU989" s="31"/>
      <c r="AV989" s="31"/>
      <c r="AW989" s="31"/>
      <c r="AX989" s="31"/>
      <c r="AY989" s="31"/>
      <c r="AZ989" s="31"/>
      <c r="BA989" s="33"/>
      <c r="BB989" s="33"/>
      <c r="BC989" s="31"/>
      <c r="BD989" s="31"/>
      <c r="BE989" s="31"/>
      <c r="BF989" s="31"/>
      <c r="BG989" s="31"/>
      <c r="BH989" s="31"/>
      <c r="BI989" s="31"/>
      <c r="BJ989" s="31"/>
      <c r="BK989" s="31"/>
      <c r="BL989" s="31"/>
      <c r="BM989" s="31"/>
      <c r="BN989" s="31"/>
      <c r="BO989" s="31"/>
      <c r="BP989" s="31"/>
      <c r="BQ989" s="31"/>
      <c r="BR989" s="31"/>
      <c r="BS989" s="31"/>
      <c r="BT989" s="31"/>
    </row>
    <row r="990">
      <c r="A990" s="118"/>
      <c r="B990" s="61"/>
      <c r="C990" s="71"/>
      <c r="D990" s="71"/>
      <c r="E990" s="82"/>
      <c r="F990" s="82"/>
      <c r="G990" s="71"/>
      <c r="H990" s="71"/>
      <c r="I990" s="82"/>
      <c r="J990" s="71"/>
      <c r="K990" s="71"/>
      <c r="L990" s="71"/>
      <c r="M990" s="82"/>
      <c r="N990" s="84"/>
      <c r="O990" s="71"/>
      <c r="P990" s="61"/>
      <c r="Q990" s="61"/>
      <c r="R990" s="61"/>
      <c r="S990" s="61"/>
      <c r="T990" s="119"/>
      <c r="U990" s="61"/>
      <c r="V990" s="84"/>
      <c r="W990" s="84"/>
      <c r="X990" s="84"/>
      <c r="Y990" s="82"/>
      <c r="Z990" s="84"/>
      <c r="AA990" s="84"/>
      <c r="AB990" s="84"/>
      <c r="AC990" s="84"/>
      <c r="AD990" s="84"/>
      <c r="AE990" s="84"/>
      <c r="AF990" s="84"/>
      <c r="AG990" s="84"/>
      <c r="AH990" s="31"/>
      <c r="AI990" s="31"/>
      <c r="AJ990" s="31"/>
      <c r="AK990" s="31"/>
      <c r="AL990" s="31"/>
      <c r="AM990" s="84"/>
      <c r="AN990" s="82"/>
      <c r="AO990" s="71"/>
      <c r="AP990" s="71"/>
      <c r="AQ990" s="31"/>
      <c r="AR990" s="31"/>
      <c r="AS990" s="31"/>
      <c r="AT990" s="31"/>
      <c r="AU990" s="31"/>
      <c r="AV990" s="31"/>
      <c r="AW990" s="31"/>
      <c r="AX990" s="31"/>
      <c r="AY990" s="31"/>
      <c r="AZ990" s="31"/>
      <c r="BA990" s="33"/>
      <c r="BB990" s="33"/>
      <c r="BC990" s="31"/>
      <c r="BD990" s="31"/>
      <c r="BE990" s="31"/>
      <c r="BF990" s="31"/>
      <c r="BG990" s="31"/>
      <c r="BH990" s="31"/>
      <c r="BI990" s="31"/>
      <c r="BJ990" s="31"/>
      <c r="BK990" s="31"/>
      <c r="BL990" s="31"/>
      <c r="BM990" s="31"/>
      <c r="BN990" s="31"/>
      <c r="BO990" s="31"/>
      <c r="BP990" s="31"/>
      <c r="BQ990" s="31"/>
      <c r="BR990" s="31"/>
      <c r="BS990" s="31"/>
      <c r="BT990" s="31"/>
    </row>
    <row r="991">
      <c r="A991" s="118"/>
      <c r="B991" s="61"/>
      <c r="C991" s="71"/>
      <c r="D991" s="71"/>
      <c r="E991" s="82"/>
      <c r="F991" s="82"/>
      <c r="G991" s="71"/>
      <c r="H991" s="71"/>
      <c r="I991" s="82"/>
      <c r="J991" s="71"/>
      <c r="K991" s="71"/>
      <c r="L991" s="71"/>
      <c r="M991" s="82"/>
      <c r="N991" s="84"/>
      <c r="O991" s="71"/>
      <c r="P991" s="61"/>
      <c r="Q991" s="61"/>
      <c r="R991" s="61"/>
      <c r="S991" s="61"/>
      <c r="T991" s="119"/>
      <c r="U991" s="61"/>
      <c r="V991" s="84"/>
      <c r="W991" s="84"/>
      <c r="X991" s="84"/>
      <c r="Y991" s="82"/>
      <c r="Z991" s="84"/>
      <c r="AA991" s="84"/>
      <c r="AB991" s="84"/>
      <c r="AC991" s="84"/>
      <c r="AD991" s="84"/>
      <c r="AE991" s="84"/>
      <c r="AF991" s="84"/>
      <c r="AG991" s="84"/>
      <c r="AH991" s="31"/>
      <c r="AI991" s="31"/>
      <c r="AJ991" s="31"/>
      <c r="AK991" s="31"/>
      <c r="AL991" s="31"/>
      <c r="AM991" s="84"/>
      <c r="AN991" s="82"/>
      <c r="AO991" s="71"/>
      <c r="AP991" s="71"/>
      <c r="AQ991" s="31"/>
      <c r="AR991" s="31"/>
      <c r="AS991" s="31"/>
      <c r="AT991" s="31"/>
      <c r="AU991" s="31"/>
      <c r="AV991" s="31"/>
      <c r="AW991" s="31"/>
      <c r="AX991" s="31"/>
      <c r="AY991" s="31"/>
      <c r="AZ991" s="31"/>
      <c r="BA991" s="33"/>
      <c r="BB991" s="33"/>
      <c r="BC991" s="31"/>
      <c r="BD991" s="31"/>
      <c r="BE991" s="31"/>
      <c r="BF991" s="31"/>
      <c r="BG991" s="31"/>
      <c r="BH991" s="31"/>
      <c r="BI991" s="31"/>
      <c r="BJ991" s="31"/>
      <c r="BK991" s="31"/>
      <c r="BL991" s="31"/>
      <c r="BM991" s="31"/>
      <c r="BN991" s="31"/>
      <c r="BO991" s="31"/>
      <c r="BP991" s="31"/>
      <c r="BQ991" s="31"/>
      <c r="BR991" s="31"/>
      <c r="BS991" s="31"/>
      <c r="BT991" s="31"/>
    </row>
    <row r="992">
      <c r="A992" s="118"/>
      <c r="B992" s="61"/>
      <c r="C992" s="71"/>
      <c r="D992" s="71"/>
      <c r="E992" s="82"/>
      <c r="F992" s="82"/>
      <c r="G992" s="71"/>
      <c r="H992" s="71"/>
      <c r="I992" s="82"/>
      <c r="J992" s="71"/>
      <c r="K992" s="71"/>
      <c r="L992" s="71"/>
      <c r="M992" s="82"/>
      <c r="N992" s="84"/>
      <c r="O992" s="71"/>
      <c r="P992" s="61"/>
      <c r="Q992" s="61"/>
      <c r="R992" s="61"/>
      <c r="S992" s="61"/>
      <c r="T992" s="119"/>
      <c r="U992" s="61"/>
      <c r="V992" s="84"/>
      <c r="W992" s="84"/>
      <c r="X992" s="84"/>
      <c r="Y992" s="82"/>
      <c r="Z992" s="84"/>
      <c r="AA992" s="84"/>
      <c r="AB992" s="84"/>
      <c r="AC992" s="84"/>
      <c r="AD992" s="84"/>
      <c r="AE992" s="84"/>
      <c r="AF992" s="84"/>
      <c r="AG992" s="84"/>
      <c r="AH992" s="31"/>
      <c r="AI992" s="31"/>
      <c r="AJ992" s="31"/>
      <c r="AK992" s="31"/>
      <c r="AL992" s="31"/>
      <c r="AM992" s="84"/>
      <c r="AN992" s="82"/>
      <c r="AO992" s="71"/>
      <c r="AP992" s="71"/>
      <c r="AQ992" s="31"/>
      <c r="AR992" s="31"/>
      <c r="AS992" s="31"/>
      <c r="AT992" s="31"/>
      <c r="AU992" s="31"/>
      <c r="AV992" s="31"/>
      <c r="AW992" s="31"/>
      <c r="AX992" s="31"/>
      <c r="AY992" s="31"/>
      <c r="AZ992" s="31"/>
      <c r="BA992" s="33"/>
      <c r="BB992" s="33"/>
      <c r="BC992" s="31"/>
      <c r="BD992" s="31"/>
      <c r="BE992" s="31"/>
      <c r="BF992" s="31"/>
      <c r="BG992" s="31"/>
      <c r="BH992" s="31"/>
      <c r="BI992" s="31"/>
      <c r="BJ992" s="31"/>
      <c r="BK992" s="31"/>
      <c r="BL992" s="31"/>
      <c r="BM992" s="31"/>
      <c r="BN992" s="31"/>
      <c r="BO992" s="31"/>
      <c r="BP992" s="31"/>
      <c r="BQ992" s="31"/>
      <c r="BR992" s="31"/>
      <c r="BS992" s="31"/>
      <c r="BT992" s="31"/>
    </row>
    <row r="993">
      <c r="A993" s="118"/>
      <c r="B993" s="61"/>
      <c r="C993" s="71"/>
      <c r="D993" s="71"/>
      <c r="E993" s="82"/>
      <c r="F993" s="82"/>
      <c r="G993" s="71"/>
      <c r="H993" s="71"/>
      <c r="I993" s="82"/>
      <c r="J993" s="71"/>
      <c r="K993" s="71"/>
      <c r="L993" s="71"/>
      <c r="M993" s="82"/>
      <c r="N993" s="84"/>
      <c r="O993" s="71"/>
      <c r="P993" s="61"/>
      <c r="Q993" s="61"/>
      <c r="R993" s="61"/>
      <c r="S993" s="61"/>
      <c r="T993" s="119"/>
      <c r="U993" s="61"/>
      <c r="V993" s="84"/>
      <c r="W993" s="84"/>
      <c r="X993" s="84"/>
      <c r="Y993" s="82"/>
      <c r="Z993" s="84"/>
      <c r="AA993" s="84"/>
      <c r="AB993" s="84"/>
      <c r="AC993" s="84"/>
      <c r="AD993" s="84"/>
      <c r="AE993" s="84"/>
      <c r="AF993" s="84"/>
      <c r="AG993" s="84"/>
      <c r="AH993" s="31"/>
      <c r="AI993" s="31"/>
      <c r="AJ993" s="31"/>
      <c r="AK993" s="31"/>
      <c r="AL993" s="31"/>
      <c r="AM993" s="84"/>
      <c r="AN993" s="82"/>
      <c r="AO993" s="71"/>
      <c r="AP993" s="71"/>
      <c r="AQ993" s="31"/>
      <c r="AR993" s="31"/>
      <c r="AS993" s="31"/>
      <c r="AT993" s="31"/>
      <c r="AU993" s="31"/>
      <c r="AV993" s="31"/>
      <c r="AW993" s="31"/>
      <c r="AX993" s="31"/>
      <c r="AY993" s="31"/>
      <c r="AZ993" s="31"/>
      <c r="BA993" s="33"/>
      <c r="BB993" s="33"/>
      <c r="BC993" s="31"/>
      <c r="BD993" s="31"/>
      <c r="BE993" s="31"/>
      <c r="BF993" s="31"/>
      <c r="BG993" s="31"/>
      <c r="BH993" s="31"/>
      <c r="BI993" s="31"/>
      <c r="BJ993" s="31"/>
      <c r="BK993" s="31"/>
      <c r="BL993" s="31"/>
      <c r="BM993" s="31"/>
      <c r="BN993" s="31"/>
      <c r="BO993" s="31"/>
      <c r="BP993" s="31"/>
      <c r="BQ993" s="31"/>
      <c r="BR993" s="31"/>
      <c r="BS993" s="31"/>
      <c r="BT993" s="31"/>
    </row>
    <row r="994">
      <c r="A994" s="118"/>
      <c r="B994" s="61"/>
      <c r="C994" s="71"/>
      <c r="D994" s="71"/>
      <c r="E994" s="82"/>
      <c r="F994" s="82"/>
      <c r="G994" s="71"/>
      <c r="H994" s="71"/>
      <c r="I994" s="82"/>
      <c r="J994" s="71"/>
      <c r="K994" s="71"/>
      <c r="L994" s="71"/>
      <c r="M994" s="82"/>
      <c r="N994" s="84"/>
      <c r="O994" s="71"/>
      <c r="P994" s="61"/>
      <c r="Q994" s="61"/>
      <c r="R994" s="61"/>
      <c r="S994" s="61"/>
      <c r="T994" s="119"/>
      <c r="U994" s="61"/>
      <c r="V994" s="84"/>
      <c r="W994" s="84"/>
      <c r="X994" s="84"/>
      <c r="Y994" s="82"/>
      <c r="Z994" s="84"/>
      <c r="AA994" s="84"/>
      <c r="AB994" s="84"/>
      <c r="AC994" s="84"/>
      <c r="AD994" s="84"/>
      <c r="AE994" s="84"/>
      <c r="AF994" s="84"/>
      <c r="AG994" s="84"/>
      <c r="AH994" s="31"/>
      <c r="AI994" s="31"/>
      <c r="AJ994" s="31"/>
      <c r="AK994" s="31"/>
      <c r="AL994" s="31"/>
      <c r="AM994" s="84"/>
      <c r="AN994" s="82"/>
      <c r="AO994" s="71"/>
      <c r="AP994" s="71"/>
      <c r="AQ994" s="31"/>
      <c r="AR994" s="31"/>
      <c r="AS994" s="31"/>
      <c r="AT994" s="31"/>
      <c r="AU994" s="31"/>
      <c r="AV994" s="31"/>
      <c r="AW994" s="31"/>
      <c r="AX994" s="31"/>
      <c r="AY994" s="31"/>
      <c r="AZ994" s="31"/>
      <c r="BA994" s="33"/>
      <c r="BB994" s="33"/>
      <c r="BC994" s="31"/>
      <c r="BD994" s="31"/>
      <c r="BE994" s="31"/>
      <c r="BF994" s="31"/>
      <c r="BG994" s="31"/>
      <c r="BH994" s="31"/>
      <c r="BI994" s="31"/>
      <c r="BJ994" s="31"/>
      <c r="BK994" s="31"/>
      <c r="BL994" s="31"/>
      <c r="BM994" s="31"/>
      <c r="BN994" s="31"/>
      <c r="BO994" s="31"/>
      <c r="BP994" s="31"/>
      <c r="BQ994" s="31"/>
      <c r="BR994" s="31"/>
      <c r="BS994" s="31"/>
      <c r="BT994" s="31"/>
    </row>
    <row r="995">
      <c r="A995" s="118"/>
      <c r="B995" s="61"/>
      <c r="C995" s="71"/>
      <c r="D995" s="71"/>
      <c r="E995" s="82"/>
      <c r="F995" s="82"/>
      <c r="G995" s="71"/>
      <c r="H995" s="71"/>
      <c r="I995" s="82"/>
      <c r="J995" s="71"/>
      <c r="K995" s="71"/>
      <c r="L995" s="71"/>
      <c r="M995" s="82"/>
      <c r="N995" s="84"/>
      <c r="O995" s="71"/>
      <c r="P995" s="61"/>
      <c r="Q995" s="61"/>
      <c r="R995" s="61"/>
      <c r="S995" s="61"/>
      <c r="T995" s="119"/>
      <c r="U995" s="61"/>
      <c r="V995" s="84"/>
      <c r="W995" s="84"/>
      <c r="X995" s="84"/>
      <c r="Y995" s="82"/>
      <c r="Z995" s="84"/>
      <c r="AA995" s="84"/>
      <c r="AB995" s="84"/>
      <c r="AC995" s="84"/>
      <c r="AD995" s="84"/>
      <c r="AE995" s="84"/>
      <c r="AF995" s="84"/>
      <c r="AG995" s="84"/>
      <c r="AH995" s="31"/>
      <c r="AI995" s="31"/>
      <c r="AJ995" s="31"/>
      <c r="AK995" s="31"/>
      <c r="AL995" s="31"/>
      <c r="AM995" s="84"/>
      <c r="AN995" s="82"/>
      <c r="AO995" s="71"/>
      <c r="AP995" s="71"/>
      <c r="AQ995" s="31"/>
      <c r="AR995" s="31"/>
      <c r="AS995" s="31"/>
      <c r="AT995" s="31"/>
      <c r="AU995" s="31"/>
      <c r="AV995" s="31"/>
      <c r="AW995" s="31"/>
      <c r="AX995" s="31"/>
      <c r="AY995" s="31"/>
      <c r="AZ995" s="31"/>
      <c r="BA995" s="33"/>
      <c r="BB995" s="33"/>
      <c r="BC995" s="31"/>
      <c r="BD995" s="31"/>
      <c r="BE995" s="31"/>
      <c r="BF995" s="31"/>
      <c r="BG995" s="31"/>
      <c r="BH995" s="31"/>
      <c r="BI995" s="31"/>
      <c r="BJ995" s="31"/>
      <c r="BK995" s="31"/>
      <c r="BL995" s="31"/>
      <c r="BM995" s="31"/>
      <c r="BN995" s="31"/>
      <c r="BO995" s="31"/>
      <c r="BP995" s="31"/>
      <c r="BQ995" s="31"/>
      <c r="BR995" s="31"/>
      <c r="BS995" s="31"/>
      <c r="BT995" s="31"/>
    </row>
    <row r="996">
      <c r="A996" s="118"/>
      <c r="B996" s="61"/>
      <c r="C996" s="71"/>
      <c r="D996" s="71"/>
      <c r="E996" s="82"/>
      <c r="F996" s="82"/>
      <c r="G996" s="71"/>
      <c r="H996" s="71"/>
      <c r="I996" s="82"/>
      <c r="J996" s="71"/>
      <c r="K996" s="71"/>
      <c r="L996" s="71"/>
      <c r="M996" s="82"/>
      <c r="N996" s="84"/>
      <c r="O996" s="71"/>
      <c r="P996" s="61"/>
      <c r="Q996" s="61"/>
      <c r="R996" s="61"/>
      <c r="S996" s="61"/>
      <c r="T996" s="119"/>
      <c r="U996" s="61"/>
      <c r="V996" s="84"/>
      <c r="W996" s="84"/>
      <c r="X996" s="84"/>
      <c r="Y996" s="82"/>
      <c r="Z996" s="84"/>
      <c r="AA996" s="84"/>
      <c r="AB996" s="84"/>
      <c r="AC996" s="84"/>
      <c r="AD996" s="84"/>
      <c r="AE996" s="84"/>
      <c r="AF996" s="84"/>
      <c r="AG996" s="84"/>
      <c r="AH996" s="31"/>
      <c r="AI996" s="31"/>
      <c r="AJ996" s="31"/>
      <c r="AK996" s="31"/>
      <c r="AL996" s="31"/>
      <c r="AM996" s="84"/>
      <c r="AN996" s="82"/>
      <c r="AO996" s="71"/>
      <c r="AP996" s="71"/>
      <c r="AQ996" s="31"/>
      <c r="AR996" s="31"/>
      <c r="AS996" s="31"/>
      <c r="AT996" s="31"/>
      <c r="AU996" s="31"/>
      <c r="AV996" s="31"/>
      <c r="AW996" s="31"/>
      <c r="AX996" s="31"/>
      <c r="AY996" s="31"/>
      <c r="AZ996" s="31"/>
      <c r="BA996" s="33"/>
      <c r="BB996" s="33"/>
      <c r="BC996" s="31"/>
      <c r="BD996" s="31"/>
      <c r="BE996" s="31"/>
      <c r="BF996" s="31"/>
      <c r="BG996" s="31"/>
      <c r="BH996" s="31"/>
      <c r="BI996" s="31"/>
      <c r="BJ996" s="31"/>
      <c r="BK996" s="31"/>
      <c r="BL996" s="31"/>
      <c r="BM996" s="31"/>
      <c r="BN996" s="31"/>
      <c r="BO996" s="31"/>
      <c r="BP996" s="31"/>
      <c r="BQ996" s="31"/>
      <c r="BR996" s="31"/>
      <c r="BS996" s="31"/>
      <c r="BT996" s="31"/>
    </row>
    <row r="997">
      <c r="A997" s="118"/>
      <c r="B997" s="61"/>
      <c r="C997" s="71"/>
      <c r="D997" s="71"/>
      <c r="E997" s="82"/>
      <c r="F997" s="82"/>
      <c r="G997" s="71"/>
      <c r="H997" s="71"/>
      <c r="I997" s="82"/>
      <c r="J997" s="71"/>
      <c r="K997" s="71"/>
      <c r="L997" s="71"/>
      <c r="M997" s="82"/>
      <c r="N997" s="84"/>
      <c r="O997" s="71"/>
      <c r="P997" s="61"/>
      <c r="Q997" s="61"/>
      <c r="R997" s="61"/>
      <c r="S997" s="61"/>
      <c r="T997" s="119"/>
      <c r="U997" s="61"/>
      <c r="V997" s="84"/>
      <c r="W997" s="84"/>
      <c r="X997" s="84"/>
      <c r="Y997" s="82"/>
      <c r="Z997" s="84"/>
      <c r="AA997" s="84"/>
      <c r="AB997" s="84"/>
      <c r="AC997" s="84"/>
      <c r="AD997" s="84"/>
      <c r="AE997" s="84"/>
      <c r="AF997" s="84"/>
      <c r="AG997" s="84"/>
      <c r="AH997" s="31"/>
      <c r="AI997" s="31"/>
      <c r="AJ997" s="31"/>
      <c r="AK997" s="31"/>
      <c r="AL997" s="31"/>
      <c r="AM997" s="84"/>
      <c r="AN997" s="82"/>
      <c r="AO997" s="71"/>
      <c r="AP997" s="71"/>
      <c r="AQ997" s="31"/>
      <c r="AR997" s="31"/>
      <c r="AS997" s="31"/>
      <c r="AT997" s="31"/>
      <c r="AU997" s="31"/>
      <c r="AV997" s="31"/>
      <c r="AW997" s="31"/>
      <c r="AX997" s="31"/>
      <c r="AY997" s="31"/>
      <c r="AZ997" s="31"/>
      <c r="BA997" s="33"/>
      <c r="BB997" s="33"/>
      <c r="BC997" s="31"/>
      <c r="BD997" s="31"/>
      <c r="BE997" s="31"/>
      <c r="BF997" s="31"/>
      <c r="BG997" s="31"/>
      <c r="BH997" s="31"/>
      <c r="BI997" s="31"/>
      <c r="BJ997" s="31"/>
      <c r="BK997" s="31"/>
      <c r="BL997" s="31"/>
      <c r="BM997" s="31"/>
      <c r="BN997" s="31"/>
      <c r="BO997" s="31"/>
      <c r="BP997" s="31"/>
      <c r="BQ997" s="31"/>
      <c r="BR997" s="31"/>
      <c r="BS997" s="31"/>
      <c r="BT997" s="31"/>
    </row>
    <row r="998">
      <c r="A998" s="118"/>
      <c r="B998" s="61"/>
      <c r="C998" s="71"/>
      <c r="D998" s="71"/>
      <c r="E998" s="82"/>
      <c r="F998" s="82"/>
      <c r="G998" s="71"/>
      <c r="H998" s="71"/>
      <c r="I998" s="82"/>
      <c r="J998" s="71"/>
      <c r="K998" s="71"/>
      <c r="L998" s="71"/>
      <c r="M998" s="82"/>
      <c r="N998" s="84"/>
      <c r="O998" s="71"/>
      <c r="P998" s="61"/>
      <c r="Q998" s="61"/>
      <c r="R998" s="61"/>
      <c r="S998" s="61"/>
      <c r="T998" s="119"/>
      <c r="U998" s="61"/>
      <c r="V998" s="84"/>
      <c r="W998" s="84"/>
      <c r="X998" s="84"/>
      <c r="Y998" s="82"/>
      <c r="Z998" s="84"/>
      <c r="AA998" s="84"/>
      <c r="AB998" s="84"/>
      <c r="AC998" s="84"/>
      <c r="AD998" s="84"/>
      <c r="AE998" s="84"/>
      <c r="AF998" s="84"/>
      <c r="AG998" s="84"/>
      <c r="AH998" s="31"/>
      <c r="AI998" s="31"/>
      <c r="AJ998" s="31"/>
      <c r="AK998" s="31"/>
      <c r="AL998" s="31"/>
      <c r="AM998" s="84"/>
      <c r="AN998" s="82"/>
      <c r="AO998" s="71"/>
      <c r="AP998" s="71"/>
      <c r="AQ998" s="31"/>
      <c r="AR998" s="31"/>
      <c r="AS998" s="31"/>
      <c r="AT998" s="31"/>
      <c r="AU998" s="31"/>
      <c r="AV998" s="31"/>
      <c r="AW998" s="31"/>
      <c r="AX998" s="31"/>
      <c r="AY998" s="31"/>
      <c r="AZ998" s="31"/>
      <c r="BA998" s="33"/>
      <c r="BB998" s="33"/>
      <c r="BC998" s="31"/>
      <c r="BD998" s="31"/>
      <c r="BE998" s="31"/>
      <c r="BF998" s="31"/>
      <c r="BG998" s="31"/>
      <c r="BH998" s="31"/>
      <c r="BI998" s="31"/>
      <c r="BJ998" s="31"/>
      <c r="BK998" s="31"/>
      <c r="BL998" s="31"/>
      <c r="BM998" s="31"/>
      <c r="BN998" s="31"/>
      <c r="BO998" s="31"/>
      <c r="BP998" s="31"/>
      <c r="BQ998" s="31"/>
      <c r="BR998" s="31"/>
      <c r="BS998" s="31"/>
      <c r="BT998" s="31"/>
    </row>
    <row r="999">
      <c r="A999" s="118"/>
      <c r="B999" s="61"/>
      <c r="C999" s="71"/>
      <c r="D999" s="71"/>
      <c r="E999" s="82"/>
      <c r="F999" s="82"/>
      <c r="G999" s="71"/>
      <c r="H999" s="71"/>
      <c r="I999" s="82"/>
      <c r="J999" s="71"/>
      <c r="K999" s="71"/>
      <c r="L999" s="71"/>
      <c r="M999" s="82"/>
      <c r="N999" s="84"/>
      <c r="O999" s="71"/>
      <c r="P999" s="61"/>
      <c r="Q999" s="61"/>
      <c r="R999" s="61"/>
      <c r="S999" s="61"/>
      <c r="T999" s="119"/>
      <c r="U999" s="61"/>
      <c r="V999" s="84"/>
      <c r="W999" s="84"/>
      <c r="X999" s="84"/>
      <c r="Y999" s="82"/>
      <c r="Z999" s="84"/>
      <c r="AA999" s="84"/>
      <c r="AB999" s="84"/>
      <c r="AC999" s="84"/>
      <c r="AD999" s="84"/>
      <c r="AE999" s="84"/>
      <c r="AF999" s="84"/>
      <c r="AG999" s="84"/>
      <c r="AH999" s="31"/>
      <c r="AI999" s="31"/>
      <c r="AJ999" s="31"/>
      <c r="AK999" s="31"/>
      <c r="AL999" s="31"/>
      <c r="AM999" s="84"/>
      <c r="AN999" s="82"/>
      <c r="AO999" s="71"/>
      <c r="AP999" s="71"/>
      <c r="AQ999" s="31"/>
      <c r="AR999" s="31"/>
      <c r="AS999" s="31"/>
      <c r="AT999" s="31"/>
      <c r="AU999" s="31"/>
      <c r="AV999" s="31"/>
      <c r="AW999" s="31"/>
      <c r="AX999" s="31"/>
      <c r="AY999" s="31"/>
      <c r="AZ999" s="31"/>
      <c r="BA999" s="33"/>
      <c r="BB999" s="33"/>
      <c r="BC999" s="31"/>
      <c r="BD999" s="31"/>
      <c r="BE999" s="31"/>
      <c r="BF999" s="31"/>
      <c r="BG999" s="31"/>
      <c r="BH999" s="31"/>
      <c r="BI999" s="31"/>
      <c r="BJ999" s="31"/>
      <c r="BK999" s="31"/>
      <c r="BL999" s="31"/>
      <c r="BM999" s="31"/>
      <c r="BN999" s="31"/>
      <c r="BO999" s="31"/>
      <c r="BP999" s="31"/>
      <c r="BQ999" s="31"/>
      <c r="BR999" s="31"/>
      <c r="BS999" s="31"/>
      <c r="BT999" s="31"/>
    </row>
    <row r="1000">
      <c r="A1000" s="118"/>
      <c r="B1000" s="61"/>
      <c r="C1000" s="71"/>
      <c r="D1000" s="71"/>
      <c r="E1000" s="82"/>
      <c r="F1000" s="82"/>
      <c r="G1000" s="71"/>
      <c r="H1000" s="71"/>
      <c r="I1000" s="82"/>
      <c r="J1000" s="71"/>
      <c r="K1000" s="71"/>
      <c r="L1000" s="71"/>
      <c r="M1000" s="82"/>
      <c r="N1000" s="84"/>
      <c r="O1000" s="71"/>
      <c r="P1000" s="61"/>
      <c r="Q1000" s="61"/>
      <c r="R1000" s="61"/>
      <c r="S1000" s="61"/>
      <c r="T1000" s="119"/>
      <c r="U1000" s="61"/>
      <c r="V1000" s="84"/>
      <c r="W1000" s="84"/>
      <c r="X1000" s="84"/>
      <c r="Y1000" s="82"/>
      <c r="Z1000" s="84"/>
      <c r="AA1000" s="84"/>
      <c r="AB1000" s="84"/>
      <c r="AC1000" s="84"/>
      <c r="AD1000" s="84"/>
      <c r="AE1000" s="84"/>
      <c r="AF1000" s="84"/>
      <c r="AG1000" s="84"/>
      <c r="AH1000" s="31"/>
      <c r="AI1000" s="31"/>
      <c r="AJ1000" s="31"/>
      <c r="AK1000" s="31"/>
      <c r="AL1000" s="31"/>
      <c r="AM1000" s="84"/>
      <c r="AN1000" s="82"/>
      <c r="AO1000" s="71"/>
      <c r="AP1000" s="71"/>
      <c r="AQ1000" s="31"/>
      <c r="AR1000" s="31"/>
      <c r="AS1000" s="31"/>
      <c r="AT1000" s="31"/>
      <c r="AU1000" s="31"/>
      <c r="AV1000" s="31"/>
      <c r="AW1000" s="31"/>
      <c r="AX1000" s="31"/>
      <c r="AY1000" s="31"/>
      <c r="AZ1000" s="31"/>
      <c r="BA1000" s="33"/>
      <c r="BB1000" s="33"/>
      <c r="BC1000" s="31"/>
      <c r="BD1000" s="31"/>
      <c r="BE1000" s="31"/>
      <c r="BF1000" s="31"/>
      <c r="BG1000" s="31"/>
      <c r="BH1000" s="31"/>
      <c r="BI1000" s="31"/>
      <c r="BJ1000" s="31"/>
      <c r="BK1000" s="31"/>
      <c r="BL1000" s="31"/>
      <c r="BM1000" s="31"/>
      <c r="BN1000" s="31"/>
      <c r="BO1000" s="31"/>
      <c r="BP1000" s="31"/>
      <c r="BQ1000" s="31"/>
      <c r="BR1000" s="31"/>
      <c r="BS1000" s="31"/>
      <c r="BT1000" s="31"/>
    </row>
    <row r="1001">
      <c r="A1001" s="118"/>
      <c r="B1001" s="61"/>
      <c r="C1001" s="71"/>
      <c r="D1001" s="71"/>
      <c r="E1001" s="82"/>
      <c r="F1001" s="82"/>
      <c r="G1001" s="71"/>
      <c r="H1001" s="71"/>
      <c r="I1001" s="82"/>
      <c r="J1001" s="71"/>
      <c r="K1001" s="71"/>
      <c r="L1001" s="71"/>
      <c r="M1001" s="82"/>
      <c r="N1001" s="84"/>
      <c r="O1001" s="71"/>
      <c r="P1001" s="61"/>
      <c r="Q1001" s="61"/>
      <c r="R1001" s="61"/>
      <c r="S1001" s="61"/>
      <c r="T1001" s="119"/>
      <c r="U1001" s="61"/>
      <c r="V1001" s="84"/>
      <c r="W1001" s="84"/>
      <c r="X1001" s="84"/>
      <c r="Y1001" s="82"/>
      <c r="Z1001" s="84"/>
      <c r="AA1001" s="84"/>
      <c r="AB1001" s="84"/>
      <c r="AC1001" s="84"/>
      <c r="AD1001" s="84"/>
      <c r="AE1001" s="84"/>
      <c r="AF1001" s="84"/>
      <c r="AG1001" s="84"/>
      <c r="AH1001" s="31"/>
      <c r="AI1001" s="31"/>
      <c r="AJ1001" s="31"/>
      <c r="AK1001" s="31"/>
      <c r="AL1001" s="31"/>
      <c r="AM1001" s="84"/>
      <c r="AN1001" s="82"/>
      <c r="AO1001" s="71"/>
      <c r="AP1001" s="71"/>
      <c r="AQ1001" s="31"/>
      <c r="AR1001" s="31"/>
      <c r="AS1001" s="31"/>
      <c r="AT1001" s="31"/>
      <c r="AU1001" s="31"/>
      <c r="AV1001" s="31"/>
      <c r="AW1001" s="31"/>
      <c r="AX1001" s="31"/>
      <c r="AY1001" s="31"/>
      <c r="AZ1001" s="31"/>
      <c r="BA1001" s="33"/>
      <c r="BB1001" s="33"/>
      <c r="BC1001" s="31"/>
      <c r="BD1001" s="31"/>
      <c r="BE1001" s="31"/>
      <c r="BF1001" s="31"/>
      <c r="BG1001" s="31"/>
      <c r="BH1001" s="31"/>
      <c r="BI1001" s="31"/>
      <c r="BJ1001" s="31"/>
      <c r="BK1001" s="31"/>
      <c r="BL1001" s="31"/>
      <c r="BM1001" s="31"/>
      <c r="BN1001" s="31"/>
      <c r="BO1001" s="31"/>
      <c r="BP1001" s="31"/>
      <c r="BQ1001" s="31"/>
      <c r="BR1001" s="31"/>
      <c r="BS1001" s="31"/>
      <c r="BT1001" s="31"/>
    </row>
    <row r="1002">
      <c r="A1002" s="118"/>
      <c r="B1002" s="61"/>
      <c r="C1002" s="71"/>
      <c r="D1002" s="71"/>
      <c r="E1002" s="82"/>
      <c r="F1002" s="82"/>
      <c r="G1002" s="71"/>
      <c r="H1002" s="71"/>
      <c r="I1002" s="82"/>
      <c r="J1002" s="71"/>
      <c r="K1002" s="71"/>
      <c r="L1002" s="71"/>
      <c r="M1002" s="82"/>
      <c r="N1002" s="84"/>
      <c r="O1002" s="71"/>
      <c r="P1002" s="61"/>
      <c r="Q1002" s="61"/>
      <c r="R1002" s="61"/>
      <c r="S1002" s="61"/>
      <c r="T1002" s="119"/>
      <c r="U1002" s="61"/>
      <c r="V1002" s="84"/>
      <c r="W1002" s="84"/>
      <c r="X1002" s="84"/>
      <c r="Y1002" s="82"/>
      <c r="Z1002" s="84"/>
      <c r="AA1002" s="84"/>
      <c r="AB1002" s="84"/>
      <c r="AC1002" s="84"/>
      <c r="AD1002" s="84"/>
      <c r="AE1002" s="84"/>
      <c r="AF1002" s="84"/>
      <c r="AG1002" s="84"/>
      <c r="AH1002" s="31"/>
      <c r="AI1002" s="31"/>
      <c r="AJ1002" s="31"/>
      <c r="AK1002" s="31"/>
      <c r="AL1002" s="31"/>
      <c r="AM1002" s="84"/>
      <c r="AN1002" s="82"/>
      <c r="AO1002" s="71"/>
      <c r="AP1002" s="71"/>
      <c r="AQ1002" s="31"/>
      <c r="AR1002" s="31"/>
      <c r="AS1002" s="31"/>
      <c r="AT1002" s="31"/>
      <c r="AU1002" s="31"/>
      <c r="AV1002" s="31"/>
      <c r="AW1002" s="31"/>
      <c r="AX1002" s="31"/>
      <c r="AY1002" s="31"/>
      <c r="AZ1002" s="31"/>
      <c r="BA1002" s="33"/>
      <c r="BB1002" s="33"/>
      <c r="BC1002" s="31"/>
      <c r="BD1002" s="31"/>
      <c r="BE1002" s="31"/>
      <c r="BF1002" s="31"/>
      <c r="BG1002" s="31"/>
      <c r="BH1002" s="31"/>
      <c r="BI1002" s="31"/>
      <c r="BJ1002" s="31"/>
      <c r="BK1002" s="31"/>
      <c r="BL1002" s="31"/>
      <c r="BM1002" s="31"/>
      <c r="BN1002" s="31"/>
      <c r="BO1002" s="31"/>
      <c r="BP1002" s="31"/>
      <c r="BQ1002" s="31"/>
      <c r="BR1002" s="31"/>
      <c r="BS1002" s="31"/>
      <c r="BT1002" s="31"/>
    </row>
    <row r="1003">
      <c r="A1003" s="118"/>
      <c r="B1003" s="61"/>
      <c r="C1003" s="71"/>
      <c r="D1003" s="71"/>
      <c r="E1003" s="82"/>
      <c r="F1003" s="82"/>
      <c r="G1003" s="71"/>
      <c r="H1003" s="71"/>
      <c r="I1003" s="82"/>
      <c r="J1003" s="71"/>
      <c r="K1003" s="71"/>
      <c r="L1003" s="71"/>
      <c r="M1003" s="82"/>
      <c r="N1003" s="84"/>
      <c r="O1003" s="71"/>
      <c r="P1003" s="61"/>
      <c r="Q1003" s="61"/>
      <c r="R1003" s="61"/>
      <c r="S1003" s="61"/>
      <c r="T1003" s="119"/>
      <c r="U1003" s="61"/>
      <c r="V1003" s="84"/>
      <c r="W1003" s="84"/>
      <c r="X1003" s="84"/>
      <c r="Y1003" s="82"/>
      <c r="Z1003" s="84"/>
      <c r="AA1003" s="84"/>
      <c r="AB1003" s="84"/>
      <c r="AC1003" s="84"/>
      <c r="AD1003" s="84"/>
      <c r="AE1003" s="84"/>
      <c r="AF1003" s="84"/>
      <c r="AG1003" s="84"/>
      <c r="AH1003" s="31"/>
      <c r="AI1003" s="31"/>
      <c r="AJ1003" s="31"/>
      <c r="AK1003" s="31"/>
      <c r="AL1003" s="31"/>
      <c r="AM1003" s="84"/>
      <c r="AN1003" s="82"/>
      <c r="AO1003" s="71"/>
      <c r="AP1003" s="71"/>
      <c r="AQ1003" s="31"/>
      <c r="AR1003" s="31"/>
      <c r="AS1003" s="31"/>
      <c r="AT1003" s="31"/>
      <c r="AU1003" s="31"/>
      <c r="AV1003" s="31"/>
      <c r="AW1003" s="31"/>
      <c r="AX1003" s="31"/>
      <c r="AY1003" s="31"/>
      <c r="AZ1003" s="31"/>
      <c r="BA1003" s="33"/>
      <c r="BB1003" s="33"/>
      <c r="BC1003" s="31"/>
      <c r="BD1003" s="31"/>
      <c r="BE1003" s="31"/>
      <c r="BF1003" s="31"/>
      <c r="BG1003" s="31"/>
      <c r="BH1003" s="31"/>
      <c r="BI1003" s="31"/>
      <c r="BJ1003" s="31"/>
      <c r="BK1003" s="31"/>
      <c r="BL1003" s="31"/>
      <c r="BM1003" s="31"/>
      <c r="BN1003" s="31"/>
      <c r="BO1003" s="31"/>
      <c r="BP1003" s="31"/>
      <c r="BQ1003" s="31"/>
      <c r="BR1003" s="31"/>
      <c r="BS1003" s="31"/>
      <c r="BT1003" s="31"/>
    </row>
    <row r="1004">
      <c r="A1004" s="118"/>
      <c r="B1004" s="61"/>
      <c r="C1004" s="71"/>
      <c r="D1004" s="71"/>
      <c r="E1004" s="82"/>
      <c r="F1004" s="82"/>
      <c r="G1004" s="71"/>
      <c r="H1004" s="71"/>
      <c r="I1004" s="82"/>
      <c r="J1004" s="71"/>
      <c r="K1004" s="71"/>
      <c r="L1004" s="71"/>
      <c r="M1004" s="82"/>
      <c r="N1004" s="84"/>
      <c r="O1004" s="71"/>
      <c r="P1004" s="61"/>
      <c r="Q1004" s="61"/>
      <c r="R1004" s="61"/>
      <c r="S1004" s="61"/>
      <c r="T1004" s="119"/>
      <c r="U1004" s="61"/>
      <c r="V1004" s="84"/>
      <c r="W1004" s="84"/>
      <c r="X1004" s="84"/>
      <c r="Y1004" s="82"/>
      <c r="Z1004" s="84"/>
      <c r="AA1004" s="84"/>
      <c r="AB1004" s="84"/>
      <c r="AC1004" s="84"/>
      <c r="AD1004" s="84"/>
      <c r="AE1004" s="84"/>
      <c r="AF1004" s="84"/>
      <c r="AG1004" s="84"/>
      <c r="AH1004" s="31"/>
      <c r="AI1004" s="31"/>
      <c r="AJ1004" s="31"/>
      <c r="AK1004" s="31"/>
      <c r="AL1004" s="31"/>
      <c r="AM1004" s="84"/>
      <c r="AN1004" s="82"/>
      <c r="AO1004" s="71"/>
      <c r="AP1004" s="71"/>
      <c r="AQ1004" s="31"/>
      <c r="AR1004" s="31"/>
      <c r="AS1004" s="31"/>
      <c r="AT1004" s="31"/>
      <c r="AU1004" s="31"/>
      <c r="AV1004" s="31"/>
      <c r="AW1004" s="31"/>
      <c r="AX1004" s="31"/>
      <c r="AY1004" s="31"/>
      <c r="AZ1004" s="31"/>
      <c r="BA1004" s="33"/>
      <c r="BB1004" s="33"/>
      <c r="BC1004" s="31"/>
      <c r="BD1004" s="31"/>
      <c r="BE1004" s="31"/>
      <c r="BF1004" s="31"/>
      <c r="BG1004" s="31"/>
      <c r="BH1004" s="31"/>
      <c r="BI1004" s="31"/>
      <c r="BJ1004" s="31"/>
      <c r="BK1004" s="31"/>
      <c r="BL1004" s="31"/>
      <c r="BM1004" s="31"/>
      <c r="BN1004" s="31"/>
      <c r="BO1004" s="31"/>
      <c r="BP1004" s="31"/>
      <c r="BQ1004" s="31"/>
      <c r="BR1004" s="31"/>
      <c r="BS1004" s="31"/>
      <c r="BT1004" s="31"/>
    </row>
    <row r="1005">
      <c r="A1005" s="118"/>
      <c r="B1005" s="61"/>
      <c r="C1005" s="71"/>
      <c r="D1005" s="71"/>
      <c r="E1005" s="82"/>
      <c r="F1005" s="82"/>
      <c r="G1005" s="71"/>
      <c r="H1005" s="71"/>
      <c r="I1005" s="82"/>
      <c r="J1005" s="71"/>
      <c r="K1005" s="71"/>
      <c r="L1005" s="71"/>
      <c r="M1005" s="82"/>
      <c r="N1005" s="84"/>
      <c r="O1005" s="71"/>
      <c r="P1005" s="61"/>
      <c r="Q1005" s="61"/>
      <c r="R1005" s="61"/>
      <c r="S1005" s="61"/>
      <c r="T1005" s="119"/>
      <c r="U1005" s="61"/>
      <c r="V1005" s="84"/>
      <c r="W1005" s="84"/>
      <c r="X1005" s="84"/>
      <c r="Y1005" s="82"/>
      <c r="Z1005" s="84"/>
      <c r="AA1005" s="84"/>
      <c r="AB1005" s="84"/>
      <c r="AC1005" s="84"/>
      <c r="AD1005" s="84"/>
      <c r="AE1005" s="84"/>
      <c r="AF1005" s="84"/>
      <c r="AG1005" s="84"/>
      <c r="AH1005" s="31"/>
      <c r="AI1005" s="31"/>
      <c r="AJ1005" s="31"/>
      <c r="AK1005" s="31"/>
      <c r="AL1005" s="31"/>
      <c r="AM1005" s="84"/>
      <c r="AN1005" s="82"/>
      <c r="AO1005" s="71"/>
      <c r="AP1005" s="71"/>
      <c r="AQ1005" s="31"/>
      <c r="AR1005" s="31"/>
      <c r="AS1005" s="31"/>
      <c r="AT1005" s="31"/>
      <c r="AU1005" s="31"/>
      <c r="AV1005" s="31"/>
      <c r="AW1005" s="31"/>
      <c r="AX1005" s="31"/>
      <c r="AY1005" s="31"/>
      <c r="AZ1005" s="31"/>
      <c r="BA1005" s="33"/>
      <c r="BB1005" s="33"/>
      <c r="BC1005" s="31"/>
      <c r="BD1005" s="31"/>
      <c r="BE1005" s="31"/>
      <c r="BF1005" s="31"/>
      <c r="BG1005" s="31"/>
      <c r="BH1005" s="31"/>
      <c r="BI1005" s="31"/>
      <c r="BJ1005" s="31"/>
      <c r="BK1005" s="31"/>
      <c r="BL1005" s="31"/>
      <c r="BM1005" s="31"/>
      <c r="BN1005" s="31"/>
      <c r="BO1005" s="31"/>
      <c r="BP1005" s="31"/>
      <c r="BQ1005" s="31"/>
      <c r="BR1005" s="31"/>
      <c r="BS1005" s="31"/>
      <c r="BT1005" s="31"/>
    </row>
    <row r="1006">
      <c r="A1006" s="118"/>
      <c r="B1006" s="61"/>
      <c r="C1006" s="71"/>
      <c r="D1006" s="71"/>
      <c r="E1006" s="82"/>
      <c r="F1006" s="82"/>
      <c r="G1006" s="71"/>
      <c r="H1006" s="71"/>
      <c r="I1006" s="82"/>
      <c r="J1006" s="71"/>
      <c r="K1006" s="71"/>
      <c r="L1006" s="71"/>
      <c r="M1006" s="82"/>
      <c r="N1006" s="84"/>
      <c r="O1006" s="71"/>
      <c r="P1006" s="61"/>
      <c r="Q1006" s="61"/>
      <c r="R1006" s="61"/>
      <c r="S1006" s="61"/>
      <c r="T1006" s="119"/>
      <c r="U1006" s="61"/>
      <c r="V1006" s="84"/>
      <c r="W1006" s="84"/>
      <c r="X1006" s="84"/>
      <c r="Y1006" s="82"/>
      <c r="Z1006" s="84"/>
      <c r="AA1006" s="84"/>
      <c r="AB1006" s="84"/>
      <c r="AC1006" s="84"/>
      <c r="AD1006" s="84"/>
      <c r="AE1006" s="84"/>
      <c r="AF1006" s="84"/>
      <c r="AG1006" s="84"/>
      <c r="AH1006" s="31"/>
      <c r="AI1006" s="31"/>
      <c r="AJ1006" s="31"/>
      <c r="AK1006" s="31"/>
      <c r="AL1006" s="31"/>
      <c r="AM1006" s="84"/>
      <c r="AN1006" s="82"/>
      <c r="AO1006" s="71"/>
      <c r="AP1006" s="71"/>
      <c r="AQ1006" s="31"/>
      <c r="AR1006" s="31"/>
      <c r="AS1006" s="31"/>
      <c r="AT1006" s="31"/>
      <c r="AU1006" s="31"/>
      <c r="AV1006" s="31"/>
      <c r="AW1006" s="31"/>
      <c r="AX1006" s="31"/>
      <c r="AY1006" s="31"/>
      <c r="AZ1006" s="31"/>
      <c r="BA1006" s="33"/>
      <c r="BB1006" s="33"/>
      <c r="BC1006" s="31"/>
      <c r="BD1006" s="31"/>
      <c r="BE1006" s="31"/>
      <c r="BF1006" s="31"/>
      <c r="BG1006" s="31"/>
      <c r="BH1006" s="31"/>
      <c r="BI1006" s="31"/>
      <c r="BJ1006" s="31"/>
      <c r="BK1006" s="31"/>
      <c r="BL1006" s="31"/>
      <c r="BM1006" s="31"/>
      <c r="BN1006" s="31"/>
      <c r="BO1006" s="31"/>
      <c r="BP1006" s="31"/>
      <c r="BQ1006" s="31"/>
      <c r="BR1006" s="31"/>
      <c r="BS1006" s="31"/>
      <c r="BT1006" s="31"/>
    </row>
    <row r="1007">
      <c r="A1007" s="118"/>
      <c r="B1007" s="61"/>
      <c r="C1007" s="71"/>
      <c r="D1007" s="71"/>
      <c r="E1007" s="82"/>
      <c r="F1007" s="82"/>
      <c r="G1007" s="71"/>
      <c r="H1007" s="71"/>
      <c r="I1007" s="82"/>
      <c r="J1007" s="71"/>
      <c r="K1007" s="71"/>
      <c r="L1007" s="71"/>
      <c r="M1007" s="82"/>
      <c r="N1007" s="84"/>
      <c r="O1007" s="71"/>
      <c r="P1007" s="61"/>
      <c r="Q1007" s="61"/>
      <c r="R1007" s="61"/>
      <c r="S1007" s="61"/>
      <c r="T1007" s="119"/>
      <c r="U1007" s="61"/>
      <c r="V1007" s="84"/>
      <c r="W1007" s="84"/>
      <c r="X1007" s="84"/>
      <c r="Y1007" s="82"/>
      <c r="Z1007" s="84"/>
      <c r="AA1007" s="84"/>
      <c r="AB1007" s="84"/>
      <c r="AC1007" s="84"/>
      <c r="AD1007" s="84"/>
      <c r="AE1007" s="84"/>
      <c r="AF1007" s="84"/>
      <c r="AG1007" s="84"/>
      <c r="AH1007" s="31"/>
      <c r="AI1007" s="31"/>
      <c r="AJ1007" s="31"/>
      <c r="AK1007" s="31"/>
      <c r="AL1007" s="31"/>
      <c r="AM1007" s="84"/>
      <c r="AN1007" s="82"/>
      <c r="AO1007" s="71"/>
      <c r="AP1007" s="71"/>
      <c r="AQ1007" s="31"/>
      <c r="AR1007" s="31"/>
      <c r="AS1007" s="31"/>
      <c r="AT1007" s="31"/>
      <c r="AU1007" s="31"/>
      <c r="AV1007" s="31"/>
      <c r="AW1007" s="31"/>
      <c r="AX1007" s="31"/>
      <c r="AY1007" s="31"/>
      <c r="AZ1007" s="31"/>
      <c r="BA1007" s="33"/>
      <c r="BB1007" s="33"/>
      <c r="BC1007" s="31"/>
      <c r="BD1007" s="31"/>
      <c r="BE1007" s="31"/>
      <c r="BF1007" s="31"/>
      <c r="BG1007" s="31"/>
      <c r="BH1007" s="31"/>
      <c r="BI1007" s="31"/>
      <c r="BJ1007" s="31"/>
      <c r="BK1007" s="31"/>
      <c r="BL1007" s="31"/>
      <c r="BM1007" s="31"/>
      <c r="BN1007" s="31"/>
      <c r="BO1007" s="31"/>
      <c r="BP1007" s="31"/>
      <c r="BQ1007" s="31"/>
      <c r="BR1007" s="31"/>
      <c r="BS1007" s="31"/>
      <c r="BT1007" s="31"/>
    </row>
    <row r="1008">
      <c r="A1008" s="118"/>
      <c r="B1008" s="61"/>
      <c r="C1008" s="71"/>
      <c r="D1008" s="71"/>
      <c r="E1008" s="82"/>
      <c r="F1008" s="82"/>
      <c r="G1008" s="71"/>
      <c r="H1008" s="71"/>
      <c r="I1008" s="82"/>
      <c r="J1008" s="71"/>
      <c r="K1008" s="71"/>
      <c r="L1008" s="71"/>
      <c r="M1008" s="82"/>
      <c r="N1008" s="84"/>
      <c r="O1008" s="71"/>
      <c r="P1008" s="61"/>
      <c r="Q1008" s="61"/>
      <c r="R1008" s="61"/>
      <c r="S1008" s="61"/>
      <c r="T1008" s="119"/>
      <c r="U1008" s="61"/>
      <c r="V1008" s="84"/>
      <c r="W1008" s="84"/>
      <c r="X1008" s="84"/>
      <c r="Y1008" s="82"/>
      <c r="Z1008" s="84"/>
      <c r="AA1008" s="84"/>
      <c r="AB1008" s="84"/>
      <c r="AC1008" s="84"/>
      <c r="AD1008" s="84"/>
      <c r="AE1008" s="84"/>
      <c r="AF1008" s="84"/>
      <c r="AG1008" s="84"/>
      <c r="AH1008" s="31"/>
      <c r="AI1008" s="31"/>
      <c r="AJ1008" s="31"/>
      <c r="AK1008" s="31"/>
      <c r="AL1008" s="31"/>
      <c r="AM1008" s="84"/>
      <c r="AN1008" s="82"/>
      <c r="AO1008" s="71"/>
      <c r="AP1008" s="71"/>
      <c r="AQ1008" s="31"/>
      <c r="AR1008" s="31"/>
      <c r="AS1008" s="31"/>
      <c r="AT1008" s="31"/>
      <c r="AU1008" s="31"/>
      <c r="AV1008" s="31"/>
      <c r="AW1008" s="31"/>
      <c r="AX1008" s="31"/>
      <c r="AY1008" s="31"/>
      <c r="AZ1008" s="31"/>
      <c r="BA1008" s="33"/>
      <c r="BB1008" s="33"/>
      <c r="BC1008" s="31"/>
      <c r="BD1008" s="31"/>
      <c r="BE1008" s="31"/>
      <c r="BF1008" s="31"/>
      <c r="BG1008" s="31"/>
      <c r="BH1008" s="31"/>
      <c r="BI1008" s="31"/>
      <c r="BJ1008" s="31"/>
      <c r="BK1008" s="31"/>
      <c r="BL1008" s="31"/>
      <c r="BM1008" s="31"/>
      <c r="BN1008" s="31"/>
      <c r="BO1008" s="31"/>
      <c r="BP1008" s="31"/>
      <c r="BQ1008" s="31"/>
      <c r="BR1008" s="31"/>
      <c r="BS1008" s="31"/>
      <c r="BT1008" s="31"/>
    </row>
    <row r="1009">
      <c r="A1009" s="118"/>
      <c r="B1009" s="61"/>
      <c r="C1009" s="71"/>
      <c r="D1009" s="71"/>
      <c r="E1009" s="82"/>
      <c r="F1009" s="82"/>
      <c r="G1009" s="71"/>
      <c r="H1009" s="71"/>
      <c r="I1009" s="82"/>
      <c r="J1009" s="71"/>
      <c r="K1009" s="71"/>
      <c r="L1009" s="71"/>
      <c r="M1009" s="82"/>
      <c r="N1009" s="84"/>
      <c r="O1009" s="71"/>
      <c r="P1009" s="61"/>
      <c r="Q1009" s="61"/>
      <c r="R1009" s="61"/>
      <c r="S1009" s="61"/>
      <c r="T1009" s="119"/>
      <c r="U1009" s="61"/>
      <c r="V1009" s="84"/>
      <c r="W1009" s="84"/>
      <c r="X1009" s="84"/>
      <c r="Y1009" s="82"/>
      <c r="Z1009" s="84"/>
      <c r="AA1009" s="84"/>
      <c r="AB1009" s="84"/>
      <c r="AC1009" s="84"/>
      <c r="AD1009" s="84"/>
      <c r="AE1009" s="84"/>
      <c r="AF1009" s="84"/>
      <c r="AG1009" s="84"/>
      <c r="AH1009" s="31"/>
      <c r="AI1009" s="31"/>
      <c r="AJ1009" s="31"/>
      <c r="AK1009" s="31"/>
      <c r="AL1009" s="31"/>
      <c r="AM1009" s="84"/>
      <c r="AN1009" s="82"/>
      <c r="AO1009" s="71"/>
      <c r="AP1009" s="71"/>
      <c r="AQ1009" s="31"/>
      <c r="AR1009" s="31"/>
      <c r="AS1009" s="31"/>
      <c r="AT1009" s="31"/>
      <c r="AU1009" s="31"/>
      <c r="AV1009" s="31"/>
      <c r="AW1009" s="31"/>
      <c r="AX1009" s="31"/>
      <c r="AY1009" s="31"/>
      <c r="AZ1009" s="31"/>
      <c r="BA1009" s="33"/>
      <c r="BB1009" s="33"/>
      <c r="BC1009" s="31"/>
      <c r="BD1009" s="31"/>
      <c r="BE1009" s="31"/>
      <c r="BF1009" s="31"/>
      <c r="BG1009" s="31"/>
      <c r="BH1009" s="31"/>
      <c r="BI1009" s="31"/>
      <c r="BJ1009" s="31"/>
      <c r="BK1009" s="31"/>
      <c r="BL1009" s="31"/>
      <c r="BM1009" s="31"/>
      <c r="BN1009" s="31"/>
      <c r="BO1009" s="31"/>
      <c r="BP1009" s="31"/>
      <c r="BQ1009" s="31"/>
      <c r="BR1009" s="31"/>
      <c r="BS1009" s="31"/>
      <c r="BT1009" s="31"/>
    </row>
    <row r="1010">
      <c r="A1010" s="118"/>
      <c r="B1010" s="61"/>
      <c r="C1010" s="71"/>
      <c r="D1010" s="71"/>
      <c r="E1010" s="82"/>
      <c r="F1010" s="82"/>
      <c r="G1010" s="71"/>
      <c r="H1010" s="71"/>
      <c r="I1010" s="82"/>
      <c r="J1010" s="71"/>
      <c r="K1010" s="71"/>
      <c r="L1010" s="71"/>
      <c r="M1010" s="82"/>
      <c r="N1010" s="84"/>
      <c r="O1010" s="71"/>
      <c r="P1010" s="61"/>
      <c r="Q1010" s="61"/>
      <c r="R1010" s="61"/>
      <c r="S1010" s="61"/>
      <c r="T1010" s="119"/>
      <c r="U1010" s="61"/>
      <c r="V1010" s="84"/>
      <c r="W1010" s="84"/>
      <c r="X1010" s="84"/>
      <c r="Y1010" s="82"/>
      <c r="Z1010" s="84"/>
      <c r="AA1010" s="84"/>
      <c r="AB1010" s="84"/>
      <c r="AC1010" s="84"/>
      <c r="AD1010" s="84"/>
      <c r="AE1010" s="84"/>
      <c r="AF1010" s="84"/>
      <c r="AG1010" s="84"/>
      <c r="AH1010" s="31"/>
      <c r="AI1010" s="31"/>
      <c r="AJ1010" s="31"/>
      <c r="AK1010" s="31"/>
      <c r="AL1010" s="31"/>
      <c r="AM1010" s="84"/>
      <c r="AN1010" s="82"/>
      <c r="AO1010" s="71"/>
      <c r="AP1010" s="71"/>
      <c r="AQ1010" s="31"/>
      <c r="AR1010" s="31"/>
      <c r="AS1010" s="31"/>
      <c r="AT1010" s="31"/>
      <c r="AU1010" s="31"/>
      <c r="AV1010" s="31"/>
      <c r="AW1010" s="31"/>
      <c r="AX1010" s="31"/>
      <c r="AY1010" s="31"/>
      <c r="AZ1010" s="31"/>
      <c r="BA1010" s="33"/>
      <c r="BB1010" s="33"/>
      <c r="BC1010" s="31"/>
      <c r="BD1010" s="31"/>
      <c r="BE1010" s="31"/>
      <c r="BF1010" s="31"/>
      <c r="BG1010" s="31"/>
      <c r="BH1010" s="31"/>
      <c r="BI1010" s="31"/>
      <c r="BJ1010" s="31"/>
      <c r="BK1010" s="31"/>
      <c r="BL1010" s="31"/>
      <c r="BM1010" s="31"/>
      <c r="BN1010" s="31"/>
      <c r="BO1010" s="31"/>
      <c r="BP1010" s="31"/>
      <c r="BQ1010" s="31"/>
      <c r="BR1010" s="31"/>
      <c r="BS1010" s="31"/>
      <c r="BT1010" s="31"/>
    </row>
    <row r="1011">
      <c r="A1011" s="118"/>
      <c r="B1011" s="61"/>
      <c r="C1011" s="71"/>
      <c r="D1011" s="71"/>
      <c r="E1011" s="82"/>
      <c r="F1011" s="82"/>
      <c r="G1011" s="71"/>
      <c r="H1011" s="71"/>
      <c r="I1011" s="82"/>
      <c r="J1011" s="71"/>
      <c r="K1011" s="71"/>
      <c r="L1011" s="71"/>
      <c r="M1011" s="82"/>
      <c r="N1011" s="84"/>
      <c r="O1011" s="71"/>
      <c r="P1011" s="61"/>
      <c r="Q1011" s="61"/>
      <c r="R1011" s="61"/>
      <c r="S1011" s="61"/>
      <c r="T1011" s="119"/>
      <c r="U1011" s="61"/>
      <c r="V1011" s="84"/>
      <c r="W1011" s="84"/>
      <c r="X1011" s="84"/>
      <c r="Y1011" s="82"/>
      <c r="Z1011" s="84"/>
      <c r="AA1011" s="84"/>
      <c r="AB1011" s="84"/>
      <c r="AC1011" s="84"/>
      <c r="AD1011" s="84"/>
      <c r="AE1011" s="84"/>
      <c r="AF1011" s="84"/>
      <c r="AG1011" s="84"/>
      <c r="AH1011" s="31"/>
      <c r="AI1011" s="31"/>
      <c r="AJ1011" s="31"/>
      <c r="AK1011" s="31"/>
      <c r="AL1011" s="31"/>
      <c r="AM1011" s="84"/>
      <c r="AN1011" s="82"/>
      <c r="AO1011" s="71"/>
      <c r="AP1011" s="71"/>
      <c r="AQ1011" s="31"/>
      <c r="AR1011" s="31"/>
      <c r="AS1011" s="31"/>
      <c r="AT1011" s="31"/>
      <c r="AU1011" s="31"/>
      <c r="AV1011" s="31"/>
      <c r="AW1011" s="31"/>
      <c r="AX1011" s="31"/>
      <c r="AY1011" s="31"/>
      <c r="AZ1011" s="31"/>
      <c r="BA1011" s="33"/>
      <c r="BB1011" s="33"/>
      <c r="BC1011" s="31"/>
      <c r="BD1011" s="31"/>
      <c r="BE1011" s="31"/>
      <c r="BF1011" s="31"/>
      <c r="BG1011" s="31"/>
      <c r="BH1011" s="31"/>
      <c r="BI1011" s="31"/>
      <c r="BJ1011" s="31"/>
      <c r="BK1011" s="31"/>
      <c r="BL1011" s="31"/>
      <c r="BM1011" s="31"/>
      <c r="BN1011" s="31"/>
      <c r="BO1011" s="31"/>
      <c r="BP1011" s="31"/>
      <c r="BQ1011" s="31"/>
      <c r="BR1011" s="31"/>
      <c r="BS1011" s="31"/>
      <c r="BT1011" s="31"/>
    </row>
    <row r="1012">
      <c r="A1012" s="118"/>
      <c r="B1012" s="61"/>
      <c r="C1012" s="71"/>
      <c r="D1012" s="71"/>
      <c r="E1012" s="82"/>
      <c r="F1012" s="82"/>
      <c r="G1012" s="71"/>
      <c r="H1012" s="71"/>
      <c r="I1012" s="82"/>
      <c r="J1012" s="71"/>
      <c r="K1012" s="71"/>
      <c r="L1012" s="71"/>
      <c r="M1012" s="82"/>
      <c r="N1012" s="84"/>
      <c r="O1012" s="71"/>
      <c r="P1012" s="61"/>
      <c r="Q1012" s="61"/>
      <c r="R1012" s="61"/>
      <c r="S1012" s="61"/>
      <c r="T1012" s="119"/>
      <c r="U1012" s="61"/>
      <c r="V1012" s="84"/>
      <c r="W1012" s="84"/>
      <c r="X1012" s="84"/>
      <c r="Y1012" s="82"/>
      <c r="Z1012" s="84"/>
      <c r="AA1012" s="84"/>
      <c r="AB1012" s="84"/>
      <c r="AC1012" s="84"/>
      <c r="AD1012" s="84"/>
      <c r="AE1012" s="84"/>
      <c r="AF1012" s="84"/>
      <c r="AG1012" s="84"/>
      <c r="AH1012" s="31"/>
      <c r="AI1012" s="31"/>
      <c r="AJ1012" s="31"/>
      <c r="AK1012" s="31"/>
      <c r="AL1012" s="31"/>
      <c r="AM1012" s="84"/>
      <c r="AN1012" s="82"/>
      <c r="AO1012" s="71"/>
      <c r="AP1012" s="71"/>
      <c r="AQ1012" s="31"/>
      <c r="AR1012" s="31"/>
      <c r="AS1012" s="31"/>
      <c r="AT1012" s="31"/>
      <c r="AU1012" s="31"/>
      <c r="AV1012" s="31"/>
      <c r="AW1012" s="31"/>
      <c r="AX1012" s="31"/>
      <c r="AY1012" s="31"/>
      <c r="AZ1012" s="31"/>
      <c r="BA1012" s="33"/>
      <c r="BB1012" s="33"/>
      <c r="BC1012" s="31"/>
      <c r="BD1012" s="31"/>
      <c r="BE1012" s="31"/>
      <c r="BF1012" s="31"/>
      <c r="BG1012" s="31"/>
      <c r="BH1012" s="31"/>
      <c r="BI1012" s="31"/>
      <c r="BJ1012" s="31"/>
      <c r="BK1012" s="31"/>
      <c r="BL1012" s="31"/>
      <c r="BM1012" s="31"/>
      <c r="BN1012" s="31"/>
      <c r="BO1012" s="31"/>
      <c r="BP1012" s="31"/>
      <c r="BQ1012" s="31"/>
      <c r="BR1012" s="31"/>
      <c r="BS1012" s="31"/>
      <c r="BT1012" s="31"/>
    </row>
    <row r="1013">
      <c r="A1013" s="118"/>
      <c r="B1013" s="61"/>
      <c r="C1013" s="71"/>
      <c r="D1013" s="71"/>
      <c r="E1013" s="82"/>
      <c r="F1013" s="82"/>
      <c r="G1013" s="71"/>
      <c r="H1013" s="71"/>
      <c r="I1013" s="82"/>
      <c r="J1013" s="71"/>
      <c r="K1013" s="71"/>
      <c r="L1013" s="71"/>
      <c r="M1013" s="82"/>
      <c r="N1013" s="84"/>
      <c r="O1013" s="71"/>
      <c r="P1013" s="61"/>
      <c r="Q1013" s="61"/>
      <c r="R1013" s="61"/>
      <c r="S1013" s="61"/>
      <c r="T1013" s="119"/>
      <c r="U1013" s="61"/>
      <c r="V1013" s="84"/>
      <c r="W1013" s="84"/>
      <c r="X1013" s="84"/>
      <c r="Y1013" s="82"/>
      <c r="Z1013" s="84"/>
      <c r="AA1013" s="84"/>
      <c r="AB1013" s="84"/>
      <c r="AC1013" s="84"/>
      <c r="AD1013" s="84"/>
      <c r="AE1013" s="84"/>
      <c r="AF1013" s="84"/>
      <c r="AG1013" s="84"/>
      <c r="AH1013" s="31"/>
      <c r="AI1013" s="31"/>
      <c r="AJ1013" s="31"/>
      <c r="AK1013" s="31"/>
      <c r="AL1013" s="31"/>
      <c r="AM1013" s="84"/>
      <c r="AN1013" s="82"/>
      <c r="AO1013" s="71"/>
      <c r="AP1013" s="71"/>
      <c r="AQ1013" s="31"/>
      <c r="AR1013" s="31"/>
      <c r="AS1013" s="31"/>
      <c r="AT1013" s="31"/>
      <c r="AU1013" s="31"/>
      <c r="AV1013" s="31"/>
      <c r="AW1013" s="31"/>
      <c r="AX1013" s="31"/>
      <c r="AY1013" s="31"/>
      <c r="AZ1013" s="31"/>
      <c r="BA1013" s="33"/>
      <c r="BB1013" s="33"/>
      <c r="BC1013" s="31"/>
      <c r="BD1013" s="31"/>
      <c r="BE1013" s="31"/>
      <c r="BF1013" s="31"/>
      <c r="BG1013" s="31"/>
      <c r="BH1013" s="31"/>
      <c r="BI1013" s="31"/>
      <c r="BJ1013" s="31"/>
      <c r="BK1013" s="31"/>
      <c r="BL1013" s="31"/>
      <c r="BM1013" s="31"/>
      <c r="BN1013" s="31"/>
      <c r="BO1013" s="31"/>
      <c r="BP1013" s="31"/>
      <c r="BQ1013" s="31"/>
      <c r="BR1013" s="31"/>
      <c r="BS1013" s="31"/>
      <c r="BT1013" s="31"/>
    </row>
    <row r="1014">
      <c r="A1014" s="118"/>
      <c r="B1014" s="61"/>
      <c r="C1014" s="71"/>
      <c r="D1014" s="71"/>
      <c r="E1014" s="82"/>
      <c r="F1014" s="82"/>
      <c r="G1014" s="71"/>
      <c r="H1014" s="71"/>
      <c r="I1014" s="82"/>
      <c r="J1014" s="71"/>
      <c r="K1014" s="71"/>
      <c r="L1014" s="71"/>
      <c r="M1014" s="82"/>
      <c r="N1014" s="84"/>
      <c r="O1014" s="71"/>
      <c r="P1014" s="61"/>
      <c r="Q1014" s="61"/>
      <c r="R1014" s="61"/>
      <c r="S1014" s="61"/>
      <c r="T1014" s="119"/>
      <c r="U1014" s="61"/>
      <c r="V1014" s="84"/>
      <c r="W1014" s="84"/>
      <c r="X1014" s="84"/>
      <c r="Y1014" s="82"/>
      <c r="Z1014" s="84"/>
      <c r="AA1014" s="84"/>
      <c r="AB1014" s="84"/>
      <c r="AC1014" s="84"/>
      <c r="AD1014" s="84"/>
      <c r="AE1014" s="84"/>
      <c r="AF1014" s="84"/>
      <c r="AG1014" s="84"/>
      <c r="AH1014" s="31"/>
      <c r="AI1014" s="31"/>
      <c r="AJ1014" s="31"/>
      <c r="AK1014" s="31"/>
      <c r="AL1014" s="31"/>
      <c r="AM1014" s="84"/>
      <c r="AN1014" s="82"/>
      <c r="AO1014" s="71"/>
      <c r="AP1014" s="71"/>
      <c r="AQ1014" s="31"/>
      <c r="AR1014" s="31"/>
      <c r="AS1014" s="31"/>
      <c r="AT1014" s="31"/>
      <c r="AU1014" s="31"/>
      <c r="AV1014" s="31"/>
      <c r="AW1014" s="31"/>
      <c r="AX1014" s="31"/>
      <c r="AY1014" s="31"/>
      <c r="AZ1014" s="31"/>
      <c r="BA1014" s="33"/>
      <c r="BB1014" s="33"/>
      <c r="BC1014" s="31"/>
      <c r="BD1014" s="31"/>
      <c r="BE1014" s="31"/>
      <c r="BF1014" s="31"/>
      <c r="BG1014" s="31"/>
      <c r="BH1014" s="31"/>
      <c r="BI1014" s="31"/>
      <c r="BJ1014" s="31"/>
      <c r="BK1014" s="31"/>
      <c r="BL1014" s="31"/>
      <c r="BM1014" s="31"/>
      <c r="BN1014" s="31"/>
      <c r="BO1014" s="31"/>
      <c r="BP1014" s="31"/>
      <c r="BQ1014" s="31"/>
      <c r="BR1014" s="31"/>
      <c r="BS1014" s="31"/>
      <c r="BT1014" s="31"/>
    </row>
    <row r="1015">
      <c r="A1015" s="118"/>
      <c r="B1015" s="61"/>
      <c r="C1015" s="71"/>
      <c r="D1015" s="71"/>
      <c r="E1015" s="82"/>
      <c r="F1015" s="82"/>
      <c r="G1015" s="71"/>
      <c r="H1015" s="71"/>
      <c r="I1015" s="82"/>
      <c r="J1015" s="71"/>
      <c r="K1015" s="71"/>
      <c r="L1015" s="71"/>
      <c r="M1015" s="82"/>
      <c r="N1015" s="84"/>
      <c r="O1015" s="71"/>
      <c r="P1015" s="61"/>
      <c r="Q1015" s="61"/>
      <c r="R1015" s="61"/>
      <c r="S1015" s="61"/>
      <c r="T1015" s="119"/>
      <c r="U1015" s="61"/>
      <c r="V1015" s="84"/>
      <c r="W1015" s="84"/>
      <c r="X1015" s="84"/>
      <c r="Y1015" s="82"/>
      <c r="Z1015" s="84"/>
      <c r="AA1015" s="84"/>
      <c r="AB1015" s="84"/>
      <c r="AC1015" s="84"/>
      <c r="AD1015" s="84"/>
      <c r="AE1015" s="84"/>
      <c r="AF1015" s="84"/>
      <c r="AG1015" s="84"/>
      <c r="AH1015" s="31"/>
      <c r="AI1015" s="31"/>
      <c r="AJ1015" s="31"/>
      <c r="AK1015" s="31"/>
      <c r="AL1015" s="31"/>
      <c r="AM1015" s="84"/>
      <c r="AN1015" s="82"/>
      <c r="AO1015" s="71"/>
      <c r="AP1015" s="71"/>
      <c r="AQ1015" s="31"/>
      <c r="AR1015" s="31"/>
      <c r="AS1015" s="31"/>
      <c r="AT1015" s="31"/>
      <c r="AU1015" s="31"/>
      <c r="AV1015" s="31"/>
      <c r="AW1015" s="31"/>
      <c r="AX1015" s="31"/>
      <c r="AY1015" s="31"/>
      <c r="AZ1015" s="31"/>
      <c r="BA1015" s="33"/>
      <c r="BB1015" s="33"/>
      <c r="BC1015" s="31"/>
      <c r="BD1015" s="31"/>
      <c r="BE1015" s="31"/>
      <c r="BF1015" s="31"/>
      <c r="BG1015" s="31"/>
      <c r="BH1015" s="31"/>
      <c r="BI1015" s="31"/>
      <c r="BJ1015" s="31"/>
      <c r="BK1015" s="31"/>
      <c r="BL1015" s="31"/>
      <c r="BM1015" s="31"/>
      <c r="BN1015" s="31"/>
      <c r="BO1015" s="31"/>
      <c r="BP1015" s="31"/>
      <c r="BQ1015" s="31"/>
      <c r="BR1015" s="31"/>
      <c r="BS1015" s="31"/>
      <c r="BT1015" s="31"/>
    </row>
    <row r="1016">
      <c r="A1016" s="118"/>
      <c r="B1016" s="61"/>
      <c r="C1016" s="71"/>
      <c r="D1016" s="71"/>
      <c r="E1016" s="82"/>
      <c r="F1016" s="82"/>
      <c r="G1016" s="71"/>
      <c r="H1016" s="71"/>
      <c r="I1016" s="82"/>
      <c r="J1016" s="71"/>
      <c r="K1016" s="71"/>
      <c r="L1016" s="71"/>
      <c r="M1016" s="82"/>
      <c r="N1016" s="84"/>
      <c r="O1016" s="71"/>
      <c r="P1016" s="61"/>
      <c r="Q1016" s="61"/>
      <c r="R1016" s="61"/>
      <c r="S1016" s="61"/>
      <c r="T1016" s="119"/>
      <c r="U1016" s="61"/>
      <c r="V1016" s="84"/>
      <c r="W1016" s="84"/>
      <c r="X1016" s="84"/>
      <c r="Y1016" s="82"/>
      <c r="Z1016" s="84"/>
      <c r="AA1016" s="84"/>
      <c r="AB1016" s="84"/>
      <c r="AC1016" s="84"/>
      <c r="AD1016" s="84"/>
      <c r="AE1016" s="84"/>
      <c r="AF1016" s="84"/>
      <c r="AG1016" s="84"/>
      <c r="AH1016" s="31"/>
      <c r="AI1016" s="31"/>
      <c r="AJ1016" s="31"/>
      <c r="AK1016" s="31"/>
      <c r="AL1016" s="31"/>
      <c r="AM1016" s="84"/>
      <c r="AN1016" s="82"/>
      <c r="AO1016" s="71"/>
      <c r="AP1016" s="71"/>
      <c r="AQ1016" s="31"/>
      <c r="AR1016" s="31"/>
      <c r="AS1016" s="31"/>
      <c r="AT1016" s="31"/>
      <c r="AU1016" s="31"/>
      <c r="AV1016" s="31"/>
      <c r="AW1016" s="31"/>
      <c r="AX1016" s="31"/>
      <c r="AY1016" s="31"/>
      <c r="AZ1016" s="31"/>
      <c r="BA1016" s="33"/>
      <c r="BB1016" s="33"/>
      <c r="BC1016" s="31"/>
      <c r="BD1016" s="31"/>
      <c r="BE1016" s="31"/>
      <c r="BF1016" s="31"/>
      <c r="BG1016" s="31"/>
      <c r="BH1016" s="31"/>
      <c r="BI1016" s="31"/>
      <c r="BJ1016" s="31"/>
      <c r="BK1016" s="31"/>
      <c r="BL1016" s="31"/>
      <c r="BM1016" s="31"/>
      <c r="BN1016" s="31"/>
      <c r="BO1016" s="31"/>
      <c r="BP1016" s="31"/>
      <c r="BQ1016" s="31"/>
      <c r="BR1016" s="31"/>
      <c r="BS1016" s="31"/>
      <c r="BT1016" s="31"/>
    </row>
    <row r="1017">
      <c r="A1017" s="118"/>
      <c r="B1017" s="61"/>
      <c r="C1017" s="71"/>
      <c r="D1017" s="71"/>
      <c r="E1017" s="82"/>
      <c r="F1017" s="82"/>
      <c r="G1017" s="71"/>
      <c r="H1017" s="71"/>
      <c r="I1017" s="82"/>
      <c r="J1017" s="71"/>
      <c r="K1017" s="71"/>
      <c r="L1017" s="71"/>
      <c r="M1017" s="82"/>
      <c r="N1017" s="84"/>
      <c r="O1017" s="71"/>
      <c r="P1017" s="61"/>
      <c r="Q1017" s="61"/>
      <c r="R1017" s="61"/>
      <c r="S1017" s="61"/>
      <c r="T1017" s="119"/>
      <c r="U1017" s="61"/>
      <c r="V1017" s="84"/>
      <c r="W1017" s="84"/>
      <c r="X1017" s="84"/>
      <c r="Y1017" s="82"/>
      <c r="Z1017" s="84"/>
      <c r="AA1017" s="84"/>
      <c r="AB1017" s="84"/>
      <c r="AC1017" s="84"/>
      <c r="AD1017" s="84"/>
      <c r="AE1017" s="84"/>
      <c r="AF1017" s="84"/>
      <c r="AG1017" s="84"/>
      <c r="AH1017" s="31"/>
      <c r="AI1017" s="31"/>
      <c r="AJ1017" s="31"/>
      <c r="AK1017" s="31"/>
      <c r="AL1017" s="31"/>
      <c r="AM1017" s="84"/>
      <c r="AN1017" s="82"/>
      <c r="AO1017" s="71"/>
      <c r="AP1017" s="71"/>
      <c r="AQ1017" s="31"/>
      <c r="AR1017" s="31"/>
      <c r="AS1017" s="31"/>
      <c r="AT1017" s="31"/>
      <c r="AU1017" s="31"/>
      <c r="AV1017" s="31"/>
      <c r="AW1017" s="31"/>
      <c r="AX1017" s="31"/>
      <c r="AY1017" s="31"/>
      <c r="AZ1017" s="31"/>
      <c r="BA1017" s="33"/>
      <c r="BB1017" s="33"/>
      <c r="BC1017" s="31"/>
      <c r="BD1017" s="31"/>
      <c r="BE1017" s="31"/>
      <c r="BF1017" s="31"/>
      <c r="BG1017" s="31"/>
      <c r="BH1017" s="31"/>
      <c r="BI1017" s="31"/>
      <c r="BJ1017" s="31"/>
      <c r="BK1017" s="31"/>
      <c r="BL1017" s="31"/>
      <c r="BM1017" s="31"/>
      <c r="BN1017" s="31"/>
      <c r="BO1017" s="31"/>
      <c r="BP1017" s="31"/>
      <c r="BQ1017" s="31"/>
      <c r="BR1017" s="31"/>
      <c r="BS1017" s="31"/>
      <c r="BT1017" s="31"/>
    </row>
    <row r="1018">
      <c r="A1018" s="118"/>
      <c r="B1018" s="61"/>
      <c r="C1018" s="71"/>
      <c r="D1018" s="71"/>
      <c r="E1018" s="82"/>
      <c r="F1018" s="82"/>
      <c r="G1018" s="71"/>
      <c r="H1018" s="71"/>
      <c r="I1018" s="82"/>
      <c r="J1018" s="71"/>
      <c r="K1018" s="71"/>
      <c r="L1018" s="71"/>
      <c r="M1018" s="82"/>
      <c r="N1018" s="84"/>
      <c r="O1018" s="71"/>
      <c r="P1018" s="61"/>
      <c r="Q1018" s="61"/>
      <c r="R1018" s="61"/>
      <c r="S1018" s="61"/>
      <c r="T1018" s="119"/>
      <c r="U1018" s="61"/>
      <c r="V1018" s="84"/>
      <c r="W1018" s="84"/>
      <c r="X1018" s="84"/>
      <c r="Y1018" s="82"/>
      <c r="Z1018" s="84"/>
      <c r="AA1018" s="84"/>
      <c r="AB1018" s="84"/>
      <c r="AC1018" s="84"/>
      <c r="AD1018" s="84"/>
      <c r="AE1018" s="84"/>
      <c r="AF1018" s="84"/>
      <c r="AG1018" s="84"/>
      <c r="AH1018" s="31"/>
      <c r="AI1018" s="31"/>
      <c r="AJ1018" s="31"/>
      <c r="AK1018" s="31"/>
      <c r="AL1018" s="31"/>
      <c r="AM1018" s="84"/>
      <c r="AN1018" s="82"/>
      <c r="AO1018" s="71"/>
      <c r="AP1018" s="71"/>
      <c r="AQ1018" s="31"/>
      <c r="AR1018" s="31"/>
      <c r="AS1018" s="31"/>
      <c r="AT1018" s="31"/>
      <c r="AU1018" s="31"/>
      <c r="AV1018" s="31"/>
      <c r="AW1018" s="31"/>
      <c r="AX1018" s="31"/>
      <c r="AY1018" s="31"/>
      <c r="AZ1018" s="31"/>
      <c r="BA1018" s="33"/>
      <c r="BB1018" s="33"/>
      <c r="BC1018" s="31"/>
      <c r="BD1018" s="31"/>
      <c r="BE1018" s="31"/>
      <c r="BF1018" s="31"/>
      <c r="BG1018" s="31"/>
      <c r="BH1018" s="31"/>
      <c r="BI1018" s="31"/>
      <c r="BJ1018" s="31"/>
      <c r="BK1018" s="31"/>
      <c r="BL1018" s="31"/>
      <c r="BM1018" s="31"/>
      <c r="BN1018" s="31"/>
      <c r="BO1018" s="31"/>
      <c r="BP1018" s="31"/>
      <c r="BQ1018" s="31"/>
      <c r="BR1018" s="31"/>
      <c r="BS1018" s="31"/>
      <c r="BT1018" s="31"/>
    </row>
    <row r="1019">
      <c r="A1019" s="118"/>
      <c r="B1019" s="61"/>
      <c r="C1019" s="71"/>
      <c r="D1019" s="71"/>
      <c r="E1019" s="82"/>
      <c r="F1019" s="82"/>
      <c r="G1019" s="71"/>
      <c r="H1019" s="71"/>
      <c r="I1019" s="82"/>
      <c r="J1019" s="71"/>
      <c r="K1019" s="71"/>
      <c r="L1019" s="71"/>
      <c r="M1019" s="82"/>
      <c r="N1019" s="84"/>
      <c r="O1019" s="71"/>
      <c r="P1019" s="61"/>
      <c r="Q1019" s="61"/>
      <c r="R1019" s="61"/>
      <c r="S1019" s="61"/>
      <c r="T1019" s="119"/>
      <c r="U1019" s="61"/>
      <c r="V1019" s="84"/>
      <c r="W1019" s="84"/>
      <c r="X1019" s="84"/>
      <c r="Y1019" s="82"/>
      <c r="Z1019" s="84"/>
      <c r="AA1019" s="84"/>
      <c r="AB1019" s="84"/>
      <c r="AC1019" s="84"/>
      <c r="AD1019" s="84"/>
      <c r="AE1019" s="84"/>
      <c r="AF1019" s="84"/>
      <c r="AG1019" s="84"/>
      <c r="AH1019" s="31"/>
      <c r="AI1019" s="31"/>
      <c r="AJ1019" s="31"/>
      <c r="AK1019" s="31"/>
      <c r="AL1019" s="31"/>
      <c r="AM1019" s="84"/>
      <c r="AN1019" s="82"/>
      <c r="AO1019" s="71"/>
      <c r="AP1019" s="71"/>
      <c r="AQ1019" s="31"/>
      <c r="AR1019" s="31"/>
      <c r="AS1019" s="31"/>
      <c r="AT1019" s="31"/>
      <c r="AU1019" s="31"/>
      <c r="AV1019" s="31"/>
      <c r="AW1019" s="31"/>
      <c r="AX1019" s="31"/>
      <c r="AY1019" s="31"/>
      <c r="AZ1019" s="31"/>
      <c r="BA1019" s="33"/>
      <c r="BB1019" s="33"/>
      <c r="BC1019" s="31"/>
      <c r="BD1019" s="31"/>
      <c r="BE1019" s="31"/>
      <c r="BF1019" s="31"/>
      <c r="BG1019" s="31"/>
      <c r="BH1019" s="31"/>
      <c r="BI1019" s="31"/>
      <c r="BJ1019" s="31"/>
      <c r="BK1019" s="31"/>
      <c r="BL1019" s="31"/>
      <c r="BM1019" s="31"/>
      <c r="BN1019" s="31"/>
      <c r="BO1019" s="31"/>
      <c r="BP1019" s="31"/>
      <c r="BQ1019" s="31"/>
      <c r="BR1019" s="31"/>
      <c r="BS1019" s="31"/>
      <c r="BT1019" s="31"/>
    </row>
    <row r="1020">
      <c r="A1020" s="118"/>
      <c r="B1020" s="61"/>
      <c r="C1020" s="71"/>
      <c r="D1020" s="71"/>
      <c r="E1020" s="82"/>
      <c r="F1020" s="82"/>
      <c r="G1020" s="71"/>
      <c r="H1020" s="71"/>
      <c r="I1020" s="82"/>
      <c r="J1020" s="71"/>
      <c r="K1020" s="71"/>
      <c r="L1020" s="71"/>
      <c r="M1020" s="82"/>
      <c r="N1020" s="84"/>
      <c r="O1020" s="71"/>
      <c r="P1020" s="61"/>
      <c r="Q1020" s="61"/>
      <c r="R1020" s="61"/>
      <c r="S1020" s="61"/>
      <c r="T1020" s="119"/>
      <c r="U1020" s="61"/>
      <c r="V1020" s="84"/>
      <c r="W1020" s="84"/>
      <c r="X1020" s="84"/>
      <c r="Y1020" s="82"/>
      <c r="Z1020" s="84"/>
      <c r="AA1020" s="84"/>
      <c r="AB1020" s="84"/>
      <c r="AC1020" s="84"/>
      <c r="AD1020" s="84"/>
      <c r="AE1020" s="84"/>
      <c r="AF1020" s="84"/>
      <c r="AG1020" s="84"/>
      <c r="AH1020" s="31"/>
      <c r="AI1020" s="31"/>
      <c r="AJ1020" s="31"/>
      <c r="AK1020" s="31"/>
      <c r="AL1020" s="31"/>
      <c r="AM1020" s="84"/>
      <c r="AN1020" s="82"/>
      <c r="AO1020" s="71"/>
      <c r="AP1020" s="71"/>
      <c r="AQ1020" s="31"/>
      <c r="AR1020" s="31"/>
      <c r="AS1020" s="31"/>
      <c r="AT1020" s="31"/>
      <c r="AU1020" s="31"/>
      <c r="AV1020" s="31"/>
      <c r="AW1020" s="31"/>
      <c r="AX1020" s="31"/>
      <c r="AY1020" s="31"/>
      <c r="AZ1020" s="31"/>
      <c r="BA1020" s="33"/>
      <c r="BB1020" s="33"/>
      <c r="BC1020" s="31"/>
      <c r="BD1020" s="31"/>
      <c r="BE1020" s="31"/>
      <c r="BF1020" s="31"/>
      <c r="BG1020" s="31"/>
      <c r="BH1020" s="31"/>
      <c r="BI1020" s="31"/>
      <c r="BJ1020" s="31"/>
      <c r="BK1020" s="31"/>
      <c r="BL1020" s="31"/>
      <c r="BM1020" s="31"/>
      <c r="BN1020" s="31"/>
      <c r="BO1020" s="31"/>
      <c r="BP1020" s="31"/>
      <c r="BQ1020" s="31"/>
      <c r="BR1020" s="31"/>
      <c r="BS1020" s="31"/>
      <c r="BT1020" s="31"/>
    </row>
    <row r="1021">
      <c r="A1021" s="118"/>
      <c r="B1021" s="61"/>
      <c r="C1021" s="71"/>
      <c r="D1021" s="71"/>
      <c r="E1021" s="82"/>
      <c r="F1021" s="82"/>
      <c r="G1021" s="71"/>
      <c r="H1021" s="71"/>
      <c r="I1021" s="82"/>
      <c r="J1021" s="71"/>
      <c r="K1021" s="71"/>
      <c r="L1021" s="71"/>
      <c r="M1021" s="82"/>
      <c r="N1021" s="84"/>
      <c r="O1021" s="71"/>
      <c r="P1021" s="61"/>
      <c r="Q1021" s="61"/>
      <c r="R1021" s="61"/>
      <c r="S1021" s="61"/>
      <c r="T1021" s="119"/>
      <c r="U1021" s="61"/>
      <c r="V1021" s="84"/>
      <c r="W1021" s="84"/>
      <c r="X1021" s="84"/>
      <c r="Y1021" s="82"/>
      <c r="Z1021" s="84"/>
      <c r="AA1021" s="84"/>
      <c r="AB1021" s="84"/>
      <c r="AC1021" s="84"/>
      <c r="AD1021" s="84"/>
      <c r="AE1021" s="84"/>
      <c r="AF1021" s="84"/>
      <c r="AG1021" s="84"/>
      <c r="AH1021" s="31"/>
      <c r="AI1021" s="31"/>
      <c r="AJ1021" s="31"/>
      <c r="AK1021" s="31"/>
      <c r="AL1021" s="31"/>
      <c r="AM1021" s="84"/>
      <c r="AN1021" s="82"/>
      <c r="AO1021" s="71"/>
      <c r="AP1021" s="71"/>
      <c r="AQ1021" s="31"/>
      <c r="AR1021" s="31"/>
      <c r="AS1021" s="31"/>
      <c r="AT1021" s="31"/>
      <c r="AU1021" s="31"/>
      <c r="AV1021" s="31"/>
      <c r="AW1021" s="31"/>
      <c r="AX1021" s="31"/>
      <c r="AY1021" s="31"/>
      <c r="AZ1021" s="31"/>
      <c r="BA1021" s="33"/>
      <c r="BB1021" s="33"/>
      <c r="BC1021" s="31"/>
      <c r="BD1021" s="31"/>
      <c r="BE1021" s="31"/>
      <c r="BF1021" s="31"/>
      <c r="BG1021" s="31"/>
      <c r="BH1021" s="31"/>
      <c r="BI1021" s="31"/>
      <c r="BJ1021" s="31"/>
      <c r="BK1021" s="31"/>
      <c r="BL1021" s="31"/>
      <c r="BM1021" s="31"/>
      <c r="BN1021" s="31"/>
      <c r="BO1021" s="31"/>
      <c r="BP1021" s="31"/>
      <c r="BQ1021" s="31"/>
      <c r="BR1021" s="31"/>
      <c r="BS1021" s="31"/>
      <c r="BT1021" s="31"/>
    </row>
    <row r="1022">
      <c r="A1022" s="118"/>
      <c r="B1022" s="61"/>
      <c r="C1022" s="71"/>
      <c r="D1022" s="71"/>
      <c r="E1022" s="82"/>
      <c r="F1022" s="82"/>
      <c r="G1022" s="71"/>
      <c r="H1022" s="71"/>
      <c r="I1022" s="82"/>
      <c r="J1022" s="71"/>
      <c r="K1022" s="71"/>
      <c r="L1022" s="71"/>
      <c r="M1022" s="82"/>
      <c r="N1022" s="84"/>
      <c r="O1022" s="71"/>
      <c r="P1022" s="61"/>
      <c r="Q1022" s="61"/>
      <c r="R1022" s="61"/>
      <c r="S1022" s="61"/>
      <c r="T1022" s="119"/>
      <c r="U1022" s="61"/>
      <c r="V1022" s="84"/>
      <c r="W1022" s="84"/>
      <c r="X1022" s="84"/>
      <c r="Y1022" s="82"/>
      <c r="Z1022" s="84"/>
      <c r="AA1022" s="84"/>
      <c r="AB1022" s="84"/>
      <c r="AC1022" s="84"/>
      <c r="AD1022" s="84"/>
      <c r="AE1022" s="84"/>
      <c r="AF1022" s="84"/>
      <c r="AG1022" s="84"/>
      <c r="AH1022" s="31"/>
      <c r="AI1022" s="31"/>
      <c r="AJ1022" s="31"/>
      <c r="AK1022" s="31"/>
      <c r="AL1022" s="31"/>
      <c r="AM1022" s="84"/>
      <c r="AN1022" s="82"/>
      <c r="AO1022" s="71"/>
      <c r="AP1022" s="71"/>
      <c r="AQ1022" s="31"/>
      <c r="AR1022" s="31"/>
      <c r="AS1022" s="31"/>
      <c r="AT1022" s="31"/>
      <c r="AU1022" s="31"/>
      <c r="AV1022" s="31"/>
      <c r="AW1022" s="31"/>
      <c r="AX1022" s="31"/>
      <c r="AY1022" s="31"/>
      <c r="AZ1022" s="31"/>
      <c r="BA1022" s="33"/>
      <c r="BB1022" s="33"/>
      <c r="BC1022" s="31"/>
      <c r="BD1022" s="31"/>
      <c r="BE1022" s="31"/>
      <c r="BF1022" s="31"/>
      <c r="BG1022" s="31"/>
      <c r="BH1022" s="31"/>
      <c r="BI1022" s="31"/>
      <c r="BJ1022" s="31"/>
      <c r="BK1022" s="31"/>
      <c r="BL1022" s="31"/>
      <c r="BM1022" s="31"/>
      <c r="BN1022" s="31"/>
      <c r="BO1022" s="31"/>
      <c r="BP1022" s="31"/>
      <c r="BQ1022" s="31"/>
      <c r="BR1022" s="31"/>
      <c r="BS1022" s="31"/>
      <c r="BT1022" s="31"/>
    </row>
    <row r="1023">
      <c r="A1023" s="118"/>
      <c r="B1023" s="61"/>
      <c r="C1023" s="71"/>
      <c r="D1023" s="71"/>
      <c r="E1023" s="82"/>
      <c r="F1023" s="82"/>
      <c r="G1023" s="71"/>
      <c r="H1023" s="71"/>
      <c r="I1023" s="82"/>
      <c r="J1023" s="71"/>
      <c r="K1023" s="71"/>
      <c r="L1023" s="71"/>
      <c r="M1023" s="82"/>
      <c r="N1023" s="84"/>
      <c r="O1023" s="71"/>
      <c r="P1023" s="61"/>
      <c r="Q1023" s="61"/>
      <c r="R1023" s="61"/>
      <c r="S1023" s="61"/>
      <c r="T1023" s="119"/>
      <c r="U1023" s="61"/>
      <c r="V1023" s="84"/>
      <c r="W1023" s="84"/>
      <c r="X1023" s="84"/>
      <c r="Y1023" s="82"/>
      <c r="Z1023" s="84"/>
      <c r="AA1023" s="84"/>
      <c r="AB1023" s="84"/>
      <c r="AC1023" s="84"/>
      <c r="AD1023" s="84"/>
      <c r="AE1023" s="84"/>
      <c r="AF1023" s="84"/>
      <c r="AG1023" s="84"/>
      <c r="AH1023" s="31"/>
      <c r="AI1023" s="31"/>
      <c r="AJ1023" s="31"/>
      <c r="AK1023" s="31"/>
      <c r="AL1023" s="31"/>
      <c r="AM1023" s="84"/>
      <c r="AN1023" s="82"/>
      <c r="AO1023" s="71"/>
      <c r="AP1023" s="71"/>
      <c r="AQ1023" s="31"/>
      <c r="AR1023" s="31"/>
      <c r="AS1023" s="31"/>
      <c r="AT1023" s="31"/>
      <c r="AU1023" s="31"/>
      <c r="AV1023" s="31"/>
      <c r="AW1023" s="31"/>
      <c r="AX1023" s="31"/>
      <c r="AY1023" s="31"/>
      <c r="AZ1023" s="31"/>
      <c r="BA1023" s="33"/>
      <c r="BB1023" s="33"/>
      <c r="BC1023" s="31"/>
      <c r="BD1023" s="31"/>
      <c r="BE1023" s="31"/>
      <c r="BF1023" s="31"/>
      <c r="BG1023" s="31"/>
      <c r="BH1023" s="31"/>
      <c r="BI1023" s="31"/>
      <c r="BJ1023" s="31"/>
      <c r="BK1023" s="31"/>
      <c r="BL1023" s="31"/>
      <c r="BM1023" s="31"/>
      <c r="BN1023" s="31"/>
      <c r="BO1023" s="31"/>
      <c r="BP1023" s="31"/>
      <c r="BQ1023" s="31"/>
      <c r="BR1023" s="31"/>
      <c r="BS1023" s="31"/>
      <c r="BT1023" s="31"/>
    </row>
    <row r="1024">
      <c r="A1024" s="118"/>
      <c r="B1024" s="61"/>
      <c r="C1024" s="71"/>
      <c r="D1024" s="71"/>
      <c r="E1024" s="82"/>
      <c r="F1024" s="82"/>
      <c r="G1024" s="71"/>
      <c r="H1024" s="71"/>
      <c r="I1024" s="82"/>
      <c r="J1024" s="71"/>
      <c r="K1024" s="71"/>
      <c r="L1024" s="71"/>
      <c r="M1024" s="82"/>
      <c r="N1024" s="84"/>
      <c r="O1024" s="71"/>
      <c r="P1024" s="61"/>
      <c r="Q1024" s="61"/>
      <c r="R1024" s="61"/>
      <c r="S1024" s="61"/>
      <c r="T1024" s="119"/>
      <c r="U1024" s="61"/>
      <c r="V1024" s="84"/>
      <c r="W1024" s="84"/>
      <c r="X1024" s="84"/>
      <c r="Y1024" s="82"/>
      <c r="Z1024" s="84"/>
      <c r="AA1024" s="84"/>
      <c r="AB1024" s="84"/>
      <c r="AC1024" s="84"/>
      <c r="AD1024" s="84"/>
      <c r="AE1024" s="84"/>
      <c r="AF1024" s="84"/>
      <c r="AG1024" s="84"/>
      <c r="AH1024" s="31"/>
      <c r="AI1024" s="31"/>
      <c r="AJ1024" s="31"/>
      <c r="AK1024" s="31"/>
      <c r="AL1024" s="31"/>
      <c r="AM1024" s="84"/>
      <c r="AN1024" s="82"/>
      <c r="AO1024" s="71"/>
      <c r="AP1024" s="71"/>
      <c r="AQ1024" s="31"/>
      <c r="AR1024" s="31"/>
      <c r="AS1024" s="31"/>
      <c r="AT1024" s="31"/>
      <c r="AU1024" s="31"/>
      <c r="AV1024" s="31"/>
      <c r="AW1024" s="31"/>
      <c r="AX1024" s="31"/>
      <c r="AY1024" s="31"/>
      <c r="AZ1024" s="31"/>
      <c r="BA1024" s="33"/>
      <c r="BB1024" s="33"/>
      <c r="BC1024" s="31"/>
      <c r="BD1024" s="31"/>
      <c r="BE1024" s="31"/>
      <c r="BF1024" s="31"/>
      <c r="BG1024" s="31"/>
      <c r="BH1024" s="31"/>
      <c r="BI1024" s="31"/>
      <c r="BJ1024" s="31"/>
      <c r="BK1024" s="31"/>
      <c r="BL1024" s="31"/>
      <c r="BM1024" s="31"/>
      <c r="BN1024" s="31"/>
      <c r="BO1024" s="31"/>
      <c r="BP1024" s="31"/>
      <c r="BQ1024" s="31"/>
      <c r="BR1024" s="31"/>
      <c r="BS1024" s="31"/>
      <c r="BT1024" s="31"/>
    </row>
    <row r="1025">
      <c r="A1025" s="118"/>
      <c r="B1025" s="61"/>
      <c r="C1025" s="71"/>
      <c r="D1025" s="71"/>
      <c r="E1025" s="82"/>
      <c r="F1025" s="82"/>
      <c r="G1025" s="71"/>
      <c r="H1025" s="71"/>
      <c r="I1025" s="82"/>
      <c r="J1025" s="71"/>
      <c r="K1025" s="71"/>
      <c r="L1025" s="71"/>
      <c r="M1025" s="82"/>
      <c r="N1025" s="84"/>
      <c r="O1025" s="71"/>
      <c r="P1025" s="61"/>
      <c r="Q1025" s="61"/>
      <c r="R1025" s="61"/>
      <c r="S1025" s="61"/>
      <c r="T1025" s="119"/>
      <c r="U1025" s="61"/>
      <c r="V1025" s="84"/>
      <c r="W1025" s="84"/>
      <c r="X1025" s="84"/>
      <c r="Y1025" s="82"/>
      <c r="Z1025" s="84"/>
      <c r="AA1025" s="84"/>
      <c r="AB1025" s="84"/>
      <c r="AC1025" s="84"/>
      <c r="AD1025" s="84"/>
      <c r="AE1025" s="84"/>
      <c r="AF1025" s="84"/>
      <c r="AG1025" s="84"/>
      <c r="AH1025" s="31"/>
      <c r="AI1025" s="31"/>
      <c r="AJ1025" s="31"/>
      <c r="AK1025" s="31"/>
      <c r="AL1025" s="31"/>
      <c r="AM1025" s="84"/>
      <c r="AN1025" s="82"/>
      <c r="AO1025" s="71"/>
      <c r="AP1025" s="71"/>
      <c r="AQ1025" s="31"/>
      <c r="AR1025" s="31"/>
      <c r="AS1025" s="31"/>
      <c r="AT1025" s="31"/>
      <c r="AU1025" s="31"/>
      <c r="AV1025" s="31"/>
      <c r="AW1025" s="31"/>
      <c r="AX1025" s="31"/>
      <c r="AY1025" s="31"/>
      <c r="AZ1025" s="31"/>
      <c r="BA1025" s="33"/>
      <c r="BB1025" s="33"/>
      <c r="BC1025" s="31"/>
      <c r="BD1025" s="31"/>
      <c r="BE1025" s="31"/>
      <c r="BF1025" s="31"/>
      <c r="BG1025" s="31"/>
      <c r="BH1025" s="31"/>
      <c r="BI1025" s="31"/>
      <c r="BJ1025" s="31"/>
      <c r="BK1025" s="31"/>
      <c r="BL1025" s="31"/>
      <c r="BM1025" s="31"/>
      <c r="BN1025" s="31"/>
      <c r="BO1025" s="31"/>
      <c r="BP1025" s="31"/>
      <c r="BQ1025" s="31"/>
      <c r="BR1025" s="31"/>
      <c r="BS1025" s="31"/>
      <c r="BT1025" s="31"/>
    </row>
    <row r="1026">
      <c r="A1026" s="118"/>
      <c r="B1026" s="61"/>
      <c r="C1026" s="71"/>
      <c r="D1026" s="71"/>
      <c r="E1026" s="82"/>
      <c r="F1026" s="82"/>
      <c r="G1026" s="71"/>
      <c r="H1026" s="71"/>
      <c r="I1026" s="82"/>
      <c r="J1026" s="71"/>
      <c r="K1026" s="71"/>
      <c r="L1026" s="71"/>
      <c r="M1026" s="82"/>
      <c r="N1026" s="84"/>
      <c r="O1026" s="71"/>
      <c r="P1026" s="61"/>
      <c r="Q1026" s="61"/>
      <c r="R1026" s="61"/>
      <c r="S1026" s="61"/>
      <c r="T1026" s="119"/>
      <c r="U1026" s="61"/>
      <c r="V1026" s="84"/>
      <c r="W1026" s="84"/>
      <c r="X1026" s="84"/>
      <c r="Y1026" s="82"/>
      <c r="Z1026" s="84"/>
      <c r="AA1026" s="84"/>
      <c r="AB1026" s="84"/>
      <c r="AC1026" s="84"/>
      <c r="AD1026" s="84"/>
      <c r="AE1026" s="84"/>
      <c r="AF1026" s="84"/>
      <c r="AG1026" s="84"/>
      <c r="AH1026" s="31"/>
      <c r="AI1026" s="31"/>
      <c r="AJ1026" s="31"/>
      <c r="AK1026" s="31"/>
      <c r="AL1026" s="31"/>
      <c r="AM1026" s="84"/>
      <c r="AN1026" s="82"/>
      <c r="AO1026" s="71"/>
      <c r="AP1026" s="71"/>
      <c r="AQ1026" s="31"/>
      <c r="AR1026" s="31"/>
      <c r="AS1026" s="31"/>
      <c r="AT1026" s="31"/>
      <c r="AU1026" s="31"/>
      <c r="AV1026" s="31"/>
      <c r="AW1026" s="31"/>
      <c r="AX1026" s="31"/>
      <c r="AY1026" s="31"/>
      <c r="AZ1026" s="31"/>
      <c r="BA1026" s="33"/>
      <c r="BB1026" s="33"/>
      <c r="BC1026" s="31"/>
      <c r="BD1026" s="31"/>
      <c r="BE1026" s="31"/>
      <c r="BF1026" s="31"/>
      <c r="BG1026" s="31"/>
      <c r="BH1026" s="31"/>
      <c r="BI1026" s="31"/>
      <c r="BJ1026" s="31"/>
      <c r="BK1026" s="31"/>
      <c r="BL1026" s="31"/>
      <c r="BM1026" s="31"/>
      <c r="BN1026" s="31"/>
      <c r="BO1026" s="31"/>
      <c r="BP1026" s="31"/>
      <c r="BQ1026" s="31"/>
      <c r="BR1026" s="31"/>
      <c r="BS1026" s="31"/>
      <c r="BT1026" s="31"/>
    </row>
    <row r="1027">
      <c r="A1027" s="118"/>
      <c r="B1027" s="61"/>
      <c r="C1027" s="71"/>
      <c r="D1027" s="71"/>
      <c r="E1027" s="82"/>
      <c r="F1027" s="82"/>
      <c r="G1027" s="71"/>
      <c r="H1027" s="71"/>
      <c r="I1027" s="82"/>
      <c r="J1027" s="71"/>
      <c r="K1027" s="71"/>
      <c r="L1027" s="71"/>
      <c r="M1027" s="82"/>
      <c r="N1027" s="84"/>
      <c r="O1027" s="71"/>
      <c r="P1027" s="61"/>
      <c r="Q1027" s="61"/>
      <c r="R1027" s="61"/>
      <c r="S1027" s="61"/>
      <c r="T1027" s="119"/>
      <c r="U1027" s="61"/>
      <c r="V1027" s="84"/>
      <c r="W1027" s="84"/>
      <c r="X1027" s="84"/>
      <c r="Y1027" s="82"/>
      <c r="Z1027" s="84"/>
      <c r="AA1027" s="84"/>
      <c r="AB1027" s="84"/>
      <c r="AC1027" s="84"/>
      <c r="AD1027" s="84"/>
      <c r="AE1027" s="84"/>
      <c r="AF1027" s="84"/>
      <c r="AG1027" s="84"/>
      <c r="AH1027" s="31"/>
      <c r="AI1027" s="31"/>
      <c r="AJ1027" s="31"/>
      <c r="AK1027" s="31"/>
      <c r="AL1027" s="31"/>
      <c r="AM1027" s="84"/>
      <c r="AN1027" s="82"/>
      <c r="AO1027" s="71"/>
      <c r="AP1027" s="71"/>
      <c r="AQ1027" s="31"/>
      <c r="AR1027" s="31"/>
      <c r="AS1027" s="31"/>
      <c r="AT1027" s="31"/>
      <c r="AU1027" s="31"/>
      <c r="AV1027" s="31"/>
      <c r="AW1027" s="31"/>
      <c r="AX1027" s="31"/>
      <c r="AY1027" s="31"/>
      <c r="AZ1027" s="31"/>
      <c r="BA1027" s="33"/>
      <c r="BB1027" s="33"/>
      <c r="BC1027" s="31"/>
      <c r="BD1027" s="31"/>
      <c r="BE1027" s="31"/>
      <c r="BF1027" s="31"/>
      <c r="BG1027" s="31"/>
      <c r="BH1027" s="31"/>
      <c r="BI1027" s="31"/>
      <c r="BJ1027" s="31"/>
      <c r="BK1027" s="31"/>
      <c r="BL1027" s="31"/>
      <c r="BM1027" s="31"/>
      <c r="BN1027" s="31"/>
      <c r="BO1027" s="31"/>
      <c r="BP1027" s="31"/>
      <c r="BQ1027" s="31"/>
      <c r="BR1027" s="31"/>
      <c r="BS1027" s="31"/>
      <c r="BT1027" s="31"/>
    </row>
    <row r="1028">
      <c r="A1028" s="118"/>
      <c r="B1028" s="61"/>
      <c r="C1028" s="71"/>
      <c r="D1028" s="71"/>
      <c r="E1028" s="82"/>
      <c r="F1028" s="82"/>
      <c r="G1028" s="71"/>
      <c r="H1028" s="71"/>
      <c r="I1028" s="82"/>
      <c r="J1028" s="71"/>
      <c r="K1028" s="71"/>
      <c r="L1028" s="71"/>
      <c r="M1028" s="82"/>
      <c r="N1028" s="84"/>
      <c r="O1028" s="71"/>
      <c r="P1028" s="61"/>
      <c r="Q1028" s="61"/>
      <c r="R1028" s="61"/>
      <c r="S1028" s="61"/>
      <c r="T1028" s="119"/>
      <c r="U1028" s="61"/>
      <c r="V1028" s="84"/>
      <c r="W1028" s="84"/>
      <c r="X1028" s="84"/>
      <c r="Y1028" s="82"/>
      <c r="Z1028" s="84"/>
      <c r="AA1028" s="84"/>
      <c r="AB1028" s="84"/>
      <c r="AC1028" s="84"/>
      <c r="AD1028" s="84"/>
      <c r="AE1028" s="84"/>
      <c r="AF1028" s="84"/>
      <c r="AG1028" s="84"/>
      <c r="AH1028" s="31"/>
      <c r="AI1028" s="31"/>
      <c r="AJ1028" s="31"/>
      <c r="AK1028" s="31"/>
      <c r="AL1028" s="31"/>
      <c r="AM1028" s="84"/>
      <c r="AN1028" s="82"/>
      <c r="AO1028" s="71"/>
      <c r="AP1028" s="71"/>
      <c r="AQ1028" s="31"/>
      <c r="AR1028" s="31"/>
      <c r="AS1028" s="31"/>
      <c r="AT1028" s="31"/>
      <c r="AU1028" s="31"/>
      <c r="AV1028" s="31"/>
      <c r="AW1028" s="31"/>
      <c r="AX1028" s="31"/>
      <c r="AY1028" s="31"/>
      <c r="AZ1028" s="31"/>
      <c r="BA1028" s="33"/>
      <c r="BB1028" s="33"/>
      <c r="BC1028" s="31"/>
      <c r="BD1028" s="31"/>
      <c r="BE1028" s="31"/>
      <c r="BF1028" s="31"/>
      <c r="BG1028" s="31"/>
      <c r="BH1028" s="31"/>
      <c r="BI1028" s="31"/>
      <c r="BJ1028" s="31"/>
      <c r="BK1028" s="31"/>
      <c r="BL1028" s="31"/>
      <c r="BM1028" s="31"/>
      <c r="BN1028" s="31"/>
      <c r="BO1028" s="31"/>
      <c r="BP1028" s="31"/>
      <c r="BQ1028" s="31"/>
      <c r="BR1028" s="31"/>
      <c r="BS1028" s="31"/>
      <c r="BT1028" s="31"/>
    </row>
    <row r="1029">
      <c r="A1029" s="118"/>
      <c r="B1029" s="61"/>
      <c r="C1029" s="71"/>
      <c r="D1029" s="71"/>
      <c r="E1029" s="82"/>
      <c r="F1029" s="82"/>
      <c r="G1029" s="71"/>
      <c r="H1029" s="71"/>
      <c r="I1029" s="82"/>
      <c r="J1029" s="71"/>
      <c r="K1029" s="71"/>
      <c r="L1029" s="71"/>
      <c r="M1029" s="82"/>
      <c r="N1029" s="84"/>
      <c r="O1029" s="71"/>
      <c r="P1029" s="61"/>
      <c r="Q1029" s="61"/>
      <c r="R1029" s="61"/>
      <c r="S1029" s="61"/>
      <c r="T1029" s="119"/>
      <c r="U1029" s="61"/>
      <c r="V1029" s="84"/>
      <c r="W1029" s="84"/>
      <c r="X1029" s="84"/>
      <c r="Y1029" s="82"/>
      <c r="Z1029" s="84"/>
      <c r="AA1029" s="84"/>
      <c r="AB1029" s="84"/>
      <c r="AC1029" s="84"/>
      <c r="AD1029" s="84"/>
      <c r="AE1029" s="84"/>
      <c r="AF1029" s="84"/>
      <c r="AG1029" s="84"/>
      <c r="AH1029" s="31"/>
      <c r="AI1029" s="31"/>
      <c r="AJ1029" s="31"/>
      <c r="AK1029" s="31"/>
      <c r="AL1029" s="31"/>
      <c r="AM1029" s="84"/>
      <c r="AN1029" s="82"/>
      <c r="AO1029" s="71"/>
      <c r="AP1029" s="71"/>
      <c r="AQ1029" s="31"/>
      <c r="AR1029" s="31"/>
      <c r="AS1029" s="31"/>
      <c r="AT1029" s="31"/>
      <c r="AU1029" s="31"/>
      <c r="AV1029" s="31"/>
      <c r="AW1029" s="31"/>
      <c r="AX1029" s="31"/>
      <c r="AY1029" s="31"/>
      <c r="AZ1029" s="31"/>
      <c r="BA1029" s="33"/>
      <c r="BB1029" s="33"/>
      <c r="BC1029" s="31"/>
      <c r="BD1029" s="31"/>
      <c r="BE1029" s="31"/>
      <c r="BF1029" s="31"/>
      <c r="BG1029" s="31"/>
      <c r="BH1029" s="31"/>
      <c r="BI1029" s="31"/>
      <c r="BJ1029" s="31"/>
      <c r="BK1029" s="31"/>
      <c r="BL1029" s="31"/>
      <c r="BM1029" s="31"/>
      <c r="BN1029" s="31"/>
      <c r="BO1029" s="31"/>
      <c r="BP1029" s="31"/>
      <c r="BQ1029" s="31"/>
      <c r="BR1029" s="31"/>
      <c r="BS1029" s="31"/>
      <c r="BT1029" s="31"/>
    </row>
    <row r="1030">
      <c r="A1030" s="118"/>
      <c r="B1030" s="61"/>
      <c r="C1030" s="71"/>
      <c r="D1030" s="71"/>
      <c r="E1030" s="82"/>
      <c r="F1030" s="82"/>
      <c r="G1030" s="71"/>
      <c r="H1030" s="71"/>
      <c r="I1030" s="82"/>
      <c r="J1030" s="71"/>
      <c r="K1030" s="71"/>
      <c r="L1030" s="71"/>
      <c r="M1030" s="82"/>
      <c r="N1030" s="84"/>
      <c r="O1030" s="71"/>
      <c r="P1030" s="61"/>
      <c r="Q1030" s="61"/>
      <c r="R1030" s="61"/>
      <c r="S1030" s="61"/>
      <c r="T1030" s="119"/>
      <c r="U1030" s="61"/>
      <c r="V1030" s="84"/>
      <c r="W1030" s="84"/>
      <c r="X1030" s="84"/>
      <c r="Y1030" s="82"/>
      <c r="Z1030" s="84"/>
      <c r="AA1030" s="84"/>
      <c r="AB1030" s="84"/>
      <c r="AC1030" s="84"/>
      <c r="AD1030" s="84"/>
      <c r="AE1030" s="84"/>
      <c r="AF1030" s="84"/>
      <c r="AG1030" s="84"/>
      <c r="AH1030" s="31"/>
      <c r="AI1030" s="31"/>
      <c r="AJ1030" s="31"/>
      <c r="AK1030" s="31"/>
      <c r="AL1030" s="31"/>
      <c r="AM1030" s="84"/>
      <c r="AN1030" s="82"/>
      <c r="AO1030" s="71"/>
      <c r="AP1030" s="71"/>
      <c r="AQ1030" s="31"/>
      <c r="AR1030" s="31"/>
      <c r="AS1030" s="31"/>
      <c r="AT1030" s="31"/>
      <c r="AU1030" s="31"/>
      <c r="AV1030" s="31"/>
      <c r="AW1030" s="31"/>
      <c r="AX1030" s="31"/>
      <c r="AY1030" s="31"/>
      <c r="AZ1030" s="31"/>
      <c r="BA1030" s="33"/>
      <c r="BB1030" s="33"/>
      <c r="BC1030" s="31"/>
      <c r="BD1030" s="31"/>
      <c r="BE1030" s="31"/>
      <c r="BF1030" s="31"/>
      <c r="BG1030" s="31"/>
      <c r="BH1030" s="31"/>
      <c r="BI1030" s="31"/>
      <c r="BJ1030" s="31"/>
      <c r="BK1030" s="31"/>
      <c r="BL1030" s="31"/>
      <c r="BM1030" s="31"/>
      <c r="BN1030" s="31"/>
      <c r="BO1030" s="31"/>
      <c r="BP1030" s="31"/>
      <c r="BQ1030" s="31"/>
      <c r="BR1030" s="31"/>
      <c r="BS1030" s="31"/>
      <c r="BT1030" s="31"/>
    </row>
    <row r="1031">
      <c r="A1031" s="118"/>
      <c r="B1031" s="61"/>
      <c r="C1031" s="71"/>
      <c r="D1031" s="71"/>
      <c r="E1031" s="82"/>
      <c r="F1031" s="82"/>
      <c r="G1031" s="71"/>
      <c r="H1031" s="71"/>
      <c r="I1031" s="82"/>
      <c r="J1031" s="71"/>
      <c r="K1031" s="71"/>
      <c r="L1031" s="71"/>
      <c r="M1031" s="82"/>
      <c r="N1031" s="84"/>
      <c r="O1031" s="71"/>
      <c r="P1031" s="61"/>
      <c r="Q1031" s="61"/>
      <c r="R1031" s="61"/>
      <c r="S1031" s="61"/>
      <c r="T1031" s="119"/>
      <c r="U1031" s="61"/>
      <c r="V1031" s="84"/>
      <c r="W1031" s="84"/>
      <c r="X1031" s="84"/>
      <c r="Y1031" s="82"/>
      <c r="Z1031" s="84"/>
      <c r="AA1031" s="84"/>
      <c r="AB1031" s="84"/>
      <c r="AC1031" s="84"/>
      <c r="AD1031" s="84"/>
      <c r="AE1031" s="84"/>
      <c r="AF1031" s="84"/>
      <c r="AG1031" s="84"/>
      <c r="AH1031" s="31"/>
      <c r="AI1031" s="31"/>
      <c r="AJ1031" s="31"/>
      <c r="AK1031" s="31"/>
      <c r="AL1031" s="31"/>
      <c r="AM1031" s="84"/>
      <c r="AN1031" s="82"/>
      <c r="AO1031" s="71"/>
      <c r="AP1031" s="71"/>
      <c r="AQ1031" s="31"/>
      <c r="AR1031" s="31"/>
      <c r="AS1031" s="31"/>
      <c r="AT1031" s="31"/>
      <c r="AU1031" s="31"/>
      <c r="AV1031" s="31"/>
      <c r="AW1031" s="31"/>
      <c r="AX1031" s="31"/>
      <c r="AY1031" s="31"/>
      <c r="AZ1031" s="31"/>
      <c r="BA1031" s="33"/>
      <c r="BB1031" s="33"/>
      <c r="BC1031" s="31"/>
      <c r="BD1031" s="31"/>
      <c r="BE1031" s="31"/>
      <c r="BF1031" s="31"/>
      <c r="BG1031" s="31"/>
      <c r="BH1031" s="31"/>
      <c r="BI1031" s="31"/>
      <c r="BJ1031" s="31"/>
      <c r="BK1031" s="31"/>
      <c r="BL1031" s="31"/>
      <c r="BM1031" s="31"/>
      <c r="BN1031" s="31"/>
      <c r="BO1031" s="31"/>
      <c r="BP1031" s="31"/>
      <c r="BQ1031" s="31"/>
      <c r="BR1031" s="31"/>
      <c r="BS1031" s="31"/>
      <c r="BT1031" s="31"/>
    </row>
    <row r="1032">
      <c r="A1032" s="118"/>
      <c r="B1032" s="61"/>
      <c r="C1032" s="71"/>
      <c r="D1032" s="71"/>
      <c r="E1032" s="82"/>
      <c r="F1032" s="82"/>
      <c r="G1032" s="71"/>
      <c r="H1032" s="71"/>
      <c r="I1032" s="82"/>
      <c r="J1032" s="71"/>
      <c r="K1032" s="71"/>
      <c r="L1032" s="71"/>
      <c r="M1032" s="82"/>
      <c r="N1032" s="84"/>
      <c r="O1032" s="71"/>
      <c r="P1032" s="61"/>
      <c r="Q1032" s="61"/>
      <c r="R1032" s="61"/>
      <c r="S1032" s="61"/>
      <c r="T1032" s="119"/>
      <c r="U1032" s="61"/>
      <c r="V1032" s="84"/>
      <c r="W1032" s="84"/>
      <c r="X1032" s="84"/>
      <c r="Y1032" s="82"/>
      <c r="Z1032" s="84"/>
      <c r="AA1032" s="84"/>
      <c r="AB1032" s="84"/>
      <c r="AC1032" s="84"/>
      <c r="AD1032" s="84"/>
      <c r="AE1032" s="84"/>
      <c r="AF1032" s="84"/>
      <c r="AG1032" s="84"/>
      <c r="AH1032" s="31"/>
      <c r="AI1032" s="31"/>
      <c r="AJ1032" s="31"/>
      <c r="AK1032" s="31"/>
      <c r="AL1032" s="31"/>
      <c r="AM1032" s="84"/>
      <c r="AN1032" s="82"/>
      <c r="AO1032" s="71"/>
      <c r="AP1032" s="71"/>
      <c r="AQ1032" s="31"/>
      <c r="AR1032" s="31"/>
      <c r="AS1032" s="31"/>
      <c r="AT1032" s="31"/>
      <c r="AU1032" s="31"/>
      <c r="AV1032" s="31"/>
      <c r="AW1032" s="31"/>
      <c r="AX1032" s="31"/>
      <c r="AY1032" s="31"/>
      <c r="AZ1032" s="31"/>
      <c r="BA1032" s="33"/>
      <c r="BB1032" s="33"/>
      <c r="BC1032" s="31"/>
      <c r="BD1032" s="31"/>
      <c r="BE1032" s="31"/>
      <c r="BF1032" s="31"/>
      <c r="BG1032" s="31"/>
      <c r="BH1032" s="31"/>
      <c r="BI1032" s="31"/>
      <c r="BJ1032" s="31"/>
      <c r="BK1032" s="31"/>
      <c r="BL1032" s="31"/>
      <c r="BM1032" s="31"/>
      <c r="BN1032" s="31"/>
      <c r="BO1032" s="31"/>
      <c r="BP1032" s="31"/>
      <c r="BQ1032" s="31"/>
      <c r="BR1032" s="31"/>
      <c r="BS1032" s="31"/>
      <c r="BT1032" s="31"/>
    </row>
    <row r="1033">
      <c r="A1033" s="118"/>
      <c r="B1033" s="61"/>
      <c r="C1033" s="71"/>
      <c r="D1033" s="71"/>
      <c r="E1033" s="82"/>
      <c r="F1033" s="82"/>
      <c r="G1033" s="71"/>
      <c r="H1033" s="71"/>
      <c r="I1033" s="82"/>
      <c r="J1033" s="71"/>
      <c r="K1033" s="71"/>
      <c r="L1033" s="71"/>
      <c r="M1033" s="82"/>
      <c r="N1033" s="84"/>
      <c r="O1033" s="71"/>
      <c r="P1033" s="61"/>
      <c r="Q1033" s="61"/>
      <c r="R1033" s="61"/>
      <c r="S1033" s="61"/>
      <c r="T1033" s="119"/>
      <c r="U1033" s="61"/>
      <c r="V1033" s="84"/>
      <c r="W1033" s="84"/>
      <c r="X1033" s="84"/>
      <c r="Y1033" s="82"/>
      <c r="Z1033" s="84"/>
      <c r="AA1033" s="84"/>
      <c r="AB1033" s="84"/>
      <c r="AC1033" s="84"/>
      <c r="AD1033" s="84"/>
      <c r="AE1033" s="84"/>
      <c r="AF1033" s="84"/>
      <c r="AG1033" s="84"/>
      <c r="AH1033" s="31"/>
      <c r="AI1033" s="31"/>
      <c r="AJ1033" s="31"/>
      <c r="AK1033" s="31"/>
      <c r="AL1033" s="31"/>
      <c r="AM1033" s="84"/>
      <c r="AN1033" s="82"/>
      <c r="AO1033" s="71"/>
      <c r="AP1033" s="71"/>
      <c r="AQ1033" s="31"/>
      <c r="AR1033" s="31"/>
      <c r="AS1033" s="31"/>
      <c r="AT1033" s="31"/>
      <c r="AU1033" s="31"/>
      <c r="AV1033" s="31"/>
      <c r="AW1033" s="31"/>
      <c r="AX1033" s="31"/>
      <c r="AY1033" s="31"/>
      <c r="AZ1033" s="31"/>
      <c r="BA1033" s="33"/>
      <c r="BB1033" s="33"/>
      <c r="BC1033" s="31"/>
      <c r="BD1033" s="31"/>
      <c r="BE1033" s="31"/>
      <c r="BF1033" s="31"/>
      <c r="BG1033" s="31"/>
      <c r="BH1033" s="31"/>
      <c r="BI1033" s="31"/>
      <c r="BJ1033" s="31"/>
      <c r="BK1033" s="31"/>
      <c r="BL1033" s="31"/>
      <c r="BM1033" s="31"/>
      <c r="BN1033" s="31"/>
      <c r="BO1033" s="31"/>
      <c r="BP1033" s="31"/>
      <c r="BQ1033" s="31"/>
      <c r="BR1033" s="31"/>
      <c r="BS1033" s="31"/>
      <c r="BT1033" s="31"/>
    </row>
    <row r="1034">
      <c r="A1034" s="118"/>
      <c r="B1034" s="61"/>
      <c r="C1034" s="71"/>
      <c r="D1034" s="71"/>
      <c r="E1034" s="82"/>
      <c r="F1034" s="82"/>
      <c r="G1034" s="71"/>
      <c r="H1034" s="71"/>
      <c r="I1034" s="82"/>
      <c r="J1034" s="71"/>
      <c r="K1034" s="71"/>
      <c r="L1034" s="71"/>
      <c r="M1034" s="82"/>
      <c r="N1034" s="84"/>
      <c r="O1034" s="71"/>
      <c r="P1034" s="61"/>
      <c r="Q1034" s="61"/>
      <c r="R1034" s="61"/>
      <c r="S1034" s="61"/>
      <c r="T1034" s="119"/>
      <c r="U1034" s="61"/>
      <c r="V1034" s="84"/>
      <c r="W1034" s="84"/>
      <c r="X1034" s="84"/>
      <c r="Y1034" s="82"/>
      <c r="Z1034" s="84"/>
      <c r="AA1034" s="84"/>
      <c r="AB1034" s="84"/>
      <c r="AC1034" s="84"/>
      <c r="AD1034" s="84"/>
      <c r="AE1034" s="84"/>
      <c r="AF1034" s="84"/>
      <c r="AG1034" s="84"/>
      <c r="AH1034" s="31"/>
      <c r="AI1034" s="31"/>
      <c r="AJ1034" s="31"/>
      <c r="AK1034" s="31"/>
      <c r="AL1034" s="31"/>
      <c r="AM1034" s="84"/>
      <c r="AN1034" s="82"/>
      <c r="AO1034" s="71"/>
      <c r="AP1034" s="71"/>
      <c r="AQ1034" s="31"/>
      <c r="AR1034" s="31"/>
      <c r="AS1034" s="31"/>
      <c r="AT1034" s="31"/>
      <c r="AU1034" s="31"/>
      <c r="AV1034" s="31"/>
      <c r="AW1034" s="31"/>
      <c r="AX1034" s="31"/>
      <c r="AY1034" s="31"/>
      <c r="AZ1034" s="31"/>
      <c r="BA1034" s="33"/>
      <c r="BB1034" s="33"/>
      <c r="BC1034" s="31"/>
      <c r="BD1034" s="31"/>
      <c r="BE1034" s="31"/>
      <c r="BF1034" s="31"/>
      <c r="BG1034" s="31"/>
      <c r="BH1034" s="31"/>
      <c r="BI1034" s="31"/>
      <c r="BJ1034" s="31"/>
      <c r="BK1034" s="31"/>
      <c r="BL1034" s="31"/>
      <c r="BM1034" s="31"/>
      <c r="BN1034" s="31"/>
      <c r="BO1034" s="31"/>
      <c r="BP1034" s="31"/>
      <c r="BQ1034" s="31"/>
      <c r="BR1034" s="31"/>
      <c r="BS1034" s="31"/>
      <c r="BT1034" s="31"/>
    </row>
    <row r="1035">
      <c r="A1035" s="118"/>
      <c r="B1035" s="61"/>
      <c r="C1035" s="71"/>
      <c r="D1035" s="71"/>
      <c r="E1035" s="82"/>
      <c r="F1035" s="82"/>
      <c r="G1035" s="71"/>
      <c r="H1035" s="71"/>
      <c r="I1035" s="82"/>
      <c r="J1035" s="71"/>
      <c r="K1035" s="71"/>
      <c r="L1035" s="71"/>
      <c r="M1035" s="82"/>
      <c r="N1035" s="84"/>
      <c r="O1035" s="71"/>
      <c r="P1035" s="61"/>
      <c r="Q1035" s="61"/>
      <c r="R1035" s="61"/>
      <c r="S1035" s="61"/>
      <c r="T1035" s="119"/>
      <c r="U1035" s="61"/>
      <c r="V1035" s="84"/>
      <c r="W1035" s="84"/>
      <c r="X1035" s="84"/>
      <c r="Y1035" s="82"/>
      <c r="Z1035" s="84"/>
      <c r="AA1035" s="84"/>
      <c r="AB1035" s="84"/>
      <c r="AC1035" s="84"/>
      <c r="AD1035" s="84"/>
      <c r="AE1035" s="84"/>
      <c r="AF1035" s="84"/>
      <c r="AG1035" s="84"/>
      <c r="AH1035" s="31"/>
      <c r="AI1035" s="31"/>
      <c r="AJ1035" s="31"/>
      <c r="AK1035" s="31"/>
      <c r="AL1035" s="31"/>
      <c r="AM1035" s="84"/>
      <c r="AN1035" s="82"/>
      <c r="AO1035" s="71"/>
      <c r="AP1035" s="71"/>
      <c r="AQ1035" s="31"/>
      <c r="AR1035" s="31"/>
      <c r="AS1035" s="31"/>
      <c r="AT1035" s="31"/>
      <c r="AU1035" s="31"/>
      <c r="AV1035" s="31"/>
      <c r="AW1035" s="31"/>
      <c r="AX1035" s="31"/>
      <c r="AY1035" s="31"/>
      <c r="AZ1035" s="31"/>
      <c r="BA1035" s="33"/>
      <c r="BB1035" s="33"/>
      <c r="BC1035" s="31"/>
      <c r="BD1035" s="31"/>
      <c r="BE1035" s="31"/>
      <c r="BF1035" s="31"/>
      <c r="BG1035" s="31"/>
      <c r="BH1035" s="31"/>
      <c r="BI1035" s="31"/>
      <c r="BJ1035" s="31"/>
      <c r="BK1035" s="31"/>
      <c r="BL1035" s="31"/>
      <c r="BM1035" s="31"/>
      <c r="BN1035" s="31"/>
      <c r="BO1035" s="31"/>
      <c r="BP1035" s="31"/>
      <c r="BQ1035" s="31"/>
      <c r="BR1035" s="31"/>
      <c r="BS1035" s="31"/>
      <c r="BT1035" s="31"/>
    </row>
    <row r="1036">
      <c r="A1036" s="118"/>
      <c r="B1036" s="61"/>
      <c r="C1036" s="71"/>
      <c r="D1036" s="71"/>
      <c r="E1036" s="82"/>
      <c r="F1036" s="82"/>
      <c r="G1036" s="71"/>
      <c r="H1036" s="71"/>
      <c r="I1036" s="82"/>
      <c r="J1036" s="71"/>
      <c r="K1036" s="71"/>
      <c r="L1036" s="71"/>
      <c r="M1036" s="82"/>
      <c r="N1036" s="84"/>
      <c r="O1036" s="71"/>
      <c r="P1036" s="61"/>
      <c r="Q1036" s="61"/>
      <c r="R1036" s="61"/>
      <c r="S1036" s="61"/>
      <c r="T1036" s="119"/>
      <c r="U1036" s="61"/>
      <c r="V1036" s="84"/>
      <c r="W1036" s="84"/>
      <c r="X1036" s="84"/>
      <c r="Y1036" s="82"/>
      <c r="Z1036" s="84"/>
      <c r="AA1036" s="84"/>
      <c r="AB1036" s="84"/>
      <c r="AC1036" s="84"/>
      <c r="AD1036" s="84"/>
      <c r="AE1036" s="84"/>
      <c r="AF1036" s="84"/>
      <c r="AG1036" s="84"/>
      <c r="AH1036" s="31"/>
      <c r="AI1036" s="31"/>
      <c r="AJ1036" s="31"/>
      <c r="AK1036" s="31"/>
      <c r="AL1036" s="31"/>
      <c r="AM1036" s="84"/>
      <c r="AN1036" s="82"/>
      <c r="AO1036" s="71"/>
      <c r="AP1036" s="71"/>
      <c r="AQ1036" s="31"/>
      <c r="AR1036" s="31"/>
      <c r="AS1036" s="31"/>
      <c r="AT1036" s="31"/>
      <c r="AU1036" s="31"/>
      <c r="AV1036" s="31"/>
      <c r="AW1036" s="31"/>
      <c r="AX1036" s="31"/>
      <c r="AY1036" s="31"/>
      <c r="AZ1036" s="31"/>
      <c r="BA1036" s="33"/>
      <c r="BB1036" s="33"/>
      <c r="BC1036" s="31"/>
      <c r="BD1036" s="31"/>
      <c r="BE1036" s="31"/>
      <c r="BF1036" s="31"/>
      <c r="BG1036" s="31"/>
      <c r="BH1036" s="31"/>
      <c r="BI1036" s="31"/>
      <c r="BJ1036" s="31"/>
      <c r="BK1036" s="31"/>
      <c r="BL1036" s="31"/>
      <c r="BM1036" s="31"/>
      <c r="BN1036" s="31"/>
      <c r="BO1036" s="31"/>
      <c r="BP1036" s="31"/>
      <c r="BQ1036" s="31"/>
      <c r="BR1036" s="31"/>
      <c r="BS1036" s="31"/>
      <c r="BT1036" s="31"/>
    </row>
    <row r="1037">
      <c r="A1037" s="118"/>
      <c r="B1037" s="61"/>
      <c r="C1037" s="71"/>
      <c r="D1037" s="71"/>
      <c r="E1037" s="82"/>
      <c r="F1037" s="82"/>
      <c r="G1037" s="71"/>
      <c r="H1037" s="71"/>
      <c r="I1037" s="82"/>
      <c r="J1037" s="71"/>
      <c r="K1037" s="71"/>
      <c r="L1037" s="71"/>
      <c r="M1037" s="82"/>
      <c r="N1037" s="84"/>
      <c r="O1037" s="71"/>
      <c r="P1037" s="61"/>
      <c r="Q1037" s="61"/>
      <c r="R1037" s="61"/>
      <c r="S1037" s="61"/>
      <c r="T1037" s="119"/>
      <c r="U1037" s="61"/>
      <c r="V1037" s="84"/>
      <c r="W1037" s="84"/>
      <c r="X1037" s="84"/>
      <c r="Y1037" s="82"/>
      <c r="Z1037" s="84"/>
      <c r="AA1037" s="84"/>
      <c r="AB1037" s="84"/>
      <c r="AC1037" s="84"/>
      <c r="AD1037" s="84"/>
      <c r="AE1037" s="84"/>
      <c r="AF1037" s="84"/>
      <c r="AG1037" s="84"/>
      <c r="AH1037" s="31"/>
      <c r="AI1037" s="31"/>
      <c r="AJ1037" s="31"/>
      <c r="AK1037" s="31"/>
      <c r="AL1037" s="31"/>
      <c r="AM1037" s="84"/>
      <c r="AN1037" s="82"/>
      <c r="AO1037" s="71"/>
      <c r="AP1037" s="71"/>
      <c r="AQ1037" s="31"/>
      <c r="AR1037" s="31"/>
      <c r="AS1037" s="31"/>
      <c r="AT1037" s="31"/>
      <c r="AU1037" s="31"/>
      <c r="AV1037" s="31"/>
      <c r="AW1037" s="31"/>
      <c r="AX1037" s="31"/>
      <c r="AY1037" s="31"/>
      <c r="AZ1037" s="31"/>
      <c r="BA1037" s="33"/>
      <c r="BB1037" s="33"/>
      <c r="BC1037" s="31"/>
      <c r="BD1037" s="31"/>
      <c r="BE1037" s="31"/>
      <c r="BF1037" s="31"/>
      <c r="BG1037" s="31"/>
      <c r="BH1037" s="31"/>
      <c r="BI1037" s="31"/>
      <c r="BJ1037" s="31"/>
      <c r="BK1037" s="31"/>
      <c r="BL1037" s="31"/>
      <c r="BM1037" s="31"/>
      <c r="BN1037" s="31"/>
      <c r="BO1037" s="31"/>
      <c r="BP1037" s="31"/>
      <c r="BQ1037" s="31"/>
      <c r="BR1037" s="31"/>
      <c r="BS1037" s="31"/>
      <c r="BT1037" s="31"/>
    </row>
    <row r="1038">
      <c r="A1038" s="118"/>
      <c r="B1038" s="61"/>
      <c r="C1038" s="71"/>
      <c r="D1038" s="71"/>
      <c r="E1038" s="82"/>
      <c r="F1038" s="82"/>
      <c r="G1038" s="71"/>
      <c r="H1038" s="71"/>
      <c r="I1038" s="82"/>
      <c r="J1038" s="71"/>
      <c r="K1038" s="71"/>
      <c r="L1038" s="71"/>
      <c r="M1038" s="82"/>
      <c r="N1038" s="84"/>
      <c r="O1038" s="71"/>
      <c r="P1038" s="61"/>
      <c r="Q1038" s="61"/>
      <c r="R1038" s="61"/>
      <c r="S1038" s="61"/>
      <c r="T1038" s="119"/>
      <c r="U1038" s="61"/>
      <c r="V1038" s="84"/>
      <c r="W1038" s="84"/>
      <c r="X1038" s="84"/>
      <c r="Y1038" s="82"/>
      <c r="Z1038" s="84"/>
      <c r="AA1038" s="84"/>
      <c r="AB1038" s="84"/>
      <c r="AC1038" s="84"/>
      <c r="AD1038" s="84"/>
      <c r="AE1038" s="84"/>
      <c r="AF1038" s="84"/>
      <c r="AG1038" s="84"/>
      <c r="AH1038" s="31"/>
      <c r="AI1038" s="31"/>
      <c r="AJ1038" s="31"/>
      <c r="AK1038" s="31"/>
      <c r="AL1038" s="31"/>
      <c r="AM1038" s="84"/>
      <c r="AN1038" s="82"/>
      <c r="AO1038" s="71"/>
      <c r="AP1038" s="71"/>
      <c r="AQ1038" s="31"/>
      <c r="AR1038" s="31"/>
      <c r="AS1038" s="31"/>
      <c r="AT1038" s="31"/>
      <c r="AU1038" s="31"/>
      <c r="AV1038" s="31"/>
      <c r="AW1038" s="31"/>
      <c r="AX1038" s="31"/>
      <c r="AY1038" s="31"/>
      <c r="AZ1038" s="31"/>
      <c r="BA1038" s="33"/>
      <c r="BB1038" s="33"/>
      <c r="BC1038" s="31"/>
      <c r="BD1038" s="31"/>
      <c r="BE1038" s="31"/>
      <c r="BF1038" s="31"/>
      <c r="BG1038" s="31"/>
      <c r="BH1038" s="31"/>
      <c r="BI1038" s="31"/>
      <c r="BJ1038" s="31"/>
      <c r="BK1038" s="31"/>
      <c r="BL1038" s="31"/>
      <c r="BM1038" s="31"/>
      <c r="BN1038" s="31"/>
      <c r="BO1038" s="31"/>
      <c r="BP1038" s="31"/>
      <c r="BQ1038" s="31"/>
      <c r="BR1038" s="31"/>
      <c r="BS1038" s="31"/>
      <c r="BT1038" s="31"/>
    </row>
    <row r="1039">
      <c r="A1039" s="118"/>
      <c r="B1039" s="61"/>
      <c r="C1039" s="71"/>
      <c r="D1039" s="71"/>
      <c r="E1039" s="82"/>
      <c r="F1039" s="82"/>
      <c r="G1039" s="71"/>
      <c r="H1039" s="71"/>
      <c r="I1039" s="82"/>
      <c r="J1039" s="71"/>
      <c r="K1039" s="71"/>
      <c r="L1039" s="71"/>
      <c r="M1039" s="82"/>
      <c r="N1039" s="84"/>
      <c r="O1039" s="71"/>
      <c r="P1039" s="61"/>
      <c r="Q1039" s="61"/>
      <c r="R1039" s="61"/>
      <c r="S1039" s="61"/>
      <c r="T1039" s="119"/>
      <c r="U1039" s="61"/>
      <c r="V1039" s="84"/>
      <c r="W1039" s="84"/>
      <c r="X1039" s="84"/>
      <c r="Y1039" s="82"/>
      <c r="Z1039" s="84"/>
      <c r="AA1039" s="84"/>
      <c r="AB1039" s="84"/>
      <c r="AC1039" s="84"/>
      <c r="AD1039" s="84"/>
      <c r="AE1039" s="84"/>
      <c r="AF1039" s="84"/>
      <c r="AG1039" s="84"/>
      <c r="AH1039" s="31"/>
      <c r="AI1039" s="31"/>
      <c r="AJ1039" s="31"/>
      <c r="AK1039" s="31"/>
      <c r="AL1039" s="31"/>
      <c r="AM1039" s="84"/>
      <c r="AN1039" s="82"/>
      <c r="AO1039" s="71"/>
      <c r="AP1039" s="71"/>
      <c r="AQ1039" s="31"/>
      <c r="AR1039" s="31"/>
      <c r="AS1039" s="31"/>
      <c r="AT1039" s="31"/>
      <c r="AU1039" s="31"/>
      <c r="AV1039" s="31"/>
      <c r="AW1039" s="31"/>
      <c r="AX1039" s="31"/>
      <c r="AY1039" s="31"/>
      <c r="AZ1039" s="31"/>
      <c r="BA1039" s="33"/>
      <c r="BB1039" s="33"/>
      <c r="BC1039" s="31"/>
      <c r="BD1039" s="31"/>
      <c r="BE1039" s="31"/>
      <c r="BF1039" s="31"/>
      <c r="BG1039" s="31"/>
      <c r="BH1039" s="31"/>
      <c r="BI1039" s="31"/>
      <c r="BJ1039" s="31"/>
      <c r="BK1039" s="31"/>
      <c r="BL1039" s="31"/>
      <c r="BM1039" s="31"/>
      <c r="BN1039" s="31"/>
      <c r="BO1039" s="31"/>
      <c r="BP1039" s="31"/>
      <c r="BQ1039" s="31"/>
      <c r="BR1039" s="31"/>
      <c r="BS1039" s="31"/>
      <c r="BT1039" s="31"/>
    </row>
    <row r="1040">
      <c r="A1040" s="118"/>
      <c r="B1040" s="61"/>
      <c r="C1040" s="71"/>
      <c r="D1040" s="71"/>
      <c r="E1040" s="82"/>
      <c r="F1040" s="82"/>
      <c r="G1040" s="71"/>
      <c r="H1040" s="71"/>
      <c r="I1040" s="82"/>
      <c r="J1040" s="71"/>
      <c r="K1040" s="71"/>
      <c r="L1040" s="71"/>
      <c r="M1040" s="82"/>
      <c r="N1040" s="84"/>
      <c r="O1040" s="71"/>
      <c r="P1040" s="61"/>
      <c r="Q1040" s="61"/>
      <c r="R1040" s="61"/>
      <c r="S1040" s="61"/>
      <c r="T1040" s="119"/>
      <c r="U1040" s="61"/>
      <c r="V1040" s="84"/>
      <c r="W1040" s="84"/>
      <c r="X1040" s="84"/>
      <c r="Y1040" s="82"/>
      <c r="Z1040" s="84"/>
      <c r="AA1040" s="84"/>
      <c r="AB1040" s="84"/>
      <c r="AC1040" s="84"/>
      <c r="AD1040" s="84"/>
      <c r="AE1040" s="84"/>
      <c r="AF1040" s="84"/>
      <c r="AG1040" s="84"/>
      <c r="AH1040" s="31"/>
      <c r="AI1040" s="31"/>
      <c r="AJ1040" s="31"/>
      <c r="AK1040" s="31"/>
      <c r="AL1040" s="31"/>
      <c r="AM1040" s="84"/>
      <c r="AN1040" s="82"/>
      <c r="AO1040" s="71"/>
      <c r="AP1040" s="71"/>
      <c r="AQ1040" s="31"/>
      <c r="AR1040" s="31"/>
      <c r="AS1040" s="31"/>
      <c r="AT1040" s="31"/>
      <c r="AU1040" s="31"/>
      <c r="AV1040" s="31"/>
      <c r="AW1040" s="31"/>
      <c r="AX1040" s="31"/>
      <c r="AY1040" s="31"/>
      <c r="AZ1040" s="31"/>
      <c r="BA1040" s="33"/>
      <c r="BB1040" s="33"/>
      <c r="BC1040" s="31"/>
      <c r="BD1040" s="31"/>
      <c r="BE1040" s="31"/>
      <c r="BF1040" s="31"/>
      <c r="BG1040" s="31"/>
      <c r="BH1040" s="31"/>
      <c r="BI1040" s="31"/>
      <c r="BJ1040" s="31"/>
      <c r="BK1040" s="31"/>
      <c r="BL1040" s="31"/>
      <c r="BM1040" s="31"/>
      <c r="BN1040" s="31"/>
      <c r="BO1040" s="31"/>
      <c r="BP1040" s="31"/>
      <c r="BQ1040" s="31"/>
      <c r="BR1040" s="31"/>
      <c r="BS1040" s="31"/>
      <c r="BT1040" s="31"/>
    </row>
    <row r="1041">
      <c r="A1041" s="118"/>
      <c r="B1041" s="61"/>
      <c r="C1041" s="71"/>
      <c r="D1041" s="71"/>
      <c r="E1041" s="82"/>
      <c r="F1041" s="82"/>
      <c r="G1041" s="71"/>
      <c r="H1041" s="71"/>
      <c r="I1041" s="82"/>
      <c r="J1041" s="71"/>
      <c r="K1041" s="71"/>
      <c r="L1041" s="71"/>
      <c r="M1041" s="82"/>
      <c r="N1041" s="84"/>
      <c r="O1041" s="71"/>
      <c r="P1041" s="61"/>
      <c r="Q1041" s="61"/>
      <c r="R1041" s="61"/>
      <c r="S1041" s="61"/>
      <c r="T1041" s="119"/>
      <c r="U1041" s="61"/>
      <c r="V1041" s="84"/>
      <c r="W1041" s="84"/>
      <c r="X1041" s="84"/>
      <c r="Y1041" s="82"/>
      <c r="Z1041" s="84"/>
      <c r="AA1041" s="84"/>
      <c r="AB1041" s="84"/>
      <c r="AC1041" s="84"/>
      <c r="AD1041" s="84"/>
      <c r="AE1041" s="84"/>
      <c r="AF1041" s="84"/>
      <c r="AG1041" s="84"/>
      <c r="AH1041" s="31"/>
      <c r="AI1041" s="31"/>
      <c r="AJ1041" s="31"/>
      <c r="AK1041" s="31"/>
      <c r="AL1041" s="31"/>
      <c r="AM1041" s="84"/>
      <c r="AN1041" s="82"/>
      <c r="AO1041" s="71"/>
      <c r="AP1041" s="71"/>
      <c r="AQ1041" s="31"/>
      <c r="AR1041" s="31"/>
      <c r="AS1041" s="31"/>
      <c r="AT1041" s="31"/>
      <c r="AU1041" s="31"/>
      <c r="AV1041" s="31"/>
      <c r="AW1041" s="31"/>
      <c r="AX1041" s="31"/>
      <c r="AY1041" s="31"/>
      <c r="AZ1041" s="31"/>
      <c r="BA1041" s="33"/>
      <c r="BB1041" s="33"/>
      <c r="BC1041" s="31"/>
      <c r="BD1041" s="31"/>
      <c r="BE1041" s="31"/>
      <c r="BF1041" s="31"/>
      <c r="BG1041" s="31"/>
      <c r="BH1041" s="31"/>
      <c r="BI1041" s="31"/>
      <c r="BJ1041" s="31"/>
      <c r="BK1041" s="31"/>
      <c r="BL1041" s="31"/>
      <c r="BM1041" s="31"/>
      <c r="BN1041" s="31"/>
      <c r="BO1041" s="31"/>
      <c r="BP1041" s="31"/>
      <c r="BQ1041" s="31"/>
      <c r="BR1041" s="31"/>
      <c r="BS1041" s="31"/>
      <c r="BT1041" s="31"/>
    </row>
    <row r="1042">
      <c r="A1042" s="118"/>
      <c r="B1042" s="61"/>
      <c r="C1042" s="71"/>
      <c r="D1042" s="71"/>
      <c r="E1042" s="82"/>
      <c r="F1042" s="82"/>
      <c r="G1042" s="71"/>
      <c r="H1042" s="71"/>
      <c r="I1042" s="82"/>
      <c r="J1042" s="71"/>
      <c r="K1042" s="71"/>
      <c r="L1042" s="71"/>
      <c r="M1042" s="82"/>
      <c r="N1042" s="84"/>
      <c r="O1042" s="71"/>
      <c r="P1042" s="61"/>
      <c r="Q1042" s="61"/>
      <c r="R1042" s="61"/>
      <c r="S1042" s="61"/>
      <c r="T1042" s="119"/>
      <c r="U1042" s="61"/>
      <c r="V1042" s="84"/>
      <c r="W1042" s="84"/>
      <c r="X1042" s="84"/>
      <c r="Y1042" s="82"/>
      <c r="Z1042" s="84"/>
      <c r="AA1042" s="84"/>
      <c r="AB1042" s="84"/>
      <c r="AC1042" s="84"/>
      <c r="AD1042" s="84"/>
      <c r="AE1042" s="84"/>
      <c r="AF1042" s="84"/>
      <c r="AG1042" s="84"/>
      <c r="AH1042" s="31"/>
      <c r="AI1042" s="31"/>
      <c r="AJ1042" s="31"/>
      <c r="AK1042" s="31"/>
      <c r="AL1042" s="31"/>
      <c r="AM1042" s="84"/>
      <c r="AN1042" s="82"/>
      <c r="AO1042" s="71"/>
      <c r="AP1042" s="71"/>
      <c r="AQ1042" s="31"/>
      <c r="AR1042" s="31"/>
      <c r="AS1042" s="31"/>
      <c r="AT1042" s="31"/>
      <c r="AU1042" s="31"/>
      <c r="AV1042" s="31"/>
      <c r="AW1042" s="31"/>
      <c r="AX1042" s="31"/>
      <c r="AY1042" s="31"/>
      <c r="AZ1042" s="31"/>
      <c r="BA1042" s="33"/>
      <c r="BB1042" s="33"/>
      <c r="BC1042" s="31"/>
      <c r="BD1042" s="31"/>
      <c r="BE1042" s="31"/>
      <c r="BF1042" s="31"/>
      <c r="BG1042" s="31"/>
      <c r="BH1042" s="31"/>
      <c r="BI1042" s="31"/>
      <c r="BJ1042" s="31"/>
      <c r="BK1042" s="31"/>
      <c r="BL1042" s="31"/>
      <c r="BM1042" s="31"/>
      <c r="BN1042" s="31"/>
      <c r="BO1042" s="31"/>
      <c r="BP1042" s="31"/>
      <c r="BQ1042" s="31"/>
      <c r="BR1042" s="31"/>
      <c r="BS1042" s="31"/>
      <c r="BT1042" s="31"/>
    </row>
    <row r="1043">
      <c r="A1043" s="118"/>
      <c r="B1043" s="61"/>
      <c r="C1043" s="71"/>
      <c r="D1043" s="71"/>
      <c r="E1043" s="82"/>
      <c r="F1043" s="82"/>
      <c r="G1043" s="71"/>
      <c r="H1043" s="71"/>
      <c r="I1043" s="82"/>
      <c r="J1043" s="71"/>
      <c r="K1043" s="71"/>
      <c r="L1043" s="71"/>
      <c r="M1043" s="82"/>
      <c r="N1043" s="84"/>
      <c r="O1043" s="71"/>
      <c r="P1043" s="61"/>
      <c r="Q1043" s="61"/>
      <c r="R1043" s="61"/>
      <c r="S1043" s="61"/>
      <c r="T1043" s="119"/>
      <c r="U1043" s="61"/>
      <c r="V1043" s="84"/>
      <c r="W1043" s="84"/>
      <c r="X1043" s="84"/>
      <c r="Y1043" s="82"/>
      <c r="Z1043" s="84"/>
      <c r="AA1043" s="84"/>
      <c r="AB1043" s="84"/>
      <c r="AC1043" s="84"/>
      <c r="AD1043" s="84"/>
      <c r="AE1043" s="84"/>
      <c r="AF1043" s="84"/>
      <c r="AG1043" s="84"/>
      <c r="AH1043" s="31"/>
      <c r="AI1043" s="31"/>
      <c r="AJ1043" s="31"/>
      <c r="AK1043" s="31"/>
      <c r="AL1043" s="31"/>
      <c r="AM1043" s="84"/>
      <c r="AN1043" s="82"/>
      <c r="AO1043" s="71"/>
      <c r="AP1043" s="71"/>
      <c r="AQ1043" s="31"/>
      <c r="AR1043" s="31"/>
      <c r="AS1043" s="31"/>
      <c r="AT1043" s="31"/>
      <c r="AU1043" s="31"/>
      <c r="AV1043" s="31"/>
      <c r="AW1043" s="31"/>
      <c r="AX1043" s="31"/>
      <c r="AY1043" s="31"/>
      <c r="AZ1043" s="31"/>
      <c r="BA1043" s="33"/>
      <c r="BB1043" s="33"/>
      <c r="BC1043" s="31"/>
      <c r="BD1043" s="31"/>
      <c r="BE1043" s="31"/>
      <c r="BF1043" s="31"/>
      <c r="BG1043" s="31"/>
      <c r="BH1043" s="31"/>
      <c r="BI1043" s="31"/>
      <c r="BJ1043" s="31"/>
      <c r="BK1043" s="31"/>
      <c r="BL1043" s="31"/>
      <c r="BM1043" s="31"/>
      <c r="BN1043" s="31"/>
      <c r="BO1043" s="31"/>
      <c r="BP1043" s="31"/>
      <c r="BQ1043" s="31"/>
      <c r="BR1043" s="31"/>
      <c r="BS1043" s="31"/>
      <c r="BT1043" s="31"/>
    </row>
    <row r="1044">
      <c r="A1044" s="118"/>
      <c r="B1044" s="61"/>
      <c r="C1044" s="71"/>
      <c r="D1044" s="71"/>
      <c r="E1044" s="82"/>
      <c r="F1044" s="82"/>
      <c r="G1044" s="71"/>
      <c r="H1044" s="71"/>
      <c r="I1044" s="82"/>
      <c r="J1044" s="71"/>
      <c r="K1044" s="71"/>
      <c r="L1044" s="71"/>
      <c r="M1044" s="82"/>
      <c r="N1044" s="84"/>
      <c r="O1044" s="71"/>
      <c r="P1044" s="61"/>
      <c r="Q1044" s="61"/>
      <c r="R1044" s="61"/>
      <c r="S1044" s="61"/>
      <c r="T1044" s="119"/>
      <c r="U1044" s="61"/>
      <c r="V1044" s="84"/>
      <c r="W1044" s="84"/>
      <c r="X1044" s="84"/>
      <c r="Y1044" s="82"/>
      <c r="Z1044" s="84"/>
      <c r="AA1044" s="84"/>
      <c r="AB1044" s="84"/>
      <c r="AC1044" s="84"/>
      <c r="AD1044" s="84"/>
      <c r="AE1044" s="84"/>
      <c r="AF1044" s="84"/>
      <c r="AG1044" s="84"/>
      <c r="AH1044" s="31"/>
      <c r="AI1044" s="31"/>
      <c r="AJ1044" s="31"/>
      <c r="AK1044" s="31"/>
      <c r="AL1044" s="31"/>
      <c r="AM1044" s="84"/>
      <c r="AN1044" s="82"/>
      <c r="AO1044" s="71"/>
      <c r="AP1044" s="71"/>
      <c r="AQ1044" s="31"/>
      <c r="AR1044" s="31"/>
      <c r="AS1044" s="31"/>
      <c r="AT1044" s="31"/>
      <c r="AU1044" s="31"/>
      <c r="AV1044" s="31"/>
      <c r="AW1044" s="31"/>
      <c r="AX1044" s="31"/>
      <c r="AY1044" s="31"/>
      <c r="AZ1044" s="31"/>
      <c r="BA1044" s="33"/>
      <c r="BB1044" s="33"/>
      <c r="BC1044" s="31"/>
      <c r="BD1044" s="31"/>
      <c r="BE1044" s="31"/>
      <c r="BF1044" s="31"/>
      <c r="BG1044" s="31"/>
      <c r="BH1044" s="31"/>
      <c r="BI1044" s="31"/>
      <c r="BJ1044" s="31"/>
      <c r="BK1044" s="31"/>
      <c r="BL1044" s="31"/>
      <c r="BM1044" s="31"/>
      <c r="BN1044" s="31"/>
      <c r="BO1044" s="31"/>
      <c r="BP1044" s="31"/>
      <c r="BQ1044" s="31"/>
      <c r="BR1044" s="31"/>
      <c r="BS1044" s="31"/>
      <c r="BT1044" s="31"/>
    </row>
    <row r="1045">
      <c r="A1045" s="118"/>
      <c r="B1045" s="61"/>
      <c r="C1045" s="71"/>
      <c r="D1045" s="71"/>
      <c r="E1045" s="82"/>
      <c r="F1045" s="82"/>
      <c r="G1045" s="71"/>
      <c r="H1045" s="71"/>
      <c r="I1045" s="82"/>
      <c r="J1045" s="71"/>
      <c r="K1045" s="71"/>
      <c r="L1045" s="71"/>
      <c r="M1045" s="82"/>
      <c r="N1045" s="84"/>
      <c r="O1045" s="71"/>
      <c r="P1045" s="61"/>
      <c r="Q1045" s="61"/>
      <c r="R1045" s="61"/>
      <c r="S1045" s="61"/>
      <c r="T1045" s="119"/>
      <c r="U1045" s="61"/>
      <c r="V1045" s="84"/>
      <c r="W1045" s="84"/>
      <c r="X1045" s="84"/>
      <c r="Y1045" s="82"/>
      <c r="Z1045" s="84"/>
      <c r="AA1045" s="84"/>
      <c r="AB1045" s="84"/>
      <c r="AC1045" s="84"/>
      <c r="AD1045" s="84"/>
      <c r="AE1045" s="84"/>
      <c r="AF1045" s="84"/>
      <c r="AG1045" s="84"/>
      <c r="AH1045" s="31"/>
      <c r="AI1045" s="31"/>
      <c r="AJ1045" s="31"/>
      <c r="AK1045" s="31"/>
      <c r="AL1045" s="31"/>
      <c r="AM1045" s="84"/>
      <c r="AN1045" s="82"/>
      <c r="AO1045" s="71"/>
      <c r="AP1045" s="71"/>
      <c r="AQ1045" s="31"/>
      <c r="AR1045" s="31"/>
      <c r="AS1045" s="31"/>
      <c r="AT1045" s="31"/>
      <c r="AU1045" s="31"/>
      <c r="AV1045" s="31"/>
      <c r="AW1045" s="31"/>
      <c r="AX1045" s="31"/>
      <c r="AY1045" s="31"/>
      <c r="AZ1045" s="31"/>
      <c r="BA1045" s="33"/>
      <c r="BB1045" s="33"/>
      <c r="BC1045" s="31"/>
      <c r="BD1045" s="31"/>
      <c r="BE1045" s="31"/>
      <c r="BF1045" s="31"/>
      <c r="BG1045" s="31"/>
      <c r="BH1045" s="31"/>
      <c r="BI1045" s="31"/>
      <c r="BJ1045" s="31"/>
      <c r="BK1045" s="31"/>
      <c r="BL1045" s="31"/>
      <c r="BM1045" s="31"/>
      <c r="BN1045" s="31"/>
      <c r="BO1045" s="31"/>
      <c r="BP1045" s="31"/>
      <c r="BQ1045" s="31"/>
      <c r="BR1045" s="31"/>
      <c r="BS1045" s="31"/>
      <c r="BT1045" s="31"/>
    </row>
    <row r="1046">
      <c r="A1046" s="118"/>
      <c r="B1046" s="61"/>
      <c r="C1046" s="71"/>
      <c r="D1046" s="71"/>
      <c r="E1046" s="82"/>
      <c r="F1046" s="82"/>
      <c r="G1046" s="71"/>
      <c r="H1046" s="71"/>
      <c r="I1046" s="82"/>
      <c r="J1046" s="71"/>
      <c r="K1046" s="71"/>
      <c r="L1046" s="71"/>
      <c r="M1046" s="82"/>
      <c r="N1046" s="84"/>
      <c r="O1046" s="71"/>
      <c r="P1046" s="61"/>
      <c r="Q1046" s="61"/>
      <c r="R1046" s="61"/>
      <c r="S1046" s="61"/>
      <c r="T1046" s="119"/>
      <c r="U1046" s="61"/>
      <c r="V1046" s="84"/>
      <c r="W1046" s="84"/>
      <c r="X1046" s="84"/>
      <c r="Y1046" s="82"/>
      <c r="Z1046" s="84"/>
      <c r="AA1046" s="84"/>
      <c r="AB1046" s="84"/>
      <c r="AC1046" s="84"/>
      <c r="AD1046" s="84"/>
      <c r="AE1046" s="84"/>
      <c r="AF1046" s="84"/>
      <c r="AG1046" s="84"/>
      <c r="AH1046" s="31"/>
      <c r="AI1046" s="31"/>
      <c r="AJ1046" s="31"/>
      <c r="AK1046" s="31"/>
      <c r="AL1046" s="31"/>
      <c r="AM1046" s="84"/>
      <c r="AN1046" s="82"/>
      <c r="AO1046" s="71"/>
      <c r="AP1046" s="71"/>
      <c r="AQ1046" s="31"/>
      <c r="AR1046" s="31"/>
      <c r="AS1046" s="31"/>
      <c r="AT1046" s="31"/>
      <c r="AU1046" s="31"/>
      <c r="AV1046" s="31"/>
      <c r="AW1046" s="31"/>
      <c r="AX1046" s="31"/>
      <c r="AY1046" s="31"/>
      <c r="AZ1046" s="31"/>
      <c r="BA1046" s="33"/>
      <c r="BB1046" s="33"/>
      <c r="BC1046" s="31"/>
      <c r="BD1046" s="31"/>
      <c r="BE1046" s="31"/>
      <c r="BF1046" s="31"/>
      <c r="BG1046" s="31"/>
      <c r="BH1046" s="31"/>
      <c r="BI1046" s="31"/>
      <c r="BJ1046" s="31"/>
      <c r="BK1046" s="31"/>
      <c r="BL1046" s="31"/>
      <c r="BM1046" s="31"/>
      <c r="BN1046" s="31"/>
      <c r="BO1046" s="31"/>
      <c r="BP1046" s="31"/>
      <c r="BQ1046" s="31"/>
      <c r="BR1046" s="31"/>
      <c r="BS1046" s="31"/>
      <c r="BT1046" s="31"/>
    </row>
    <row r="1047">
      <c r="A1047" s="118"/>
      <c r="B1047" s="61"/>
      <c r="C1047" s="71"/>
      <c r="D1047" s="71"/>
      <c r="E1047" s="82"/>
      <c r="F1047" s="82"/>
      <c r="G1047" s="71"/>
      <c r="H1047" s="71"/>
      <c r="I1047" s="82"/>
      <c r="J1047" s="71"/>
      <c r="K1047" s="71"/>
      <c r="L1047" s="71"/>
      <c r="M1047" s="82"/>
      <c r="N1047" s="84"/>
      <c r="O1047" s="71"/>
      <c r="P1047" s="61"/>
      <c r="Q1047" s="61"/>
      <c r="R1047" s="61"/>
      <c r="S1047" s="61"/>
      <c r="T1047" s="119"/>
      <c r="U1047" s="61"/>
      <c r="V1047" s="84"/>
      <c r="W1047" s="84"/>
      <c r="X1047" s="84"/>
      <c r="Y1047" s="82"/>
      <c r="Z1047" s="84"/>
      <c r="AA1047" s="84"/>
      <c r="AB1047" s="84"/>
      <c r="AC1047" s="84"/>
      <c r="AD1047" s="84"/>
      <c r="AE1047" s="84"/>
      <c r="AF1047" s="84"/>
      <c r="AG1047" s="84"/>
      <c r="AH1047" s="31"/>
      <c r="AI1047" s="31"/>
      <c r="AJ1047" s="31"/>
      <c r="AK1047" s="31"/>
      <c r="AL1047" s="31"/>
      <c r="AM1047" s="84"/>
      <c r="AN1047" s="82"/>
      <c r="AO1047" s="71"/>
      <c r="AP1047" s="71"/>
      <c r="AQ1047" s="31"/>
      <c r="AR1047" s="31"/>
      <c r="AS1047" s="31"/>
      <c r="AT1047" s="31"/>
      <c r="AU1047" s="31"/>
      <c r="AV1047" s="31"/>
      <c r="AW1047" s="31"/>
      <c r="AX1047" s="31"/>
      <c r="AY1047" s="31"/>
      <c r="AZ1047" s="31"/>
      <c r="BA1047" s="33"/>
      <c r="BB1047" s="33"/>
      <c r="BC1047" s="31"/>
      <c r="BD1047" s="31"/>
      <c r="BE1047" s="31"/>
      <c r="BF1047" s="31"/>
      <c r="BG1047" s="31"/>
      <c r="BH1047" s="31"/>
      <c r="BI1047" s="31"/>
      <c r="BJ1047" s="31"/>
      <c r="BK1047" s="31"/>
      <c r="BL1047" s="31"/>
      <c r="BM1047" s="31"/>
      <c r="BN1047" s="31"/>
      <c r="BO1047" s="31"/>
      <c r="BP1047" s="31"/>
      <c r="BQ1047" s="31"/>
      <c r="BR1047" s="31"/>
      <c r="BS1047" s="31"/>
      <c r="BT1047" s="31"/>
    </row>
    <row r="1048">
      <c r="A1048" s="118"/>
      <c r="B1048" s="61"/>
      <c r="C1048" s="71"/>
      <c r="D1048" s="71"/>
      <c r="E1048" s="82"/>
      <c r="F1048" s="82"/>
      <c r="G1048" s="71"/>
      <c r="H1048" s="71"/>
      <c r="I1048" s="82"/>
      <c r="J1048" s="71"/>
      <c r="K1048" s="71"/>
      <c r="L1048" s="71"/>
      <c r="M1048" s="82"/>
      <c r="N1048" s="84"/>
      <c r="O1048" s="71"/>
      <c r="P1048" s="61"/>
      <c r="Q1048" s="61"/>
      <c r="R1048" s="61"/>
      <c r="S1048" s="61"/>
      <c r="T1048" s="119"/>
      <c r="U1048" s="61"/>
      <c r="V1048" s="84"/>
      <c r="W1048" s="84"/>
      <c r="X1048" s="84"/>
      <c r="Y1048" s="82"/>
      <c r="Z1048" s="84"/>
      <c r="AA1048" s="84"/>
      <c r="AB1048" s="84"/>
      <c r="AC1048" s="84"/>
      <c r="AD1048" s="84"/>
      <c r="AE1048" s="84"/>
      <c r="AF1048" s="84"/>
      <c r="AG1048" s="84"/>
      <c r="AH1048" s="31"/>
      <c r="AI1048" s="31"/>
      <c r="AJ1048" s="31"/>
      <c r="AK1048" s="31"/>
      <c r="AL1048" s="31"/>
      <c r="AM1048" s="84"/>
      <c r="AN1048" s="82"/>
      <c r="AO1048" s="71"/>
      <c r="AP1048" s="71"/>
      <c r="AQ1048" s="31"/>
      <c r="AR1048" s="31"/>
      <c r="AS1048" s="31"/>
      <c r="AT1048" s="31"/>
      <c r="AU1048" s="31"/>
      <c r="AV1048" s="31"/>
      <c r="AW1048" s="31"/>
      <c r="AX1048" s="31"/>
      <c r="AY1048" s="31"/>
      <c r="AZ1048" s="31"/>
      <c r="BA1048" s="33"/>
      <c r="BB1048" s="33"/>
      <c r="BC1048" s="31"/>
      <c r="BD1048" s="31"/>
      <c r="BE1048" s="31"/>
      <c r="BF1048" s="31"/>
      <c r="BG1048" s="31"/>
      <c r="BH1048" s="31"/>
      <c r="BI1048" s="31"/>
      <c r="BJ1048" s="31"/>
      <c r="BK1048" s="31"/>
      <c r="BL1048" s="31"/>
      <c r="BM1048" s="31"/>
      <c r="BN1048" s="31"/>
      <c r="BO1048" s="31"/>
      <c r="BP1048" s="31"/>
      <c r="BQ1048" s="31"/>
      <c r="BR1048" s="31"/>
      <c r="BS1048" s="31"/>
      <c r="BT1048" s="31"/>
    </row>
    <row r="1049">
      <c r="A1049" s="118"/>
      <c r="B1049" s="61"/>
      <c r="C1049" s="71"/>
      <c r="D1049" s="71"/>
      <c r="E1049" s="82"/>
      <c r="F1049" s="82"/>
      <c r="G1049" s="71"/>
      <c r="H1049" s="71"/>
      <c r="I1049" s="82"/>
      <c r="J1049" s="71"/>
      <c r="K1049" s="71"/>
      <c r="L1049" s="71"/>
      <c r="M1049" s="82"/>
      <c r="N1049" s="84"/>
      <c r="O1049" s="71"/>
      <c r="P1049" s="61"/>
      <c r="Q1049" s="61"/>
      <c r="R1049" s="61"/>
      <c r="S1049" s="61"/>
      <c r="T1049" s="119"/>
      <c r="U1049" s="61"/>
      <c r="V1049" s="84"/>
      <c r="W1049" s="84"/>
      <c r="X1049" s="84"/>
      <c r="Y1049" s="82"/>
      <c r="Z1049" s="84"/>
      <c r="AA1049" s="84"/>
      <c r="AB1049" s="84"/>
      <c r="AC1049" s="84"/>
      <c r="AD1049" s="84"/>
      <c r="AE1049" s="84"/>
      <c r="AF1049" s="84"/>
      <c r="AG1049" s="84"/>
      <c r="AH1049" s="31"/>
      <c r="AI1049" s="31"/>
      <c r="AJ1049" s="31"/>
      <c r="AK1049" s="31"/>
      <c r="AL1049" s="31"/>
      <c r="AM1049" s="84"/>
      <c r="AN1049" s="82"/>
      <c r="AO1049" s="71"/>
      <c r="AP1049" s="71"/>
      <c r="AQ1049" s="31"/>
      <c r="AR1049" s="31"/>
      <c r="AS1049" s="31"/>
      <c r="AT1049" s="31"/>
      <c r="AU1049" s="31"/>
      <c r="AV1049" s="31"/>
      <c r="AW1049" s="31"/>
      <c r="AX1049" s="31"/>
      <c r="AY1049" s="31"/>
      <c r="AZ1049" s="31"/>
      <c r="BA1049" s="33"/>
      <c r="BB1049" s="33"/>
      <c r="BC1049" s="31"/>
      <c r="BD1049" s="31"/>
      <c r="BE1049" s="31"/>
      <c r="BF1049" s="31"/>
      <c r="BG1049" s="31"/>
      <c r="BH1049" s="31"/>
      <c r="BI1049" s="31"/>
      <c r="BJ1049" s="31"/>
      <c r="BK1049" s="31"/>
      <c r="BL1049" s="31"/>
      <c r="BM1049" s="31"/>
      <c r="BN1049" s="31"/>
      <c r="BO1049" s="31"/>
      <c r="BP1049" s="31"/>
      <c r="BQ1049" s="31"/>
      <c r="BR1049" s="31"/>
      <c r="BS1049" s="31"/>
      <c r="BT1049" s="31"/>
    </row>
    <row r="1050">
      <c r="A1050" s="118"/>
      <c r="B1050" s="61"/>
      <c r="C1050" s="71"/>
      <c r="D1050" s="71"/>
      <c r="E1050" s="82"/>
      <c r="F1050" s="82"/>
      <c r="G1050" s="71"/>
      <c r="H1050" s="71"/>
      <c r="I1050" s="82"/>
      <c r="J1050" s="71"/>
      <c r="K1050" s="71"/>
      <c r="L1050" s="71"/>
      <c r="M1050" s="82"/>
      <c r="N1050" s="84"/>
      <c r="O1050" s="71"/>
      <c r="P1050" s="61"/>
      <c r="Q1050" s="61"/>
      <c r="R1050" s="61"/>
      <c r="S1050" s="61"/>
      <c r="T1050" s="119"/>
      <c r="U1050" s="61"/>
      <c r="V1050" s="84"/>
      <c r="W1050" s="84"/>
      <c r="X1050" s="84"/>
      <c r="Y1050" s="82"/>
      <c r="Z1050" s="84"/>
      <c r="AA1050" s="84"/>
      <c r="AB1050" s="84"/>
      <c r="AC1050" s="84"/>
      <c r="AD1050" s="84"/>
      <c r="AE1050" s="84"/>
      <c r="AF1050" s="84"/>
      <c r="AG1050" s="84"/>
      <c r="AH1050" s="31"/>
      <c r="AI1050" s="31"/>
      <c r="AJ1050" s="31"/>
      <c r="AK1050" s="31"/>
      <c r="AL1050" s="31"/>
      <c r="AM1050" s="84"/>
      <c r="AN1050" s="82"/>
      <c r="AO1050" s="71"/>
      <c r="AP1050" s="71"/>
      <c r="AQ1050" s="31"/>
      <c r="AR1050" s="31"/>
      <c r="AS1050" s="31"/>
      <c r="AT1050" s="31"/>
      <c r="AU1050" s="31"/>
      <c r="AV1050" s="31"/>
      <c r="AW1050" s="31"/>
      <c r="AX1050" s="31"/>
      <c r="AY1050" s="31"/>
      <c r="AZ1050" s="31"/>
      <c r="BA1050" s="33"/>
      <c r="BB1050" s="33"/>
      <c r="BC1050" s="31"/>
      <c r="BD1050" s="31"/>
      <c r="BE1050" s="31"/>
      <c r="BF1050" s="31"/>
      <c r="BG1050" s="31"/>
      <c r="BH1050" s="31"/>
      <c r="BI1050" s="31"/>
      <c r="BJ1050" s="31"/>
      <c r="BK1050" s="31"/>
      <c r="BL1050" s="31"/>
      <c r="BM1050" s="31"/>
      <c r="BN1050" s="31"/>
      <c r="BO1050" s="31"/>
      <c r="BP1050" s="31"/>
      <c r="BQ1050" s="31"/>
      <c r="BR1050" s="31"/>
      <c r="BS1050" s="31"/>
      <c r="BT1050" s="31"/>
    </row>
    <row r="1051">
      <c r="A1051" s="118"/>
      <c r="B1051" s="61"/>
      <c r="C1051" s="71"/>
      <c r="D1051" s="71"/>
      <c r="E1051" s="82"/>
      <c r="F1051" s="82"/>
      <c r="G1051" s="71"/>
      <c r="H1051" s="71"/>
      <c r="I1051" s="82"/>
      <c r="J1051" s="71"/>
      <c r="K1051" s="71"/>
      <c r="L1051" s="71"/>
      <c r="M1051" s="82"/>
      <c r="N1051" s="84"/>
      <c r="O1051" s="71"/>
      <c r="P1051" s="61"/>
      <c r="Q1051" s="61"/>
      <c r="R1051" s="61"/>
      <c r="S1051" s="61"/>
      <c r="T1051" s="119"/>
      <c r="U1051" s="61"/>
      <c r="V1051" s="84"/>
      <c r="W1051" s="84"/>
      <c r="X1051" s="84"/>
      <c r="Y1051" s="82"/>
      <c r="Z1051" s="84"/>
      <c r="AA1051" s="84"/>
      <c r="AB1051" s="84"/>
      <c r="AC1051" s="84"/>
      <c r="AD1051" s="84"/>
      <c r="AE1051" s="84"/>
      <c r="AF1051" s="84"/>
      <c r="AG1051" s="84"/>
      <c r="AH1051" s="31"/>
      <c r="AI1051" s="31"/>
      <c r="AJ1051" s="31"/>
      <c r="AK1051" s="31"/>
      <c r="AL1051" s="31"/>
      <c r="AM1051" s="84"/>
      <c r="AN1051" s="82"/>
      <c r="AO1051" s="71"/>
      <c r="AP1051" s="71"/>
      <c r="AQ1051" s="31"/>
      <c r="AR1051" s="31"/>
      <c r="AS1051" s="31"/>
      <c r="AT1051" s="31"/>
      <c r="AU1051" s="31"/>
      <c r="AV1051" s="31"/>
      <c r="AW1051" s="31"/>
      <c r="AX1051" s="31"/>
      <c r="AY1051" s="31"/>
      <c r="AZ1051" s="31"/>
      <c r="BA1051" s="33"/>
      <c r="BB1051" s="33"/>
      <c r="BC1051" s="31"/>
      <c r="BD1051" s="31"/>
      <c r="BE1051" s="31"/>
      <c r="BF1051" s="31"/>
      <c r="BG1051" s="31"/>
      <c r="BH1051" s="31"/>
      <c r="BI1051" s="31"/>
      <c r="BJ1051" s="31"/>
      <c r="BK1051" s="31"/>
      <c r="BL1051" s="31"/>
      <c r="BM1051" s="31"/>
      <c r="BN1051" s="31"/>
      <c r="BO1051" s="31"/>
      <c r="BP1051" s="31"/>
      <c r="BQ1051" s="31"/>
      <c r="BR1051" s="31"/>
      <c r="BS1051" s="31"/>
      <c r="BT1051" s="31"/>
    </row>
    <row r="1052">
      <c r="A1052" s="118"/>
      <c r="B1052" s="61"/>
      <c r="C1052" s="71"/>
      <c r="D1052" s="71"/>
      <c r="E1052" s="82"/>
      <c r="F1052" s="82"/>
      <c r="G1052" s="71"/>
      <c r="H1052" s="71"/>
      <c r="I1052" s="82"/>
      <c r="J1052" s="71"/>
      <c r="K1052" s="71"/>
      <c r="L1052" s="71"/>
      <c r="M1052" s="82"/>
      <c r="N1052" s="84"/>
      <c r="O1052" s="71"/>
      <c r="P1052" s="61"/>
      <c r="Q1052" s="61"/>
      <c r="R1052" s="61"/>
      <c r="S1052" s="61"/>
      <c r="T1052" s="119"/>
      <c r="U1052" s="61"/>
      <c r="V1052" s="84"/>
      <c r="W1052" s="84"/>
      <c r="X1052" s="84"/>
      <c r="Y1052" s="82"/>
      <c r="Z1052" s="84"/>
      <c r="AA1052" s="84"/>
      <c r="AB1052" s="84"/>
      <c r="AC1052" s="84"/>
      <c r="AD1052" s="84"/>
      <c r="AE1052" s="84"/>
      <c r="AF1052" s="84"/>
      <c r="AG1052" s="84"/>
      <c r="AH1052" s="31"/>
      <c r="AI1052" s="31"/>
      <c r="AJ1052" s="31"/>
      <c r="AK1052" s="31"/>
      <c r="AL1052" s="31"/>
      <c r="AM1052" s="84"/>
      <c r="AN1052" s="82"/>
      <c r="AO1052" s="71"/>
      <c r="AP1052" s="71"/>
      <c r="AQ1052" s="31"/>
      <c r="AR1052" s="31"/>
      <c r="AS1052" s="31"/>
      <c r="AT1052" s="31"/>
      <c r="AU1052" s="31"/>
      <c r="AV1052" s="31"/>
      <c r="AW1052" s="31"/>
      <c r="AX1052" s="31"/>
      <c r="AY1052" s="31"/>
      <c r="AZ1052" s="31"/>
      <c r="BA1052" s="33"/>
      <c r="BB1052" s="33"/>
      <c r="BC1052" s="31"/>
      <c r="BD1052" s="31"/>
      <c r="BE1052" s="31"/>
      <c r="BF1052" s="31"/>
      <c r="BG1052" s="31"/>
      <c r="BH1052" s="31"/>
      <c r="BI1052" s="31"/>
      <c r="BJ1052" s="31"/>
      <c r="BK1052" s="31"/>
      <c r="BL1052" s="31"/>
      <c r="BM1052" s="31"/>
      <c r="BN1052" s="31"/>
      <c r="BO1052" s="31"/>
      <c r="BP1052" s="31"/>
      <c r="BQ1052" s="31"/>
      <c r="BR1052" s="31"/>
      <c r="BS1052" s="31"/>
      <c r="BT1052" s="31"/>
    </row>
    <row r="1053">
      <c r="A1053" s="118"/>
      <c r="B1053" s="61"/>
      <c r="C1053" s="71"/>
      <c r="D1053" s="71"/>
      <c r="E1053" s="82"/>
      <c r="F1053" s="82"/>
      <c r="G1053" s="71"/>
      <c r="H1053" s="71"/>
      <c r="I1053" s="82"/>
      <c r="J1053" s="71"/>
      <c r="K1053" s="71"/>
      <c r="L1053" s="71"/>
      <c r="M1053" s="82"/>
      <c r="N1053" s="84"/>
      <c r="O1053" s="71"/>
      <c r="P1053" s="61"/>
      <c r="Q1053" s="61"/>
      <c r="R1053" s="61"/>
      <c r="S1053" s="61"/>
      <c r="T1053" s="119"/>
      <c r="U1053" s="61"/>
      <c r="V1053" s="84"/>
      <c r="W1053" s="84"/>
      <c r="X1053" s="84"/>
      <c r="Y1053" s="82"/>
      <c r="Z1053" s="84"/>
      <c r="AA1053" s="84"/>
      <c r="AB1053" s="84"/>
      <c r="AC1053" s="84"/>
      <c r="AD1053" s="84"/>
      <c r="AE1053" s="84"/>
      <c r="AF1053" s="84"/>
      <c r="AG1053" s="84"/>
      <c r="AH1053" s="31"/>
      <c r="AI1053" s="31"/>
      <c r="AJ1053" s="31"/>
      <c r="AK1053" s="31"/>
      <c r="AL1053" s="31"/>
      <c r="AM1053" s="84"/>
      <c r="AN1053" s="82"/>
      <c r="AO1053" s="71"/>
      <c r="AP1053" s="71"/>
      <c r="AQ1053" s="31"/>
      <c r="AR1053" s="31"/>
      <c r="AS1053" s="31"/>
      <c r="AT1053" s="31"/>
      <c r="AU1053" s="31"/>
      <c r="AV1053" s="31"/>
      <c r="AW1053" s="31"/>
      <c r="AX1053" s="31"/>
      <c r="AY1053" s="31"/>
      <c r="AZ1053" s="31"/>
      <c r="BA1053" s="33"/>
      <c r="BB1053" s="33"/>
      <c r="BC1053" s="31"/>
      <c r="BD1053" s="31"/>
      <c r="BE1053" s="31"/>
      <c r="BF1053" s="31"/>
      <c r="BG1053" s="31"/>
      <c r="BH1053" s="31"/>
      <c r="BI1053" s="31"/>
      <c r="BJ1053" s="31"/>
      <c r="BK1053" s="31"/>
      <c r="BL1053" s="31"/>
      <c r="BM1053" s="31"/>
      <c r="BN1053" s="31"/>
      <c r="BO1053" s="31"/>
      <c r="BP1053" s="31"/>
      <c r="BQ1053" s="31"/>
      <c r="BR1053" s="31"/>
      <c r="BS1053" s="31"/>
      <c r="BT1053" s="31"/>
    </row>
    <row r="1054">
      <c r="A1054" s="118"/>
      <c r="B1054" s="61"/>
      <c r="C1054" s="71"/>
      <c r="D1054" s="71"/>
      <c r="E1054" s="82"/>
      <c r="F1054" s="82"/>
      <c r="G1054" s="71"/>
      <c r="H1054" s="71"/>
      <c r="I1054" s="82"/>
      <c r="J1054" s="71"/>
      <c r="K1054" s="71"/>
      <c r="L1054" s="71"/>
      <c r="M1054" s="82"/>
      <c r="N1054" s="84"/>
      <c r="O1054" s="71"/>
      <c r="P1054" s="61"/>
      <c r="Q1054" s="61"/>
      <c r="R1054" s="61"/>
      <c r="S1054" s="61"/>
      <c r="T1054" s="119"/>
      <c r="U1054" s="61"/>
      <c r="V1054" s="84"/>
      <c r="W1054" s="84"/>
      <c r="X1054" s="84"/>
      <c r="Y1054" s="82"/>
      <c r="Z1054" s="84"/>
      <c r="AA1054" s="84"/>
      <c r="AB1054" s="84"/>
      <c r="AC1054" s="84"/>
      <c r="AD1054" s="84"/>
      <c r="AE1054" s="84"/>
      <c r="AF1054" s="84"/>
      <c r="AG1054" s="84"/>
      <c r="AH1054" s="31"/>
      <c r="AI1054" s="31"/>
      <c r="AJ1054" s="31"/>
      <c r="AK1054" s="31"/>
      <c r="AL1054" s="31"/>
      <c r="AM1054" s="84"/>
      <c r="AN1054" s="82"/>
      <c r="AO1054" s="71"/>
      <c r="AP1054" s="71"/>
      <c r="AQ1054" s="31"/>
      <c r="AR1054" s="31"/>
      <c r="AS1054" s="31"/>
      <c r="AT1054" s="31"/>
      <c r="AU1054" s="31"/>
      <c r="AV1054" s="31"/>
      <c r="AW1054" s="31"/>
      <c r="AX1054" s="31"/>
      <c r="AY1054" s="31"/>
      <c r="AZ1054" s="31"/>
      <c r="BA1054" s="33"/>
      <c r="BB1054" s="33"/>
      <c r="BC1054" s="31"/>
      <c r="BD1054" s="31"/>
      <c r="BE1054" s="31"/>
      <c r="BF1054" s="31"/>
      <c r="BG1054" s="31"/>
      <c r="BH1054" s="31"/>
      <c r="BI1054" s="31"/>
      <c r="BJ1054" s="31"/>
      <c r="BK1054" s="31"/>
      <c r="BL1054" s="31"/>
      <c r="BM1054" s="31"/>
      <c r="BN1054" s="31"/>
      <c r="BO1054" s="31"/>
      <c r="BP1054" s="31"/>
      <c r="BQ1054" s="31"/>
      <c r="BR1054" s="31"/>
      <c r="BS1054" s="31"/>
      <c r="BT1054" s="31"/>
    </row>
    <row r="1055">
      <c r="A1055" s="118"/>
      <c r="B1055" s="61"/>
      <c r="C1055" s="71"/>
      <c r="D1055" s="71"/>
      <c r="E1055" s="82"/>
      <c r="F1055" s="82"/>
      <c r="G1055" s="71"/>
      <c r="H1055" s="71"/>
      <c r="I1055" s="82"/>
      <c r="J1055" s="71"/>
      <c r="K1055" s="71"/>
      <c r="L1055" s="71"/>
      <c r="M1055" s="82"/>
      <c r="N1055" s="84"/>
      <c r="O1055" s="71"/>
      <c r="P1055" s="61"/>
      <c r="Q1055" s="61"/>
      <c r="R1055" s="61"/>
      <c r="S1055" s="61"/>
      <c r="T1055" s="119"/>
      <c r="U1055" s="61"/>
      <c r="V1055" s="84"/>
      <c r="W1055" s="84"/>
      <c r="X1055" s="84"/>
      <c r="Y1055" s="82"/>
      <c r="Z1055" s="84"/>
      <c r="AA1055" s="84"/>
      <c r="AB1055" s="84"/>
      <c r="AC1055" s="84"/>
      <c r="AD1055" s="84"/>
      <c r="AE1055" s="84"/>
      <c r="AF1055" s="84"/>
      <c r="AG1055" s="84"/>
      <c r="AH1055" s="31"/>
      <c r="AI1055" s="31"/>
      <c r="AJ1055" s="31"/>
      <c r="AK1055" s="31"/>
      <c r="AL1055" s="31"/>
      <c r="AM1055" s="84"/>
      <c r="AN1055" s="82"/>
      <c r="AO1055" s="71"/>
      <c r="AP1055" s="71"/>
      <c r="AQ1055" s="31"/>
      <c r="AR1055" s="31"/>
      <c r="AS1055" s="31"/>
      <c r="AT1055" s="31"/>
      <c r="AU1055" s="31"/>
      <c r="AV1055" s="31"/>
      <c r="AW1055" s="31"/>
      <c r="AX1055" s="31"/>
      <c r="AY1055" s="31"/>
      <c r="AZ1055" s="31"/>
      <c r="BA1055" s="33"/>
      <c r="BB1055" s="33"/>
      <c r="BC1055" s="31"/>
      <c r="BD1055" s="31"/>
      <c r="BE1055" s="31"/>
      <c r="BF1055" s="31"/>
      <c r="BG1055" s="31"/>
      <c r="BH1055" s="31"/>
      <c r="BI1055" s="31"/>
      <c r="BJ1055" s="31"/>
      <c r="BK1055" s="31"/>
      <c r="BL1055" s="31"/>
      <c r="BM1055" s="31"/>
      <c r="BN1055" s="31"/>
      <c r="BO1055" s="31"/>
      <c r="BP1055" s="31"/>
      <c r="BQ1055" s="31"/>
      <c r="BR1055" s="31"/>
      <c r="BS1055" s="31"/>
      <c r="BT1055" s="31"/>
    </row>
    <row r="1056">
      <c r="A1056" s="118"/>
      <c r="B1056" s="61"/>
      <c r="C1056" s="71"/>
      <c r="D1056" s="71"/>
      <c r="E1056" s="82"/>
      <c r="F1056" s="82"/>
      <c r="G1056" s="71"/>
      <c r="H1056" s="71"/>
      <c r="I1056" s="82"/>
      <c r="J1056" s="71"/>
      <c r="K1056" s="71"/>
      <c r="L1056" s="71"/>
      <c r="M1056" s="82"/>
      <c r="N1056" s="84"/>
      <c r="O1056" s="71"/>
      <c r="P1056" s="61"/>
      <c r="Q1056" s="61"/>
      <c r="R1056" s="61"/>
      <c r="S1056" s="61"/>
      <c r="T1056" s="119"/>
      <c r="U1056" s="61"/>
      <c r="V1056" s="84"/>
      <c r="W1056" s="84"/>
      <c r="X1056" s="84"/>
      <c r="Y1056" s="82"/>
      <c r="Z1056" s="84"/>
      <c r="AA1056" s="84"/>
      <c r="AB1056" s="84"/>
      <c r="AC1056" s="84"/>
      <c r="AD1056" s="84"/>
      <c r="AE1056" s="84"/>
      <c r="AF1056" s="84"/>
      <c r="AG1056" s="84"/>
      <c r="AH1056" s="31"/>
      <c r="AI1056" s="31"/>
      <c r="AJ1056" s="31"/>
      <c r="AK1056" s="31"/>
      <c r="AL1056" s="31"/>
      <c r="AM1056" s="84"/>
      <c r="AN1056" s="82"/>
      <c r="AO1056" s="71"/>
      <c r="AP1056" s="71"/>
      <c r="AQ1056" s="31"/>
      <c r="AR1056" s="31"/>
      <c r="AS1056" s="31"/>
      <c r="AT1056" s="31"/>
      <c r="AU1056" s="31"/>
      <c r="AV1056" s="31"/>
      <c r="AW1056" s="31"/>
      <c r="AX1056" s="31"/>
      <c r="AY1056" s="31"/>
      <c r="AZ1056" s="31"/>
      <c r="BA1056" s="33"/>
      <c r="BB1056" s="33"/>
      <c r="BC1056" s="31"/>
      <c r="BD1056" s="31"/>
      <c r="BE1056" s="31"/>
      <c r="BF1056" s="31"/>
      <c r="BG1056" s="31"/>
      <c r="BH1056" s="31"/>
      <c r="BI1056" s="31"/>
      <c r="BJ1056" s="31"/>
      <c r="BK1056" s="31"/>
      <c r="BL1056" s="31"/>
      <c r="BM1056" s="31"/>
      <c r="BN1056" s="31"/>
      <c r="BO1056" s="31"/>
      <c r="BP1056" s="31"/>
      <c r="BQ1056" s="31"/>
      <c r="BR1056" s="31"/>
      <c r="BS1056" s="31"/>
      <c r="BT1056" s="31"/>
    </row>
    <row r="1057">
      <c r="A1057" s="118"/>
      <c r="B1057" s="61"/>
      <c r="C1057" s="71"/>
      <c r="D1057" s="71"/>
      <c r="E1057" s="82"/>
      <c r="F1057" s="82"/>
      <c r="G1057" s="71"/>
      <c r="H1057" s="71"/>
      <c r="I1057" s="82"/>
      <c r="J1057" s="71"/>
      <c r="K1057" s="71"/>
      <c r="L1057" s="71"/>
      <c r="M1057" s="82"/>
      <c r="N1057" s="84"/>
      <c r="O1057" s="71"/>
      <c r="P1057" s="61"/>
      <c r="Q1057" s="61"/>
      <c r="R1057" s="61"/>
      <c r="S1057" s="61"/>
      <c r="T1057" s="119"/>
      <c r="U1057" s="61"/>
      <c r="V1057" s="84"/>
      <c r="W1057" s="84"/>
      <c r="X1057" s="84"/>
      <c r="Y1057" s="82"/>
      <c r="Z1057" s="84"/>
      <c r="AA1057" s="84"/>
      <c r="AB1057" s="84"/>
      <c r="AC1057" s="84"/>
      <c r="AD1057" s="84"/>
      <c r="AE1057" s="84"/>
      <c r="AF1057" s="84"/>
      <c r="AG1057" s="84"/>
      <c r="AH1057" s="31"/>
      <c r="AI1057" s="31"/>
      <c r="AJ1057" s="31"/>
      <c r="AK1057" s="31"/>
      <c r="AL1057" s="31"/>
      <c r="AM1057" s="84"/>
      <c r="AN1057" s="82"/>
      <c r="AO1057" s="71"/>
      <c r="AP1057" s="71"/>
      <c r="AQ1057" s="31"/>
      <c r="AR1057" s="31"/>
      <c r="AS1057" s="31"/>
      <c r="AT1057" s="31"/>
      <c r="AU1057" s="31"/>
      <c r="AV1057" s="31"/>
      <c r="AW1057" s="31"/>
      <c r="AX1057" s="31"/>
      <c r="AY1057" s="31"/>
      <c r="AZ1057" s="31"/>
      <c r="BA1057" s="33"/>
      <c r="BB1057" s="33"/>
      <c r="BC1057" s="31"/>
      <c r="BD1057" s="31"/>
      <c r="BE1057" s="31"/>
      <c r="BF1057" s="31"/>
      <c r="BG1057" s="31"/>
      <c r="BH1057" s="31"/>
      <c r="BI1057" s="31"/>
      <c r="BJ1057" s="31"/>
      <c r="BK1057" s="31"/>
      <c r="BL1057" s="31"/>
      <c r="BM1057" s="31"/>
      <c r="BN1057" s="31"/>
      <c r="BO1057" s="31"/>
      <c r="BP1057" s="31"/>
      <c r="BQ1057" s="31"/>
      <c r="BR1057" s="31"/>
      <c r="BS1057" s="31"/>
      <c r="BT1057" s="31"/>
    </row>
    <row r="1058">
      <c r="A1058" s="118"/>
      <c r="B1058" s="61"/>
      <c r="C1058" s="71"/>
      <c r="D1058" s="71"/>
      <c r="E1058" s="82"/>
      <c r="F1058" s="82"/>
      <c r="G1058" s="71"/>
      <c r="H1058" s="71"/>
      <c r="I1058" s="82"/>
      <c r="J1058" s="71"/>
      <c r="K1058" s="71"/>
      <c r="L1058" s="71"/>
      <c r="M1058" s="82"/>
      <c r="N1058" s="84"/>
      <c r="O1058" s="71"/>
      <c r="P1058" s="61"/>
      <c r="Q1058" s="61"/>
      <c r="R1058" s="61"/>
      <c r="S1058" s="61"/>
      <c r="T1058" s="119"/>
      <c r="U1058" s="61"/>
      <c r="V1058" s="84"/>
      <c r="W1058" s="84"/>
      <c r="X1058" s="84"/>
      <c r="Y1058" s="82"/>
      <c r="Z1058" s="84"/>
      <c r="AA1058" s="84"/>
      <c r="AB1058" s="84"/>
      <c r="AC1058" s="84"/>
      <c r="AD1058" s="84"/>
      <c r="AE1058" s="84"/>
      <c r="AF1058" s="84"/>
      <c r="AG1058" s="84"/>
      <c r="AH1058" s="31"/>
      <c r="AI1058" s="31"/>
      <c r="AJ1058" s="31"/>
      <c r="AK1058" s="31"/>
      <c r="AL1058" s="31"/>
      <c r="AM1058" s="84"/>
      <c r="AN1058" s="82"/>
      <c r="AO1058" s="71"/>
      <c r="AP1058" s="71"/>
      <c r="AQ1058" s="31"/>
      <c r="AR1058" s="31"/>
      <c r="AS1058" s="31"/>
      <c r="AT1058" s="31"/>
      <c r="AU1058" s="31"/>
      <c r="AV1058" s="31"/>
      <c r="AW1058" s="31"/>
      <c r="AX1058" s="31"/>
      <c r="AY1058" s="31"/>
      <c r="AZ1058" s="31"/>
      <c r="BA1058" s="33"/>
      <c r="BB1058" s="33"/>
      <c r="BC1058" s="31"/>
      <c r="BD1058" s="31"/>
      <c r="BE1058" s="31"/>
      <c r="BF1058" s="31"/>
      <c r="BG1058" s="31"/>
      <c r="BH1058" s="31"/>
      <c r="BI1058" s="31"/>
      <c r="BJ1058" s="31"/>
      <c r="BK1058" s="31"/>
      <c r="BL1058" s="31"/>
      <c r="BM1058" s="31"/>
      <c r="BN1058" s="31"/>
      <c r="BO1058" s="31"/>
      <c r="BP1058" s="31"/>
      <c r="BQ1058" s="31"/>
      <c r="BR1058" s="31"/>
      <c r="BS1058" s="31"/>
      <c r="BT1058" s="31"/>
    </row>
    <row r="1059">
      <c r="A1059" s="118"/>
      <c r="B1059" s="61"/>
      <c r="C1059" s="71"/>
      <c r="D1059" s="71"/>
      <c r="E1059" s="82"/>
      <c r="F1059" s="82"/>
      <c r="G1059" s="71"/>
      <c r="H1059" s="71"/>
      <c r="I1059" s="82"/>
      <c r="J1059" s="71"/>
      <c r="K1059" s="71"/>
      <c r="L1059" s="71"/>
      <c r="M1059" s="82"/>
      <c r="N1059" s="84"/>
      <c r="O1059" s="71"/>
      <c r="P1059" s="61"/>
      <c r="Q1059" s="61"/>
      <c r="R1059" s="61"/>
      <c r="S1059" s="61"/>
      <c r="T1059" s="119"/>
      <c r="U1059" s="61"/>
      <c r="V1059" s="84"/>
      <c r="W1059" s="84"/>
      <c r="X1059" s="84"/>
      <c r="Y1059" s="82"/>
      <c r="Z1059" s="84"/>
      <c r="AA1059" s="84"/>
      <c r="AB1059" s="84"/>
      <c r="AC1059" s="84"/>
      <c r="AD1059" s="84"/>
      <c r="AE1059" s="84"/>
      <c r="AF1059" s="84"/>
      <c r="AG1059" s="84"/>
      <c r="AH1059" s="31"/>
      <c r="AI1059" s="31"/>
      <c r="AJ1059" s="31"/>
      <c r="AK1059" s="31"/>
      <c r="AL1059" s="31"/>
      <c r="AM1059" s="84"/>
      <c r="AN1059" s="82"/>
      <c r="AO1059" s="71"/>
      <c r="AP1059" s="71"/>
      <c r="AQ1059" s="31"/>
      <c r="AR1059" s="31"/>
      <c r="AS1059" s="31"/>
      <c r="AT1059" s="31"/>
      <c r="AU1059" s="31"/>
      <c r="AV1059" s="31"/>
      <c r="AW1059" s="31"/>
      <c r="AX1059" s="31"/>
      <c r="AY1059" s="31"/>
      <c r="AZ1059" s="31"/>
      <c r="BA1059" s="33"/>
      <c r="BB1059" s="33"/>
      <c r="BC1059" s="31"/>
      <c r="BD1059" s="31"/>
      <c r="BE1059" s="31"/>
      <c r="BF1059" s="31"/>
      <c r="BG1059" s="31"/>
      <c r="BH1059" s="31"/>
      <c r="BI1059" s="31"/>
      <c r="BJ1059" s="31"/>
      <c r="BK1059" s="31"/>
      <c r="BL1059" s="31"/>
      <c r="BM1059" s="31"/>
      <c r="BN1059" s="31"/>
      <c r="BO1059" s="31"/>
      <c r="BP1059" s="31"/>
      <c r="BQ1059" s="31"/>
      <c r="BR1059" s="31"/>
      <c r="BS1059" s="31"/>
      <c r="BT1059" s="31"/>
    </row>
    <row r="1060">
      <c r="A1060" s="118"/>
      <c r="B1060" s="61"/>
      <c r="C1060" s="71"/>
      <c r="D1060" s="71"/>
      <c r="E1060" s="82"/>
      <c r="F1060" s="82"/>
      <c r="G1060" s="71"/>
      <c r="H1060" s="71"/>
      <c r="I1060" s="82"/>
      <c r="J1060" s="71"/>
      <c r="K1060" s="71"/>
      <c r="L1060" s="71"/>
      <c r="M1060" s="82"/>
      <c r="N1060" s="84"/>
      <c r="O1060" s="71"/>
      <c r="P1060" s="61"/>
      <c r="Q1060" s="61"/>
      <c r="R1060" s="61"/>
      <c r="S1060" s="61"/>
      <c r="T1060" s="119"/>
      <c r="U1060" s="61"/>
      <c r="V1060" s="84"/>
      <c r="W1060" s="84"/>
      <c r="X1060" s="84"/>
      <c r="Y1060" s="82"/>
      <c r="Z1060" s="84"/>
      <c r="AA1060" s="84"/>
      <c r="AB1060" s="84"/>
      <c r="AC1060" s="84"/>
      <c r="AD1060" s="84"/>
      <c r="AE1060" s="84"/>
      <c r="AF1060" s="84"/>
      <c r="AG1060" s="84"/>
      <c r="AH1060" s="31"/>
      <c r="AI1060" s="31"/>
      <c r="AJ1060" s="31"/>
      <c r="AK1060" s="31"/>
      <c r="AL1060" s="31"/>
      <c r="AM1060" s="84"/>
      <c r="AN1060" s="82"/>
      <c r="AO1060" s="71"/>
      <c r="AP1060" s="71"/>
      <c r="AQ1060" s="31"/>
      <c r="AR1060" s="31"/>
      <c r="AS1060" s="31"/>
      <c r="AT1060" s="31"/>
      <c r="AU1060" s="31"/>
      <c r="AV1060" s="31"/>
      <c r="AW1060" s="31"/>
      <c r="AX1060" s="31"/>
      <c r="AY1060" s="31"/>
      <c r="AZ1060" s="31"/>
      <c r="BA1060" s="33"/>
      <c r="BB1060" s="33"/>
      <c r="BC1060" s="31"/>
      <c r="BD1060" s="31"/>
      <c r="BE1060" s="31"/>
      <c r="BF1060" s="31"/>
      <c r="BG1060" s="31"/>
      <c r="BH1060" s="31"/>
      <c r="BI1060" s="31"/>
      <c r="BJ1060" s="31"/>
      <c r="BK1060" s="31"/>
      <c r="BL1060" s="31"/>
      <c r="BM1060" s="31"/>
      <c r="BN1060" s="31"/>
      <c r="BO1060" s="31"/>
      <c r="BP1060" s="31"/>
      <c r="BQ1060" s="31"/>
      <c r="BR1060" s="31"/>
      <c r="BS1060" s="31"/>
      <c r="BT1060" s="31"/>
    </row>
    <row r="1061">
      <c r="A1061" s="118"/>
      <c r="B1061" s="61"/>
      <c r="C1061" s="71"/>
      <c r="D1061" s="71"/>
      <c r="E1061" s="82"/>
      <c r="F1061" s="82"/>
      <c r="G1061" s="71"/>
      <c r="H1061" s="71"/>
      <c r="I1061" s="82"/>
      <c r="J1061" s="71"/>
      <c r="K1061" s="71"/>
      <c r="L1061" s="71"/>
      <c r="M1061" s="82"/>
      <c r="N1061" s="84"/>
      <c r="O1061" s="71"/>
      <c r="P1061" s="61"/>
      <c r="Q1061" s="61"/>
      <c r="R1061" s="61"/>
      <c r="S1061" s="61"/>
      <c r="T1061" s="119"/>
      <c r="U1061" s="61"/>
      <c r="V1061" s="84"/>
      <c r="W1061" s="84"/>
      <c r="X1061" s="84"/>
      <c r="Y1061" s="82"/>
      <c r="Z1061" s="84"/>
      <c r="AA1061" s="84"/>
      <c r="AB1061" s="84"/>
      <c r="AC1061" s="84"/>
      <c r="AD1061" s="84"/>
      <c r="AE1061" s="84"/>
      <c r="AF1061" s="84"/>
      <c r="AG1061" s="84"/>
      <c r="AH1061" s="31"/>
      <c r="AI1061" s="31"/>
      <c r="AJ1061" s="31"/>
      <c r="AK1061" s="31"/>
      <c r="AL1061" s="31"/>
      <c r="AM1061" s="84"/>
      <c r="AN1061" s="82"/>
      <c r="AO1061" s="71"/>
      <c r="AP1061" s="71"/>
      <c r="AQ1061" s="31"/>
      <c r="AR1061" s="31"/>
      <c r="AS1061" s="31"/>
      <c r="AT1061" s="31"/>
      <c r="AU1061" s="31"/>
      <c r="AV1061" s="31"/>
      <c r="AW1061" s="31"/>
      <c r="AX1061" s="31"/>
      <c r="AY1061" s="31"/>
      <c r="AZ1061" s="31"/>
      <c r="BA1061" s="33"/>
      <c r="BB1061" s="33"/>
      <c r="BC1061" s="31"/>
      <c r="BD1061" s="31"/>
      <c r="BE1061" s="31"/>
      <c r="BF1061" s="31"/>
      <c r="BG1061" s="31"/>
      <c r="BH1061" s="31"/>
      <c r="BI1061" s="31"/>
      <c r="BJ1061" s="31"/>
      <c r="BK1061" s="31"/>
      <c r="BL1061" s="31"/>
      <c r="BM1061" s="31"/>
      <c r="BN1061" s="31"/>
      <c r="BO1061" s="31"/>
      <c r="BP1061" s="31"/>
      <c r="BQ1061" s="31"/>
      <c r="BR1061" s="31"/>
      <c r="BS1061" s="31"/>
      <c r="BT1061" s="31"/>
    </row>
    <row r="1062">
      <c r="A1062" s="118"/>
      <c r="B1062" s="61"/>
      <c r="C1062" s="71"/>
      <c r="D1062" s="71"/>
      <c r="E1062" s="82"/>
      <c r="F1062" s="82"/>
      <c r="G1062" s="71"/>
      <c r="H1062" s="71"/>
      <c r="I1062" s="82"/>
      <c r="J1062" s="71"/>
      <c r="K1062" s="71"/>
      <c r="L1062" s="71"/>
      <c r="M1062" s="82"/>
      <c r="N1062" s="84"/>
      <c r="O1062" s="71"/>
      <c r="P1062" s="61"/>
      <c r="Q1062" s="61"/>
      <c r="R1062" s="61"/>
      <c r="S1062" s="61"/>
      <c r="T1062" s="119"/>
      <c r="U1062" s="61"/>
      <c r="V1062" s="84"/>
      <c r="W1062" s="84"/>
      <c r="X1062" s="84"/>
      <c r="Y1062" s="82"/>
      <c r="Z1062" s="84"/>
      <c r="AA1062" s="84"/>
      <c r="AB1062" s="84"/>
      <c r="AC1062" s="84"/>
      <c r="AD1062" s="84"/>
      <c r="AE1062" s="84"/>
      <c r="AF1062" s="84"/>
      <c r="AG1062" s="84"/>
      <c r="AH1062" s="31"/>
      <c r="AI1062" s="31"/>
      <c r="AJ1062" s="31"/>
      <c r="AK1062" s="31"/>
      <c r="AL1062" s="31"/>
      <c r="AM1062" s="84"/>
      <c r="AN1062" s="82"/>
      <c r="AO1062" s="71"/>
      <c r="AP1062" s="71"/>
      <c r="AQ1062" s="31"/>
      <c r="AR1062" s="31"/>
      <c r="AS1062" s="31"/>
      <c r="AT1062" s="31"/>
      <c r="AU1062" s="31"/>
      <c r="AV1062" s="31"/>
      <c r="AW1062" s="31"/>
      <c r="AX1062" s="31"/>
      <c r="AY1062" s="31"/>
      <c r="AZ1062" s="31"/>
      <c r="BA1062" s="33"/>
      <c r="BB1062" s="33"/>
      <c r="BC1062" s="31"/>
      <c r="BD1062" s="31"/>
      <c r="BE1062" s="31"/>
      <c r="BF1062" s="31"/>
      <c r="BG1062" s="31"/>
      <c r="BH1062" s="31"/>
      <c r="BI1062" s="31"/>
      <c r="BJ1062" s="31"/>
      <c r="BK1062" s="31"/>
      <c r="BL1062" s="31"/>
      <c r="BM1062" s="31"/>
      <c r="BN1062" s="31"/>
      <c r="BO1062" s="31"/>
      <c r="BP1062" s="31"/>
      <c r="BQ1062" s="31"/>
      <c r="BR1062" s="31"/>
      <c r="BS1062" s="31"/>
      <c r="BT1062" s="31"/>
    </row>
    <row r="1063">
      <c r="A1063" s="118"/>
      <c r="B1063" s="61"/>
      <c r="C1063" s="71"/>
      <c r="D1063" s="71"/>
      <c r="E1063" s="82"/>
      <c r="F1063" s="82"/>
      <c r="G1063" s="71"/>
      <c r="H1063" s="71"/>
      <c r="I1063" s="82"/>
      <c r="J1063" s="71"/>
      <c r="K1063" s="71"/>
      <c r="L1063" s="71"/>
      <c r="M1063" s="82"/>
      <c r="N1063" s="84"/>
      <c r="O1063" s="71"/>
      <c r="P1063" s="61"/>
      <c r="Q1063" s="61"/>
      <c r="R1063" s="61"/>
      <c r="S1063" s="61"/>
      <c r="T1063" s="119"/>
      <c r="U1063" s="61"/>
      <c r="V1063" s="84"/>
      <c r="W1063" s="84"/>
      <c r="X1063" s="84"/>
      <c r="Y1063" s="82"/>
      <c r="Z1063" s="84"/>
      <c r="AA1063" s="84"/>
      <c r="AB1063" s="84"/>
      <c r="AC1063" s="84"/>
      <c r="AD1063" s="84"/>
      <c r="AE1063" s="84"/>
      <c r="AF1063" s="84"/>
      <c r="AG1063" s="84"/>
      <c r="AH1063" s="31"/>
      <c r="AI1063" s="31"/>
      <c r="AJ1063" s="31"/>
      <c r="AK1063" s="31"/>
      <c r="AL1063" s="31"/>
      <c r="AM1063" s="84"/>
      <c r="AN1063" s="82"/>
      <c r="AO1063" s="71"/>
      <c r="AP1063" s="71"/>
      <c r="AQ1063" s="31"/>
      <c r="AR1063" s="31"/>
      <c r="AS1063" s="31"/>
      <c r="AT1063" s="31"/>
      <c r="AU1063" s="31"/>
      <c r="AV1063" s="31"/>
      <c r="AW1063" s="31"/>
      <c r="AX1063" s="31"/>
      <c r="AY1063" s="31"/>
      <c r="AZ1063" s="31"/>
      <c r="BA1063" s="33"/>
      <c r="BB1063" s="33"/>
      <c r="BC1063" s="31"/>
      <c r="BD1063" s="31"/>
      <c r="BE1063" s="31"/>
      <c r="BF1063" s="31"/>
      <c r="BG1063" s="31"/>
      <c r="BH1063" s="31"/>
      <c r="BI1063" s="31"/>
      <c r="BJ1063" s="31"/>
      <c r="BK1063" s="31"/>
      <c r="BL1063" s="31"/>
      <c r="BM1063" s="31"/>
      <c r="BN1063" s="31"/>
      <c r="BO1063" s="31"/>
      <c r="BP1063" s="31"/>
      <c r="BQ1063" s="31"/>
      <c r="BR1063" s="31"/>
      <c r="BS1063" s="31"/>
      <c r="BT1063" s="31"/>
    </row>
    <row r="1064">
      <c r="A1064" s="118"/>
      <c r="B1064" s="61"/>
      <c r="C1064" s="71"/>
      <c r="D1064" s="71"/>
      <c r="E1064" s="82"/>
      <c r="F1064" s="82"/>
      <c r="G1064" s="71"/>
      <c r="H1064" s="71"/>
      <c r="I1064" s="82"/>
      <c r="J1064" s="71"/>
      <c r="K1064" s="71"/>
      <c r="L1064" s="71"/>
      <c r="M1064" s="82"/>
      <c r="N1064" s="84"/>
      <c r="O1064" s="71"/>
      <c r="P1064" s="61"/>
      <c r="Q1064" s="61"/>
      <c r="R1064" s="61"/>
      <c r="S1064" s="61"/>
      <c r="T1064" s="119"/>
      <c r="U1064" s="61"/>
      <c r="V1064" s="84"/>
      <c r="W1064" s="84"/>
      <c r="X1064" s="84"/>
      <c r="Y1064" s="82"/>
      <c r="Z1064" s="84"/>
      <c r="AA1064" s="84"/>
      <c r="AB1064" s="84"/>
      <c r="AC1064" s="84"/>
      <c r="AD1064" s="84"/>
      <c r="AE1064" s="84"/>
      <c r="AF1064" s="84"/>
      <c r="AG1064" s="84"/>
      <c r="AH1064" s="31"/>
      <c r="AI1064" s="31"/>
      <c r="AJ1064" s="31"/>
      <c r="AK1064" s="31"/>
      <c r="AL1064" s="31"/>
      <c r="AM1064" s="84"/>
      <c r="AN1064" s="82"/>
      <c r="AO1064" s="71"/>
      <c r="AP1064" s="71"/>
      <c r="AQ1064" s="31"/>
      <c r="AR1064" s="31"/>
      <c r="AS1064" s="31"/>
      <c r="AT1064" s="31"/>
      <c r="AU1064" s="31"/>
      <c r="AV1064" s="31"/>
      <c r="AW1064" s="31"/>
      <c r="AX1064" s="31"/>
      <c r="AY1064" s="31"/>
      <c r="AZ1064" s="31"/>
      <c r="BA1064" s="33"/>
      <c r="BB1064" s="33"/>
      <c r="BC1064" s="31"/>
      <c r="BD1064" s="31"/>
      <c r="BE1064" s="31"/>
      <c r="BF1064" s="31"/>
      <c r="BG1064" s="31"/>
      <c r="BH1064" s="31"/>
      <c r="BI1064" s="31"/>
      <c r="BJ1064" s="31"/>
      <c r="BK1064" s="31"/>
      <c r="BL1064" s="31"/>
      <c r="BM1064" s="31"/>
      <c r="BN1064" s="31"/>
      <c r="BO1064" s="31"/>
      <c r="BP1064" s="31"/>
      <c r="BQ1064" s="31"/>
      <c r="BR1064" s="31"/>
      <c r="BS1064" s="31"/>
      <c r="BT1064" s="31"/>
    </row>
    <row r="1065">
      <c r="A1065" s="118"/>
      <c r="B1065" s="61"/>
      <c r="C1065" s="71"/>
      <c r="D1065" s="71"/>
      <c r="E1065" s="82"/>
      <c r="F1065" s="82"/>
      <c r="G1065" s="71"/>
      <c r="H1065" s="71"/>
      <c r="I1065" s="82"/>
      <c r="J1065" s="71"/>
      <c r="K1065" s="71"/>
      <c r="L1065" s="71"/>
      <c r="M1065" s="82"/>
      <c r="N1065" s="84"/>
      <c r="O1065" s="71"/>
      <c r="P1065" s="61"/>
      <c r="Q1065" s="61"/>
      <c r="R1065" s="61"/>
      <c r="S1065" s="61"/>
      <c r="T1065" s="119"/>
      <c r="U1065" s="61"/>
      <c r="V1065" s="84"/>
      <c r="W1065" s="84"/>
      <c r="X1065" s="84"/>
      <c r="Y1065" s="82"/>
      <c r="Z1065" s="84"/>
      <c r="AA1065" s="84"/>
      <c r="AB1065" s="84"/>
      <c r="AC1065" s="84"/>
      <c r="AD1065" s="84"/>
      <c r="AE1065" s="84"/>
      <c r="AF1065" s="84"/>
      <c r="AG1065" s="84"/>
      <c r="AH1065" s="31"/>
      <c r="AI1065" s="31"/>
      <c r="AJ1065" s="31"/>
      <c r="AK1065" s="31"/>
      <c r="AL1065" s="31"/>
      <c r="AM1065" s="84"/>
      <c r="AN1065" s="82"/>
      <c r="AO1065" s="71"/>
      <c r="AP1065" s="71"/>
      <c r="AQ1065" s="31"/>
      <c r="AR1065" s="31"/>
      <c r="AS1065" s="31"/>
      <c r="AT1065" s="31"/>
      <c r="AU1065" s="31"/>
      <c r="AV1065" s="31"/>
      <c r="AW1065" s="31"/>
      <c r="AX1065" s="31"/>
      <c r="AY1065" s="31"/>
      <c r="AZ1065" s="31"/>
      <c r="BA1065" s="33"/>
      <c r="BB1065" s="33"/>
      <c r="BC1065" s="31"/>
      <c r="BD1065" s="31"/>
      <c r="BE1065" s="31"/>
      <c r="BF1065" s="31"/>
      <c r="BG1065" s="31"/>
      <c r="BH1065" s="31"/>
      <c r="BI1065" s="31"/>
      <c r="BJ1065" s="31"/>
      <c r="BK1065" s="31"/>
      <c r="BL1065" s="31"/>
      <c r="BM1065" s="31"/>
      <c r="BN1065" s="31"/>
      <c r="BO1065" s="31"/>
      <c r="BP1065" s="31"/>
      <c r="BQ1065" s="31"/>
      <c r="BR1065" s="31"/>
      <c r="BS1065" s="31"/>
      <c r="BT1065" s="31"/>
    </row>
    <row r="1066">
      <c r="A1066" s="118"/>
      <c r="B1066" s="61"/>
      <c r="C1066" s="71"/>
      <c r="D1066" s="71"/>
      <c r="E1066" s="82"/>
      <c r="F1066" s="82"/>
      <c r="G1066" s="71"/>
      <c r="H1066" s="71"/>
      <c r="I1066" s="82"/>
      <c r="J1066" s="71"/>
      <c r="K1066" s="71"/>
      <c r="L1066" s="71"/>
      <c r="M1066" s="82"/>
      <c r="N1066" s="84"/>
      <c r="O1066" s="71"/>
      <c r="P1066" s="61"/>
      <c r="Q1066" s="61"/>
      <c r="R1066" s="61"/>
      <c r="S1066" s="61"/>
      <c r="T1066" s="119"/>
      <c r="U1066" s="61"/>
      <c r="V1066" s="84"/>
      <c r="W1066" s="84"/>
      <c r="X1066" s="84"/>
      <c r="Y1066" s="82"/>
      <c r="Z1066" s="84"/>
      <c r="AA1066" s="84"/>
      <c r="AB1066" s="84"/>
      <c r="AC1066" s="84"/>
      <c r="AD1066" s="84"/>
      <c r="AE1066" s="84"/>
      <c r="AF1066" s="84"/>
      <c r="AG1066" s="84"/>
      <c r="AH1066" s="31"/>
      <c r="AI1066" s="31"/>
      <c r="AJ1066" s="31"/>
      <c r="AK1066" s="31"/>
      <c r="AL1066" s="31"/>
      <c r="AM1066" s="84"/>
      <c r="AN1066" s="82"/>
      <c r="AO1066" s="71"/>
      <c r="AP1066" s="71"/>
      <c r="AQ1066" s="31"/>
      <c r="AR1066" s="31"/>
      <c r="AS1066" s="31"/>
      <c r="AT1066" s="31"/>
      <c r="AU1066" s="31"/>
      <c r="AV1066" s="31"/>
      <c r="AW1066" s="31"/>
      <c r="AX1066" s="31"/>
      <c r="AY1066" s="31"/>
      <c r="AZ1066" s="31"/>
      <c r="BA1066" s="33"/>
      <c r="BB1066" s="33"/>
      <c r="BC1066" s="31"/>
      <c r="BD1066" s="31"/>
      <c r="BE1066" s="31"/>
      <c r="BF1066" s="31"/>
      <c r="BG1066" s="31"/>
      <c r="BH1066" s="31"/>
      <c r="BI1066" s="31"/>
      <c r="BJ1066" s="31"/>
      <c r="BK1066" s="31"/>
      <c r="BL1066" s="31"/>
      <c r="BM1066" s="31"/>
      <c r="BN1066" s="31"/>
      <c r="BO1066" s="31"/>
      <c r="BP1066" s="31"/>
      <c r="BQ1066" s="31"/>
      <c r="BR1066" s="31"/>
      <c r="BS1066" s="31"/>
      <c r="BT1066" s="31"/>
    </row>
    <row r="1067">
      <c r="A1067" s="118"/>
      <c r="B1067" s="61"/>
      <c r="C1067" s="71"/>
      <c r="D1067" s="71"/>
      <c r="E1067" s="82"/>
      <c r="F1067" s="82"/>
      <c r="G1067" s="71"/>
      <c r="H1067" s="71"/>
      <c r="I1067" s="82"/>
      <c r="J1067" s="71"/>
      <c r="K1067" s="71"/>
      <c r="L1067" s="71"/>
      <c r="M1067" s="82"/>
      <c r="N1067" s="84"/>
      <c r="O1067" s="71"/>
      <c r="P1067" s="61"/>
      <c r="Q1067" s="61"/>
      <c r="R1067" s="61"/>
      <c r="S1067" s="61"/>
      <c r="T1067" s="119"/>
      <c r="U1067" s="61"/>
      <c r="V1067" s="84"/>
      <c r="W1067" s="84"/>
      <c r="X1067" s="84"/>
      <c r="Y1067" s="82"/>
      <c r="Z1067" s="84"/>
      <c r="AA1067" s="84"/>
      <c r="AB1067" s="84"/>
      <c r="AC1067" s="84"/>
      <c r="AD1067" s="84"/>
      <c r="AE1067" s="84"/>
      <c r="AF1067" s="84"/>
      <c r="AG1067" s="84"/>
      <c r="AH1067" s="31"/>
      <c r="AI1067" s="31"/>
      <c r="AJ1067" s="31"/>
      <c r="AK1067" s="31"/>
      <c r="AL1067" s="31"/>
      <c r="AM1067" s="84"/>
      <c r="AN1067" s="82"/>
      <c r="AO1067" s="71"/>
      <c r="AP1067" s="71"/>
      <c r="AQ1067" s="31"/>
      <c r="AR1067" s="31"/>
      <c r="AS1067" s="31"/>
      <c r="AT1067" s="31"/>
      <c r="AU1067" s="31"/>
      <c r="AV1067" s="31"/>
      <c r="AW1067" s="31"/>
      <c r="AX1067" s="31"/>
      <c r="AY1067" s="31"/>
      <c r="AZ1067" s="31"/>
      <c r="BA1067" s="33"/>
      <c r="BB1067" s="33"/>
      <c r="BC1067" s="31"/>
      <c r="BD1067" s="31"/>
      <c r="BE1067" s="31"/>
      <c r="BF1067" s="31"/>
      <c r="BG1067" s="31"/>
      <c r="BH1067" s="31"/>
      <c r="BI1067" s="31"/>
      <c r="BJ1067" s="31"/>
      <c r="BK1067" s="31"/>
      <c r="BL1067" s="31"/>
      <c r="BM1067" s="31"/>
      <c r="BN1067" s="31"/>
      <c r="BO1067" s="31"/>
      <c r="BP1067" s="31"/>
      <c r="BQ1067" s="31"/>
      <c r="BR1067" s="31"/>
      <c r="BS1067" s="31"/>
      <c r="BT1067" s="31"/>
    </row>
    <row r="1068">
      <c r="A1068" s="118"/>
      <c r="B1068" s="61"/>
      <c r="C1068" s="71"/>
      <c r="D1068" s="71"/>
      <c r="E1068" s="82"/>
      <c r="F1068" s="82"/>
      <c r="G1068" s="71"/>
      <c r="H1068" s="71"/>
      <c r="I1068" s="82"/>
      <c r="J1068" s="71"/>
      <c r="K1068" s="71"/>
      <c r="L1068" s="71"/>
      <c r="M1068" s="82"/>
      <c r="N1068" s="84"/>
      <c r="O1068" s="71"/>
      <c r="P1068" s="61"/>
      <c r="Q1068" s="61"/>
      <c r="R1068" s="61"/>
      <c r="S1068" s="61"/>
      <c r="T1068" s="119"/>
      <c r="U1068" s="61"/>
      <c r="V1068" s="84"/>
      <c r="W1068" s="84"/>
      <c r="X1068" s="84"/>
      <c r="Y1068" s="82"/>
      <c r="Z1068" s="84"/>
      <c r="AA1068" s="84"/>
      <c r="AB1068" s="84"/>
      <c r="AC1068" s="84"/>
      <c r="AD1068" s="84"/>
      <c r="AE1068" s="84"/>
      <c r="AF1068" s="84"/>
      <c r="AG1068" s="84"/>
      <c r="AH1068" s="31"/>
      <c r="AI1068" s="31"/>
      <c r="AJ1068" s="31"/>
      <c r="AK1068" s="31"/>
      <c r="AL1068" s="31"/>
      <c r="AM1068" s="84"/>
      <c r="AN1068" s="82"/>
      <c r="AO1068" s="71"/>
      <c r="AP1068" s="71"/>
      <c r="AQ1068" s="31"/>
      <c r="AR1068" s="31"/>
      <c r="AS1068" s="31"/>
      <c r="AT1068" s="31"/>
      <c r="AU1068" s="31"/>
      <c r="AV1068" s="31"/>
      <c r="AW1068" s="31"/>
      <c r="AX1068" s="31"/>
      <c r="AY1068" s="31"/>
      <c r="AZ1068" s="31"/>
      <c r="BA1068" s="33"/>
      <c r="BB1068" s="33"/>
      <c r="BC1068" s="31"/>
      <c r="BD1068" s="31"/>
      <c r="BE1068" s="31"/>
      <c r="BF1068" s="31"/>
      <c r="BG1068" s="31"/>
      <c r="BH1068" s="31"/>
      <c r="BI1068" s="31"/>
      <c r="BJ1068" s="31"/>
      <c r="BK1068" s="31"/>
      <c r="BL1068" s="31"/>
      <c r="BM1068" s="31"/>
      <c r="BN1068" s="31"/>
      <c r="BO1068" s="31"/>
      <c r="BP1068" s="31"/>
      <c r="BQ1068" s="31"/>
      <c r="BR1068" s="31"/>
      <c r="BS1068" s="31"/>
      <c r="BT1068" s="31"/>
    </row>
    <row r="1069">
      <c r="A1069" s="118"/>
      <c r="B1069" s="61"/>
      <c r="C1069" s="71"/>
      <c r="D1069" s="71"/>
      <c r="E1069" s="82"/>
      <c r="F1069" s="82"/>
      <c r="G1069" s="71"/>
      <c r="H1069" s="71"/>
      <c r="I1069" s="82"/>
      <c r="J1069" s="71"/>
      <c r="K1069" s="71"/>
      <c r="L1069" s="71"/>
      <c r="M1069" s="82"/>
      <c r="N1069" s="84"/>
      <c r="O1069" s="71"/>
      <c r="P1069" s="61"/>
      <c r="Q1069" s="61"/>
      <c r="R1069" s="61"/>
      <c r="S1069" s="61"/>
      <c r="T1069" s="119"/>
      <c r="U1069" s="61"/>
      <c r="V1069" s="84"/>
      <c r="W1069" s="84"/>
      <c r="X1069" s="84"/>
      <c r="Y1069" s="82"/>
      <c r="Z1069" s="84"/>
      <c r="AA1069" s="84"/>
      <c r="AB1069" s="84"/>
      <c r="AC1069" s="84"/>
      <c r="AD1069" s="84"/>
      <c r="AE1069" s="84"/>
      <c r="AF1069" s="84"/>
      <c r="AG1069" s="84"/>
      <c r="AH1069" s="31"/>
      <c r="AI1069" s="31"/>
      <c r="AJ1069" s="31"/>
      <c r="AK1069" s="31"/>
      <c r="AL1069" s="31"/>
      <c r="AM1069" s="84"/>
      <c r="AN1069" s="82"/>
      <c r="AO1069" s="71"/>
      <c r="AP1069" s="71"/>
      <c r="AQ1069" s="31"/>
      <c r="AR1069" s="31"/>
      <c r="AS1069" s="31"/>
      <c r="AT1069" s="31"/>
      <c r="AU1069" s="31"/>
      <c r="AV1069" s="31"/>
      <c r="AW1069" s="31"/>
      <c r="AX1069" s="31"/>
      <c r="AY1069" s="31"/>
      <c r="AZ1069" s="31"/>
      <c r="BA1069" s="33"/>
      <c r="BB1069" s="33"/>
      <c r="BC1069" s="31"/>
      <c r="BD1069" s="31"/>
      <c r="BE1069" s="31"/>
      <c r="BF1069" s="31"/>
      <c r="BG1069" s="31"/>
      <c r="BH1069" s="31"/>
      <c r="BI1069" s="31"/>
      <c r="BJ1069" s="31"/>
      <c r="BK1069" s="31"/>
      <c r="BL1069" s="31"/>
      <c r="BM1069" s="31"/>
      <c r="BN1069" s="31"/>
      <c r="BO1069" s="31"/>
      <c r="BP1069" s="31"/>
      <c r="BQ1069" s="31"/>
      <c r="BR1069" s="31"/>
      <c r="BS1069" s="31"/>
      <c r="BT1069" s="31"/>
    </row>
    <row r="1070">
      <c r="A1070" s="118"/>
      <c r="B1070" s="61"/>
      <c r="C1070" s="71"/>
      <c r="D1070" s="71"/>
      <c r="E1070" s="82"/>
      <c r="F1070" s="82"/>
      <c r="G1070" s="71"/>
      <c r="H1070" s="71"/>
      <c r="I1070" s="82"/>
      <c r="J1070" s="71"/>
      <c r="K1070" s="71"/>
      <c r="L1070" s="71"/>
      <c r="M1070" s="82"/>
      <c r="N1070" s="84"/>
      <c r="O1070" s="71"/>
      <c r="P1070" s="61"/>
      <c r="Q1070" s="61"/>
      <c r="R1070" s="61"/>
      <c r="S1070" s="61"/>
      <c r="T1070" s="119"/>
      <c r="U1070" s="61"/>
      <c r="V1070" s="84"/>
      <c r="W1070" s="84"/>
      <c r="X1070" s="84"/>
      <c r="Y1070" s="82"/>
      <c r="Z1070" s="84"/>
      <c r="AA1070" s="84"/>
      <c r="AB1070" s="84"/>
      <c r="AC1070" s="84"/>
      <c r="AD1070" s="84"/>
      <c r="AE1070" s="84"/>
      <c r="AF1070" s="84"/>
      <c r="AG1070" s="84"/>
      <c r="AH1070" s="31"/>
      <c r="AI1070" s="31"/>
      <c r="AJ1070" s="31"/>
      <c r="AK1070" s="31"/>
      <c r="AL1070" s="31"/>
      <c r="AM1070" s="84"/>
      <c r="AN1070" s="82"/>
      <c r="AO1070" s="71"/>
      <c r="AP1070" s="71"/>
      <c r="AQ1070" s="31"/>
      <c r="AR1070" s="31"/>
      <c r="AS1070" s="31"/>
      <c r="AT1070" s="31"/>
      <c r="AU1070" s="31"/>
      <c r="AV1070" s="31"/>
      <c r="AW1070" s="31"/>
      <c r="AX1070" s="31"/>
      <c r="AY1070" s="31"/>
      <c r="AZ1070" s="31"/>
      <c r="BA1070" s="33"/>
      <c r="BB1070" s="33"/>
      <c r="BC1070" s="31"/>
      <c r="BD1070" s="31"/>
      <c r="BE1070" s="31"/>
      <c r="BF1070" s="31"/>
      <c r="BG1070" s="31"/>
      <c r="BH1070" s="31"/>
      <c r="BI1070" s="31"/>
      <c r="BJ1070" s="31"/>
      <c r="BK1070" s="31"/>
      <c r="BL1070" s="31"/>
      <c r="BM1070" s="31"/>
      <c r="BN1070" s="31"/>
      <c r="BO1070" s="31"/>
      <c r="BP1070" s="31"/>
      <c r="BQ1070" s="31"/>
      <c r="BR1070" s="31"/>
      <c r="BS1070" s="31"/>
      <c r="BT1070" s="31"/>
    </row>
    <row r="1071">
      <c r="A1071" s="118"/>
      <c r="B1071" s="61"/>
      <c r="C1071" s="71"/>
      <c r="D1071" s="71"/>
      <c r="E1071" s="82"/>
      <c r="F1071" s="82"/>
      <c r="G1071" s="71"/>
      <c r="H1071" s="71"/>
      <c r="I1071" s="82"/>
      <c r="J1071" s="71"/>
      <c r="K1071" s="71"/>
      <c r="L1071" s="71"/>
      <c r="M1071" s="82"/>
      <c r="N1071" s="84"/>
      <c r="O1071" s="71"/>
      <c r="P1071" s="61"/>
      <c r="Q1071" s="61"/>
      <c r="R1071" s="61"/>
      <c r="S1071" s="61"/>
      <c r="T1071" s="119"/>
      <c r="U1071" s="61"/>
      <c r="V1071" s="84"/>
      <c r="W1071" s="84"/>
      <c r="X1071" s="84"/>
      <c r="Y1071" s="82"/>
      <c r="Z1071" s="84"/>
      <c r="AA1071" s="84"/>
      <c r="AB1071" s="84"/>
      <c r="AC1071" s="84"/>
      <c r="AD1071" s="84"/>
      <c r="AE1071" s="84"/>
      <c r="AF1071" s="84"/>
      <c r="AG1071" s="84"/>
      <c r="AH1071" s="31"/>
      <c r="AI1071" s="31"/>
      <c r="AJ1071" s="31"/>
      <c r="AK1071" s="31"/>
      <c r="AL1071" s="31"/>
      <c r="AM1071" s="84"/>
      <c r="AN1071" s="82"/>
      <c r="AO1071" s="71"/>
      <c r="AP1071" s="71"/>
      <c r="AQ1071" s="31"/>
      <c r="AR1071" s="31"/>
      <c r="AS1071" s="31"/>
      <c r="AT1071" s="31"/>
      <c r="AU1071" s="31"/>
      <c r="AV1071" s="31"/>
      <c r="AW1071" s="31"/>
      <c r="AX1071" s="31"/>
      <c r="AY1071" s="31"/>
      <c r="AZ1071" s="31"/>
      <c r="BA1071" s="33"/>
      <c r="BB1071" s="33"/>
      <c r="BC1071" s="31"/>
      <c r="BD1071" s="31"/>
      <c r="BE1071" s="31"/>
      <c r="BF1071" s="31"/>
      <c r="BG1071" s="31"/>
      <c r="BH1071" s="31"/>
      <c r="BI1071" s="31"/>
      <c r="BJ1071" s="31"/>
      <c r="BK1071" s="31"/>
      <c r="BL1071" s="31"/>
      <c r="BM1071" s="31"/>
      <c r="BN1071" s="31"/>
      <c r="BO1071" s="31"/>
      <c r="BP1071" s="31"/>
      <c r="BQ1071" s="31"/>
      <c r="BR1071" s="31"/>
      <c r="BS1071" s="31"/>
      <c r="BT1071" s="31"/>
    </row>
    <row r="1072">
      <c r="A1072" s="118"/>
      <c r="B1072" s="61"/>
      <c r="C1072" s="71"/>
      <c r="D1072" s="71"/>
      <c r="E1072" s="82"/>
      <c r="F1072" s="82"/>
      <c r="G1072" s="71"/>
      <c r="H1072" s="71"/>
      <c r="I1072" s="82"/>
      <c r="J1072" s="71"/>
      <c r="K1072" s="71"/>
      <c r="L1072" s="71"/>
      <c r="M1072" s="82"/>
      <c r="N1072" s="84"/>
      <c r="O1072" s="71"/>
      <c r="P1072" s="61"/>
      <c r="Q1072" s="61"/>
      <c r="R1072" s="61"/>
      <c r="S1072" s="61"/>
      <c r="T1072" s="119"/>
      <c r="U1072" s="61"/>
      <c r="V1072" s="84"/>
      <c r="W1072" s="84"/>
      <c r="X1072" s="84"/>
      <c r="Y1072" s="82"/>
      <c r="Z1072" s="84"/>
      <c r="AA1072" s="84"/>
      <c r="AB1072" s="84"/>
      <c r="AC1072" s="84"/>
      <c r="AD1072" s="84"/>
      <c r="AE1072" s="84"/>
      <c r="AF1072" s="84"/>
      <c r="AG1072" s="84"/>
      <c r="AH1072" s="31"/>
      <c r="AI1072" s="31"/>
      <c r="AJ1072" s="31"/>
      <c r="AK1072" s="31"/>
      <c r="AL1072" s="31"/>
      <c r="AM1072" s="84"/>
      <c r="AN1072" s="82"/>
      <c r="AO1072" s="71"/>
      <c r="AP1072" s="71"/>
      <c r="AQ1072" s="31"/>
      <c r="AR1072" s="31"/>
      <c r="AS1072" s="31"/>
      <c r="AT1072" s="31"/>
      <c r="AU1072" s="31"/>
      <c r="AV1072" s="31"/>
      <c r="AW1072" s="31"/>
      <c r="AX1072" s="31"/>
      <c r="AY1072" s="31"/>
      <c r="AZ1072" s="31"/>
      <c r="BA1072" s="33"/>
      <c r="BB1072" s="33"/>
      <c r="BC1072" s="31"/>
      <c r="BD1072" s="31"/>
      <c r="BE1072" s="31"/>
      <c r="BF1072" s="31"/>
      <c r="BG1072" s="31"/>
      <c r="BH1072" s="31"/>
      <c r="BI1072" s="31"/>
      <c r="BJ1072" s="31"/>
      <c r="BK1072" s="31"/>
      <c r="BL1072" s="31"/>
      <c r="BM1072" s="31"/>
      <c r="BN1072" s="31"/>
      <c r="BO1072" s="31"/>
      <c r="BP1072" s="31"/>
      <c r="BQ1072" s="31"/>
      <c r="BR1072" s="31"/>
      <c r="BS1072" s="31"/>
      <c r="BT1072" s="31"/>
    </row>
    <row r="1073">
      <c r="A1073" s="118"/>
      <c r="B1073" s="61"/>
      <c r="C1073" s="71"/>
      <c r="D1073" s="71"/>
      <c r="E1073" s="82"/>
      <c r="F1073" s="82"/>
      <c r="G1073" s="71"/>
      <c r="H1073" s="71"/>
      <c r="I1073" s="82"/>
      <c r="J1073" s="71"/>
      <c r="K1073" s="71"/>
      <c r="L1073" s="71"/>
      <c r="M1073" s="82"/>
      <c r="N1073" s="84"/>
      <c r="O1073" s="71"/>
      <c r="P1073" s="61"/>
      <c r="Q1073" s="61"/>
      <c r="R1073" s="61"/>
      <c r="S1073" s="61"/>
      <c r="T1073" s="119"/>
      <c r="U1073" s="61"/>
      <c r="V1073" s="84"/>
      <c r="W1073" s="84"/>
      <c r="X1073" s="84"/>
      <c r="Y1073" s="82"/>
      <c r="Z1073" s="84"/>
      <c r="AA1073" s="84"/>
      <c r="AB1073" s="84"/>
      <c r="AC1073" s="84"/>
      <c r="AD1073" s="84"/>
      <c r="AE1073" s="84"/>
      <c r="AF1073" s="84"/>
      <c r="AG1073" s="84"/>
      <c r="AH1073" s="31"/>
      <c r="AI1073" s="31"/>
      <c r="AJ1073" s="31"/>
      <c r="AK1073" s="31"/>
      <c r="AL1073" s="31"/>
      <c r="AM1073" s="84"/>
      <c r="AN1073" s="82"/>
      <c r="AO1073" s="71"/>
      <c r="AP1073" s="71"/>
      <c r="AQ1073" s="31"/>
      <c r="AR1073" s="31"/>
      <c r="AS1073" s="31"/>
      <c r="AT1073" s="31"/>
      <c r="AU1073" s="31"/>
      <c r="AV1073" s="31"/>
      <c r="AW1073" s="31"/>
      <c r="AX1073" s="31"/>
      <c r="AY1073" s="31"/>
      <c r="AZ1073" s="31"/>
      <c r="BA1073" s="33"/>
      <c r="BB1073" s="33"/>
      <c r="BC1073" s="31"/>
      <c r="BD1073" s="31"/>
      <c r="BE1073" s="31"/>
      <c r="BF1073" s="31"/>
      <c r="BG1073" s="31"/>
      <c r="BH1073" s="31"/>
      <c r="BI1073" s="31"/>
      <c r="BJ1073" s="31"/>
      <c r="BK1073" s="31"/>
      <c r="BL1073" s="31"/>
      <c r="BM1073" s="31"/>
      <c r="BN1073" s="31"/>
      <c r="BO1073" s="31"/>
      <c r="BP1073" s="31"/>
      <c r="BQ1073" s="31"/>
      <c r="BR1073" s="31"/>
      <c r="BS1073" s="31"/>
      <c r="BT1073" s="31"/>
    </row>
    <row r="1074">
      <c r="A1074" s="118"/>
      <c r="B1074" s="61"/>
      <c r="C1074" s="71"/>
      <c r="D1074" s="71"/>
      <c r="E1074" s="82"/>
      <c r="F1074" s="82"/>
      <c r="G1074" s="71"/>
      <c r="H1074" s="71"/>
      <c r="I1074" s="82"/>
      <c r="J1074" s="71"/>
      <c r="K1074" s="71"/>
      <c r="L1074" s="71"/>
      <c r="M1074" s="82"/>
      <c r="N1074" s="84"/>
      <c r="O1074" s="71"/>
      <c r="P1074" s="61"/>
      <c r="Q1074" s="61"/>
      <c r="R1074" s="61"/>
      <c r="S1074" s="61"/>
      <c r="T1074" s="119"/>
      <c r="U1074" s="61"/>
      <c r="V1074" s="84"/>
      <c r="W1074" s="84"/>
      <c r="X1074" s="84"/>
      <c r="Y1074" s="82"/>
      <c r="Z1074" s="84"/>
      <c r="AA1074" s="84"/>
      <c r="AB1074" s="84"/>
      <c r="AC1074" s="84"/>
      <c r="AD1074" s="84"/>
      <c r="AE1074" s="84"/>
      <c r="AF1074" s="84"/>
      <c r="AG1074" s="84"/>
      <c r="AH1074" s="31"/>
      <c r="AI1074" s="31"/>
      <c r="AJ1074" s="31"/>
      <c r="AK1074" s="31"/>
      <c r="AL1074" s="31"/>
      <c r="AM1074" s="84"/>
      <c r="AN1074" s="82"/>
      <c r="AO1074" s="71"/>
      <c r="AP1074" s="71"/>
      <c r="AQ1074" s="31"/>
      <c r="AR1074" s="31"/>
      <c r="AS1074" s="31"/>
      <c r="AT1074" s="31"/>
      <c r="AU1074" s="31"/>
      <c r="AV1074" s="31"/>
      <c r="AW1074" s="31"/>
      <c r="AX1074" s="31"/>
      <c r="AY1074" s="31"/>
      <c r="AZ1074" s="31"/>
      <c r="BA1074" s="33"/>
      <c r="BB1074" s="33"/>
      <c r="BC1074" s="31"/>
      <c r="BD1074" s="31"/>
      <c r="BE1074" s="31"/>
      <c r="BF1074" s="31"/>
      <c r="BG1074" s="31"/>
      <c r="BH1074" s="31"/>
      <c r="BI1074" s="31"/>
      <c r="BJ1074" s="31"/>
      <c r="BK1074" s="31"/>
      <c r="BL1074" s="31"/>
      <c r="BM1074" s="31"/>
      <c r="BN1074" s="31"/>
      <c r="BO1074" s="31"/>
      <c r="BP1074" s="31"/>
      <c r="BQ1074" s="31"/>
      <c r="BR1074" s="31"/>
      <c r="BS1074" s="31"/>
      <c r="BT1074" s="31"/>
    </row>
    <row r="1075">
      <c r="A1075" s="118"/>
      <c r="B1075" s="61"/>
      <c r="C1075" s="71"/>
      <c r="D1075" s="71"/>
      <c r="E1075" s="82"/>
      <c r="F1075" s="82"/>
      <c r="G1075" s="71"/>
      <c r="H1075" s="71"/>
      <c r="I1075" s="82"/>
      <c r="J1075" s="71"/>
      <c r="K1075" s="71"/>
      <c r="L1075" s="71"/>
      <c r="M1075" s="82"/>
      <c r="N1075" s="84"/>
      <c r="O1075" s="71"/>
      <c r="P1075" s="61"/>
      <c r="Q1075" s="61"/>
      <c r="R1075" s="61"/>
      <c r="S1075" s="61"/>
      <c r="T1075" s="119"/>
      <c r="U1075" s="61"/>
      <c r="V1075" s="84"/>
      <c r="W1075" s="84"/>
      <c r="X1075" s="84"/>
      <c r="Y1075" s="82"/>
      <c r="Z1075" s="84"/>
      <c r="AA1075" s="84"/>
      <c r="AB1075" s="84"/>
      <c r="AC1075" s="84"/>
      <c r="AD1075" s="84"/>
      <c r="AE1075" s="84"/>
      <c r="AF1075" s="84"/>
      <c r="AG1075" s="84"/>
      <c r="AH1075" s="31"/>
      <c r="AI1075" s="31"/>
      <c r="AJ1075" s="31"/>
      <c r="AK1075" s="31"/>
      <c r="AL1075" s="31"/>
      <c r="AM1075" s="84"/>
      <c r="AN1075" s="82"/>
      <c r="AO1075" s="71"/>
      <c r="AP1075" s="71"/>
      <c r="AQ1075" s="31"/>
      <c r="AR1075" s="31"/>
      <c r="AS1075" s="31"/>
      <c r="AT1075" s="31"/>
      <c r="AU1075" s="31"/>
      <c r="AV1075" s="31"/>
      <c r="AW1075" s="31"/>
      <c r="AX1075" s="31"/>
      <c r="AY1075" s="31"/>
      <c r="AZ1075" s="31"/>
      <c r="BA1075" s="33"/>
      <c r="BB1075" s="33"/>
      <c r="BC1075" s="31"/>
      <c r="BD1075" s="31"/>
      <c r="BE1075" s="31"/>
      <c r="BF1075" s="31"/>
      <c r="BG1075" s="31"/>
      <c r="BH1075" s="31"/>
      <c r="BI1075" s="31"/>
      <c r="BJ1075" s="31"/>
      <c r="BK1075" s="31"/>
      <c r="BL1075" s="31"/>
      <c r="BM1075" s="31"/>
      <c r="BN1075" s="31"/>
      <c r="BO1075" s="31"/>
      <c r="BP1075" s="31"/>
      <c r="BQ1075" s="31"/>
      <c r="BR1075" s="31"/>
      <c r="BS1075" s="31"/>
      <c r="BT1075" s="31"/>
    </row>
    <row r="1076">
      <c r="A1076" s="118"/>
      <c r="B1076" s="61"/>
      <c r="C1076" s="71"/>
      <c r="D1076" s="71"/>
      <c r="E1076" s="82"/>
      <c r="F1076" s="82"/>
      <c r="G1076" s="71"/>
      <c r="H1076" s="71"/>
      <c r="I1076" s="82"/>
      <c r="J1076" s="71"/>
      <c r="K1076" s="71"/>
      <c r="L1076" s="71"/>
      <c r="M1076" s="82"/>
      <c r="N1076" s="84"/>
      <c r="O1076" s="71"/>
      <c r="P1076" s="61"/>
      <c r="Q1076" s="61"/>
      <c r="R1076" s="61"/>
      <c r="S1076" s="61"/>
      <c r="T1076" s="119"/>
      <c r="U1076" s="61"/>
      <c r="V1076" s="84"/>
      <c r="W1076" s="84"/>
      <c r="X1076" s="84"/>
      <c r="Y1076" s="82"/>
      <c r="Z1076" s="84"/>
      <c r="AA1076" s="84"/>
      <c r="AB1076" s="84"/>
      <c r="AC1076" s="84"/>
      <c r="AD1076" s="84"/>
      <c r="AE1076" s="84"/>
      <c r="AF1076" s="84"/>
      <c r="AG1076" s="84"/>
      <c r="AH1076" s="31"/>
      <c r="AI1076" s="31"/>
      <c r="AJ1076" s="31"/>
      <c r="AK1076" s="31"/>
      <c r="AL1076" s="31"/>
      <c r="AM1076" s="84"/>
      <c r="AN1076" s="82"/>
      <c r="AO1076" s="71"/>
      <c r="AP1076" s="71"/>
      <c r="AQ1076" s="31"/>
      <c r="AR1076" s="31"/>
      <c r="AS1076" s="31"/>
      <c r="AT1076" s="31"/>
      <c r="AU1076" s="31"/>
      <c r="AV1076" s="31"/>
      <c r="AW1076" s="31"/>
      <c r="AX1076" s="31"/>
      <c r="AY1076" s="31"/>
      <c r="AZ1076" s="31"/>
      <c r="BA1076" s="33"/>
      <c r="BB1076" s="33"/>
      <c r="BC1076" s="31"/>
      <c r="BD1076" s="31"/>
      <c r="BE1076" s="31"/>
      <c r="BF1076" s="31"/>
      <c r="BG1076" s="31"/>
      <c r="BH1076" s="31"/>
      <c r="BI1076" s="31"/>
      <c r="BJ1076" s="31"/>
      <c r="BK1076" s="31"/>
      <c r="BL1076" s="31"/>
      <c r="BM1076" s="31"/>
      <c r="BN1076" s="31"/>
      <c r="BO1076" s="31"/>
      <c r="BP1076" s="31"/>
      <c r="BQ1076" s="31"/>
      <c r="BR1076" s="31"/>
      <c r="BS1076" s="31"/>
      <c r="BT1076" s="31"/>
    </row>
    <row r="1077">
      <c r="A1077" s="118"/>
      <c r="B1077" s="61"/>
      <c r="C1077" s="71"/>
      <c r="D1077" s="71"/>
      <c r="E1077" s="82"/>
      <c r="F1077" s="82"/>
      <c r="G1077" s="71"/>
      <c r="H1077" s="71"/>
      <c r="I1077" s="82"/>
      <c r="J1077" s="71"/>
      <c r="K1077" s="71"/>
      <c r="L1077" s="71"/>
      <c r="M1077" s="82"/>
      <c r="N1077" s="84"/>
      <c r="O1077" s="71"/>
      <c r="P1077" s="61"/>
      <c r="Q1077" s="61"/>
      <c r="R1077" s="61"/>
      <c r="S1077" s="61"/>
      <c r="T1077" s="119"/>
      <c r="U1077" s="61"/>
      <c r="V1077" s="84"/>
      <c r="W1077" s="84"/>
      <c r="X1077" s="84"/>
      <c r="Y1077" s="82"/>
      <c r="Z1077" s="84"/>
      <c r="AA1077" s="84"/>
      <c r="AB1077" s="84"/>
      <c r="AC1077" s="84"/>
      <c r="AD1077" s="84"/>
      <c r="AE1077" s="84"/>
      <c r="AF1077" s="84"/>
      <c r="AG1077" s="84"/>
      <c r="AH1077" s="31"/>
      <c r="AI1077" s="31"/>
      <c r="AJ1077" s="31"/>
      <c r="AK1077" s="31"/>
      <c r="AL1077" s="31"/>
      <c r="AM1077" s="84"/>
      <c r="AN1077" s="82"/>
      <c r="AO1077" s="71"/>
      <c r="AP1077" s="71"/>
      <c r="AQ1077" s="31"/>
      <c r="AR1077" s="31"/>
      <c r="AS1077" s="31"/>
      <c r="AT1077" s="31"/>
      <c r="AU1077" s="31"/>
      <c r="AV1077" s="31"/>
      <c r="AW1077" s="31"/>
      <c r="AX1077" s="31"/>
      <c r="AY1077" s="31"/>
      <c r="AZ1077" s="31"/>
      <c r="BA1077" s="33"/>
      <c r="BB1077" s="33"/>
      <c r="BC1077" s="31"/>
      <c r="BD1077" s="31"/>
      <c r="BE1077" s="31"/>
      <c r="BF1077" s="31"/>
      <c r="BG1077" s="31"/>
      <c r="BH1077" s="31"/>
      <c r="BI1077" s="31"/>
      <c r="BJ1077" s="31"/>
      <c r="BK1077" s="31"/>
      <c r="BL1077" s="31"/>
      <c r="BM1077" s="31"/>
      <c r="BN1077" s="31"/>
      <c r="BO1077" s="31"/>
      <c r="BP1077" s="31"/>
      <c r="BQ1077" s="31"/>
      <c r="BR1077" s="31"/>
      <c r="BS1077" s="31"/>
      <c r="BT1077" s="31"/>
    </row>
    <row r="1078">
      <c r="A1078" s="118"/>
      <c r="B1078" s="61"/>
      <c r="C1078" s="71"/>
      <c r="D1078" s="71"/>
      <c r="E1078" s="82"/>
      <c r="F1078" s="82"/>
      <c r="G1078" s="71"/>
      <c r="H1078" s="71"/>
      <c r="I1078" s="82"/>
      <c r="J1078" s="71"/>
      <c r="K1078" s="71"/>
      <c r="L1078" s="71"/>
      <c r="M1078" s="82"/>
      <c r="N1078" s="84"/>
      <c r="O1078" s="71"/>
      <c r="P1078" s="61"/>
      <c r="Q1078" s="61"/>
      <c r="R1078" s="61"/>
      <c r="S1078" s="61"/>
      <c r="T1078" s="119"/>
      <c r="U1078" s="61"/>
      <c r="V1078" s="84"/>
      <c r="W1078" s="84"/>
      <c r="X1078" s="84"/>
      <c r="Y1078" s="82"/>
      <c r="Z1078" s="84"/>
      <c r="AA1078" s="84"/>
      <c r="AB1078" s="84"/>
      <c r="AC1078" s="84"/>
      <c r="AD1078" s="84"/>
      <c r="AE1078" s="84"/>
      <c r="AF1078" s="84"/>
      <c r="AG1078" s="84"/>
      <c r="AH1078" s="31"/>
      <c r="AI1078" s="31"/>
      <c r="AJ1078" s="31"/>
      <c r="AK1078" s="31"/>
      <c r="AL1078" s="31"/>
      <c r="AM1078" s="84"/>
      <c r="AN1078" s="82"/>
      <c r="AO1078" s="71"/>
      <c r="AP1078" s="71"/>
      <c r="AQ1078" s="31"/>
      <c r="AR1078" s="31"/>
      <c r="AS1078" s="31"/>
      <c r="AT1078" s="31"/>
      <c r="AU1078" s="31"/>
      <c r="AV1078" s="31"/>
      <c r="AW1078" s="31"/>
      <c r="AX1078" s="31"/>
      <c r="AY1078" s="31"/>
      <c r="AZ1078" s="31"/>
      <c r="BA1078" s="33"/>
      <c r="BB1078" s="33"/>
      <c r="BC1078" s="31"/>
      <c r="BD1078" s="31"/>
      <c r="BE1078" s="31"/>
      <c r="BF1078" s="31"/>
      <c r="BG1078" s="31"/>
      <c r="BH1078" s="31"/>
      <c r="BI1078" s="31"/>
      <c r="BJ1078" s="31"/>
      <c r="BK1078" s="31"/>
      <c r="BL1078" s="31"/>
      <c r="BM1078" s="31"/>
      <c r="BN1078" s="31"/>
      <c r="BO1078" s="31"/>
      <c r="BP1078" s="31"/>
      <c r="BQ1078" s="31"/>
      <c r="BR1078" s="31"/>
      <c r="BS1078" s="31"/>
      <c r="BT1078" s="31"/>
    </row>
    <row r="1079">
      <c r="A1079" s="118"/>
      <c r="B1079" s="61"/>
      <c r="C1079" s="71"/>
      <c r="D1079" s="71"/>
      <c r="E1079" s="82"/>
      <c r="F1079" s="82"/>
      <c r="G1079" s="71"/>
      <c r="H1079" s="71"/>
      <c r="I1079" s="82"/>
      <c r="J1079" s="71"/>
      <c r="K1079" s="71"/>
      <c r="L1079" s="71"/>
      <c r="M1079" s="82"/>
      <c r="N1079" s="84"/>
      <c r="O1079" s="71"/>
      <c r="P1079" s="61"/>
      <c r="Q1079" s="61"/>
      <c r="R1079" s="61"/>
      <c r="S1079" s="61"/>
      <c r="T1079" s="119"/>
      <c r="U1079" s="61"/>
      <c r="V1079" s="84"/>
      <c r="W1079" s="84"/>
      <c r="X1079" s="84"/>
      <c r="Y1079" s="82"/>
      <c r="Z1079" s="84"/>
      <c r="AA1079" s="84"/>
      <c r="AB1079" s="84"/>
      <c r="AC1079" s="84"/>
      <c r="AD1079" s="84"/>
      <c r="AE1079" s="84"/>
      <c r="AF1079" s="84"/>
      <c r="AG1079" s="84"/>
      <c r="AH1079" s="31"/>
      <c r="AI1079" s="31"/>
      <c r="AJ1079" s="31"/>
      <c r="AK1079" s="31"/>
      <c r="AL1079" s="31"/>
      <c r="AM1079" s="84"/>
      <c r="AN1079" s="82"/>
      <c r="AO1079" s="71"/>
      <c r="AP1079" s="71"/>
      <c r="AQ1079" s="31"/>
      <c r="AR1079" s="31"/>
      <c r="AS1079" s="31"/>
      <c r="AT1079" s="31"/>
      <c r="AU1079" s="31"/>
      <c r="AV1079" s="31"/>
      <c r="AW1079" s="31"/>
      <c r="AX1079" s="31"/>
      <c r="AY1079" s="31"/>
      <c r="AZ1079" s="31"/>
      <c r="BA1079" s="33"/>
      <c r="BB1079" s="33"/>
      <c r="BC1079" s="31"/>
      <c r="BD1079" s="31"/>
      <c r="BE1079" s="31"/>
      <c r="BF1079" s="31"/>
      <c r="BG1079" s="31"/>
      <c r="BH1079" s="31"/>
      <c r="BI1079" s="31"/>
      <c r="BJ1079" s="31"/>
      <c r="BK1079" s="31"/>
      <c r="BL1079" s="31"/>
      <c r="BM1079" s="31"/>
      <c r="BN1079" s="31"/>
      <c r="BO1079" s="31"/>
      <c r="BP1079" s="31"/>
      <c r="BQ1079" s="31"/>
      <c r="BR1079" s="31"/>
      <c r="BS1079" s="31"/>
      <c r="BT1079" s="31"/>
    </row>
    <row r="1080">
      <c r="A1080" s="118"/>
      <c r="B1080" s="61"/>
      <c r="C1080" s="71"/>
      <c r="D1080" s="71"/>
      <c r="E1080" s="82"/>
      <c r="F1080" s="82"/>
      <c r="G1080" s="71"/>
      <c r="H1080" s="71"/>
      <c r="I1080" s="82"/>
      <c r="J1080" s="71"/>
      <c r="K1080" s="71"/>
      <c r="L1080" s="71"/>
      <c r="M1080" s="82"/>
      <c r="N1080" s="84"/>
      <c r="O1080" s="71"/>
      <c r="P1080" s="61"/>
      <c r="Q1080" s="61"/>
      <c r="R1080" s="61"/>
      <c r="S1080" s="61"/>
      <c r="T1080" s="119"/>
      <c r="U1080" s="61"/>
      <c r="V1080" s="84"/>
      <c r="W1080" s="84"/>
      <c r="X1080" s="84"/>
      <c r="Y1080" s="82"/>
      <c r="Z1080" s="84"/>
      <c r="AA1080" s="84"/>
      <c r="AB1080" s="84"/>
      <c r="AC1080" s="84"/>
      <c r="AD1080" s="84"/>
      <c r="AE1080" s="84"/>
      <c r="AF1080" s="84"/>
      <c r="AG1080" s="84"/>
      <c r="AH1080" s="31"/>
      <c r="AI1080" s="31"/>
      <c r="AJ1080" s="31"/>
      <c r="AK1080" s="31"/>
      <c r="AL1080" s="31"/>
      <c r="AM1080" s="84"/>
      <c r="AN1080" s="82"/>
      <c r="AO1080" s="71"/>
      <c r="AP1080" s="71"/>
      <c r="AQ1080" s="31"/>
      <c r="AR1080" s="31"/>
      <c r="AS1080" s="31"/>
      <c r="AT1080" s="31"/>
      <c r="AU1080" s="31"/>
      <c r="AV1080" s="31"/>
      <c r="AW1080" s="31"/>
      <c r="AX1080" s="31"/>
      <c r="AY1080" s="31"/>
      <c r="AZ1080" s="31"/>
      <c r="BA1080" s="33"/>
      <c r="BB1080" s="33"/>
      <c r="BC1080" s="31"/>
      <c r="BD1080" s="31"/>
      <c r="BE1080" s="31"/>
      <c r="BF1080" s="31"/>
      <c r="BG1080" s="31"/>
      <c r="BH1080" s="31"/>
      <c r="BI1080" s="31"/>
      <c r="BJ1080" s="31"/>
      <c r="BK1080" s="31"/>
      <c r="BL1080" s="31"/>
      <c r="BM1080" s="31"/>
      <c r="BN1080" s="31"/>
      <c r="BO1080" s="31"/>
      <c r="BP1080" s="31"/>
      <c r="BQ1080" s="31"/>
      <c r="BR1080" s="31"/>
      <c r="BS1080" s="31"/>
      <c r="BT1080" s="31"/>
    </row>
    <row r="1081">
      <c r="A1081" s="118"/>
      <c r="B1081" s="61"/>
      <c r="C1081" s="71"/>
      <c r="D1081" s="71"/>
      <c r="E1081" s="82"/>
      <c r="F1081" s="82"/>
      <c r="G1081" s="71"/>
      <c r="H1081" s="71"/>
      <c r="I1081" s="82"/>
      <c r="J1081" s="71"/>
      <c r="K1081" s="71"/>
      <c r="L1081" s="71"/>
      <c r="M1081" s="82"/>
      <c r="N1081" s="84"/>
      <c r="O1081" s="71"/>
      <c r="P1081" s="61"/>
      <c r="Q1081" s="61"/>
      <c r="R1081" s="61"/>
      <c r="S1081" s="61"/>
      <c r="T1081" s="119"/>
      <c r="U1081" s="61"/>
      <c r="V1081" s="84"/>
      <c r="W1081" s="84"/>
      <c r="X1081" s="84"/>
      <c r="Y1081" s="82"/>
      <c r="Z1081" s="84"/>
      <c r="AA1081" s="84"/>
      <c r="AB1081" s="84"/>
      <c r="AC1081" s="84"/>
      <c r="AD1081" s="84"/>
      <c r="AE1081" s="84"/>
      <c r="AF1081" s="84"/>
      <c r="AG1081" s="84"/>
      <c r="AH1081" s="31"/>
      <c r="AI1081" s="31"/>
      <c r="AJ1081" s="31"/>
      <c r="AK1081" s="31"/>
      <c r="AL1081" s="31"/>
      <c r="AM1081" s="84"/>
      <c r="AN1081" s="82"/>
      <c r="AO1081" s="71"/>
      <c r="AP1081" s="71"/>
      <c r="AQ1081" s="31"/>
      <c r="AR1081" s="31"/>
      <c r="AS1081" s="31"/>
      <c r="AT1081" s="31"/>
      <c r="AU1081" s="31"/>
      <c r="AV1081" s="31"/>
      <c r="AW1081" s="31"/>
      <c r="AX1081" s="31"/>
      <c r="AY1081" s="31"/>
      <c r="AZ1081" s="31"/>
      <c r="BA1081" s="33"/>
      <c r="BB1081" s="33"/>
      <c r="BC1081" s="31"/>
      <c r="BD1081" s="31"/>
      <c r="BE1081" s="31"/>
      <c r="BF1081" s="31"/>
      <c r="BG1081" s="31"/>
      <c r="BH1081" s="31"/>
      <c r="BI1081" s="31"/>
      <c r="BJ1081" s="31"/>
      <c r="BK1081" s="31"/>
      <c r="BL1081" s="31"/>
      <c r="BM1081" s="31"/>
      <c r="BN1081" s="31"/>
      <c r="BO1081" s="31"/>
      <c r="BP1081" s="31"/>
      <c r="BQ1081" s="31"/>
      <c r="BR1081" s="31"/>
      <c r="BS1081" s="31"/>
      <c r="BT1081" s="31"/>
    </row>
    <row r="1082">
      <c r="A1082" s="118"/>
      <c r="B1082" s="61"/>
      <c r="C1082" s="71"/>
      <c r="D1082" s="71"/>
      <c r="E1082" s="82"/>
      <c r="F1082" s="82"/>
      <c r="G1082" s="71"/>
      <c r="H1082" s="71"/>
      <c r="I1082" s="82"/>
      <c r="J1082" s="71"/>
      <c r="K1082" s="71"/>
      <c r="L1082" s="71"/>
      <c r="M1082" s="82"/>
      <c r="N1082" s="84"/>
      <c r="O1082" s="71"/>
      <c r="P1082" s="61"/>
      <c r="Q1082" s="61"/>
      <c r="R1082" s="61"/>
      <c r="S1082" s="61"/>
      <c r="T1082" s="119"/>
      <c r="U1082" s="61"/>
      <c r="V1082" s="84"/>
      <c r="W1082" s="84"/>
      <c r="X1082" s="84"/>
      <c r="Y1082" s="82"/>
      <c r="Z1082" s="84"/>
      <c r="AA1082" s="84"/>
      <c r="AB1082" s="84"/>
      <c r="AC1082" s="84"/>
      <c r="AD1082" s="84"/>
      <c r="AE1082" s="84"/>
      <c r="AF1082" s="84"/>
      <c r="AG1082" s="84"/>
      <c r="AH1082" s="31"/>
      <c r="AI1082" s="31"/>
      <c r="AJ1082" s="31"/>
      <c r="AK1082" s="31"/>
      <c r="AL1082" s="31"/>
      <c r="AM1082" s="84"/>
      <c r="AN1082" s="82"/>
      <c r="AO1082" s="71"/>
      <c r="AP1082" s="71"/>
      <c r="AQ1082" s="31"/>
      <c r="AR1082" s="31"/>
      <c r="AS1082" s="31"/>
      <c r="AT1082" s="31"/>
      <c r="AU1082" s="31"/>
      <c r="AV1082" s="31"/>
      <c r="AW1082" s="31"/>
      <c r="AX1082" s="31"/>
      <c r="AY1082" s="31"/>
      <c r="AZ1082" s="31"/>
      <c r="BA1082" s="33"/>
      <c r="BB1082" s="33"/>
      <c r="BC1082" s="31"/>
      <c r="BD1082" s="31"/>
      <c r="BE1082" s="31"/>
      <c r="BF1082" s="31"/>
      <c r="BG1082" s="31"/>
      <c r="BH1082" s="31"/>
      <c r="BI1082" s="31"/>
      <c r="BJ1082" s="31"/>
      <c r="BK1082" s="31"/>
      <c r="BL1082" s="31"/>
      <c r="BM1082" s="31"/>
      <c r="BN1082" s="31"/>
      <c r="BO1082" s="31"/>
      <c r="BP1082" s="31"/>
      <c r="BQ1082" s="31"/>
      <c r="BR1082" s="31"/>
      <c r="BS1082" s="31"/>
      <c r="BT1082" s="31"/>
    </row>
    <row r="1083">
      <c r="A1083" s="118"/>
      <c r="B1083" s="61"/>
      <c r="C1083" s="71"/>
      <c r="D1083" s="71"/>
      <c r="E1083" s="82"/>
      <c r="F1083" s="82"/>
      <c r="G1083" s="71"/>
      <c r="H1083" s="71"/>
      <c r="I1083" s="82"/>
      <c r="J1083" s="71"/>
      <c r="K1083" s="71"/>
      <c r="L1083" s="71"/>
      <c r="M1083" s="82"/>
      <c r="N1083" s="84"/>
      <c r="O1083" s="71"/>
      <c r="P1083" s="61"/>
      <c r="Q1083" s="61"/>
      <c r="R1083" s="61"/>
      <c r="S1083" s="61"/>
      <c r="T1083" s="119"/>
      <c r="U1083" s="61"/>
      <c r="V1083" s="84"/>
      <c r="W1083" s="84"/>
      <c r="X1083" s="84"/>
      <c r="Y1083" s="82"/>
      <c r="Z1083" s="84"/>
      <c r="AA1083" s="84"/>
      <c r="AB1083" s="84"/>
      <c r="AC1083" s="84"/>
      <c r="AD1083" s="84"/>
      <c r="AE1083" s="84"/>
      <c r="AF1083" s="84"/>
      <c r="AG1083" s="84"/>
      <c r="AH1083" s="31"/>
      <c r="AI1083" s="31"/>
      <c r="AJ1083" s="31"/>
      <c r="AK1083" s="31"/>
      <c r="AL1083" s="31"/>
      <c r="AM1083" s="84"/>
      <c r="AN1083" s="82"/>
      <c r="AO1083" s="71"/>
      <c r="AP1083" s="71"/>
      <c r="AQ1083" s="31"/>
      <c r="AR1083" s="31"/>
      <c r="AS1083" s="31"/>
      <c r="AT1083" s="31"/>
      <c r="AU1083" s="31"/>
      <c r="AV1083" s="31"/>
      <c r="AW1083" s="31"/>
      <c r="AX1083" s="31"/>
      <c r="AY1083" s="31"/>
      <c r="AZ1083" s="31"/>
      <c r="BA1083" s="33"/>
      <c r="BB1083" s="33"/>
      <c r="BC1083" s="31"/>
      <c r="BD1083" s="31"/>
      <c r="BE1083" s="31"/>
      <c r="BF1083" s="31"/>
      <c r="BG1083" s="31"/>
      <c r="BH1083" s="31"/>
      <c r="BI1083" s="31"/>
      <c r="BJ1083" s="31"/>
      <c r="BK1083" s="31"/>
      <c r="BL1083" s="31"/>
      <c r="BM1083" s="31"/>
      <c r="BN1083" s="31"/>
      <c r="BO1083" s="31"/>
      <c r="BP1083" s="31"/>
      <c r="BQ1083" s="31"/>
      <c r="BR1083" s="31"/>
      <c r="BS1083" s="31"/>
      <c r="BT1083" s="31"/>
    </row>
    <row r="1084">
      <c r="A1084" s="118"/>
      <c r="B1084" s="61"/>
      <c r="C1084" s="71"/>
      <c r="D1084" s="71"/>
      <c r="E1084" s="82"/>
      <c r="F1084" s="82"/>
      <c r="G1084" s="71"/>
      <c r="H1084" s="71"/>
      <c r="I1084" s="82"/>
      <c r="J1084" s="71"/>
      <c r="K1084" s="71"/>
      <c r="L1084" s="71"/>
      <c r="M1084" s="82"/>
      <c r="N1084" s="84"/>
      <c r="O1084" s="71"/>
      <c r="P1084" s="61"/>
      <c r="Q1084" s="61"/>
      <c r="R1084" s="61"/>
      <c r="S1084" s="61"/>
      <c r="T1084" s="119"/>
      <c r="U1084" s="61"/>
      <c r="V1084" s="84"/>
      <c r="W1084" s="84"/>
      <c r="X1084" s="84"/>
      <c r="Y1084" s="82"/>
      <c r="Z1084" s="84"/>
      <c r="AA1084" s="84"/>
      <c r="AB1084" s="84"/>
      <c r="AC1084" s="84"/>
      <c r="AD1084" s="84"/>
      <c r="AE1084" s="84"/>
      <c r="AF1084" s="84"/>
      <c r="AG1084" s="84"/>
      <c r="AH1084" s="31"/>
      <c r="AI1084" s="31"/>
      <c r="AJ1084" s="31"/>
      <c r="AK1084" s="31"/>
      <c r="AL1084" s="31"/>
      <c r="AM1084" s="84"/>
      <c r="AN1084" s="82"/>
      <c r="AO1084" s="71"/>
      <c r="AP1084" s="71"/>
      <c r="AQ1084" s="31"/>
      <c r="AR1084" s="31"/>
      <c r="AS1084" s="31"/>
      <c r="AT1084" s="31"/>
      <c r="AU1084" s="31"/>
      <c r="AV1084" s="31"/>
      <c r="AW1084" s="31"/>
      <c r="AX1084" s="31"/>
      <c r="AY1084" s="31"/>
      <c r="AZ1084" s="31"/>
      <c r="BA1084" s="33"/>
      <c r="BB1084" s="33"/>
      <c r="BC1084" s="31"/>
      <c r="BD1084" s="31"/>
      <c r="BE1084" s="31"/>
      <c r="BF1084" s="31"/>
      <c r="BG1084" s="31"/>
      <c r="BH1084" s="31"/>
      <c r="BI1084" s="31"/>
      <c r="BJ1084" s="31"/>
      <c r="BK1084" s="31"/>
      <c r="BL1084" s="31"/>
      <c r="BM1084" s="31"/>
      <c r="BN1084" s="31"/>
      <c r="BO1084" s="31"/>
      <c r="BP1084" s="31"/>
      <c r="BQ1084" s="31"/>
      <c r="BR1084" s="31"/>
      <c r="BS1084" s="31"/>
      <c r="BT1084" s="31"/>
    </row>
    <row r="1085">
      <c r="A1085" s="118"/>
      <c r="B1085" s="61"/>
      <c r="C1085" s="71"/>
      <c r="D1085" s="71"/>
      <c r="E1085" s="82"/>
      <c r="F1085" s="82"/>
      <c r="G1085" s="71"/>
      <c r="H1085" s="71"/>
      <c r="I1085" s="82"/>
      <c r="J1085" s="71"/>
      <c r="K1085" s="71"/>
      <c r="L1085" s="71"/>
      <c r="M1085" s="82"/>
      <c r="N1085" s="84"/>
      <c r="O1085" s="71"/>
      <c r="P1085" s="61"/>
      <c r="Q1085" s="61"/>
      <c r="R1085" s="61"/>
      <c r="S1085" s="61"/>
      <c r="T1085" s="119"/>
      <c r="U1085" s="61"/>
      <c r="V1085" s="84"/>
      <c r="W1085" s="84"/>
      <c r="X1085" s="84"/>
      <c r="Y1085" s="82"/>
      <c r="Z1085" s="84"/>
      <c r="AA1085" s="84"/>
      <c r="AB1085" s="84"/>
      <c r="AC1085" s="84"/>
      <c r="AD1085" s="84"/>
      <c r="AE1085" s="84"/>
      <c r="AF1085" s="84"/>
      <c r="AG1085" s="84"/>
      <c r="AH1085" s="31"/>
      <c r="AI1085" s="31"/>
      <c r="AJ1085" s="31"/>
      <c r="AK1085" s="31"/>
      <c r="AL1085" s="31"/>
      <c r="AM1085" s="84"/>
      <c r="AN1085" s="82"/>
      <c r="AO1085" s="71"/>
      <c r="AP1085" s="71"/>
      <c r="AQ1085" s="31"/>
      <c r="AR1085" s="31"/>
      <c r="AS1085" s="31"/>
      <c r="AT1085" s="31"/>
      <c r="AU1085" s="31"/>
      <c r="AV1085" s="31"/>
      <c r="AW1085" s="31"/>
      <c r="AX1085" s="31"/>
      <c r="AY1085" s="31"/>
      <c r="AZ1085" s="31"/>
      <c r="BA1085" s="33"/>
      <c r="BB1085" s="33"/>
      <c r="BC1085" s="31"/>
      <c r="BD1085" s="31"/>
      <c r="BE1085" s="31"/>
      <c r="BF1085" s="31"/>
      <c r="BG1085" s="31"/>
      <c r="BH1085" s="31"/>
      <c r="BI1085" s="31"/>
      <c r="BJ1085" s="31"/>
      <c r="BK1085" s="31"/>
      <c r="BL1085" s="31"/>
      <c r="BM1085" s="31"/>
      <c r="BN1085" s="31"/>
      <c r="BO1085" s="31"/>
      <c r="BP1085" s="31"/>
      <c r="BQ1085" s="31"/>
      <c r="BR1085" s="31"/>
      <c r="BS1085" s="31"/>
      <c r="BT1085" s="31"/>
    </row>
    <row r="1086">
      <c r="A1086" s="118"/>
      <c r="B1086" s="61"/>
      <c r="C1086" s="71"/>
      <c r="D1086" s="71"/>
      <c r="E1086" s="82"/>
      <c r="F1086" s="82"/>
      <c r="G1086" s="71"/>
      <c r="H1086" s="71"/>
      <c r="I1086" s="82"/>
      <c r="J1086" s="71"/>
      <c r="K1086" s="71"/>
      <c r="L1086" s="71"/>
      <c r="M1086" s="82"/>
      <c r="N1086" s="84"/>
      <c r="O1086" s="71"/>
      <c r="P1086" s="61"/>
      <c r="Q1086" s="61"/>
      <c r="R1086" s="61"/>
      <c r="S1086" s="61"/>
      <c r="T1086" s="119"/>
      <c r="U1086" s="61"/>
      <c r="V1086" s="84"/>
      <c r="W1086" s="84"/>
      <c r="X1086" s="84"/>
      <c r="Y1086" s="82"/>
      <c r="Z1086" s="84"/>
      <c r="AA1086" s="84"/>
      <c r="AB1086" s="84"/>
      <c r="AC1086" s="84"/>
      <c r="AD1086" s="84"/>
      <c r="AE1086" s="84"/>
      <c r="AF1086" s="84"/>
      <c r="AG1086" s="84"/>
      <c r="AH1086" s="31"/>
      <c r="AI1086" s="31"/>
      <c r="AJ1086" s="31"/>
      <c r="AK1086" s="31"/>
      <c r="AL1086" s="31"/>
      <c r="AM1086" s="84"/>
      <c r="AN1086" s="82"/>
      <c r="AO1086" s="71"/>
      <c r="AP1086" s="71"/>
      <c r="AQ1086" s="31"/>
      <c r="AR1086" s="31"/>
      <c r="AS1086" s="31"/>
      <c r="AT1086" s="31"/>
      <c r="AU1086" s="31"/>
      <c r="AV1086" s="31"/>
      <c r="AW1086" s="31"/>
      <c r="AX1086" s="31"/>
      <c r="AY1086" s="31"/>
      <c r="AZ1086" s="31"/>
      <c r="BA1086" s="33"/>
      <c r="BB1086" s="33"/>
      <c r="BC1086" s="31"/>
      <c r="BD1086" s="31"/>
      <c r="BE1086" s="31"/>
      <c r="BF1086" s="31"/>
      <c r="BG1086" s="31"/>
      <c r="BH1086" s="31"/>
      <c r="BI1086" s="31"/>
      <c r="BJ1086" s="31"/>
      <c r="BK1086" s="31"/>
      <c r="BL1086" s="31"/>
      <c r="BM1086" s="31"/>
      <c r="BN1086" s="31"/>
      <c r="BO1086" s="31"/>
      <c r="BP1086" s="31"/>
      <c r="BQ1086" s="31"/>
      <c r="BR1086" s="31"/>
      <c r="BS1086" s="31"/>
      <c r="BT1086" s="31"/>
    </row>
    <row r="1087">
      <c r="A1087" s="118"/>
      <c r="B1087" s="61"/>
      <c r="C1087" s="71"/>
      <c r="D1087" s="71"/>
      <c r="E1087" s="82"/>
      <c r="F1087" s="82"/>
      <c r="G1087" s="71"/>
      <c r="H1087" s="71"/>
      <c r="I1087" s="82"/>
      <c r="J1087" s="71"/>
      <c r="K1087" s="71"/>
      <c r="L1087" s="71"/>
      <c r="M1087" s="82"/>
      <c r="N1087" s="84"/>
      <c r="O1087" s="71"/>
      <c r="P1087" s="61"/>
      <c r="Q1087" s="61"/>
      <c r="R1087" s="61"/>
      <c r="S1087" s="61"/>
      <c r="T1087" s="119"/>
      <c r="U1087" s="61"/>
      <c r="V1087" s="84"/>
      <c r="W1087" s="84"/>
      <c r="X1087" s="84"/>
      <c r="Y1087" s="82"/>
      <c r="Z1087" s="84"/>
      <c r="AA1087" s="84"/>
      <c r="AB1087" s="84"/>
      <c r="AC1087" s="84"/>
      <c r="AD1087" s="84"/>
      <c r="AE1087" s="84"/>
      <c r="AF1087" s="84"/>
      <c r="AG1087" s="84"/>
      <c r="AH1087" s="31"/>
      <c r="AI1087" s="31"/>
      <c r="AJ1087" s="31"/>
      <c r="AK1087" s="31"/>
      <c r="AL1087" s="31"/>
      <c r="AM1087" s="84"/>
      <c r="AN1087" s="82"/>
      <c r="AO1087" s="71"/>
      <c r="AP1087" s="71"/>
      <c r="AQ1087" s="31"/>
      <c r="AR1087" s="31"/>
      <c r="AS1087" s="31"/>
      <c r="AT1087" s="31"/>
      <c r="AU1087" s="31"/>
      <c r="AV1087" s="31"/>
      <c r="AW1087" s="31"/>
      <c r="AX1087" s="31"/>
      <c r="AY1087" s="31"/>
      <c r="AZ1087" s="31"/>
      <c r="BA1087" s="33"/>
      <c r="BB1087" s="33"/>
      <c r="BC1087" s="31"/>
      <c r="BD1087" s="31"/>
      <c r="BE1087" s="31"/>
      <c r="BF1087" s="31"/>
      <c r="BG1087" s="31"/>
      <c r="BH1087" s="31"/>
      <c r="BI1087" s="31"/>
      <c r="BJ1087" s="31"/>
      <c r="BK1087" s="31"/>
      <c r="BL1087" s="31"/>
      <c r="BM1087" s="31"/>
      <c r="BN1087" s="31"/>
      <c r="BO1087" s="31"/>
      <c r="BP1087" s="31"/>
      <c r="BQ1087" s="31"/>
      <c r="BR1087" s="31"/>
      <c r="BS1087" s="31"/>
      <c r="BT1087" s="31"/>
    </row>
    <row r="1088">
      <c r="A1088" s="118"/>
      <c r="B1088" s="61"/>
      <c r="C1088" s="71"/>
      <c r="D1088" s="71"/>
      <c r="E1088" s="82"/>
      <c r="F1088" s="82"/>
      <c r="G1088" s="71"/>
      <c r="H1088" s="71"/>
      <c r="I1088" s="82"/>
      <c r="J1088" s="71"/>
      <c r="K1088" s="71"/>
      <c r="L1088" s="71"/>
      <c r="M1088" s="82"/>
      <c r="N1088" s="84"/>
      <c r="O1088" s="71"/>
      <c r="P1088" s="61"/>
      <c r="Q1088" s="61"/>
      <c r="R1088" s="61"/>
      <c r="S1088" s="61"/>
      <c r="T1088" s="119"/>
      <c r="U1088" s="61"/>
      <c r="V1088" s="84"/>
      <c r="W1088" s="84"/>
      <c r="X1088" s="84"/>
      <c r="Y1088" s="82"/>
      <c r="Z1088" s="84"/>
      <c r="AA1088" s="84"/>
      <c r="AB1088" s="84"/>
      <c r="AC1088" s="84"/>
      <c r="AD1088" s="84"/>
      <c r="AE1088" s="84"/>
      <c r="AF1088" s="84"/>
      <c r="AG1088" s="84"/>
      <c r="AH1088" s="31"/>
      <c r="AI1088" s="31"/>
      <c r="AJ1088" s="31"/>
      <c r="AK1088" s="31"/>
      <c r="AL1088" s="31"/>
      <c r="AM1088" s="84"/>
      <c r="AN1088" s="82"/>
      <c r="AO1088" s="71"/>
      <c r="AP1088" s="71"/>
      <c r="AQ1088" s="31"/>
      <c r="AR1088" s="31"/>
      <c r="AS1088" s="31"/>
      <c r="AT1088" s="31"/>
      <c r="AU1088" s="31"/>
      <c r="AV1088" s="31"/>
      <c r="AW1088" s="31"/>
      <c r="AX1088" s="31"/>
      <c r="AY1088" s="31"/>
      <c r="AZ1088" s="31"/>
      <c r="BA1088" s="33"/>
      <c r="BB1088" s="33"/>
      <c r="BC1088" s="31"/>
      <c r="BD1088" s="31"/>
      <c r="BE1088" s="31"/>
      <c r="BF1088" s="31"/>
      <c r="BG1088" s="31"/>
      <c r="BH1088" s="31"/>
      <c r="BI1088" s="31"/>
      <c r="BJ1088" s="31"/>
      <c r="BK1088" s="31"/>
      <c r="BL1088" s="31"/>
      <c r="BM1088" s="31"/>
      <c r="BN1088" s="31"/>
      <c r="BO1088" s="31"/>
      <c r="BP1088" s="31"/>
      <c r="BQ1088" s="31"/>
      <c r="BR1088" s="31"/>
      <c r="BS1088" s="31"/>
      <c r="BT1088" s="31"/>
    </row>
    <row r="1089">
      <c r="A1089" s="118"/>
      <c r="B1089" s="61"/>
      <c r="C1089" s="71"/>
      <c r="D1089" s="71"/>
      <c r="E1089" s="82"/>
      <c r="F1089" s="82"/>
      <c r="G1089" s="71"/>
      <c r="H1089" s="71"/>
      <c r="I1089" s="82"/>
      <c r="J1089" s="71"/>
      <c r="K1089" s="71"/>
      <c r="L1089" s="71"/>
      <c r="M1089" s="82"/>
      <c r="N1089" s="84"/>
      <c r="O1089" s="71"/>
      <c r="P1089" s="61"/>
      <c r="Q1089" s="61"/>
      <c r="R1089" s="61"/>
      <c r="S1089" s="61"/>
      <c r="T1089" s="119"/>
      <c r="U1089" s="61"/>
      <c r="V1089" s="84"/>
      <c r="W1089" s="84"/>
      <c r="X1089" s="84"/>
      <c r="Y1089" s="82"/>
      <c r="Z1089" s="84"/>
      <c r="AA1089" s="84"/>
      <c r="AB1089" s="84"/>
      <c r="AC1089" s="84"/>
      <c r="AD1089" s="84"/>
      <c r="AE1089" s="84"/>
      <c r="AF1089" s="84"/>
      <c r="AG1089" s="84"/>
      <c r="AH1089" s="31"/>
      <c r="AI1089" s="31"/>
      <c r="AJ1089" s="31"/>
      <c r="AK1089" s="31"/>
      <c r="AL1089" s="31"/>
      <c r="AM1089" s="84"/>
      <c r="AN1089" s="82"/>
      <c r="AO1089" s="71"/>
      <c r="AP1089" s="71"/>
      <c r="AQ1089" s="31"/>
      <c r="AR1089" s="31"/>
      <c r="AS1089" s="31"/>
      <c r="AT1089" s="31"/>
      <c r="AU1089" s="31"/>
      <c r="AV1089" s="31"/>
      <c r="AW1089" s="31"/>
      <c r="AX1089" s="31"/>
      <c r="AY1089" s="31"/>
      <c r="AZ1089" s="31"/>
      <c r="BA1089" s="33"/>
      <c r="BB1089" s="33"/>
      <c r="BC1089" s="31"/>
      <c r="BD1089" s="31"/>
      <c r="BE1089" s="31"/>
      <c r="BF1089" s="31"/>
      <c r="BG1089" s="31"/>
      <c r="BH1089" s="31"/>
      <c r="BI1089" s="31"/>
      <c r="BJ1089" s="31"/>
      <c r="BK1089" s="31"/>
      <c r="BL1089" s="31"/>
      <c r="BM1089" s="31"/>
      <c r="BN1089" s="31"/>
      <c r="BO1089" s="31"/>
      <c r="BP1089" s="31"/>
      <c r="BQ1089" s="31"/>
      <c r="BR1089" s="31"/>
      <c r="BS1089" s="31"/>
      <c r="BT1089" s="31"/>
    </row>
    <row r="1090">
      <c r="A1090" s="118"/>
      <c r="B1090" s="61"/>
      <c r="C1090" s="71"/>
      <c r="D1090" s="71"/>
      <c r="E1090" s="82"/>
      <c r="F1090" s="82"/>
      <c r="G1090" s="71"/>
      <c r="H1090" s="71"/>
      <c r="I1090" s="82"/>
      <c r="J1090" s="71"/>
      <c r="K1090" s="71"/>
      <c r="L1090" s="71"/>
      <c r="M1090" s="82"/>
      <c r="N1090" s="84"/>
      <c r="O1090" s="71"/>
      <c r="P1090" s="61"/>
      <c r="Q1090" s="61"/>
      <c r="R1090" s="61"/>
      <c r="S1090" s="61"/>
      <c r="T1090" s="119"/>
      <c r="U1090" s="61"/>
      <c r="V1090" s="84"/>
      <c r="W1090" s="84"/>
      <c r="X1090" s="84"/>
      <c r="Y1090" s="82"/>
      <c r="Z1090" s="84"/>
      <c r="AA1090" s="84"/>
      <c r="AB1090" s="84"/>
      <c r="AC1090" s="84"/>
      <c r="AD1090" s="84"/>
      <c r="AE1090" s="84"/>
      <c r="AF1090" s="84"/>
      <c r="AG1090" s="84"/>
      <c r="AH1090" s="31"/>
      <c r="AI1090" s="31"/>
      <c r="AJ1090" s="31"/>
      <c r="AK1090" s="31"/>
      <c r="AL1090" s="31"/>
      <c r="AM1090" s="84"/>
      <c r="AN1090" s="82"/>
      <c r="AO1090" s="71"/>
      <c r="AP1090" s="71"/>
      <c r="AQ1090" s="31"/>
      <c r="AR1090" s="31"/>
      <c r="AS1090" s="31"/>
      <c r="AT1090" s="31"/>
      <c r="AU1090" s="31"/>
      <c r="AV1090" s="31"/>
      <c r="AW1090" s="31"/>
      <c r="AX1090" s="31"/>
      <c r="AY1090" s="31"/>
      <c r="AZ1090" s="31"/>
      <c r="BA1090" s="33"/>
      <c r="BB1090" s="33"/>
      <c r="BC1090" s="31"/>
      <c r="BD1090" s="31"/>
      <c r="BE1090" s="31"/>
      <c r="BF1090" s="31"/>
      <c r="BG1090" s="31"/>
      <c r="BH1090" s="31"/>
      <c r="BI1090" s="31"/>
      <c r="BJ1090" s="31"/>
      <c r="BK1090" s="31"/>
      <c r="BL1090" s="31"/>
      <c r="BM1090" s="31"/>
      <c r="BN1090" s="31"/>
      <c r="BO1090" s="31"/>
      <c r="BP1090" s="31"/>
      <c r="BQ1090" s="31"/>
      <c r="BR1090" s="31"/>
      <c r="BS1090" s="31"/>
      <c r="BT1090" s="31"/>
    </row>
    <row r="1091">
      <c r="A1091" s="118"/>
      <c r="B1091" s="61"/>
      <c r="C1091" s="71"/>
      <c r="D1091" s="71"/>
      <c r="E1091" s="82"/>
      <c r="F1091" s="82"/>
      <c r="G1091" s="71"/>
      <c r="H1091" s="71"/>
      <c r="I1091" s="82"/>
      <c r="J1091" s="71"/>
      <c r="K1091" s="71"/>
      <c r="L1091" s="71"/>
      <c r="M1091" s="82"/>
      <c r="N1091" s="84"/>
      <c r="O1091" s="71"/>
      <c r="P1091" s="61"/>
      <c r="Q1091" s="61"/>
      <c r="R1091" s="61"/>
      <c r="S1091" s="61"/>
      <c r="T1091" s="119"/>
      <c r="U1091" s="61"/>
      <c r="V1091" s="84"/>
      <c r="W1091" s="84"/>
      <c r="X1091" s="84"/>
      <c r="Y1091" s="82"/>
      <c r="Z1091" s="84"/>
      <c r="AA1091" s="84"/>
      <c r="AB1091" s="84"/>
      <c r="AC1091" s="84"/>
      <c r="AD1091" s="84"/>
      <c r="AE1091" s="84"/>
      <c r="AF1091" s="84"/>
      <c r="AG1091" s="84"/>
      <c r="AH1091" s="31"/>
      <c r="AI1091" s="31"/>
      <c r="AJ1091" s="31"/>
      <c r="AK1091" s="31"/>
      <c r="AL1091" s="31"/>
      <c r="AM1091" s="84"/>
      <c r="AN1091" s="82"/>
      <c r="AO1091" s="71"/>
      <c r="AP1091" s="71"/>
      <c r="AQ1091" s="31"/>
      <c r="AR1091" s="31"/>
      <c r="AS1091" s="31"/>
      <c r="AT1091" s="31"/>
      <c r="AU1091" s="31"/>
      <c r="AV1091" s="31"/>
      <c r="AW1091" s="31"/>
      <c r="AX1091" s="31"/>
      <c r="AY1091" s="31"/>
      <c r="AZ1091" s="31"/>
      <c r="BA1091" s="33"/>
      <c r="BB1091" s="33"/>
      <c r="BC1091" s="31"/>
      <c r="BD1091" s="31"/>
      <c r="BE1091" s="31"/>
      <c r="BF1091" s="31"/>
      <c r="BG1091" s="31"/>
      <c r="BH1091" s="31"/>
      <c r="BI1091" s="31"/>
      <c r="BJ1091" s="31"/>
      <c r="BK1091" s="31"/>
      <c r="BL1091" s="31"/>
      <c r="BM1091" s="31"/>
      <c r="BN1091" s="31"/>
      <c r="BO1091" s="31"/>
      <c r="BP1091" s="31"/>
      <c r="BQ1091" s="31"/>
      <c r="BR1091" s="31"/>
      <c r="BS1091" s="31"/>
      <c r="BT1091" s="31"/>
    </row>
    <row r="1092">
      <c r="A1092" s="118"/>
      <c r="B1092" s="61"/>
      <c r="C1092" s="71"/>
      <c r="D1092" s="71"/>
      <c r="E1092" s="82"/>
      <c r="F1092" s="82"/>
      <c r="G1092" s="71"/>
      <c r="H1092" s="71"/>
      <c r="I1092" s="82"/>
      <c r="J1092" s="71"/>
      <c r="K1092" s="71"/>
      <c r="L1092" s="71"/>
      <c r="M1092" s="82"/>
      <c r="N1092" s="84"/>
      <c r="O1092" s="71"/>
      <c r="P1092" s="61"/>
      <c r="Q1092" s="61"/>
      <c r="R1092" s="61"/>
      <c r="S1092" s="61"/>
      <c r="T1092" s="119"/>
      <c r="U1092" s="61"/>
      <c r="V1092" s="84"/>
      <c r="W1092" s="84"/>
      <c r="X1092" s="84"/>
      <c r="Y1092" s="82"/>
      <c r="Z1092" s="84"/>
      <c r="AA1092" s="84"/>
      <c r="AB1092" s="84"/>
      <c r="AC1092" s="84"/>
      <c r="AD1092" s="84"/>
      <c r="AE1092" s="84"/>
      <c r="AF1092" s="84"/>
      <c r="AG1092" s="84"/>
      <c r="AH1092" s="31"/>
      <c r="AI1092" s="31"/>
      <c r="AJ1092" s="31"/>
      <c r="AK1092" s="31"/>
      <c r="AL1092" s="31"/>
      <c r="AM1092" s="84"/>
      <c r="AN1092" s="82"/>
      <c r="AO1092" s="71"/>
      <c r="AP1092" s="71"/>
      <c r="AQ1092" s="31"/>
      <c r="AR1092" s="31"/>
      <c r="AS1092" s="31"/>
      <c r="AT1092" s="31"/>
      <c r="AU1092" s="31"/>
      <c r="AV1092" s="31"/>
      <c r="AW1092" s="31"/>
      <c r="AX1092" s="31"/>
      <c r="AY1092" s="31"/>
      <c r="AZ1092" s="31"/>
      <c r="BA1092" s="33"/>
      <c r="BB1092" s="33"/>
      <c r="BC1092" s="31"/>
      <c r="BD1092" s="31"/>
      <c r="BE1092" s="31"/>
      <c r="BF1092" s="31"/>
      <c r="BG1092" s="31"/>
      <c r="BH1092" s="31"/>
      <c r="BI1092" s="31"/>
      <c r="BJ1092" s="31"/>
      <c r="BK1092" s="31"/>
      <c r="BL1092" s="31"/>
      <c r="BM1092" s="31"/>
      <c r="BN1092" s="31"/>
      <c r="BO1092" s="31"/>
      <c r="BP1092" s="31"/>
      <c r="BQ1092" s="31"/>
      <c r="BR1092" s="31"/>
      <c r="BS1092" s="31"/>
      <c r="BT1092" s="31"/>
    </row>
    <row r="1093">
      <c r="A1093" s="118"/>
      <c r="B1093" s="61"/>
      <c r="C1093" s="71"/>
      <c r="D1093" s="71"/>
      <c r="E1093" s="82"/>
      <c r="F1093" s="82"/>
      <c r="G1093" s="71"/>
      <c r="H1093" s="71"/>
      <c r="I1093" s="82"/>
      <c r="J1093" s="71"/>
      <c r="K1093" s="71"/>
      <c r="L1093" s="71"/>
      <c r="M1093" s="82"/>
      <c r="N1093" s="84"/>
      <c r="O1093" s="71"/>
      <c r="P1093" s="61"/>
      <c r="Q1093" s="61"/>
      <c r="R1093" s="61"/>
      <c r="S1093" s="61"/>
      <c r="T1093" s="119"/>
      <c r="U1093" s="61"/>
      <c r="V1093" s="84"/>
      <c r="W1093" s="84"/>
      <c r="X1093" s="84"/>
      <c r="Y1093" s="82"/>
      <c r="Z1093" s="84"/>
      <c r="AA1093" s="84"/>
      <c r="AB1093" s="84"/>
      <c r="AC1093" s="84"/>
      <c r="AD1093" s="84"/>
      <c r="AE1093" s="84"/>
      <c r="AF1093" s="84"/>
      <c r="AG1093" s="84"/>
      <c r="AH1093" s="31"/>
      <c r="AI1093" s="31"/>
      <c r="AJ1093" s="31"/>
      <c r="AK1093" s="31"/>
      <c r="AL1093" s="31"/>
      <c r="AM1093" s="84"/>
      <c r="AN1093" s="82"/>
      <c r="AO1093" s="71"/>
      <c r="AP1093" s="71"/>
      <c r="AQ1093" s="31"/>
      <c r="AR1093" s="31"/>
      <c r="AS1093" s="31"/>
      <c r="AT1093" s="31"/>
      <c r="AU1093" s="31"/>
      <c r="AV1093" s="31"/>
      <c r="AW1093" s="31"/>
      <c r="AX1093" s="31"/>
      <c r="AY1093" s="31"/>
      <c r="AZ1093" s="31"/>
      <c r="BA1093" s="33"/>
      <c r="BB1093" s="33"/>
      <c r="BC1093" s="31"/>
      <c r="BD1093" s="31"/>
      <c r="BE1093" s="31"/>
      <c r="BF1093" s="31"/>
      <c r="BG1093" s="31"/>
      <c r="BH1093" s="31"/>
      <c r="BI1093" s="31"/>
      <c r="BJ1093" s="31"/>
      <c r="BK1093" s="31"/>
      <c r="BL1093" s="31"/>
      <c r="BM1093" s="31"/>
      <c r="BN1093" s="31"/>
      <c r="BO1093" s="31"/>
      <c r="BP1093" s="31"/>
      <c r="BQ1093" s="31"/>
      <c r="BR1093" s="31"/>
      <c r="BS1093" s="31"/>
      <c r="BT1093" s="31"/>
    </row>
    <row r="1094">
      <c r="A1094" s="118"/>
      <c r="B1094" s="61"/>
      <c r="C1094" s="71"/>
      <c r="D1094" s="71"/>
      <c r="E1094" s="82"/>
      <c r="F1094" s="82"/>
      <c r="G1094" s="71"/>
      <c r="H1094" s="71"/>
      <c r="I1094" s="82"/>
      <c r="J1094" s="71"/>
      <c r="K1094" s="71"/>
      <c r="L1094" s="71"/>
      <c r="M1094" s="82"/>
      <c r="N1094" s="84"/>
      <c r="O1094" s="71"/>
      <c r="P1094" s="61"/>
      <c r="Q1094" s="61"/>
      <c r="R1094" s="61"/>
      <c r="S1094" s="61"/>
      <c r="T1094" s="119"/>
      <c r="U1094" s="61"/>
      <c r="V1094" s="84"/>
      <c r="W1094" s="84"/>
      <c r="X1094" s="84"/>
      <c r="Y1094" s="82"/>
      <c r="Z1094" s="84"/>
      <c r="AA1094" s="84"/>
      <c r="AB1094" s="84"/>
      <c r="AC1094" s="84"/>
      <c r="AD1094" s="84"/>
      <c r="AE1094" s="84"/>
      <c r="AF1094" s="84"/>
      <c r="AG1094" s="84"/>
      <c r="AH1094" s="31"/>
      <c r="AI1094" s="31"/>
      <c r="AJ1094" s="31"/>
      <c r="AK1094" s="31"/>
      <c r="AL1094" s="31"/>
      <c r="AM1094" s="84"/>
      <c r="AN1094" s="82"/>
      <c r="AO1094" s="71"/>
      <c r="AP1094" s="71"/>
      <c r="AQ1094" s="31"/>
      <c r="AR1094" s="31"/>
      <c r="AS1094" s="31"/>
      <c r="AT1094" s="31"/>
      <c r="AU1094" s="31"/>
      <c r="AV1094" s="31"/>
      <c r="AW1094" s="31"/>
      <c r="AX1094" s="31"/>
      <c r="AY1094" s="31"/>
      <c r="AZ1094" s="31"/>
      <c r="BA1094" s="33"/>
      <c r="BB1094" s="33"/>
      <c r="BC1094" s="31"/>
      <c r="BD1094" s="31"/>
      <c r="BE1094" s="31"/>
      <c r="BF1094" s="31"/>
      <c r="BG1094" s="31"/>
      <c r="BH1094" s="31"/>
      <c r="BI1094" s="31"/>
      <c r="BJ1094" s="31"/>
      <c r="BK1094" s="31"/>
      <c r="BL1094" s="31"/>
      <c r="BM1094" s="31"/>
      <c r="BN1094" s="31"/>
      <c r="BO1094" s="31"/>
      <c r="BP1094" s="31"/>
      <c r="BQ1094" s="31"/>
      <c r="BR1094" s="31"/>
      <c r="BS1094" s="31"/>
      <c r="BT1094" s="31"/>
    </row>
    <row r="1095">
      <c r="A1095" s="118"/>
      <c r="B1095" s="61"/>
      <c r="C1095" s="71"/>
      <c r="D1095" s="71"/>
      <c r="E1095" s="82"/>
      <c r="F1095" s="82"/>
      <c r="G1095" s="71"/>
      <c r="H1095" s="71"/>
      <c r="I1095" s="82"/>
      <c r="J1095" s="71"/>
      <c r="K1095" s="71"/>
      <c r="L1095" s="71"/>
      <c r="M1095" s="82"/>
      <c r="N1095" s="84"/>
      <c r="O1095" s="71"/>
      <c r="P1095" s="61"/>
      <c r="Q1095" s="61"/>
      <c r="R1095" s="61"/>
      <c r="S1095" s="61"/>
      <c r="T1095" s="119"/>
      <c r="U1095" s="61"/>
      <c r="V1095" s="84"/>
      <c r="W1095" s="84"/>
      <c r="X1095" s="84"/>
      <c r="Y1095" s="82"/>
      <c r="Z1095" s="84"/>
      <c r="AA1095" s="84"/>
      <c r="AB1095" s="84"/>
      <c r="AC1095" s="84"/>
      <c r="AD1095" s="84"/>
      <c r="AE1095" s="84"/>
      <c r="AF1095" s="84"/>
      <c r="AG1095" s="84"/>
      <c r="AH1095" s="31"/>
      <c r="AI1095" s="31"/>
      <c r="AJ1095" s="31"/>
      <c r="AK1095" s="31"/>
      <c r="AL1095" s="31"/>
      <c r="AM1095" s="84"/>
      <c r="AN1095" s="82"/>
      <c r="AO1095" s="71"/>
      <c r="AP1095" s="71"/>
      <c r="AQ1095" s="31"/>
      <c r="AR1095" s="31"/>
      <c r="AS1095" s="31"/>
      <c r="AT1095" s="31"/>
      <c r="AU1095" s="31"/>
      <c r="AV1095" s="31"/>
      <c r="AW1095" s="31"/>
      <c r="AX1095" s="31"/>
      <c r="AY1095" s="31"/>
      <c r="AZ1095" s="31"/>
      <c r="BA1095" s="33"/>
      <c r="BB1095" s="33"/>
      <c r="BC1095" s="31"/>
      <c r="BD1095" s="31"/>
      <c r="BE1095" s="31"/>
      <c r="BF1095" s="31"/>
      <c r="BG1095" s="31"/>
      <c r="BH1095" s="31"/>
      <c r="BI1095" s="31"/>
      <c r="BJ1095" s="31"/>
      <c r="BK1095" s="31"/>
      <c r="BL1095" s="31"/>
      <c r="BM1095" s="31"/>
      <c r="BN1095" s="31"/>
      <c r="BO1095" s="31"/>
      <c r="BP1095" s="31"/>
      <c r="BQ1095" s="31"/>
      <c r="BR1095" s="31"/>
      <c r="BS1095" s="31"/>
      <c r="BT1095" s="31"/>
    </row>
    <row r="1096">
      <c r="A1096" s="118"/>
      <c r="B1096" s="61"/>
      <c r="C1096" s="71"/>
      <c r="D1096" s="71"/>
      <c r="E1096" s="82"/>
      <c r="F1096" s="82"/>
      <c r="G1096" s="71"/>
      <c r="H1096" s="71"/>
      <c r="I1096" s="82"/>
      <c r="J1096" s="71"/>
      <c r="K1096" s="71"/>
      <c r="L1096" s="71"/>
      <c r="M1096" s="82"/>
      <c r="N1096" s="84"/>
      <c r="O1096" s="71"/>
      <c r="P1096" s="61"/>
      <c r="Q1096" s="61"/>
      <c r="R1096" s="61"/>
      <c r="S1096" s="61"/>
      <c r="T1096" s="119"/>
      <c r="U1096" s="61"/>
      <c r="V1096" s="84"/>
      <c r="W1096" s="84"/>
      <c r="X1096" s="84"/>
      <c r="Y1096" s="82"/>
      <c r="Z1096" s="84"/>
      <c r="AA1096" s="84"/>
      <c r="AB1096" s="84"/>
      <c r="AC1096" s="84"/>
      <c r="AD1096" s="84"/>
      <c r="AE1096" s="84"/>
      <c r="AF1096" s="84"/>
      <c r="AG1096" s="84"/>
      <c r="AH1096" s="31"/>
      <c r="AI1096" s="31"/>
      <c r="AJ1096" s="31"/>
      <c r="AK1096" s="31"/>
      <c r="AL1096" s="31"/>
      <c r="AM1096" s="84"/>
      <c r="AN1096" s="82"/>
      <c r="AO1096" s="71"/>
      <c r="AP1096" s="71"/>
      <c r="AQ1096" s="31"/>
      <c r="AR1096" s="31"/>
      <c r="AS1096" s="31"/>
      <c r="AT1096" s="31"/>
      <c r="AU1096" s="31"/>
      <c r="AV1096" s="31"/>
      <c r="AW1096" s="31"/>
      <c r="AX1096" s="31"/>
      <c r="AY1096" s="31"/>
      <c r="AZ1096" s="31"/>
      <c r="BA1096" s="33"/>
      <c r="BB1096" s="33"/>
      <c r="BC1096" s="31"/>
      <c r="BD1096" s="31"/>
      <c r="BE1096" s="31"/>
      <c r="BF1096" s="31"/>
      <c r="BG1096" s="31"/>
      <c r="BH1096" s="31"/>
      <c r="BI1096" s="31"/>
      <c r="BJ1096" s="31"/>
      <c r="BK1096" s="31"/>
      <c r="BL1096" s="31"/>
      <c r="BM1096" s="31"/>
      <c r="BN1096" s="31"/>
      <c r="BO1096" s="31"/>
      <c r="BP1096" s="31"/>
      <c r="BQ1096" s="31"/>
      <c r="BR1096" s="31"/>
      <c r="BS1096" s="31"/>
      <c r="BT1096" s="31"/>
    </row>
    <row r="1097">
      <c r="A1097" s="118"/>
      <c r="B1097" s="61"/>
      <c r="C1097" s="71"/>
      <c r="D1097" s="71"/>
      <c r="E1097" s="82"/>
      <c r="F1097" s="82"/>
      <c r="G1097" s="71"/>
      <c r="H1097" s="71"/>
      <c r="I1097" s="82"/>
      <c r="J1097" s="71"/>
      <c r="K1097" s="71"/>
      <c r="L1097" s="71"/>
      <c r="M1097" s="82"/>
      <c r="N1097" s="84"/>
      <c r="O1097" s="71"/>
      <c r="P1097" s="61"/>
      <c r="Q1097" s="61"/>
      <c r="R1097" s="61"/>
      <c r="S1097" s="61"/>
      <c r="T1097" s="119"/>
      <c r="U1097" s="61"/>
      <c r="V1097" s="84"/>
      <c r="W1097" s="84"/>
      <c r="X1097" s="84"/>
      <c r="Y1097" s="82"/>
      <c r="Z1097" s="84"/>
      <c r="AA1097" s="84"/>
      <c r="AB1097" s="84"/>
      <c r="AC1097" s="84"/>
      <c r="AD1097" s="84"/>
      <c r="AE1097" s="84"/>
      <c r="AF1097" s="84"/>
      <c r="AG1097" s="84"/>
      <c r="AH1097" s="31"/>
      <c r="AI1097" s="31"/>
      <c r="AJ1097" s="31"/>
      <c r="AK1097" s="31"/>
      <c r="AL1097" s="31"/>
      <c r="AM1097" s="84"/>
      <c r="AN1097" s="82"/>
      <c r="AO1097" s="71"/>
      <c r="AP1097" s="71"/>
      <c r="AQ1097" s="31"/>
      <c r="AR1097" s="31"/>
      <c r="AS1097" s="31"/>
      <c r="AT1097" s="31"/>
      <c r="AU1097" s="31"/>
      <c r="AV1097" s="31"/>
      <c r="AW1097" s="31"/>
      <c r="AX1097" s="31"/>
      <c r="AY1097" s="31"/>
      <c r="AZ1097" s="31"/>
      <c r="BA1097" s="33"/>
      <c r="BB1097" s="33"/>
      <c r="BC1097" s="31"/>
      <c r="BD1097" s="31"/>
      <c r="BE1097" s="31"/>
      <c r="BF1097" s="31"/>
      <c r="BG1097" s="31"/>
      <c r="BH1097" s="31"/>
      <c r="BI1097" s="31"/>
      <c r="BJ1097" s="31"/>
      <c r="BK1097" s="31"/>
      <c r="BL1097" s="31"/>
      <c r="BM1097" s="31"/>
      <c r="BN1097" s="31"/>
      <c r="BO1097" s="31"/>
      <c r="BP1097" s="31"/>
      <c r="BQ1097" s="31"/>
      <c r="BR1097" s="31"/>
      <c r="BS1097" s="31"/>
      <c r="BT1097" s="31"/>
    </row>
    <row r="1098">
      <c r="A1098" s="118"/>
      <c r="B1098" s="61"/>
      <c r="C1098" s="71"/>
      <c r="D1098" s="71"/>
      <c r="E1098" s="82"/>
      <c r="F1098" s="82"/>
      <c r="G1098" s="71"/>
      <c r="H1098" s="71"/>
      <c r="I1098" s="82"/>
      <c r="J1098" s="71"/>
      <c r="K1098" s="71"/>
      <c r="L1098" s="71"/>
      <c r="M1098" s="82"/>
      <c r="N1098" s="84"/>
      <c r="O1098" s="71"/>
      <c r="P1098" s="61"/>
      <c r="Q1098" s="61"/>
      <c r="R1098" s="61"/>
      <c r="S1098" s="61"/>
      <c r="T1098" s="119"/>
      <c r="U1098" s="61"/>
      <c r="V1098" s="84"/>
      <c r="W1098" s="84"/>
      <c r="X1098" s="84"/>
      <c r="Y1098" s="82"/>
      <c r="Z1098" s="84"/>
      <c r="AA1098" s="84"/>
      <c r="AB1098" s="84"/>
      <c r="AC1098" s="84"/>
      <c r="AD1098" s="84"/>
      <c r="AE1098" s="84"/>
      <c r="AF1098" s="84"/>
      <c r="AG1098" s="84"/>
      <c r="AH1098" s="31"/>
      <c r="AI1098" s="31"/>
      <c r="AJ1098" s="31"/>
      <c r="AK1098" s="31"/>
      <c r="AL1098" s="31"/>
      <c r="AM1098" s="84"/>
      <c r="AN1098" s="82"/>
      <c r="AO1098" s="71"/>
      <c r="AP1098" s="71"/>
      <c r="AQ1098" s="31"/>
      <c r="AR1098" s="31"/>
      <c r="AS1098" s="31"/>
      <c r="AT1098" s="31"/>
      <c r="AU1098" s="31"/>
      <c r="AV1098" s="31"/>
      <c r="AW1098" s="31"/>
      <c r="AX1098" s="31"/>
      <c r="AY1098" s="31"/>
      <c r="AZ1098" s="31"/>
      <c r="BA1098" s="33"/>
      <c r="BB1098" s="33"/>
      <c r="BC1098" s="31"/>
      <c r="BD1098" s="31"/>
      <c r="BE1098" s="31"/>
      <c r="BF1098" s="31"/>
      <c r="BG1098" s="31"/>
      <c r="BH1098" s="31"/>
      <c r="BI1098" s="31"/>
      <c r="BJ1098" s="31"/>
      <c r="BK1098" s="31"/>
      <c r="BL1098" s="31"/>
      <c r="BM1098" s="31"/>
      <c r="BN1098" s="31"/>
      <c r="BO1098" s="31"/>
      <c r="BP1098" s="31"/>
      <c r="BQ1098" s="31"/>
      <c r="BR1098" s="31"/>
      <c r="BS1098" s="31"/>
      <c r="BT1098" s="31"/>
    </row>
    <row r="1099">
      <c r="A1099" s="118"/>
      <c r="B1099" s="61"/>
      <c r="C1099" s="71"/>
      <c r="D1099" s="71"/>
      <c r="E1099" s="82"/>
      <c r="F1099" s="82"/>
      <c r="G1099" s="71"/>
      <c r="H1099" s="71"/>
      <c r="I1099" s="82"/>
      <c r="J1099" s="71"/>
      <c r="K1099" s="71"/>
      <c r="L1099" s="71"/>
      <c r="M1099" s="82"/>
      <c r="N1099" s="84"/>
      <c r="O1099" s="71"/>
      <c r="P1099" s="61"/>
      <c r="Q1099" s="61"/>
      <c r="R1099" s="61"/>
      <c r="S1099" s="61"/>
      <c r="T1099" s="119"/>
      <c r="U1099" s="61"/>
      <c r="V1099" s="84"/>
      <c r="W1099" s="84"/>
      <c r="X1099" s="84"/>
      <c r="Y1099" s="82"/>
      <c r="Z1099" s="84"/>
      <c r="AA1099" s="84"/>
      <c r="AB1099" s="84"/>
      <c r="AC1099" s="84"/>
      <c r="AD1099" s="84"/>
      <c r="AE1099" s="84"/>
      <c r="AF1099" s="84"/>
      <c r="AG1099" s="84"/>
      <c r="AH1099" s="31"/>
      <c r="AI1099" s="31"/>
      <c r="AJ1099" s="31"/>
      <c r="AK1099" s="31"/>
      <c r="AL1099" s="31"/>
      <c r="AM1099" s="84"/>
      <c r="AN1099" s="82"/>
      <c r="AO1099" s="71"/>
      <c r="AP1099" s="71"/>
      <c r="AQ1099" s="31"/>
      <c r="AR1099" s="31"/>
      <c r="AS1099" s="31"/>
      <c r="AT1099" s="31"/>
      <c r="AU1099" s="31"/>
      <c r="AV1099" s="31"/>
      <c r="AW1099" s="31"/>
      <c r="AX1099" s="31"/>
      <c r="AY1099" s="31"/>
      <c r="AZ1099" s="31"/>
      <c r="BA1099" s="33"/>
      <c r="BB1099" s="33"/>
      <c r="BC1099" s="31"/>
      <c r="BD1099" s="31"/>
      <c r="BE1099" s="31"/>
      <c r="BF1099" s="31"/>
      <c r="BG1099" s="31"/>
      <c r="BH1099" s="31"/>
      <c r="BI1099" s="31"/>
      <c r="BJ1099" s="31"/>
      <c r="BK1099" s="31"/>
      <c r="BL1099" s="31"/>
      <c r="BM1099" s="31"/>
      <c r="BN1099" s="31"/>
      <c r="BO1099" s="31"/>
      <c r="BP1099" s="31"/>
      <c r="BQ1099" s="31"/>
      <c r="BR1099" s="31"/>
      <c r="BS1099" s="31"/>
      <c r="BT1099" s="31"/>
    </row>
    <row r="1100">
      <c r="A1100" s="118"/>
      <c r="B1100" s="61"/>
      <c r="C1100" s="71"/>
      <c r="D1100" s="71"/>
      <c r="E1100" s="82"/>
      <c r="F1100" s="82"/>
      <c r="G1100" s="71"/>
      <c r="H1100" s="71"/>
      <c r="I1100" s="82"/>
      <c r="J1100" s="71"/>
      <c r="K1100" s="71"/>
      <c r="L1100" s="71"/>
      <c r="M1100" s="82"/>
      <c r="N1100" s="84"/>
      <c r="O1100" s="71"/>
      <c r="P1100" s="61"/>
      <c r="Q1100" s="61"/>
      <c r="R1100" s="61"/>
      <c r="S1100" s="61"/>
      <c r="T1100" s="119"/>
      <c r="U1100" s="61"/>
      <c r="V1100" s="84"/>
      <c r="W1100" s="84"/>
      <c r="X1100" s="84"/>
      <c r="Y1100" s="82"/>
      <c r="Z1100" s="84"/>
      <c r="AA1100" s="84"/>
      <c r="AB1100" s="84"/>
      <c r="AC1100" s="84"/>
      <c r="AD1100" s="84"/>
      <c r="AE1100" s="84"/>
      <c r="AF1100" s="84"/>
      <c r="AG1100" s="84"/>
      <c r="AH1100" s="31"/>
      <c r="AI1100" s="31"/>
      <c r="AJ1100" s="31"/>
      <c r="AK1100" s="31"/>
      <c r="AL1100" s="31"/>
      <c r="AM1100" s="84"/>
      <c r="AN1100" s="82"/>
      <c r="AO1100" s="71"/>
      <c r="AP1100" s="71"/>
      <c r="AQ1100" s="31"/>
      <c r="AR1100" s="31"/>
      <c r="AS1100" s="31"/>
      <c r="AT1100" s="31"/>
      <c r="AU1100" s="31"/>
      <c r="AV1100" s="31"/>
      <c r="AW1100" s="31"/>
      <c r="AX1100" s="31"/>
      <c r="AY1100" s="31"/>
      <c r="AZ1100" s="31"/>
      <c r="BA1100" s="33"/>
      <c r="BB1100" s="33"/>
      <c r="BC1100" s="31"/>
      <c r="BD1100" s="31"/>
      <c r="BE1100" s="31"/>
      <c r="BF1100" s="31"/>
      <c r="BG1100" s="31"/>
      <c r="BH1100" s="31"/>
      <c r="BI1100" s="31"/>
      <c r="BJ1100" s="31"/>
      <c r="BK1100" s="31"/>
      <c r="BL1100" s="31"/>
      <c r="BM1100" s="31"/>
      <c r="BN1100" s="31"/>
      <c r="BO1100" s="31"/>
      <c r="BP1100" s="31"/>
      <c r="BQ1100" s="31"/>
      <c r="BR1100" s="31"/>
      <c r="BS1100" s="31"/>
      <c r="BT1100" s="31"/>
    </row>
    <row r="1101">
      <c r="A1101" s="118"/>
      <c r="B1101" s="61"/>
      <c r="C1101" s="71"/>
      <c r="D1101" s="71"/>
      <c r="E1101" s="82"/>
      <c r="F1101" s="82"/>
      <c r="G1101" s="71"/>
      <c r="H1101" s="71"/>
      <c r="I1101" s="82"/>
      <c r="J1101" s="71"/>
      <c r="K1101" s="71"/>
      <c r="L1101" s="71"/>
      <c r="M1101" s="82"/>
      <c r="N1101" s="84"/>
      <c r="O1101" s="71"/>
      <c r="P1101" s="61"/>
      <c r="Q1101" s="61"/>
      <c r="R1101" s="61"/>
      <c r="S1101" s="61"/>
      <c r="T1101" s="119"/>
      <c r="U1101" s="61"/>
      <c r="V1101" s="84"/>
      <c r="W1101" s="84"/>
      <c r="X1101" s="84"/>
      <c r="Y1101" s="82"/>
      <c r="Z1101" s="84"/>
      <c r="AA1101" s="84"/>
      <c r="AB1101" s="84"/>
      <c r="AC1101" s="84"/>
      <c r="AD1101" s="84"/>
      <c r="AE1101" s="84"/>
      <c r="AF1101" s="84"/>
      <c r="AG1101" s="84"/>
      <c r="AH1101" s="31"/>
      <c r="AI1101" s="31"/>
      <c r="AJ1101" s="31"/>
      <c r="AK1101" s="31"/>
      <c r="AL1101" s="31"/>
      <c r="AM1101" s="84"/>
      <c r="AN1101" s="82"/>
      <c r="AO1101" s="71"/>
      <c r="AP1101" s="71"/>
      <c r="AQ1101" s="31"/>
      <c r="AR1101" s="31"/>
      <c r="AS1101" s="31"/>
      <c r="AT1101" s="31"/>
      <c r="AU1101" s="31"/>
      <c r="AV1101" s="31"/>
      <c r="AW1101" s="31"/>
      <c r="AX1101" s="31"/>
      <c r="AY1101" s="31"/>
      <c r="AZ1101" s="31"/>
      <c r="BA1101" s="33"/>
      <c r="BB1101" s="33"/>
      <c r="BC1101" s="31"/>
      <c r="BD1101" s="31"/>
      <c r="BE1101" s="31"/>
      <c r="BF1101" s="31"/>
      <c r="BG1101" s="31"/>
      <c r="BH1101" s="31"/>
      <c r="BI1101" s="31"/>
      <c r="BJ1101" s="31"/>
      <c r="BK1101" s="31"/>
      <c r="BL1101" s="31"/>
      <c r="BM1101" s="31"/>
      <c r="BN1101" s="31"/>
      <c r="BO1101" s="31"/>
      <c r="BP1101" s="31"/>
      <c r="BQ1101" s="31"/>
      <c r="BR1101" s="31"/>
      <c r="BS1101" s="31"/>
      <c r="BT1101" s="31"/>
    </row>
    <row r="1102">
      <c r="A1102" s="118"/>
      <c r="B1102" s="61"/>
      <c r="C1102" s="71"/>
      <c r="D1102" s="71"/>
      <c r="E1102" s="82"/>
      <c r="F1102" s="82"/>
      <c r="G1102" s="71"/>
      <c r="H1102" s="71"/>
      <c r="I1102" s="82"/>
      <c r="J1102" s="71"/>
      <c r="K1102" s="71"/>
      <c r="L1102" s="71"/>
      <c r="M1102" s="82"/>
      <c r="N1102" s="84"/>
      <c r="O1102" s="71"/>
      <c r="P1102" s="61"/>
      <c r="Q1102" s="61"/>
      <c r="R1102" s="61"/>
      <c r="S1102" s="61"/>
      <c r="T1102" s="119"/>
      <c r="U1102" s="61"/>
      <c r="V1102" s="84"/>
      <c r="W1102" s="84"/>
      <c r="X1102" s="84"/>
      <c r="Y1102" s="82"/>
      <c r="Z1102" s="84"/>
      <c r="AA1102" s="84"/>
      <c r="AB1102" s="84"/>
      <c r="AC1102" s="84"/>
      <c r="AD1102" s="84"/>
      <c r="AE1102" s="84"/>
      <c r="AF1102" s="84"/>
      <c r="AG1102" s="84"/>
      <c r="AH1102" s="31"/>
      <c r="AI1102" s="31"/>
      <c r="AJ1102" s="31"/>
      <c r="AK1102" s="31"/>
      <c r="AL1102" s="31"/>
      <c r="AM1102" s="84"/>
      <c r="AN1102" s="82"/>
      <c r="AO1102" s="71"/>
      <c r="AP1102" s="71"/>
      <c r="AQ1102" s="31"/>
      <c r="AR1102" s="31"/>
      <c r="AS1102" s="31"/>
      <c r="AT1102" s="31"/>
      <c r="AU1102" s="31"/>
      <c r="AV1102" s="31"/>
      <c r="AW1102" s="31"/>
      <c r="AX1102" s="31"/>
      <c r="AY1102" s="31"/>
      <c r="AZ1102" s="31"/>
      <c r="BA1102" s="33"/>
      <c r="BB1102" s="33"/>
      <c r="BC1102" s="31"/>
      <c r="BD1102" s="31"/>
      <c r="BE1102" s="31"/>
      <c r="BF1102" s="31"/>
      <c r="BG1102" s="31"/>
      <c r="BH1102" s="31"/>
      <c r="BI1102" s="31"/>
      <c r="BJ1102" s="31"/>
      <c r="BK1102" s="31"/>
      <c r="BL1102" s="31"/>
      <c r="BM1102" s="31"/>
      <c r="BN1102" s="31"/>
      <c r="BO1102" s="31"/>
      <c r="BP1102" s="31"/>
      <c r="BQ1102" s="31"/>
      <c r="BR1102" s="31"/>
      <c r="BS1102" s="31"/>
      <c r="BT1102" s="31"/>
    </row>
    <row r="1103">
      <c r="A1103" s="118"/>
      <c r="B1103" s="61"/>
      <c r="C1103" s="71"/>
      <c r="D1103" s="71"/>
      <c r="E1103" s="82"/>
      <c r="F1103" s="82"/>
      <c r="G1103" s="71"/>
      <c r="H1103" s="71"/>
      <c r="I1103" s="82"/>
      <c r="J1103" s="71"/>
      <c r="K1103" s="71"/>
      <c r="L1103" s="71"/>
      <c r="M1103" s="82"/>
      <c r="N1103" s="84"/>
      <c r="O1103" s="71"/>
      <c r="P1103" s="61"/>
      <c r="Q1103" s="61"/>
      <c r="R1103" s="61"/>
      <c r="S1103" s="61"/>
      <c r="T1103" s="119"/>
      <c r="U1103" s="61"/>
      <c r="V1103" s="84"/>
      <c r="W1103" s="84"/>
      <c r="X1103" s="84"/>
      <c r="Y1103" s="82"/>
      <c r="Z1103" s="84"/>
      <c r="AA1103" s="84"/>
      <c r="AB1103" s="84"/>
      <c r="AC1103" s="84"/>
      <c r="AD1103" s="84"/>
      <c r="AE1103" s="84"/>
      <c r="AF1103" s="84"/>
      <c r="AG1103" s="84"/>
      <c r="AH1103" s="31"/>
      <c r="AI1103" s="31"/>
      <c r="AJ1103" s="31"/>
      <c r="AK1103" s="31"/>
      <c r="AL1103" s="31"/>
      <c r="AM1103" s="84"/>
      <c r="AN1103" s="82"/>
      <c r="AO1103" s="71"/>
      <c r="AP1103" s="71"/>
      <c r="AQ1103" s="31"/>
      <c r="AR1103" s="31"/>
      <c r="AS1103" s="31"/>
      <c r="AT1103" s="31"/>
      <c r="AU1103" s="31"/>
      <c r="AV1103" s="31"/>
      <c r="AW1103" s="31"/>
      <c r="AX1103" s="31"/>
      <c r="AY1103" s="31"/>
      <c r="AZ1103" s="31"/>
      <c r="BA1103" s="33"/>
      <c r="BB1103" s="33"/>
      <c r="BC1103" s="31"/>
      <c r="BD1103" s="31"/>
      <c r="BE1103" s="31"/>
      <c r="BF1103" s="31"/>
      <c r="BG1103" s="31"/>
      <c r="BH1103" s="31"/>
      <c r="BI1103" s="31"/>
      <c r="BJ1103" s="31"/>
      <c r="BK1103" s="31"/>
      <c r="BL1103" s="31"/>
      <c r="BM1103" s="31"/>
      <c r="BN1103" s="31"/>
      <c r="BO1103" s="31"/>
      <c r="BP1103" s="31"/>
      <c r="BQ1103" s="31"/>
      <c r="BR1103" s="31"/>
      <c r="BS1103" s="31"/>
      <c r="BT1103" s="31"/>
    </row>
    <row r="1104">
      <c r="A1104" s="118"/>
      <c r="B1104" s="61"/>
      <c r="C1104" s="71"/>
      <c r="D1104" s="71"/>
      <c r="E1104" s="82"/>
      <c r="F1104" s="82"/>
      <c r="G1104" s="71"/>
      <c r="H1104" s="71"/>
      <c r="I1104" s="82"/>
      <c r="J1104" s="71"/>
      <c r="K1104" s="71"/>
      <c r="L1104" s="71"/>
      <c r="M1104" s="82"/>
      <c r="N1104" s="84"/>
      <c r="O1104" s="71"/>
      <c r="P1104" s="61"/>
      <c r="Q1104" s="61"/>
      <c r="R1104" s="61"/>
      <c r="S1104" s="61"/>
      <c r="T1104" s="119"/>
      <c r="U1104" s="61"/>
      <c r="V1104" s="84"/>
      <c r="W1104" s="84"/>
      <c r="X1104" s="84"/>
      <c r="Y1104" s="82"/>
      <c r="Z1104" s="84"/>
      <c r="AA1104" s="84"/>
      <c r="AB1104" s="84"/>
      <c r="AC1104" s="84"/>
      <c r="AD1104" s="84"/>
      <c r="AE1104" s="84"/>
      <c r="AF1104" s="84"/>
      <c r="AG1104" s="84"/>
      <c r="AH1104" s="31"/>
      <c r="AI1104" s="31"/>
      <c r="AJ1104" s="31"/>
      <c r="AK1104" s="31"/>
      <c r="AL1104" s="31"/>
      <c r="AM1104" s="84"/>
      <c r="AN1104" s="82"/>
      <c r="AO1104" s="71"/>
      <c r="AP1104" s="71"/>
      <c r="AQ1104" s="31"/>
      <c r="AR1104" s="31"/>
      <c r="AS1104" s="31"/>
      <c r="AT1104" s="31"/>
      <c r="AU1104" s="31"/>
      <c r="AV1104" s="31"/>
      <c r="AW1104" s="31"/>
      <c r="AX1104" s="31"/>
      <c r="AY1104" s="31"/>
      <c r="AZ1104" s="31"/>
      <c r="BA1104" s="33"/>
      <c r="BB1104" s="33"/>
      <c r="BC1104" s="31"/>
      <c r="BD1104" s="31"/>
      <c r="BE1104" s="31"/>
      <c r="BF1104" s="31"/>
      <c r="BG1104" s="31"/>
      <c r="BH1104" s="31"/>
      <c r="BI1104" s="31"/>
      <c r="BJ1104" s="31"/>
      <c r="BK1104" s="31"/>
      <c r="BL1104" s="31"/>
      <c r="BM1104" s="31"/>
      <c r="BN1104" s="31"/>
      <c r="BO1104" s="31"/>
      <c r="BP1104" s="31"/>
      <c r="BQ1104" s="31"/>
      <c r="BR1104" s="31"/>
      <c r="BS1104" s="31"/>
      <c r="BT1104" s="31"/>
    </row>
    <row r="1105">
      <c r="A1105" s="118"/>
      <c r="B1105" s="61"/>
      <c r="C1105" s="71"/>
      <c r="D1105" s="71"/>
      <c r="E1105" s="82"/>
      <c r="F1105" s="82"/>
      <c r="G1105" s="71"/>
      <c r="H1105" s="71"/>
      <c r="I1105" s="82"/>
      <c r="J1105" s="71"/>
      <c r="K1105" s="71"/>
      <c r="L1105" s="71"/>
      <c r="M1105" s="82"/>
      <c r="N1105" s="84"/>
      <c r="O1105" s="71"/>
      <c r="P1105" s="61"/>
      <c r="Q1105" s="61"/>
      <c r="R1105" s="61"/>
      <c r="S1105" s="61"/>
      <c r="T1105" s="119"/>
      <c r="U1105" s="61"/>
      <c r="V1105" s="84"/>
      <c r="W1105" s="84"/>
      <c r="X1105" s="84"/>
      <c r="Y1105" s="82"/>
      <c r="Z1105" s="84"/>
      <c r="AA1105" s="84"/>
      <c r="AB1105" s="84"/>
      <c r="AC1105" s="84"/>
      <c r="AD1105" s="84"/>
      <c r="AE1105" s="84"/>
      <c r="AF1105" s="84"/>
      <c r="AG1105" s="84"/>
      <c r="AH1105" s="31"/>
      <c r="AI1105" s="31"/>
      <c r="AJ1105" s="31"/>
      <c r="AK1105" s="31"/>
      <c r="AL1105" s="31"/>
      <c r="AM1105" s="84"/>
      <c r="AN1105" s="82"/>
      <c r="AO1105" s="71"/>
      <c r="AP1105" s="71"/>
      <c r="AQ1105" s="31"/>
      <c r="AR1105" s="31"/>
      <c r="AS1105" s="31"/>
      <c r="AT1105" s="31"/>
      <c r="AU1105" s="31"/>
      <c r="AV1105" s="31"/>
      <c r="AW1105" s="31"/>
      <c r="AX1105" s="31"/>
      <c r="AY1105" s="31"/>
      <c r="AZ1105" s="31"/>
      <c r="BA1105" s="33"/>
      <c r="BB1105" s="33"/>
      <c r="BC1105" s="31"/>
      <c r="BD1105" s="31"/>
      <c r="BE1105" s="31"/>
      <c r="BF1105" s="31"/>
      <c r="BG1105" s="31"/>
      <c r="BH1105" s="31"/>
      <c r="BI1105" s="31"/>
      <c r="BJ1105" s="31"/>
      <c r="BK1105" s="31"/>
      <c r="BL1105" s="31"/>
      <c r="BM1105" s="31"/>
      <c r="BN1105" s="31"/>
      <c r="BO1105" s="31"/>
      <c r="BP1105" s="31"/>
      <c r="BQ1105" s="31"/>
      <c r="BR1105" s="31"/>
      <c r="BS1105" s="31"/>
      <c r="BT1105" s="31"/>
    </row>
    <row r="1106">
      <c r="A1106" s="118"/>
      <c r="B1106" s="61"/>
      <c r="C1106" s="71"/>
      <c r="D1106" s="71"/>
      <c r="E1106" s="82"/>
      <c r="F1106" s="82"/>
      <c r="G1106" s="71"/>
      <c r="H1106" s="71"/>
      <c r="I1106" s="82"/>
      <c r="J1106" s="71"/>
      <c r="K1106" s="71"/>
      <c r="L1106" s="71"/>
      <c r="M1106" s="82"/>
      <c r="N1106" s="84"/>
      <c r="O1106" s="71"/>
      <c r="P1106" s="61"/>
      <c r="Q1106" s="61"/>
      <c r="R1106" s="61"/>
      <c r="S1106" s="61"/>
      <c r="T1106" s="119"/>
      <c r="U1106" s="61"/>
      <c r="V1106" s="84"/>
      <c r="W1106" s="84"/>
      <c r="X1106" s="84"/>
      <c r="Y1106" s="82"/>
      <c r="Z1106" s="84"/>
      <c r="AA1106" s="84"/>
      <c r="AB1106" s="84"/>
      <c r="AC1106" s="84"/>
      <c r="AD1106" s="84"/>
      <c r="AE1106" s="84"/>
      <c r="AF1106" s="84"/>
      <c r="AG1106" s="84"/>
      <c r="AH1106" s="31"/>
      <c r="AI1106" s="31"/>
      <c r="AJ1106" s="31"/>
      <c r="AK1106" s="31"/>
      <c r="AL1106" s="31"/>
      <c r="AM1106" s="84"/>
      <c r="AN1106" s="82"/>
      <c r="AO1106" s="71"/>
      <c r="AP1106" s="71"/>
      <c r="AQ1106" s="31"/>
      <c r="AR1106" s="31"/>
      <c r="AS1106" s="31"/>
      <c r="AT1106" s="31"/>
      <c r="AU1106" s="31"/>
      <c r="AV1106" s="31"/>
      <c r="AW1106" s="31"/>
      <c r="AX1106" s="31"/>
      <c r="AY1106" s="31"/>
      <c r="AZ1106" s="31"/>
      <c r="BA1106" s="33"/>
      <c r="BB1106" s="33"/>
      <c r="BC1106" s="31"/>
      <c r="BD1106" s="31"/>
      <c r="BE1106" s="31"/>
      <c r="BF1106" s="31"/>
      <c r="BG1106" s="31"/>
      <c r="BH1106" s="31"/>
      <c r="BI1106" s="31"/>
      <c r="BJ1106" s="31"/>
      <c r="BK1106" s="31"/>
      <c r="BL1106" s="31"/>
      <c r="BM1106" s="31"/>
      <c r="BN1106" s="31"/>
      <c r="BO1106" s="31"/>
      <c r="BP1106" s="31"/>
      <c r="BQ1106" s="31"/>
      <c r="BR1106" s="31"/>
      <c r="BS1106" s="31"/>
      <c r="BT1106" s="31"/>
    </row>
    <row r="1107">
      <c r="A1107" s="118"/>
      <c r="B1107" s="61"/>
      <c r="C1107" s="71"/>
      <c r="D1107" s="71"/>
      <c r="E1107" s="82"/>
      <c r="F1107" s="82"/>
      <c r="G1107" s="71"/>
      <c r="H1107" s="71"/>
      <c r="I1107" s="82"/>
      <c r="J1107" s="71"/>
      <c r="K1107" s="71"/>
      <c r="L1107" s="71"/>
      <c r="M1107" s="82"/>
      <c r="N1107" s="84"/>
      <c r="O1107" s="71"/>
      <c r="P1107" s="61"/>
      <c r="Q1107" s="61"/>
      <c r="R1107" s="61"/>
      <c r="S1107" s="61"/>
      <c r="T1107" s="119"/>
      <c r="U1107" s="61"/>
      <c r="V1107" s="84"/>
      <c r="W1107" s="84"/>
      <c r="X1107" s="84"/>
      <c r="Y1107" s="82"/>
      <c r="Z1107" s="84"/>
      <c r="AA1107" s="84"/>
      <c r="AB1107" s="84"/>
      <c r="AC1107" s="84"/>
      <c r="AD1107" s="84"/>
      <c r="AE1107" s="84"/>
      <c r="AF1107" s="84"/>
      <c r="AG1107" s="84"/>
      <c r="AH1107" s="31"/>
      <c r="AI1107" s="31"/>
      <c r="AJ1107" s="31"/>
      <c r="AK1107" s="31"/>
      <c r="AL1107" s="31"/>
      <c r="AM1107" s="84"/>
      <c r="AN1107" s="82"/>
      <c r="AO1107" s="71"/>
      <c r="AP1107" s="71"/>
      <c r="AQ1107" s="31"/>
      <c r="AR1107" s="31"/>
      <c r="AS1107" s="31"/>
      <c r="AT1107" s="31"/>
      <c r="AU1107" s="31"/>
      <c r="AV1107" s="31"/>
      <c r="AW1107" s="31"/>
      <c r="AX1107" s="31"/>
      <c r="AY1107" s="31"/>
      <c r="AZ1107" s="31"/>
      <c r="BA1107" s="33"/>
      <c r="BB1107" s="33"/>
      <c r="BC1107" s="31"/>
      <c r="BD1107" s="31"/>
      <c r="BE1107" s="31"/>
      <c r="BF1107" s="31"/>
      <c r="BG1107" s="31"/>
      <c r="BH1107" s="31"/>
      <c r="BI1107" s="31"/>
      <c r="BJ1107" s="31"/>
      <c r="BK1107" s="31"/>
      <c r="BL1107" s="31"/>
      <c r="BM1107" s="31"/>
      <c r="BN1107" s="31"/>
      <c r="BO1107" s="31"/>
      <c r="BP1107" s="31"/>
      <c r="BQ1107" s="31"/>
      <c r="BR1107" s="31"/>
      <c r="BS1107" s="31"/>
      <c r="BT1107" s="31"/>
    </row>
    <row r="1108">
      <c r="A1108" s="118"/>
      <c r="B1108" s="61"/>
      <c r="C1108" s="71"/>
      <c r="D1108" s="71"/>
      <c r="E1108" s="82"/>
      <c r="F1108" s="82"/>
      <c r="G1108" s="71"/>
      <c r="H1108" s="71"/>
      <c r="I1108" s="82"/>
      <c r="J1108" s="71"/>
      <c r="K1108" s="71"/>
      <c r="L1108" s="71"/>
      <c r="M1108" s="82"/>
      <c r="N1108" s="84"/>
      <c r="O1108" s="71"/>
      <c r="P1108" s="61"/>
      <c r="Q1108" s="61"/>
      <c r="R1108" s="61"/>
      <c r="S1108" s="61"/>
      <c r="T1108" s="119"/>
      <c r="U1108" s="61"/>
      <c r="V1108" s="84"/>
      <c r="W1108" s="84"/>
      <c r="X1108" s="84"/>
      <c r="Y1108" s="82"/>
      <c r="Z1108" s="84"/>
      <c r="AA1108" s="84"/>
      <c r="AB1108" s="84"/>
      <c r="AC1108" s="84"/>
      <c r="AD1108" s="84"/>
      <c r="AE1108" s="84"/>
      <c r="AF1108" s="84"/>
      <c r="AG1108" s="84"/>
      <c r="AH1108" s="31"/>
      <c r="AI1108" s="31"/>
      <c r="AJ1108" s="31"/>
      <c r="AK1108" s="31"/>
      <c r="AL1108" s="31"/>
      <c r="AM1108" s="84"/>
      <c r="AN1108" s="82"/>
      <c r="AO1108" s="71"/>
      <c r="AP1108" s="71"/>
      <c r="AQ1108" s="31"/>
      <c r="AR1108" s="31"/>
      <c r="AS1108" s="31"/>
      <c r="AT1108" s="31"/>
      <c r="AU1108" s="31"/>
      <c r="AV1108" s="31"/>
      <c r="AW1108" s="31"/>
      <c r="AX1108" s="31"/>
      <c r="AY1108" s="31"/>
      <c r="AZ1108" s="31"/>
      <c r="BA1108" s="33"/>
      <c r="BB1108" s="33"/>
      <c r="BC1108" s="31"/>
      <c r="BD1108" s="31"/>
      <c r="BE1108" s="31"/>
      <c r="BF1108" s="31"/>
      <c r="BG1108" s="31"/>
      <c r="BH1108" s="31"/>
      <c r="BI1108" s="31"/>
      <c r="BJ1108" s="31"/>
      <c r="BK1108" s="31"/>
      <c r="BL1108" s="31"/>
      <c r="BM1108" s="31"/>
      <c r="BN1108" s="31"/>
      <c r="BO1108" s="31"/>
      <c r="BP1108" s="31"/>
      <c r="BQ1108" s="31"/>
      <c r="BR1108" s="31"/>
      <c r="BS1108" s="31"/>
      <c r="BT1108" s="31"/>
    </row>
    <row r="1109">
      <c r="A1109" s="118"/>
      <c r="B1109" s="61"/>
      <c r="C1109" s="71"/>
      <c r="D1109" s="71"/>
      <c r="E1109" s="82"/>
      <c r="F1109" s="82"/>
      <c r="G1109" s="71"/>
      <c r="H1109" s="71"/>
      <c r="I1109" s="82"/>
      <c r="J1109" s="71"/>
      <c r="K1109" s="71"/>
      <c r="L1109" s="71"/>
      <c r="M1109" s="82"/>
      <c r="N1109" s="84"/>
      <c r="O1109" s="71"/>
      <c r="P1109" s="61"/>
      <c r="Q1109" s="61"/>
      <c r="R1109" s="61"/>
      <c r="S1109" s="61"/>
      <c r="T1109" s="119"/>
      <c r="U1109" s="61"/>
      <c r="V1109" s="84"/>
      <c r="W1109" s="84"/>
      <c r="X1109" s="84"/>
      <c r="Y1109" s="82"/>
      <c r="Z1109" s="84"/>
      <c r="AA1109" s="84"/>
      <c r="AB1109" s="84"/>
      <c r="AC1109" s="84"/>
      <c r="AD1109" s="84"/>
      <c r="AE1109" s="84"/>
      <c r="AF1109" s="84"/>
      <c r="AG1109" s="84"/>
      <c r="AH1109" s="31"/>
      <c r="AI1109" s="31"/>
      <c r="AJ1109" s="31"/>
      <c r="AK1109" s="31"/>
      <c r="AL1109" s="31"/>
      <c r="AM1109" s="84"/>
      <c r="AN1109" s="82"/>
      <c r="AO1109" s="71"/>
      <c r="AP1109" s="71"/>
      <c r="AQ1109" s="31"/>
      <c r="AR1109" s="31"/>
      <c r="AS1109" s="31"/>
      <c r="AT1109" s="31"/>
      <c r="AU1109" s="31"/>
      <c r="AV1109" s="31"/>
      <c r="AW1109" s="31"/>
      <c r="AX1109" s="31"/>
      <c r="AY1109" s="31"/>
      <c r="AZ1109" s="31"/>
      <c r="BA1109" s="33"/>
      <c r="BB1109" s="33"/>
      <c r="BC1109" s="31"/>
      <c r="BD1109" s="31"/>
      <c r="BE1109" s="31"/>
      <c r="BF1109" s="31"/>
      <c r="BG1109" s="31"/>
      <c r="BH1109" s="31"/>
      <c r="BI1109" s="31"/>
      <c r="BJ1109" s="31"/>
      <c r="BK1109" s="31"/>
      <c r="BL1109" s="31"/>
      <c r="BM1109" s="31"/>
      <c r="BN1109" s="31"/>
      <c r="BO1109" s="31"/>
      <c r="BP1109" s="31"/>
      <c r="BQ1109" s="31"/>
      <c r="BR1109" s="31"/>
      <c r="BS1109" s="31"/>
      <c r="BT1109" s="31"/>
    </row>
    <row r="1110">
      <c r="A1110" s="118"/>
      <c r="B1110" s="61"/>
      <c r="C1110" s="71"/>
      <c r="D1110" s="71"/>
      <c r="E1110" s="82"/>
      <c r="F1110" s="82"/>
      <c r="G1110" s="71"/>
      <c r="H1110" s="71"/>
      <c r="I1110" s="82"/>
      <c r="J1110" s="71"/>
      <c r="K1110" s="71"/>
      <c r="L1110" s="71"/>
      <c r="M1110" s="82"/>
      <c r="N1110" s="84"/>
      <c r="O1110" s="71"/>
      <c r="P1110" s="61"/>
      <c r="Q1110" s="61"/>
      <c r="R1110" s="61"/>
      <c r="S1110" s="61"/>
      <c r="T1110" s="119"/>
      <c r="U1110" s="61"/>
      <c r="V1110" s="84"/>
      <c r="W1110" s="84"/>
      <c r="X1110" s="84"/>
      <c r="Y1110" s="82"/>
      <c r="Z1110" s="84"/>
      <c r="AA1110" s="84"/>
      <c r="AB1110" s="84"/>
      <c r="AC1110" s="84"/>
      <c r="AD1110" s="84"/>
      <c r="AE1110" s="84"/>
      <c r="AF1110" s="84"/>
      <c r="AG1110" s="84"/>
      <c r="AH1110" s="31"/>
      <c r="AI1110" s="31"/>
      <c r="AJ1110" s="31"/>
      <c r="AK1110" s="31"/>
      <c r="AL1110" s="31"/>
      <c r="AM1110" s="84"/>
      <c r="AN1110" s="82"/>
      <c r="AO1110" s="71"/>
      <c r="AP1110" s="71"/>
      <c r="AQ1110" s="31"/>
      <c r="AR1110" s="31"/>
      <c r="AS1110" s="31"/>
      <c r="AT1110" s="31"/>
      <c r="AU1110" s="31"/>
      <c r="AV1110" s="31"/>
      <c r="AW1110" s="31"/>
      <c r="AX1110" s="31"/>
      <c r="AY1110" s="31"/>
      <c r="AZ1110" s="31"/>
      <c r="BA1110" s="33"/>
      <c r="BB1110" s="33"/>
      <c r="BC1110" s="31"/>
      <c r="BD1110" s="31"/>
      <c r="BE1110" s="31"/>
      <c r="BF1110" s="31"/>
      <c r="BG1110" s="31"/>
      <c r="BH1110" s="31"/>
      <c r="BI1110" s="31"/>
      <c r="BJ1110" s="31"/>
      <c r="BK1110" s="31"/>
      <c r="BL1110" s="31"/>
      <c r="BM1110" s="31"/>
      <c r="BN1110" s="31"/>
      <c r="BO1110" s="31"/>
      <c r="BP1110" s="31"/>
      <c r="BQ1110" s="31"/>
      <c r="BR1110" s="31"/>
      <c r="BS1110" s="31"/>
      <c r="BT1110" s="31"/>
    </row>
    <row r="1111">
      <c r="A1111" s="118"/>
      <c r="B1111" s="61"/>
      <c r="C1111" s="71"/>
      <c r="D1111" s="71"/>
      <c r="E1111" s="82"/>
      <c r="F1111" s="82"/>
      <c r="G1111" s="71"/>
      <c r="H1111" s="71"/>
      <c r="I1111" s="82"/>
      <c r="J1111" s="71"/>
      <c r="K1111" s="71"/>
      <c r="L1111" s="71"/>
      <c r="M1111" s="82"/>
      <c r="N1111" s="84"/>
      <c r="O1111" s="71"/>
      <c r="P1111" s="61"/>
      <c r="Q1111" s="61"/>
      <c r="R1111" s="61"/>
      <c r="S1111" s="61"/>
      <c r="T1111" s="119"/>
      <c r="U1111" s="61"/>
      <c r="V1111" s="84"/>
      <c r="W1111" s="84"/>
      <c r="X1111" s="84"/>
      <c r="Y1111" s="82"/>
      <c r="Z1111" s="84"/>
      <c r="AA1111" s="84"/>
      <c r="AB1111" s="84"/>
      <c r="AC1111" s="84"/>
      <c r="AD1111" s="84"/>
      <c r="AE1111" s="84"/>
      <c r="AF1111" s="84"/>
      <c r="AG1111" s="84"/>
      <c r="AH1111" s="31"/>
      <c r="AI1111" s="31"/>
      <c r="AJ1111" s="31"/>
      <c r="AK1111" s="31"/>
      <c r="AL1111" s="31"/>
      <c r="AM1111" s="84"/>
      <c r="AN1111" s="82"/>
      <c r="AO1111" s="71"/>
      <c r="AP1111" s="71"/>
      <c r="AQ1111" s="31"/>
      <c r="AR1111" s="31"/>
      <c r="AS1111" s="31"/>
      <c r="AT1111" s="31"/>
      <c r="AU1111" s="31"/>
      <c r="AV1111" s="31"/>
      <c r="AW1111" s="31"/>
      <c r="AX1111" s="31"/>
      <c r="AY1111" s="31"/>
      <c r="AZ1111" s="31"/>
      <c r="BA1111" s="33"/>
      <c r="BB1111" s="33"/>
      <c r="BC1111" s="31"/>
      <c r="BD1111" s="31"/>
      <c r="BE1111" s="31"/>
      <c r="BF1111" s="31"/>
      <c r="BG1111" s="31"/>
      <c r="BH1111" s="31"/>
      <c r="BI1111" s="31"/>
      <c r="BJ1111" s="31"/>
      <c r="BK1111" s="31"/>
      <c r="BL1111" s="31"/>
      <c r="BM1111" s="31"/>
      <c r="BN1111" s="31"/>
      <c r="BO1111" s="31"/>
      <c r="BP1111" s="31"/>
      <c r="BQ1111" s="31"/>
      <c r="BR1111" s="31"/>
      <c r="BS1111" s="31"/>
      <c r="BT1111" s="31"/>
    </row>
    <row r="1112">
      <c r="A1112" s="118"/>
      <c r="B1112" s="61"/>
      <c r="C1112" s="71"/>
      <c r="D1112" s="71"/>
      <c r="E1112" s="82"/>
      <c r="F1112" s="82"/>
      <c r="G1112" s="71"/>
      <c r="H1112" s="71"/>
      <c r="I1112" s="82"/>
      <c r="J1112" s="71"/>
      <c r="K1112" s="71"/>
      <c r="L1112" s="71"/>
      <c r="M1112" s="82"/>
      <c r="N1112" s="84"/>
      <c r="O1112" s="71"/>
      <c r="P1112" s="61"/>
      <c r="Q1112" s="61"/>
      <c r="R1112" s="61"/>
      <c r="S1112" s="61"/>
      <c r="T1112" s="119"/>
      <c r="U1112" s="61"/>
      <c r="V1112" s="84"/>
      <c r="W1112" s="84"/>
      <c r="X1112" s="84"/>
      <c r="Y1112" s="82"/>
      <c r="Z1112" s="84"/>
      <c r="AA1112" s="84"/>
      <c r="AB1112" s="84"/>
      <c r="AC1112" s="84"/>
      <c r="AD1112" s="84"/>
      <c r="AE1112" s="84"/>
      <c r="AF1112" s="84"/>
      <c r="AG1112" s="84"/>
      <c r="AH1112" s="31"/>
      <c r="AI1112" s="31"/>
      <c r="AJ1112" s="31"/>
      <c r="AK1112" s="31"/>
      <c r="AL1112" s="31"/>
      <c r="AM1112" s="84"/>
      <c r="AN1112" s="82"/>
      <c r="AO1112" s="71"/>
      <c r="AP1112" s="71"/>
      <c r="AQ1112" s="31"/>
      <c r="AR1112" s="31"/>
      <c r="AS1112" s="31"/>
      <c r="AT1112" s="31"/>
      <c r="AU1112" s="31"/>
      <c r="AV1112" s="31"/>
      <c r="AW1112" s="31"/>
      <c r="AX1112" s="31"/>
      <c r="AY1112" s="31"/>
      <c r="AZ1112" s="31"/>
      <c r="BA1112" s="33"/>
      <c r="BB1112" s="33"/>
      <c r="BC1112" s="31"/>
      <c r="BD1112" s="31"/>
      <c r="BE1112" s="31"/>
      <c r="BF1112" s="31"/>
      <c r="BG1112" s="31"/>
      <c r="BH1112" s="31"/>
      <c r="BI1112" s="31"/>
      <c r="BJ1112" s="31"/>
      <c r="BK1112" s="31"/>
      <c r="BL1112" s="31"/>
      <c r="BM1112" s="31"/>
      <c r="BN1112" s="31"/>
      <c r="BO1112" s="31"/>
      <c r="BP1112" s="31"/>
      <c r="BQ1112" s="31"/>
      <c r="BR1112" s="31"/>
      <c r="BS1112" s="31"/>
      <c r="BT1112" s="31"/>
    </row>
    <row r="1113">
      <c r="A1113" s="118"/>
      <c r="B1113" s="61"/>
      <c r="C1113" s="71"/>
      <c r="D1113" s="71"/>
      <c r="E1113" s="82"/>
      <c r="F1113" s="82"/>
      <c r="G1113" s="71"/>
      <c r="H1113" s="71"/>
      <c r="I1113" s="82"/>
      <c r="J1113" s="71"/>
      <c r="K1113" s="71"/>
      <c r="L1113" s="71"/>
      <c r="M1113" s="82"/>
      <c r="N1113" s="84"/>
      <c r="O1113" s="71"/>
      <c r="P1113" s="61"/>
      <c r="Q1113" s="61"/>
      <c r="R1113" s="61"/>
      <c r="S1113" s="61"/>
      <c r="T1113" s="119"/>
      <c r="U1113" s="61"/>
      <c r="V1113" s="84"/>
      <c r="W1113" s="84"/>
      <c r="X1113" s="84"/>
      <c r="Y1113" s="82"/>
      <c r="Z1113" s="84"/>
      <c r="AA1113" s="84"/>
      <c r="AB1113" s="84"/>
      <c r="AC1113" s="84"/>
      <c r="AD1113" s="84"/>
      <c r="AE1113" s="84"/>
      <c r="AF1113" s="84"/>
      <c r="AG1113" s="84"/>
      <c r="AH1113" s="31"/>
      <c r="AI1113" s="31"/>
      <c r="AJ1113" s="31"/>
      <c r="AK1113" s="31"/>
      <c r="AL1113" s="31"/>
      <c r="AM1113" s="84"/>
      <c r="AN1113" s="82"/>
      <c r="AO1113" s="71"/>
      <c r="AP1113" s="71"/>
      <c r="AQ1113" s="31"/>
      <c r="AR1113" s="31"/>
      <c r="AS1113" s="31"/>
      <c r="AT1113" s="31"/>
      <c r="AU1113" s="31"/>
      <c r="AV1113" s="31"/>
      <c r="AW1113" s="31"/>
      <c r="AX1113" s="31"/>
      <c r="AY1113" s="31"/>
      <c r="AZ1113" s="31"/>
      <c r="BA1113" s="33"/>
      <c r="BB1113" s="33"/>
      <c r="BC1113" s="31"/>
      <c r="BD1113" s="31"/>
      <c r="BE1113" s="31"/>
      <c r="BF1113" s="31"/>
      <c r="BG1113" s="31"/>
      <c r="BH1113" s="31"/>
      <c r="BI1113" s="31"/>
      <c r="BJ1113" s="31"/>
      <c r="BK1113" s="31"/>
      <c r="BL1113" s="31"/>
      <c r="BM1113" s="31"/>
      <c r="BN1113" s="31"/>
      <c r="BO1113" s="31"/>
      <c r="BP1113" s="31"/>
      <c r="BQ1113" s="31"/>
      <c r="BR1113" s="31"/>
      <c r="BS1113" s="31"/>
      <c r="BT1113" s="31"/>
    </row>
    <row r="1114">
      <c r="A1114" s="118"/>
      <c r="B1114" s="61"/>
      <c r="C1114" s="71"/>
      <c r="D1114" s="71"/>
      <c r="E1114" s="82"/>
      <c r="F1114" s="82"/>
      <c r="G1114" s="71"/>
      <c r="H1114" s="71"/>
      <c r="I1114" s="82"/>
      <c r="J1114" s="71"/>
      <c r="K1114" s="71"/>
      <c r="L1114" s="71"/>
      <c r="M1114" s="82"/>
      <c r="N1114" s="84"/>
      <c r="O1114" s="71"/>
      <c r="P1114" s="61"/>
      <c r="Q1114" s="61"/>
      <c r="R1114" s="61"/>
      <c r="S1114" s="61"/>
      <c r="T1114" s="119"/>
      <c r="U1114" s="61"/>
      <c r="V1114" s="84"/>
      <c r="W1114" s="84"/>
      <c r="X1114" s="84"/>
      <c r="Y1114" s="82"/>
      <c r="Z1114" s="84"/>
      <c r="AA1114" s="84"/>
      <c r="AB1114" s="84"/>
      <c r="AC1114" s="84"/>
      <c r="AD1114" s="84"/>
      <c r="AE1114" s="84"/>
      <c r="AF1114" s="84"/>
      <c r="AG1114" s="84"/>
      <c r="AH1114" s="31"/>
      <c r="AI1114" s="31"/>
      <c r="AJ1114" s="31"/>
      <c r="AK1114" s="31"/>
      <c r="AL1114" s="31"/>
      <c r="AM1114" s="84"/>
      <c r="AN1114" s="82"/>
      <c r="AO1114" s="71"/>
      <c r="AP1114" s="71"/>
      <c r="AQ1114" s="31"/>
      <c r="AR1114" s="31"/>
      <c r="AS1114" s="31"/>
      <c r="AT1114" s="31"/>
      <c r="AU1114" s="31"/>
      <c r="AV1114" s="31"/>
      <c r="AW1114" s="31"/>
      <c r="AX1114" s="31"/>
      <c r="AY1114" s="31"/>
      <c r="AZ1114" s="31"/>
      <c r="BA1114" s="33"/>
      <c r="BB1114" s="33"/>
      <c r="BC1114" s="31"/>
      <c r="BD1114" s="31"/>
      <c r="BE1114" s="31"/>
      <c r="BF1114" s="31"/>
      <c r="BG1114" s="31"/>
      <c r="BH1114" s="31"/>
      <c r="BI1114" s="31"/>
      <c r="BJ1114" s="31"/>
      <c r="BK1114" s="31"/>
      <c r="BL1114" s="31"/>
      <c r="BM1114" s="31"/>
      <c r="BN1114" s="31"/>
      <c r="BO1114" s="31"/>
      <c r="BP1114" s="31"/>
      <c r="BQ1114" s="31"/>
      <c r="BR1114" s="31"/>
      <c r="BS1114" s="31"/>
      <c r="BT1114" s="31"/>
    </row>
    <row r="1115">
      <c r="A1115" s="118"/>
      <c r="B1115" s="61"/>
      <c r="C1115" s="71"/>
      <c r="D1115" s="71"/>
      <c r="E1115" s="82"/>
      <c r="F1115" s="82"/>
      <c r="G1115" s="71"/>
      <c r="H1115" s="71"/>
      <c r="I1115" s="82"/>
      <c r="J1115" s="71"/>
      <c r="K1115" s="71"/>
      <c r="L1115" s="71"/>
      <c r="M1115" s="82"/>
      <c r="N1115" s="84"/>
      <c r="O1115" s="71"/>
      <c r="P1115" s="61"/>
      <c r="Q1115" s="61"/>
      <c r="R1115" s="61"/>
      <c r="S1115" s="61"/>
      <c r="T1115" s="119"/>
      <c r="U1115" s="61"/>
      <c r="V1115" s="84"/>
      <c r="W1115" s="84"/>
      <c r="X1115" s="84"/>
      <c r="Y1115" s="82"/>
      <c r="Z1115" s="84"/>
      <c r="AA1115" s="84"/>
      <c r="AB1115" s="84"/>
      <c r="AC1115" s="84"/>
      <c r="AD1115" s="84"/>
      <c r="AE1115" s="84"/>
      <c r="AF1115" s="84"/>
      <c r="AG1115" s="84"/>
      <c r="AH1115" s="31"/>
      <c r="AI1115" s="31"/>
      <c r="AJ1115" s="31"/>
      <c r="AK1115" s="31"/>
      <c r="AL1115" s="31"/>
      <c r="AM1115" s="84"/>
      <c r="AN1115" s="82"/>
      <c r="AO1115" s="71"/>
      <c r="AP1115" s="71"/>
      <c r="AQ1115" s="31"/>
      <c r="AR1115" s="31"/>
      <c r="AS1115" s="31"/>
      <c r="AT1115" s="31"/>
      <c r="AU1115" s="31"/>
      <c r="AV1115" s="31"/>
      <c r="AW1115" s="31"/>
      <c r="AX1115" s="31"/>
      <c r="AY1115" s="31"/>
      <c r="AZ1115" s="31"/>
      <c r="BA1115" s="33"/>
      <c r="BB1115" s="33"/>
      <c r="BC1115" s="31"/>
      <c r="BD1115" s="31"/>
      <c r="BE1115" s="31"/>
      <c r="BF1115" s="31"/>
      <c r="BG1115" s="31"/>
      <c r="BH1115" s="31"/>
      <c r="BI1115" s="31"/>
      <c r="BJ1115" s="31"/>
      <c r="BK1115" s="31"/>
      <c r="BL1115" s="31"/>
      <c r="BM1115" s="31"/>
      <c r="BN1115" s="31"/>
      <c r="BO1115" s="31"/>
      <c r="BP1115" s="31"/>
      <c r="BQ1115" s="31"/>
      <c r="BR1115" s="31"/>
      <c r="BS1115" s="31"/>
      <c r="BT1115" s="31"/>
    </row>
    <row r="1116">
      <c r="A1116" s="118"/>
      <c r="B1116" s="61"/>
      <c r="C1116" s="71"/>
      <c r="D1116" s="71"/>
      <c r="E1116" s="82"/>
      <c r="F1116" s="82"/>
      <c r="G1116" s="71"/>
      <c r="H1116" s="71"/>
      <c r="I1116" s="82"/>
      <c r="J1116" s="71"/>
      <c r="K1116" s="71"/>
      <c r="L1116" s="71"/>
      <c r="M1116" s="82"/>
      <c r="N1116" s="84"/>
      <c r="O1116" s="71"/>
      <c r="P1116" s="61"/>
      <c r="Q1116" s="61"/>
      <c r="R1116" s="61"/>
      <c r="S1116" s="61"/>
      <c r="T1116" s="119"/>
      <c r="U1116" s="61"/>
      <c r="V1116" s="84"/>
      <c r="W1116" s="84"/>
      <c r="X1116" s="84"/>
      <c r="Y1116" s="82"/>
      <c r="Z1116" s="84"/>
      <c r="AA1116" s="84"/>
      <c r="AB1116" s="84"/>
      <c r="AC1116" s="84"/>
      <c r="AD1116" s="84"/>
      <c r="AE1116" s="84"/>
      <c r="AF1116" s="84"/>
      <c r="AG1116" s="84"/>
      <c r="AH1116" s="31"/>
      <c r="AI1116" s="31"/>
      <c r="AJ1116" s="31"/>
      <c r="AK1116" s="31"/>
      <c r="AL1116" s="31"/>
      <c r="AM1116" s="84"/>
      <c r="AN1116" s="82"/>
      <c r="AO1116" s="71"/>
      <c r="AP1116" s="71"/>
      <c r="AQ1116" s="31"/>
      <c r="AR1116" s="31"/>
      <c r="AS1116" s="31"/>
      <c r="AT1116" s="31"/>
      <c r="AU1116" s="31"/>
      <c r="AV1116" s="31"/>
      <c r="AW1116" s="31"/>
      <c r="AX1116" s="31"/>
      <c r="AY1116" s="31"/>
      <c r="AZ1116" s="31"/>
      <c r="BA1116" s="33"/>
      <c r="BB1116" s="33"/>
      <c r="BC1116" s="31"/>
      <c r="BD1116" s="31"/>
      <c r="BE1116" s="31"/>
      <c r="BF1116" s="31"/>
      <c r="BG1116" s="31"/>
      <c r="BH1116" s="31"/>
      <c r="BI1116" s="31"/>
      <c r="BJ1116" s="31"/>
      <c r="BK1116" s="31"/>
      <c r="BL1116" s="31"/>
      <c r="BM1116" s="31"/>
      <c r="BN1116" s="31"/>
      <c r="BO1116" s="31"/>
      <c r="BP1116" s="31"/>
      <c r="BQ1116" s="31"/>
      <c r="BR1116" s="31"/>
      <c r="BS1116" s="31"/>
      <c r="BT1116" s="31"/>
    </row>
    <row r="1117">
      <c r="A1117" s="118"/>
      <c r="B1117" s="61"/>
      <c r="C1117" s="71"/>
      <c r="D1117" s="71"/>
      <c r="E1117" s="82"/>
      <c r="F1117" s="82"/>
      <c r="G1117" s="71"/>
      <c r="H1117" s="71"/>
      <c r="I1117" s="82"/>
      <c r="J1117" s="71"/>
      <c r="K1117" s="71"/>
      <c r="L1117" s="71"/>
      <c r="M1117" s="82"/>
      <c r="N1117" s="84"/>
      <c r="O1117" s="71"/>
      <c r="P1117" s="61"/>
      <c r="Q1117" s="61"/>
      <c r="R1117" s="61"/>
      <c r="S1117" s="61"/>
      <c r="T1117" s="119"/>
      <c r="U1117" s="61"/>
      <c r="V1117" s="84"/>
      <c r="W1117" s="84"/>
      <c r="X1117" s="84"/>
      <c r="Y1117" s="82"/>
      <c r="Z1117" s="84"/>
      <c r="AA1117" s="84"/>
      <c r="AB1117" s="84"/>
      <c r="AC1117" s="84"/>
      <c r="AD1117" s="84"/>
      <c r="AE1117" s="84"/>
      <c r="AF1117" s="84"/>
      <c r="AG1117" s="84"/>
      <c r="AH1117" s="31"/>
      <c r="AI1117" s="31"/>
      <c r="AJ1117" s="31"/>
      <c r="AK1117" s="31"/>
      <c r="AL1117" s="31"/>
      <c r="AM1117" s="84"/>
      <c r="AN1117" s="82"/>
      <c r="AO1117" s="71"/>
      <c r="AP1117" s="71"/>
      <c r="AQ1117" s="31"/>
      <c r="AR1117" s="31"/>
      <c r="AS1117" s="31"/>
      <c r="AT1117" s="31"/>
      <c r="AU1117" s="31"/>
      <c r="AV1117" s="31"/>
      <c r="AW1117" s="31"/>
      <c r="AX1117" s="31"/>
      <c r="AY1117" s="31"/>
      <c r="AZ1117" s="31"/>
      <c r="BA1117" s="33"/>
      <c r="BB1117" s="33"/>
      <c r="BC1117" s="31"/>
      <c r="BD1117" s="31"/>
      <c r="BE1117" s="31"/>
      <c r="BF1117" s="31"/>
      <c r="BG1117" s="31"/>
      <c r="BH1117" s="31"/>
      <c r="BI1117" s="31"/>
      <c r="BJ1117" s="31"/>
      <c r="BK1117" s="31"/>
      <c r="BL1117" s="31"/>
      <c r="BM1117" s="31"/>
      <c r="BN1117" s="31"/>
      <c r="BO1117" s="31"/>
      <c r="BP1117" s="31"/>
      <c r="BQ1117" s="31"/>
      <c r="BR1117" s="31"/>
      <c r="BS1117" s="31"/>
      <c r="BT1117" s="31"/>
    </row>
    <row r="1118">
      <c r="A1118" s="118"/>
      <c r="B1118" s="61"/>
      <c r="C1118" s="71"/>
      <c r="D1118" s="71"/>
      <c r="E1118" s="82"/>
      <c r="F1118" s="82"/>
      <c r="G1118" s="71"/>
      <c r="H1118" s="71"/>
      <c r="I1118" s="82"/>
      <c r="J1118" s="71"/>
      <c r="K1118" s="71"/>
      <c r="L1118" s="71"/>
      <c r="M1118" s="82"/>
      <c r="N1118" s="84"/>
      <c r="O1118" s="71"/>
      <c r="P1118" s="61"/>
      <c r="Q1118" s="61"/>
      <c r="R1118" s="61"/>
      <c r="S1118" s="61"/>
      <c r="T1118" s="119"/>
      <c r="U1118" s="61"/>
      <c r="V1118" s="84"/>
      <c r="W1118" s="84"/>
      <c r="X1118" s="84"/>
      <c r="Y1118" s="82"/>
      <c r="Z1118" s="84"/>
      <c r="AA1118" s="84"/>
      <c r="AB1118" s="84"/>
      <c r="AC1118" s="84"/>
      <c r="AD1118" s="84"/>
      <c r="AE1118" s="84"/>
      <c r="AF1118" s="84"/>
      <c r="AG1118" s="84"/>
      <c r="AH1118" s="31"/>
      <c r="AI1118" s="31"/>
      <c r="AJ1118" s="31"/>
      <c r="AK1118" s="31"/>
      <c r="AL1118" s="31"/>
      <c r="AM1118" s="84"/>
      <c r="AN1118" s="82"/>
      <c r="AO1118" s="71"/>
      <c r="AP1118" s="71"/>
      <c r="AQ1118" s="31"/>
      <c r="AR1118" s="31"/>
      <c r="AS1118" s="31"/>
      <c r="AT1118" s="31"/>
      <c r="AU1118" s="31"/>
      <c r="AV1118" s="31"/>
      <c r="AW1118" s="31"/>
      <c r="AX1118" s="31"/>
      <c r="AY1118" s="31"/>
      <c r="AZ1118" s="31"/>
      <c r="BA1118" s="33"/>
      <c r="BB1118" s="33"/>
      <c r="BC1118" s="31"/>
      <c r="BD1118" s="31"/>
      <c r="BE1118" s="31"/>
      <c r="BF1118" s="31"/>
      <c r="BG1118" s="31"/>
      <c r="BH1118" s="31"/>
      <c r="BI1118" s="31"/>
      <c r="BJ1118" s="31"/>
      <c r="BK1118" s="31"/>
      <c r="BL1118" s="31"/>
      <c r="BM1118" s="31"/>
      <c r="BN1118" s="31"/>
      <c r="BO1118" s="31"/>
      <c r="BP1118" s="31"/>
      <c r="BQ1118" s="31"/>
      <c r="BR1118" s="31"/>
      <c r="BS1118" s="31"/>
      <c r="BT1118" s="31"/>
    </row>
    <row r="1119">
      <c r="A1119" s="118"/>
      <c r="B1119" s="61"/>
      <c r="C1119" s="71"/>
      <c r="D1119" s="71"/>
      <c r="E1119" s="82"/>
      <c r="F1119" s="82"/>
      <c r="G1119" s="71"/>
      <c r="H1119" s="71"/>
      <c r="I1119" s="82"/>
      <c r="J1119" s="71"/>
      <c r="K1119" s="71"/>
      <c r="L1119" s="71"/>
      <c r="M1119" s="82"/>
      <c r="N1119" s="84"/>
      <c r="O1119" s="71"/>
      <c r="P1119" s="61"/>
      <c r="Q1119" s="61"/>
      <c r="R1119" s="61"/>
      <c r="S1119" s="61"/>
      <c r="T1119" s="119"/>
      <c r="U1119" s="61"/>
      <c r="V1119" s="84"/>
      <c r="W1119" s="84"/>
      <c r="X1119" s="84"/>
      <c r="Y1119" s="82"/>
      <c r="Z1119" s="84"/>
      <c r="AA1119" s="84"/>
      <c r="AB1119" s="84"/>
      <c r="AC1119" s="84"/>
      <c r="AD1119" s="84"/>
      <c r="AE1119" s="84"/>
      <c r="AF1119" s="84"/>
      <c r="AG1119" s="84"/>
      <c r="AH1119" s="31"/>
      <c r="AI1119" s="31"/>
      <c r="AJ1119" s="31"/>
      <c r="AK1119" s="31"/>
      <c r="AL1119" s="31"/>
      <c r="AM1119" s="84"/>
      <c r="AN1119" s="82"/>
      <c r="AO1119" s="71"/>
      <c r="AP1119" s="71"/>
      <c r="AQ1119" s="31"/>
      <c r="AR1119" s="31"/>
      <c r="AS1119" s="31"/>
      <c r="AT1119" s="31"/>
      <c r="AU1119" s="31"/>
      <c r="AV1119" s="31"/>
      <c r="AW1119" s="31"/>
      <c r="AX1119" s="31"/>
      <c r="AY1119" s="31"/>
      <c r="AZ1119" s="31"/>
      <c r="BA1119" s="33"/>
      <c r="BB1119" s="33"/>
      <c r="BC1119" s="31"/>
      <c r="BD1119" s="31"/>
      <c r="BE1119" s="31"/>
      <c r="BF1119" s="31"/>
      <c r="BG1119" s="31"/>
      <c r="BH1119" s="31"/>
      <c r="BI1119" s="31"/>
      <c r="BJ1119" s="31"/>
      <c r="BK1119" s="31"/>
      <c r="BL1119" s="31"/>
      <c r="BM1119" s="31"/>
      <c r="BN1119" s="31"/>
      <c r="BO1119" s="31"/>
      <c r="BP1119" s="31"/>
      <c r="BQ1119" s="31"/>
      <c r="BR1119" s="31"/>
      <c r="BS1119" s="31"/>
      <c r="BT1119" s="31"/>
    </row>
    <row r="1120">
      <c r="A1120" s="118"/>
      <c r="B1120" s="61"/>
      <c r="C1120" s="71"/>
      <c r="D1120" s="71"/>
      <c r="E1120" s="82"/>
      <c r="F1120" s="82"/>
      <c r="G1120" s="71"/>
      <c r="H1120" s="71"/>
      <c r="I1120" s="82"/>
      <c r="J1120" s="71"/>
      <c r="K1120" s="71"/>
      <c r="L1120" s="71"/>
      <c r="M1120" s="82"/>
      <c r="N1120" s="84"/>
      <c r="O1120" s="71"/>
      <c r="P1120" s="61"/>
      <c r="Q1120" s="61"/>
      <c r="R1120" s="61"/>
      <c r="S1120" s="61"/>
      <c r="T1120" s="119"/>
      <c r="U1120" s="61"/>
      <c r="V1120" s="84"/>
      <c r="W1120" s="84"/>
      <c r="X1120" s="84"/>
      <c r="Y1120" s="82"/>
      <c r="Z1120" s="84"/>
      <c r="AA1120" s="84"/>
      <c r="AB1120" s="84"/>
      <c r="AC1120" s="84"/>
      <c r="AD1120" s="84"/>
      <c r="AE1120" s="84"/>
      <c r="AF1120" s="84"/>
      <c r="AG1120" s="84"/>
      <c r="AH1120" s="31"/>
      <c r="AI1120" s="31"/>
      <c r="AJ1120" s="31"/>
      <c r="AK1120" s="31"/>
      <c r="AL1120" s="31"/>
      <c r="AM1120" s="84"/>
      <c r="AN1120" s="82"/>
      <c r="AO1120" s="71"/>
      <c r="AP1120" s="71"/>
      <c r="AQ1120" s="31"/>
      <c r="AR1120" s="31"/>
      <c r="AS1120" s="31"/>
      <c r="AT1120" s="31"/>
      <c r="AU1120" s="31"/>
      <c r="AV1120" s="31"/>
      <c r="AW1120" s="31"/>
      <c r="AX1120" s="31"/>
      <c r="AY1120" s="31"/>
      <c r="AZ1120" s="31"/>
      <c r="BA1120" s="33"/>
      <c r="BB1120" s="33"/>
      <c r="BC1120" s="31"/>
      <c r="BD1120" s="31"/>
      <c r="BE1120" s="31"/>
      <c r="BF1120" s="31"/>
      <c r="BG1120" s="31"/>
      <c r="BH1120" s="31"/>
      <c r="BI1120" s="31"/>
      <c r="BJ1120" s="31"/>
      <c r="BK1120" s="31"/>
      <c r="BL1120" s="31"/>
      <c r="BM1120" s="31"/>
      <c r="BN1120" s="31"/>
      <c r="BO1120" s="31"/>
      <c r="BP1120" s="31"/>
      <c r="BQ1120" s="31"/>
      <c r="BR1120" s="31"/>
      <c r="BS1120" s="31"/>
      <c r="BT1120" s="31"/>
    </row>
    <row r="1121">
      <c r="A1121" s="118"/>
      <c r="B1121" s="61"/>
      <c r="C1121" s="71"/>
      <c r="D1121" s="71"/>
      <c r="E1121" s="82"/>
      <c r="F1121" s="82"/>
      <c r="G1121" s="71"/>
      <c r="H1121" s="71"/>
      <c r="I1121" s="82"/>
      <c r="J1121" s="71"/>
      <c r="K1121" s="71"/>
      <c r="L1121" s="71"/>
      <c r="M1121" s="82"/>
      <c r="N1121" s="84"/>
      <c r="O1121" s="71"/>
      <c r="P1121" s="61"/>
      <c r="Q1121" s="61"/>
      <c r="R1121" s="61"/>
      <c r="S1121" s="61"/>
      <c r="T1121" s="119"/>
      <c r="U1121" s="61"/>
      <c r="V1121" s="84"/>
      <c r="W1121" s="84"/>
      <c r="X1121" s="84"/>
      <c r="Y1121" s="82"/>
      <c r="Z1121" s="84"/>
      <c r="AA1121" s="84"/>
      <c r="AB1121" s="84"/>
      <c r="AC1121" s="84"/>
      <c r="AD1121" s="84"/>
      <c r="AE1121" s="84"/>
      <c r="AF1121" s="84"/>
      <c r="AG1121" s="84"/>
      <c r="AH1121" s="31"/>
      <c r="AI1121" s="31"/>
      <c r="AJ1121" s="31"/>
      <c r="AK1121" s="31"/>
      <c r="AL1121" s="31"/>
      <c r="AM1121" s="84"/>
      <c r="AN1121" s="82"/>
      <c r="AO1121" s="71"/>
      <c r="AP1121" s="71"/>
      <c r="AQ1121" s="31"/>
      <c r="AR1121" s="31"/>
      <c r="AS1121" s="31"/>
      <c r="AT1121" s="31"/>
      <c r="AU1121" s="31"/>
      <c r="AV1121" s="31"/>
      <c r="AW1121" s="31"/>
      <c r="AX1121" s="31"/>
      <c r="AY1121" s="31"/>
      <c r="AZ1121" s="31"/>
      <c r="BA1121" s="33"/>
      <c r="BB1121" s="33"/>
      <c r="BC1121" s="31"/>
      <c r="BD1121" s="31"/>
      <c r="BE1121" s="31"/>
      <c r="BF1121" s="31"/>
      <c r="BG1121" s="31"/>
      <c r="BH1121" s="31"/>
      <c r="BI1121" s="31"/>
      <c r="BJ1121" s="31"/>
      <c r="BK1121" s="31"/>
      <c r="BL1121" s="31"/>
      <c r="BM1121" s="31"/>
      <c r="BN1121" s="31"/>
      <c r="BO1121" s="31"/>
      <c r="BP1121" s="31"/>
      <c r="BQ1121" s="31"/>
      <c r="BR1121" s="31"/>
      <c r="BS1121" s="31"/>
      <c r="BT1121" s="31"/>
    </row>
    <row r="1122">
      <c r="A1122" s="118"/>
      <c r="B1122" s="61"/>
      <c r="C1122" s="71"/>
      <c r="D1122" s="71"/>
      <c r="E1122" s="82"/>
      <c r="F1122" s="82"/>
      <c r="G1122" s="71"/>
      <c r="H1122" s="71"/>
      <c r="I1122" s="82"/>
      <c r="J1122" s="71"/>
      <c r="K1122" s="71"/>
      <c r="L1122" s="71"/>
      <c r="M1122" s="82"/>
      <c r="N1122" s="84"/>
      <c r="O1122" s="71"/>
      <c r="P1122" s="61"/>
      <c r="Q1122" s="61"/>
      <c r="R1122" s="61"/>
      <c r="S1122" s="61"/>
      <c r="T1122" s="119"/>
      <c r="U1122" s="61"/>
      <c r="V1122" s="84"/>
      <c r="W1122" s="84"/>
      <c r="X1122" s="84"/>
      <c r="Y1122" s="82"/>
      <c r="Z1122" s="84"/>
      <c r="AA1122" s="84"/>
      <c r="AB1122" s="84"/>
      <c r="AC1122" s="84"/>
      <c r="AD1122" s="84"/>
      <c r="AE1122" s="84"/>
      <c r="AF1122" s="84"/>
      <c r="AG1122" s="84"/>
      <c r="AH1122" s="31"/>
      <c r="AI1122" s="31"/>
      <c r="AJ1122" s="31"/>
      <c r="AK1122" s="31"/>
      <c r="AL1122" s="31"/>
      <c r="AM1122" s="84"/>
      <c r="AN1122" s="82"/>
      <c r="AO1122" s="71"/>
      <c r="AP1122" s="71"/>
      <c r="AQ1122" s="31"/>
      <c r="AR1122" s="31"/>
      <c r="AS1122" s="31"/>
      <c r="AT1122" s="31"/>
      <c r="AU1122" s="31"/>
      <c r="AV1122" s="31"/>
      <c r="AW1122" s="31"/>
      <c r="AX1122" s="31"/>
      <c r="AY1122" s="31"/>
      <c r="AZ1122" s="31"/>
      <c r="BA1122" s="33"/>
      <c r="BB1122" s="33"/>
      <c r="BC1122" s="31"/>
      <c r="BD1122" s="31"/>
      <c r="BE1122" s="31"/>
      <c r="BF1122" s="31"/>
      <c r="BG1122" s="31"/>
      <c r="BH1122" s="31"/>
      <c r="BI1122" s="31"/>
      <c r="BJ1122" s="31"/>
      <c r="BK1122" s="31"/>
      <c r="BL1122" s="31"/>
      <c r="BM1122" s="31"/>
      <c r="BN1122" s="31"/>
      <c r="BO1122" s="31"/>
      <c r="BP1122" s="31"/>
      <c r="BQ1122" s="31"/>
      <c r="BR1122" s="31"/>
      <c r="BS1122" s="31"/>
      <c r="BT1122" s="31"/>
    </row>
    <row r="1123">
      <c r="A1123" s="118"/>
      <c r="B1123" s="61"/>
      <c r="C1123" s="71"/>
      <c r="D1123" s="71"/>
      <c r="E1123" s="82"/>
      <c r="F1123" s="82"/>
      <c r="G1123" s="71"/>
      <c r="H1123" s="71"/>
      <c r="I1123" s="82"/>
      <c r="J1123" s="71"/>
      <c r="K1123" s="71"/>
      <c r="L1123" s="71"/>
      <c r="M1123" s="82"/>
      <c r="N1123" s="84"/>
      <c r="O1123" s="71"/>
      <c r="P1123" s="61"/>
      <c r="Q1123" s="61"/>
      <c r="R1123" s="61"/>
      <c r="S1123" s="61"/>
      <c r="T1123" s="119"/>
      <c r="U1123" s="61"/>
      <c r="V1123" s="84"/>
      <c r="W1123" s="84"/>
      <c r="X1123" s="84"/>
      <c r="Y1123" s="82"/>
      <c r="Z1123" s="84"/>
      <c r="AA1123" s="84"/>
      <c r="AB1123" s="84"/>
      <c r="AC1123" s="84"/>
      <c r="AD1123" s="84"/>
      <c r="AE1123" s="84"/>
      <c r="AF1123" s="84"/>
      <c r="AG1123" s="84"/>
      <c r="AH1123" s="31"/>
      <c r="AI1123" s="31"/>
      <c r="AJ1123" s="31"/>
      <c r="AK1123" s="31"/>
      <c r="AL1123" s="31"/>
      <c r="AM1123" s="84"/>
      <c r="AN1123" s="82"/>
      <c r="AO1123" s="71"/>
      <c r="AP1123" s="71"/>
      <c r="AQ1123" s="31"/>
      <c r="AR1123" s="31"/>
      <c r="AS1123" s="31"/>
      <c r="AT1123" s="31"/>
      <c r="AU1123" s="31"/>
      <c r="AV1123" s="31"/>
      <c r="AW1123" s="31"/>
      <c r="AX1123" s="31"/>
      <c r="AY1123" s="31"/>
      <c r="AZ1123" s="31"/>
      <c r="BA1123" s="33"/>
      <c r="BB1123" s="33"/>
      <c r="BC1123" s="31"/>
      <c r="BD1123" s="31"/>
      <c r="BE1123" s="31"/>
      <c r="BF1123" s="31"/>
      <c r="BG1123" s="31"/>
      <c r="BH1123" s="31"/>
      <c r="BI1123" s="31"/>
      <c r="BJ1123" s="31"/>
      <c r="BK1123" s="31"/>
      <c r="BL1123" s="31"/>
      <c r="BM1123" s="31"/>
      <c r="BN1123" s="31"/>
      <c r="BO1123" s="31"/>
      <c r="BP1123" s="31"/>
      <c r="BQ1123" s="31"/>
      <c r="BR1123" s="31"/>
      <c r="BS1123" s="31"/>
      <c r="BT1123" s="31"/>
    </row>
    <row r="1124">
      <c r="A1124" s="118"/>
      <c r="B1124" s="61"/>
      <c r="C1124" s="71"/>
      <c r="D1124" s="71"/>
      <c r="E1124" s="82"/>
      <c r="F1124" s="82"/>
      <c r="G1124" s="71"/>
      <c r="H1124" s="71"/>
      <c r="I1124" s="82"/>
      <c r="J1124" s="71"/>
      <c r="K1124" s="71"/>
      <c r="L1124" s="71"/>
      <c r="M1124" s="82"/>
      <c r="N1124" s="84"/>
      <c r="O1124" s="71"/>
      <c r="P1124" s="61"/>
      <c r="Q1124" s="61"/>
      <c r="R1124" s="61"/>
      <c r="S1124" s="61"/>
      <c r="T1124" s="119"/>
      <c r="U1124" s="61"/>
      <c r="V1124" s="84"/>
      <c r="W1124" s="84"/>
      <c r="X1124" s="84"/>
      <c r="Y1124" s="82"/>
      <c r="Z1124" s="84"/>
      <c r="AA1124" s="84"/>
      <c r="AB1124" s="84"/>
      <c r="AC1124" s="84"/>
      <c r="AD1124" s="84"/>
      <c r="AE1124" s="84"/>
      <c r="AF1124" s="84"/>
      <c r="AG1124" s="84"/>
      <c r="AH1124" s="31"/>
      <c r="AI1124" s="31"/>
      <c r="AJ1124" s="31"/>
      <c r="AK1124" s="31"/>
      <c r="AL1124" s="31"/>
      <c r="AM1124" s="84"/>
      <c r="AN1124" s="82"/>
      <c r="AO1124" s="71"/>
      <c r="AP1124" s="71"/>
      <c r="AQ1124" s="31"/>
      <c r="AR1124" s="31"/>
      <c r="AS1124" s="31"/>
      <c r="AT1124" s="31"/>
      <c r="AU1124" s="31"/>
      <c r="AV1124" s="31"/>
      <c r="AW1124" s="31"/>
      <c r="AX1124" s="31"/>
      <c r="AY1124" s="31"/>
      <c r="AZ1124" s="31"/>
      <c r="BA1124" s="33"/>
      <c r="BB1124" s="33"/>
      <c r="BC1124" s="31"/>
      <c r="BD1124" s="31"/>
      <c r="BE1124" s="31"/>
      <c r="BF1124" s="31"/>
      <c r="BG1124" s="31"/>
      <c r="BH1124" s="31"/>
      <c r="BI1124" s="31"/>
      <c r="BJ1124" s="31"/>
      <c r="BK1124" s="31"/>
      <c r="BL1124" s="31"/>
      <c r="BM1124" s="31"/>
      <c r="BN1124" s="31"/>
      <c r="BO1124" s="31"/>
      <c r="BP1124" s="31"/>
      <c r="BQ1124" s="31"/>
      <c r="BR1124" s="31"/>
      <c r="BS1124" s="31"/>
      <c r="BT1124" s="31"/>
    </row>
    <row r="1125">
      <c r="A1125" s="118"/>
      <c r="B1125" s="61"/>
      <c r="C1125" s="71"/>
      <c r="D1125" s="71"/>
      <c r="E1125" s="82"/>
      <c r="F1125" s="82"/>
      <c r="G1125" s="71"/>
      <c r="H1125" s="71"/>
      <c r="I1125" s="82"/>
      <c r="J1125" s="71"/>
      <c r="K1125" s="71"/>
      <c r="L1125" s="71"/>
      <c r="M1125" s="82"/>
      <c r="N1125" s="84"/>
      <c r="O1125" s="71"/>
      <c r="P1125" s="61"/>
      <c r="Q1125" s="61"/>
      <c r="R1125" s="61"/>
      <c r="S1125" s="61"/>
      <c r="T1125" s="119"/>
      <c r="U1125" s="61"/>
      <c r="V1125" s="84"/>
      <c r="W1125" s="84"/>
      <c r="X1125" s="84"/>
      <c r="Y1125" s="82"/>
      <c r="Z1125" s="84"/>
      <c r="AA1125" s="84"/>
      <c r="AB1125" s="84"/>
      <c r="AC1125" s="84"/>
      <c r="AD1125" s="84"/>
      <c r="AE1125" s="84"/>
      <c r="AF1125" s="84"/>
      <c r="AG1125" s="84"/>
      <c r="AH1125" s="31"/>
      <c r="AI1125" s="31"/>
      <c r="AJ1125" s="31"/>
      <c r="AK1125" s="31"/>
      <c r="AL1125" s="31"/>
      <c r="AM1125" s="84"/>
      <c r="AN1125" s="82"/>
      <c r="AO1125" s="71"/>
      <c r="AP1125" s="71"/>
      <c r="AQ1125" s="31"/>
      <c r="AR1125" s="31"/>
      <c r="AS1125" s="31"/>
      <c r="AT1125" s="31"/>
      <c r="AU1125" s="31"/>
      <c r="AV1125" s="31"/>
      <c r="AW1125" s="31"/>
      <c r="AX1125" s="31"/>
      <c r="AY1125" s="31"/>
      <c r="AZ1125" s="31"/>
      <c r="BA1125" s="33"/>
      <c r="BB1125" s="33"/>
      <c r="BC1125" s="31"/>
      <c r="BD1125" s="31"/>
      <c r="BE1125" s="31"/>
      <c r="BF1125" s="31"/>
      <c r="BG1125" s="31"/>
      <c r="BH1125" s="31"/>
      <c r="BI1125" s="31"/>
      <c r="BJ1125" s="31"/>
      <c r="BK1125" s="31"/>
      <c r="BL1125" s="31"/>
      <c r="BM1125" s="31"/>
      <c r="BN1125" s="31"/>
      <c r="BO1125" s="31"/>
      <c r="BP1125" s="31"/>
      <c r="BQ1125" s="31"/>
      <c r="BR1125" s="31"/>
      <c r="BS1125" s="31"/>
      <c r="BT1125" s="31"/>
    </row>
    <row r="1126">
      <c r="A1126" s="118"/>
      <c r="B1126" s="61"/>
      <c r="C1126" s="71"/>
      <c r="D1126" s="71"/>
      <c r="E1126" s="82"/>
      <c r="F1126" s="82"/>
      <c r="G1126" s="71"/>
      <c r="H1126" s="71"/>
      <c r="I1126" s="82"/>
      <c r="J1126" s="71"/>
      <c r="K1126" s="71"/>
      <c r="L1126" s="71"/>
      <c r="M1126" s="82"/>
      <c r="N1126" s="84"/>
      <c r="O1126" s="71"/>
      <c r="P1126" s="61"/>
      <c r="Q1126" s="61"/>
      <c r="R1126" s="61"/>
      <c r="S1126" s="61"/>
      <c r="T1126" s="119"/>
      <c r="U1126" s="61"/>
      <c r="V1126" s="84"/>
      <c r="W1126" s="84"/>
      <c r="X1126" s="84"/>
      <c r="Y1126" s="82"/>
      <c r="Z1126" s="84"/>
      <c r="AA1126" s="84"/>
      <c r="AB1126" s="84"/>
      <c r="AC1126" s="84"/>
      <c r="AD1126" s="84"/>
      <c r="AE1126" s="84"/>
      <c r="AF1126" s="84"/>
      <c r="AG1126" s="84"/>
      <c r="AH1126" s="31"/>
      <c r="AI1126" s="31"/>
      <c r="AJ1126" s="31"/>
      <c r="AK1126" s="31"/>
      <c r="AL1126" s="31"/>
      <c r="AM1126" s="84"/>
      <c r="AN1126" s="82"/>
      <c r="AO1126" s="71"/>
      <c r="AP1126" s="71"/>
      <c r="AQ1126" s="31"/>
      <c r="AR1126" s="31"/>
      <c r="AS1126" s="31"/>
      <c r="AT1126" s="31"/>
      <c r="AU1126" s="31"/>
      <c r="AV1126" s="31"/>
      <c r="AW1126" s="31"/>
      <c r="AX1126" s="31"/>
      <c r="AY1126" s="31"/>
      <c r="AZ1126" s="31"/>
      <c r="BA1126" s="33"/>
      <c r="BB1126" s="33"/>
      <c r="BC1126" s="31"/>
      <c r="BD1126" s="31"/>
      <c r="BE1126" s="31"/>
      <c r="BF1126" s="31"/>
      <c r="BG1126" s="31"/>
      <c r="BH1126" s="31"/>
      <c r="BI1126" s="31"/>
      <c r="BJ1126" s="31"/>
      <c r="BK1126" s="31"/>
      <c r="BL1126" s="31"/>
      <c r="BM1126" s="31"/>
      <c r="BN1126" s="31"/>
      <c r="BO1126" s="31"/>
      <c r="BP1126" s="31"/>
      <c r="BQ1126" s="31"/>
      <c r="BR1126" s="31"/>
      <c r="BS1126" s="31"/>
      <c r="BT1126" s="31"/>
    </row>
    <row r="1127">
      <c r="A1127" s="118"/>
      <c r="B1127" s="61"/>
      <c r="C1127" s="71"/>
      <c r="D1127" s="71"/>
      <c r="E1127" s="82"/>
      <c r="F1127" s="82"/>
      <c r="G1127" s="71"/>
      <c r="H1127" s="71"/>
      <c r="I1127" s="82"/>
      <c r="J1127" s="71"/>
      <c r="K1127" s="71"/>
      <c r="L1127" s="71"/>
      <c r="M1127" s="82"/>
      <c r="N1127" s="84"/>
      <c r="O1127" s="71"/>
      <c r="P1127" s="61"/>
      <c r="Q1127" s="61"/>
      <c r="R1127" s="61"/>
      <c r="S1127" s="61"/>
      <c r="T1127" s="119"/>
      <c r="U1127" s="61"/>
      <c r="V1127" s="84"/>
      <c r="W1127" s="84"/>
      <c r="X1127" s="84"/>
      <c r="Y1127" s="82"/>
      <c r="Z1127" s="84"/>
      <c r="AA1127" s="84"/>
      <c r="AB1127" s="84"/>
      <c r="AC1127" s="84"/>
      <c r="AD1127" s="84"/>
      <c r="AE1127" s="84"/>
      <c r="AF1127" s="84"/>
      <c r="AG1127" s="84"/>
      <c r="AH1127" s="31"/>
      <c r="AI1127" s="31"/>
      <c r="AJ1127" s="31"/>
      <c r="AK1127" s="31"/>
      <c r="AL1127" s="31"/>
      <c r="AM1127" s="84"/>
      <c r="AN1127" s="82"/>
      <c r="AO1127" s="71"/>
      <c r="AP1127" s="71"/>
      <c r="AQ1127" s="31"/>
      <c r="AR1127" s="31"/>
      <c r="AS1127" s="31"/>
      <c r="AT1127" s="31"/>
      <c r="AU1127" s="31"/>
      <c r="AV1127" s="31"/>
      <c r="AW1127" s="31"/>
      <c r="AX1127" s="31"/>
      <c r="AY1127" s="31"/>
      <c r="AZ1127" s="31"/>
      <c r="BA1127" s="33"/>
      <c r="BB1127" s="33"/>
      <c r="BC1127" s="31"/>
      <c r="BD1127" s="31"/>
      <c r="BE1127" s="31"/>
      <c r="BF1127" s="31"/>
      <c r="BG1127" s="31"/>
      <c r="BH1127" s="31"/>
      <c r="BI1127" s="31"/>
      <c r="BJ1127" s="31"/>
      <c r="BK1127" s="31"/>
      <c r="BL1127" s="31"/>
      <c r="BM1127" s="31"/>
      <c r="BN1127" s="31"/>
      <c r="BO1127" s="31"/>
      <c r="BP1127" s="31"/>
      <c r="BQ1127" s="31"/>
      <c r="BR1127" s="31"/>
      <c r="BS1127" s="31"/>
      <c r="BT1127" s="31"/>
    </row>
    <row r="1128">
      <c r="A1128" s="118"/>
      <c r="B1128" s="61"/>
      <c r="C1128" s="71"/>
      <c r="D1128" s="71"/>
      <c r="E1128" s="82"/>
      <c r="F1128" s="82"/>
      <c r="G1128" s="71"/>
      <c r="H1128" s="71"/>
      <c r="I1128" s="82"/>
      <c r="J1128" s="71"/>
      <c r="K1128" s="71"/>
      <c r="L1128" s="71"/>
      <c r="M1128" s="82"/>
      <c r="N1128" s="84"/>
      <c r="O1128" s="71"/>
      <c r="P1128" s="61"/>
      <c r="Q1128" s="61"/>
      <c r="R1128" s="61"/>
      <c r="S1128" s="61"/>
      <c r="T1128" s="119"/>
      <c r="U1128" s="61"/>
      <c r="V1128" s="84"/>
      <c r="W1128" s="84"/>
      <c r="X1128" s="84"/>
      <c r="Y1128" s="82"/>
      <c r="Z1128" s="84"/>
      <c r="AA1128" s="84"/>
      <c r="AB1128" s="84"/>
      <c r="AC1128" s="84"/>
      <c r="AD1128" s="84"/>
      <c r="AE1128" s="84"/>
      <c r="AF1128" s="84"/>
      <c r="AG1128" s="84"/>
      <c r="AH1128" s="31"/>
      <c r="AI1128" s="31"/>
      <c r="AJ1128" s="31"/>
      <c r="AK1128" s="31"/>
      <c r="AL1128" s="31"/>
      <c r="AM1128" s="84"/>
      <c r="AN1128" s="82"/>
      <c r="AO1128" s="71"/>
      <c r="AP1128" s="71"/>
      <c r="AQ1128" s="31"/>
      <c r="AR1128" s="31"/>
      <c r="AS1128" s="31"/>
      <c r="AT1128" s="31"/>
      <c r="AU1128" s="31"/>
      <c r="AV1128" s="31"/>
      <c r="AW1128" s="31"/>
      <c r="AX1128" s="31"/>
      <c r="AY1128" s="31"/>
      <c r="AZ1128" s="31"/>
      <c r="BA1128" s="33"/>
      <c r="BB1128" s="33"/>
      <c r="BC1128" s="31"/>
      <c r="BD1128" s="31"/>
      <c r="BE1128" s="31"/>
      <c r="BF1128" s="31"/>
      <c r="BG1128" s="31"/>
      <c r="BH1128" s="31"/>
      <c r="BI1128" s="31"/>
      <c r="BJ1128" s="31"/>
      <c r="BK1128" s="31"/>
      <c r="BL1128" s="31"/>
      <c r="BM1128" s="31"/>
      <c r="BN1128" s="31"/>
      <c r="BO1128" s="31"/>
      <c r="BP1128" s="31"/>
      <c r="BQ1128" s="31"/>
      <c r="BR1128" s="31"/>
      <c r="BS1128" s="31"/>
      <c r="BT1128" s="31"/>
    </row>
    <row r="1129">
      <c r="A1129" s="118"/>
      <c r="B1129" s="61"/>
      <c r="C1129" s="71"/>
      <c r="D1129" s="71"/>
      <c r="E1129" s="82"/>
      <c r="F1129" s="82"/>
      <c r="G1129" s="71"/>
      <c r="H1129" s="71"/>
      <c r="I1129" s="82"/>
      <c r="J1129" s="71"/>
      <c r="K1129" s="71"/>
      <c r="L1129" s="71"/>
      <c r="M1129" s="82"/>
      <c r="N1129" s="84"/>
      <c r="O1129" s="71"/>
      <c r="P1129" s="61"/>
      <c r="Q1129" s="61"/>
      <c r="R1129" s="61"/>
      <c r="S1129" s="61"/>
      <c r="T1129" s="119"/>
      <c r="U1129" s="61"/>
      <c r="V1129" s="84"/>
      <c r="W1129" s="84"/>
      <c r="X1129" s="84"/>
      <c r="Y1129" s="82"/>
      <c r="Z1129" s="84"/>
      <c r="AA1129" s="84"/>
      <c r="AB1129" s="84"/>
      <c r="AC1129" s="84"/>
      <c r="AD1129" s="84"/>
      <c r="AE1129" s="84"/>
      <c r="AF1129" s="84"/>
      <c r="AG1129" s="84"/>
      <c r="AH1129" s="31"/>
      <c r="AI1129" s="31"/>
      <c r="AJ1129" s="31"/>
      <c r="AK1129" s="31"/>
      <c r="AL1129" s="31"/>
      <c r="AM1129" s="84"/>
      <c r="AN1129" s="82"/>
      <c r="AO1129" s="71"/>
      <c r="AP1129" s="71"/>
      <c r="AQ1129" s="31"/>
      <c r="AR1129" s="31"/>
      <c r="AS1129" s="31"/>
      <c r="AT1129" s="31"/>
      <c r="AU1129" s="31"/>
      <c r="AV1129" s="31"/>
      <c r="AW1129" s="31"/>
      <c r="AX1129" s="31"/>
      <c r="AY1129" s="31"/>
      <c r="AZ1129" s="31"/>
      <c r="BA1129" s="33"/>
      <c r="BB1129" s="33"/>
      <c r="BC1129" s="31"/>
      <c r="BD1129" s="31"/>
      <c r="BE1129" s="31"/>
      <c r="BF1129" s="31"/>
      <c r="BG1129" s="31"/>
      <c r="BH1129" s="31"/>
      <c r="BI1129" s="31"/>
      <c r="BJ1129" s="31"/>
      <c r="BK1129" s="31"/>
      <c r="BL1129" s="31"/>
      <c r="BM1129" s="31"/>
      <c r="BN1129" s="31"/>
      <c r="BO1129" s="31"/>
      <c r="BP1129" s="31"/>
      <c r="BQ1129" s="31"/>
      <c r="BR1129" s="31"/>
      <c r="BS1129" s="31"/>
      <c r="BT1129" s="31"/>
    </row>
    <row r="1130">
      <c r="A1130" s="118"/>
      <c r="B1130" s="61"/>
      <c r="C1130" s="71"/>
      <c r="D1130" s="71"/>
      <c r="E1130" s="82"/>
      <c r="F1130" s="82"/>
      <c r="G1130" s="71"/>
      <c r="H1130" s="71"/>
      <c r="I1130" s="82"/>
      <c r="J1130" s="71"/>
      <c r="K1130" s="71"/>
      <c r="L1130" s="71"/>
      <c r="M1130" s="82"/>
      <c r="N1130" s="84"/>
      <c r="O1130" s="71"/>
      <c r="P1130" s="61"/>
      <c r="Q1130" s="61"/>
      <c r="R1130" s="61"/>
      <c r="S1130" s="61"/>
      <c r="T1130" s="119"/>
      <c r="U1130" s="61"/>
      <c r="V1130" s="84"/>
      <c r="W1130" s="84"/>
      <c r="X1130" s="84"/>
      <c r="Y1130" s="82"/>
      <c r="Z1130" s="84"/>
      <c r="AA1130" s="84"/>
      <c r="AB1130" s="84"/>
      <c r="AC1130" s="84"/>
      <c r="AD1130" s="84"/>
      <c r="AE1130" s="84"/>
      <c r="AF1130" s="84"/>
      <c r="AG1130" s="84"/>
      <c r="AH1130" s="31"/>
      <c r="AI1130" s="31"/>
      <c r="AJ1130" s="31"/>
      <c r="AK1130" s="31"/>
      <c r="AL1130" s="31"/>
      <c r="AM1130" s="84"/>
      <c r="AN1130" s="82"/>
      <c r="AO1130" s="71"/>
      <c r="AP1130" s="71"/>
      <c r="AQ1130" s="31"/>
      <c r="AR1130" s="31"/>
      <c r="AS1130" s="31"/>
      <c r="AT1130" s="31"/>
      <c r="AU1130" s="31"/>
      <c r="AV1130" s="31"/>
      <c r="AW1130" s="31"/>
      <c r="AX1130" s="31"/>
      <c r="AY1130" s="31"/>
      <c r="AZ1130" s="31"/>
      <c r="BA1130" s="33"/>
      <c r="BB1130" s="33"/>
      <c r="BC1130" s="31"/>
      <c r="BD1130" s="31"/>
      <c r="BE1130" s="31"/>
      <c r="BF1130" s="31"/>
      <c r="BG1130" s="31"/>
      <c r="BH1130" s="31"/>
      <c r="BI1130" s="31"/>
      <c r="BJ1130" s="31"/>
      <c r="BK1130" s="31"/>
      <c r="BL1130" s="31"/>
      <c r="BM1130" s="31"/>
      <c r="BN1130" s="31"/>
      <c r="BO1130" s="31"/>
      <c r="BP1130" s="31"/>
      <c r="BQ1130" s="31"/>
      <c r="BR1130" s="31"/>
      <c r="BS1130" s="31"/>
      <c r="BT1130" s="31"/>
    </row>
    <row r="1131">
      <c r="A1131" s="118"/>
      <c r="B1131" s="61"/>
      <c r="C1131" s="71"/>
      <c r="D1131" s="71"/>
      <c r="E1131" s="82"/>
      <c r="F1131" s="82"/>
      <c r="G1131" s="71"/>
      <c r="H1131" s="71"/>
      <c r="I1131" s="82"/>
      <c r="J1131" s="71"/>
      <c r="K1131" s="71"/>
      <c r="L1131" s="71"/>
      <c r="M1131" s="82"/>
      <c r="N1131" s="84"/>
      <c r="O1131" s="71"/>
      <c r="P1131" s="61"/>
      <c r="Q1131" s="61"/>
      <c r="R1131" s="61"/>
      <c r="S1131" s="61"/>
      <c r="T1131" s="119"/>
      <c r="U1131" s="61"/>
      <c r="V1131" s="84"/>
      <c r="W1131" s="84"/>
      <c r="X1131" s="84"/>
      <c r="Y1131" s="82"/>
      <c r="Z1131" s="84"/>
      <c r="AA1131" s="84"/>
      <c r="AB1131" s="84"/>
      <c r="AC1131" s="84"/>
      <c r="AD1131" s="84"/>
      <c r="AE1131" s="84"/>
      <c r="AF1131" s="84"/>
      <c r="AG1131" s="84"/>
      <c r="AH1131" s="31"/>
      <c r="AI1131" s="31"/>
      <c r="AJ1131" s="31"/>
      <c r="AK1131" s="31"/>
      <c r="AL1131" s="31"/>
      <c r="AM1131" s="84"/>
      <c r="AN1131" s="82"/>
      <c r="AO1131" s="71"/>
      <c r="AP1131" s="71"/>
      <c r="AQ1131" s="31"/>
      <c r="AR1131" s="31"/>
      <c r="AS1131" s="31"/>
      <c r="AT1131" s="31"/>
      <c r="AU1131" s="31"/>
      <c r="AV1131" s="31"/>
      <c r="AW1131" s="31"/>
      <c r="AX1131" s="31"/>
      <c r="AY1131" s="31"/>
      <c r="AZ1131" s="31"/>
      <c r="BA1131" s="33"/>
      <c r="BB1131" s="33"/>
      <c r="BC1131" s="31"/>
      <c r="BD1131" s="31"/>
      <c r="BE1131" s="31"/>
      <c r="BF1131" s="31"/>
      <c r="BG1131" s="31"/>
      <c r="BH1131" s="31"/>
      <c r="BI1131" s="31"/>
      <c r="BJ1131" s="31"/>
      <c r="BK1131" s="31"/>
      <c r="BL1131" s="31"/>
      <c r="BM1131" s="31"/>
      <c r="BN1131" s="31"/>
      <c r="BO1131" s="31"/>
      <c r="BP1131" s="31"/>
      <c r="BQ1131" s="31"/>
      <c r="BR1131" s="31"/>
      <c r="BS1131" s="31"/>
      <c r="BT1131" s="31"/>
    </row>
    <row r="1132">
      <c r="A1132" s="118"/>
      <c r="B1132" s="61"/>
      <c r="C1132" s="71"/>
      <c r="D1132" s="71"/>
      <c r="E1132" s="82"/>
      <c r="F1132" s="82"/>
      <c r="G1132" s="71"/>
      <c r="H1132" s="71"/>
      <c r="I1132" s="82"/>
      <c r="J1132" s="71"/>
      <c r="K1132" s="71"/>
      <c r="L1132" s="71"/>
      <c r="M1132" s="82"/>
      <c r="N1132" s="84"/>
      <c r="O1132" s="71"/>
      <c r="P1132" s="61"/>
      <c r="Q1132" s="61"/>
      <c r="R1132" s="61"/>
      <c r="S1132" s="61"/>
      <c r="T1132" s="119"/>
      <c r="U1132" s="61"/>
      <c r="V1132" s="84"/>
      <c r="W1132" s="84"/>
      <c r="X1132" s="84"/>
      <c r="Y1132" s="82"/>
      <c r="Z1132" s="84"/>
      <c r="AA1132" s="84"/>
      <c r="AB1132" s="84"/>
      <c r="AC1132" s="84"/>
      <c r="AD1132" s="84"/>
      <c r="AE1132" s="84"/>
      <c r="AF1132" s="84"/>
      <c r="AG1132" s="84"/>
      <c r="AH1132" s="31"/>
      <c r="AI1132" s="31"/>
      <c r="AJ1132" s="31"/>
      <c r="AK1132" s="31"/>
      <c r="AL1132" s="31"/>
      <c r="AM1132" s="84"/>
      <c r="AN1132" s="82"/>
      <c r="AO1132" s="71"/>
      <c r="AP1132" s="71"/>
      <c r="AQ1132" s="31"/>
      <c r="AR1132" s="31"/>
      <c r="AS1132" s="31"/>
      <c r="AT1132" s="31"/>
      <c r="AU1132" s="31"/>
      <c r="AV1132" s="31"/>
      <c r="AW1132" s="31"/>
      <c r="AX1132" s="31"/>
      <c r="AY1132" s="31"/>
      <c r="AZ1132" s="31"/>
      <c r="BA1132" s="33"/>
      <c r="BB1132" s="33"/>
      <c r="BC1132" s="31"/>
      <c r="BD1132" s="31"/>
      <c r="BE1132" s="31"/>
      <c r="BF1132" s="31"/>
      <c r="BG1132" s="31"/>
      <c r="BH1132" s="31"/>
      <c r="BI1132" s="31"/>
      <c r="BJ1132" s="31"/>
      <c r="BK1132" s="31"/>
      <c r="BL1132" s="31"/>
      <c r="BM1132" s="31"/>
      <c r="BN1132" s="31"/>
      <c r="BO1132" s="31"/>
      <c r="BP1132" s="31"/>
      <c r="BQ1132" s="31"/>
      <c r="BR1132" s="31"/>
      <c r="BS1132" s="31"/>
      <c r="BT1132" s="31"/>
    </row>
    <row r="1133">
      <c r="A1133" s="118"/>
      <c r="B1133" s="61"/>
      <c r="C1133" s="71"/>
      <c r="D1133" s="71"/>
      <c r="E1133" s="82"/>
      <c r="F1133" s="82"/>
      <c r="G1133" s="71"/>
      <c r="H1133" s="71"/>
      <c r="I1133" s="82"/>
      <c r="J1133" s="71"/>
      <c r="K1133" s="71"/>
      <c r="L1133" s="71"/>
      <c r="M1133" s="82"/>
      <c r="N1133" s="84"/>
      <c r="O1133" s="71"/>
      <c r="P1133" s="61"/>
      <c r="Q1133" s="61"/>
      <c r="R1133" s="61"/>
      <c r="S1133" s="61"/>
      <c r="T1133" s="119"/>
      <c r="U1133" s="61"/>
      <c r="V1133" s="84"/>
      <c r="W1133" s="84"/>
      <c r="X1133" s="84"/>
      <c r="Y1133" s="82"/>
      <c r="Z1133" s="84"/>
      <c r="AA1133" s="84"/>
      <c r="AB1133" s="84"/>
      <c r="AC1133" s="84"/>
      <c r="AD1133" s="84"/>
      <c r="AE1133" s="84"/>
      <c r="AF1133" s="84"/>
      <c r="AG1133" s="84"/>
      <c r="AH1133" s="31"/>
      <c r="AI1133" s="31"/>
      <c r="AJ1133" s="31"/>
      <c r="AK1133" s="31"/>
      <c r="AL1133" s="31"/>
      <c r="AM1133" s="84"/>
      <c r="AN1133" s="82"/>
      <c r="AO1133" s="71"/>
      <c r="AP1133" s="71"/>
      <c r="AQ1133" s="31"/>
      <c r="AR1133" s="31"/>
      <c r="AS1133" s="31"/>
      <c r="AT1133" s="31"/>
      <c r="AU1133" s="31"/>
      <c r="AV1133" s="31"/>
      <c r="AW1133" s="31"/>
      <c r="AX1133" s="31"/>
      <c r="AY1133" s="31"/>
      <c r="AZ1133" s="31"/>
      <c r="BA1133" s="33"/>
      <c r="BB1133" s="33"/>
      <c r="BC1133" s="31"/>
      <c r="BD1133" s="31"/>
      <c r="BE1133" s="31"/>
      <c r="BF1133" s="31"/>
      <c r="BG1133" s="31"/>
      <c r="BH1133" s="31"/>
      <c r="BI1133" s="31"/>
      <c r="BJ1133" s="31"/>
      <c r="BK1133" s="31"/>
      <c r="BL1133" s="31"/>
      <c r="BM1133" s="31"/>
      <c r="BN1133" s="31"/>
      <c r="BO1133" s="31"/>
      <c r="BP1133" s="31"/>
      <c r="BQ1133" s="31"/>
      <c r="BR1133" s="31"/>
      <c r="BS1133" s="31"/>
      <c r="BT1133" s="31"/>
    </row>
    <row r="1134">
      <c r="A1134" s="118"/>
      <c r="B1134" s="61"/>
      <c r="C1134" s="71"/>
      <c r="D1134" s="71"/>
      <c r="E1134" s="82"/>
      <c r="F1134" s="82"/>
      <c r="G1134" s="71"/>
      <c r="H1134" s="71"/>
      <c r="I1134" s="82"/>
      <c r="J1134" s="71"/>
      <c r="K1134" s="71"/>
      <c r="L1134" s="71"/>
      <c r="M1134" s="82"/>
      <c r="N1134" s="84"/>
      <c r="O1134" s="71"/>
      <c r="P1134" s="61"/>
      <c r="Q1134" s="61"/>
      <c r="R1134" s="61"/>
      <c r="S1134" s="61"/>
      <c r="T1134" s="119"/>
      <c r="U1134" s="61"/>
      <c r="V1134" s="84"/>
      <c r="W1134" s="84"/>
      <c r="X1134" s="84"/>
      <c r="Y1134" s="82"/>
      <c r="Z1134" s="84"/>
      <c r="AA1134" s="84"/>
      <c r="AB1134" s="84"/>
      <c r="AC1134" s="84"/>
      <c r="AD1134" s="84"/>
      <c r="AE1134" s="84"/>
      <c r="AF1134" s="84"/>
      <c r="AG1134" s="84"/>
      <c r="AH1134" s="31"/>
      <c r="AI1134" s="31"/>
      <c r="AJ1134" s="31"/>
      <c r="AK1134" s="31"/>
      <c r="AL1134" s="31"/>
      <c r="AM1134" s="84"/>
      <c r="AN1134" s="82"/>
      <c r="AO1134" s="71"/>
      <c r="AP1134" s="71"/>
      <c r="AQ1134" s="31"/>
      <c r="AR1134" s="31"/>
      <c r="AS1134" s="31"/>
      <c r="AT1134" s="31"/>
      <c r="AU1134" s="31"/>
      <c r="AV1134" s="31"/>
      <c r="AW1134" s="31"/>
      <c r="AX1134" s="31"/>
      <c r="AY1134" s="31"/>
      <c r="AZ1134" s="31"/>
      <c r="BA1134" s="33"/>
      <c r="BB1134" s="33"/>
      <c r="BC1134" s="31"/>
      <c r="BD1134" s="31"/>
      <c r="BE1134" s="31"/>
      <c r="BF1134" s="31"/>
      <c r="BG1134" s="31"/>
      <c r="BH1134" s="31"/>
      <c r="BI1134" s="31"/>
      <c r="BJ1134" s="31"/>
      <c r="BK1134" s="31"/>
      <c r="BL1134" s="31"/>
      <c r="BM1134" s="31"/>
      <c r="BN1134" s="31"/>
      <c r="BO1134" s="31"/>
      <c r="BP1134" s="31"/>
      <c r="BQ1134" s="31"/>
      <c r="BR1134" s="31"/>
      <c r="BS1134" s="31"/>
      <c r="BT1134" s="31"/>
    </row>
    <row r="1135">
      <c r="A1135" s="118"/>
      <c r="B1135" s="61"/>
      <c r="C1135" s="71"/>
      <c r="D1135" s="71"/>
      <c r="E1135" s="82"/>
      <c r="F1135" s="82"/>
      <c r="G1135" s="71"/>
      <c r="H1135" s="71"/>
      <c r="I1135" s="82"/>
      <c r="J1135" s="71"/>
      <c r="K1135" s="71"/>
      <c r="L1135" s="71"/>
      <c r="M1135" s="82"/>
      <c r="N1135" s="84"/>
      <c r="O1135" s="71"/>
      <c r="P1135" s="61"/>
      <c r="Q1135" s="61"/>
      <c r="R1135" s="61"/>
      <c r="S1135" s="61"/>
      <c r="T1135" s="119"/>
      <c r="U1135" s="61"/>
      <c r="V1135" s="84"/>
      <c r="W1135" s="84"/>
      <c r="X1135" s="84"/>
      <c r="Y1135" s="82"/>
      <c r="Z1135" s="84"/>
      <c r="AA1135" s="84"/>
      <c r="AB1135" s="84"/>
      <c r="AC1135" s="84"/>
      <c r="AD1135" s="84"/>
      <c r="AE1135" s="84"/>
      <c r="AF1135" s="84"/>
      <c r="AG1135" s="84"/>
      <c r="AH1135" s="31"/>
      <c r="AI1135" s="31"/>
      <c r="AJ1135" s="31"/>
      <c r="AK1135" s="31"/>
      <c r="AL1135" s="31"/>
      <c r="AM1135" s="84"/>
      <c r="AN1135" s="82"/>
      <c r="AO1135" s="71"/>
      <c r="AP1135" s="71"/>
      <c r="AQ1135" s="31"/>
      <c r="AR1135" s="31"/>
      <c r="AS1135" s="31"/>
      <c r="AT1135" s="31"/>
      <c r="AU1135" s="31"/>
      <c r="AV1135" s="31"/>
      <c r="AW1135" s="31"/>
      <c r="AX1135" s="31"/>
      <c r="AY1135" s="31"/>
      <c r="AZ1135" s="31"/>
      <c r="BA1135" s="33"/>
      <c r="BB1135" s="33"/>
      <c r="BC1135" s="31"/>
      <c r="BD1135" s="31"/>
      <c r="BE1135" s="31"/>
      <c r="BF1135" s="31"/>
      <c r="BG1135" s="31"/>
      <c r="BH1135" s="31"/>
      <c r="BI1135" s="31"/>
      <c r="BJ1135" s="31"/>
      <c r="BK1135" s="31"/>
      <c r="BL1135" s="31"/>
      <c r="BM1135" s="31"/>
      <c r="BN1135" s="31"/>
      <c r="BO1135" s="31"/>
      <c r="BP1135" s="31"/>
      <c r="BQ1135" s="31"/>
      <c r="BR1135" s="31"/>
      <c r="BS1135" s="31"/>
      <c r="BT1135" s="31"/>
    </row>
    <row r="1136">
      <c r="A1136" s="118"/>
      <c r="B1136" s="61"/>
      <c r="C1136" s="71"/>
      <c r="D1136" s="71"/>
      <c r="E1136" s="82"/>
      <c r="F1136" s="82"/>
      <c r="G1136" s="71"/>
      <c r="H1136" s="71"/>
      <c r="I1136" s="82"/>
      <c r="J1136" s="71"/>
      <c r="K1136" s="71"/>
      <c r="L1136" s="71"/>
      <c r="M1136" s="82"/>
      <c r="N1136" s="84"/>
      <c r="O1136" s="71"/>
      <c r="P1136" s="61"/>
      <c r="Q1136" s="61"/>
      <c r="R1136" s="61"/>
      <c r="S1136" s="61"/>
      <c r="T1136" s="119"/>
      <c r="U1136" s="61"/>
      <c r="V1136" s="84"/>
      <c r="W1136" s="84"/>
      <c r="X1136" s="84"/>
      <c r="Y1136" s="82"/>
      <c r="Z1136" s="84"/>
      <c r="AA1136" s="84"/>
      <c r="AB1136" s="84"/>
      <c r="AC1136" s="84"/>
      <c r="AD1136" s="84"/>
      <c r="AE1136" s="84"/>
      <c r="AF1136" s="84"/>
      <c r="AG1136" s="84"/>
      <c r="AH1136" s="31"/>
      <c r="AI1136" s="31"/>
      <c r="AJ1136" s="31"/>
      <c r="AK1136" s="31"/>
      <c r="AL1136" s="31"/>
      <c r="AM1136" s="84"/>
      <c r="AN1136" s="82"/>
      <c r="AO1136" s="71"/>
      <c r="AP1136" s="71"/>
      <c r="AQ1136" s="31"/>
      <c r="AR1136" s="31"/>
      <c r="AS1136" s="31"/>
      <c r="AT1136" s="31"/>
      <c r="AU1136" s="31"/>
      <c r="AV1136" s="31"/>
      <c r="AW1136" s="31"/>
      <c r="AX1136" s="31"/>
      <c r="AY1136" s="31"/>
      <c r="AZ1136" s="31"/>
      <c r="BA1136" s="33"/>
      <c r="BB1136" s="33"/>
      <c r="BC1136" s="31"/>
      <c r="BD1136" s="31"/>
      <c r="BE1136" s="31"/>
      <c r="BF1136" s="31"/>
      <c r="BG1136" s="31"/>
      <c r="BH1136" s="31"/>
      <c r="BI1136" s="31"/>
      <c r="BJ1136" s="31"/>
      <c r="BK1136" s="31"/>
      <c r="BL1136" s="31"/>
      <c r="BM1136" s="31"/>
      <c r="BN1136" s="31"/>
      <c r="BO1136" s="31"/>
      <c r="BP1136" s="31"/>
      <c r="BQ1136" s="31"/>
      <c r="BR1136" s="31"/>
      <c r="BS1136" s="31"/>
      <c r="BT1136" s="31"/>
    </row>
    <row r="1137">
      <c r="A1137" s="118"/>
      <c r="B1137" s="61"/>
      <c r="C1137" s="71"/>
      <c r="D1137" s="71"/>
      <c r="E1137" s="82"/>
      <c r="F1137" s="82"/>
      <c r="G1137" s="71"/>
      <c r="H1137" s="71"/>
      <c r="I1137" s="82"/>
      <c r="J1137" s="71"/>
      <c r="K1137" s="71"/>
      <c r="L1137" s="71"/>
      <c r="M1137" s="82"/>
      <c r="N1137" s="84"/>
      <c r="O1137" s="71"/>
      <c r="P1137" s="61"/>
      <c r="Q1137" s="61"/>
      <c r="R1137" s="61"/>
      <c r="S1137" s="61"/>
      <c r="T1137" s="119"/>
      <c r="U1137" s="61"/>
      <c r="V1137" s="84"/>
      <c r="W1137" s="84"/>
      <c r="X1137" s="84"/>
      <c r="Y1137" s="82"/>
      <c r="Z1137" s="84"/>
      <c r="AA1137" s="84"/>
      <c r="AB1137" s="84"/>
      <c r="AC1137" s="84"/>
      <c r="AD1137" s="84"/>
      <c r="AE1137" s="84"/>
      <c r="AF1137" s="84"/>
      <c r="AG1137" s="84"/>
      <c r="AH1137" s="31"/>
      <c r="AI1137" s="31"/>
      <c r="AJ1137" s="31"/>
      <c r="AK1137" s="31"/>
      <c r="AL1137" s="31"/>
      <c r="AM1137" s="84"/>
      <c r="AN1137" s="82"/>
      <c r="AO1137" s="71"/>
      <c r="AP1137" s="71"/>
      <c r="AQ1137" s="31"/>
      <c r="AR1137" s="31"/>
      <c r="AS1137" s="31"/>
      <c r="AT1137" s="31"/>
      <c r="AU1137" s="31"/>
      <c r="AV1137" s="31"/>
      <c r="AW1137" s="31"/>
      <c r="AX1137" s="31"/>
      <c r="AY1137" s="31"/>
      <c r="AZ1137" s="31"/>
      <c r="BA1137" s="33"/>
      <c r="BB1137" s="33"/>
      <c r="BC1137" s="31"/>
      <c r="BD1137" s="31"/>
      <c r="BE1137" s="31"/>
      <c r="BF1137" s="31"/>
      <c r="BG1137" s="31"/>
      <c r="BH1137" s="31"/>
      <c r="BI1137" s="31"/>
      <c r="BJ1137" s="31"/>
      <c r="BK1137" s="31"/>
      <c r="BL1137" s="31"/>
      <c r="BM1137" s="31"/>
      <c r="BN1137" s="31"/>
      <c r="BO1137" s="31"/>
      <c r="BP1137" s="31"/>
      <c r="BQ1137" s="31"/>
      <c r="BR1137" s="31"/>
      <c r="BS1137" s="31"/>
      <c r="BT1137" s="31"/>
    </row>
    <row r="1138">
      <c r="A1138" s="118"/>
      <c r="B1138" s="61"/>
      <c r="C1138" s="71"/>
      <c r="D1138" s="71"/>
      <c r="E1138" s="82"/>
      <c r="F1138" s="82"/>
      <c r="G1138" s="71"/>
      <c r="H1138" s="71"/>
      <c r="I1138" s="82"/>
      <c r="J1138" s="71"/>
      <c r="K1138" s="71"/>
      <c r="L1138" s="71"/>
      <c r="M1138" s="82"/>
      <c r="N1138" s="84"/>
      <c r="O1138" s="71"/>
      <c r="P1138" s="61"/>
      <c r="Q1138" s="61"/>
      <c r="R1138" s="61"/>
      <c r="S1138" s="61"/>
      <c r="T1138" s="119"/>
      <c r="U1138" s="61"/>
      <c r="V1138" s="84"/>
      <c r="W1138" s="84"/>
      <c r="X1138" s="84"/>
      <c r="Y1138" s="82"/>
      <c r="Z1138" s="84"/>
      <c r="AA1138" s="84"/>
      <c r="AB1138" s="84"/>
      <c r="AC1138" s="84"/>
      <c r="AD1138" s="84"/>
      <c r="AE1138" s="84"/>
      <c r="AF1138" s="84"/>
      <c r="AG1138" s="84"/>
      <c r="AH1138" s="31"/>
      <c r="AI1138" s="31"/>
      <c r="AJ1138" s="31"/>
      <c r="AK1138" s="31"/>
      <c r="AL1138" s="31"/>
      <c r="AM1138" s="84"/>
      <c r="AN1138" s="82"/>
      <c r="AO1138" s="71"/>
      <c r="AP1138" s="71"/>
      <c r="AQ1138" s="31"/>
      <c r="AR1138" s="31"/>
      <c r="AS1138" s="31"/>
      <c r="AT1138" s="31"/>
      <c r="AU1138" s="31"/>
      <c r="AV1138" s="31"/>
      <c r="AW1138" s="31"/>
      <c r="AX1138" s="31"/>
      <c r="AY1138" s="31"/>
      <c r="AZ1138" s="31"/>
      <c r="BA1138" s="33"/>
      <c r="BB1138" s="33"/>
      <c r="BC1138" s="31"/>
      <c r="BD1138" s="31"/>
      <c r="BE1138" s="31"/>
      <c r="BF1138" s="31"/>
      <c r="BG1138" s="31"/>
      <c r="BH1138" s="31"/>
      <c r="BI1138" s="31"/>
      <c r="BJ1138" s="31"/>
      <c r="BK1138" s="31"/>
      <c r="BL1138" s="31"/>
      <c r="BM1138" s="31"/>
      <c r="BN1138" s="31"/>
      <c r="BO1138" s="31"/>
      <c r="BP1138" s="31"/>
      <c r="BQ1138" s="31"/>
      <c r="BR1138" s="31"/>
      <c r="BS1138" s="31"/>
      <c r="BT1138" s="31"/>
    </row>
    <row r="1139">
      <c r="A1139" s="118"/>
      <c r="B1139" s="61"/>
      <c r="C1139" s="71"/>
      <c r="D1139" s="71"/>
      <c r="E1139" s="82"/>
      <c r="F1139" s="82"/>
      <c r="G1139" s="71"/>
      <c r="H1139" s="71"/>
      <c r="I1139" s="82"/>
      <c r="J1139" s="71"/>
      <c r="K1139" s="71"/>
      <c r="L1139" s="71"/>
      <c r="M1139" s="82"/>
      <c r="N1139" s="84"/>
      <c r="O1139" s="71"/>
      <c r="P1139" s="61"/>
      <c r="Q1139" s="61"/>
      <c r="R1139" s="61"/>
      <c r="S1139" s="61"/>
      <c r="T1139" s="119"/>
      <c r="U1139" s="61"/>
      <c r="V1139" s="84"/>
      <c r="W1139" s="84"/>
      <c r="X1139" s="84"/>
      <c r="Y1139" s="82"/>
      <c r="Z1139" s="84"/>
      <c r="AA1139" s="84"/>
      <c r="AB1139" s="84"/>
      <c r="AC1139" s="84"/>
      <c r="AD1139" s="84"/>
      <c r="AE1139" s="84"/>
      <c r="AF1139" s="84"/>
      <c r="AG1139" s="84"/>
      <c r="AH1139" s="31"/>
      <c r="AI1139" s="31"/>
      <c r="AJ1139" s="31"/>
      <c r="AK1139" s="31"/>
      <c r="AL1139" s="31"/>
      <c r="AM1139" s="84"/>
      <c r="AN1139" s="82"/>
      <c r="AO1139" s="71"/>
      <c r="AP1139" s="71"/>
      <c r="AQ1139" s="31"/>
      <c r="AR1139" s="31"/>
      <c r="AS1139" s="31"/>
      <c r="AT1139" s="31"/>
      <c r="AU1139" s="31"/>
      <c r="AV1139" s="31"/>
      <c r="AW1139" s="31"/>
      <c r="AX1139" s="31"/>
      <c r="AY1139" s="31"/>
      <c r="AZ1139" s="31"/>
      <c r="BA1139" s="33"/>
      <c r="BB1139" s="33"/>
      <c r="BC1139" s="31"/>
      <c r="BD1139" s="31"/>
      <c r="BE1139" s="31"/>
      <c r="BF1139" s="31"/>
      <c r="BG1139" s="31"/>
      <c r="BH1139" s="31"/>
      <c r="BI1139" s="31"/>
      <c r="BJ1139" s="31"/>
      <c r="BK1139" s="31"/>
      <c r="BL1139" s="31"/>
      <c r="BM1139" s="31"/>
      <c r="BN1139" s="31"/>
      <c r="BO1139" s="31"/>
      <c r="BP1139" s="31"/>
      <c r="BQ1139" s="31"/>
      <c r="BR1139" s="31"/>
      <c r="BS1139" s="31"/>
      <c r="BT1139" s="31"/>
    </row>
    <row r="1140">
      <c r="A1140" s="118"/>
      <c r="B1140" s="61"/>
      <c r="C1140" s="71"/>
      <c r="D1140" s="71"/>
      <c r="E1140" s="82"/>
      <c r="F1140" s="82"/>
      <c r="G1140" s="71"/>
      <c r="H1140" s="71"/>
      <c r="I1140" s="82"/>
      <c r="J1140" s="71"/>
      <c r="K1140" s="71"/>
      <c r="L1140" s="71"/>
      <c r="M1140" s="82"/>
      <c r="N1140" s="84"/>
      <c r="O1140" s="71"/>
      <c r="P1140" s="61"/>
      <c r="Q1140" s="61"/>
      <c r="R1140" s="61"/>
      <c r="S1140" s="61"/>
      <c r="T1140" s="119"/>
      <c r="U1140" s="61"/>
      <c r="V1140" s="84"/>
      <c r="W1140" s="84"/>
      <c r="X1140" s="84"/>
      <c r="Y1140" s="82"/>
      <c r="Z1140" s="84"/>
      <c r="AA1140" s="84"/>
      <c r="AB1140" s="84"/>
      <c r="AC1140" s="84"/>
      <c r="AD1140" s="84"/>
      <c r="AE1140" s="84"/>
      <c r="AF1140" s="84"/>
      <c r="AG1140" s="84"/>
      <c r="AH1140" s="31"/>
      <c r="AI1140" s="31"/>
      <c r="AJ1140" s="31"/>
      <c r="AK1140" s="31"/>
      <c r="AL1140" s="31"/>
      <c r="AM1140" s="84"/>
      <c r="AN1140" s="82"/>
      <c r="AO1140" s="71"/>
      <c r="AP1140" s="71"/>
      <c r="AQ1140" s="31"/>
      <c r="AR1140" s="31"/>
      <c r="AS1140" s="31"/>
      <c r="AT1140" s="31"/>
      <c r="AU1140" s="31"/>
      <c r="AV1140" s="31"/>
      <c r="AW1140" s="31"/>
      <c r="AX1140" s="31"/>
      <c r="AY1140" s="31"/>
      <c r="AZ1140" s="31"/>
      <c r="BA1140" s="33"/>
      <c r="BB1140" s="33"/>
      <c r="BC1140" s="31"/>
      <c r="BD1140" s="31"/>
      <c r="BE1140" s="31"/>
      <c r="BF1140" s="31"/>
      <c r="BG1140" s="31"/>
      <c r="BH1140" s="31"/>
      <c r="BI1140" s="31"/>
      <c r="BJ1140" s="31"/>
      <c r="BK1140" s="31"/>
      <c r="BL1140" s="31"/>
      <c r="BM1140" s="31"/>
      <c r="BN1140" s="31"/>
      <c r="BO1140" s="31"/>
      <c r="BP1140" s="31"/>
      <c r="BQ1140" s="31"/>
      <c r="BR1140" s="31"/>
      <c r="BS1140" s="31"/>
      <c r="BT1140" s="31"/>
    </row>
    <row r="1141">
      <c r="A1141" s="118"/>
      <c r="B1141" s="61"/>
      <c r="C1141" s="71"/>
      <c r="D1141" s="71"/>
      <c r="E1141" s="82"/>
      <c r="F1141" s="82"/>
      <c r="G1141" s="71"/>
      <c r="H1141" s="71"/>
      <c r="I1141" s="82"/>
      <c r="J1141" s="71"/>
      <c r="K1141" s="71"/>
      <c r="L1141" s="71"/>
      <c r="M1141" s="82"/>
      <c r="N1141" s="84"/>
      <c r="O1141" s="71"/>
      <c r="P1141" s="61"/>
      <c r="Q1141" s="61"/>
      <c r="R1141" s="61"/>
      <c r="S1141" s="61"/>
      <c r="T1141" s="119"/>
      <c r="U1141" s="61"/>
      <c r="V1141" s="84"/>
      <c r="W1141" s="84"/>
      <c r="X1141" s="84"/>
      <c r="Y1141" s="82"/>
      <c r="Z1141" s="84"/>
      <c r="AA1141" s="84"/>
      <c r="AB1141" s="84"/>
      <c r="AC1141" s="84"/>
      <c r="AD1141" s="84"/>
      <c r="AE1141" s="84"/>
      <c r="AF1141" s="84"/>
      <c r="AG1141" s="84"/>
      <c r="AH1141" s="31"/>
      <c r="AI1141" s="31"/>
      <c r="AJ1141" s="31"/>
      <c r="AK1141" s="31"/>
      <c r="AL1141" s="31"/>
      <c r="AM1141" s="84"/>
      <c r="AN1141" s="82"/>
      <c r="AO1141" s="71"/>
      <c r="AP1141" s="71"/>
      <c r="AQ1141" s="31"/>
      <c r="AR1141" s="31"/>
      <c r="AS1141" s="31"/>
      <c r="AT1141" s="31"/>
      <c r="AU1141" s="31"/>
      <c r="AV1141" s="31"/>
      <c r="AW1141" s="31"/>
      <c r="AX1141" s="31"/>
      <c r="AY1141" s="31"/>
      <c r="AZ1141" s="31"/>
      <c r="BA1141" s="33"/>
      <c r="BB1141" s="33"/>
      <c r="BC1141" s="31"/>
      <c r="BD1141" s="31"/>
      <c r="BE1141" s="31"/>
      <c r="BF1141" s="31"/>
      <c r="BG1141" s="31"/>
      <c r="BH1141" s="31"/>
      <c r="BI1141" s="31"/>
      <c r="BJ1141" s="31"/>
      <c r="BK1141" s="31"/>
      <c r="BL1141" s="31"/>
      <c r="BM1141" s="31"/>
      <c r="BN1141" s="31"/>
      <c r="BO1141" s="31"/>
      <c r="BP1141" s="31"/>
      <c r="BQ1141" s="31"/>
      <c r="BR1141" s="31"/>
      <c r="BS1141" s="31"/>
      <c r="BT1141" s="31"/>
    </row>
    <row r="1142">
      <c r="A1142" s="118"/>
      <c r="B1142" s="61"/>
      <c r="C1142" s="71"/>
      <c r="D1142" s="71"/>
      <c r="E1142" s="82"/>
      <c r="F1142" s="82"/>
      <c r="G1142" s="71"/>
      <c r="H1142" s="71"/>
      <c r="I1142" s="82"/>
      <c r="J1142" s="71"/>
      <c r="K1142" s="71"/>
      <c r="L1142" s="71"/>
      <c r="M1142" s="82"/>
      <c r="N1142" s="84"/>
      <c r="O1142" s="71"/>
      <c r="P1142" s="61"/>
      <c r="Q1142" s="61"/>
      <c r="R1142" s="61"/>
      <c r="S1142" s="61"/>
      <c r="T1142" s="119"/>
      <c r="U1142" s="61"/>
      <c r="V1142" s="84"/>
      <c r="W1142" s="84"/>
      <c r="X1142" s="84"/>
      <c r="Y1142" s="82"/>
      <c r="Z1142" s="84"/>
      <c r="AA1142" s="84"/>
      <c r="AB1142" s="84"/>
      <c r="AC1142" s="84"/>
      <c r="AD1142" s="84"/>
      <c r="AE1142" s="84"/>
      <c r="AF1142" s="84"/>
      <c r="AG1142" s="84"/>
      <c r="AH1142" s="31"/>
      <c r="AI1142" s="31"/>
      <c r="AJ1142" s="31"/>
      <c r="AK1142" s="31"/>
      <c r="AL1142" s="31"/>
      <c r="AM1142" s="84"/>
      <c r="AN1142" s="82"/>
      <c r="AO1142" s="71"/>
      <c r="AP1142" s="71"/>
      <c r="AQ1142" s="31"/>
      <c r="AR1142" s="31"/>
      <c r="AS1142" s="31"/>
      <c r="AT1142" s="31"/>
      <c r="AU1142" s="31"/>
      <c r="AV1142" s="31"/>
      <c r="AW1142" s="31"/>
      <c r="AX1142" s="31"/>
      <c r="AY1142" s="31"/>
      <c r="AZ1142" s="31"/>
      <c r="BA1142" s="33"/>
      <c r="BB1142" s="33"/>
      <c r="BC1142" s="31"/>
      <c r="BD1142" s="31"/>
      <c r="BE1142" s="31"/>
      <c r="BF1142" s="31"/>
      <c r="BG1142" s="31"/>
      <c r="BH1142" s="31"/>
      <c r="BI1142" s="31"/>
      <c r="BJ1142" s="31"/>
      <c r="BK1142" s="31"/>
      <c r="BL1142" s="31"/>
      <c r="BM1142" s="31"/>
      <c r="BN1142" s="31"/>
      <c r="BO1142" s="31"/>
      <c r="BP1142" s="31"/>
      <c r="BQ1142" s="31"/>
      <c r="BR1142" s="31"/>
      <c r="BS1142" s="31"/>
      <c r="BT1142" s="31"/>
    </row>
    <row r="1143">
      <c r="A1143" s="118"/>
      <c r="B1143" s="61"/>
      <c r="C1143" s="71"/>
      <c r="D1143" s="71"/>
      <c r="E1143" s="82"/>
      <c r="F1143" s="82"/>
      <c r="G1143" s="71"/>
      <c r="H1143" s="71"/>
      <c r="I1143" s="82"/>
      <c r="J1143" s="71"/>
      <c r="K1143" s="71"/>
      <c r="L1143" s="71"/>
      <c r="M1143" s="82"/>
      <c r="N1143" s="84"/>
      <c r="O1143" s="71"/>
      <c r="P1143" s="61"/>
      <c r="Q1143" s="61"/>
      <c r="R1143" s="61"/>
      <c r="S1143" s="61"/>
      <c r="T1143" s="119"/>
      <c r="U1143" s="61"/>
      <c r="V1143" s="84"/>
      <c r="W1143" s="84"/>
      <c r="X1143" s="84"/>
      <c r="Y1143" s="82"/>
      <c r="Z1143" s="84"/>
      <c r="AA1143" s="84"/>
      <c r="AB1143" s="84"/>
      <c r="AC1143" s="84"/>
      <c r="AD1143" s="84"/>
      <c r="AE1143" s="84"/>
      <c r="AF1143" s="84"/>
      <c r="AG1143" s="84"/>
      <c r="AH1143" s="31"/>
      <c r="AI1143" s="31"/>
      <c r="AJ1143" s="31"/>
      <c r="AK1143" s="31"/>
      <c r="AL1143" s="31"/>
      <c r="AM1143" s="84"/>
      <c r="AN1143" s="82"/>
      <c r="AO1143" s="71"/>
      <c r="AP1143" s="71"/>
      <c r="AQ1143" s="31"/>
      <c r="AR1143" s="31"/>
      <c r="AS1143" s="31"/>
      <c r="AT1143" s="31"/>
      <c r="AU1143" s="31"/>
      <c r="AV1143" s="31"/>
      <c r="AW1143" s="31"/>
      <c r="AX1143" s="31"/>
      <c r="AY1143" s="31"/>
      <c r="AZ1143" s="31"/>
      <c r="BA1143" s="33"/>
      <c r="BB1143" s="33"/>
      <c r="BC1143" s="31"/>
      <c r="BD1143" s="31"/>
      <c r="BE1143" s="31"/>
      <c r="BF1143" s="31"/>
      <c r="BG1143" s="31"/>
      <c r="BH1143" s="31"/>
      <c r="BI1143" s="31"/>
      <c r="BJ1143" s="31"/>
      <c r="BK1143" s="31"/>
      <c r="BL1143" s="31"/>
      <c r="BM1143" s="31"/>
      <c r="BN1143" s="31"/>
      <c r="BO1143" s="31"/>
      <c r="BP1143" s="31"/>
      <c r="BQ1143" s="31"/>
      <c r="BR1143" s="31"/>
      <c r="BS1143" s="31"/>
      <c r="BT1143" s="31"/>
    </row>
    <row r="1144">
      <c r="A1144" s="118"/>
      <c r="B1144" s="61"/>
      <c r="C1144" s="71"/>
      <c r="D1144" s="71"/>
      <c r="E1144" s="82"/>
      <c r="F1144" s="82"/>
      <c r="G1144" s="71"/>
      <c r="H1144" s="71"/>
      <c r="I1144" s="82"/>
      <c r="J1144" s="71"/>
      <c r="K1144" s="71"/>
      <c r="L1144" s="71"/>
      <c r="M1144" s="82"/>
      <c r="N1144" s="84"/>
      <c r="O1144" s="71"/>
      <c r="P1144" s="61"/>
      <c r="Q1144" s="61"/>
      <c r="R1144" s="61"/>
      <c r="S1144" s="61"/>
      <c r="T1144" s="119"/>
      <c r="U1144" s="61"/>
      <c r="V1144" s="84"/>
      <c r="W1144" s="84"/>
      <c r="X1144" s="84"/>
      <c r="Y1144" s="82"/>
      <c r="Z1144" s="84"/>
      <c r="AA1144" s="84"/>
      <c r="AB1144" s="84"/>
      <c r="AC1144" s="84"/>
      <c r="AD1144" s="84"/>
      <c r="AE1144" s="84"/>
      <c r="AF1144" s="84"/>
      <c r="AG1144" s="84"/>
      <c r="AH1144" s="31"/>
      <c r="AI1144" s="31"/>
      <c r="AJ1144" s="31"/>
      <c r="AK1144" s="31"/>
      <c r="AL1144" s="31"/>
      <c r="AM1144" s="84"/>
      <c r="AN1144" s="82"/>
      <c r="AO1144" s="71"/>
      <c r="AP1144" s="71"/>
      <c r="AQ1144" s="31"/>
      <c r="AR1144" s="31"/>
      <c r="AS1144" s="31"/>
      <c r="AT1144" s="31"/>
      <c r="AU1144" s="31"/>
      <c r="AV1144" s="31"/>
      <c r="AW1144" s="31"/>
      <c r="AX1144" s="31"/>
      <c r="AY1144" s="31"/>
      <c r="AZ1144" s="31"/>
      <c r="BA1144" s="33"/>
      <c r="BB1144" s="33"/>
      <c r="BC1144" s="31"/>
      <c r="BD1144" s="31"/>
      <c r="BE1144" s="31"/>
      <c r="BF1144" s="31"/>
      <c r="BG1144" s="31"/>
      <c r="BH1144" s="31"/>
      <c r="BI1144" s="31"/>
      <c r="BJ1144" s="31"/>
      <c r="BK1144" s="31"/>
      <c r="BL1144" s="31"/>
      <c r="BM1144" s="31"/>
      <c r="BN1144" s="31"/>
      <c r="BO1144" s="31"/>
      <c r="BP1144" s="31"/>
      <c r="BQ1144" s="31"/>
      <c r="BR1144" s="31"/>
      <c r="BS1144" s="31"/>
      <c r="BT1144" s="31"/>
    </row>
    <row r="1145">
      <c r="A1145" s="118"/>
      <c r="B1145" s="61"/>
      <c r="C1145" s="71"/>
      <c r="D1145" s="71"/>
      <c r="E1145" s="82"/>
      <c r="F1145" s="82"/>
      <c r="G1145" s="71"/>
      <c r="H1145" s="71"/>
      <c r="I1145" s="82"/>
      <c r="J1145" s="71"/>
      <c r="K1145" s="71"/>
      <c r="L1145" s="71"/>
      <c r="M1145" s="82"/>
      <c r="N1145" s="84"/>
      <c r="O1145" s="71"/>
      <c r="P1145" s="61"/>
      <c r="Q1145" s="61"/>
      <c r="R1145" s="61"/>
      <c r="S1145" s="61"/>
      <c r="T1145" s="119"/>
      <c r="U1145" s="61"/>
      <c r="V1145" s="84"/>
      <c r="W1145" s="84"/>
      <c r="X1145" s="84"/>
      <c r="Y1145" s="82"/>
      <c r="Z1145" s="84"/>
      <c r="AA1145" s="84"/>
      <c r="AB1145" s="84"/>
      <c r="AC1145" s="84"/>
      <c r="AD1145" s="84"/>
      <c r="AE1145" s="84"/>
      <c r="AF1145" s="84"/>
      <c r="AG1145" s="84"/>
      <c r="AH1145" s="31"/>
      <c r="AI1145" s="31"/>
      <c r="AJ1145" s="31"/>
      <c r="AK1145" s="31"/>
      <c r="AL1145" s="31"/>
      <c r="AM1145" s="84"/>
      <c r="AN1145" s="82"/>
      <c r="AO1145" s="71"/>
      <c r="AP1145" s="71"/>
      <c r="AQ1145" s="31"/>
      <c r="AR1145" s="31"/>
      <c r="AS1145" s="31"/>
      <c r="AT1145" s="31"/>
      <c r="AU1145" s="31"/>
      <c r="AV1145" s="31"/>
      <c r="AW1145" s="31"/>
      <c r="AX1145" s="31"/>
      <c r="AY1145" s="31"/>
      <c r="AZ1145" s="31"/>
      <c r="BA1145" s="33"/>
      <c r="BB1145" s="33"/>
      <c r="BC1145" s="31"/>
      <c r="BD1145" s="31"/>
      <c r="BE1145" s="31"/>
      <c r="BF1145" s="31"/>
      <c r="BG1145" s="31"/>
      <c r="BH1145" s="31"/>
      <c r="BI1145" s="31"/>
      <c r="BJ1145" s="31"/>
      <c r="BK1145" s="31"/>
      <c r="BL1145" s="31"/>
      <c r="BM1145" s="31"/>
      <c r="BN1145" s="31"/>
      <c r="BO1145" s="31"/>
      <c r="BP1145" s="31"/>
      <c r="BQ1145" s="31"/>
      <c r="BR1145" s="31"/>
      <c r="BS1145" s="31"/>
      <c r="BT1145" s="31"/>
    </row>
    <row r="1146">
      <c r="A1146" s="118"/>
      <c r="B1146" s="61"/>
      <c r="C1146" s="71"/>
      <c r="D1146" s="71"/>
      <c r="E1146" s="82"/>
      <c r="F1146" s="82"/>
      <c r="G1146" s="71"/>
      <c r="H1146" s="71"/>
      <c r="I1146" s="82"/>
      <c r="J1146" s="71"/>
      <c r="K1146" s="71"/>
      <c r="L1146" s="71"/>
      <c r="M1146" s="82"/>
      <c r="N1146" s="84"/>
      <c r="O1146" s="71"/>
      <c r="P1146" s="61"/>
      <c r="Q1146" s="61"/>
      <c r="R1146" s="61"/>
      <c r="S1146" s="61"/>
      <c r="T1146" s="119"/>
      <c r="U1146" s="61"/>
      <c r="V1146" s="84"/>
      <c r="W1146" s="84"/>
      <c r="X1146" s="84"/>
      <c r="Y1146" s="82"/>
      <c r="Z1146" s="84"/>
      <c r="AA1146" s="84"/>
      <c r="AB1146" s="84"/>
      <c r="AC1146" s="84"/>
      <c r="AD1146" s="84"/>
      <c r="AE1146" s="84"/>
      <c r="AF1146" s="84"/>
      <c r="AG1146" s="84"/>
      <c r="AH1146" s="31"/>
      <c r="AI1146" s="31"/>
      <c r="AJ1146" s="31"/>
      <c r="AK1146" s="31"/>
      <c r="AL1146" s="31"/>
      <c r="AM1146" s="84"/>
      <c r="AN1146" s="82"/>
      <c r="AO1146" s="71"/>
      <c r="AP1146" s="71"/>
      <c r="AQ1146" s="31"/>
      <c r="AR1146" s="31"/>
      <c r="AS1146" s="31"/>
      <c r="AT1146" s="31"/>
      <c r="AU1146" s="31"/>
      <c r="AV1146" s="31"/>
      <c r="AW1146" s="31"/>
      <c r="AX1146" s="31"/>
      <c r="AY1146" s="31"/>
      <c r="AZ1146" s="31"/>
      <c r="BA1146" s="33"/>
      <c r="BB1146" s="33"/>
      <c r="BC1146" s="31"/>
      <c r="BD1146" s="31"/>
      <c r="BE1146" s="31"/>
      <c r="BF1146" s="31"/>
      <c r="BG1146" s="31"/>
      <c r="BH1146" s="31"/>
      <c r="BI1146" s="31"/>
      <c r="BJ1146" s="31"/>
      <c r="BK1146" s="31"/>
      <c r="BL1146" s="31"/>
      <c r="BM1146" s="31"/>
      <c r="BN1146" s="31"/>
      <c r="BO1146" s="31"/>
      <c r="BP1146" s="31"/>
      <c r="BQ1146" s="31"/>
      <c r="BR1146" s="31"/>
      <c r="BS1146" s="31"/>
      <c r="BT1146" s="31"/>
    </row>
    <row r="1147">
      <c r="A1147" s="118"/>
      <c r="B1147" s="61"/>
      <c r="C1147" s="71"/>
      <c r="D1147" s="71"/>
      <c r="E1147" s="82"/>
      <c r="F1147" s="82"/>
      <c r="G1147" s="71"/>
      <c r="H1147" s="71"/>
      <c r="I1147" s="82"/>
      <c r="J1147" s="71"/>
      <c r="K1147" s="71"/>
      <c r="L1147" s="71"/>
      <c r="M1147" s="82"/>
      <c r="N1147" s="84"/>
      <c r="O1147" s="71"/>
      <c r="P1147" s="61"/>
      <c r="Q1147" s="61"/>
      <c r="R1147" s="61"/>
      <c r="S1147" s="61"/>
      <c r="T1147" s="119"/>
      <c r="U1147" s="61"/>
      <c r="V1147" s="84"/>
      <c r="W1147" s="84"/>
      <c r="X1147" s="84"/>
      <c r="Y1147" s="82"/>
      <c r="Z1147" s="84"/>
      <c r="AA1147" s="84"/>
      <c r="AB1147" s="84"/>
      <c r="AC1147" s="84"/>
      <c r="AD1147" s="84"/>
      <c r="AE1147" s="84"/>
      <c r="AF1147" s="84"/>
      <c r="AG1147" s="84"/>
      <c r="AH1147" s="31"/>
      <c r="AI1147" s="31"/>
      <c r="AJ1147" s="31"/>
      <c r="AK1147" s="31"/>
      <c r="AL1147" s="31"/>
      <c r="AM1147" s="84"/>
      <c r="AN1147" s="82"/>
      <c r="AO1147" s="71"/>
      <c r="AP1147" s="71"/>
      <c r="AQ1147" s="31"/>
      <c r="AR1147" s="31"/>
      <c r="AS1147" s="31"/>
      <c r="AT1147" s="31"/>
      <c r="AU1147" s="31"/>
      <c r="AV1147" s="31"/>
      <c r="AW1147" s="31"/>
      <c r="AX1147" s="31"/>
      <c r="AY1147" s="31"/>
      <c r="AZ1147" s="31"/>
      <c r="BA1147" s="33"/>
      <c r="BB1147" s="33"/>
      <c r="BC1147" s="31"/>
      <c r="BD1147" s="31"/>
      <c r="BE1147" s="31"/>
      <c r="BF1147" s="31"/>
      <c r="BG1147" s="31"/>
      <c r="BH1147" s="31"/>
      <c r="BI1147" s="31"/>
      <c r="BJ1147" s="31"/>
      <c r="BK1147" s="31"/>
      <c r="BL1147" s="31"/>
      <c r="BM1147" s="31"/>
      <c r="BN1147" s="31"/>
      <c r="BO1147" s="31"/>
      <c r="BP1147" s="31"/>
      <c r="BQ1147" s="31"/>
      <c r="BR1147" s="31"/>
      <c r="BS1147" s="31"/>
      <c r="BT1147" s="31"/>
    </row>
    <row r="1148">
      <c r="A1148" s="118"/>
      <c r="B1148" s="61"/>
      <c r="C1148" s="71"/>
      <c r="D1148" s="71"/>
      <c r="E1148" s="82"/>
      <c r="F1148" s="82"/>
      <c r="G1148" s="71"/>
      <c r="H1148" s="71"/>
      <c r="I1148" s="82"/>
      <c r="J1148" s="71"/>
      <c r="K1148" s="71"/>
      <c r="L1148" s="71"/>
      <c r="M1148" s="82"/>
      <c r="N1148" s="84"/>
      <c r="O1148" s="71"/>
      <c r="P1148" s="61"/>
      <c r="Q1148" s="61"/>
      <c r="R1148" s="61"/>
      <c r="S1148" s="61"/>
      <c r="T1148" s="119"/>
      <c r="U1148" s="61"/>
      <c r="V1148" s="84"/>
      <c r="W1148" s="84"/>
      <c r="X1148" s="84"/>
      <c r="Y1148" s="82"/>
      <c r="Z1148" s="84"/>
      <c r="AA1148" s="84"/>
      <c r="AB1148" s="84"/>
      <c r="AC1148" s="84"/>
      <c r="AD1148" s="84"/>
      <c r="AE1148" s="84"/>
      <c r="AF1148" s="84"/>
      <c r="AG1148" s="84"/>
      <c r="AH1148" s="31"/>
      <c r="AI1148" s="31"/>
      <c r="AJ1148" s="31"/>
      <c r="AK1148" s="31"/>
      <c r="AL1148" s="31"/>
      <c r="AM1148" s="84"/>
      <c r="AN1148" s="82"/>
      <c r="AO1148" s="71"/>
      <c r="AP1148" s="71"/>
      <c r="AQ1148" s="31"/>
      <c r="AR1148" s="31"/>
      <c r="AS1148" s="31"/>
      <c r="AT1148" s="31"/>
      <c r="AU1148" s="31"/>
      <c r="AV1148" s="31"/>
      <c r="AW1148" s="31"/>
      <c r="AX1148" s="31"/>
      <c r="AY1148" s="31"/>
      <c r="AZ1148" s="31"/>
      <c r="BA1148" s="33"/>
      <c r="BB1148" s="33"/>
      <c r="BC1148" s="31"/>
      <c r="BD1148" s="31"/>
      <c r="BE1148" s="31"/>
      <c r="BF1148" s="31"/>
      <c r="BG1148" s="31"/>
      <c r="BH1148" s="31"/>
      <c r="BI1148" s="31"/>
      <c r="BJ1148" s="31"/>
      <c r="BK1148" s="31"/>
      <c r="BL1148" s="31"/>
      <c r="BM1148" s="31"/>
      <c r="BN1148" s="31"/>
      <c r="BO1148" s="31"/>
      <c r="BP1148" s="31"/>
      <c r="BQ1148" s="31"/>
      <c r="BR1148" s="31"/>
      <c r="BS1148" s="31"/>
      <c r="BT1148" s="31"/>
    </row>
    <row r="1149">
      <c r="A1149" s="118"/>
      <c r="B1149" s="61"/>
      <c r="C1149" s="71"/>
      <c r="D1149" s="71"/>
      <c r="E1149" s="82"/>
      <c r="F1149" s="82"/>
      <c r="G1149" s="71"/>
      <c r="H1149" s="71"/>
      <c r="I1149" s="82"/>
      <c r="J1149" s="71"/>
      <c r="K1149" s="71"/>
      <c r="L1149" s="71"/>
      <c r="M1149" s="82"/>
      <c r="N1149" s="84"/>
      <c r="O1149" s="71"/>
      <c r="P1149" s="61"/>
      <c r="Q1149" s="61"/>
      <c r="R1149" s="61"/>
      <c r="S1149" s="61"/>
      <c r="T1149" s="119"/>
      <c r="U1149" s="61"/>
      <c r="V1149" s="84"/>
      <c r="W1149" s="84"/>
      <c r="X1149" s="84"/>
      <c r="Y1149" s="82"/>
      <c r="Z1149" s="84"/>
      <c r="AA1149" s="84"/>
      <c r="AB1149" s="84"/>
      <c r="AC1149" s="84"/>
      <c r="AD1149" s="84"/>
      <c r="AE1149" s="84"/>
      <c r="AF1149" s="84"/>
      <c r="AG1149" s="84"/>
      <c r="AH1149" s="31"/>
      <c r="AI1149" s="31"/>
      <c r="AJ1149" s="31"/>
      <c r="AK1149" s="31"/>
      <c r="AL1149" s="31"/>
      <c r="AM1149" s="84"/>
      <c r="AN1149" s="82"/>
      <c r="AO1149" s="71"/>
      <c r="AP1149" s="71"/>
      <c r="AQ1149" s="31"/>
      <c r="AR1149" s="31"/>
      <c r="AS1149" s="31"/>
      <c r="AT1149" s="31"/>
      <c r="AU1149" s="31"/>
      <c r="AV1149" s="31"/>
      <c r="AW1149" s="31"/>
      <c r="AX1149" s="31"/>
      <c r="AY1149" s="31"/>
      <c r="AZ1149" s="31"/>
      <c r="BA1149" s="33"/>
      <c r="BB1149" s="33"/>
      <c r="BC1149" s="31"/>
      <c r="BD1149" s="31"/>
      <c r="BE1149" s="31"/>
      <c r="BF1149" s="31"/>
      <c r="BG1149" s="31"/>
      <c r="BH1149" s="31"/>
      <c r="BI1149" s="31"/>
      <c r="BJ1149" s="31"/>
      <c r="BK1149" s="31"/>
      <c r="BL1149" s="31"/>
      <c r="BM1149" s="31"/>
      <c r="BN1149" s="31"/>
      <c r="BO1149" s="31"/>
      <c r="BP1149" s="31"/>
      <c r="BQ1149" s="31"/>
      <c r="BR1149" s="31"/>
      <c r="BS1149" s="31"/>
      <c r="BT1149" s="31"/>
    </row>
    <row r="1150">
      <c r="A1150" s="118"/>
      <c r="B1150" s="61"/>
      <c r="C1150" s="71"/>
      <c r="D1150" s="71"/>
      <c r="E1150" s="82"/>
      <c r="F1150" s="82"/>
      <c r="G1150" s="71"/>
      <c r="H1150" s="71"/>
      <c r="I1150" s="82"/>
      <c r="J1150" s="71"/>
      <c r="K1150" s="71"/>
      <c r="L1150" s="71"/>
      <c r="M1150" s="82"/>
      <c r="N1150" s="84"/>
      <c r="O1150" s="71"/>
      <c r="P1150" s="61"/>
      <c r="Q1150" s="61"/>
      <c r="R1150" s="61"/>
      <c r="S1150" s="61"/>
      <c r="T1150" s="119"/>
      <c r="U1150" s="61"/>
      <c r="V1150" s="84"/>
      <c r="W1150" s="84"/>
      <c r="X1150" s="84"/>
      <c r="Y1150" s="82"/>
      <c r="Z1150" s="84"/>
      <c r="AA1150" s="84"/>
      <c r="AB1150" s="84"/>
      <c r="AC1150" s="84"/>
      <c r="AD1150" s="84"/>
      <c r="AE1150" s="84"/>
      <c r="AF1150" s="84"/>
      <c r="AG1150" s="84"/>
      <c r="AH1150" s="31"/>
      <c r="AI1150" s="31"/>
      <c r="AJ1150" s="31"/>
      <c r="AK1150" s="31"/>
      <c r="AL1150" s="31"/>
      <c r="AM1150" s="84"/>
      <c r="AN1150" s="82"/>
      <c r="AO1150" s="71"/>
      <c r="AP1150" s="71"/>
      <c r="AQ1150" s="31"/>
      <c r="AR1150" s="31"/>
      <c r="AS1150" s="31"/>
      <c r="AT1150" s="31"/>
      <c r="AU1150" s="31"/>
      <c r="AV1150" s="31"/>
      <c r="AW1150" s="31"/>
      <c r="AX1150" s="31"/>
      <c r="AY1150" s="31"/>
      <c r="AZ1150" s="31"/>
      <c r="BA1150" s="33"/>
      <c r="BB1150" s="33"/>
      <c r="BC1150" s="31"/>
      <c r="BD1150" s="31"/>
      <c r="BE1150" s="31"/>
      <c r="BF1150" s="31"/>
      <c r="BG1150" s="31"/>
      <c r="BH1150" s="31"/>
      <c r="BI1150" s="31"/>
      <c r="BJ1150" s="31"/>
      <c r="BK1150" s="31"/>
      <c r="BL1150" s="31"/>
      <c r="BM1150" s="31"/>
      <c r="BN1150" s="31"/>
      <c r="BO1150" s="31"/>
      <c r="BP1150" s="31"/>
      <c r="BQ1150" s="31"/>
      <c r="BR1150" s="31"/>
      <c r="BS1150" s="31"/>
      <c r="BT1150" s="31"/>
    </row>
    <row r="1151">
      <c r="A1151" s="118"/>
      <c r="B1151" s="61"/>
      <c r="C1151" s="71"/>
      <c r="D1151" s="71"/>
      <c r="E1151" s="82"/>
      <c r="F1151" s="82"/>
      <c r="G1151" s="71"/>
      <c r="H1151" s="71"/>
      <c r="I1151" s="82"/>
      <c r="J1151" s="71"/>
      <c r="K1151" s="71"/>
      <c r="L1151" s="71"/>
      <c r="M1151" s="82"/>
      <c r="N1151" s="84"/>
      <c r="O1151" s="71"/>
      <c r="P1151" s="61"/>
      <c r="Q1151" s="61"/>
      <c r="R1151" s="61"/>
      <c r="S1151" s="61"/>
      <c r="T1151" s="119"/>
      <c r="U1151" s="61"/>
      <c r="V1151" s="84"/>
      <c r="W1151" s="84"/>
      <c r="X1151" s="84"/>
      <c r="Y1151" s="82"/>
      <c r="Z1151" s="84"/>
      <c r="AA1151" s="84"/>
      <c r="AB1151" s="84"/>
      <c r="AC1151" s="84"/>
      <c r="AD1151" s="84"/>
      <c r="AE1151" s="84"/>
      <c r="AF1151" s="84"/>
      <c r="AG1151" s="84"/>
      <c r="AH1151" s="31"/>
      <c r="AI1151" s="31"/>
      <c r="AJ1151" s="31"/>
      <c r="AK1151" s="31"/>
      <c r="AL1151" s="31"/>
      <c r="AM1151" s="84"/>
      <c r="AN1151" s="82"/>
      <c r="AO1151" s="71"/>
      <c r="AP1151" s="71"/>
      <c r="AQ1151" s="31"/>
      <c r="AR1151" s="31"/>
      <c r="AS1151" s="31"/>
      <c r="AT1151" s="31"/>
      <c r="AU1151" s="31"/>
      <c r="AV1151" s="31"/>
      <c r="AW1151" s="31"/>
      <c r="AX1151" s="31"/>
      <c r="AY1151" s="31"/>
      <c r="AZ1151" s="31"/>
      <c r="BA1151" s="33"/>
      <c r="BB1151" s="33"/>
      <c r="BC1151" s="31"/>
      <c r="BD1151" s="31"/>
      <c r="BE1151" s="31"/>
      <c r="BF1151" s="31"/>
      <c r="BG1151" s="31"/>
      <c r="BH1151" s="31"/>
      <c r="BI1151" s="31"/>
      <c r="BJ1151" s="31"/>
      <c r="BK1151" s="31"/>
      <c r="BL1151" s="31"/>
      <c r="BM1151" s="31"/>
      <c r="BN1151" s="31"/>
      <c r="BO1151" s="31"/>
      <c r="BP1151" s="31"/>
      <c r="BQ1151" s="31"/>
      <c r="BR1151" s="31"/>
      <c r="BS1151" s="31"/>
      <c r="BT1151" s="31"/>
    </row>
    <row r="1152">
      <c r="A1152" s="118"/>
      <c r="B1152" s="61"/>
      <c r="C1152" s="71"/>
      <c r="D1152" s="71"/>
      <c r="E1152" s="82"/>
      <c r="F1152" s="82"/>
      <c r="G1152" s="71"/>
      <c r="H1152" s="71"/>
      <c r="I1152" s="82"/>
      <c r="J1152" s="71"/>
      <c r="K1152" s="71"/>
      <c r="L1152" s="71"/>
      <c r="M1152" s="82"/>
      <c r="N1152" s="84"/>
      <c r="O1152" s="71"/>
      <c r="P1152" s="61"/>
      <c r="Q1152" s="61"/>
      <c r="R1152" s="61"/>
      <c r="S1152" s="61"/>
      <c r="T1152" s="119"/>
      <c r="U1152" s="61"/>
      <c r="V1152" s="84"/>
      <c r="W1152" s="84"/>
      <c r="X1152" s="84"/>
      <c r="Y1152" s="82"/>
      <c r="Z1152" s="84"/>
      <c r="AA1152" s="84"/>
      <c r="AB1152" s="84"/>
      <c r="AC1152" s="84"/>
      <c r="AD1152" s="84"/>
      <c r="AE1152" s="84"/>
      <c r="AF1152" s="84"/>
      <c r="AG1152" s="84"/>
      <c r="AH1152" s="31"/>
      <c r="AI1152" s="31"/>
      <c r="AJ1152" s="31"/>
      <c r="AK1152" s="31"/>
      <c r="AL1152" s="31"/>
      <c r="AM1152" s="84"/>
      <c r="AN1152" s="82"/>
      <c r="AO1152" s="71"/>
      <c r="AP1152" s="71"/>
      <c r="AQ1152" s="31"/>
      <c r="AR1152" s="31"/>
      <c r="AS1152" s="31"/>
      <c r="AT1152" s="31"/>
      <c r="AU1152" s="31"/>
      <c r="AV1152" s="31"/>
      <c r="AW1152" s="31"/>
      <c r="AX1152" s="31"/>
      <c r="AY1152" s="31"/>
      <c r="AZ1152" s="31"/>
      <c r="BA1152" s="33"/>
      <c r="BB1152" s="33"/>
      <c r="BC1152" s="31"/>
      <c r="BD1152" s="31"/>
      <c r="BE1152" s="31"/>
      <c r="BF1152" s="31"/>
      <c r="BG1152" s="31"/>
      <c r="BH1152" s="31"/>
      <c r="BI1152" s="31"/>
      <c r="BJ1152" s="31"/>
      <c r="BK1152" s="31"/>
      <c r="BL1152" s="31"/>
      <c r="BM1152" s="31"/>
      <c r="BN1152" s="31"/>
      <c r="BO1152" s="31"/>
      <c r="BP1152" s="31"/>
      <c r="BQ1152" s="31"/>
      <c r="BR1152" s="31"/>
      <c r="BS1152" s="31"/>
      <c r="BT1152" s="31"/>
    </row>
    <row r="1153">
      <c r="A1153" s="118"/>
      <c r="B1153" s="61"/>
      <c r="C1153" s="71"/>
      <c r="D1153" s="71"/>
      <c r="E1153" s="82"/>
      <c r="F1153" s="82"/>
      <c r="G1153" s="71"/>
      <c r="H1153" s="71"/>
      <c r="I1153" s="82"/>
      <c r="J1153" s="71"/>
      <c r="K1153" s="71"/>
      <c r="L1153" s="71"/>
      <c r="M1153" s="82"/>
      <c r="N1153" s="84"/>
      <c r="O1153" s="71"/>
      <c r="P1153" s="61"/>
      <c r="Q1153" s="61"/>
      <c r="R1153" s="61"/>
      <c r="S1153" s="61"/>
      <c r="T1153" s="119"/>
      <c r="U1153" s="61"/>
      <c r="V1153" s="84"/>
      <c r="W1153" s="84"/>
      <c r="X1153" s="84"/>
      <c r="Y1153" s="82"/>
      <c r="Z1153" s="84"/>
      <c r="AA1153" s="84"/>
      <c r="AB1153" s="84"/>
      <c r="AC1153" s="84"/>
      <c r="AD1153" s="84"/>
      <c r="AE1153" s="84"/>
      <c r="AF1153" s="84"/>
      <c r="AG1153" s="84"/>
      <c r="AH1153" s="31"/>
      <c r="AI1153" s="31"/>
      <c r="AJ1153" s="31"/>
      <c r="AK1153" s="31"/>
      <c r="AL1153" s="31"/>
      <c r="AM1153" s="84"/>
      <c r="AN1153" s="82"/>
      <c r="AO1153" s="71"/>
      <c r="AP1153" s="71"/>
      <c r="AQ1153" s="31"/>
      <c r="AR1153" s="31"/>
      <c r="AS1153" s="31"/>
      <c r="AT1153" s="31"/>
      <c r="AU1153" s="31"/>
      <c r="AV1153" s="31"/>
      <c r="AW1153" s="31"/>
      <c r="AX1153" s="31"/>
      <c r="AY1153" s="31"/>
      <c r="AZ1153" s="31"/>
      <c r="BA1153" s="33"/>
      <c r="BB1153" s="33"/>
      <c r="BC1153" s="31"/>
      <c r="BD1153" s="31"/>
      <c r="BE1153" s="31"/>
      <c r="BF1153" s="31"/>
      <c r="BG1153" s="31"/>
      <c r="BH1153" s="31"/>
      <c r="BI1153" s="31"/>
      <c r="BJ1153" s="31"/>
      <c r="BK1153" s="31"/>
      <c r="BL1153" s="31"/>
      <c r="BM1153" s="31"/>
      <c r="BN1153" s="31"/>
      <c r="BO1153" s="31"/>
      <c r="BP1153" s="31"/>
      <c r="BQ1153" s="31"/>
      <c r="BR1153" s="31"/>
      <c r="BS1153" s="31"/>
      <c r="BT1153" s="31"/>
    </row>
    <row r="1154">
      <c r="A1154" s="118"/>
      <c r="B1154" s="61"/>
      <c r="C1154" s="71"/>
      <c r="D1154" s="71"/>
      <c r="E1154" s="82"/>
      <c r="F1154" s="82"/>
      <c r="G1154" s="71"/>
      <c r="H1154" s="71"/>
      <c r="I1154" s="82"/>
      <c r="J1154" s="71"/>
      <c r="K1154" s="71"/>
      <c r="L1154" s="71"/>
      <c r="M1154" s="82"/>
      <c r="N1154" s="84"/>
      <c r="O1154" s="71"/>
      <c r="P1154" s="61"/>
      <c r="Q1154" s="61"/>
      <c r="R1154" s="61"/>
      <c r="S1154" s="61"/>
      <c r="T1154" s="119"/>
      <c r="U1154" s="61"/>
      <c r="V1154" s="84"/>
      <c r="W1154" s="84"/>
      <c r="X1154" s="84"/>
      <c r="Y1154" s="82"/>
      <c r="Z1154" s="84"/>
      <c r="AA1154" s="84"/>
      <c r="AB1154" s="84"/>
      <c r="AC1154" s="84"/>
      <c r="AD1154" s="84"/>
      <c r="AE1154" s="84"/>
      <c r="AF1154" s="84"/>
      <c r="AG1154" s="84"/>
      <c r="AH1154" s="31"/>
      <c r="AI1154" s="31"/>
      <c r="AJ1154" s="31"/>
      <c r="AK1154" s="31"/>
      <c r="AL1154" s="31"/>
      <c r="AM1154" s="84"/>
      <c r="AN1154" s="82"/>
      <c r="AO1154" s="71"/>
      <c r="AP1154" s="71"/>
      <c r="AQ1154" s="31"/>
      <c r="AR1154" s="31"/>
      <c r="AS1154" s="31"/>
      <c r="AT1154" s="31"/>
      <c r="AU1154" s="31"/>
      <c r="AV1154" s="31"/>
      <c r="AW1154" s="31"/>
      <c r="AX1154" s="31"/>
      <c r="AY1154" s="31"/>
      <c r="AZ1154" s="31"/>
      <c r="BA1154" s="33"/>
      <c r="BB1154" s="33"/>
      <c r="BC1154" s="31"/>
      <c r="BD1154" s="31"/>
      <c r="BE1154" s="31"/>
      <c r="BF1154" s="31"/>
      <c r="BG1154" s="31"/>
      <c r="BH1154" s="31"/>
      <c r="BI1154" s="31"/>
      <c r="BJ1154" s="31"/>
      <c r="BK1154" s="31"/>
      <c r="BL1154" s="31"/>
      <c r="BM1154" s="31"/>
      <c r="BN1154" s="31"/>
      <c r="BO1154" s="31"/>
      <c r="BP1154" s="31"/>
      <c r="BQ1154" s="31"/>
      <c r="BR1154" s="31"/>
      <c r="BS1154" s="31"/>
      <c r="BT1154" s="31"/>
    </row>
    <row r="1155">
      <c r="A1155" s="118"/>
      <c r="B1155" s="61"/>
      <c r="C1155" s="71"/>
      <c r="D1155" s="71"/>
      <c r="E1155" s="82"/>
      <c r="F1155" s="82"/>
      <c r="G1155" s="71"/>
      <c r="H1155" s="71"/>
      <c r="I1155" s="82"/>
      <c r="J1155" s="71"/>
      <c r="K1155" s="71"/>
      <c r="L1155" s="71"/>
      <c r="M1155" s="82"/>
      <c r="N1155" s="84"/>
      <c r="O1155" s="71"/>
      <c r="P1155" s="61"/>
      <c r="Q1155" s="61"/>
      <c r="R1155" s="61"/>
      <c r="S1155" s="61"/>
      <c r="T1155" s="119"/>
      <c r="U1155" s="61"/>
      <c r="V1155" s="84"/>
      <c r="W1155" s="84"/>
      <c r="X1155" s="84"/>
      <c r="Y1155" s="82"/>
      <c r="Z1155" s="84"/>
      <c r="AA1155" s="84"/>
      <c r="AB1155" s="84"/>
      <c r="AC1155" s="84"/>
      <c r="AD1155" s="84"/>
      <c r="AE1155" s="84"/>
      <c r="AF1155" s="84"/>
      <c r="AG1155" s="84"/>
      <c r="AH1155" s="31"/>
      <c r="AI1155" s="31"/>
      <c r="AJ1155" s="31"/>
      <c r="AK1155" s="31"/>
      <c r="AL1155" s="31"/>
      <c r="AM1155" s="84"/>
      <c r="AN1155" s="82"/>
      <c r="AO1155" s="71"/>
      <c r="AP1155" s="71"/>
      <c r="AQ1155" s="31"/>
      <c r="AR1155" s="31"/>
      <c r="AS1155" s="31"/>
      <c r="AT1155" s="31"/>
      <c r="AU1155" s="31"/>
      <c r="AV1155" s="31"/>
      <c r="AW1155" s="31"/>
      <c r="AX1155" s="31"/>
      <c r="AY1155" s="31"/>
      <c r="AZ1155" s="31"/>
      <c r="BA1155" s="33"/>
      <c r="BB1155" s="33"/>
      <c r="BC1155" s="31"/>
      <c r="BD1155" s="31"/>
      <c r="BE1155" s="31"/>
      <c r="BF1155" s="31"/>
      <c r="BG1155" s="31"/>
      <c r="BH1155" s="31"/>
      <c r="BI1155" s="31"/>
      <c r="BJ1155" s="31"/>
      <c r="BK1155" s="31"/>
      <c r="BL1155" s="31"/>
      <c r="BM1155" s="31"/>
      <c r="BN1155" s="31"/>
      <c r="BO1155" s="31"/>
      <c r="BP1155" s="31"/>
      <c r="BQ1155" s="31"/>
      <c r="BR1155" s="31"/>
      <c r="BS1155" s="31"/>
      <c r="BT1155" s="31"/>
    </row>
    <row r="1156">
      <c r="A1156" s="118"/>
      <c r="B1156" s="61"/>
      <c r="C1156" s="71"/>
      <c r="D1156" s="71"/>
      <c r="E1156" s="82"/>
      <c r="F1156" s="82"/>
      <c r="G1156" s="71"/>
      <c r="H1156" s="71"/>
      <c r="I1156" s="82"/>
      <c r="J1156" s="71"/>
      <c r="K1156" s="71"/>
      <c r="L1156" s="71"/>
      <c r="M1156" s="82"/>
      <c r="N1156" s="84"/>
      <c r="O1156" s="71"/>
      <c r="P1156" s="61"/>
      <c r="Q1156" s="61"/>
      <c r="R1156" s="61"/>
      <c r="S1156" s="61"/>
      <c r="T1156" s="119"/>
      <c r="U1156" s="61"/>
      <c r="V1156" s="84"/>
      <c r="W1156" s="84"/>
      <c r="X1156" s="84"/>
      <c r="Y1156" s="82"/>
      <c r="Z1156" s="84"/>
      <c r="AA1156" s="84"/>
      <c r="AB1156" s="84"/>
      <c r="AC1156" s="84"/>
      <c r="AD1156" s="84"/>
      <c r="AE1156" s="84"/>
      <c r="AF1156" s="84"/>
      <c r="AG1156" s="84"/>
      <c r="AH1156" s="31"/>
      <c r="AI1156" s="31"/>
      <c r="AJ1156" s="31"/>
      <c r="AK1156" s="31"/>
      <c r="AL1156" s="31"/>
      <c r="AM1156" s="84"/>
      <c r="AN1156" s="82"/>
      <c r="AO1156" s="71"/>
      <c r="AP1156" s="71"/>
      <c r="AQ1156" s="31"/>
      <c r="AR1156" s="31"/>
      <c r="AS1156" s="31"/>
      <c r="AT1156" s="31"/>
      <c r="AU1156" s="31"/>
      <c r="AV1156" s="31"/>
      <c r="AW1156" s="31"/>
      <c r="AX1156" s="31"/>
      <c r="AY1156" s="31"/>
      <c r="AZ1156" s="31"/>
      <c r="BA1156" s="33"/>
      <c r="BB1156" s="33"/>
      <c r="BC1156" s="31"/>
      <c r="BD1156" s="31"/>
      <c r="BE1156" s="31"/>
      <c r="BF1156" s="31"/>
      <c r="BG1156" s="31"/>
      <c r="BH1156" s="31"/>
      <c r="BI1156" s="31"/>
      <c r="BJ1156" s="31"/>
      <c r="BK1156" s="31"/>
      <c r="BL1156" s="31"/>
      <c r="BM1156" s="31"/>
      <c r="BN1156" s="31"/>
      <c r="BO1156" s="31"/>
      <c r="BP1156" s="31"/>
      <c r="BQ1156" s="31"/>
      <c r="BR1156" s="31"/>
      <c r="BS1156" s="31"/>
      <c r="BT1156" s="31"/>
    </row>
    <row r="1157">
      <c r="A1157" s="118"/>
      <c r="B1157" s="61"/>
      <c r="C1157" s="71"/>
      <c r="D1157" s="71"/>
      <c r="E1157" s="82"/>
      <c r="F1157" s="82"/>
      <c r="G1157" s="71"/>
      <c r="H1157" s="71"/>
      <c r="I1157" s="82"/>
      <c r="J1157" s="71"/>
      <c r="K1157" s="71"/>
      <c r="L1157" s="71"/>
      <c r="M1157" s="82"/>
      <c r="N1157" s="84"/>
      <c r="O1157" s="71"/>
      <c r="P1157" s="61"/>
      <c r="Q1157" s="61"/>
      <c r="R1157" s="61"/>
      <c r="S1157" s="61"/>
      <c r="T1157" s="119"/>
      <c r="U1157" s="61"/>
      <c r="V1157" s="84"/>
      <c r="W1157" s="84"/>
      <c r="X1157" s="84"/>
      <c r="Y1157" s="82"/>
      <c r="Z1157" s="84"/>
      <c r="AA1157" s="84"/>
      <c r="AB1157" s="84"/>
      <c r="AC1157" s="84"/>
      <c r="AD1157" s="84"/>
      <c r="AE1157" s="84"/>
      <c r="AF1157" s="84"/>
      <c r="AG1157" s="84"/>
      <c r="AH1157" s="31"/>
      <c r="AI1157" s="31"/>
      <c r="AJ1157" s="31"/>
      <c r="AK1157" s="31"/>
      <c r="AL1157" s="31"/>
      <c r="AM1157" s="84"/>
      <c r="AN1157" s="82"/>
      <c r="AO1157" s="71"/>
      <c r="AP1157" s="71"/>
      <c r="AQ1157" s="31"/>
      <c r="AR1157" s="31"/>
      <c r="AS1157" s="31"/>
      <c r="AT1157" s="31"/>
      <c r="AU1157" s="31"/>
      <c r="AV1157" s="31"/>
      <c r="AW1157" s="31"/>
      <c r="AX1157" s="31"/>
      <c r="AY1157" s="31"/>
      <c r="AZ1157" s="31"/>
      <c r="BA1157" s="33"/>
      <c r="BB1157" s="33"/>
      <c r="BC1157" s="31"/>
      <c r="BD1157" s="31"/>
      <c r="BE1157" s="31"/>
      <c r="BF1157" s="31"/>
      <c r="BG1157" s="31"/>
      <c r="BH1157" s="31"/>
      <c r="BI1157" s="31"/>
      <c r="BJ1157" s="31"/>
      <c r="BK1157" s="31"/>
      <c r="BL1157" s="31"/>
      <c r="BM1157" s="31"/>
      <c r="BN1157" s="31"/>
      <c r="BO1157" s="31"/>
      <c r="BP1157" s="31"/>
      <c r="BQ1157" s="31"/>
      <c r="BR1157" s="31"/>
      <c r="BS1157" s="31"/>
      <c r="BT1157" s="31"/>
    </row>
    <row r="1158">
      <c r="A1158" s="118"/>
      <c r="B1158" s="61"/>
      <c r="C1158" s="71"/>
      <c r="D1158" s="71"/>
      <c r="E1158" s="82"/>
      <c r="F1158" s="82"/>
      <c r="G1158" s="71"/>
      <c r="H1158" s="71"/>
      <c r="I1158" s="82"/>
      <c r="J1158" s="71"/>
      <c r="K1158" s="71"/>
      <c r="L1158" s="71"/>
      <c r="M1158" s="82"/>
      <c r="N1158" s="84"/>
      <c r="O1158" s="71"/>
      <c r="P1158" s="61"/>
      <c r="Q1158" s="61"/>
      <c r="R1158" s="61"/>
      <c r="S1158" s="61"/>
      <c r="T1158" s="119"/>
      <c r="U1158" s="61"/>
      <c r="V1158" s="84"/>
      <c r="W1158" s="84"/>
      <c r="X1158" s="84"/>
      <c r="Y1158" s="82"/>
      <c r="Z1158" s="84"/>
      <c r="AA1158" s="84"/>
      <c r="AB1158" s="84"/>
      <c r="AC1158" s="84"/>
      <c r="AD1158" s="84"/>
      <c r="AE1158" s="84"/>
      <c r="AF1158" s="84"/>
      <c r="AG1158" s="84"/>
      <c r="AH1158" s="31"/>
      <c r="AI1158" s="31"/>
      <c r="AJ1158" s="31"/>
      <c r="AK1158" s="31"/>
      <c r="AL1158" s="31"/>
      <c r="AM1158" s="84"/>
      <c r="AN1158" s="82"/>
      <c r="AO1158" s="71"/>
      <c r="AP1158" s="71"/>
      <c r="AQ1158" s="31"/>
      <c r="AR1158" s="31"/>
      <c r="AS1158" s="31"/>
      <c r="AT1158" s="31"/>
      <c r="AU1158" s="31"/>
      <c r="AV1158" s="31"/>
      <c r="AW1158" s="31"/>
      <c r="AX1158" s="31"/>
      <c r="AY1158" s="31"/>
      <c r="AZ1158" s="31"/>
      <c r="BA1158" s="33"/>
      <c r="BB1158" s="33"/>
      <c r="BC1158" s="31"/>
      <c r="BD1158" s="31"/>
      <c r="BE1158" s="31"/>
      <c r="BF1158" s="31"/>
      <c r="BG1158" s="31"/>
      <c r="BH1158" s="31"/>
      <c r="BI1158" s="31"/>
      <c r="BJ1158" s="31"/>
      <c r="BK1158" s="31"/>
      <c r="BL1158" s="31"/>
      <c r="BM1158" s="31"/>
      <c r="BN1158" s="31"/>
      <c r="BO1158" s="31"/>
      <c r="BP1158" s="31"/>
      <c r="BQ1158" s="31"/>
      <c r="BR1158" s="31"/>
      <c r="BS1158" s="31"/>
      <c r="BT1158" s="31"/>
    </row>
    <row r="1159">
      <c r="A1159" s="118"/>
      <c r="B1159" s="61"/>
      <c r="C1159" s="71"/>
      <c r="D1159" s="71"/>
      <c r="E1159" s="82"/>
      <c r="F1159" s="82"/>
      <c r="G1159" s="71"/>
      <c r="H1159" s="71"/>
      <c r="I1159" s="82"/>
      <c r="J1159" s="71"/>
      <c r="K1159" s="71"/>
      <c r="L1159" s="71"/>
      <c r="M1159" s="82"/>
      <c r="N1159" s="84"/>
      <c r="O1159" s="71"/>
      <c r="P1159" s="61"/>
      <c r="Q1159" s="61"/>
      <c r="R1159" s="61"/>
      <c r="S1159" s="61"/>
      <c r="T1159" s="119"/>
      <c r="U1159" s="61"/>
      <c r="V1159" s="84"/>
      <c r="W1159" s="84"/>
      <c r="X1159" s="84"/>
      <c r="Y1159" s="82"/>
      <c r="Z1159" s="84"/>
      <c r="AA1159" s="84"/>
      <c r="AB1159" s="84"/>
      <c r="AC1159" s="84"/>
      <c r="AD1159" s="84"/>
      <c r="AE1159" s="84"/>
      <c r="AF1159" s="84"/>
      <c r="AG1159" s="84"/>
      <c r="AH1159" s="31"/>
      <c r="AI1159" s="31"/>
      <c r="AJ1159" s="31"/>
      <c r="AK1159" s="31"/>
      <c r="AL1159" s="31"/>
      <c r="AM1159" s="84"/>
      <c r="AN1159" s="82"/>
      <c r="AO1159" s="71"/>
      <c r="AP1159" s="71"/>
      <c r="AQ1159" s="31"/>
      <c r="AR1159" s="31"/>
      <c r="AS1159" s="31"/>
      <c r="AT1159" s="31"/>
      <c r="AU1159" s="31"/>
      <c r="AV1159" s="31"/>
      <c r="AW1159" s="31"/>
      <c r="AX1159" s="31"/>
      <c r="AY1159" s="31"/>
      <c r="AZ1159" s="31"/>
      <c r="BA1159" s="33"/>
      <c r="BB1159" s="33"/>
      <c r="BC1159" s="31"/>
      <c r="BD1159" s="31"/>
      <c r="BE1159" s="31"/>
      <c r="BF1159" s="31"/>
      <c r="BG1159" s="31"/>
      <c r="BH1159" s="31"/>
      <c r="BI1159" s="31"/>
      <c r="BJ1159" s="31"/>
      <c r="BK1159" s="31"/>
      <c r="BL1159" s="31"/>
      <c r="BM1159" s="31"/>
      <c r="BN1159" s="31"/>
      <c r="BO1159" s="31"/>
      <c r="BP1159" s="31"/>
      <c r="BQ1159" s="31"/>
      <c r="BR1159" s="31"/>
      <c r="BS1159" s="31"/>
      <c r="BT1159" s="31"/>
    </row>
    <row r="1160">
      <c r="A1160" s="118"/>
      <c r="B1160" s="61"/>
      <c r="C1160" s="71"/>
      <c r="D1160" s="71"/>
      <c r="E1160" s="82"/>
      <c r="F1160" s="82"/>
      <c r="G1160" s="71"/>
      <c r="H1160" s="71"/>
      <c r="I1160" s="82"/>
      <c r="J1160" s="71"/>
      <c r="K1160" s="71"/>
      <c r="L1160" s="71"/>
      <c r="M1160" s="82"/>
      <c r="N1160" s="84"/>
      <c r="O1160" s="71"/>
      <c r="P1160" s="61"/>
      <c r="Q1160" s="61"/>
      <c r="R1160" s="61"/>
      <c r="S1160" s="61"/>
      <c r="T1160" s="119"/>
      <c r="U1160" s="61"/>
      <c r="V1160" s="84"/>
      <c r="W1160" s="84"/>
      <c r="X1160" s="84"/>
      <c r="Y1160" s="82"/>
      <c r="Z1160" s="84"/>
      <c r="AA1160" s="84"/>
      <c r="AB1160" s="84"/>
      <c r="AC1160" s="84"/>
      <c r="AD1160" s="84"/>
      <c r="AE1160" s="84"/>
      <c r="AF1160" s="84"/>
      <c r="AG1160" s="84"/>
      <c r="AH1160" s="31"/>
      <c r="AI1160" s="31"/>
      <c r="AJ1160" s="31"/>
      <c r="AK1160" s="31"/>
      <c r="AL1160" s="31"/>
      <c r="AM1160" s="84"/>
      <c r="AN1160" s="82"/>
      <c r="AO1160" s="71"/>
      <c r="AP1160" s="71"/>
      <c r="AQ1160" s="31"/>
      <c r="AR1160" s="31"/>
      <c r="AS1160" s="31"/>
      <c r="AT1160" s="31"/>
      <c r="AU1160" s="31"/>
      <c r="AV1160" s="31"/>
      <c r="AW1160" s="31"/>
      <c r="AX1160" s="31"/>
      <c r="AY1160" s="31"/>
      <c r="AZ1160" s="31"/>
      <c r="BA1160" s="33"/>
      <c r="BB1160" s="33"/>
      <c r="BC1160" s="31"/>
      <c r="BD1160" s="31"/>
      <c r="BE1160" s="31"/>
      <c r="BF1160" s="31"/>
      <c r="BG1160" s="31"/>
      <c r="BH1160" s="31"/>
      <c r="BI1160" s="31"/>
      <c r="BJ1160" s="31"/>
      <c r="BK1160" s="31"/>
      <c r="BL1160" s="31"/>
      <c r="BM1160" s="31"/>
      <c r="BN1160" s="31"/>
      <c r="BO1160" s="31"/>
      <c r="BP1160" s="31"/>
      <c r="BQ1160" s="31"/>
      <c r="BR1160" s="31"/>
      <c r="BS1160" s="31"/>
      <c r="BT1160" s="31"/>
    </row>
    <row r="1161">
      <c r="A1161" s="118"/>
      <c r="B1161" s="61"/>
      <c r="C1161" s="71"/>
      <c r="D1161" s="71"/>
      <c r="E1161" s="82"/>
      <c r="F1161" s="82"/>
      <c r="G1161" s="71"/>
      <c r="H1161" s="71"/>
      <c r="I1161" s="82"/>
      <c r="J1161" s="71"/>
      <c r="K1161" s="71"/>
      <c r="L1161" s="71"/>
      <c r="M1161" s="82"/>
      <c r="N1161" s="84"/>
      <c r="O1161" s="71"/>
      <c r="P1161" s="61"/>
      <c r="Q1161" s="61"/>
      <c r="R1161" s="61"/>
      <c r="S1161" s="61"/>
      <c r="T1161" s="119"/>
      <c r="U1161" s="61"/>
      <c r="V1161" s="84"/>
      <c r="W1161" s="84"/>
      <c r="X1161" s="84"/>
      <c r="Y1161" s="82"/>
      <c r="Z1161" s="84"/>
      <c r="AA1161" s="84"/>
      <c r="AB1161" s="84"/>
      <c r="AC1161" s="84"/>
      <c r="AD1161" s="84"/>
      <c r="AE1161" s="84"/>
      <c r="AF1161" s="84"/>
      <c r="AG1161" s="84"/>
      <c r="AH1161" s="31"/>
      <c r="AI1161" s="31"/>
      <c r="AJ1161" s="31"/>
      <c r="AK1161" s="31"/>
      <c r="AL1161" s="31"/>
      <c r="AM1161" s="84"/>
      <c r="AN1161" s="82"/>
      <c r="AO1161" s="71"/>
      <c r="AP1161" s="71"/>
      <c r="AQ1161" s="31"/>
      <c r="AR1161" s="31"/>
      <c r="AS1161" s="31"/>
      <c r="AT1161" s="31"/>
      <c r="AU1161" s="31"/>
      <c r="AV1161" s="31"/>
      <c r="AW1161" s="31"/>
      <c r="AX1161" s="31"/>
      <c r="AY1161" s="31"/>
      <c r="AZ1161" s="31"/>
      <c r="BA1161" s="33"/>
      <c r="BB1161" s="33"/>
      <c r="BC1161" s="31"/>
      <c r="BD1161" s="31"/>
      <c r="BE1161" s="31"/>
      <c r="BF1161" s="31"/>
      <c r="BG1161" s="31"/>
      <c r="BH1161" s="31"/>
      <c r="BI1161" s="31"/>
      <c r="BJ1161" s="31"/>
      <c r="BK1161" s="31"/>
      <c r="BL1161" s="31"/>
      <c r="BM1161" s="31"/>
      <c r="BN1161" s="31"/>
      <c r="BO1161" s="31"/>
      <c r="BP1161" s="31"/>
      <c r="BQ1161" s="31"/>
      <c r="BR1161" s="31"/>
      <c r="BS1161" s="31"/>
      <c r="BT1161" s="31"/>
    </row>
    <row r="1162">
      <c r="A1162" s="118"/>
      <c r="B1162" s="61"/>
      <c r="C1162" s="71"/>
      <c r="D1162" s="71"/>
      <c r="E1162" s="82"/>
      <c r="F1162" s="82"/>
      <c r="G1162" s="71"/>
      <c r="H1162" s="71"/>
      <c r="I1162" s="82"/>
      <c r="J1162" s="71"/>
      <c r="K1162" s="71"/>
      <c r="L1162" s="71"/>
      <c r="M1162" s="82"/>
      <c r="N1162" s="84"/>
      <c r="O1162" s="71"/>
      <c r="P1162" s="61"/>
      <c r="Q1162" s="61"/>
      <c r="R1162" s="61"/>
      <c r="S1162" s="61"/>
      <c r="T1162" s="119"/>
      <c r="U1162" s="61"/>
      <c r="V1162" s="84"/>
      <c r="W1162" s="84"/>
      <c r="X1162" s="84"/>
      <c r="Y1162" s="82"/>
      <c r="Z1162" s="84"/>
      <c r="AA1162" s="84"/>
      <c r="AB1162" s="84"/>
      <c r="AC1162" s="84"/>
      <c r="AD1162" s="84"/>
      <c r="AE1162" s="84"/>
      <c r="AF1162" s="84"/>
      <c r="AG1162" s="84"/>
      <c r="AH1162" s="31"/>
      <c r="AI1162" s="31"/>
      <c r="AJ1162" s="31"/>
      <c r="AK1162" s="31"/>
      <c r="AL1162" s="31"/>
      <c r="AM1162" s="84"/>
      <c r="AN1162" s="82"/>
      <c r="AO1162" s="71"/>
      <c r="AP1162" s="71"/>
      <c r="AQ1162" s="31"/>
      <c r="AR1162" s="31"/>
      <c r="AS1162" s="31"/>
      <c r="AT1162" s="31"/>
      <c r="AU1162" s="31"/>
      <c r="AV1162" s="31"/>
      <c r="AW1162" s="31"/>
      <c r="AX1162" s="31"/>
      <c r="AY1162" s="31"/>
      <c r="AZ1162" s="31"/>
      <c r="BA1162" s="33"/>
      <c r="BB1162" s="33"/>
      <c r="BC1162" s="31"/>
      <c r="BD1162" s="31"/>
      <c r="BE1162" s="31"/>
      <c r="BF1162" s="31"/>
      <c r="BG1162" s="31"/>
      <c r="BH1162" s="31"/>
      <c r="BI1162" s="31"/>
      <c r="BJ1162" s="31"/>
      <c r="BK1162" s="31"/>
      <c r="BL1162" s="31"/>
      <c r="BM1162" s="31"/>
      <c r="BN1162" s="31"/>
      <c r="BO1162" s="31"/>
      <c r="BP1162" s="31"/>
      <c r="BQ1162" s="31"/>
      <c r="BR1162" s="31"/>
      <c r="BS1162" s="31"/>
      <c r="BT1162" s="31"/>
    </row>
    <row r="1163">
      <c r="A1163" s="118"/>
      <c r="B1163" s="61"/>
      <c r="C1163" s="71"/>
      <c r="D1163" s="71"/>
      <c r="E1163" s="82"/>
      <c r="F1163" s="82"/>
      <c r="G1163" s="71"/>
      <c r="H1163" s="71"/>
      <c r="I1163" s="82"/>
      <c r="J1163" s="71"/>
      <c r="K1163" s="71"/>
      <c r="L1163" s="71"/>
      <c r="M1163" s="82"/>
      <c r="N1163" s="84"/>
      <c r="O1163" s="71"/>
      <c r="P1163" s="61"/>
      <c r="Q1163" s="61"/>
      <c r="R1163" s="61"/>
      <c r="S1163" s="61"/>
      <c r="T1163" s="119"/>
      <c r="U1163" s="61"/>
      <c r="V1163" s="84"/>
      <c r="W1163" s="84"/>
      <c r="X1163" s="84"/>
      <c r="Y1163" s="82"/>
      <c r="Z1163" s="84"/>
      <c r="AA1163" s="84"/>
      <c r="AB1163" s="84"/>
      <c r="AC1163" s="84"/>
      <c r="AD1163" s="84"/>
      <c r="AE1163" s="84"/>
      <c r="AF1163" s="84"/>
      <c r="AG1163" s="84"/>
      <c r="AH1163" s="31"/>
      <c r="AI1163" s="31"/>
      <c r="AJ1163" s="31"/>
      <c r="AK1163" s="31"/>
      <c r="AL1163" s="31"/>
      <c r="AM1163" s="84"/>
      <c r="AN1163" s="82"/>
      <c r="AO1163" s="71"/>
      <c r="AP1163" s="71"/>
      <c r="AQ1163" s="31"/>
      <c r="AR1163" s="31"/>
      <c r="AS1163" s="31"/>
      <c r="AT1163" s="31"/>
      <c r="AU1163" s="31"/>
      <c r="AV1163" s="31"/>
      <c r="AW1163" s="31"/>
      <c r="AX1163" s="31"/>
      <c r="AY1163" s="31"/>
      <c r="AZ1163" s="31"/>
      <c r="BA1163" s="33"/>
      <c r="BB1163" s="33"/>
      <c r="BC1163" s="31"/>
      <c r="BD1163" s="31"/>
      <c r="BE1163" s="31"/>
      <c r="BF1163" s="31"/>
      <c r="BG1163" s="31"/>
      <c r="BH1163" s="31"/>
      <c r="BI1163" s="31"/>
      <c r="BJ1163" s="31"/>
      <c r="BK1163" s="31"/>
      <c r="BL1163" s="31"/>
      <c r="BM1163" s="31"/>
      <c r="BN1163" s="31"/>
      <c r="BO1163" s="31"/>
      <c r="BP1163" s="31"/>
      <c r="BQ1163" s="31"/>
      <c r="BR1163" s="31"/>
      <c r="BS1163" s="31"/>
      <c r="BT1163" s="31"/>
    </row>
    <row r="1164">
      <c r="A1164" s="118"/>
      <c r="B1164" s="61"/>
      <c r="C1164" s="71"/>
      <c r="D1164" s="71"/>
      <c r="E1164" s="82"/>
      <c r="F1164" s="82"/>
      <c r="G1164" s="71"/>
      <c r="H1164" s="71"/>
      <c r="I1164" s="82"/>
      <c r="J1164" s="71"/>
      <c r="K1164" s="71"/>
      <c r="L1164" s="71"/>
      <c r="M1164" s="82"/>
      <c r="N1164" s="84"/>
      <c r="O1164" s="71"/>
      <c r="P1164" s="61"/>
      <c r="Q1164" s="61"/>
      <c r="R1164" s="61"/>
      <c r="S1164" s="61"/>
      <c r="T1164" s="119"/>
      <c r="U1164" s="61"/>
      <c r="V1164" s="84"/>
      <c r="W1164" s="84"/>
      <c r="X1164" s="84"/>
      <c r="Y1164" s="82"/>
      <c r="Z1164" s="84"/>
      <c r="AA1164" s="84"/>
      <c r="AB1164" s="84"/>
      <c r="AC1164" s="84"/>
      <c r="AD1164" s="84"/>
      <c r="AE1164" s="84"/>
      <c r="AF1164" s="84"/>
      <c r="AG1164" s="84"/>
      <c r="AH1164" s="31"/>
      <c r="AI1164" s="31"/>
      <c r="AJ1164" s="31"/>
      <c r="AK1164" s="31"/>
      <c r="AL1164" s="31"/>
      <c r="AM1164" s="84"/>
      <c r="AN1164" s="82"/>
      <c r="AO1164" s="71"/>
      <c r="AP1164" s="71"/>
      <c r="AQ1164" s="31"/>
      <c r="AR1164" s="31"/>
      <c r="AS1164" s="31"/>
      <c r="AT1164" s="31"/>
      <c r="AU1164" s="31"/>
      <c r="AV1164" s="31"/>
      <c r="AW1164" s="31"/>
      <c r="AX1164" s="31"/>
      <c r="AY1164" s="31"/>
      <c r="AZ1164" s="31"/>
      <c r="BA1164" s="33"/>
      <c r="BB1164" s="33"/>
      <c r="BC1164" s="31"/>
      <c r="BD1164" s="31"/>
      <c r="BE1164" s="31"/>
      <c r="BF1164" s="31"/>
      <c r="BG1164" s="31"/>
      <c r="BH1164" s="31"/>
      <c r="BI1164" s="31"/>
      <c r="BJ1164" s="31"/>
      <c r="BK1164" s="31"/>
      <c r="BL1164" s="31"/>
      <c r="BM1164" s="31"/>
      <c r="BN1164" s="31"/>
      <c r="BO1164" s="31"/>
      <c r="BP1164" s="31"/>
      <c r="BQ1164" s="31"/>
      <c r="BR1164" s="31"/>
      <c r="BS1164" s="31"/>
      <c r="BT1164" s="31"/>
    </row>
    <row r="1165">
      <c r="A1165" s="118"/>
      <c r="B1165" s="61"/>
      <c r="C1165" s="71"/>
      <c r="D1165" s="71"/>
      <c r="E1165" s="82"/>
      <c r="F1165" s="82"/>
      <c r="G1165" s="71"/>
      <c r="H1165" s="71"/>
      <c r="I1165" s="82"/>
      <c r="J1165" s="71"/>
      <c r="K1165" s="71"/>
      <c r="L1165" s="71"/>
      <c r="M1165" s="82"/>
      <c r="N1165" s="84"/>
      <c r="O1165" s="71"/>
      <c r="P1165" s="61"/>
      <c r="Q1165" s="61"/>
      <c r="R1165" s="61"/>
      <c r="S1165" s="61"/>
      <c r="T1165" s="119"/>
      <c r="U1165" s="61"/>
      <c r="V1165" s="84"/>
      <c r="W1165" s="84"/>
      <c r="X1165" s="84"/>
      <c r="Y1165" s="82"/>
      <c r="Z1165" s="84"/>
      <c r="AA1165" s="84"/>
      <c r="AB1165" s="84"/>
      <c r="AC1165" s="84"/>
      <c r="AD1165" s="84"/>
      <c r="AE1165" s="84"/>
      <c r="AF1165" s="84"/>
      <c r="AG1165" s="84"/>
      <c r="AH1165" s="31"/>
      <c r="AI1165" s="31"/>
      <c r="AJ1165" s="31"/>
      <c r="AK1165" s="31"/>
      <c r="AL1165" s="31"/>
      <c r="AM1165" s="84"/>
      <c r="AN1165" s="82"/>
      <c r="AO1165" s="71"/>
      <c r="AP1165" s="71"/>
      <c r="AQ1165" s="31"/>
      <c r="AR1165" s="31"/>
      <c r="AS1165" s="31"/>
      <c r="AT1165" s="31"/>
      <c r="AU1165" s="31"/>
      <c r="AV1165" s="31"/>
      <c r="AW1165" s="31"/>
      <c r="AX1165" s="31"/>
      <c r="AY1165" s="31"/>
      <c r="AZ1165" s="31"/>
      <c r="BA1165" s="33"/>
      <c r="BB1165" s="33"/>
      <c r="BC1165" s="31"/>
      <c r="BD1165" s="31"/>
      <c r="BE1165" s="31"/>
      <c r="BF1165" s="31"/>
      <c r="BG1165" s="31"/>
      <c r="BH1165" s="31"/>
      <c r="BI1165" s="31"/>
      <c r="BJ1165" s="31"/>
      <c r="BK1165" s="31"/>
      <c r="BL1165" s="31"/>
      <c r="BM1165" s="31"/>
      <c r="BN1165" s="31"/>
      <c r="BO1165" s="31"/>
      <c r="BP1165" s="31"/>
      <c r="BQ1165" s="31"/>
      <c r="BR1165" s="31"/>
      <c r="BS1165" s="31"/>
      <c r="BT1165" s="31"/>
    </row>
    <row r="1166">
      <c r="A1166" s="118"/>
      <c r="B1166" s="61"/>
      <c r="C1166" s="71"/>
      <c r="D1166" s="71"/>
      <c r="E1166" s="82"/>
      <c r="F1166" s="82"/>
      <c r="G1166" s="71"/>
      <c r="H1166" s="71"/>
      <c r="I1166" s="82"/>
      <c r="J1166" s="71"/>
      <c r="K1166" s="71"/>
      <c r="L1166" s="71"/>
      <c r="M1166" s="82"/>
      <c r="N1166" s="84"/>
      <c r="O1166" s="71"/>
      <c r="P1166" s="61"/>
      <c r="Q1166" s="61"/>
      <c r="R1166" s="61"/>
      <c r="S1166" s="61"/>
      <c r="T1166" s="119"/>
      <c r="U1166" s="61"/>
      <c r="V1166" s="84"/>
      <c r="W1166" s="84"/>
      <c r="X1166" s="84"/>
      <c r="Y1166" s="82"/>
      <c r="Z1166" s="84"/>
      <c r="AA1166" s="84"/>
      <c r="AB1166" s="84"/>
      <c r="AC1166" s="84"/>
      <c r="AD1166" s="84"/>
      <c r="AE1166" s="84"/>
      <c r="AF1166" s="84"/>
      <c r="AG1166" s="84"/>
      <c r="AH1166" s="31"/>
      <c r="AI1166" s="31"/>
      <c r="AJ1166" s="31"/>
      <c r="AK1166" s="31"/>
      <c r="AL1166" s="31"/>
      <c r="AM1166" s="84"/>
      <c r="AN1166" s="82"/>
      <c r="AO1166" s="71"/>
      <c r="AP1166" s="71"/>
      <c r="AQ1166" s="31"/>
      <c r="AR1166" s="31"/>
      <c r="AS1166" s="31"/>
      <c r="AT1166" s="31"/>
      <c r="AU1166" s="31"/>
      <c r="AV1166" s="31"/>
      <c r="AW1166" s="31"/>
      <c r="AX1166" s="31"/>
      <c r="AY1166" s="31"/>
      <c r="AZ1166" s="31"/>
      <c r="BA1166" s="33"/>
      <c r="BB1166" s="33"/>
      <c r="BC1166" s="31"/>
      <c r="BD1166" s="31"/>
      <c r="BE1166" s="31"/>
      <c r="BF1166" s="31"/>
      <c r="BG1166" s="31"/>
      <c r="BH1166" s="31"/>
      <c r="BI1166" s="31"/>
      <c r="BJ1166" s="31"/>
      <c r="BK1166" s="31"/>
      <c r="BL1166" s="31"/>
      <c r="BM1166" s="31"/>
      <c r="BN1166" s="31"/>
      <c r="BO1166" s="31"/>
      <c r="BP1166" s="31"/>
      <c r="BQ1166" s="31"/>
      <c r="BR1166" s="31"/>
      <c r="BS1166" s="31"/>
      <c r="BT1166" s="31"/>
    </row>
    <row r="1167">
      <c r="A1167" s="118"/>
      <c r="B1167" s="61"/>
      <c r="C1167" s="71"/>
      <c r="D1167" s="71"/>
      <c r="E1167" s="82"/>
      <c r="F1167" s="82"/>
      <c r="G1167" s="71"/>
      <c r="H1167" s="71"/>
      <c r="I1167" s="82"/>
      <c r="J1167" s="71"/>
      <c r="K1167" s="71"/>
      <c r="L1167" s="71"/>
      <c r="M1167" s="82"/>
      <c r="N1167" s="84"/>
      <c r="O1167" s="71"/>
      <c r="P1167" s="61"/>
      <c r="Q1167" s="61"/>
      <c r="R1167" s="61"/>
      <c r="S1167" s="61"/>
      <c r="T1167" s="119"/>
      <c r="U1167" s="61"/>
      <c r="V1167" s="84"/>
      <c r="W1167" s="84"/>
      <c r="X1167" s="84"/>
      <c r="Y1167" s="82"/>
      <c r="Z1167" s="84"/>
      <c r="AA1167" s="84"/>
      <c r="AB1167" s="84"/>
      <c r="AC1167" s="84"/>
      <c r="AD1167" s="84"/>
      <c r="AE1167" s="84"/>
      <c r="AF1167" s="84"/>
      <c r="AG1167" s="84"/>
      <c r="AH1167" s="31"/>
      <c r="AI1167" s="31"/>
      <c r="AJ1167" s="31"/>
      <c r="AK1167" s="31"/>
      <c r="AL1167" s="31"/>
      <c r="AM1167" s="84"/>
      <c r="AN1167" s="82"/>
      <c r="AO1167" s="71"/>
      <c r="AP1167" s="71"/>
      <c r="AQ1167" s="31"/>
      <c r="AR1167" s="31"/>
      <c r="AS1167" s="31"/>
      <c r="AT1167" s="31"/>
      <c r="AU1167" s="31"/>
      <c r="AV1167" s="31"/>
      <c r="AW1167" s="31"/>
      <c r="AX1167" s="31"/>
      <c r="AY1167" s="31"/>
      <c r="AZ1167" s="31"/>
      <c r="BA1167" s="33"/>
      <c r="BB1167" s="33"/>
      <c r="BC1167" s="31"/>
      <c r="BD1167" s="31"/>
      <c r="BE1167" s="31"/>
      <c r="BF1167" s="31"/>
      <c r="BG1167" s="31"/>
      <c r="BH1167" s="31"/>
      <c r="BI1167" s="31"/>
      <c r="BJ1167" s="31"/>
      <c r="BK1167" s="31"/>
      <c r="BL1167" s="31"/>
      <c r="BM1167" s="31"/>
      <c r="BN1167" s="31"/>
      <c r="BO1167" s="31"/>
      <c r="BP1167" s="31"/>
      <c r="BQ1167" s="31"/>
      <c r="BR1167" s="31"/>
      <c r="BS1167" s="31"/>
      <c r="BT1167" s="31"/>
    </row>
    <row r="1168">
      <c r="A1168" s="118"/>
      <c r="B1168" s="61"/>
      <c r="C1168" s="71"/>
      <c r="D1168" s="71"/>
      <c r="E1168" s="82"/>
      <c r="F1168" s="82"/>
      <c r="G1168" s="71"/>
      <c r="H1168" s="71"/>
      <c r="I1168" s="82"/>
      <c r="J1168" s="71"/>
      <c r="K1168" s="71"/>
      <c r="L1168" s="71"/>
      <c r="M1168" s="82"/>
      <c r="N1168" s="84"/>
      <c r="O1168" s="71"/>
      <c r="P1168" s="61"/>
      <c r="Q1168" s="61"/>
      <c r="R1168" s="61"/>
      <c r="S1168" s="61"/>
      <c r="T1168" s="119"/>
      <c r="U1168" s="61"/>
      <c r="V1168" s="84"/>
      <c r="W1168" s="84"/>
      <c r="X1168" s="84"/>
      <c r="Y1168" s="82"/>
      <c r="Z1168" s="84"/>
      <c r="AA1168" s="84"/>
      <c r="AB1168" s="84"/>
      <c r="AC1168" s="84"/>
      <c r="AD1168" s="84"/>
      <c r="AE1168" s="84"/>
      <c r="AF1168" s="84"/>
      <c r="AG1168" s="84"/>
      <c r="AH1168" s="31"/>
      <c r="AI1168" s="31"/>
      <c r="AJ1168" s="31"/>
      <c r="AK1168" s="31"/>
      <c r="AL1168" s="31"/>
      <c r="AM1168" s="84"/>
      <c r="AN1168" s="82"/>
      <c r="AO1168" s="71"/>
      <c r="AP1168" s="71"/>
      <c r="AQ1168" s="31"/>
      <c r="AR1168" s="31"/>
      <c r="AS1168" s="31"/>
      <c r="AT1168" s="31"/>
      <c r="AU1168" s="31"/>
      <c r="AV1168" s="31"/>
      <c r="AW1168" s="31"/>
      <c r="AX1168" s="31"/>
      <c r="AY1168" s="31"/>
      <c r="AZ1168" s="31"/>
      <c r="BA1168" s="33"/>
      <c r="BB1168" s="33"/>
      <c r="BC1168" s="31"/>
      <c r="BD1168" s="31"/>
      <c r="BE1168" s="31"/>
      <c r="BF1168" s="31"/>
      <c r="BG1168" s="31"/>
      <c r="BH1168" s="31"/>
      <c r="BI1168" s="31"/>
      <c r="BJ1168" s="31"/>
      <c r="BK1168" s="31"/>
      <c r="BL1168" s="31"/>
      <c r="BM1168" s="31"/>
      <c r="BN1168" s="31"/>
      <c r="BO1168" s="31"/>
      <c r="BP1168" s="31"/>
      <c r="BQ1168" s="31"/>
      <c r="BR1168" s="31"/>
      <c r="BS1168" s="31"/>
      <c r="BT1168" s="31"/>
    </row>
    <row r="1169">
      <c r="A1169" s="118"/>
      <c r="B1169" s="61"/>
      <c r="C1169" s="71"/>
      <c r="D1169" s="71"/>
      <c r="E1169" s="82"/>
      <c r="F1169" s="82"/>
      <c r="G1169" s="71"/>
      <c r="H1169" s="71"/>
      <c r="I1169" s="82"/>
      <c r="J1169" s="71"/>
      <c r="K1169" s="71"/>
      <c r="L1169" s="71"/>
      <c r="M1169" s="82"/>
      <c r="N1169" s="84"/>
      <c r="O1169" s="71"/>
      <c r="P1169" s="61"/>
      <c r="Q1169" s="61"/>
      <c r="R1169" s="61"/>
      <c r="S1169" s="61"/>
      <c r="T1169" s="119"/>
      <c r="U1169" s="61"/>
      <c r="V1169" s="84"/>
      <c r="W1169" s="84"/>
      <c r="X1169" s="84"/>
      <c r="Y1169" s="82"/>
      <c r="Z1169" s="84"/>
      <c r="AA1169" s="84"/>
      <c r="AB1169" s="84"/>
      <c r="AC1169" s="84"/>
      <c r="AD1169" s="84"/>
      <c r="AE1169" s="84"/>
      <c r="AF1169" s="84"/>
      <c r="AG1169" s="84"/>
      <c r="AH1169" s="31"/>
      <c r="AI1169" s="31"/>
      <c r="AJ1169" s="31"/>
      <c r="AK1169" s="31"/>
      <c r="AL1169" s="31"/>
      <c r="AM1169" s="84"/>
      <c r="AN1169" s="82"/>
      <c r="AO1169" s="71"/>
      <c r="AP1169" s="71"/>
      <c r="AQ1169" s="31"/>
      <c r="AR1169" s="31"/>
      <c r="AS1169" s="31"/>
      <c r="AT1169" s="31"/>
      <c r="AU1169" s="31"/>
      <c r="AV1169" s="31"/>
      <c r="AW1169" s="31"/>
      <c r="AX1169" s="31"/>
      <c r="AY1169" s="31"/>
      <c r="AZ1169" s="31"/>
      <c r="BA1169" s="33"/>
      <c r="BB1169" s="33"/>
      <c r="BC1169" s="31"/>
      <c r="BD1169" s="31"/>
      <c r="BE1169" s="31"/>
      <c r="BF1169" s="31"/>
      <c r="BG1169" s="31"/>
      <c r="BH1169" s="31"/>
      <c r="BI1169" s="31"/>
      <c r="BJ1169" s="31"/>
      <c r="BK1169" s="31"/>
      <c r="BL1169" s="31"/>
      <c r="BM1169" s="31"/>
      <c r="BN1169" s="31"/>
      <c r="BO1169" s="31"/>
      <c r="BP1169" s="31"/>
      <c r="BQ1169" s="31"/>
      <c r="BR1169" s="31"/>
      <c r="BS1169" s="31"/>
      <c r="BT1169" s="31"/>
    </row>
    <row r="1170">
      <c r="A1170" s="118"/>
      <c r="B1170" s="61"/>
      <c r="C1170" s="71"/>
      <c r="D1170" s="71"/>
      <c r="E1170" s="82"/>
      <c r="F1170" s="82"/>
      <c r="G1170" s="71"/>
      <c r="H1170" s="71"/>
      <c r="I1170" s="82"/>
      <c r="J1170" s="71"/>
      <c r="K1170" s="71"/>
      <c r="L1170" s="71"/>
      <c r="M1170" s="82"/>
      <c r="N1170" s="84"/>
      <c r="O1170" s="71"/>
      <c r="P1170" s="61"/>
      <c r="Q1170" s="61"/>
      <c r="R1170" s="61"/>
      <c r="S1170" s="61"/>
      <c r="T1170" s="119"/>
      <c r="U1170" s="61"/>
      <c r="V1170" s="84"/>
      <c r="W1170" s="84"/>
      <c r="X1170" s="84"/>
      <c r="Y1170" s="82"/>
      <c r="Z1170" s="84"/>
      <c r="AA1170" s="84"/>
      <c r="AB1170" s="84"/>
      <c r="AC1170" s="84"/>
      <c r="AD1170" s="84"/>
      <c r="AE1170" s="84"/>
      <c r="AF1170" s="84"/>
      <c r="AG1170" s="84"/>
      <c r="AH1170" s="31"/>
      <c r="AI1170" s="31"/>
      <c r="AJ1170" s="31"/>
      <c r="AK1170" s="31"/>
      <c r="AL1170" s="31"/>
      <c r="AM1170" s="84"/>
      <c r="AN1170" s="82"/>
      <c r="AO1170" s="71"/>
      <c r="AP1170" s="71"/>
      <c r="AQ1170" s="31"/>
      <c r="AR1170" s="31"/>
      <c r="AS1170" s="31"/>
      <c r="AT1170" s="31"/>
      <c r="AU1170" s="31"/>
      <c r="AV1170" s="31"/>
      <c r="AW1170" s="31"/>
      <c r="AX1170" s="31"/>
      <c r="AY1170" s="31"/>
      <c r="AZ1170" s="31"/>
      <c r="BA1170" s="33"/>
      <c r="BB1170" s="33"/>
      <c r="BC1170" s="31"/>
      <c r="BD1170" s="31"/>
      <c r="BE1170" s="31"/>
      <c r="BF1170" s="31"/>
      <c r="BG1170" s="31"/>
      <c r="BH1170" s="31"/>
      <c r="BI1170" s="31"/>
      <c r="BJ1170" s="31"/>
      <c r="BK1170" s="31"/>
      <c r="BL1170" s="31"/>
      <c r="BM1170" s="31"/>
      <c r="BN1170" s="31"/>
      <c r="BO1170" s="31"/>
      <c r="BP1170" s="31"/>
      <c r="BQ1170" s="31"/>
      <c r="BR1170" s="31"/>
      <c r="BS1170" s="31"/>
      <c r="BT1170" s="31"/>
    </row>
    <row r="1171">
      <c r="A1171" s="118"/>
      <c r="B1171" s="61"/>
      <c r="C1171" s="71"/>
      <c r="D1171" s="71"/>
      <c r="E1171" s="82"/>
      <c r="F1171" s="82"/>
      <c r="G1171" s="71"/>
      <c r="H1171" s="71"/>
      <c r="I1171" s="82"/>
      <c r="J1171" s="71"/>
      <c r="K1171" s="71"/>
      <c r="L1171" s="71"/>
      <c r="M1171" s="82"/>
      <c r="N1171" s="84"/>
      <c r="O1171" s="71"/>
      <c r="P1171" s="61"/>
      <c r="Q1171" s="61"/>
      <c r="R1171" s="61"/>
      <c r="S1171" s="61"/>
      <c r="T1171" s="119"/>
      <c r="U1171" s="61"/>
      <c r="V1171" s="84"/>
      <c r="W1171" s="84"/>
      <c r="X1171" s="84"/>
      <c r="Y1171" s="82"/>
      <c r="Z1171" s="84"/>
      <c r="AA1171" s="84"/>
      <c r="AB1171" s="84"/>
      <c r="AC1171" s="84"/>
      <c r="AD1171" s="84"/>
      <c r="AE1171" s="84"/>
      <c r="AF1171" s="84"/>
      <c r="AG1171" s="84"/>
      <c r="AH1171" s="31"/>
      <c r="AI1171" s="31"/>
      <c r="AJ1171" s="31"/>
      <c r="AK1171" s="31"/>
      <c r="AL1171" s="31"/>
      <c r="AM1171" s="84"/>
      <c r="AN1171" s="82"/>
      <c r="AO1171" s="71"/>
      <c r="AP1171" s="71"/>
      <c r="AQ1171" s="31"/>
      <c r="AR1171" s="31"/>
      <c r="AS1171" s="31"/>
      <c r="AT1171" s="31"/>
      <c r="AU1171" s="31"/>
      <c r="AV1171" s="31"/>
      <c r="AW1171" s="31"/>
      <c r="AX1171" s="31"/>
      <c r="AY1171" s="31"/>
      <c r="AZ1171" s="31"/>
      <c r="BA1171" s="33"/>
      <c r="BB1171" s="33"/>
      <c r="BC1171" s="31"/>
      <c r="BD1171" s="31"/>
      <c r="BE1171" s="31"/>
      <c r="BF1171" s="31"/>
      <c r="BG1171" s="31"/>
      <c r="BH1171" s="31"/>
      <c r="BI1171" s="31"/>
      <c r="BJ1171" s="31"/>
      <c r="BK1171" s="31"/>
      <c r="BL1171" s="31"/>
      <c r="BM1171" s="31"/>
      <c r="BN1171" s="31"/>
      <c r="BO1171" s="31"/>
      <c r="BP1171" s="31"/>
      <c r="BQ1171" s="31"/>
      <c r="BR1171" s="31"/>
      <c r="BS1171" s="31"/>
      <c r="BT1171" s="31"/>
    </row>
    <row r="1172">
      <c r="A1172" s="118"/>
      <c r="B1172" s="61"/>
      <c r="C1172" s="71"/>
      <c r="D1172" s="71"/>
      <c r="E1172" s="82"/>
      <c r="F1172" s="82"/>
      <c r="G1172" s="71"/>
      <c r="H1172" s="71"/>
      <c r="I1172" s="82"/>
      <c r="J1172" s="71"/>
      <c r="K1172" s="71"/>
      <c r="L1172" s="71"/>
      <c r="M1172" s="82"/>
      <c r="N1172" s="84"/>
      <c r="O1172" s="71"/>
      <c r="P1172" s="61"/>
      <c r="Q1172" s="61"/>
      <c r="R1172" s="61"/>
      <c r="S1172" s="61"/>
      <c r="T1172" s="119"/>
      <c r="U1172" s="61"/>
      <c r="V1172" s="84"/>
      <c r="W1172" s="84"/>
      <c r="X1172" s="84"/>
      <c r="Y1172" s="82"/>
      <c r="Z1172" s="84"/>
      <c r="AA1172" s="84"/>
      <c r="AB1172" s="84"/>
      <c r="AC1172" s="84"/>
      <c r="AD1172" s="84"/>
      <c r="AE1172" s="84"/>
      <c r="AF1172" s="84"/>
      <c r="AG1172" s="84"/>
      <c r="AH1172" s="31"/>
      <c r="AI1172" s="31"/>
      <c r="AJ1172" s="31"/>
      <c r="AK1172" s="31"/>
      <c r="AL1172" s="31"/>
      <c r="AM1172" s="84"/>
      <c r="AN1172" s="82"/>
      <c r="AO1172" s="71"/>
      <c r="AP1172" s="71"/>
      <c r="AQ1172" s="31"/>
      <c r="AR1172" s="31"/>
      <c r="AS1172" s="31"/>
      <c r="AT1172" s="31"/>
      <c r="AU1172" s="31"/>
      <c r="AV1172" s="31"/>
      <c r="AW1172" s="31"/>
      <c r="AX1172" s="31"/>
      <c r="AY1172" s="31"/>
      <c r="AZ1172" s="31"/>
      <c r="BA1172" s="33"/>
      <c r="BB1172" s="33"/>
      <c r="BC1172" s="31"/>
      <c r="BD1172" s="31"/>
      <c r="BE1172" s="31"/>
      <c r="BF1172" s="31"/>
      <c r="BG1172" s="31"/>
      <c r="BH1172" s="31"/>
      <c r="BI1172" s="31"/>
      <c r="BJ1172" s="31"/>
      <c r="BK1172" s="31"/>
      <c r="BL1172" s="31"/>
      <c r="BM1172" s="31"/>
      <c r="BN1172" s="31"/>
      <c r="BO1172" s="31"/>
      <c r="BP1172" s="31"/>
      <c r="BQ1172" s="31"/>
      <c r="BR1172" s="31"/>
      <c r="BS1172" s="31"/>
      <c r="BT1172" s="31"/>
    </row>
    <row r="1173">
      <c r="A1173" s="118"/>
      <c r="B1173" s="61"/>
      <c r="C1173" s="71"/>
      <c r="D1173" s="71"/>
      <c r="E1173" s="82"/>
      <c r="F1173" s="82"/>
      <c r="G1173" s="71"/>
      <c r="H1173" s="71"/>
      <c r="I1173" s="82"/>
      <c r="J1173" s="71"/>
      <c r="K1173" s="71"/>
      <c r="L1173" s="71"/>
      <c r="M1173" s="82"/>
      <c r="N1173" s="84"/>
      <c r="O1173" s="71"/>
      <c r="P1173" s="61"/>
      <c r="Q1173" s="61"/>
      <c r="R1173" s="61"/>
      <c r="S1173" s="61"/>
      <c r="T1173" s="119"/>
      <c r="U1173" s="61"/>
      <c r="V1173" s="84"/>
      <c r="W1173" s="84"/>
      <c r="X1173" s="84"/>
      <c r="Y1173" s="82"/>
      <c r="Z1173" s="84"/>
      <c r="AA1173" s="84"/>
      <c r="AB1173" s="84"/>
      <c r="AC1173" s="84"/>
      <c r="AD1173" s="84"/>
      <c r="AE1173" s="84"/>
      <c r="AF1173" s="84"/>
      <c r="AG1173" s="84"/>
      <c r="AH1173" s="31"/>
      <c r="AI1173" s="31"/>
      <c r="AJ1173" s="31"/>
      <c r="AK1173" s="31"/>
      <c r="AL1173" s="31"/>
      <c r="AM1173" s="84"/>
      <c r="AN1173" s="82"/>
      <c r="AO1173" s="71"/>
      <c r="AP1173" s="71"/>
      <c r="AQ1173" s="31"/>
      <c r="AR1173" s="31"/>
      <c r="AS1173" s="31"/>
      <c r="AT1173" s="31"/>
      <c r="AU1173" s="31"/>
      <c r="AV1173" s="31"/>
      <c r="AW1173" s="31"/>
      <c r="AX1173" s="31"/>
      <c r="AY1173" s="31"/>
      <c r="AZ1173" s="31"/>
      <c r="BA1173" s="33"/>
      <c r="BB1173" s="33"/>
      <c r="BC1173" s="31"/>
      <c r="BD1173" s="31"/>
      <c r="BE1173" s="31"/>
      <c r="BF1173" s="31"/>
      <c r="BG1173" s="31"/>
      <c r="BH1173" s="31"/>
      <c r="BI1173" s="31"/>
      <c r="BJ1173" s="31"/>
      <c r="BK1173" s="31"/>
      <c r="BL1173" s="31"/>
      <c r="BM1173" s="31"/>
      <c r="BN1173" s="31"/>
      <c r="BO1173" s="31"/>
      <c r="BP1173" s="31"/>
      <c r="BQ1173" s="31"/>
      <c r="BR1173" s="31"/>
      <c r="BS1173" s="31"/>
      <c r="BT1173" s="31"/>
    </row>
    <row r="1174">
      <c r="A1174" s="118"/>
      <c r="B1174" s="61"/>
      <c r="C1174" s="71"/>
      <c r="D1174" s="71"/>
      <c r="E1174" s="82"/>
      <c r="F1174" s="82"/>
      <c r="G1174" s="71"/>
      <c r="H1174" s="71"/>
      <c r="I1174" s="82"/>
      <c r="J1174" s="71"/>
      <c r="K1174" s="71"/>
      <c r="L1174" s="71"/>
      <c r="M1174" s="82"/>
      <c r="N1174" s="84"/>
      <c r="O1174" s="71"/>
      <c r="P1174" s="61"/>
      <c r="Q1174" s="61"/>
      <c r="R1174" s="61"/>
      <c r="S1174" s="61"/>
      <c r="T1174" s="119"/>
      <c r="U1174" s="61"/>
      <c r="V1174" s="84"/>
      <c r="W1174" s="84"/>
      <c r="X1174" s="84"/>
      <c r="Y1174" s="82"/>
      <c r="Z1174" s="84"/>
      <c r="AA1174" s="84"/>
      <c r="AB1174" s="84"/>
      <c r="AC1174" s="84"/>
      <c r="AD1174" s="84"/>
      <c r="AE1174" s="84"/>
      <c r="AF1174" s="84"/>
      <c r="AG1174" s="84"/>
      <c r="AH1174" s="31"/>
      <c r="AI1174" s="31"/>
      <c r="AJ1174" s="31"/>
      <c r="AK1174" s="31"/>
      <c r="AL1174" s="31"/>
      <c r="AM1174" s="84"/>
      <c r="AN1174" s="82"/>
      <c r="AO1174" s="71"/>
      <c r="AP1174" s="71"/>
      <c r="AQ1174" s="31"/>
      <c r="AR1174" s="31"/>
      <c r="AS1174" s="31"/>
      <c r="AT1174" s="31"/>
      <c r="AU1174" s="31"/>
      <c r="AV1174" s="31"/>
      <c r="AW1174" s="31"/>
      <c r="AX1174" s="31"/>
      <c r="AY1174" s="31"/>
      <c r="AZ1174" s="31"/>
      <c r="BA1174" s="33"/>
      <c r="BB1174" s="33"/>
      <c r="BC1174" s="31"/>
      <c r="BD1174" s="31"/>
      <c r="BE1174" s="31"/>
      <c r="BF1174" s="31"/>
      <c r="BG1174" s="31"/>
      <c r="BH1174" s="31"/>
      <c r="BI1174" s="31"/>
      <c r="BJ1174" s="31"/>
      <c r="BK1174" s="31"/>
      <c r="BL1174" s="31"/>
      <c r="BM1174" s="31"/>
      <c r="BN1174" s="31"/>
      <c r="BO1174" s="31"/>
      <c r="BP1174" s="31"/>
      <c r="BQ1174" s="31"/>
      <c r="BR1174" s="31"/>
      <c r="BS1174" s="31"/>
      <c r="BT1174" s="31"/>
    </row>
    <row r="1175">
      <c r="A1175" s="118"/>
      <c r="B1175" s="61"/>
      <c r="C1175" s="71"/>
      <c r="D1175" s="71"/>
      <c r="E1175" s="82"/>
      <c r="F1175" s="82"/>
      <c r="G1175" s="71"/>
      <c r="H1175" s="71"/>
      <c r="I1175" s="82"/>
      <c r="J1175" s="71"/>
      <c r="K1175" s="71"/>
      <c r="L1175" s="71"/>
      <c r="M1175" s="82"/>
      <c r="N1175" s="84"/>
      <c r="O1175" s="71"/>
      <c r="P1175" s="61"/>
      <c r="Q1175" s="61"/>
      <c r="R1175" s="61"/>
      <c r="S1175" s="61"/>
      <c r="T1175" s="119"/>
      <c r="U1175" s="61"/>
      <c r="V1175" s="84"/>
      <c r="W1175" s="84"/>
      <c r="X1175" s="84"/>
      <c r="Y1175" s="82"/>
      <c r="Z1175" s="84"/>
      <c r="AA1175" s="84"/>
      <c r="AB1175" s="84"/>
      <c r="AC1175" s="84"/>
      <c r="AD1175" s="84"/>
      <c r="AE1175" s="84"/>
      <c r="AF1175" s="84"/>
      <c r="AG1175" s="84"/>
      <c r="AH1175" s="31"/>
      <c r="AI1175" s="31"/>
      <c r="AJ1175" s="31"/>
      <c r="AK1175" s="31"/>
      <c r="AL1175" s="31"/>
      <c r="AM1175" s="84"/>
      <c r="AN1175" s="82"/>
      <c r="AO1175" s="71"/>
      <c r="AP1175" s="71"/>
      <c r="AQ1175" s="31"/>
      <c r="AR1175" s="31"/>
      <c r="AS1175" s="31"/>
      <c r="AT1175" s="31"/>
      <c r="AU1175" s="31"/>
      <c r="AV1175" s="31"/>
      <c r="AW1175" s="31"/>
      <c r="AX1175" s="31"/>
      <c r="AY1175" s="31"/>
      <c r="AZ1175" s="31"/>
      <c r="BA1175" s="33"/>
      <c r="BB1175" s="33"/>
      <c r="BC1175" s="31"/>
      <c r="BD1175" s="31"/>
      <c r="BE1175" s="31"/>
      <c r="BF1175" s="31"/>
      <c r="BG1175" s="31"/>
      <c r="BH1175" s="31"/>
      <c r="BI1175" s="31"/>
      <c r="BJ1175" s="31"/>
      <c r="BK1175" s="31"/>
      <c r="BL1175" s="31"/>
      <c r="BM1175" s="31"/>
      <c r="BN1175" s="31"/>
      <c r="BO1175" s="31"/>
      <c r="BP1175" s="31"/>
      <c r="BQ1175" s="31"/>
      <c r="BR1175" s="31"/>
      <c r="BS1175" s="31"/>
      <c r="BT1175" s="31"/>
    </row>
    <row r="1176">
      <c r="A1176" s="118"/>
      <c r="B1176" s="61"/>
      <c r="C1176" s="71"/>
      <c r="D1176" s="71"/>
      <c r="E1176" s="82"/>
      <c r="F1176" s="82"/>
      <c r="G1176" s="71"/>
      <c r="H1176" s="71"/>
      <c r="I1176" s="82"/>
      <c r="J1176" s="71"/>
      <c r="K1176" s="71"/>
      <c r="L1176" s="71"/>
      <c r="M1176" s="82"/>
      <c r="N1176" s="84"/>
      <c r="O1176" s="71"/>
      <c r="P1176" s="61"/>
      <c r="Q1176" s="61"/>
      <c r="R1176" s="61"/>
      <c r="S1176" s="61"/>
      <c r="T1176" s="119"/>
      <c r="U1176" s="61"/>
      <c r="V1176" s="84"/>
      <c r="W1176" s="84"/>
      <c r="X1176" s="84"/>
      <c r="Y1176" s="82"/>
      <c r="Z1176" s="84"/>
      <c r="AA1176" s="84"/>
      <c r="AB1176" s="84"/>
      <c r="AC1176" s="84"/>
      <c r="AD1176" s="84"/>
      <c r="AE1176" s="84"/>
      <c r="AF1176" s="84"/>
      <c r="AG1176" s="84"/>
      <c r="AH1176" s="31"/>
      <c r="AI1176" s="31"/>
      <c r="AJ1176" s="31"/>
      <c r="AK1176" s="31"/>
      <c r="AL1176" s="31"/>
      <c r="AM1176" s="84"/>
      <c r="AN1176" s="82"/>
      <c r="AO1176" s="71"/>
      <c r="AP1176" s="71"/>
      <c r="AQ1176" s="31"/>
      <c r="AR1176" s="31"/>
      <c r="AS1176" s="31"/>
      <c r="AT1176" s="31"/>
      <c r="AU1176" s="31"/>
      <c r="AV1176" s="31"/>
      <c r="AW1176" s="31"/>
      <c r="AX1176" s="31"/>
      <c r="AY1176" s="31"/>
      <c r="AZ1176" s="31"/>
      <c r="BA1176" s="33"/>
      <c r="BB1176" s="33"/>
      <c r="BC1176" s="31"/>
      <c r="BD1176" s="31"/>
      <c r="BE1176" s="31"/>
      <c r="BF1176" s="31"/>
      <c r="BG1176" s="31"/>
      <c r="BH1176" s="31"/>
      <c r="BI1176" s="31"/>
      <c r="BJ1176" s="31"/>
      <c r="BK1176" s="31"/>
      <c r="BL1176" s="31"/>
      <c r="BM1176" s="31"/>
      <c r="BN1176" s="31"/>
      <c r="BO1176" s="31"/>
      <c r="BP1176" s="31"/>
      <c r="BQ1176" s="31"/>
      <c r="BR1176" s="31"/>
      <c r="BS1176" s="31"/>
      <c r="BT1176" s="31"/>
    </row>
    <row r="1177">
      <c r="A1177" s="118"/>
      <c r="B1177" s="61"/>
      <c r="C1177" s="71"/>
      <c r="D1177" s="71"/>
      <c r="E1177" s="82"/>
      <c r="F1177" s="82"/>
      <c r="G1177" s="71"/>
      <c r="H1177" s="71"/>
      <c r="I1177" s="82"/>
      <c r="J1177" s="71"/>
      <c r="K1177" s="71"/>
      <c r="L1177" s="71"/>
      <c r="M1177" s="82"/>
      <c r="N1177" s="84"/>
      <c r="O1177" s="71"/>
      <c r="P1177" s="61"/>
      <c r="Q1177" s="61"/>
      <c r="R1177" s="61"/>
      <c r="S1177" s="61"/>
      <c r="T1177" s="119"/>
      <c r="U1177" s="61"/>
      <c r="V1177" s="84"/>
      <c r="W1177" s="84"/>
      <c r="X1177" s="84"/>
      <c r="Y1177" s="82"/>
      <c r="Z1177" s="84"/>
      <c r="AA1177" s="84"/>
      <c r="AB1177" s="84"/>
      <c r="AC1177" s="84"/>
      <c r="AD1177" s="84"/>
      <c r="AE1177" s="84"/>
      <c r="AF1177" s="84"/>
      <c r="AG1177" s="84"/>
      <c r="AH1177" s="31"/>
      <c r="AI1177" s="31"/>
      <c r="AJ1177" s="31"/>
      <c r="AK1177" s="31"/>
      <c r="AL1177" s="31"/>
      <c r="AM1177" s="84"/>
      <c r="AN1177" s="82"/>
      <c r="AO1177" s="71"/>
      <c r="AP1177" s="71"/>
      <c r="AQ1177" s="31"/>
      <c r="AR1177" s="31"/>
      <c r="AS1177" s="31"/>
      <c r="AT1177" s="31"/>
      <c r="AU1177" s="31"/>
      <c r="AV1177" s="31"/>
      <c r="AW1177" s="31"/>
      <c r="AX1177" s="31"/>
      <c r="AY1177" s="31"/>
      <c r="AZ1177" s="31"/>
      <c r="BA1177" s="33"/>
      <c r="BB1177" s="33"/>
      <c r="BC1177" s="31"/>
      <c r="BD1177" s="31"/>
      <c r="BE1177" s="31"/>
      <c r="BF1177" s="31"/>
      <c r="BG1177" s="31"/>
      <c r="BH1177" s="31"/>
      <c r="BI1177" s="31"/>
      <c r="BJ1177" s="31"/>
      <c r="BK1177" s="31"/>
      <c r="BL1177" s="31"/>
      <c r="BM1177" s="31"/>
      <c r="BN1177" s="31"/>
      <c r="BO1177" s="31"/>
      <c r="BP1177" s="31"/>
      <c r="BQ1177" s="31"/>
      <c r="BR1177" s="31"/>
      <c r="BS1177" s="31"/>
      <c r="BT1177" s="31"/>
    </row>
    <row r="1178">
      <c r="A1178" s="118"/>
      <c r="B1178" s="61"/>
      <c r="C1178" s="71"/>
      <c r="D1178" s="71"/>
      <c r="E1178" s="82"/>
      <c r="F1178" s="82"/>
      <c r="G1178" s="71"/>
      <c r="H1178" s="71"/>
      <c r="I1178" s="82"/>
      <c r="J1178" s="71"/>
      <c r="K1178" s="71"/>
      <c r="L1178" s="71"/>
      <c r="M1178" s="82"/>
      <c r="N1178" s="84"/>
      <c r="O1178" s="71"/>
      <c r="P1178" s="61"/>
      <c r="Q1178" s="61"/>
      <c r="R1178" s="61"/>
      <c r="S1178" s="61"/>
      <c r="T1178" s="119"/>
      <c r="U1178" s="61"/>
      <c r="V1178" s="84"/>
      <c r="W1178" s="84"/>
      <c r="X1178" s="84"/>
      <c r="Y1178" s="82"/>
      <c r="Z1178" s="84"/>
      <c r="AA1178" s="84"/>
      <c r="AB1178" s="84"/>
      <c r="AC1178" s="84"/>
      <c r="AD1178" s="84"/>
      <c r="AE1178" s="84"/>
      <c r="AF1178" s="84"/>
      <c r="AG1178" s="84"/>
      <c r="AH1178" s="31"/>
      <c r="AI1178" s="31"/>
      <c r="AJ1178" s="31"/>
      <c r="AK1178" s="31"/>
      <c r="AL1178" s="31"/>
      <c r="AM1178" s="84"/>
      <c r="AN1178" s="82"/>
      <c r="AO1178" s="71"/>
      <c r="AP1178" s="71"/>
      <c r="AQ1178" s="31"/>
      <c r="AR1178" s="31"/>
      <c r="AS1178" s="31"/>
      <c r="AT1178" s="31"/>
      <c r="AU1178" s="31"/>
      <c r="AV1178" s="31"/>
      <c r="AW1178" s="31"/>
      <c r="AX1178" s="31"/>
      <c r="AY1178" s="31"/>
      <c r="AZ1178" s="31"/>
      <c r="BA1178" s="33"/>
      <c r="BB1178" s="33"/>
      <c r="BC1178" s="31"/>
      <c r="BD1178" s="31"/>
      <c r="BE1178" s="31"/>
      <c r="BF1178" s="31"/>
      <c r="BG1178" s="31"/>
      <c r="BH1178" s="31"/>
      <c r="BI1178" s="31"/>
      <c r="BJ1178" s="31"/>
      <c r="BK1178" s="31"/>
      <c r="BL1178" s="31"/>
      <c r="BM1178" s="31"/>
      <c r="BN1178" s="31"/>
      <c r="BO1178" s="31"/>
      <c r="BP1178" s="31"/>
      <c r="BQ1178" s="31"/>
      <c r="BR1178" s="31"/>
      <c r="BS1178" s="31"/>
      <c r="BT1178" s="31"/>
    </row>
    <row r="1179">
      <c r="A1179" s="118"/>
      <c r="B1179" s="61"/>
      <c r="C1179" s="71"/>
      <c r="D1179" s="71"/>
      <c r="E1179" s="82"/>
      <c r="F1179" s="82"/>
      <c r="G1179" s="71"/>
      <c r="H1179" s="71"/>
      <c r="I1179" s="82"/>
      <c r="J1179" s="71"/>
      <c r="K1179" s="71"/>
      <c r="L1179" s="71"/>
      <c r="M1179" s="82"/>
      <c r="N1179" s="84"/>
      <c r="O1179" s="71"/>
      <c r="P1179" s="61"/>
      <c r="Q1179" s="61"/>
      <c r="R1179" s="61"/>
      <c r="S1179" s="61"/>
      <c r="T1179" s="119"/>
      <c r="U1179" s="61"/>
      <c r="V1179" s="84"/>
      <c r="W1179" s="84"/>
      <c r="X1179" s="84"/>
      <c r="Y1179" s="82"/>
      <c r="Z1179" s="84"/>
      <c r="AA1179" s="84"/>
      <c r="AB1179" s="84"/>
      <c r="AC1179" s="84"/>
      <c r="AD1179" s="84"/>
      <c r="AE1179" s="84"/>
      <c r="AF1179" s="84"/>
      <c r="AG1179" s="84"/>
      <c r="AH1179" s="31"/>
      <c r="AI1179" s="31"/>
      <c r="AJ1179" s="31"/>
      <c r="AK1179" s="31"/>
      <c r="AL1179" s="31"/>
      <c r="AM1179" s="84"/>
      <c r="AN1179" s="82"/>
      <c r="AO1179" s="71"/>
      <c r="AP1179" s="71"/>
      <c r="AQ1179" s="31"/>
      <c r="AR1179" s="31"/>
      <c r="AS1179" s="31"/>
      <c r="AT1179" s="31"/>
      <c r="AU1179" s="31"/>
      <c r="AV1179" s="31"/>
      <c r="AW1179" s="31"/>
      <c r="AX1179" s="31"/>
      <c r="AY1179" s="31"/>
      <c r="AZ1179" s="31"/>
      <c r="BA1179" s="33"/>
      <c r="BB1179" s="33"/>
      <c r="BC1179" s="31"/>
      <c r="BD1179" s="31"/>
      <c r="BE1179" s="31"/>
      <c r="BF1179" s="31"/>
      <c r="BG1179" s="31"/>
      <c r="BH1179" s="31"/>
      <c r="BI1179" s="31"/>
      <c r="BJ1179" s="31"/>
      <c r="BK1179" s="31"/>
      <c r="BL1179" s="31"/>
      <c r="BM1179" s="31"/>
      <c r="BN1179" s="31"/>
      <c r="BO1179" s="31"/>
      <c r="BP1179" s="31"/>
      <c r="BQ1179" s="31"/>
      <c r="BR1179" s="31"/>
      <c r="BS1179" s="31"/>
      <c r="BT1179" s="31"/>
    </row>
    <row r="1180">
      <c r="A1180" s="118"/>
      <c r="B1180" s="61"/>
      <c r="C1180" s="71"/>
      <c r="D1180" s="71"/>
      <c r="E1180" s="82"/>
      <c r="F1180" s="82"/>
      <c r="G1180" s="71"/>
      <c r="H1180" s="71"/>
      <c r="I1180" s="82"/>
      <c r="J1180" s="71"/>
      <c r="K1180" s="71"/>
      <c r="L1180" s="71"/>
      <c r="M1180" s="82"/>
      <c r="N1180" s="84"/>
      <c r="O1180" s="71"/>
      <c r="P1180" s="61"/>
      <c r="Q1180" s="61"/>
      <c r="R1180" s="61"/>
      <c r="S1180" s="61"/>
      <c r="T1180" s="119"/>
      <c r="U1180" s="61"/>
      <c r="V1180" s="84"/>
      <c r="W1180" s="84"/>
      <c r="X1180" s="84"/>
      <c r="Y1180" s="82"/>
      <c r="Z1180" s="84"/>
      <c r="AA1180" s="84"/>
      <c r="AB1180" s="84"/>
      <c r="AC1180" s="84"/>
      <c r="AD1180" s="84"/>
      <c r="AE1180" s="84"/>
      <c r="AF1180" s="84"/>
      <c r="AG1180" s="84"/>
      <c r="AH1180" s="31"/>
      <c r="AI1180" s="31"/>
      <c r="AJ1180" s="31"/>
      <c r="AK1180" s="31"/>
      <c r="AL1180" s="31"/>
      <c r="AM1180" s="84"/>
      <c r="AN1180" s="82"/>
      <c r="AO1180" s="71"/>
      <c r="AP1180" s="71"/>
      <c r="AQ1180" s="31"/>
      <c r="AR1180" s="31"/>
      <c r="AS1180" s="31"/>
      <c r="AT1180" s="31"/>
      <c r="AU1180" s="31"/>
      <c r="AV1180" s="31"/>
      <c r="AW1180" s="31"/>
      <c r="AX1180" s="31"/>
      <c r="AY1180" s="31"/>
      <c r="AZ1180" s="31"/>
      <c r="BA1180" s="33"/>
      <c r="BB1180" s="33"/>
      <c r="BC1180" s="31"/>
      <c r="BD1180" s="31"/>
      <c r="BE1180" s="31"/>
      <c r="BF1180" s="31"/>
      <c r="BG1180" s="31"/>
      <c r="BH1180" s="31"/>
      <c r="BI1180" s="31"/>
      <c r="BJ1180" s="31"/>
      <c r="BK1180" s="31"/>
      <c r="BL1180" s="31"/>
      <c r="BM1180" s="31"/>
      <c r="BN1180" s="31"/>
      <c r="BO1180" s="31"/>
      <c r="BP1180" s="31"/>
      <c r="BQ1180" s="31"/>
      <c r="BR1180" s="31"/>
      <c r="BS1180" s="31"/>
      <c r="BT1180" s="31"/>
    </row>
    <row r="1181">
      <c r="A1181" s="118"/>
      <c r="B1181" s="61"/>
      <c r="C1181" s="71"/>
      <c r="D1181" s="71"/>
      <c r="E1181" s="82"/>
      <c r="F1181" s="82"/>
      <c r="G1181" s="71"/>
      <c r="H1181" s="71"/>
      <c r="I1181" s="82"/>
      <c r="J1181" s="71"/>
      <c r="K1181" s="71"/>
      <c r="L1181" s="71"/>
      <c r="M1181" s="82"/>
      <c r="N1181" s="84"/>
      <c r="O1181" s="71"/>
      <c r="P1181" s="61"/>
      <c r="Q1181" s="61"/>
      <c r="R1181" s="61"/>
      <c r="S1181" s="61"/>
      <c r="T1181" s="119"/>
      <c r="U1181" s="61"/>
      <c r="V1181" s="84"/>
      <c r="W1181" s="84"/>
      <c r="X1181" s="84"/>
      <c r="Y1181" s="82"/>
      <c r="Z1181" s="84"/>
      <c r="AA1181" s="84"/>
      <c r="AB1181" s="84"/>
      <c r="AC1181" s="84"/>
      <c r="AD1181" s="84"/>
      <c r="AE1181" s="84"/>
      <c r="AF1181" s="84"/>
      <c r="AG1181" s="84"/>
      <c r="AH1181" s="31"/>
      <c r="AI1181" s="31"/>
      <c r="AJ1181" s="31"/>
      <c r="AK1181" s="31"/>
      <c r="AL1181" s="31"/>
      <c r="AM1181" s="84"/>
      <c r="AN1181" s="82"/>
      <c r="AO1181" s="71"/>
      <c r="AP1181" s="71"/>
      <c r="AQ1181" s="31"/>
      <c r="AR1181" s="31"/>
      <c r="AS1181" s="31"/>
      <c r="AT1181" s="31"/>
      <c r="AU1181" s="31"/>
      <c r="AV1181" s="31"/>
      <c r="AW1181" s="31"/>
      <c r="AX1181" s="31"/>
      <c r="AY1181" s="31"/>
      <c r="AZ1181" s="31"/>
      <c r="BA1181" s="33"/>
      <c r="BB1181" s="33"/>
      <c r="BC1181" s="31"/>
      <c r="BD1181" s="31"/>
      <c r="BE1181" s="31"/>
      <c r="BF1181" s="31"/>
      <c r="BG1181" s="31"/>
      <c r="BH1181" s="31"/>
      <c r="BI1181" s="31"/>
      <c r="BJ1181" s="31"/>
      <c r="BK1181" s="31"/>
      <c r="BL1181" s="31"/>
      <c r="BM1181" s="31"/>
      <c r="BN1181" s="31"/>
      <c r="BO1181" s="31"/>
      <c r="BP1181" s="31"/>
      <c r="BQ1181" s="31"/>
      <c r="BR1181" s="31"/>
      <c r="BS1181" s="31"/>
      <c r="BT1181" s="31"/>
    </row>
    <row r="1182">
      <c r="A1182" s="118"/>
      <c r="B1182" s="61"/>
      <c r="C1182" s="71"/>
      <c r="D1182" s="71"/>
      <c r="E1182" s="82"/>
      <c r="F1182" s="82"/>
      <c r="G1182" s="71"/>
      <c r="H1182" s="71"/>
      <c r="I1182" s="82"/>
      <c r="J1182" s="71"/>
      <c r="K1182" s="71"/>
      <c r="L1182" s="71"/>
      <c r="M1182" s="82"/>
      <c r="N1182" s="84"/>
      <c r="O1182" s="71"/>
      <c r="P1182" s="61"/>
      <c r="Q1182" s="61"/>
      <c r="R1182" s="61"/>
      <c r="S1182" s="61"/>
      <c r="T1182" s="119"/>
      <c r="U1182" s="61"/>
      <c r="V1182" s="84"/>
      <c r="W1182" s="84"/>
      <c r="X1182" s="84"/>
      <c r="Y1182" s="82"/>
      <c r="Z1182" s="84"/>
      <c r="AA1182" s="84"/>
      <c r="AB1182" s="84"/>
      <c r="AC1182" s="84"/>
      <c r="AD1182" s="84"/>
      <c r="AE1182" s="84"/>
      <c r="AF1182" s="84"/>
      <c r="AG1182" s="84"/>
      <c r="AH1182" s="31"/>
      <c r="AI1182" s="31"/>
      <c r="AJ1182" s="31"/>
      <c r="AK1182" s="31"/>
      <c r="AL1182" s="31"/>
      <c r="AM1182" s="84"/>
      <c r="AN1182" s="82"/>
      <c r="AO1182" s="71"/>
      <c r="AP1182" s="71"/>
      <c r="AQ1182" s="31"/>
      <c r="AR1182" s="31"/>
      <c r="AS1182" s="31"/>
      <c r="AT1182" s="31"/>
      <c r="AU1182" s="31"/>
      <c r="AV1182" s="31"/>
      <c r="AW1182" s="31"/>
      <c r="AX1182" s="31"/>
      <c r="AY1182" s="31"/>
      <c r="AZ1182" s="31"/>
      <c r="BA1182" s="33"/>
      <c r="BB1182" s="33"/>
      <c r="BC1182" s="31"/>
      <c r="BD1182" s="31"/>
      <c r="BE1182" s="31"/>
      <c r="BF1182" s="31"/>
      <c r="BG1182" s="31"/>
      <c r="BH1182" s="31"/>
      <c r="BI1182" s="31"/>
      <c r="BJ1182" s="31"/>
      <c r="BK1182" s="31"/>
      <c r="BL1182" s="31"/>
      <c r="BM1182" s="31"/>
      <c r="BN1182" s="31"/>
      <c r="BO1182" s="31"/>
      <c r="BP1182" s="31"/>
      <c r="BQ1182" s="31"/>
      <c r="BR1182" s="31"/>
      <c r="BS1182" s="31"/>
      <c r="BT1182" s="31"/>
    </row>
    <row r="1183">
      <c r="A1183" s="118"/>
      <c r="B1183" s="61"/>
      <c r="C1183" s="71"/>
      <c r="D1183" s="71"/>
      <c r="E1183" s="82"/>
      <c r="F1183" s="82"/>
      <c r="G1183" s="71"/>
      <c r="H1183" s="71"/>
      <c r="I1183" s="82"/>
      <c r="J1183" s="71"/>
      <c r="K1183" s="71"/>
      <c r="L1183" s="71"/>
      <c r="M1183" s="82"/>
      <c r="N1183" s="84"/>
      <c r="O1183" s="71"/>
      <c r="P1183" s="61"/>
      <c r="Q1183" s="61"/>
      <c r="R1183" s="61"/>
      <c r="S1183" s="61"/>
      <c r="T1183" s="119"/>
      <c r="U1183" s="61"/>
      <c r="V1183" s="84"/>
      <c r="W1183" s="84"/>
      <c r="X1183" s="84"/>
      <c r="Y1183" s="82"/>
      <c r="Z1183" s="84"/>
      <c r="AA1183" s="84"/>
      <c r="AB1183" s="84"/>
      <c r="AC1183" s="84"/>
      <c r="AD1183" s="84"/>
      <c r="AE1183" s="84"/>
      <c r="AF1183" s="84"/>
      <c r="AG1183" s="84"/>
      <c r="AH1183" s="31"/>
      <c r="AI1183" s="31"/>
      <c r="AJ1183" s="31"/>
      <c r="AK1183" s="31"/>
      <c r="AL1183" s="31"/>
      <c r="AM1183" s="84"/>
      <c r="AN1183" s="82"/>
      <c r="AO1183" s="71"/>
      <c r="AP1183" s="71"/>
      <c r="AQ1183" s="31"/>
      <c r="AR1183" s="31"/>
      <c r="AS1183" s="31"/>
      <c r="AT1183" s="31"/>
      <c r="AU1183" s="31"/>
      <c r="AV1183" s="31"/>
      <c r="AW1183" s="31"/>
      <c r="AX1183" s="31"/>
      <c r="AY1183" s="31"/>
      <c r="AZ1183" s="31"/>
      <c r="BA1183" s="33"/>
      <c r="BB1183" s="33"/>
      <c r="BC1183" s="31"/>
      <c r="BD1183" s="31"/>
      <c r="BE1183" s="31"/>
      <c r="BF1183" s="31"/>
      <c r="BG1183" s="31"/>
      <c r="BH1183" s="31"/>
      <c r="BI1183" s="31"/>
      <c r="BJ1183" s="31"/>
      <c r="BK1183" s="31"/>
      <c r="BL1183" s="31"/>
      <c r="BM1183" s="31"/>
      <c r="BN1183" s="31"/>
      <c r="BO1183" s="31"/>
      <c r="BP1183" s="31"/>
      <c r="BQ1183" s="31"/>
      <c r="BR1183" s="31"/>
      <c r="BS1183" s="31"/>
      <c r="BT1183" s="31"/>
    </row>
    <row r="1184">
      <c r="A1184" s="118"/>
      <c r="B1184" s="61"/>
      <c r="C1184" s="71"/>
      <c r="D1184" s="71"/>
      <c r="E1184" s="82"/>
      <c r="F1184" s="82"/>
      <c r="G1184" s="71"/>
      <c r="H1184" s="71"/>
      <c r="I1184" s="82"/>
      <c r="J1184" s="71"/>
      <c r="K1184" s="71"/>
      <c r="L1184" s="71"/>
      <c r="M1184" s="82"/>
      <c r="N1184" s="84"/>
      <c r="O1184" s="71"/>
      <c r="P1184" s="61"/>
      <c r="Q1184" s="61"/>
      <c r="R1184" s="61"/>
      <c r="S1184" s="61"/>
      <c r="T1184" s="119"/>
      <c r="U1184" s="61"/>
      <c r="V1184" s="84"/>
      <c r="W1184" s="84"/>
      <c r="X1184" s="84"/>
      <c r="Y1184" s="82"/>
      <c r="Z1184" s="84"/>
      <c r="AA1184" s="84"/>
      <c r="AB1184" s="84"/>
      <c r="AC1184" s="84"/>
      <c r="AD1184" s="84"/>
      <c r="AE1184" s="84"/>
      <c r="AF1184" s="84"/>
      <c r="AG1184" s="84"/>
      <c r="AH1184" s="31"/>
      <c r="AI1184" s="31"/>
      <c r="AJ1184" s="31"/>
      <c r="AK1184" s="31"/>
      <c r="AL1184" s="31"/>
      <c r="AM1184" s="84"/>
      <c r="AN1184" s="82"/>
      <c r="AO1184" s="71"/>
      <c r="AP1184" s="71"/>
      <c r="AQ1184" s="31"/>
      <c r="AR1184" s="31"/>
      <c r="AS1184" s="31"/>
      <c r="AT1184" s="31"/>
      <c r="AU1184" s="31"/>
      <c r="AV1184" s="31"/>
      <c r="AW1184" s="31"/>
      <c r="AX1184" s="31"/>
      <c r="AY1184" s="31"/>
      <c r="AZ1184" s="31"/>
      <c r="BA1184" s="33"/>
      <c r="BB1184" s="33"/>
      <c r="BC1184" s="31"/>
      <c r="BD1184" s="31"/>
      <c r="BE1184" s="31"/>
      <c r="BF1184" s="31"/>
      <c r="BG1184" s="31"/>
      <c r="BH1184" s="31"/>
      <c r="BI1184" s="31"/>
      <c r="BJ1184" s="31"/>
      <c r="BK1184" s="31"/>
      <c r="BL1184" s="31"/>
      <c r="BM1184" s="31"/>
      <c r="BN1184" s="31"/>
      <c r="BO1184" s="31"/>
      <c r="BP1184" s="31"/>
      <c r="BQ1184" s="31"/>
      <c r="BR1184" s="31"/>
      <c r="BS1184" s="31"/>
      <c r="BT1184" s="31"/>
    </row>
    <row r="1185">
      <c r="A1185" s="118"/>
      <c r="B1185" s="61"/>
      <c r="C1185" s="71"/>
      <c r="D1185" s="71"/>
      <c r="E1185" s="82"/>
      <c r="F1185" s="82"/>
      <c r="G1185" s="71"/>
      <c r="H1185" s="71"/>
      <c r="I1185" s="82"/>
      <c r="J1185" s="71"/>
      <c r="K1185" s="71"/>
      <c r="L1185" s="71"/>
      <c r="M1185" s="82"/>
      <c r="N1185" s="84"/>
      <c r="O1185" s="71"/>
      <c r="P1185" s="61"/>
      <c r="Q1185" s="61"/>
      <c r="R1185" s="61"/>
      <c r="S1185" s="61"/>
      <c r="T1185" s="119"/>
      <c r="U1185" s="61"/>
      <c r="V1185" s="84"/>
      <c r="W1185" s="84"/>
      <c r="X1185" s="84"/>
      <c r="Y1185" s="82"/>
      <c r="Z1185" s="84"/>
      <c r="AA1185" s="84"/>
      <c r="AB1185" s="84"/>
      <c r="AC1185" s="84"/>
      <c r="AD1185" s="84"/>
      <c r="AE1185" s="84"/>
      <c r="AF1185" s="84"/>
      <c r="AG1185" s="84"/>
      <c r="AH1185" s="31"/>
      <c r="AI1185" s="31"/>
      <c r="AJ1185" s="31"/>
      <c r="AK1185" s="31"/>
      <c r="AL1185" s="31"/>
      <c r="AM1185" s="84"/>
      <c r="AN1185" s="82"/>
      <c r="AO1185" s="71"/>
      <c r="AP1185" s="71"/>
      <c r="AQ1185" s="31"/>
      <c r="AR1185" s="31"/>
      <c r="AS1185" s="31"/>
      <c r="AT1185" s="31"/>
      <c r="AU1185" s="31"/>
      <c r="AV1185" s="31"/>
      <c r="AW1185" s="31"/>
      <c r="AX1185" s="31"/>
      <c r="AY1185" s="31"/>
      <c r="AZ1185" s="31"/>
      <c r="BA1185" s="33"/>
      <c r="BB1185" s="33"/>
      <c r="BC1185" s="31"/>
      <c r="BD1185" s="31"/>
      <c r="BE1185" s="31"/>
      <c r="BF1185" s="31"/>
      <c r="BG1185" s="31"/>
      <c r="BH1185" s="31"/>
      <c r="BI1185" s="31"/>
      <c r="BJ1185" s="31"/>
      <c r="BK1185" s="31"/>
      <c r="BL1185" s="31"/>
      <c r="BM1185" s="31"/>
      <c r="BN1185" s="31"/>
      <c r="BO1185" s="31"/>
      <c r="BP1185" s="31"/>
      <c r="BQ1185" s="31"/>
      <c r="BR1185" s="31"/>
      <c r="BS1185" s="31"/>
      <c r="BT1185" s="31"/>
    </row>
    <row r="1186">
      <c r="A1186" s="118"/>
      <c r="B1186" s="61"/>
      <c r="C1186" s="71"/>
      <c r="D1186" s="71"/>
      <c r="E1186" s="82"/>
      <c r="F1186" s="82"/>
      <c r="G1186" s="71"/>
      <c r="H1186" s="71"/>
      <c r="I1186" s="82"/>
      <c r="J1186" s="71"/>
      <c r="K1186" s="71"/>
      <c r="L1186" s="71"/>
      <c r="M1186" s="82"/>
      <c r="N1186" s="84"/>
      <c r="O1186" s="71"/>
      <c r="P1186" s="61"/>
      <c r="Q1186" s="61"/>
      <c r="R1186" s="61"/>
      <c r="S1186" s="61"/>
      <c r="T1186" s="119"/>
      <c r="U1186" s="61"/>
      <c r="V1186" s="84"/>
      <c r="W1186" s="84"/>
      <c r="X1186" s="84"/>
      <c r="Y1186" s="82"/>
      <c r="Z1186" s="84"/>
      <c r="AA1186" s="84"/>
      <c r="AB1186" s="84"/>
      <c r="AC1186" s="84"/>
      <c r="AD1186" s="84"/>
      <c r="AE1186" s="84"/>
      <c r="AF1186" s="84"/>
      <c r="AG1186" s="84"/>
      <c r="AH1186" s="31"/>
      <c r="AI1186" s="31"/>
      <c r="AJ1186" s="31"/>
      <c r="AK1186" s="31"/>
      <c r="AL1186" s="31"/>
      <c r="AM1186" s="84"/>
      <c r="AN1186" s="82"/>
      <c r="AO1186" s="71"/>
      <c r="AP1186" s="71"/>
      <c r="AQ1186" s="31"/>
      <c r="AR1186" s="31"/>
      <c r="AS1186" s="31"/>
      <c r="AT1186" s="31"/>
      <c r="AU1186" s="31"/>
      <c r="AV1186" s="31"/>
      <c r="AW1186" s="31"/>
      <c r="AX1186" s="31"/>
      <c r="AY1186" s="31"/>
      <c r="AZ1186" s="31"/>
      <c r="BA1186" s="33"/>
      <c r="BB1186" s="33"/>
      <c r="BC1186" s="31"/>
      <c r="BD1186" s="31"/>
      <c r="BE1186" s="31"/>
      <c r="BF1186" s="31"/>
      <c r="BG1186" s="31"/>
      <c r="BH1186" s="31"/>
      <c r="BI1186" s="31"/>
      <c r="BJ1186" s="31"/>
      <c r="BK1186" s="31"/>
      <c r="BL1186" s="31"/>
      <c r="BM1186" s="31"/>
      <c r="BN1186" s="31"/>
      <c r="BO1186" s="31"/>
      <c r="BP1186" s="31"/>
      <c r="BQ1186" s="31"/>
      <c r="BR1186" s="31"/>
      <c r="BS1186" s="31"/>
      <c r="BT1186" s="31"/>
    </row>
    <row r="1187">
      <c r="A1187" s="118"/>
      <c r="B1187" s="61"/>
      <c r="C1187" s="71"/>
      <c r="D1187" s="71"/>
      <c r="E1187" s="82"/>
      <c r="F1187" s="82"/>
      <c r="G1187" s="71"/>
      <c r="H1187" s="71"/>
      <c r="I1187" s="82"/>
      <c r="J1187" s="71"/>
      <c r="K1187" s="71"/>
      <c r="L1187" s="71"/>
      <c r="M1187" s="82"/>
      <c r="N1187" s="84"/>
      <c r="O1187" s="71"/>
      <c r="P1187" s="61"/>
      <c r="Q1187" s="61"/>
      <c r="R1187" s="61"/>
      <c r="S1187" s="61"/>
      <c r="T1187" s="119"/>
      <c r="U1187" s="61"/>
      <c r="V1187" s="84"/>
      <c r="W1187" s="84"/>
      <c r="X1187" s="84"/>
      <c r="Y1187" s="82"/>
      <c r="Z1187" s="84"/>
      <c r="AA1187" s="84"/>
      <c r="AB1187" s="84"/>
      <c r="AC1187" s="84"/>
      <c r="AD1187" s="84"/>
      <c r="AE1187" s="84"/>
      <c r="AF1187" s="84"/>
      <c r="AG1187" s="84"/>
      <c r="AH1187" s="31"/>
      <c r="AI1187" s="31"/>
      <c r="AJ1187" s="31"/>
      <c r="AK1187" s="31"/>
      <c r="AL1187" s="31"/>
      <c r="AM1187" s="84"/>
      <c r="AN1187" s="82"/>
      <c r="AO1187" s="71"/>
      <c r="AP1187" s="71"/>
      <c r="AQ1187" s="31"/>
      <c r="AR1187" s="31"/>
      <c r="AS1187" s="31"/>
      <c r="AT1187" s="31"/>
      <c r="AU1187" s="31"/>
      <c r="AV1187" s="31"/>
      <c r="AW1187" s="31"/>
      <c r="AX1187" s="31"/>
      <c r="AY1187" s="31"/>
      <c r="AZ1187" s="31"/>
      <c r="BA1187" s="33"/>
      <c r="BB1187" s="33"/>
      <c r="BC1187" s="31"/>
      <c r="BD1187" s="31"/>
      <c r="BE1187" s="31"/>
      <c r="BF1187" s="31"/>
      <c r="BG1187" s="31"/>
      <c r="BH1187" s="31"/>
      <c r="BI1187" s="31"/>
      <c r="BJ1187" s="31"/>
      <c r="BK1187" s="31"/>
      <c r="BL1187" s="31"/>
      <c r="BM1187" s="31"/>
      <c r="BN1187" s="31"/>
      <c r="BO1187" s="31"/>
      <c r="BP1187" s="31"/>
      <c r="BQ1187" s="31"/>
      <c r="BR1187" s="31"/>
      <c r="BS1187" s="31"/>
      <c r="BT1187" s="31"/>
    </row>
    <row r="1188">
      <c r="A1188" s="118"/>
      <c r="B1188" s="61"/>
      <c r="C1188" s="71"/>
      <c r="D1188" s="71"/>
      <c r="E1188" s="82"/>
      <c r="F1188" s="82"/>
      <c r="G1188" s="71"/>
      <c r="H1188" s="71"/>
      <c r="I1188" s="82"/>
      <c r="J1188" s="71"/>
      <c r="K1188" s="71"/>
      <c r="L1188" s="71"/>
      <c r="M1188" s="82"/>
      <c r="N1188" s="84"/>
      <c r="O1188" s="71"/>
      <c r="P1188" s="61"/>
      <c r="Q1188" s="61"/>
      <c r="R1188" s="61"/>
      <c r="S1188" s="61"/>
      <c r="T1188" s="119"/>
      <c r="U1188" s="61"/>
      <c r="V1188" s="84"/>
      <c r="W1188" s="84"/>
      <c r="X1188" s="84"/>
      <c r="Y1188" s="82"/>
      <c r="Z1188" s="84"/>
      <c r="AA1188" s="84"/>
      <c r="AB1188" s="84"/>
      <c r="AC1188" s="84"/>
      <c r="AD1188" s="84"/>
      <c r="AE1188" s="84"/>
      <c r="AF1188" s="84"/>
      <c r="AG1188" s="84"/>
      <c r="AH1188" s="31"/>
      <c r="AI1188" s="31"/>
      <c r="AJ1188" s="31"/>
      <c r="AK1188" s="31"/>
      <c r="AL1188" s="31"/>
      <c r="AM1188" s="84"/>
      <c r="AN1188" s="82"/>
      <c r="AO1188" s="71"/>
      <c r="AP1188" s="71"/>
      <c r="AQ1188" s="31"/>
      <c r="AR1188" s="31"/>
      <c r="AS1188" s="31"/>
      <c r="AT1188" s="31"/>
      <c r="AU1188" s="31"/>
      <c r="AV1188" s="31"/>
      <c r="AW1188" s="31"/>
      <c r="AX1188" s="31"/>
      <c r="AY1188" s="31"/>
      <c r="AZ1188" s="31"/>
      <c r="BA1188" s="33"/>
      <c r="BB1188" s="33"/>
      <c r="BC1188" s="31"/>
      <c r="BD1188" s="31"/>
      <c r="BE1188" s="31"/>
      <c r="BF1188" s="31"/>
      <c r="BG1188" s="31"/>
      <c r="BH1188" s="31"/>
      <c r="BI1188" s="31"/>
      <c r="BJ1188" s="31"/>
      <c r="BK1188" s="31"/>
      <c r="BL1188" s="31"/>
      <c r="BM1188" s="31"/>
      <c r="BN1188" s="31"/>
      <c r="BO1188" s="31"/>
      <c r="BP1188" s="31"/>
      <c r="BQ1188" s="31"/>
      <c r="BR1188" s="31"/>
      <c r="BS1188" s="31"/>
      <c r="BT1188" s="31"/>
    </row>
    <row r="1189">
      <c r="A1189" s="118"/>
      <c r="B1189" s="61"/>
      <c r="C1189" s="71"/>
      <c r="D1189" s="71"/>
      <c r="E1189" s="82"/>
      <c r="F1189" s="82"/>
      <c r="G1189" s="71"/>
      <c r="H1189" s="71"/>
      <c r="I1189" s="82"/>
      <c r="J1189" s="71"/>
      <c r="K1189" s="71"/>
      <c r="L1189" s="71"/>
      <c r="M1189" s="82"/>
      <c r="N1189" s="84"/>
      <c r="O1189" s="71"/>
      <c r="P1189" s="61"/>
      <c r="Q1189" s="61"/>
      <c r="R1189" s="61"/>
      <c r="S1189" s="61"/>
      <c r="T1189" s="119"/>
      <c r="U1189" s="61"/>
      <c r="V1189" s="84"/>
      <c r="W1189" s="84"/>
      <c r="X1189" s="84"/>
      <c r="Y1189" s="82"/>
      <c r="Z1189" s="84"/>
      <c r="AA1189" s="84"/>
      <c r="AB1189" s="84"/>
      <c r="AC1189" s="84"/>
      <c r="AD1189" s="84"/>
      <c r="AE1189" s="84"/>
      <c r="AF1189" s="84"/>
      <c r="AG1189" s="84"/>
      <c r="AH1189" s="31"/>
      <c r="AI1189" s="31"/>
      <c r="AJ1189" s="31"/>
      <c r="AK1189" s="31"/>
      <c r="AL1189" s="31"/>
      <c r="AM1189" s="84"/>
      <c r="AN1189" s="82"/>
      <c r="AO1189" s="71"/>
      <c r="AP1189" s="71"/>
      <c r="AQ1189" s="31"/>
      <c r="AR1189" s="31"/>
      <c r="AS1189" s="31"/>
      <c r="AT1189" s="31"/>
      <c r="AU1189" s="31"/>
      <c r="AV1189" s="31"/>
      <c r="AW1189" s="31"/>
      <c r="AX1189" s="31"/>
      <c r="AY1189" s="31"/>
      <c r="AZ1189" s="31"/>
      <c r="BA1189" s="33"/>
      <c r="BB1189" s="33"/>
      <c r="BC1189" s="31"/>
      <c r="BD1189" s="31"/>
      <c r="BE1189" s="31"/>
      <c r="BF1189" s="31"/>
      <c r="BG1189" s="31"/>
      <c r="BH1189" s="31"/>
      <c r="BI1189" s="31"/>
      <c r="BJ1189" s="31"/>
      <c r="BK1189" s="31"/>
      <c r="BL1189" s="31"/>
      <c r="BM1189" s="31"/>
      <c r="BN1189" s="31"/>
      <c r="BO1189" s="31"/>
      <c r="BP1189" s="31"/>
      <c r="BQ1189" s="31"/>
      <c r="BR1189" s="31"/>
      <c r="BS1189" s="31"/>
      <c r="BT1189" s="31"/>
    </row>
    <row r="1190">
      <c r="A1190" s="118"/>
      <c r="B1190" s="61"/>
      <c r="C1190" s="71"/>
      <c r="D1190" s="71"/>
      <c r="E1190" s="82"/>
      <c r="F1190" s="82"/>
      <c r="G1190" s="71"/>
      <c r="H1190" s="71"/>
      <c r="I1190" s="82"/>
      <c r="J1190" s="71"/>
      <c r="K1190" s="71"/>
      <c r="L1190" s="71"/>
      <c r="M1190" s="82"/>
      <c r="N1190" s="84"/>
      <c r="O1190" s="71"/>
      <c r="P1190" s="61"/>
      <c r="Q1190" s="61"/>
      <c r="R1190" s="61"/>
      <c r="S1190" s="61"/>
      <c r="T1190" s="119"/>
      <c r="U1190" s="61"/>
      <c r="V1190" s="84"/>
      <c r="W1190" s="84"/>
      <c r="X1190" s="84"/>
      <c r="Y1190" s="82"/>
      <c r="Z1190" s="84"/>
      <c r="AA1190" s="84"/>
      <c r="AB1190" s="84"/>
      <c r="AC1190" s="84"/>
      <c r="AD1190" s="84"/>
      <c r="AE1190" s="84"/>
      <c r="AF1190" s="84"/>
      <c r="AG1190" s="84"/>
      <c r="AH1190" s="31"/>
      <c r="AI1190" s="31"/>
      <c r="AJ1190" s="31"/>
      <c r="AK1190" s="31"/>
      <c r="AL1190" s="31"/>
      <c r="AM1190" s="84"/>
      <c r="AN1190" s="82"/>
      <c r="AO1190" s="71"/>
      <c r="AP1190" s="71"/>
      <c r="AQ1190" s="31"/>
      <c r="AR1190" s="31"/>
      <c r="AS1190" s="31"/>
      <c r="AT1190" s="31"/>
      <c r="AU1190" s="31"/>
      <c r="AV1190" s="31"/>
      <c r="AW1190" s="31"/>
      <c r="AX1190" s="31"/>
      <c r="AY1190" s="31"/>
      <c r="AZ1190" s="31"/>
      <c r="BA1190" s="33"/>
      <c r="BB1190" s="33"/>
      <c r="BC1190" s="31"/>
      <c r="BD1190" s="31"/>
      <c r="BE1190" s="31"/>
      <c r="BF1190" s="31"/>
      <c r="BG1190" s="31"/>
      <c r="BH1190" s="31"/>
      <c r="BI1190" s="31"/>
      <c r="BJ1190" s="31"/>
      <c r="BK1190" s="31"/>
      <c r="BL1190" s="31"/>
      <c r="BM1190" s="31"/>
      <c r="BN1190" s="31"/>
      <c r="BO1190" s="31"/>
      <c r="BP1190" s="31"/>
      <c r="BQ1190" s="31"/>
      <c r="BR1190" s="31"/>
      <c r="BS1190" s="31"/>
      <c r="BT1190" s="31"/>
    </row>
    <row r="1191">
      <c r="A1191" s="118"/>
      <c r="B1191" s="61"/>
      <c r="C1191" s="71"/>
      <c r="D1191" s="71"/>
      <c r="E1191" s="82"/>
      <c r="F1191" s="82"/>
      <c r="G1191" s="71"/>
      <c r="H1191" s="71"/>
      <c r="I1191" s="82"/>
      <c r="J1191" s="71"/>
      <c r="K1191" s="71"/>
      <c r="L1191" s="71"/>
      <c r="M1191" s="82"/>
      <c r="N1191" s="84"/>
      <c r="O1191" s="71"/>
      <c r="P1191" s="61"/>
      <c r="Q1191" s="61"/>
      <c r="R1191" s="61"/>
      <c r="S1191" s="61"/>
      <c r="T1191" s="119"/>
      <c r="U1191" s="61"/>
      <c r="V1191" s="84"/>
      <c r="W1191" s="84"/>
      <c r="X1191" s="84"/>
      <c r="Y1191" s="82"/>
      <c r="Z1191" s="84"/>
      <c r="AA1191" s="84"/>
      <c r="AB1191" s="84"/>
      <c r="AC1191" s="84"/>
      <c r="AD1191" s="84"/>
      <c r="AE1191" s="84"/>
      <c r="AF1191" s="84"/>
      <c r="AG1191" s="84"/>
      <c r="AH1191" s="31"/>
      <c r="AI1191" s="31"/>
      <c r="AJ1191" s="31"/>
      <c r="AK1191" s="31"/>
      <c r="AL1191" s="31"/>
      <c r="AM1191" s="84"/>
      <c r="AN1191" s="82"/>
      <c r="AO1191" s="71"/>
      <c r="AP1191" s="71"/>
      <c r="AQ1191" s="31"/>
      <c r="AR1191" s="31"/>
      <c r="AS1191" s="31"/>
      <c r="AT1191" s="31"/>
      <c r="AU1191" s="31"/>
      <c r="AV1191" s="31"/>
      <c r="AW1191" s="31"/>
      <c r="AX1191" s="31"/>
      <c r="AY1191" s="31"/>
      <c r="AZ1191" s="31"/>
      <c r="BA1191" s="33"/>
      <c r="BB1191" s="33"/>
      <c r="BC1191" s="31"/>
      <c r="BD1191" s="31"/>
      <c r="BE1191" s="31"/>
      <c r="BF1191" s="31"/>
      <c r="BG1191" s="31"/>
      <c r="BH1191" s="31"/>
      <c r="BI1191" s="31"/>
      <c r="BJ1191" s="31"/>
      <c r="BK1191" s="31"/>
      <c r="BL1191" s="31"/>
      <c r="BM1191" s="31"/>
      <c r="BN1191" s="31"/>
      <c r="BO1191" s="31"/>
      <c r="BP1191" s="31"/>
      <c r="BQ1191" s="31"/>
      <c r="BR1191" s="31"/>
      <c r="BS1191" s="31"/>
      <c r="BT1191" s="31"/>
    </row>
    <row r="1192">
      <c r="A1192" s="118"/>
      <c r="B1192" s="61"/>
      <c r="C1192" s="71"/>
      <c r="D1192" s="71"/>
      <c r="E1192" s="82"/>
      <c r="F1192" s="82"/>
      <c r="G1192" s="71"/>
      <c r="H1192" s="71"/>
      <c r="I1192" s="82"/>
      <c r="J1192" s="71"/>
      <c r="K1192" s="71"/>
      <c r="L1192" s="71"/>
      <c r="M1192" s="82"/>
      <c r="N1192" s="84"/>
      <c r="O1192" s="71"/>
      <c r="P1192" s="61"/>
      <c r="Q1192" s="61"/>
      <c r="R1192" s="61"/>
      <c r="S1192" s="61"/>
      <c r="T1192" s="119"/>
      <c r="U1192" s="61"/>
      <c r="V1192" s="84"/>
      <c r="W1192" s="84"/>
      <c r="X1192" s="84"/>
      <c r="Y1192" s="82"/>
      <c r="Z1192" s="84"/>
      <c r="AA1192" s="84"/>
      <c r="AB1192" s="84"/>
      <c r="AC1192" s="84"/>
      <c r="AD1192" s="84"/>
      <c r="AE1192" s="84"/>
      <c r="AF1192" s="84"/>
      <c r="AG1192" s="84"/>
      <c r="AH1192" s="31"/>
      <c r="AI1192" s="31"/>
      <c r="AJ1192" s="31"/>
      <c r="AK1192" s="31"/>
      <c r="AL1192" s="31"/>
      <c r="AM1192" s="84"/>
      <c r="AN1192" s="82"/>
      <c r="AO1192" s="71"/>
      <c r="AP1192" s="71"/>
      <c r="AQ1192" s="31"/>
      <c r="AR1192" s="31"/>
      <c r="AS1192" s="31"/>
      <c r="AT1192" s="31"/>
      <c r="AU1192" s="31"/>
      <c r="AV1192" s="31"/>
      <c r="AW1192" s="31"/>
      <c r="AX1192" s="31"/>
      <c r="AY1192" s="31"/>
      <c r="AZ1192" s="31"/>
      <c r="BA1192" s="33"/>
      <c r="BB1192" s="33"/>
      <c r="BC1192" s="31"/>
      <c r="BD1192" s="31"/>
      <c r="BE1192" s="31"/>
      <c r="BF1192" s="31"/>
      <c r="BG1192" s="31"/>
      <c r="BH1192" s="31"/>
      <c r="BI1192" s="31"/>
      <c r="BJ1192" s="31"/>
      <c r="BK1192" s="31"/>
      <c r="BL1192" s="31"/>
      <c r="BM1192" s="31"/>
      <c r="BN1192" s="31"/>
      <c r="BO1192" s="31"/>
      <c r="BP1192" s="31"/>
      <c r="BQ1192" s="31"/>
      <c r="BR1192" s="31"/>
      <c r="BS1192" s="31"/>
      <c r="BT1192" s="31"/>
    </row>
    <row r="1193">
      <c r="A1193" s="118"/>
      <c r="B1193" s="61"/>
      <c r="C1193" s="71"/>
      <c r="D1193" s="71"/>
      <c r="E1193" s="82"/>
      <c r="F1193" s="82"/>
      <c r="G1193" s="71"/>
      <c r="H1193" s="71"/>
      <c r="I1193" s="82"/>
      <c r="J1193" s="71"/>
      <c r="K1193" s="71"/>
      <c r="L1193" s="71"/>
      <c r="M1193" s="82"/>
      <c r="N1193" s="84"/>
      <c r="O1193" s="71"/>
      <c r="P1193" s="61"/>
      <c r="Q1193" s="61"/>
      <c r="R1193" s="61"/>
      <c r="S1193" s="61"/>
      <c r="T1193" s="119"/>
      <c r="U1193" s="61"/>
      <c r="V1193" s="84"/>
      <c r="W1193" s="84"/>
      <c r="X1193" s="84"/>
      <c r="Y1193" s="82"/>
      <c r="Z1193" s="84"/>
      <c r="AA1193" s="84"/>
      <c r="AB1193" s="84"/>
      <c r="AC1193" s="84"/>
      <c r="AD1193" s="84"/>
      <c r="AE1193" s="84"/>
      <c r="AF1193" s="84"/>
      <c r="AG1193" s="84"/>
      <c r="AH1193" s="31"/>
      <c r="AI1193" s="31"/>
      <c r="AJ1193" s="31"/>
      <c r="AK1193" s="31"/>
      <c r="AL1193" s="31"/>
      <c r="AM1193" s="84"/>
      <c r="AN1193" s="82"/>
      <c r="AO1193" s="71"/>
      <c r="AP1193" s="71"/>
      <c r="AQ1193" s="31"/>
      <c r="AR1193" s="31"/>
      <c r="AS1193" s="31"/>
      <c r="AT1193" s="31"/>
      <c r="AU1193" s="31"/>
      <c r="AV1193" s="31"/>
      <c r="AW1193" s="31"/>
      <c r="AX1193" s="31"/>
      <c r="AY1193" s="31"/>
      <c r="AZ1193" s="31"/>
      <c r="BA1193" s="33"/>
      <c r="BB1193" s="33"/>
      <c r="BC1193" s="31"/>
      <c r="BD1193" s="31"/>
      <c r="BE1193" s="31"/>
      <c r="BF1193" s="31"/>
      <c r="BG1193" s="31"/>
      <c r="BH1193" s="31"/>
      <c r="BI1193" s="31"/>
      <c r="BJ1193" s="31"/>
      <c r="BK1193" s="31"/>
      <c r="BL1193" s="31"/>
      <c r="BM1193" s="31"/>
      <c r="BN1193" s="31"/>
      <c r="BO1193" s="31"/>
      <c r="BP1193" s="31"/>
      <c r="BQ1193" s="31"/>
      <c r="BR1193" s="31"/>
      <c r="BS1193" s="31"/>
      <c r="BT1193" s="31"/>
    </row>
    <row r="1194">
      <c r="A1194" s="118"/>
      <c r="B1194" s="61"/>
      <c r="C1194" s="71"/>
      <c r="D1194" s="71"/>
      <c r="E1194" s="82"/>
      <c r="F1194" s="82"/>
      <c r="G1194" s="71"/>
      <c r="H1194" s="71"/>
      <c r="I1194" s="82"/>
      <c r="J1194" s="71"/>
      <c r="K1194" s="71"/>
      <c r="L1194" s="71"/>
      <c r="M1194" s="82"/>
      <c r="N1194" s="84"/>
      <c r="O1194" s="71"/>
      <c r="P1194" s="61"/>
      <c r="Q1194" s="61"/>
      <c r="R1194" s="61"/>
      <c r="S1194" s="61"/>
      <c r="T1194" s="119"/>
      <c r="U1194" s="61"/>
      <c r="V1194" s="84"/>
      <c r="W1194" s="84"/>
      <c r="X1194" s="84"/>
      <c r="Y1194" s="82"/>
      <c r="Z1194" s="84"/>
      <c r="AA1194" s="84"/>
      <c r="AB1194" s="84"/>
      <c r="AC1194" s="84"/>
      <c r="AD1194" s="84"/>
      <c r="AE1194" s="84"/>
      <c r="AF1194" s="84"/>
      <c r="AG1194" s="84"/>
      <c r="AH1194" s="31"/>
      <c r="AI1194" s="31"/>
      <c r="AJ1194" s="31"/>
      <c r="AK1194" s="31"/>
      <c r="AL1194" s="31"/>
      <c r="AM1194" s="84"/>
      <c r="AN1194" s="82"/>
      <c r="AO1194" s="71"/>
      <c r="AP1194" s="71"/>
      <c r="AQ1194" s="31"/>
      <c r="AR1194" s="31"/>
      <c r="AS1194" s="31"/>
      <c r="AT1194" s="31"/>
      <c r="AU1194" s="31"/>
      <c r="AV1194" s="31"/>
      <c r="AW1194" s="31"/>
      <c r="AX1194" s="31"/>
      <c r="AY1194" s="31"/>
      <c r="AZ1194" s="31"/>
      <c r="BA1194" s="33"/>
      <c r="BB1194" s="33"/>
      <c r="BC1194" s="31"/>
      <c r="BD1194" s="31"/>
      <c r="BE1194" s="31"/>
      <c r="BF1194" s="31"/>
      <c r="BG1194" s="31"/>
      <c r="BH1194" s="31"/>
      <c r="BI1194" s="31"/>
      <c r="BJ1194" s="31"/>
      <c r="BK1194" s="31"/>
      <c r="BL1194" s="31"/>
      <c r="BM1194" s="31"/>
      <c r="BN1194" s="31"/>
      <c r="BO1194" s="31"/>
      <c r="BP1194" s="31"/>
      <c r="BQ1194" s="31"/>
      <c r="BR1194" s="31"/>
      <c r="BS1194" s="31"/>
      <c r="BT1194" s="31"/>
    </row>
    <row r="1195">
      <c r="A1195" s="118"/>
      <c r="B1195" s="61"/>
      <c r="C1195" s="71"/>
      <c r="D1195" s="71"/>
      <c r="E1195" s="82"/>
      <c r="F1195" s="82"/>
      <c r="G1195" s="71"/>
      <c r="H1195" s="71"/>
      <c r="I1195" s="82"/>
      <c r="J1195" s="71"/>
      <c r="K1195" s="71"/>
      <c r="L1195" s="71"/>
      <c r="M1195" s="82"/>
      <c r="N1195" s="84"/>
      <c r="O1195" s="71"/>
      <c r="P1195" s="61"/>
      <c r="Q1195" s="61"/>
      <c r="R1195" s="61"/>
      <c r="S1195" s="61"/>
      <c r="T1195" s="119"/>
      <c r="U1195" s="61"/>
      <c r="V1195" s="84"/>
      <c r="W1195" s="84"/>
      <c r="X1195" s="84"/>
      <c r="Y1195" s="82"/>
      <c r="Z1195" s="84"/>
      <c r="AA1195" s="84"/>
      <c r="AB1195" s="84"/>
      <c r="AC1195" s="84"/>
      <c r="AD1195" s="84"/>
      <c r="AE1195" s="84"/>
      <c r="AF1195" s="84"/>
      <c r="AG1195" s="84"/>
      <c r="AH1195" s="31"/>
      <c r="AI1195" s="31"/>
      <c r="AJ1195" s="31"/>
      <c r="AK1195" s="31"/>
      <c r="AL1195" s="31"/>
      <c r="AM1195" s="84"/>
      <c r="AN1195" s="82"/>
      <c r="AO1195" s="71"/>
      <c r="AP1195" s="71"/>
      <c r="AQ1195" s="31"/>
      <c r="AR1195" s="31"/>
      <c r="AS1195" s="31"/>
      <c r="AT1195" s="31"/>
      <c r="AU1195" s="31"/>
      <c r="AV1195" s="31"/>
      <c r="AW1195" s="31"/>
      <c r="AX1195" s="31"/>
      <c r="AY1195" s="31"/>
      <c r="AZ1195" s="31"/>
      <c r="BA1195" s="33"/>
      <c r="BB1195" s="33"/>
      <c r="BC1195" s="31"/>
      <c r="BD1195" s="31"/>
      <c r="BE1195" s="31"/>
      <c r="BF1195" s="31"/>
      <c r="BG1195" s="31"/>
      <c r="BH1195" s="31"/>
      <c r="BI1195" s="31"/>
      <c r="BJ1195" s="31"/>
      <c r="BK1195" s="31"/>
      <c r="BL1195" s="31"/>
      <c r="BM1195" s="31"/>
      <c r="BN1195" s="31"/>
      <c r="BO1195" s="31"/>
      <c r="BP1195" s="31"/>
      <c r="BQ1195" s="31"/>
      <c r="BR1195" s="31"/>
      <c r="BS1195" s="31"/>
      <c r="BT1195" s="31"/>
    </row>
    <row r="1196">
      <c r="A1196" s="118"/>
      <c r="B1196" s="61"/>
      <c r="C1196" s="71"/>
      <c r="D1196" s="71"/>
      <c r="E1196" s="82"/>
      <c r="F1196" s="82"/>
      <c r="G1196" s="71"/>
      <c r="H1196" s="71"/>
      <c r="I1196" s="82"/>
      <c r="J1196" s="71"/>
      <c r="K1196" s="71"/>
      <c r="L1196" s="71"/>
      <c r="M1196" s="82"/>
      <c r="N1196" s="84"/>
      <c r="O1196" s="71"/>
      <c r="P1196" s="61"/>
      <c r="Q1196" s="61"/>
      <c r="R1196" s="61"/>
      <c r="S1196" s="61"/>
      <c r="T1196" s="119"/>
      <c r="U1196" s="61"/>
      <c r="V1196" s="84"/>
      <c r="W1196" s="84"/>
      <c r="X1196" s="84"/>
      <c r="Y1196" s="82"/>
      <c r="Z1196" s="84"/>
      <c r="AA1196" s="84"/>
      <c r="AB1196" s="84"/>
      <c r="AC1196" s="84"/>
      <c r="AD1196" s="84"/>
      <c r="AE1196" s="84"/>
      <c r="AF1196" s="84"/>
      <c r="AG1196" s="84"/>
      <c r="AH1196" s="31"/>
      <c r="AI1196" s="31"/>
      <c r="AJ1196" s="31"/>
      <c r="AK1196" s="31"/>
      <c r="AL1196" s="31"/>
      <c r="AM1196" s="84"/>
      <c r="AN1196" s="82"/>
      <c r="AO1196" s="71"/>
      <c r="AP1196" s="71"/>
      <c r="AQ1196" s="31"/>
      <c r="AR1196" s="31"/>
      <c r="AS1196" s="31"/>
      <c r="AT1196" s="31"/>
      <c r="AU1196" s="31"/>
      <c r="AV1196" s="31"/>
      <c r="AW1196" s="31"/>
      <c r="AX1196" s="31"/>
      <c r="AY1196" s="31"/>
      <c r="AZ1196" s="31"/>
      <c r="BA1196" s="33"/>
      <c r="BB1196" s="33"/>
      <c r="BC1196" s="31"/>
      <c r="BD1196" s="31"/>
      <c r="BE1196" s="31"/>
      <c r="BF1196" s="31"/>
      <c r="BG1196" s="31"/>
      <c r="BH1196" s="31"/>
      <c r="BI1196" s="31"/>
      <c r="BJ1196" s="31"/>
      <c r="BK1196" s="31"/>
      <c r="BL1196" s="31"/>
      <c r="BM1196" s="31"/>
      <c r="BN1196" s="31"/>
      <c r="BO1196" s="31"/>
      <c r="BP1196" s="31"/>
      <c r="BQ1196" s="31"/>
      <c r="BR1196" s="31"/>
      <c r="BS1196" s="31"/>
      <c r="BT1196" s="31"/>
    </row>
    <row r="1197">
      <c r="A1197" s="118"/>
      <c r="B1197" s="61"/>
      <c r="C1197" s="71"/>
      <c r="D1197" s="71"/>
      <c r="E1197" s="82"/>
      <c r="F1197" s="82"/>
      <c r="G1197" s="71"/>
      <c r="H1197" s="71"/>
      <c r="I1197" s="82"/>
      <c r="J1197" s="71"/>
      <c r="K1197" s="71"/>
      <c r="L1197" s="71"/>
      <c r="M1197" s="82"/>
      <c r="N1197" s="84"/>
      <c r="O1197" s="71"/>
      <c r="P1197" s="61"/>
      <c r="Q1197" s="61"/>
      <c r="R1197" s="61"/>
      <c r="S1197" s="61"/>
      <c r="T1197" s="119"/>
      <c r="U1197" s="61"/>
      <c r="V1197" s="84"/>
      <c r="W1197" s="84"/>
      <c r="X1197" s="84"/>
      <c r="Y1197" s="82"/>
      <c r="Z1197" s="84"/>
      <c r="AA1197" s="84"/>
      <c r="AB1197" s="84"/>
      <c r="AC1197" s="84"/>
      <c r="AD1197" s="84"/>
      <c r="AE1197" s="84"/>
      <c r="AF1197" s="84"/>
      <c r="AG1197" s="84"/>
      <c r="AH1197" s="31"/>
      <c r="AI1197" s="31"/>
      <c r="AJ1197" s="31"/>
      <c r="AK1197" s="31"/>
      <c r="AL1197" s="31"/>
      <c r="AM1197" s="84"/>
      <c r="AN1197" s="82"/>
      <c r="AO1197" s="71"/>
      <c r="AP1197" s="71"/>
      <c r="AQ1197" s="31"/>
      <c r="AR1197" s="31"/>
      <c r="AS1197" s="31"/>
      <c r="AT1197" s="31"/>
      <c r="AU1197" s="31"/>
      <c r="AV1197" s="31"/>
      <c r="AW1197" s="31"/>
      <c r="AX1197" s="31"/>
      <c r="AY1197" s="31"/>
      <c r="AZ1197" s="31"/>
      <c r="BA1197" s="33"/>
      <c r="BB1197" s="33"/>
      <c r="BC1197" s="31"/>
      <c r="BD1197" s="31"/>
      <c r="BE1197" s="31"/>
      <c r="BF1197" s="31"/>
      <c r="BG1197" s="31"/>
      <c r="BH1197" s="31"/>
      <c r="BI1197" s="31"/>
      <c r="BJ1197" s="31"/>
      <c r="BK1197" s="31"/>
      <c r="BL1197" s="31"/>
      <c r="BM1197" s="31"/>
      <c r="BN1197" s="31"/>
      <c r="BO1197" s="31"/>
      <c r="BP1197" s="31"/>
      <c r="BQ1197" s="31"/>
      <c r="BR1197" s="31"/>
      <c r="BS1197" s="31"/>
      <c r="BT1197" s="31"/>
    </row>
    <row r="1198">
      <c r="A1198" s="118"/>
      <c r="B1198" s="61"/>
      <c r="C1198" s="71"/>
      <c r="D1198" s="71"/>
      <c r="E1198" s="82"/>
      <c r="F1198" s="82"/>
      <c r="G1198" s="71"/>
      <c r="H1198" s="71"/>
      <c r="I1198" s="82"/>
      <c r="J1198" s="71"/>
      <c r="K1198" s="71"/>
      <c r="L1198" s="71"/>
      <c r="M1198" s="82"/>
      <c r="N1198" s="84"/>
      <c r="O1198" s="71"/>
      <c r="P1198" s="61"/>
      <c r="Q1198" s="61"/>
      <c r="R1198" s="61"/>
      <c r="S1198" s="61"/>
      <c r="T1198" s="119"/>
      <c r="U1198" s="61"/>
      <c r="V1198" s="84"/>
      <c r="W1198" s="84"/>
      <c r="X1198" s="84"/>
      <c r="Y1198" s="82"/>
      <c r="Z1198" s="84"/>
      <c r="AA1198" s="84"/>
      <c r="AB1198" s="84"/>
      <c r="AC1198" s="84"/>
      <c r="AD1198" s="84"/>
      <c r="AE1198" s="84"/>
      <c r="AF1198" s="84"/>
      <c r="AG1198" s="84"/>
      <c r="AH1198" s="31"/>
      <c r="AI1198" s="31"/>
      <c r="AJ1198" s="31"/>
      <c r="AK1198" s="31"/>
      <c r="AL1198" s="31"/>
      <c r="AM1198" s="84"/>
      <c r="AN1198" s="82"/>
      <c r="AO1198" s="71"/>
      <c r="AP1198" s="71"/>
      <c r="AQ1198" s="31"/>
      <c r="AR1198" s="31"/>
      <c r="AS1198" s="31"/>
      <c r="AT1198" s="31"/>
      <c r="AU1198" s="31"/>
      <c r="AV1198" s="31"/>
      <c r="AW1198" s="31"/>
      <c r="AX1198" s="31"/>
      <c r="AY1198" s="31"/>
      <c r="AZ1198" s="31"/>
      <c r="BA1198" s="33"/>
      <c r="BB1198" s="33"/>
      <c r="BC1198" s="31"/>
      <c r="BD1198" s="31"/>
      <c r="BE1198" s="31"/>
      <c r="BF1198" s="31"/>
      <c r="BG1198" s="31"/>
      <c r="BH1198" s="31"/>
      <c r="BI1198" s="31"/>
      <c r="BJ1198" s="31"/>
      <c r="BK1198" s="31"/>
      <c r="BL1198" s="31"/>
      <c r="BM1198" s="31"/>
      <c r="BN1198" s="31"/>
      <c r="BO1198" s="31"/>
      <c r="BP1198" s="31"/>
      <c r="BQ1198" s="31"/>
      <c r="BR1198" s="31"/>
      <c r="BS1198" s="31"/>
      <c r="BT1198" s="31"/>
    </row>
    <row r="1199">
      <c r="A1199" s="118"/>
      <c r="B1199" s="61"/>
      <c r="C1199" s="71"/>
      <c r="D1199" s="71"/>
      <c r="E1199" s="82"/>
      <c r="F1199" s="82"/>
      <c r="G1199" s="71"/>
      <c r="H1199" s="71"/>
      <c r="I1199" s="82"/>
      <c r="J1199" s="71"/>
      <c r="K1199" s="71"/>
      <c r="L1199" s="71"/>
      <c r="M1199" s="82"/>
      <c r="N1199" s="84"/>
      <c r="O1199" s="71"/>
      <c r="P1199" s="61"/>
      <c r="Q1199" s="61"/>
      <c r="R1199" s="61"/>
      <c r="S1199" s="61"/>
      <c r="T1199" s="119"/>
      <c r="U1199" s="61"/>
      <c r="V1199" s="84"/>
      <c r="W1199" s="84"/>
      <c r="X1199" s="84"/>
      <c r="Y1199" s="82"/>
      <c r="Z1199" s="84"/>
      <c r="AA1199" s="84"/>
      <c r="AB1199" s="84"/>
      <c r="AC1199" s="84"/>
      <c r="AD1199" s="84"/>
      <c r="AE1199" s="84"/>
      <c r="AF1199" s="84"/>
      <c r="AG1199" s="84"/>
      <c r="AH1199" s="31"/>
      <c r="AI1199" s="31"/>
      <c r="AJ1199" s="31"/>
      <c r="AK1199" s="31"/>
      <c r="AL1199" s="31"/>
      <c r="AM1199" s="84"/>
      <c r="AN1199" s="82"/>
      <c r="AO1199" s="71"/>
      <c r="AP1199" s="71"/>
      <c r="AQ1199" s="31"/>
      <c r="AR1199" s="31"/>
      <c r="AS1199" s="31"/>
      <c r="AT1199" s="31"/>
      <c r="AU1199" s="31"/>
      <c r="AV1199" s="31"/>
      <c r="AW1199" s="31"/>
      <c r="AX1199" s="31"/>
      <c r="AY1199" s="31"/>
      <c r="AZ1199" s="31"/>
      <c r="BA1199" s="33"/>
      <c r="BB1199" s="33"/>
      <c r="BC1199" s="31"/>
      <c r="BD1199" s="31"/>
      <c r="BE1199" s="31"/>
      <c r="BF1199" s="31"/>
      <c r="BG1199" s="31"/>
      <c r="BH1199" s="31"/>
      <c r="BI1199" s="31"/>
      <c r="BJ1199" s="31"/>
      <c r="BK1199" s="31"/>
      <c r="BL1199" s="31"/>
      <c r="BM1199" s="31"/>
      <c r="BN1199" s="31"/>
      <c r="BO1199" s="31"/>
      <c r="BP1199" s="31"/>
      <c r="BQ1199" s="31"/>
      <c r="BR1199" s="31"/>
      <c r="BS1199" s="31"/>
      <c r="BT1199" s="31"/>
    </row>
    <row r="1200">
      <c r="A1200" s="118"/>
      <c r="B1200" s="61"/>
      <c r="C1200" s="71"/>
      <c r="D1200" s="71"/>
      <c r="E1200" s="82"/>
      <c r="F1200" s="82"/>
      <c r="G1200" s="71"/>
      <c r="H1200" s="71"/>
      <c r="I1200" s="82"/>
      <c r="J1200" s="71"/>
      <c r="K1200" s="71"/>
      <c r="L1200" s="71"/>
      <c r="M1200" s="82"/>
      <c r="N1200" s="84"/>
      <c r="O1200" s="71"/>
      <c r="P1200" s="61"/>
      <c r="Q1200" s="61"/>
      <c r="R1200" s="61"/>
      <c r="S1200" s="61"/>
      <c r="T1200" s="119"/>
      <c r="U1200" s="61"/>
      <c r="V1200" s="84"/>
      <c r="W1200" s="84"/>
      <c r="X1200" s="84"/>
      <c r="Y1200" s="82"/>
      <c r="Z1200" s="84"/>
      <c r="AA1200" s="84"/>
      <c r="AB1200" s="84"/>
      <c r="AC1200" s="84"/>
      <c r="AD1200" s="84"/>
      <c r="AE1200" s="84"/>
      <c r="AF1200" s="84"/>
      <c r="AG1200" s="84"/>
      <c r="AH1200" s="31"/>
      <c r="AI1200" s="31"/>
      <c r="AJ1200" s="31"/>
      <c r="AK1200" s="31"/>
      <c r="AL1200" s="31"/>
      <c r="AM1200" s="84"/>
      <c r="AN1200" s="82"/>
      <c r="AO1200" s="71"/>
      <c r="AP1200" s="71"/>
      <c r="AQ1200" s="31"/>
      <c r="AR1200" s="31"/>
      <c r="AS1200" s="31"/>
      <c r="AT1200" s="31"/>
      <c r="AU1200" s="31"/>
      <c r="AV1200" s="31"/>
      <c r="AW1200" s="31"/>
      <c r="AX1200" s="31"/>
      <c r="AY1200" s="31"/>
      <c r="AZ1200" s="31"/>
      <c r="BA1200" s="33"/>
      <c r="BB1200" s="33"/>
      <c r="BC1200" s="31"/>
      <c r="BD1200" s="31"/>
      <c r="BE1200" s="31"/>
      <c r="BF1200" s="31"/>
      <c r="BG1200" s="31"/>
      <c r="BH1200" s="31"/>
      <c r="BI1200" s="31"/>
      <c r="BJ1200" s="31"/>
      <c r="BK1200" s="31"/>
      <c r="BL1200" s="31"/>
      <c r="BM1200" s="31"/>
      <c r="BN1200" s="31"/>
      <c r="BO1200" s="31"/>
      <c r="BP1200" s="31"/>
      <c r="BQ1200" s="31"/>
      <c r="BR1200" s="31"/>
      <c r="BS1200" s="31"/>
      <c r="BT1200" s="31"/>
    </row>
    <row r="1201">
      <c r="A1201" s="118"/>
      <c r="B1201" s="61"/>
      <c r="C1201" s="71"/>
      <c r="D1201" s="71"/>
      <c r="E1201" s="82"/>
      <c r="F1201" s="82"/>
      <c r="G1201" s="71"/>
      <c r="H1201" s="71"/>
      <c r="I1201" s="82"/>
      <c r="J1201" s="71"/>
      <c r="K1201" s="71"/>
      <c r="L1201" s="71"/>
      <c r="M1201" s="82"/>
      <c r="N1201" s="84"/>
      <c r="O1201" s="71"/>
      <c r="P1201" s="61"/>
      <c r="Q1201" s="61"/>
      <c r="R1201" s="61"/>
      <c r="S1201" s="61"/>
      <c r="T1201" s="119"/>
      <c r="U1201" s="61"/>
      <c r="V1201" s="84"/>
      <c r="W1201" s="84"/>
      <c r="X1201" s="84"/>
      <c r="Y1201" s="82"/>
      <c r="Z1201" s="84"/>
      <c r="AA1201" s="84"/>
      <c r="AB1201" s="84"/>
      <c r="AC1201" s="84"/>
      <c r="AD1201" s="84"/>
      <c r="AE1201" s="84"/>
      <c r="AF1201" s="84"/>
      <c r="AG1201" s="84"/>
      <c r="AH1201" s="31"/>
      <c r="AI1201" s="31"/>
      <c r="AJ1201" s="31"/>
      <c r="AK1201" s="31"/>
      <c r="AL1201" s="31"/>
      <c r="AM1201" s="84"/>
      <c r="AN1201" s="82"/>
      <c r="AO1201" s="71"/>
      <c r="AP1201" s="71"/>
      <c r="AQ1201" s="31"/>
      <c r="AR1201" s="31"/>
      <c r="AS1201" s="31"/>
      <c r="AT1201" s="31"/>
      <c r="AU1201" s="31"/>
      <c r="AV1201" s="31"/>
      <c r="AW1201" s="31"/>
      <c r="AX1201" s="31"/>
      <c r="AY1201" s="31"/>
      <c r="AZ1201" s="31"/>
      <c r="BA1201" s="33"/>
      <c r="BB1201" s="33"/>
      <c r="BC1201" s="31"/>
      <c r="BD1201" s="31"/>
      <c r="BE1201" s="31"/>
      <c r="BF1201" s="31"/>
      <c r="BG1201" s="31"/>
      <c r="BH1201" s="31"/>
      <c r="BI1201" s="31"/>
      <c r="BJ1201" s="31"/>
      <c r="BK1201" s="31"/>
      <c r="BL1201" s="31"/>
      <c r="BM1201" s="31"/>
      <c r="BN1201" s="31"/>
      <c r="BO1201" s="31"/>
      <c r="BP1201" s="31"/>
      <c r="BQ1201" s="31"/>
      <c r="BR1201" s="31"/>
      <c r="BS1201" s="31"/>
      <c r="BT1201" s="31"/>
    </row>
    <row r="1202">
      <c r="A1202" s="118"/>
      <c r="B1202" s="61"/>
      <c r="C1202" s="71"/>
      <c r="D1202" s="71"/>
      <c r="E1202" s="82"/>
      <c r="F1202" s="82"/>
      <c r="G1202" s="71"/>
      <c r="H1202" s="71"/>
      <c r="I1202" s="82"/>
      <c r="J1202" s="71"/>
      <c r="K1202" s="71"/>
      <c r="L1202" s="71"/>
      <c r="M1202" s="82"/>
      <c r="N1202" s="84"/>
      <c r="O1202" s="71"/>
      <c r="P1202" s="61"/>
      <c r="Q1202" s="61"/>
      <c r="R1202" s="61"/>
      <c r="S1202" s="61"/>
      <c r="T1202" s="119"/>
      <c r="U1202" s="61"/>
      <c r="V1202" s="84"/>
      <c r="W1202" s="84"/>
      <c r="X1202" s="84"/>
      <c r="Y1202" s="82"/>
      <c r="Z1202" s="84"/>
      <c r="AA1202" s="84"/>
      <c r="AB1202" s="84"/>
      <c r="AC1202" s="84"/>
      <c r="AD1202" s="84"/>
      <c r="AE1202" s="84"/>
      <c r="AF1202" s="84"/>
      <c r="AG1202" s="84"/>
      <c r="AH1202" s="31"/>
      <c r="AI1202" s="31"/>
      <c r="AJ1202" s="31"/>
      <c r="AK1202" s="31"/>
      <c r="AL1202" s="31"/>
      <c r="AM1202" s="84"/>
      <c r="AN1202" s="82"/>
      <c r="AO1202" s="71"/>
      <c r="AP1202" s="71"/>
      <c r="AQ1202" s="31"/>
      <c r="AR1202" s="31"/>
      <c r="AS1202" s="31"/>
      <c r="AT1202" s="31"/>
      <c r="AU1202" s="31"/>
      <c r="AV1202" s="31"/>
      <c r="AW1202" s="31"/>
      <c r="AX1202" s="31"/>
      <c r="AY1202" s="31"/>
      <c r="AZ1202" s="31"/>
      <c r="BA1202" s="33"/>
      <c r="BB1202" s="33"/>
      <c r="BC1202" s="31"/>
      <c r="BD1202" s="31"/>
      <c r="BE1202" s="31"/>
      <c r="BF1202" s="31"/>
      <c r="BG1202" s="31"/>
      <c r="BH1202" s="31"/>
      <c r="BI1202" s="31"/>
      <c r="BJ1202" s="31"/>
      <c r="BK1202" s="31"/>
      <c r="BL1202" s="31"/>
      <c r="BM1202" s="31"/>
      <c r="BN1202" s="31"/>
      <c r="BO1202" s="31"/>
      <c r="BP1202" s="31"/>
      <c r="BQ1202" s="31"/>
      <c r="BR1202" s="31"/>
      <c r="BS1202" s="31"/>
      <c r="BT1202" s="31"/>
    </row>
    <row r="1203">
      <c r="A1203" s="118"/>
      <c r="B1203" s="61"/>
      <c r="C1203" s="71"/>
      <c r="D1203" s="71"/>
      <c r="E1203" s="82"/>
      <c r="F1203" s="82"/>
      <c r="G1203" s="71"/>
      <c r="H1203" s="71"/>
      <c r="I1203" s="82"/>
      <c r="J1203" s="71"/>
      <c r="K1203" s="71"/>
      <c r="L1203" s="71"/>
      <c r="M1203" s="82"/>
      <c r="N1203" s="84"/>
      <c r="O1203" s="71"/>
      <c r="P1203" s="61"/>
      <c r="Q1203" s="61"/>
      <c r="R1203" s="61"/>
      <c r="S1203" s="61"/>
      <c r="T1203" s="119"/>
      <c r="U1203" s="61"/>
      <c r="V1203" s="84"/>
      <c r="W1203" s="84"/>
      <c r="X1203" s="84"/>
      <c r="Y1203" s="82"/>
      <c r="Z1203" s="84"/>
      <c r="AA1203" s="84"/>
      <c r="AB1203" s="84"/>
      <c r="AC1203" s="84"/>
      <c r="AD1203" s="84"/>
      <c r="AE1203" s="84"/>
      <c r="AF1203" s="84"/>
      <c r="AG1203" s="84"/>
      <c r="AH1203" s="31"/>
      <c r="AI1203" s="31"/>
      <c r="AJ1203" s="31"/>
      <c r="AK1203" s="31"/>
      <c r="AL1203" s="31"/>
      <c r="AM1203" s="84"/>
      <c r="AN1203" s="82"/>
      <c r="AO1203" s="71"/>
      <c r="AP1203" s="71"/>
      <c r="AQ1203" s="31"/>
      <c r="AR1203" s="31"/>
      <c r="AS1203" s="31"/>
      <c r="AT1203" s="31"/>
      <c r="AU1203" s="31"/>
      <c r="AV1203" s="31"/>
      <c r="AW1203" s="31"/>
      <c r="AX1203" s="31"/>
      <c r="AY1203" s="31"/>
      <c r="AZ1203" s="31"/>
      <c r="BA1203" s="33"/>
      <c r="BB1203" s="33"/>
      <c r="BC1203" s="31"/>
      <c r="BD1203" s="31"/>
      <c r="BE1203" s="31"/>
      <c r="BF1203" s="31"/>
      <c r="BG1203" s="31"/>
      <c r="BH1203" s="31"/>
      <c r="BI1203" s="31"/>
      <c r="BJ1203" s="31"/>
      <c r="BK1203" s="31"/>
      <c r="BL1203" s="31"/>
      <c r="BM1203" s="31"/>
      <c r="BN1203" s="31"/>
      <c r="BO1203" s="31"/>
      <c r="BP1203" s="31"/>
      <c r="BQ1203" s="31"/>
      <c r="BR1203" s="31"/>
      <c r="BS1203" s="31"/>
      <c r="BT1203" s="31"/>
    </row>
    <row r="1204">
      <c r="A1204" s="118"/>
      <c r="B1204" s="61"/>
      <c r="C1204" s="71"/>
      <c r="D1204" s="71"/>
      <c r="E1204" s="82"/>
      <c r="F1204" s="82"/>
      <c r="G1204" s="71"/>
      <c r="H1204" s="71"/>
      <c r="I1204" s="82"/>
      <c r="J1204" s="71"/>
      <c r="K1204" s="71"/>
      <c r="L1204" s="71"/>
      <c r="M1204" s="82"/>
      <c r="N1204" s="84"/>
      <c r="O1204" s="71"/>
      <c r="P1204" s="61"/>
      <c r="Q1204" s="61"/>
      <c r="R1204" s="61"/>
      <c r="S1204" s="61"/>
      <c r="T1204" s="119"/>
      <c r="U1204" s="61"/>
      <c r="V1204" s="84"/>
      <c r="W1204" s="84"/>
      <c r="X1204" s="84"/>
      <c r="Y1204" s="82"/>
      <c r="Z1204" s="84"/>
      <c r="AA1204" s="84"/>
      <c r="AB1204" s="84"/>
      <c r="AC1204" s="84"/>
      <c r="AD1204" s="84"/>
      <c r="AE1204" s="84"/>
      <c r="AF1204" s="84"/>
      <c r="AG1204" s="84"/>
      <c r="AH1204" s="31"/>
      <c r="AI1204" s="31"/>
      <c r="AJ1204" s="31"/>
      <c r="AK1204" s="31"/>
      <c r="AL1204" s="31"/>
      <c r="AM1204" s="84"/>
      <c r="AN1204" s="82"/>
      <c r="AO1204" s="71"/>
      <c r="AP1204" s="71"/>
      <c r="AQ1204" s="31"/>
      <c r="AR1204" s="31"/>
      <c r="AS1204" s="31"/>
      <c r="AT1204" s="31"/>
      <c r="AU1204" s="31"/>
      <c r="AV1204" s="31"/>
      <c r="AW1204" s="31"/>
      <c r="AX1204" s="31"/>
      <c r="AY1204" s="31"/>
      <c r="AZ1204" s="31"/>
      <c r="BA1204" s="33"/>
      <c r="BB1204" s="33"/>
      <c r="BC1204" s="31"/>
      <c r="BD1204" s="31"/>
      <c r="BE1204" s="31"/>
      <c r="BF1204" s="31"/>
      <c r="BG1204" s="31"/>
      <c r="BH1204" s="31"/>
      <c r="BI1204" s="31"/>
      <c r="BJ1204" s="31"/>
      <c r="BK1204" s="31"/>
      <c r="BL1204" s="31"/>
      <c r="BM1204" s="31"/>
      <c r="BN1204" s="31"/>
      <c r="BO1204" s="31"/>
      <c r="BP1204" s="31"/>
      <c r="BQ1204" s="31"/>
      <c r="BR1204" s="31"/>
      <c r="BS1204" s="31"/>
      <c r="BT1204" s="31"/>
    </row>
    <row r="1205">
      <c r="A1205" s="118"/>
      <c r="B1205" s="61"/>
      <c r="C1205" s="71"/>
      <c r="D1205" s="71"/>
      <c r="E1205" s="82"/>
      <c r="F1205" s="82"/>
      <c r="G1205" s="71"/>
      <c r="H1205" s="71"/>
      <c r="I1205" s="82"/>
      <c r="J1205" s="71"/>
      <c r="K1205" s="71"/>
      <c r="L1205" s="71"/>
      <c r="M1205" s="82"/>
      <c r="N1205" s="84"/>
      <c r="O1205" s="71"/>
      <c r="P1205" s="61"/>
      <c r="Q1205" s="61"/>
      <c r="R1205" s="61"/>
      <c r="S1205" s="61"/>
      <c r="T1205" s="119"/>
      <c r="U1205" s="61"/>
      <c r="V1205" s="84"/>
      <c r="W1205" s="84"/>
      <c r="X1205" s="84"/>
      <c r="Y1205" s="82"/>
      <c r="Z1205" s="84"/>
      <c r="AA1205" s="84"/>
      <c r="AB1205" s="84"/>
      <c r="AC1205" s="84"/>
      <c r="AD1205" s="84"/>
      <c r="AE1205" s="84"/>
      <c r="AF1205" s="84"/>
      <c r="AG1205" s="84"/>
      <c r="AH1205" s="31"/>
      <c r="AI1205" s="31"/>
      <c r="AJ1205" s="31"/>
      <c r="AK1205" s="31"/>
      <c r="AL1205" s="31"/>
      <c r="AM1205" s="84"/>
      <c r="AN1205" s="82"/>
      <c r="AO1205" s="71"/>
      <c r="AP1205" s="71"/>
      <c r="AQ1205" s="31"/>
      <c r="AR1205" s="31"/>
      <c r="AS1205" s="31"/>
      <c r="AT1205" s="31"/>
      <c r="AU1205" s="31"/>
      <c r="AV1205" s="31"/>
      <c r="AW1205" s="31"/>
      <c r="AX1205" s="31"/>
      <c r="AY1205" s="31"/>
      <c r="AZ1205" s="31"/>
      <c r="BA1205" s="33"/>
      <c r="BB1205" s="33"/>
      <c r="BC1205" s="31"/>
      <c r="BD1205" s="31"/>
      <c r="BE1205" s="31"/>
      <c r="BF1205" s="31"/>
      <c r="BG1205" s="31"/>
      <c r="BH1205" s="31"/>
      <c r="BI1205" s="31"/>
      <c r="BJ1205" s="31"/>
      <c r="BK1205" s="31"/>
      <c r="BL1205" s="31"/>
      <c r="BM1205" s="31"/>
      <c r="BN1205" s="31"/>
      <c r="BO1205" s="31"/>
      <c r="BP1205" s="31"/>
      <c r="BQ1205" s="31"/>
      <c r="BR1205" s="31"/>
      <c r="BS1205" s="31"/>
      <c r="BT1205" s="31"/>
    </row>
    <row r="1206">
      <c r="A1206" s="118"/>
      <c r="B1206" s="61"/>
      <c r="C1206" s="71"/>
      <c r="D1206" s="71"/>
      <c r="E1206" s="82"/>
      <c r="F1206" s="82"/>
      <c r="G1206" s="71"/>
      <c r="H1206" s="71"/>
      <c r="I1206" s="82"/>
      <c r="J1206" s="71"/>
      <c r="K1206" s="71"/>
      <c r="L1206" s="71"/>
      <c r="M1206" s="82"/>
      <c r="N1206" s="84"/>
      <c r="O1206" s="71"/>
      <c r="P1206" s="61"/>
      <c r="Q1206" s="61"/>
      <c r="R1206" s="61"/>
      <c r="S1206" s="61"/>
      <c r="T1206" s="119"/>
      <c r="U1206" s="61"/>
      <c r="V1206" s="84"/>
      <c r="W1206" s="84"/>
      <c r="X1206" s="84"/>
      <c r="Y1206" s="82"/>
      <c r="Z1206" s="84"/>
      <c r="AA1206" s="84"/>
      <c r="AB1206" s="84"/>
      <c r="AC1206" s="84"/>
      <c r="AD1206" s="84"/>
      <c r="AE1206" s="84"/>
      <c r="AF1206" s="84"/>
      <c r="AG1206" s="84"/>
      <c r="AH1206" s="31"/>
      <c r="AI1206" s="31"/>
      <c r="AJ1206" s="31"/>
      <c r="AK1206" s="31"/>
      <c r="AL1206" s="31"/>
      <c r="AM1206" s="84"/>
      <c r="AN1206" s="82"/>
      <c r="AO1206" s="71"/>
      <c r="AP1206" s="71"/>
      <c r="AQ1206" s="31"/>
      <c r="AR1206" s="31"/>
      <c r="AS1206" s="31"/>
      <c r="AT1206" s="31"/>
      <c r="AU1206" s="31"/>
      <c r="AV1206" s="31"/>
      <c r="AW1206" s="31"/>
      <c r="AX1206" s="31"/>
      <c r="AY1206" s="31"/>
      <c r="AZ1206" s="31"/>
      <c r="BA1206" s="33"/>
      <c r="BB1206" s="33"/>
      <c r="BC1206" s="31"/>
      <c r="BD1206" s="31"/>
      <c r="BE1206" s="31"/>
      <c r="BF1206" s="31"/>
      <c r="BG1206" s="31"/>
      <c r="BH1206" s="31"/>
      <c r="BI1206" s="31"/>
      <c r="BJ1206" s="31"/>
      <c r="BK1206" s="31"/>
      <c r="BL1206" s="31"/>
      <c r="BM1206" s="31"/>
      <c r="BN1206" s="31"/>
      <c r="BO1206" s="31"/>
      <c r="BP1206" s="31"/>
      <c r="BQ1206" s="31"/>
      <c r="BR1206" s="31"/>
      <c r="BS1206" s="31"/>
      <c r="BT1206" s="31"/>
    </row>
    <row r="1207">
      <c r="A1207" s="118"/>
      <c r="B1207" s="61"/>
      <c r="C1207" s="71"/>
      <c r="D1207" s="71"/>
      <c r="E1207" s="82"/>
      <c r="F1207" s="82"/>
      <c r="G1207" s="71"/>
      <c r="H1207" s="71"/>
      <c r="I1207" s="82"/>
      <c r="J1207" s="71"/>
      <c r="K1207" s="71"/>
      <c r="L1207" s="71"/>
      <c r="M1207" s="82"/>
      <c r="N1207" s="84"/>
      <c r="O1207" s="71"/>
      <c r="P1207" s="61"/>
      <c r="Q1207" s="61"/>
      <c r="R1207" s="61"/>
      <c r="S1207" s="61"/>
      <c r="T1207" s="119"/>
      <c r="U1207" s="61"/>
      <c r="V1207" s="84"/>
      <c r="W1207" s="84"/>
      <c r="X1207" s="84"/>
      <c r="Y1207" s="82"/>
      <c r="Z1207" s="84"/>
      <c r="AA1207" s="84"/>
      <c r="AB1207" s="84"/>
      <c r="AC1207" s="84"/>
      <c r="AD1207" s="84"/>
      <c r="AE1207" s="84"/>
      <c r="AF1207" s="84"/>
      <c r="AG1207" s="84"/>
      <c r="AH1207" s="31"/>
      <c r="AI1207" s="31"/>
      <c r="AJ1207" s="31"/>
      <c r="AK1207" s="31"/>
      <c r="AL1207" s="31"/>
      <c r="AM1207" s="84"/>
      <c r="AN1207" s="82"/>
      <c r="AO1207" s="71"/>
      <c r="AP1207" s="71"/>
      <c r="AQ1207" s="31"/>
      <c r="AR1207" s="31"/>
      <c r="AS1207" s="31"/>
      <c r="AT1207" s="31"/>
      <c r="AU1207" s="31"/>
      <c r="AV1207" s="31"/>
      <c r="AW1207" s="31"/>
      <c r="AX1207" s="31"/>
      <c r="AY1207" s="31"/>
      <c r="AZ1207" s="31"/>
      <c r="BA1207" s="33"/>
      <c r="BB1207" s="33"/>
      <c r="BC1207" s="31"/>
      <c r="BD1207" s="31"/>
      <c r="BE1207" s="31"/>
      <c r="BF1207" s="31"/>
      <c r="BG1207" s="31"/>
      <c r="BH1207" s="31"/>
      <c r="BI1207" s="31"/>
      <c r="BJ1207" s="31"/>
      <c r="BK1207" s="31"/>
      <c r="BL1207" s="31"/>
      <c r="BM1207" s="31"/>
      <c r="BN1207" s="31"/>
      <c r="BO1207" s="31"/>
      <c r="BP1207" s="31"/>
      <c r="BQ1207" s="31"/>
      <c r="BR1207" s="31"/>
      <c r="BS1207" s="31"/>
      <c r="BT1207" s="31"/>
    </row>
    <row r="1208">
      <c r="A1208" s="118"/>
      <c r="B1208" s="61"/>
      <c r="C1208" s="71"/>
      <c r="D1208" s="71"/>
      <c r="E1208" s="82"/>
      <c r="F1208" s="82"/>
      <c r="G1208" s="71"/>
      <c r="H1208" s="71"/>
      <c r="I1208" s="82"/>
      <c r="J1208" s="71"/>
      <c r="K1208" s="71"/>
      <c r="L1208" s="71"/>
      <c r="M1208" s="82"/>
      <c r="N1208" s="84"/>
      <c r="O1208" s="71"/>
      <c r="P1208" s="61"/>
      <c r="Q1208" s="61"/>
      <c r="R1208" s="61"/>
      <c r="S1208" s="61"/>
      <c r="T1208" s="119"/>
      <c r="U1208" s="61"/>
      <c r="V1208" s="84"/>
      <c r="W1208" s="84"/>
      <c r="X1208" s="84"/>
      <c r="Y1208" s="82"/>
      <c r="Z1208" s="84"/>
      <c r="AA1208" s="84"/>
      <c r="AB1208" s="84"/>
      <c r="AC1208" s="84"/>
      <c r="AD1208" s="84"/>
      <c r="AE1208" s="84"/>
      <c r="AF1208" s="84"/>
      <c r="AG1208" s="84"/>
      <c r="AH1208" s="31"/>
      <c r="AI1208" s="31"/>
      <c r="AJ1208" s="31"/>
      <c r="AK1208" s="31"/>
      <c r="AL1208" s="31"/>
      <c r="AM1208" s="84"/>
      <c r="AN1208" s="82"/>
      <c r="AO1208" s="71"/>
      <c r="AP1208" s="71"/>
      <c r="AQ1208" s="31"/>
      <c r="AR1208" s="31"/>
      <c r="AS1208" s="31"/>
      <c r="AT1208" s="31"/>
      <c r="AU1208" s="31"/>
      <c r="AV1208" s="31"/>
      <c r="AW1208" s="31"/>
      <c r="AX1208" s="31"/>
      <c r="AY1208" s="31"/>
      <c r="AZ1208" s="31"/>
      <c r="BA1208" s="33"/>
      <c r="BB1208" s="33"/>
      <c r="BC1208" s="31"/>
      <c r="BD1208" s="31"/>
      <c r="BE1208" s="31"/>
      <c r="BF1208" s="31"/>
      <c r="BG1208" s="31"/>
      <c r="BH1208" s="31"/>
      <c r="BI1208" s="31"/>
      <c r="BJ1208" s="31"/>
      <c r="BK1208" s="31"/>
      <c r="BL1208" s="31"/>
      <c r="BM1208" s="31"/>
      <c r="BN1208" s="31"/>
      <c r="BO1208" s="31"/>
      <c r="BP1208" s="31"/>
      <c r="BQ1208" s="31"/>
      <c r="BR1208" s="31"/>
      <c r="BS1208" s="31"/>
      <c r="BT1208" s="31"/>
    </row>
    <row r="1209">
      <c r="A1209" s="118"/>
      <c r="B1209" s="61"/>
      <c r="C1209" s="71"/>
      <c r="D1209" s="71"/>
      <c r="E1209" s="82"/>
      <c r="F1209" s="82"/>
      <c r="G1209" s="71"/>
      <c r="H1209" s="71"/>
      <c r="I1209" s="82"/>
      <c r="J1209" s="71"/>
      <c r="K1209" s="71"/>
      <c r="L1209" s="71"/>
      <c r="M1209" s="82"/>
      <c r="N1209" s="84"/>
      <c r="O1209" s="71"/>
      <c r="P1209" s="61"/>
      <c r="Q1209" s="61"/>
      <c r="R1209" s="61"/>
      <c r="S1209" s="61"/>
      <c r="T1209" s="119"/>
      <c r="U1209" s="61"/>
      <c r="V1209" s="84"/>
      <c r="W1209" s="84"/>
      <c r="X1209" s="84"/>
      <c r="Y1209" s="82"/>
      <c r="Z1209" s="84"/>
      <c r="AA1209" s="84"/>
      <c r="AB1209" s="84"/>
      <c r="AC1209" s="84"/>
      <c r="AD1209" s="84"/>
      <c r="AE1209" s="84"/>
      <c r="AF1209" s="84"/>
      <c r="AG1209" s="84"/>
      <c r="AH1209" s="31"/>
      <c r="AI1209" s="31"/>
      <c r="AJ1209" s="31"/>
      <c r="AK1209" s="31"/>
      <c r="AL1209" s="31"/>
      <c r="AM1209" s="84"/>
      <c r="AN1209" s="82"/>
      <c r="AO1209" s="71"/>
      <c r="AP1209" s="71"/>
      <c r="AQ1209" s="31"/>
      <c r="AR1209" s="31"/>
      <c r="AS1209" s="31"/>
      <c r="AT1209" s="31"/>
      <c r="AU1209" s="31"/>
      <c r="AV1209" s="31"/>
      <c r="AW1209" s="31"/>
      <c r="AX1209" s="31"/>
      <c r="AY1209" s="31"/>
      <c r="AZ1209" s="31"/>
      <c r="BA1209" s="33"/>
      <c r="BB1209" s="33"/>
      <c r="BC1209" s="31"/>
      <c r="BD1209" s="31"/>
      <c r="BE1209" s="31"/>
      <c r="BF1209" s="31"/>
      <c r="BG1209" s="31"/>
      <c r="BH1209" s="31"/>
      <c r="BI1209" s="31"/>
      <c r="BJ1209" s="31"/>
      <c r="BK1209" s="31"/>
      <c r="BL1209" s="31"/>
      <c r="BM1209" s="31"/>
      <c r="BN1209" s="31"/>
      <c r="BO1209" s="31"/>
      <c r="BP1209" s="31"/>
      <c r="BQ1209" s="31"/>
      <c r="BR1209" s="31"/>
      <c r="BS1209" s="31"/>
      <c r="BT1209" s="31"/>
    </row>
    <row r="1210">
      <c r="A1210" s="118"/>
      <c r="B1210" s="61"/>
      <c r="C1210" s="71"/>
      <c r="D1210" s="71"/>
      <c r="E1210" s="82"/>
      <c r="F1210" s="82"/>
      <c r="G1210" s="71"/>
      <c r="H1210" s="71"/>
      <c r="I1210" s="82"/>
      <c r="J1210" s="71"/>
      <c r="K1210" s="71"/>
      <c r="L1210" s="71"/>
      <c r="M1210" s="82"/>
      <c r="N1210" s="84"/>
      <c r="O1210" s="71"/>
      <c r="P1210" s="61"/>
      <c r="Q1210" s="61"/>
      <c r="R1210" s="61"/>
      <c r="S1210" s="61"/>
      <c r="T1210" s="119"/>
      <c r="U1210" s="61"/>
      <c r="V1210" s="84"/>
      <c r="W1210" s="84"/>
      <c r="X1210" s="84"/>
      <c r="Y1210" s="82"/>
      <c r="Z1210" s="84"/>
      <c r="AA1210" s="84"/>
      <c r="AB1210" s="84"/>
      <c r="AC1210" s="84"/>
      <c r="AD1210" s="84"/>
      <c r="AE1210" s="84"/>
      <c r="AF1210" s="84"/>
      <c r="AG1210" s="84"/>
      <c r="AH1210" s="31"/>
      <c r="AI1210" s="31"/>
      <c r="AJ1210" s="31"/>
      <c r="AK1210" s="31"/>
      <c r="AL1210" s="31"/>
      <c r="AM1210" s="84"/>
      <c r="AN1210" s="82"/>
      <c r="AO1210" s="71"/>
      <c r="AP1210" s="71"/>
      <c r="AQ1210" s="31"/>
      <c r="AR1210" s="31"/>
      <c r="AS1210" s="31"/>
      <c r="AT1210" s="31"/>
      <c r="AU1210" s="31"/>
      <c r="AV1210" s="31"/>
      <c r="AW1210" s="31"/>
      <c r="AX1210" s="31"/>
      <c r="AY1210" s="31"/>
      <c r="AZ1210" s="31"/>
      <c r="BA1210" s="33"/>
      <c r="BB1210" s="33"/>
      <c r="BC1210" s="31"/>
      <c r="BD1210" s="31"/>
      <c r="BE1210" s="31"/>
      <c r="BF1210" s="31"/>
      <c r="BG1210" s="31"/>
      <c r="BH1210" s="31"/>
      <c r="BI1210" s="31"/>
      <c r="BJ1210" s="31"/>
      <c r="BK1210" s="31"/>
      <c r="BL1210" s="31"/>
      <c r="BM1210" s="31"/>
      <c r="BN1210" s="31"/>
      <c r="BO1210" s="31"/>
      <c r="BP1210" s="31"/>
      <c r="BQ1210" s="31"/>
      <c r="BR1210" s="31"/>
      <c r="BS1210" s="31"/>
      <c r="BT1210" s="31"/>
    </row>
    <row r="1211">
      <c r="A1211" s="118"/>
      <c r="B1211" s="61"/>
      <c r="C1211" s="71"/>
      <c r="D1211" s="71"/>
      <c r="E1211" s="82"/>
      <c r="F1211" s="82"/>
      <c r="G1211" s="71"/>
      <c r="H1211" s="71"/>
      <c r="I1211" s="82"/>
      <c r="J1211" s="71"/>
      <c r="K1211" s="71"/>
      <c r="L1211" s="71"/>
      <c r="M1211" s="82"/>
      <c r="N1211" s="84"/>
      <c r="O1211" s="71"/>
      <c r="P1211" s="61"/>
      <c r="Q1211" s="61"/>
      <c r="R1211" s="61"/>
      <c r="S1211" s="61"/>
      <c r="T1211" s="119"/>
      <c r="U1211" s="61"/>
      <c r="V1211" s="84"/>
      <c r="W1211" s="84"/>
      <c r="X1211" s="84"/>
      <c r="Y1211" s="82"/>
      <c r="Z1211" s="84"/>
      <c r="AA1211" s="84"/>
      <c r="AB1211" s="84"/>
      <c r="AC1211" s="84"/>
      <c r="AD1211" s="84"/>
      <c r="AE1211" s="84"/>
      <c r="AF1211" s="84"/>
      <c r="AG1211" s="84"/>
      <c r="AH1211" s="31"/>
      <c r="AI1211" s="31"/>
      <c r="AJ1211" s="31"/>
      <c r="AK1211" s="31"/>
      <c r="AL1211" s="31"/>
      <c r="AM1211" s="84"/>
      <c r="AN1211" s="82"/>
      <c r="AO1211" s="71"/>
      <c r="AP1211" s="71"/>
      <c r="AQ1211" s="31"/>
      <c r="AR1211" s="31"/>
      <c r="AS1211" s="31"/>
      <c r="AT1211" s="31"/>
      <c r="AU1211" s="31"/>
      <c r="AV1211" s="31"/>
      <c r="AW1211" s="31"/>
      <c r="AX1211" s="31"/>
      <c r="AY1211" s="31"/>
      <c r="AZ1211" s="31"/>
      <c r="BA1211" s="33"/>
      <c r="BB1211" s="33"/>
      <c r="BC1211" s="31"/>
      <c r="BD1211" s="31"/>
      <c r="BE1211" s="31"/>
      <c r="BF1211" s="31"/>
      <c r="BG1211" s="31"/>
      <c r="BH1211" s="31"/>
      <c r="BI1211" s="31"/>
      <c r="BJ1211" s="31"/>
      <c r="BK1211" s="31"/>
      <c r="BL1211" s="31"/>
      <c r="BM1211" s="31"/>
      <c r="BN1211" s="31"/>
      <c r="BO1211" s="31"/>
      <c r="BP1211" s="31"/>
      <c r="BQ1211" s="31"/>
      <c r="BR1211" s="31"/>
      <c r="BS1211" s="31"/>
      <c r="BT1211" s="31"/>
    </row>
    <row r="1212">
      <c r="A1212" s="118"/>
      <c r="B1212" s="61"/>
      <c r="C1212" s="71"/>
      <c r="D1212" s="71"/>
      <c r="E1212" s="82"/>
      <c r="F1212" s="82"/>
      <c r="G1212" s="71"/>
      <c r="H1212" s="71"/>
      <c r="I1212" s="82"/>
      <c r="J1212" s="71"/>
      <c r="K1212" s="71"/>
      <c r="L1212" s="71"/>
      <c r="M1212" s="82"/>
      <c r="N1212" s="84"/>
      <c r="O1212" s="71"/>
      <c r="P1212" s="61"/>
      <c r="Q1212" s="61"/>
      <c r="R1212" s="61"/>
      <c r="S1212" s="61"/>
      <c r="T1212" s="119"/>
      <c r="U1212" s="61"/>
      <c r="V1212" s="84"/>
      <c r="W1212" s="84"/>
      <c r="X1212" s="84"/>
      <c r="Y1212" s="82"/>
      <c r="Z1212" s="84"/>
      <c r="AA1212" s="84"/>
      <c r="AB1212" s="84"/>
      <c r="AC1212" s="84"/>
      <c r="AD1212" s="84"/>
      <c r="AE1212" s="84"/>
      <c r="AF1212" s="84"/>
      <c r="AG1212" s="84"/>
      <c r="AH1212" s="31"/>
      <c r="AI1212" s="31"/>
      <c r="AJ1212" s="31"/>
      <c r="AK1212" s="31"/>
      <c r="AL1212" s="31"/>
      <c r="AM1212" s="84"/>
      <c r="AN1212" s="82"/>
      <c r="AO1212" s="71"/>
      <c r="AP1212" s="71"/>
      <c r="AQ1212" s="31"/>
      <c r="AR1212" s="31"/>
      <c r="AS1212" s="31"/>
      <c r="AT1212" s="31"/>
      <c r="AU1212" s="31"/>
      <c r="AV1212" s="31"/>
      <c r="AW1212" s="31"/>
      <c r="AX1212" s="31"/>
      <c r="AY1212" s="31"/>
      <c r="AZ1212" s="31"/>
      <c r="BA1212" s="33"/>
      <c r="BB1212" s="33"/>
      <c r="BC1212" s="31"/>
      <c r="BD1212" s="31"/>
      <c r="BE1212" s="31"/>
      <c r="BF1212" s="31"/>
      <c r="BG1212" s="31"/>
      <c r="BH1212" s="31"/>
      <c r="BI1212" s="31"/>
      <c r="BJ1212" s="31"/>
      <c r="BK1212" s="31"/>
      <c r="BL1212" s="31"/>
      <c r="BM1212" s="31"/>
      <c r="BN1212" s="31"/>
      <c r="BO1212" s="31"/>
      <c r="BP1212" s="31"/>
      <c r="BQ1212" s="31"/>
      <c r="BR1212" s="31"/>
      <c r="BS1212" s="31"/>
      <c r="BT1212" s="31"/>
    </row>
    <row r="1213">
      <c r="A1213" s="118"/>
      <c r="B1213" s="61"/>
      <c r="C1213" s="71"/>
      <c r="D1213" s="71"/>
      <c r="E1213" s="82"/>
      <c r="F1213" s="82"/>
      <c r="G1213" s="71"/>
      <c r="H1213" s="71"/>
      <c r="I1213" s="82"/>
      <c r="J1213" s="71"/>
      <c r="K1213" s="71"/>
      <c r="L1213" s="71"/>
      <c r="M1213" s="82"/>
      <c r="N1213" s="84"/>
      <c r="O1213" s="71"/>
      <c r="P1213" s="61"/>
      <c r="Q1213" s="61"/>
      <c r="R1213" s="61"/>
      <c r="S1213" s="61"/>
      <c r="T1213" s="119"/>
      <c r="U1213" s="61"/>
      <c r="V1213" s="84"/>
      <c r="W1213" s="84"/>
      <c r="X1213" s="84"/>
      <c r="Y1213" s="82"/>
      <c r="Z1213" s="84"/>
      <c r="AA1213" s="84"/>
      <c r="AB1213" s="84"/>
      <c r="AC1213" s="84"/>
      <c r="AD1213" s="84"/>
      <c r="AE1213" s="84"/>
      <c r="AF1213" s="84"/>
      <c r="AG1213" s="84"/>
      <c r="AH1213" s="31"/>
      <c r="AI1213" s="31"/>
      <c r="AJ1213" s="31"/>
      <c r="AK1213" s="31"/>
      <c r="AL1213" s="31"/>
      <c r="AM1213" s="84"/>
      <c r="AN1213" s="82"/>
      <c r="AO1213" s="71"/>
      <c r="AP1213" s="71"/>
      <c r="AQ1213" s="31"/>
      <c r="AR1213" s="31"/>
      <c r="AS1213" s="31"/>
      <c r="AT1213" s="31"/>
      <c r="AU1213" s="31"/>
      <c r="AV1213" s="31"/>
      <c r="AW1213" s="31"/>
      <c r="AX1213" s="31"/>
      <c r="AY1213" s="31"/>
      <c r="AZ1213" s="31"/>
      <c r="BA1213" s="33"/>
      <c r="BB1213" s="33"/>
      <c r="BC1213" s="31"/>
      <c r="BD1213" s="31"/>
      <c r="BE1213" s="31"/>
      <c r="BF1213" s="31"/>
      <c r="BG1213" s="31"/>
      <c r="BH1213" s="31"/>
      <c r="BI1213" s="31"/>
      <c r="BJ1213" s="31"/>
      <c r="BK1213" s="31"/>
      <c r="BL1213" s="31"/>
      <c r="BM1213" s="31"/>
      <c r="BN1213" s="31"/>
      <c r="BO1213" s="31"/>
      <c r="BP1213" s="31"/>
      <c r="BQ1213" s="31"/>
      <c r="BR1213" s="31"/>
      <c r="BS1213" s="31"/>
      <c r="BT1213" s="31"/>
    </row>
    <row r="1214">
      <c r="A1214" s="118"/>
      <c r="B1214" s="61"/>
      <c r="C1214" s="71"/>
      <c r="D1214" s="71"/>
      <c r="E1214" s="82"/>
      <c r="F1214" s="82"/>
      <c r="G1214" s="71"/>
      <c r="H1214" s="71"/>
      <c r="I1214" s="82"/>
      <c r="J1214" s="71"/>
      <c r="K1214" s="71"/>
      <c r="L1214" s="71"/>
      <c r="M1214" s="82"/>
      <c r="N1214" s="84"/>
      <c r="O1214" s="71"/>
      <c r="P1214" s="61"/>
      <c r="Q1214" s="61"/>
      <c r="R1214" s="61"/>
      <c r="S1214" s="61"/>
      <c r="T1214" s="119"/>
      <c r="U1214" s="61"/>
      <c r="V1214" s="84"/>
      <c r="W1214" s="84"/>
      <c r="X1214" s="84"/>
      <c r="Y1214" s="82"/>
      <c r="Z1214" s="84"/>
      <c r="AA1214" s="84"/>
      <c r="AB1214" s="84"/>
      <c r="AC1214" s="84"/>
      <c r="AD1214" s="84"/>
      <c r="AE1214" s="84"/>
      <c r="AF1214" s="84"/>
      <c r="AG1214" s="84"/>
      <c r="AH1214" s="31"/>
      <c r="AI1214" s="31"/>
      <c r="AJ1214" s="31"/>
      <c r="AK1214" s="31"/>
      <c r="AL1214" s="31"/>
      <c r="AM1214" s="84"/>
      <c r="AN1214" s="82"/>
      <c r="AO1214" s="71"/>
      <c r="AP1214" s="71"/>
      <c r="AQ1214" s="31"/>
      <c r="AR1214" s="31"/>
      <c r="AS1214" s="31"/>
      <c r="AT1214" s="31"/>
      <c r="AU1214" s="31"/>
      <c r="AV1214" s="31"/>
      <c r="AW1214" s="31"/>
      <c r="AX1214" s="31"/>
      <c r="AY1214" s="31"/>
      <c r="AZ1214" s="31"/>
      <c r="BA1214" s="33"/>
      <c r="BB1214" s="33"/>
      <c r="BC1214" s="31"/>
      <c r="BD1214" s="31"/>
      <c r="BE1214" s="31"/>
      <c r="BF1214" s="31"/>
      <c r="BG1214" s="31"/>
      <c r="BH1214" s="31"/>
      <c r="BI1214" s="31"/>
      <c r="BJ1214" s="31"/>
      <c r="BK1214" s="31"/>
      <c r="BL1214" s="31"/>
      <c r="BM1214" s="31"/>
      <c r="BN1214" s="31"/>
      <c r="BO1214" s="31"/>
      <c r="BP1214" s="31"/>
      <c r="BQ1214" s="31"/>
      <c r="BR1214" s="31"/>
      <c r="BS1214" s="31"/>
      <c r="BT1214" s="31"/>
    </row>
    <row r="1215">
      <c r="A1215" s="118"/>
      <c r="B1215" s="61"/>
      <c r="C1215" s="71"/>
      <c r="D1215" s="71"/>
      <c r="E1215" s="82"/>
      <c r="F1215" s="82"/>
      <c r="G1215" s="71"/>
      <c r="H1215" s="71"/>
      <c r="I1215" s="82"/>
      <c r="J1215" s="71"/>
      <c r="K1215" s="71"/>
      <c r="L1215" s="71"/>
      <c r="M1215" s="82"/>
      <c r="N1215" s="84"/>
      <c r="O1215" s="71"/>
      <c r="P1215" s="61"/>
      <c r="Q1215" s="61"/>
      <c r="R1215" s="61"/>
      <c r="S1215" s="61"/>
      <c r="T1215" s="119"/>
      <c r="U1215" s="61"/>
      <c r="V1215" s="84"/>
      <c r="W1215" s="84"/>
      <c r="X1215" s="84"/>
      <c r="Y1215" s="82"/>
      <c r="Z1215" s="84"/>
      <c r="AA1215" s="84"/>
      <c r="AB1215" s="84"/>
      <c r="AC1215" s="84"/>
      <c r="AD1215" s="84"/>
      <c r="AE1215" s="84"/>
      <c r="AF1215" s="84"/>
      <c r="AG1215" s="84"/>
      <c r="AH1215" s="31"/>
      <c r="AI1215" s="31"/>
      <c r="AJ1215" s="31"/>
      <c r="AK1215" s="31"/>
      <c r="AL1215" s="31"/>
      <c r="AM1215" s="84"/>
      <c r="AN1215" s="82"/>
      <c r="AO1215" s="71"/>
      <c r="AP1215" s="71"/>
      <c r="AQ1215" s="31"/>
      <c r="AR1215" s="31"/>
      <c r="AS1215" s="31"/>
      <c r="AT1215" s="31"/>
      <c r="AU1215" s="31"/>
      <c r="AV1215" s="31"/>
      <c r="AW1215" s="31"/>
      <c r="AX1215" s="31"/>
      <c r="AY1215" s="31"/>
      <c r="AZ1215" s="31"/>
      <c r="BA1215" s="33"/>
      <c r="BB1215" s="33"/>
      <c r="BC1215" s="31"/>
      <c r="BD1215" s="31"/>
      <c r="BE1215" s="31"/>
      <c r="BF1215" s="31"/>
      <c r="BG1215" s="31"/>
      <c r="BH1215" s="31"/>
      <c r="BI1215" s="31"/>
      <c r="BJ1215" s="31"/>
      <c r="BK1215" s="31"/>
      <c r="BL1215" s="31"/>
      <c r="BM1215" s="31"/>
      <c r="BN1215" s="31"/>
      <c r="BO1215" s="31"/>
      <c r="BP1215" s="31"/>
      <c r="BQ1215" s="31"/>
      <c r="BR1215" s="31"/>
      <c r="BS1215" s="31"/>
      <c r="BT1215" s="31"/>
    </row>
    <row r="1216">
      <c r="A1216" s="118"/>
      <c r="B1216" s="61"/>
      <c r="C1216" s="71"/>
      <c r="D1216" s="71"/>
      <c r="E1216" s="82"/>
      <c r="F1216" s="82"/>
      <c r="G1216" s="71"/>
      <c r="H1216" s="71"/>
      <c r="I1216" s="82"/>
      <c r="J1216" s="71"/>
      <c r="K1216" s="71"/>
      <c r="L1216" s="71"/>
      <c r="M1216" s="82"/>
      <c r="N1216" s="84"/>
      <c r="O1216" s="71"/>
      <c r="P1216" s="61"/>
      <c r="Q1216" s="61"/>
      <c r="R1216" s="61"/>
      <c r="S1216" s="61"/>
      <c r="T1216" s="119"/>
      <c r="U1216" s="61"/>
      <c r="V1216" s="84"/>
      <c r="W1216" s="84"/>
      <c r="X1216" s="84"/>
      <c r="Y1216" s="82"/>
      <c r="Z1216" s="84"/>
      <c r="AA1216" s="84"/>
      <c r="AB1216" s="84"/>
      <c r="AC1216" s="84"/>
      <c r="AD1216" s="84"/>
      <c r="AE1216" s="84"/>
      <c r="AF1216" s="84"/>
      <c r="AG1216" s="84"/>
      <c r="AH1216" s="31"/>
      <c r="AI1216" s="31"/>
      <c r="AJ1216" s="31"/>
      <c r="AK1216" s="31"/>
      <c r="AL1216" s="31"/>
      <c r="AM1216" s="84"/>
      <c r="AN1216" s="82"/>
      <c r="AO1216" s="71"/>
      <c r="AP1216" s="71"/>
      <c r="AQ1216" s="31"/>
      <c r="AR1216" s="31"/>
      <c r="AS1216" s="31"/>
      <c r="AT1216" s="31"/>
      <c r="AU1216" s="31"/>
      <c r="AV1216" s="31"/>
      <c r="AW1216" s="31"/>
      <c r="AX1216" s="31"/>
      <c r="AY1216" s="31"/>
      <c r="AZ1216" s="31"/>
      <c r="BA1216" s="33"/>
      <c r="BB1216" s="33"/>
      <c r="BC1216" s="31"/>
      <c r="BD1216" s="31"/>
      <c r="BE1216" s="31"/>
      <c r="BF1216" s="31"/>
      <c r="BG1216" s="31"/>
      <c r="BH1216" s="31"/>
      <c r="BI1216" s="31"/>
      <c r="BJ1216" s="31"/>
      <c r="BK1216" s="31"/>
      <c r="BL1216" s="31"/>
      <c r="BM1216" s="31"/>
      <c r="BN1216" s="31"/>
      <c r="BO1216" s="31"/>
      <c r="BP1216" s="31"/>
      <c r="BQ1216" s="31"/>
      <c r="BR1216" s="31"/>
      <c r="BS1216" s="31"/>
      <c r="BT1216" s="31"/>
    </row>
    <row r="1217">
      <c r="A1217" s="118"/>
      <c r="B1217" s="61"/>
      <c r="C1217" s="71"/>
      <c r="D1217" s="71"/>
      <c r="E1217" s="82"/>
      <c r="F1217" s="82"/>
      <c r="G1217" s="71"/>
      <c r="H1217" s="71"/>
      <c r="I1217" s="82"/>
      <c r="J1217" s="71"/>
      <c r="K1217" s="71"/>
      <c r="L1217" s="71"/>
      <c r="M1217" s="82"/>
      <c r="N1217" s="84"/>
      <c r="O1217" s="71"/>
      <c r="P1217" s="61"/>
      <c r="Q1217" s="61"/>
      <c r="R1217" s="61"/>
      <c r="S1217" s="61"/>
      <c r="T1217" s="119"/>
      <c r="U1217" s="61"/>
      <c r="V1217" s="84"/>
      <c r="W1217" s="84"/>
      <c r="X1217" s="84"/>
      <c r="Y1217" s="82"/>
      <c r="Z1217" s="84"/>
      <c r="AA1217" s="84"/>
      <c r="AB1217" s="84"/>
      <c r="AC1217" s="84"/>
      <c r="AD1217" s="84"/>
      <c r="AE1217" s="84"/>
      <c r="AF1217" s="84"/>
      <c r="AG1217" s="84"/>
      <c r="AH1217" s="31"/>
      <c r="AI1217" s="31"/>
      <c r="AJ1217" s="31"/>
      <c r="AK1217" s="31"/>
      <c r="AL1217" s="31"/>
      <c r="AM1217" s="84"/>
      <c r="AN1217" s="82"/>
      <c r="AO1217" s="71"/>
      <c r="AP1217" s="71"/>
      <c r="AQ1217" s="31"/>
      <c r="AR1217" s="31"/>
      <c r="AS1217" s="31"/>
      <c r="AT1217" s="31"/>
      <c r="AU1217" s="31"/>
      <c r="AV1217" s="31"/>
      <c r="AW1217" s="31"/>
      <c r="AX1217" s="31"/>
      <c r="AY1217" s="31"/>
      <c r="AZ1217" s="31"/>
      <c r="BA1217" s="33"/>
      <c r="BB1217" s="33"/>
      <c r="BC1217" s="31"/>
      <c r="BD1217" s="31"/>
      <c r="BE1217" s="31"/>
      <c r="BF1217" s="31"/>
      <c r="BG1217" s="31"/>
      <c r="BH1217" s="31"/>
      <c r="BI1217" s="31"/>
      <c r="BJ1217" s="31"/>
      <c r="BK1217" s="31"/>
      <c r="BL1217" s="31"/>
      <c r="BM1217" s="31"/>
      <c r="BN1217" s="31"/>
      <c r="BO1217" s="31"/>
      <c r="BP1217" s="31"/>
      <c r="BQ1217" s="31"/>
      <c r="BR1217" s="31"/>
      <c r="BS1217" s="31"/>
      <c r="BT1217" s="31"/>
    </row>
    <row r="1218">
      <c r="A1218" s="118"/>
      <c r="B1218" s="61"/>
      <c r="C1218" s="71"/>
      <c r="D1218" s="71"/>
      <c r="E1218" s="82"/>
      <c r="F1218" s="82"/>
      <c r="G1218" s="71"/>
      <c r="H1218" s="71"/>
      <c r="I1218" s="82"/>
      <c r="J1218" s="71"/>
      <c r="K1218" s="71"/>
      <c r="L1218" s="71"/>
      <c r="M1218" s="82"/>
      <c r="N1218" s="84"/>
      <c r="O1218" s="71"/>
      <c r="P1218" s="61"/>
      <c r="Q1218" s="61"/>
      <c r="R1218" s="61"/>
      <c r="S1218" s="61"/>
      <c r="T1218" s="119"/>
      <c r="U1218" s="61"/>
      <c r="V1218" s="84"/>
      <c r="W1218" s="84"/>
      <c r="X1218" s="84"/>
      <c r="Y1218" s="82"/>
      <c r="Z1218" s="84"/>
      <c r="AA1218" s="84"/>
      <c r="AB1218" s="84"/>
      <c r="AC1218" s="84"/>
      <c r="AD1218" s="84"/>
      <c r="AE1218" s="84"/>
      <c r="AF1218" s="84"/>
      <c r="AG1218" s="84"/>
      <c r="AH1218" s="31"/>
      <c r="AI1218" s="31"/>
      <c r="AJ1218" s="31"/>
      <c r="AK1218" s="31"/>
      <c r="AL1218" s="31"/>
      <c r="AM1218" s="84"/>
      <c r="AN1218" s="82"/>
      <c r="AO1218" s="71"/>
      <c r="AP1218" s="71"/>
      <c r="AQ1218" s="31"/>
      <c r="AR1218" s="31"/>
      <c r="AS1218" s="31"/>
      <c r="AT1218" s="31"/>
      <c r="AU1218" s="31"/>
      <c r="AV1218" s="31"/>
      <c r="AW1218" s="31"/>
      <c r="AX1218" s="31"/>
      <c r="AY1218" s="31"/>
      <c r="AZ1218" s="31"/>
      <c r="BA1218" s="33"/>
      <c r="BB1218" s="33"/>
      <c r="BC1218" s="31"/>
      <c r="BD1218" s="31"/>
      <c r="BE1218" s="31"/>
      <c r="BF1218" s="31"/>
      <c r="BG1218" s="31"/>
      <c r="BH1218" s="31"/>
      <c r="BI1218" s="31"/>
      <c r="BJ1218" s="31"/>
      <c r="BK1218" s="31"/>
      <c r="BL1218" s="31"/>
      <c r="BM1218" s="31"/>
      <c r="BN1218" s="31"/>
      <c r="BO1218" s="31"/>
      <c r="BP1218" s="31"/>
      <c r="BQ1218" s="31"/>
      <c r="BR1218" s="31"/>
      <c r="BS1218" s="31"/>
      <c r="BT1218" s="31"/>
    </row>
    <row r="1219">
      <c r="A1219" s="118"/>
      <c r="B1219" s="61"/>
      <c r="C1219" s="71"/>
      <c r="D1219" s="71"/>
      <c r="E1219" s="82"/>
      <c r="F1219" s="82"/>
      <c r="G1219" s="71"/>
      <c r="H1219" s="71"/>
      <c r="I1219" s="82"/>
      <c r="J1219" s="71"/>
      <c r="K1219" s="71"/>
      <c r="L1219" s="71"/>
      <c r="M1219" s="82"/>
      <c r="N1219" s="84"/>
      <c r="O1219" s="71"/>
      <c r="P1219" s="61"/>
      <c r="Q1219" s="61"/>
      <c r="R1219" s="61"/>
      <c r="S1219" s="61"/>
      <c r="T1219" s="119"/>
      <c r="U1219" s="61"/>
      <c r="V1219" s="84"/>
      <c r="W1219" s="84"/>
      <c r="X1219" s="84"/>
      <c r="Y1219" s="82"/>
      <c r="Z1219" s="84"/>
      <c r="AA1219" s="84"/>
      <c r="AB1219" s="84"/>
      <c r="AC1219" s="84"/>
      <c r="AD1219" s="84"/>
      <c r="AE1219" s="84"/>
      <c r="AF1219" s="84"/>
      <c r="AG1219" s="84"/>
      <c r="AH1219" s="31"/>
      <c r="AI1219" s="31"/>
      <c r="AJ1219" s="31"/>
      <c r="AK1219" s="31"/>
      <c r="AL1219" s="31"/>
      <c r="AM1219" s="84"/>
      <c r="AN1219" s="82"/>
      <c r="AO1219" s="71"/>
      <c r="AP1219" s="71"/>
      <c r="AQ1219" s="31"/>
      <c r="AR1219" s="31"/>
      <c r="AS1219" s="31"/>
      <c r="AT1219" s="31"/>
      <c r="AU1219" s="31"/>
      <c r="AV1219" s="31"/>
      <c r="AW1219" s="31"/>
      <c r="AX1219" s="31"/>
      <c r="AY1219" s="31"/>
      <c r="AZ1219" s="31"/>
      <c r="BA1219" s="33"/>
      <c r="BB1219" s="33"/>
      <c r="BC1219" s="31"/>
      <c r="BD1219" s="31"/>
      <c r="BE1219" s="31"/>
      <c r="BF1219" s="31"/>
      <c r="BG1219" s="31"/>
      <c r="BH1219" s="31"/>
      <c r="BI1219" s="31"/>
      <c r="BJ1219" s="31"/>
      <c r="BK1219" s="31"/>
      <c r="BL1219" s="31"/>
      <c r="BM1219" s="31"/>
      <c r="BN1219" s="31"/>
      <c r="BO1219" s="31"/>
      <c r="BP1219" s="31"/>
      <c r="BQ1219" s="31"/>
      <c r="BR1219" s="31"/>
      <c r="BS1219" s="31"/>
      <c r="BT1219" s="31"/>
    </row>
    <row r="1220">
      <c r="A1220" s="118"/>
      <c r="B1220" s="61"/>
      <c r="C1220" s="71"/>
      <c r="D1220" s="71"/>
      <c r="E1220" s="82"/>
      <c r="F1220" s="82"/>
      <c r="G1220" s="71"/>
      <c r="H1220" s="71"/>
      <c r="I1220" s="82"/>
      <c r="J1220" s="71"/>
      <c r="K1220" s="71"/>
      <c r="L1220" s="71"/>
      <c r="M1220" s="82"/>
      <c r="N1220" s="84"/>
      <c r="O1220" s="71"/>
      <c r="P1220" s="61"/>
      <c r="Q1220" s="61"/>
      <c r="R1220" s="61"/>
      <c r="S1220" s="61"/>
      <c r="T1220" s="119"/>
      <c r="U1220" s="61"/>
      <c r="V1220" s="84"/>
      <c r="W1220" s="84"/>
      <c r="X1220" s="84"/>
      <c r="Y1220" s="82"/>
      <c r="Z1220" s="84"/>
      <c r="AA1220" s="84"/>
      <c r="AB1220" s="84"/>
      <c r="AC1220" s="84"/>
      <c r="AD1220" s="84"/>
      <c r="AE1220" s="84"/>
      <c r="AF1220" s="84"/>
      <c r="AG1220" s="84"/>
      <c r="AH1220" s="31"/>
      <c r="AI1220" s="31"/>
      <c r="AJ1220" s="31"/>
      <c r="AK1220" s="31"/>
      <c r="AL1220" s="31"/>
      <c r="AM1220" s="84"/>
      <c r="AN1220" s="82"/>
      <c r="AO1220" s="71"/>
      <c r="AP1220" s="71"/>
      <c r="AQ1220" s="31"/>
      <c r="AR1220" s="31"/>
      <c r="AS1220" s="31"/>
      <c r="AT1220" s="31"/>
      <c r="AU1220" s="31"/>
      <c r="AV1220" s="31"/>
      <c r="AW1220" s="31"/>
      <c r="AX1220" s="31"/>
      <c r="AY1220" s="31"/>
      <c r="AZ1220" s="31"/>
      <c r="BA1220" s="33"/>
      <c r="BB1220" s="33"/>
      <c r="BC1220" s="31"/>
      <c r="BD1220" s="31"/>
      <c r="BE1220" s="31"/>
      <c r="BF1220" s="31"/>
      <c r="BG1220" s="31"/>
      <c r="BH1220" s="31"/>
      <c r="BI1220" s="31"/>
      <c r="BJ1220" s="31"/>
      <c r="BK1220" s="31"/>
      <c r="BL1220" s="31"/>
      <c r="BM1220" s="31"/>
      <c r="BN1220" s="31"/>
      <c r="BO1220" s="31"/>
      <c r="BP1220" s="31"/>
      <c r="BQ1220" s="31"/>
      <c r="BR1220" s="31"/>
      <c r="BS1220" s="31"/>
      <c r="BT1220" s="31"/>
    </row>
    <row r="1221">
      <c r="A1221" s="118"/>
      <c r="B1221" s="61"/>
      <c r="C1221" s="71"/>
      <c r="D1221" s="71"/>
      <c r="E1221" s="82"/>
      <c r="F1221" s="82"/>
      <c r="G1221" s="71"/>
      <c r="H1221" s="71"/>
      <c r="I1221" s="82"/>
      <c r="J1221" s="71"/>
      <c r="K1221" s="71"/>
      <c r="L1221" s="71"/>
      <c r="M1221" s="82"/>
      <c r="N1221" s="84"/>
      <c r="O1221" s="71"/>
      <c r="P1221" s="61"/>
      <c r="Q1221" s="61"/>
      <c r="R1221" s="61"/>
      <c r="S1221" s="61"/>
      <c r="T1221" s="119"/>
      <c r="U1221" s="61"/>
      <c r="V1221" s="84"/>
      <c r="W1221" s="84"/>
      <c r="X1221" s="84"/>
      <c r="Y1221" s="82"/>
      <c r="Z1221" s="84"/>
      <c r="AA1221" s="84"/>
      <c r="AB1221" s="84"/>
      <c r="AC1221" s="84"/>
      <c r="AD1221" s="84"/>
      <c r="AE1221" s="84"/>
      <c r="AF1221" s="84"/>
      <c r="AG1221" s="84"/>
      <c r="AH1221" s="31"/>
      <c r="AI1221" s="31"/>
      <c r="AJ1221" s="31"/>
      <c r="AK1221" s="31"/>
      <c r="AL1221" s="31"/>
      <c r="AM1221" s="84"/>
      <c r="AN1221" s="82"/>
      <c r="AO1221" s="71"/>
      <c r="AP1221" s="71"/>
      <c r="AQ1221" s="31"/>
      <c r="AR1221" s="31"/>
      <c r="AS1221" s="31"/>
      <c r="AT1221" s="31"/>
      <c r="AU1221" s="31"/>
      <c r="AV1221" s="31"/>
      <c r="AW1221" s="31"/>
      <c r="AX1221" s="31"/>
      <c r="AY1221" s="31"/>
      <c r="AZ1221" s="31"/>
      <c r="BA1221" s="33"/>
      <c r="BB1221" s="33"/>
      <c r="BC1221" s="31"/>
      <c r="BD1221" s="31"/>
      <c r="BE1221" s="31"/>
      <c r="BF1221" s="31"/>
      <c r="BG1221" s="31"/>
      <c r="BH1221" s="31"/>
      <c r="BI1221" s="31"/>
      <c r="BJ1221" s="31"/>
      <c r="BK1221" s="31"/>
      <c r="BL1221" s="31"/>
      <c r="BM1221" s="31"/>
      <c r="BN1221" s="31"/>
      <c r="BO1221" s="31"/>
      <c r="BP1221" s="31"/>
      <c r="BQ1221" s="31"/>
      <c r="BR1221" s="31"/>
      <c r="BS1221" s="31"/>
      <c r="BT1221" s="31"/>
    </row>
    <row r="1222">
      <c r="A1222" s="118"/>
      <c r="B1222" s="61"/>
      <c r="C1222" s="71"/>
      <c r="D1222" s="71"/>
      <c r="E1222" s="82"/>
      <c r="F1222" s="82"/>
      <c r="G1222" s="71"/>
      <c r="H1222" s="71"/>
      <c r="I1222" s="82"/>
      <c r="J1222" s="71"/>
      <c r="K1222" s="71"/>
      <c r="L1222" s="71"/>
      <c r="M1222" s="82"/>
      <c r="N1222" s="84"/>
      <c r="O1222" s="71"/>
      <c r="P1222" s="61"/>
      <c r="Q1222" s="61"/>
      <c r="R1222" s="61"/>
      <c r="S1222" s="61"/>
      <c r="T1222" s="119"/>
      <c r="U1222" s="61"/>
      <c r="V1222" s="84"/>
      <c r="W1222" s="84"/>
      <c r="X1222" s="84"/>
      <c r="Y1222" s="82"/>
      <c r="Z1222" s="84"/>
      <c r="AA1222" s="84"/>
      <c r="AB1222" s="84"/>
      <c r="AC1222" s="84"/>
      <c r="AD1222" s="84"/>
      <c r="AE1222" s="84"/>
      <c r="AF1222" s="84"/>
      <c r="AG1222" s="84"/>
      <c r="AH1222" s="31"/>
      <c r="AI1222" s="31"/>
      <c r="AJ1222" s="31"/>
      <c r="AK1222" s="31"/>
      <c r="AL1222" s="31"/>
      <c r="AM1222" s="84"/>
      <c r="AN1222" s="82"/>
      <c r="AO1222" s="71"/>
      <c r="AP1222" s="71"/>
      <c r="AQ1222" s="31"/>
      <c r="AR1222" s="31"/>
      <c r="AS1222" s="31"/>
      <c r="AT1222" s="31"/>
      <c r="AU1222" s="31"/>
      <c r="AV1222" s="31"/>
      <c r="AW1222" s="31"/>
      <c r="AX1222" s="31"/>
      <c r="AY1222" s="31"/>
      <c r="AZ1222" s="31"/>
      <c r="BA1222" s="33"/>
      <c r="BB1222" s="33"/>
      <c r="BC1222" s="31"/>
      <c r="BD1222" s="31"/>
      <c r="BE1222" s="31"/>
      <c r="BF1222" s="31"/>
      <c r="BG1222" s="31"/>
      <c r="BH1222" s="31"/>
      <c r="BI1222" s="31"/>
      <c r="BJ1222" s="31"/>
      <c r="BK1222" s="31"/>
      <c r="BL1222" s="31"/>
      <c r="BM1222" s="31"/>
      <c r="BN1222" s="31"/>
      <c r="BO1222" s="31"/>
      <c r="BP1222" s="31"/>
      <c r="BQ1222" s="31"/>
      <c r="BR1222" s="31"/>
      <c r="BS1222" s="31"/>
      <c r="BT1222" s="31"/>
    </row>
    <row r="1223">
      <c r="A1223" s="118"/>
      <c r="B1223" s="61"/>
      <c r="C1223" s="71"/>
      <c r="D1223" s="71"/>
      <c r="E1223" s="82"/>
      <c r="F1223" s="82"/>
      <c r="G1223" s="71"/>
      <c r="H1223" s="71"/>
      <c r="I1223" s="82"/>
      <c r="J1223" s="71"/>
      <c r="K1223" s="71"/>
      <c r="L1223" s="71"/>
      <c r="M1223" s="82"/>
      <c r="N1223" s="84"/>
      <c r="O1223" s="71"/>
      <c r="P1223" s="61"/>
      <c r="Q1223" s="61"/>
      <c r="R1223" s="61"/>
      <c r="S1223" s="61"/>
      <c r="T1223" s="119"/>
      <c r="U1223" s="61"/>
      <c r="V1223" s="84"/>
      <c r="W1223" s="84"/>
      <c r="X1223" s="84"/>
      <c r="Y1223" s="82"/>
      <c r="Z1223" s="84"/>
      <c r="AA1223" s="84"/>
      <c r="AB1223" s="84"/>
      <c r="AC1223" s="84"/>
      <c r="AD1223" s="84"/>
      <c r="AE1223" s="84"/>
      <c r="AF1223" s="84"/>
      <c r="AG1223" s="84"/>
      <c r="AH1223" s="31"/>
      <c r="AI1223" s="31"/>
      <c r="AJ1223" s="31"/>
      <c r="AK1223" s="31"/>
      <c r="AL1223" s="31"/>
      <c r="AM1223" s="84"/>
      <c r="AN1223" s="82"/>
      <c r="AO1223" s="71"/>
      <c r="AP1223" s="71"/>
      <c r="AQ1223" s="31"/>
      <c r="AR1223" s="31"/>
      <c r="AS1223" s="31"/>
      <c r="AT1223" s="31"/>
      <c r="AU1223" s="31"/>
      <c r="AV1223" s="31"/>
      <c r="AW1223" s="31"/>
      <c r="AX1223" s="31"/>
      <c r="AY1223" s="31"/>
      <c r="AZ1223" s="31"/>
      <c r="BA1223" s="33"/>
      <c r="BB1223" s="33"/>
      <c r="BC1223" s="31"/>
      <c r="BD1223" s="31"/>
      <c r="BE1223" s="31"/>
      <c r="BF1223" s="31"/>
      <c r="BG1223" s="31"/>
      <c r="BH1223" s="31"/>
      <c r="BI1223" s="31"/>
      <c r="BJ1223" s="31"/>
      <c r="BK1223" s="31"/>
      <c r="BL1223" s="31"/>
      <c r="BM1223" s="31"/>
      <c r="BN1223" s="31"/>
      <c r="BO1223" s="31"/>
      <c r="BP1223" s="31"/>
      <c r="BQ1223" s="31"/>
      <c r="BR1223" s="31"/>
      <c r="BS1223" s="31"/>
      <c r="BT1223" s="31"/>
    </row>
    <row r="1224">
      <c r="A1224" s="118"/>
      <c r="B1224" s="61"/>
      <c r="C1224" s="71"/>
      <c r="D1224" s="71"/>
      <c r="E1224" s="82"/>
      <c r="F1224" s="82"/>
      <c r="G1224" s="71"/>
      <c r="H1224" s="71"/>
      <c r="I1224" s="82"/>
      <c r="J1224" s="71"/>
      <c r="K1224" s="71"/>
      <c r="L1224" s="71"/>
      <c r="M1224" s="82"/>
      <c r="N1224" s="84"/>
      <c r="O1224" s="71"/>
      <c r="P1224" s="61"/>
      <c r="Q1224" s="61"/>
      <c r="R1224" s="61"/>
      <c r="S1224" s="61"/>
      <c r="T1224" s="119"/>
      <c r="U1224" s="61"/>
      <c r="V1224" s="84"/>
      <c r="W1224" s="84"/>
      <c r="X1224" s="84"/>
      <c r="Y1224" s="82"/>
      <c r="Z1224" s="84"/>
      <c r="AA1224" s="84"/>
      <c r="AB1224" s="84"/>
      <c r="AC1224" s="84"/>
      <c r="AD1224" s="84"/>
      <c r="AE1224" s="84"/>
      <c r="AF1224" s="84"/>
      <c r="AG1224" s="84"/>
      <c r="AH1224" s="31"/>
      <c r="AI1224" s="31"/>
      <c r="AJ1224" s="31"/>
      <c r="AK1224" s="31"/>
      <c r="AL1224" s="31"/>
      <c r="AM1224" s="84"/>
      <c r="AN1224" s="82"/>
      <c r="AO1224" s="71"/>
      <c r="AP1224" s="71"/>
      <c r="AQ1224" s="31"/>
      <c r="AR1224" s="31"/>
      <c r="AS1224" s="31"/>
      <c r="AT1224" s="31"/>
      <c r="AU1224" s="31"/>
      <c r="AV1224" s="31"/>
      <c r="AW1224" s="31"/>
      <c r="AX1224" s="31"/>
      <c r="AY1224" s="31"/>
      <c r="AZ1224" s="31"/>
      <c r="BA1224" s="33"/>
      <c r="BB1224" s="33"/>
      <c r="BC1224" s="31"/>
      <c r="BD1224" s="31"/>
      <c r="BE1224" s="31"/>
      <c r="BF1224" s="31"/>
      <c r="BG1224" s="31"/>
      <c r="BH1224" s="31"/>
      <c r="BI1224" s="31"/>
      <c r="BJ1224" s="31"/>
      <c r="BK1224" s="31"/>
      <c r="BL1224" s="31"/>
      <c r="BM1224" s="31"/>
      <c r="BN1224" s="31"/>
      <c r="BO1224" s="31"/>
      <c r="BP1224" s="31"/>
      <c r="BQ1224" s="31"/>
      <c r="BR1224" s="31"/>
      <c r="BS1224" s="31"/>
      <c r="BT1224" s="31"/>
    </row>
    <row r="1225">
      <c r="A1225" s="118"/>
      <c r="B1225" s="61"/>
      <c r="C1225" s="71"/>
      <c r="D1225" s="71"/>
      <c r="E1225" s="82"/>
      <c r="F1225" s="82"/>
      <c r="G1225" s="71"/>
      <c r="H1225" s="71"/>
      <c r="I1225" s="82"/>
      <c r="J1225" s="71"/>
      <c r="K1225" s="71"/>
      <c r="L1225" s="71"/>
      <c r="M1225" s="82"/>
      <c r="N1225" s="84"/>
      <c r="O1225" s="71"/>
      <c r="P1225" s="61"/>
      <c r="Q1225" s="61"/>
      <c r="R1225" s="61"/>
      <c r="S1225" s="61"/>
      <c r="T1225" s="119"/>
      <c r="U1225" s="61"/>
      <c r="V1225" s="84"/>
      <c r="W1225" s="84"/>
      <c r="X1225" s="84"/>
      <c r="Y1225" s="82"/>
      <c r="Z1225" s="84"/>
      <c r="AA1225" s="84"/>
      <c r="AB1225" s="84"/>
      <c r="AC1225" s="84"/>
      <c r="AD1225" s="84"/>
      <c r="AE1225" s="84"/>
      <c r="AF1225" s="84"/>
      <c r="AG1225" s="84"/>
      <c r="AH1225" s="31"/>
      <c r="AI1225" s="31"/>
      <c r="AJ1225" s="31"/>
      <c r="AK1225" s="31"/>
      <c r="AL1225" s="31"/>
      <c r="AM1225" s="84"/>
      <c r="AN1225" s="82"/>
      <c r="AO1225" s="71"/>
      <c r="AP1225" s="71"/>
      <c r="AQ1225" s="31"/>
      <c r="AR1225" s="31"/>
      <c r="AS1225" s="31"/>
      <c r="AT1225" s="31"/>
      <c r="AU1225" s="31"/>
      <c r="AV1225" s="31"/>
      <c r="AW1225" s="31"/>
      <c r="AX1225" s="31"/>
      <c r="AY1225" s="31"/>
      <c r="AZ1225" s="31"/>
      <c r="BA1225" s="33"/>
      <c r="BB1225" s="33"/>
      <c r="BC1225" s="31"/>
      <c r="BD1225" s="31"/>
      <c r="BE1225" s="31"/>
      <c r="BF1225" s="31"/>
      <c r="BG1225" s="31"/>
      <c r="BH1225" s="31"/>
      <c r="BI1225" s="31"/>
      <c r="BJ1225" s="31"/>
      <c r="BK1225" s="31"/>
      <c r="BL1225" s="31"/>
      <c r="BM1225" s="31"/>
      <c r="BN1225" s="31"/>
      <c r="BO1225" s="31"/>
      <c r="BP1225" s="31"/>
      <c r="BQ1225" s="31"/>
      <c r="BR1225" s="31"/>
      <c r="BS1225" s="31"/>
      <c r="BT1225" s="31"/>
    </row>
    <row r="1226">
      <c r="A1226" s="118"/>
      <c r="B1226" s="61"/>
      <c r="C1226" s="71"/>
      <c r="D1226" s="71"/>
      <c r="E1226" s="82"/>
      <c r="F1226" s="82"/>
      <c r="G1226" s="71"/>
      <c r="H1226" s="71"/>
      <c r="I1226" s="82"/>
      <c r="J1226" s="71"/>
      <c r="K1226" s="71"/>
      <c r="L1226" s="71"/>
      <c r="M1226" s="82"/>
      <c r="N1226" s="84"/>
      <c r="O1226" s="71"/>
      <c r="P1226" s="61"/>
      <c r="Q1226" s="61"/>
      <c r="R1226" s="61"/>
      <c r="S1226" s="61"/>
      <c r="T1226" s="119"/>
      <c r="U1226" s="61"/>
      <c r="V1226" s="84"/>
      <c r="W1226" s="84"/>
      <c r="X1226" s="84"/>
      <c r="Y1226" s="82"/>
      <c r="Z1226" s="84"/>
      <c r="AA1226" s="84"/>
      <c r="AB1226" s="84"/>
      <c r="AC1226" s="84"/>
      <c r="AD1226" s="84"/>
      <c r="AE1226" s="84"/>
      <c r="AF1226" s="84"/>
      <c r="AG1226" s="84"/>
      <c r="AH1226" s="31"/>
      <c r="AI1226" s="31"/>
      <c r="AJ1226" s="31"/>
      <c r="AK1226" s="31"/>
      <c r="AL1226" s="31"/>
      <c r="AM1226" s="84"/>
      <c r="AN1226" s="82"/>
      <c r="AO1226" s="71"/>
      <c r="AP1226" s="71"/>
      <c r="AQ1226" s="31"/>
      <c r="AR1226" s="31"/>
      <c r="AS1226" s="31"/>
      <c r="AT1226" s="31"/>
      <c r="AU1226" s="31"/>
      <c r="AV1226" s="31"/>
      <c r="AW1226" s="31"/>
      <c r="AX1226" s="31"/>
      <c r="AY1226" s="31"/>
      <c r="AZ1226" s="31"/>
      <c r="BA1226" s="33"/>
      <c r="BB1226" s="33"/>
      <c r="BC1226" s="31"/>
      <c r="BD1226" s="31"/>
      <c r="BE1226" s="31"/>
      <c r="BF1226" s="31"/>
      <c r="BG1226" s="31"/>
      <c r="BH1226" s="31"/>
      <c r="BI1226" s="31"/>
      <c r="BJ1226" s="31"/>
      <c r="BK1226" s="31"/>
      <c r="BL1226" s="31"/>
      <c r="BM1226" s="31"/>
      <c r="BN1226" s="31"/>
      <c r="BO1226" s="31"/>
      <c r="BP1226" s="31"/>
      <c r="BQ1226" s="31"/>
      <c r="BR1226" s="31"/>
      <c r="BS1226" s="31"/>
      <c r="BT1226" s="31"/>
    </row>
    <row r="1227">
      <c r="A1227" s="118"/>
      <c r="B1227" s="61"/>
      <c r="C1227" s="71"/>
      <c r="D1227" s="71"/>
      <c r="E1227" s="82"/>
      <c r="F1227" s="82"/>
      <c r="G1227" s="71"/>
      <c r="H1227" s="71"/>
      <c r="I1227" s="82"/>
      <c r="J1227" s="71"/>
      <c r="K1227" s="71"/>
      <c r="L1227" s="71"/>
      <c r="M1227" s="82"/>
      <c r="N1227" s="84"/>
      <c r="O1227" s="71"/>
      <c r="P1227" s="61"/>
      <c r="Q1227" s="61"/>
      <c r="R1227" s="61"/>
      <c r="S1227" s="61"/>
      <c r="T1227" s="119"/>
      <c r="U1227" s="61"/>
      <c r="V1227" s="84"/>
      <c r="W1227" s="84"/>
      <c r="X1227" s="84"/>
      <c r="Y1227" s="82"/>
      <c r="Z1227" s="84"/>
      <c r="AA1227" s="84"/>
      <c r="AB1227" s="84"/>
      <c r="AC1227" s="84"/>
      <c r="AD1227" s="84"/>
      <c r="AE1227" s="84"/>
      <c r="AF1227" s="84"/>
      <c r="AG1227" s="84"/>
      <c r="AH1227" s="31"/>
      <c r="AI1227" s="31"/>
      <c r="AJ1227" s="31"/>
      <c r="AK1227" s="31"/>
      <c r="AL1227" s="31"/>
      <c r="AM1227" s="84"/>
      <c r="AN1227" s="82"/>
      <c r="AO1227" s="71"/>
      <c r="AP1227" s="71"/>
      <c r="AQ1227" s="31"/>
      <c r="AR1227" s="31"/>
      <c r="AS1227" s="31"/>
      <c r="AT1227" s="31"/>
      <c r="AU1227" s="31"/>
      <c r="AV1227" s="31"/>
      <c r="AW1227" s="31"/>
      <c r="AX1227" s="31"/>
      <c r="AY1227" s="31"/>
      <c r="AZ1227" s="31"/>
      <c r="BA1227" s="33"/>
      <c r="BB1227" s="33"/>
      <c r="BC1227" s="31"/>
      <c r="BD1227" s="31"/>
      <c r="BE1227" s="31"/>
      <c r="BF1227" s="31"/>
      <c r="BG1227" s="31"/>
      <c r="BH1227" s="31"/>
      <c r="BI1227" s="31"/>
      <c r="BJ1227" s="31"/>
      <c r="BK1227" s="31"/>
      <c r="BL1227" s="31"/>
      <c r="BM1227" s="31"/>
      <c r="BN1227" s="31"/>
      <c r="BO1227" s="31"/>
      <c r="BP1227" s="31"/>
      <c r="BQ1227" s="31"/>
      <c r="BR1227" s="31"/>
      <c r="BS1227" s="31"/>
      <c r="BT1227" s="31"/>
    </row>
    <row r="1228">
      <c r="A1228" s="118"/>
      <c r="B1228" s="61"/>
      <c r="C1228" s="71"/>
      <c r="D1228" s="71"/>
      <c r="E1228" s="82"/>
      <c r="F1228" s="82"/>
      <c r="G1228" s="71"/>
      <c r="H1228" s="71"/>
      <c r="I1228" s="82"/>
      <c r="J1228" s="71"/>
      <c r="K1228" s="71"/>
      <c r="L1228" s="71"/>
      <c r="M1228" s="82"/>
      <c r="N1228" s="84"/>
      <c r="O1228" s="71"/>
      <c r="P1228" s="61"/>
      <c r="Q1228" s="61"/>
      <c r="R1228" s="61"/>
      <c r="S1228" s="61"/>
      <c r="T1228" s="119"/>
      <c r="U1228" s="61"/>
      <c r="V1228" s="84"/>
      <c r="W1228" s="84"/>
      <c r="X1228" s="84"/>
      <c r="Y1228" s="82"/>
      <c r="Z1228" s="84"/>
      <c r="AA1228" s="84"/>
      <c r="AB1228" s="84"/>
      <c r="AC1228" s="84"/>
      <c r="AD1228" s="84"/>
      <c r="AE1228" s="84"/>
      <c r="AF1228" s="84"/>
      <c r="AG1228" s="84"/>
      <c r="AH1228" s="31"/>
      <c r="AI1228" s="31"/>
      <c r="AJ1228" s="31"/>
      <c r="AK1228" s="31"/>
      <c r="AL1228" s="31"/>
      <c r="AM1228" s="84"/>
      <c r="AN1228" s="82"/>
      <c r="AO1228" s="71"/>
      <c r="AP1228" s="71"/>
      <c r="AQ1228" s="31"/>
      <c r="AR1228" s="31"/>
      <c r="AS1228" s="31"/>
      <c r="AT1228" s="31"/>
      <c r="AU1228" s="31"/>
      <c r="AV1228" s="31"/>
      <c r="AW1228" s="31"/>
      <c r="AX1228" s="31"/>
      <c r="AY1228" s="31"/>
      <c r="AZ1228" s="31"/>
      <c r="BA1228" s="33"/>
      <c r="BB1228" s="33"/>
      <c r="BC1228" s="31"/>
      <c r="BD1228" s="31"/>
      <c r="BE1228" s="31"/>
      <c r="BF1228" s="31"/>
      <c r="BG1228" s="31"/>
      <c r="BH1228" s="31"/>
      <c r="BI1228" s="31"/>
      <c r="BJ1228" s="31"/>
      <c r="BK1228" s="31"/>
      <c r="BL1228" s="31"/>
      <c r="BM1228" s="31"/>
      <c r="BN1228" s="31"/>
      <c r="BO1228" s="31"/>
      <c r="BP1228" s="31"/>
      <c r="BQ1228" s="31"/>
      <c r="BR1228" s="31"/>
      <c r="BS1228" s="31"/>
      <c r="BT1228" s="31"/>
    </row>
    <row r="1229">
      <c r="A1229" s="118"/>
      <c r="B1229" s="61"/>
      <c r="C1229" s="71"/>
      <c r="D1229" s="71"/>
      <c r="E1229" s="82"/>
      <c r="F1229" s="82"/>
      <c r="G1229" s="71"/>
      <c r="H1229" s="71"/>
      <c r="I1229" s="82"/>
      <c r="J1229" s="71"/>
      <c r="K1229" s="71"/>
      <c r="L1229" s="71"/>
      <c r="M1229" s="82"/>
      <c r="N1229" s="84"/>
      <c r="O1229" s="71"/>
      <c r="P1229" s="61"/>
      <c r="Q1229" s="61"/>
      <c r="R1229" s="61"/>
      <c r="S1229" s="61"/>
      <c r="T1229" s="119"/>
      <c r="U1229" s="61"/>
      <c r="V1229" s="84"/>
      <c r="W1229" s="84"/>
      <c r="X1229" s="84"/>
      <c r="Y1229" s="82"/>
      <c r="Z1229" s="84"/>
      <c r="AA1229" s="84"/>
      <c r="AB1229" s="84"/>
      <c r="AC1229" s="84"/>
      <c r="AD1229" s="84"/>
      <c r="AE1229" s="84"/>
      <c r="AF1229" s="84"/>
      <c r="AG1229" s="84"/>
      <c r="AH1229" s="31"/>
      <c r="AI1229" s="31"/>
      <c r="AJ1229" s="31"/>
      <c r="AK1229" s="31"/>
      <c r="AL1229" s="31"/>
      <c r="AM1229" s="84"/>
      <c r="AN1229" s="82"/>
      <c r="AO1229" s="71"/>
      <c r="AP1229" s="71"/>
      <c r="AQ1229" s="31"/>
      <c r="AR1229" s="31"/>
      <c r="AS1229" s="31"/>
      <c r="AT1229" s="31"/>
      <c r="AU1229" s="31"/>
      <c r="AV1229" s="31"/>
      <c r="AW1229" s="31"/>
      <c r="AX1229" s="31"/>
      <c r="AY1229" s="31"/>
      <c r="AZ1229" s="31"/>
      <c r="BA1229" s="33"/>
      <c r="BB1229" s="33"/>
      <c r="BC1229" s="31"/>
      <c r="BD1229" s="31"/>
      <c r="BE1229" s="31"/>
      <c r="BF1229" s="31"/>
      <c r="BG1229" s="31"/>
      <c r="BH1229" s="31"/>
      <c r="BI1229" s="31"/>
      <c r="BJ1229" s="31"/>
      <c r="BK1229" s="31"/>
      <c r="BL1229" s="31"/>
      <c r="BM1229" s="31"/>
      <c r="BN1229" s="31"/>
      <c r="BO1229" s="31"/>
      <c r="BP1229" s="31"/>
      <c r="BQ1229" s="31"/>
      <c r="BR1229" s="31"/>
      <c r="BS1229" s="31"/>
      <c r="BT1229" s="31"/>
    </row>
    <row r="1230">
      <c r="A1230" s="118"/>
      <c r="B1230" s="61"/>
      <c r="C1230" s="71"/>
      <c r="D1230" s="71"/>
      <c r="E1230" s="82"/>
      <c r="F1230" s="82"/>
      <c r="G1230" s="71"/>
      <c r="H1230" s="71"/>
      <c r="I1230" s="82"/>
      <c r="J1230" s="71"/>
      <c r="K1230" s="71"/>
      <c r="L1230" s="71"/>
      <c r="M1230" s="82"/>
      <c r="N1230" s="84"/>
      <c r="O1230" s="71"/>
      <c r="P1230" s="61"/>
      <c r="Q1230" s="61"/>
      <c r="R1230" s="61"/>
      <c r="S1230" s="61"/>
      <c r="T1230" s="119"/>
      <c r="U1230" s="61"/>
      <c r="V1230" s="84"/>
      <c r="W1230" s="84"/>
      <c r="X1230" s="84"/>
      <c r="Y1230" s="82"/>
      <c r="Z1230" s="84"/>
      <c r="AA1230" s="84"/>
      <c r="AB1230" s="84"/>
      <c r="AC1230" s="84"/>
      <c r="AD1230" s="84"/>
      <c r="AE1230" s="84"/>
      <c r="AF1230" s="84"/>
      <c r="AG1230" s="84"/>
      <c r="AH1230" s="31"/>
      <c r="AI1230" s="31"/>
      <c r="AJ1230" s="31"/>
      <c r="AK1230" s="31"/>
      <c r="AL1230" s="31"/>
      <c r="AM1230" s="84"/>
      <c r="AN1230" s="82"/>
      <c r="AO1230" s="71"/>
      <c r="AP1230" s="71"/>
      <c r="AQ1230" s="31"/>
      <c r="AR1230" s="31"/>
      <c r="AS1230" s="31"/>
      <c r="AT1230" s="31"/>
      <c r="AU1230" s="31"/>
      <c r="AV1230" s="31"/>
      <c r="AW1230" s="31"/>
      <c r="AX1230" s="31"/>
      <c r="AY1230" s="31"/>
      <c r="AZ1230" s="31"/>
      <c r="BA1230" s="33"/>
      <c r="BB1230" s="33"/>
      <c r="BC1230" s="31"/>
      <c r="BD1230" s="31"/>
      <c r="BE1230" s="31"/>
      <c r="BF1230" s="31"/>
      <c r="BG1230" s="31"/>
      <c r="BH1230" s="31"/>
      <c r="BI1230" s="31"/>
      <c r="BJ1230" s="31"/>
      <c r="BK1230" s="31"/>
      <c r="BL1230" s="31"/>
      <c r="BM1230" s="31"/>
      <c r="BN1230" s="31"/>
      <c r="BO1230" s="31"/>
      <c r="BP1230" s="31"/>
      <c r="BQ1230" s="31"/>
      <c r="BR1230" s="31"/>
      <c r="BS1230" s="31"/>
      <c r="BT1230" s="31"/>
    </row>
    <row r="1231">
      <c r="A1231" s="118"/>
      <c r="B1231" s="61"/>
      <c r="C1231" s="71"/>
      <c r="D1231" s="71"/>
      <c r="E1231" s="82"/>
      <c r="F1231" s="82"/>
      <c r="G1231" s="71"/>
      <c r="H1231" s="71"/>
      <c r="I1231" s="82"/>
      <c r="J1231" s="71"/>
      <c r="K1231" s="71"/>
      <c r="L1231" s="71"/>
      <c r="M1231" s="82"/>
      <c r="N1231" s="84"/>
      <c r="O1231" s="71"/>
      <c r="P1231" s="61"/>
      <c r="Q1231" s="61"/>
      <c r="R1231" s="61"/>
      <c r="S1231" s="61"/>
      <c r="T1231" s="119"/>
      <c r="U1231" s="61"/>
      <c r="V1231" s="84"/>
      <c r="W1231" s="84"/>
      <c r="X1231" s="84"/>
      <c r="Y1231" s="82"/>
      <c r="Z1231" s="84"/>
      <c r="AA1231" s="84"/>
      <c r="AB1231" s="84"/>
      <c r="AC1231" s="84"/>
      <c r="AD1231" s="84"/>
      <c r="AE1231" s="84"/>
      <c r="AF1231" s="84"/>
      <c r="AG1231" s="84"/>
      <c r="AH1231" s="31"/>
      <c r="AI1231" s="31"/>
      <c r="AJ1231" s="31"/>
      <c r="AK1231" s="31"/>
      <c r="AL1231" s="31"/>
      <c r="AM1231" s="84"/>
      <c r="AN1231" s="82"/>
      <c r="AO1231" s="71"/>
      <c r="AP1231" s="71"/>
      <c r="AQ1231" s="31"/>
      <c r="AR1231" s="31"/>
      <c r="AS1231" s="31"/>
      <c r="AT1231" s="31"/>
      <c r="AU1231" s="31"/>
      <c r="AV1231" s="31"/>
      <c r="AW1231" s="31"/>
      <c r="AX1231" s="31"/>
      <c r="AY1231" s="31"/>
      <c r="AZ1231" s="31"/>
      <c r="BA1231" s="33"/>
      <c r="BB1231" s="33"/>
      <c r="BC1231" s="31"/>
      <c r="BD1231" s="31"/>
      <c r="BE1231" s="31"/>
      <c r="BF1231" s="31"/>
      <c r="BG1231" s="31"/>
      <c r="BH1231" s="31"/>
      <c r="BI1231" s="31"/>
      <c r="BJ1231" s="31"/>
      <c r="BK1231" s="31"/>
      <c r="BL1231" s="31"/>
      <c r="BM1231" s="31"/>
      <c r="BN1231" s="31"/>
      <c r="BO1231" s="31"/>
      <c r="BP1231" s="31"/>
      <c r="BQ1231" s="31"/>
      <c r="BR1231" s="31"/>
      <c r="BS1231" s="31"/>
      <c r="BT1231" s="31"/>
    </row>
    <row r="1232">
      <c r="A1232" s="118"/>
      <c r="B1232" s="61"/>
      <c r="C1232" s="71"/>
      <c r="D1232" s="71"/>
      <c r="E1232" s="82"/>
      <c r="F1232" s="82"/>
      <c r="G1232" s="71"/>
      <c r="H1232" s="71"/>
      <c r="I1232" s="82"/>
      <c r="J1232" s="71"/>
      <c r="K1232" s="71"/>
      <c r="L1232" s="71"/>
      <c r="M1232" s="82"/>
      <c r="N1232" s="84"/>
      <c r="O1232" s="71"/>
      <c r="P1232" s="61"/>
      <c r="Q1232" s="61"/>
      <c r="R1232" s="61"/>
      <c r="S1232" s="61"/>
      <c r="T1232" s="119"/>
      <c r="U1232" s="61"/>
      <c r="V1232" s="84"/>
      <c r="W1232" s="84"/>
      <c r="X1232" s="84"/>
      <c r="Y1232" s="82"/>
      <c r="Z1232" s="84"/>
      <c r="AA1232" s="84"/>
      <c r="AB1232" s="84"/>
      <c r="AC1232" s="84"/>
      <c r="AD1232" s="84"/>
      <c r="AE1232" s="84"/>
      <c r="AF1232" s="84"/>
      <c r="AG1232" s="84"/>
      <c r="AH1232" s="31"/>
      <c r="AI1232" s="31"/>
      <c r="AJ1232" s="31"/>
      <c r="AK1232" s="31"/>
      <c r="AL1232" s="31"/>
      <c r="AM1232" s="84"/>
      <c r="AN1232" s="82"/>
      <c r="AO1232" s="71"/>
      <c r="AP1232" s="71"/>
      <c r="AQ1232" s="31"/>
      <c r="AR1232" s="31"/>
      <c r="AS1232" s="31"/>
      <c r="AT1232" s="31"/>
      <c r="AU1232" s="31"/>
      <c r="AV1232" s="31"/>
      <c r="AW1232" s="31"/>
      <c r="AX1232" s="31"/>
      <c r="AY1232" s="31"/>
      <c r="AZ1232" s="31"/>
      <c r="BA1232" s="33"/>
      <c r="BB1232" s="33"/>
      <c r="BC1232" s="31"/>
      <c r="BD1232" s="31"/>
      <c r="BE1232" s="31"/>
      <c r="BF1232" s="31"/>
      <c r="BG1232" s="31"/>
      <c r="BH1232" s="31"/>
      <c r="BI1232" s="31"/>
      <c r="BJ1232" s="31"/>
      <c r="BK1232" s="31"/>
      <c r="BL1232" s="31"/>
      <c r="BM1232" s="31"/>
      <c r="BN1232" s="31"/>
      <c r="BO1232" s="31"/>
      <c r="BP1232" s="31"/>
      <c r="BQ1232" s="31"/>
      <c r="BR1232" s="31"/>
      <c r="BS1232" s="31"/>
      <c r="BT1232" s="31"/>
    </row>
    <row r="1233">
      <c r="A1233" s="118"/>
      <c r="B1233" s="61"/>
      <c r="C1233" s="71"/>
      <c r="D1233" s="71"/>
      <c r="E1233" s="82"/>
      <c r="F1233" s="82"/>
      <c r="G1233" s="71"/>
      <c r="H1233" s="71"/>
      <c r="I1233" s="82"/>
      <c r="J1233" s="71"/>
      <c r="K1233" s="71"/>
      <c r="L1233" s="71"/>
      <c r="M1233" s="82"/>
      <c r="N1233" s="84"/>
      <c r="O1233" s="71"/>
      <c r="P1233" s="61"/>
      <c r="Q1233" s="61"/>
      <c r="R1233" s="61"/>
      <c r="S1233" s="61"/>
      <c r="T1233" s="119"/>
      <c r="U1233" s="61"/>
      <c r="V1233" s="84"/>
      <c r="W1233" s="84"/>
      <c r="X1233" s="84"/>
      <c r="Y1233" s="82"/>
      <c r="Z1233" s="84"/>
      <c r="AA1233" s="84"/>
      <c r="AB1233" s="84"/>
      <c r="AC1233" s="84"/>
      <c r="AD1233" s="84"/>
      <c r="AE1233" s="84"/>
      <c r="AF1233" s="84"/>
      <c r="AG1233" s="84"/>
      <c r="AH1233" s="31"/>
      <c r="AI1233" s="31"/>
      <c r="AJ1233" s="31"/>
      <c r="AK1233" s="31"/>
      <c r="AL1233" s="31"/>
      <c r="AM1233" s="84"/>
      <c r="AN1233" s="82"/>
      <c r="AO1233" s="71"/>
      <c r="AP1233" s="71"/>
      <c r="AQ1233" s="31"/>
      <c r="AR1233" s="31"/>
      <c r="AS1233" s="31"/>
      <c r="AT1233" s="31"/>
      <c r="AU1233" s="31"/>
      <c r="AV1233" s="31"/>
      <c r="AW1233" s="31"/>
      <c r="AX1233" s="31"/>
      <c r="AY1233" s="31"/>
      <c r="AZ1233" s="31"/>
      <c r="BA1233" s="33"/>
      <c r="BB1233" s="33"/>
      <c r="BC1233" s="31"/>
      <c r="BD1233" s="31"/>
      <c r="BE1233" s="31"/>
      <c r="BF1233" s="31"/>
      <c r="BG1233" s="31"/>
      <c r="BH1233" s="31"/>
      <c r="BI1233" s="31"/>
      <c r="BJ1233" s="31"/>
      <c r="BK1233" s="31"/>
      <c r="BL1233" s="31"/>
      <c r="BM1233" s="31"/>
      <c r="BN1233" s="31"/>
      <c r="BO1233" s="31"/>
      <c r="BP1233" s="31"/>
      <c r="BQ1233" s="31"/>
      <c r="BR1233" s="31"/>
      <c r="BS1233" s="31"/>
      <c r="BT1233" s="31"/>
    </row>
    <row r="1234">
      <c r="A1234" s="118"/>
      <c r="B1234" s="61"/>
      <c r="C1234" s="71"/>
      <c r="D1234" s="71"/>
      <c r="E1234" s="82"/>
      <c r="F1234" s="82"/>
      <c r="G1234" s="71"/>
      <c r="H1234" s="71"/>
      <c r="I1234" s="82"/>
      <c r="J1234" s="71"/>
      <c r="K1234" s="71"/>
      <c r="L1234" s="71"/>
      <c r="M1234" s="82"/>
      <c r="N1234" s="84"/>
      <c r="O1234" s="71"/>
      <c r="P1234" s="61"/>
      <c r="Q1234" s="61"/>
      <c r="R1234" s="61"/>
      <c r="S1234" s="61"/>
      <c r="T1234" s="119"/>
      <c r="U1234" s="61"/>
      <c r="V1234" s="84"/>
      <c r="W1234" s="84"/>
      <c r="X1234" s="84"/>
      <c r="Y1234" s="82"/>
      <c r="Z1234" s="84"/>
      <c r="AA1234" s="84"/>
      <c r="AB1234" s="84"/>
      <c r="AC1234" s="84"/>
      <c r="AD1234" s="84"/>
      <c r="AE1234" s="84"/>
      <c r="AF1234" s="84"/>
      <c r="AG1234" s="84"/>
      <c r="AH1234" s="31"/>
      <c r="AI1234" s="31"/>
      <c r="AJ1234" s="31"/>
      <c r="AK1234" s="31"/>
      <c r="AL1234" s="31"/>
      <c r="AM1234" s="84"/>
      <c r="AN1234" s="82"/>
      <c r="AO1234" s="71"/>
      <c r="AP1234" s="71"/>
      <c r="AQ1234" s="31"/>
      <c r="AR1234" s="31"/>
      <c r="AS1234" s="31"/>
      <c r="AT1234" s="31"/>
      <c r="AU1234" s="31"/>
      <c r="AV1234" s="31"/>
      <c r="AW1234" s="31"/>
      <c r="AX1234" s="31"/>
      <c r="AY1234" s="31"/>
      <c r="AZ1234" s="31"/>
      <c r="BA1234" s="33"/>
      <c r="BB1234" s="33"/>
      <c r="BC1234" s="31"/>
      <c r="BD1234" s="31"/>
      <c r="BE1234" s="31"/>
      <c r="BF1234" s="31"/>
      <c r="BG1234" s="31"/>
      <c r="BH1234" s="31"/>
      <c r="BI1234" s="31"/>
      <c r="BJ1234" s="31"/>
      <c r="BK1234" s="31"/>
      <c r="BL1234" s="31"/>
      <c r="BM1234" s="31"/>
      <c r="BN1234" s="31"/>
      <c r="BO1234" s="31"/>
      <c r="BP1234" s="31"/>
      <c r="BQ1234" s="31"/>
      <c r="BR1234" s="31"/>
      <c r="BS1234" s="31"/>
      <c r="BT1234" s="31"/>
    </row>
    <row r="1235">
      <c r="A1235" s="118"/>
      <c r="B1235" s="61"/>
      <c r="C1235" s="71"/>
      <c r="D1235" s="71"/>
      <c r="E1235" s="82"/>
      <c r="F1235" s="82"/>
      <c r="G1235" s="71"/>
      <c r="H1235" s="71"/>
      <c r="I1235" s="82"/>
      <c r="J1235" s="71"/>
      <c r="K1235" s="71"/>
      <c r="L1235" s="71"/>
      <c r="M1235" s="82"/>
      <c r="N1235" s="84"/>
      <c r="O1235" s="71"/>
      <c r="P1235" s="61"/>
      <c r="Q1235" s="61"/>
      <c r="R1235" s="61"/>
      <c r="S1235" s="61"/>
      <c r="T1235" s="119"/>
      <c r="U1235" s="61"/>
      <c r="V1235" s="84"/>
      <c r="W1235" s="84"/>
      <c r="X1235" s="84"/>
      <c r="Y1235" s="82"/>
      <c r="Z1235" s="84"/>
      <c r="AA1235" s="84"/>
      <c r="AB1235" s="84"/>
      <c r="AC1235" s="84"/>
      <c r="AD1235" s="84"/>
      <c r="AE1235" s="84"/>
      <c r="AF1235" s="84"/>
      <c r="AG1235" s="84"/>
      <c r="AH1235" s="31"/>
      <c r="AI1235" s="31"/>
      <c r="AJ1235" s="31"/>
      <c r="AK1235" s="31"/>
      <c r="AL1235" s="31"/>
      <c r="AM1235" s="84"/>
      <c r="AN1235" s="82"/>
      <c r="AO1235" s="71"/>
      <c r="AP1235" s="71"/>
      <c r="AQ1235" s="31"/>
      <c r="AR1235" s="31"/>
      <c r="AS1235" s="31"/>
      <c r="AT1235" s="31"/>
      <c r="AU1235" s="31"/>
      <c r="AV1235" s="31"/>
      <c r="AW1235" s="31"/>
      <c r="AX1235" s="31"/>
      <c r="AY1235" s="31"/>
      <c r="AZ1235" s="31"/>
      <c r="BA1235" s="33"/>
      <c r="BB1235" s="33"/>
      <c r="BC1235" s="31"/>
      <c r="BD1235" s="31"/>
      <c r="BE1235" s="31"/>
      <c r="BF1235" s="31"/>
      <c r="BG1235" s="31"/>
      <c r="BH1235" s="31"/>
      <c r="BI1235" s="31"/>
      <c r="BJ1235" s="31"/>
      <c r="BK1235" s="31"/>
      <c r="BL1235" s="31"/>
      <c r="BM1235" s="31"/>
      <c r="BN1235" s="31"/>
      <c r="BO1235" s="31"/>
      <c r="BP1235" s="31"/>
      <c r="BQ1235" s="31"/>
      <c r="BR1235" s="31"/>
      <c r="BS1235" s="31"/>
      <c r="BT1235" s="31"/>
    </row>
    <row r="1236">
      <c r="A1236" s="118"/>
      <c r="B1236" s="61"/>
      <c r="C1236" s="71"/>
      <c r="D1236" s="71"/>
      <c r="E1236" s="82"/>
      <c r="F1236" s="82"/>
      <c r="G1236" s="71"/>
      <c r="H1236" s="71"/>
      <c r="I1236" s="82"/>
      <c r="J1236" s="71"/>
      <c r="K1236" s="71"/>
      <c r="L1236" s="71"/>
      <c r="M1236" s="82"/>
      <c r="N1236" s="84"/>
      <c r="O1236" s="71"/>
      <c r="P1236" s="61"/>
      <c r="Q1236" s="61"/>
      <c r="R1236" s="61"/>
      <c r="S1236" s="61"/>
      <c r="T1236" s="119"/>
      <c r="U1236" s="61"/>
      <c r="V1236" s="84"/>
      <c r="W1236" s="84"/>
      <c r="X1236" s="84"/>
      <c r="Y1236" s="82"/>
      <c r="Z1236" s="84"/>
      <c r="AA1236" s="84"/>
      <c r="AB1236" s="84"/>
      <c r="AC1236" s="84"/>
      <c r="AD1236" s="84"/>
      <c r="AE1236" s="84"/>
      <c r="AF1236" s="84"/>
      <c r="AG1236" s="84"/>
      <c r="AH1236" s="31"/>
      <c r="AI1236" s="31"/>
      <c r="AJ1236" s="31"/>
      <c r="AK1236" s="31"/>
      <c r="AL1236" s="31"/>
      <c r="AM1236" s="84"/>
      <c r="AN1236" s="82"/>
      <c r="AO1236" s="71"/>
      <c r="AP1236" s="71"/>
      <c r="AQ1236" s="31"/>
      <c r="AR1236" s="31"/>
      <c r="AS1236" s="31"/>
      <c r="AT1236" s="31"/>
      <c r="AU1236" s="31"/>
      <c r="AV1236" s="31"/>
      <c r="AW1236" s="31"/>
      <c r="AX1236" s="31"/>
      <c r="AY1236" s="31"/>
      <c r="AZ1236" s="31"/>
      <c r="BA1236" s="33"/>
      <c r="BB1236" s="33"/>
      <c r="BC1236" s="31"/>
      <c r="BD1236" s="31"/>
      <c r="BE1236" s="31"/>
      <c r="BF1236" s="31"/>
      <c r="BG1236" s="31"/>
      <c r="BH1236" s="31"/>
      <c r="BI1236" s="31"/>
      <c r="BJ1236" s="31"/>
      <c r="BK1236" s="31"/>
      <c r="BL1236" s="31"/>
      <c r="BM1236" s="31"/>
      <c r="BN1236" s="31"/>
      <c r="BO1236" s="31"/>
      <c r="BP1236" s="31"/>
      <c r="BQ1236" s="31"/>
      <c r="BR1236" s="31"/>
      <c r="BS1236" s="31"/>
      <c r="BT1236" s="31"/>
    </row>
    <row r="1237">
      <c r="A1237" s="118"/>
      <c r="B1237" s="61"/>
      <c r="C1237" s="71"/>
      <c r="D1237" s="71"/>
      <c r="E1237" s="82"/>
      <c r="F1237" s="82"/>
      <c r="G1237" s="71"/>
      <c r="H1237" s="71"/>
      <c r="I1237" s="82"/>
      <c r="J1237" s="71"/>
      <c r="K1237" s="71"/>
      <c r="L1237" s="71"/>
      <c r="M1237" s="82"/>
      <c r="N1237" s="84"/>
      <c r="O1237" s="71"/>
      <c r="P1237" s="61"/>
      <c r="Q1237" s="61"/>
      <c r="R1237" s="61"/>
      <c r="S1237" s="61"/>
      <c r="T1237" s="119"/>
      <c r="U1237" s="61"/>
      <c r="V1237" s="84"/>
      <c r="W1237" s="84"/>
      <c r="X1237" s="84"/>
      <c r="Y1237" s="82"/>
      <c r="Z1237" s="84"/>
      <c r="AA1237" s="84"/>
      <c r="AB1237" s="84"/>
      <c r="AC1237" s="84"/>
      <c r="AD1237" s="84"/>
      <c r="AE1237" s="84"/>
      <c r="AF1237" s="84"/>
      <c r="AG1237" s="84"/>
      <c r="AH1237" s="31"/>
      <c r="AI1237" s="31"/>
      <c r="AJ1237" s="31"/>
      <c r="AK1237" s="31"/>
      <c r="AL1237" s="31"/>
      <c r="AM1237" s="84"/>
      <c r="AN1237" s="82"/>
      <c r="AO1237" s="71"/>
      <c r="AP1237" s="71"/>
      <c r="AQ1237" s="31"/>
      <c r="AR1237" s="31"/>
      <c r="AS1237" s="31"/>
      <c r="AT1237" s="31"/>
      <c r="AU1237" s="31"/>
      <c r="AV1237" s="31"/>
      <c r="AW1237" s="31"/>
      <c r="AX1237" s="31"/>
      <c r="AY1237" s="31"/>
      <c r="AZ1237" s="31"/>
      <c r="BA1237" s="33"/>
      <c r="BB1237" s="33"/>
      <c r="BC1237" s="31"/>
      <c r="BD1237" s="31"/>
      <c r="BE1237" s="31"/>
      <c r="BF1237" s="31"/>
      <c r="BG1237" s="31"/>
      <c r="BH1237" s="31"/>
      <c r="BI1237" s="31"/>
      <c r="BJ1237" s="31"/>
      <c r="BK1237" s="31"/>
      <c r="BL1237" s="31"/>
      <c r="BM1237" s="31"/>
      <c r="BN1237" s="31"/>
      <c r="BO1237" s="31"/>
      <c r="BP1237" s="31"/>
      <c r="BQ1237" s="31"/>
      <c r="BR1237" s="31"/>
      <c r="BS1237" s="31"/>
      <c r="BT1237" s="31"/>
    </row>
    <row r="1238">
      <c r="A1238" s="118"/>
      <c r="B1238" s="61"/>
      <c r="C1238" s="71"/>
      <c r="D1238" s="71"/>
      <c r="E1238" s="82"/>
      <c r="F1238" s="82"/>
      <c r="G1238" s="71"/>
      <c r="H1238" s="71"/>
      <c r="I1238" s="82"/>
      <c r="J1238" s="71"/>
      <c r="K1238" s="71"/>
      <c r="L1238" s="71"/>
      <c r="M1238" s="82"/>
      <c r="N1238" s="84"/>
      <c r="O1238" s="71"/>
      <c r="P1238" s="61"/>
      <c r="Q1238" s="61"/>
      <c r="R1238" s="61"/>
      <c r="S1238" s="61"/>
      <c r="T1238" s="119"/>
      <c r="U1238" s="61"/>
      <c r="V1238" s="84"/>
      <c r="W1238" s="84"/>
      <c r="X1238" s="84"/>
      <c r="Y1238" s="82"/>
      <c r="Z1238" s="84"/>
      <c r="AA1238" s="84"/>
      <c r="AB1238" s="84"/>
      <c r="AC1238" s="84"/>
      <c r="AD1238" s="84"/>
      <c r="AE1238" s="84"/>
      <c r="AF1238" s="84"/>
      <c r="AG1238" s="84"/>
      <c r="AH1238" s="31"/>
      <c r="AI1238" s="31"/>
      <c r="AJ1238" s="31"/>
      <c r="AK1238" s="31"/>
      <c r="AL1238" s="31"/>
      <c r="AM1238" s="84"/>
      <c r="AN1238" s="82"/>
      <c r="AO1238" s="71"/>
      <c r="AP1238" s="71"/>
      <c r="AQ1238" s="31"/>
      <c r="AR1238" s="31"/>
      <c r="AS1238" s="31"/>
      <c r="AT1238" s="31"/>
      <c r="AU1238" s="31"/>
      <c r="AV1238" s="31"/>
      <c r="AW1238" s="31"/>
      <c r="AX1238" s="31"/>
      <c r="AY1238" s="31"/>
      <c r="AZ1238" s="31"/>
      <c r="BA1238" s="33"/>
      <c r="BB1238" s="33"/>
      <c r="BC1238" s="31"/>
      <c r="BD1238" s="31"/>
      <c r="BE1238" s="31"/>
      <c r="BF1238" s="31"/>
      <c r="BG1238" s="31"/>
      <c r="BH1238" s="31"/>
      <c r="BI1238" s="31"/>
      <c r="BJ1238" s="31"/>
      <c r="BK1238" s="31"/>
      <c r="BL1238" s="31"/>
      <c r="BM1238" s="31"/>
      <c r="BN1238" s="31"/>
      <c r="BO1238" s="31"/>
      <c r="BP1238" s="31"/>
      <c r="BQ1238" s="31"/>
      <c r="BR1238" s="31"/>
      <c r="BS1238" s="31"/>
      <c r="BT1238" s="31"/>
    </row>
    <row r="1239">
      <c r="A1239" s="118"/>
      <c r="B1239" s="61"/>
      <c r="C1239" s="71"/>
      <c r="D1239" s="71"/>
      <c r="E1239" s="82"/>
      <c r="F1239" s="82"/>
      <c r="G1239" s="71"/>
      <c r="H1239" s="71"/>
      <c r="I1239" s="82"/>
      <c r="J1239" s="71"/>
      <c r="K1239" s="71"/>
      <c r="L1239" s="71"/>
      <c r="M1239" s="82"/>
      <c r="N1239" s="84"/>
      <c r="O1239" s="71"/>
      <c r="P1239" s="61"/>
      <c r="Q1239" s="61"/>
      <c r="R1239" s="61"/>
      <c r="S1239" s="61"/>
      <c r="T1239" s="119"/>
      <c r="U1239" s="61"/>
      <c r="V1239" s="84"/>
      <c r="W1239" s="84"/>
      <c r="X1239" s="84"/>
      <c r="Y1239" s="82"/>
      <c r="Z1239" s="84"/>
      <c r="AA1239" s="84"/>
      <c r="AB1239" s="84"/>
      <c r="AC1239" s="84"/>
      <c r="AD1239" s="84"/>
      <c r="AE1239" s="84"/>
      <c r="AF1239" s="84"/>
      <c r="AG1239" s="84"/>
      <c r="AH1239" s="31"/>
      <c r="AI1239" s="31"/>
      <c r="AJ1239" s="31"/>
      <c r="AK1239" s="31"/>
      <c r="AL1239" s="31"/>
      <c r="AM1239" s="84"/>
      <c r="AN1239" s="82"/>
      <c r="AO1239" s="71"/>
      <c r="AP1239" s="71"/>
      <c r="AQ1239" s="31"/>
      <c r="AR1239" s="31"/>
      <c r="AS1239" s="31"/>
      <c r="AT1239" s="31"/>
      <c r="AU1239" s="31"/>
      <c r="AV1239" s="31"/>
      <c r="AW1239" s="31"/>
      <c r="AX1239" s="31"/>
      <c r="AY1239" s="31"/>
      <c r="AZ1239" s="31"/>
      <c r="BA1239" s="33"/>
      <c r="BB1239" s="33"/>
      <c r="BC1239" s="31"/>
      <c r="BD1239" s="31"/>
      <c r="BE1239" s="31"/>
      <c r="BF1239" s="31"/>
      <c r="BG1239" s="31"/>
      <c r="BH1239" s="31"/>
      <c r="BI1239" s="31"/>
      <c r="BJ1239" s="31"/>
      <c r="BK1239" s="31"/>
      <c r="BL1239" s="31"/>
      <c r="BM1239" s="31"/>
      <c r="BN1239" s="31"/>
      <c r="BO1239" s="31"/>
      <c r="BP1239" s="31"/>
      <c r="BQ1239" s="31"/>
      <c r="BR1239" s="31"/>
      <c r="BS1239" s="31"/>
      <c r="BT1239" s="31"/>
    </row>
    <row r="1240">
      <c r="A1240" s="118"/>
      <c r="B1240" s="61"/>
      <c r="C1240" s="71"/>
      <c r="D1240" s="71"/>
      <c r="E1240" s="82"/>
      <c r="F1240" s="82"/>
      <c r="G1240" s="71"/>
      <c r="H1240" s="71"/>
      <c r="I1240" s="82"/>
      <c r="J1240" s="71"/>
      <c r="K1240" s="71"/>
      <c r="L1240" s="71"/>
      <c r="M1240" s="82"/>
      <c r="N1240" s="84"/>
      <c r="O1240" s="71"/>
      <c r="P1240" s="61"/>
      <c r="Q1240" s="61"/>
      <c r="R1240" s="61"/>
      <c r="S1240" s="61"/>
      <c r="T1240" s="119"/>
      <c r="U1240" s="61"/>
      <c r="V1240" s="84"/>
      <c r="W1240" s="84"/>
      <c r="X1240" s="84"/>
      <c r="Y1240" s="82"/>
      <c r="Z1240" s="84"/>
      <c r="AA1240" s="84"/>
      <c r="AB1240" s="84"/>
      <c r="AC1240" s="84"/>
      <c r="AD1240" s="84"/>
      <c r="AE1240" s="84"/>
      <c r="AF1240" s="84"/>
      <c r="AG1240" s="84"/>
      <c r="AH1240" s="31"/>
      <c r="AI1240" s="31"/>
      <c r="AJ1240" s="31"/>
      <c r="AK1240" s="31"/>
      <c r="AL1240" s="31"/>
      <c r="AM1240" s="84"/>
      <c r="AN1240" s="82"/>
      <c r="AO1240" s="71"/>
      <c r="AP1240" s="71"/>
      <c r="AQ1240" s="31"/>
      <c r="AR1240" s="31"/>
      <c r="AS1240" s="31"/>
      <c r="AT1240" s="31"/>
      <c r="AU1240" s="31"/>
      <c r="AV1240" s="31"/>
      <c r="AW1240" s="31"/>
      <c r="AX1240" s="31"/>
      <c r="AY1240" s="31"/>
      <c r="AZ1240" s="31"/>
      <c r="BA1240" s="33"/>
      <c r="BB1240" s="33"/>
      <c r="BC1240" s="31"/>
      <c r="BD1240" s="31"/>
      <c r="BE1240" s="31"/>
      <c r="BF1240" s="31"/>
      <c r="BG1240" s="31"/>
      <c r="BH1240" s="31"/>
      <c r="BI1240" s="31"/>
      <c r="BJ1240" s="31"/>
      <c r="BK1240" s="31"/>
      <c r="BL1240" s="31"/>
      <c r="BM1240" s="31"/>
      <c r="BN1240" s="31"/>
      <c r="BO1240" s="31"/>
      <c r="BP1240" s="31"/>
      <c r="BQ1240" s="31"/>
      <c r="BR1240" s="31"/>
      <c r="BS1240" s="31"/>
      <c r="BT1240" s="31"/>
    </row>
    <row r="1241">
      <c r="A1241" s="118"/>
      <c r="B1241" s="61"/>
      <c r="C1241" s="71"/>
      <c r="D1241" s="71"/>
      <c r="E1241" s="82"/>
      <c r="F1241" s="82"/>
      <c r="G1241" s="71"/>
      <c r="H1241" s="71"/>
      <c r="I1241" s="82"/>
      <c r="J1241" s="71"/>
      <c r="K1241" s="71"/>
      <c r="L1241" s="71"/>
      <c r="M1241" s="82"/>
      <c r="N1241" s="84"/>
      <c r="O1241" s="71"/>
      <c r="P1241" s="61"/>
      <c r="Q1241" s="61"/>
      <c r="R1241" s="61"/>
      <c r="S1241" s="61"/>
      <c r="T1241" s="119"/>
      <c r="U1241" s="61"/>
      <c r="V1241" s="84"/>
      <c r="W1241" s="84"/>
      <c r="X1241" s="84"/>
      <c r="Y1241" s="82"/>
      <c r="Z1241" s="84"/>
      <c r="AA1241" s="84"/>
      <c r="AB1241" s="84"/>
      <c r="AC1241" s="84"/>
      <c r="AD1241" s="84"/>
      <c r="AE1241" s="84"/>
      <c r="AF1241" s="84"/>
      <c r="AG1241" s="84"/>
      <c r="AH1241" s="31"/>
      <c r="AI1241" s="31"/>
      <c r="AJ1241" s="31"/>
      <c r="AK1241" s="31"/>
      <c r="AL1241" s="31"/>
      <c r="AM1241" s="84"/>
      <c r="AN1241" s="82"/>
      <c r="AO1241" s="71"/>
      <c r="AP1241" s="71"/>
      <c r="AQ1241" s="31"/>
      <c r="AR1241" s="31"/>
      <c r="AS1241" s="31"/>
      <c r="AT1241" s="31"/>
      <c r="AU1241" s="31"/>
      <c r="AV1241" s="31"/>
      <c r="AW1241" s="31"/>
      <c r="AX1241" s="31"/>
      <c r="AY1241" s="31"/>
      <c r="AZ1241" s="31"/>
      <c r="BA1241" s="33"/>
      <c r="BB1241" s="33"/>
      <c r="BC1241" s="31"/>
      <c r="BD1241" s="31"/>
      <c r="BE1241" s="31"/>
      <c r="BF1241" s="31"/>
      <c r="BG1241" s="31"/>
      <c r="BH1241" s="31"/>
      <c r="BI1241" s="31"/>
      <c r="BJ1241" s="31"/>
      <c r="BK1241" s="31"/>
      <c r="BL1241" s="31"/>
      <c r="BM1241" s="31"/>
      <c r="BN1241" s="31"/>
      <c r="BO1241" s="31"/>
      <c r="BP1241" s="31"/>
      <c r="BQ1241" s="31"/>
      <c r="BR1241" s="31"/>
      <c r="BS1241" s="31"/>
      <c r="BT1241" s="31"/>
    </row>
    <row r="1242">
      <c r="A1242" s="118"/>
      <c r="B1242" s="61"/>
      <c r="C1242" s="71"/>
      <c r="D1242" s="71"/>
      <c r="E1242" s="82"/>
      <c r="F1242" s="82"/>
      <c r="G1242" s="71"/>
      <c r="H1242" s="71"/>
      <c r="I1242" s="82"/>
      <c r="J1242" s="71"/>
      <c r="K1242" s="71"/>
      <c r="L1242" s="71"/>
      <c r="M1242" s="82"/>
      <c r="N1242" s="84"/>
      <c r="O1242" s="71"/>
      <c r="P1242" s="61"/>
      <c r="Q1242" s="61"/>
      <c r="R1242" s="61"/>
      <c r="S1242" s="61"/>
      <c r="T1242" s="119"/>
      <c r="U1242" s="61"/>
      <c r="V1242" s="84"/>
      <c r="W1242" s="84"/>
      <c r="X1242" s="84"/>
      <c r="Y1242" s="82"/>
      <c r="Z1242" s="84"/>
      <c r="AA1242" s="84"/>
      <c r="AB1242" s="84"/>
      <c r="AC1242" s="84"/>
      <c r="AD1242" s="84"/>
      <c r="AE1242" s="84"/>
      <c r="AF1242" s="84"/>
      <c r="AG1242" s="84"/>
      <c r="AH1242" s="31"/>
      <c r="AI1242" s="31"/>
      <c r="AJ1242" s="31"/>
      <c r="AK1242" s="31"/>
      <c r="AL1242" s="31"/>
      <c r="AM1242" s="84"/>
      <c r="AN1242" s="82"/>
      <c r="AO1242" s="71"/>
      <c r="AP1242" s="71"/>
      <c r="AQ1242" s="31"/>
      <c r="AR1242" s="31"/>
      <c r="AS1242" s="31"/>
      <c r="AT1242" s="31"/>
      <c r="AU1242" s="31"/>
      <c r="AV1242" s="31"/>
      <c r="AW1242" s="31"/>
      <c r="AX1242" s="31"/>
      <c r="AY1242" s="31"/>
      <c r="AZ1242" s="31"/>
      <c r="BA1242" s="33"/>
      <c r="BB1242" s="33"/>
      <c r="BC1242" s="31"/>
      <c r="BD1242" s="31"/>
      <c r="BE1242" s="31"/>
      <c r="BF1242" s="31"/>
      <c r="BG1242" s="31"/>
      <c r="BH1242" s="31"/>
      <c r="BI1242" s="31"/>
      <c r="BJ1242" s="31"/>
      <c r="BK1242" s="31"/>
      <c r="BL1242" s="31"/>
      <c r="BM1242" s="31"/>
      <c r="BN1242" s="31"/>
      <c r="BO1242" s="31"/>
      <c r="BP1242" s="31"/>
      <c r="BQ1242" s="31"/>
      <c r="BR1242" s="31"/>
      <c r="BS1242" s="31"/>
      <c r="BT1242" s="31"/>
    </row>
    <row r="1243">
      <c r="A1243" s="118"/>
      <c r="B1243" s="61"/>
      <c r="C1243" s="71"/>
      <c r="D1243" s="71"/>
      <c r="E1243" s="82"/>
      <c r="F1243" s="82"/>
      <c r="G1243" s="71"/>
      <c r="H1243" s="71"/>
      <c r="I1243" s="82"/>
      <c r="J1243" s="71"/>
      <c r="K1243" s="71"/>
      <c r="L1243" s="71"/>
      <c r="M1243" s="82"/>
      <c r="N1243" s="84"/>
      <c r="O1243" s="71"/>
      <c r="P1243" s="61"/>
      <c r="Q1243" s="61"/>
      <c r="R1243" s="61"/>
      <c r="S1243" s="61"/>
      <c r="T1243" s="119"/>
      <c r="U1243" s="61"/>
      <c r="V1243" s="84"/>
      <c r="W1243" s="84"/>
      <c r="X1243" s="84"/>
      <c r="Y1243" s="82"/>
      <c r="Z1243" s="84"/>
      <c r="AA1243" s="84"/>
      <c r="AB1243" s="84"/>
      <c r="AC1243" s="84"/>
      <c r="AD1243" s="84"/>
      <c r="AE1243" s="84"/>
      <c r="AF1243" s="84"/>
      <c r="AG1243" s="84"/>
      <c r="AH1243" s="31"/>
      <c r="AI1243" s="31"/>
      <c r="AJ1243" s="31"/>
      <c r="AK1243" s="31"/>
      <c r="AL1243" s="31"/>
      <c r="AM1243" s="84"/>
      <c r="AN1243" s="82"/>
      <c r="AO1243" s="71"/>
      <c r="AP1243" s="71"/>
      <c r="AQ1243" s="31"/>
      <c r="AR1243" s="31"/>
      <c r="AS1243" s="31"/>
      <c r="AT1243" s="31"/>
      <c r="AU1243" s="31"/>
      <c r="AV1243" s="31"/>
      <c r="AW1243" s="31"/>
      <c r="AX1243" s="31"/>
      <c r="AY1243" s="31"/>
      <c r="AZ1243" s="31"/>
      <c r="BA1243" s="33"/>
      <c r="BB1243" s="33"/>
      <c r="BC1243" s="31"/>
      <c r="BD1243" s="31"/>
      <c r="BE1243" s="31"/>
      <c r="BF1243" s="31"/>
      <c r="BG1243" s="31"/>
      <c r="BH1243" s="31"/>
      <c r="BI1243" s="31"/>
      <c r="BJ1243" s="31"/>
      <c r="BK1243" s="31"/>
      <c r="BL1243" s="31"/>
      <c r="BM1243" s="31"/>
      <c r="BN1243" s="31"/>
      <c r="BO1243" s="31"/>
      <c r="BP1243" s="31"/>
      <c r="BQ1243" s="31"/>
      <c r="BR1243" s="31"/>
      <c r="BS1243" s="31"/>
      <c r="BT1243" s="31"/>
    </row>
    <row r="1244">
      <c r="A1244" s="118"/>
      <c r="B1244" s="61"/>
      <c r="C1244" s="71"/>
      <c r="D1244" s="71"/>
      <c r="E1244" s="82"/>
      <c r="F1244" s="82"/>
      <c r="G1244" s="71"/>
      <c r="H1244" s="71"/>
      <c r="I1244" s="82"/>
      <c r="J1244" s="71"/>
      <c r="K1244" s="71"/>
      <c r="L1244" s="71"/>
      <c r="M1244" s="82"/>
      <c r="N1244" s="84"/>
      <c r="O1244" s="71"/>
      <c r="P1244" s="61"/>
      <c r="Q1244" s="61"/>
      <c r="R1244" s="61"/>
      <c r="S1244" s="61"/>
      <c r="T1244" s="119"/>
      <c r="U1244" s="61"/>
      <c r="V1244" s="84"/>
      <c r="W1244" s="84"/>
      <c r="X1244" s="84"/>
      <c r="Y1244" s="82"/>
      <c r="Z1244" s="84"/>
      <c r="AA1244" s="84"/>
      <c r="AB1244" s="84"/>
      <c r="AC1244" s="84"/>
      <c r="AD1244" s="84"/>
      <c r="AE1244" s="84"/>
      <c r="AF1244" s="84"/>
      <c r="AG1244" s="84"/>
      <c r="AH1244" s="31"/>
      <c r="AI1244" s="31"/>
      <c r="AJ1244" s="31"/>
      <c r="AK1244" s="31"/>
      <c r="AL1244" s="31"/>
      <c r="AM1244" s="84"/>
      <c r="AN1244" s="82"/>
      <c r="AO1244" s="71"/>
      <c r="AP1244" s="71"/>
      <c r="AQ1244" s="31"/>
      <c r="AR1244" s="31"/>
      <c r="AS1244" s="31"/>
      <c r="AT1244" s="31"/>
      <c r="AU1244" s="31"/>
      <c r="AV1244" s="31"/>
      <c r="AW1244" s="31"/>
      <c r="AX1244" s="31"/>
      <c r="AY1244" s="31"/>
      <c r="AZ1244" s="31"/>
      <c r="BA1244" s="33"/>
      <c r="BB1244" s="33"/>
      <c r="BC1244" s="31"/>
      <c r="BD1244" s="31"/>
      <c r="BE1244" s="31"/>
      <c r="BF1244" s="31"/>
      <c r="BG1244" s="31"/>
      <c r="BH1244" s="31"/>
      <c r="BI1244" s="31"/>
      <c r="BJ1244" s="31"/>
      <c r="BK1244" s="31"/>
      <c r="BL1244" s="31"/>
      <c r="BM1244" s="31"/>
      <c r="BN1244" s="31"/>
      <c r="BO1244" s="31"/>
      <c r="BP1244" s="31"/>
      <c r="BQ1244" s="31"/>
      <c r="BR1244" s="31"/>
      <c r="BS1244" s="31"/>
      <c r="BT1244" s="31"/>
    </row>
    <row r="1245">
      <c r="A1245" s="118"/>
      <c r="B1245" s="61"/>
      <c r="C1245" s="71"/>
      <c r="D1245" s="71"/>
      <c r="E1245" s="82"/>
      <c r="F1245" s="82"/>
      <c r="G1245" s="71"/>
      <c r="H1245" s="71"/>
      <c r="I1245" s="82"/>
      <c r="J1245" s="71"/>
      <c r="K1245" s="71"/>
      <c r="L1245" s="71"/>
      <c r="M1245" s="82"/>
      <c r="N1245" s="84"/>
      <c r="O1245" s="71"/>
      <c r="P1245" s="61"/>
      <c r="Q1245" s="61"/>
      <c r="R1245" s="61"/>
      <c r="S1245" s="61"/>
      <c r="T1245" s="119"/>
      <c r="U1245" s="61"/>
      <c r="V1245" s="84"/>
      <c r="W1245" s="84"/>
      <c r="X1245" s="84"/>
      <c r="Y1245" s="82"/>
      <c r="Z1245" s="84"/>
      <c r="AA1245" s="84"/>
      <c r="AB1245" s="84"/>
      <c r="AC1245" s="84"/>
      <c r="AD1245" s="84"/>
      <c r="AE1245" s="84"/>
      <c r="AF1245" s="84"/>
      <c r="AG1245" s="84"/>
      <c r="AH1245" s="31"/>
      <c r="AI1245" s="31"/>
      <c r="AJ1245" s="31"/>
      <c r="AK1245" s="31"/>
      <c r="AL1245" s="31"/>
      <c r="AM1245" s="84"/>
      <c r="AN1245" s="82"/>
      <c r="AO1245" s="71"/>
      <c r="AP1245" s="71"/>
      <c r="AQ1245" s="31"/>
      <c r="AR1245" s="31"/>
      <c r="AS1245" s="31"/>
      <c r="AT1245" s="31"/>
      <c r="AU1245" s="31"/>
      <c r="AV1245" s="31"/>
      <c r="AW1245" s="31"/>
      <c r="AX1245" s="31"/>
      <c r="AY1245" s="31"/>
      <c r="AZ1245" s="31"/>
      <c r="BA1245" s="33"/>
      <c r="BB1245" s="33"/>
      <c r="BC1245" s="31"/>
      <c r="BD1245" s="31"/>
      <c r="BE1245" s="31"/>
      <c r="BF1245" s="31"/>
      <c r="BG1245" s="31"/>
      <c r="BH1245" s="31"/>
      <c r="BI1245" s="31"/>
      <c r="BJ1245" s="31"/>
      <c r="BK1245" s="31"/>
      <c r="BL1245" s="31"/>
      <c r="BM1245" s="31"/>
      <c r="BN1245" s="31"/>
      <c r="BO1245" s="31"/>
      <c r="BP1245" s="31"/>
      <c r="BQ1245" s="31"/>
      <c r="BR1245" s="31"/>
      <c r="BS1245" s="31"/>
      <c r="BT1245" s="31"/>
    </row>
    <row r="1246">
      <c r="A1246" s="118"/>
      <c r="B1246" s="61"/>
      <c r="C1246" s="71"/>
      <c r="D1246" s="71"/>
      <c r="E1246" s="82"/>
      <c r="F1246" s="82"/>
      <c r="G1246" s="71"/>
      <c r="H1246" s="71"/>
      <c r="I1246" s="82"/>
      <c r="J1246" s="71"/>
      <c r="K1246" s="71"/>
      <c r="L1246" s="71"/>
      <c r="M1246" s="82"/>
      <c r="N1246" s="84"/>
      <c r="O1246" s="71"/>
      <c r="P1246" s="61"/>
      <c r="Q1246" s="61"/>
      <c r="R1246" s="61"/>
      <c r="S1246" s="61"/>
      <c r="T1246" s="119"/>
      <c r="U1246" s="61"/>
      <c r="V1246" s="84"/>
      <c r="W1246" s="84"/>
      <c r="X1246" s="84"/>
      <c r="Y1246" s="82"/>
      <c r="Z1246" s="84"/>
      <c r="AA1246" s="84"/>
      <c r="AB1246" s="84"/>
      <c r="AC1246" s="84"/>
      <c r="AD1246" s="84"/>
      <c r="AE1246" s="84"/>
      <c r="AF1246" s="84"/>
      <c r="AG1246" s="84"/>
      <c r="AH1246" s="31"/>
      <c r="AI1246" s="31"/>
      <c r="AJ1246" s="31"/>
      <c r="AK1246" s="31"/>
      <c r="AL1246" s="31"/>
      <c r="AM1246" s="84"/>
      <c r="AN1246" s="82"/>
      <c r="AO1246" s="71"/>
      <c r="AP1246" s="71"/>
      <c r="AQ1246" s="31"/>
      <c r="AR1246" s="31"/>
      <c r="AS1246" s="31"/>
      <c r="AT1246" s="31"/>
      <c r="AU1246" s="31"/>
      <c r="AV1246" s="31"/>
      <c r="AW1246" s="31"/>
      <c r="AX1246" s="31"/>
      <c r="AY1246" s="31"/>
      <c r="AZ1246" s="31"/>
      <c r="BA1246" s="33"/>
      <c r="BB1246" s="33"/>
      <c r="BC1246" s="31"/>
      <c r="BD1246" s="31"/>
      <c r="BE1246" s="31"/>
      <c r="BF1246" s="31"/>
      <c r="BG1246" s="31"/>
      <c r="BH1246" s="31"/>
      <c r="BI1246" s="31"/>
      <c r="BJ1246" s="31"/>
      <c r="BK1246" s="31"/>
      <c r="BL1246" s="31"/>
      <c r="BM1246" s="31"/>
      <c r="BN1246" s="31"/>
      <c r="BO1246" s="31"/>
      <c r="BP1246" s="31"/>
      <c r="BQ1246" s="31"/>
      <c r="BR1246" s="31"/>
      <c r="BS1246" s="31"/>
      <c r="BT1246" s="31"/>
    </row>
    <row r="1247">
      <c r="A1247" s="118"/>
      <c r="B1247" s="61"/>
      <c r="C1247" s="71"/>
      <c r="D1247" s="71"/>
      <c r="E1247" s="82"/>
      <c r="F1247" s="82"/>
      <c r="G1247" s="71"/>
      <c r="H1247" s="71"/>
      <c r="I1247" s="82"/>
      <c r="J1247" s="71"/>
      <c r="K1247" s="71"/>
      <c r="L1247" s="71"/>
      <c r="M1247" s="82"/>
      <c r="N1247" s="84"/>
      <c r="O1247" s="71"/>
      <c r="P1247" s="61"/>
      <c r="Q1247" s="61"/>
      <c r="R1247" s="61"/>
      <c r="S1247" s="61"/>
      <c r="T1247" s="119"/>
      <c r="U1247" s="61"/>
      <c r="V1247" s="84"/>
      <c r="W1247" s="84"/>
      <c r="X1247" s="84"/>
      <c r="Y1247" s="82"/>
      <c r="Z1247" s="84"/>
      <c r="AA1247" s="84"/>
      <c r="AB1247" s="84"/>
      <c r="AC1247" s="84"/>
      <c r="AD1247" s="84"/>
      <c r="AE1247" s="84"/>
      <c r="AF1247" s="84"/>
      <c r="AG1247" s="84"/>
      <c r="AH1247" s="31"/>
      <c r="AI1247" s="31"/>
      <c r="AJ1247" s="31"/>
      <c r="AK1247" s="31"/>
      <c r="AL1247" s="31"/>
      <c r="AM1247" s="84"/>
      <c r="AN1247" s="82"/>
      <c r="AO1247" s="71"/>
      <c r="AP1247" s="71"/>
      <c r="AQ1247" s="31"/>
      <c r="AR1247" s="31"/>
      <c r="AS1247" s="31"/>
      <c r="AT1247" s="31"/>
      <c r="AU1247" s="31"/>
      <c r="AV1247" s="31"/>
      <c r="AW1247" s="31"/>
      <c r="AX1247" s="31"/>
      <c r="AY1247" s="31"/>
      <c r="AZ1247" s="31"/>
      <c r="BA1247" s="33"/>
      <c r="BB1247" s="33"/>
      <c r="BC1247" s="31"/>
      <c r="BD1247" s="31"/>
      <c r="BE1247" s="31"/>
      <c r="BF1247" s="31"/>
      <c r="BG1247" s="31"/>
      <c r="BH1247" s="31"/>
      <c r="BI1247" s="31"/>
      <c r="BJ1247" s="31"/>
      <c r="BK1247" s="31"/>
      <c r="BL1247" s="31"/>
      <c r="BM1247" s="31"/>
      <c r="BN1247" s="31"/>
      <c r="BO1247" s="31"/>
      <c r="BP1247" s="31"/>
      <c r="BQ1247" s="31"/>
      <c r="BR1247" s="31"/>
      <c r="BS1247" s="31"/>
      <c r="BT1247" s="31"/>
    </row>
    <row r="1248">
      <c r="A1248" s="118"/>
      <c r="B1248" s="61"/>
      <c r="C1248" s="71"/>
      <c r="D1248" s="71"/>
      <c r="E1248" s="82"/>
      <c r="F1248" s="82"/>
      <c r="G1248" s="71"/>
      <c r="H1248" s="71"/>
      <c r="I1248" s="82"/>
      <c r="J1248" s="71"/>
      <c r="K1248" s="71"/>
      <c r="L1248" s="71"/>
      <c r="M1248" s="82"/>
      <c r="N1248" s="84"/>
      <c r="O1248" s="71"/>
      <c r="P1248" s="61"/>
      <c r="Q1248" s="61"/>
      <c r="R1248" s="61"/>
      <c r="S1248" s="61"/>
      <c r="T1248" s="119"/>
      <c r="U1248" s="61"/>
      <c r="V1248" s="84"/>
      <c r="W1248" s="84"/>
      <c r="X1248" s="84"/>
      <c r="Y1248" s="82"/>
      <c r="Z1248" s="84"/>
      <c r="AA1248" s="84"/>
      <c r="AB1248" s="84"/>
      <c r="AC1248" s="84"/>
      <c r="AD1248" s="84"/>
      <c r="AE1248" s="84"/>
      <c r="AF1248" s="84"/>
      <c r="AG1248" s="84"/>
      <c r="AH1248" s="31"/>
      <c r="AI1248" s="31"/>
      <c r="AJ1248" s="31"/>
      <c r="AK1248" s="31"/>
      <c r="AL1248" s="31"/>
      <c r="AM1248" s="84"/>
      <c r="AN1248" s="82"/>
      <c r="AO1248" s="71"/>
      <c r="AP1248" s="71"/>
      <c r="AQ1248" s="31"/>
      <c r="AR1248" s="31"/>
      <c r="AS1248" s="31"/>
      <c r="AT1248" s="31"/>
      <c r="AU1248" s="31"/>
      <c r="AV1248" s="31"/>
      <c r="AW1248" s="31"/>
      <c r="AX1248" s="31"/>
      <c r="AY1248" s="31"/>
      <c r="AZ1248" s="31"/>
      <c r="BA1248" s="33"/>
      <c r="BB1248" s="33"/>
      <c r="BC1248" s="31"/>
      <c r="BD1248" s="31"/>
      <c r="BE1248" s="31"/>
      <c r="BF1248" s="31"/>
      <c r="BG1248" s="31"/>
      <c r="BH1248" s="31"/>
      <c r="BI1248" s="31"/>
      <c r="BJ1248" s="31"/>
      <c r="BK1248" s="31"/>
      <c r="BL1248" s="31"/>
      <c r="BM1248" s="31"/>
      <c r="BN1248" s="31"/>
      <c r="BO1248" s="31"/>
      <c r="BP1248" s="31"/>
      <c r="BQ1248" s="31"/>
      <c r="BR1248" s="31"/>
      <c r="BS1248" s="31"/>
      <c r="BT1248" s="31"/>
    </row>
    <row r="1249">
      <c r="A1249" s="118"/>
      <c r="B1249" s="61"/>
      <c r="C1249" s="71"/>
      <c r="D1249" s="71"/>
      <c r="E1249" s="82"/>
      <c r="F1249" s="82"/>
      <c r="G1249" s="71"/>
      <c r="H1249" s="71"/>
      <c r="I1249" s="82"/>
      <c r="J1249" s="71"/>
      <c r="K1249" s="71"/>
      <c r="L1249" s="71"/>
      <c r="M1249" s="82"/>
      <c r="N1249" s="84"/>
      <c r="O1249" s="71"/>
      <c r="P1249" s="61"/>
      <c r="Q1249" s="61"/>
      <c r="R1249" s="61"/>
      <c r="S1249" s="61"/>
      <c r="T1249" s="119"/>
      <c r="U1249" s="61"/>
      <c r="V1249" s="84"/>
      <c r="W1249" s="84"/>
      <c r="X1249" s="84"/>
      <c r="Y1249" s="82"/>
      <c r="Z1249" s="84"/>
      <c r="AA1249" s="84"/>
      <c r="AB1249" s="84"/>
      <c r="AC1249" s="84"/>
      <c r="AD1249" s="84"/>
      <c r="AE1249" s="84"/>
      <c r="AF1249" s="84"/>
      <c r="AG1249" s="84"/>
      <c r="AH1249" s="31"/>
      <c r="AI1249" s="31"/>
      <c r="AJ1249" s="31"/>
      <c r="AK1249" s="31"/>
      <c r="AL1249" s="31"/>
      <c r="AM1249" s="84"/>
      <c r="AN1249" s="82"/>
      <c r="AO1249" s="71"/>
      <c r="AP1249" s="71"/>
      <c r="AQ1249" s="31"/>
      <c r="AR1249" s="31"/>
      <c r="AS1249" s="31"/>
      <c r="AT1249" s="31"/>
      <c r="AU1249" s="31"/>
      <c r="AV1249" s="31"/>
      <c r="AW1249" s="31"/>
      <c r="AX1249" s="31"/>
      <c r="AY1249" s="31"/>
      <c r="AZ1249" s="31"/>
      <c r="BA1249" s="33"/>
      <c r="BB1249" s="33"/>
      <c r="BC1249" s="31"/>
      <c r="BD1249" s="31"/>
      <c r="BE1249" s="31"/>
      <c r="BF1249" s="31"/>
      <c r="BG1249" s="31"/>
      <c r="BH1249" s="31"/>
      <c r="BI1249" s="31"/>
      <c r="BJ1249" s="31"/>
      <c r="BK1249" s="31"/>
      <c r="BL1249" s="31"/>
      <c r="BM1249" s="31"/>
      <c r="BN1249" s="31"/>
      <c r="BO1249" s="31"/>
      <c r="BP1249" s="31"/>
      <c r="BQ1249" s="31"/>
      <c r="BR1249" s="31"/>
      <c r="BS1249" s="31"/>
      <c r="BT1249" s="31"/>
    </row>
    <row r="1250">
      <c r="A1250" s="118"/>
      <c r="B1250" s="61"/>
      <c r="C1250" s="71"/>
      <c r="D1250" s="71"/>
      <c r="E1250" s="82"/>
      <c r="F1250" s="82"/>
      <c r="G1250" s="71"/>
      <c r="H1250" s="71"/>
      <c r="I1250" s="82"/>
      <c r="J1250" s="71"/>
      <c r="K1250" s="71"/>
      <c r="L1250" s="71"/>
      <c r="M1250" s="82"/>
      <c r="N1250" s="84"/>
      <c r="O1250" s="71"/>
      <c r="P1250" s="61"/>
      <c r="Q1250" s="61"/>
      <c r="R1250" s="61"/>
      <c r="S1250" s="61"/>
      <c r="T1250" s="119"/>
      <c r="U1250" s="61"/>
      <c r="V1250" s="84"/>
      <c r="W1250" s="84"/>
      <c r="X1250" s="84"/>
      <c r="Y1250" s="82"/>
      <c r="Z1250" s="84"/>
      <c r="AA1250" s="84"/>
      <c r="AB1250" s="84"/>
      <c r="AC1250" s="84"/>
      <c r="AD1250" s="84"/>
      <c r="AE1250" s="84"/>
      <c r="AF1250" s="84"/>
      <c r="AG1250" s="84"/>
      <c r="AH1250" s="31"/>
      <c r="AI1250" s="31"/>
      <c r="AJ1250" s="31"/>
      <c r="AK1250" s="31"/>
      <c r="AL1250" s="31"/>
      <c r="AM1250" s="84"/>
      <c r="AN1250" s="82"/>
      <c r="AO1250" s="71"/>
      <c r="AP1250" s="71"/>
      <c r="AQ1250" s="31"/>
      <c r="AR1250" s="31"/>
      <c r="AS1250" s="31"/>
      <c r="AT1250" s="31"/>
      <c r="AU1250" s="31"/>
      <c r="AV1250" s="31"/>
      <c r="AW1250" s="31"/>
      <c r="AX1250" s="31"/>
      <c r="AY1250" s="31"/>
      <c r="AZ1250" s="31"/>
      <c r="BA1250" s="33"/>
      <c r="BB1250" s="33"/>
      <c r="BC1250" s="31"/>
      <c r="BD1250" s="31"/>
      <c r="BE1250" s="31"/>
      <c r="BF1250" s="31"/>
      <c r="BG1250" s="31"/>
      <c r="BH1250" s="31"/>
      <c r="BI1250" s="31"/>
      <c r="BJ1250" s="31"/>
      <c r="BK1250" s="31"/>
      <c r="BL1250" s="31"/>
      <c r="BM1250" s="31"/>
      <c r="BN1250" s="31"/>
      <c r="BO1250" s="31"/>
      <c r="BP1250" s="31"/>
      <c r="BQ1250" s="31"/>
      <c r="BR1250" s="31"/>
      <c r="BS1250" s="31"/>
      <c r="BT1250" s="31"/>
    </row>
    <row r="1251">
      <c r="A1251" s="118"/>
      <c r="B1251" s="61"/>
      <c r="C1251" s="71"/>
      <c r="D1251" s="71"/>
      <c r="E1251" s="82"/>
      <c r="F1251" s="82"/>
      <c r="G1251" s="71"/>
      <c r="H1251" s="71"/>
      <c r="I1251" s="82"/>
      <c r="J1251" s="71"/>
      <c r="K1251" s="71"/>
      <c r="L1251" s="71"/>
      <c r="M1251" s="82"/>
      <c r="N1251" s="84"/>
      <c r="O1251" s="71"/>
      <c r="P1251" s="61"/>
      <c r="Q1251" s="61"/>
      <c r="R1251" s="61"/>
      <c r="S1251" s="61"/>
      <c r="T1251" s="119"/>
      <c r="U1251" s="61"/>
      <c r="V1251" s="84"/>
      <c r="W1251" s="84"/>
      <c r="X1251" s="84"/>
      <c r="Y1251" s="82"/>
      <c r="Z1251" s="84"/>
      <c r="AA1251" s="84"/>
      <c r="AB1251" s="84"/>
      <c r="AC1251" s="84"/>
      <c r="AD1251" s="84"/>
      <c r="AE1251" s="84"/>
      <c r="AF1251" s="84"/>
      <c r="AG1251" s="84"/>
      <c r="AH1251" s="31"/>
      <c r="AI1251" s="31"/>
      <c r="AJ1251" s="31"/>
      <c r="AK1251" s="31"/>
      <c r="AL1251" s="31"/>
      <c r="AM1251" s="84"/>
      <c r="AN1251" s="82"/>
      <c r="AO1251" s="71"/>
      <c r="AP1251" s="71"/>
      <c r="AQ1251" s="31"/>
      <c r="AR1251" s="31"/>
      <c r="AS1251" s="31"/>
      <c r="AT1251" s="31"/>
      <c r="AU1251" s="31"/>
      <c r="AV1251" s="31"/>
      <c r="AW1251" s="31"/>
      <c r="AX1251" s="31"/>
      <c r="AY1251" s="31"/>
      <c r="AZ1251" s="31"/>
      <c r="BA1251" s="33"/>
      <c r="BB1251" s="33"/>
      <c r="BC1251" s="31"/>
      <c r="BD1251" s="31"/>
      <c r="BE1251" s="31"/>
      <c r="BF1251" s="31"/>
      <c r="BG1251" s="31"/>
      <c r="BH1251" s="31"/>
      <c r="BI1251" s="31"/>
      <c r="BJ1251" s="31"/>
      <c r="BK1251" s="31"/>
      <c r="BL1251" s="31"/>
      <c r="BM1251" s="31"/>
      <c r="BN1251" s="31"/>
      <c r="BO1251" s="31"/>
      <c r="BP1251" s="31"/>
      <c r="BQ1251" s="31"/>
      <c r="BR1251" s="31"/>
      <c r="BS1251" s="31"/>
      <c r="BT1251" s="31"/>
    </row>
    <row r="1252">
      <c r="A1252" s="118"/>
      <c r="B1252" s="61"/>
      <c r="C1252" s="71"/>
      <c r="D1252" s="71"/>
      <c r="E1252" s="82"/>
      <c r="F1252" s="82"/>
      <c r="G1252" s="71"/>
      <c r="H1252" s="71"/>
      <c r="I1252" s="82"/>
      <c r="J1252" s="71"/>
      <c r="K1252" s="71"/>
      <c r="L1252" s="71"/>
      <c r="M1252" s="82"/>
      <c r="N1252" s="84"/>
      <c r="O1252" s="71"/>
      <c r="P1252" s="61"/>
      <c r="Q1252" s="61"/>
      <c r="R1252" s="61"/>
      <c r="S1252" s="61"/>
      <c r="T1252" s="119"/>
      <c r="U1252" s="61"/>
      <c r="V1252" s="84"/>
      <c r="W1252" s="84"/>
      <c r="X1252" s="84"/>
      <c r="Y1252" s="82"/>
      <c r="Z1252" s="84"/>
      <c r="AA1252" s="84"/>
      <c r="AB1252" s="84"/>
      <c r="AC1252" s="84"/>
      <c r="AD1252" s="84"/>
      <c r="AE1252" s="84"/>
      <c r="AF1252" s="84"/>
      <c r="AG1252" s="84"/>
      <c r="AH1252" s="31"/>
      <c r="AI1252" s="31"/>
      <c r="AJ1252" s="31"/>
      <c r="AK1252" s="31"/>
      <c r="AL1252" s="31"/>
      <c r="AM1252" s="84"/>
      <c r="AN1252" s="82"/>
      <c r="AO1252" s="71"/>
      <c r="AP1252" s="71"/>
      <c r="AQ1252" s="31"/>
      <c r="AR1252" s="31"/>
      <c r="AS1252" s="31"/>
      <c r="AT1252" s="31"/>
      <c r="AU1252" s="31"/>
      <c r="AV1252" s="31"/>
      <c r="AW1252" s="31"/>
      <c r="AX1252" s="31"/>
      <c r="AY1252" s="31"/>
      <c r="AZ1252" s="31"/>
      <c r="BA1252" s="33"/>
      <c r="BB1252" s="33"/>
      <c r="BC1252" s="31"/>
      <c r="BD1252" s="31"/>
      <c r="BE1252" s="31"/>
      <c r="BF1252" s="31"/>
      <c r="BG1252" s="31"/>
      <c r="BH1252" s="31"/>
      <c r="BI1252" s="31"/>
      <c r="BJ1252" s="31"/>
      <c r="BK1252" s="31"/>
      <c r="BL1252" s="31"/>
      <c r="BM1252" s="31"/>
      <c r="BN1252" s="31"/>
      <c r="BO1252" s="31"/>
      <c r="BP1252" s="31"/>
      <c r="BQ1252" s="31"/>
      <c r="BR1252" s="31"/>
      <c r="BS1252" s="31"/>
      <c r="BT1252" s="31"/>
    </row>
    <row r="1253">
      <c r="A1253" s="118"/>
      <c r="B1253" s="61"/>
      <c r="C1253" s="71"/>
      <c r="D1253" s="71"/>
      <c r="E1253" s="82"/>
      <c r="F1253" s="82"/>
      <c r="G1253" s="71"/>
      <c r="H1253" s="71"/>
      <c r="I1253" s="82"/>
      <c r="J1253" s="71"/>
      <c r="K1253" s="71"/>
      <c r="L1253" s="71"/>
      <c r="M1253" s="82"/>
      <c r="N1253" s="84"/>
      <c r="O1253" s="71"/>
      <c r="P1253" s="61"/>
      <c r="Q1253" s="61"/>
      <c r="R1253" s="61"/>
      <c r="S1253" s="61"/>
      <c r="T1253" s="119"/>
      <c r="U1253" s="61"/>
      <c r="V1253" s="84"/>
      <c r="W1253" s="84"/>
      <c r="X1253" s="84"/>
      <c r="Y1253" s="82"/>
      <c r="Z1253" s="84"/>
      <c r="AA1253" s="84"/>
      <c r="AB1253" s="84"/>
      <c r="AC1253" s="84"/>
      <c r="AD1253" s="84"/>
      <c r="AE1253" s="84"/>
      <c r="AF1253" s="84"/>
      <c r="AG1253" s="84"/>
      <c r="AH1253" s="31"/>
      <c r="AI1253" s="31"/>
      <c r="AJ1253" s="31"/>
      <c r="AK1253" s="31"/>
      <c r="AL1253" s="31"/>
      <c r="AM1253" s="84"/>
      <c r="AN1253" s="82"/>
      <c r="AO1253" s="71"/>
      <c r="AP1253" s="71"/>
      <c r="AQ1253" s="31"/>
      <c r="AR1253" s="31"/>
      <c r="AS1253" s="31"/>
      <c r="AT1253" s="31"/>
      <c r="AU1253" s="31"/>
      <c r="AV1253" s="31"/>
      <c r="AW1253" s="31"/>
      <c r="AX1253" s="31"/>
      <c r="AY1253" s="31"/>
      <c r="AZ1253" s="31"/>
      <c r="BA1253" s="33"/>
      <c r="BB1253" s="33"/>
      <c r="BC1253" s="31"/>
      <c r="BD1253" s="31"/>
      <c r="BE1253" s="31"/>
      <c r="BF1253" s="31"/>
      <c r="BG1253" s="31"/>
      <c r="BH1253" s="31"/>
      <c r="BI1253" s="31"/>
      <c r="BJ1253" s="31"/>
      <c r="BK1253" s="31"/>
      <c r="BL1253" s="31"/>
      <c r="BM1253" s="31"/>
      <c r="BN1253" s="31"/>
      <c r="BO1253" s="31"/>
      <c r="BP1253" s="31"/>
      <c r="BQ1253" s="31"/>
      <c r="BR1253" s="31"/>
      <c r="BS1253" s="31"/>
      <c r="BT1253" s="31"/>
    </row>
    <row r="1254">
      <c r="A1254" s="118"/>
      <c r="B1254" s="61"/>
      <c r="C1254" s="71"/>
      <c r="D1254" s="71"/>
      <c r="E1254" s="82"/>
      <c r="F1254" s="82"/>
      <c r="G1254" s="71"/>
      <c r="H1254" s="71"/>
      <c r="I1254" s="82"/>
      <c r="J1254" s="71"/>
      <c r="K1254" s="71"/>
      <c r="L1254" s="71"/>
      <c r="M1254" s="82"/>
      <c r="N1254" s="84"/>
      <c r="O1254" s="71"/>
      <c r="P1254" s="61"/>
      <c r="Q1254" s="61"/>
      <c r="R1254" s="61"/>
      <c r="S1254" s="61"/>
      <c r="T1254" s="119"/>
      <c r="U1254" s="61"/>
      <c r="V1254" s="84"/>
      <c r="W1254" s="84"/>
      <c r="X1254" s="84"/>
      <c r="Y1254" s="82"/>
      <c r="Z1254" s="84"/>
      <c r="AA1254" s="84"/>
      <c r="AB1254" s="84"/>
      <c r="AC1254" s="84"/>
      <c r="AD1254" s="84"/>
      <c r="AE1254" s="84"/>
      <c r="AF1254" s="84"/>
      <c r="AG1254" s="84"/>
      <c r="AH1254" s="31"/>
      <c r="AI1254" s="31"/>
      <c r="AJ1254" s="31"/>
      <c r="AK1254" s="31"/>
      <c r="AL1254" s="31"/>
      <c r="AM1254" s="84"/>
      <c r="AN1254" s="82"/>
      <c r="AO1254" s="71"/>
      <c r="AP1254" s="71"/>
      <c r="AQ1254" s="31"/>
      <c r="AR1254" s="31"/>
      <c r="AS1254" s="31"/>
      <c r="AT1254" s="31"/>
      <c r="AU1254" s="31"/>
      <c r="AV1254" s="31"/>
      <c r="AW1254" s="31"/>
      <c r="AX1254" s="31"/>
      <c r="AY1254" s="31"/>
      <c r="AZ1254" s="31"/>
      <c r="BA1254" s="33"/>
      <c r="BB1254" s="33"/>
      <c r="BC1254" s="31"/>
      <c r="BD1254" s="31"/>
      <c r="BE1254" s="31"/>
      <c r="BF1254" s="31"/>
      <c r="BG1254" s="31"/>
      <c r="BH1254" s="31"/>
      <c r="BI1254" s="31"/>
      <c r="BJ1254" s="31"/>
      <c r="BK1254" s="31"/>
      <c r="BL1254" s="31"/>
      <c r="BM1254" s="31"/>
      <c r="BN1254" s="31"/>
      <c r="BO1254" s="31"/>
      <c r="BP1254" s="31"/>
      <c r="BQ1254" s="31"/>
      <c r="BR1254" s="31"/>
      <c r="BS1254" s="31"/>
      <c r="BT1254" s="31"/>
    </row>
    <row r="1255">
      <c r="A1255" s="118"/>
      <c r="B1255" s="61"/>
      <c r="C1255" s="71"/>
      <c r="D1255" s="71"/>
      <c r="E1255" s="82"/>
      <c r="F1255" s="82"/>
      <c r="G1255" s="71"/>
      <c r="H1255" s="71"/>
      <c r="I1255" s="82"/>
      <c r="J1255" s="71"/>
      <c r="K1255" s="71"/>
      <c r="L1255" s="71"/>
      <c r="M1255" s="82"/>
      <c r="N1255" s="84"/>
      <c r="O1255" s="71"/>
      <c r="P1255" s="61"/>
      <c r="Q1255" s="61"/>
      <c r="R1255" s="61"/>
      <c r="S1255" s="61"/>
      <c r="T1255" s="119"/>
      <c r="U1255" s="61"/>
      <c r="V1255" s="84"/>
      <c r="W1255" s="84"/>
      <c r="X1255" s="84"/>
      <c r="Y1255" s="82"/>
      <c r="Z1255" s="84"/>
      <c r="AA1255" s="84"/>
      <c r="AB1255" s="84"/>
      <c r="AC1255" s="84"/>
      <c r="AD1255" s="84"/>
      <c r="AE1255" s="84"/>
      <c r="AF1255" s="84"/>
      <c r="AG1255" s="84"/>
      <c r="AH1255" s="31"/>
      <c r="AI1255" s="31"/>
      <c r="AJ1255" s="31"/>
      <c r="AK1255" s="31"/>
      <c r="AL1255" s="31"/>
      <c r="AM1255" s="84"/>
      <c r="AN1255" s="82"/>
      <c r="AO1255" s="71"/>
      <c r="AP1255" s="71"/>
      <c r="AQ1255" s="31"/>
      <c r="AR1255" s="31"/>
      <c r="AS1255" s="31"/>
      <c r="AT1255" s="31"/>
      <c r="AU1255" s="31"/>
      <c r="AV1255" s="31"/>
      <c r="AW1255" s="31"/>
      <c r="AX1255" s="31"/>
      <c r="AY1255" s="31"/>
      <c r="AZ1255" s="31"/>
      <c r="BA1255" s="33"/>
      <c r="BB1255" s="33"/>
      <c r="BC1255" s="31"/>
      <c r="BD1255" s="31"/>
      <c r="BE1255" s="31"/>
      <c r="BF1255" s="31"/>
      <c r="BG1255" s="31"/>
      <c r="BH1255" s="31"/>
      <c r="BI1255" s="31"/>
      <c r="BJ1255" s="31"/>
      <c r="BK1255" s="31"/>
      <c r="BL1255" s="31"/>
      <c r="BM1255" s="31"/>
      <c r="BN1255" s="31"/>
      <c r="BO1255" s="31"/>
      <c r="BP1255" s="31"/>
      <c r="BQ1255" s="31"/>
      <c r="BR1255" s="31"/>
      <c r="BS1255" s="31"/>
      <c r="BT1255" s="31"/>
    </row>
    <row r="1256">
      <c r="A1256" s="118"/>
      <c r="B1256" s="61"/>
      <c r="C1256" s="71"/>
      <c r="D1256" s="71"/>
      <c r="E1256" s="82"/>
      <c r="F1256" s="82"/>
      <c r="G1256" s="71"/>
      <c r="H1256" s="71"/>
      <c r="I1256" s="82"/>
      <c r="J1256" s="71"/>
      <c r="K1256" s="71"/>
      <c r="L1256" s="71"/>
      <c r="M1256" s="82"/>
      <c r="N1256" s="84"/>
      <c r="O1256" s="71"/>
      <c r="P1256" s="61"/>
      <c r="Q1256" s="61"/>
      <c r="R1256" s="61"/>
      <c r="S1256" s="61"/>
      <c r="T1256" s="119"/>
      <c r="U1256" s="61"/>
      <c r="V1256" s="84"/>
      <c r="W1256" s="84"/>
      <c r="X1256" s="84"/>
      <c r="Y1256" s="82"/>
      <c r="Z1256" s="84"/>
      <c r="AA1256" s="84"/>
      <c r="AB1256" s="84"/>
      <c r="AC1256" s="84"/>
      <c r="AD1256" s="84"/>
      <c r="AE1256" s="84"/>
      <c r="AF1256" s="84"/>
      <c r="AG1256" s="84"/>
      <c r="AH1256" s="31"/>
      <c r="AI1256" s="31"/>
      <c r="AJ1256" s="31"/>
      <c r="AK1256" s="31"/>
      <c r="AL1256" s="31"/>
      <c r="AM1256" s="84"/>
      <c r="AN1256" s="82"/>
      <c r="AO1256" s="71"/>
      <c r="AP1256" s="71"/>
      <c r="AQ1256" s="31"/>
      <c r="AR1256" s="31"/>
      <c r="AS1256" s="31"/>
      <c r="AT1256" s="31"/>
      <c r="AU1256" s="31"/>
      <c r="AV1256" s="31"/>
      <c r="AW1256" s="31"/>
      <c r="AX1256" s="31"/>
      <c r="AY1256" s="31"/>
      <c r="AZ1256" s="31"/>
      <c r="BA1256" s="33"/>
      <c r="BB1256" s="33"/>
      <c r="BC1256" s="31"/>
      <c r="BD1256" s="31"/>
      <c r="BE1256" s="31"/>
      <c r="BF1256" s="31"/>
      <c r="BG1256" s="31"/>
      <c r="BH1256" s="31"/>
      <c r="BI1256" s="31"/>
      <c r="BJ1256" s="31"/>
      <c r="BK1256" s="31"/>
      <c r="BL1256" s="31"/>
      <c r="BM1256" s="31"/>
      <c r="BN1256" s="31"/>
      <c r="BO1256" s="31"/>
      <c r="BP1256" s="31"/>
      <c r="BQ1256" s="31"/>
      <c r="BR1256" s="31"/>
      <c r="BS1256" s="31"/>
      <c r="BT1256" s="31"/>
    </row>
    <row r="1257">
      <c r="A1257" s="118"/>
      <c r="B1257" s="61"/>
      <c r="C1257" s="71"/>
      <c r="D1257" s="71"/>
      <c r="E1257" s="82"/>
      <c r="F1257" s="82"/>
      <c r="G1257" s="71"/>
      <c r="H1257" s="71"/>
      <c r="I1257" s="82"/>
      <c r="J1257" s="71"/>
      <c r="K1257" s="71"/>
      <c r="L1257" s="71"/>
      <c r="M1257" s="82"/>
      <c r="N1257" s="84"/>
      <c r="O1257" s="71"/>
      <c r="P1257" s="61"/>
      <c r="Q1257" s="61"/>
      <c r="R1257" s="61"/>
      <c r="S1257" s="61"/>
      <c r="T1257" s="119"/>
      <c r="U1257" s="61"/>
      <c r="V1257" s="84"/>
      <c r="W1257" s="84"/>
      <c r="X1257" s="84"/>
      <c r="Y1257" s="82"/>
      <c r="Z1257" s="84"/>
      <c r="AA1257" s="84"/>
      <c r="AB1257" s="84"/>
      <c r="AC1257" s="84"/>
      <c r="AD1257" s="84"/>
      <c r="AE1257" s="84"/>
      <c r="AF1257" s="84"/>
      <c r="AG1257" s="84"/>
      <c r="AH1257" s="31"/>
      <c r="AI1257" s="31"/>
      <c r="AJ1257" s="31"/>
      <c r="AK1257" s="31"/>
      <c r="AL1257" s="31"/>
      <c r="AM1257" s="84"/>
      <c r="AN1257" s="82"/>
      <c r="AO1257" s="71"/>
      <c r="AP1257" s="71"/>
      <c r="AQ1257" s="31"/>
      <c r="AR1257" s="31"/>
      <c r="AS1257" s="31"/>
      <c r="AT1257" s="31"/>
      <c r="AU1257" s="31"/>
      <c r="AV1257" s="31"/>
      <c r="AW1257" s="31"/>
      <c r="AX1257" s="31"/>
      <c r="AY1257" s="31"/>
      <c r="AZ1257" s="31"/>
      <c r="BA1257" s="33"/>
      <c r="BB1257" s="33"/>
      <c r="BC1257" s="31"/>
      <c r="BD1257" s="31"/>
      <c r="BE1257" s="31"/>
      <c r="BF1257" s="31"/>
      <c r="BG1257" s="31"/>
      <c r="BH1257" s="31"/>
      <c r="BI1257" s="31"/>
      <c r="BJ1257" s="31"/>
      <c r="BK1257" s="31"/>
      <c r="BL1257" s="31"/>
      <c r="BM1257" s="31"/>
      <c r="BN1257" s="31"/>
      <c r="BO1257" s="31"/>
      <c r="BP1257" s="31"/>
      <c r="BQ1257" s="31"/>
      <c r="BR1257" s="31"/>
      <c r="BS1257" s="31"/>
      <c r="BT1257" s="31"/>
    </row>
    <row r="1258">
      <c r="A1258" s="118"/>
      <c r="B1258" s="61"/>
      <c r="C1258" s="71"/>
      <c r="D1258" s="71"/>
      <c r="E1258" s="82"/>
      <c r="F1258" s="82"/>
      <c r="G1258" s="71"/>
      <c r="H1258" s="71"/>
      <c r="I1258" s="82"/>
      <c r="J1258" s="71"/>
      <c r="K1258" s="71"/>
      <c r="L1258" s="71"/>
      <c r="M1258" s="82"/>
      <c r="N1258" s="84"/>
      <c r="O1258" s="71"/>
      <c r="P1258" s="61"/>
      <c r="Q1258" s="61"/>
      <c r="R1258" s="61"/>
      <c r="S1258" s="61"/>
      <c r="T1258" s="119"/>
      <c r="U1258" s="61"/>
      <c r="V1258" s="84"/>
      <c r="W1258" s="84"/>
      <c r="X1258" s="84"/>
      <c r="Y1258" s="82"/>
      <c r="Z1258" s="84"/>
      <c r="AA1258" s="84"/>
      <c r="AB1258" s="84"/>
      <c r="AC1258" s="84"/>
      <c r="AD1258" s="84"/>
      <c r="AE1258" s="84"/>
      <c r="AF1258" s="84"/>
      <c r="AG1258" s="84"/>
      <c r="AH1258" s="31"/>
      <c r="AI1258" s="31"/>
      <c r="AJ1258" s="31"/>
      <c r="AK1258" s="31"/>
      <c r="AL1258" s="31"/>
      <c r="AM1258" s="84"/>
      <c r="AN1258" s="82"/>
      <c r="AO1258" s="71"/>
      <c r="AP1258" s="71"/>
      <c r="AQ1258" s="31"/>
      <c r="AR1258" s="31"/>
      <c r="AS1258" s="31"/>
      <c r="AT1258" s="31"/>
      <c r="AU1258" s="31"/>
      <c r="AV1258" s="31"/>
      <c r="AW1258" s="31"/>
      <c r="AX1258" s="31"/>
      <c r="AY1258" s="31"/>
      <c r="AZ1258" s="31"/>
      <c r="BA1258" s="33"/>
      <c r="BB1258" s="33"/>
      <c r="BC1258" s="31"/>
      <c r="BD1258" s="31"/>
      <c r="BE1258" s="31"/>
      <c r="BF1258" s="31"/>
      <c r="BG1258" s="31"/>
      <c r="BH1258" s="31"/>
      <c r="BI1258" s="31"/>
      <c r="BJ1258" s="31"/>
      <c r="BK1258" s="31"/>
      <c r="BL1258" s="31"/>
      <c r="BM1258" s="31"/>
      <c r="BN1258" s="31"/>
      <c r="BO1258" s="31"/>
      <c r="BP1258" s="31"/>
      <c r="BQ1258" s="31"/>
      <c r="BR1258" s="31"/>
      <c r="BS1258" s="31"/>
      <c r="BT1258" s="31"/>
    </row>
    <row r="1259">
      <c r="A1259" s="118"/>
      <c r="B1259" s="61"/>
      <c r="C1259" s="71"/>
      <c r="D1259" s="71"/>
      <c r="E1259" s="82"/>
      <c r="F1259" s="82"/>
      <c r="G1259" s="71"/>
      <c r="H1259" s="71"/>
      <c r="I1259" s="82"/>
      <c r="J1259" s="71"/>
      <c r="K1259" s="71"/>
      <c r="L1259" s="71"/>
      <c r="M1259" s="82"/>
      <c r="N1259" s="84"/>
      <c r="O1259" s="71"/>
      <c r="P1259" s="61"/>
      <c r="Q1259" s="61"/>
      <c r="R1259" s="61"/>
      <c r="S1259" s="61"/>
      <c r="T1259" s="119"/>
      <c r="U1259" s="61"/>
      <c r="V1259" s="84"/>
      <c r="W1259" s="84"/>
      <c r="X1259" s="84"/>
      <c r="Y1259" s="82"/>
      <c r="Z1259" s="84"/>
      <c r="AA1259" s="84"/>
      <c r="AB1259" s="84"/>
      <c r="AC1259" s="84"/>
      <c r="AD1259" s="84"/>
      <c r="AE1259" s="84"/>
      <c r="AF1259" s="84"/>
      <c r="AG1259" s="84"/>
      <c r="AH1259" s="31"/>
      <c r="AI1259" s="31"/>
      <c r="AJ1259" s="31"/>
      <c r="AK1259" s="31"/>
      <c r="AL1259" s="31"/>
      <c r="AM1259" s="84"/>
      <c r="AN1259" s="82"/>
      <c r="AO1259" s="71"/>
      <c r="AP1259" s="71"/>
      <c r="AQ1259" s="31"/>
      <c r="AR1259" s="31"/>
      <c r="AS1259" s="31"/>
      <c r="AT1259" s="31"/>
      <c r="AU1259" s="31"/>
      <c r="AV1259" s="31"/>
      <c r="AW1259" s="31"/>
      <c r="AX1259" s="31"/>
      <c r="AY1259" s="31"/>
      <c r="AZ1259" s="31"/>
      <c r="BA1259" s="33"/>
      <c r="BB1259" s="33"/>
      <c r="BC1259" s="31"/>
      <c r="BD1259" s="31"/>
      <c r="BE1259" s="31"/>
      <c r="BF1259" s="31"/>
      <c r="BG1259" s="31"/>
      <c r="BH1259" s="31"/>
      <c r="BI1259" s="31"/>
      <c r="BJ1259" s="31"/>
      <c r="BK1259" s="31"/>
      <c r="BL1259" s="31"/>
      <c r="BM1259" s="31"/>
      <c r="BN1259" s="31"/>
      <c r="BO1259" s="31"/>
      <c r="BP1259" s="31"/>
      <c r="BQ1259" s="31"/>
      <c r="BR1259" s="31"/>
      <c r="BS1259" s="31"/>
      <c r="BT1259" s="31"/>
    </row>
    <row r="1260">
      <c r="A1260" s="118"/>
      <c r="B1260" s="61"/>
      <c r="C1260" s="71"/>
      <c r="D1260" s="71"/>
      <c r="E1260" s="82"/>
      <c r="F1260" s="82"/>
      <c r="G1260" s="71"/>
      <c r="H1260" s="71"/>
      <c r="I1260" s="82"/>
      <c r="J1260" s="71"/>
      <c r="K1260" s="71"/>
      <c r="L1260" s="71"/>
      <c r="M1260" s="82"/>
      <c r="N1260" s="84"/>
      <c r="O1260" s="71"/>
      <c r="P1260" s="61"/>
      <c r="Q1260" s="61"/>
      <c r="R1260" s="61"/>
      <c r="S1260" s="61"/>
      <c r="T1260" s="119"/>
      <c r="U1260" s="61"/>
      <c r="V1260" s="84"/>
      <c r="W1260" s="84"/>
      <c r="X1260" s="84"/>
      <c r="Y1260" s="82"/>
      <c r="Z1260" s="84"/>
      <c r="AA1260" s="84"/>
      <c r="AB1260" s="84"/>
      <c r="AC1260" s="84"/>
      <c r="AD1260" s="84"/>
      <c r="AE1260" s="84"/>
      <c r="AF1260" s="84"/>
      <c r="AG1260" s="84"/>
      <c r="AH1260" s="31"/>
      <c r="AI1260" s="31"/>
      <c r="AJ1260" s="31"/>
      <c r="AK1260" s="31"/>
      <c r="AL1260" s="31"/>
      <c r="AM1260" s="84"/>
      <c r="AN1260" s="82"/>
      <c r="AO1260" s="71"/>
      <c r="AP1260" s="71"/>
      <c r="AQ1260" s="31"/>
      <c r="AR1260" s="31"/>
      <c r="AS1260" s="31"/>
      <c r="AT1260" s="31"/>
      <c r="AU1260" s="31"/>
      <c r="AV1260" s="31"/>
      <c r="AW1260" s="31"/>
      <c r="AX1260" s="31"/>
      <c r="AY1260" s="31"/>
      <c r="AZ1260" s="31"/>
      <c r="BA1260" s="33"/>
      <c r="BB1260" s="33"/>
      <c r="BC1260" s="31"/>
      <c r="BD1260" s="31"/>
      <c r="BE1260" s="31"/>
      <c r="BF1260" s="31"/>
      <c r="BG1260" s="31"/>
      <c r="BH1260" s="31"/>
      <c r="BI1260" s="31"/>
      <c r="BJ1260" s="31"/>
      <c r="BK1260" s="31"/>
      <c r="BL1260" s="31"/>
      <c r="BM1260" s="31"/>
      <c r="BN1260" s="31"/>
      <c r="BO1260" s="31"/>
      <c r="BP1260" s="31"/>
      <c r="BQ1260" s="31"/>
      <c r="BR1260" s="31"/>
      <c r="BS1260" s="31"/>
      <c r="BT1260" s="31"/>
    </row>
    <row r="1261">
      <c r="A1261" s="118"/>
      <c r="B1261" s="61"/>
      <c r="C1261" s="71"/>
      <c r="D1261" s="71"/>
      <c r="E1261" s="82"/>
      <c r="F1261" s="82"/>
      <c r="G1261" s="71"/>
      <c r="H1261" s="71"/>
      <c r="I1261" s="82"/>
      <c r="J1261" s="71"/>
      <c r="K1261" s="71"/>
      <c r="L1261" s="71"/>
      <c r="M1261" s="82"/>
      <c r="N1261" s="84"/>
      <c r="O1261" s="71"/>
      <c r="P1261" s="61"/>
      <c r="Q1261" s="61"/>
      <c r="R1261" s="61"/>
      <c r="S1261" s="61"/>
      <c r="T1261" s="119"/>
      <c r="U1261" s="61"/>
      <c r="V1261" s="84"/>
      <c r="W1261" s="84"/>
      <c r="X1261" s="84"/>
      <c r="Y1261" s="82"/>
      <c r="Z1261" s="84"/>
      <c r="AA1261" s="84"/>
      <c r="AB1261" s="84"/>
      <c r="AC1261" s="84"/>
      <c r="AD1261" s="84"/>
      <c r="AE1261" s="84"/>
      <c r="AF1261" s="84"/>
      <c r="AG1261" s="84"/>
      <c r="AH1261" s="31"/>
      <c r="AI1261" s="31"/>
      <c r="AJ1261" s="31"/>
      <c r="AK1261" s="31"/>
      <c r="AL1261" s="31"/>
      <c r="AM1261" s="84"/>
      <c r="AN1261" s="82"/>
      <c r="AO1261" s="71"/>
      <c r="AP1261" s="71"/>
      <c r="AQ1261" s="31"/>
      <c r="AR1261" s="31"/>
      <c r="AS1261" s="31"/>
      <c r="AT1261" s="31"/>
      <c r="AU1261" s="31"/>
      <c r="AV1261" s="31"/>
      <c r="AW1261" s="31"/>
      <c r="AX1261" s="31"/>
      <c r="AY1261" s="31"/>
      <c r="AZ1261" s="31"/>
      <c r="BA1261" s="33"/>
      <c r="BB1261" s="33"/>
      <c r="BC1261" s="31"/>
      <c r="BD1261" s="31"/>
      <c r="BE1261" s="31"/>
      <c r="BF1261" s="31"/>
      <c r="BG1261" s="31"/>
      <c r="BH1261" s="31"/>
      <c r="BI1261" s="31"/>
      <c r="BJ1261" s="31"/>
      <c r="BK1261" s="31"/>
      <c r="BL1261" s="31"/>
      <c r="BM1261" s="31"/>
      <c r="BN1261" s="31"/>
      <c r="BO1261" s="31"/>
      <c r="BP1261" s="31"/>
      <c r="BQ1261" s="31"/>
      <c r="BR1261" s="31"/>
      <c r="BS1261" s="31"/>
      <c r="BT1261" s="31"/>
    </row>
    <row r="1262">
      <c r="A1262" s="118"/>
      <c r="B1262" s="61"/>
      <c r="C1262" s="71"/>
      <c r="D1262" s="71"/>
      <c r="E1262" s="82"/>
      <c r="F1262" s="82"/>
      <c r="G1262" s="71"/>
      <c r="H1262" s="71"/>
      <c r="I1262" s="82"/>
      <c r="J1262" s="71"/>
      <c r="K1262" s="71"/>
      <c r="L1262" s="71"/>
      <c r="M1262" s="82"/>
      <c r="N1262" s="84"/>
      <c r="O1262" s="71"/>
      <c r="P1262" s="61"/>
      <c r="Q1262" s="61"/>
      <c r="R1262" s="61"/>
      <c r="S1262" s="61"/>
      <c r="T1262" s="119"/>
      <c r="U1262" s="61"/>
      <c r="V1262" s="84"/>
      <c r="W1262" s="84"/>
      <c r="X1262" s="84"/>
      <c r="Y1262" s="82"/>
      <c r="Z1262" s="84"/>
      <c r="AA1262" s="84"/>
      <c r="AB1262" s="84"/>
      <c r="AC1262" s="84"/>
      <c r="AD1262" s="84"/>
      <c r="AE1262" s="84"/>
      <c r="AF1262" s="84"/>
      <c r="AG1262" s="84"/>
      <c r="AH1262" s="31"/>
      <c r="AI1262" s="31"/>
      <c r="AJ1262" s="31"/>
      <c r="AK1262" s="31"/>
      <c r="AL1262" s="31"/>
      <c r="AM1262" s="84"/>
      <c r="AN1262" s="82"/>
      <c r="AO1262" s="71"/>
      <c r="AP1262" s="71"/>
      <c r="AQ1262" s="31"/>
      <c r="AR1262" s="31"/>
      <c r="AS1262" s="31"/>
      <c r="AT1262" s="31"/>
      <c r="AU1262" s="31"/>
      <c r="AV1262" s="31"/>
      <c r="AW1262" s="31"/>
      <c r="AX1262" s="31"/>
      <c r="AY1262" s="31"/>
      <c r="AZ1262" s="31"/>
      <c r="BA1262" s="33"/>
      <c r="BB1262" s="33"/>
      <c r="BC1262" s="31"/>
      <c r="BD1262" s="31"/>
      <c r="BE1262" s="31"/>
      <c r="BF1262" s="31"/>
      <c r="BG1262" s="31"/>
      <c r="BH1262" s="31"/>
      <c r="BI1262" s="31"/>
      <c r="BJ1262" s="31"/>
      <c r="BK1262" s="31"/>
      <c r="BL1262" s="31"/>
      <c r="BM1262" s="31"/>
      <c r="BN1262" s="31"/>
      <c r="BO1262" s="31"/>
      <c r="BP1262" s="31"/>
      <c r="BQ1262" s="31"/>
      <c r="BR1262" s="31"/>
      <c r="BS1262" s="31"/>
      <c r="BT1262" s="31"/>
    </row>
    <row r="1263">
      <c r="A1263" s="118"/>
      <c r="B1263" s="61"/>
      <c r="C1263" s="71"/>
      <c r="D1263" s="71"/>
      <c r="E1263" s="82"/>
      <c r="F1263" s="82"/>
      <c r="G1263" s="71"/>
      <c r="H1263" s="71"/>
      <c r="I1263" s="82"/>
      <c r="J1263" s="71"/>
      <c r="K1263" s="71"/>
      <c r="L1263" s="71"/>
      <c r="M1263" s="82"/>
      <c r="N1263" s="84"/>
      <c r="O1263" s="71"/>
      <c r="P1263" s="61"/>
      <c r="Q1263" s="61"/>
      <c r="R1263" s="61"/>
      <c r="S1263" s="61"/>
      <c r="T1263" s="119"/>
      <c r="U1263" s="61"/>
      <c r="V1263" s="84"/>
      <c r="W1263" s="84"/>
      <c r="X1263" s="84"/>
      <c r="Y1263" s="82"/>
      <c r="Z1263" s="84"/>
      <c r="AA1263" s="84"/>
      <c r="AB1263" s="84"/>
      <c r="AC1263" s="84"/>
      <c r="AD1263" s="84"/>
      <c r="AE1263" s="84"/>
      <c r="AF1263" s="84"/>
      <c r="AG1263" s="84"/>
      <c r="AH1263" s="31"/>
      <c r="AI1263" s="31"/>
      <c r="AJ1263" s="31"/>
      <c r="AK1263" s="31"/>
      <c r="AL1263" s="31"/>
      <c r="AM1263" s="84"/>
      <c r="AN1263" s="82"/>
      <c r="AO1263" s="71"/>
      <c r="AP1263" s="71"/>
      <c r="AQ1263" s="31"/>
      <c r="AR1263" s="31"/>
      <c r="AS1263" s="31"/>
      <c r="AT1263" s="31"/>
      <c r="AU1263" s="31"/>
      <c r="AV1263" s="31"/>
      <c r="AW1263" s="31"/>
      <c r="AX1263" s="31"/>
      <c r="AY1263" s="31"/>
      <c r="AZ1263" s="31"/>
      <c r="BA1263" s="33"/>
      <c r="BB1263" s="33"/>
      <c r="BC1263" s="31"/>
      <c r="BD1263" s="31"/>
      <c r="BE1263" s="31"/>
      <c r="BF1263" s="31"/>
      <c r="BG1263" s="31"/>
      <c r="BH1263" s="31"/>
      <c r="BI1263" s="31"/>
      <c r="BJ1263" s="31"/>
      <c r="BK1263" s="31"/>
      <c r="BL1263" s="31"/>
      <c r="BM1263" s="31"/>
      <c r="BN1263" s="31"/>
      <c r="BO1263" s="31"/>
      <c r="BP1263" s="31"/>
      <c r="BQ1263" s="31"/>
      <c r="BR1263" s="31"/>
      <c r="BS1263" s="31"/>
      <c r="BT1263" s="31"/>
    </row>
    <row r="1264">
      <c r="A1264" s="118"/>
      <c r="B1264" s="61"/>
      <c r="C1264" s="71"/>
      <c r="D1264" s="71"/>
      <c r="E1264" s="82"/>
      <c r="F1264" s="82"/>
      <c r="G1264" s="71"/>
      <c r="H1264" s="71"/>
      <c r="I1264" s="82"/>
      <c r="J1264" s="71"/>
      <c r="K1264" s="71"/>
      <c r="L1264" s="71"/>
      <c r="M1264" s="82"/>
      <c r="N1264" s="84"/>
      <c r="O1264" s="71"/>
      <c r="P1264" s="61"/>
      <c r="Q1264" s="61"/>
      <c r="R1264" s="61"/>
      <c r="S1264" s="61"/>
      <c r="T1264" s="119"/>
      <c r="U1264" s="61"/>
      <c r="V1264" s="84"/>
      <c r="W1264" s="84"/>
      <c r="X1264" s="84"/>
      <c r="Y1264" s="82"/>
      <c r="Z1264" s="84"/>
      <c r="AA1264" s="84"/>
      <c r="AB1264" s="84"/>
      <c r="AC1264" s="84"/>
      <c r="AD1264" s="84"/>
      <c r="AE1264" s="84"/>
      <c r="AF1264" s="84"/>
      <c r="AG1264" s="84"/>
      <c r="AH1264" s="31"/>
      <c r="AI1264" s="31"/>
      <c r="AJ1264" s="31"/>
      <c r="AK1264" s="31"/>
      <c r="AL1264" s="31"/>
      <c r="AM1264" s="84"/>
      <c r="AN1264" s="82"/>
      <c r="AO1264" s="71"/>
      <c r="AP1264" s="71"/>
      <c r="AQ1264" s="31"/>
      <c r="AR1264" s="31"/>
      <c r="AS1264" s="31"/>
      <c r="AT1264" s="31"/>
      <c r="AU1264" s="31"/>
      <c r="AV1264" s="31"/>
      <c r="AW1264" s="31"/>
      <c r="AX1264" s="31"/>
      <c r="AY1264" s="31"/>
      <c r="AZ1264" s="31"/>
      <c r="BA1264" s="33"/>
      <c r="BB1264" s="33"/>
      <c r="BC1264" s="31"/>
      <c r="BD1264" s="31"/>
      <c r="BE1264" s="31"/>
      <c r="BF1264" s="31"/>
      <c r="BG1264" s="31"/>
      <c r="BH1264" s="31"/>
      <c r="BI1264" s="31"/>
      <c r="BJ1264" s="31"/>
      <c r="BK1264" s="31"/>
      <c r="BL1264" s="31"/>
      <c r="BM1264" s="31"/>
      <c r="BN1264" s="31"/>
      <c r="BO1264" s="31"/>
      <c r="BP1264" s="31"/>
      <c r="BQ1264" s="31"/>
      <c r="BR1264" s="31"/>
      <c r="BS1264" s="31"/>
      <c r="BT1264" s="31"/>
    </row>
    <row r="1265">
      <c r="A1265" s="118"/>
      <c r="B1265" s="61"/>
      <c r="C1265" s="71"/>
      <c r="D1265" s="71"/>
      <c r="E1265" s="82"/>
      <c r="F1265" s="82"/>
      <c r="G1265" s="71"/>
      <c r="H1265" s="71"/>
      <c r="I1265" s="82"/>
      <c r="J1265" s="71"/>
      <c r="K1265" s="71"/>
      <c r="L1265" s="71"/>
      <c r="M1265" s="82"/>
      <c r="N1265" s="84"/>
      <c r="O1265" s="71"/>
      <c r="P1265" s="61"/>
      <c r="Q1265" s="61"/>
      <c r="R1265" s="61"/>
      <c r="S1265" s="61"/>
      <c r="T1265" s="119"/>
      <c r="U1265" s="61"/>
      <c r="V1265" s="84"/>
      <c r="W1265" s="84"/>
      <c r="X1265" s="84"/>
      <c r="Y1265" s="82"/>
      <c r="Z1265" s="84"/>
      <c r="AA1265" s="84"/>
      <c r="AB1265" s="84"/>
      <c r="AC1265" s="84"/>
      <c r="AD1265" s="84"/>
      <c r="AE1265" s="84"/>
      <c r="AF1265" s="84"/>
      <c r="AG1265" s="84"/>
      <c r="AH1265" s="31"/>
      <c r="AI1265" s="31"/>
      <c r="AJ1265" s="31"/>
      <c r="AK1265" s="31"/>
      <c r="AL1265" s="31"/>
      <c r="AM1265" s="84"/>
      <c r="AN1265" s="82"/>
      <c r="AO1265" s="71"/>
      <c r="AP1265" s="71"/>
      <c r="AQ1265" s="31"/>
      <c r="AR1265" s="31"/>
      <c r="AS1265" s="31"/>
      <c r="AT1265" s="31"/>
      <c r="AU1265" s="31"/>
      <c r="AV1265" s="31"/>
      <c r="AW1265" s="31"/>
      <c r="AX1265" s="31"/>
      <c r="AY1265" s="31"/>
      <c r="AZ1265" s="31"/>
      <c r="BA1265" s="33"/>
      <c r="BB1265" s="33"/>
      <c r="BC1265" s="31"/>
      <c r="BD1265" s="31"/>
      <c r="BE1265" s="31"/>
      <c r="BF1265" s="31"/>
      <c r="BG1265" s="31"/>
      <c r="BH1265" s="31"/>
      <c r="BI1265" s="31"/>
      <c r="BJ1265" s="31"/>
      <c r="BK1265" s="31"/>
      <c r="BL1265" s="31"/>
      <c r="BM1265" s="31"/>
      <c r="BN1265" s="31"/>
      <c r="BO1265" s="31"/>
      <c r="BP1265" s="31"/>
      <c r="BQ1265" s="31"/>
      <c r="BR1265" s="31"/>
      <c r="BS1265" s="31"/>
      <c r="BT1265" s="31"/>
    </row>
    <row r="1266">
      <c r="A1266" s="118"/>
      <c r="B1266" s="61"/>
      <c r="C1266" s="71"/>
      <c r="D1266" s="71"/>
      <c r="E1266" s="82"/>
      <c r="F1266" s="82"/>
      <c r="G1266" s="71"/>
      <c r="H1266" s="71"/>
      <c r="I1266" s="82"/>
      <c r="J1266" s="71"/>
      <c r="K1266" s="71"/>
      <c r="L1266" s="71"/>
      <c r="M1266" s="82"/>
      <c r="N1266" s="84"/>
      <c r="O1266" s="71"/>
      <c r="P1266" s="61"/>
      <c r="Q1266" s="61"/>
      <c r="R1266" s="61"/>
      <c r="S1266" s="61"/>
      <c r="T1266" s="119"/>
      <c r="U1266" s="61"/>
      <c r="V1266" s="84"/>
      <c r="W1266" s="84"/>
      <c r="X1266" s="84"/>
      <c r="Y1266" s="82"/>
      <c r="Z1266" s="84"/>
      <c r="AA1266" s="84"/>
      <c r="AB1266" s="84"/>
      <c r="AC1266" s="84"/>
      <c r="AD1266" s="84"/>
      <c r="AE1266" s="84"/>
      <c r="AF1266" s="84"/>
      <c r="AG1266" s="84"/>
      <c r="AH1266" s="31"/>
      <c r="AI1266" s="31"/>
      <c r="AJ1266" s="31"/>
      <c r="AK1266" s="31"/>
      <c r="AL1266" s="31"/>
      <c r="AM1266" s="84"/>
      <c r="AN1266" s="82"/>
      <c r="AO1266" s="71"/>
      <c r="AP1266" s="71"/>
      <c r="AQ1266" s="31"/>
      <c r="AR1266" s="31"/>
      <c r="AS1266" s="31"/>
      <c r="AT1266" s="31"/>
      <c r="AU1266" s="31"/>
      <c r="AV1266" s="31"/>
      <c r="AW1266" s="31"/>
      <c r="AX1266" s="31"/>
      <c r="AY1266" s="31"/>
      <c r="AZ1266" s="31"/>
      <c r="BA1266" s="33"/>
      <c r="BB1266" s="33"/>
      <c r="BC1266" s="31"/>
      <c r="BD1266" s="31"/>
      <c r="BE1266" s="31"/>
      <c r="BF1266" s="31"/>
      <c r="BG1266" s="31"/>
      <c r="BH1266" s="31"/>
      <c r="BI1266" s="31"/>
      <c r="BJ1266" s="31"/>
      <c r="BK1266" s="31"/>
      <c r="BL1266" s="31"/>
      <c r="BM1266" s="31"/>
      <c r="BN1266" s="31"/>
      <c r="BO1266" s="31"/>
      <c r="BP1266" s="31"/>
      <c r="BQ1266" s="31"/>
      <c r="BR1266" s="31"/>
      <c r="BS1266" s="31"/>
      <c r="BT1266" s="31"/>
    </row>
    <row r="1267">
      <c r="A1267" s="118"/>
      <c r="B1267" s="61"/>
      <c r="C1267" s="71"/>
      <c r="D1267" s="71"/>
      <c r="E1267" s="82"/>
      <c r="F1267" s="82"/>
      <c r="G1267" s="71"/>
      <c r="H1267" s="71"/>
      <c r="I1267" s="82"/>
      <c r="J1267" s="71"/>
      <c r="K1267" s="71"/>
      <c r="L1267" s="71"/>
      <c r="M1267" s="82"/>
      <c r="N1267" s="84"/>
      <c r="O1267" s="71"/>
      <c r="P1267" s="61"/>
      <c r="Q1267" s="61"/>
      <c r="R1267" s="61"/>
      <c r="S1267" s="61"/>
      <c r="T1267" s="119"/>
      <c r="U1267" s="61"/>
      <c r="V1267" s="84"/>
      <c r="W1267" s="84"/>
      <c r="X1267" s="84"/>
      <c r="Y1267" s="82"/>
      <c r="Z1267" s="84"/>
      <c r="AA1267" s="84"/>
      <c r="AB1267" s="84"/>
      <c r="AC1267" s="84"/>
      <c r="AD1267" s="84"/>
      <c r="AE1267" s="84"/>
      <c r="AF1267" s="84"/>
      <c r="AG1267" s="84"/>
      <c r="AH1267" s="31"/>
      <c r="AI1267" s="31"/>
      <c r="AJ1267" s="31"/>
      <c r="AK1267" s="31"/>
      <c r="AL1267" s="31"/>
      <c r="AM1267" s="84"/>
      <c r="AN1267" s="82"/>
      <c r="AO1267" s="71"/>
      <c r="AP1267" s="71"/>
      <c r="AQ1267" s="31"/>
      <c r="AR1267" s="31"/>
      <c r="AS1267" s="31"/>
      <c r="AT1267" s="31"/>
      <c r="AU1267" s="31"/>
      <c r="AV1267" s="31"/>
      <c r="AW1267" s="31"/>
      <c r="AX1267" s="31"/>
      <c r="AY1267" s="31"/>
      <c r="AZ1267" s="31"/>
      <c r="BA1267" s="33"/>
      <c r="BB1267" s="33"/>
      <c r="BC1267" s="31"/>
      <c r="BD1267" s="31"/>
      <c r="BE1267" s="31"/>
      <c r="BF1267" s="31"/>
      <c r="BG1267" s="31"/>
      <c r="BH1267" s="31"/>
      <c r="BI1267" s="31"/>
      <c r="BJ1267" s="31"/>
      <c r="BK1267" s="31"/>
      <c r="BL1267" s="31"/>
      <c r="BM1267" s="31"/>
      <c r="BN1267" s="31"/>
      <c r="BO1267" s="31"/>
      <c r="BP1267" s="31"/>
      <c r="BQ1267" s="31"/>
      <c r="BR1267" s="31"/>
      <c r="BS1267" s="31"/>
      <c r="BT1267" s="31"/>
    </row>
    <row r="1268">
      <c r="A1268" s="118"/>
      <c r="B1268" s="61"/>
      <c r="C1268" s="71"/>
      <c r="D1268" s="71"/>
      <c r="E1268" s="82"/>
      <c r="F1268" s="82"/>
      <c r="G1268" s="71"/>
      <c r="H1268" s="71"/>
      <c r="I1268" s="82"/>
      <c r="J1268" s="71"/>
      <c r="K1268" s="71"/>
      <c r="L1268" s="71"/>
      <c r="M1268" s="82"/>
      <c r="N1268" s="84"/>
      <c r="O1268" s="71"/>
      <c r="P1268" s="61"/>
      <c r="Q1268" s="61"/>
      <c r="R1268" s="61"/>
      <c r="S1268" s="61"/>
      <c r="T1268" s="119"/>
      <c r="U1268" s="61"/>
      <c r="V1268" s="84"/>
      <c r="W1268" s="84"/>
      <c r="X1268" s="84"/>
      <c r="Y1268" s="82"/>
      <c r="Z1268" s="84"/>
      <c r="AA1268" s="84"/>
      <c r="AB1268" s="84"/>
      <c r="AC1268" s="84"/>
      <c r="AD1268" s="84"/>
      <c r="AE1268" s="84"/>
      <c r="AF1268" s="84"/>
      <c r="AG1268" s="84"/>
      <c r="AH1268" s="31"/>
      <c r="AI1268" s="31"/>
      <c r="AJ1268" s="31"/>
      <c r="AK1268" s="31"/>
      <c r="AL1268" s="31"/>
      <c r="AM1268" s="84"/>
      <c r="AN1268" s="82"/>
      <c r="AO1268" s="71"/>
      <c r="AP1268" s="71"/>
      <c r="AQ1268" s="31"/>
      <c r="AR1268" s="31"/>
      <c r="AS1268" s="31"/>
      <c r="AT1268" s="31"/>
      <c r="AU1268" s="31"/>
      <c r="AV1268" s="31"/>
      <c r="AW1268" s="31"/>
      <c r="AX1268" s="31"/>
      <c r="AY1268" s="31"/>
      <c r="AZ1268" s="31"/>
      <c r="BA1268" s="33"/>
      <c r="BB1268" s="33"/>
      <c r="BC1268" s="31"/>
      <c r="BD1268" s="31"/>
      <c r="BE1268" s="31"/>
      <c r="BF1268" s="31"/>
      <c r="BG1268" s="31"/>
      <c r="BH1268" s="31"/>
      <c r="BI1268" s="31"/>
      <c r="BJ1268" s="31"/>
      <c r="BK1268" s="31"/>
      <c r="BL1268" s="31"/>
      <c r="BM1268" s="31"/>
      <c r="BN1268" s="31"/>
      <c r="BO1268" s="31"/>
      <c r="BP1268" s="31"/>
      <c r="BQ1268" s="31"/>
      <c r="BR1268" s="31"/>
      <c r="BS1268" s="31"/>
      <c r="BT1268" s="31"/>
    </row>
    <row r="1269">
      <c r="A1269" s="118"/>
      <c r="B1269" s="61"/>
      <c r="C1269" s="71"/>
      <c r="D1269" s="71"/>
      <c r="E1269" s="82"/>
      <c r="F1269" s="82"/>
      <c r="G1269" s="71"/>
      <c r="H1269" s="71"/>
      <c r="I1269" s="82"/>
      <c r="J1269" s="71"/>
      <c r="K1269" s="71"/>
      <c r="L1269" s="71"/>
      <c r="M1269" s="82"/>
      <c r="N1269" s="84"/>
      <c r="O1269" s="71"/>
      <c r="P1269" s="61"/>
      <c r="Q1269" s="61"/>
      <c r="R1269" s="61"/>
      <c r="S1269" s="61"/>
      <c r="T1269" s="119"/>
      <c r="U1269" s="61"/>
      <c r="V1269" s="84"/>
      <c r="W1269" s="84"/>
      <c r="X1269" s="84"/>
      <c r="Y1269" s="82"/>
      <c r="Z1269" s="84"/>
      <c r="AA1269" s="84"/>
      <c r="AB1269" s="84"/>
      <c r="AC1269" s="84"/>
      <c r="AD1269" s="84"/>
      <c r="AE1269" s="84"/>
      <c r="AF1269" s="84"/>
      <c r="AG1269" s="84"/>
      <c r="AH1269" s="31"/>
      <c r="AI1269" s="31"/>
      <c r="AJ1269" s="31"/>
      <c r="AK1269" s="31"/>
      <c r="AL1269" s="31"/>
      <c r="AM1269" s="84"/>
      <c r="AN1269" s="82"/>
      <c r="AO1269" s="71"/>
      <c r="AP1269" s="71"/>
      <c r="AQ1269" s="31"/>
      <c r="AR1269" s="31"/>
      <c r="AS1269" s="31"/>
      <c r="AT1269" s="31"/>
      <c r="AU1269" s="31"/>
      <c r="AV1269" s="31"/>
      <c r="AW1269" s="31"/>
      <c r="AX1269" s="31"/>
      <c r="AY1269" s="31"/>
      <c r="AZ1269" s="31"/>
      <c r="BA1269" s="33"/>
      <c r="BB1269" s="33"/>
      <c r="BC1269" s="31"/>
      <c r="BD1269" s="31"/>
      <c r="BE1269" s="31"/>
      <c r="BF1269" s="31"/>
      <c r="BG1269" s="31"/>
      <c r="BH1269" s="31"/>
      <c r="BI1269" s="31"/>
      <c r="BJ1269" s="31"/>
      <c r="BK1269" s="31"/>
      <c r="BL1269" s="31"/>
      <c r="BM1269" s="31"/>
      <c r="BN1269" s="31"/>
      <c r="BO1269" s="31"/>
      <c r="BP1269" s="31"/>
      <c r="BQ1269" s="31"/>
      <c r="BR1269" s="31"/>
      <c r="BS1269" s="31"/>
      <c r="BT1269" s="31"/>
    </row>
    <row r="1270">
      <c r="A1270" s="118"/>
      <c r="B1270" s="61"/>
      <c r="C1270" s="71"/>
      <c r="D1270" s="71"/>
      <c r="E1270" s="82"/>
      <c r="F1270" s="82"/>
      <c r="G1270" s="71"/>
      <c r="H1270" s="71"/>
      <c r="I1270" s="82"/>
      <c r="J1270" s="71"/>
      <c r="K1270" s="71"/>
      <c r="L1270" s="71"/>
      <c r="M1270" s="82"/>
      <c r="N1270" s="84"/>
      <c r="O1270" s="71"/>
      <c r="P1270" s="61"/>
      <c r="Q1270" s="61"/>
      <c r="R1270" s="61"/>
      <c r="S1270" s="61"/>
      <c r="T1270" s="119"/>
      <c r="U1270" s="61"/>
      <c r="V1270" s="84"/>
      <c r="W1270" s="84"/>
      <c r="X1270" s="84"/>
      <c r="Y1270" s="82"/>
      <c r="Z1270" s="84"/>
      <c r="AA1270" s="84"/>
      <c r="AB1270" s="84"/>
      <c r="AC1270" s="84"/>
      <c r="AD1270" s="84"/>
      <c r="AE1270" s="84"/>
      <c r="AF1270" s="84"/>
      <c r="AG1270" s="84"/>
      <c r="AH1270" s="31"/>
      <c r="AI1270" s="31"/>
      <c r="AJ1270" s="31"/>
      <c r="AK1270" s="31"/>
      <c r="AL1270" s="31"/>
      <c r="AM1270" s="84"/>
      <c r="AN1270" s="82"/>
      <c r="AO1270" s="71"/>
      <c r="AP1270" s="71"/>
      <c r="AQ1270" s="31"/>
      <c r="AR1270" s="31"/>
      <c r="AS1270" s="31"/>
      <c r="AT1270" s="31"/>
      <c r="AU1270" s="31"/>
      <c r="AV1270" s="31"/>
      <c r="AW1270" s="31"/>
      <c r="AX1270" s="31"/>
      <c r="AY1270" s="31"/>
      <c r="AZ1270" s="31"/>
      <c r="BA1270" s="33"/>
      <c r="BB1270" s="33"/>
      <c r="BC1270" s="31"/>
      <c r="BD1270" s="31"/>
      <c r="BE1270" s="31"/>
      <c r="BF1270" s="31"/>
      <c r="BG1270" s="31"/>
      <c r="BH1270" s="31"/>
      <c r="BI1270" s="31"/>
      <c r="BJ1270" s="31"/>
      <c r="BK1270" s="31"/>
      <c r="BL1270" s="31"/>
      <c r="BM1270" s="31"/>
      <c r="BN1270" s="31"/>
      <c r="BO1270" s="31"/>
      <c r="BP1270" s="31"/>
      <c r="BQ1270" s="31"/>
      <c r="BR1270" s="31"/>
      <c r="BS1270" s="31"/>
      <c r="BT1270" s="31"/>
    </row>
    <row r="1271">
      <c r="A1271" s="118"/>
      <c r="B1271" s="61"/>
      <c r="C1271" s="71"/>
      <c r="D1271" s="71"/>
      <c r="E1271" s="82"/>
      <c r="F1271" s="82"/>
      <c r="G1271" s="71"/>
      <c r="H1271" s="71"/>
      <c r="I1271" s="82"/>
      <c r="J1271" s="71"/>
      <c r="K1271" s="71"/>
      <c r="L1271" s="71"/>
      <c r="M1271" s="82"/>
      <c r="N1271" s="84"/>
      <c r="O1271" s="71"/>
      <c r="P1271" s="61"/>
      <c r="Q1271" s="61"/>
      <c r="R1271" s="61"/>
      <c r="S1271" s="61"/>
      <c r="T1271" s="119"/>
      <c r="U1271" s="61"/>
      <c r="V1271" s="84"/>
      <c r="W1271" s="84"/>
      <c r="X1271" s="84"/>
      <c r="Y1271" s="82"/>
      <c r="Z1271" s="84"/>
      <c r="AA1271" s="84"/>
      <c r="AB1271" s="84"/>
      <c r="AC1271" s="84"/>
      <c r="AD1271" s="84"/>
      <c r="AE1271" s="84"/>
      <c r="AF1271" s="84"/>
      <c r="AG1271" s="84"/>
      <c r="AH1271" s="31"/>
      <c r="AI1271" s="31"/>
      <c r="AJ1271" s="31"/>
      <c r="AK1271" s="31"/>
      <c r="AL1271" s="31"/>
      <c r="AM1271" s="84"/>
      <c r="AN1271" s="82"/>
      <c r="AO1271" s="71"/>
      <c r="AP1271" s="71"/>
      <c r="AQ1271" s="31"/>
      <c r="AR1271" s="31"/>
      <c r="AS1271" s="31"/>
      <c r="AT1271" s="31"/>
      <c r="AU1271" s="31"/>
      <c r="AV1271" s="31"/>
      <c r="AW1271" s="31"/>
      <c r="AX1271" s="31"/>
      <c r="AY1271" s="31"/>
      <c r="AZ1271" s="31"/>
      <c r="BA1271" s="33"/>
      <c r="BB1271" s="33"/>
      <c r="BC1271" s="31"/>
      <c r="BD1271" s="31"/>
      <c r="BE1271" s="31"/>
      <c r="BF1271" s="31"/>
      <c r="BG1271" s="31"/>
      <c r="BH1271" s="31"/>
      <c r="BI1271" s="31"/>
      <c r="BJ1271" s="31"/>
      <c r="BK1271" s="31"/>
      <c r="BL1271" s="31"/>
      <c r="BM1271" s="31"/>
      <c r="BN1271" s="31"/>
      <c r="BO1271" s="31"/>
      <c r="BP1271" s="31"/>
      <c r="BQ1271" s="31"/>
      <c r="BR1271" s="31"/>
      <c r="BS1271" s="31"/>
      <c r="BT1271" s="31"/>
    </row>
    <row r="1272">
      <c r="A1272" s="118"/>
      <c r="B1272" s="61"/>
      <c r="C1272" s="71"/>
      <c r="D1272" s="71"/>
      <c r="E1272" s="82"/>
      <c r="F1272" s="82"/>
      <c r="G1272" s="71"/>
      <c r="H1272" s="71"/>
      <c r="I1272" s="82"/>
      <c r="J1272" s="71"/>
      <c r="K1272" s="71"/>
      <c r="L1272" s="71"/>
      <c r="M1272" s="82"/>
      <c r="N1272" s="84"/>
      <c r="O1272" s="71"/>
      <c r="P1272" s="61"/>
      <c r="Q1272" s="61"/>
      <c r="R1272" s="61"/>
      <c r="S1272" s="61"/>
      <c r="T1272" s="119"/>
      <c r="U1272" s="61"/>
      <c r="V1272" s="84"/>
      <c r="W1272" s="84"/>
      <c r="X1272" s="84"/>
      <c r="Y1272" s="82"/>
      <c r="Z1272" s="84"/>
      <c r="AA1272" s="84"/>
      <c r="AB1272" s="84"/>
      <c r="AC1272" s="84"/>
      <c r="AD1272" s="84"/>
      <c r="AE1272" s="84"/>
      <c r="AF1272" s="84"/>
      <c r="AG1272" s="84"/>
      <c r="AH1272" s="31"/>
      <c r="AI1272" s="31"/>
      <c r="AJ1272" s="31"/>
      <c r="AK1272" s="31"/>
      <c r="AL1272" s="31"/>
      <c r="AM1272" s="84"/>
      <c r="AN1272" s="82"/>
      <c r="AO1272" s="71"/>
      <c r="AP1272" s="71"/>
      <c r="AQ1272" s="31"/>
      <c r="AR1272" s="31"/>
      <c r="AS1272" s="31"/>
      <c r="AT1272" s="31"/>
      <c r="AU1272" s="31"/>
      <c r="AV1272" s="31"/>
      <c r="AW1272" s="31"/>
      <c r="AX1272" s="31"/>
      <c r="AY1272" s="31"/>
      <c r="AZ1272" s="31"/>
      <c r="BA1272" s="33"/>
      <c r="BB1272" s="33"/>
      <c r="BC1272" s="31"/>
      <c r="BD1272" s="31"/>
      <c r="BE1272" s="31"/>
      <c r="BF1272" s="31"/>
      <c r="BG1272" s="31"/>
      <c r="BH1272" s="31"/>
      <c r="BI1272" s="31"/>
      <c r="BJ1272" s="31"/>
      <c r="BK1272" s="31"/>
      <c r="BL1272" s="31"/>
      <c r="BM1272" s="31"/>
      <c r="BN1272" s="31"/>
      <c r="BO1272" s="31"/>
      <c r="BP1272" s="31"/>
      <c r="BQ1272" s="31"/>
      <c r="BR1272" s="31"/>
      <c r="BS1272" s="31"/>
      <c r="BT1272" s="31"/>
    </row>
    <row r="1273">
      <c r="A1273" s="118"/>
      <c r="B1273" s="61"/>
      <c r="C1273" s="71"/>
      <c r="D1273" s="71"/>
      <c r="E1273" s="82"/>
      <c r="F1273" s="82"/>
      <c r="G1273" s="71"/>
      <c r="H1273" s="71"/>
      <c r="I1273" s="82"/>
      <c r="J1273" s="71"/>
      <c r="K1273" s="71"/>
      <c r="L1273" s="71"/>
      <c r="M1273" s="82"/>
      <c r="N1273" s="84"/>
      <c r="O1273" s="71"/>
      <c r="P1273" s="61"/>
      <c r="Q1273" s="61"/>
      <c r="R1273" s="61"/>
      <c r="S1273" s="61"/>
      <c r="T1273" s="119"/>
      <c r="U1273" s="61"/>
      <c r="V1273" s="84"/>
      <c r="W1273" s="84"/>
      <c r="X1273" s="84"/>
      <c r="Y1273" s="82"/>
      <c r="Z1273" s="84"/>
      <c r="AA1273" s="84"/>
      <c r="AB1273" s="84"/>
      <c r="AC1273" s="84"/>
      <c r="AD1273" s="84"/>
      <c r="AE1273" s="84"/>
      <c r="AF1273" s="84"/>
      <c r="AG1273" s="84"/>
      <c r="AH1273" s="31"/>
      <c r="AI1273" s="31"/>
      <c r="AJ1273" s="31"/>
      <c r="AK1273" s="31"/>
      <c r="AL1273" s="31"/>
      <c r="AM1273" s="84"/>
      <c r="AN1273" s="82"/>
      <c r="AO1273" s="71"/>
      <c r="AP1273" s="71"/>
      <c r="AQ1273" s="31"/>
      <c r="AR1273" s="31"/>
      <c r="AS1273" s="31"/>
      <c r="AT1273" s="31"/>
      <c r="AU1273" s="31"/>
      <c r="AV1273" s="31"/>
      <c r="AW1273" s="31"/>
      <c r="AX1273" s="31"/>
      <c r="AY1273" s="31"/>
      <c r="AZ1273" s="31"/>
      <c r="BA1273" s="33"/>
      <c r="BB1273" s="33"/>
      <c r="BC1273" s="31"/>
      <c r="BD1273" s="31"/>
      <c r="BE1273" s="31"/>
      <c r="BF1273" s="31"/>
      <c r="BG1273" s="31"/>
      <c r="BH1273" s="31"/>
      <c r="BI1273" s="31"/>
      <c r="BJ1273" s="31"/>
      <c r="BK1273" s="31"/>
      <c r="BL1273" s="31"/>
      <c r="BM1273" s="31"/>
      <c r="BN1273" s="31"/>
      <c r="BO1273" s="31"/>
      <c r="BP1273" s="31"/>
      <c r="BQ1273" s="31"/>
      <c r="BR1273" s="31"/>
      <c r="BS1273" s="31"/>
      <c r="BT1273" s="31"/>
    </row>
    <row r="1274">
      <c r="A1274" s="118"/>
      <c r="B1274" s="61"/>
      <c r="C1274" s="71"/>
      <c r="D1274" s="71"/>
      <c r="E1274" s="82"/>
      <c r="F1274" s="82"/>
      <c r="G1274" s="71"/>
      <c r="H1274" s="71"/>
      <c r="I1274" s="82"/>
      <c r="J1274" s="71"/>
      <c r="K1274" s="71"/>
      <c r="L1274" s="71"/>
      <c r="M1274" s="82"/>
      <c r="N1274" s="84"/>
      <c r="O1274" s="71"/>
      <c r="P1274" s="61"/>
      <c r="Q1274" s="61"/>
      <c r="R1274" s="61"/>
      <c r="S1274" s="61"/>
      <c r="T1274" s="119"/>
      <c r="U1274" s="61"/>
      <c r="V1274" s="84"/>
      <c r="W1274" s="84"/>
      <c r="X1274" s="84"/>
      <c r="Y1274" s="82"/>
      <c r="Z1274" s="84"/>
      <c r="AA1274" s="84"/>
      <c r="AB1274" s="84"/>
      <c r="AC1274" s="84"/>
      <c r="AD1274" s="84"/>
      <c r="AE1274" s="84"/>
      <c r="AF1274" s="84"/>
      <c r="AG1274" s="84"/>
      <c r="AH1274" s="31"/>
      <c r="AI1274" s="31"/>
      <c r="AJ1274" s="31"/>
      <c r="AK1274" s="31"/>
      <c r="AL1274" s="31"/>
      <c r="AM1274" s="84"/>
      <c r="AN1274" s="82"/>
      <c r="AO1274" s="71"/>
      <c r="AP1274" s="71"/>
      <c r="AQ1274" s="31"/>
      <c r="AR1274" s="31"/>
      <c r="AS1274" s="31"/>
      <c r="AT1274" s="31"/>
      <c r="AU1274" s="31"/>
      <c r="AV1274" s="31"/>
      <c r="AW1274" s="31"/>
      <c r="AX1274" s="31"/>
      <c r="AY1274" s="31"/>
      <c r="AZ1274" s="31"/>
      <c r="BA1274" s="33"/>
      <c r="BB1274" s="33"/>
      <c r="BC1274" s="31"/>
      <c r="BD1274" s="31"/>
      <c r="BE1274" s="31"/>
      <c r="BF1274" s="31"/>
      <c r="BG1274" s="31"/>
      <c r="BH1274" s="31"/>
      <c r="BI1274" s="31"/>
      <c r="BJ1274" s="31"/>
      <c r="BK1274" s="31"/>
      <c r="BL1274" s="31"/>
      <c r="BM1274" s="31"/>
      <c r="BN1274" s="31"/>
      <c r="BO1274" s="31"/>
      <c r="BP1274" s="31"/>
      <c r="BQ1274" s="31"/>
      <c r="BR1274" s="31"/>
      <c r="BS1274" s="31"/>
      <c r="BT1274" s="31"/>
    </row>
    <row r="1275">
      <c r="A1275" s="118"/>
      <c r="B1275" s="61"/>
      <c r="C1275" s="71"/>
      <c r="D1275" s="71"/>
      <c r="E1275" s="82"/>
      <c r="F1275" s="82"/>
      <c r="G1275" s="71"/>
      <c r="H1275" s="71"/>
      <c r="I1275" s="82"/>
      <c r="J1275" s="71"/>
      <c r="K1275" s="71"/>
      <c r="L1275" s="71"/>
      <c r="M1275" s="82"/>
      <c r="N1275" s="84"/>
      <c r="O1275" s="71"/>
      <c r="P1275" s="61"/>
      <c r="Q1275" s="61"/>
      <c r="R1275" s="61"/>
      <c r="S1275" s="61"/>
      <c r="T1275" s="119"/>
      <c r="U1275" s="61"/>
      <c r="V1275" s="84"/>
      <c r="W1275" s="84"/>
      <c r="X1275" s="84"/>
      <c r="Y1275" s="82"/>
      <c r="Z1275" s="84"/>
      <c r="AA1275" s="84"/>
      <c r="AB1275" s="84"/>
      <c r="AC1275" s="84"/>
      <c r="AD1275" s="84"/>
      <c r="AE1275" s="84"/>
      <c r="AF1275" s="84"/>
      <c r="AG1275" s="84"/>
      <c r="AH1275" s="31"/>
      <c r="AI1275" s="31"/>
      <c r="AJ1275" s="31"/>
      <c r="AK1275" s="31"/>
      <c r="AL1275" s="31"/>
      <c r="AM1275" s="84"/>
      <c r="AN1275" s="82"/>
      <c r="AO1275" s="71"/>
      <c r="AP1275" s="71"/>
      <c r="AQ1275" s="31"/>
      <c r="AR1275" s="31"/>
      <c r="AS1275" s="31"/>
      <c r="AT1275" s="31"/>
      <c r="AU1275" s="31"/>
      <c r="AV1275" s="31"/>
      <c r="AW1275" s="31"/>
      <c r="AX1275" s="31"/>
      <c r="AY1275" s="31"/>
      <c r="AZ1275" s="31"/>
      <c r="BA1275" s="33"/>
      <c r="BB1275" s="33"/>
      <c r="BC1275" s="31"/>
      <c r="BD1275" s="31"/>
      <c r="BE1275" s="31"/>
      <c r="BF1275" s="31"/>
      <c r="BG1275" s="31"/>
      <c r="BH1275" s="31"/>
      <c r="BI1275" s="31"/>
      <c r="BJ1275" s="31"/>
      <c r="BK1275" s="31"/>
      <c r="BL1275" s="31"/>
      <c r="BM1275" s="31"/>
      <c r="BN1275" s="31"/>
      <c r="BO1275" s="31"/>
      <c r="BP1275" s="31"/>
      <c r="BQ1275" s="31"/>
      <c r="BR1275" s="31"/>
      <c r="BS1275" s="31"/>
      <c r="BT1275" s="31"/>
    </row>
    <row r="1276">
      <c r="A1276" s="118"/>
      <c r="B1276" s="61"/>
      <c r="C1276" s="71"/>
      <c r="D1276" s="71"/>
      <c r="E1276" s="82"/>
      <c r="F1276" s="82"/>
      <c r="G1276" s="71"/>
      <c r="H1276" s="71"/>
      <c r="I1276" s="82"/>
      <c r="J1276" s="71"/>
      <c r="K1276" s="71"/>
      <c r="L1276" s="71"/>
      <c r="M1276" s="82"/>
      <c r="N1276" s="84"/>
      <c r="O1276" s="71"/>
      <c r="P1276" s="61"/>
      <c r="Q1276" s="61"/>
      <c r="R1276" s="61"/>
      <c r="S1276" s="61"/>
      <c r="T1276" s="119"/>
      <c r="U1276" s="61"/>
      <c r="V1276" s="84"/>
      <c r="W1276" s="84"/>
      <c r="X1276" s="84"/>
      <c r="Y1276" s="82"/>
      <c r="Z1276" s="84"/>
      <c r="AA1276" s="84"/>
      <c r="AB1276" s="84"/>
      <c r="AC1276" s="84"/>
      <c r="AD1276" s="84"/>
      <c r="AE1276" s="84"/>
      <c r="AF1276" s="84"/>
      <c r="AG1276" s="84"/>
      <c r="AH1276" s="31"/>
      <c r="AI1276" s="31"/>
      <c r="AJ1276" s="31"/>
      <c r="AK1276" s="31"/>
      <c r="AL1276" s="31"/>
      <c r="AM1276" s="84"/>
      <c r="AN1276" s="82"/>
      <c r="AO1276" s="71"/>
      <c r="AP1276" s="71"/>
      <c r="AQ1276" s="31"/>
      <c r="AR1276" s="31"/>
      <c r="AS1276" s="31"/>
      <c r="AT1276" s="31"/>
      <c r="AU1276" s="31"/>
      <c r="AV1276" s="31"/>
      <c r="AW1276" s="31"/>
      <c r="AX1276" s="31"/>
      <c r="AY1276" s="31"/>
      <c r="AZ1276" s="31"/>
      <c r="BA1276" s="33"/>
      <c r="BB1276" s="33"/>
      <c r="BC1276" s="31"/>
      <c r="BD1276" s="31"/>
      <c r="BE1276" s="31"/>
      <c r="BF1276" s="31"/>
      <c r="BG1276" s="31"/>
      <c r="BH1276" s="31"/>
      <c r="BI1276" s="31"/>
      <c r="BJ1276" s="31"/>
      <c r="BK1276" s="31"/>
      <c r="BL1276" s="31"/>
      <c r="BM1276" s="31"/>
      <c r="BN1276" s="31"/>
      <c r="BO1276" s="31"/>
      <c r="BP1276" s="31"/>
      <c r="BQ1276" s="31"/>
      <c r="BR1276" s="31"/>
      <c r="BS1276" s="31"/>
      <c r="BT1276" s="31"/>
    </row>
    <row r="1277">
      <c r="A1277" s="118"/>
      <c r="B1277" s="61"/>
      <c r="C1277" s="71"/>
      <c r="D1277" s="71"/>
      <c r="E1277" s="82"/>
      <c r="F1277" s="82"/>
      <c r="G1277" s="71"/>
      <c r="H1277" s="71"/>
      <c r="I1277" s="82"/>
      <c r="J1277" s="71"/>
      <c r="K1277" s="71"/>
      <c r="L1277" s="71"/>
      <c r="M1277" s="82"/>
      <c r="N1277" s="84"/>
      <c r="O1277" s="71"/>
      <c r="P1277" s="61"/>
      <c r="Q1277" s="61"/>
      <c r="R1277" s="61"/>
      <c r="S1277" s="61"/>
      <c r="T1277" s="119"/>
      <c r="U1277" s="61"/>
      <c r="V1277" s="84"/>
      <c r="W1277" s="84"/>
      <c r="X1277" s="84"/>
      <c r="Y1277" s="82"/>
      <c r="Z1277" s="84"/>
      <c r="AA1277" s="84"/>
      <c r="AB1277" s="84"/>
      <c r="AC1277" s="84"/>
      <c r="AD1277" s="84"/>
      <c r="AE1277" s="84"/>
      <c r="AF1277" s="84"/>
      <c r="AG1277" s="84"/>
      <c r="AH1277" s="31"/>
      <c r="AI1277" s="31"/>
      <c r="AJ1277" s="31"/>
      <c r="AK1277" s="31"/>
      <c r="AL1277" s="31"/>
      <c r="AM1277" s="84"/>
      <c r="AN1277" s="82"/>
      <c r="AO1277" s="71"/>
      <c r="AP1277" s="71"/>
      <c r="AQ1277" s="31"/>
      <c r="AR1277" s="31"/>
      <c r="AS1277" s="31"/>
      <c r="AT1277" s="31"/>
      <c r="AU1277" s="31"/>
      <c r="AV1277" s="31"/>
      <c r="AW1277" s="31"/>
      <c r="AX1277" s="31"/>
      <c r="AY1277" s="31"/>
      <c r="AZ1277" s="31"/>
      <c r="BA1277" s="33"/>
      <c r="BB1277" s="33"/>
      <c r="BC1277" s="31"/>
      <c r="BD1277" s="31"/>
      <c r="BE1277" s="31"/>
      <c r="BF1277" s="31"/>
      <c r="BG1277" s="31"/>
      <c r="BH1277" s="31"/>
      <c r="BI1277" s="31"/>
      <c r="BJ1277" s="31"/>
      <c r="BK1277" s="31"/>
      <c r="BL1277" s="31"/>
      <c r="BM1277" s="31"/>
      <c r="BN1277" s="31"/>
      <c r="BO1277" s="31"/>
      <c r="BP1277" s="31"/>
      <c r="BQ1277" s="31"/>
      <c r="BR1277" s="31"/>
      <c r="BS1277" s="31"/>
      <c r="BT1277" s="31"/>
    </row>
    <row r="1278">
      <c r="A1278" s="118"/>
      <c r="B1278" s="61"/>
      <c r="C1278" s="71"/>
      <c r="D1278" s="71"/>
      <c r="E1278" s="82"/>
      <c r="F1278" s="82"/>
      <c r="G1278" s="71"/>
      <c r="H1278" s="71"/>
      <c r="I1278" s="82"/>
      <c r="J1278" s="71"/>
      <c r="K1278" s="71"/>
      <c r="L1278" s="71"/>
      <c r="M1278" s="82"/>
      <c r="N1278" s="84"/>
      <c r="O1278" s="71"/>
      <c r="P1278" s="61"/>
      <c r="Q1278" s="61"/>
      <c r="R1278" s="61"/>
      <c r="S1278" s="61"/>
      <c r="T1278" s="119"/>
      <c r="U1278" s="61"/>
      <c r="V1278" s="84"/>
      <c r="W1278" s="84"/>
      <c r="X1278" s="84"/>
      <c r="Y1278" s="82"/>
      <c r="Z1278" s="84"/>
      <c r="AA1278" s="84"/>
      <c r="AB1278" s="84"/>
      <c r="AC1278" s="84"/>
      <c r="AD1278" s="84"/>
      <c r="AE1278" s="84"/>
      <c r="AF1278" s="84"/>
      <c r="AG1278" s="84"/>
      <c r="AH1278" s="31"/>
      <c r="AI1278" s="31"/>
      <c r="AJ1278" s="31"/>
      <c r="AK1278" s="31"/>
      <c r="AL1278" s="31"/>
      <c r="AM1278" s="84"/>
      <c r="AN1278" s="82"/>
      <c r="AO1278" s="71"/>
      <c r="AP1278" s="71"/>
      <c r="AQ1278" s="31"/>
      <c r="AR1278" s="31"/>
      <c r="AS1278" s="31"/>
      <c r="AT1278" s="31"/>
      <c r="AU1278" s="31"/>
      <c r="AV1278" s="31"/>
      <c r="AW1278" s="31"/>
      <c r="AX1278" s="31"/>
      <c r="AY1278" s="31"/>
      <c r="AZ1278" s="31"/>
      <c r="BA1278" s="33"/>
      <c r="BB1278" s="33"/>
      <c r="BC1278" s="31"/>
      <c r="BD1278" s="31"/>
      <c r="BE1278" s="31"/>
      <c r="BF1278" s="31"/>
      <c r="BG1278" s="31"/>
      <c r="BH1278" s="31"/>
      <c r="BI1278" s="31"/>
      <c r="BJ1278" s="31"/>
      <c r="BK1278" s="31"/>
      <c r="BL1278" s="31"/>
      <c r="BM1278" s="31"/>
      <c r="BN1278" s="31"/>
      <c r="BO1278" s="31"/>
      <c r="BP1278" s="31"/>
      <c r="BQ1278" s="31"/>
      <c r="BR1278" s="31"/>
      <c r="BS1278" s="31"/>
      <c r="BT1278" s="31"/>
    </row>
    <row r="1279">
      <c r="A1279" s="118"/>
      <c r="B1279" s="61"/>
      <c r="C1279" s="71"/>
      <c r="D1279" s="71"/>
      <c r="E1279" s="82"/>
      <c r="F1279" s="82"/>
      <c r="G1279" s="71"/>
      <c r="H1279" s="71"/>
      <c r="I1279" s="82"/>
      <c r="J1279" s="71"/>
      <c r="K1279" s="71"/>
      <c r="L1279" s="71"/>
      <c r="M1279" s="82"/>
      <c r="N1279" s="84"/>
      <c r="O1279" s="71"/>
      <c r="P1279" s="61"/>
      <c r="Q1279" s="61"/>
      <c r="R1279" s="61"/>
      <c r="S1279" s="61"/>
      <c r="T1279" s="119"/>
      <c r="U1279" s="61"/>
      <c r="V1279" s="84"/>
      <c r="W1279" s="84"/>
      <c r="X1279" s="84"/>
      <c r="Y1279" s="82"/>
      <c r="Z1279" s="84"/>
      <c r="AA1279" s="84"/>
      <c r="AB1279" s="84"/>
      <c r="AC1279" s="84"/>
      <c r="AD1279" s="84"/>
      <c r="AE1279" s="84"/>
      <c r="AF1279" s="84"/>
      <c r="AG1279" s="84"/>
      <c r="AH1279" s="31"/>
      <c r="AI1279" s="31"/>
      <c r="AJ1279" s="31"/>
      <c r="AK1279" s="31"/>
      <c r="AL1279" s="31"/>
      <c r="AM1279" s="84"/>
      <c r="AN1279" s="82"/>
      <c r="AO1279" s="71"/>
      <c r="AP1279" s="71"/>
      <c r="AQ1279" s="31"/>
      <c r="AR1279" s="31"/>
      <c r="AS1279" s="31"/>
      <c r="AT1279" s="31"/>
      <c r="AU1279" s="31"/>
      <c r="AV1279" s="31"/>
      <c r="AW1279" s="31"/>
      <c r="AX1279" s="31"/>
      <c r="AY1279" s="31"/>
      <c r="AZ1279" s="31"/>
      <c r="BA1279" s="33"/>
      <c r="BB1279" s="33"/>
      <c r="BC1279" s="31"/>
      <c r="BD1279" s="31"/>
      <c r="BE1279" s="31"/>
      <c r="BF1279" s="31"/>
      <c r="BG1279" s="31"/>
      <c r="BH1279" s="31"/>
      <c r="BI1279" s="31"/>
      <c r="BJ1279" s="31"/>
      <c r="BK1279" s="31"/>
      <c r="BL1279" s="31"/>
      <c r="BM1279" s="31"/>
      <c r="BN1279" s="31"/>
      <c r="BO1279" s="31"/>
      <c r="BP1279" s="31"/>
      <c r="BQ1279" s="31"/>
      <c r="BR1279" s="31"/>
      <c r="BS1279" s="31"/>
      <c r="BT1279" s="31"/>
    </row>
    <row r="1280">
      <c r="A1280" s="118"/>
      <c r="B1280" s="61"/>
      <c r="C1280" s="71"/>
      <c r="D1280" s="71"/>
      <c r="E1280" s="82"/>
      <c r="F1280" s="82"/>
      <c r="G1280" s="71"/>
      <c r="H1280" s="71"/>
      <c r="I1280" s="82"/>
      <c r="J1280" s="71"/>
      <c r="K1280" s="71"/>
      <c r="L1280" s="71"/>
      <c r="M1280" s="82"/>
      <c r="N1280" s="84"/>
      <c r="O1280" s="71"/>
      <c r="P1280" s="61"/>
      <c r="Q1280" s="61"/>
      <c r="R1280" s="61"/>
      <c r="S1280" s="61"/>
      <c r="T1280" s="119"/>
      <c r="U1280" s="61"/>
      <c r="V1280" s="84"/>
      <c r="W1280" s="84"/>
      <c r="X1280" s="84"/>
      <c r="Y1280" s="82"/>
      <c r="Z1280" s="84"/>
      <c r="AA1280" s="84"/>
      <c r="AB1280" s="84"/>
      <c r="AC1280" s="84"/>
      <c r="AD1280" s="84"/>
      <c r="AE1280" s="84"/>
      <c r="AF1280" s="84"/>
      <c r="AG1280" s="84"/>
      <c r="AH1280" s="31"/>
      <c r="AI1280" s="31"/>
      <c r="AJ1280" s="31"/>
      <c r="AK1280" s="31"/>
      <c r="AL1280" s="31"/>
      <c r="AM1280" s="84"/>
      <c r="AN1280" s="82"/>
      <c r="AO1280" s="71"/>
      <c r="AP1280" s="71"/>
      <c r="AQ1280" s="31"/>
      <c r="AR1280" s="31"/>
      <c r="AS1280" s="31"/>
      <c r="AT1280" s="31"/>
      <c r="AU1280" s="31"/>
      <c r="AV1280" s="31"/>
      <c r="AW1280" s="31"/>
      <c r="AX1280" s="31"/>
      <c r="AY1280" s="31"/>
      <c r="AZ1280" s="31"/>
      <c r="BA1280" s="33"/>
      <c r="BB1280" s="33"/>
      <c r="BC1280" s="31"/>
      <c r="BD1280" s="31"/>
      <c r="BE1280" s="31"/>
      <c r="BF1280" s="31"/>
      <c r="BG1280" s="31"/>
      <c r="BH1280" s="31"/>
      <c r="BI1280" s="31"/>
      <c r="BJ1280" s="31"/>
      <c r="BK1280" s="31"/>
      <c r="BL1280" s="31"/>
      <c r="BM1280" s="31"/>
      <c r="BN1280" s="31"/>
      <c r="BO1280" s="31"/>
      <c r="BP1280" s="31"/>
      <c r="BQ1280" s="31"/>
      <c r="BR1280" s="31"/>
      <c r="BS1280" s="31"/>
      <c r="BT1280" s="31"/>
    </row>
    <row r="1281">
      <c r="A1281" s="118"/>
      <c r="B1281" s="61"/>
      <c r="C1281" s="71"/>
      <c r="D1281" s="71"/>
      <c r="E1281" s="82"/>
      <c r="F1281" s="82"/>
      <c r="G1281" s="71"/>
      <c r="H1281" s="71"/>
      <c r="I1281" s="82"/>
      <c r="J1281" s="71"/>
      <c r="K1281" s="71"/>
      <c r="L1281" s="71"/>
      <c r="M1281" s="82"/>
      <c r="N1281" s="84"/>
      <c r="O1281" s="71"/>
      <c r="P1281" s="61"/>
      <c r="Q1281" s="61"/>
      <c r="R1281" s="61"/>
      <c r="S1281" s="61"/>
      <c r="T1281" s="119"/>
      <c r="U1281" s="61"/>
      <c r="V1281" s="84"/>
      <c r="W1281" s="84"/>
      <c r="X1281" s="84"/>
      <c r="Y1281" s="82"/>
      <c r="Z1281" s="84"/>
      <c r="AA1281" s="84"/>
      <c r="AB1281" s="84"/>
      <c r="AC1281" s="84"/>
      <c r="AD1281" s="84"/>
      <c r="AE1281" s="84"/>
      <c r="AF1281" s="84"/>
      <c r="AG1281" s="84"/>
      <c r="AH1281" s="31"/>
      <c r="AI1281" s="31"/>
      <c r="AJ1281" s="31"/>
      <c r="AK1281" s="31"/>
      <c r="AL1281" s="31"/>
      <c r="AM1281" s="84"/>
      <c r="AN1281" s="82"/>
      <c r="AO1281" s="71"/>
      <c r="AP1281" s="71"/>
      <c r="AQ1281" s="31"/>
      <c r="AR1281" s="31"/>
      <c r="AS1281" s="31"/>
      <c r="AT1281" s="31"/>
      <c r="AU1281" s="31"/>
      <c r="AV1281" s="31"/>
      <c r="AW1281" s="31"/>
      <c r="AX1281" s="31"/>
      <c r="AY1281" s="31"/>
      <c r="AZ1281" s="31"/>
      <c r="BA1281" s="33"/>
      <c r="BB1281" s="33"/>
      <c r="BC1281" s="31"/>
      <c r="BD1281" s="31"/>
      <c r="BE1281" s="31"/>
      <c r="BF1281" s="31"/>
      <c r="BG1281" s="31"/>
      <c r="BH1281" s="31"/>
      <c r="BI1281" s="31"/>
      <c r="BJ1281" s="31"/>
      <c r="BK1281" s="31"/>
      <c r="BL1281" s="31"/>
      <c r="BM1281" s="31"/>
      <c r="BN1281" s="31"/>
      <c r="BO1281" s="31"/>
      <c r="BP1281" s="31"/>
      <c r="BQ1281" s="31"/>
      <c r="BR1281" s="31"/>
      <c r="BS1281" s="31"/>
      <c r="BT1281" s="31"/>
    </row>
    <row r="1282">
      <c r="A1282" s="118"/>
      <c r="B1282" s="61"/>
      <c r="C1282" s="71"/>
      <c r="D1282" s="71"/>
      <c r="E1282" s="82"/>
      <c r="F1282" s="82"/>
      <c r="G1282" s="71"/>
      <c r="H1282" s="71"/>
      <c r="I1282" s="82"/>
      <c r="J1282" s="71"/>
      <c r="K1282" s="71"/>
      <c r="L1282" s="71"/>
      <c r="M1282" s="82"/>
      <c r="N1282" s="84"/>
      <c r="O1282" s="71"/>
      <c r="P1282" s="61"/>
      <c r="Q1282" s="61"/>
      <c r="R1282" s="61"/>
      <c r="S1282" s="61"/>
      <c r="T1282" s="119"/>
      <c r="U1282" s="61"/>
      <c r="V1282" s="84"/>
      <c r="W1282" s="84"/>
      <c r="X1282" s="84"/>
      <c r="Y1282" s="82"/>
      <c r="Z1282" s="84"/>
      <c r="AA1282" s="84"/>
      <c r="AB1282" s="84"/>
      <c r="AC1282" s="84"/>
      <c r="AD1282" s="84"/>
      <c r="AE1282" s="84"/>
      <c r="AF1282" s="84"/>
      <c r="AG1282" s="84"/>
      <c r="AH1282" s="31"/>
      <c r="AI1282" s="31"/>
      <c r="AJ1282" s="31"/>
      <c r="AK1282" s="31"/>
      <c r="AL1282" s="31"/>
      <c r="AM1282" s="84"/>
      <c r="AN1282" s="82"/>
      <c r="AO1282" s="71"/>
      <c r="AP1282" s="71"/>
      <c r="AQ1282" s="31"/>
      <c r="AR1282" s="31"/>
      <c r="AS1282" s="31"/>
      <c r="AT1282" s="31"/>
      <c r="AU1282" s="31"/>
      <c r="AV1282" s="31"/>
      <c r="AW1282" s="31"/>
      <c r="AX1282" s="31"/>
      <c r="AY1282" s="31"/>
      <c r="AZ1282" s="31"/>
      <c r="BA1282" s="33"/>
      <c r="BB1282" s="33"/>
      <c r="BC1282" s="31"/>
      <c r="BD1282" s="31"/>
      <c r="BE1282" s="31"/>
      <c r="BF1282" s="31"/>
      <c r="BG1282" s="31"/>
      <c r="BH1282" s="31"/>
      <c r="BI1282" s="31"/>
      <c r="BJ1282" s="31"/>
      <c r="BK1282" s="31"/>
      <c r="BL1282" s="31"/>
      <c r="BM1282" s="31"/>
      <c r="BN1282" s="31"/>
      <c r="BO1282" s="31"/>
      <c r="BP1282" s="31"/>
      <c r="BQ1282" s="31"/>
      <c r="BR1282" s="31"/>
      <c r="BS1282" s="31"/>
      <c r="BT1282" s="31"/>
    </row>
    <row r="1283">
      <c r="A1283" s="118"/>
      <c r="B1283" s="61"/>
      <c r="C1283" s="71"/>
      <c r="D1283" s="71"/>
      <c r="E1283" s="82"/>
      <c r="F1283" s="82"/>
      <c r="G1283" s="71"/>
      <c r="H1283" s="71"/>
      <c r="I1283" s="82"/>
      <c r="J1283" s="71"/>
      <c r="K1283" s="71"/>
      <c r="L1283" s="71"/>
      <c r="M1283" s="82"/>
      <c r="N1283" s="84"/>
      <c r="O1283" s="71"/>
      <c r="P1283" s="61"/>
      <c r="Q1283" s="61"/>
      <c r="R1283" s="61"/>
      <c r="S1283" s="61"/>
      <c r="T1283" s="119"/>
      <c r="U1283" s="61"/>
      <c r="V1283" s="84"/>
      <c r="W1283" s="84"/>
      <c r="X1283" s="84"/>
      <c r="Y1283" s="82"/>
      <c r="Z1283" s="84"/>
      <c r="AA1283" s="84"/>
      <c r="AB1283" s="84"/>
      <c r="AC1283" s="84"/>
      <c r="AD1283" s="84"/>
      <c r="AE1283" s="84"/>
      <c r="AF1283" s="84"/>
      <c r="AG1283" s="84"/>
      <c r="AH1283" s="31"/>
      <c r="AI1283" s="31"/>
      <c r="AJ1283" s="31"/>
      <c r="AK1283" s="31"/>
      <c r="AL1283" s="31"/>
      <c r="AM1283" s="84"/>
      <c r="AN1283" s="82"/>
      <c r="AO1283" s="71"/>
      <c r="AP1283" s="71"/>
      <c r="AQ1283" s="31"/>
      <c r="AR1283" s="31"/>
      <c r="AS1283" s="31"/>
      <c r="AT1283" s="31"/>
      <c r="AU1283" s="31"/>
      <c r="AV1283" s="31"/>
      <c r="AW1283" s="31"/>
      <c r="AX1283" s="31"/>
      <c r="AY1283" s="31"/>
      <c r="AZ1283" s="31"/>
      <c r="BA1283" s="33"/>
      <c r="BB1283" s="33"/>
      <c r="BC1283" s="31"/>
      <c r="BD1283" s="31"/>
      <c r="BE1283" s="31"/>
      <c r="BF1283" s="31"/>
      <c r="BG1283" s="31"/>
      <c r="BH1283" s="31"/>
      <c r="BI1283" s="31"/>
      <c r="BJ1283" s="31"/>
      <c r="BK1283" s="31"/>
      <c r="BL1283" s="31"/>
      <c r="BM1283" s="31"/>
      <c r="BN1283" s="31"/>
      <c r="BO1283" s="31"/>
      <c r="BP1283" s="31"/>
      <c r="BQ1283" s="31"/>
      <c r="BR1283" s="31"/>
      <c r="BS1283" s="31"/>
      <c r="BT1283" s="31"/>
    </row>
    <row r="1284">
      <c r="A1284" s="118"/>
      <c r="B1284" s="61"/>
      <c r="C1284" s="71"/>
      <c r="D1284" s="71"/>
      <c r="E1284" s="82"/>
      <c r="F1284" s="82"/>
      <c r="G1284" s="71"/>
      <c r="H1284" s="71"/>
      <c r="I1284" s="82"/>
      <c r="J1284" s="71"/>
      <c r="K1284" s="71"/>
      <c r="L1284" s="71"/>
      <c r="M1284" s="82"/>
      <c r="N1284" s="84"/>
      <c r="O1284" s="71"/>
      <c r="P1284" s="61"/>
      <c r="Q1284" s="61"/>
      <c r="R1284" s="61"/>
      <c r="S1284" s="61"/>
      <c r="T1284" s="119"/>
      <c r="U1284" s="61"/>
      <c r="V1284" s="84"/>
      <c r="W1284" s="84"/>
      <c r="X1284" s="84"/>
      <c r="Y1284" s="82"/>
      <c r="Z1284" s="84"/>
      <c r="AA1284" s="84"/>
      <c r="AB1284" s="84"/>
      <c r="AC1284" s="84"/>
      <c r="AD1284" s="84"/>
      <c r="AE1284" s="84"/>
      <c r="AF1284" s="84"/>
      <c r="AG1284" s="84"/>
      <c r="AH1284" s="31"/>
      <c r="AI1284" s="31"/>
      <c r="AJ1284" s="31"/>
      <c r="AK1284" s="31"/>
      <c r="AL1284" s="31"/>
      <c r="AM1284" s="84"/>
      <c r="AN1284" s="82"/>
      <c r="AO1284" s="71"/>
      <c r="AP1284" s="71"/>
      <c r="AQ1284" s="31"/>
      <c r="AR1284" s="31"/>
      <c r="AS1284" s="31"/>
      <c r="AT1284" s="31"/>
      <c r="AU1284" s="31"/>
      <c r="AV1284" s="31"/>
      <c r="AW1284" s="31"/>
      <c r="AX1284" s="31"/>
      <c r="AY1284" s="31"/>
      <c r="AZ1284" s="31"/>
      <c r="BA1284" s="33"/>
      <c r="BB1284" s="33"/>
      <c r="BC1284" s="31"/>
      <c r="BD1284" s="31"/>
      <c r="BE1284" s="31"/>
      <c r="BF1284" s="31"/>
      <c r="BG1284" s="31"/>
      <c r="BH1284" s="31"/>
      <c r="BI1284" s="31"/>
      <c r="BJ1284" s="31"/>
      <c r="BK1284" s="31"/>
      <c r="BL1284" s="31"/>
      <c r="BM1284" s="31"/>
      <c r="BN1284" s="31"/>
      <c r="BO1284" s="31"/>
      <c r="BP1284" s="31"/>
      <c r="BQ1284" s="31"/>
      <c r="BR1284" s="31"/>
      <c r="BS1284" s="31"/>
      <c r="BT1284" s="31"/>
    </row>
    <row r="1285">
      <c r="A1285" s="118"/>
      <c r="B1285" s="61"/>
      <c r="C1285" s="71"/>
      <c r="D1285" s="71"/>
      <c r="E1285" s="82"/>
      <c r="F1285" s="82"/>
      <c r="G1285" s="71"/>
      <c r="H1285" s="71"/>
      <c r="I1285" s="82"/>
      <c r="J1285" s="71"/>
      <c r="K1285" s="71"/>
      <c r="L1285" s="71"/>
      <c r="M1285" s="82"/>
      <c r="N1285" s="84"/>
      <c r="O1285" s="71"/>
      <c r="P1285" s="61"/>
      <c r="Q1285" s="61"/>
      <c r="R1285" s="61"/>
      <c r="S1285" s="61"/>
      <c r="T1285" s="119"/>
      <c r="U1285" s="61"/>
      <c r="V1285" s="84"/>
      <c r="W1285" s="84"/>
      <c r="X1285" s="84"/>
      <c r="Y1285" s="82"/>
      <c r="Z1285" s="84"/>
      <c r="AA1285" s="84"/>
      <c r="AB1285" s="84"/>
      <c r="AC1285" s="84"/>
      <c r="AD1285" s="84"/>
      <c r="AE1285" s="84"/>
      <c r="AF1285" s="84"/>
      <c r="AG1285" s="84"/>
      <c r="AH1285" s="31"/>
      <c r="AI1285" s="31"/>
      <c r="AJ1285" s="31"/>
      <c r="AK1285" s="31"/>
      <c r="AL1285" s="31"/>
      <c r="AM1285" s="84"/>
      <c r="AN1285" s="82"/>
      <c r="AO1285" s="71"/>
      <c r="AP1285" s="71"/>
      <c r="AQ1285" s="31"/>
      <c r="AR1285" s="31"/>
      <c r="AS1285" s="31"/>
      <c r="AT1285" s="31"/>
      <c r="AU1285" s="31"/>
      <c r="AV1285" s="31"/>
      <c r="AW1285" s="31"/>
      <c r="AX1285" s="31"/>
      <c r="AY1285" s="31"/>
      <c r="AZ1285" s="31"/>
      <c r="BA1285" s="33"/>
      <c r="BB1285" s="33"/>
      <c r="BC1285" s="31"/>
      <c r="BD1285" s="31"/>
      <c r="BE1285" s="31"/>
      <c r="BF1285" s="31"/>
      <c r="BG1285" s="31"/>
      <c r="BH1285" s="31"/>
      <c r="BI1285" s="31"/>
      <c r="BJ1285" s="31"/>
      <c r="BK1285" s="31"/>
      <c r="BL1285" s="31"/>
      <c r="BM1285" s="31"/>
      <c r="BN1285" s="31"/>
      <c r="BO1285" s="31"/>
      <c r="BP1285" s="31"/>
      <c r="BQ1285" s="31"/>
      <c r="BR1285" s="31"/>
      <c r="BS1285" s="31"/>
      <c r="BT1285" s="31"/>
    </row>
    <row r="1286">
      <c r="A1286" s="118"/>
      <c r="B1286" s="61"/>
      <c r="C1286" s="71"/>
      <c r="D1286" s="71"/>
      <c r="E1286" s="82"/>
      <c r="F1286" s="82"/>
      <c r="G1286" s="71"/>
      <c r="H1286" s="71"/>
      <c r="I1286" s="82"/>
      <c r="J1286" s="71"/>
      <c r="K1286" s="71"/>
      <c r="L1286" s="71"/>
      <c r="M1286" s="82"/>
      <c r="N1286" s="84"/>
      <c r="O1286" s="71"/>
      <c r="P1286" s="61"/>
      <c r="Q1286" s="61"/>
      <c r="R1286" s="61"/>
      <c r="S1286" s="61"/>
      <c r="T1286" s="119"/>
      <c r="U1286" s="61"/>
      <c r="V1286" s="84"/>
      <c r="W1286" s="84"/>
      <c r="X1286" s="84"/>
      <c r="Y1286" s="82"/>
      <c r="Z1286" s="84"/>
      <c r="AA1286" s="84"/>
      <c r="AB1286" s="84"/>
      <c r="AC1286" s="84"/>
      <c r="AD1286" s="84"/>
      <c r="AE1286" s="84"/>
      <c r="AF1286" s="84"/>
      <c r="AG1286" s="84"/>
      <c r="AH1286" s="31"/>
      <c r="AI1286" s="31"/>
      <c r="AJ1286" s="31"/>
      <c r="AK1286" s="31"/>
      <c r="AL1286" s="31"/>
      <c r="AM1286" s="84"/>
      <c r="AN1286" s="82"/>
      <c r="AO1286" s="71"/>
      <c r="AP1286" s="71"/>
      <c r="AQ1286" s="31"/>
      <c r="AR1286" s="31"/>
      <c r="AS1286" s="31"/>
      <c r="AT1286" s="31"/>
      <c r="AU1286" s="31"/>
      <c r="AV1286" s="31"/>
      <c r="AW1286" s="31"/>
      <c r="AX1286" s="31"/>
      <c r="AY1286" s="31"/>
      <c r="AZ1286" s="31"/>
      <c r="BA1286" s="33"/>
      <c r="BB1286" s="33"/>
      <c r="BC1286" s="31"/>
      <c r="BD1286" s="31"/>
      <c r="BE1286" s="31"/>
      <c r="BF1286" s="31"/>
      <c r="BG1286" s="31"/>
      <c r="BH1286" s="31"/>
      <c r="BI1286" s="31"/>
      <c r="BJ1286" s="31"/>
      <c r="BK1286" s="31"/>
      <c r="BL1286" s="31"/>
      <c r="BM1286" s="31"/>
      <c r="BN1286" s="31"/>
      <c r="BO1286" s="31"/>
      <c r="BP1286" s="31"/>
      <c r="BQ1286" s="31"/>
      <c r="BR1286" s="31"/>
      <c r="BS1286" s="31"/>
      <c r="BT1286" s="31"/>
    </row>
    <row r="1287">
      <c r="A1287" s="118"/>
      <c r="B1287" s="61"/>
      <c r="C1287" s="71"/>
      <c r="D1287" s="71"/>
      <c r="E1287" s="82"/>
      <c r="F1287" s="82"/>
      <c r="G1287" s="71"/>
      <c r="H1287" s="71"/>
      <c r="I1287" s="82"/>
      <c r="J1287" s="71"/>
      <c r="K1287" s="71"/>
      <c r="L1287" s="71"/>
      <c r="M1287" s="82"/>
      <c r="N1287" s="84"/>
      <c r="O1287" s="71"/>
      <c r="P1287" s="61"/>
      <c r="Q1287" s="61"/>
      <c r="R1287" s="61"/>
      <c r="S1287" s="61"/>
      <c r="T1287" s="119"/>
      <c r="U1287" s="61"/>
      <c r="V1287" s="84"/>
      <c r="W1287" s="84"/>
      <c r="X1287" s="84"/>
      <c r="Y1287" s="82"/>
      <c r="Z1287" s="84"/>
      <c r="AA1287" s="84"/>
      <c r="AB1287" s="84"/>
      <c r="AC1287" s="84"/>
      <c r="AD1287" s="84"/>
      <c r="AE1287" s="84"/>
      <c r="AF1287" s="84"/>
      <c r="AG1287" s="84"/>
      <c r="AH1287" s="31"/>
      <c r="AI1287" s="31"/>
      <c r="AJ1287" s="31"/>
      <c r="AK1287" s="31"/>
      <c r="AL1287" s="31"/>
      <c r="AM1287" s="84"/>
      <c r="AN1287" s="82"/>
      <c r="AO1287" s="71"/>
      <c r="AP1287" s="71"/>
      <c r="AQ1287" s="31"/>
      <c r="AR1287" s="31"/>
      <c r="AS1287" s="31"/>
      <c r="AT1287" s="31"/>
      <c r="AU1287" s="31"/>
      <c r="AV1287" s="31"/>
      <c r="AW1287" s="31"/>
      <c r="AX1287" s="31"/>
      <c r="AY1287" s="31"/>
      <c r="AZ1287" s="31"/>
      <c r="BA1287" s="33"/>
      <c r="BB1287" s="33"/>
      <c r="BC1287" s="31"/>
      <c r="BD1287" s="31"/>
      <c r="BE1287" s="31"/>
      <c r="BF1287" s="31"/>
      <c r="BG1287" s="31"/>
      <c r="BH1287" s="31"/>
      <c r="BI1287" s="31"/>
      <c r="BJ1287" s="31"/>
      <c r="BK1287" s="31"/>
      <c r="BL1287" s="31"/>
      <c r="BM1287" s="31"/>
      <c r="BN1287" s="31"/>
      <c r="BO1287" s="31"/>
      <c r="BP1287" s="31"/>
      <c r="BQ1287" s="31"/>
      <c r="BR1287" s="31"/>
      <c r="BS1287" s="31"/>
      <c r="BT1287" s="31"/>
    </row>
    <row r="1288">
      <c r="A1288" s="118"/>
      <c r="B1288" s="61"/>
      <c r="C1288" s="71"/>
      <c r="D1288" s="71"/>
      <c r="E1288" s="82"/>
      <c r="F1288" s="82"/>
      <c r="G1288" s="71"/>
      <c r="H1288" s="71"/>
      <c r="I1288" s="82"/>
      <c r="J1288" s="71"/>
      <c r="K1288" s="71"/>
      <c r="L1288" s="71"/>
      <c r="M1288" s="82"/>
      <c r="N1288" s="84"/>
      <c r="O1288" s="71"/>
      <c r="P1288" s="61"/>
      <c r="Q1288" s="61"/>
      <c r="R1288" s="61"/>
      <c r="S1288" s="61"/>
      <c r="T1288" s="119"/>
      <c r="U1288" s="61"/>
      <c r="V1288" s="84"/>
      <c r="W1288" s="84"/>
      <c r="X1288" s="84"/>
      <c r="Y1288" s="82"/>
      <c r="Z1288" s="84"/>
      <c r="AA1288" s="84"/>
      <c r="AB1288" s="84"/>
      <c r="AC1288" s="84"/>
      <c r="AD1288" s="84"/>
      <c r="AE1288" s="84"/>
      <c r="AF1288" s="84"/>
      <c r="AG1288" s="84"/>
      <c r="AH1288" s="31"/>
      <c r="AI1288" s="31"/>
      <c r="AJ1288" s="31"/>
      <c r="AK1288" s="31"/>
      <c r="AL1288" s="31"/>
      <c r="AM1288" s="84"/>
      <c r="AN1288" s="82"/>
      <c r="AO1288" s="71"/>
      <c r="AP1288" s="71"/>
      <c r="AQ1288" s="31"/>
      <c r="AR1288" s="31"/>
      <c r="AS1288" s="31"/>
      <c r="AT1288" s="31"/>
      <c r="AU1288" s="31"/>
      <c r="AV1288" s="31"/>
      <c r="AW1288" s="31"/>
      <c r="AX1288" s="31"/>
      <c r="AY1288" s="31"/>
      <c r="AZ1288" s="31"/>
      <c r="BA1288" s="33"/>
      <c r="BB1288" s="33"/>
      <c r="BC1288" s="31"/>
      <c r="BD1288" s="31"/>
      <c r="BE1288" s="31"/>
      <c r="BF1288" s="31"/>
      <c r="BG1288" s="31"/>
      <c r="BH1288" s="31"/>
      <c r="BI1288" s="31"/>
      <c r="BJ1288" s="31"/>
      <c r="BK1288" s="31"/>
      <c r="BL1288" s="31"/>
      <c r="BM1288" s="31"/>
      <c r="BN1288" s="31"/>
      <c r="BO1288" s="31"/>
      <c r="BP1288" s="31"/>
      <c r="BQ1288" s="31"/>
      <c r="BR1288" s="31"/>
      <c r="BS1288" s="31"/>
      <c r="BT1288" s="31"/>
    </row>
    <row r="1289">
      <c r="A1289" s="118"/>
      <c r="B1289" s="61"/>
      <c r="C1289" s="71"/>
      <c r="D1289" s="71"/>
      <c r="E1289" s="82"/>
      <c r="F1289" s="82"/>
      <c r="G1289" s="71"/>
      <c r="H1289" s="71"/>
      <c r="I1289" s="82"/>
      <c r="J1289" s="71"/>
      <c r="K1289" s="71"/>
      <c r="L1289" s="71"/>
      <c r="M1289" s="82"/>
      <c r="N1289" s="84"/>
      <c r="O1289" s="71"/>
      <c r="P1289" s="61"/>
      <c r="Q1289" s="61"/>
      <c r="R1289" s="61"/>
      <c r="S1289" s="61"/>
      <c r="T1289" s="119"/>
      <c r="U1289" s="61"/>
      <c r="V1289" s="84"/>
      <c r="W1289" s="84"/>
      <c r="X1289" s="84"/>
      <c r="Y1289" s="82"/>
      <c r="Z1289" s="84"/>
      <c r="AA1289" s="84"/>
      <c r="AB1289" s="84"/>
      <c r="AC1289" s="84"/>
      <c r="AD1289" s="84"/>
      <c r="AE1289" s="84"/>
      <c r="AF1289" s="84"/>
      <c r="AG1289" s="84"/>
      <c r="AH1289" s="31"/>
      <c r="AI1289" s="31"/>
      <c r="AJ1289" s="31"/>
      <c r="AK1289" s="31"/>
      <c r="AL1289" s="31"/>
      <c r="AM1289" s="84"/>
      <c r="AN1289" s="82"/>
      <c r="AO1289" s="71"/>
      <c r="AP1289" s="71"/>
      <c r="AQ1289" s="31"/>
      <c r="AR1289" s="31"/>
      <c r="AS1289" s="31"/>
      <c r="AT1289" s="31"/>
      <c r="AU1289" s="31"/>
      <c r="AV1289" s="31"/>
      <c r="AW1289" s="31"/>
      <c r="AX1289" s="31"/>
      <c r="AY1289" s="31"/>
      <c r="AZ1289" s="31"/>
      <c r="BA1289" s="33"/>
      <c r="BB1289" s="33"/>
      <c r="BC1289" s="31"/>
      <c r="BD1289" s="31"/>
      <c r="BE1289" s="31"/>
      <c r="BF1289" s="31"/>
      <c r="BG1289" s="31"/>
      <c r="BH1289" s="31"/>
      <c r="BI1289" s="31"/>
      <c r="BJ1289" s="31"/>
      <c r="BK1289" s="31"/>
      <c r="BL1289" s="31"/>
      <c r="BM1289" s="31"/>
      <c r="BN1289" s="31"/>
      <c r="BO1289" s="31"/>
      <c r="BP1289" s="31"/>
      <c r="BQ1289" s="31"/>
      <c r="BR1289" s="31"/>
      <c r="BS1289" s="31"/>
      <c r="BT1289" s="31"/>
    </row>
    <row r="1290">
      <c r="A1290" s="118"/>
      <c r="B1290" s="61"/>
      <c r="C1290" s="71"/>
      <c r="D1290" s="71"/>
      <c r="E1290" s="82"/>
      <c r="F1290" s="82"/>
      <c r="G1290" s="71"/>
      <c r="H1290" s="71"/>
      <c r="I1290" s="82"/>
      <c r="J1290" s="71"/>
      <c r="K1290" s="71"/>
      <c r="L1290" s="71"/>
      <c r="M1290" s="82"/>
      <c r="N1290" s="84"/>
      <c r="O1290" s="71"/>
      <c r="P1290" s="61"/>
      <c r="Q1290" s="61"/>
      <c r="R1290" s="61"/>
      <c r="S1290" s="61"/>
      <c r="T1290" s="119"/>
      <c r="U1290" s="61"/>
      <c r="V1290" s="84"/>
      <c r="W1290" s="84"/>
      <c r="X1290" s="84"/>
      <c r="Y1290" s="82"/>
      <c r="Z1290" s="84"/>
      <c r="AA1290" s="84"/>
      <c r="AB1290" s="84"/>
      <c r="AC1290" s="84"/>
      <c r="AD1290" s="84"/>
      <c r="AE1290" s="84"/>
      <c r="AF1290" s="84"/>
      <c r="AG1290" s="84"/>
      <c r="AH1290" s="31"/>
      <c r="AI1290" s="31"/>
      <c r="AJ1290" s="31"/>
      <c r="AK1290" s="31"/>
      <c r="AL1290" s="31"/>
      <c r="AM1290" s="84"/>
      <c r="AN1290" s="82"/>
      <c r="AO1290" s="71"/>
      <c r="AP1290" s="71"/>
      <c r="AQ1290" s="31"/>
      <c r="AR1290" s="31"/>
      <c r="AS1290" s="31"/>
      <c r="AT1290" s="31"/>
      <c r="AU1290" s="31"/>
      <c r="AV1290" s="31"/>
      <c r="AW1290" s="31"/>
      <c r="AX1290" s="31"/>
      <c r="AY1290" s="31"/>
      <c r="AZ1290" s="31"/>
      <c r="BA1290" s="33"/>
      <c r="BB1290" s="33"/>
      <c r="BC1290" s="31"/>
      <c r="BD1290" s="31"/>
      <c r="BE1290" s="31"/>
      <c r="BF1290" s="31"/>
      <c r="BG1290" s="31"/>
      <c r="BH1290" s="31"/>
      <c r="BI1290" s="31"/>
      <c r="BJ1290" s="31"/>
      <c r="BK1290" s="31"/>
      <c r="BL1290" s="31"/>
      <c r="BM1290" s="31"/>
      <c r="BN1290" s="31"/>
      <c r="BO1290" s="31"/>
      <c r="BP1290" s="31"/>
      <c r="BQ1290" s="31"/>
      <c r="BR1290" s="31"/>
      <c r="BS1290" s="31"/>
      <c r="BT1290" s="31"/>
    </row>
    <row r="1291">
      <c r="A1291" s="118"/>
      <c r="B1291" s="61"/>
      <c r="C1291" s="71"/>
      <c r="D1291" s="71"/>
      <c r="E1291" s="82"/>
      <c r="F1291" s="82"/>
      <c r="G1291" s="71"/>
      <c r="H1291" s="71"/>
      <c r="I1291" s="82"/>
      <c r="J1291" s="71"/>
      <c r="K1291" s="71"/>
      <c r="L1291" s="71"/>
      <c r="M1291" s="82"/>
      <c r="N1291" s="84"/>
      <c r="O1291" s="71"/>
      <c r="P1291" s="61"/>
      <c r="Q1291" s="61"/>
      <c r="R1291" s="61"/>
      <c r="S1291" s="61"/>
      <c r="T1291" s="119"/>
      <c r="U1291" s="61"/>
      <c r="V1291" s="84"/>
      <c r="W1291" s="84"/>
      <c r="X1291" s="84"/>
      <c r="Y1291" s="82"/>
      <c r="Z1291" s="84"/>
      <c r="AA1291" s="84"/>
      <c r="AB1291" s="84"/>
      <c r="AC1291" s="84"/>
      <c r="AD1291" s="84"/>
      <c r="AE1291" s="84"/>
      <c r="AF1291" s="84"/>
      <c r="AG1291" s="84"/>
      <c r="AH1291" s="31"/>
      <c r="AI1291" s="31"/>
      <c r="AJ1291" s="31"/>
      <c r="AK1291" s="31"/>
      <c r="AL1291" s="31"/>
      <c r="AM1291" s="84"/>
      <c r="AN1291" s="82"/>
      <c r="AO1291" s="71"/>
      <c r="AP1291" s="71"/>
      <c r="AQ1291" s="31"/>
      <c r="AR1291" s="31"/>
      <c r="AS1291" s="31"/>
      <c r="AT1291" s="31"/>
      <c r="AU1291" s="31"/>
      <c r="AV1291" s="31"/>
      <c r="AW1291" s="31"/>
      <c r="AX1291" s="31"/>
      <c r="AY1291" s="31"/>
      <c r="AZ1291" s="31"/>
      <c r="BA1291" s="33"/>
      <c r="BB1291" s="33"/>
      <c r="BC1291" s="31"/>
      <c r="BD1291" s="31"/>
      <c r="BE1291" s="31"/>
      <c r="BF1291" s="31"/>
      <c r="BG1291" s="31"/>
      <c r="BH1291" s="31"/>
      <c r="BI1291" s="31"/>
      <c r="BJ1291" s="31"/>
      <c r="BK1291" s="31"/>
      <c r="BL1291" s="31"/>
      <c r="BM1291" s="31"/>
      <c r="BN1291" s="31"/>
      <c r="BO1291" s="31"/>
      <c r="BP1291" s="31"/>
      <c r="BQ1291" s="31"/>
      <c r="BR1291" s="31"/>
      <c r="BS1291" s="31"/>
      <c r="BT1291" s="31"/>
    </row>
    <row r="1292">
      <c r="A1292" s="118"/>
      <c r="B1292" s="61"/>
      <c r="C1292" s="71"/>
      <c r="D1292" s="71"/>
      <c r="E1292" s="82"/>
      <c r="F1292" s="82"/>
      <c r="G1292" s="71"/>
      <c r="H1292" s="71"/>
      <c r="I1292" s="82"/>
      <c r="J1292" s="71"/>
      <c r="K1292" s="71"/>
      <c r="L1292" s="71"/>
      <c r="M1292" s="82"/>
      <c r="N1292" s="84"/>
      <c r="O1292" s="71"/>
      <c r="P1292" s="61"/>
      <c r="Q1292" s="61"/>
      <c r="R1292" s="61"/>
      <c r="S1292" s="61"/>
      <c r="T1292" s="119"/>
      <c r="U1292" s="61"/>
      <c r="V1292" s="84"/>
      <c r="W1292" s="84"/>
      <c r="X1292" s="84"/>
      <c r="Y1292" s="82"/>
      <c r="Z1292" s="84"/>
      <c r="AA1292" s="84"/>
      <c r="AB1292" s="84"/>
      <c r="AC1292" s="84"/>
      <c r="AD1292" s="84"/>
      <c r="AE1292" s="84"/>
      <c r="AF1292" s="84"/>
      <c r="AG1292" s="84"/>
      <c r="AH1292" s="31"/>
      <c r="AI1292" s="31"/>
      <c r="AJ1292" s="31"/>
      <c r="AK1292" s="31"/>
      <c r="AL1292" s="31"/>
      <c r="AM1292" s="84"/>
      <c r="AN1292" s="82"/>
      <c r="AO1292" s="71"/>
      <c r="AP1292" s="71"/>
      <c r="AQ1292" s="31"/>
      <c r="AR1292" s="31"/>
      <c r="AS1292" s="31"/>
      <c r="AT1292" s="31"/>
      <c r="AU1292" s="31"/>
      <c r="AV1292" s="31"/>
      <c r="AW1292" s="31"/>
      <c r="AX1292" s="31"/>
      <c r="AY1292" s="31"/>
      <c r="AZ1292" s="31"/>
      <c r="BA1292" s="33"/>
      <c r="BB1292" s="33"/>
      <c r="BC1292" s="31"/>
      <c r="BD1292" s="31"/>
      <c r="BE1292" s="31"/>
      <c r="BF1292" s="31"/>
      <c r="BG1292" s="31"/>
      <c r="BH1292" s="31"/>
      <c r="BI1292" s="31"/>
      <c r="BJ1292" s="31"/>
      <c r="BK1292" s="31"/>
      <c r="BL1292" s="31"/>
      <c r="BM1292" s="31"/>
      <c r="BN1292" s="31"/>
      <c r="BO1292" s="31"/>
      <c r="BP1292" s="31"/>
      <c r="BQ1292" s="31"/>
      <c r="BR1292" s="31"/>
      <c r="BS1292" s="31"/>
      <c r="BT1292" s="31"/>
    </row>
    <row r="1293">
      <c r="A1293" s="118"/>
      <c r="B1293" s="61"/>
      <c r="C1293" s="71"/>
      <c r="D1293" s="71"/>
      <c r="E1293" s="82"/>
      <c r="F1293" s="82"/>
      <c r="G1293" s="71"/>
      <c r="H1293" s="71"/>
      <c r="I1293" s="82"/>
      <c r="J1293" s="71"/>
      <c r="K1293" s="71"/>
      <c r="L1293" s="71"/>
      <c r="M1293" s="82"/>
      <c r="N1293" s="84"/>
      <c r="O1293" s="71"/>
      <c r="P1293" s="61"/>
      <c r="Q1293" s="61"/>
      <c r="R1293" s="61"/>
      <c r="S1293" s="61"/>
      <c r="T1293" s="119"/>
      <c r="U1293" s="61"/>
      <c r="V1293" s="84"/>
      <c r="W1293" s="84"/>
      <c r="X1293" s="84"/>
      <c r="Y1293" s="82"/>
      <c r="Z1293" s="84"/>
      <c r="AA1293" s="84"/>
      <c r="AB1293" s="84"/>
      <c r="AC1293" s="84"/>
      <c r="AD1293" s="84"/>
      <c r="AE1293" s="84"/>
      <c r="AF1293" s="84"/>
      <c r="AG1293" s="84"/>
      <c r="AH1293" s="31"/>
      <c r="AI1293" s="31"/>
      <c r="AJ1293" s="31"/>
      <c r="AK1293" s="31"/>
      <c r="AL1293" s="31"/>
      <c r="AM1293" s="84"/>
      <c r="AN1293" s="82"/>
      <c r="AO1293" s="71"/>
      <c r="AP1293" s="71"/>
      <c r="AQ1293" s="31"/>
      <c r="AR1293" s="31"/>
      <c r="AS1293" s="31"/>
      <c r="AT1293" s="31"/>
      <c r="AU1293" s="31"/>
      <c r="AV1293" s="31"/>
      <c r="AW1293" s="31"/>
      <c r="AX1293" s="31"/>
      <c r="AY1293" s="31"/>
      <c r="AZ1293" s="31"/>
      <c r="BA1293" s="33"/>
      <c r="BB1293" s="33"/>
      <c r="BC1293" s="31"/>
      <c r="BD1293" s="31"/>
      <c r="BE1293" s="31"/>
      <c r="BF1293" s="31"/>
      <c r="BG1293" s="31"/>
      <c r="BH1293" s="31"/>
      <c r="BI1293" s="31"/>
      <c r="BJ1293" s="31"/>
      <c r="BK1293" s="31"/>
      <c r="BL1293" s="31"/>
      <c r="BM1293" s="31"/>
      <c r="BN1293" s="31"/>
      <c r="BO1293" s="31"/>
      <c r="BP1293" s="31"/>
      <c r="BQ1293" s="31"/>
      <c r="BR1293" s="31"/>
      <c r="BS1293" s="31"/>
      <c r="BT1293" s="31"/>
    </row>
    <row r="1294">
      <c r="A1294" s="118"/>
      <c r="B1294" s="61"/>
      <c r="C1294" s="71"/>
      <c r="D1294" s="71"/>
      <c r="E1294" s="82"/>
      <c r="F1294" s="82"/>
      <c r="G1294" s="71"/>
      <c r="H1294" s="71"/>
      <c r="I1294" s="82"/>
      <c r="J1294" s="71"/>
      <c r="K1294" s="71"/>
      <c r="L1294" s="71"/>
      <c r="M1294" s="82"/>
      <c r="N1294" s="84"/>
      <c r="O1294" s="71"/>
      <c r="P1294" s="61"/>
      <c r="Q1294" s="61"/>
      <c r="R1294" s="61"/>
      <c r="S1294" s="61"/>
      <c r="T1294" s="119"/>
      <c r="U1294" s="61"/>
      <c r="V1294" s="84"/>
      <c r="W1294" s="84"/>
      <c r="X1294" s="84"/>
      <c r="Y1294" s="82"/>
      <c r="Z1294" s="84"/>
      <c r="AA1294" s="84"/>
      <c r="AB1294" s="84"/>
      <c r="AC1294" s="84"/>
      <c r="AD1294" s="84"/>
      <c r="AE1294" s="84"/>
      <c r="AF1294" s="84"/>
      <c r="AG1294" s="84"/>
      <c r="AH1294" s="31"/>
      <c r="AI1294" s="31"/>
      <c r="AJ1294" s="31"/>
      <c r="AK1294" s="31"/>
      <c r="AL1294" s="31"/>
      <c r="AM1294" s="84"/>
      <c r="AN1294" s="82"/>
      <c r="AO1294" s="71"/>
      <c r="AP1294" s="71"/>
      <c r="AQ1294" s="31"/>
      <c r="AR1294" s="31"/>
      <c r="AS1294" s="31"/>
      <c r="AT1294" s="31"/>
      <c r="AU1294" s="31"/>
      <c r="AV1294" s="31"/>
      <c r="AW1294" s="31"/>
      <c r="AX1294" s="31"/>
      <c r="AY1294" s="31"/>
      <c r="AZ1294" s="31"/>
      <c r="BA1294" s="33"/>
      <c r="BB1294" s="33"/>
      <c r="BC1294" s="31"/>
      <c r="BD1294" s="31"/>
      <c r="BE1294" s="31"/>
      <c r="BF1294" s="31"/>
      <c r="BG1294" s="31"/>
      <c r="BH1294" s="31"/>
      <c r="BI1294" s="31"/>
      <c r="BJ1294" s="31"/>
      <c r="BK1294" s="31"/>
      <c r="BL1294" s="31"/>
      <c r="BM1294" s="31"/>
      <c r="BN1294" s="31"/>
      <c r="BO1294" s="31"/>
      <c r="BP1294" s="31"/>
      <c r="BQ1294" s="31"/>
      <c r="BR1294" s="31"/>
      <c r="BS1294" s="31"/>
      <c r="BT1294" s="31"/>
    </row>
    <row r="1295">
      <c r="A1295" s="118"/>
      <c r="B1295" s="61"/>
      <c r="C1295" s="71"/>
      <c r="D1295" s="71"/>
      <c r="E1295" s="82"/>
      <c r="F1295" s="82"/>
      <c r="G1295" s="71"/>
      <c r="H1295" s="71"/>
      <c r="I1295" s="82"/>
      <c r="J1295" s="71"/>
      <c r="K1295" s="71"/>
      <c r="L1295" s="71"/>
      <c r="M1295" s="82"/>
      <c r="N1295" s="84"/>
      <c r="O1295" s="71"/>
      <c r="P1295" s="61"/>
      <c r="Q1295" s="61"/>
      <c r="R1295" s="61"/>
      <c r="S1295" s="61"/>
      <c r="T1295" s="119"/>
      <c r="U1295" s="61"/>
      <c r="V1295" s="84"/>
      <c r="W1295" s="84"/>
      <c r="X1295" s="84"/>
      <c r="Y1295" s="82"/>
      <c r="Z1295" s="84"/>
      <c r="AA1295" s="84"/>
      <c r="AB1295" s="84"/>
      <c r="AC1295" s="84"/>
      <c r="AD1295" s="84"/>
      <c r="AE1295" s="84"/>
      <c r="AF1295" s="84"/>
      <c r="AG1295" s="84"/>
      <c r="AH1295" s="31"/>
      <c r="AI1295" s="31"/>
      <c r="AJ1295" s="31"/>
      <c r="AK1295" s="31"/>
      <c r="AL1295" s="31"/>
      <c r="AM1295" s="84"/>
      <c r="AN1295" s="82"/>
      <c r="AO1295" s="71"/>
      <c r="AP1295" s="71"/>
      <c r="AQ1295" s="31"/>
      <c r="AR1295" s="31"/>
      <c r="AS1295" s="31"/>
      <c r="AT1295" s="31"/>
      <c r="AU1295" s="31"/>
      <c r="AV1295" s="31"/>
      <c r="AW1295" s="31"/>
      <c r="AX1295" s="31"/>
      <c r="AY1295" s="31"/>
      <c r="AZ1295" s="31"/>
      <c r="BA1295" s="33"/>
      <c r="BB1295" s="33"/>
      <c r="BC1295" s="31"/>
      <c r="BD1295" s="31"/>
      <c r="BE1295" s="31"/>
      <c r="BF1295" s="31"/>
      <c r="BG1295" s="31"/>
      <c r="BH1295" s="31"/>
      <c r="BI1295" s="31"/>
      <c r="BJ1295" s="31"/>
      <c r="BK1295" s="31"/>
      <c r="BL1295" s="31"/>
      <c r="BM1295" s="31"/>
      <c r="BN1295" s="31"/>
      <c r="BO1295" s="31"/>
      <c r="BP1295" s="31"/>
      <c r="BQ1295" s="31"/>
      <c r="BR1295" s="31"/>
      <c r="BS1295" s="31"/>
      <c r="BT1295" s="31"/>
    </row>
    <row r="1296">
      <c r="A1296" s="118"/>
      <c r="B1296" s="61"/>
      <c r="C1296" s="71"/>
      <c r="D1296" s="71"/>
      <c r="E1296" s="82"/>
      <c r="F1296" s="82"/>
      <c r="G1296" s="71"/>
      <c r="H1296" s="71"/>
      <c r="I1296" s="82"/>
      <c r="J1296" s="71"/>
      <c r="K1296" s="71"/>
      <c r="L1296" s="71"/>
      <c r="M1296" s="82"/>
      <c r="N1296" s="84"/>
      <c r="O1296" s="71"/>
      <c r="P1296" s="61"/>
      <c r="Q1296" s="61"/>
      <c r="R1296" s="61"/>
      <c r="S1296" s="61"/>
      <c r="T1296" s="119"/>
      <c r="U1296" s="61"/>
      <c r="V1296" s="84"/>
      <c r="W1296" s="84"/>
      <c r="X1296" s="84"/>
      <c r="Y1296" s="82"/>
      <c r="Z1296" s="84"/>
      <c r="AA1296" s="84"/>
      <c r="AB1296" s="84"/>
      <c r="AC1296" s="84"/>
      <c r="AD1296" s="84"/>
      <c r="AE1296" s="84"/>
      <c r="AF1296" s="84"/>
      <c r="AG1296" s="84"/>
      <c r="AH1296" s="31"/>
      <c r="AI1296" s="31"/>
      <c r="AJ1296" s="31"/>
      <c r="AK1296" s="31"/>
      <c r="AL1296" s="31"/>
      <c r="AM1296" s="84"/>
      <c r="AN1296" s="82"/>
      <c r="AO1296" s="71"/>
      <c r="AP1296" s="71"/>
      <c r="AQ1296" s="31"/>
      <c r="AR1296" s="31"/>
      <c r="AS1296" s="31"/>
      <c r="AT1296" s="31"/>
      <c r="AU1296" s="31"/>
      <c r="AV1296" s="31"/>
      <c r="AW1296" s="31"/>
      <c r="AX1296" s="31"/>
      <c r="AY1296" s="31"/>
      <c r="BJ1296" s="31"/>
      <c r="BK1296" s="31"/>
      <c r="BL1296" s="31"/>
      <c r="BM1296" s="31"/>
      <c r="BN1296" s="31"/>
      <c r="BO1296" s="31"/>
      <c r="BP1296" s="31"/>
      <c r="BQ1296" s="31"/>
      <c r="BR1296" s="31"/>
      <c r="BS1296" s="31"/>
      <c r="BT1296" s="31"/>
    </row>
    <row r="1297">
      <c r="A1297" s="118"/>
      <c r="B1297" s="61"/>
      <c r="C1297" s="71"/>
      <c r="D1297" s="71"/>
      <c r="E1297" s="82"/>
      <c r="F1297" s="82"/>
      <c r="G1297" s="71"/>
      <c r="H1297" s="71"/>
      <c r="I1297" s="82"/>
      <c r="J1297" s="71"/>
      <c r="K1297" s="71"/>
      <c r="L1297" s="71"/>
      <c r="M1297" s="82"/>
      <c r="N1297" s="84"/>
      <c r="O1297" s="71"/>
      <c r="P1297" s="61"/>
      <c r="Q1297" s="61"/>
      <c r="R1297" s="61"/>
      <c r="S1297" s="61"/>
      <c r="T1297" s="119"/>
      <c r="U1297" s="61"/>
      <c r="V1297" s="84"/>
      <c r="W1297" s="84"/>
      <c r="X1297" s="84"/>
      <c r="Y1297" s="82"/>
      <c r="Z1297" s="84"/>
      <c r="AA1297" s="84"/>
      <c r="AB1297" s="84"/>
      <c r="AC1297" s="84"/>
      <c r="AD1297" s="84"/>
      <c r="AE1297" s="84"/>
      <c r="AF1297" s="84"/>
      <c r="AG1297" s="84"/>
      <c r="AH1297" s="31"/>
      <c r="AI1297" s="31"/>
      <c r="AJ1297" s="31"/>
      <c r="AK1297" s="31"/>
      <c r="AL1297" s="31"/>
      <c r="AM1297" s="84"/>
      <c r="AN1297" s="82"/>
      <c r="AO1297" s="71"/>
      <c r="AP1297" s="71"/>
      <c r="AQ1297" s="31"/>
      <c r="AR1297" s="31"/>
      <c r="AS1297" s="31"/>
      <c r="AT1297" s="31"/>
      <c r="AU1297" s="31"/>
      <c r="AV1297" s="31"/>
      <c r="AW1297" s="31"/>
      <c r="AX1297" s="31"/>
      <c r="AY1297" s="31"/>
      <c r="BJ1297" s="31"/>
      <c r="BK1297" s="31"/>
      <c r="BL1297" s="31"/>
      <c r="BM1297" s="31"/>
      <c r="BN1297" s="31"/>
      <c r="BO1297" s="31"/>
      <c r="BP1297" s="31"/>
      <c r="BQ1297" s="31"/>
      <c r="BR1297" s="31"/>
      <c r="BS1297" s="31"/>
      <c r="BT1297"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20" t="s">
        <v>58</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80"/>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21" t="s">
        <v>59</v>
      </c>
      <c r="B1" s="121" t="s">
        <v>60</v>
      </c>
    </row>
    <row r="2">
      <c r="A2" s="121"/>
      <c r="B2" s="121" t="s">
        <v>61</v>
      </c>
    </row>
    <row r="3">
      <c r="A3" s="121"/>
      <c r="B3" s="121" t="s">
        <v>62</v>
      </c>
    </row>
    <row r="4">
      <c r="A4" s="121"/>
      <c r="B4" s="121" t="s">
        <v>63</v>
      </c>
    </row>
    <row r="5">
      <c r="A5" s="121"/>
      <c r="B5" s="121" t="s">
        <v>64</v>
      </c>
    </row>
    <row r="6">
      <c r="A6" s="121"/>
      <c r="B6" s="121" t="s">
        <v>65</v>
      </c>
    </row>
    <row r="7">
      <c r="A7" s="121"/>
      <c r="B7" s="121" t="s">
        <v>66</v>
      </c>
    </row>
    <row r="8">
      <c r="A8" s="121"/>
      <c r="B8" s="121" t="s">
        <v>67</v>
      </c>
    </row>
    <row r="9">
      <c r="A9" s="121"/>
      <c r="B9" s="121" t="s">
        <v>68</v>
      </c>
    </row>
    <row r="10">
      <c r="A10" s="121"/>
      <c r="B10" s="121" t="s">
        <v>69</v>
      </c>
    </row>
    <row r="11">
      <c r="A11" s="121"/>
      <c r="B11" s="121" t="s">
        <v>70</v>
      </c>
    </row>
    <row r="12">
      <c r="A12" s="121"/>
      <c r="B12" s="121" t="s">
        <v>71</v>
      </c>
    </row>
    <row r="13">
      <c r="A13" s="121"/>
      <c r="B13" s="121" t="s">
        <v>72</v>
      </c>
    </row>
    <row r="14">
      <c r="A14" s="121"/>
      <c r="B14" s="121" t="s">
        <v>73</v>
      </c>
    </row>
    <row r="15">
      <c r="A15" s="121"/>
      <c r="B15" s="121" t="s">
        <v>74</v>
      </c>
    </row>
    <row r="16">
      <c r="A16" s="121"/>
      <c r="B16" s="121" t="s">
        <v>75</v>
      </c>
    </row>
    <row r="17">
      <c r="A17" s="121"/>
      <c r="B17" s="121" t="s">
        <v>76</v>
      </c>
    </row>
    <row r="18">
      <c r="A18" s="121"/>
      <c r="B18" s="121" t="s">
        <v>77</v>
      </c>
    </row>
    <row r="19">
      <c r="A19" s="121"/>
      <c r="B19" s="121" t="s">
        <v>78</v>
      </c>
    </row>
    <row r="20">
      <c r="A20" s="121"/>
      <c r="B20" s="121" t="s">
        <v>79</v>
      </c>
    </row>
    <row r="21">
      <c r="A21" s="121"/>
      <c r="B21" s="121" t="s">
        <v>80</v>
      </c>
    </row>
    <row r="22">
      <c r="A22" s="121"/>
      <c r="B22" s="121" t="s">
        <v>81</v>
      </c>
    </row>
    <row r="23">
      <c r="A23" s="121"/>
      <c r="B23" s="121" t="s">
        <v>82</v>
      </c>
    </row>
    <row r="24">
      <c r="A24" s="121"/>
      <c r="B24" s="121" t="s">
        <v>83</v>
      </c>
    </row>
    <row r="25">
      <c r="A25" s="121"/>
      <c r="B25" s="121" t="s">
        <v>84</v>
      </c>
    </row>
    <row r="26">
      <c r="A26" s="121"/>
      <c r="B26" s="121" t="s">
        <v>85</v>
      </c>
    </row>
    <row r="27">
      <c r="A27" s="121"/>
      <c r="B27" s="121" t="s">
        <v>86</v>
      </c>
    </row>
    <row r="28">
      <c r="A28" s="121"/>
      <c r="B28" s="121" t="s">
        <v>87</v>
      </c>
    </row>
    <row r="29">
      <c r="A29" s="121"/>
      <c r="B29" s="121" t="s">
        <v>88</v>
      </c>
    </row>
    <row r="30">
      <c r="A30" s="121"/>
      <c r="B30" s="121" t="s">
        <v>89</v>
      </c>
    </row>
    <row r="31">
      <c r="A31" s="121"/>
      <c r="B31" s="121" t="s">
        <v>90</v>
      </c>
    </row>
    <row r="32">
      <c r="A32" s="121"/>
      <c r="B32" s="121" t="s">
        <v>91</v>
      </c>
    </row>
    <row r="33">
      <c r="A33" s="121"/>
      <c r="B33" s="121" t="s">
        <v>92</v>
      </c>
    </row>
    <row r="34">
      <c r="A34" s="121"/>
      <c r="B34" s="121" t="s">
        <v>93</v>
      </c>
    </row>
    <row r="35">
      <c r="A35" s="121"/>
      <c r="B35" s="121" t="s">
        <v>94</v>
      </c>
    </row>
    <row r="36">
      <c r="A36" s="121"/>
      <c r="B36" s="121" t="s">
        <v>95</v>
      </c>
    </row>
    <row r="37">
      <c r="A37" s="121"/>
      <c r="B37" s="121" t="s">
        <v>96</v>
      </c>
    </row>
    <row r="38">
      <c r="A38" s="121"/>
      <c r="B38" s="121" t="s">
        <v>97</v>
      </c>
    </row>
    <row r="39">
      <c r="A39" s="121"/>
      <c r="B39" s="121" t="s">
        <v>98</v>
      </c>
    </row>
    <row r="40">
      <c r="A40" s="121"/>
      <c r="B40" s="121" t="s">
        <v>99</v>
      </c>
    </row>
    <row r="41">
      <c r="A41" s="121"/>
      <c r="B41" s="121" t="s">
        <v>100</v>
      </c>
    </row>
    <row r="42">
      <c r="A42" s="121"/>
      <c r="B42" s="121" t="s">
        <v>101</v>
      </c>
    </row>
    <row r="43">
      <c r="A43" s="121"/>
      <c r="B43" s="121" t="s">
        <v>102</v>
      </c>
    </row>
    <row r="44">
      <c r="A44" s="121"/>
      <c r="B44" s="121" t="s">
        <v>103</v>
      </c>
    </row>
    <row r="45">
      <c r="A45" s="121"/>
      <c r="B45" s="121" t="s">
        <v>104</v>
      </c>
    </row>
    <row r="46">
      <c r="A46" s="121"/>
      <c r="B46" s="121" t="s">
        <v>105</v>
      </c>
    </row>
    <row r="47">
      <c r="A47" s="121"/>
      <c r="B47" s="121" t="s">
        <v>106</v>
      </c>
    </row>
    <row r="48">
      <c r="A48" s="121"/>
      <c r="B48" s="121" t="s">
        <v>107</v>
      </c>
    </row>
    <row r="49">
      <c r="A49" s="121"/>
      <c r="B49" s="121" t="s">
        <v>108</v>
      </c>
    </row>
    <row r="50">
      <c r="A50" s="121"/>
      <c r="B50" s="121" t="s">
        <v>109</v>
      </c>
    </row>
    <row r="51">
      <c r="A51" s="121"/>
      <c r="B51" s="121" t="s">
        <v>110</v>
      </c>
    </row>
    <row r="52">
      <c r="A52" s="121"/>
      <c r="B52" s="121" t="s">
        <v>111</v>
      </c>
    </row>
    <row r="53">
      <c r="A53" s="121"/>
      <c r="B53" s="121" t="s">
        <v>112</v>
      </c>
    </row>
    <row r="54">
      <c r="A54" s="121"/>
      <c r="B54" s="121" t="s">
        <v>113</v>
      </c>
    </row>
    <row r="55">
      <c r="A55" s="121"/>
      <c r="B55" s="121" t="s">
        <v>114</v>
      </c>
    </row>
    <row r="56">
      <c r="A56" s="121"/>
      <c r="B56" s="121" t="s">
        <v>115</v>
      </c>
    </row>
    <row r="57">
      <c r="A57" s="121"/>
      <c r="B57" s="121" t="s">
        <v>116</v>
      </c>
    </row>
    <row r="58">
      <c r="A58" s="121"/>
      <c r="B58" s="121" t="s">
        <v>117</v>
      </c>
    </row>
    <row r="59">
      <c r="A59" s="121"/>
      <c r="B59" s="121" t="s">
        <v>118</v>
      </c>
    </row>
    <row r="60">
      <c r="A60" s="121"/>
      <c r="B60" s="121" t="s">
        <v>119</v>
      </c>
    </row>
    <row r="61">
      <c r="A61" s="121"/>
      <c r="B61" s="121" t="s">
        <v>120</v>
      </c>
    </row>
    <row r="62">
      <c r="A62" s="121"/>
      <c r="B62" s="121" t="s">
        <v>121</v>
      </c>
    </row>
    <row r="63">
      <c r="A63" s="121"/>
      <c r="B63" s="121" t="s">
        <v>122</v>
      </c>
    </row>
    <row r="64">
      <c r="A64" s="121"/>
      <c r="B64" s="121" t="s">
        <v>123</v>
      </c>
    </row>
    <row r="65">
      <c r="A65" s="121"/>
      <c r="B65" s="121" t="s">
        <v>124</v>
      </c>
    </row>
    <row r="66">
      <c r="A66" s="121"/>
      <c r="B66" s="121" t="s">
        <v>125</v>
      </c>
    </row>
    <row r="67">
      <c r="A67" s="121"/>
      <c r="B67" s="121" t="s">
        <v>126</v>
      </c>
    </row>
    <row r="68">
      <c r="A68" s="121"/>
      <c r="B68" s="121" t="s">
        <v>127</v>
      </c>
    </row>
    <row r="69">
      <c r="A69" s="121"/>
      <c r="B69" s="121" t="s">
        <v>128</v>
      </c>
    </row>
    <row r="70">
      <c r="A70" s="121"/>
      <c r="B70" s="121" t="s">
        <v>129</v>
      </c>
    </row>
    <row r="71">
      <c r="A71" s="121"/>
      <c r="B71" s="121" t="s">
        <v>130</v>
      </c>
    </row>
    <row r="72">
      <c r="A72" s="121"/>
      <c r="B72" s="121" t="s">
        <v>131</v>
      </c>
    </row>
    <row r="73">
      <c r="A73" s="121"/>
      <c r="B73" s="121" t="s">
        <v>132</v>
      </c>
    </row>
    <row r="74">
      <c r="A74" s="121"/>
      <c r="B74" s="121" t="s">
        <v>133</v>
      </c>
    </row>
    <row r="75">
      <c r="A75" s="121"/>
      <c r="B75" s="121" t="s">
        <v>134</v>
      </c>
    </row>
    <row r="76">
      <c r="A76" s="121"/>
      <c r="B76" s="121" t="s">
        <v>135</v>
      </c>
    </row>
    <row r="77">
      <c r="A77" s="121"/>
      <c r="B77" s="121" t="s">
        <v>136</v>
      </c>
    </row>
    <row r="78">
      <c r="A78" s="121"/>
      <c r="B78" s="121" t="s">
        <v>137</v>
      </c>
    </row>
    <row r="79">
      <c r="A79" s="121"/>
      <c r="B79" s="121" t="s">
        <v>138</v>
      </c>
    </row>
    <row r="80">
      <c r="A80" s="121"/>
      <c r="B80" s="121" t="s">
        <v>139</v>
      </c>
    </row>
    <row r="81">
      <c r="A81" s="121"/>
      <c r="B81" s="121" t="s">
        <v>140</v>
      </c>
    </row>
    <row r="82">
      <c r="A82" s="121"/>
      <c r="B82" s="121" t="s">
        <v>141</v>
      </c>
    </row>
    <row r="83">
      <c r="A83" s="121"/>
      <c r="B83" s="121" t="s">
        <v>142</v>
      </c>
    </row>
    <row r="84">
      <c r="A84" s="121"/>
      <c r="B84" s="121" t="s">
        <v>143</v>
      </c>
    </row>
    <row r="85">
      <c r="A85" s="121"/>
      <c r="B85" s="121" t="s">
        <v>144</v>
      </c>
    </row>
    <row r="86">
      <c r="A86" s="121"/>
      <c r="B86" s="121" t="s">
        <v>145</v>
      </c>
    </row>
    <row r="87">
      <c r="A87" s="121"/>
      <c r="B87" s="121" t="s">
        <v>146</v>
      </c>
    </row>
    <row r="88">
      <c r="A88" s="121"/>
      <c r="B88" s="121" t="s">
        <v>147</v>
      </c>
    </row>
    <row r="89">
      <c r="A89" s="121"/>
      <c r="B89" s="121" t="s">
        <v>148</v>
      </c>
    </row>
    <row r="90">
      <c r="A90" s="121"/>
      <c r="B90" s="121" t="s">
        <v>149</v>
      </c>
    </row>
    <row r="91">
      <c r="A91" s="121"/>
      <c r="B91" s="121" t="s">
        <v>150</v>
      </c>
    </row>
    <row r="92">
      <c r="A92" s="121"/>
      <c r="B92" s="121" t="s">
        <v>151</v>
      </c>
    </row>
    <row r="93">
      <c r="A93" s="121"/>
      <c r="B93" s="121" t="s">
        <v>152</v>
      </c>
    </row>
    <row r="94">
      <c r="A94" s="121"/>
      <c r="B94" s="121" t="s">
        <v>153</v>
      </c>
    </row>
    <row r="95">
      <c r="A95" s="121"/>
      <c r="B95" s="121" t="s">
        <v>154</v>
      </c>
    </row>
    <row r="96">
      <c r="A96" s="121"/>
      <c r="B96" s="121" t="s">
        <v>155</v>
      </c>
    </row>
    <row r="97">
      <c r="A97" s="121"/>
      <c r="B97" s="121" t="s">
        <v>156</v>
      </c>
    </row>
    <row r="98">
      <c r="A98" s="121"/>
      <c r="B98" s="121" t="s">
        <v>157</v>
      </c>
    </row>
    <row r="99">
      <c r="A99" s="121"/>
      <c r="B99" s="121" t="s">
        <v>158</v>
      </c>
    </row>
    <row r="100">
      <c r="A100" s="121"/>
      <c r="B100" s="121" t="s">
        <v>159</v>
      </c>
    </row>
    <row r="101">
      <c r="A101" s="121"/>
      <c r="B101" s="121" t="s">
        <v>160</v>
      </c>
    </row>
    <row r="102">
      <c r="A102" s="121"/>
      <c r="B102" s="121" t="s">
        <v>161</v>
      </c>
    </row>
    <row r="103">
      <c r="A103" s="121"/>
      <c r="B103" s="121" t="s">
        <v>162</v>
      </c>
    </row>
    <row r="104">
      <c r="A104" s="121"/>
      <c r="B104" s="121" t="s">
        <v>163</v>
      </c>
    </row>
    <row r="105">
      <c r="A105" s="121"/>
      <c r="B105" s="121" t="s">
        <v>164</v>
      </c>
    </row>
    <row r="106">
      <c r="A106" s="121"/>
      <c r="B106" s="121" t="s">
        <v>165</v>
      </c>
    </row>
    <row r="107">
      <c r="A107" s="121"/>
      <c r="B107" s="121" t="s">
        <v>166</v>
      </c>
    </row>
    <row r="108">
      <c r="A108" s="121"/>
      <c r="B108" s="121" t="s">
        <v>167</v>
      </c>
    </row>
    <row r="109">
      <c r="A109" s="121"/>
      <c r="B109" s="121" t="s">
        <v>168</v>
      </c>
    </row>
    <row r="110">
      <c r="A110" s="121"/>
      <c r="B110" s="121" t="s">
        <v>169</v>
      </c>
    </row>
    <row r="111">
      <c r="A111" s="121"/>
      <c r="B111" s="121" t="s">
        <v>170</v>
      </c>
    </row>
    <row r="112">
      <c r="A112" s="121"/>
      <c r="B112" s="121" t="s">
        <v>171</v>
      </c>
    </row>
    <row r="113">
      <c r="A113" s="121"/>
      <c r="B113" s="121" t="s">
        <v>172</v>
      </c>
    </row>
    <row r="114">
      <c r="A114" s="121"/>
      <c r="B114" s="121" t="s">
        <v>173</v>
      </c>
    </row>
    <row r="115">
      <c r="A115" s="121"/>
      <c r="B115" s="121" t="s">
        <v>174</v>
      </c>
    </row>
    <row r="116">
      <c r="A116" s="121"/>
      <c r="B116" s="121" t="s">
        <v>175</v>
      </c>
    </row>
    <row r="117">
      <c r="A117" s="121"/>
      <c r="B117" s="121" t="s">
        <v>176</v>
      </c>
    </row>
    <row r="118">
      <c r="A118" s="121"/>
      <c r="B118" s="121" t="s">
        <v>177</v>
      </c>
    </row>
    <row r="119">
      <c r="A119" s="121"/>
      <c r="B119" s="121" t="s">
        <v>178</v>
      </c>
    </row>
    <row r="120">
      <c r="A120" s="121"/>
      <c r="B120" s="121" t="s">
        <v>179</v>
      </c>
    </row>
    <row r="121">
      <c r="A121" s="121"/>
      <c r="B121" s="121" t="s">
        <v>180</v>
      </c>
    </row>
    <row r="122">
      <c r="A122" s="121"/>
      <c r="B122" s="121" t="s">
        <v>181</v>
      </c>
    </row>
    <row r="123">
      <c r="A123" s="121"/>
      <c r="B123" s="121" t="s">
        <v>182</v>
      </c>
    </row>
    <row r="124">
      <c r="A124" s="121"/>
      <c r="B124" s="121" t="s">
        <v>183</v>
      </c>
    </row>
    <row r="125">
      <c r="A125" s="121"/>
      <c r="B125" s="121" t="s">
        <v>184</v>
      </c>
    </row>
    <row r="126">
      <c r="A126" s="121"/>
      <c r="B126" s="121" t="s">
        <v>185</v>
      </c>
    </row>
    <row r="127">
      <c r="A127" s="121"/>
      <c r="B127" s="121" t="s">
        <v>186</v>
      </c>
    </row>
    <row r="128">
      <c r="A128" s="121"/>
      <c r="B128" s="121" t="s">
        <v>187</v>
      </c>
    </row>
    <row r="129">
      <c r="A129" s="121"/>
      <c r="B129" s="121" t="s">
        <v>188</v>
      </c>
    </row>
    <row r="130">
      <c r="A130" s="121"/>
      <c r="B130" s="121" t="s">
        <v>189</v>
      </c>
    </row>
    <row r="131">
      <c r="A131" s="121"/>
      <c r="B131" s="121" t="s">
        <v>190</v>
      </c>
    </row>
    <row r="132">
      <c r="A132" s="121"/>
      <c r="B132" s="121" t="s">
        <v>191</v>
      </c>
    </row>
    <row r="133">
      <c r="A133" s="121"/>
      <c r="B133" s="121" t="s">
        <v>192</v>
      </c>
    </row>
    <row r="134">
      <c r="A134" s="121"/>
      <c r="B134" s="121" t="s">
        <v>193</v>
      </c>
    </row>
    <row r="135">
      <c r="A135" s="121"/>
      <c r="B135" s="121" t="s">
        <v>194</v>
      </c>
    </row>
    <row r="136">
      <c r="A136" s="121"/>
      <c r="B136" s="121" t="s">
        <v>195</v>
      </c>
    </row>
    <row r="137">
      <c r="A137" s="121"/>
      <c r="B137" s="121" t="s">
        <v>196</v>
      </c>
    </row>
    <row r="138">
      <c r="A138" s="121"/>
      <c r="B138" s="121" t="s">
        <v>197</v>
      </c>
    </row>
    <row r="139">
      <c r="A139" s="121"/>
      <c r="B139" s="121" t="s">
        <v>198</v>
      </c>
    </row>
    <row r="140">
      <c r="A140" s="121"/>
      <c r="B140" s="121" t="s">
        <v>199</v>
      </c>
    </row>
    <row r="141">
      <c r="A141" s="121"/>
      <c r="B141" s="121" t="s">
        <v>200</v>
      </c>
    </row>
    <row r="142">
      <c r="A142" s="121"/>
      <c r="B142" s="121" t="s">
        <v>201</v>
      </c>
    </row>
    <row r="143">
      <c r="A143" s="121"/>
      <c r="B143" s="121" t="s">
        <v>202</v>
      </c>
    </row>
    <row r="144">
      <c r="A144" s="121"/>
      <c r="B144" s="121" t="s">
        <v>203</v>
      </c>
    </row>
    <row r="145">
      <c r="A145" s="121"/>
      <c r="B145" s="121" t="s">
        <v>204</v>
      </c>
    </row>
    <row r="146">
      <c r="A146" s="121"/>
      <c r="B146" s="121" t="s">
        <v>205</v>
      </c>
    </row>
    <row r="147">
      <c r="A147" s="121"/>
      <c r="B147" s="121" t="s">
        <v>206</v>
      </c>
    </row>
    <row r="148">
      <c r="A148" s="121"/>
      <c r="B148" s="121" t="s">
        <v>207</v>
      </c>
    </row>
    <row r="149">
      <c r="A149" s="121"/>
      <c r="B149" s="121" t="s">
        <v>208</v>
      </c>
    </row>
    <row r="150">
      <c r="A150" s="121"/>
      <c r="B150" s="121" t="s">
        <v>209</v>
      </c>
    </row>
    <row r="151">
      <c r="A151" s="121"/>
      <c r="B151" s="121" t="s">
        <v>210</v>
      </c>
    </row>
    <row r="152">
      <c r="A152" s="121"/>
      <c r="B152" s="121" t="s">
        <v>211</v>
      </c>
    </row>
    <row r="153">
      <c r="A153" s="121"/>
      <c r="B153" s="121" t="s">
        <v>212</v>
      </c>
    </row>
    <row r="154">
      <c r="A154" s="121"/>
      <c r="B154" s="121" t="s">
        <v>213</v>
      </c>
    </row>
    <row r="155">
      <c r="A155" s="121"/>
      <c r="B155" s="121" t="s">
        <v>214</v>
      </c>
    </row>
    <row r="156">
      <c r="A156" s="121"/>
      <c r="B156" s="121" t="s">
        <v>215</v>
      </c>
    </row>
    <row r="157">
      <c r="A157" s="121"/>
      <c r="B157" s="121" t="s">
        <v>216</v>
      </c>
    </row>
    <row r="158">
      <c r="A158" s="121"/>
      <c r="B158" s="121" t="s">
        <v>217</v>
      </c>
    </row>
    <row r="159">
      <c r="A159" s="121"/>
      <c r="B159" s="121" t="s">
        <v>218</v>
      </c>
    </row>
    <row r="160">
      <c r="A160" s="121"/>
      <c r="B160" s="121" t="s">
        <v>219</v>
      </c>
    </row>
    <row r="161">
      <c r="A161" s="121"/>
      <c r="B161" s="121" t="s">
        <v>220</v>
      </c>
    </row>
    <row r="162">
      <c r="A162" s="121"/>
      <c r="B162" s="121" t="s">
        <v>221</v>
      </c>
    </row>
    <row r="163">
      <c r="A163" s="121"/>
      <c r="B163" s="121" t="s">
        <v>222</v>
      </c>
    </row>
    <row r="164">
      <c r="A164" s="121"/>
      <c r="B164" s="121" t="s">
        <v>223</v>
      </c>
    </row>
    <row r="165">
      <c r="A165" s="121"/>
      <c r="B165" s="121" t="s">
        <v>224</v>
      </c>
    </row>
    <row r="166">
      <c r="A166" s="121"/>
      <c r="B166" s="121" t="s">
        <v>225</v>
      </c>
    </row>
    <row r="167">
      <c r="A167" s="121"/>
      <c r="B167" s="121" t="s">
        <v>226</v>
      </c>
    </row>
    <row r="168">
      <c r="A168" s="121"/>
      <c r="B168" s="121" t="s">
        <v>227</v>
      </c>
    </row>
    <row r="169">
      <c r="A169" s="121"/>
      <c r="B169" s="121" t="s">
        <v>228</v>
      </c>
    </row>
    <row r="170">
      <c r="A170" s="121"/>
      <c r="B170" s="121" t="s">
        <v>229</v>
      </c>
    </row>
    <row r="171">
      <c r="A171" s="121"/>
      <c r="B171" s="121" t="s">
        <v>230</v>
      </c>
    </row>
    <row r="172">
      <c r="A172" s="121"/>
      <c r="B172" s="121" t="s">
        <v>231</v>
      </c>
    </row>
    <row r="173">
      <c r="A173" s="121"/>
      <c r="B173" s="121" t="s">
        <v>232</v>
      </c>
    </row>
    <row r="174">
      <c r="A174" s="121"/>
      <c r="B174" s="121" t="s">
        <v>233</v>
      </c>
    </row>
    <row r="175">
      <c r="A175" s="121"/>
      <c r="B175" s="121" t="s">
        <v>234</v>
      </c>
    </row>
    <row r="176">
      <c r="A176" s="121"/>
      <c r="B176" s="121" t="s">
        <v>235</v>
      </c>
    </row>
    <row r="177">
      <c r="A177" s="121"/>
      <c r="B177" s="121" t="s">
        <v>236</v>
      </c>
    </row>
    <row r="178">
      <c r="A178" s="121"/>
      <c r="B178" s="121" t="s">
        <v>237</v>
      </c>
    </row>
    <row r="179">
      <c r="A179" s="121"/>
      <c r="B179" s="121" t="s">
        <v>238</v>
      </c>
    </row>
    <row r="180">
      <c r="A180" s="121"/>
      <c r="B180" s="121" t="s">
        <v>239</v>
      </c>
    </row>
    <row r="181">
      <c r="A181" s="121"/>
      <c r="B181" s="121" t="s">
        <v>240</v>
      </c>
    </row>
    <row r="182">
      <c r="A182" s="121"/>
      <c r="B182" s="121" t="s">
        <v>241</v>
      </c>
    </row>
    <row r="183">
      <c r="A183" s="121"/>
      <c r="B183" s="121" t="s">
        <v>242</v>
      </c>
    </row>
    <row r="184">
      <c r="A184" s="121"/>
      <c r="B184" s="121" t="s">
        <v>243</v>
      </c>
    </row>
    <row r="185">
      <c r="A185" s="121"/>
      <c r="B185" s="121" t="s">
        <v>244</v>
      </c>
    </row>
    <row r="186">
      <c r="A186" s="121"/>
      <c r="B186" s="121" t="s">
        <v>245</v>
      </c>
    </row>
    <row r="187">
      <c r="A187" s="121"/>
      <c r="B187" s="121" t="s">
        <v>246</v>
      </c>
    </row>
    <row r="188">
      <c r="A188" s="121"/>
      <c r="B188" s="121" t="s">
        <v>247</v>
      </c>
    </row>
    <row r="189">
      <c r="A189" s="121"/>
      <c r="B189" s="121" t="s">
        <v>248</v>
      </c>
    </row>
    <row r="190">
      <c r="A190" s="121"/>
      <c r="B190" s="121" t="s">
        <v>249</v>
      </c>
    </row>
    <row r="191">
      <c r="A191" s="121"/>
      <c r="B191" s="121" t="s">
        <v>250</v>
      </c>
    </row>
    <row r="192">
      <c r="A192" s="121"/>
      <c r="B192" s="121" t="s">
        <v>251</v>
      </c>
    </row>
    <row r="193">
      <c r="A193" s="121"/>
      <c r="B193" s="121" t="s">
        <v>252</v>
      </c>
    </row>
    <row r="194">
      <c r="A194" s="121"/>
      <c r="B194" s="121" t="s">
        <v>253</v>
      </c>
    </row>
    <row r="195">
      <c r="A195" s="121"/>
      <c r="B195" s="121" t="s">
        <v>254</v>
      </c>
    </row>
    <row r="196">
      <c r="A196" s="121"/>
      <c r="B196" s="121" t="s">
        <v>255</v>
      </c>
    </row>
    <row r="197">
      <c r="A197" s="121"/>
      <c r="B197" s="121" t="s">
        <v>256</v>
      </c>
    </row>
    <row r="198">
      <c r="A198" s="121"/>
      <c r="B198" s="121" t="s">
        <v>257</v>
      </c>
    </row>
    <row r="199">
      <c r="A199" s="121"/>
      <c r="B199" s="121" t="s">
        <v>258</v>
      </c>
    </row>
    <row r="200">
      <c r="A200" s="121"/>
      <c r="B200" s="121" t="s">
        <v>259</v>
      </c>
    </row>
    <row r="201">
      <c r="A201" s="121"/>
      <c r="B201" s="121" t="s">
        <v>260</v>
      </c>
    </row>
    <row r="202">
      <c r="A202" s="121"/>
      <c r="B202" s="121" t="s">
        <v>261</v>
      </c>
    </row>
    <row r="203">
      <c r="A203" s="121"/>
      <c r="B203" s="121" t="s">
        <v>262</v>
      </c>
    </row>
    <row r="204">
      <c r="A204" s="121"/>
      <c r="B204" s="121" t="s">
        <v>263</v>
      </c>
    </row>
    <row r="205">
      <c r="A205" s="121"/>
      <c r="B205" s="121" t="s">
        <v>264</v>
      </c>
    </row>
    <row r="206">
      <c r="A206" s="121"/>
      <c r="B206" s="121" t="s">
        <v>265</v>
      </c>
    </row>
    <row r="207">
      <c r="A207" s="121"/>
      <c r="B207" s="121" t="s">
        <v>266</v>
      </c>
    </row>
    <row r="208">
      <c r="A208" s="121"/>
      <c r="B208" s="121" t="s">
        <v>267</v>
      </c>
    </row>
    <row r="209">
      <c r="A209" s="121"/>
      <c r="B209" s="121" t="s">
        <v>268</v>
      </c>
    </row>
    <row r="210">
      <c r="A210" s="121"/>
      <c r="B210" s="121" t="s">
        <v>269</v>
      </c>
    </row>
    <row r="211">
      <c r="A211" s="121"/>
      <c r="B211" s="121" t="s">
        <v>270</v>
      </c>
    </row>
    <row r="212">
      <c r="A212" s="121"/>
      <c r="B212" s="121" t="s">
        <v>271</v>
      </c>
    </row>
    <row r="213">
      <c r="A213" s="121"/>
      <c r="B213" s="121" t="s">
        <v>272</v>
      </c>
    </row>
    <row r="214">
      <c r="A214" s="121"/>
      <c r="B214" s="121" t="s">
        <v>273</v>
      </c>
    </row>
    <row r="215">
      <c r="A215" s="121"/>
      <c r="B215" s="121" t="s">
        <v>274</v>
      </c>
    </row>
    <row r="216">
      <c r="A216" s="121"/>
      <c r="B216" s="121" t="s">
        <v>275</v>
      </c>
    </row>
    <row r="217">
      <c r="A217" s="121"/>
      <c r="B217" s="121" t="s">
        <v>276</v>
      </c>
    </row>
    <row r="218">
      <c r="A218" s="121"/>
      <c r="B218" s="121" t="s">
        <v>277</v>
      </c>
    </row>
    <row r="219">
      <c r="A219" s="121"/>
      <c r="B219" s="121" t="s">
        <v>278</v>
      </c>
    </row>
    <row r="220">
      <c r="A220" s="121"/>
      <c r="B220" s="121" t="s">
        <v>279</v>
      </c>
    </row>
    <row r="221">
      <c r="A221" s="121"/>
      <c r="B221" s="121" t="s">
        <v>280</v>
      </c>
    </row>
    <row r="222">
      <c r="A222" s="121"/>
      <c r="B222" s="121" t="s">
        <v>281</v>
      </c>
    </row>
    <row r="223">
      <c r="A223" s="121"/>
      <c r="B223" s="121" t="s">
        <v>282</v>
      </c>
    </row>
    <row r="224">
      <c r="A224" s="121"/>
      <c r="B224" s="121" t="s">
        <v>283</v>
      </c>
    </row>
    <row r="225">
      <c r="A225" s="121"/>
      <c r="B225" s="121" t="s">
        <v>284</v>
      </c>
    </row>
    <row r="226">
      <c r="A226" s="121"/>
      <c r="B226" s="121" t="s">
        <v>285</v>
      </c>
    </row>
    <row r="227">
      <c r="A227" s="121"/>
      <c r="B227" s="121" t="s">
        <v>286</v>
      </c>
    </row>
    <row r="228">
      <c r="A228" s="121"/>
      <c r="B228" s="121" t="s">
        <v>287</v>
      </c>
    </row>
    <row r="229">
      <c r="A229" s="121"/>
      <c r="B229" s="121" t="s">
        <v>288</v>
      </c>
    </row>
    <row r="230">
      <c r="A230" s="121"/>
      <c r="B230" s="121" t="s">
        <v>289</v>
      </c>
    </row>
    <row r="231">
      <c r="A231" s="121"/>
      <c r="B231" s="121" t="s">
        <v>290</v>
      </c>
    </row>
    <row r="232">
      <c r="A232" s="121"/>
      <c r="B232" s="121" t="s">
        <v>291</v>
      </c>
    </row>
    <row r="233">
      <c r="A233" s="121"/>
      <c r="B233" s="121" t="s">
        <v>292</v>
      </c>
    </row>
    <row r="234">
      <c r="A234" s="121"/>
      <c r="B234" s="121" t="s">
        <v>293</v>
      </c>
    </row>
    <row r="235">
      <c r="A235" s="121"/>
      <c r="B235" s="121" t="s">
        <v>294</v>
      </c>
    </row>
    <row r="236">
      <c r="A236" s="121"/>
      <c r="B236" s="121" t="s">
        <v>295</v>
      </c>
    </row>
    <row r="237">
      <c r="A237" s="121"/>
      <c r="B237" s="121" t="s">
        <v>296</v>
      </c>
    </row>
    <row r="238">
      <c r="A238" s="121"/>
      <c r="B238" s="121" t="s">
        <v>297</v>
      </c>
    </row>
    <row r="239">
      <c r="A239" s="121"/>
      <c r="B239" s="121" t="s">
        <v>298</v>
      </c>
    </row>
    <row r="240">
      <c r="A240" s="121"/>
      <c r="B240" s="121" t="s">
        <v>299</v>
      </c>
    </row>
    <row r="241">
      <c r="A241" s="121"/>
      <c r="B241" s="121" t="s">
        <v>300</v>
      </c>
    </row>
    <row r="242">
      <c r="A242" s="121"/>
      <c r="B242" s="121" t="s">
        <v>301</v>
      </c>
    </row>
    <row r="243">
      <c r="A243" s="121"/>
      <c r="B243" s="121" t="s">
        <v>302</v>
      </c>
    </row>
    <row r="244">
      <c r="A244" s="121"/>
      <c r="B244" s="121" t="s">
        <v>303</v>
      </c>
    </row>
    <row r="245">
      <c r="A245" s="121"/>
      <c r="B245" s="121" t="s">
        <v>304</v>
      </c>
    </row>
    <row r="246">
      <c r="A246" s="121"/>
      <c r="B246" s="121" t="s">
        <v>305</v>
      </c>
    </row>
    <row r="247">
      <c r="A247" s="121"/>
      <c r="B247" s="121" t="s">
        <v>306</v>
      </c>
    </row>
    <row r="248">
      <c r="A248" s="121"/>
      <c r="B248" s="121" t="s">
        <v>307</v>
      </c>
    </row>
    <row r="249">
      <c r="A249" s="121"/>
      <c r="B249" s="121" t="s">
        <v>308</v>
      </c>
    </row>
    <row r="250">
      <c r="A250" s="121"/>
      <c r="B250" s="121" t="s">
        <v>309</v>
      </c>
    </row>
    <row r="251">
      <c r="A251" s="121"/>
      <c r="B251" s="121" t="s">
        <v>310</v>
      </c>
    </row>
    <row r="252">
      <c r="A252" s="121"/>
      <c r="B252" s="121" t="s">
        <v>311</v>
      </c>
    </row>
    <row r="253">
      <c r="A253" s="121"/>
      <c r="B253" s="121" t="s">
        <v>312</v>
      </c>
    </row>
    <row r="254">
      <c r="A254" s="121"/>
      <c r="B254" s="121" t="s">
        <v>313</v>
      </c>
    </row>
    <row r="255">
      <c r="A255" s="121"/>
      <c r="B255" s="121" t="s">
        <v>314</v>
      </c>
    </row>
    <row r="256">
      <c r="A256" s="121"/>
      <c r="B256" s="121" t="s">
        <v>315</v>
      </c>
    </row>
    <row r="257">
      <c r="A257" s="121"/>
      <c r="B257" s="121" t="s">
        <v>316</v>
      </c>
    </row>
    <row r="258">
      <c r="A258" s="121"/>
      <c r="B258" s="121" t="s">
        <v>317</v>
      </c>
    </row>
    <row r="259">
      <c r="A259" s="121"/>
      <c r="B259" s="121" t="s">
        <v>318</v>
      </c>
    </row>
    <row r="260">
      <c r="A260" s="121"/>
      <c r="B260" s="121" t="s">
        <v>319</v>
      </c>
    </row>
    <row r="261">
      <c r="A261" s="121"/>
      <c r="B261" s="121" t="s">
        <v>320</v>
      </c>
    </row>
    <row r="262">
      <c r="A262" s="121"/>
      <c r="B262" s="121" t="s">
        <v>321</v>
      </c>
    </row>
    <row r="263">
      <c r="A263" s="121"/>
      <c r="B263" s="121" t="s">
        <v>322</v>
      </c>
    </row>
    <row r="264">
      <c r="A264" s="121"/>
      <c r="B264" s="121" t="s">
        <v>323</v>
      </c>
    </row>
    <row r="265">
      <c r="A265" s="121"/>
      <c r="B265" s="121" t="s">
        <v>324</v>
      </c>
    </row>
    <row r="266">
      <c r="A266" s="121"/>
      <c r="B266" s="121" t="s">
        <v>325</v>
      </c>
    </row>
    <row r="267">
      <c r="A267" s="121"/>
      <c r="B267" s="121" t="s">
        <v>326</v>
      </c>
    </row>
    <row r="268">
      <c r="A268" s="121"/>
      <c r="B268" s="121" t="s">
        <v>327</v>
      </c>
    </row>
    <row r="269">
      <c r="A269" s="121"/>
      <c r="B269" s="121" t="s">
        <v>328</v>
      </c>
    </row>
    <row r="270">
      <c r="A270" s="121"/>
      <c r="B270" s="121" t="s">
        <v>329</v>
      </c>
    </row>
    <row r="271">
      <c r="A271" s="121"/>
      <c r="B271" s="121" t="s">
        <v>330</v>
      </c>
    </row>
    <row r="272">
      <c r="A272" s="121"/>
      <c r="B272" s="121" t="s">
        <v>331</v>
      </c>
    </row>
    <row r="273">
      <c r="A273" s="121"/>
      <c r="B273" s="121" t="s">
        <v>332</v>
      </c>
    </row>
    <row r="274">
      <c r="A274" s="121"/>
      <c r="B274" s="121" t="s">
        <v>333</v>
      </c>
    </row>
    <row r="275">
      <c r="A275" s="121"/>
      <c r="B275" s="121" t="s">
        <v>334</v>
      </c>
    </row>
    <row r="276">
      <c r="A276" s="121"/>
      <c r="B276" s="121" t="s">
        <v>335</v>
      </c>
    </row>
    <row r="277">
      <c r="A277" s="121"/>
      <c r="B277" s="121" t="s">
        <v>336</v>
      </c>
    </row>
    <row r="278">
      <c r="A278" s="121"/>
      <c r="B278" s="121" t="s">
        <v>337</v>
      </c>
    </row>
    <row r="279">
      <c r="A279" s="121"/>
      <c r="B279" s="121" t="s">
        <v>338</v>
      </c>
    </row>
    <row r="280">
      <c r="A280" s="121"/>
      <c r="B280" s="121" t="s">
        <v>339</v>
      </c>
    </row>
    <row r="281">
      <c r="A281" s="121"/>
      <c r="B281" s="121" t="s">
        <v>340</v>
      </c>
    </row>
    <row r="282">
      <c r="A282" s="121"/>
      <c r="B282" s="121" t="s">
        <v>341</v>
      </c>
    </row>
    <row r="283">
      <c r="A283" s="121"/>
      <c r="B283" s="121" t="s">
        <v>342</v>
      </c>
    </row>
    <row r="284">
      <c r="A284" s="121"/>
      <c r="B284" s="121" t="s">
        <v>343</v>
      </c>
    </row>
    <row r="285">
      <c r="A285" s="121"/>
      <c r="B285" s="121" t="s">
        <v>344</v>
      </c>
    </row>
    <row r="286">
      <c r="A286" s="121"/>
      <c r="B286" s="121" t="s">
        <v>345</v>
      </c>
    </row>
    <row r="287">
      <c r="A287" s="121"/>
      <c r="B287" s="121" t="s">
        <v>346</v>
      </c>
    </row>
    <row r="288">
      <c r="A288" s="121"/>
      <c r="B288" s="121" t="s">
        <v>347</v>
      </c>
    </row>
    <row r="289">
      <c r="A289" s="121"/>
      <c r="B289" s="121" t="s">
        <v>348</v>
      </c>
    </row>
    <row r="290">
      <c r="A290" s="121"/>
      <c r="B290" s="121" t="s">
        <v>349</v>
      </c>
    </row>
    <row r="291">
      <c r="A291" s="121"/>
      <c r="B291" s="121" t="s">
        <v>350</v>
      </c>
    </row>
    <row r="292">
      <c r="A292" s="121"/>
      <c r="B292" s="121" t="s">
        <v>351</v>
      </c>
    </row>
    <row r="293">
      <c r="A293" s="121"/>
      <c r="B293" s="121" t="s">
        <v>352</v>
      </c>
    </row>
    <row r="294">
      <c r="A294" s="121"/>
      <c r="B294" s="121" t="s">
        <v>353</v>
      </c>
    </row>
    <row r="295">
      <c r="A295" s="121"/>
      <c r="B295" s="121" t="s">
        <v>354</v>
      </c>
    </row>
    <row r="296">
      <c r="A296" s="121"/>
      <c r="B296" s="121" t="s">
        <v>355</v>
      </c>
    </row>
    <row r="297">
      <c r="A297" s="121"/>
      <c r="B297" s="121" t="s">
        <v>356</v>
      </c>
    </row>
    <row r="298">
      <c r="A298" s="121"/>
      <c r="B298" s="121" t="s">
        <v>357</v>
      </c>
    </row>
    <row r="299">
      <c r="A299" s="121"/>
      <c r="B299" s="121" t="s">
        <v>358</v>
      </c>
    </row>
    <row r="300">
      <c r="A300" s="121"/>
      <c r="B300" s="121" t="s">
        <v>359</v>
      </c>
    </row>
    <row r="301">
      <c r="A301" s="121"/>
      <c r="B301" s="121" t="s">
        <v>360</v>
      </c>
    </row>
    <row r="302">
      <c r="A302" s="121"/>
      <c r="B302" s="121" t="s">
        <v>361</v>
      </c>
    </row>
    <row r="303">
      <c r="A303" s="121"/>
      <c r="B303" s="121" t="s">
        <v>362</v>
      </c>
    </row>
    <row r="304">
      <c r="A304" s="121"/>
      <c r="B304" s="121" t="s">
        <v>363</v>
      </c>
    </row>
    <row r="305">
      <c r="A305" s="121"/>
      <c r="B305" s="121" t="s">
        <v>364</v>
      </c>
    </row>
    <row r="306">
      <c r="A306" s="121"/>
      <c r="B306" s="121" t="s">
        <v>365</v>
      </c>
    </row>
    <row r="307">
      <c r="A307" s="121"/>
      <c r="B307" s="121" t="s">
        <v>366</v>
      </c>
    </row>
    <row r="308">
      <c r="A308" s="121"/>
      <c r="B308" s="121" t="s">
        <v>367</v>
      </c>
    </row>
    <row r="309">
      <c r="A309" s="121"/>
      <c r="B309" s="121" t="s">
        <v>368</v>
      </c>
    </row>
    <row r="310">
      <c r="A310" s="121"/>
      <c r="B310" s="121" t="s">
        <v>369</v>
      </c>
    </row>
    <row r="311">
      <c r="A311" s="121"/>
      <c r="B311" s="121" t="s">
        <v>370</v>
      </c>
    </row>
    <row r="312">
      <c r="A312" s="121"/>
      <c r="B312" s="121" t="s">
        <v>371</v>
      </c>
    </row>
    <row r="313">
      <c r="A313" s="121"/>
      <c r="B313" s="121" t="s">
        <v>372</v>
      </c>
    </row>
    <row r="314">
      <c r="A314" s="121"/>
      <c r="B314" s="121" t="s">
        <v>373</v>
      </c>
    </row>
    <row r="315">
      <c r="A315" s="121"/>
      <c r="B315" s="121" t="s">
        <v>374</v>
      </c>
    </row>
    <row r="316">
      <c r="A316" s="121"/>
      <c r="B316" s="121" t="s">
        <v>375</v>
      </c>
    </row>
    <row r="317">
      <c r="A317" s="121"/>
      <c r="B317" s="121" t="s">
        <v>376</v>
      </c>
    </row>
    <row r="318">
      <c r="A318" s="121"/>
      <c r="B318" s="121" t="s">
        <v>377</v>
      </c>
    </row>
    <row r="319">
      <c r="A319" s="121"/>
      <c r="B319" s="121" t="s">
        <v>378</v>
      </c>
    </row>
    <row r="320">
      <c r="A320" s="121"/>
      <c r="B320" s="121" t="s">
        <v>379</v>
      </c>
    </row>
    <row r="321">
      <c r="A321" s="121"/>
      <c r="B321" s="121" t="s">
        <v>380</v>
      </c>
    </row>
    <row r="322">
      <c r="A322" s="121"/>
      <c r="B322" s="121" t="s">
        <v>381</v>
      </c>
    </row>
    <row r="323">
      <c r="A323" s="121"/>
      <c r="B323" s="121" t="s">
        <v>382</v>
      </c>
    </row>
    <row r="324">
      <c r="A324" s="121"/>
      <c r="B324" s="121" t="s">
        <v>383</v>
      </c>
    </row>
    <row r="325">
      <c r="A325" s="121"/>
      <c r="B325" s="121" t="s">
        <v>384</v>
      </c>
    </row>
    <row r="326">
      <c r="A326" s="121"/>
      <c r="B326" s="121" t="s">
        <v>385</v>
      </c>
    </row>
    <row r="327">
      <c r="A327" s="121"/>
      <c r="B327" s="121" t="s">
        <v>386</v>
      </c>
    </row>
    <row r="328">
      <c r="A328" s="121"/>
      <c r="B328" s="121" t="s">
        <v>387</v>
      </c>
    </row>
    <row r="329">
      <c r="A329" s="121"/>
      <c r="B329" s="121" t="s">
        <v>388</v>
      </c>
    </row>
    <row r="330">
      <c r="A330" s="121"/>
      <c r="B330" s="121" t="s">
        <v>389</v>
      </c>
    </row>
    <row r="331">
      <c r="A331" s="121"/>
      <c r="B331" s="121" t="s">
        <v>390</v>
      </c>
    </row>
    <row r="332">
      <c r="A332" s="121"/>
      <c r="B332" s="121" t="s">
        <v>391</v>
      </c>
    </row>
    <row r="333">
      <c r="A333" s="121"/>
      <c r="B333" s="121" t="s">
        <v>392</v>
      </c>
    </row>
    <row r="334">
      <c r="A334" s="121"/>
      <c r="B334" s="121" t="s">
        <v>393</v>
      </c>
    </row>
    <row r="335">
      <c r="A335" s="121"/>
      <c r="B335" s="121" t="s">
        <v>394</v>
      </c>
    </row>
    <row r="336">
      <c r="A336" s="121"/>
      <c r="B336" s="121" t="s">
        <v>395</v>
      </c>
    </row>
    <row r="337">
      <c r="A337" s="121"/>
      <c r="B337" s="121" t="s">
        <v>396</v>
      </c>
    </row>
    <row r="338">
      <c r="A338" s="121"/>
      <c r="B338" s="121" t="s">
        <v>397</v>
      </c>
    </row>
    <row r="339">
      <c r="A339" s="121"/>
      <c r="B339" s="121" t="s">
        <v>398</v>
      </c>
    </row>
    <row r="340">
      <c r="A340" s="121"/>
      <c r="B340" s="121" t="s">
        <v>399</v>
      </c>
    </row>
    <row r="341">
      <c r="A341" s="121"/>
      <c r="B341" s="121" t="s">
        <v>400</v>
      </c>
    </row>
    <row r="342">
      <c r="A342" s="121"/>
      <c r="B342" s="121" t="s">
        <v>401</v>
      </c>
    </row>
    <row r="343">
      <c r="A343" s="121"/>
      <c r="B343" s="121" t="s">
        <v>402</v>
      </c>
    </row>
    <row r="344">
      <c r="A344" s="121"/>
      <c r="B344" s="121" t="s">
        <v>403</v>
      </c>
    </row>
    <row r="345">
      <c r="A345" s="121"/>
      <c r="B345" s="121" t="s">
        <v>404</v>
      </c>
    </row>
    <row r="346">
      <c r="A346" s="121"/>
      <c r="B346" s="121" t="s">
        <v>405</v>
      </c>
    </row>
    <row r="347">
      <c r="A347" s="121"/>
      <c r="B347" s="121" t="s">
        <v>406</v>
      </c>
    </row>
    <row r="348">
      <c r="A348" s="121"/>
      <c r="B348" s="121" t="s">
        <v>407</v>
      </c>
    </row>
    <row r="349">
      <c r="A349" s="121"/>
      <c r="B349" s="121" t="s">
        <v>408</v>
      </c>
    </row>
    <row r="350">
      <c r="A350" s="121"/>
      <c r="B350" s="121" t="s">
        <v>409</v>
      </c>
    </row>
    <row r="351">
      <c r="A351" s="121"/>
      <c r="B351" s="121" t="s">
        <v>410</v>
      </c>
    </row>
    <row r="352">
      <c r="A352" s="121"/>
      <c r="B352" s="121" t="s">
        <v>411</v>
      </c>
    </row>
    <row r="353">
      <c r="A353" s="121"/>
      <c r="B353" s="121" t="s">
        <v>412</v>
      </c>
    </row>
    <row r="354">
      <c r="A354" s="121"/>
      <c r="B354" s="121" t="s">
        <v>413</v>
      </c>
    </row>
    <row r="355">
      <c r="A355" s="121"/>
      <c r="B355" s="121" t="s">
        <v>414</v>
      </c>
    </row>
    <row r="356">
      <c r="A356" s="121"/>
      <c r="B356" s="121" t="s">
        <v>415</v>
      </c>
    </row>
    <row r="357">
      <c r="A357" s="121"/>
      <c r="B357" s="121" t="s">
        <v>416</v>
      </c>
    </row>
    <row r="358">
      <c r="A358" s="121"/>
      <c r="B358" s="121" t="s">
        <v>417</v>
      </c>
    </row>
    <row r="359">
      <c r="A359" s="121"/>
      <c r="B359" s="121" t="s">
        <v>418</v>
      </c>
    </row>
    <row r="360">
      <c r="A360" s="121"/>
      <c r="B360" s="121" t="s">
        <v>419</v>
      </c>
    </row>
    <row r="361">
      <c r="A361" s="121"/>
      <c r="B361" s="121" t="s">
        <v>420</v>
      </c>
    </row>
    <row r="362">
      <c r="A362" s="121"/>
      <c r="B362" s="121" t="s">
        <v>421</v>
      </c>
    </row>
    <row r="363">
      <c r="A363" s="121"/>
      <c r="B363" s="121" t="s">
        <v>422</v>
      </c>
    </row>
    <row r="364">
      <c r="A364" s="121"/>
      <c r="B364" s="121" t="s">
        <v>423</v>
      </c>
    </row>
    <row r="365">
      <c r="A365" s="121"/>
      <c r="B365" s="121" t="s">
        <v>424</v>
      </c>
    </row>
    <row r="366">
      <c r="A366" s="121"/>
      <c r="B366" s="121" t="s">
        <v>425</v>
      </c>
    </row>
    <row r="367">
      <c r="A367" s="121"/>
      <c r="B367" s="121" t="s">
        <v>426</v>
      </c>
    </row>
    <row r="368">
      <c r="A368" s="121"/>
      <c r="B368" s="121" t="s">
        <v>427</v>
      </c>
    </row>
    <row r="369">
      <c r="A369" s="121"/>
      <c r="B369" s="121" t="s">
        <v>428</v>
      </c>
    </row>
    <row r="370">
      <c r="A370" s="121"/>
      <c r="B370" s="121" t="s">
        <v>429</v>
      </c>
    </row>
    <row r="371">
      <c r="A371" s="121"/>
      <c r="B371" s="121" t="s">
        <v>430</v>
      </c>
    </row>
    <row r="372">
      <c r="A372" s="121"/>
      <c r="B372" s="121" t="s">
        <v>431</v>
      </c>
    </row>
    <row r="373">
      <c r="A373" s="121"/>
      <c r="B373" s="121" t="s">
        <v>432</v>
      </c>
    </row>
    <row r="374">
      <c r="A374" s="121"/>
      <c r="B374" s="121" t="s">
        <v>433</v>
      </c>
    </row>
    <row r="375">
      <c r="A375" s="121"/>
      <c r="B375" s="121" t="s">
        <v>434</v>
      </c>
    </row>
    <row r="376">
      <c r="A376" s="121"/>
      <c r="B376" s="121" t="s">
        <v>435</v>
      </c>
    </row>
    <row r="377">
      <c r="A377" s="121"/>
      <c r="B377" s="121" t="s">
        <v>436</v>
      </c>
    </row>
    <row r="378">
      <c r="A378" s="121"/>
      <c r="B378" s="121" t="s">
        <v>437</v>
      </c>
    </row>
    <row r="379">
      <c r="A379" s="121"/>
      <c r="B379" s="121" t="s">
        <v>438</v>
      </c>
    </row>
    <row r="380">
      <c r="A380" s="121"/>
      <c r="B380" s="121" t="s">
        <v>439</v>
      </c>
    </row>
    <row r="381">
      <c r="A381" s="121"/>
      <c r="B381" s="121" t="s">
        <v>440</v>
      </c>
    </row>
    <row r="382">
      <c r="A382" s="121"/>
      <c r="B382" s="121" t="s">
        <v>441</v>
      </c>
    </row>
    <row r="383">
      <c r="A383" s="121"/>
      <c r="B383" s="121" t="s">
        <v>442</v>
      </c>
    </row>
    <row r="384">
      <c r="A384" s="121"/>
      <c r="B384" s="121" t="s">
        <v>443</v>
      </c>
    </row>
    <row r="385">
      <c r="A385" s="121"/>
      <c r="B385" s="121" t="s">
        <v>444</v>
      </c>
    </row>
    <row r="386">
      <c r="A386" s="121"/>
      <c r="B386" s="121" t="s">
        <v>445</v>
      </c>
    </row>
    <row r="387">
      <c r="A387" s="121"/>
      <c r="B387" s="121" t="s">
        <v>446</v>
      </c>
    </row>
    <row r="388">
      <c r="A388" s="121"/>
      <c r="B388" s="121" t="s">
        <v>447</v>
      </c>
    </row>
    <row r="389">
      <c r="A389" s="121"/>
      <c r="B389" s="121" t="s">
        <v>448</v>
      </c>
    </row>
    <row r="390">
      <c r="A390" s="121"/>
      <c r="B390" s="121" t="s">
        <v>449</v>
      </c>
    </row>
    <row r="391">
      <c r="A391" s="121"/>
      <c r="B391" s="121" t="s">
        <v>450</v>
      </c>
    </row>
    <row r="392">
      <c r="A392" s="121"/>
      <c r="B392" s="121" t="s">
        <v>451</v>
      </c>
    </row>
    <row r="393">
      <c r="A393" s="121"/>
      <c r="B393" s="121" t="s">
        <v>452</v>
      </c>
    </row>
    <row r="394">
      <c r="A394" s="121"/>
      <c r="B394" s="121" t="s">
        <v>453</v>
      </c>
    </row>
    <row r="395">
      <c r="A395" s="121"/>
      <c r="B395" s="121" t="s">
        <v>454</v>
      </c>
    </row>
    <row r="396">
      <c r="A396" s="121"/>
      <c r="B396" s="121" t="s">
        <v>455</v>
      </c>
    </row>
    <row r="397">
      <c r="A397" s="121"/>
      <c r="B397" s="121" t="s">
        <v>456</v>
      </c>
    </row>
    <row r="398">
      <c r="A398" s="121"/>
      <c r="B398" s="121" t="s">
        <v>457</v>
      </c>
    </row>
    <row r="399">
      <c r="A399" s="121"/>
      <c r="B399" s="121" t="s">
        <v>458</v>
      </c>
    </row>
    <row r="400">
      <c r="A400" s="121"/>
      <c r="B400" s="121" t="s">
        <v>459</v>
      </c>
    </row>
    <row r="401">
      <c r="A401" s="121"/>
      <c r="B401" s="121" t="s">
        <v>460</v>
      </c>
    </row>
    <row r="402">
      <c r="A402" s="121"/>
      <c r="B402" s="121" t="s">
        <v>461</v>
      </c>
    </row>
    <row r="403">
      <c r="A403" s="121"/>
      <c r="B403" s="121" t="s">
        <v>462</v>
      </c>
    </row>
    <row r="404">
      <c r="A404" s="121"/>
      <c r="B404" s="121" t="s">
        <v>463</v>
      </c>
    </row>
    <row r="405">
      <c r="A405" s="121"/>
      <c r="B405" s="121" t="s">
        <v>464</v>
      </c>
    </row>
    <row r="406">
      <c r="A406" s="121"/>
      <c r="B406" s="121" t="s">
        <v>465</v>
      </c>
    </row>
    <row r="407">
      <c r="A407" s="121"/>
      <c r="B407" s="121" t="s">
        <v>466</v>
      </c>
    </row>
    <row r="408">
      <c r="A408" s="121"/>
      <c r="B408" s="121" t="s">
        <v>467</v>
      </c>
    </row>
    <row r="409">
      <c r="A409" s="121"/>
      <c r="B409" s="121" t="s">
        <v>468</v>
      </c>
    </row>
    <row r="410">
      <c r="A410" s="121"/>
      <c r="B410" s="121" t="s">
        <v>469</v>
      </c>
    </row>
    <row r="411">
      <c r="A411" s="121"/>
      <c r="B411" s="121" t="s">
        <v>470</v>
      </c>
    </row>
    <row r="412">
      <c r="A412" s="121"/>
      <c r="B412" s="121" t="s">
        <v>471</v>
      </c>
    </row>
    <row r="413">
      <c r="A413" s="121"/>
      <c r="B413" s="121" t="s">
        <v>472</v>
      </c>
    </row>
    <row r="414">
      <c r="A414" s="121"/>
      <c r="B414" s="121" t="s">
        <v>473</v>
      </c>
    </row>
    <row r="415">
      <c r="A415" s="121"/>
      <c r="B415" s="121" t="s">
        <v>474</v>
      </c>
    </row>
    <row r="416">
      <c r="A416" s="121"/>
      <c r="B416" s="121" t="s">
        <v>475</v>
      </c>
    </row>
    <row r="417">
      <c r="A417" s="121"/>
      <c r="B417" s="121" t="s">
        <v>476</v>
      </c>
    </row>
    <row r="418">
      <c r="A418" s="121"/>
      <c r="B418" s="121" t="s">
        <v>477</v>
      </c>
    </row>
    <row r="419">
      <c r="A419" s="121"/>
      <c r="B419" s="121" t="s">
        <v>478</v>
      </c>
    </row>
    <row r="420">
      <c r="A420" s="121"/>
      <c r="B420" s="121" t="s">
        <v>479</v>
      </c>
    </row>
    <row r="421">
      <c r="A421" s="121"/>
      <c r="B421" s="121" t="s">
        <v>480</v>
      </c>
    </row>
    <row r="422">
      <c r="A422" s="121"/>
      <c r="B422" s="121" t="s">
        <v>481</v>
      </c>
    </row>
    <row r="423">
      <c r="A423" s="121"/>
      <c r="B423" s="121" t="s">
        <v>482</v>
      </c>
    </row>
    <row r="424">
      <c r="A424" s="121"/>
      <c r="B424" s="121" t="s">
        <v>483</v>
      </c>
    </row>
    <row r="425">
      <c r="A425" s="121"/>
      <c r="B425" s="121" t="s">
        <v>484</v>
      </c>
    </row>
    <row r="426">
      <c r="A426" s="121"/>
      <c r="B426" s="121" t="s">
        <v>485</v>
      </c>
    </row>
    <row r="427">
      <c r="A427" s="121"/>
      <c r="B427" s="121" t="s">
        <v>486</v>
      </c>
    </row>
    <row r="428">
      <c r="A428" s="121"/>
      <c r="B428" s="121" t="s">
        <v>487</v>
      </c>
    </row>
    <row r="429">
      <c r="A429" s="121"/>
      <c r="B429" s="121" t="s">
        <v>488</v>
      </c>
    </row>
    <row r="430">
      <c r="A430" s="121"/>
      <c r="B430" s="121" t="s">
        <v>489</v>
      </c>
    </row>
    <row r="431">
      <c r="A431" s="121"/>
      <c r="B431" s="121" t="s">
        <v>490</v>
      </c>
    </row>
    <row r="432">
      <c r="A432" s="121"/>
      <c r="B432" s="121" t="s">
        <v>491</v>
      </c>
    </row>
    <row r="433">
      <c r="A433" s="121"/>
      <c r="B433" s="121" t="s">
        <v>492</v>
      </c>
    </row>
    <row r="434">
      <c r="A434" s="121"/>
      <c r="B434" s="121" t="s">
        <v>493</v>
      </c>
    </row>
    <row r="435">
      <c r="A435" s="121"/>
      <c r="B435" s="121" t="s">
        <v>494</v>
      </c>
    </row>
    <row r="436">
      <c r="A436" s="121"/>
      <c r="B436" s="121" t="s">
        <v>495</v>
      </c>
    </row>
    <row r="437">
      <c r="A437" s="121"/>
      <c r="B437" s="121" t="s">
        <v>496</v>
      </c>
    </row>
    <row r="438">
      <c r="A438" s="121"/>
      <c r="B438" s="121" t="s">
        <v>497</v>
      </c>
    </row>
    <row r="439">
      <c r="A439" s="121"/>
      <c r="B439" s="121" t="s">
        <v>498</v>
      </c>
    </row>
    <row r="440">
      <c r="A440" s="121"/>
      <c r="B440" s="121" t="s">
        <v>499</v>
      </c>
    </row>
    <row r="441">
      <c r="A441" s="121"/>
      <c r="B441" s="121" t="s">
        <v>500</v>
      </c>
    </row>
    <row r="442">
      <c r="A442" s="121"/>
      <c r="B442" s="121" t="s">
        <v>501</v>
      </c>
    </row>
    <row r="443">
      <c r="A443" s="121"/>
      <c r="B443" s="121" t="s">
        <v>502</v>
      </c>
    </row>
    <row r="444">
      <c r="A444" s="121"/>
      <c r="B444" s="121" t="s">
        <v>503</v>
      </c>
    </row>
    <row r="445">
      <c r="A445" s="121"/>
      <c r="B445" s="121" t="s">
        <v>504</v>
      </c>
    </row>
    <row r="446">
      <c r="A446" s="121"/>
      <c r="B446" s="121" t="s">
        <v>505</v>
      </c>
    </row>
    <row r="447">
      <c r="A447" s="121"/>
      <c r="B447" s="121" t="s">
        <v>506</v>
      </c>
    </row>
    <row r="448">
      <c r="A448" s="121"/>
      <c r="B448" s="121" t="s">
        <v>507</v>
      </c>
    </row>
    <row r="449">
      <c r="A449" s="121"/>
      <c r="B449" s="121" t="s">
        <v>508</v>
      </c>
    </row>
    <row r="450">
      <c r="A450" s="121"/>
      <c r="B450" s="121" t="s">
        <v>509</v>
      </c>
    </row>
    <row r="451">
      <c r="A451" s="121"/>
      <c r="B451" s="121" t="s">
        <v>510</v>
      </c>
    </row>
    <row r="452">
      <c r="A452" s="121"/>
      <c r="B452" s="121" t="s">
        <v>511</v>
      </c>
    </row>
    <row r="453">
      <c r="A453" s="121"/>
      <c r="B453" s="121" t="s">
        <v>512</v>
      </c>
    </row>
    <row r="454">
      <c r="A454" s="121"/>
      <c r="B454" s="121" t="s">
        <v>513</v>
      </c>
    </row>
    <row r="455">
      <c r="A455" s="121"/>
      <c r="B455" s="121" t="s">
        <v>514</v>
      </c>
    </row>
    <row r="456">
      <c r="A456" s="121"/>
      <c r="B456" s="121" t="s">
        <v>515</v>
      </c>
    </row>
    <row r="457">
      <c r="A457" s="121"/>
      <c r="B457" s="121" t="s">
        <v>516</v>
      </c>
    </row>
    <row r="458">
      <c r="A458" s="121"/>
      <c r="B458" s="121" t="s">
        <v>517</v>
      </c>
    </row>
    <row r="459">
      <c r="A459" s="121"/>
      <c r="B459" s="121" t="s">
        <v>518</v>
      </c>
    </row>
    <row r="460">
      <c r="A460" s="121"/>
      <c r="B460" s="121" t="s">
        <v>519</v>
      </c>
    </row>
    <row r="461">
      <c r="A461" s="121"/>
      <c r="B461" s="121" t="s">
        <v>520</v>
      </c>
    </row>
    <row r="462">
      <c r="A462" s="121"/>
      <c r="B462" s="121" t="s">
        <v>521</v>
      </c>
    </row>
    <row r="463">
      <c r="A463" s="121"/>
      <c r="B463" s="121" t="s">
        <v>522</v>
      </c>
    </row>
    <row r="464">
      <c r="A464" s="121"/>
      <c r="B464" s="121" t="s">
        <v>523</v>
      </c>
    </row>
    <row r="465">
      <c r="A465" s="121"/>
      <c r="B465" s="121" t="s">
        <v>524</v>
      </c>
    </row>
    <row r="466">
      <c r="A466" s="121"/>
      <c r="B466" s="121" t="s">
        <v>525</v>
      </c>
    </row>
    <row r="467">
      <c r="A467" s="121"/>
      <c r="B467" s="121" t="s">
        <v>526</v>
      </c>
    </row>
    <row r="468">
      <c r="A468" s="121"/>
      <c r="B468" s="121" t="s">
        <v>527</v>
      </c>
    </row>
    <row r="469">
      <c r="A469" s="121"/>
      <c r="B469" s="121" t="s">
        <v>528</v>
      </c>
    </row>
    <row r="470">
      <c r="A470" s="121"/>
      <c r="B470" s="121" t="s">
        <v>529</v>
      </c>
    </row>
    <row r="471">
      <c r="A471" s="121"/>
      <c r="B471" s="121" t="s">
        <v>530</v>
      </c>
    </row>
    <row r="472">
      <c r="A472" s="121"/>
      <c r="B472" s="121" t="s">
        <v>531</v>
      </c>
    </row>
    <row r="473">
      <c r="A473" s="121"/>
      <c r="B473" s="121" t="s">
        <v>532</v>
      </c>
    </row>
    <row r="474">
      <c r="A474" s="121"/>
      <c r="B474" s="121" t="s">
        <v>533</v>
      </c>
    </row>
    <row r="475">
      <c r="A475" s="121"/>
      <c r="B475" s="121" t="s">
        <v>534</v>
      </c>
    </row>
    <row r="476">
      <c r="A476" s="121"/>
      <c r="B476" s="121" t="s">
        <v>535</v>
      </c>
    </row>
    <row r="477">
      <c r="A477" s="121"/>
      <c r="B477" s="121" t="s">
        <v>536</v>
      </c>
    </row>
    <row r="478">
      <c r="A478" s="121"/>
      <c r="B478" s="121" t="s">
        <v>537</v>
      </c>
    </row>
    <row r="479">
      <c r="A479" s="121"/>
      <c r="B479" s="121" t="s">
        <v>538</v>
      </c>
    </row>
    <row r="480">
      <c r="A480" s="121"/>
      <c r="B480" s="121" t="s">
        <v>539</v>
      </c>
    </row>
    <row r="481">
      <c r="A481" s="121"/>
      <c r="B481" s="121" t="s">
        <v>540</v>
      </c>
    </row>
    <row r="482">
      <c r="A482" s="121"/>
      <c r="B482" s="121" t="s">
        <v>541</v>
      </c>
    </row>
    <row r="483">
      <c r="A483" s="121"/>
      <c r="B483" s="121" t="s">
        <v>542</v>
      </c>
    </row>
    <row r="484">
      <c r="A484" s="121"/>
      <c r="B484" s="121" t="s">
        <v>543</v>
      </c>
    </row>
    <row r="485">
      <c r="A485" s="121"/>
      <c r="B485" s="121" t="s">
        <v>544</v>
      </c>
    </row>
    <row r="486">
      <c r="A486" s="121"/>
      <c r="B486" s="121" t="s">
        <v>545</v>
      </c>
    </row>
    <row r="487">
      <c r="A487" s="121"/>
      <c r="B487" s="121" t="s">
        <v>546</v>
      </c>
    </row>
    <row r="488">
      <c r="A488" s="121"/>
      <c r="B488" s="121" t="s">
        <v>547</v>
      </c>
    </row>
    <row r="489">
      <c r="A489" s="121"/>
      <c r="B489" s="121" t="s">
        <v>548</v>
      </c>
    </row>
    <row r="490">
      <c r="A490" s="121"/>
      <c r="B490" s="121" t="s">
        <v>549</v>
      </c>
    </row>
    <row r="491">
      <c r="A491" s="121"/>
      <c r="B491" s="121" t="s">
        <v>550</v>
      </c>
    </row>
    <row r="492">
      <c r="A492" s="121"/>
      <c r="B492" s="121" t="s">
        <v>551</v>
      </c>
    </row>
    <row r="493">
      <c r="A493" s="121"/>
      <c r="B493" s="121" t="s">
        <v>552</v>
      </c>
    </row>
    <row r="494">
      <c r="A494" s="121"/>
      <c r="B494" s="121" t="s">
        <v>553</v>
      </c>
    </row>
    <row r="495">
      <c r="A495" s="121"/>
      <c r="B495" s="121" t="s">
        <v>554</v>
      </c>
    </row>
    <row r="496">
      <c r="A496" s="121"/>
      <c r="B496" s="121" t="s">
        <v>555</v>
      </c>
    </row>
    <row r="497">
      <c r="A497" s="121"/>
      <c r="B497" s="121" t="s">
        <v>556</v>
      </c>
    </row>
    <row r="498">
      <c r="A498" s="121"/>
      <c r="B498" s="121" t="s">
        <v>557</v>
      </c>
    </row>
    <row r="499">
      <c r="A499" s="121"/>
      <c r="B499" s="121" t="s">
        <v>558</v>
      </c>
    </row>
    <row r="500">
      <c r="A500" s="121"/>
      <c r="B500" s="121" t="s">
        <v>559</v>
      </c>
    </row>
    <row r="501">
      <c r="A501" s="121"/>
      <c r="B501" s="121" t="s">
        <v>560</v>
      </c>
    </row>
    <row r="502">
      <c r="A502" s="121"/>
      <c r="B502" s="121" t="s">
        <v>561</v>
      </c>
    </row>
    <row r="503">
      <c r="A503" s="121"/>
      <c r="B503" s="121" t="s">
        <v>562</v>
      </c>
    </row>
    <row r="504">
      <c r="A504" s="121"/>
      <c r="B504" s="121" t="s">
        <v>563</v>
      </c>
    </row>
    <row r="505">
      <c r="A505" s="121"/>
      <c r="B505" s="121" t="s">
        <v>564</v>
      </c>
    </row>
    <row r="506">
      <c r="A506" s="121"/>
      <c r="B506" s="121" t="s">
        <v>565</v>
      </c>
    </row>
    <row r="507">
      <c r="A507" s="121"/>
      <c r="B507" s="121" t="s">
        <v>566</v>
      </c>
    </row>
    <row r="508">
      <c r="A508" s="121"/>
      <c r="B508" s="121" t="s">
        <v>567</v>
      </c>
    </row>
    <row r="509">
      <c r="A509" s="121"/>
      <c r="B509" s="121" t="s">
        <v>568</v>
      </c>
    </row>
    <row r="510">
      <c r="A510" s="121"/>
      <c r="B510" s="121" t="s">
        <v>569</v>
      </c>
    </row>
    <row r="511">
      <c r="A511" s="121"/>
      <c r="B511" s="121" t="s">
        <v>570</v>
      </c>
    </row>
    <row r="512">
      <c r="A512" s="121"/>
      <c r="B512" s="121" t="s">
        <v>571</v>
      </c>
    </row>
    <row r="513">
      <c r="A513" s="121"/>
      <c r="B513" s="121" t="s">
        <v>572</v>
      </c>
    </row>
    <row r="514">
      <c r="A514" s="121"/>
      <c r="B514" s="121" t="s">
        <v>573</v>
      </c>
    </row>
    <row r="515">
      <c r="A515" s="121"/>
      <c r="B515" s="121" t="s">
        <v>574</v>
      </c>
    </row>
    <row r="516">
      <c r="A516" s="121"/>
      <c r="B516" s="121" t="s">
        <v>575</v>
      </c>
    </row>
    <row r="517">
      <c r="A517" s="121"/>
      <c r="B517" s="121" t="s">
        <v>576</v>
      </c>
    </row>
    <row r="518">
      <c r="A518" s="121"/>
      <c r="B518" s="121" t="s">
        <v>577</v>
      </c>
    </row>
    <row r="519">
      <c r="A519" s="121"/>
      <c r="B519" s="121" t="s">
        <v>578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21"/>
      <c r="B1" s="121"/>
      <c r="C1" s="122"/>
      <c r="D1" s="123"/>
      <c r="E1" s="123"/>
      <c r="F1" s="122"/>
      <c r="G1" s="122"/>
    </row>
    <row r="2">
      <c r="A2" s="124" t="s">
        <v>579</v>
      </c>
      <c r="B2" s="124" t="s">
        <v>580</v>
      </c>
      <c r="C2" s="48" t="s">
        <v>581</v>
      </c>
      <c r="D2" s="125" t="s">
        <v>582</v>
      </c>
      <c r="E2" s="124" t="s">
        <v>583</v>
      </c>
      <c r="F2" s="63" t="s">
        <v>582</v>
      </c>
      <c r="G2" s="48" t="s">
        <v>584</v>
      </c>
      <c r="I2" s="126" t="s">
        <v>585</v>
      </c>
      <c r="K2" s="124" t="s">
        <v>582</v>
      </c>
    </row>
    <row r="3">
      <c r="A3" s="121">
        <v>1.0</v>
      </c>
      <c r="B3" s="121" t="s">
        <v>586</v>
      </c>
      <c r="C3" s="127">
        <v>100000.0</v>
      </c>
      <c r="D3" s="128">
        <v>43914.0</v>
      </c>
      <c r="F3" s="127"/>
      <c r="G3" s="127">
        <v>40712.0</v>
      </c>
      <c r="H3" s="129">
        <f t="shared" ref="H3:H4" si="1">G3/C3</f>
        <v>0.40712</v>
      </c>
      <c r="I3" s="121">
        <v>1395.0</v>
      </c>
      <c r="J3" s="129">
        <f t="shared" ref="J3:J4" si="2">I3/G3</f>
        <v>0.03426508155</v>
      </c>
      <c r="K3" s="130">
        <v>43931.0</v>
      </c>
      <c r="L3" s="131" t="s">
        <v>587</v>
      </c>
    </row>
    <row r="4">
      <c r="A4" s="121">
        <v>2.0</v>
      </c>
      <c r="B4" s="121" t="s">
        <v>588</v>
      </c>
      <c r="C4" s="127">
        <f>22000+50000+50000</f>
        <v>122000</v>
      </c>
      <c r="D4" s="128">
        <v>43922.0</v>
      </c>
      <c r="E4" s="121">
        <v>75000.0</v>
      </c>
      <c r="F4" s="130">
        <v>43920.0</v>
      </c>
      <c r="G4" s="127">
        <v>51836.0</v>
      </c>
      <c r="H4" s="129">
        <f t="shared" si="1"/>
        <v>0.4248852459</v>
      </c>
      <c r="I4" s="121">
        <v>1190.0</v>
      </c>
      <c r="J4" s="129">
        <f t="shared" si="2"/>
        <v>0.02295701829</v>
      </c>
      <c r="K4" s="128">
        <v>43928.0</v>
      </c>
      <c r="L4" s="131" t="s">
        <v>589</v>
      </c>
    </row>
    <row r="5">
      <c r="A5" s="121">
        <v>3.0</v>
      </c>
      <c r="B5" s="121" t="s">
        <v>590</v>
      </c>
      <c r="C5" s="127">
        <v>14400.0</v>
      </c>
      <c r="D5" s="128">
        <v>43919.0</v>
      </c>
      <c r="F5" s="122"/>
      <c r="G5" s="122"/>
      <c r="H5" s="57"/>
      <c r="J5" s="57"/>
    </row>
    <row r="6">
      <c r="A6" s="121">
        <v>4.0</v>
      </c>
      <c r="B6" s="121" t="s">
        <v>591</v>
      </c>
      <c r="C6" s="127">
        <v>18400.0</v>
      </c>
      <c r="D6" s="128">
        <v>43917.0</v>
      </c>
      <c r="F6" s="127"/>
      <c r="G6" s="127">
        <v>7279.0</v>
      </c>
      <c r="H6" s="129">
        <f t="shared" ref="H6:H8" si="3">G6/C6</f>
        <v>0.3955978261</v>
      </c>
      <c r="I6" s="121">
        <v>169.0</v>
      </c>
      <c r="J6" s="129">
        <f t="shared" ref="J6:J8" si="4">I6/G6</f>
        <v>0.02321747493</v>
      </c>
      <c r="K6" s="130">
        <v>43924.0</v>
      </c>
      <c r="L6" s="131" t="s">
        <v>592</v>
      </c>
    </row>
    <row r="7">
      <c r="A7" s="121">
        <v>5.0</v>
      </c>
      <c r="B7" s="121" t="s">
        <v>593</v>
      </c>
      <c r="C7" s="127">
        <v>8400.0</v>
      </c>
      <c r="D7" s="128">
        <v>43917.0</v>
      </c>
      <c r="F7" s="122"/>
      <c r="G7" s="127">
        <v>6200.0</v>
      </c>
      <c r="H7" s="129">
        <f t="shared" si="3"/>
        <v>0.7380952381</v>
      </c>
      <c r="I7" s="121">
        <v>53.0</v>
      </c>
      <c r="J7" s="129">
        <f t="shared" si="4"/>
        <v>0.008548387097</v>
      </c>
      <c r="K7" s="130">
        <v>43925.0</v>
      </c>
      <c r="L7" s="131" t="s">
        <v>594</v>
      </c>
    </row>
    <row r="8">
      <c r="A8" s="121">
        <v>6.0</v>
      </c>
      <c r="B8" s="121" t="s">
        <v>595</v>
      </c>
      <c r="C8" s="122">
        <f>3600+12000</f>
        <v>15600</v>
      </c>
      <c r="D8" s="128">
        <v>43918.0</v>
      </c>
      <c r="E8" s="121">
        <v>14900.0</v>
      </c>
      <c r="F8" s="130">
        <v>43927.0</v>
      </c>
      <c r="G8" s="127">
        <v>4197.0</v>
      </c>
      <c r="H8" s="129">
        <f t="shared" si="3"/>
        <v>0.2690384615</v>
      </c>
      <c r="I8" s="121">
        <v>201.0</v>
      </c>
      <c r="J8" s="129">
        <f t="shared" si="4"/>
        <v>0.04789135096</v>
      </c>
      <c r="K8" s="130">
        <v>43927.0</v>
      </c>
      <c r="L8" s="131" t="s">
        <v>596</v>
      </c>
    </row>
    <row r="9">
      <c r="B9" s="121" t="s">
        <v>597</v>
      </c>
      <c r="C9" s="122"/>
      <c r="E9" s="123"/>
      <c r="F9" s="122"/>
      <c r="G9" s="122"/>
    </row>
    <row r="10">
      <c r="B10" s="121" t="s">
        <v>598</v>
      </c>
      <c r="C10" s="127">
        <v>6600.0</v>
      </c>
      <c r="D10" s="123"/>
      <c r="E10" s="123"/>
      <c r="F10" s="122"/>
      <c r="G10" s="122">
        <f>492</f>
        <v>492</v>
      </c>
      <c r="H10" s="129">
        <f>G10/C10</f>
        <v>0.07454545455</v>
      </c>
      <c r="I10" s="121">
        <v>12.0</v>
      </c>
      <c r="J10" s="129">
        <f>I10/G10</f>
        <v>0.0243902439</v>
      </c>
      <c r="K10" s="130">
        <v>43926.0</v>
      </c>
      <c r="L10" s="131" t="s">
        <v>599</v>
      </c>
    </row>
    <row r="11">
      <c r="B11" s="121" t="s">
        <v>123</v>
      </c>
      <c r="C11" s="127">
        <v>4800.0</v>
      </c>
      <c r="D11" s="123"/>
      <c r="E11" s="123"/>
      <c r="F11" s="122"/>
      <c r="G11" s="122"/>
      <c r="L11" s="131" t="s">
        <v>600</v>
      </c>
    </row>
    <row r="12">
      <c r="B12" s="121" t="s">
        <v>601</v>
      </c>
      <c r="C12" s="122"/>
      <c r="D12" s="123"/>
      <c r="E12" s="123"/>
      <c r="F12" s="122"/>
      <c r="G12" s="127">
        <v>741.0</v>
      </c>
      <c r="I12" s="121">
        <v>21.0</v>
      </c>
      <c r="J12" s="129">
        <f>I12/G12</f>
        <v>0.02834008097</v>
      </c>
      <c r="K12" s="130">
        <v>43931.0</v>
      </c>
      <c r="L12" s="131" t="s">
        <v>602</v>
      </c>
    </row>
    <row r="13">
      <c r="C13" s="122"/>
      <c r="D13" s="123"/>
      <c r="E13" s="123"/>
      <c r="F13" s="122"/>
      <c r="G13" s="122"/>
    </row>
    <row r="14">
      <c r="C14" s="122"/>
      <c r="D14" s="123"/>
      <c r="E14" s="123"/>
      <c r="F14" s="122"/>
      <c r="G14" s="127"/>
    </row>
    <row r="15">
      <c r="C15" s="122"/>
      <c r="D15" s="123"/>
      <c r="E15" s="123"/>
      <c r="F15" s="122"/>
      <c r="G15" s="122"/>
      <c r="I15" s="122"/>
    </row>
    <row r="16">
      <c r="C16" s="122"/>
      <c r="D16" s="123"/>
      <c r="E16" s="123"/>
      <c r="F16" s="122"/>
      <c r="G16" s="122"/>
    </row>
    <row r="17">
      <c r="A17" s="124" t="s">
        <v>603</v>
      </c>
      <c r="C17" s="122"/>
      <c r="D17" s="123"/>
      <c r="E17" s="123"/>
      <c r="F17" s="122"/>
      <c r="G17" s="122"/>
    </row>
    <row r="18">
      <c r="B18" s="121" t="s">
        <v>604</v>
      </c>
      <c r="C18" s="127" t="s">
        <v>580</v>
      </c>
      <c r="D18" s="121" t="s">
        <v>605</v>
      </c>
      <c r="E18" s="121" t="s">
        <v>606</v>
      </c>
      <c r="F18" s="127" t="s">
        <v>583</v>
      </c>
      <c r="G18" s="127" t="s">
        <v>607</v>
      </c>
      <c r="H18" s="121" t="s">
        <v>585</v>
      </c>
      <c r="I18" s="121" t="s">
        <v>608</v>
      </c>
    </row>
    <row r="19">
      <c r="B19" s="130">
        <v>43914.0</v>
      </c>
      <c r="C19" s="127" t="s">
        <v>586</v>
      </c>
      <c r="D19" s="127"/>
      <c r="E19" s="127">
        <v>100000.0</v>
      </c>
      <c r="F19" s="122"/>
      <c r="G19" s="122"/>
      <c r="H19" s="121"/>
      <c r="I19" s="131" t="s">
        <v>609</v>
      </c>
    </row>
    <row r="20">
      <c r="B20" s="130">
        <v>43922.0</v>
      </c>
      <c r="C20" s="127" t="s">
        <v>586</v>
      </c>
      <c r="D20" s="122"/>
      <c r="E20" s="122"/>
      <c r="F20" s="127"/>
      <c r="G20" s="127">
        <v>18077.0</v>
      </c>
      <c r="H20" s="121">
        <v>299.0</v>
      </c>
      <c r="I20" s="131" t="s">
        <v>610</v>
      </c>
    </row>
    <row r="21">
      <c r="C21" s="127" t="s">
        <v>588</v>
      </c>
      <c r="D21" s="122"/>
      <c r="E21" s="127">
        <v>50000.0</v>
      </c>
      <c r="F21" s="122"/>
      <c r="G21" s="122"/>
      <c r="I21" s="131" t="s">
        <v>611</v>
      </c>
    </row>
    <row r="22">
      <c r="B22" s="130">
        <v>43921.0</v>
      </c>
      <c r="C22" s="127" t="s">
        <v>588</v>
      </c>
      <c r="D22" s="122"/>
      <c r="E22" s="122"/>
      <c r="F22" s="127"/>
      <c r="G22" s="127">
        <v>10597.0</v>
      </c>
      <c r="H22" s="121">
        <v>409.0</v>
      </c>
      <c r="I22" s="131" t="s">
        <v>612</v>
      </c>
    </row>
    <row r="23">
      <c r="C23" s="127" t="s">
        <v>591</v>
      </c>
      <c r="D23" s="122"/>
      <c r="E23" s="127">
        <v>18400.0</v>
      </c>
      <c r="F23" s="122"/>
      <c r="G23" s="122"/>
      <c r="I23" s="131" t="s">
        <v>613</v>
      </c>
    </row>
    <row r="24">
      <c r="C24" s="127" t="s">
        <v>591</v>
      </c>
      <c r="D24" s="122"/>
      <c r="E24" s="122"/>
      <c r="F24" s="122"/>
      <c r="G24" s="127">
        <v>2020.0</v>
      </c>
      <c r="H24" s="121">
        <v>49.0</v>
      </c>
    </row>
    <row r="25">
      <c r="B25" s="130">
        <v>43916.0</v>
      </c>
      <c r="C25" s="127" t="s">
        <v>595</v>
      </c>
      <c r="D25" s="122"/>
      <c r="E25" s="127">
        <v>3600.0</v>
      </c>
      <c r="F25" s="122"/>
      <c r="G25" s="122"/>
      <c r="I25" s="131" t="s">
        <v>614</v>
      </c>
    </row>
    <row r="26">
      <c r="B26" s="130">
        <v>43918.0</v>
      </c>
      <c r="C26" s="127" t="s">
        <v>595</v>
      </c>
      <c r="D26" s="122"/>
      <c r="E26" s="127">
        <v>12000.0</v>
      </c>
      <c r="F26" s="122"/>
      <c r="G26" s="122"/>
      <c r="I26" s="131" t="s">
        <v>614</v>
      </c>
    </row>
    <row r="27">
      <c r="B27" s="130">
        <v>43922.0</v>
      </c>
      <c r="C27" s="127" t="s">
        <v>595</v>
      </c>
      <c r="D27" s="127" t="s">
        <v>615</v>
      </c>
      <c r="E27" s="122"/>
      <c r="F27" s="127">
        <v>2000.0</v>
      </c>
      <c r="G27" s="122"/>
      <c r="I27" s="131" t="s">
        <v>616</v>
      </c>
    </row>
    <row r="28">
      <c r="B28" s="130">
        <v>43922.0</v>
      </c>
      <c r="C28" s="127" t="s">
        <v>595</v>
      </c>
      <c r="D28" s="127" t="s">
        <v>617</v>
      </c>
      <c r="E28" s="122"/>
      <c r="F28" s="127">
        <v>2000.0</v>
      </c>
      <c r="G28" s="122"/>
      <c r="I28" s="131" t="s">
        <v>616</v>
      </c>
    </row>
    <row r="29">
      <c r="B29" s="130">
        <v>43922.0</v>
      </c>
      <c r="C29" s="127" t="s">
        <v>595</v>
      </c>
      <c r="D29" s="127" t="s">
        <v>618</v>
      </c>
      <c r="E29" s="122"/>
      <c r="F29" s="127">
        <v>2000.0</v>
      </c>
      <c r="G29" s="122"/>
      <c r="I29" s="131" t="s">
        <v>616</v>
      </c>
    </row>
    <row r="30">
      <c r="B30" s="130">
        <v>43922.0</v>
      </c>
      <c r="C30" s="127" t="s">
        <v>595</v>
      </c>
      <c r="D30" s="127" t="s">
        <v>619</v>
      </c>
      <c r="E30" s="122"/>
      <c r="F30" s="127">
        <v>1000.0</v>
      </c>
      <c r="G30" s="122"/>
      <c r="I30" s="131" t="s">
        <v>616</v>
      </c>
      <c r="J30" s="130"/>
    </row>
    <row r="31">
      <c r="B31" s="130">
        <v>43922.0</v>
      </c>
      <c r="C31" s="127" t="s">
        <v>595</v>
      </c>
      <c r="D31" s="127" t="s">
        <v>620</v>
      </c>
      <c r="E31" s="122"/>
      <c r="F31" s="127">
        <v>1000.0</v>
      </c>
      <c r="G31" s="122"/>
      <c r="I31" s="131" t="s">
        <v>616</v>
      </c>
    </row>
    <row r="32">
      <c r="B32" s="130">
        <v>43922.0</v>
      </c>
      <c r="C32" s="127" t="s">
        <v>595</v>
      </c>
      <c r="D32" s="127" t="s">
        <v>621</v>
      </c>
      <c r="E32" s="122"/>
      <c r="F32" s="127">
        <v>600.0</v>
      </c>
      <c r="G32" s="122"/>
      <c r="I32" s="131" t="s">
        <v>616</v>
      </c>
    </row>
    <row r="33">
      <c r="B33" s="130">
        <v>43922.0</v>
      </c>
      <c r="C33" s="127" t="s">
        <v>595</v>
      </c>
      <c r="D33" s="127" t="s">
        <v>622</v>
      </c>
      <c r="E33" s="122"/>
      <c r="F33" s="127">
        <v>600.0</v>
      </c>
      <c r="G33" s="122"/>
      <c r="I33" s="131" t="s">
        <v>616</v>
      </c>
    </row>
    <row r="34">
      <c r="B34" s="130">
        <v>43922.0</v>
      </c>
      <c r="C34" s="127" t="s">
        <v>595</v>
      </c>
      <c r="D34" s="127" t="s">
        <v>623</v>
      </c>
      <c r="E34" s="122"/>
      <c r="F34" s="127">
        <v>400.0</v>
      </c>
      <c r="G34" s="122"/>
      <c r="I34" s="131" t="s">
        <v>616</v>
      </c>
    </row>
    <row r="35">
      <c r="B35" s="130">
        <v>43924.0</v>
      </c>
      <c r="C35" s="127" t="s">
        <v>586</v>
      </c>
      <c r="D35" s="122"/>
      <c r="E35" s="122"/>
      <c r="F35" s="122"/>
      <c r="G35" s="127">
        <v>20532.0</v>
      </c>
      <c r="H35" s="121">
        <v>428.0</v>
      </c>
      <c r="I35" s="131" t="s">
        <v>624</v>
      </c>
    </row>
    <row r="36">
      <c r="C36" s="122"/>
      <c r="D36" s="122"/>
      <c r="E36" s="122"/>
      <c r="F36" s="122"/>
      <c r="G36" s="122"/>
    </row>
    <row r="37">
      <c r="C37" s="122"/>
      <c r="D37" s="122"/>
      <c r="E37" s="122"/>
      <c r="F37" s="122"/>
      <c r="G37" s="122"/>
    </row>
    <row r="38">
      <c r="C38" s="122"/>
      <c r="D38" s="122"/>
      <c r="E38" s="122"/>
      <c r="F38" s="122"/>
      <c r="G38" s="122"/>
    </row>
    <row r="39">
      <c r="C39" s="122"/>
      <c r="D39" s="122"/>
      <c r="E39" s="122"/>
      <c r="F39" s="122"/>
      <c r="G39" s="122"/>
    </row>
    <row r="40">
      <c r="C40" s="122"/>
      <c r="D40" s="122"/>
      <c r="E40" s="122"/>
      <c r="F40" s="122"/>
      <c r="G40" s="122"/>
    </row>
    <row r="41">
      <c r="C41" s="122"/>
      <c r="D41" s="122"/>
      <c r="E41" s="122"/>
      <c r="F41" s="122"/>
      <c r="G41" s="122"/>
    </row>
    <row r="42">
      <c r="C42" s="122"/>
      <c r="D42" s="123"/>
      <c r="E42" s="123"/>
      <c r="F42" s="122"/>
      <c r="G42" s="122"/>
    </row>
    <row r="43">
      <c r="C43" s="122"/>
      <c r="D43" s="123"/>
      <c r="E43" s="123"/>
      <c r="F43" s="122"/>
      <c r="G43" s="122"/>
    </row>
    <row r="44">
      <c r="C44" s="122"/>
      <c r="D44" s="123"/>
      <c r="E44" s="123"/>
      <c r="F44" s="122"/>
      <c r="G44" s="122"/>
    </row>
    <row r="45">
      <c r="C45" s="122"/>
      <c r="D45" s="123"/>
      <c r="E45" s="123"/>
      <c r="F45" s="122"/>
      <c r="G45" s="122"/>
    </row>
    <row r="46">
      <c r="C46" s="122"/>
      <c r="D46" s="123"/>
      <c r="E46" s="123"/>
      <c r="F46" s="122"/>
      <c r="G46" s="122"/>
    </row>
    <row r="47">
      <c r="C47" s="122"/>
      <c r="D47" s="123"/>
      <c r="E47" s="123"/>
      <c r="F47" s="122"/>
      <c r="G47" s="122"/>
    </row>
    <row r="48">
      <c r="C48" s="122"/>
      <c r="D48" s="123"/>
      <c r="E48" s="123"/>
      <c r="F48" s="122"/>
      <c r="G48" s="122"/>
    </row>
    <row r="49">
      <c r="C49" s="122"/>
      <c r="D49" s="123"/>
      <c r="E49" s="123"/>
      <c r="F49" s="122"/>
      <c r="G49" s="122"/>
    </row>
    <row r="50">
      <c r="C50" s="122"/>
      <c r="D50" s="123"/>
      <c r="E50" s="123"/>
      <c r="F50" s="122"/>
      <c r="G50" s="122"/>
    </row>
    <row r="51">
      <c r="C51" s="122"/>
      <c r="D51" s="123"/>
      <c r="E51" s="123"/>
      <c r="F51" s="122"/>
      <c r="G51" s="122"/>
    </row>
    <row r="52">
      <c r="C52" s="122"/>
      <c r="D52" s="123"/>
      <c r="E52" s="123"/>
      <c r="F52" s="122"/>
      <c r="G52" s="122"/>
    </row>
    <row r="53">
      <c r="C53" s="122"/>
      <c r="D53" s="123"/>
      <c r="E53" s="123"/>
      <c r="F53" s="122"/>
      <c r="G53" s="122"/>
    </row>
    <row r="54">
      <c r="C54" s="122"/>
      <c r="D54" s="123"/>
      <c r="E54" s="123"/>
      <c r="F54" s="122"/>
      <c r="G54" s="122"/>
    </row>
    <row r="55">
      <c r="C55" s="122"/>
      <c r="D55" s="123"/>
      <c r="E55" s="123"/>
      <c r="F55" s="122"/>
      <c r="G55" s="122"/>
    </row>
    <row r="56">
      <c r="C56" s="122"/>
      <c r="D56" s="123"/>
      <c r="E56" s="123"/>
      <c r="F56" s="122"/>
      <c r="G56" s="122"/>
    </row>
    <row r="57">
      <c r="C57" s="122"/>
      <c r="D57" s="123"/>
      <c r="E57" s="123"/>
      <c r="F57" s="122"/>
      <c r="G57" s="122"/>
    </row>
    <row r="58">
      <c r="C58" s="122"/>
      <c r="D58" s="123"/>
      <c r="E58" s="123"/>
      <c r="F58" s="122"/>
      <c r="G58" s="122"/>
    </row>
    <row r="59">
      <c r="C59" s="122"/>
      <c r="D59" s="123"/>
      <c r="E59" s="123"/>
      <c r="F59" s="122"/>
      <c r="G59" s="122"/>
    </row>
    <row r="60">
      <c r="C60" s="122"/>
      <c r="D60" s="123"/>
      <c r="E60" s="123"/>
      <c r="F60" s="122"/>
      <c r="G60" s="122"/>
    </row>
    <row r="61">
      <c r="C61" s="122"/>
      <c r="D61" s="123"/>
      <c r="E61" s="123"/>
      <c r="F61" s="122"/>
      <c r="G61" s="122"/>
    </row>
    <row r="62">
      <c r="C62" s="122"/>
      <c r="D62" s="123"/>
      <c r="E62" s="123"/>
      <c r="F62" s="122"/>
      <c r="G62" s="122"/>
    </row>
    <row r="63">
      <c r="C63" s="122"/>
      <c r="D63" s="123"/>
      <c r="E63" s="123"/>
      <c r="F63" s="122"/>
      <c r="G63" s="122"/>
    </row>
    <row r="64">
      <c r="C64" s="122"/>
      <c r="D64" s="123"/>
      <c r="E64" s="123"/>
      <c r="F64" s="122"/>
      <c r="G64" s="122"/>
    </row>
    <row r="65">
      <c r="C65" s="122"/>
      <c r="D65" s="123"/>
      <c r="E65" s="123"/>
      <c r="F65" s="122"/>
      <c r="G65" s="122"/>
    </row>
    <row r="66">
      <c r="C66" s="122"/>
      <c r="D66" s="123"/>
      <c r="E66" s="123"/>
      <c r="F66" s="122"/>
      <c r="G66" s="122"/>
    </row>
    <row r="67">
      <c r="C67" s="122"/>
      <c r="D67" s="123"/>
      <c r="E67" s="123"/>
      <c r="F67" s="122"/>
      <c r="G67" s="122"/>
    </row>
    <row r="68">
      <c r="C68" s="122"/>
      <c r="D68" s="123"/>
      <c r="E68" s="123"/>
      <c r="F68" s="122"/>
      <c r="G68" s="122"/>
    </row>
    <row r="69">
      <c r="C69" s="122"/>
      <c r="D69" s="123"/>
      <c r="E69" s="123"/>
      <c r="F69" s="122"/>
      <c r="G69" s="122"/>
    </row>
    <row r="70">
      <c r="C70" s="122"/>
      <c r="D70" s="123"/>
      <c r="E70" s="123"/>
      <c r="F70" s="122"/>
      <c r="G70" s="122"/>
    </row>
    <row r="71">
      <c r="C71" s="122"/>
      <c r="D71" s="123"/>
      <c r="E71" s="123"/>
      <c r="F71" s="122"/>
      <c r="G71" s="122"/>
    </row>
    <row r="72">
      <c r="C72" s="122"/>
      <c r="D72" s="123"/>
      <c r="E72" s="123"/>
      <c r="F72" s="122"/>
      <c r="G72" s="122"/>
    </row>
    <row r="73">
      <c r="C73" s="122"/>
      <c r="D73" s="123"/>
      <c r="E73" s="123"/>
      <c r="F73" s="122"/>
      <c r="G73" s="122"/>
    </row>
    <row r="74">
      <c r="C74" s="122"/>
      <c r="D74" s="123"/>
      <c r="E74" s="123"/>
      <c r="F74" s="122"/>
      <c r="G74" s="122"/>
    </row>
    <row r="75">
      <c r="C75" s="122"/>
      <c r="D75" s="123"/>
      <c r="E75" s="123"/>
      <c r="F75" s="122"/>
      <c r="G75" s="122"/>
    </row>
    <row r="76">
      <c r="C76" s="122"/>
      <c r="D76" s="123"/>
      <c r="E76" s="123"/>
      <c r="F76" s="122"/>
      <c r="G76" s="122"/>
    </row>
    <row r="77">
      <c r="C77" s="122"/>
      <c r="D77" s="123"/>
      <c r="E77" s="123"/>
      <c r="F77" s="122"/>
      <c r="G77" s="122"/>
    </row>
    <row r="78">
      <c r="C78" s="122"/>
      <c r="D78" s="123"/>
      <c r="E78" s="123"/>
      <c r="F78" s="122"/>
      <c r="G78" s="122"/>
    </row>
    <row r="79">
      <c r="C79" s="122"/>
      <c r="D79" s="123"/>
      <c r="E79" s="123"/>
      <c r="F79" s="122"/>
      <c r="G79" s="122"/>
    </row>
    <row r="80">
      <c r="C80" s="122"/>
      <c r="D80" s="123"/>
      <c r="E80" s="123"/>
      <c r="F80" s="122"/>
      <c r="G80" s="122"/>
    </row>
    <row r="81">
      <c r="C81" s="122"/>
      <c r="D81" s="123"/>
      <c r="E81" s="123"/>
      <c r="F81" s="122"/>
      <c r="G81" s="122"/>
    </row>
    <row r="82">
      <c r="C82" s="122"/>
      <c r="D82" s="123"/>
      <c r="E82" s="123"/>
      <c r="F82" s="122"/>
      <c r="G82" s="122"/>
    </row>
    <row r="83">
      <c r="C83" s="122"/>
      <c r="D83" s="123"/>
      <c r="E83" s="123"/>
      <c r="F83" s="122"/>
      <c r="G83" s="122"/>
    </row>
    <row r="84">
      <c r="C84" s="122"/>
      <c r="D84" s="123"/>
      <c r="E84" s="123"/>
      <c r="F84" s="122"/>
      <c r="G84" s="122"/>
    </row>
    <row r="85">
      <c r="C85" s="122"/>
      <c r="D85" s="123"/>
      <c r="E85" s="123"/>
      <c r="F85" s="122"/>
      <c r="G85" s="122"/>
    </row>
    <row r="86">
      <c r="C86" s="122"/>
      <c r="D86" s="123"/>
      <c r="E86" s="123"/>
      <c r="F86" s="122"/>
      <c r="G86" s="122"/>
    </row>
    <row r="87">
      <c r="C87" s="122"/>
      <c r="D87" s="123"/>
      <c r="E87" s="123"/>
      <c r="F87" s="122"/>
      <c r="G87" s="122"/>
    </row>
    <row r="88">
      <c r="C88" s="122"/>
      <c r="D88" s="123"/>
      <c r="E88" s="123"/>
      <c r="F88" s="122"/>
      <c r="G88" s="122"/>
    </row>
    <row r="89">
      <c r="C89" s="122"/>
      <c r="D89" s="123"/>
      <c r="E89" s="123"/>
      <c r="F89" s="122"/>
      <c r="G89" s="122"/>
    </row>
    <row r="90">
      <c r="C90" s="122"/>
      <c r="D90" s="123"/>
      <c r="E90" s="123"/>
      <c r="F90" s="122"/>
      <c r="G90" s="122"/>
    </row>
    <row r="91">
      <c r="C91" s="122"/>
      <c r="D91" s="123"/>
      <c r="E91" s="123"/>
      <c r="F91" s="122"/>
      <c r="G91" s="122"/>
    </row>
    <row r="92">
      <c r="C92" s="122"/>
      <c r="D92" s="123"/>
      <c r="E92" s="123"/>
      <c r="F92" s="122"/>
      <c r="G92" s="122"/>
    </row>
    <row r="93">
      <c r="C93" s="122"/>
      <c r="D93" s="123"/>
      <c r="E93" s="123"/>
      <c r="F93" s="122"/>
      <c r="G93" s="122"/>
    </row>
    <row r="94">
      <c r="C94" s="122"/>
      <c r="D94" s="123"/>
      <c r="E94" s="123"/>
      <c r="F94" s="122"/>
      <c r="G94" s="122"/>
    </row>
    <row r="95">
      <c r="C95" s="122"/>
      <c r="D95" s="123"/>
      <c r="E95" s="123"/>
      <c r="F95" s="122"/>
      <c r="G95" s="122"/>
    </row>
    <row r="96">
      <c r="C96" s="122"/>
      <c r="D96" s="123"/>
      <c r="E96" s="123"/>
      <c r="F96" s="122"/>
      <c r="G96" s="122"/>
    </row>
    <row r="97">
      <c r="C97" s="122"/>
      <c r="D97" s="123"/>
      <c r="E97" s="123"/>
      <c r="F97" s="122"/>
      <c r="G97" s="122"/>
    </row>
    <row r="98">
      <c r="C98" s="122"/>
      <c r="D98" s="123"/>
      <c r="E98" s="123"/>
      <c r="F98" s="122"/>
      <c r="G98" s="122"/>
    </row>
    <row r="99">
      <c r="C99" s="122"/>
      <c r="D99" s="123"/>
      <c r="E99" s="123"/>
      <c r="F99" s="122"/>
      <c r="G99" s="122"/>
    </row>
    <row r="100">
      <c r="C100" s="122"/>
      <c r="D100" s="123"/>
      <c r="E100" s="123"/>
      <c r="F100" s="122"/>
      <c r="G100" s="122"/>
    </row>
    <row r="101">
      <c r="C101" s="122"/>
      <c r="D101" s="123"/>
      <c r="E101" s="123"/>
      <c r="F101" s="122"/>
      <c r="G101" s="122"/>
    </row>
    <row r="102">
      <c r="C102" s="122"/>
      <c r="D102" s="123"/>
      <c r="E102" s="123"/>
      <c r="F102" s="122"/>
      <c r="G102" s="122"/>
    </row>
    <row r="103">
      <c r="C103" s="122"/>
      <c r="D103" s="123"/>
      <c r="E103" s="123"/>
      <c r="F103" s="122"/>
      <c r="G103" s="122"/>
    </row>
    <row r="104">
      <c r="C104" s="122"/>
      <c r="D104" s="123"/>
      <c r="E104" s="123"/>
      <c r="F104" s="122"/>
      <c r="G104" s="122"/>
    </row>
    <row r="105">
      <c r="C105" s="122"/>
      <c r="D105" s="123"/>
      <c r="E105" s="123"/>
      <c r="F105" s="122"/>
      <c r="G105" s="122"/>
    </row>
    <row r="106">
      <c r="C106" s="122"/>
      <c r="D106" s="123"/>
      <c r="E106" s="123"/>
      <c r="F106" s="122"/>
      <c r="G106" s="122"/>
    </row>
    <row r="107">
      <c r="C107" s="122"/>
      <c r="D107" s="123"/>
      <c r="E107" s="123"/>
      <c r="F107" s="122"/>
      <c r="G107" s="122"/>
    </row>
    <row r="108">
      <c r="C108" s="122"/>
      <c r="D108" s="123"/>
      <c r="E108" s="123"/>
      <c r="F108" s="122"/>
      <c r="G108" s="122"/>
    </row>
    <row r="109">
      <c r="C109" s="122"/>
      <c r="D109" s="123"/>
      <c r="E109" s="123"/>
      <c r="F109" s="122"/>
      <c r="G109" s="122"/>
    </row>
    <row r="110">
      <c r="C110" s="122"/>
      <c r="D110" s="123"/>
      <c r="E110" s="123"/>
      <c r="F110" s="122"/>
      <c r="G110" s="122"/>
    </row>
    <row r="111">
      <c r="C111" s="122"/>
      <c r="D111" s="123"/>
      <c r="E111" s="123"/>
      <c r="F111" s="122"/>
      <c r="G111" s="122"/>
    </row>
    <row r="112">
      <c r="C112" s="122"/>
      <c r="D112" s="123"/>
      <c r="E112" s="123"/>
      <c r="F112" s="122"/>
      <c r="G112" s="122"/>
    </row>
    <row r="113">
      <c r="C113" s="122"/>
      <c r="D113" s="123"/>
      <c r="E113" s="123"/>
      <c r="F113" s="122"/>
      <c r="G113" s="122"/>
    </row>
    <row r="114">
      <c r="C114" s="122"/>
      <c r="D114" s="123"/>
      <c r="E114" s="123"/>
      <c r="F114" s="122"/>
      <c r="G114" s="122"/>
    </row>
    <row r="115">
      <c r="C115" s="122"/>
      <c r="D115" s="123"/>
      <c r="E115" s="123"/>
      <c r="F115" s="122"/>
      <c r="G115" s="122"/>
    </row>
    <row r="116">
      <c r="C116" s="122"/>
      <c r="D116" s="123"/>
      <c r="E116" s="123"/>
      <c r="F116" s="122"/>
      <c r="G116" s="122"/>
    </row>
    <row r="117">
      <c r="C117" s="122"/>
      <c r="D117" s="123"/>
      <c r="E117" s="123"/>
      <c r="F117" s="122"/>
      <c r="G117" s="122"/>
    </row>
    <row r="118">
      <c r="C118" s="122"/>
      <c r="D118" s="123"/>
      <c r="E118" s="123"/>
      <c r="F118" s="122"/>
      <c r="G118" s="122"/>
    </row>
    <row r="119">
      <c r="C119" s="122"/>
      <c r="D119" s="123"/>
      <c r="E119" s="123"/>
      <c r="F119" s="122"/>
      <c r="G119" s="122"/>
    </row>
    <row r="120">
      <c r="C120" s="122"/>
      <c r="D120" s="123"/>
      <c r="E120" s="123"/>
      <c r="F120" s="122"/>
      <c r="G120" s="122"/>
    </row>
    <row r="121">
      <c r="C121" s="122"/>
      <c r="D121" s="123"/>
      <c r="E121" s="123"/>
      <c r="F121" s="122"/>
      <c r="G121" s="122"/>
    </row>
    <row r="122">
      <c r="C122" s="122"/>
      <c r="D122" s="123"/>
      <c r="E122" s="123"/>
      <c r="F122" s="122"/>
      <c r="G122" s="122"/>
    </row>
    <row r="123">
      <c r="C123" s="122"/>
      <c r="D123" s="123"/>
      <c r="E123" s="123"/>
      <c r="F123" s="122"/>
      <c r="G123" s="122"/>
    </row>
    <row r="124">
      <c r="C124" s="122"/>
      <c r="D124" s="123"/>
      <c r="E124" s="123"/>
      <c r="F124" s="122"/>
      <c r="G124" s="122"/>
    </row>
    <row r="125">
      <c r="C125" s="122"/>
      <c r="D125" s="123"/>
      <c r="E125" s="123"/>
      <c r="F125" s="122"/>
      <c r="G125" s="122"/>
    </row>
    <row r="126">
      <c r="C126" s="122"/>
      <c r="D126" s="123"/>
      <c r="E126" s="123"/>
      <c r="F126" s="122"/>
      <c r="G126" s="122"/>
    </row>
    <row r="127">
      <c r="C127" s="122"/>
      <c r="D127" s="123"/>
      <c r="E127" s="123"/>
      <c r="F127" s="122"/>
      <c r="G127" s="122"/>
    </row>
    <row r="128">
      <c r="C128" s="122"/>
      <c r="D128" s="123"/>
      <c r="E128" s="123"/>
      <c r="F128" s="122"/>
      <c r="G128" s="122"/>
    </row>
    <row r="129">
      <c r="C129" s="122"/>
      <c r="D129" s="123"/>
      <c r="E129" s="123"/>
      <c r="F129" s="122"/>
      <c r="G129" s="122"/>
    </row>
    <row r="130">
      <c r="C130" s="122"/>
      <c r="D130" s="123"/>
      <c r="E130" s="123"/>
      <c r="F130" s="122"/>
      <c r="G130" s="122"/>
    </row>
    <row r="131">
      <c r="C131" s="122"/>
      <c r="D131" s="123"/>
      <c r="E131" s="123"/>
      <c r="F131" s="122"/>
      <c r="G131" s="122"/>
    </row>
    <row r="132">
      <c r="C132" s="122"/>
      <c r="D132" s="123"/>
      <c r="E132" s="123"/>
      <c r="F132" s="122"/>
      <c r="G132" s="122"/>
    </row>
    <row r="133">
      <c r="C133" s="122"/>
      <c r="D133" s="123"/>
      <c r="E133" s="123"/>
      <c r="F133" s="122"/>
      <c r="G133" s="122"/>
    </row>
    <row r="134">
      <c r="C134" s="122"/>
      <c r="D134" s="123"/>
      <c r="E134" s="123"/>
      <c r="F134" s="122"/>
      <c r="G134" s="122"/>
    </row>
    <row r="135">
      <c r="C135" s="122"/>
      <c r="D135" s="123"/>
      <c r="E135" s="123"/>
      <c r="F135" s="122"/>
      <c r="G135" s="122"/>
    </row>
    <row r="136">
      <c r="C136" s="122"/>
      <c r="D136" s="123"/>
      <c r="E136" s="123"/>
      <c r="F136" s="122"/>
      <c r="G136" s="122"/>
    </row>
    <row r="137">
      <c r="C137" s="122"/>
      <c r="D137" s="123"/>
      <c r="E137" s="123"/>
      <c r="F137" s="122"/>
      <c r="G137" s="122"/>
    </row>
    <row r="138">
      <c r="C138" s="122"/>
      <c r="D138" s="123"/>
      <c r="E138" s="123"/>
      <c r="F138" s="122"/>
      <c r="G138" s="122"/>
    </row>
    <row r="139">
      <c r="C139" s="122"/>
      <c r="D139" s="123"/>
      <c r="E139" s="123"/>
      <c r="F139" s="122"/>
      <c r="G139" s="122"/>
    </row>
    <row r="140">
      <c r="C140" s="122"/>
      <c r="D140" s="123"/>
      <c r="E140" s="123"/>
      <c r="F140" s="122"/>
      <c r="G140" s="122"/>
    </row>
    <row r="141">
      <c r="C141" s="122"/>
      <c r="D141" s="123"/>
      <c r="E141" s="123"/>
      <c r="F141" s="122"/>
      <c r="G141" s="122"/>
    </row>
    <row r="142">
      <c r="C142" s="122"/>
      <c r="D142" s="123"/>
      <c r="E142" s="123"/>
      <c r="F142" s="122"/>
      <c r="G142" s="122"/>
    </row>
    <row r="143">
      <c r="C143" s="122"/>
      <c r="D143" s="123"/>
      <c r="E143" s="123"/>
      <c r="F143" s="122"/>
      <c r="G143" s="122"/>
    </row>
    <row r="144">
      <c r="C144" s="122"/>
      <c r="D144" s="123"/>
      <c r="E144" s="123"/>
      <c r="F144" s="122"/>
      <c r="G144" s="122"/>
    </row>
    <row r="145">
      <c r="C145" s="122"/>
      <c r="D145" s="123"/>
      <c r="E145" s="123"/>
      <c r="F145" s="122"/>
      <c r="G145" s="122"/>
    </row>
    <row r="146">
      <c r="C146" s="122"/>
      <c r="D146" s="123"/>
      <c r="E146" s="123"/>
      <c r="F146" s="122"/>
      <c r="G146" s="122"/>
    </row>
    <row r="147">
      <c r="C147" s="122"/>
      <c r="D147" s="123"/>
      <c r="E147" s="123"/>
      <c r="F147" s="122"/>
      <c r="G147" s="122"/>
    </row>
    <row r="148">
      <c r="C148" s="122"/>
      <c r="D148" s="123"/>
      <c r="E148" s="123"/>
      <c r="F148" s="122"/>
      <c r="G148" s="122"/>
    </row>
    <row r="149">
      <c r="C149" s="122"/>
      <c r="D149" s="123"/>
      <c r="E149" s="123"/>
      <c r="F149" s="122"/>
      <c r="G149" s="122"/>
    </row>
    <row r="150">
      <c r="C150" s="122"/>
      <c r="D150" s="123"/>
      <c r="E150" s="123"/>
      <c r="F150" s="122"/>
      <c r="G150" s="122"/>
    </row>
    <row r="151">
      <c r="C151" s="122"/>
      <c r="D151" s="123"/>
      <c r="E151" s="123"/>
      <c r="F151" s="122"/>
      <c r="G151" s="122"/>
    </row>
    <row r="152">
      <c r="C152" s="122"/>
      <c r="D152" s="123"/>
      <c r="E152" s="123"/>
      <c r="F152" s="122"/>
      <c r="G152" s="122"/>
    </row>
    <row r="153">
      <c r="C153" s="122"/>
      <c r="D153" s="123"/>
      <c r="E153" s="123"/>
      <c r="F153" s="122"/>
      <c r="G153" s="122"/>
    </row>
    <row r="154">
      <c r="C154" s="122"/>
      <c r="D154" s="123"/>
      <c r="E154" s="123"/>
      <c r="F154" s="122"/>
      <c r="G154" s="122"/>
    </row>
    <row r="155">
      <c r="C155" s="122"/>
      <c r="D155" s="123"/>
      <c r="E155" s="123"/>
      <c r="F155" s="122"/>
      <c r="G155" s="122"/>
    </row>
    <row r="156">
      <c r="C156" s="122"/>
      <c r="D156" s="123"/>
      <c r="E156" s="123"/>
      <c r="F156" s="122"/>
      <c r="G156" s="122"/>
    </row>
    <row r="157">
      <c r="C157" s="122"/>
      <c r="D157" s="123"/>
      <c r="E157" s="123"/>
      <c r="F157" s="122"/>
      <c r="G157" s="122"/>
    </row>
    <row r="158">
      <c r="C158" s="122"/>
      <c r="D158" s="123"/>
      <c r="E158" s="123"/>
      <c r="F158" s="122"/>
      <c r="G158" s="122"/>
    </row>
    <row r="159">
      <c r="C159" s="122"/>
      <c r="D159" s="123"/>
      <c r="E159" s="123"/>
      <c r="F159" s="122"/>
      <c r="G159" s="122"/>
    </row>
    <row r="160">
      <c r="C160" s="122"/>
      <c r="D160" s="123"/>
      <c r="E160" s="123"/>
      <c r="F160" s="122"/>
      <c r="G160" s="122"/>
    </row>
    <row r="161">
      <c r="C161" s="122"/>
      <c r="D161" s="123"/>
      <c r="E161" s="123"/>
      <c r="F161" s="122"/>
      <c r="G161" s="122"/>
    </row>
    <row r="162">
      <c r="C162" s="122"/>
      <c r="D162" s="123"/>
      <c r="E162" s="123"/>
      <c r="F162" s="122"/>
      <c r="G162" s="122"/>
    </row>
    <row r="163">
      <c r="C163" s="122"/>
      <c r="D163" s="123"/>
      <c r="E163" s="123"/>
      <c r="F163" s="122"/>
      <c r="G163" s="122"/>
    </row>
    <row r="164">
      <c r="C164" s="122"/>
      <c r="D164" s="123"/>
      <c r="E164" s="123"/>
      <c r="F164" s="122"/>
      <c r="G164" s="122"/>
    </row>
    <row r="165">
      <c r="C165" s="122"/>
      <c r="D165" s="123"/>
      <c r="E165" s="123"/>
      <c r="F165" s="122"/>
      <c r="G165" s="122"/>
    </row>
    <row r="166">
      <c r="C166" s="122"/>
      <c r="D166" s="123"/>
      <c r="E166" s="123"/>
      <c r="F166" s="122"/>
      <c r="G166" s="122"/>
    </row>
    <row r="167">
      <c r="C167" s="122"/>
      <c r="D167" s="123"/>
      <c r="E167" s="123"/>
      <c r="F167" s="122"/>
      <c r="G167" s="122"/>
    </row>
    <row r="168">
      <c r="C168" s="122"/>
      <c r="D168" s="123"/>
      <c r="E168" s="123"/>
      <c r="F168" s="122"/>
      <c r="G168" s="122"/>
    </row>
    <row r="169">
      <c r="C169" s="122"/>
      <c r="D169" s="123"/>
      <c r="E169" s="123"/>
      <c r="F169" s="122"/>
      <c r="G169" s="122"/>
    </row>
    <row r="170">
      <c r="C170" s="122"/>
      <c r="D170" s="123"/>
      <c r="E170" s="123"/>
      <c r="F170" s="122"/>
      <c r="G170" s="122"/>
    </row>
    <row r="171">
      <c r="C171" s="122"/>
      <c r="D171" s="123"/>
      <c r="E171" s="123"/>
      <c r="F171" s="122"/>
      <c r="G171" s="122"/>
    </row>
    <row r="172">
      <c r="C172" s="122"/>
      <c r="D172" s="123"/>
      <c r="E172" s="123"/>
      <c r="F172" s="122"/>
      <c r="G172" s="122"/>
    </row>
    <row r="173">
      <c r="C173" s="122"/>
      <c r="D173" s="123"/>
      <c r="E173" s="123"/>
      <c r="F173" s="122"/>
      <c r="G173" s="122"/>
    </row>
    <row r="174">
      <c r="C174" s="122"/>
      <c r="D174" s="123"/>
      <c r="E174" s="123"/>
      <c r="F174" s="122"/>
      <c r="G174" s="122"/>
    </row>
    <row r="175">
      <c r="C175" s="122"/>
      <c r="D175" s="123"/>
      <c r="E175" s="123"/>
      <c r="F175" s="122"/>
      <c r="G175" s="122"/>
    </row>
    <row r="176">
      <c r="C176" s="122"/>
      <c r="D176" s="123"/>
      <c r="E176" s="123"/>
      <c r="F176" s="122"/>
      <c r="G176" s="122"/>
    </row>
    <row r="177">
      <c r="C177" s="122"/>
      <c r="D177" s="123"/>
      <c r="E177" s="123"/>
      <c r="F177" s="122"/>
      <c r="G177" s="122"/>
    </row>
    <row r="178">
      <c r="C178" s="122"/>
      <c r="D178" s="123"/>
      <c r="E178" s="123"/>
      <c r="F178" s="122"/>
      <c r="G178" s="122"/>
    </row>
    <row r="179">
      <c r="C179" s="122"/>
      <c r="D179" s="123"/>
      <c r="E179" s="123"/>
      <c r="F179" s="122"/>
      <c r="G179" s="122"/>
    </row>
    <row r="180">
      <c r="C180" s="122"/>
      <c r="D180" s="123"/>
      <c r="E180" s="123"/>
      <c r="F180" s="122"/>
      <c r="G180" s="122"/>
    </row>
    <row r="181">
      <c r="C181" s="122"/>
      <c r="D181" s="123"/>
      <c r="E181" s="123"/>
      <c r="F181" s="122"/>
      <c r="G181" s="122"/>
    </row>
    <row r="182">
      <c r="C182" s="122"/>
      <c r="D182" s="123"/>
      <c r="E182" s="123"/>
      <c r="F182" s="122"/>
      <c r="G182" s="122"/>
    </row>
    <row r="183">
      <c r="C183" s="122"/>
      <c r="D183" s="123"/>
      <c r="E183" s="123"/>
      <c r="F183" s="122"/>
      <c r="G183" s="122"/>
    </row>
    <row r="184">
      <c r="C184" s="122"/>
      <c r="D184" s="123"/>
      <c r="E184" s="123"/>
      <c r="F184" s="122"/>
      <c r="G184" s="122"/>
    </row>
    <row r="185">
      <c r="C185" s="122"/>
      <c r="D185" s="123"/>
      <c r="E185" s="123"/>
      <c r="F185" s="122"/>
      <c r="G185" s="122"/>
    </row>
    <row r="186">
      <c r="C186" s="122"/>
      <c r="D186" s="123"/>
      <c r="E186" s="123"/>
      <c r="F186" s="122"/>
      <c r="G186" s="122"/>
    </row>
    <row r="187">
      <c r="C187" s="122"/>
      <c r="D187" s="123"/>
      <c r="E187" s="123"/>
      <c r="F187" s="122"/>
      <c r="G187" s="122"/>
    </row>
    <row r="188">
      <c r="C188" s="122"/>
      <c r="D188" s="123"/>
      <c r="E188" s="123"/>
      <c r="F188" s="122"/>
      <c r="G188" s="122"/>
    </row>
    <row r="189">
      <c r="C189" s="122"/>
      <c r="D189" s="123"/>
      <c r="E189" s="123"/>
      <c r="F189" s="122"/>
      <c r="G189" s="122"/>
    </row>
    <row r="190">
      <c r="C190" s="122"/>
      <c r="D190" s="123"/>
      <c r="E190" s="123"/>
      <c r="F190" s="122"/>
      <c r="G190" s="122"/>
    </row>
    <row r="191">
      <c r="C191" s="122"/>
      <c r="D191" s="123"/>
      <c r="E191" s="123"/>
      <c r="F191" s="122"/>
      <c r="G191" s="122"/>
    </row>
    <row r="192">
      <c r="C192" s="122"/>
      <c r="D192" s="123"/>
      <c r="E192" s="123"/>
      <c r="F192" s="122"/>
      <c r="G192" s="122"/>
    </row>
    <row r="193">
      <c r="C193" s="122"/>
      <c r="D193" s="123"/>
      <c r="E193" s="123"/>
      <c r="F193" s="122"/>
      <c r="G193" s="122"/>
    </row>
    <row r="194">
      <c r="C194" s="122"/>
      <c r="D194" s="123"/>
      <c r="E194" s="123"/>
      <c r="F194" s="122"/>
      <c r="G194" s="122"/>
    </row>
    <row r="195">
      <c r="C195" s="122"/>
      <c r="D195" s="123"/>
      <c r="E195" s="123"/>
      <c r="F195" s="122"/>
      <c r="G195" s="122"/>
    </row>
    <row r="196">
      <c r="C196" s="122"/>
      <c r="D196" s="123"/>
      <c r="E196" s="123"/>
      <c r="F196" s="122"/>
      <c r="G196" s="122"/>
    </row>
    <row r="197">
      <c r="C197" s="122"/>
      <c r="D197" s="123"/>
      <c r="E197" s="123"/>
      <c r="F197" s="122"/>
      <c r="G197" s="122"/>
    </row>
    <row r="198">
      <c r="C198" s="122"/>
      <c r="D198" s="123"/>
      <c r="E198" s="123"/>
      <c r="F198" s="122"/>
      <c r="G198" s="122"/>
    </row>
    <row r="199">
      <c r="C199" s="122"/>
      <c r="D199" s="123"/>
      <c r="E199" s="123"/>
      <c r="F199" s="122"/>
      <c r="G199" s="122"/>
    </row>
    <row r="200">
      <c r="C200" s="122"/>
      <c r="D200" s="123"/>
      <c r="E200" s="123"/>
      <c r="F200" s="122"/>
      <c r="G200" s="122"/>
    </row>
    <row r="201">
      <c r="C201" s="122"/>
      <c r="D201" s="123"/>
      <c r="E201" s="123"/>
      <c r="F201" s="122"/>
      <c r="G201" s="122"/>
    </row>
    <row r="202">
      <c r="C202" s="122"/>
      <c r="D202" s="123"/>
      <c r="E202" s="123"/>
      <c r="F202" s="122"/>
      <c r="G202" s="122"/>
    </row>
    <row r="203">
      <c r="C203" s="122"/>
      <c r="D203" s="123"/>
      <c r="E203" s="123"/>
      <c r="F203" s="122"/>
      <c r="G203" s="122"/>
    </row>
    <row r="204">
      <c r="C204" s="122"/>
      <c r="D204" s="123"/>
      <c r="E204" s="123"/>
      <c r="F204" s="122"/>
      <c r="G204" s="122"/>
    </row>
    <row r="205">
      <c r="C205" s="122"/>
      <c r="D205" s="123"/>
      <c r="E205" s="123"/>
      <c r="F205" s="122"/>
      <c r="G205" s="122"/>
    </row>
    <row r="206">
      <c r="C206" s="122"/>
      <c r="D206" s="123"/>
      <c r="E206" s="123"/>
      <c r="F206" s="122"/>
      <c r="G206" s="122"/>
    </row>
    <row r="207">
      <c r="C207" s="122"/>
      <c r="D207" s="123"/>
      <c r="E207" s="123"/>
      <c r="F207" s="122"/>
      <c r="G207" s="122"/>
    </row>
    <row r="208">
      <c r="C208" s="122"/>
      <c r="D208" s="123"/>
      <c r="E208" s="123"/>
      <c r="F208" s="122"/>
      <c r="G208" s="122"/>
    </row>
    <row r="209">
      <c r="C209" s="122"/>
      <c r="D209" s="123"/>
      <c r="E209" s="123"/>
      <c r="F209" s="122"/>
      <c r="G209" s="122"/>
    </row>
    <row r="210">
      <c r="C210" s="122"/>
      <c r="D210" s="123"/>
      <c r="E210" s="123"/>
      <c r="F210" s="122"/>
      <c r="G210" s="122"/>
    </row>
    <row r="211">
      <c r="C211" s="122"/>
      <c r="D211" s="123"/>
      <c r="E211" s="123"/>
      <c r="F211" s="122"/>
      <c r="G211" s="122"/>
    </row>
    <row r="212">
      <c r="C212" s="122"/>
      <c r="D212" s="123"/>
      <c r="E212" s="123"/>
      <c r="F212" s="122"/>
      <c r="G212" s="122"/>
    </row>
    <row r="213">
      <c r="C213" s="122"/>
      <c r="D213" s="123"/>
      <c r="E213" s="123"/>
      <c r="F213" s="122"/>
      <c r="G213" s="122"/>
    </row>
    <row r="214">
      <c r="C214" s="122"/>
      <c r="D214" s="123"/>
      <c r="E214" s="123"/>
      <c r="F214" s="122"/>
      <c r="G214" s="122"/>
    </row>
    <row r="215">
      <c r="C215" s="122"/>
      <c r="D215" s="123"/>
      <c r="E215" s="123"/>
      <c r="F215" s="122"/>
      <c r="G215" s="122"/>
    </row>
    <row r="216">
      <c r="C216" s="122"/>
      <c r="D216" s="123"/>
      <c r="E216" s="123"/>
      <c r="F216" s="122"/>
      <c r="G216" s="122"/>
    </row>
    <row r="217">
      <c r="C217" s="122"/>
      <c r="D217" s="123"/>
      <c r="E217" s="123"/>
      <c r="F217" s="122"/>
      <c r="G217" s="122"/>
    </row>
    <row r="218">
      <c r="C218" s="122"/>
      <c r="D218" s="123"/>
      <c r="E218" s="123"/>
      <c r="F218" s="122"/>
      <c r="G218" s="122"/>
    </row>
    <row r="219">
      <c r="C219" s="122"/>
      <c r="D219" s="123"/>
      <c r="E219" s="123"/>
      <c r="F219" s="122"/>
      <c r="G219" s="122"/>
    </row>
    <row r="220">
      <c r="C220" s="122"/>
      <c r="D220" s="123"/>
      <c r="E220" s="123"/>
      <c r="F220" s="122"/>
      <c r="G220" s="122"/>
    </row>
    <row r="221">
      <c r="C221" s="122"/>
      <c r="D221" s="123"/>
      <c r="E221" s="123"/>
      <c r="F221" s="122"/>
      <c r="G221" s="122"/>
    </row>
    <row r="222">
      <c r="C222" s="122"/>
      <c r="D222" s="123"/>
      <c r="E222" s="123"/>
      <c r="F222" s="122"/>
      <c r="G222" s="122"/>
    </row>
    <row r="223">
      <c r="C223" s="122"/>
      <c r="D223" s="123"/>
      <c r="E223" s="123"/>
      <c r="F223" s="122"/>
      <c r="G223" s="122"/>
    </row>
    <row r="224">
      <c r="C224" s="122"/>
      <c r="D224" s="123"/>
      <c r="E224" s="123"/>
      <c r="F224" s="122"/>
      <c r="G224" s="122"/>
    </row>
    <row r="225">
      <c r="C225" s="122"/>
      <c r="D225" s="123"/>
      <c r="E225" s="123"/>
      <c r="F225" s="122"/>
      <c r="G225" s="122"/>
    </row>
    <row r="226">
      <c r="C226" s="122"/>
      <c r="D226" s="123"/>
      <c r="E226" s="123"/>
      <c r="F226" s="122"/>
      <c r="G226" s="122"/>
    </row>
    <row r="227">
      <c r="C227" s="122"/>
      <c r="D227" s="123"/>
      <c r="E227" s="123"/>
      <c r="F227" s="122"/>
      <c r="G227" s="122"/>
    </row>
    <row r="228">
      <c r="C228" s="122"/>
      <c r="D228" s="123"/>
      <c r="E228" s="123"/>
      <c r="F228" s="122"/>
      <c r="G228" s="122"/>
    </row>
    <row r="229">
      <c r="C229" s="122"/>
      <c r="D229" s="123"/>
      <c r="E229" s="123"/>
      <c r="F229" s="122"/>
      <c r="G229" s="122"/>
    </row>
    <row r="230">
      <c r="C230" s="122"/>
      <c r="D230" s="123"/>
      <c r="E230" s="123"/>
      <c r="F230" s="122"/>
      <c r="G230" s="122"/>
    </row>
    <row r="231">
      <c r="C231" s="122"/>
      <c r="D231" s="123"/>
      <c r="E231" s="123"/>
      <c r="F231" s="122"/>
      <c r="G231" s="122"/>
    </row>
    <row r="232">
      <c r="C232" s="122"/>
      <c r="D232" s="123"/>
      <c r="E232" s="123"/>
      <c r="F232" s="122"/>
      <c r="G232" s="122"/>
    </row>
    <row r="233">
      <c r="C233" s="122"/>
      <c r="D233" s="123"/>
      <c r="E233" s="123"/>
      <c r="F233" s="122"/>
      <c r="G233" s="122"/>
    </row>
    <row r="234">
      <c r="C234" s="122"/>
      <c r="D234" s="123"/>
      <c r="E234" s="123"/>
      <c r="F234" s="122"/>
      <c r="G234" s="122"/>
    </row>
    <row r="235">
      <c r="C235" s="122"/>
      <c r="D235" s="123"/>
      <c r="E235" s="123"/>
      <c r="F235" s="122"/>
      <c r="G235" s="122"/>
    </row>
    <row r="236">
      <c r="C236" s="122"/>
      <c r="D236" s="123"/>
      <c r="E236" s="123"/>
      <c r="F236" s="122"/>
      <c r="G236" s="122"/>
    </row>
    <row r="237">
      <c r="C237" s="122"/>
      <c r="D237" s="123"/>
      <c r="E237" s="123"/>
      <c r="F237" s="122"/>
      <c r="G237" s="122"/>
    </row>
    <row r="238">
      <c r="C238" s="122"/>
      <c r="D238" s="123"/>
      <c r="E238" s="123"/>
      <c r="F238" s="122"/>
      <c r="G238" s="122"/>
    </row>
    <row r="239">
      <c r="C239" s="122"/>
      <c r="D239" s="123"/>
      <c r="E239" s="123"/>
      <c r="F239" s="122"/>
      <c r="G239" s="122"/>
    </row>
    <row r="240">
      <c r="C240" s="122"/>
      <c r="D240" s="123"/>
      <c r="E240" s="123"/>
      <c r="F240" s="122"/>
      <c r="G240" s="122"/>
    </row>
    <row r="241">
      <c r="C241" s="122"/>
      <c r="D241" s="123"/>
      <c r="E241" s="123"/>
      <c r="F241" s="122"/>
      <c r="G241" s="122"/>
    </row>
    <row r="242">
      <c r="C242" s="122"/>
      <c r="D242" s="123"/>
      <c r="E242" s="123"/>
      <c r="F242" s="122"/>
      <c r="G242" s="122"/>
    </row>
    <row r="243">
      <c r="C243" s="122"/>
      <c r="D243" s="123"/>
      <c r="E243" s="123"/>
      <c r="F243" s="122"/>
      <c r="G243" s="122"/>
    </row>
    <row r="244">
      <c r="C244" s="122"/>
      <c r="D244" s="123"/>
      <c r="E244" s="123"/>
      <c r="F244" s="122"/>
      <c r="G244" s="122"/>
    </row>
    <row r="245">
      <c r="C245" s="122"/>
      <c r="D245" s="123"/>
      <c r="E245" s="123"/>
      <c r="F245" s="122"/>
      <c r="G245" s="122"/>
    </row>
    <row r="246">
      <c r="C246" s="122"/>
      <c r="D246" s="123"/>
      <c r="E246" s="123"/>
      <c r="F246" s="122"/>
      <c r="G246" s="122"/>
    </row>
    <row r="247">
      <c r="C247" s="122"/>
      <c r="D247" s="123"/>
      <c r="E247" s="123"/>
      <c r="F247" s="122"/>
      <c r="G247" s="122"/>
    </row>
    <row r="248">
      <c r="C248" s="122"/>
      <c r="D248" s="123"/>
      <c r="E248" s="123"/>
      <c r="F248" s="122"/>
      <c r="G248" s="122"/>
    </row>
    <row r="249">
      <c r="C249" s="122"/>
      <c r="D249" s="123"/>
      <c r="E249" s="123"/>
      <c r="F249" s="122"/>
      <c r="G249" s="122"/>
    </row>
    <row r="250">
      <c r="C250" s="122"/>
      <c r="D250" s="123"/>
      <c r="E250" s="123"/>
      <c r="F250" s="122"/>
      <c r="G250" s="122"/>
    </row>
    <row r="251">
      <c r="C251" s="122"/>
      <c r="D251" s="123"/>
      <c r="E251" s="123"/>
      <c r="F251" s="122"/>
      <c r="G251" s="122"/>
    </row>
    <row r="252">
      <c r="C252" s="122"/>
      <c r="D252" s="123"/>
      <c r="E252" s="123"/>
      <c r="F252" s="122"/>
      <c r="G252" s="122"/>
    </row>
    <row r="253">
      <c r="C253" s="122"/>
      <c r="D253" s="123"/>
      <c r="E253" s="123"/>
      <c r="F253" s="122"/>
      <c r="G253" s="122"/>
    </row>
    <row r="254">
      <c r="C254" s="122"/>
      <c r="D254" s="123"/>
      <c r="E254" s="123"/>
      <c r="F254" s="122"/>
      <c r="G254" s="122"/>
    </row>
    <row r="255">
      <c r="C255" s="122"/>
      <c r="D255" s="123"/>
      <c r="E255" s="123"/>
      <c r="F255" s="122"/>
      <c r="G255" s="122"/>
    </row>
    <row r="256">
      <c r="C256" s="122"/>
      <c r="D256" s="123"/>
      <c r="E256" s="123"/>
      <c r="F256" s="122"/>
      <c r="G256" s="122"/>
    </row>
    <row r="257">
      <c r="C257" s="122"/>
      <c r="D257" s="123"/>
      <c r="E257" s="123"/>
      <c r="F257" s="122"/>
      <c r="G257" s="122"/>
    </row>
    <row r="258">
      <c r="C258" s="122"/>
      <c r="D258" s="123"/>
      <c r="E258" s="123"/>
      <c r="F258" s="122"/>
      <c r="G258" s="122"/>
    </row>
    <row r="259">
      <c r="C259" s="122"/>
      <c r="D259" s="123"/>
      <c r="E259" s="123"/>
      <c r="F259" s="122"/>
      <c r="G259" s="122"/>
    </row>
    <row r="260">
      <c r="C260" s="122"/>
      <c r="D260" s="123"/>
      <c r="E260" s="123"/>
      <c r="F260" s="122"/>
      <c r="G260" s="122"/>
    </row>
    <row r="261">
      <c r="C261" s="122"/>
      <c r="D261" s="123"/>
      <c r="E261" s="123"/>
      <c r="F261" s="122"/>
      <c r="G261" s="122"/>
    </row>
    <row r="262">
      <c r="C262" s="122"/>
      <c r="D262" s="123"/>
      <c r="E262" s="123"/>
      <c r="F262" s="122"/>
      <c r="G262" s="122"/>
    </row>
    <row r="263">
      <c r="C263" s="122"/>
      <c r="D263" s="123"/>
      <c r="E263" s="123"/>
      <c r="F263" s="122"/>
      <c r="G263" s="122"/>
    </row>
    <row r="264">
      <c r="C264" s="122"/>
      <c r="D264" s="123"/>
      <c r="E264" s="123"/>
      <c r="F264" s="122"/>
      <c r="G264" s="122"/>
    </row>
    <row r="265">
      <c r="C265" s="122"/>
      <c r="D265" s="123"/>
      <c r="E265" s="123"/>
      <c r="F265" s="122"/>
      <c r="G265" s="122"/>
    </row>
    <row r="266">
      <c r="C266" s="122"/>
      <c r="D266" s="123"/>
      <c r="E266" s="123"/>
      <c r="F266" s="122"/>
      <c r="G266" s="122"/>
    </row>
    <row r="267">
      <c r="C267" s="122"/>
      <c r="D267" s="123"/>
      <c r="E267" s="123"/>
      <c r="F267" s="122"/>
      <c r="G267" s="122"/>
    </row>
    <row r="268">
      <c r="C268" s="122"/>
      <c r="D268" s="123"/>
      <c r="E268" s="123"/>
      <c r="F268" s="122"/>
      <c r="G268" s="122"/>
    </row>
    <row r="269">
      <c r="C269" s="122"/>
      <c r="D269" s="123"/>
      <c r="E269" s="123"/>
      <c r="F269" s="122"/>
      <c r="G269" s="122"/>
    </row>
    <row r="270">
      <c r="C270" s="122"/>
      <c r="D270" s="123"/>
      <c r="E270" s="123"/>
      <c r="F270" s="122"/>
      <c r="G270" s="122"/>
    </row>
    <row r="271">
      <c r="C271" s="122"/>
      <c r="D271" s="123"/>
      <c r="E271" s="123"/>
      <c r="F271" s="122"/>
      <c r="G271" s="122"/>
    </row>
    <row r="272">
      <c r="C272" s="122"/>
      <c r="D272" s="123"/>
      <c r="E272" s="123"/>
      <c r="F272" s="122"/>
      <c r="G272" s="122"/>
    </row>
    <row r="273">
      <c r="C273" s="122"/>
      <c r="D273" s="123"/>
      <c r="E273" s="123"/>
      <c r="F273" s="122"/>
      <c r="G273" s="122"/>
    </row>
    <row r="274">
      <c r="C274" s="122"/>
      <c r="D274" s="123"/>
      <c r="E274" s="123"/>
      <c r="F274" s="122"/>
      <c r="G274" s="122"/>
    </row>
    <row r="275">
      <c r="C275" s="122"/>
      <c r="D275" s="123"/>
      <c r="E275" s="123"/>
      <c r="F275" s="122"/>
      <c r="G275" s="122"/>
    </row>
    <row r="276">
      <c r="C276" s="122"/>
      <c r="D276" s="123"/>
      <c r="E276" s="123"/>
      <c r="F276" s="122"/>
      <c r="G276" s="122"/>
    </row>
    <row r="277">
      <c r="C277" s="122"/>
      <c r="D277" s="123"/>
      <c r="E277" s="123"/>
      <c r="F277" s="122"/>
      <c r="G277" s="122"/>
    </row>
    <row r="278">
      <c r="C278" s="122"/>
      <c r="D278" s="123"/>
      <c r="E278" s="123"/>
      <c r="F278" s="122"/>
      <c r="G278" s="122"/>
    </row>
    <row r="279">
      <c r="C279" s="122"/>
      <c r="D279" s="123"/>
      <c r="E279" s="123"/>
      <c r="F279" s="122"/>
      <c r="G279" s="122"/>
    </row>
    <row r="280">
      <c r="C280" s="122"/>
      <c r="D280" s="123"/>
      <c r="E280" s="123"/>
      <c r="F280" s="122"/>
      <c r="G280" s="122"/>
    </row>
    <row r="281">
      <c r="C281" s="122"/>
      <c r="D281" s="123"/>
      <c r="E281" s="123"/>
      <c r="F281" s="122"/>
      <c r="G281" s="122"/>
    </row>
    <row r="282">
      <c r="C282" s="122"/>
      <c r="D282" s="123"/>
      <c r="E282" s="123"/>
      <c r="F282" s="122"/>
      <c r="G282" s="122"/>
    </row>
    <row r="283">
      <c r="C283" s="122"/>
      <c r="D283" s="123"/>
      <c r="E283" s="123"/>
      <c r="F283" s="122"/>
      <c r="G283" s="122"/>
    </row>
    <row r="284">
      <c r="C284" s="122"/>
      <c r="D284" s="123"/>
      <c r="E284" s="123"/>
      <c r="F284" s="122"/>
      <c r="G284" s="122"/>
    </row>
    <row r="285">
      <c r="C285" s="122"/>
      <c r="D285" s="123"/>
      <c r="E285" s="123"/>
      <c r="F285" s="122"/>
      <c r="G285" s="122"/>
    </row>
    <row r="286">
      <c r="C286" s="122"/>
      <c r="D286" s="123"/>
      <c r="E286" s="123"/>
      <c r="F286" s="122"/>
      <c r="G286" s="122"/>
    </row>
    <row r="287">
      <c r="C287" s="122"/>
      <c r="D287" s="123"/>
      <c r="E287" s="123"/>
      <c r="F287" s="122"/>
      <c r="G287" s="122"/>
    </row>
    <row r="288">
      <c r="C288" s="122"/>
      <c r="D288" s="123"/>
      <c r="E288" s="123"/>
      <c r="F288" s="122"/>
      <c r="G288" s="122"/>
    </row>
    <row r="289">
      <c r="C289" s="122"/>
      <c r="D289" s="123"/>
      <c r="E289" s="123"/>
      <c r="F289" s="122"/>
      <c r="G289" s="122"/>
    </row>
    <row r="290">
      <c r="C290" s="122"/>
      <c r="D290" s="123"/>
      <c r="E290" s="123"/>
      <c r="F290" s="122"/>
      <c r="G290" s="122"/>
    </row>
    <row r="291">
      <c r="C291" s="122"/>
      <c r="D291" s="123"/>
      <c r="E291" s="123"/>
      <c r="F291" s="122"/>
      <c r="G291" s="122"/>
    </row>
    <row r="292">
      <c r="C292" s="122"/>
      <c r="D292" s="123"/>
      <c r="E292" s="123"/>
      <c r="F292" s="122"/>
      <c r="G292" s="122"/>
    </row>
    <row r="293">
      <c r="C293" s="122"/>
      <c r="D293" s="123"/>
      <c r="E293" s="123"/>
      <c r="F293" s="122"/>
      <c r="G293" s="122"/>
    </row>
    <row r="294">
      <c r="C294" s="122"/>
      <c r="D294" s="123"/>
      <c r="E294" s="123"/>
      <c r="F294" s="122"/>
      <c r="G294" s="122"/>
    </row>
    <row r="295">
      <c r="C295" s="122"/>
      <c r="D295" s="123"/>
      <c r="E295" s="123"/>
      <c r="F295" s="122"/>
      <c r="G295" s="122"/>
    </row>
    <row r="296">
      <c r="C296" s="122"/>
      <c r="D296" s="123"/>
      <c r="E296" s="123"/>
      <c r="F296" s="122"/>
      <c r="G296" s="122"/>
    </row>
    <row r="297">
      <c r="C297" s="122"/>
      <c r="D297" s="123"/>
      <c r="E297" s="123"/>
      <c r="F297" s="122"/>
      <c r="G297" s="122"/>
    </row>
    <row r="298">
      <c r="C298" s="122"/>
      <c r="D298" s="123"/>
      <c r="E298" s="123"/>
      <c r="F298" s="122"/>
      <c r="G298" s="122"/>
    </row>
    <row r="299">
      <c r="C299" s="122"/>
      <c r="D299" s="123"/>
      <c r="E299" s="123"/>
      <c r="F299" s="122"/>
      <c r="G299" s="122"/>
    </row>
    <row r="300">
      <c r="C300" s="122"/>
      <c r="D300" s="123"/>
      <c r="E300" s="123"/>
      <c r="F300" s="122"/>
      <c r="G300" s="122"/>
    </row>
    <row r="301">
      <c r="C301" s="122"/>
      <c r="D301" s="123"/>
      <c r="E301" s="123"/>
      <c r="F301" s="122"/>
      <c r="G301" s="122"/>
    </row>
    <row r="302">
      <c r="C302" s="122"/>
      <c r="D302" s="123"/>
      <c r="E302" s="123"/>
      <c r="F302" s="122"/>
      <c r="G302" s="122"/>
    </row>
    <row r="303">
      <c r="C303" s="122"/>
      <c r="D303" s="123"/>
      <c r="E303" s="123"/>
      <c r="F303" s="122"/>
      <c r="G303" s="122"/>
    </row>
    <row r="304">
      <c r="C304" s="122"/>
      <c r="D304" s="123"/>
      <c r="E304" s="123"/>
      <c r="F304" s="122"/>
      <c r="G304" s="122"/>
    </row>
    <row r="305">
      <c r="C305" s="122"/>
      <c r="D305" s="123"/>
      <c r="E305" s="123"/>
      <c r="F305" s="122"/>
      <c r="G305" s="122"/>
    </row>
    <row r="306">
      <c r="C306" s="122"/>
      <c r="D306" s="123"/>
      <c r="E306" s="123"/>
      <c r="F306" s="122"/>
      <c r="G306" s="122"/>
    </row>
    <row r="307">
      <c r="C307" s="122"/>
      <c r="D307" s="123"/>
      <c r="E307" s="123"/>
      <c r="F307" s="122"/>
      <c r="G307" s="122"/>
    </row>
    <row r="308">
      <c r="C308" s="122"/>
      <c r="D308" s="123"/>
      <c r="E308" s="123"/>
      <c r="F308" s="122"/>
      <c r="G308" s="122"/>
    </row>
    <row r="309">
      <c r="C309" s="122"/>
      <c r="D309" s="123"/>
      <c r="E309" s="123"/>
      <c r="F309" s="122"/>
      <c r="G309" s="122"/>
    </row>
    <row r="310">
      <c r="C310" s="122"/>
      <c r="D310" s="123"/>
      <c r="E310" s="123"/>
      <c r="F310" s="122"/>
      <c r="G310" s="122"/>
    </row>
    <row r="311">
      <c r="C311" s="122"/>
      <c r="D311" s="123"/>
      <c r="E311" s="123"/>
      <c r="F311" s="122"/>
      <c r="G311" s="122"/>
    </row>
    <row r="312">
      <c r="C312" s="122"/>
      <c r="D312" s="123"/>
      <c r="E312" s="123"/>
      <c r="F312" s="122"/>
      <c r="G312" s="122"/>
    </row>
    <row r="313">
      <c r="C313" s="122"/>
      <c r="D313" s="123"/>
      <c r="E313" s="123"/>
      <c r="F313" s="122"/>
      <c r="G313" s="122"/>
    </row>
    <row r="314">
      <c r="C314" s="122"/>
      <c r="D314" s="123"/>
      <c r="E314" s="123"/>
      <c r="F314" s="122"/>
      <c r="G314" s="122"/>
    </row>
    <row r="315">
      <c r="C315" s="122"/>
      <c r="D315" s="123"/>
      <c r="E315" s="123"/>
      <c r="F315" s="122"/>
      <c r="G315" s="122"/>
    </row>
    <row r="316">
      <c r="C316" s="122"/>
      <c r="D316" s="123"/>
      <c r="E316" s="123"/>
      <c r="F316" s="122"/>
      <c r="G316" s="122"/>
    </row>
    <row r="317">
      <c r="C317" s="122"/>
      <c r="D317" s="123"/>
      <c r="E317" s="123"/>
      <c r="F317" s="122"/>
      <c r="G317" s="122"/>
    </row>
    <row r="318">
      <c r="C318" s="122"/>
      <c r="D318" s="123"/>
      <c r="E318" s="123"/>
      <c r="F318" s="122"/>
      <c r="G318" s="122"/>
    </row>
    <row r="319">
      <c r="C319" s="122"/>
      <c r="D319" s="123"/>
      <c r="E319" s="123"/>
      <c r="F319" s="122"/>
      <c r="G319" s="122"/>
    </row>
    <row r="320">
      <c r="C320" s="122"/>
      <c r="D320" s="123"/>
      <c r="E320" s="123"/>
      <c r="F320" s="122"/>
      <c r="G320" s="122"/>
    </row>
    <row r="321">
      <c r="C321" s="122"/>
      <c r="D321" s="123"/>
      <c r="E321" s="123"/>
      <c r="F321" s="122"/>
      <c r="G321" s="122"/>
    </row>
    <row r="322">
      <c r="C322" s="122"/>
      <c r="D322" s="123"/>
      <c r="E322" s="123"/>
      <c r="F322" s="122"/>
      <c r="G322" s="122"/>
    </row>
    <row r="323">
      <c r="C323" s="122"/>
      <c r="D323" s="123"/>
      <c r="E323" s="123"/>
      <c r="F323" s="122"/>
      <c r="G323" s="122"/>
    </row>
    <row r="324">
      <c r="C324" s="122"/>
      <c r="D324" s="123"/>
      <c r="E324" s="123"/>
      <c r="F324" s="122"/>
      <c r="G324" s="122"/>
    </row>
    <row r="325">
      <c r="C325" s="122"/>
      <c r="D325" s="123"/>
      <c r="E325" s="123"/>
      <c r="F325" s="122"/>
      <c r="G325" s="122"/>
    </row>
    <row r="326">
      <c r="C326" s="122"/>
      <c r="D326" s="123"/>
      <c r="E326" s="123"/>
      <c r="F326" s="122"/>
      <c r="G326" s="122"/>
    </row>
    <row r="327">
      <c r="C327" s="122"/>
      <c r="D327" s="123"/>
      <c r="E327" s="123"/>
      <c r="F327" s="122"/>
      <c r="G327" s="122"/>
    </row>
    <row r="328">
      <c r="C328" s="122"/>
      <c r="D328" s="123"/>
      <c r="E328" s="123"/>
      <c r="F328" s="122"/>
      <c r="G328" s="122"/>
    </row>
    <row r="329">
      <c r="C329" s="122"/>
      <c r="D329" s="123"/>
      <c r="E329" s="123"/>
      <c r="F329" s="122"/>
      <c r="G329" s="122"/>
    </row>
    <row r="330">
      <c r="C330" s="122"/>
      <c r="D330" s="123"/>
      <c r="E330" s="123"/>
      <c r="F330" s="122"/>
      <c r="G330" s="122"/>
    </row>
    <row r="331">
      <c r="C331" s="122"/>
      <c r="D331" s="123"/>
      <c r="E331" s="123"/>
      <c r="F331" s="122"/>
      <c r="G331" s="122"/>
    </row>
    <row r="332">
      <c r="C332" s="122"/>
      <c r="D332" s="123"/>
      <c r="E332" s="123"/>
      <c r="F332" s="122"/>
      <c r="G332" s="122"/>
    </row>
    <row r="333">
      <c r="C333" s="122"/>
      <c r="D333" s="123"/>
      <c r="E333" s="123"/>
      <c r="F333" s="122"/>
      <c r="G333" s="122"/>
    </row>
    <row r="334">
      <c r="C334" s="122"/>
      <c r="D334" s="123"/>
      <c r="E334" s="123"/>
      <c r="F334" s="122"/>
      <c r="G334" s="122"/>
    </row>
    <row r="335">
      <c r="C335" s="122"/>
      <c r="D335" s="123"/>
      <c r="E335" s="123"/>
      <c r="F335" s="122"/>
      <c r="G335" s="122"/>
    </row>
    <row r="336">
      <c r="C336" s="122"/>
      <c r="D336" s="123"/>
      <c r="E336" s="123"/>
      <c r="F336" s="122"/>
      <c r="G336" s="122"/>
    </row>
    <row r="337">
      <c r="C337" s="122"/>
      <c r="D337" s="123"/>
      <c r="E337" s="123"/>
      <c r="F337" s="122"/>
      <c r="G337" s="122"/>
    </row>
    <row r="338">
      <c r="C338" s="122"/>
      <c r="D338" s="123"/>
      <c r="E338" s="123"/>
      <c r="F338" s="122"/>
      <c r="G338" s="122"/>
    </row>
    <row r="339">
      <c r="C339" s="122"/>
      <c r="D339" s="123"/>
      <c r="E339" s="123"/>
      <c r="F339" s="122"/>
      <c r="G339" s="122"/>
    </row>
    <row r="340">
      <c r="C340" s="122"/>
      <c r="D340" s="123"/>
      <c r="E340" s="123"/>
      <c r="F340" s="122"/>
      <c r="G340" s="122"/>
    </row>
    <row r="341">
      <c r="C341" s="122"/>
      <c r="D341" s="123"/>
      <c r="E341" s="123"/>
      <c r="F341" s="122"/>
      <c r="G341" s="122"/>
    </row>
    <row r="342">
      <c r="C342" s="122"/>
      <c r="D342" s="123"/>
      <c r="E342" s="123"/>
      <c r="F342" s="122"/>
      <c r="G342" s="122"/>
    </row>
    <row r="343">
      <c r="C343" s="122"/>
      <c r="D343" s="123"/>
      <c r="E343" s="123"/>
      <c r="F343" s="122"/>
      <c r="G343" s="122"/>
    </row>
    <row r="344">
      <c r="C344" s="122"/>
      <c r="D344" s="123"/>
      <c r="E344" s="123"/>
      <c r="F344" s="122"/>
      <c r="G344" s="122"/>
    </row>
    <row r="345">
      <c r="C345" s="122"/>
      <c r="D345" s="123"/>
      <c r="E345" s="123"/>
      <c r="F345" s="122"/>
      <c r="G345" s="122"/>
    </row>
    <row r="346">
      <c r="C346" s="122"/>
      <c r="D346" s="123"/>
      <c r="E346" s="123"/>
      <c r="F346" s="122"/>
      <c r="G346" s="122"/>
    </row>
    <row r="347">
      <c r="C347" s="122"/>
      <c r="D347" s="123"/>
      <c r="E347" s="123"/>
      <c r="F347" s="122"/>
      <c r="G347" s="122"/>
    </row>
    <row r="348">
      <c r="C348" s="122"/>
      <c r="D348" s="123"/>
      <c r="E348" s="123"/>
      <c r="F348" s="122"/>
      <c r="G348" s="122"/>
    </row>
    <row r="349">
      <c r="C349" s="122"/>
      <c r="D349" s="123"/>
      <c r="E349" s="123"/>
      <c r="F349" s="122"/>
      <c r="G349" s="122"/>
    </row>
    <row r="350">
      <c r="C350" s="122"/>
      <c r="D350" s="123"/>
      <c r="E350" s="123"/>
      <c r="F350" s="122"/>
      <c r="G350" s="122"/>
    </row>
    <row r="351">
      <c r="C351" s="122"/>
      <c r="D351" s="123"/>
      <c r="E351" s="123"/>
      <c r="F351" s="122"/>
      <c r="G351" s="122"/>
    </row>
    <row r="352">
      <c r="C352" s="122"/>
      <c r="D352" s="123"/>
      <c r="E352" s="123"/>
      <c r="F352" s="122"/>
      <c r="G352" s="122"/>
    </row>
    <row r="353">
      <c r="C353" s="122"/>
      <c r="D353" s="123"/>
      <c r="E353" s="123"/>
      <c r="F353" s="122"/>
      <c r="G353" s="122"/>
    </row>
    <row r="354">
      <c r="C354" s="122"/>
      <c r="D354" s="123"/>
      <c r="E354" s="123"/>
      <c r="F354" s="122"/>
      <c r="G354" s="122"/>
    </row>
    <row r="355">
      <c r="C355" s="122"/>
      <c r="D355" s="123"/>
      <c r="E355" s="123"/>
      <c r="F355" s="122"/>
      <c r="G355" s="122"/>
    </row>
    <row r="356">
      <c r="C356" s="122"/>
      <c r="D356" s="123"/>
      <c r="E356" s="123"/>
      <c r="F356" s="122"/>
      <c r="G356" s="122"/>
    </row>
    <row r="357">
      <c r="C357" s="122"/>
      <c r="D357" s="123"/>
      <c r="E357" s="123"/>
      <c r="F357" s="122"/>
      <c r="G357" s="122"/>
    </row>
    <row r="358">
      <c r="C358" s="122"/>
      <c r="D358" s="123"/>
      <c r="E358" s="123"/>
      <c r="F358" s="122"/>
      <c r="G358" s="122"/>
    </row>
    <row r="359">
      <c r="C359" s="122"/>
      <c r="D359" s="123"/>
      <c r="E359" s="123"/>
      <c r="F359" s="122"/>
      <c r="G359" s="122"/>
    </row>
    <row r="360">
      <c r="C360" s="122"/>
      <c r="D360" s="123"/>
      <c r="E360" s="123"/>
      <c r="F360" s="122"/>
      <c r="G360" s="122"/>
    </row>
    <row r="361">
      <c r="C361" s="122"/>
      <c r="D361" s="123"/>
      <c r="E361" s="123"/>
      <c r="F361" s="122"/>
      <c r="G361" s="122"/>
    </row>
    <row r="362">
      <c r="C362" s="122"/>
      <c r="D362" s="123"/>
      <c r="E362" s="123"/>
      <c r="F362" s="122"/>
      <c r="G362" s="122"/>
    </row>
    <row r="363">
      <c r="C363" s="122"/>
      <c r="D363" s="123"/>
      <c r="E363" s="123"/>
      <c r="F363" s="122"/>
      <c r="G363" s="122"/>
    </row>
    <row r="364">
      <c r="C364" s="122"/>
      <c r="D364" s="123"/>
      <c r="E364" s="123"/>
      <c r="F364" s="122"/>
      <c r="G364" s="122"/>
    </row>
    <row r="365">
      <c r="C365" s="122"/>
      <c r="D365" s="123"/>
      <c r="E365" s="123"/>
      <c r="F365" s="122"/>
      <c r="G365" s="122"/>
    </row>
    <row r="366">
      <c r="C366" s="122"/>
      <c r="D366" s="123"/>
      <c r="E366" s="123"/>
      <c r="F366" s="122"/>
      <c r="G366" s="122"/>
    </row>
    <row r="367">
      <c r="C367" s="122"/>
      <c r="D367" s="123"/>
      <c r="E367" s="123"/>
      <c r="F367" s="122"/>
      <c r="G367" s="122"/>
    </row>
    <row r="368">
      <c r="C368" s="122"/>
      <c r="D368" s="123"/>
      <c r="E368" s="123"/>
      <c r="F368" s="122"/>
      <c r="G368" s="122"/>
    </row>
    <row r="369">
      <c r="C369" s="122"/>
      <c r="D369" s="123"/>
      <c r="E369" s="123"/>
      <c r="F369" s="122"/>
      <c r="G369" s="122"/>
    </row>
    <row r="370">
      <c r="C370" s="122"/>
      <c r="D370" s="123"/>
      <c r="E370" s="123"/>
      <c r="F370" s="122"/>
      <c r="G370" s="122"/>
    </row>
    <row r="371">
      <c r="C371" s="122"/>
      <c r="D371" s="123"/>
      <c r="E371" s="123"/>
      <c r="F371" s="122"/>
      <c r="G371" s="122"/>
    </row>
    <row r="372">
      <c r="C372" s="122"/>
      <c r="D372" s="123"/>
      <c r="E372" s="123"/>
      <c r="F372" s="122"/>
      <c r="G372" s="122"/>
    </row>
    <row r="373">
      <c r="C373" s="122"/>
      <c r="D373" s="123"/>
      <c r="E373" s="123"/>
      <c r="F373" s="122"/>
      <c r="G373" s="122"/>
    </row>
    <row r="374">
      <c r="C374" s="122"/>
      <c r="D374" s="123"/>
      <c r="E374" s="123"/>
      <c r="F374" s="122"/>
      <c r="G374" s="122"/>
    </row>
    <row r="375">
      <c r="C375" s="122"/>
      <c r="D375" s="123"/>
      <c r="E375" s="123"/>
      <c r="F375" s="122"/>
      <c r="G375" s="122"/>
    </row>
    <row r="376">
      <c r="C376" s="122"/>
      <c r="D376" s="123"/>
      <c r="E376" s="123"/>
      <c r="F376" s="122"/>
      <c r="G376" s="122"/>
    </row>
    <row r="377">
      <c r="C377" s="122"/>
      <c r="D377" s="123"/>
      <c r="E377" s="123"/>
      <c r="F377" s="122"/>
      <c r="G377" s="122"/>
    </row>
    <row r="378">
      <c r="C378" s="122"/>
      <c r="D378" s="123"/>
      <c r="E378" s="123"/>
      <c r="F378" s="122"/>
      <c r="G378" s="122"/>
    </row>
    <row r="379">
      <c r="C379" s="122"/>
      <c r="D379" s="123"/>
      <c r="E379" s="123"/>
      <c r="F379" s="122"/>
      <c r="G379" s="122"/>
    </row>
    <row r="380">
      <c r="C380" s="122"/>
      <c r="D380" s="123"/>
      <c r="E380" s="123"/>
      <c r="F380" s="122"/>
      <c r="G380" s="122"/>
    </row>
    <row r="381">
      <c r="C381" s="122"/>
      <c r="D381" s="123"/>
      <c r="E381" s="123"/>
      <c r="F381" s="122"/>
      <c r="G381" s="122"/>
    </row>
    <row r="382">
      <c r="C382" s="122"/>
      <c r="D382" s="123"/>
      <c r="E382" s="123"/>
      <c r="F382" s="122"/>
      <c r="G382" s="122"/>
    </row>
    <row r="383">
      <c r="C383" s="122"/>
      <c r="D383" s="123"/>
      <c r="E383" s="123"/>
      <c r="F383" s="122"/>
      <c r="G383" s="122"/>
    </row>
    <row r="384">
      <c r="C384" s="122"/>
      <c r="D384" s="123"/>
      <c r="E384" s="123"/>
      <c r="F384" s="122"/>
      <c r="G384" s="122"/>
    </row>
    <row r="385">
      <c r="C385" s="122"/>
      <c r="D385" s="123"/>
      <c r="E385" s="123"/>
      <c r="F385" s="122"/>
      <c r="G385" s="122"/>
    </row>
    <row r="386">
      <c r="C386" s="122"/>
      <c r="D386" s="123"/>
      <c r="E386" s="123"/>
      <c r="F386" s="122"/>
      <c r="G386" s="122"/>
    </row>
    <row r="387">
      <c r="C387" s="122"/>
      <c r="D387" s="123"/>
      <c r="E387" s="123"/>
      <c r="F387" s="122"/>
      <c r="G387" s="122"/>
    </row>
    <row r="388">
      <c r="C388" s="122"/>
      <c r="D388" s="123"/>
      <c r="E388" s="123"/>
      <c r="F388" s="122"/>
      <c r="G388" s="122"/>
    </row>
    <row r="389">
      <c r="C389" s="122"/>
      <c r="D389" s="123"/>
      <c r="E389" s="123"/>
      <c r="F389" s="122"/>
      <c r="G389" s="122"/>
    </row>
    <row r="390">
      <c r="C390" s="122"/>
      <c r="D390" s="123"/>
      <c r="E390" s="123"/>
      <c r="F390" s="122"/>
      <c r="G390" s="122"/>
    </row>
    <row r="391">
      <c r="C391" s="122"/>
      <c r="D391" s="123"/>
      <c r="E391" s="123"/>
      <c r="F391" s="122"/>
      <c r="G391" s="122"/>
    </row>
    <row r="392">
      <c r="C392" s="122"/>
      <c r="D392" s="123"/>
      <c r="E392" s="123"/>
      <c r="F392" s="122"/>
      <c r="G392" s="122"/>
    </row>
    <row r="393">
      <c r="C393" s="122"/>
      <c r="D393" s="123"/>
      <c r="E393" s="123"/>
      <c r="F393" s="122"/>
      <c r="G393" s="122"/>
    </row>
    <row r="394">
      <c r="C394" s="122"/>
      <c r="D394" s="123"/>
      <c r="E394" s="123"/>
      <c r="F394" s="122"/>
      <c r="G394" s="122"/>
    </row>
    <row r="395">
      <c r="C395" s="122"/>
      <c r="D395" s="123"/>
      <c r="E395" s="123"/>
      <c r="F395" s="122"/>
      <c r="G395" s="122"/>
    </row>
    <row r="396">
      <c r="C396" s="122"/>
      <c r="D396" s="123"/>
      <c r="E396" s="123"/>
      <c r="F396" s="122"/>
      <c r="G396" s="122"/>
    </row>
    <row r="397">
      <c r="C397" s="122"/>
      <c r="D397" s="123"/>
      <c r="E397" s="123"/>
      <c r="F397" s="122"/>
      <c r="G397" s="122"/>
    </row>
    <row r="398">
      <c r="C398" s="122"/>
      <c r="D398" s="123"/>
      <c r="E398" s="123"/>
      <c r="F398" s="122"/>
      <c r="G398" s="122"/>
    </row>
    <row r="399">
      <c r="C399" s="122"/>
      <c r="D399" s="123"/>
      <c r="E399" s="123"/>
      <c r="F399" s="122"/>
      <c r="G399" s="122"/>
    </row>
    <row r="400">
      <c r="C400" s="122"/>
      <c r="D400" s="123"/>
      <c r="E400" s="123"/>
      <c r="F400" s="122"/>
      <c r="G400" s="122"/>
    </row>
    <row r="401">
      <c r="C401" s="122"/>
      <c r="D401" s="123"/>
      <c r="E401" s="123"/>
      <c r="F401" s="122"/>
      <c r="G401" s="122"/>
    </row>
    <row r="402">
      <c r="C402" s="122"/>
      <c r="D402" s="123"/>
      <c r="E402" s="123"/>
      <c r="F402" s="122"/>
      <c r="G402" s="122"/>
    </row>
    <row r="403">
      <c r="C403" s="122"/>
      <c r="D403" s="123"/>
      <c r="E403" s="123"/>
      <c r="F403" s="122"/>
      <c r="G403" s="122"/>
    </row>
    <row r="404">
      <c r="C404" s="122"/>
      <c r="D404" s="123"/>
      <c r="E404" s="123"/>
      <c r="F404" s="122"/>
      <c r="G404" s="122"/>
    </row>
    <row r="405">
      <c r="C405" s="122"/>
      <c r="D405" s="123"/>
      <c r="E405" s="123"/>
      <c r="F405" s="122"/>
      <c r="G405" s="122"/>
    </row>
    <row r="406">
      <c r="C406" s="122"/>
      <c r="D406" s="123"/>
      <c r="E406" s="123"/>
      <c r="F406" s="122"/>
      <c r="G406" s="122"/>
    </row>
    <row r="407">
      <c r="C407" s="122"/>
      <c r="D407" s="123"/>
      <c r="E407" s="123"/>
      <c r="F407" s="122"/>
      <c r="G407" s="122"/>
    </row>
    <row r="408">
      <c r="C408" s="122"/>
      <c r="D408" s="123"/>
      <c r="E408" s="123"/>
      <c r="F408" s="122"/>
      <c r="G408" s="122"/>
    </row>
    <row r="409">
      <c r="C409" s="122"/>
      <c r="D409" s="123"/>
      <c r="E409" s="123"/>
      <c r="F409" s="122"/>
      <c r="G409" s="122"/>
    </row>
    <row r="410">
      <c r="C410" s="122"/>
      <c r="D410" s="123"/>
      <c r="E410" s="123"/>
      <c r="F410" s="122"/>
      <c r="G410" s="122"/>
    </row>
    <row r="411">
      <c r="C411" s="122"/>
      <c r="D411" s="123"/>
      <c r="E411" s="123"/>
      <c r="F411" s="122"/>
      <c r="G411" s="122"/>
    </row>
    <row r="412">
      <c r="C412" s="122"/>
      <c r="D412" s="123"/>
      <c r="E412" s="123"/>
      <c r="F412" s="122"/>
      <c r="G412" s="122"/>
    </row>
    <row r="413">
      <c r="C413" s="122"/>
      <c r="D413" s="123"/>
      <c r="E413" s="123"/>
      <c r="F413" s="122"/>
      <c r="G413" s="122"/>
    </row>
    <row r="414">
      <c r="C414" s="122"/>
      <c r="D414" s="123"/>
      <c r="E414" s="123"/>
      <c r="F414" s="122"/>
      <c r="G414" s="122"/>
    </row>
    <row r="415">
      <c r="C415" s="122"/>
      <c r="D415" s="123"/>
      <c r="E415" s="123"/>
      <c r="F415" s="122"/>
      <c r="G415" s="122"/>
    </row>
    <row r="416">
      <c r="C416" s="122"/>
      <c r="D416" s="123"/>
      <c r="E416" s="123"/>
      <c r="F416" s="122"/>
      <c r="G416" s="122"/>
    </row>
    <row r="417">
      <c r="C417" s="122"/>
      <c r="D417" s="123"/>
      <c r="E417" s="123"/>
      <c r="F417" s="122"/>
      <c r="G417" s="122"/>
    </row>
    <row r="418">
      <c r="C418" s="122"/>
      <c r="D418" s="123"/>
      <c r="E418" s="123"/>
      <c r="F418" s="122"/>
      <c r="G418" s="122"/>
    </row>
    <row r="419">
      <c r="C419" s="122"/>
      <c r="D419" s="123"/>
      <c r="E419" s="123"/>
      <c r="F419" s="122"/>
      <c r="G419" s="122"/>
    </row>
    <row r="420">
      <c r="C420" s="122"/>
      <c r="D420" s="123"/>
      <c r="E420" s="123"/>
      <c r="F420" s="122"/>
      <c r="G420" s="122"/>
    </row>
    <row r="421">
      <c r="C421" s="122"/>
      <c r="D421" s="123"/>
      <c r="E421" s="123"/>
      <c r="F421" s="122"/>
      <c r="G421" s="122"/>
    </row>
    <row r="422">
      <c r="C422" s="122"/>
      <c r="D422" s="123"/>
      <c r="E422" s="123"/>
      <c r="F422" s="122"/>
      <c r="G422" s="122"/>
    </row>
    <row r="423">
      <c r="C423" s="122"/>
      <c r="D423" s="123"/>
      <c r="E423" s="123"/>
      <c r="F423" s="122"/>
      <c r="G423" s="122"/>
    </row>
    <row r="424">
      <c r="C424" s="122"/>
      <c r="D424" s="123"/>
      <c r="E424" s="123"/>
      <c r="F424" s="122"/>
      <c r="G424" s="122"/>
    </row>
    <row r="425">
      <c r="C425" s="122"/>
      <c r="D425" s="123"/>
      <c r="E425" s="123"/>
      <c r="F425" s="122"/>
      <c r="G425" s="122"/>
    </row>
    <row r="426">
      <c r="C426" s="122"/>
      <c r="D426" s="123"/>
      <c r="E426" s="123"/>
      <c r="F426" s="122"/>
      <c r="G426" s="122"/>
    </row>
    <row r="427">
      <c r="C427" s="122"/>
      <c r="D427" s="123"/>
      <c r="E427" s="123"/>
      <c r="F427" s="122"/>
      <c r="G427" s="122"/>
    </row>
    <row r="428">
      <c r="C428" s="122"/>
      <c r="D428" s="123"/>
      <c r="E428" s="123"/>
      <c r="F428" s="122"/>
      <c r="G428" s="122"/>
    </row>
    <row r="429">
      <c r="C429" s="122"/>
      <c r="D429" s="123"/>
      <c r="E429" s="123"/>
      <c r="F429" s="122"/>
      <c r="G429" s="122"/>
    </row>
    <row r="430">
      <c r="C430" s="122"/>
      <c r="D430" s="123"/>
      <c r="E430" s="123"/>
      <c r="F430" s="122"/>
      <c r="G430" s="122"/>
    </row>
    <row r="431">
      <c r="C431" s="122"/>
      <c r="D431" s="123"/>
      <c r="E431" s="123"/>
      <c r="F431" s="122"/>
      <c r="G431" s="122"/>
    </row>
    <row r="432">
      <c r="C432" s="122"/>
      <c r="D432" s="123"/>
      <c r="E432" s="123"/>
      <c r="F432" s="122"/>
      <c r="G432" s="122"/>
    </row>
    <row r="433">
      <c r="C433" s="122"/>
      <c r="D433" s="123"/>
      <c r="E433" s="123"/>
      <c r="F433" s="122"/>
      <c r="G433" s="122"/>
    </row>
    <row r="434">
      <c r="C434" s="122"/>
      <c r="D434" s="123"/>
      <c r="E434" s="123"/>
      <c r="F434" s="122"/>
      <c r="G434" s="122"/>
    </row>
    <row r="435">
      <c r="C435" s="122"/>
      <c r="D435" s="123"/>
      <c r="E435" s="123"/>
      <c r="F435" s="122"/>
      <c r="G435" s="122"/>
    </row>
    <row r="436">
      <c r="C436" s="122"/>
      <c r="D436" s="123"/>
      <c r="E436" s="123"/>
      <c r="F436" s="122"/>
      <c r="G436" s="122"/>
    </row>
    <row r="437">
      <c r="C437" s="122"/>
      <c r="D437" s="123"/>
      <c r="E437" s="123"/>
      <c r="F437" s="122"/>
      <c r="G437" s="122"/>
    </row>
    <row r="438">
      <c r="C438" s="122"/>
      <c r="D438" s="123"/>
      <c r="E438" s="123"/>
      <c r="F438" s="122"/>
      <c r="G438" s="122"/>
    </row>
    <row r="439">
      <c r="C439" s="122"/>
      <c r="D439" s="123"/>
      <c r="E439" s="123"/>
      <c r="F439" s="122"/>
      <c r="G439" s="122"/>
    </row>
    <row r="440">
      <c r="C440" s="122"/>
      <c r="D440" s="123"/>
      <c r="E440" s="123"/>
      <c r="F440" s="122"/>
      <c r="G440" s="122"/>
    </row>
    <row r="441">
      <c r="C441" s="122"/>
      <c r="D441" s="123"/>
      <c r="E441" s="123"/>
      <c r="F441" s="122"/>
      <c r="G441" s="122"/>
    </row>
    <row r="442">
      <c r="C442" s="122"/>
      <c r="D442" s="123"/>
      <c r="E442" s="123"/>
      <c r="F442" s="122"/>
      <c r="G442" s="122"/>
    </row>
    <row r="443">
      <c r="C443" s="122"/>
      <c r="D443" s="123"/>
      <c r="E443" s="123"/>
      <c r="F443" s="122"/>
      <c r="G443" s="122"/>
    </row>
    <row r="444">
      <c r="C444" s="122"/>
      <c r="D444" s="123"/>
      <c r="E444" s="123"/>
      <c r="F444" s="122"/>
      <c r="G444" s="122"/>
    </row>
    <row r="445">
      <c r="C445" s="122"/>
      <c r="D445" s="123"/>
      <c r="E445" s="123"/>
      <c r="F445" s="122"/>
      <c r="G445" s="122"/>
    </row>
    <row r="446">
      <c r="C446" s="122"/>
      <c r="D446" s="123"/>
      <c r="E446" s="123"/>
      <c r="F446" s="122"/>
      <c r="G446" s="122"/>
    </row>
    <row r="447">
      <c r="C447" s="122"/>
      <c r="D447" s="123"/>
      <c r="E447" s="123"/>
      <c r="F447" s="122"/>
      <c r="G447" s="122"/>
    </row>
    <row r="448">
      <c r="C448" s="122"/>
      <c r="D448" s="123"/>
      <c r="E448" s="123"/>
      <c r="F448" s="122"/>
      <c r="G448" s="122"/>
    </row>
    <row r="449">
      <c r="C449" s="122"/>
      <c r="D449" s="123"/>
      <c r="E449" s="123"/>
      <c r="F449" s="122"/>
      <c r="G449" s="122"/>
    </row>
    <row r="450">
      <c r="C450" s="122"/>
      <c r="D450" s="123"/>
      <c r="E450" s="123"/>
      <c r="F450" s="122"/>
      <c r="G450" s="122"/>
    </row>
    <row r="451">
      <c r="C451" s="122"/>
      <c r="D451" s="123"/>
      <c r="E451" s="123"/>
      <c r="F451" s="122"/>
      <c r="G451" s="122"/>
    </row>
    <row r="452">
      <c r="C452" s="122"/>
      <c r="D452" s="123"/>
      <c r="E452" s="123"/>
      <c r="F452" s="122"/>
      <c r="G452" s="122"/>
    </row>
    <row r="453">
      <c r="C453" s="122"/>
      <c r="D453" s="123"/>
      <c r="E453" s="123"/>
      <c r="F453" s="122"/>
      <c r="G453" s="122"/>
    </row>
    <row r="454">
      <c r="C454" s="122"/>
      <c r="D454" s="123"/>
      <c r="E454" s="123"/>
      <c r="F454" s="122"/>
      <c r="G454" s="122"/>
    </row>
    <row r="455">
      <c r="C455" s="122"/>
      <c r="D455" s="123"/>
      <c r="E455" s="123"/>
      <c r="F455" s="122"/>
      <c r="G455" s="122"/>
    </row>
    <row r="456">
      <c r="C456" s="122"/>
      <c r="D456" s="123"/>
      <c r="E456" s="123"/>
      <c r="F456" s="122"/>
      <c r="G456" s="122"/>
    </row>
    <row r="457">
      <c r="C457" s="122"/>
      <c r="D457" s="123"/>
      <c r="E457" s="123"/>
      <c r="F457" s="122"/>
      <c r="G457" s="122"/>
    </row>
    <row r="458">
      <c r="C458" s="122"/>
      <c r="D458" s="123"/>
      <c r="E458" s="123"/>
      <c r="F458" s="122"/>
      <c r="G458" s="122"/>
    </row>
    <row r="459">
      <c r="C459" s="122"/>
      <c r="D459" s="123"/>
      <c r="E459" s="123"/>
      <c r="F459" s="122"/>
      <c r="G459" s="122"/>
    </row>
    <row r="460">
      <c r="C460" s="122"/>
      <c r="D460" s="123"/>
      <c r="E460" s="123"/>
      <c r="F460" s="122"/>
      <c r="G460" s="122"/>
    </row>
    <row r="461">
      <c r="C461" s="122"/>
      <c r="D461" s="123"/>
      <c r="E461" s="123"/>
      <c r="F461" s="122"/>
      <c r="G461" s="122"/>
    </row>
    <row r="462">
      <c r="C462" s="122"/>
      <c r="D462" s="123"/>
      <c r="E462" s="123"/>
      <c r="F462" s="122"/>
      <c r="G462" s="122"/>
    </row>
    <row r="463">
      <c r="C463" s="122"/>
      <c r="D463" s="123"/>
      <c r="E463" s="123"/>
      <c r="F463" s="122"/>
      <c r="G463" s="122"/>
    </row>
    <row r="464">
      <c r="C464" s="122"/>
      <c r="D464" s="123"/>
      <c r="E464" s="123"/>
      <c r="F464" s="122"/>
      <c r="G464" s="122"/>
    </row>
    <row r="465">
      <c r="C465" s="122"/>
      <c r="D465" s="123"/>
      <c r="E465" s="123"/>
      <c r="F465" s="122"/>
      <c r="G465" s="122"/>
    </row>
    <row r="466">
      <c r="C466" s="122"/>
      <c r="D466" s="123"/>
      <c r="E466" s="123"/>
      <c r="F466" s="122"/>
      <c r="G466" s="122"/>
    </row>
    <row r="467">
      <c r="C467" s="122"/>
      <c r="D467" s="123"/>
      <c r="E467" s="123"/>
      <c r="F467" s="122"/>
      <c r="G467" s="122"/>
    </row>
    <row r="468">
      <c r="C468" s="122"/>
      <c r="D468" s="123"/>
      <c r="E468" s="123"/>
      <c r="F468" s="122"/>
      <c r="G468" s="122"/>
    </row>
    <row r="469">
      <c r="C469" s="122"/>
      <c r="D469" s="123"/>
      <c r="E469" s="123"/>
      <c r="F469" s="122"/>
      <c r="G469" s="122"/>
    </row>
    <row r="470">
      <c r="C470" s="122"/>
      <c r="D470" s="123"/>
      <c r="E470" s="123"/>
      <c r="F470" s="122"/>
      <c r="G470" s="122"/>
    </row>
    <row r="471">
      <c r="C471" s="122"/>
      <c r="D471" s="123"/>
      <c r="E471" s="123"/>
      <c r="F471" s="122"/>
      <c r="G471" s="122"/>
    </row>
    <row r="472">
      <c r="C472" s="122"/>
      <c r="D472" s="123"/>
      <c r="E472" s="123"/>
      <c r="F472" s="122"/>
      <c r="G472" s="122"/>
    </row>
    <row r="473">
      <c r="C473" s="122"/>
      <c r="D473" s="123"/>
      <c r="E473" s="123"/>
      <c r="F473" s="122"/>
      <c r="G473" s="122"/>
    </row>
    <row r="474">
      <c r="C474" s="122"/>
      <c r="D474" s="123"/>
      <c r="E474" s="123"/>
      <c r="F474" s="122"/>
      <c r="G474" s="122"/>
    </row>
    <row r="475">
      <c r="C475" s="122"/>
      <c r="D475" s="123"/>
      <c r="E475" s="123"/>
      <c r="F475" s="122"/>
      <c r="G475" s="122"/>
    </row>
    <row r="476">
      <c r="C476" s="122"/>
      <c r="D476" s="123"/>
      <c r="E476" s="123"/>
      <c r="F476" s="122"/>
      <c r="G476" s="122"/>
    </row>
    <row r="477">
      <c r="C477" s="122"/>
      <c r="D477" s="123"/>
      <c r="E477" s="123"/>
      <c r="F477" s="122"/>
      <c r="G477" s="122"/>
    </row>
    <row r="478">
      <c r="C478" s="122"/>
      <c r="D478" s="123"/>
      <c r="E478" s="123"/>
      <c r="F478" s="122"/>
      <c r="G478" s="122"/>
    </row>
    <row r="479">
      <c r="C479" s="122"/>
      <c r="D479" s="123"/>
      <c r="E479" s="123"/>
      <c r="F479" s="122"/>
      <c r="G479" s="122"/>
    </row>
    <row r="480">
      <c r="C480" s="122"/>
      <c r="D480" s="123"/>
      <c r="E480" s="123"/>
      <c r="F480" s="122"/>
      <c r="G480" s="122"/>
    </row>
    <row r="481">
      <c r="C481" s="122"/>
      <c r="D481" s="123"/>
      <c r="E481" s="123"/>
      <c r="F481" s="122"/>
      <c r="G481" s="122"/>
    </row>
    <row r="482">
      <c r="C482" s="122"/>
      <c r="D482" s="123"/>
      <c r="E482" s="123"/>
      <c r="F482" s="122"/>
      <c r="G482" s="122"/>
    </row>
    <row r="483">
      <c r="C483" s="122"/>
      <c r="D483" s="123"/>
      <c r="E483" s="123"/>
      <c r="F483" s="122"/>
      <c r="G483" s="122"/>
    </row>
    <row r="484">
      <c r="C484" s="122"/>
      <c r="D484" s="123"/>
      <c r="E484" s="123"/>
      <c r="F484" s="122"/>
      <c r="G484" s="122"/>
    </row>
    <row r="485">
      <c r="C485" s="122"/>
      <c r="D485" s="123"/>
      <c r="E485" s="123"/>
      <c r="F485" s="122"/>
      <c r="G485" s="122"/>
    </row>
    <row r="486">
      <c r="C486" s="122"/>
      <c r="D486" s="123"/>
      <c r="E486" s="123"/>
      <c r="F486" s="122"/>
      <c r="G486" s="122"/>
    </row>
    <row r="487">
      <c r="C487" s="122"/>
      <c r="D487" s="123"/>
      <c r="E487" s="123"/>
      <c r="F487" s="122"/>
      <c r="G487" s="122"/>
    </row>
    <row r="488">
      <c r="C488" s="122"/>
      <c r="D488" s="123"/>
      <c r="E488" s="123"/>
      <c r="F488" s="122"/>
      <c r="G488" s="122"/>
    </row>
    <row r="489">
      <c r="C489" s="122"/>
      <c r="D489" s="123"/>
      <c r="E489" s="123"/>
      <c r="F489" s="122"/>
      <c r="G489" s="122"/>
    </row>
    <row r="490">
      <c r="C490" s="122"/>
      <c r="D490" s="123"/>
      <c r="E490" s="123"/>
      <c r="F490" s="122"/>
      <c r="G490" s="122"/>
    </row>
    <row r="491">
      <c r="C491" s="122"/>
      <c r="D491" s="123"/>
      <c r="E491" s="123"/>
      <c r="F491" s="122"/>
      <c r="G491" s="122"/>
    </row>
    <row r="492">
      <c r="C492" s="122"/>
      <c r="D492" s="123"/>
      <c r="E492" s="123"/>
      <c r="F492" s="122"/>
      <c r="G492" s="122"/>
    </row>
    <row r="493">
      <c r="C493" s="122"/>
      <c r="D493" s="123"/>
      <c r="E493" s="123"/>
      <c r="F493" s="122"/>
      <c r="G493" s="122"/>
    </row>
    <row r="494">
      <c r="C494" s="122"/>
      <c r="D494" s="123"/>
      <c r="E494" s="123"/>
      <c r="F494" s="122"/>
      <c r="G494" s="122"/>
    </row>
    <row r="495">
      <c r="C495" s="122"/>
      <c r="D495" s="123"/>
      <c r="E495" s="123"/>
      <c r="F495" s="122"/>
      <c r="G495" s="122"/>
    </row>
    <row r="496">
      <c r="C496" s="122"/>
      <c r="D496" s="123"/>
      <c r="E496" s="123"/>
      <c r="F496" s="122"/>
      <c r="G496" s="122"/>
    </row>
    <row r="497">
      <c r="C497" s="122"/>
      <c r="D497" s="123"/>
      <c r="E497" s="123"/>
      <c r="F497" s="122"/>
      <c r="G497" s="122"/>
    </row>
    <row r="498">
      <c r="C498" s="122"/>
      <c r="D498" s="123"/>
      <c r="E498" s="123"/>
      <c r="F498" s="122"/>
      <c r="G498" s="122"/>
    </row>
    <row r="499">
      <c r="C499" s="122"/>
      <c r="D499" s="123"/>
      <c r="E499" s="123"/>
      <c r="F499" s="122"/>
      <c r="G499" s="122"/>
    </row>
    <row r="500">
      <c r="C500" s="122"/>
      <c r="D500" s="123"/>
      <c r="E500" s="123"/>
      <c r="F500" s="122"/>
      <c r="G500" s="122"/>
    </row>
    <row r="501">
      <c r="C501" s="122"/>
      <c r="D501" s="123"/>
      <c r="E501" s="123"/>
      <c r="F501" s="122"/>
      <c r="G501" s="122"/>
    </row>
    <row r="502">
      <c r="C502" s="122"/>
      <c r="D502" s="123"/>
      <c r="E502" s="123"/>
      <c r="F502" s="122"/>
      <c r="G502" s="122"/>
    </row>
    <row r="503">
      <c r="C503" s="122"/>
      <c r="D503" s="123"/>
      <c r="E503" s="123"/>
      <c r="F503" s="122"/>
      <c r="G503" s="122"/>
    </row>
    <row r="504">
      <c r="C504" s="122"/>
      <c r="D504" s="123"/>
      <c r="E504" s="123"/>
      <c r="F504" s="122"/>
      <c r="G504" s="122"/>
    </row>
    <row r="505">
      <c r="C505" s="122"/>
      <c r="D505" s="123"/>
      <c r="E505" s="123"/>
      <c r="F505" s="122"/>
      <c r="G505" s="122"/>
    </row>
    <row r="506">
      <c r="C506" s="122"/>
      <c r="D506" s="123"/>
      <c r="E506" s="123"/>
      <c r="F506" s="122"/>
      <c r="G506" s="122"/>
    </row>
    <row r="507">
      <c r="C507" s="122"/>
      <c r="D507" s="123"/>
      <c r="E507" s="123"/>
      <c r="F507" s="122"/>
      <c r="G507" s="122"/>
    </row>
    <row r="508">
      <c r="C508" s="122"/>
      <c r="D508" s="123"/>
      <c r="E508" s="123"/>
      <c r="F508" s="122"/>
      <c r="G508" s="122"/>
    </row>
    <row r="509">
      <c r="C509" s="122"/>
      <c r="D509" s="123"/>
      <c r="E509" s="123"/>
      <c r="F509" s="122"/>
      <c r="G509" s="122"/>
    </row>
    <row r="510">
      <c r="C510" s="122"/>
      <c r="D510" s="123"/>
      <c r="E510" s="123"/>
      <c r="F510" s="122"/>
      <c r="G510" s="122"/>
    </row>
    <row r="511">
      <c r="C511" s="122"/>
      <c r="D511" s="123"/>
      <c r="E511" s="123"/>
      <c r="F511" s="122"/>
      <c r="G511" s="122"/>
    </row>
    <row r="512">
      <c r="C512" s="122"/>
      <c r="D512" s="123"/>
      <c r="E512" s="123"/>
      <c r="F512" s="122"/>
      <c r="G512" s="122"/>
    </row>
    <row r="513">
      <c r="C513" s="122"/>
      <c r="D513" s="123"/>
      <c r="E513" s="123"/>
      <c r="F513" s="122"/>
      <c r="G513" s="122"/>
    </row>
    <row r="514">
      <c r="C514" s="122"/>
      <c r="D514" s="123"/>
      <c r="E514" s="123"/>
      <c r="F514" s="122"/>
      <c r="G514" s="122"/>
    </row>
    <row r="515">
      <c r="C515" s="122"/>
      <c r="D515" s="123"/>
      <c r="E515" s="123"/>
      <c r="F515" s="122"/>
      <c r="G515" s="122"/>
    </row>
    <row r="516">
      <c r="C516" s="122"/>
      <c r="D516" s="123"/>
      <c r="E516" s="123"/>
      <c r="F516" s="122"/>
      <c r="G516" s="122"/>
    </row>
    <row r="517">
      <c r="C517" s="122"/>
      <c r="D517" s="123"/>
      <c r="E517" s="123"/>
      <c r="F517" s="122"/>
      <c r="G517" s="122"/>
    </row>
    <row r="518">
      <c r="C518" s="122"/>
      <c r="D518" s="123"/>
      <c r="E518" s="123"/>
      <c r="F518" s="122"/>
      <c r="G518" s="122"/>
    </row>
    <row r="519">
      <c r="C519" s="122"/>
      <c r="D519" s="123"/>
      <c r="E519" s="123"/>
      <c r="F519" s="122"/>
      <c r="G519" s="122"/>
    </row>
    <row r="520">
      <c r="C520" s="122"/>
      <c r="D520" s="123"/>
      <c r="E520" s="123"/>
      <c r="F520" s="122"/>
      <c r="G520" s="122"/>
    </row>
    <row r="521">
      <c r="C521" s="122"/>
      <c r="D521" s="123"/>
      <c r="E521" s="123"/>
      <c r="F521" s="122"/>
      <c r="G521" s="122"/>
    </row>
    <row r="522">
      <c r="C522" s="122"/>
      <c r="D522" s="123"/>
      <c r="E522" s="123"/>
      <c r="F522" s="122"/>
      <c r="G522" s="122"/>
    </row>
    <row r="523">
      <c r="C523" s="122"/>
      <c r="D523" s="123"/>
      <c r="E523" s="123"/>
      <c r="F523" s="122"/>
      <c r="G523" s="122"/>
    </row>
    <row r="524">
      <c r="C524" s="122"/>
      <c r="D524" s="123"/>
      <c r="E524" s="123"/>
      <c r="F524" s="122"/>
      <c r="G524" s="122"/>
    </row>
    <row r="525">
      <c r="C525" s="122"/>
      <c r="D525" s="123"/>
      <c r="E525" s="123"/>
      <c r="F525" s="122"/>
      <c r="G525" s="122"/>
    </row>
    <row r="526">
      <c r="C526" s="122"/>
      <c r="D526" s="123"/>
      <c r="E526" s="123"/>
      <c r="F526" s="122"/>
      <c r="G526" s="122"/>
    </row>
    <row r="527">
      <c r="C527" s="122"/>
      <c r="D527" s="123"/>
      <c r="E527" s="123"/>
      <c r="F527" s="122"/>
      <c r="G527" s="122"/>
    </row>
    <row r="528">
      <c r="C528" s="122"/>
      <c r="D528" s="123"/>
      <c r="E528" s="123"/>
      <c r="F528" s="122"/>
      <c r="G528" s="122"/>
    </row>
    <row r="529">
      <c r="C529" s="122"/>
      <c r="D529" s="123"/>
      <c r="E529" s="123"/>
      <c r="F529" s="122"/>
      <c r="G529" s="122"/>
    </row>
    <row r="530">
      <c r="C530" s="122"/>
      <c r="D530" s="123"/>
      <c r="E530" s="123"/>
      <c r="F530" s="122"/>
      <c r="G530" s="122"/>
    </row>
    <row r="531">
      <c r="C531" s="122"/>
      <c r="D531" s="123"/>
      <c r="E531" s="123"/>
      <c r="F531" s="122"/>
      <c r="G531" s="122"/>
    </row>
    <row r="532">
      <c r="C532" s="122"/>
      <c r="D532" s="123"/>
      <c r="E532" s="123"/>
      <c r="F532" s="122"/>
      <c r="G532" s="122"/>
    </row>
    <row r="533">
      <c r="C533" s="122"/>
      <c r="D533" s="123"/>
      <c r="E533" s="123"/>
      <c r="F533" s="122"/>
      <c r="G533" s="122"/>
    </row>
    <row r="534">
      <c r="C534" s="122"/>
      <c r="D534" s="123"/>
      <c r="E534" s="123"/>
      <c r="F534" s="122"/>
      <c r="G534" s="122"/>
    </row>
    <row r="535">
      <c r="C535" s="122"/>
      <c r="D535" s="123"/>
      <c r="E535" s="123"/>
      <c r="F535" s="122"/>
      <c r="G535" s="122"/>
    </row>
    <row r="536">
      <c r="C536" s="122"/>
      <c r="D536" s="123"/>
      <c r="E536" s="123"/>
      <c r="F536" s="122"/>
      <c r="G536" s="122"/>
    </row>
    <row r="537">
      <c r="C537" s="122"/>
      <c r="D537" s="123"/>
      <c r="E537" s="123"/>
      <c r="F537" s="122"/>
      <c r="G537" s="122"/>
    </row>
    <row r="538">
      <c r="C538" s="122"/>
      <c r="D538" s="123"/>
      <c r="E538" s="123"/>
      <c r="F538" s="122"/>
      <c r="G538" s="122"/>
    </row>
    <row r="539">
      <c r="C539" s="122"/>
      <c r="D539" s="123"/>
      <c r="E539" s="123"/>
      <c r="F539" s="122"/>
      <c r="G539" s="122"/>
    </row>
    <row r="540">
      <c r="C540" s="122"/>
      <c r="D540" s="123"/>
      <c r="E540" s="123"/>
      <c r="F540" s="122"/>
      <c r="G540" s="122"/>
    </row>
    <row r="541">
      <c r="C541" s="122"/>
      <c r="D541" s="123"/>
      <c r="E541" s="123"/>
      <c r="F541" s="122"/>
      <c r="G541" s="122"/>
    </row>
    <row r="542">
      <c r="C542" s="122"/>
      <c r="D542" s="123"/>
      <c r="E542" s="123"/>
      <c r="F542" s="122"/>
      <c r="G542" s="122"/>
    </row>
    <row r="543">
      <c r="C543" s="122"/>
      <c r="D543" s="123"/>
      <c r="E543" s="123"/>
      <c r="F543" s="122"/>
      <c r="G543" s="122"/>
    </row>
    <row r="544">
      <c r="C544" s="122"/>
      <c r="D544" s="123"/>
      <c r="E544" s="123"/>
      <c r="F544" s="122"/>
      <c r="G544" s="122"/>
    </row>
    <row r="545">
      <c r="C545" s="122"/>
      <c r="D545" s="123"/>
      <c r="E545" s="123"/>
      <c r="F545" s="122"/>
      <c r="G545" s="122"/>
    </row>
    <row r="546">
      <c r="C546" s="122"/>
      <c r="D546" s="123"/>
      <c r="E546" s="123"/>
      <c r="F546" s="122"/>
      <c r="G546" s="122"/>
    </row>
    <row r="547">
      <c r="C547" s="122"/>
      <c r="D547" s="123"/>
      <c r="E547" s="123"/>
      <c r="F547" s="122"/>
      <c r="G547" s="122"/>
    </row>
    <row r="548">
      <c r="C548" s="122"/>
      <c r="D548" s="123"/>
      <c r="E548" s="123"/>
      <c r="F548" s="122"/>
      <c r="G548" s="122"/>
    </row>
    <row r="549">
      <c r="C549" s="122"/>
      <c r="D549" s="123"/>
      <c r="E549" s="123"/>
      <c r="F549" s="122"/>
      <c r="G549" s="122"/>
    </row>
    <row r="550">
      <c r="C550" s="122"/>
      <c r="D550" s="123"/>
      <c r="E550" s="123"/>
      <c r="F550" s="122"/>
      <c r="G550" s="122"/>
    </row>
    <row r="551">
      <c r="C551" s="122"/>
      <c r="D551" s="123"/>
      <c r="E551" s="123"/>
      <c r="F551" s="122"/>
      <c r="G551" s="122"/>
    </row>
    <row r="552">
      <c r="C552" s="122"/>
      <c r="D552" s="123"/>
      <c r="E552" s="123"/>
      <c r="F552" s="122"/>
      <c r="G552" s="122"/>
    </row>
    <row r="553">
      <c r="C553" s="122"/>
      <c r="D553" s="123"/>
      <c r="E553" s="123"/>
      <c r="F553" s="122"/>
      <c r="G553" s="122"/>
    </row>
    <row r="554">
      <c r="C554" s="122"/>
      <c r="D554" s="123"/>
      <c r="E554" s="123"/>
      <c r="F554" s="122"/>
      <c r="G554" s="122"/>
    </row>
    <row r="555">
      <c r="C555" s="122"/>
      <c r="D555" s="123"/>
      <c r="E555" s="123"/>
      <c r="F555" s="122"/>
      <c r="G555" s="122"/>
    </row>
    <row r="556">
      <c r="C556" s="122"/>
      <c r="D556" s="123"/>
      <c r="E556" s="123"/>
      <c r="F556" s="122"/>
      <c r="G556" s="122"/>
    </row>
    <row r="557">
      <c r="C557" s="122"/>
      <c r="D557" s="123"/>
      <c r="E557" s="123"/>
      <c r="F557" s="122"/>
      <c r="G557" s="122"/>
    </row>
    <row r="558">
      <c r="C558" s="122"/>
      <c r="D558" s="123"/>
      <c r="E558" s="123"/>
      <c r="F558" s="122"/>
      <c r="G558" s="122"/>
    </row>
    <row r="559">
      <c r="C559" s="122"/>
      <c r="D559" s="123"/>
      <c r="E559" s="123"/>
      <c r="F559" s="122"/>
      <c r="G559" s="122"/>
    </row>
    <row r="560">
      <c r="C560" s="122"/>
      <c r="D560" s="123"/>
      <c r="E560" s="123"/>
      <c r="F560" s="122"/>
      <c r="G560" s="122"/>
    </row>
    <row r="561">
      <c r="C561" s="122"/>
      <c r="D561" s="123"/>
      <c r="E561" s="123"/>
      <c r="F561" s="122"/>
      <c r="G561" s="122"/>
    </row>
    <row r="562">
      <c r="C562" s="122"/>
      <c r="D562" s="123"/>
      <c r="E562" s="123"/>
      <c r="F562" s="122"/>
      <c r="G562" s="122"/>
    </row>
    <row r="563">
      <c r="C563" s="122"/>
      <c r="D563" s="123"/>
      <c r="E563" s="123"/>
      <c r="F563" s="122"/>
      <c r="G563" s="122"/>
    </row>
    <row r="564">
      <c r="C564" s="122"/>
      <c r="D564" s="123"/>
      <c r="E564" s="123"/>
      <c r="F564" s="122"/>
      <c r="G564" s="122"/>
    </row>
    <row r="565">
      <c r="C565" s="122"/>
      <c r="D565" s="123"/>
      <c r="E565" s="123"/>
      <c r="F565" s="122"/>
      <c r="G565" s="122"/>
    </row>
    <row r="566">
      <c r="C566" s="122"/>
      <c r="D566" s="123"/>
      <c r="E566" s="123"/>
      <c r="F566" s="122"/>
      <c r="G566" s="122"/>
    </row>
    <row r="567">
      <c r="C567" s="122"/>
      <c r="D567" s="123"/>
      <c r="E567" s="123"/>
      <c r="F567" s="122"/>
      <c r="G567" s="122"/>
    </row>
    <row r="568">
      <c r="C568" s="122"/>
      <c r="D568" s="123"/>
      <c r="E568" s="123"/>
      <c r="F568" s="122"/>
      <c r="G568" s="122"/>
    </row>
    <row r="569">
      <c r="C569" s="122"/>
      <c r="D569" s="123"/>
      <c r="E569" s="123"/>
      <c r="F569" s="122"/>
      <c r="G569" s="122"/>
    </row>
    <row r="570">
      <c r="C570" s="122"/>
      <c r="D570" s="123"/>
      <c r="E570" s="123"/>
      <c r="F570" s="122"/>
      <c r="G570" s="122"/>
    </row>
    <row r="571">
      <c r="C571" s="122"/>
      <c r="D571" s="123"/>
      <c r="E571" s="123"/>
      <c r="F571" s="122"/>
      <c r="G571" s="122"/>
    </row>
    <row r="572">
      <c r="C572" s="122"/>
      <c r="D572" s="123"/>
      <c r="E572" s="123"/>
      <c r="F572" s="122"/>
      <c r="G572" s="122"/>
    </row>
    <row r="573">
      <c r="C573" s="122"/>
      <c r="D573" s="123"/>
      <c r="E573" s="123"/>
      <c r="F573" s="122"/>
      <c r="G573" s="122"/>
    </row>
    <row r="574">
      <c r="C574" s="122"/>
      <c r="D574" s="123"/>
      <c r="E574" s="123"/>
      <c r="F574" s="122"/>
      <c r="G574" s="122"/>
    </row>
    <row r="575">
      <c r="C575" s="122"/>
      <c r="D575" s="123"/>
      <c r="E575" s="123"/>
      <c r="F575" s="122"/>
      <c r="G575" s="122"/>
    </row>
    <row r="576">
      <c r="C576" s="122"/>
      <c r="D576" s="123"/>
      <c r="E576" s="123"/>
      <c r="F576" s="122"/>
      <c r="G576" s="122"/>
    </row>
    <row r="577">
      <c r="C577" s="122"/>
      <c r="D577" s="123"/>
      <c r="E577" s="123"/>
      <c r="F577" s="122"/>
      <c r="G577" s="122"/>
    </row>
    <row r="578">
      <c r="C578" s="122"/>
      <c r="D578" s="123"/>
      <c r="E578" s="123"/>
      <c r="F578" s="122"/>
      <c r="G578" s="122"/>
    </row>
    <row r="579">
      <c r="C579" s="122"/>
      <c r="D579" s="123"/>
      <c r="E579" s="123"/>
      <c r="F579" s="122"/>
      <c r="G579" s="122"/>
    </row>
    <row r="580">
      <c r="C580" s="122"/>
      <c r="D580" s="123"/>
      <c r="E580" s="123"/>
      <c r="F580" s="122"/>
      <c r="G580" s="122"/>
    </row>
    <row r="581">
      <c r="C581" s="122"/>
      <c r="D581" s="123"/>
      <c r="E581" s="123"/>
      <c r="F581" s="122"/>
      <c r="G581" s="122"/>
    </row>
    <row r="582">
      <c r="C582" s="122"/>
      <c r="D582" s="123"/>
      <c r="E582" s="123"/>
      <c r="F582" s="122"/>
      <c r="G582" s="122"/>
    </row>
    <row r="583">
      <c r="C583" s="122"/>
      <c r="D583" s="123"/>
      <c r="E583" s="123"/>
      <c r="F583" s="122"/>
      <c r="G583" s="122"/>
    </row>
    <row r="584">
      <c r="C584" s="122"/>
      <c r="D584" s="123"/>
      <c r="E584" s="123"/>
      <c r="F584" s="122"/>
      <c r="G584" s="122"/>
    </row>
    <row r="585">
      <c r="C585" s="122"/>
      <c r="D585" s="123"/>
      <c r="E585" s="123"/>
      <c r="F585" s="122"/>
      <c r="G585" s="122"/>
    </row>
    <row r="586">
      <c r="C586" s="122"/>
      <c r="D586" s="123"/>
      <c r="E586" s="123"/>
      <c r="F586" s="122"/>
      <c r="G586" s="122"/>
    </row>
    <row r="587">
      <c r="C587" s="122"/>
      <c r="D587" s="123"/>
      <c r="E587" s="123"/>
      <c r="F587" s="122"/>
      <c r="G587" s="122"/>
    </row>
    <row r="588">
      <c r="C588" s="122"/>
      <c r="D588" s="123"/>
      <c r="E588" s="123"/>
      <c r="F588" s="122"/>
      <c r="G588" s="122"/>
    </row>
    <row r="589">
      <c r="C589" s="122"/>
      <c r="D589" s="123"/>
      <c r="E589" s="123"/>
      <c r="F589" s="122"/>
      <c r="G589" s="122"/>
    </row>
    <row r="590">
      <c r="C590" s="122"/>
      <c r="D590" s="123"/>
      <c r="E590" s="123"/>
      <c r="F590" s="122"/>
      <c r="G590" s="122"/>
    </row>
    <row r="591">
      <c r="C591" s="122"/>
      <c r="D591" s="123"/>
      <c r="E591" s="123"/>
      <c r="F591" s="122"/>
      <c r="G591" s="122"/>
    </row>
    <row r="592">
      <c r="C592" s="122"/>
      <c r="D592" s="123"/>
      <c r="E592" s="123"/>
      <c r="F592" s="122"/>
      <c r="G592" s="122"/>
    </row>
    <row r="593">
      <c r="C593" s="122"/>
      <c r="D593" s="123"/>
      <c r="E593" s="123"/>
      <c r="F593" s="122"/>
      <c r="G593" s="122"/>
    </row>
    <row r="594">
      <c r="C594" s="122"/>
      <c r="D594" s="123"/>
      <c r="E594" s="123"/>
      <c r="F594" s="122"/>
      <c r="G594" s="122"/>
    </row>
    <row r="595">
      <c r="C595" s="122"/>
      <c r="D595" s="123"/>
      <c r="E595" s="123"/>
      <c r="F595" s="122"/>
      <c r="G595" s="122"/>
    </row>
    <row r="596">
      <c r="C596" s="122"/>
      <c r="D596" s="123"/>
      <c r="E596" s="123"/>
      <c r="F596" s="122"/>
      <c r="G596" s="122"/>
    </row>
    <row r="597">
      <c r="C597" s="122"/>
      <c r="D597" s="123"/>
      <c r="E597" s="123"/>
      <c r="F597" s="122"/>
      <c r="G597" s="122"/>
    </row>
    <row r="598">
      <c r="C598" s="122"/>
      <c r="D598" s="123"/>
      <c r="E598" s="123"/>
      <c r="F598" s="122"/>
      <c r="G598" s="122"/>
    </row>
    <row r="599">
      <c r="C599" s="122"/>
      <c r="D599" s="123"/>
      <c r="E599" s="123"/>
      <c r="F599" s="122"/>
      <c r="G599" s="122"/>
    </row>
    <row r="600">
      <c r="C600" s="122"/>
      <c r="D600" s="123"/>
      <c r="E600" s="123"/>
      <c r="F600" s="122"/>
      <c r="G600" s="122"/>
    </row>
    <row r="601">
      <c r="C601" s="122"/>
      <c r="D601" s="123"/>
      <c r="E601" s="123"/>
      <c r="F601" s="122"/>
      <c r="G601" s="122"/>
    </row>
    <row r="602">
      <c r="C602" s="122"/>
      <c r="D602" s="123"/>
      <c r="E602" s="123"/>
      <c r="F602" s="122"/>
      <c r="G602" s="122"/>
    </row>
    <row r="603">
      <c r="C603" s="122"/>
      <c r="D603" s="123"/>
      <c r="E603" s="123"/>
      <c r="F603" s="122"/>
      <c r="G603" s="122"/>
    </row>
    <row r="604">
      <c r="C604" s="122"/>
      <c r="D604" s="123"/>
      <c r="E604" s="123"/>
      <c r="F604" s="122"/>
      <c r="G604" s="122"/>
    </row>
    <row r="605">
      <c r="C605" s="122"/>
      <c r="D605" s="123"/>
      <c r="E605" s="123"/>
      <c r="F605" s="122"/>
      <c r="G605" s="122"/>
    </row>
    <row r="606">
      <c r="C606" s="122"/>
      <c r="D606" s="123"/>
      <c r="E606" s="123"/>
      <c r="F606" s="122"/>
      <c r="G606" s="122"/>
    </row>
    <row r="607">
      <c r="C607" s="122"/>
      <c r="D607" s="123"/>
      <c r="E607" s="123"/>
      <c r="F607" s="122"/>
      <c r="G607" s="122"/>
    </row>
    <row r="608">
      <c r="C608" s="122"/>
      <c r="D608" s="123"/>
      <c r="E608" s="123"/>
      <c r="F608" s="122"/>
      <c r="G608" s="122"/>
    </row>
    <row r="609">
      <c r="C609" s="122"/>
      <c r="D609" s="123"/>
      <c r="E609" s="123"/>
      <c r="F609" s="122"/>
      <c r="G609" s="122"/>
    </row>
    <row r="610">
      <c r="C610" s="122"/>
      <c r="D610" s="123"/>
      <c r="E610" s="123"/>
      <c r="F610" s="122"/>
      <c r="G610" s="122"/>
    </row>
    <row r="611">
      <c r="C611" s="122"/>
      <c r="D611" s="123"/>
      <c r="E611" s="123"/>
      <c r="F611" s="122"/>
      <c r="G611" s="122"/>
    </row>
    <row r="612">
      <c r="C612" s="122"/>
      <c r="D612" s="123"/>
      <c r="E612" s="123"/>
      <c r="F612" s="122"/>
      <c r="G612" s="122"/>
    </row>
    <row r="613">
      <c r="C613" s="122"/>
      <c r="D613" s="123"/>
      <c r="E613" s="123"/>
      <c r="F613" s="122"/>
      <c r="G613" s="122"/>
    </row>
    <row r="614">
      <c r="C614" s="122"/>
      <c r="D614" s="123"/>
      <c r="E614" s="123"/>
      <c r="F614" s="122"/>
      <c r="G614" s="122"/>
    </row>
    <row r="615">
      <c r="C615" s="122"/>
      <c r="D615" s="123"/>
      <c r="E615" s="123"/>
      <c r="F615" s="122"/>
      <c r="G615" s="122"/>
    </row>
    <row r="616">
      <c r="C616" s="122"/>
      <c r="D616" s="123"/>
      <c r="E616" s="123"/>
      <c r="F616" s="122"/>
      <c r="G616" s="122"/>
    </row>
    <row r="617">
      <c r="C617" s="122"/>
      <c r="D617" s="123"/>
      <c r="E617" s="123"/>
      <c r="F617" s="122"/>
      <c r="G617" s="122"/>
    </row>
    <row r="618">
      <c r="C618" s="122"/>
      <c r="D618" s="123"/>
      <c r="E618" s="123"/>
      <c r="F618" s="122"/>
      <c r="G618" s="122"/>
    </row>
    <row r="619">
      <c r="C619" s="122"/>
      <c r="D619" s="123"/>
      <c r="E619" s="123"/>
      <c r="F619" s="122"/>
      <c r="G619" s="122"/>
    </row>
    <row r="620">
      <c r="C620" s="122"/>
      <c r="D620" s="123"/>
      <c r="E620" s="123"/>
      <c r="F620" s="122"/>
      <c r="G620" s="122"/>
    </row>
    <row r="621">
      <c r="C621" s="122"/>
      <c r="D621" s="123"/>
      <c r="E621" s="123"/>
      <c r="F621" s="122"/>
      <c r="G621" s="122"/>
    </row>
    <row r="622">
      <c r="C622" s="122"/>
      <c r="D622" s="123"/>
      <c r="E622" s="123"/>
      <c r="F622" s="122"/>
      <c r="G622" s="122"/>
    </row>
    <row r="623">
      <c r="C623" s="122"/>
      <c r="D623" s="123"/>
      <c r="E623" s="123"/>
      <c r="F623" s="122"/>
      <c r="G623" s="122"/>
    </row>
    <row r="624">
      <c r="C624" s="122"/>
      <c r="D624" s="123"/>
      <c r="E624" s="123"/>
      <c r="F624" s="122"/>
      <c r="G624" s="122"/>
    </row>
    <row r="625">
      <c r="C625" s="122"/>
      <c r="D625" s="123"/>
      <c r="E625" s="123"/>
      <c r="F625" s="122"/>
      <c r="G625" s="122"/>
    </row>
    <row r="626">
      <c r="C626" s="122"/>
      <c r="D626" s="123"/>
      <c r="E626" s="123"/>
      <c r="F626" s="122"/>
      <c r="G626" s="122"/>
    </row>
    <row r="627">
      <c r="C627" s="122"/>
      <c r="D627" s="123"/>
      <c r="E627" s="123"/>
      <c r="F627" s="122"/>
      <c r="G627" s="122"/>
    </row>
    <row r="628">
      <c r="C628" s="122"/>
      <c r="D628" s="123"/>
      <c r="E628" s="123"/>
      <c r="F628" s="122"/>
      <c r="G628" s="122"/>
    </row>
    <row r="629">
      <c r="C629" s="122"/>
      <c r="D629" s="123"/>
      <c r="E629" s="123"/>
      <c r="F629" s="122"/>
      <c r="G629" s="122"/>
    </row>
    <row r="630">
      <c r="C630" s="122"/>
      <c r="D630" s="123"/>
      <c r="E630" s="123"/>
      <c r="F630" s="122"/>
      <c r="G630" s="122"/>
    </row>
    <row r="631">
      <c r="C631" s="122"/>
      <c r="D631" s="123"/>
      <c r="E631" s="123"/>
      <c r="F631" s="122"/>
      <c r="G631" s="122"/>
    </row>
    <row r="632">
      <c r="C632" s="122"/>
      <c r="D632" s="123"/>
      <c r="E632" s="123"/>
      <c r="F632" s="122"/>
      <c r="G632" s="122"/>
    </row>
    <row r="633">
      <c r="C633" s="122"/>
      <c r="D633" s="123"/>
      <c r="E633" s="123"/>
      <c r="F633" s="122"/>
      <c r="G633" s="122"/>
    </row>
    <row r="634">
      <c r="C634" s="122"/>
      <c r="D634" s="123"/>
      <c r="E634" s="123"/>
      <c r="F634" s="122"/>
      <c r="G634" s="122"/>
    </row>
    <row r="635">
      <c r="C635" s="122"/>
      <c r="D635" s="123"/>
      <c r="E635" s="123"/>
      <c r="F635" s="122"/>
      <c r="G635" s="122"/>
    </row>
    <row r="636">
      <c r="C636" s="122"/>
      <c r="D636" s="123"/>
      <c r="E636" s="123"/>
      <c r="F636" s="122"/>
      <c r="G636" s="122"/>
    </row>
    <row r="637">
      <c r="C637" s="122"/>
      <c r="D637" s="123"/>
      <c r="E637" s="123"/>
      <c r="F637" s="122"/>
      <c r="G637" s="122"/>
    </row>
    <row r="638">
      <c r="C638" s="122"/>
      <c r="D638" s="123"/>
      <c r="E638" s="123"/>
      <c r="F638" s="122"/>
      <c r="G638" s="122"/>
    </row>
    <row r="639">
      <c r="C639" s="122"/>
      <c r="D639" s="123"/>
      <c r="E639" s="123"/>
      <c r="F639" s="122"/>
      <c r="G639" s="122"/>
    </row>
    <row r="640">
      <c r="C640" s="122"/>
      <c r="D640" s="123"/>
      <c r="E640" s="123"/>
      <c r="F640" s="122"/>
      <c r="G640" s="122"/>
    </row>
    <row r="641">
      <c r="C641" s="122"/>
      <c r="D641" s="123"/>
      <c r="E641" s="123"/>
      <c r="F641" s="122"/>
      <c r="G641" s="122"/>
    </row>
    <row r="642">
      <c r="C642" s="122"/>
      <c r="D642" s="123"/>
      <c r="E642" s="123"/>
      <c r="F642" s="122"/>
      <c r="G642" s="122"/>
    </row>
    <row r="643">
      <c r="C643" s="122"/>
      <c r="D643" s="123"/>
      <c r="E643" s="123"/>
      <c r="F643" s="122"/>
      <c r="G643" s="122"/>
    </row>
    <row r="644">
      <c r="C644" s="122"/>
      <c r="D644" s="123"/>
      <c r="E644" s="123"/>
      <c r="F644" s="122"/>
      <c r="G644" s="122"/>
    </row>
    <row r="645">
      <c r="C645" s="122"/>
      <c r="D645" s="123"/>
      <c r="E645" s="123"/>
      <c r="F645" s="122"/>
      <c r="G645" s="122"/>
    </row>
    <row r="646">
      <c r="C646" s="122"/>
      <c r="D646" s="123"/>
      <c r="E646" s="123"/>
      <c r="F646" s="122"/>
      <c r="G646" s="122"/>
    </row>
    <row r="647">
      <c r="C647" s="122"/>
      <c r="D647" s="123"/>
      <c r="E647" s="123"/>
      <c r="F647" s="122"/>
      <c r="G647" s="122"/>
    </row>
    <row r="648">
      <c r="C648" s="122"/>
      <c r="D648" s="123"/>
      <c r="E648" s="123"/>
      <c r="F648" s="122"/>
      <c r="G648" s="122"/>
    </row>
    <row r="649">
      <c r="C649" s="122"/>
      <c r="D649" s="123"/>
      <c r="E649" s="123"/>
      <c r="F649" s="122"/>
      <c r="G649" s="122"/>
    </row>
    <row r="650">
      <c r="C650" s="122"/>
      <c r="D650" s="123"/>
      <c r="E650" s="123"/>
      <c r="F650" s="122"/>
      <c r="G650" s="122"/>
    </row>
    <row r="651">
      <c r="C651" s="122"/>
      <c r="D651" s="123"/>
      <c r="E651" s="123"/>
      <c r="F651" s="122"/>
      <c r="G651" s="122"/>
    </row>
    <row r="652">
      <c r="C652" s="122"/>
      <c r="D652" s="123"/>
      <c r="E652" s="123"/>
      <c r="F652" s="122"/>
      <c r="G652" s="122"/>
    </row>
    <row r="653">
      <c r="C653" s="122"/>
      <c r="D653" s="123"/>
      <c r="E653" s="123"/>
      <c r="F653" s="122"/>
      <c r="G653" s="122"/>
    </row>
    <row r="654">
      <c r="C654" s="122"/>
      <c r="D654" s="123"/>
      <c r="E654" s="123"/>
      <c r="F654" s="122"/>
      <c r="G654" s="122"/>
    </row>
    <row r="655">
      <c r="C655" s="122"/>
      <c r="D655" s="123"/>
      <c r="E655" s="123"/>
      <c r="F655" s="122"/>
      <c r="G655" s="122"/>
    </row>
    <row r="656">
      <c r="C656" s="122"/>
      <c r="D656" s="123"/>
      <c r="E656" s="123"/>
      <c r="F656" s="122"/>
      <c r="G656" s="122"/>
    </row>
    <row r="657">
      <c r="C657" s="122"/>
      <c r="D657" s="123"/>
      <c r="E657" s="123"/>
      <c r="F657" s="122"/>
      <c r="G657" s="122"/>
    </row>
    <row r="658">
      <c r="C658" s="122"/>
      <c r="D658" s="123"/>
      <c r="E658" s="123"/>
      <c r="F658" s="122"/>
      <c r="G658" s="122"/>
    </row>
    <row r="659">
      <c r="C659" s="122"/>
      <c r="D659" s="123"/>
      <c r="E659" s="123"/>
      <c r="F659" s="122"/>
      <c r="G659" s="122"/>
    </row>
    <row r="660">
      <c r="C660" s="122"/>
      <c r="D660" s="123"/>
      <c r="E660" s="123"/>
      <c r="F660" s="122"/>
      <c r="G660" s="122"/>
    </row>
    <row r="661">
      <c r="C661" s="122"/>
      <c r="D661" s="123"/>
      <c r="E661" s="123"/>
      <c r="F661" s="122"/>
      <c r="G661" s="122"/>
    </row>
    <row r="662">
      <c r="C662" s="122"/>
      <c r="D662" s="123"/>
      <c r="E662" s="123"/>
      <c r="F662" s="122"/>
      <c r="G662" s="122"/>
    </row>
    <row r="663">
      <c r="C663" s="122"/>
      <c r="D663" s="123"/>
      <c r="E663" s="123"/>
      <c r="F663" s="122"/>
      <c r="G663" s="122"/>
    </row>
    <row r="664">
      <c r="C664" s="122"/>
      <c r="D664" s="123"/>
      <c r="E664" s="123"/>
      <c r="F664" s="122"/>
      <c r="G664" s="122"/>
    </row>
    <row r="665">
      <c r="C665" s="122"/>
      <c r="D665" s="123"/>
      <c r="E665" s="123"/>
      <c r="F665" s="122"/>
      <c r="G665" s="122"/>
    </row>
    <row r="666">
      <c r="C666" s="122"/>
      <c r="D666" s="123"/>
      <c r="E666" s="123"/>
      <c r="F666" s="122"/>
      <c r="G666" s="122"/>
    </row>
    <row r="667">
      <c r="C667" s="122"/>
      <c r="D667" s="123"/>
      <c r="E667" s="123"/>
      <c r="F667" s="122"/>
      <c r="G667" s="122"/>
    </row>
    <row r="668">
      <c r="C668" s="122"/>
      <c r="D668" s="123"/>
      <c r="E668" s="123"/>
      <c r="F668" s="122"/>
      <c r="G668" s="122"/>
    </row>
    <row r="669">
      <c r="C669" s="122"/>
      <c r="D669" s="123"/>
      <c r="E669" s="123"/>
      <c r="F669" s="122"/>
      <c r="G669" s="122"/>
    </row>
    <row r="670">
      <c r="C670" s="122"/>
      <c r="D670" s="123"/>
      <c r="E670" s="123"/>
      <c r="F670" s="122"/>
      <c r="G670" s="122"/>
    </row>
    <row r="671">
      <c r="C671" s="122"/>
      <c r="D671" s="123"/>
      <c r="E671" s="123"/>
      <c r="F671" s="122"/>
      <c r="G671" s="122"/>
    </row>
    <row r="672">
      <c r="C672" s="122"/>
      <c r="D672" s="123"/>
      <c r="E672" s="123"/>
      <c r="F672" s="122"/>
      <c r="G672" s="122"/>
    </row>
    <row r="673">
      <c r="C673" s="122"/>
      <c r="D673" s="123"/>
      <c r="E673" s="123"/>
      <c r="F673" s="122"/>
      <c r="G673" s="122"/>
    </row>
    <row r="674">
      <c r="C674" s="122"/>
      <c r="D674" s="123"/>
      <c r="E674" s="123"/>
      <c r="F674" s="122"/>
      <c r="G674" s="122"/>
    </row>
    <row r="675">
      <c r="C675" s="122"/>
      <c r="D675" s="123"/>
      <c r="E675" s="123"/>
      <c r="F675" s="122"/>
      <c r="G675" s="122"/>
    </row>
    <row r="676">
      <c r="C676" s="122"/>
      <c r="D676" s="123"/>
      <c r="E676" s="123"/>
      <c r="F676" s="122"/>
      <c r="G676" s="122"/>
    </row>
    <row r="677">
      <c r="C677" s="122"/>
      <c r="D677" s="123"/>
      <c r="E677" s="123"/>
      <c r="F677" s="122"/>
      <c r="G677" s="122"/>
    </row>
    <row r="678">
      <c r="C678" s="122"/>
      <c r="D678" s="123"/>
      <c r="E678" s="123"/>
      <c r="F678" s="122"/>
      <c r="G678" s="122"/>
    </row>
    <row r="679">
      <c r="C679" s="122"/>
      <c r="D679" s="123"/>
      <c r="E679" s="123"/>
      <c r="F679" s="122"/>
      <c r="G679" s="122"/>
    </row>
    <row r="680">
      <c r="C680" s="122"/>
      <c r="D680" s="123"/>
      <c r="E680" s="123"/>
      <c r="F680" s="122"/>
      <c r="G680" s="122"/>
    </row>
    <row r="681">
      <c r="C681" s="122"/>
      <c r="D681" s="123"/>
      <c r="E681" s="123"/>
      <c r="F681" s="122"/>
      <c r="G681" s="122"/>
    </row>
    <row r="682">
      <c r="C682" s="122"/>
      <c r="D682" s="123"/>
      <c r="E682" s="123"/>
      <c r="F682" s="122"/>
      <c r="G682" s="122"/>
    </row>
    <row r="683">
      <c r="C683" s="122"/>
      <c r="D683" s="123"/>
      <c r="E683" s="123"/>
      <c r="F683" s="122"/>
      <c r="G683" s="122"/>
    </row>
    <row r="684">
      <c r="C684" s="122"/>
      <c r="D684" s="123"/>
      <c r="E684" s="123"/>
      <c r="F684" s="122"/>
      <c r="G684" s="122"/>
    </row>
    <row r="685">
      <c r="C685" s="122"/>
      <c r="D685" s="123"/>
      <c r="E685" s="123"/>
      <c r="F685" s="122"/>
      <c r="G685" s="122"/>
    </row>
    <row r="686">
      <c r="C686" s="122"/>
      <c r="D686" s="123"/>
      <c r="E686" s="123"/>
      <c r="F686" s="122"/>
      <c r="G686" s="122"/>
    </row>
    <row r="687">
      <c r="C687" s="122"/>
      <c r="D687" s="123"/>
      <c r="E687" s="123"/>
      <c r="F687" s="122"/>
      <c r="G687" s="122"/>
    </row>
    <row r="688">
      <c r="C688" s="122"/>
      <c r="D688" s="123"/>
      <c r="E688" s="123"/>
      <c r="F688" s="122"/>
      <c r="G688" s="122"/>
    </row>
    <row r="689">
      <c r="C689" s="122"/>
      <c r="D689" s="123"/>
      <c r="E689" s="123"/>
      <c r="F689" s="122"/>
      <c r="G689" s="122"/>
    </row>
    <row r="690">
      <c r="C690" s="122"/>
      <c r="D690" s="123"/>
      <c r="E690" s="123"/>
      <c r="F690" s="122"/>
      <c r="G690" s="122"/>
    </row>
    <row r="691">
      <c r="C691" s="122"/>
      <c r="D691" s="123"/>
      <c r="E691" s="123"/>
      <c r="F691" s="122"/>
      <c r="G691" s="122"/>
    </row>
    <row r="692">
      <c r="C692" s="122"/>
      <c r="D692" s="123"/>
      <c r="E692" s="123"/>
      <c r="F692" s="122"/>
      <c r="G692" s="122"/>
    </row>
    <row r="693">
      <c r="C693" s="122"/>
      <c r="D693" s="123"/>
      <c r="E693" s="123"/>
      <c r="F693" s="122"/>
      <c r="G693" s="122"/>
    </row>
    <row r="694">
      <c r="C694" s="122"/>
      <c r="D694" s="123"/>
      <c r="E694" s="123"/>
      <c r="F694" s="122"/>
      <c r="G694" s="122"/>
    </row>
    <row r="695">
      <c r="C695" s="122"/>
      <c r="D695" s="123"/>
      <c r="E695" s="123"/>
      <c r="F695" s="122"/>
      <c r="G695" s="122"/>
    </row>
    <row r="696">
      <c r="C696" s="122"/>
      <c r="D696" s="123"/>
      <c r="E696" s="123"/>
      <c r="F696" s="122"/>
      <c r="G696" s="122"/>
    </row>
    <row r="697">
      <c r="C697" s="122"/>
      <c r="D697" s="123"/>
      <c r="E697" s="123"/>
      <c r="F697" s="122"/>
      <c r="G697" s="122"/>
    </row>
    <row r="698">
      <c r="C698" s="122"/>
      <c r="D698" s="123"/>
      <c r="E698" s="123"/>
      <c r="F698" s="122"/>
      <c r="G698" s="122"/>
    </row>
    <row r="699">
      <c r="C699" s="122"/>
      <c r="D699" s="123"/>
      <c r="E699" s="123"/>
      <c r="F699" s="122"/>
      <c r="G699" s="122"/>
    </row>
    <row r="700">
      <c r="C700" s="122"/>
      <c r="D700" s="123"/>
      <c r="E700" s="123"/>
      <c r="F700" s="122"/>
      <c r="G700" s="122"/>
    </row>
    <row r="701">
      <c r="C701" s="122"/>
      <c r="D701" s="123"/>
      <c r="E701" s="123"/>
      <c r="F701" s="122"/>
      <c r="G701" s="122"/>
    </row>
    <row r="702">
      <c r="C702" s="122"/>
      <c r="D702" s="123"/>
      <c r="E702" s="123"/>
      <c r="F702" s="122"/>
      <c r="G702" s="122"/>
    </row>
    <row r="703">
      <c r="C703" s="122"/>
      <c r="D703" s="123"/>
      <c r="E703" s="123"/>
      <c r="F703" s="122"/>
      <c r="G703" s="122"/>
    </row>
    <row r="704">
      <c r="C704" s="122"/>
      <c r="D704" s="123"/>
      <c r="E704" s="123"/>
      <c r="F704" s="122"/>
      <c r="G704" s="122"/>
    </row>
    <row r="705">
      <c r="C705" s="122"/>
      <c r="D705" s="123"/>
      <c r="E705" s="123"/>
      <c r="F705" s="122"/>
      <c r="G705" s="122"/>
    </row>
    <row r="706">
      <c r="C706" s="122"/>
      <c r="D706" s="123"/>
      <c r="E706" s="123"/>
      <c r="F706" s="122"/>
      <c r="G706" s="122"/>
    </row>
    <row r="707">
      <c r="C707" s="122"/>
      <c r="D707" s="123"/>
      <c r="E707" s="123"/>
      <c r="F707" s="122"/>
      <c r="G707" s="122"/>
    </row>
    <row r="708">
      <c r="C708" s="122"/>
      <c r="D708" s="123"/>
      <c r="E708" s="123"/>
      <c r="F708" s="122"/>
      <c r="G708" s="122"/>
    </row>
    <row r="709">
      <c r="C709" s="122"/>
      <c r="D709" s="123"/>
      <c r="E709" s="123"/>
      <c r="F709" s="122"/>
      <c r="G709" s="122"/>
    </row>
    <row r="710">
      <c r="C710" s="122"/>
      <c r="D710" s="123"/>
      <c r="E710" s="123"/>
      <c r="F710" s="122"/>
      <c r="G710" s="122"/>
    </row>
    <row r="711">
      <c r="C711" s="122"/>
      <c r="D711" s="123"/>
      <c r="E711" s="123"/>
      <c r="F711" s="122"/>
      <c r="G711" s="122"/>
    </row>
    <row r="712">
      <c r="C712" s="122"/>
      <c r="D712" s="123"/>
      <c r="E712" s="123"/>
      <c r="F712" s="122"/>
      <c r="G712" s="122"/>
    </row>
    <row r="713">
      <c r="C713" s="122"/>
      <c r="D713" s="123"/>
      <c r="E713" s="123"/>
      <c r="F713" s="122"/>
      <c r="G713" s="122"/>
    </row>
    <row r="714">
      <c r="C714" s="122"/>
      <c r="D714" s="123"/>
      <c r="E714" s="123"/>
      <c r="F714" s="122"/>
      <c r="G714" s="122"/>
    </row>
    <row r="715">
      <c r="C715" s="122"/>
      <c r="D715" s="123"/>
      <c r="E715" s="123"/>
      <c r="F715" s="122"/>
      <c r="G715" s="122"/>
    </row>
    <row r="716">
      <c r="C716" s="122"/>
      <c r="D716" s="123"/>
      <c r="E716" s="123"/>
      <c r="F716" s="122"/>
      <c r="G716" s="122"/>
    </row>
    <row r="717">
      <c r="C717" s="122"/>
      <c r="D717" s="123"/>
      <c r="E717" s="123"/>
      <c r="F717" s="122"/>
      <c r="G717" s="122"/>
    </row>
    <row r="718">
      <c r="C718" s="122"/>
      <c r="D718" s="123"/>
      <c r="E718" s="123"/>
      <c r="F718" s="122"/>
      <c r="G718" s="122"/>
    </row>
    <row r="719">
      <c r="C719" s="122"/>
      <c r="D719" s="123"/>
      <c r="E719" s="123"/>
      <c r="F719" s="122"/>
      <c r="G719" s="122"/>
    </row>
    <row r="720">
      <c r="C720" s="122"/>
      <c r="D720" s="123"/>
      <c r="E720" s="123"/>
      <c r="F720" s="122"/>
      <c r="G720" s="122"/>
    </row>
    <row r="721">
      <c r="C721" s="122"/>
      <c r="D721" s="123"/>
      <c r="E721" s="123"/>
      <c r="F721" s="122"/>
      <c r="G721" s="122"/>
    </row>
    <row r="722">
      <c r="C722" s="122"/>
      <c r="D722" s="123"/>
      <c r="E722" s="123"/>
      <c r="F722" s="122"/>
      <c r="G722" s="122"/>
    </row>
    <row r="723">
      <c r="C723" s="122"/>
      <c r="D723" s="123"/>
      <c r="E723" s="123"/>
      <c r="F723" s="122"/>
      <c r="G723" s="122"/>
    </row>
    <row r="724">
      <c r="C724" s="122"/>
      <c r="D724" s="123"/>
      <c r="E724" s="123"/>
      <c r="F724" s="122"/>
      <c r="G724" s="122"/>
    </row>
    <row r="725">
      <c r="C725" s="122"/>
      <c r="D725" s="123"/>
      <c r="E725" s="123"/>
      <c r="F725" s="122"/>
      <c r="G725" s="122"/>
    </row>
    <row r="726">
      <c r="C726" s="122"/>
      <c r="D726" s="123"/>
      <c r="E726" s="123"/>
      <c r="F726" s="122"/>
      <c r="G726" s="122"/>
    </row>
    <row r="727">
      <c r="C727" s="122"/>
      <c r="D727" s="123"/>
      <c r="E727" s="123"/>
      <c r="F727" s="122"/>
      <c r="G727" s="122"/>
    </row>
    <row r="728">
      <c r="C728" s="122"/>
      <c r="D728" s="123"/>
      <c r="E728" s="123"/>
      <c r="F728" s="122"/>
      <c r="G728" s="122"/>
    </row>
    <row r="729">
      <c r="C729" s="122"/>
      <c r="D729" s="123"/>
      <c r="E729" s="123"/>
      <c r="F729" s="122"/>
      <c r="G729" s="122"/>
    </row>
    <row r="730">
      <c r="C730" s="122"/>
      <c r="D730" s="123"/>
      <c r="E730" s="123"/>
      <c r="F730" s="122"/>
      <c r="G730" s="122"/>
    </row>
    <row r="731">
      <c r="C731" s="122"/>
      <c r="D731" s="123"/>
      <c r="E731" s="123"/>
      <c r="F731" s="122"/>
      <c r="G731" s="122"/>
    </row>
    <row r="732">
      <c r="C732" s="122"/>
      <c r="D732" s="123"/>
      <c r="E732" s="123"/>
      <c r="F732" s="122"/>
      <c r="G732" s="122"/>
    </row>
    <row r="733">
      <c r="C733" s="122"/>
      <c r="D733" s="123"/>
      <c r="E733" s="123"/>
      <c r="F733" s="122"/>
      <c r="G733" s="122"/>
    </row>
    <row r="734">
      <c r="C734" s="122"/>
      <c r="D734" s="123"/>
      <c r="E734" s="123"/>
      <c r="F734" s="122"/>
      <c r="G734" s="122"/>
    </row>
    <row r="735">
      <c r="C735" s="122"/>
      <c r="D735" s="123"/>
      <c r="E735" s="123"/>
      <c r="F735" s="122"/>
      <c r="G735" s="122"/>
    </row>
    <row r="736">
      <c r="C736" s="122"/>
      <c r="D736" s="123"/>
      <c r="E736" s="123"/>
      <c r="F736" s="122"/>
      <c r="G736" s="122"/>
    </row>
    <row r="737">
      <c r="C737" s="122"/>
      <c r="D737" s="123"/>
      <c r="E737" s="123"/>
      <c r="F737" s="122"/>
      <c r="G737" s="122"/>
    </row>
    <row r="738">
      <c r="C738" s="122"/>
      <c r="D738" s="123"/>
      <c r="E738" s="123"/>
      <c r="F738" s="122"/>
      <c r="G738" s="122"/>
    </row>
    <row r="739">
      <c r="C739" s="122"/>
      <c r="D739" s="123"/>
      <c r="E739" s="123"/>
      <c r="F739" s="122"/>
      <c r="G739" s="122"/>
    </row>
    <row r="740">
      <c r="C740" s="122"/>
      <c r="D740" s="123"/>
      <c r="E740" s="123"/>
      <c r="F740" s="122"/>
      <c r="G740" s="122"/>
    </row>
    <row r="741">
      <c r="C741" s="122"/>
      <c r="D741" s="123"/>
      <c r="E741" s="123"/>
      <c r="F741" s="122"/>
      <c r="G741" s="122"/>
    </row>
    <row r="742">
      <c r="C742" s="122"/>
      <c r="D742" s="123"/>
      <c r="E742" s="123"/>
      <c r="F742" s="122"/>
      <c r="G742" s="122"/>
    </row>
    <row r="743">
      <c r="C743" s="122"/>
      <c r="D743" s="123"/>
      <c r="E743" s="123"/>
      <c r="F743" s="122"/>
      <c r="G743" s="122"/>
    </row>
    <row r="744">
      <c r="C744" s="122"/>
      <c r="D744" s="123"/>
      <c r="E744" s="123"/>
      <c r="F744" s="122"/>
      <c r="G744" s="122"/>
    </row>
    <row r="745">
      <c r="C745" s="122"/>
      <c r="D745" s="123"/>
      <c r="E745" s="123"/>
      <c r="F745" s="122"/>
      <c r="G745" s="122"/>
    </row>
    <row r="746">
      <c r="C746" s="122"/>
      <c r="D746" s="123"/>
      <c r="E746" s="123"/>
      <c r="F746" s="122"/>
      <c r="G746" s="122"/>
    </row>
    <row r="747">
      <c r="C747" s="122"/>
      <c r="D747" s="123"/>
      <c r="E747" s="123"/>
      <c r="F747" s="122"/>
      <c r="G747" s="122"/>
    </row>
    <row r="748">
      <c r="C748" s="122"/>
      <c r="D748" s="123"/>
      <c r="E748" s="123"/>
      <c r="F748" s="122"/>
      <c r="G748" s="122"/>
    </row>
    <row r="749">
      <c r="C749" s="122"/>
      <c r="D749" s="123"/>
      <c r="E749" s="123"/>
      <c r="F749" s="122"/>
      <c r="G749" s="122"/>
    </row>
    <row r="750">
      <c r="C750" s="122"/>
      <c r="D750" s="123"/>
      <c r="E750" s="123"/>
      <c r="F750" s="122"/>
      <c r="G750" s="122"/>
    </row>
    <row r="751">
      <c r="C751" s="122"/>
      <c r="D751" s="123"/>
      <c r="E751" s="123"/>
      <c r="F751" s="122"/>
      <c r="G751" s="122"/>
    </row>
    <row r="752">
      <c r="C752" s="122"/>
      <c r="D752" s="123"/>
      <c r="E752" s="123"/>
      <c r="F752" s="122"/>
      <c r="G752" s="122"/>
    </row>
    <row r="753">
      <c r="C753" s="122"/>
      <c r="D753" s="123"/>
      <c r="E753" s="123"/>
      <c r="F753" s="122"/>
      <c r="G753" s="122"/>
    </row>
    <row r="754">
      <c r="C754" s="122"/>
      <c r="D754" s="123"/>
      <c r="E754" s="123"/>
      <c r="F754" s="122"/>
      <c r="G754" s="122"/>
    </row>
    <row r="755">
      <c r="C755" s="122"/>
      <c r="D755" s="123"/>
      <c r="E755" s="123"/>
      <c r="F755" s="122"/>
      <c r="G755" s="122"/>
    </row>
    <row r="756">
      <c r="C756" s="122"/>
      <c r="D756" s="123"/>
      <c r="E756" s="123"/>
      <c r="F756" s="122"/>
      <c r="G756" s="122"/>
    </row>
    <row r="757">
      <c r="C757" s="122"/>
      <c r="D757" s="123"/>
      <c r="E757" s="123"/>
      <c r="F757" s="122"/>
      <c r="G757" s="122"/>
    </row>
    <row r="758">
      <c r="C758" s="122"/>
      <c r="D758" s="123"/>
      <c r="E758" s="123"/>
      <c r="F758" s="122"/>
      <c r="G758" s="122"/>
    </row>
    <row r="759">
      <c r="C759" s="122"/>
      <c r="D759" s="123"/>
      <c r="E759" s="123"/>
      <c r="F759" s="122"/>
      <c r="G759" s="122"/>
    </row>
    <row r="760">
      <c r="C760" s="122"/>
      <c r="D760" s="123"/>
      <c r="E760" s="123"/>
      <c r="F760" s="122"/>
      <c r="G760" s="122"/>
    </row>
    <row r="761">
      <c r="C761" s="122"/>
      <c r="D761" s="123"/>
      <c r="E761" s="123"/>
      <c r="F761" s="122"/>
      <c r="G761" s="122"/>
    </row>
    <row r="762">
      <c r="C762" s="122"/>
      <c r="D762" s="123"/>
      <c r="E762" s="123"/>
      <c r="F762" s="122"/>
      <c r="G762" s="122"/>
    </row>
    <row r="763">
      <c r="C763" s="122"/>
      <c r="D763" s="123"/>
      <c r="E763" s="123"/>
      <c r="F763" s="122"/>
      <c r="G763" s="122"/>
    </row>
    <row r="764">
      <c r="C764" s="122"/>
      <c r="D764" s="123"/>
      <c r="E764" s="123"/>
      <c r="F764" s="122"/>
      <c r="G764" s="122"/>
    </row>
    <row r="765">
      <c r="C765" s="122"/>
      <c r="D765" s="123"/>
      <c r="E765" s="123"/>
      <c r="F765" s="122"/>
      <c r="G765" s="122"/>
    </row>
    <row r="766">
      <c r="C766" s="122"/>
      <c r="D766" s="123"/>
      <c r="E766" s="123"/>
      <c r="F766" s="122"/>
      <c r="G766" s="122"/>
    </row>
    <row r="767">
      <c r="C767" s="122"/>
      <c r="D767" s="123"/>
      <c r="E767" s="123"/>
      <c r="F767" s="122"/>
      <c r="G767" s="122"/>
    </row>
    <row r="768">
      <c r="C768" s="122"/>
      <c r="D768" s="123"/>
      <c r="E768" s="123"/>
      <c r="F768" s="122"/>
      <c r="G768" s="122"/>
    </row>
    <row r="769">
      <c r="C769" s="122"/>
      <c r="D769" s="123"/>
      <c r="E769" s="123"/>
      <c r="F769" s="122"/>
      <c r="G769" s="122"/>
    </row>
    <row r="770">
      <c r="C770" s="122"/>
      <c r="D770" s="123"/>
      <c r="E770" s="123"/>
      <c r="F770" s="122"/>
      <c r="G770" s="122"/>
    </row>
    <row r="771">
      <c r="C771" s="122"/>
      <c r="D771" s="123"/>
      <c r="E771" s="123"/>
      <c r="F771" s="122"/>
      <c r="G771" s="122"/>
    </row>
    <row r="772">
      <c r="C772" s="122"/>
      <c r="D772" s="123"/>
      <c r="E772" s="123"/>
      <c r="F772" s="122"/>
      <c r="G772" s="122"/>
    </row>
    <row r="773">
      <c r="C773" s="122"/>
      <c r="D773" s="123"/>
      <c r="E773" s="123"/>
      <c r="F773" s="122"/>
      <c r="G773" s="122"/>
    </row>
    <row r="774">
      <c r="C774" s="122"/>
      <c r="D774" s="123"/>
      <c r="E774" s="123"/>
      <c r="F774" s="122"/>
      <c r="G774" s="122"/>
    </row>
    <row r="775">
      <c r="C775" s="122"/>
      <c r="D775" s="123"/>
      <c r="E775" s="123"/>
      <c r="F775" s="122"/>
      <c r="G775" s="122"/>
    </row>
    <row r="776">
      <c r="C776" s="122"/>
      <c r="D776" s="123"/>
      <c r="E776" s="123"/>
      <c r="F776" s="122"/>
      <c r="G776" s="122"/>
    </row>
    <row r="777">
      <c r="C777" s="122"/>
      <c r="D777" s="123"/>
      <c r="E777" s="123"/>
      <c r="F777" s="122"/>
      <c r="G777" s="122"/>
    </row>
    <row r="778">
      <c r="C778" s="122"/>
      <c r="D778" s="123"/>
      <c r="E778" s="123"/>
      <c r="F778" s="122"/>
      <c r="G778" s="122"/>
    </row>
    <row r="779">
      <c r="C779" s="122"/>
      <c r="D779" s="123"/>
      <c r="E779" s="123"/>
      <c r="F779" s="122"/>
      <c r="G779" s="122"/>
    </row>
    <row r="780">
      <c r="C780" s="122"/>
      <c r="D780" s="123"/>
      <c r="E780" s="123"/>
      <c r="F780" s="122"/>
      <c r="G780" s="122"/>
    </row>
    <row r="781">
      <c r="C781" s="122"/>
      <c r="D781" s="123"/>
      <c r="E781" s="123"/>
      <c r="F781" s="122"/>
      <c r="G781" s="122"/>
    </row>
    <row r="782">
      <c r="C782" s="122"/>
      <c r="D782" s="123"/>
      <c r="E782" s="123"/>
      <c r="F782" s="122"/>
      <c r="G782" s="122"/>
    </row>
    <row r="783">
      <c r="C783" s="122"/>
      <c r="D783" s="123"/>
      <c r="E783" s="123"/>
      <c r="F783" s="122"/>
      <c r="G783" s="122"/>
    </row>
    <row r="784">
      <c r="C784" s="122"/>
      <c r="D784" s="123"/>
      <c r="E784" s="123"/>
      <c r="F784" s="122"/>
      <c r="G784" s="122"/>
    </row>
    <row r="785">
      <c r="C785" s="122"/>
      <c r="D785" s="123"/>
      <c r="E785" s="123"/>
      <c r="F785" s="122"/>
      <c r="G785" s="122"/>
    </row>
    <row r="786">
      <c r="C786" s="122"/>
      <c r="D786" s="123"/>
      <c r="E786" s="123"/>
      <c r="F786" s="122"/>
      <c r="G786" s="122"/>
    </row>
    <row r="787">
      <c r="C787" s="122"/>
      <c r="D787" s="123"/>
      <c r="E787" s="123"/>
      <c r="F787" s="122"/>
      <c r="G787" s="122"/>
    </row>
    <row r="788">
      <c r="C788" s="122"/>
      <c r="D788" s="123"/>
      <c r="E788" s="123"/>
      <c r="F788" s="122"/>
      <c r="G788" s="122"/>
    </row>
    <row r="789">
      <c r="C789" s="122"/>
      <c r="D789" s="123"/>
      <c r="E789" s="123"/>
      <c r="F789" s="122"/>
      <c r="G789" s="122"/>
    </row>
    <row r="790">
      <c r="C790" s="122"/>
      <c r="D790" s="123"/>
      <c r="E790" s="123"/>
      <c r="F790" s="122"/>
      <c r="G790" s="122"/>
    </row>
    <row r="791">
      <c r="C791" s="122"/>
      <c r="D791" s="123"/>
      <c r="E791" s="123"/>
      <c r="F791" s="122"/>
      <c r="G791" s="122"/>
    </row>
    <row r="792">
      <c r="C792" s="122"/>
      <c r="D792" s="123"/>
      <c r="E792" s="123"/>
      <c r="F792" s="122"/>
      <c r="G792" s="122"/>
    </row>
    <row r="793">
      <c r="C793" s="122"/>
      <c r="D793" s="123"/>
      <c r="E793" s="123"/>
      <c r="F793" s="122"/>
      <c r="G793" s="122"/>
    </row>
    <row r="794">
      <c r="C794" s="122"/>
      <c r="D794" s="123"/>
      <c r="E794" s="123"/>
      <c r="F794" s="122"/>
      <c r="G794" s="122"/>
    </row>
    <row r="795">
      <c r="C795" s="122"/>
      <c r="D795" s="123"/>
      <c r="E795" s="123"/>
      <c r="F795" s="122"/>
      <c r="G795" s="122"/>
    </row>
    <row r="796">
      <c r="C796" s="122"/>
      <c r="D796" s="123"/>
      <c r="E796" s="123"/>
      <c r="F796" s="122"/>
      <c r="G796" s="122"/>
    </row>
    <row r="797">
      <c r="C797" s="122"/>
      <c r="D797" s="123"/>
      <c r="E797" s="123"/>
      <c r="F797" s="122"/>
      <c r="G797" s="122"/>
    </row>
    <row r="798">
      <c r="C798" s="122"/>
      <c r="D798" s="123"/>
      <c r="E798" s="123"/>
      <c r="F798" s="122"/>
      <c r="G798" s="122"/>
    </row>
    <row r="799">
      <c r="C799" s="122"/>
      <c r="D799" s="123"/>
      <c r="E799" s="123"/>
      <c r="F799" s="122"/>
      <c r="G799" s="122"/>
    </row>
    <row r="800">
      <c r="C800" s="122"/>
      <c r="D800" s="123"/>
      <c r="E800" s="123"/>
      <c r="F800" s="122"/>
      <c r="G800" s="122"/>
    </row>
    <row r="801">
      <c r="C801" s="122"/>
      <c r="D801" s="123"/>
      <c r="E801" s="123"/>
      <c r="F801" s="122"/>
      <c r="G801" s="122"/>
    </row>
    <row r="802">
      <c r="C802" s="122"/>
      <c r="D802" s="123"/>
      <c r="E802" s="123"/>
      <c r="F802" s="122"/>
      <c r="G802" s="122"/>
    </row>
    <row r="803">
      <c r="C803" s="122"/>
      <c r="D803" s="123"/>
      <c r="E803" s="123"/>
      <c r="F803" s="122"/>
      <c r="G803" s="122"/>
    </row>
    <row r="804">
      <c r="C804" s="122"/>
      <c r="D804" s="123"/>
      <c r="E804" s="123"/>
      <c r="F804" s="122"/>
      <c r="G804" s="122"/>
    </row>
    <row r="805">
      <c r="C805" s="122"/>
      <c r="D805" s="123"/>
      <c r="E805" s="123"/>
      <c r="F805" s="122"/>
      <c r="G805" s="122"/>
    </row>
    <row r="806">
      <c r="C806" s="122"/>
      <c r="D806" s="123"/>
      <c r="E806" s="123"/>
      <c r="F806" s="122"/>
      <c r="G806" s="122"/>
    </row>
    <row r="807">
      <c r="C807" s="122"/>
      <c r="D807" s="123"/>
      <c r="E807" s="123"/>
      <c r="F807" s="122"/>
      <c r="G807" s="122"/>
    </row>
    <row r="808">
      <c r="C808" s="122"/>
      <c r="D808" s="123"/>
      <c r="E808" s="123"/>
      <c r="F808" s="122"/>
      <c r="G808" s="122"/>
    </row>
    <row r="809">
      <c r="C809" s="122"/>
      <c r="D809" s="123"/>
      <c r="E809" s="123"/>
      <c r="F809" s="122"/>
      <c r="G809" s="122"/>
    </row>
    <row r="810">
      <c r="C810" s="122"/>
      <c r="D810" s="123"/>
      <c r="E810" s="123"/>
      <c r="F810" s="122"/>
      <c r="G810" s="122"/>
    </row>
    <row r="811">
      <c r="C811" s="122"/>
      <c r="D811" s="123"/>
      <c r="E811" s="123"/>
      <c r="F811" s="122"/>
      <c r="G811" s="122"/>
    </row>
    <row r="812">
      <c r="C812" s="122"/>
      <c r="D812" s="123"/>
      <c r="E812" s="123"/>
      <c r="F812" s="122"/>
      <c r="G812" s="122"/>
    </row>
    <row r="813">
      <c r="C813" s="122"/>
      <c r="D813" s="123"/>
      <c r="E813" s="123"/>
      <c r="F813" s="122"/>
      <c r="G813" s="122"/>
    </row>
    <row r="814">
      <c r="C814" s="122"/>
      <c r="D814" s="123"/>
      <c r="E814" s="123"/>
      <c r="F814" s="122"/>
      <c r="G814" s="122"/>
    </row>
    <row r="815">
      <c r="C815" s="122"/>
      <c r="D815" s="123"/>
      <c r="E815" s="123"/>
      <c r="F815" s="122"/>
      <c r="G815" s="122"/>
    </row>
    <row r="816">
      <c r="C816" s="122"/>
      <c r="D816" s="123"/>
      <c r="E816" s="123"/>
      <c r="F816" s="122"/>
      <c r="G816" s="122"/>
    </row>
    <row r="817">
      <c r="C817" s="122"/>
      <c r="D817" s="123"/>
      <c r="E817" s="123"/>
      <c r="F817" s="122"/>
      <c r="G817" s="122"/>
    </row>
    <row r="818">
      <c r="C818" s="122"/>
      <c r="D818" s="123"/>
      <c r="E818" s="123"/>
      <c r="F818" s="122"/>
      <c r="G818" s="122"/>
    </row>
    <row r="819">
      <c r="C819" s="122"/>
      <c r="D819" s="123"/>
      <c r="E819" s="123"/>
      <c r="F819" s="122"/>
      <c r="G819" s="122"/>
    </row>
    <row r="820">
      <c r="C820" s="122"/>
      <c r="D820" s="123"/>
      <c r="E820" s="123"/>
      <c r="F820" s="122"/>
      <c r="G820" s="122"/>
    </row>
    <row r="821">
      <c r="C821" s="122"/>
      <c r="D821" s="123"/>
      <c r="E821" s="123"/>
      <c r="F821" s="122"/>
      <c r="G821" s="122"/>
    </row>
    <row r="822">
      <c r="C822" s="122"/>
      <c r="D822" s="123"/>
      <c r="E822" s="123"/>
      <c r="F822" s="122"/>
      <c r="G822" s="122"/>
    </row>
    <row r="823">
      <c r="C823" s="122"/>
      <c r="D823" s="123"/>
      <c r="E823" s="123"/>
      <c r="F823" s="122"/>
      <c r="G823" s="122"/>
    </row>
    <row r="824">
      <c r="C824" s="122"/>
      <c r="D824" s="123"/>
      <c r="E824" s="123"/>
      <c r="F824" s="122"/>
      <c r="G824" s="122"/>
    </row>
    <row r="825">
      <c r="C825" s="122"/>
      <c r="D825" s="123"/>
      <c r="E825" s="123"/>
      <c r="F825" s="122"/>
      <c r="G825" s="122"/>
    </row>
    <row r="826">
      <c r="C826" s="122"/>
      <c r="D826" s="123"/>
      <c r="E826" s="123"/>
      <c r="F826" s="122"/>
      <c r="G826" s="122"/>
    </row>
    <row r="827">
      <c r="C827" s="122"/>
      <c r="D827" s="123"/>
      <c r="E827" s="123"/>
      <c r="F827" s="122"/>
      <c r="G827" s="122"/>
    </row>
    <row r="828">
      <c r="C828" s="122"/>
      <c r="D828" s="123"/>
      <c r="E828" s="123"/>
      <c r="F828" s="122"/>
      <c r="G828" s="122"/>
    </row>
    <row r="829">
      <c r="C829" s="122"/>
      <c r="D829" s="123"/>
      <c r="E829" s="123"/>
      <c r="F829" s="122"/>
      <c r="G829" s="122"/>
    </row>
    <row r="830">
      <c r="C830" s="122"/>
      <c r="D830" s="123"/>
      <c r="E830" s="123"/>
      <c r="F830" s="122"/>
      <c r="G830" s="122"/>
    </row>
    <row r="831">
      <c r="C831" s="122"/>
      <c r="D831" s="123"/>
      <c r="E831" s="123"/>
      <c r="F831" s="122"/>
      <c r="G831" s="122"/>
    </row>
    <row r="832">
      <c r="C832" s="122"/>
      <c r="D832" s="123"/>
      <c r="E832" s="123"/>
      <c r="F832" s="122"/>
      <c r="G832" s="122"/>
    </row>
    <row r="833">
      <c r="C833" s="122"/>
      <c r="D833" s="123"/>
      <c r="E833" s="123"/>
      <c r="F833" s="122"/>
      <c r="G833" s="122"/>
    </row>
    <row r="834">
      <c r="C834" s="122"/>
      <c r="D834" s="123"/>
      <c r="E834" s="123"/>
      <c r="F834" s="122"/>
      <c r="G834" s="122"/>
    </row>
    <row r="835">
      <c r="C835" s="122"/>
      <c r="D835" s="123"/>
      <c r="E835" s="123"/>
      <c r="F835" s="122"/>
      <c r="G835" s="122"/>
    </row>
    <row r="836">
      <c r="C836" s="122"/>
      <c r="D836" s="123"/>
      <c r="E836" s="123"/>
      <c r="F836" s="122"/>
      <c r="G836" s="122"/>
    </row>
    <row r="837">
      <c r="C837" s="122"/>
      <c r="D837" s="123"/>
      <c r="E837" s="123"/>
      <c r="F837" s="122"/>
      <c r="G837" s="122"/>
    </row>
    <row r="838">
      <c r="C838" s="122"/>
      <c r="D838" s="123"/>
      <c r="E838" s="123"/>
      <c r="F838" s="122"/>
      <c r="G838" s="122"/>
    </row>
    <row r="839">
      <c r="C839" s="122"/>
      <c r="D839" s="123"/>
      <c r="E839" s="123"/>
      <c r="F839" s="122"/>
      <c r="G839" s="122"/>
    </row>
    <row r="840">
      <c r="C840" s="122"/>
      <c r="D840" s="123"/>
      <c r="E840" s="123"/>
      <c r="F840" s="122"/>
      <c r="G840" s="122"/>
    </row>
    <row r="841">
      <c r="C841" s="122"/>
      <c r="D841" s="123"/>
      <c r="E841" s="123"/>
      <c r="F841" s="122"/>
      <c r="G841" s="122"/>
    </row>
    <row r="842">
      <c r="C842" s="122"/>
      <c r="D842" s="123"/>
      <c r="E842" s="123"/>
      <c r="F842" s="122"/>
      <c r="G842" s="122"/>
    </row>
    <row r="843">
      <c r="C843" s="122"/>
      <c r="D843" s="123"/>
      <c r="E843" s="123"/>
      <c r="F843" s="122"/>
      <c r="G843" s="122"/>
    </row>
    <row r="844">
      <c r="C844" s="122"/>
      <c r="D844" s="123"/>
      <c r="E844" s="123"/>
      <c r="F844" s="122"/>
      <c r="G844" s="122"/>
    </row>
    <row r="845">
      <c r="C845" s="122"/>
      <c r="D845" s="123"/>
      <c r="E845" s="123"/>
      <c r="F845" s="122"/>
      <c r="G845" s="122"/>
    </row>
    <row r="846">
      <c r="C846" s="122"/>
      <c r="D846" s="123"/>
      <c r="E846" s="123"/>
      <c r="F846" s="122"/>
      <c r="G846" s="122"/>
    </row>
    <row r="847">
      <c r="C847" s="122"/>
      <c r="D847" s="123"/>
      <c r="E847" s="123"/>
      <c r="F847" s="122"/>
      <c r="G847" s="122"/>
    </row>
    <row r="848">
      <c r="C848" s="122"/>
      <c r="D848" s="123"/>
      <c r="E848" s="123"/>
      <c r="F848" s="122"/>
      <c r="G848" s="122"/>
    </row>
    <row r="849">
      <c r="C849" s="122"/>
      <c r="D849" s="123"/>
      <c r="E849" s="123"/>
      <c r="F849" s="122"/>
      <c r="G849" s="122"/>
    </row>
    <row r="850">
      <c r="C850" s="122"/>
      <c r="D850" s="123"/>
      <c r="E850" s="123"/>
      <c r="F850" s="122"/>
      <c r="G850" s="122"/>
    </row>
    <row r="851">
      <c r="C851" s="122"/>
      <c r="D851" s="123"/>
      <c r="E851" s="123"/>
      <c r="F851" s="122"/>
      <c r="G851" s="122"/>
    </row>
    <row r="852">
      <c r="C852" s="122"/>
      <c r="D852" s="123"/>
      <c r="E852" s="123"/>
      <c r="F852" s="122"/>
      <c r="G852" s="122"/>
    </row>
    <row r="853">
      <c r="C853" s="122"/>
      <c r="D853" s="123"/>
      <c r="E853" s="123"/>
      <c r="F853" s="122"/>
      <c r="G853" s="122"/>
    </row>
    <row r="854">
      <c r="C854" s="122"/>
      <c r="D854" s="123"/>
      <c r="E854" s="123"/>
      <c r="F854" s="122"/>
      <c r="G854" s="122"/>
    </row>
    <row r="855">
      <c r="C855" s="122"/>
      <c r="D855" s="123"/>
      <c r="E855" s="123"/>
      <c r="F855" s="122"/>
      <c r="G855" s="122"/>
    </row>
    <row r="856">
      <c r="C856" s="122"/>
      <c r="D856" s="123"/>
      <c r="E856" s="123"/>
      <c r="F856" s="122"/>
      <c r="G856" s="122"/>
    </row>
    <row r="857">
      <c r="C857" s="122"/>
      <c r="D857" s="123"/>
      <c r="E857" s="123"/>
      <c r="F857" s="122"/>
      <c r="G857" s="122"/>
    </row>
    <row r="858">
      <c r="C858" s="122"/>
      <c r="D858" s="123"/>
      <c r="E858" s="123"/>
      <c r="F858" s="122"/>
      <c r="G858" s="122"/>
    </row>
    <row r="859">
      <c r="C859" s="122"/>
      <c r="D859" s="123"/>
      <c r="E859" s="123"/>
      <c r="F859" s="122"/>
      <c r="G859" s="122"/>
    </row>
    <row r="860">
      <c r="C860" s="122"/>
      <c r="D860" s="123"/>
      <c r="E860" s="123"/>
      <c r="F860" s="122"/>
      <c r="G860" s="122"/>
    </row>
    <row r="861">
      <c r="C861" s="122"/>
      <c r="D861" s="123"/>
      <c r="E861" s="123"/>
      <c r="F861" s="122"/>
      <c r="G861" s="122"/>
    </row>
    <row r="862">
      <c r="C862" s="122"/>
      <c r="D862" s="123"/>
      <c r="E862" s="123"/>
      <c r="F862" s="122"/>
      <c r="G862" s="122"/>
    </row>
    <row r="863">
      <c r="C863" s="122"/>
      <c r="D863" s="123"/>
      <c r="E863" s="123"/>
      <c r="F863" s="122"/>
      <c r="G863" s="122"/>
    </row>
    <row r="864">
      <c r="C864" s="122"/>
      <c r="D864" s="123"/>
      <c r="E864" s="123"/>
      <c r="F864" s="122"/>
      <c r="G864" s="122"/>
    </row>
    <row r="865">
      <c r="C865" s="122"/>
      <c r="D865" s="123"/>
      <c r="E865" s="123"/>
      <c r="F865" s="122"/>
      <c r="G865" s="122"/>
    </row>
    <row r="866">
      <c r="C866" s="122"/>
      <c r="D866" s="123"/>
      <c r="E866" s="123"/>
      <c r="F866" s="122"/>
      <c r="G866" s="122"/>
    </row>
    <row r="867">
      <c r="C867" s="122"/>
      <c r="D867" s="123"/>
      <c r="E867" s="123"/>
      <c r="F867" s="122"/>
      <c r="G867" s="122"/>
    </row>
    <row r="868">
      <c r="C868" s="122"/>
      <c r="D868" s="123"/>
      <c r="E868" s="123"/>
      <c r="F868" s="122"/>
      <c r="G868" s="122"/>
    </row>
    <row r="869">
      <c r="C869" s="122"/>
      <c r="D869" s="123"/>
      <c r="E869" s="123"/>
      <c r="F869" s="122"/>
      <c r="G869" s="122"/>
    </row>
    <row r="870">
      <c r="C870" s="122"/>
      <c r="D870" s="123"/>
      <c r="E870" s="123"/>
      <c r="F870" s="122"/>
      <c r="G870" s="122"/>
    </row>
    <row r="871">
      <c r="C871" s="122"/>
      <c r="D871" s="123"/>
      <c r="E871" s="123"/>
      <c r="F871" s="122"/>
      <c r="G871" s="122"/>
    </row>
    <row r="872">
      <c r="C872" s="122"/>
      <c r="D872" s="123"/>
      <c r="E872" s="123"/>
      <c r="F872" s="122"/>
      <c r="G872" s="122"/>
    </row>
    <row r="873">
      <c r="C873" s="122"/>
      <c r="D873" s="123"/>
      <c r="E873" s="123"/>
      <c r="F873" s="122"/>
      <c r="G873" s="122"/>
    </row>
    <row r="874">
      <c r="C874" s="122"/>
      <c r="D874" s="123"/>
      <c r="E874" s="123"/>
      <c r="F874" s="122"/>
      <c r="G874" s="122"/>
    </row>
    <row r="875">
      <c r="C875" s="122"/>
      <c r="D875" s="123"/>
      <c r="E875" s="123"/>
      <c r="F875" s="122"/>
      <c r="G875" s="122"/>
    </row>
    <row r="876">
      <c r="C876" s="122"/>
      <c r="D876" s="123"/>
      <c r="E876" s="123"/>
      <c r="F876" s="122"/>
      <c r="G876" s="122"/>
    </row>
    <row r="877">
      <c r="C877" s="122"/>
      <c r="D877" s="123"/>
      <c r="E877" s="123"/>
      <c r="F877" s="122"/>
      <c r="G877" s="122"/>
    </row>
    <row r="878">
      <c r="C878" s="122"/>
      <c r="D878" s="123"/>
      <c r="E878" s="123"/>
      <c r="F878" s="122"/>
      <c r="G878" s="122"/>
    </row>
    <row r="879">
      <c r="C879" s="122"/>
      <c r="D879" s="123"/>
      <c r="E879" s="123"/>
      <c r="F879" s="122"/>
      <c r="G879" s="122"/>
    </row>
    <row r="880">
      <c r="C880" s="122"/>
      <c r="D880" s="123"/>
      <c r="E880" s="123"/>
      <c r="F880" s="122"/>
      <c r="G880" s="122"/>
    </row>
    <row r="881">
      <c r="C881" s="122"/>
      <c r="D881" s="123"/>
      <c r="E881" s="123"/>
      <c r="F881" s="122"/>
      <c r="G881" s="122"/>
    </row>
    <row r="882">
      <c r="C882" s="122"/>
      <c r="D882" s="123"/>
      <c r="E882" s="123"/>
      <c r="F882" s="122"/>
      <c r="G882" s="122"/>
    </row>
    <row r="883">
      <c r="C883" s="122"/>
      <c r="D883" s="123"/>
      <c r="E883" s="123"/>
      <c r="F883" s="122"/>
      <c r="G883" s="122"/>
    </row>
    <row r="884">
      <c r="C884" s="122"/>
      <c r="D884" s="123"/>
      <c r="E884" s="123"/>
      <c r="F884" s="122"/>
      <c r="G884" s="122"/>
    </row>
    <row r="885">
      <c r="C885" s="122"/>
      <c r="D885" s="123"/>
      <c r="E885" s="123"/>
      <c r="F885" s="122"/>
      <c r="G885" s="122"/>
    </row>
    <row r="886">
      <c r="C886" s="122"/>
      <c r="D886" s="123"/>
      <c r="E886" s="123"/>
      <c r="F886" s="122"/>
      <c r="G886" s="122"/>
    </row>
    <row r="887">
      <c r="C887" s="122"/>
      <c r="D887" s="123"/>
      <c r="E887" s="123"/>
      <c r="F887" s="122"/>
      <c r="G887" s="122"/>
    </row>
    <row r="888">
      <c r="C888" s="122"/>
      <c r="D888" s="123"/>
      <c r="E888" s="123"/>
      <c r="F888" s="122"/>
      <c r="G888" s="122"/>
    </row>
    <row r="889">
      <c r="C889" s="122"/>
      <c r="D889" s="123"/>
      <c r="E889" s="123"/>
      <c r="F889" s="122"/>
      <c r="G889" s="122"/>
    </row>
    <row r="890">
      <c r="C890" s="122"/>
      <c r="D890" s="123"/>
      <c r="E890" s="123"/>
      <c r="F890" s="122"/>
      <c r="G890" s="122"/>
    </row>
    <row r="891">
      <c r="C891" s="122"/>
      <c r="D891" s="123"/>
      <c r="E891" s="123"/>
      <c r="F891" s="122"/>
      <c r="G891" s="122"/>
    </row>
    <row r="892">
      <c r="C892" s="122"/>
      <c r="D892" s="123"/>
      <c r="E892" s="123"/>
      <c r="F892" s="122"/>
      <c r="G892" s="122"/>
    </row>
    <row r="893">
      <c r="C893" s="122"/>
      <c r="D893" s="123"/>
      <c r="E893" s="123"/>
      <c r="F893" s="122"/>
      <c r="G893" s="122"/>
    </row>
    <row r="894">
      <c r="C894" s="122"/>
      <c r="D894" s="123"/>
      <c r="E894" s="123"/>
      <c r="F894" s="122"/>
      <c r="G894" s="122"/>
    </row>
    <row r="895">
      <c r="C895" s="122"/>
      <c r="D895" s="123"/>
      <c r="E895" s="123"/>
      <c r="F895" s="122"/>
      <c r="G895" s="122"/>
    </row>
    <row r="896">
      <c r="C896" s="122"/>
      <c r="D896" s="123"/>
      <c r="E896" s="123"/>
      <c r="F896" s="122"/>
      <c r="G896" s="122"/>
    </row>
    <row r="897">
      <c r="C897" s="122"/>
      <c r="D897" s="123"/>
      <c r="E897" s="123"/>
      <c r="F897" s="122"/>
      <c r="G897" s="122"/>
    </row>
    <row r="898">
      <c r="C898" s="122"/>
      <c r="D898" s="123"/>
      <c r="E898" s="123"/>
      <c r="F898" s="122"/>
      <c r="G898" s="122"/>
    </row>
    <row r="899">
      <c r="C899" s="122"/>
      <c r="D899" s="123"/>
      <c r="E899" s="123"/>
      <c r="F899" s="122"/>
      <c r="G899" s="122"/>
    </row>
    <row r="900">
      <c r="C900" s="122"/>
      <c r="D900" s="123"/>
      <c r="E900" s="123"/>
      <c r="F900" s="122"/>
      <c r="G900" s="122"/>
    </row>
    <row r="901">
      <c r="C901" s="122"/>
      <c r="D901" s="123"/>
      <c r="E901" s="123"/>
      <c r="F901" s="122"/>
      <c r="G901" s="122"/>
    </row>
    <row r="902">
      <c r="C902" s="122"/>
      <c r="D902" s="123"/>
      <c r="E902" s="123"/>
      <c r="F902" s="122"/>
      <c r="G902" s="122"/>
    </row>
    <row r="903">
      <c r="C903" s="122"/>
      <c r="D903" s="123"/>
      <c r="E903" s="123"/>
      <c r="F903" s="122"/>
      <c r="G903" s="122"/>
    </row>
    <row r="904">
      <c r="C904" s="122"/>
      <c r="D904" s="123"/>
      <c r="E904" s="123"/>
      <c r="F904" s="122"/>
      <c r="G904" s="122"/>
    </row>
    <row r="905">
      <c r="C905" s="122"/>
      <c r="D905" s="123"/>
      <c r="E905" s="123"/>
      <c r="F905" s="122"/>
      <c r="G905" s="122"/>
    </row>
    <row r="906">
      <c r="C906" s="122"/>
      <c r="D906" s="123"/>
      <c r="E906" s="123"/>
      <c r="F906" s="122"/>
      <c r="G906" s="122"/>
    </row>
    <row r="907">
      <c r="C907" s="122"/>
      <c r="D907" s="123"/>
      <c r="E907" s="123"/>
      <c r="F907" s="122"/>
      <c r="G907" s="122"/>
    </row>
    <row r="908">
      <c r="C908" s="122"/>
      <c r="D908" s="123"/>
      <c r="E908" s="123"/>
      <c r="F908" s="122"/>
      <c r="G908" s="122"/>
    </row>
    <row r="909">
      <c r="C909" s="122"/>
      <c r="D909" s="123"/>
      <c r="E909" s="123"/>
      <c r="F909" s="122"/>
      <c r="G909" s="122"/>
    </row>
    <row r="910">
      <c r="C910" s="122"/>
      <c r="D910" s="123"/>
      <c r="E910" s="123"/>
      <c r="F910" s="122"/>
      <c r="G910" s="122"/>
    </row>
    <row r="911">
      <c r="C911" s="122"/>
      <c r="D911" s="123"/>
      <c r="E911" s="123"/>
      <c r="F911" s="122"/>
      <c r="G911" s="122"/>
    </row>
    <row r="912">
      <c r="C912" s="122"/>
      <c r="D912" s="123"/>
      <c r="E912" s="123"/>
      <c r="F912" s="122"/>
      <c r="G912" s="122"/>
    </row>
    <row r="913">
      <c r="C913" s="122"/>
      <c r="D913" s="123"/>
      <c r="E913" s="123"/>
      <c r="F913" s="122"/>
      <c r="G913" s="122"/>
    </row>
    <row r="914">
      <c r="C914" s="122"/>
      <c r="D914" s="123"/>
      <c r="E914" s="123"/>
      <c r="F914" s="122"/>
      <c r="G914" s="122"/>
    </row>
    <row r="915">
      <c r="C915" s="122"/>
      <c r="D915" s="123"/>
      <c r="E915" s="123"/>
      <c r="F915" s="122"/>
      <c r="G915" s="122"/>
    </row>
    <row r="916">
      <c r="C916" s="122"/>
      <c r="D916" s="123"/>
      <c r="E916" s="123"/>
      <c r="F916" s="122"/>
      <c r="G916" s="122"/>
    </row>
    <row r="917">
      <c r="C917" s="122"/>
      <c r="D917" s="123"/>
      <c r="E917" s="123"/>
      <c r="F917" s="122"/>
      <c r="G917" s="122"/>
    </row>
    <row r="918">
      <c r="C918" s="122"/>
      <c r="D918" s="123"/>
      <c r="E918" s="123"/>
      <c r="F918" s="122"/>
      <c r="G918" s="122"/>
    </row>
    <row r="919">
      <c r="C919" s="122"/>
      <c r="D919" s="123"/>
      <c r="E919" s="123"/>
      <c r="F919" s="122"/>
      <c r="G919" s="122"/>
    </row>
    <row r="920">
      <c r="C920" s="122"/>
      <c r="D920" s="123"/>
      <c r="E920" s="123"/>
      <c r="F920" s="122"/>
      <c r="G920" s="122"/>
    </row>
    <row r="921">
      <c r="C921" s="122"/>
      <c r="D921" s="123"/>
      <c r="E921" s="123"/>
      <c r="F921" s="122"/>
      <c r="G921" s="122"/>
    </row>
    <row r="922">
      <c r="C922" s="122"/>
      <c r="D922" s="123"/>
      <c r="E922" s="123"/>
      <c r="F922" s="122"/>
      <c r="G922" s="122"/>
    </row>
    <row r="923">
      <c r="C923" s="122"/>
      <c r="D923" s="123"/>
      <c r="E923" s="123"/>
      <c r="F923" s="122"/>
      <c r="G923" s="122"/>
    </row>
    <row r="924">
      <c r="C924" s="122"/>
      <c r="D924" s="123"/>
      <c r="E924" s="123"/>
      <c r="F924" s="122"/>
      <c r="G924" s="122"/>
    </row>
    <row r="925">
      <c r="C925" s="122"/>
      <c r="D925" s="123"/>
      <c r="E925" s="123"/>
      <c r="F925" s="122"/>
      <c r="G925" s="122"/>
    </row>
    <row r="926">
      <c r="C926" s="122"/>
      <c r="D926" s="123"/>
      <c r="E926" s="123"/>
      <c r="F926" s="122"/>
      <c r="G926" s="122"/>
    </row>
    <row r="927">
      <c r="C927" s="122"/>
      <c r="D927" s="123"/>
      <c r="E927" s="123"/>
      <c r="F927" s="122"/>
      <c r="G927" s="122"/>
    </row>
    <row r="928">
      <c r="C928" s="122"/>
      <c r="D928" s="123"/>
      <c r="E928" s="123"/>
      <c r="F928" s="122"/>
      <c r="G928" s="122"/>
    </row>
    <row r="929">
      <c r="C929" s="122"/>
      <c r="D929" s="123"/>
      <c r="E929" s="123"/>
      <c r="F929" s="122"/>
      <c r="G929" s="122"/>
    </row>
    <row r="930">
      <c r="C930" s="122"/>
      <c r="D930" s="123"/>
      <c r="E930" s="123"/>
      <c r="F930" s="122"/>
      <c r="G930" s="122"/>
    </row>
    <row r="931">
      <c r="C931" s="122"/>
      <c r="D931" s="123"/>
      <c r="E931" s="123"/>
      <c r="F931" s="122"/>
      <c r="G931" s="122"/>
    </row>
    <row r="932">
      <c r="C932" s="122"/>
      <c r="D932" s="123"/>
      <c r="E932" s="123"/>
      <c r="F932" s="122"/>
      <c r="G932" s="122"/>
    </row>
    <row r="933">
      <c r="C933" s="122"/>
      <c r="D933" s="123"/>
      <c r="E933" s="123"/>
      <c r="F933" s="122"/>
      <c r="G933" s="122"/>
    </row>
    <row r="934">
      <c r="C934" s="122"/>
      <c r="D934" s="123"/>
      <c r="E934" s="123"/>
      <c r="F934" s="122"/>
      <c r="G934" s="122"/>
    </row>
    <row r="935">
      <c r="C935" s="122"/>
      <c r="D935" s="123"/>
      <c r="E935" s="123"/>
      <c r="F935" s="122"/>
      <c r="G935" s="122"/>
    </row>
    <row r="936">
      <c r="C936" s="122"/>
      <c r="D936" s="123"/>
      <c r="E936" s="123"/>
      <c r="F936" s="122"/>
      <c r="G936" s="122"/>
    </row>
    <row r="937">
      <c r="C937" s="122"/>
      <c r="D937" s="123"/>
      <c r="E937" s="123"/>
      <c r="F937" s="122"/>
      <c r="G937" s="122"/>
    </row>
    <row r="938">
      <c r="C938" s="122"/>
      <c r="D938" s="123"/>
      <c r="E938" s="123"/>
      <c r="F938" s="122"/>
      <c r="G938" s="122"/>
    </row>
    <row r="939">
      <c r="C939" s="122"/>
      <c r="D939" s="123"/>
      <c r="E939" s="123"/>
      <c r="F939" s="122"/>
      <c r="G939" s="122"/>
    </row>
    <row r="940">
      <c r="C940" s="122"/>
      <c r="D940" s="123"/>
      <c r="E940" s="123"/>
      <c r="F940" s="122"/>
      <c r="G940" s="122"/>
    </row>
    <row r="941">
      <c r="C941" s="122"/>
      <c r="D941" s="123"/>
      <c r="E941" s="123"/>
      <c r="F941" s="122"/>
      <c r="G941" s="122"/>
    </row>
    <row r="942">
      <c r="C942" s="122"/>
      <c r="D942" s="123"/>
      <c r="E942" s="123"/>
      <c r="F942" s="122"/>
      <c r="G942" s="122"/>
    </row>
    <row r="943">
      <c r="C943" s="122"/>
      <c r="D943" s="123"/>
      <c r="E943" s="123"/>
      <c r="F943" s="122"/>
      <c r="G943" s="122"/>
    </row>
    <row r="944">
      <c r="C944" s="122"/>
      <c r="D944" s="123"/>
      <c r="E944" s="123"/>
      <c r="F944" s="122"/>
      <c r="G944" s="122"/>
    </row>
    <row r="945">
      <c r="C945" s="122"/>
      <c r="D945" s="123"/>
      <c r="E945" s="123"/>
      <c r="F945" s="122"/>
      <c r="G945" s="122"/>
    </row>
    <row r="946">
      <c r="C946" s="122"/>
      <c r="D946" s="123"/>
      <c r="E946" s="123"/>
      <c r="F946" s="122"/>
      <c r="G946" s="122"/>
    </row>
    <row r="947">
      <c r="C947" s="122"/>
      <c r="D947" s="123"/>
      <c r="E947" s="123"/>
      <c r="F947" s="122"/>
      <c r="G947" s="122"/>
    </row>
    <row r="948">
      <c r="C948" s="122"/>
      <c r="D948" s="123"/>
      <c r="E948" s="123"/>
      <c r="F948" s="122"/>
      <c r="G948" s="122"/>
    </row>
    <row r="949">
      <c r="C949" s="122"/>
      <c r="D949" s="123"/>
      <c r="E949" s="123"/>
      <c r="F949" s="122"/>
      <c r="G949" s="122"/>
    </row>
    <row r="950">
      <c r="C950" s="122"/>
      <c r="D950" s="123"/>
      <c r="E950" s="123"/>
      <c r="F950" s="122"/>
      <c r="G950" s="122"/>
    </row>
    <row r="951">
      <c r="C951" s="122"/>
      <c r="D951" s="123"/>
      <c r="E951" s="123"/>
      <c r="F951" s="122"/>
      <c r="G951" s="122"/>
    </row>
    <row r="952">
      <c r="C952" s="122"/>
      <c r="D952" s="123"/>
      <c r="E952" s="123"/>
      <c r="F952" s="122"/>
      <c r="G952" s="122"/>
    </row>
    <row r="953">
      <c r="C953" s="122"/>
      <c r="D953" s="123"/>
      <c r="E953" s="123"/>
      <c r="F953" s="122"/>
      <c r="G953" s="122"/>
    </row>
    <row r="954">
      <c r="C954" s="122"/>
      <c r="D954" s="123"/>
      <c r="E954" s="123"/>
      <c r="F954" s="122"/>
      <c r="G954" s="122"/>
    </row>
    <row r="955">
      <c r="C955" s="122"/>
      <c r="D955" s="123"/>
      <c r="E955" s="123"/>
      <c r="F955" s="122"/>
      <c r="G955" s="122"/>
    </row>
    <row r="956">
      <c r="C956" s="122"/>
      <c r="D956" s="123"/>
      <c r="E956" s="123"/>
      <c r="F956" s="122"/>
      <c r="G956" s="122"/>
    </row>
    <row r="957">
      <c r="C957" s="122"/>
      <c r="D957" s="123"/>
      <c r="E957" s="123"/>
      <c r="F957" s="122"/>
      <c r="G957" s="122"/>
    </row>
    <row r="958">
      <c r="C958" s="122"/>
      <c r="D958" s="123"/>
      <c r="E958" s="123"/>
      <c r="F958" s="122"/>
      <c r="G958" s="122"/>
    </row>
    <row r="959">
      <c r="C959" s="122"/>
      <c r="D959" s="123"/>
      <c r="E959" s="123"/>
      <c r="F959" s="122"/>
      <c r="G959" s="122"/>
    </row>
    <row r="960">
      <c r="C960" s="122"/>
      <c r="D960" s="123"/>
      <c r="E960" s="123"/>
      <c r="F960" s="122"/>
      <c r="G960" s="122"/>
    </row>
    <row r="961">
      <c r="C961" s="122"/>
      <c r="D961" s="123"/>
      <c r="E961" s="123"/>
      <c r="F961" s="122"/>
      <c r="G961" s="122"/>
    </row>
    <row r="962">
      <c r="C962" s="122"/>
      <c r="D962" s="123"/>
      <c r="E962" s="123"/>
      <c r="F962" s="122"/>
      <c r="G962" s="122"/>
    </row>
    <row r="963">
      <c r="C963" s="122"/>
      <c r="D963" s="123"/>
      <c r="E963" s="123"/>
      <c r="F963" s="122"/>
      <c r="G963" s="122"/>
    </row>
    <row r="964">
      <c r="C964" s="122"/>
      <c r="D964" s="123"/>
      <c r="E964" s="123"/>
      <c r="F964" s="122"/>
      <c r="G964" s="122"/>
    </row>
    <row r="965">
      <c r="C965" s="122"/>
      <c r="D965" s="123"/>
      <c r="E965" s="123"/>
      <c r="F965" s="122"/>
      <c r="G965" s="122"/>
    </row>
    <row r="966">
      <c r="C966" s="122"/>
      <c r="D966" s="123"/>
      <c r="E966" s="123"/>
      <c r="F966" s="122"/>
      <c r="G966" s="122"/>
    </row>
    <row r="967">
      <c r="C967" s="122"/>
      <c r="D967" s="123"/>
      <c r="E967" s="123"/>
      <c r="F967" s="122"/>
      <c r="G967" s="122"/>
    </row>
    <row r="968">
      <c r="C968" s="122"/>
      <c r="D968" s="123"/>
      <c r="E968" s="123"/>
      <c r="F968" s="122"/>
      <c r="G968" s="122"/>
    </row>
    <row r="969">
      <c r="C969" s="122"/>
      <c r="D969" s="123"/>
      <c r="E969" s="123"/>
      <c r="F969" s="122"/>
      <c r="G969" s="122"/>
    </row>
    <row r="970">
      <c r="C970" s="122"/>
      <c r="D970" s="123"/>
      <c r="E970" s="123"/>
      <c r="F970" s="122"/>
      <c r="G970" s="122"/>
    </row>
    <row r="971">
      <c r="C971" s="122"/>
      <c r="D971" s="123"/>
      <c r="E971" s="123"/>
      <c r="F971" s="122"/>
      <c r="G971" s="122"/>
    </row>
    <row r="972">
      <c r="C972" s="122"/>
      <c r="D972" s="123"/>
      <c r="E972" s="123"/>
      <c r="F972" s="122"/>
      <c r="G972" s="122"/>
    </row>
    <row r="973">
      <c r="C973" s="122"/>
      <c r="D973" s="123"/>
      <c r="E973" s="123"/>
      <c r="F973" s="122"/>
      <c r="G973" s="122"/>
    </row>
    <row r="974">
      <c r="C974" s="122"/>
      <c r="D974" s="123"/>
      <c r="E974" s="123"/>
      <c r="F974" s="122"/>
      <c r="G974" s="122"/>
    </row>
    <row r="975">
      <c r="C975" s="122"/>
      <c r="D975" s="123"/>
      <c r="E975" s="123"/>
      <c r="F975" s="122"/>
      <c r="G975" s="122"/>
    </row>
    <row r="976">
      <c r="C976" s="122"/>
      <c r="D976" s="123"/>
      <c r="E976" s="123"/>
      <c r="F976" s="122"/>
      <c r="G976" s="122"/>
    </row>
    <row r="977">
      <c r="C977" s="122"/>
      <c r="D977" s="123"/>
      <c r="E977" s="123"/>
      <c r="F977" s="122"/>
      <c r="G977" s="122"/>
    </row>
    <row r="978">
      <c r="C978" s="122"/>
      <c r="D978" s="123"/>
      <c r="E978" s="123"/>
      <c r="F978" s="122"/>
      <c r="G978" s="122"/>
    </row>
    <row r="979">
      <c r="C979" s="122"/>
      <c r="D979" s="123"/>
      <c r="E979" s="123"/>
      <c r="F979" s="122"/>
      <c r="G979" s="122"/>
    </row>
    <row r="980">
      <c r="C980" s="122"/>
      <c r="D980" s="123"/>
      <c r="E980" s="123"/>
      <c r="F980" s="122"/>
      <c r="G980" s="122"/>
    </row>
    <row r="981">
      <c r="C981" s="122"/>
      <c r="D981" s="123"/>
      <c r="E981" s="123"/>
      <c r="F981" s="122"/>
      <c r="G981" s="122"/>
    </row>
    <row r="982">
      <c r="C982" s="122"/>
      <c r="D982" s="123"/>
      <c r="E982" s="123"/>
      <c r="F982" s="122"/>
      <c r="G982" s="122"/>
    </row>
    <row r="983">
      <c r="C983" s="122"/>
      <c r="D983" s="123"/>
      <c r="E983" s="123"/>
      <c r="F983" s="122"/>
      <c r="G983" s="122"/>
    </row>
    <row r="984">
      <c r="C984" s="122"/>
      <c r="D984" s="123"/>
      <c r="E984" s="123"/>
      <c r="F984" s="122"/>
      <c r="G984" s="122"/>
    </row>
    <row r="985">
      <c r="C985" s="122"/>
      <c r="D985" s="123"/>
      <c r="E985" s="123"/>
      <c r="F985" s="122"/>
      <c r="G985" s="122"/>
    </row>
    <row r="986">
      <c r="C986" s="122"/>
      <c r="D986" s="123"/>
      <c r="E986" s="123"/>
      <c r="F986" s="122"/>
      <c r="G986" s="122"/>
    </row>
    <row r="987">
      <c r="C987" s="122"/>
      <c r="D987" s="123"/>
      <c r="E987" s="123"/>
      <c r="F987" s="122"/>
      <c r="G987" s="122"/>
    </row>
    <row r="988">
      <c r="C988" s="122"/>
      <c r="D988" s="123"/>
      <c r="E988" s="123"/>
      <c r="F988" s="122"/>
      <c r="G988" s="122"/>
    </row>
    <row r="989">
      <c r="C989" s="122"/>
      <c r="D989" s="123"/>
      <c r="E989" s="123"/>
      <c r="F989" s="122"/>
      <c r="G989" s="122"/>
    </row>
    <row r="990">
      <c r="C990" s="122"/>
      <c r="D990" s="123"/>
      <c r="E990" s="123"/>
      <c r="F990" s="122"/>
      <c r="G990" s="122"/>
    </row>
    <row r="991">
      <c r="C991" s="122"/>
      <c r="D991" s="123"/>
      <c r="E991" s="123"/>
      <c r="F991" s="122"/>
      <c r="G991" s="122"/>
    </row>
    <row r="992">
      <c r="C992" s="122"/>
      <c r="D992" s="123"/>
      <c r="E992" s="123"/>
      <c r="F992" s="122"/>
      <c r="G992" s="122"/>
    </row>
    <row r="993">
      <c r="C993" s="122"/>
      <c r="D993" s="123"/>
      <c r="E993" s="123"/>
      <c r="F993" s="122"/>
      <c r="G993" s="122"/>
    </row>
    <row r="994">
      <c r="C994" s="122"/>
      <c r="D994" s="123"/>
      <c r="E994" s="123"/>
      <c r="F994" s="122"/>
      <c r="G994" s="122"/>
    </row>
    <row r="995">
      <c r="C995" s="122"/>
      <c r="D995" s="123"/>
      <c r="E995" s="123"/>
      <c r="F995" s="122"/>
      <c r="G995" s="122"/>
    </row>
    <row r="996">
      <c r="C996" s="122"/>
      <c r="D996" s="123"/>
      <c r="E996" s="123"/>
      <c r="F996" s="122"/>
      <c r="G996" s="122"/>
    </row>
    <row r="997">
      <c r="C997" s="122"/>
      <c r="D997" s="123"/>
      <c r="E997" s="123"/>
      <c r="F997" s="122"/>
      <c r="G997" s="122"/>
    </row>
    <row r="998">
      <c r="C998" s="122"/>
      <c r="D998" s="123"/>
      <c r="E998" s="123"/>
      <c r="F998" s="122"/>
      <c r="G998" s="122"/>
    </row>
    <row r="999">
      <c r="C999" s="122"/>
      <c r="D999" s="123"/>
      <c r="E999" s="123"/>
      <c r="F999" s="122"/>
      <c r="G999" s="122"/>
    </row>
    <row r="1000">
      <c r="C1000" s="122"/>
      <c r="D1000" s="123"/>
      <c r="E1000" s="123"/>
      <c r="F1000" s="122"/>
      <c r="G1000" s="122"/>
    </row>
    <row r="1001">
      <c r="C1001" s="122"/>
      <c r="D1001" s="123"/>
      <c r="E1001" s="123"/>
      <c r="F1001" s="122"/>
      <c r="G1001" s="122"/>
    </row>
    <row r="1002">
      <c r="C1002" s="122"/>
      <c r="D1002" s="123"/>
      <c r="E1002" s="123"/>
      <c r="F1002" s="122"/>
      <c r="G1002" s="122"/>
    </row>
    <row r="1003">
      <c r="C1003" s="122"/>
      <c r="D1003" s="123"/>
      <c r="E1003" s="123"/>
      <c r="F1003" s="122"/>
      <c r="G1003" s="122"/>
    </row>
    <row r="1004">
      <c r="C1004" s="122"/>
      <c r="D1004" s="123"/>
      <c r="E1004" s="123"/>
      <c r="F1004" s="122"/>
      <c r="G1004" s="122"/>
    </row>
    <row r="1005">
      <c r="C1005" s="122"/>
      <c r="D1005" s="123"/>
      <c r="E1005" s="123"/>
      <c r="F1005" s="122"/>
      <c r="G1005" s="122"/>
    </row>
    <row r="1006">
      <c r="C1006" s="122"/>
      <c r="D1006" s="123"/>
      <c r="E1006" s="123"/>
      <c r="F1006" s="122"/>
      <c r="G1006" s="122"/>
    </row>
    <row r="1007">
      <c r="C1007" s="122"/>
      <c r="D1007" s="123"/>
      <c r="E1007" s="123"/>
      <c r="F1007" s="122"/>
      <c r="G1007" s="122"/>
    </row>
    <row r="1008">
      <c r="C1008" s="122"/>
      <c r="D1008" s="123"/>
      <c r="E1008" s="123"/>
      <c r="F1008" s="122"/>
      <c r="G1008" s="122"/>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32" t="s">
        <v>625</v>
      </c>
      <c r="B1" s="132" t="s">
        <v>626</v>
      </c>
      <c r="C1" s="132" t="s">
        <v>627</v>
      </c>
      <c r="D1" s="132" t="s">
        <v>595</v>
      </c>
      <c r="E1" s="132" t="s">
        <v>628</v>
      </c>
      <c r="F1" s="132" t="s">
        <v>123</v>
      </c>
      <c r="G1" s="132" t="s">
        <v>629</v>
      </c>
      <c r="H1" s="132" t="s">
        <v>630</v>
      </c>
      <c r="I1" s="132" t="s">
        <v>223</v>
      </c>
      <c r="J1" s="132" t="s">
        <v>631</v>
      </c>
      <c r="K1" s="132" t="s">
        <v>632</v>
      </c>
      <c r="L1" s="132" t="s">
        <v>633</v>
      </c>
      <c r="M1" s="132" t="s">
        <v>634</v>
      </c>
      <c r="N1" s="132" t="s">
        <v>635</v>
      </c>
      <c r="O1" s="132" t="s">
        <v>636</v>
      </c>
      <c r="P1" s="132" t="s">
        <v>637</v>
      </c>
      <c r="Q1" s="132" t="s">
        <v>638</v>
      </c>
      <c r="R1" s="132" t="s">
        <v>639</v>
      </c>
      <c r="S1" s="132" t="s">
        <v>640</v>
      </c>
      <c r="T1" s="132" t="s">
        <v>641</v>
      </c>
      <c r="U1" s="132" t="s">
        <v>642</v>
      </c>
      <c r="V1" s="132" t="s">
        <v>643</v>
      </c>
      <c r="W1" s="132" t="s">
        <v>644</v>
      </c>
      <c r="X1" s="132" t="s">
        <v>645</v>
      </c>
      <c r="Y1" s="132" t="s">
        <v>646</v>
      </c>
      <c r="Z1" s="132" t="s">
        <v>647</v>
      </c>
      <c r="AA1" s="132" t="s">
        <v>648</v>
      </c>
      <c r="AB1" s="132" t="s">
        <v>649</v>
      </c>
      <c r="AC1" s="132" t="s">
        <v>650</v>
      </c>
      <c r="AD1" s="132" t="s">
        <v>651</v>
      </c>
      <c r="AE1" s="132" t="s">
        <v>652</v>
      </c>
      <c r="AF1" s="132" t="s">
        <v>653</v>
      </c>
      <c r="AG1" s="132" t="s">
        <v>654</v>
      </c>
      <c r="AH1" s="132" t="s">
        <v>655</v>
      </c>
      <c r="AI1" s="132" t="s">
        <v>195</v>
      </c>
      <c r="AJ1" s="132" t="s">
        <v>656</v>
      </c>
      <c r="AK1" s="133" t="s">
        <v>657</v>
      </c>
      <c r="AL1" s="133" t="s">
        <v>658</v>
      </c>
      <c r="AM1" s="133" t="s">
        <v>659</v>
      </c>
      <c r="AN1" s="133" t="s">
        <v>660</v>
      </c>
      <c r="AO1" s="133" t="s">
        <v>630</v>
      </c>
      <c r="AP1" s="133" t="s">
        <v>658</v>
      </c>
    </row>
    <row r="2">
      <c r="A2" s="132" t="s">
        <v>661</v>
      </c>
      <c r="B2" s="132"/>
      <c r="C2" s="132">
        <v>1.0</v>
      </c>
      <c r="D2" s="132">
        <v>48.0</v>
      </c>
      <c r="E2" s="132"/>
      <c r="F2" s="132"/>
      <c r="G2" s="132">
        <v>4.0</v>
      </c>
      <c r="H2" s="132">
        <v>177.0</v>
      </c>
      <c r="I2" s="132"/>
      <c r="J2" s="132">
        <v>40.0</v>
      </c>
      <c r="K2" s="132">
        <v>12.0</v>
      </c>
      <c r="L2" s="132">
        <v>9.0</v>
      </c>
      <c r="M2" s="132">
        <v>2.0</v>
      </c>
      <c r="N2" s="132">
        <v>3.0</v>
      </c>
      <c r="O2" s="132">
        <v>2.0</v>
      </c>
      <c r="P2" s="132"/>
      <c r="Q2" s="132"/>
      <c r="R2" s="132">
        <v>3.0</v>
      </c>
      <c r="S2" s="132"/>
      <c r="T2" s="132"/>
      <c r="U2" s="132"/>
      <c r="V2" s="132">
        <v>1.0</v>
      </c>
      <c r="W2" s="132">
        <v>2.0</v>
      </c>
      <c r="X2" s="132">
        <v>3.0</v>
      </c>
      <c r="Y2" s="132"/>
      <c r="AA2" s="132">
        <v>1.0</v>
      </c>
      <c r="AB2" s="132">
        <v>1.0</v>
      </c>
      <c r="AC2" s="132"/>
      <c r="AD2" s="132"/>
      <c r="AE2" s="132"/>
      <c r="AF2" s="132"/>
      <c r="AG2" s="132"/>
      <c r="AH2" s="132"/>
      <c r="AI2" s="132"/>
      <c r="AJ2" s="132"/>
      <c r="AK2" s="133">
        <f t="shared" ref="AK2:AK19" si="1">sum(B2:AJ2)</f>
        <v>309</v>
      </c>
      <c r="AL2" s="133">
        <f t="shared" ref="AL2:AL19" si="2">sum(B2:AJ2)-H2</f>
        <v>132</v>
      </c>
      <c r="AM2" s="133">
        <f>H2</f>
        <v>177</v>
      </c>
      <c r="AN2" s="134">
        <f>'Statistik Harian'!E18-AM2</f>
        <v>132</v>
      </c>
      <c r="AO2" s="135">
        <f>AM2/'Statistik Harian'!E18</f>
        <v>0.572815534</v>
      </c>
      <c r="AP2" s="135">
        <f>AN2/'Statistik Harian'!E18</f>
        <v>0.427184466</v>
      </c>
    </row>
    <row r="3">
      <c r="A3" s="136">
        <v>43910.0</v>
      </c>
      <c r="B3" s="32"/>
      <c r="C3" s="132">
        <f>3-C2</f>
        <v>2</v>
      </c>
      <c r="D3" s="132">
        <v>4.0</v>
      </c>
      <c r="E3" s="32"/>
      <c r="F3" s="32"/>
      <c r="G3" s="32"/>
      <c r="H3" s="132">
        <v>40.0</v>
      </c>
      <c r="I3" s="32"/>
      <c r="J3" s="132">
        <v>1.0</v>
      </c>
      <c r="K3" s="32"/>
      <c r="L3" s="132">
        <v>6.0</v>
      </c>
      <c r="M3" s="32"/>
      <c r="N3" s="132">
        <v>6.0</v>
      </c>
      <c r="P3" s="32"/>
      <c r="Q3" s="32"/>
      <c r="R3" s="132">
        <v>1.0</v>
      </c>
      <c r="S3" s="32"/>
      <c r="T3" s="32"/>
      <c r="U3" s="32"/>
      <c r="V3" s="32"/>
      <c r="W3" s="32"/>
      <c r="X3" s="32"/>
      <c r="Y3" s="32"/>
      <c r="Z3" s="32"/>
      <c r="AA3" s="32"/>
      <c r="AB3" s="32"/>
      <c r="AC3" s="32"/>
      <c r="AD3" s="32"/>
      <c r="AE3" s="32"/>
      <c r="AF3" s="32"/>
      <c r="AG3" s="32"/>
      <c r="AH3" s="32"/>
      <c r="AI3" s="32"/>
      <c r="AJ3" s="132"/>
      <c r="AK3" s="133">
        <f t="shared" si="1"/>
        <v>60</v>
      </c>
      <c r="AL3" s="133">
        <f t="shared" si="2"/>
        <v>20</v>
      </c>
      <c r="AM3" s="133">
        <f t="shared" ref="AM3:AM19" si="3">AM2+H3</f>
        <v>217</v>
      </c>
      <c r="AN3" s="134">
        <f>'Statistik Harian'!E19-AM3</f>
        <v>152</v>
      </c>
      <c r="AO3" s="135">
        <f>AM3/'Statistik Harian'!E19</f>
        <v>0.5880758808</v>
      </c>
      <c r="AP3" s="135">
        <f>AN3/'Statistik Harian'!E19</f>
        <v>0.4119241192</v>
      </c>
    </row>
    <row r="4">
      <c r="A4" s="136">
        <v>43911.0</v>
      </c>
      <c r="B4" s="32"/>
      <c r="C4" s="32"/>
      <c r="D4" s="132">
        <v>4.0</v>
      </c>
      <c r="E4" s="32"/>
      <c r="F4" s="32"/>
      <c r="G4" s="132">
        <v>1.0</v>
      </c>
      <c r="H4" s="132">
        <v>44.0</v>
      </c>
      <c r="I4" s="32"/>
      <c r="J4" s="132">
        <v>14.0</v>
      </c>
      <c r="K4" s="132">
        <v>2.0</v>
      </c>
      <c r="L4" s="132">
        <v>11.0</v>
      </c>
      <c r="M4" s="32"/>
      <c r="N4" s="32"/>
      <c r="O4" s="32"/>
      <c r="P4" s="32"/>
      <c r="Q4" s="32"/>
      <c r="R4" s="32"/>
      <c r="S4" s="32"/>
      <c r="T4" s="32"/>
      <c r="U4" s="32"/>
      <c r="V4" s="32"/>
      <c r="W4" s="32"/>
      <c r="X4" s="32"/>
      <c r="Y4" s="132">
        <v>2.0</v>
      </c>
      <c r="Z4" s="32"/>
      <c r="AA4" s="32"/>
      <c r="AB4" s="32"/>
      <c r="AC4" s="32"/>
      <c r="AD4" s="32"/>
      <c r="AE4" s="32"/>
      <c r="AF4" s="32"/>
      <c r="AG4" s="32"/>
      <c r="AH4" s="32"/>
      <c r="AI4" s="32"/>
      <c r="AJ4" s="132">
        <v>3.0</v>
      </c>
      <c r="AK4" s="133">
        <f t="shared" si="1"/>
        <v>81</v>
      </c>
      <c r="AL4" s="133">
        <f t="shared" si="2"/>
        <v>37</v>
      </c>
      <c r="AM4" s="133">
        <f t="shared" si="3"/>
        <v>261</v>
      </c>
      <c r="AN4" s="134">
        <f>'Statistik Harian'!E20-AM4</f>
        <v>189</v>
      </c>
      <c r="AO4" s="135">
        <f>AM4/'Statistik Harian'!E20</f>
        <v>0.58</v>
      </c>
      <c r="AP4" s="135">
        <f>AN4/'Statistik Harian'!E20</f>
        <v>0.42</v>
      </c>
    </row>
    <row r="5">
      <c r="A5" s="136">
        <v>43912.0</v>
      </c>
      <c r="B5" s="32"/>
      <c r="C5" s="32"/>
      <c r="D5" s="32"/>
      <c r="E5" s="32"/>
      <c r="F5" s="32"/>
      <c r="G5" s="32"/>
      <c r="H5" s="132">
        <v>40.0</v>
      </c>
      <c r="I5" s="32"/>
      <c r="J5" s="132">
        <v>4.0</v>
      </c>
      <c r="K5" s="132">
        <v>1.0</v>
      </c>
      <c r="L5" s="132">
        <v>15.0</v>
      </c>
      <c r="M5" s="32"/>
      <c r="N5" s="32"/>
      <c r="O5" s="32"/>
      <c r="P5" s="132">
        <v>1.0</v>
      </c>
      <c r="Q5" s="32"/>
      <c r="R5" s="32"/>
      <c r="S5" s="32"/>
      <c r="T5" s="32"/>
      <c r="U5" s="32"/>
      <c r="V5" s="32"/>
      <c r="W5" s="32"/>
      <c r="X5" s="32"/>
      <c r="Y5" s="32"/>
      <c r="Z5" s="32"/>
      <c r="AA5" s="32"/>
      <c r="AB5" s="32"/>
      <c r="AC5" s="32"/>
      <c r="AD5" s="132">
        <v>1.0</v>
      </c>
      <c r="AE5" s="32"/>
      <c r="AF5" s="132">
        <v>2.0</v>
      </c>
      <c r="AG5" s="32"/>
      <c r="AH5" s="32"/>
      <c r="AI5" s="32"/>
      <c r="AJ5" s="132"/>
      <c r="AK5" s="133">
        <f t="shared" si="1"/>
        <v>64</v>
      </c>
      <c r="AL5" s="133">
        <f t="shared" si="2"/>
        <v>24</v>
      </c>
      <c r="AM5" s="133">
        <f t="shared" si="3"/>
        <v>301</v>
      </c>
      <c r="AN5" s="134">
        <f>'Statistik Harian'!E21-AM5</f>
        <v>213</v>
      </c>
      <c r="AO5" s="135">
        <f>AM5/'Statistik Harian'!E21</f>
        <v>0.5856031128</v>
      </c>
      <c r="AP5" s="135">
        <f>AN5/'Statistik Harian'!E21</f>
        <v>0.4143968872</v>
      </c>
    </row>
    <row r="6">
      <c r="A6" s="136">
        <v>43913.0</v>
      </c>
      <c r="B6" s="32"/>
      <c r="C6" s="132">
        <v>3.0</v>
      </c>
      <c r="D6" s="132">
        <v>9.0</v>
      </c>
      <c r="E6" s="32"/>
      <c r="F6" s="32"/>
      <c r="G6" s="132"/>
      <c r="H6" s="132">
        <v>44.0</v>
      </c>
      <c r="I6" s="132">
        <v>1.0</v>
      </c>
      <c r="J6" s="32"/>
      <c r="K6" s="32"/>
      <c r="L6" s="32"/>
      <c r="M6" s="32"/>
      <c r="N6" s="132">
        <v>2.0</v>
      </c>
      <c r="O6" s="32"/>
      <c r="P6" s="32"/>
      <c r="Q6" s="32"/>
      <c r="R6" s="132">
        <v>1.0</v>
      </c>
      <c r="S6" s="32"/>
      <c r="T6" s="32"/>
      <c r="U6" s="32"/>
      <c r="V6" s="32"/>
      <c r="W6" s="32"/>
      <c r="X6" s="32"/>
      <c r="Y6" s="132">
        <v>2.0</v>
      </c>
      <c r="Z6" s="32"/>
      <c r="AA6" s="32"/>
      <c r="AB6" s="32"/>
      <c r="AC6" s="132">
        <v>1.0</v>
      </c>
      <c r="AD6" s="32"/>
      <c r="AE6" s="32"/>
      <c r="AF6" s="32"/>
      <c r="AG6" s="32"/>
      <c r="AH6" s="32"/>
      <c r="AI6" s="32"/>
      <c r="AJ6" s="132">
        <f>65-sum(B6:AH6)</f>
        <v>2</v>
      </c>
      <c r="AK6" s="133">
        <f t="shared" si="1"/>
        <v>65</v>
      </c>
      <c r="AL6" s="133">
        <f t="shared" si="2"/>
        <v>21</v>
      </c>
      <c r="AM6" s="133">
        <f t="shared" si="3"/>
        <v>345</v>
      </c>
      <c r="AN6" s="134">
        <f>'Statistik Harian'!E22-AM6</f>
        <v>234</v>
      </c>
      <c r="AO6" s="135">
        <f>AM6/'Statistik Harian'!E22</f>
        <v>0.5958549223</v>
      </c>
      <c r="AP6" s="135">
        <f>AN6/'Statistik Harian'!E22</f>
        <v>0.4041450777</v>
      </c>
    </row>
    <row r="7">
      <c r="A7" s="136">
        <v>43914.0</v>
      </c>
      <c r="B7" s="32"/>
      <c r="C7" s="132"/>
      <c r="D7" s="132">
        <v>9.0</v>
      </c>
      <c r="E7" s="32"/>
      <c r="F7" s="32"/>
      <c r="G7" s="132">
        <v>1.0</v>
      </c>
      <c r="H7" s="132">
        <v>70.0</v>
      </c>
      <c r="I7" s="32"/>
      <c r="J7" s="132">
        <v>1.0</v>
      </c>
      <c r="K7" s="132">
        <v>4.0</v>
      </c>
      <c r="L7" s="132">
        <v>10.0</v>
      </c>
      <c r="M7" s="132">
        <v>1.0</v>
      </c>
      <c r="N7" s="32"/>
      <c r="O7" s="132">
        <v>1.0</v>
      </c>
      <c r="P7" s="32"/>
      <c r="Q7" s="32"/>
      <c r="R7" s="32"/>
      <c r="S7" s="132">
        <v>1.0</v>
      </c>
      <c r="T7" s="132">
        <v>1.0</v>
      </c>
      <c r="U7" s="32"/>
      <c r="V7" s="132">
        <v>1.0</v>
      </c>
      <c r="W7" s="132">
        <v>5.0</v>
      </c>
      <c r="X7" s="32"/>
      <c r="Y7" s="32"/>
      <c r="Z7" s="32"/>
      <c r="AA7" s="32"/>
      <c r="AB7" s="132"/>
      <c r="AC7" s="32"/>
      <c r="AD7" s="32"/>
      <c r="AE7" s="32"/>
      <c r="AF7" s="132">
        <v>1.0</v>
      </c>
      <c r="AG7" s="32"/>
      <c r="AH7" s="32"/>
      <c r="AI7" s="32"/>
      <c r="AJ7" s="32"/>
      <c r="AK7" s="133">
        <f t="shared" si="1"/>
        <v>106</v>
      </c>
      <c r="AL7" s="133">
        <f t="shared" si="2"/>
        <v>36</v>
      </c>
      <c r="AM7" s="133">
        <f t="shared" si="3"/>
        <v>415</v>
      </c>
      <c r="AN7" s="134">
        <f>'Statistik Harian'!E23-AM7</f>
        <v>270</v>
      </c>
      <c r="AO7" s="135">
        <f>AM7/'Statistik Harian'!E23</f>
        <v>0.6058394161</v>
      </c>
      <c r="AP7" s="135">
        <f>AN7/'Statistik Harian'!E23</f>
        <v>0.3941605839</v>
      </c>
    </row>
    <row r="8">
      <c r="A8" s="136">
        <v>43915.0</v>
      </c>
      <c r="B8" s="32"/>
      <c r="C8" s="132">
        <v>3.0</v>
      </c>
      <c r="D8" s="132">
        <v>2.0</v>
      </c>
      <c r="E8" s="32"/>
      <c r="F8" s="32"/>
      <c r="G8" s="132">
        <v>10.0</v>
      </c>
      <c r="H8" s="132">
        <v>38.0</v>
      </c>
      <c r="I8" s="32"/>
      <c r="J8" s="132">
        <v>13.0</v>
      </c>
      <c r="K8" s="132">
        <v>19.0</v>
      </c>
      <c r="L8" s="32"/>
      <c r="M8" s="32"/>
      <c r="N8" s="32"/>
      <c r="O8" s="132">
        <v>1.0</v>
      </c>
      <c r="P8" s="132"/>
      <c r="Q8" s="32"/>
      <c r="R8" s="32"/>
      <c r="S8" s="132">
        <v>1.0</v>
      </c>
      <c r="T8" s="32"/>
      <c r="U8" s="32"/>
      <c r="V8" s="32"/>
      <c r="W8" s="132">
        <v>1.0</v>
      </c>
      <c r="X8" s="32"/>
      <c r="Y8" s="132">
        <v>9.0</v>
      </c>
      <c r="Z8" s="32"/>
      <c r="AA8" s="32"/>
      <c r="AB8" s="32"/>
      <c r="AC8" s="32"/>
      <c r="AD8" s="32"/>
      <c r="AE8" s="32"/>
      <c r="AF8" s="32"/>
      <c r="AG8" s="32"/>
      <c r="AH8" s="32"/>
      <c r="AI8" s="32"/>
      <c r="AJ8" s="132">
        <f>105-sum(B8:AH8)</f>
        <v>8</v>
      </c>
      <c r="AK8" s="133">
        <f t="shared" si="1"/>
        <v>105</v>
      </c>
      <c r="AL8" s="133">
        <f t="shared" si="2"/>
        <v>67</v>
      </c>
      <c r="AM8" s="133">
        <f t="shared" si="3"/>
        <v>453</v>
      </c>
      <c r="AN8" s="134">
        <f>'Statistik Harian'!E24-AM8</f>
        <v>337</v>
      </c>
      <c r="AO8" s="135">
        <f>AM8/'Statistik Harian'!E24</f>
        <v>0.5734177215</v>
      </c>
      <c r="AP8" s="135">
        <f>AN8/'Statistik Harian'!E24</f>
        <v>0.4265822785</v>
      </c>
    </row>
    <row r="9">
      <c r="A9" s="136">
        <v>43916.0</v>
      </c>
      <c r="B9" s="132">
        <v>1.0</v>
      </c>
      <c r="C9" s="132"/>
      <c r="D9" s="32"/>
      <c r="E9" s="32"/>
      <c r="F9" s="32"/>
      <c r="G9" s="32"/>
      <c r="H9" s="132">
        <v>53.0</v>
      </c>
      <c r="I9" s="32"/>
      <c r="J9" s="132">
        <v>5.0</v>
      </c>
      <c r="K9" s="132">
        <v>2.0</v>
      </c>
      <c r="L9" s="132">
        <v>8.0</v>
      </c>
      <c r="M9" s="32"/>
      <c r="N9" s="32"/>
      <c r="O9" s="132">
        <v>2.0</v>
      </c>
      <c r="P9" s="32"/>
      <c r="Q9" s="32"/>
      <c r="R9" s="32"/>
      <c r="S9" s="32"/>
      <c r="T9" s="32"/>
      <c r="U9" s="132">
        <v>3.0</v>
      </c>
      <c r="V9" s="32"/>
      <c r="W9" s="32"/>
      <c r="X9" s="32"/>
      <c r="Y9" s="132">
        <v>14.0</v>
      </c>
      <c r="Z9" s="132">
        <v>1.0</v>
      </c>
      <c r="AA9" s="132">
        <v>2.0</v>
      </c>
      <c r="AB9" s="132"/>
      <c r="AC9" s="32"/>
      <c r="AD9" s="32"/>
      <c r="AE9" s="32"/>
      <c r="AF9" s="132">
        <v>4.0</v>
      </c>
      <c r="AG9" s="32"/>
      <c r="AH9" s="32"/>
      <c r="AI9" s="32"/>
      <c r="AJ9" s="132">
        <f>103-sum(B9:AH9)</f>
        <v>8</v>
      </c>
      <c r="AK9" s="133">
        <f t="shared" si="1"/>
        <v>103</v>
      </c>
      <c r="AL9" s="133">
        <f t="shared" si="2"/>
        <v>50</v>
      </c>
      <c r="AM9" s="133">
        <f t="shared" si="3"/>
        <v>506</v>
      </c>
      <c r="AN9" s="134">
        <f>'Statistik Harian'!E25-AM9</f>
        <v>387</v>
      </c>
      <c r="AO9" s="135">
        <f>AM9/'Statistik Harian'!E25</f>
        <v>0.5666293393</v>
      </c>
      <c r="AP9" s="135">
        <f>AN9/'Statistik Harian'!E25</f>
        <v>0.4333706607</v>
      </c>
    </row>
    <row r="10">
      <c r="A10" s="136">
        <v>43917.0</v>
      </c>
      <c r="B10" s="132">
        <v>3.0</v>
      </c>
      <c r="C10" s="32"/>
      <c r="D10" s="132">
        <v>17.0</v>
      </c>
      <c r="E10" s="32"/>
      <c r="F10" s="32"/>
      <c r="G10" s="132">
        <v>6.0</v>
      </c>
      <c r="H10" s="132">
        <v>83.0</v>
      </c>
      <c r="I10" s="32"/>
      <c r="J10" s="132">
        <v>20.0</v>
      </c>
      <c r="K10" s="132">
        <v>3.0</v>
      </c>
      <c r="L10" s="132">
        <v>7.0</v>
      </c>
      <c r="M10" s="32"/>
      <c r="N10" s="32"/>
      <c r="O10" s="32"/>
      <c r="P10" s="32"/>
      <c r="Q10" s="32"/>
      <c r="R10" s="32"/>
      <c r="S10" s="32"/>
      <c r="T10" s="32"/>
      <c r="U10" s="132">
        <v>2.0</v>
      </c>
      <c r="V10" s="32"/>
      <c r="W10" s="32"/>
      <c r="X10" s="32"/>
      <c r="Y10" s="132">
        <v>2.0</v>
      </c>
      <c r="Z10" s="32"/>
      <c r="AA10" s="132">
        <v>1.0</v>
      </c>
      <c r="AB10" s="32"/>
      <c r="AC10" s="32"/>
      <c r="AD10" s="32"/>
      <c r="AE10" s="132">
        <v>2.0</v>
      </c>
      <c r="AF10" s="32"/>
      <c r="AG10" s="32"/>
      <c r="AH10" s="32"/>
      <c r="AI10" s="32"/>
      <c r="AJ10" s="32">
        <f>153-sum(B10:AH10)</f>
        <v>7</v>
      </c>
      <c r="AK10" s="133">
        <f t="shared" si="1"/>
        <v>153</v>
      </c>
      <c r="AL10" s="133">
        <f t="shared" si="2"/>
        <v>70</v>
      </c>
      <c r="AM10" s="133">
        <f t="shared" si="3"/>
        <v>589</v>
      </c>
      <c r="AN10" s="134">
        <f>'Statistik Harian'!E26-AM10</f>
        <v>457</v>
      </c>
      <c r="AO10" s="135">
        <f>AM10/'Statistik Harian'!E26</f>
        <v>0.5630975143</v>
      </c>
      <c r="AP10" s="135">
        <f>AN10/'Statistik Harian'!E26</f>
        <v>0.4369024857</v>
      </c>
    </row>
    <row r="11">
      <c r="A11" s="136">
        <v>43918.0</v>
      </c>
      <c r="B11" s="132">
        <v>1.0</v>
      </c>
      <c r="C11" s="32"/>
      <c r="D11" s="132">
        <v>10.0</v>
      </c>
      <c r="E11" s="32"/>
      <c r="F11" s="32"/>
      <c r="G11" s="32"/>
      <c r="H11" s="132">
        <v>38.0</v>
      </c>
      <c r="I11" s="32"/>
      <c r="J11" s="132">
        <v>21.0</v>
      </c>
      <c r="K11" s="132">
        <v>12.0</v>
      </c>
      <c r="L11" s="132">
        <v>11.0</v>
      </c>
      <c r="M11" s="32"/>
      <c r="N11" s="132">
        <v>6.0</v>
      </c>
      <c r="O11" s="132">
        <v>1.0</v>
      </c>
      <c r="P11" s="32"/>
      <c r="Q11" s="132">
        <v>2.0</v>
      </c>
      <c r="R11" s="32"/>
      <c r="S11" s="32"/>
      <c r="T11" s="132">
        <v>1.0</v>
      </c>
      <c r="U11" s="32"/>
      <c r="V11" s="32"/>
      <c r="W11" s="32"/>
      <c r="X11" s="32"/>
      <c r="Y11" s="132">
        <v>3.0</v>
      </c>
      <c r="Z11" s="132">
        <v>1.0</v>
      </c>
      <c r="AA11" s="32"/>
      <c r="AB11" s="32"/>
      <c r="AC11" s="32"/>
      <c r="AD11" s="32"/>
      <c r="AE11" s="32"/>
      <c r="AF11" s="32"/>
      <c r="AG11" s="132">
        <v>1.0</v>
      </c>
      <c r="AH11" s="32"/>
      <c r="AI11" s="32"/>
      <c r="AJ11" s="132">
        <f>109-sum(B11:AH11)</f>
        <v>1</v>
      </c>
      <c r="AK11" s="133">
        <f t="shared" si="1"/>
        <v>109</v>
      </c>
      <c r="AL11" s="133">
        <f t="shared" si="2"/>
        <v>71</v>
      </c>
      <c r="AM11" s="133">
        <f t="shared" si="3"/>
        <v>627</v>
      </c>
      <c r="AN11" s="134">
        <f>'Statistik Harian'!E27-AM11</f>
        <v>528</v>
      </c>
      <c r="AO11" s="135">
        <f>AM11/'Statistik Harian'!E27</f>
        <v>0.5428571429</v>
      </c>
      <c r="AP11" s="135">
        <f>AN11/'Statistik Harian'!E27</f>
        <v>0.4571428571</v>
      </c>
    </row>
    <row r="12">
      <c r="A12" s="136">
        <v>43919.0</v>
      </c>
      <c r="B12" s="132"/>
      <c r="C12" s="132">
        <v>1.0</v>
      </c>
      <c r="D12" s="32">
        <f>106-sum(D2:D11)</f>
        <v>3</v>
      </c>
      <c r="E12" s="32"/>
      <c r="F12" s="32"/>
      <c r="G12" s="32"/>
      <c r="H12" s="132">
        <v>47.0</v>
      </c>
      <c r="I12" s="32"/>
      <c r="J12" s="32">
        <f>149-sum(J2:J11)</f>
        <v>30</v>
      </c>
      <c r="K12" s="32">
        <f>63-sum(K2:K11)</f>
        <v>8</v>
      </c>
      <c r="L12" s="32">
        <f>90-sum(L2:L11)</f>
        <v>13</v>
      </c>
      <c r="M12" s="132">
        <v>5.0</v>
      </c>
      <c r="N12" s="32"/>
      <c r="O12" s="32"/>
      <c r="P12" s="32"/>
      <c r="Q12" s="32"/>
      <c r="R12" s="32"/>
      <c r="S12" s="32"/>
      <c r="T12" s="132"/>
      <c r="U12" s="32"/>
      <c r="V12" s="32"/>
      <c r="W12" s="32"/>
      <c r="X12" s="32"/>
      <c r="Y12" s="132">
        <v>15.0</v>
      </c>
      <c r="Z12" s="32"/>
      <c r="AA12" s="32"/>
      <c r="AB12" s="132">
        <v>1.0</v>
      </c>
      <c r="AC12" s="32"/>
      <c r="AD12" s="32"/>
      <c r="AE12" s="32"/>
      <c r="AF12" s="132">
        <v>2.0</v>
      </c>
      <c r="AH12" s="32"/>
      <c r="AI12" s="32"/>
      <c r="AJ12" s="32">
        <f>130-sum(B12:AH12)</f>
        <v>5</v>
      </c>
      <c r="AK12" s="133">
        <f t="shared" si="1"/>
        <v>130</v>
      </c>
      <c r="AL12" s="133">
        <f t="shared" si="2"/>
        <v>83</v>
      </c>
      <c r="AM12" s="133">
        <f t="shared" si="3"/>
        <v>674</v>
      </c>
      <c r="AN12" s="134">
        <f>'Statistik Harian'!E28-AM12</f>
        <v>611</v>
      </c>
      <c r="AO12" s="135">
        <f>AM12/'Statistik Harian'!E28</f>
        <v>0.5245136187</v>
      </c>
      <c r="AP12" s="135">
        <f>AN12/'Statistik Harian'!E28</f>
        <v>0.4754863813</v>
      </c>
    </row>
    <row r="13">
      <c r="A13" s="136">
        <v>43920.0</v>
      </c>
      <c r="B13" s="32"/>
      <c r="C13" s="132">
        <v>9.0</v>
      </c>
      <c r="D13" s="132">
        <v>22.0</v>
      </c>
      <c r="E13" s="132">
        <v>1.0</v>
      </c>
      <c r="F13" s="32"/>
      <c r="G13" s="132">
        <v>1.0</v>
      </c>
      <c r="H13" s="132">
        <v>24.0</v>
      </c>
      <c r="I13" s="132">
        <v>1.0</v>
      </c>
      <c r="J13" s="132">
        <v>25.0</v>
      </c>
      <c r="K13" s="132">
        <v>17.0</v>
      </c>
      <c r="L13" s="132">
        <v>1.0</v>
      </c>
      <c r="M13" s="132">
        <v>1.0</v>
      </c>
      <c r="N13" s="32"/>
      <c r="O13" s="32"/>
      <c r="P13" s="132">
        <v>4.0</v>
      </c>
      <c r="Q13" s="32"/>
      <c r="R13" s="132">
        <v>1.0</v>
      </c>
      <c r="S13" s="32"/>
      <c r="T13" s="32"/>
      <c r="U13" s="132">
        <v>3.0</v>
      </c>
      <c r="V13" s="32"/>
      <c r="W13" s="132">
        <v>5.0</v>
      </c>
      <c r="X13" s="32"/>
      <c r="Y13" s="132">
        <v>4.0</v>
      </c>
      <c r="Z13" s="32"/>
      <c r="AA13" s="132">
        <v>4.0</v>
      </c>
      <c r="AB13" s="132">
        <v>1.0</v>
      </c>
      <c r="AC13" s="32"/>
      <c r="AD13" s="32"/>
      <c r="AE13" s="32"/>
      <c r="AF13" s="32"/>
      <c r="AG13" s="32"/>
      <c r="AH13" s="32"/>
      <c r="AI13" s="32"/>
      <c r="AJ13" s="32">
        <f>129-sum(B13:AH13)</f>
        <v>5</v>
      </c>
      <c r="AK13" s="133">
        <f t="shared" si="1"/>
        <v>129</v>
      </c>
      <c r="AL13" s="133">
        <f t="shared" si="2"/>
        <v>105</v>
      </c>
      <c r="AM13" s="133">
        <f t="shared" si="3"/>
        <v>698</v>
      </c>
      <c r="AN13" s="134">
        <f>'Statistik Harian'!E29-AM13</f>
        <v>716</v>
      </c>
      <c r="AO13" s="135">
        <f>AM13/'Statistik Harian'!E29</f>
        <v>0.4936350778</v>
      </c>
      <c r="AP13" s="135">
        <f>AN13/'Statistik Harian'!E29</f>
        <v>0.5063649222</v>
      </c>
    </row>
    <row r="14">
      <c r="A14" s="136">
        <v>43921.0</v>
      </c>
      <c r="B14" s="32"/>
      <c r="C14" s="132"/>
      <c r="D14" s="132">
        <v>14.0</v>
      </c>
      <c r="E14" s="132">
        <v>1.0</v>
      </c>
      <c r="F14" s="132">
        <v>1.0</v>
      </c>
      <c r="G14" s="132">
        <v>5.0</v>
      </c>
      <c r="H14" s="132">
        <v>41.0</v>
      </c>
      <c r="I14" s="32"/>
      <c r="J14" s="132">
        <v>16.0</v>
      </c>
      <c r="K14" s="132">
        <v>13.0</v>
      </c>
      <c r="L14" s="132">
        <v>2.0</v>
      </c>
      <c r="M14" s="132"/>
      <c r="N14" s="132">
        <v>3.0</v>
      </c>
      <c r="O14" s="132">
        <v>2.0</v>
      </c>
      <c r="P14" s="132">
        <v>2.0</v>
      </c>
      <c r="Q14" s="32"/>
      <c r="R14" s="132">
        <v>1.0</v>
      </c>
      <c r="S14" s="132">
        <v>2.0</v>
      </c>
      <c r="T14" s="132">
        <v>3.0</v>
      </c>
      <c r="U14" s="32"/>
      <c r="V14" s="132"/>
      <c r="W14" s="132">
        <v>6.0</v>
      </c>
      <c r="X14" s="32"/>
      <c r="Y14" s="132"/>
      <c r="Z14" s="32"/>
      <c r="AA14" s="32"/>
      <c r="AB14" s="32"/>
      <c r="AC14" s="32"/>
      <c r="AD14" s="32"/>
      <c r="AE14" s="32"/>
      <c r="AF14" s="132">
        <v>1.0</v>
      </c>
      <c r="AG14" s="32"/>
      <c r="AH14" s="32"/>
      <c r="AI14" s="32"/>
      <c r="AJ14" s="32"/>
      <c r="AK14" s="133">
        <f t="shared" si="1"/>
        <v>113</v>
      </c>
      <c r="AL14" s="133">
        <f t="shared" si="2"/>
        <v>72</v>
      </c>
      <c r="AM14" s="133">
        <f t="shared" si="3"/>
        <v>739</v>
      </c>
      <c r="AN14" s="134">
        <f>'Statistik Harian'!E30-AM14</f>
        <v>789</v>
      </c>
      <c r="AO14" s="135">
        <f>AM14/'Statistik Harian'!E30</f>
        <v>0.4836387435</v>
      </c>
      <c r="AP14" s="135">
        <f>AN14/'Statistik Harian'!E30</f>
        <v>0.5163612565</v>
      </c>
    </row>
    <row r="15">
      <c r="A15" s="136">
        <v>43922.0</v>
      </c>
      <c r="B15" s="32"/>
      <c r="C15" s="132">
        <v>6.0</v>
      </c>
      <c r="D15" s="132">
        <v>11.0</v>
      </c>
      <c r="E15" s="32"/>
      <c r="F15" s="32"/>
      <c r="G15" s="132">
        <v>5.0</v>
      </c>
      <c r="H15" s="132">
        <v>62.0</v>
      </c>
      <c r="I15" s="32"/>
      <c r="J15" s="132">
        <v>21.0</v>
      </c>
      <c r="K15" s="132">
        <v>11.0</v>
      </c>
      <c r="L15" s="132">
        <v>11.0</v>
      </c>
      <c r="M15" s="132">
        <v>1.0</v>
      </c>
      <c r="N15" s="132">
        <v>1.0</v>
      </c>
      <c r="O15" s="32"/>
      <c r="P15" s="32"/>
      <c r="Q15" s="32"/>
      <c r="R15" s="32"/>
      <c r="S15" s="132">
        <v>2.0</v>
      </c>
      <c r="T15" s="32"/>
      <c r="U15" s="32"/>
      <c r="V15" s="132">
        <v>1.0</v>
      </c>
      <c r="W15" s="132">
        <v>2.0</v>
      </c>
      <c r="X15" s="32"/>
      <c r="Y15" s="132">
        <v>15.0</v>
      </c>
      <c r="Z15" s="32"/>
      <c r="AA15" s="32"/>
      <c r="AB15" s="32"/>
      <c r="AC15" s="32"/>
      <c r="AD15" s="32"/>
      <c r="AE15" s="32"/>
      <c r="AF15" s="32"/>
      <c r="AG15" s="32"/>
      <c r="AH15" s="32"/>
      <c r="AI15" s="32"/>
      <c r="AJ15" s="32"/>
      <c r="AK15" s="133">
        <f t="shared" si="1"/>
        <v>149</v>
      </c>
      <c r="AL15" s="133">
        <f t="shared" si="2"/>
        <v>87</v>
      </c>
      <c r="AM15" s="133">
        <f t="shared" si="3"/>
        <v>801</v>
      </c>
      <c r="AN15" s="134">
        <f>'Statistik Harian'!E31-AM15</f>
        <v>876</v>
      </c>
      <c r="AO15" s="135">
        <f>AM15/'Statistik Harian'!E31</f>
        <v>0.4776386404</v>
      </c>
      <c r="AP15" s="135">
        <f>AN15/'Statistik Harian'!E31</f>
        <v>0.5223613596</v>
      </c>
    </row>
    <row r="16">
      <c r="A16" s="136">
        <v>43923.0</v>
      </c>
      <c r="B16" s="32"/>
      <c r="C16" s="32"/>
      <c r="D16" s="132">
        <v>8.0</v>
      </c>
      <c r="E16" s="32"/>
      <c r="F16" s="32"/>
      <c r="G16" s="32"/>
      <c r="H16" s="132">
        <v>80.0</v>
      </c>
      <c r="I16" s="32"/>
      <c r="J16" s="132">
        <v>15.0</v>
      </c>
      <c r="K16" s="32"/>
      <c r="L16" s="32"/>
      <c r="M16" s="32"/>
      <c r="N16" s="32"/>
      <c r="O16" s="32"/>
      <c r="P16" s="32"/>
      <c r="Q16" s="32"/>
      <c r="R16" s="32"/>
      <c r="S16" s="32"/>
      <c r="T16" s="132">
        <v>6.0</v>
      </c>
      <c r="U16" s="32"/>
      <c r="V16" s="32"/>
      <c r="W16" s="32"/>
      <c r="X16" s="32"/>
      <c r="Y16" s="32"/>
      <c r="Z16" s="32"/>
      <c r="AA16" s="32"/>
      <c r="AB16" s="132">
        <v>4.0</v>
      </c>
      <c r="AC16" s="32"/>
      <c r="AD16" s="32"/>
      <c r="AE16" s="32"/>
      <c r="AF16" s="32"/>
      <c r="AG16" s="32"/>
      <c r="AH16" s="32"/>
      <c r="AI16" s="32"/>
      <c r="AJ16" s="32"/>
      <c r="AK16" s="133">
        <f t="shared" si="1"/>
        <v>113</v>
      </c>
      <c r="AL16" s="133">
        <f t="shared" si="2"/>
        <v>33</v>
      </c>
      <c r="AM16" s="133">
        <f t="shared" si="3"/>
        <v>881</v>
      </c>
      <c r="AN16" s="134">
        <f>'Statistik Harian'!E32-AM16</f>
        <v>909</v>
      </c>
      <c r="AO16" s="135">
        <f>AM16/'Statistik Harian'!E32</f>
        <v>0.4921787709</v>
      </c>
      <c r="AP16" s="135">
        <f>AN16/'Statistik Harian'!E32</f>
        <v>0.5078212291</v>
      </c>
    </row>
    <row r="17">
      <c r="A17" s="136">
        <v>43924.0</v>
      </c>
      <c r="B17" s="32"/>
      <c r="C17" s="132">
        <v>2.0</v>
      </c>
      <c r="D17" s="132">
        <v>6.0</v>
      </c>
      <c r="E17" s="32"/>
      <c r="F17" s="132">
        <v>1.0</v>
      </c>
      <c r="G17" s="32"/>
      <c r="H17" s="132">
        <v>74.0</v>
      </c>
      <c r="I17" s="32"/>
      <c r="J17" s="132">
        <v>2.0</v>
      </c>
      <c r="K17" s="132">
        <v>10.0</v>
      </c>
      <c r="L17" s="132">
        <v>52.0</v>
      </c>
      <c r="M17" s="32"/>
      <c r="N17" s="132">
        <v>1.0</v>
      </c>
      <c r="O17" s="132">
        <v>3.0</v>
      </c>
      <c r="P17" s="32"/>
      <c r="Q17" s="132">
        <v>6.0</v>
      </c>
      <c r="R17" s="132">
        <v>1.0</v>
      </c>
      <c r="S17" s="132">
        <v>1.0</v>
      </c>
      <c r="T17" s="132">
        <v>1.0</v>
      </c>
      <c r="U17" s="32"/>
      <c r="V17" s="32"/>
      <c r="W17" s="32"/>
      <c r="X17" s="132">
        <v>3.0</v>
      </c>
      <c r="Y17" s="132">
        <v>16.0</v>
      </c>
      <c r="Z17" s="132">
        <v>2.0</v>
      </c>
      <c r="AA17" s="132">
        <v>4.0</v>
      </c>
      <c r="AB17" s="132">
        <v>3.0</v>
      </c>
      <c r="AC17" s="32"/>
      <c r="AD17" s="32"/>
      <c r="AE17" s="32"/>
      <c r="AF17" s="132">
        <v>6.0</v>
      </c>
      <c r="AG17" s="32"/>
      <c r="AH17" s="32"/>
      <c r="AI17" s="32"/>
      <c r="AJ17" s="132">
        <v>2.0</v>
      </c>
      <c r="AK17" s="133">
        <f t="shared" si="1"/>
        <v>196</v>
      </c>
      <c r="AL17" s="133">
        <f t="shared" si="2"/>
        <v>122</v>
      </c>
      <c r="AM17" s="133">
        <f t="shared" si="3"/>
        <v>955</v>
      </c>
      <c r="AN17" s="134">
        <f>'Statistik Harian'!E33-AM17</f>
        <v>1031</v>
      </c>
      <c r="AO17" s="135">
        <f>AM17/'Statistik Harian'!E33</f>
        <v>0.4808660624</v>
      </c>
      <c r="AP17" s="135">
        <f>AN17/'Statistik Harian'!E33</f>
        <v>0.5191339376</v>
      </c>
    </row>
    <row r="18">
      <c r="A18" s="136">
        <v>43925.0</v>
      </c>
      <c r="B18" s="32"/>
      <c r="C18" s="132">
        <v>5.0</v>
      </c>
      <c r="D18" s="132">
        <v>3.0</v>
      </c>
      <c r="E18" s="32"/>
      <c r="F18" s="32"/>
      <c r="G18" s="132">
        <v>5.0</v>
      </c>
      <c r="H18" s="132">
        <v>55.0</v>
      </c>
      <c r="I18" s="32"/>
      <c r="J18" s="132">
        <v>24.0</v>
      </c>
      <c r="K18" s="132">
        <v>7.0</v>
      </c>
      <c r="L18" s="32"/>
      <c r="M18" s="32"/>
      <c r="N18" s="132">
        <v>2.0</v>
      </c>
      <c r="O18" s="32"/>
      <c r="P18" s="32"/>
      <c r="Q18" s="32"/>
      <c r="R18" s="32"/>
      <c r="S18" s="32"/>
      <c r="T18" s="32"/>
      <c r="U18" s="32"/>
      <c r="V18" s="32"/>
      <c r="W18" s="132">
        <v>3.0</v>
      </c>
      <c r="X18" s="32"/>
      <c r="Y18" s="32"/>
      <c r="Z18" s="32"/>
      <c r="AA18" s="32"/>
      <c r="AB18" s="32"/>
      <c r="AC18" s="32"/>
      <c r="AD18" s="32"/>
      <c r="AE18" s="32"/>
      <c r="AF18" s="132">
        <v>2.0</v>
      </c>
      <c r="AG18" s="32"/>
      <c r="AH18" s="32"/>
      <c r="AI18" s="32"/>
      <c r="AJ18" s="32"/>
      <c r="AK18" s="133">
        <f t="shared" si="1"/>
        <v>106</v>
      </c>
      <c r="AL18" s="133">
        <f t="shared" si="2"/>
        <v>51</v>
      </c>
      <c r="AM18" s="133">
        <f t="shared" si="3"/>
        <v>1010</v>
      </c>
      <c r="AN18" s="134">
        <f>'Statistik Harian'!E34-AM18</f>
        <v>1082</v>
      </c>
      <c r="AO18" s="135">
        <f>AM18/'Statistik Harian'!E34</f>
        <v>0.482791587</v>
      </c>
      <c r="AP18" s="135">
        <f>AN18/'Statistik Harian'!E34</f>
        <v>0.517208413</v>
      </c>
    </row>
    <row r="19">
      <c r="A19" s="136">
        <v>43926.0</v>
      </c>
      <c r="B19" s="32"/>
      <c r="C19" s="132">
        <v>3.0</v>
      </c>
      <c r="D19" s="132">
        <v>4.0</v>
      </c>
      <c r="E19" s="32"/>
      <c r="F19" s="32"/>
      <c r="G19" s="132">
        <v>1.0</v>
      </c>
      <c r="H19" s="132">
        <v>96.0</v>
      </c>
      <c r="I19" s="32"/>
      <c r="J19" s="132">
        <v>5.0</v>
      </c>
      <c r="K19" s="32"/>
      <c r="L19" s="132">
        <v>36.0</v>
      </c>
      <c r="M19" s="32"/>
      <c r="N19" s="132">
        <v>6.0</v>
      </c>
      <c r="O19" s="32"/>
      <c r="P19" s="132">
        <v>8.0</v>
      </c>
      <c r="Q19" s="32"/>
      <c r="R19" s="132">
        <v>1.0</v>
      </c>
      <c r="S19" s="32"/>
      <c r="T19" s="132">
        <v>4.0</v>
      </c>
      <c r="U19" s="32"/>
      <c r="V19" s="32"/>
      <c r="W19" s="32"/>
      <c r="X19" s="32"/>
      <c r="Y19" s="132">
        <v>3.0</v>
      </c>
      <c r="Z19" s="32"/>
      <c r="AA19" s="32"/>
      <c r="AB19" s="132">
        <v>1.0</v>
      </c>
      <c r="AC19" s="32"/>
      <c r="AD19" s="32"/>
      <c r="AE19" s="32"/>
      <c r="AF19" s="132">
        <v>8.0</v>
      </c>
      <c r="AG19" s="32"/>
      <c r="AH19" s="32"/>
      <c r="AI19" s="32"/>
      <c r="AJ19" s="132">
        <v>5.0</v>
      </c>
      <c r="AK19" s="133">
        <f t="shared" si="1"/>
        <v>181</v>
      </c>
      <c r="AL19" s="133">
        <f t="shared" si="2"/>
        <v>85</v>
      </c>
      <c r="AM19" s="133">
        <f t="shared" si="3"/>
        <v>1106</v>
      </c>
      <c r="AN19" s="134">
        <f>'Statistik Harian'!E35-AM19</f>
        <v>1167</v>
      </c>
      <c r="AO19" s="135">
        <f>AM19/'Statistik Harian'!E35</f>
        <v>0.4865816102</v>
      </c>
      <c r="AP19" s="135">
        <f>AN19/'Statistik Harian'!E35</f>
        <v>0.5134183898</v>
      </c>
    </row>
    <row r="20">
      <c r="A20" s="136">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7"/>
      <c r="AL20" s="137"/>
      <c r="AM20" s="137"/>
      <c r="AN20" s="137"/>
      <c r="AO20" s="137"/>
      <c r="AP20" s="137"/>
    </row>
    <row r="21">
      <c r="A21" s="136">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7"/>
      <c r="AL21" s="137"/>
      <c r="AM21" s="137"/>
      <c r="AN21" s="137"/>
      <c r="AO21" s="137"/>
      <c r="AP21" s="137"/>
    </row>
    <row r="22">
      <c r="A22" s="136">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7"/>
      <c r="AL22" s="137"/>
      <c r="AM22" s="137"/>
      <c r="AN22" s="137"/>
      <c r="AO22" s="137"/>
      <c r="AP22" s="137"/>
    </row>
    <row r="23">
      <c r="A23" s="136">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7"/>
      <c r="AL23" s="137"/>
      <c r="AM23" s="137"/>
      <c r="AN23" s="137"/>
      <c r="AO23" s="137"/>
      <c r="AP23" s="137"/>
    </row>
    <row r="24">
      <c r="A24" s="136">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7"/>
      <c r="AL24" s="137"/>
      <c r="AM24" s="137"/>
      <c r="AN24" s="137"/>
      <c r="AO24" s="137"/>
      <c r="AP24" s="137"/>
    </row>
    <row r="25">
      <c r="A25" s="136">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7"/>
      <c r="AL25" s="137"/>
      <c r="AM25" s="137"/>
      <c r="AN25" s="137"/>
      <c r="AO25" s="137"/>
      <c r="AP25" s="137"/>
    </row>
    <row r="26">
      <c r="A26" s="136">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7"/>
      <c r="AL26" s="137"/>
      <c r="AM26" s="137"/>
      <c r="AN26" s="137"/>
      <c r="AO26" s="137"/>
      <c r="AP26" s="137"/>
    </row>
    <row r="27">
      <c r="A27" s="136">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7"/>
      <c r="AL27" s="137"/>
      <c r="AM27" s="137"/>
      <c r="AN27" s="137"/>
      <c r="AO27" s="137"/>
      <c r="AP27" s="137"/>
    </row>
    <row r="28">
      <c r="A28" s="136">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7"/>
      <c r="AL28" s="137"/>
      <c r="AM28" s="137"/>
      <c r="AN28" s="137"/>
      <c r="AO28" s="137"/>
      <c r="AP28" s="137"/>
    </row>
    <row r="29">
      <c r="A29" s="136">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7"/>
      <c r="AL29" s="137"/>
      <c r="AM29" s="137"/>
      <c r="AN29" s="137"/>
      <c r="AO29" s="137"/>
      <c r="AP29" s="137"/>
    </row>
    <row r="30">
      <c r="A30" s="136">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7"/>
      <c r="AL30" s="137"/>
      <c r="AM30" s="137"/>
      <c r="AN30" s="137"/>
      <c r="AO30" s="137"/>
      <c r="AP30" s="137"/>
    </row>
    <row r="31">
      <c r="A31" s="136">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7"/>
      <c r="AL31" s="137"/>
      <c r="AM31" s="137"/>
      <c r="AN31" s="137"/>
      <c r="AO31" s="137"/>
      <c r="AP31" s="137"/>
    </row>
    <row r="32">
      <c r="A32" s="136">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7"/>
      <c r="AL32" s="137"/>
      <c r="AM32" s="137"/>
      <c r="AN32" s="137"/>
      <c r="AO32" s="137"/>
      <c r="AP32" s="137"/>
    </row>
    <row r="33">
      <c r="A33" s="136">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7"/>
      <c r="AL33" s="137"/>
      <c r="AM33" s="137"/>
      <c r="AN33" s="137"/>
      <c r="AO33" s="137"/>
      <c r="AP33" s="137"/>
    </row>
    <row r="34">
      <c r="A34" s="136">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7"/>
      <c r="AL34" s="137"/>
      <c r="AM34" s="137"/>
      <c r="AN34" s="137"/>
      <c r="AO34" s="137"/>
      <c r="AP34" s="137"/>
    </row>
    <row r="35">
      <c r="A35" s="136">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7"/>
      <c r="AL35" s="137"/>
      <c r="AM35" s="137"/>
      <c r="AN35" s="137"/>
      <c r="AO35" s="137"/>
      <c r="AP35" s="137"/>
    </row>
    <row r="36">
      <c r="A36" s="136">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7"/>
      <c r="AL36" s="137"/>
      <c r="AM36" s="137"/>
      <c r="AN36" s="137"/>
      <c r="AO36" s="137"/>
      <c r="AP36" s="137"/>
    </row>
    <row r="37">
      <c r="A37" s="136">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7"/>
      <c r="AL37" s="137"/>
      <c r="AM37" s="137"/>
      <c r="AN37" s="137"/>
      <c r="AO37" s="137"/>
      <c r="AP37" s="137"/>
    </row>
    <row r="38">
      <c r="A38" s="136">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7"/>
      <c r="AL38" s="137"/>
      <c r="AM38" s="137"/>
      <c r="AN38" s="137"/>
      <c r="AO38" s="137"/>
      <c r="AP38" s="137"/>
    </row>
    <row r="39">
      <c r="A39" s="136">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7"/>
      <c r="AL39" s="137"/>
      <c r="AM39" s="137"/>
      <c r="AN39" s="137"/>
      <c r="AO39" s="137"/>
      <c r="AP39" s="137"/>
    </row>
    <row r="40">
      <c r="A40" s="136">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7"/>
      <c r="AL40" s="137"/>
      <c r="AM40" s="137"/>
      <c r="AN40" s="137"/>
      <c r="AO40" s="137"/>
      <c r="AP40" s="137"/>
    </row>
    <row r="41">
      <c r="A41" s="136">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7"/>
      <c r="AL41" s="137"/>
      <c r="AM41" s="137"/>
      <c r="AN41" s="137"/>
      <c r="AO41" s="137"/>
      <c r="AP41" s="137"/>
    </row>
    <row r="42">
      <c r="A42" s="136">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7"/>
      <c r="AL42" s="137"/>
      <c r="AM42" s="137"/>
      <c r="AN42" s="137"/>
      <c r="AO42" s="137"/>
      <c r="AP42" s="137"/>
    </row>
    <row r="43">
      <c r="A43" s="136">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7"/>
      <c r="AL43" s="137"/>
      <c r="AM43" s="137"/>
      <c r="AN43" s="137"/>
      <c r="AO43" s="137"/>
      <c r="AP43" s="137"/>
    </row>
    <row r="44">
      <c r="A44" s="136">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7"/>
      <c r="AL44" s="137"/>
      <c r="AM44" s="137"/>
      <c r="AN44" s="137"/>
      <c r="AO44" s="137"/>
      <c r="AP44" s="137"/>
    </row>
    <row r="45">
      <c r="A45" s="136"/>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7"/>
      <c r="AL45" s="137"/>
      <c r="AM45" s="137"/>
      <c r="AN45" s="137"/>
      <c r="AO45" s="137"/>
      <c r="AP45" s="137"/>
    </row>
    <row r="46">
      <c r="A46" s="136"/>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7"/>
      <c r="AL46" s="137"/>
      <c r="AM46" s="137"/>
      <c r="AN46" s="137"/>
      <c r="AO46" s="137"/>
      <c r="AP46" s="137"/>
    </row>
    <row r="47">
      <c r="A47" s="136"/>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7"/>
      <c r="AL47" s="137"/>
      <c r="AM47" s="137"/>
      <c r="AN47" s="137"/>
      <c r="AO47" s="137"/>
      <c r="AP47" s="137"/>
    </row>
    <row r="48">
      <c r="A48" s="136"/>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7"/>
      <c r="AL48" s="137"/>
      <c r="AM48" s="137"/>
      <c r="AN48" s="137"/>
      <c r="AO48" s="137"/>
      <c r="AP48" s="137"/>
    </row>
    <row r="49">
      <c r="A49" s="136"/>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7"/>
      <c r="AL49" s="137"/>
      <c r="AM49" s="137"/>
      <c r="AN49" s="137"/>
      <c r="AO49" s="137"/>
      <c r="AP49" s="137"/>
    </row>
    <row r="50">
      <c r="A50" s="136"/>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7"/>
      <c r="AL50" s="137"/>
      <c r="AM50" s="137"/>
      <c r="AN50" s="137"/>
      <c r="AO50" s="137"/>
      <c r="AP50" s="137"/>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7"/>
      <c r="AL51" s="137"/>
      <c r="AM51" s="137"/>
      <c r="AN51" s="137"/>
      <c r="AO51" s="137"/>
      <c r="AP51" s="137"/>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7"/>
      <c r="AL52" s="137"/>
      <c r="AM52" s="137"/>
      <c r="AN52" s="137"/>
      <c r="AO52" s="137"/>
      <c r="AP52" s="137"/>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7"/>
      <c r="AL53" s="137"/>
      <c r="AM53" s="137"/>
      <c r="AN53" s="137"/>
      <c r="AO53" s="137"/>
      <c r="AP53" s="137"/>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7"/>
      <c r="AL54" s="137"/>
      <c r="AM54" s="137"/>
      <c r="AN54" s="137"/>
      <c r="AO54" s="137"/>
      <c r="AP54" s="137"/>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7"/>
      <c r="AL55" s="137"/>
      <c r="AM55" s="137"/>
      <c r="AN55" s="137"/>
      <c r="AO55" s="137"/>
      <c r="AP55" s="137"/>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7"/>
      <c r="AL56" s="137"/>
      <c r="AM56" s="137"/>
      <c r="AN56" s="137"/>
      <c r="AO56" s="137"/>
      <c r="AP56" s="137"/>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7"/>
      <c r="AL57" s="137"/>
      <c r="AM57" s="137"/>
      <c r="AN57" s="137"/>
      <c r="AO57" s="137"/>
      <c r="AP57" s="137"/>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7"/>
      <c r="AL58" s="137"/>
      <c r="AM58" s="137"/>
      <c r="AN58" s="137"/>
      <c r="AO58" s="137"/>
      <c r="AP58" s="137"/>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7"/>
      <c r="AL59" s="137"/>
      <c r="AM59" s="137"/>
      <c r="AN59" s="137"/>
      <c r="AO59" s="137"/>
      <c r="AP59" s="137"/>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7"/>
      <c r="AL60" s="137"/>
      <c r="AM60" s="137"/>
      <c r="AN60" s="137"/>
      <c r="AO60" s="137"/>
      <c r="AP60" s="137"/>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7"/>
      <c r="AL61" s="137"/>
      <c r="AM61" s="137"/>
      <c r="AN61" s="137"/>
      <c r="AO61" s="137"/>
      <c r="AP61" s="137"/>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7"/>
      <c r="AL62" s="137"/>
      <c r="AM62" s="137"/>
      <c r="AN62" s="137"/>
      <c r="AO62" s="137"/>
      <c r="AP62" s="137"/>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7"/>
      <c r="AL63" s="137"/>
      <c r="AM63" s="137"/>
      <c r="AN63" s="137"/>
      <c r="AO63" s="137"/>
      <c r="AP63" s="137"/>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7"/>
      <c r="AL64" s="137"/>
      <c r="AM64" s="137"/>
      <c r="AN64" s="137"/>
      <c r="AO64" s="137"/>
      <c r="AP64" s="137"/>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7"/>
      <c r="AL65" s="137"/>
      <c r="AM65" s="137"/>
      <c r="AN65" s="137"/>
      <c r="AO65" s="137"/>
      <c r="AP65" s="137"/>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7"/>
      <c r="AL66" s="137"/>
      <c r="AM66" s="137"/>
      <c r="AN66" s="137"/>
      <c r="AO66" s="137"/>
      <c r="AP66" s="137"/>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7"/>
      <c r="AL67" s="137"/>
      <c r="AM67" s="137"/>
      <c r="AN67" s="137"/>
      <c r="AO67" s="137"/>
      <c r="AP67" s="137"/>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7"/>
      <c r="AL68" s="137"/>
      <c r="AM68" s="137"/>
      <c r="AN68" s="137"/>
      <c r="AO68" s="137"/>
      <c r="AP68" s="137"/>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7"/>
      <c r="AL69" s="137"/>
      <c r="AM69" s="137"/>
      <c r="AN69" s="137"/>
      <c r="AO69" s="137"/>
      <c r="AP69" s="137"/>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7"/>
      <c r="AL70" s="137"/>
      <c r="AM70" s="137"/>
      <c r="AN70" s="137"/>
      <c r="AO70" s="137"/>
      <c r="AP70" s="137"/>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7"/>
      <c r="AL71" s="137"/>
      <c r="AM71" s="137"/>
      <c r="AN71" s="137"/>
      <c r="AO71" s="137"/>
      <c r="AP71" s="137"/>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7"/>
      <c r="AL72" s="137"/>
      <c r="AM72" s="137"/>
      <c r="AN72" s="137"/>
      <c r="AO72" s="137"/>
      <c r="AP72" s="137"/>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7"/>
      <c r="AL73" s="137"/>
      <c r="AM73" s="137"/>
      <c r="AN73" s="137"/>
      <c r="AO73" s="137"/>
      <c r="AP73" s="137"/>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7"/>
      <c r="AL74" s="137"/>
      <c r="AM74" s="137"/>
      <c r="AN74" s="137"/>
      <c r="AO74" s="137"/>
      <c r="AP74" s="137"/>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7"/>
      <c r="AL75" s="137"/>
      <c r="AM75" s="137"/>
      <c r="AN75" s="137"/>
      <c r="AO75" s="137"/>
      <c r="AP75" s="137"/>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7"/>
      <c r="AL76" s="137"/>
      <c r="AM76" s="137"/>
      <c r="AN76" s="137"/>
      <c r="AO76" s="137"/>
      <c r="AP76" s="137"/>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7"/>
      <c r="AL77" s="137"/>
      <c r="AM77" s="137"/>
      <c r="AN77" s="137"/>
      <c r="AO77" s="137"/>
      <c r="AP77" s="137"/>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7"/>
      <c r="AL78" s="137"/>
      <c r="AM78" s="137"/>
      <c r="AN78" s="137"/>
      <c r="AO78" s="137"/>
      <c r="AP78" s="137"/>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7"/>
      <c r="AL79" s="137"/>
      <c r="AM79" s="137"/>
      <c r="AN79" s="137"/>
      <c r="AO79" s="137"/>
      <c r="AP79" s="137"/>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7"/>
      <c r="AL80" s="137"/>
      <c r="AM80" s="137"/>
      <c r="AN80" s="137"/>
      <c r="AO80" s="137"/>
      <c r="AP80" s="137"/>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7"/>
      <c r="AL81" s="137"/>
      <c r="AM81" s="137"/>
      <c r="AN81" s="137"/>
      <c r="AO81" s="137"/>
      <c r="AP81" s="137"/>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7"/>
      <c r="AL82" s="137"/>
      <c r="AM82" s="137"/>
      <c r="AN82" s="137"/>
      <c r="AO82" s="137"/>
      <c r="AP82" s="137"/>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7"/>
      <c r="AL83" s="137"/>
      <c r="AM83" s="137"/>
      <c r="AN83" s="137"/>
      <c r="AO83" s="137"/>
      <c r="AP83" s="137"/>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7"/>
      <c r="AL84" s="137"/>
      <c r="AM84" s="137"/>
      <c r="AN84" s="137"/>
      <c r="AO84" s="137"/>
      <c r="AP84" s="137"/>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7"/>
      <c r="AL85" s="137"/>
      <c r="AM85" s="137"/>
      <c r="AN85" s="137"/>
      <c r="AO85" s="137"/>
      <c r="AP85" s="137"/>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7"/>
      <c r="AL86" s="137"/>
      <c r="AM86" s="137"/>
      <c r="AN86" s="137"/>
      <c r="AO86" s="137"/>
      <c r="AP86" s="137"/>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7"/>
      <c r="AL87" s="137"/>
      <c r="AM87" s="137"/>
      <c r="AN87" s="137"/>
      <c r="AO87" s="137"/>
      <c r="AP87" s="137"/>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7"/>
      <c r="AL88" s="137"/>
      <c r="AM88" s="137"/>
      <c r="AN88" s="137"/>
      <c r="AO88" s="137"/>
      <c r="AP88" s="137"/>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7"/>
      <c r="AL89" s="137"/>
      <c r="AM89" s="137"/>
      <c r="AN89" s="137"/>
      <c r="AO89" s="137"/>
      <c r="AP89" s="137"/>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7"/>
      <c r="AL90" s="137"/>
      <c r="AM90" s="137"/>
      <c r="AN90" s="137"/>
      <c r="AO90" s="137"/>
      <c r="AP90" s="137"/>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7"/>
      <c r="AL91" s="137"/>
      <c r="AM91" s="137"/>
      <c r="AN91" s="137"/>
      <c r="AO91" s="137"/>
      <c r="AP91" s="137"/>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7"/>
      <c r="AL92" s="137"/>
      <c r="AM92" s="137"/>
      <c r="AN92" s="137"/>
      <c r="AO92" s="137"/>
      <c r="AP92" s="137"/>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7"/>
      <c r="AL93" s="137"/>
      <c r="AM93" s="137"/>
      <c r="AN93" s="137"/>
      <c r="AO93" s="137"/>
      <c r="AP93" s="137"/>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7"/>
      <c r="AL94" s="137"/>
      <c r="AM94" s="137"/>
      <c r="AN94" s="137"/>
      <c r="AO94" s="137"/>
      <c r="AP94" s="137"/>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7"/>
      <c r="AL95" s="137"/>
      <c r="AM95" s="137"/>
      <c r="AN95" s="137"/>
      <c r="AO95" s="137"/>
      <c r="AP95" s="137"/>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7"/>
      <c r="AL96" s="137"/>
      <c r="AM96" s="137"/>
      <c r="AN96" s="137"/>
      <c r="AO96" s="137"/>
      <c r="AP96" s="137"/>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7"/>
      <c r="AL97" s="137"/>
      <c r="AM97" s="137"/>
      <c r="AN97" s="137"/>
      <c r="AO97" s="137"/>
      <c r="AP97" s="137"/>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7"/>
      <c r="AL98" s="137"/>
      <c r="AM98" s="137"/>
      <c r="AN98" s="137"/>
      <c r="AO98" s="137"/>
      <c r="AP98" s="137"/>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7"/>
      <c r="AL99" s="137"/>
      <c r="AM99" s="137"/>
      <c r="AN99" s="137"/>
      <c r="AO99" s="137"/>
      <c r="AP99" s="137"/>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7"/>
      <c r="AL100" s="137"/>
      <c r="AM100" s="137"/>
      <c r="AN100" s="137"/>
      <c r="AO100" s="137"/>
      <c r="AP100" s="137"/>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7"/>
      <c r="AL101" s="137"/>
      <c r="AM101" s="137"/>
      <c r="AN101" s="137"/>
      <c r="AO101" s="137"/>
      <c r="AP101" s="137"/>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7"/>
      <c r="AL102" s="137"/>
      <c r="AM102" s="137"/>
      <c r="AN102" s="137"/>
      <c r="AO102" s="137"/>
      <c r="AP102" s="137"/>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7"/>
      <c r="AL103" s="137"/>
      <c r="AM103" s="137"/>
      <c r="AN103" s="137"/>
      <c r="AO103" s="137"/>
      <c r="AP103" s="137"/>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7"/>
      <c r="AL104" s="137"/>
      <c r="AM104" s="137"/>
      <c r="AN104" s="137"/>
      <c r="AO104" s="137"/>
      <c r="AP104" s="137"/>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7"/>
      <c r="AL105" s="137"/>
      <c r="AM105" s="137"/>
      <c r="AN105" s="137"/>
      <c r="AO105" s="137"/>
      <c r="AP105" s="137"/>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7"/>
      <c r="AL106" s="137"/>
      <c r="AM106" s="137"/>
      <c r="AN106" s="137"/>
      <c r="AO106" s="137"/>
      <c r="AP106" s="137"/>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7"/>
      <c r="AL107" s="137"/>
      <c r="AM107" s="137"/>
      <c r="AN107" s="137"/>
      <c r="AO107" s="137"/>
      <c r="AP107" s="137"/>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7"/>
      <c r="AL108" s="137"/>
      <c r="AM108" s="137"/>
      <c r="AN108" s="137"/>
      <c r="AO108" s="137"/>
      <c r="AP108" s="137"/>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7"/>
      <c r="AL109" s="137"/>
      <c r="AM109" s="137"/>
      <c r="AN109" s="137"/>
      <c r="AO109" s="137"/>
      <c r="AP109" s="137"/>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7"/>
      <c r="AL110" s="137"/>
      <c r="AM110" s="137"/>
      <c r="AN110" s="137"/>
      <c r="AO110" s="137"/>
      <c r="AP110" s="137"/>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7"/>
      <c r="AL111" s="137"/>
      <c r="AM111" s="137"/>
      <c r="AN111" s="137"/>
      <c r="AO111" s="137"/>
      <c r="AP111" s="137"/>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7"/>
      <c r="AL112" s="137"/>
      <c r="AM112" s="137"/>
      <c r="AN112" s="137"/>
      <c r="AO112" s="137"/>
      <c r="AP112" s="137"/>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7"/>
      <c r="AL113" s="137"/>
      <c r="AM113" s="137"/>
      <c r="AN113" s="137"/>
      <c r="AO113" s="137"/>
      <c r="AP113" s="137"/>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7"/>
      <c r="AL114" s="137"/>
      <c r="AM114" s="137"/>
      <c r="AN114" s="137"/>
      <c r="AO114" s="137"/>
      <c r="AP114" s="137"/>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7"/>
      <c r="AL115" s="137"/>
      <c r="AM115" s="137"/>
      <c r="AN115" s="137"/>
      <c r="AO115" s="137"/>
      <c r="AP115" s="137"/>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7"/>
      <c r="AL116" s="137"/>
      <c r="AM116" s="137"/>
      <c r="AN116" s="137"/>
      <c r="AO116" s="137"/>
      <c r="AP116" s="137"/>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7"/>
      <c r="AL117" s="137"/>
      <c r="AM117" s="137"/>
      <c r="AN117" s="137"/>
      <c r="AO117" s="137"/>
      <c r="AP117" s="137"/>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7"/>
      <c r="AL118" s="137"/>
      <c r="AM118" s="137"/>
      <c r="AN118" s="137"/>
      <c r="AO118" s="137"/>
      <c r="AP118" s="137"/>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7"/>
      <c r="AL119" s="137"/>
      <c r="AM119" s="137"/>
      <c r="AN119" s="137"/>
      <c r="AO119" s="137"/>
      <c r="AP119" s="137"/>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7"/>
      <c r="AL120" s="137"/>
      <c r="AM120" s="137"/>
      <c r="AN120" s="137"/>
      <c r="AO120" s="137"/>
      <c r="AP120" s="137"/>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7"/>
      <c r="AL121" s="137"/>
      <c r="AM121" s="137"/>
      <c r="AN121" s="137"/>
      <c r="AO121" s="137"/>
      <c r="AP121" s="137"/>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7"/>
      <c r="AL122" s="137"/>
      <c r="AM122" s="137"/>
      <c r="AN122" s="137"/>
      <c r="AO122" s="137"/>
      <c r="AP122" s="137"/>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7"/>
      <c r="AL123" s="137"/>
      <c r="AM123" s="137"/>
      <c r="AN123" s="137"/>
      <c r="AO123" s="137"/>
      <c r="AP123" s="137"/>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7"/>
      <c r="AL124" s="137"/>
      <c r="AM124" s="137"/>
      <c r="AN124" s="137"/>
      <c r="AO124" s="137"/>
      <c r="AP124" s="137"/>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7"/>
      <c r="AL125" s="137"/>
      <c r="AM125" s="137"/>
      <c r="AN125" s="137"/>
      <c r="AO125" s="137"/>
      <c r="AP125" s="137"/>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7"/>
      <c r="AL126" s="137"/>
      <c r="AM126" s="137"/>
      <c r="AN126" s="137"/>
      <c r="AO126" s="137"/>
      <c r="AP126" s="137"/>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7"/>
      <c r="AL127" s="137"/>
      <c r="AM127" s="137"/>
      <c r="AN127" s="137"/>
      <c r="AO127" s="137"/>
      <c r="AP127" s="137"/>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7"/>
      <c r="AL128" s="137"/>
      <c r="AM128" s="137"/>
      <c r="AN128" s="137"/>
      <c r="AO128" s="137"/>
      <c r="AP128" s="137"/>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7"/>
      <c r="AL129" s="137"/>
      <c r="AM129" s="137"/>
      <c r="AN129" s="137"/>
      <c r="AO129" s="137"/>
      <c r="AP129" s="137"/>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7"/>
      <c r="AL130" s="137"/>
      <c r="AM130" s="137"/>
      <c r="AN130" s="137"/>
      <c r="AO130" s="137"/>
      <c r="AP130" s="137"/>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7"/>
      <c r="AL131" s="137"/>
      <c r="AM131" s="137"/>
      <c r="AN131" s="137"/>
      <c r="AO131" s="137"/>
      <c r="AP131" s="137"/>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7"/>
      <c r="AL132" s="137"/>
      <c r="AM132" s="137"/>
      <c r="AN132" s="137"/>
      <c r="AO132" s="137"/>
      <c r="AP132" s="137"/>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7"/>
      <c r="AL133" s="137"/>
      <c r="AM133" s="137"/>
      <c r="AN133" s="137"/>
      <c r="AO133" s="137"/>
      <c r="AP133" s="137"/>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7"/>
      <c r="AL134" s="137"/>
      <c r="AM134" s="137"/>
      <c r="AN134" s="137"/>
      <c r="AO134" s="137"/>
      <c r="AP134" s="137"/>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7"/>
      <c r="AL135" s="137"/>
      <c r="AM135" s="137"/>
      <c r="AN135" s="137"/>
      <c r="AO135" s="137"/>
      <c r="AP135" s="137"/>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7"/>
      <c r="AL136" s="137"/>
      <c r="AM136" s="137"/>
      <c r="AN136" s="137"/>
      <c r="AO136" s="137"/>
      <c r="AP136" s="137"/>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7"/>
      <c r="AL137" s="137"/>
      <c r="AM137" s="137"/>
      <c r="AN137" s="137"/>
      <c r="AO137" s="137"/>
      <c r="AP137" s="137"/>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7"/>
      <c r="AL138" s="137"/>
      <c r="AM138" s="137"/>
      <c r="AN138" s="137"/>
      <c r="AO138" s="137"/>
      <c r="AP138" s="137"/>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7"/>
      <c r="AL139" s="137"/>
      <c r="AM139" s="137"/>
      <c r="AN139" s="137"/>
      <c r="AO139" s="137"/>
      <c r="AP139" s="137"/>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7"/>
      <c r="AL140" s="137"/>
      <c r="AM140" s="137"/>
      <c r="AN140" s="137"/>
      <c r="AO140" s="137"/>
      <c r="AP140" s="137"/>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7"/>
      <c r="AL141" s="137"/>
      <c r="AM141" s="137"/>
      <c r="AN141" s="137"/>
      <c r="AO141" s="137"/>
      <c r="AP141" s="137"/>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7"/>
      <c r="AL142" s="137"/>
      <c r="AM142" s="137"/>
      <c r="AN142" s="137"/>
      <c r="AO142" s="137"/>
      <c r="AP142" s="137"/>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7"/>
      <c r="AL143" s="137"/>
      <c r="AM143" s="137"/>
      <c r="AN143" s="137"/>
      <c r="AO143" s="137"/>
      <c r="AP143" s="137"/>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7"/>
      <c r="AL144" s="137"/>
      <c r="AM144" s="137"/>
      <c r="AN144" s="137"/>
      <c r="AO144" s="137"/>
      <c r="AP144" s="137"/>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7"/>
      <c r="AL145" s="137"/>
      <c r="AM145" s="137"/>
      <c r="AN145" s="137"/>
      <c r="AO145" s="137"/>
      <c r="AP145" s="137"/>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7"/>
      <c r="AL146" s="137"/>
      <c r="AM146" s="137"/>
      <c r="AN146" s="137"/>
      <c r="AO146" s="137"/>
      <c r="AP146" s="137"/>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7"/>
      <c r="AL147" s="137"/>
      <c r="AM147" s="137"/>
      <c r="AN147" s="137"/>
      <c r="AO147" s="137"/>
      <c r="AP147" s="137"/>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7"/>
      <c r="AL148" s="137"/>
      <c r="AM148" s="137"/>
      <c r="AN148" s="137"/>
      <c r="AO148" s="137"/>
      <c r="AP148" s="137"/>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7"/>
      <c r="AL149" s="137"/>
      <c r="AM149" s="137"/>
      <c r="AN149" s="137"/>
      <c r="AO149" s="137"/>
      <c r="AP149" s="137"/>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7"/>
      <c r="AL150" s="137"/>
      <c r="AM150" s="137"/>
      <c r="AN150" s="137"/>
      <c r="AO150" s="137"/>
      <c r="AP150" s="137"/>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7"/>
      <c r="AL151" s="137"/>
      <c r="AM151" s="137"/>
      <c r="AN151" s="137"/>
      <c r="AO151" s="137"/>
      <c r="AP151" s="137"/>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7"/>
      <c r="AL152" s="137"/>
      <c r="AM152" s="137"/>
      <c r="AN152" s="137"/>
      <c r="AO152" s="137"/>
      <c r="AP152" s="137"/>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7"/>
      <c r="AL153" s="137"/>
      <c r="AM153" s="137"/>
      <c r="AN153" s="137"/>
      <c r="AO153" s="137"/>
      <c r="AP153" s="137"/>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7"/>
      <c r="AL154" s="137"/>
      <c r="AM154" s="137"/>
      <c r="AN154" s="137"/>
      <c r="AO154" s="137"/>
      <c r="AP154" s="137"/>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7"/>
      <c r="AL155" s="137"/>
      <c r="AM155" s="137"/>
      <c r="AN155" s="137"/>
      <c r="AO155" s="137"/>
      <c r="AP155" s="137"/>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7"/>
      <c r="AL156" s="137"/>
      <c r="AM156" s="137"/>
      <c r="AN156" s="137"/>
      <c r="AO156" s="137"/>
      <c r="AP156" s="137"/>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7"/>
      <c r="AL157" s="137"/>
      <c r="AM157" s="137"/>
      <c r="AN157" s="137"/>
      <c r="AO157" s="137"/>
      <c r="AP157" s="137"/>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7"/>
      <c r="AL158" s="137"/>
      <c r="AM158" s="137"/>
      <c r="AN158" s="137"/>
      <c r="AO158" s="137"/>
      <c r="AP158" s="137"/>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7"/>
      <c r="AL159" s="137"/>
      <c r="AM159" s="137"/>
      <c r="AN159" s="137"/>
      <c r="AO159" s="137"/>
      <c r="AP159" s="137"/>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7"/>
      <c r="AL160" s="137"/>
      <c r="AM160" s="137"/>
      <c r="AN160" s="137"/>
      <c r="AO160" s="137"/>
      <c r="AP160" s="137"/>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7"/>
      <c r="AL161" s="137"/>
      <c r="AM161" s="137"/>
      <c r="AN161" s="137"/>
      <c r="AO161" s="137"/>
      <c r="AP161" s="137"/>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7"/>
      <c r="AL162" s="137"/>
      <c r="AM162" s="137"/>
      <c r="AN162" s="137"/>
      <c r="AO162" s="137"/>
      <c r="AP162" s="137"/>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7"/>
      <c r="AL163" s="137"/>
      <c r="AM163" s="137"/>
      <c r="AN163" s="137"/>
      <c r="AO163" s="137"/>
      <c r="AP163" s="137"/>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7"/>
      <c r="AL164" s="137"/>
      <c r="AM164" s="137"/>
      <c r="AN164" s="137"/>
      <c r="AO164" s="137"/>
      <c r="AP164" s="137"/>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7"/>
      <c r="AL165" s="137"/>
      <c r="AM165" s="137"/>
      <c r="AN165" s="137"/>
      <c r="AO165" s="137"/>
      <c r="AP165" s="137"/>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7"/>
      <c r="AL166" s="137"/>
      <c r="AM166" s="137"/>
      <c r="AN166" s="137"/>
      <c r="AO166" s="137"/>
      <c r="AP166" s="137"/>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7"/>
      <c r="AL167" s="137"/>
      <c r="AM167" s="137"/>
      <c r="AN167" s="137"/>
      <c r="AO167" s="137"/>
      <c r="AP167" s="137"/>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7"/>
      <c r="AL168" s="137"/>
      <c r="AM168" s="137"/>
      <c r="AN168" s="137"/>
      <c r="AO168" s="137"/>
      <c r="AP168" s="137"/>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7"/>
      <c r="AL169" s="137"/>
      <c r="AM169" s="137"/>
      <c r="AN169" s="137"/>
      <c r="AO169" s="137"/>
      <c r="AP169" s="137"/>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7"/>
      <c r="AL170" s="137"/>
      <c r="AM170" s="137"/>
      <c r="AN170" s="137"/>
      <c r="AO170" s="137"/>
      <c r="AP170" s="137"/>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7"/>
      <c r="AL171" s="137"/>
      <c r="AM171" s="137"/>
      <c r="AN171" s="137"/>
      <c r="AO171" s="137"/>
      <c r="AP171" s="137"/>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7"/>
      <c r="AL172" s="137"/>
      <c r="AM172" s="137"/>
      <c r="AN172" s="137"/>
      <c r="AO172" s="137"/>
      <c r="AP172" s="137"/>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7"/>
      <c r="AL173" s="137"/>
      <c r="AM173" s="137"/>
      <c r="AN173" s="137"/>
      <c r="AO173" s="137"/>
      <c r="AP173" s="137"/>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7"/>
      <c r="AL174" s="137"/>
      <c r="AM174" s="137"/>
      <c r="AN174" s="137"/>
      <c r="AO174" s="137"/>
      <c r="AP174" s="137"/>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7"/>
      <c r="AL175" s="137"/>
      <c r="AM175" s="137"/>
      <c r="AN175" s="137"/>
      <c r="AO175" s="137"/>
      <c r="AP175" s="137"/>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7"/>
      <c r="AL176" s="137"/>
      <c r="AM176" s="137"/>
      <c r="AN176" s="137"/>
      <c r="AO176" s="137"/>
      <c r="AP176" s="137"/>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7"/>
      <c r="AL177" s="137"/>
      <c r="AM177" s="137"/>
      <c r="AN177" s="137"/>
      <c r="AO177" s="137"/>
      <c r="AP177" s="137"/>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7"/>
      <c r="AL178" s="137"/>
      <c r="AM178" s="137"/>
      <c r="AN178" s="137"/>
      <c r="AO178" s="137"/>
      <c r="AP178" s="137"/>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7"/>
      <c r="AL179" s="137"/>
      <c r="AM179" s="137"/>
      <c r="AN179" s="137"/>
      <c r="AO179" s="137"/>
      <c r="AP179" s="137"/>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7"/>
      <c r="AL180" s="137"/>
      <c r="AM180" s="137"/>
      <c r="AN180" s="137"/>
      <c r="AO180" s="137"/>
      <c r="AP180" s="137"/>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7"/>
      <c r="AL181" s="137"/>
      <c r="AM181" s="137"/>
      <c r="AN181" s="137"/>
      <c r="AO181" s="137"/>
      <c r="AP181" s="137"/>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7"/>
      <c r="AL182" s="137"/>
      <c r="AM182" s="137"/>
      <c r="AN182" s="137"/>
      <c r="AO182" s="137"/>
      <c r="AP182" s="137"/>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7"/>
      <c r="AL183" s="137"/>
      <c r="AM183" s="137"/>
      <c r="AN183" s="137"/>
      <c r="AO183" s="137"/>
      <c r="AP183" s="137"/>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7"/>
      <c r="AL184" s="137"/>
      <c r="AM184" s="137"/>
      <c r="AN184" s="137"/>
      <c r="AO184" s="137"/>
      <c r="AP184" s="137"/>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7"/>
      <c r="AL185" s="137"/>
      <c r="AM185" s="137"/>
      <c r="AN185" s="137"/>
      <c r="AO185" s="137"/>
      <c r="AP185" s="137"/>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7"/>
      <c r="AL186" s="137"/>
      <c r="AM186" s="137"/>
      <c r="AN186" s="137"/>
      <c r="AO186" s="137"/>
      <c r="AP186" s="137"/>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7"/>
      <c r="AL187" s="137"/>
      <c r="AM187" s="137"/>
      <c r="AN187" s="137"/>
      <c r="AO187" s="137"/>
      <c r="AP187" s="137"/>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7"/>
      <c r="AL188" s="137"/>
      <c r="AM188" s="137"/>
      <c r="AN188" s="137"/>
      <c r="AO188" s="137"/>
      <c r="AP188" s="137"/>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7"/>
      <c r="AL189" s="137"/>
      <c r="AM189" s="137"/>
      <c r="AN189" s="137"/>
      <c r="AO189" s="137"/>
      <c r="AP189" s="137"/>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7"/>
      <c r="AL190" s="137"/>
      <c r="AM190" s="137"/>
      <c r="AN190" s="137"/>
      <c r="AO190" s="137"/>
      <c r="AP190" s="137"/>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7"/>
      <c r="AL191" s="137"/>
      <c r="AM191" s="137"/>
      <c r="AN191" s="137"/>
      <c r="AO191" s="137"/>
      <c r="AP191" s="137"/>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7"/>
      <c r="AL192" s="137"/>
      <c r="AM192" s="137"/>
      <c r="AN192" s="137"/>
      <c r="AO192" s="137"/>
      <c r="AP192" s="137"/>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7"/>
      <c r="AL193" s="137"/>
      <c r="AM193" s="137"/>
      <c r="AN193" s="137"/>
      <c r="AO193" s="137"/>
      <c r="AP193" s="137"/>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7"/>
      <c r="AL194" s="137"/>
      <c r="AM194" s="137"/>
      <c r="AN194" s="137"/>
      <c r="AO194" s="137"/>
      <c r="AP194" s="137"/>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7"/>
      <c r="AL195" s="137"/>
      <c r="AM195" s="137"/>
      <c r="AN195" s="137"/>
      <c r="AO195" s="137"/>
      <c r="AP195" s="137"/>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7"/>
      <c r="AL196" s="137"/>
      <c r="AM196" s="137"/>
      <c r="AN196" s="137"/>
      <c r="AO196" s="137"/>
      <c r="AP196" s="137"/>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7"/>
      <c r="AL197" s="137"/>
      <c r="AM197" s="137"/>
      <c r="AN197" s="137"/>
      <c r="AO197" s="137"/>
      <c r="AP197" s="137"/>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7"/>
      <c r="AL198" s="137"/>
      <c r="AM198" s="137"/>
      <c r="AN198" s="137"/>
      <c r="AO198" s="137"/>
      <c r="AP198" s="137"/>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7"/>
      <c r="AL199" s="137"/>
      <c r="AM199" s="137"/>
      <c r="AN199" s="137"/>
      <c r="AO199" s="137"/>
      <c r="AP199" s="137"/>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7"/>
      <c r="AL200" s="137"/>
      <c r="AM200" s="137"/>
      <c r="AN200" s="137"/>
      <c r="AO200" s="137"/>
      <c r="AP200" s="137"/>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7"/>
      <c r="AL201" s="137"/>
      <c r="AM201" s="137"/>
      <c r="AN201" s="137"/>
      <c r="AO201" s="137"/>
      <c r="AP201" s="137"/>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7"/>
      <c r="AL202" s="137"/>
      <c r="AM202" s="137"/>
      <c r="AN202" s="137"/>
      <c r="AO202" s="137"/>
      <c r="AP202" s="137"/>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7"/>
      <c r="AL203" s="137"/>
      <c r="AM203" s="137"/>
      <c r="AN203" s="137"/>
      <c r="AO203" s="137"/>
      <c r="AP203" s="137"/>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7"/>
      <c r="AL204" s="137"/>
      <c r="AM204" s="137"/>
      <c r="AN204" s="137"/>
      <c r="AO204" s="137"/>
      <c r="AP204" s="137"/>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7"/>
      <c r="AL205" s="137"/>
      <c r="AM205" s="137"/>
      <c r="AN205" s="137"/>
      <c r="AO205" s="137"/>
      <c r="AP205" s="137"/>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7"/>
      <c r="AL206" s="137"/>
      <c r="AM206" s="137"/>
      <c r="AN206" s="137"/>
      <c r="AO206" s="137"/>
      <c r="AP206" s="137"/>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7"/>
      <c r="AL207" s="137"/>
      <c r="AM207" s="137"/>
      <c r="AN207" s="137"/>
      <c r="AO207" s="137"/>
      <c r="AP207" s="137"/>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7"/>
      <c r="AL208" s="137"/>
      <c r="AM208" s="137"/>
      <c r="AN208" s="137"/>
      <c r="AO208" s="137"/>
      <c r="AP208" s="137"/>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7"/>
      <c r="AL209" s="137"/>
      <c r="AM209" s="137"/>
      <c r="AN209" s="137"/>
      <c r="AO209" s="137"/>
      <c r="AP209" s="137"/>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7"/>
      <c r="AL210" s="137"/>
      <c r="AM210" s="137"/>
      <c r="AN210" s="137"/>
      <c r="AO210" s="137"/>
      <c r="AP210" s="137"/>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7"/>
      <c r="AL211" s="137"/>
      <c r="AM211" s="137"/>
      <c r="AN211" s="137"/>
      <c r="AO211" s="137"/>
      <c r="AP211" s="137"/>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7"/>
      <c r="AL212" s="137"/>
      <c r="AM212" s="137"/>
      <c r="AN212" s="137"/>
      <c r="AO212" s="137"/>
      <c r="AP212" s="137"/>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7"/>
      <c r="AL213" s="137"/>
      <c r="AM213" s="137"/>
      <c r="AN213" s="137"/>
      <c r="AO213" s="137"/>
      <c r="AP213" s="137"/>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7"/>
      <c r="AL214" s="137"/>
      <c r="AM214" s="137"/>
      <c r="AN214" s="137"/>
      <c r="AO214" s="137"/>
      <c r="AP214" s="137"/>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7"/>
      <c r="AL215" s="137"/>
      <c r="AM215" s="137"/>
      <c r="AN215" s="137"/>
      <c r="AO215" s="137"/>
      <c r="AP215" s="137"/>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7"/>
      <c r="AL216" s="137"/>
      <c r="AM216" s="137"/>
      <c r="AN216" s="137"/>
      <c r="AO216" s="137"/>
      <c r="AP216" s="137"/>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7"/>
      <c r="AL217" s="137"/>
      <c r="AM217" s="137"/>
      <c r="AN217" s="137"/>
      <c r="AO217" s="137"/>
      <c r="AP217" s="137"/>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7"/>
      <c r="AL218" s="137"/>
      <c r="AM218" s="137"/>
      <c r="AN218" s="137"/>
      <c r="AO218" s="137"/>
      <c r="AP218" s="137"/>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7"/>
      <c r="AL219" s="137"/>
      <c r="AM219" s="137"/>
      <c r="AN219" s="137"/>
      <c r="AO219" s="137"/>
      <c r="AP219" s="137"/>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7"/>
      <c r="AL220" s="137"/>
      <c r="AM220" s="137"/>
      <c r="AN220" s="137"/>
      <c r="AO220" s="137"/>
      <c r="AP220" s="137"/>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7"/>
      <c r="AL221" s="137"/>
      <c r="AM221" s="137"/>
      <c r="AN221" s="137"/>
      <c r="AO221" s="137"/>
      <c r="AP221" s="137"/>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7"/>
      <c r="AL222" s="137"/>
      <c r="AM222" s="137"/>
      <c r="AN222" s="137"/>
      <c r="AO222" s="137"/>
      <c r="AP222" s="137"/>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7"/>
      <c r="AL223" s="137"/>
      <c r="AM223" s="137"/>
      <c r="AN223" s="137"/>
      <c r="AO223" s="137"/>
      <c r="AP223" s="137"/>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7"/>
      <c r="AL224" s="137"/>
      <c r="AM224" s="137"/>
      <c r="AN224" s="137"/>
      <c r="AO224" s="137"/>
      <c r="AP224" s="137"/>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7"/>
      <c r="AL225" s="137"/>
      <c r="AM225" s="137"/>
      <c r="AN225" s="137"/>
      <c r="AO225" s="137"/>
      <c r="AP225" s="137"/>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7"/>
      <c r="AL226" s="137"/>
      <c r="AM226" s="137"/>
      <c r="AN226" s="137"/>
      <c r="AO226" s="137"/>
      <c r="AP226" s="137"/>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7"/>
      <c r="AL227" s="137"/>
      <c r="AM227" s="137"/>
      <c r="AN227" s="137"/>
      <c r="AO227" s="137"/>
      <c r="AP227" s="137"/>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7"/>
      <c r="AL228" s="137"/>
      <c r="AM228" s="137"/>
      <c r="AN228" s="137"/>
      <c r="AO228" s="137"/>
      <c r="AP228" s="137"/>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7"/>
      <c r="AL229" s="137"/>
      <c r="AM229" s="137"/>
      <c r="AN229" s="137"/>
      <c r="AO229" s="137"/>
      <c r="AP229" s="137"/>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7"/>
      <c r="AL230" s="137"/>
      <c r="AM230" s="137"/>
      <c r="AN230" s="137"/>
      <c r="AO230" s="137"/>
      <c r="AP230" s="137"/>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7"/>
      <c r="AL231" s="137"/>
      <c r="AM231" s="137"/>
      <c r="AN231" s="137"/>
      <c r="AO231" s="137"/>
      <c r="AP231" s="137"/>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7"/>
      <c r="AL232" s="137"/>
      <c r="AM232" s="137"/>
      <c r="AN232" s="137"/>
      <c r="AO232" s="137"/>
      <c r="AP232" s="137"/>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7"/>
      <c r="AL233" s="137"/>
      <c r="AM233" s="137"/>
      <c r="AN233" s="137"/>
      <c r="AO233" s="137"/>
      <c r="AP233" s="137"/>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7"/>
      <c r="AL234" s="137"/>
      <c r="AM234" s="137"/>
      <c r="AN234" s="137"/>
      <c r="AO234" s="137"/>
      <c r="AP234" s="137"/>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7"/>
      <c r="AL235" s="137"/>
      <c r="AM235" s="137"/>
      <c r="AN235" s="137"/>
      <c r="AO235" s="137"/>
      <c r="AP235" s="137"/>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7"/>
      <c r="AL236" s="137"/>
      <c r="AM236" s="137"/>
      <c r="AN236" s="137"/>
      <c r="AO236" s="137"/>
      <c r="AP236" s="137"/>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7"/>
      <c r="AL237" s="137"/>
      <c r="AM237" s="137"/>
      <c r="AN237" s="137"/>
      <c r="AO237" s="137"/>
      <c r="AP237" s="137"/>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7"/>
      <c r="AL238" s="137"/>
      <c r="AM238" s="137"/>
      <c r="AN238" s="137"/>
      <c r="AO238" s="137"/>
      <c r="AP238" s="137"/>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7"/>
      <c r="AL239" s="137"/>
      <c r="AM239" s="137"/>
      <c r="AN239" s="137"/>
      <c r="AO239" s="137"/>
      <c r="AP239" s="137"/>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7"/>
      <c r="AL240" s="137"/>
      <c r="AM240" s="137"/>
      <c r="AN240" s="137"/>
      <c r="AO240" s="137"/>
      <c r="AP240" s="137"/>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7"/>
      <c r="AL241" s="137"/>
      <c r="AM241" s="137"/>
      <c r="AN241" s="137"/>
      <c r="AO241" s="137"/>
      <c r="AP241" s="137"/>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7"/>
      <c r="AL242" s="137"/>
      <c r="AM242" s="137"/>
      <c r="AN242" s="137"/>
      <c r="AO242" s="137"/>
      <c r="AP242" s="137"/>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7"/>
      <c r="AL243" s="137"/>
      <c r="AM243" s="137"/>
      <c r="AN243" s="137"/>
      <c r="AO243" s="137"/>
      <c r="AP243" s="137"/>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7"/>
      <c r="AL244" s="137"/>
      <c r="AM244" s="137"/>
      <c r="AN244" s="137"/>
      <c r="AO244" s="137"/>
      <c r="AP244" s="137"/>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7"/>
      <c r="AL245" s="137"/>
      <c r="AM245" s="137"/>
      <c r="AN245" s="137"/>
      <c r="AO245" s="137"/>
      <c r="AP245" s="137"/>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7"/>
      <c r="AL246" s="137"/>
      <c r="AM246" s="137"/>
      <c r="AN246" s="137"/>
      <c r="AO246" s="137"/>
      <c r="AP246" s="137"/>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7"/>
      <c r="AL247" s="137"/>
      <c r="AM247" s="137"/>
      <c r="AN247" s="137"/>
      <c r="AO247" s="137"/>
      <c r="AP247" s="137"/>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7"/>
      <c r="AL248" s="137"/>
      <c r="AM248" s="137"/>
      <c r="AN248" s="137"/>
      <c r="AO248" s="137"/>
      <c r="AP248" s="137"/>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7"/>
      <c r="AL249" s="137"/>
      <c r="AM249" s="137"/>
      <c r="AN249" s="137"/>
      <c r="AO249" s="137"/>
      <c r="AP249" s="137"/>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7"/>
      <c r="AL250" s="137"/>
      <c r="AM250" s="137"/>
      <c r="AN250" s="137"/>
      <c r="AO250" s="137"/>
      <c r="AP250" s="137"/>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7"/>
      <c r="AL251" s="137"/>
      <c r="AM251" s="137"/>
      <c r="AN251" s="137"/>
      <c r="AO251" s="137"/>
      <c r="AP251" s="137"/>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7"/>
      <c r="AL252" s="137"/>
      <c r="AM252" s="137"/>
      <c r="AN252" s="137"/>
      <c r="AO252" s="137"/>
      <c r="AP252" s="137"/>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7"/>
      <c r="AL253" s="137"/>
      <c r="AM253" s="137"/>
      <c r="AN253" s="137"/>
      <c r="AO253" s="137"/>
      <c r="AP253" s="137"/>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7"/>
      <c r="AL254" s="137"/>
      <c r="AM254" s="137"/>
      <c r="AN254" s="137"/>
      <c r="AO254" s="137"/>
      <c r="AP254" s="137"/>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7"/>
      <c r="AL255" s="137"/>
      <c r="AM255" s="137"/>
      <c r="AN255" s="137"/>
      <c r="AO255" s="137"/>
      <c r="AP255" s="137"/>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7"/>
      <c r="AL256" s="137"/>
      <c r="AM256" s="137"/>
      <c r="AN256" s="137"/>
      <c r="AO256" s="137"/>
      <c r="AP256" s="137"/>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7"/>
      <c r="AL257" s="137"/>
      <c r="AM257" s="137"/>
      <c r="AN257" s="137"/>
      <c r="AO257" s="137"/>
      <c r="AP257" s="137"/>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7"/>
      <c r="AL258" s="137"/>
      <c r="AM258" s="137"/>
      <c r="AN258" s="137"/>
      <c r="AO258" s="137"/>
      <c r="AP258" s="137"/>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7"/>
      <c r="AL259" s="137"/>
      <c r="AM259" s="137"/>
      <c r="AN259" s="137"/>
      <c r="AO259" s="137"/>
      <c r="AP259" s="137"/>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7"/>
      <c r="AL260" s="137"/>
      <c r="AM260" s="137"/>
      <c r="AN260" s="137"/>
      <c r="AO260" s="137"/>
      <c r="AP260" s="137"/>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7"/>
      <c r="AL261" s="137"/>
      <c r="AM261" s="137"/>
      <c r="AN261" s="137"/>
      <c r="AO261" s="137"/>
      <c r="AP261" s="137"/>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7"/>
      <c r="AL262" s="137"/>
      <c r="AM262" s="137"/>
      <c r="AN262" s="137"/>
      <c r="AO262" s="137"/>
      <c r="AP262" s="137"/>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7"/>
      <c r="AL263" s="137"/>
      <c r="AM263" s="137"/>
      <c r="AN263" s="137"/>
      <c r="AO263" s="137"/>
      <c r="AP263" s="137"/>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7"/>
      <c r="AL264" s="137"/>
      <c r="AM264" s="137"/>
      <c r="AN264" s="137"/>
      <c r="AO264" s="137"/>
      <c r="AP264" s="137"/>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7"/>
      <c r="AL265" s="137"/>
      <c r="AM265" s="137"/>
      <c r="AN265" s="137"/>
      <c r="AO265" s="137"/>
      <c r="AP265" s="137"/>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7"/>
      <c r="AL266" s="137"/>
      <c r="AM266" s="137"/>
      <c r="AN266" s="137"/>
      <c r="AO266" s="137"/>
      <c r="AP266" s="137"/>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7"/>
      <c r="AL267" s="137"/>
      <c r="AM267" s="137"/>
      <c r="AN267" s="137"/>
      <c r="AO267" s="137"/>
      <c r="AP267" s="137"/>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7"/>
      <c r="AL268" s="137"/>
      <c r="AM268" s="137"/>
      <c r="AN268" s="137"/>
      <c r="AO268" s="137"/>
      <c r="AP268" s="137"/>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7"/>
      <c r="AL269" s="137"/>
      <c r="AM269" s="137"/>
      <c r="AN269" s="137"/>
      <c r="AO269" s="137"/>
      <c r="AP269" s="137"/>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7"/>
      <c r="AL270" s="137"/>
      <c r="AM270" s="137"/>
      <c r="AN270" s="137"/>
      <c r="AO270" s="137"/>
      <c r="AP270" s="137"/>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7"/>
      <c r="AL271" s="137"/>
      <c r="AM271" s="137"/>
      <c r="AN271" s="137"/>
      <c r="AO271" s="137"/>
      <c r="AP271" s="137"/>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7"/>
      <c r="AL272" s="137"/>
      <c r="AM272" s="137"/>
      <c r="AN272" s="137"/>
      <c r="AO272" s="137"/>
      <c r="AP272" s="137"/>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7"/>
      <c r="AL273" s="137"/>
      <c r="AM273" s="137"/>
      <c r="AN273" s="137"/>
      <c r="AO273" s="137"/>
      <c r="AP273" s="137"/>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7"/>
      <c r="AL274" s="137"/>
      <c r="AM274" s="137"/>
      <c r="AN274" s="137"/>
      <c r="AO274" s="137"/>
      <c r="AP274" s="137"/>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7"/>
      <c r="AL275" s="137"/>
      <c r="AM275" s="137"/>
      <c r="AN275" s="137"/>
      <c r="AO275" s="137"/>
      <c r="AP275" s="137"/>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7"/>
      <c r="AL276" s="137"/>
      <c r="AM276" s="137"/>
      <c r="AN276" s="137"/>
      <c r="AO276" s="137"/>
      <c r="AP276" s="137"/>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7"/>
      <c r="AL277" s="137"/>
      <c r="AM277" s="137"/>
      <c r="AN277" s="137"/>
      <c r="AO277" s="137"/>
      <c r="AP277" s="137"/>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7"/>
      <c r="AL278" s="137"/>
      <c r="AM278" s="137"/>
      <c r="AN278" s="137"/>
      <c r="AO278" s="137"/>
      <c r="AP278" s="137"/>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7"/>
      <c r="AL279" s="137"/>
      <c r="AM279" s="137"/>
      <c r="AN279" s="137"/>
      <c r="AO279" s="137"/>
      <c r="AP279" s="137"/>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7"/>
      <c r="AL280" s="137"/>
      <c r="AM280" s="137"/>
      <c r="AN280" s="137"/>
      <c r="AO280" s="137"/>
      <c r="AP280" s="137"/>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7"/>
      <c r="AL281" s="137"/>
      <c r="AM281" s="137"/>
      <c r="AN281" s="137"/>
      <c r="AO281" s="137"/>
      <c r="AP281" s="137"/>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7"/>
      <c r="AL282" s="137"/>
      <c r="AM282" s="137"/>
      <c r="AN282" s="137"/>
      <c r="AO282" s="137"/>
      <c r="AP282" s="137"/>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7"/>
      <c r="AL283" s="137"/>
      <c r="AM283" s="137"/>
      <c r="AN283" s="137"/>
      <c r="AO283" s="137"/>
      <c r="AP283" s="137"/>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7"/>
      <c r="AL284" s="137"/>
      <c r="AM284" s="137"/>
      <c r="AN284" s="137"/>
      <c r="AO284" s="137"/>
      <c r="AP284" s="137"/>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7"/>
      <c r="AL285" s="137"/>
      <c r="AM285" s="137"/>
      <c r="AN285" s="137"/>
      <c r="AO285" s="137"/>
      <c r="AP285" s="137"/>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7"/>
      <c r="AL286" s="137"/>
      <c r="AM286" s="137"/>
      <c r="AN286" s="137"/>
      <c r="AO286" s="137"/>
      <c r="AP286" s="137"/>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7"/>
      <c r="AL287" s="137"/>
      <c r="AM287" s="137"/>
      <c r="AN287" s="137"/>
      <c r="AO287" s="137"/>
      <c r="AP287" s="137"/>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7"/>
      <c r="AL288" s="137"/>
      <c r="AM288" s="137"/>
      <c r="AN288" s="137"/>
      <c r="AO288" s="137"/>
      <c r="AP288" s="137"/>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7"/>
      <c r="AL289" s="137"/>
      <c r="AM289" s="137"/>
      <c r="AN289" s="137"/>
      <c r="AO289" s="137"/>
      <c r="AP289" s="137"/>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7"/>
      <c r="AL290" s="137"/>
      <c r="AM290" s="137"/>
      <c r="AN290" s="137"/>
      <c r="AO290" s="137"/>
      <c r="AP290" s="137"/>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7"/>
      <c r="AL291" s="137"/>
      <c r="AM291" s="137"/>
      <c r="AN291" s="137"/>
      <c r="AO291" s="137"/>
      <c r="AP291" s="137"/>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7"/>
      <c r="AL292" s="137"/>
      <c r="AM292" s="137"/>
      <c r="AN292" s="137"/>
      <c r="AO292" s="137"/>
      <c r="AP292" s="137"/>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7"/>
      <c r="AL293" s="137"/>
      <c r="AM293" s="137"/>
      <c r="AN293" s="137"/>
      <c r="AO293" s="137"/>
      <c r="AP293" s="137"/>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7"/>
      <c r="AL294" s="137"/>
      <c r="AM294" s="137"/>
      <c r="AN294" s="137"/>
      <c r="AO294" s="137"/>
      <c r="AP294" s="137"/>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7"/>
      <c r="AL295" s="137"/>
      <c r="AM295" s="137"/>
      <c r="AN295" s="137"/>
      <c r="AO295" s="137"/>
      <c r="AP295" s="137"/>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7"/>
      <c r="AL296" s="137"/>
      <c r="AM296" s="137"/>
      <c r="AN296" s="137"/>
      <c r="AO296" s="137"/>
      <c r="AP296" s="137"/>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7"/>
      <c r="AL297" s="137"/>
      <c r="AM297" s="137"/>
      <c r="AN297" s="137"/>
      <c r="AO297" s="137"/>
      <c r="AP297" s="137"/>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7"/>
      <c r="AL298" s="137"/>
      <c r="AM298" s="137"/>
      <c r="AN298" s="137"/>
      <c r="AO298" s="137"/>
      <c r="AP298" s="137"/>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7"/>
      <c r="AL299" s="137"/>
      <c r="AM299" s="137"/>
      <c r="AN299" s="137"/>
      <c r="AO299" s="137"/>
      <c r="AP299" s="137"/>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7"/>
      <c r="AL300" s="137"/>
      <c r="AM300" s="137"/>
      <c r="AN300" s="137"/>
      <c r="AO300" s="137"/>
      <c r="AP300" s="137"/>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7"/>
      <c r="AL301" s="137"/>
      <c r="AM301" s="137"/>
      <c r="AN301" s="137"/>
      <c r="AO301" s="137"/>
      <c r="AP301" s="137"/>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7"/>
      <c r="AL302" s="137"/>
      <c r="AM302" s="137"/>
      <c r="AN302" s="137"/>
      <c r="AO302" s="137"/>
      <c r="AP302" s="137"/>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7"/>
      <c r="AL303" s="137"/>
      <c r="AM303" s="137"/>
      <c r="AN303" s="137"/>
      <c r="AO303" s="137"/>
      <c r="AP303" s="137"/>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7"/>
      <c r="AL304" s="137"/>
      <c r="AM304" s="137"/>
      <c r="AN304" s="137"/>
      <c r="AO304" s="137"/>
      <c r="AP304" s="137"/>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7"/>
      <c r="AL305" s="137"/>
      <c r="AM305" s="137"/>
      <c r="AN305" s="137"/>
      <c r="AO305" s="137"/>
      <c r="AP305" s="137"/>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7"/>
      <c r="AL306" s="137"/>
      <c r="AM306" s="137"/>
      <c r="AN306" s="137"/>
      <c r="AO306" s="137"/>
      <c r="AP306" s="137"/>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7"/>
      <c r="AL307" s="137"/>
      <c r="AM307" s="137"/>
      <c r="AN307" s="137"/>
      <c r="AO307" s="137"/>
      <c r="AP307" s="137"/>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7"/>
      <c r="AL308" s="137"/>
      <c r="AM308" s="137"/>
      <c r="AN308" s="137"/>
      <c r="AO308" s="137"/>
      <c r="AP308" s="137"/>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7"/>
      <c r="AL309" s="137"/>
      <c r="AM309" s="137"/>
      <c r="AN309" s="137"/>
      <c r="AO309" s="137"/>
      <c r="AP309" s="137"/>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7"/>
      <c r="AL310" s="137"/>
      <c r="AM310" s="137"/>
      <c r="AN310" s="137"/>
      <c r="AO310" s="137"/>
      <c r="AP310" s="137"/>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7"/>
      <c r="AL311" s="137"/>
      <c r="AM311" s="137"/>
      <c r="AN311" s="137"/>
      <c r="AO311" s="137"/>
      <c r="AP311" s="137"/>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7"/>
      <c r="AL312" s="137"/>
      <c r="AM312" s="137"/>
      <c r="AN312" s="137"/>
      <c r="AO312" s="137"/>
      <c r="AP312" s="137"/>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7"/>
      <c r="AL313" s="137"/>
      <c r="AM313" s="137"/>
      <c r="AN313" s="137"/>
      <c r="AO313" s="137"/>
      <c r="AP313" s="137"/>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7"/>
      <c r="AL314" s="137"/>
      <c r="AM314" s="137"/>
      <c r="AN314" s="137"/>
      <c r="AO314" s="137"/>
      <c r="AP314" s="137"/>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7"/>
      <c r="AL315" s="137"/>
      <c r="AM315" s="137"/>
      <c r="AN315" s="137"/>
      <c r="AO315" s="137"/>
      <c r="AP315" s="137"/>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7"/>
      <c r="AL316" s="137"/>
      <c r="AM316" s="137"/>
      <c r="AN316" s="137"/>
      <c r="AO316" s="137"/>
      <c r="AP316" s="137"/>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7"/>
      <c r="AL317" s="137"/>
      <c r="AM317" s="137"/>
      <c r="AN317" s="137"/>
      <c r="AO317" s="137"/>
      <c r="AP317" s="137"/>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7"/>
      <c r="AL318" s="137"/>
      <c r="AM318" s="137"/>
      <c r="AN318" s="137"/>
      <c r="AO318" s="137"/>
      <c r="AP318" s="137"/>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7"/>
      <c r="AL319" s="137"/>
      <c r="AM319" s="137"/>
      <c r="AN319" s="137"/>
      <c r="AO319" s="137"/>
      <c r="AP319" s="137"/>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7"/>
      <c r="AL320" s="137"/>
      <c r="AM320" s="137"/>
      <c r="AN320" s="137"/>
      <c r="AO320" s="137"/>
      <c r="AP320" s="137"/>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7"/>
      <c r="AL321" s="137"/>
      <c r="AM321" s="137"/>
      <c r="AN321" s="137"/>
      <c r="AO321" s="137"/>
      <c r="AP321" s="137"/>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7"/>
      <c r="AL322" s="137"/>
      <c r="AM322" s="137"/>
      <c r="AN322" s="137"/>
      <c r="AO322" s="137"/>
      <c r="AP322" s="137"/>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7"/>
      <c r="AL323" s="137"/>
      <c r="AM323" s="137"/>
      <c r="AN323" s="137"/>
      <c r="AO323" s="137"/>
      <c r="AP323" s="137"/>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7"/>
      <c r="AL324" s="137"/>
      <c r="AM324" s="137"/>
      <c r="AN324" s="137"/>
      <c r="AO324" s="137"/>
      <c r="AP324" s="137"/>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7"/>
      <c r="AL325" s="137"/>
      <c r="AM325" s="137"/>
      <c r="AN325" s="137"/>
      <c r="AO325" s="137"/>
      <c r="AP325" s="137"/>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7"/>
      <c r="AL326" s="137"/>
      <c r="AM326" s="137"/>
      <c r="AN326" s="137"/>
      <c r="AO326" s="137"/>
      <c r="AP326" s="137"/>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7"/>
      <c r="AL327" s="137"/>
      <c r="AM327" s="137"/>
      <c r="AN327" s="137"/>
      <c r="AO327" s="137"/>
      <c r="AP327" s="137"/>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7"/>
      <c r="AL328" s="137"/>
      <c r="AM328" s="137"/>
      <c r="AN328" s="137"/>
      <c r="AO328" s="137"/>
      <c r="AP328" s="137"/>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7"/>
      <c r="AL329" s="137"/>
      <c r="AM329" s="137"/>
      <c r="AN329" s="137"/>
      <c r="AO329" s="137"/>
      <c r="AP329" s="137"/>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7"/>
      <c r="AL330" s="137"/>
      <c r="AM330" s="137"/>
      <c r="AN330" s="137"/>
      <c r="AO330" s="137"/>
      <c r="AP330" s="137"/>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7"/>
      <c r="AL331" s="137"/>
      <c r="AM331" s="137"/>
      <c r="AN331" s="137"/>
      <c r="AO331" s="137"/>
      <c r="AP331" s="137"/>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7"/>
      <c r="AL332" s="137"/>
      <c r="AM332" s="137"/>
      <c r="AN332" s="137"/>
      <c r="AO332" s="137"/>
      <c r="AP332" s="137"/>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7"/>
      <c r="AL333" s="137"/>
      <c r="AM333" s="137"/>
      <c r="AN333" s="137"/>
      <c r="AO333" s="137"/>
      <c r="AP333" s="137"/>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7"/>
      <c r="AL334" s="137"/>
      <c r="AM334" s="137"/>
      <c r="AN334" s="137"/>
      <c r="AO334" s="137"/>
      <c r="AP334" s="137"/>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7"/>
      <c r="AL335" s="137"/>
      <c r="AM335" s="137"/>
      <c r="AN335" s="137"/>
      <c r="AO335" s="137"/>
      <c r="AP335" s="137"/>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7"/>
      <c r="AL336" s="137"/>
      <c r="AM336" s="137"/>
      <c r="AN336" s="137"/>
      <c r="AO336" s="137"/>
      <c r="AP336" s="137"/>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7"/>
      <c r="AL337" s="137"/>
      <c r="AM337" s="137"/>
      <c r="AN337" s="137"/>
      <c r="AO337" s="137"/>
      <c r="AP337" s="137"/>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7"/>
      <c r="AL338" s="137"/>
      <c r="AM338" s="137"/>
      <c r="AN338" s="137"/>
      <c r="AO338" s="137"/>
      <c r="AP338" s="137"/>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7"/>
      <c r="AL339" s="137"/>
      <c r="AM339" s="137"/>
      <c r="AN339" s="137"/>
      <c r="AO339" s="137"/>
      <c r="AP339" s="137"/>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7"/>
      <c r="AL340" s="137"/>
      <c r="AM340" s="137"/>
      <c r="AN340" s="137"/>
      <c r="AO340" s="137"/>
      <c r="AP340" s="137"/>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7"/>
      <c r="AL341" s="137"/>
      <c r="AM341" s="137"/>
      <c r="AN341" s="137"/>
      <c r="AO341" s="137"/>
      <c r="AP341" s="137"/>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7"/>
      <c r="AL342" s="137"/>
      <c r="AM342" s="137"/>
      <c r="AN342" s="137"/>
      <c r="AO342" s="137"/>
      <c r="AP342" s="137"/>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7"/>
      <c r="AL343" s="137"/>
      <c r="AM343" s="137"/>
      <c r="AN343" s="137"/>
      <c r="AO343" s="137"/>
      <c r="AP343" s="137"/>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7"/>
      <c r="AL344" s="137"/>
      <c r="AM344" s="137"/>
      <c r="AN344" s="137"/>
      <c r="AO344" s="137"/>
      <c r="AP344" s="137"/>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7"/>
      <c r="AL345" s="137"/>
      <c r="AM345" s="137"/>
      <c r="AN345" s="137"/>
      <c r="AO345" s="137"/>
      <c r="AP345" s="137"/>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7"/>
      <c r="AL346" s="137"/>
      <c r="AM346" s="137"/>
      <c r="AN346" s="137"/>
      <c r="AO346" s="137"/>
      <c r="AP346" s="137"/>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7"/>
      <c r="AL347" s="137"/>
      <c r="AM347" s="137"/>
      <c r="AN347" s="137"/>
      <c r="AO347" s="137"/>
      <c r="AP347" s="137"/>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7"/>
      <c r="AL348" s="137"/>
      <c r="AM348" s="137"/>
      <c r="AN348" s="137"/>
      <c r="AO348" s="137"/>
      <c r="AP348" s="137"/>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7"/>
      <c r="AL349" s="137"/>
      <c r="AM349" s="137"/>
      <c r="AN349" s="137"/>
      <c r="AO349" s="137"/>
      <c r="AP349" s="137"/>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7"/>
      <c r="AL350" s="137"/>
      <c r="AM350" s="137"/>
      <c r="AN350" s="137"/>
      <c r="AO350" s="137"/>
      <c r="AP350" s="137"/>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7"/>
      <c r="AL351" s="137"/>
      <c r="AM351" s="137"/>
      <c r="AN351" s="137"/>
      <c r="AO351" s="137"/>
      <c r="AP351" s="137"/>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7"/>
      <c r="AL352" s="137"/>
      <c r="AM352" s="137"/>
      <c r="AN352" s="137"/>
      <c r="AO352" s="137"/>
      <c r="AP352" s="137"/>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7"/>
      <c r="AL353" s="137"/>
      <c r="AM353" s="137"/>
      <c r="AN353" s="137"/>
      <c r="AO353" s="137"/>
      <c r="AP353" s="137"/>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7"/>
      <c r="AL354" s="137"/>
      <c r="AM354" s="137"/>
      <c r="AN354" s="137"/>
      <c r="AO354" s="137"/>
      <c r="AP354" s="137"/>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7"/>
      <c r="AL355" s="137"/>
      <c r="AM355" s="137"/>
      <c r="AN355" s="137"/>
      <c r="AO355" s="137"/>
      <c r="AP355" s="137"/>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7"/>
      <c r="AL356" s="137"/>
      <c r="AM356" s="137"/>
      <c r="AN356" s="137"/>
      <c r="AO356" s="137"/>
      <c r="AP356" s="137"/>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7"/>
      <c r="AL357" s="137"/>
      <c r="AM357" s="137"/>
      <c r="AN357" s="137"/>
      <c r="AO357" s="137"/>
      <c r="AP357" s="137"/>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7"/>
      <c r="AL358" s="137"/>
      <c r="AM358" s="137"/>
      <c r="AN358" s="137"/>
      <c r="AO358" s="137"/>
      <c r="AP358" s="137"/>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7"/>
      <c r="AL359" s="137"/>
      <c r="AM359" s="137"/>
      <c r="AN359" s="137"/>
      <c r="AO359" s="137"/>
      <c r="AP359" s="137"/>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7"/>
      <c r="AL360" s="137"/>
      <c r="AM360" s="137"/>
      <c r="AN360" s="137"/>
      <c r="AO360" s="137"/>
      <c r="AP360" s="137"/>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7"/>
      <c r="AL361" s="137"/>
      <c r="AM361" s="137"/>
      <c r="AN361" s="137"/>
      <c r="AO361" s="137"/>
      <c r="AP361" s="137"/>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7"/>
      <c r="AL362" s="137"/>
      <c r="AM362" s="137"/>
      <c r="AN362" s="137"/>
      <c r="AO362" s="137"/>
      <c r="AP362" s="137"/>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7"/>
      <c r="AL363" s="137"/>
      <c r="AM363" s="137"/>
      <c r="AN363" s="137"/>
      <c r="AO363" s="137"/>
      <c r="AP363" s="137"/>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7"/>
      <c r="AL364" s="137"/>
      <c r="AM364" s="137"/>
      <c r="AN364" s="137"/>
      <c r="AO364" s="137"/>
      <c r="AP364" s="137"/>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7"/>
      <c r="AL365" s="137"/>
      <c r="AM365" s="137"/>
      <c r="AN365" s="137"/>
      <c r="AO365" s="137"/>
      <c r="AP365" s="137"/>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7"/>
      <c r="AL366" s="137"/>
      <c r="AM366" s="137"/>
      <c r="AN366" s="137"/>
      <c r="AO366" s="137"/>
      <c r="AP366" s="137"/>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7"/>
      <c r="AL367" s="137"/>
      <c r="AM367" s="137"/>
      <c r="AN367" s="137"/>
      <c r="AO367" s="137"/>
      <c r="AP367" s="137"/>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7"/>
      <c r="AL368" s="137"/>
      <c r="AM368" s="137"/>
      <c r="AN368" s="137"/>
      <c r="AO368" s="137"/>
      <c r="AP368" s="137"/>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7"/>
      <c r="AL369" s="137"/>
      <c r="AM369" s="137"/>
      <c r="AN369" s="137"/>
      <c r="AO369" s="137"/>
      <c r="AP369" s="137"/>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7"/>
      <c r="AL370" s="137"/>
      <c r="AM370" s="137"/>
      <c r="AN370" s="137"/>
      <c r="AO370" s="137"/>
      <c r="AP370" s="137"/>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7"/>
      <c r="AL371" s="137"/>
      <c r="AM371" s="137"/>
      <c r="AN371" s="137"/>
      <c r="AO371" s="137"/>
      <c r="AP371" s="137"/>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7"/>
      <c r="AL372" s="137"/>
      <c r="AM372" s="137"/>
      <c r="AN372" s="137"/>
      <c r="AO372" s="137"/>
      <c r="AP372" s="137"/>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7"/>
      <c r="AL373" s="137"/>
      <c r="AM373" s="137"/>
      <c r="AN373" s="137"/>
      <c r="AO373" s="137"/>
      <c r="AP373" s="137"/>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7"/>
      <c r="AL374" s="137"/>
      <c r="AM374" s="137"/>
      <c r="AN374" s="137"/>
      <c r="AO374" s="137"/>
      <c r="AP374" s="137"/>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7"/>
      <c r="AL375" s="137"/>
      <c r="AM375" s="137"/>
      <c r="AN375" s="137"/>
      <c r="AO375" s="137"/>
      <c r="AP375" s="137"/>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7"/>
      <c r="AL376" s="137"/>
      <c r="AM376" s="137"/>
      <c r="AN376" s="137"/>
      <c r="AO376" s="137"/>
      <c r="AP376" s="137"/>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7"/>
      <c r="AL377" s="137"/>
      <c r="AM377" s="137"/>
      <c r="AN377" s="137"/>
      <c r="AO377" s="137"/>
      <c r="AP377" s="137"/>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7"/>
      <c r="AL378" s="137"/>
      <c r="AM378" s="137"/>
      <c r="AN378" s="137"/>
      <c r="AO378" s="137"/>
      <c r="AP378" s="137"/>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7"/>
      <c r="AL379" s="137"/>
      <c r="AM379" s="137"/>
      <c r="AN379" s="137"/>
      <c r="AO379" s="137"/>
      <c r="AP379" s="137"/>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7"/>
      <c r="AL380" s="137"/>
      <c r="AM380" s="137"/>
      <c r="AN380" s="137"/>
      <c r="AO380" s="137"/>
      <c r="AP380" s="137"/>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7"/>
      <c r="AL381" s="137"/>
      <c r="AM381" s="137"/>
      <c r="AN381" s="137"/>
      <c r="AO381" s="137"/>
      <c r="AP381" s="137"/>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7"/>
      <c r="AL382" s="137"/>
      <c r="AM382" s="137"/>
      <c r="AN382" s="137"/>
      <c r="AO382" s="137"/>
      <c r="AP382" s="137"/>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7"/>
      <c r="AL383" s="137"/>
      <c r="AM383" s="137"/>
      <c r="AN383" s="137"/>
      <c r="AO383" s="137"/>
      <c r="AP383" s="137"/>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7"/>
      <c r="AL384" s="137"/>
      <c r="AM384" s="137"/>
      <c r="AN384" s="137"/>
      <c r="AO384" s="137"/>
      <c r="AP384" s="137"/>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7"/>
      <c r="AL385" s="137"/>
      <c r="AM385" s="137"/>
      <c r="AN385" s="137"/>
      <c r="AO385" s="137"/>
      <c r="AP385" s="137"/>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7"/>
      <c r="AL386" s="137"/>
      <c r="AM386" s="137"/>
      <c r="AN386" s="137"/>
      <c r="AO386" s="137"/>
      <c r="AP386" s="137"/>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7"/>
      <c r="AL387" s="137"/>
      <c r="AM387" s="137"/>
      <c r="AN387" s="137"/>
      <c r="AO387" s="137"/>
      <c r="AP387" s="137"/>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7"/>
      <c r="AL388" s="137"/>
      <c r="AM388" s="137"/>
      <c r="AN388" s="137"/>
      <c r="AO388" s="137"/>
      <c r="AP388" s="137"/>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7"/>
      <c r="AL389" s="137"/>
      <c r="AM389" s="137"/>
      <c r="AN389" s="137"/>
      <c r="AO389" s="137"/>
      <c r="AP389" s="137"/>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7"/>
      <c r="AL390" s="137"/>
      <c r="AM390" s="137"/>
      <c r="AN390" s="137"/>
      <c r="AO390" s="137"/>
      <c r="AP390" s="137"/>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7"/>
      <c r="AL391" s="137"/>
      <c r="AM391" s="137"/>
      <c r="AN391" s="137"/>
      <c r="AO391" s="137"/>
      <c r="AP391" s="137"/>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7"/>
      <c r="AL392" s="137"/>
      <c r="AM392" s="137"/>
      <c r="AN392" s="137"/>
      <c r="AO392" s="137"/>
      <c r="AP392" s="137"/>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7"/>
      <c r="AL393" s="137"/>
      <c r="AM393" s="137"/>
      <c r="AN393" s="137"/>
      <c r="AO393" s="137"/>
      <c r="AP393" s="137"/>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7"/>
      <c r="AL394" s="137"/>
      <c r="AM394" s="137"/>
      <c r="AN394" s="137"/>
      <c r="AO394" s="137"/>
      <c r="AP394" s="137"/>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7"/>
      <c r="AL395" s="137"/>
      <c r="AM395" s="137"/>
      <c r="AN395" s="137"/>
      <c r="AO395" s="137"/>
      <c r="AP395" s="137"/>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7"/>
      <c r="AL396" s="137"/>
      <c r="AM396" s="137"/>
      <c r="AN396" s="137"/>
      <c r="AO396" s="137"/>
      <c r="AP396" s="137"/>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7"/>
      <c r="AL397" s="137"/>
      <c r="AM397" s="137"/>
      <c r="AN397" s="137"/>
      <c r="AO397" s="137"/>
      <c r="AP397" s="137"/>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7"/>
      <c r="AL398" s="137"/>
      <c r="AM398" s="137"/>
      <c r="AN398" s="137"/>
      <c r="AO398" s="137"/>
      <c r="AP398" s="137"/>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7"/>
      <c r="AL399" s="137"/>
      <c r="AM399" s="137"/>
      <c r="AN399" s="137"/>
      <c r="AO399" s="137"/>
      <c r="AP399" s="137"/>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7"/>
      <c r="AL400" s="137"/>
      <c r="AM400" s="137"/>
      <c r="AN400" s="137"/>
      <c r="AO400" s="137"/>
      <c r="AP400" s="137"/>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7"/>
      <c r="AL401" s="137"/>
      <c r="AM401" s="137"/>
      <c r="AN401" s="137"/>
      <c r="AO401" s="137"/>
      <c r="AP401" s="137"/>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7"/>
      <c r="AL402" s="137"/>
      <c r="AM402" s="137"/>
      <c r="AN402" s="137"/>
      <c r="AO402" s="137"/>
      <c r="AP402" s="137"/>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7"/>
      <c r="AL403" s="137"/>
      <c r="AM403" s="137"/>
      <c r="AN403" s="137"/>
      <c r="AO403" s="137"/>
      <c r="AP403" s="137"/>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7"/>
      <c r="AL404" s="137"/>
      <c r="AM404" s="137"/>
      <c r="AN404" s="137"/>
      <c r="AO404" s="137"/>
      <c r="AP404" s="137"/>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7"/>
      <c r="AL405" s="137"/>
      <c r="AM405" s="137"/>
      <c r="AN405" s="137"/>
      <c r="AO405" s="137"/>
      <c r="AP405" s="137"/>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7"/>
      <c r="AL406" s="137"/>
      <c r="AM406" s="137"/>
      <c r="AN406" s="137"/>
      <c r="AO406" s="137"/>
      <c r="AP406" s="137"/>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7"/>
      <c r="AL407" s="137"/>
      <c r="AM407" s="137"/>
      <c r="AN407" s="137"/>
      <c r="AO407" s="137"/>
      <c r="AP407" s="137"/>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7"/>
      <c r="AL408" s="137"/>
      <c r="AM408" s="137"/>
      <c r="AN408" s="137"/>
      <c r="AO408" s="137"/>
      <c r="AP408" s="137"/>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7"/>
      <c r="AL409" s="137"/>
      <c r="AM409" s="137"/>
      <c r="AN409" s="137"/>
      <c r="AO409" s="137"/>
      <c r="AP409" s="137"/>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7"/>
      <c r="AL410" s="137"/>
      <c r="AM410" s="137"/>
      <c r="AN410" s="137"/>
      <c r="AO410" s="137"/>
      <c r="AP410" s="137"/>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7"/>
      <c r="AL411" s="137"/>
      <c r="AM411" s="137"/>
      <c r="AN411" s="137"/>
      <c r="AO411" s="137"/>
      <c r="AP411" s="137"/>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7"/>
      <c r="AL412" s="137"/>
      <c r="AM412" s="137"/>
      <c r="AN412" s="137"/>
      <c r="AO412" s="137"/>
      <c r="AP412" s="137"/>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7"/>
      <c r="AL413" s="137"/>
      <c r="AM413" s="137"/>
      <c r="AN413" s="137"/>
      <c r="AO413" s="137"/>
      <c r="AP413" s="137"/>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7"/>
      <c r="AL414" s="137"/>
      <c r="AM414" s="137"/>
      <c r="AN414" s="137"/>
      <c r="AO414" s="137"/>
      <c r="AP414" s="137"/>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7"/>
      <c r="AL415" s="137"/>
      <c r="AM415" s="137"/>
      <c r="AN415" s="137"/>
      <c r="AO415" s="137"/>
      <c r="AP415" s="137"/>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7"/>
      <c r="AL416" s="137"/>
      <c r="AM416" s="137"/>
      <c r="AN416" s="137"/>
      <c r="AO416" s="137"/>
      <c r="AP416" s="137"/>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7"/>
      <c r="AL417" s="137"/>
      <c r="AM417" s="137"/>
      <c r="AN417" s="137"/>
      <c r="AO417" s="137"/>
      <c r="AP417" s="137"/>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7"/>
      <c r="AL418" s="137"/>
      <c r="AM418" s="137"/>
      <c r="AN418" s="137"/>
      <c r="AO418" s="137"/>
      <c r="AP418" s="137"/>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7"/>
      <c r="AL419" s="137"/>
      <c r="AM419" s="137"/>
      <c r="AN419" s="137"/>
      <c r="AO419" s="137"/>
      <c r="AP419" s="137"/>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7"/>
      <c r="AL420" s="137"/>
      <c r="AM420" s="137"/>
      <c r="AN420" s="137"/>
      <c r="AO420" s="137"/>
      <c r="AP420" s="137"/>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7"/>
      <c r="AL421" s="137"/>
      <c r="AM421" s="137"/>
      <c r="AN421" s="137"/>
      <c r="AO421" s="137"/>
      <c r="AP421" s="137"/>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7"/>
      <c r="AL422" s="137"/>
      <c r="AM422" s="137"/>
      <c r="AN422" s="137"/>
      <c r="AO422" s="137"/>
      <c r="AP422" s="137"/>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7"/>
      <c r="AL423" s="137"/>
      <c r="AM423" s="137"/>
      <c r="AN423" s="137"/>
      <c r="AO423" s="137"/>
      <c r="AP423" s="137"/>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7"/>
      <c r="AL424" s="137"/>
      <c r="AM424" s="137"/>
      <c r="AN424" s="137"/>
      <c r="AO424" s="137"/>
      <c r="AP424" s="137"/>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7"/>
      <c r="AL425" s="137"/>
      <c r="AM425" s="137"/>
      <c r="AN425" s="137"/>
      <c r="AO425" s="137"/>
      <c r="AP425" s="137"/>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7"/>
      <c r="AL426" s="137"/>
      <c r="AM426" s="137"/>
      <c r="AN426" s="137"/>
      <c r="AO426" s="137"/>
      <c r="AP426" s="137"/>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7"/>
      <c r="AL427" s="137"/>
      <c r="AM427" s="137"/>
      <c r="AN427" s="137"/>
      <c r="AO427" s="137"/>
      <c r="AP427" s="137"/>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7"/>
      <c r="AL428" s="137"/>
      <c r="AM428" s="137"/>
      <c r="AN428" s="137"/>
      <c r="AO428" s="137"/>
      <c r="AP428" s="137"/>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7"/>
      <c r="AL429" s="137"/>
      <c r="AM429" s="137"/>
      <c r="AN429" s="137"/>
      <c r="AO429" s="137"/>
      <c r="AP429" s="137"/>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7"/>
      <c r="AL430" s="137"/>
      <c r="AM430" s="137"/>
      <c r="AN430" s="137"/>
      <c r="AO430" s="137"/>
      <c r="AP430" s="137"/>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7"/>
      <c r="AL431" s="137"/>
      <c r="AM431" s="137"/>
      <c r="AN431" s="137"/>
      <c r="AO431" s="137"/>
      <c r="AP431" s="137"/>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7"/>
      <c r="AL432" s="137"/>
      <c r="AM432" s="137"/>
      <c r="AN432" s="137"/>
      <c r="AO432" s="137"/>
      <c r="AP432" s="137"/>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7"/>
      <c r="AL433" s="137"/>
      <c r="AM433" s="137"/>
      <c r="AN433" s="137"/>
      <c r="AO433" s="137"/>
      <c r="AP433" s="137"/>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7"/>
      <c r="AL434" s="137"/>
      <c r="AM434" s="137"/>
      <c r="AN434" s="137"/>
      <c r="AO434" s="137"/>
      <c r="AP434" s="137"/>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7"/>
      <c r="AL435" s="137"/>
      <c r="AM435" s="137"/>
      <c r="AN435" s="137"/>
      <c r="AO435" s="137"/>
      <c r="AP435" s="137"/>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7"/>
      <c r="AL436" s="137"/>
      <c r="AM436" s="137"/>
      <c r="AN436" s="137"/>
      <c r="AO436" s="137"/>
      <c r="AP436" s="137"/>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7"/>
      <c r="AL437" s="137"/>
      <c r="AM437" s="137"/>
      <c r="AN437" s="137"/>
      <c r="AO437" s="137"/>
      <c r="AP437" s="137"/>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7"/>
      <c r="AL438" s="137"/>
      <c r="AM438" s="137"/>
      <c r="AN438" s="137"/>
      <c r="AO438" s="137"/>
      <c r="AP438" s="137"/>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7"/>
      <c r="AL439" s="137"/>
      <c r="AM439" s="137"/>
      <c r="AN439" s="137"/>
      <c r="AO439" s="137"/>
      <c r="AP439" s="137"/>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7"/>
      <c r="AL440" s="137"/>
      <c r="AM440" s="137"/>
      <c r="AN440" s="137"/>
      <c r="AO440" s="137"/>
      <c r="AP440" s="137"/>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7"/>
      <c r="AL441" s="137"/>
      <c r="AM441" s="137"/>
      <c r="AN441" s="137"/>
      <c r="AO441" s="137"/>
      <c r="AP441" s="137"/>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7"/>
      <c r="AL442" s="137"/>
      <c r="AM442" s="137"/>
      <c r="AN442" s="137"/>
      <c r="AO442" s="137"/>
      <c r="AP442" s="137"/>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7"/>
      <c r="AL443" s="137"/>
      <c r="AM443" s="137"/>
      <c r="AN443" s="137"/>
      <c r="AO443" s="137"/>
      <c r="AP443" s="137"/>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7"/>
      <c r="AL444" s="137"/>
      <c r="AM444" s="137"/>
      <c r="AN444" s="137"/>
      <c r="AO444" s="137"/>
      <c r="AP444" s="137"/>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7"/>
      <c r="AL445" s="137"/>
      <c r="AM445" s="137"/>
      <c r="AN445" s="137"/>
      <c r="AO445" s="137"/>
      <c r="AP445" s="137"/>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7"/>
      <c r="AL446" s="137"/>
      <c r="AM446" s="137"/>
      <c r="AN446" s="137"/>
      <c r="AO446" s="137"/>
      <c r="AP446" s="137"/>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7"/>
      <c r="AL447" s="137"/>
      <c r="AM447" s="137"/>
      <c r="AN447" s="137"/>
      <c r="AO447" s="137"/>
      <c r="AP447" s="137"/>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7"/>
      <c r="AL448" s="137"/>
      <c r="AM448" s="137"/>
      <c r="AN448" s="137"/>
      <c r="AO448" s="137"/>
      <c r="AP448" s="137"/>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7"/>
      <c r="AL449" s="137"/>
      <c r="AM449" s="137"/>
      <c r="AN449" s="137"/>
      <c r="AO449" s="137"/>
      <c r="AP449" s="137"/>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7"/>
      <c r="AL450" s="137"/>
      <c r="AM450" s="137"/>
      <c r="AN450" s="137"/>
      <c r="AO450" s="137"/>
      <c r="AP450" s="137"/>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7"/>
      <c r="AL451" s="137"/>
      <c r="AM451" s="137"/>
      <c r="AN451" s="137"/>
      <c r="AO451" s="137"/>
      <c r="AP451" s="137"/>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7"/>
      <c r="AL452" s="137"/>
      <c r="AM452" s="137"/>
      <c r="AN452" s="137"/>
      <c r="AO452" s="137"/>
      <c r="AP452" s="137"/>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7"/>
      <c r="AL453" s="137"/>
      <c r="AM453" s="137"/>
      <c r="AN453" s="137"/>
      <c r="AO453" s="137"/>
      <c r="AP453" s="137"/>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7"/>
      <c r="AL454" s="137"/>
      <c r="AM454" s="137"/>
      <c r="AN454" s="137"/>
      <c r="AO454" s="137"/>
      <c r="AP454" s="137"/>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7"/>
      <c r="AL455" s="137"/>
      <c r="AM455" s="137"/>
      <c r="AN455" s="137"/>
      <c r="AO455" s="137"/>
      <c r="AP455" s="137"/>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7"/>
      <c r="AL456" s="137"/>
      <c r="AM456" s="137"/>
      <c r="AN456" s="137"/>
      <c r="AO456" s="137"/>
      <c r="AP456" s="137"/>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7"/>
      <c r="AL457" s="137"/>
      <c r="AM457" s="137"/>
      <c r="AN457" s="137"/>
      <c r="AO457" s="137"/>
      <c r="AP457" s="137"/>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7"/>
      <c r="AL458" s="137"/>
      <c r="AM458" s="137"/>
      <c r="AN458" s="137"/>
      <c r="AO458" s="137"/>
      <c r="AP458" s="137"/>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7"/>
      <c r="AL459" s="137"/>
      <c r="AM459" s="137"/>
      <c r="AN459" s="137"/>
      <c r="AO459" s="137"/>
      <c r="AP459" s="137"/>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7"/>
      <c r="AL460" s="137"/>
      <c r="AM460" s="137"/>
      <c r="AN460" s="137"/>
      <c r="AO460" s="137"/>
      <c r="AP460" s="137"/>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7"/>
      <c r="AL461" s="137"/>
      <c r="AM461" s="137"/>
      <c r="AN461" s="137"/>
      <c r="AO461" s="137"/>
      <c r="AP461" s="137"/>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7"/>
      <c r="AL462" s="137"/>
      <c r="AM462" s="137"/>
      <c r="AN462" s="137"/>
      <c r="AO462" s="137"/>
      <c r="AP462" s="137"/>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7"/>
      <c r="AL463" s="137"/>
      <c r="AM463" s="137"/>
      <c r="AN463" s="137"/>
      <c r="AO463" s="137"/>
      <c r="AP463" s="137"/>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7"/>
      <c r="AL464" s="137"/>
      <c r="AM464" s="137"/>
      <c r="AN464" s="137"/>
      <c r="AO464" s="137"/>
      <c r="AP464" s="137"/>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7"/>
      <c r="AL465" s="137"/>
      <c r="AM465" s="137"/>
      <c r="AN465" s="137"/>
      <c r="AO465" s="137"/>
      <c r="AP465" s="137"/>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7"/>
      <c r="AL466" s="137"/>
      <c r="AM466" s="137"/>
      <c r="AN466" s="137"/>
      <c r="AO466" s="137"/>
      <c r="AP466" s="137"/>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7"/>
      <c r="AL467" s="137"/>
      <c r="AM467" s="137"/>
      <c r="AN467" s="137"/>
      <c r="AO467" s="137"/>
      <c r="AP467" s="137"/>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7"/>
      <c r="AL468" s="137"/>
      <c r="AM468" s="137"/>
      <c r="AN468" s="137"/>
      <c r="AO468" s="137"/>
      <c r="AP468" s="137"/>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7"/>
      <c r="AL469" s="137"/>
      <c r="AM469" s="137"/>
      <c r="AN469" s="137"/>
      <c r="AO469" s="137"/>
      <c r="AP469" s="137"/>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7"/>
      <c r="AL470" s="137"/>
      <c r="AM470" s="137"/>
      <c r="AN470" s="137"/>
      <c r="AO470" s="137"/>
      <c r="AP470" s="137"/>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7"/>
      <c r="AL471" s="137"/>
      <c r="AM471" s="137"/>
      <c r="AN471" s="137"/>
      <c r="AO471" s="137"/>
      <c r="AP471" s="137"/>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7"/>
      <c r="AL472" s="137"/>
      <c r="AM472" s="137"/>
      <c r="AN472" s="137"/>
      <c r="AO472" s="137"/>
      <c r="AP472" s="137"/>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7"/>
      <c r="AL473" s="137"/>
      <c r="AM473" s="137"/>
      <c r="AN473" s="137"/>
      <c r="AO473" s="137"/>
      <c r="AP473" s="137"/>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7"/>
      <c r="AL474" s="137"/>
      <c r="AM474" s="137"/>
      <c r="AN474" s="137"/>
      <c r="AO474" s="137"/>
      <c r="AP474" s="137"/>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7"/>
      <c r="AL475" s="137"/>
      <c r="AM475" s="137"/>
      <c r="AN475" s="137"/>
      <c r="AO475" s="137"/>
      <c r="AP475" s="137"/>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7"/>
      <c r="AL476" s="137"/>
      <c r="AM476" s="137"/>
      <c r="AN476" s="137"/>
      <c r="AO476" s="137"/>
      <c r="AP476" s="137"/>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7"/>
      <c r="AL477" s="137"/>
      <c r="AM477" s="137"/>
      <c r="AN477" s="137"/>
      <c r="AO477" s="137"/>
      <c r="AP477" s="137"/>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7"/>
      <c r="AL478" s="137"/>
      <c r="AM478" s="137"/>
      <c r="AN478" s="137"/>
      <c r="AO478" s="137"/>
      <c r="AP478" s="137"/>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7"/>
      <c r="AL479" s="137"/>
      <c r="AM479" s="137"/>
      <c r="AN479" s="137"/>
      <c r="AO479" s="137"/>
      <c r="AP479" s="137"/>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7"/>
      <c r="AL480" s="137"/>
      <c r="AM480" s="137"/>
      <c r="AN480" s="137"/>
      <c r="AO480" s="137"/>
      <c r="AP480" s="137"/>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7"/>
      <c r="AL481" s="137"/>
      <c r="AM481" s="137"/>
      <c r="AN481" s="137"/>
      <c r="AO481" s="137"/>
      <c r="AP481" s="137"/>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7"/>
      <c r="AL482" s="137"/>
      <c r="AM482" s="137"/>
      <c r="AN482" s="137"/>
      <c r="AO482" s="137"/>
      <c r="AP482" s="137"/>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7"/>
      <c r="AL483" s="137"/>
      <c r="AM483" s="137"/>
      <c r="AN483" s="137"/>
      <c r="AO483" s="137"/>
      <c r="AP483" s="137"/>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7"/>
      <c r="AL484" s="137"/>
      <c r="AM484" s="137"/>
      <c r="AN484" s="137"/>
      <c r="AO484" s="137"/>
      <c r="AP484" s="137"/>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7"/>
      <c r="AL485" s="137"/>
      <c r="AM485" s="137"/>
      <c r="AN485" s="137"/>
      <c r="AO485" s="137"/>
      <c r="AP485" s="137"/>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7"/>
      <c r="AL486" s="137"/>
      <c r="AM486" s="137"/>
      <c r="AN486" s="137"/>
      <c r="AO486" s="137"/>
      <c r="AP486" s="137"/>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7"/>
      <c r="AL487" s="137"/>
      <c r="AM487" s="137"/>
      <c r="AN487" s="137"/>
      <c r="AO487" s="137"/>
      <c r="AP487" s="137"/>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7"/>
      <c r="AL488" s="137"/>
      <c r="AM488" s="137"/>
      <c r="AN488" s="137"/>
      <c r="AO488" s="137"/>
      <c r="AP488" s="137"/>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7"/>
      <c r="AL489" s="137"/>
      <c r="AM489" s="137"/>
      <c r="AN489" s="137"/>
      <c r="AO489" s="137"/>
      <c r="AP489" s="137"/>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7"/>
      <c r="AL490" s="137"/>
      <c r="AM490" s="137"/>
      <c r="AN490" s="137"/>
      <c r="AO490" s="137"/>
      <c r="AP490" s="137"/>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7"/>
      <c r="AL491" s="137"/>
      <c r="AM491" s="137"/>
      <c r="AN491" s="137"/>
      <c r="AO491" s="137"/>
      <c r="AP491" s="137"/>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7"/>
      <c r="AL492" s="137"/>
      <c r="AM492" s="137"/>
      <c r="AN492" s="137"/>
      <c r="AO492" s="137"/>
      <c r="AP492" s="137"/>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7"/>
      <c r="AL493" s="137"/>
      <c r="AM493" s="137"/>
      <c r="AN493" s="137"/>
      <c r="AO493" s="137"/>
      <c r="AP493" s="137"/>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7"/>
      <c r="AL494" s="137"/>
      <c r="AM494" s="137"/>
      <c r="AN494" s="137"/>
      <c r="AO494" s="137"/>
      <c r="AP494" s="137"/>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7"/>
      <c r="AL495" s="137"/>
      <c r="AM495" s="137"/>
      <c r="AN495" s="137"/>
      <c r="AO495" s="137"/>
      <c r="AP495" s="137"/>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7"/>
      <c r="AL496" s="137"/>
      <c r="AM496" s="137"/>
      <c r="AN496" s="137"/>
      <c r="AO496" s="137"/>
      <c r="AP496" s="137"/>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7"/>
      <c r="AL497" s="137"/>
      <c r="AM497" s="137"/>
      <c r="AN497" s="137"/>
      <c r="AO497" s="137"/>
      <c r="AP497" s="137"/>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7"/>
      <c r="AL498" s="137"/>
      <c r="AM498" s="137"/>
      <c r="AN498" s="137"/>
      <c r="AO498" s="137"/>
      <c r="AP498" s="137"/>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7"/>
      <c r="AL499" s="137"/>
      <c r="AM499" s="137"/>
      <c r="AN499" s="137"/>
      <c r="AO499" s="137"/>
      <c r="AP499" s="137"/>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7"/>
      <c r="AL500" s="137"/>
      <c r="AM500" s="137"/>
      <c r="AN500" s="137"/>
      <c r="AO500" s="137"/>
      <c r="AP500" s="137"/>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7"/>
      <c r="AL501" s="137"/>
      <c r="AM501" s="137"/>
      <c r="AN501" s="137"/>
      <c r="AO501" s="137"/>
      <c r="AP501" s="137"/>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7"/>
      <c r="AL502" s="137"/>
      <c r="AM502" s="137"/>
      <c r="AN502" s="137"/>
      <c r="AO502" s="137"/>
      <c r="AP502" s="137"/>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7"/>
      <c r="AL503" s="137"/>
      <c r="AM503" s="137"/>
      <c r="AN503" s="137"/>
      <c r="AO503" s="137"/>
      <c r="AP503" s="137"/>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7"/>
      <c r="AL504" s="137"/>
      <c r="AM504" s="137"/>
      <c r="AN504" s="137"/>
      <c r="AO504" s="137"/>
      <c r="AP504" s="137"/>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7"/>
      <c r="AL505" s="137"/>
      <c r="AM505" s="137"/>
      <c r="AN505" s="137"/>
      <c r="AO505" s="137"/>
      <c r="AP505" s="137"/>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7"/>
      <c r="AL506" s="137"/>
      <c r="AM506" s="137"/>
      <c r="AN506" s="137"/>
      <c r="AO506" s="137"/>
      <c r="AP506" s="137"/>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7"/>
      <c r="AL507" s="137"/>
      <c r="AM507" s="137"/>
      <c r="AN507" s="137"/>
      <c r="AO507" s="137"/>
      <c r="AP507" s="137"/>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7"/>
      <c r="AL508" s="137"/>
      <c r="AM508" s="137"/>
      <c r="AN508" s="137"/>
      <c r="AO508" s="137"/>
      <c r="AP508" s="137"/>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7"/>
      <c r="AL509" s="137"/>
      <c r="AM509" s="137"/>
      <c r="AN509" s="137"/>
      <c r="AO509" s="137"/>
      <c r="AP509" s="137"/>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7"/>
      <c r="AL510" s="137"/>
      <c r="AM510" s="137"/>
      <c r="AN510" s="137"/>
      <c r="AO510" s="137"/>
      <c r="AP510" s="137"/>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7"/>
      <c r="AL511" s="137"/>
      <c r="AM511" s="137"/>
      <c r="AN511" s="137"/>
      <c r="AO511" s="137"/>
      <c r="AP511" s="137"/>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7"/>
      <c r="AL512" s="137"/>
      <c r="AM512" s="137"/>
      <c r="AN512" s="137"/>
      <c r="AO512" s="137"/>
      <c r="AP512" s="137"/>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7"/>
      <c r="AL513" s="137"/>
      <c r="AM513" s="137"/>
      <c r="AN513" s="137"/>
      <c r="AO513" s="137"/>
      <c r="AP513" s="137"/>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7"/>
      <c r="AL514" s="137"/>
      <c r="AM514" s="137"/>
      <c r="AN514" s="137"/>
      <c r="AO514" s="137"/>
      <c r="AP514" s="137"/>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7"/>
      <c r="AL515" s="137"/>
      <c r="AM515" s="137"/>
      <c r="AN515" s="137"/>
      <c r="AO515" s="137"/>
      <c r="AP515" s="137"/>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7"/>
      <c r="AL516" s="137"/>
      <c r="AM516" s="137"/>
      <c r="AN516" s="137"/>
      <c r="AO516" s="137"/>
      <c r="AP516" s="137"/>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7"/>
      <c r="AL517" s="137"/>
      <c r="AM517" s="137"/>
      <c r="AN517" s="137"/>
      <c r="AO517" s="137"/>
      <c r="AP517" s="137"/>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7"/>
      <c r="AL518" s="137"/>
      <c r="AM518" s="137"/>
      <c r="AN518" s="137"/>
      <c r="AO518" s="137"/>
      <c r="AP518" s="137"/>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7"/>
      <c r="AL519" s="137"/>
      <c r="AM519" s="137"/>
      <c r="AN519" s="137"/>
      <c r="AO519" s="137"/>
      <c r="AP519" s="137"/>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7"/>
      <c r="AL520" s="137"/>
      <c r="AM520" s="137"/>
      <c r="AN520" s="137"/>
      <c r="AO520" s="137"/>
      <c r="AP520" s="137"/>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7"/>
      <c r="AL521" s="137"/>
      <c r="AM521" s="137"/>
      <c r="AN521" s="137"/>
      <c r="AO521" s="137"/>
      <c r="AP521" s="137"/>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7"/>
      <c r="AL522" s="137"/>
      <c r="AM522" s="137"/>
      <c r="AN522" s="137"/>
      <c r="AO522" s="137"/>
      <c r="AP522" s="137"/>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7"/>
      <c r="AL523" s="137"/>
      <c r="AM523" s="137"/>
      <c r="AN523" s="137"/>
      <c r="AO523" s="137"/>
      <c r="AP523" s="137"/>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7"/>
      <c r="AL524" s="137"/>
      <c r="AM524" s="137"/>
      <c r="AN524" s="137"/>
      <c r="AO524" s="137"/>
      <c r="AP524" s="137"/>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7"/>
      <c r="AL525" s="137"/>
      <c r="AM525" s="137"/>
      <c r="AN525" s="137"/>
      <c r="AO525" s="137"/>
      <c r="AP525" s="137"/>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7"/>
      <c r="AL526" s="137"/>
      <c r="AM526" s="137"/>
      <c r="AN526" s="137"/>
      <c r="AO526" s="137"/>
      <c r="AP526" s="137"/>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7"/>
      <c r="AL527" s="137"/>
      <c r="AM527" s="137"/>
      <c r="AN527" s="137"/>
      <c r="AO527" s="137"/>
      <c r="AP527" s="137"/>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7"/>
      <c r="AL528" s="137"/>
      <c r="AM528" s="137"/>
      <c r="AN528" s="137"/>
      <c r="AO528" s="137"/>
      <c r="AP528" s="137"/>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7"/>
      <c r="AL529" s="137"/>
      <c r="AM529" s="137"/>
      <c r="AN529" s="137"/>
      <c r="AO529" s="137"/>
      <c r="AP529" s="137"/>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7"/>
      <c r="AL530" s="137"/>
      <c r="AM530" s="137"/>
      <c r="AN530" s="137"/>
      <c r="AO530" s="137"/>
      <c r="AP530" s="137"/>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7"/>
      <c r="AL531" s="137"/>
      <c r="AM531" s="137"/>
      <c r="AN531" s="137"/>
      <c r="AO531" s="137"/>
      <c r="AP531" s="137"/>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7"/>
      <c r="AL532" s="137"/>
      <c r="AM532" s="137"/>
      <c r="AN532" s="137"/>
      <c r="AO532" s="137"/>
      <c r="AP532" s="137"/>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7"/>
      <c r="AL533" s="137"/>
      <c r="AM533" s="137"/>
      <c r="AN533" s="137"/>
      <c r="AO533" s="137"/>
      <c r="AP533" s="137"/>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7"/>
      <c r="AL534" s="137"/>
      <c r="AM534" s="137"/>
      <c r="AN534" s="137"/>
      <c r="AO534" s="137"/>
      <c r="AP534" s="137"/>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7"/>
      <c r="AL535" s="137"/>
      <c r="AM535" s="137"/>
      <c r="AN535" s="137"/>
      <c r="AO535" s="137"/>
      <c r="AP535" s="137"/>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7"/>
      <c r="AL536" s="137"/>
      <c r="AM536" s="137"/>
      <c r="AN536" s="137"/>
      <c r="AO536" s="137"/>
      <c r="AP536" s="137"/>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7"/>
      <c r="AL537" s="137"/>
      <c r="AM537" s="137"/>
      <c r="AN537" s="137"/>
      <c r="AO537" s="137"/>
      <c r="AP537" s="137"/>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7"/>
      <c r="AL538" s="137"/>
      <c r="AM538" s="137"/>
      <c r="AN538" s="137"/>
      <c r="AO538" s="137"/>
      <c r="AP538" s="137"/>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7"/>
      <c r="AL539" s="137"/>
      <c r="AM539" s="137"/>
      <c r="AN539" s="137"/>
      <c r="AO539" s="137"/>
      <c r="AP539" s="137"/>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7"/>
      <c r="AL540" s="137"/>
      <c r="AM540" s="137"/>
      <c r="AN540" s="137"/>
      <c r="AO540" s="137"/>
      <c r="AP540" s="137"/>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7"/>
      <c r="AL541" s="137"/>
      <c r="AM541" s="137"/>
      <c r="AN541" s="137"/>
      <c r="AO541" s="137"/>
      <c r="AP541" s="137"/>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7"/>
      <c r="AL542" s="137"/>
      <c r="AM542" s="137"/>
      <c r="AN542" s="137"/>
      <c r="AO542" s="137"/>
      <c r="AP542" s="137"/>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7"/>
      <c r="AL543" s="137"/>
      <c r="AM543" s="137"/>
      <c r="AN543" s="137"/>
      <c r="AO543" s="137"/>
      <c r="AP543" s="137"/>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7"/>
      <c r="AL544" s="137"/>
      <c r="AM544" s="137"/>
      <c r="AN544" s="137"/>
      <c r="AO544" s="137"/>
      <c r="AP544" s="137"/>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7"/>
      <c r="AL545" s="137"/>
      <c r="AM545" s="137"/>
      <c r="AN545" s="137"/>
      <c r="AO545" s="137"/>
      <c r="AP545" s="137"/>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7"/>
      <c r="AL546" s="137"/>
      <c r="AM546" s="137"/>
      <c r="AN546" s="137"/>
      <c r="AO546" s="137"/>
      <c r="AP546" s="137"/>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7"/>
      <c r="AL547" s="137"/>
      <c r="AM547" s="137"/>
      <c r="AN547" s="137"/>
      <c r="AO547" s="137"/>
      <c r="AP547" s="137"/>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7"/>
      <c r="AL548" s="137"/>
      <c r="AM548" s="137"/>
      <c r="AN548" s="137"/>
      <c r="AO548" s="137"/>
      <c r="AP548" s="137"/>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7"/>
      <c r="AL549" s="137"/>
      <c r="AM549" s="137"/>
      <c r="AN549" s="137"/>
      <c r="AO549" s="137"/>
      <c r="AP549" s="137"/>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7"/>
      <c r="AL550" s="137"/>
      <c r="AM550" s="137"/>
      <c r="AN550" s="137"/>
      <c r="AO550" s="137"/>
      <c r="AP550" s="137"/>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7"/>
      <c r="AL551" s="137"/>
      <c r="AM551" s="137"/>
      <c r="AN551" s="137"/>
      <c r="AO551" s="137"/>
      <c r="AP551" s="137"/>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7"/>
      <c r="AL552" s="137"/>
      <c r="AM552" s="137"/>
      <c r="AN552" s="137"/>
      <c r="AO552" s="137"/>
      <c r="AP552" s="137"/>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7"/>
      <c r="AL553" s="137"/>
      <c r="AM553" s="137"/>
      <c r="AN553" s="137"/>
      <c r="AO553" s="137"/>
      <c r="AP553" s="137"/>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7"/>
      <c r="AL554" s="137"/>
      <c r="AM554" s="137"/>
      <c r="AN554" s="137"/>
      <c r="AO554" s="137"/>
      <c r="AP554" s="137"/>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7"/>
      <c r="AL555" s="137"/>
      <c r="AM555" s="137"/>
      <c r="AN555" s="137"/>
      <c r="AO555" s="137"/>
      <c r="AP555" s="137"/>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7"/>
      <c r="AL556" s="137"/>
      <c r="AM556" s="137"/>
      <c r="AN556" s="137"/>
      <c r="AO556" s="137"/>
      <c r="AP556" s="137"/>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7"/>
      <c r="AL557" s="137"/>
      <c r="AM557" s="137"/>
      <c r="AN557" s="137"/>
      <c r="AO557" s="137"/>
      <c r="AP557" s="137"/>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7"/>
      <c r="AL558" s="137"/>
      <c r="AM558" s="137"/>
      <c r="AN558" s="137"/>
      <c r="AO558" s="137"/>
      <c r="AP558" s="137"/>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7"/>
      <c r="AL559" s="137"/>
      <c r="AM559" s="137"/>
      <c r="AN559" s="137"/>
      <c r="AO559" s="137"/>
      <c r="AP559" s="137"/>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7"/>
      <c r="AL560" s="137"/>
      <c r="AM560" s="137"/>
      <c r="AN560" s="137"/>
      <c r="AO560" s="137"/>
      <c r="AP560" s="137"/>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7"/>
      <c r="AL561" s="137"/>
      <c r="AM561" s="137"/>
      <c r="AN561" s="137"/>
      <c r="AO561" s="137"/>
      <c r="AP561" s="137"/>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7"/>
      <c r="AL562" s="137"/>
      <c r="AM562" s="137"/>
      <c r="AN562" s="137"/>
      <c r="AO562" s="137"/>
      <c r="AP562" s="137"/>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7"/>
      <c r="AL563" s="137"/>
      <c r="AM563" s="137"/>
      <c r="AN563" s="137"/>
      <c r="AO563" s="137"/>
      <c r="AP563" s="137"/>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7"/>
      <c r="AL564" s="137"/>
      <c r="AM564" s="137"/>
      <c r="AN564" s="137"/>
      <c r="AO564" s="137"/>
      <c r="AP564" s="137"/>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7"/>
      <c r="AL565" s="137"/>
      <c r="AM565" s="137"/>
      <c r="AN565" s="137"/>
      <c r="AO565" s="137"/>
      <c r="AP565" s="137"/>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7"/>
      <c r="AL566" s="137"/>
      <c r="AM566" s="137"/>
      <c r="AN566" s="137"/>
      <c r="AO566" s="137"/>
      <c r="AP566" s="137"/>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7"/>
      <c r="AL567" s="137"/>
      <c r="AM567" s="137"/>
      <c r="AN567" s="137"/>
      <c r="AO567" s="137"/>
      <c r="AP567" s="137"/>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7"/>
      <c r="AL568" s="137"/>
      <c r="AM568" s="137"/>
      <c r="AN568" s="137"/>
      <c r="AO568" s="137"/>
      <c r="AP568" s="137"/>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7"/>
      <c r="AL569" s="137"/>
      <c r="AM569" s="137"/>
      <c r="AN569" s="137"/>
      <c r="AO569" s="137"/>
      <c r="AP569" s="137"/>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7"/>
      <c r="AL570" s="137"/>
      <c r="AM570" s="137"/>
      <c r="AN570" s="137"/>
      <c r="AO570" s="137"/>
      <c r="AP570" s="137"/>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7"/>
      <c r="AL571" s="137"/>
      <c r="AM571" s="137"/>
      <c r="AN571" s="137"/>
      <c r="AO571" s="137"/>
      <c r="AP571" s="137"/>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7"/>
      <c r="AL572" s="137"/>
      <c r="AM572" s="137"/>
      <c r="AN572" s="137"/>
      <c r="AO572" s="137"/>
      <c r="AP572" s="137"/>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7"/>
      <c r="AL573" s="137"/>
      <c r="AM573" s="137"/>
      <c r="AN573" s="137"/>
      <c r="AO573" s="137"/>
      <c r="AP573" s="137"/>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7"/>
      <c r="AL574" s="137"/>
      <c r="AM574" s="137"/>
      <c r="AN574" s="137"/>
      <c r="AO574" s="137"/>
      <c r="AP574" s="137"/>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7"/>
      <c r="AL575" s="137"/>
      <c r="AM575" s="137"/>
      <c r="AN575" s="137"/>
      <c r="AO575" s="137"/>
      <c r="AP575" s="137"/>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7"/>
      <c r="AL576" s="137"/>
      <c r="AM576" s="137"/>
      <c r="AN576" s="137"/>
      <c r="AO576" s="137"/>
      <c r="AP576" s="137"/>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7"/>
      <c r="AL577" s="137"/>
      <c r="AM577" s="137"/>
      <c r="AN577" s="137"/>
      <c r="AO577" s="137"/>
      <c r="AP577" s="137"/>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7"/>
      <c r="AL578" s="137"/>
      <c r="AM578" s="137"/>
      <c r="AN578" s="137"/>
      <c r="AO578" s="137"/>
      <c r="AP578" s="137"/>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7"/>
      <c r="AL579" s="137"/>
      <c r="AM579" s="137"/>
      <c r="AN579" s="137"/>
      <c r="AO579" s="137"/>
      <c r="AP579" s="137"/>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7"/>
      <c r="AL580" s="137"/>
      <c r="AM580" s="137"/>
      <c r="AN580" s="137"/>
      <c r="AO580" s="137"/>
      <c r="AP580" s="137"/>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7"/>
      <c r="AL581" s="137"/>
      <c r="AM581" s="137"/>
      <c r="AN581" s="137"/>
      <c r="AO581" s="137"/>
      <c r="AP581" s="137"/>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7"/>
      <c r="AL582" s="137"/>
      <c r="AM582" s="137"/>
      <c r="AN582" s="137"/>
      <c r="AO582" s="137"/>
      <c r="AP582" s="137"/>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7"/>
      <c r="AL583" s="137"/>
      <c r="AM583" s="137"/>
      <c r="AN583" s="137"/>
      <c r="AO583" s="137"/>
      <c r="AP583" s="137"/>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7"/>
      <c r="AL584" s="137"/>
      <c r="AM584" s="137"/>
      <c r="AN584" s="137"/>
      <c r="AO584" s="137"/>
      <c r="AP584" s="137"/>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7"/>
      <c r="AL585" s="137"/>
      <c r="AM585" s="137"/>
      <c r="AN585" s="137"/>
      <c r="AO585" s="137"/>
      <c r="AP585" s="137"/>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7"/>
      <c r="AL586" s="137"/>
      <c r="AM586" s="137"/>
      <c r="AN586" s="137"/>
      <c r="AO586" s="137"/>
      <c r="AP586" s="137"/>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7"/>
      <c r="AL587" s="137"/>
      <c r="AM587" s="137"/>
      <c r="AN587" s="137"/>
      <c r="AO587" s="137"/>
      <c r="AP587" s="137"/>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7"/>
      <c r="AL588" s="137"/>
      <c r="AM588" s="137"/>
      <c r="AN588" s="137"/>
      <c r="AO588" s="137"/>
      <c r="AP588" s="137"/>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7"/>
      <c r="AL589" s="137"/>
      <c r="AM589" s="137"/>
      <c r="AN589" s="137"/>
      <c r="AO589" s="137"/>
      <c r="AP589" s="137"/>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7"/>
      <c r="AL590" s="137"/>
      <c r="AM590" s="137"/>
      <c r="AN590" s="137"/>
      <c r="AO590" s="137"/>
      <c r="AP590" s="137"/>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7"/>
      <c r="AL591" s="137"/>
      <c r="AM591" s="137"/>
      <c r="AN591" s="137"/>
      <c r="AO591" s="137"/>
      <c r="AP591" s="137"/>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7"/>
      <c r="AL592" s="137"/>
      <c r="AM592" s="137"/>
      <c r="AN592" s="137"/>
      <c r="AO592" s="137"/>
      <c r="AP592" s="137"/>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7"/>
      <c r="AL593" s="137"/>
      <c r="AM593" s="137"/>
      <c r="AN593" s="137"/>
      <c r="AO593" s="137"/>
      <c r="AP593" s="137"/>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7"/>
      <c r="AL594" s="137"/>
      <c r="AM594" s="137"/>
      <c r="AN594" s="137"/>
      <c r="AO594" s="137"/>
      <c r="AP594" s="137"/>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7"/>
      <c r="AL595" s="137"/>
      <c r="AM595" s="137"/>
      <c r="AN595" s="137"/>
      <c r="AO595" s="137"/>
      <c r="AP595" s="137"/>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7"/>
      <c r="AL596" s="137"/>
      <c r="AM596" s="137"/>
      <c r="AN596" s="137"/>
      <c r="AO596" s="137"/>
      <c r="AP596" s="137"/>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7"/>
      <c r="AL597" s="137"/>
      <c r="AM597" s="137"/>
      <c r="AN597" s="137"/>
      <c r="AO597" s="137"/>
      <c r="AP597" s="137"/>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7"/>
      <c r="AL598" s="137"/>
      <c r="AM598" s="137"/>
      <c r="AN598" s="137"/>
      <c r="AO598" s="137"/>
      <c r="AP598" s="137"/>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7"/>
      <c r="AL599" s="137"/>
      <c r="AM599" s="137"/>
      <c r="AN599" s="137"/>
      <c r="AO599" s="137"/>
      <c r="AP599" s="137"/>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7"/>
      <c r="AL600" s="137"/>
      <c r="AM600" s="137"/>
      <c r="AN600" s="137"/>
      <c r="AO600" s="137"/>
      <c r="AP600" s="137"/>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7"/>
      <c r="AL601" s="137"/>
      <c r="AM601" s="137"/>
      <c r="AN601" s="137"/>
      <c r="AO601" s="137"/>
      <c r="AP601" s="137"/>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7"/>
      <c r="AL602" s="137"/>
      <c r="AM602" s="137"/>
      <c r="AN602" s="137"/>
      <c r="AO602" s="137"/>
      <c r="AP602" s="137"/>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7"/>
      <c r="AL603" s="137"/>
      <c r="AM603" s="137"/>
      <c r="AN603" s="137"/>
      <c r="AO603" s="137"/>
      <c r="AP603" s="137"/>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7"/>
      <c r="AL604" s="137"/>
      <c r="AM604" s="137"/>
      <c r="AN604" s="137"/>
      <c r="AO604" s="137"/>
      <c r="AP604" s="137"/>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7"/>
      <c r="AL605" s="137"/>
      <c r="AM605" s="137"/>
      <c r="AN605" s="137"/>
      <c r="AO605" s="137"/>
      <c r="AP605" s="137"/>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7"/>
      <c r="AL606" s="137"/>
      <c r="AM606" s="137"/>
      <c r="AN606" s="137"/>
      <c r="AO606" s="137"/>
      <c r="AP606" s="137"/>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7"/>
      <c r="AL607" s="137"/>
      <c r="AM607" s="137"/>
      <c r="AN607" s="137"/>
      <c r="AO607" s="137"/>
      <c r="AP607" s="137"/>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7"/>
      <c r="AL608" s="137"/>
      <c r="AM608" s="137"/>
      <c r="AN608" s="137"/>
      <c r="AO608" s="137"/>
      <c r="AP608" s="137"/>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7"/>
      <c r="AL609" s="137"/>
      <c r="AM609" s="137"/>
      <c r="AN609" s="137"/>
      <c r="AO609" s="137"/>
      <c r="AP609" s="137"/>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7"/>
      <c r="AL610" s="137"/>
      <c r="AM610" s="137"/>
      <c r="AN610" s="137"/>
      <c r="AO610" s="137"/>
      <c r="AP610" s="137"/>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7"/>
      <c r="AL611" s="137"/>
      <c r="AM611" s="137"/>
      <c r="AN611" s="137"/>
      <c r="AO611" s="137"/>
      <c r="AP611" s="137"/>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7"/>
      <c r="AL612" s="137"/>
      <c r="AM612" s="137"/>
      <c r="AN612" s="137"/>
      <c r="AO612" s="137"/>
      <c r="AP612" s="137"/>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7"/>
      <c r="AL613" s="137"/>
      <c r="AM613" s="137"/>
      <c r="AN613" s="137"/>
      <c r="AO613" s="137"/>
      <c r="AP613" s="137"/>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7"/>
      <c r="AL614" s="137"/>
      <c r="AM614" s="137"/>
      <c r="AN614" s="137"/>
      <c r="AO614" s="137"/>
      <c r="AP614" s="137"/>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7"/>
      <c r="AL615" s="137"/>
      <c r="AM615" s="137"/>
      <c r="AN615" s="137"/>
      <c r="AO615" s="137"/>
      <c r="AP615" s="137"/>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7"/>
      <c r="AL616" s="137"/>
      <c r="AM616" s="137"/>
      <c r="AN616" s="137"/>
      <c r="AO616" s="137"/>
      <c r="AP616" s="137"/>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7"/>
      <c r="AL617" s="137"/>
      <c r="AM617" s="137"/>
      <c r="AN617" s="137"/>
      <c r="AO617" s="137"/>
      <c r="AP617" s="137"/>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7"/>
      <c r="AL618" s="137"/>
      <c r="AM618" s="137"/>
      <c r="AN618" s="137"/>
      <c r="AO618" s="137"/>
      <c r="AP618" s="137"/>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7"/>
      <c r="AL619" s="137"/>
      <c r="AM619" s="137"/>
      <c r="AN619" s="137"/>
      <c r="AO619" s="137"/>
      <c r="AP619" s="137"/>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7"/>
      <c r="AL620" s="137"/>
      <c r="AM620" s="137"/>
      <c r="AN620" s="137"/>
      <c r="AO620" s="137"/>
      <c r="AP620" s="137"/>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7"/>
      <c r="AL621" s="137"/>
      <c r="AM621" s="137"/>
      <c r="AN621" s="137"/>
      <c r="AO621" s="137"/>
      <c r="AP621" s="137"/>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7"/>
      <c r="AL622" s="137"/>
      <c r="AM622" s="137"/>
      <c r="AN622" s="137"/>
      <c r="AO622" s="137"/>
      <c r="AP622" s="137"/>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7"/>
      <c r="AL623" s="137"/>
      <c r="AM623" s="137"/>
      <c r="AN623" s="137"/>
      <c r="AO623" s="137"/>
      <c r="AP623" s="137"/>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7"/>
      <c r="AL624" s="137"/>
      <c r="AM624" s="137"/>
      <c r="AN624" s="137"/>
      <c r="AO624" s="137"/>
      <c r="AP624" s="137"/>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7"/>
      <c r="AL625" s="137"/>
      <c r="AM625" s="137"/>
      <c r="AN625" s="137"/>
      <c r="AO625" s="137"/>
      <c r="AP625" s="137"/>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7"/>
      <c r="AL626" s="137"/>
      <c r="AM626" s="137"/>
      <c r="AN626" s="137"/>
      <c r="AO626" s="137"/>
      <c r="AP626" s="137"/>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7"/>
      <c r="AL627" s="137"/>
      <c r="AM627" s="137"/>
      <c r="AN627" s="137"/>
      <c r="AO627" s="137"/>
      <c r="AP627" s="137"/>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7"/>
      <c r="AL628" s="137"/>
      <c r="AM628" s="137"/>
      <c r="AN628" s="137"/>
      <c r="AO628" s="137"/>
      <c r="AP628" s="137"/>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7"/>
      <c r="AL629" s="137"/>
      <c r="AM629" s="137"/>
      <c r="AN629" s="137"/>
      <c r="AO629" s="137"/>
      <c r="AP629" s="137"/>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7"/>
      <c r="AL630" s="137"/>
      <c r="AM630" s="137"/>
      <c r="AN630" s="137"/>
      <c r="AO630" s="137"/>
      <c r="AP630" s="137"/>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7"/>
      <c r="AL631" s="137"/>
      <c r="AM631" s="137"/>
      <c r="AN631" s="137"/>
      <c r="AO631" s="137"/>
      <c r="AP631" s="137"/>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7"/>
      <c r="AL632" s="137"/>
      <c r="AM632" s="137"/>
      <c r="AN632" s="137"/>
      <c r="AO632" s="137"/>
      <c r="AP632" s="137"/>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7"/>
      <c r="AL633" s="137"/>
      <c r="AM633" s="137"/>
      <c r="AN633" s="137"/>
      <c r="AO633" s="137"/>
      <c r="AP633" s="137"/>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7"/>
      <c r="AL634" s="137"/>
      <c r="AM634" s="137"/>
      <c r="AN634" s="137"/>
      <c r="AO634" s="137"/>
      <c r="AP634" s="137"/>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7"/>
      <c r="AL635" s="137"/>
      <c r="AM635" s="137"/>
      <c r="AN635" s="137"/>
      <c r="AO635" s="137"/>
      <c r="AP635" s="137"/>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7"/>
      <c r="AL636" s="137"/>
      <c r="AM636" s="137"/>
      <c r="AN636" s="137"/>
      <c r="AO636" s="137"/>
      <c r="AP636" s="137"/>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7"/>
      <c r="AL637" s="137"/>
      <c r="AM637" s="137"/>
      <c r="AN637" s="137"/>
      <c r="AO637" s="137"/>
      <c r="AP637" s="137"/>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7"/>
      <c r="AL638" s="137"/>
      <c r="AM638" s="137"/>
      <c r="AN638" s="137"/>
      <c r="AO638" s="137"/>
      <c r="AP638" s="137"/>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7"/>
      <c r="AL639" s="137"/>
      <c r="AM639" s="137"/>
      <c r="AN639" s="137"/>
      <c r="AO639" s="137"/>
      <c r="AP639" s="137"/>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7"/>
      <c r="AL640" s="137"/>
      <c r="AM640" s="137"/>
      <c r="AN640" s="137"/>
      <c r="AO640" s="137"/>
      <c r="AP640" s="137"/>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7"/>
      <c r="AL641" s="137"/>
      <c r="AM641" s="137"/>
      <c r="AN641" s="137"/>
      <c r="AO641" s="137"/>
      <c r="AP641" s="137"/>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7"/>
      <c r="AL642" s="137"/>
      <c r="AM642" s="137"/>
      <c r="AN642" s="137"/>
      <c r="AO642" s="137"/>
      <c r="AP642" s="137"/>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7"/>
      <c r="AL643" s="137"/>
      <c r="AM643" s="137"/>
      <c r="AN643" s="137"/>
      <c r="AO643" s="137"/>
      <c r="AP643" s="137"/>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7"/>
      <c r="AL644" s="137"/>
      <c r="AM644" s="137"/>
      <c r="AN644" s="137"/>
      <c r="AO644" s="137"/>
      <c r="AP644" s="137"/>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7"/>
      <c r="AL645" s="137"/>
      <c r="AM645" s="137"/>
      <c r="AN645" s="137"/>
      <c r="AO645" s="137"/>
      <c r="AP645" s="137"/>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7"/>
      <c r="AL646" s="137"/>
      <c r="AM646" s="137"/>
      <c r="AN646" s="137"/>
      <c r="AO646" s="137"/>
      <c r="AP646" s="137"/>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7"/>
      <c r="AL647" s="137"/>
      <c r="AM647" s="137"/>
      <c r="AN647" s="137"/>
      <c r="AO647" s="137"/>
      <c r="AP647" s="137"/>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7"/>
      <c r="AL648" s="137"/>
      <c r="AM648" s="137"/>
      <c r="AN648" s="137"/>
      <c r="AO648" s="137"/>
      <c r="AP648" s="137"/>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7"/>
      <c r="AL649" s="137"/>
      <c r="AM649" s="137"/>
      <c r="AN649" s="137"/>
      <c r="AO649" s="137"/>
      <c r="AP649" s="137"/>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7"/>
      <c r="AL650" s="137"/>
      <c r="AM650" s="137"/>
      <c r="AN650" s="137"/>
      <c r="AO650" s="137"/>
      <c r="AP650" s="137"/>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7"/>
      <c r="AL651" s="137"/>
      <c r="AM651" s="137"/>
      <c r="AN651" s="137"/>
      <c r="AO651" s="137"/>
      <c r="AP651" s="137"/>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7"/>
      <c r="AL652" s="137"/>
      <c r="AM652" s="137"/>
      <c r="AN652" s="137"/>
      <c r="AO652" s="137"/>
      <c r="AP652" s="137"/>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7"/>
      <c r="AL653" s="137"/>
      <c r="AM653" s="137"/>
      <c r="AN653" s="137"/>
      <c r="AO653" s="137"/>
      <c r="AP653" s="137"/>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7"/>
      <c r="AL654" s="137"/>
      <c r="AM654" s="137"/>
      <c r="AN654" s="137"/>
      <c r="AO654" s="137"/>
      <c r="AP654" s="137"/>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7"/>
      <c r="AL655" s="137"/>
      <c r="AM655" s="137"/>
      <c r="AN655" s="137"/>
      <c r="AO655" s="137"/>
      <c r="AP655" s="137"/>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7"/>
      <c r="AL656" s="137"/>
      <c r="AM656" s="137"/>
      <c r="AN656" s="137"/>
      <c r="AO656" s="137"/>
      <c r="AP656" s="137"/>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7"/>
      <c r="AL657" s="137"/>
      <c r="AM657" s="137"/>
      <c r="AN657" s="137"/>
      <c r="AO657" s="137"/>
      <c r="AP657" s="137"/>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7"/>
      <c r="AL658" s="137"/>
      <c r="AM658" s="137"/>
      <c r="AN658" s="137"/>
      <c r="AO658" s="137"/>
      <c r="AP658" s="137"/>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7"/>
      <c r="AL659" s="137"/>
      <c r="AM659" s="137"/>
      <c r="AN659" s="137"/>
      <c r="AO659" s="137"/>
      <c r="AP659" s="137"/>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7"/>
      <c r="AL660" s="137"/>
      <c r="AM660" s="137"/>
      <c r="AN660" s="137"/>
      <c r="AO660" s="137"/>
      <c r="AP660" s="137"/>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7"/>
      <c r="AL661" s="137"/>
      <c r="AM661" s="137"/>
      <c r="AN661" s="137"/>
      <c r="AO661" s="137"/>
      <c r="AP661" s="137"/>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7"/>
      <c r="AL662" s="137"/>
      <c r="AM662" s="137"/>
      <c r="AN662" s="137"/>
      <c r="AO662" s="137"/>
      <c r="AP662" s="137"/>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7"/>
      <c r="AL663" s="137"/>
      <c r="AM663" s="137"/>
      <c r="AN663" s="137"/>
      <c r="AO663" s="137"/>
      <c r="AP663" s="137"/>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7"/>
      <c r="AL664" s="137"/>
      <c r="AM664" s="137"/>
      <c r="AN664" s="137"/>
      <c r="AO664" s="137"/>
      <c r="AP664" s="137"/>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7"/>
      <c r="AL665" s="137"/>
      <c r="AM665" s="137"/>
      <c r="AN665" s="137"/>
      <c r="AO665" s="137"/>
      <c r="AP665" s="137"/>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7"/>
      <c r="AL666" s="137"/>
      <c r="AM666" s="137"/>
      <c r="AN666" s="137"/>
      <c r="AO666" s="137"/>
      <c r="AP666" s="137"/>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7"/>
      <c r="AL667" s="137"/>
      <c r="AM667" s="137"/>
      <c r="AN667" s="137"/>
      <c r="AO667" s="137"/>
      <c r="AP667" s="137"/>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7"/>
      <c r="AL668" s="137"/>
      <c r="AM668" s="137"/>
      <c r="AN668" s="137"/>
      <c r="AO668" s="137"/>
      <c r="AP668" s="137"/>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7"/>
      <c r="AL669" s="137"/>
      <c r="AM669" s="137"/>
      <c r="AN669" s="137"/>
      <c r="AO669" s="137"/>
      <c r="AP669" s="137"/>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7"/>
      <c r="AL670" s="137"/>
      <c r="AM670" s="137"/>
      <c r="AN670" s="137"/>
      <c r="AO670" s="137"/>
      <c r="AP670" s="137"/>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7"/>
      <c r="AL671" s="137"/>
      <c r="AM671" s="137"/>
      <c r="AN671" s="137"/>
      <c r="AO671" s="137"/>
      <c r="AP671" s="137"/>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7"/>
      <c r="AL672" s="137"/>
      <c r="AM672" s="137"/>
      <c r="AN672" s="137"/>
      <c r="AO672" s="137"/>
      <c r="AP672" s="137"/>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7"/>
      <c r="AL673" s="137"/>
      <c r="AM673" s="137"/>
      <c r="AN673" s="137"/>
      <c r="AO673" s="137"/>
      <c r="AP673" s="137"/>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7"/>
      <c r="AL674" s="137"/>
      <c r="AM674" s="137"/>
      <c r="AN674" s="137"/>
      <c r="AO674" s="137"/>
      <c r="AP674" s="137"/>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7"/>
      <c r="AL675" s="137"/>
      <c r="AM675" s="137"/>
      <c r="AN675" s="137"/>
      <c r="AO675" s="137"/>
      <c r="AP675" s="137"/>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7"/>
      <c r="AL676" s="137"/>
      <c r="AM676" s="137"/>
      <c r="AN676" s="137"/>
      <c r="AO676" s="137"/>
      <c r="AP676" s="137"/>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7"/>
      <c r="AL677" s="137"/>
      <c r="AM677" s="137"/>
      <c r="AN677" s="137"/>
      <c r="AO677" s="137"/>
      <c r="AP677" s="137"/>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7"/>
      <c r="AL678" s="137"/>
      <c r="AM678" s="137"/>
      <c r="AN678" s="137"/>
      <c r="AO678" s="137"/>
      <c r="AP678" s="137"/>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7"/>
      <c r="AL679" s="137"/>
      <c r="AM679" s="137"/>
      <c r="AN679" s="137"/>
      <c r="AO679" s="137"/>
      <c r="AP679" s="137"/>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7"/>
      <c r="AL680" s="137"/>
      <c r="AM680" s="137"/>
      <c r="AN680" s="137"/>
      <c r="AO680" s="137"/>
      <c r="AP680" s="137"/>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7"/>
      <c r="AL681" s="137"/>
      <c r="AM681" s="137"/>
      <c r="AN681" s="137"/>
      <c r="AO681" s="137"/>
      <c r="AP681" s="137"/>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7"/>
      <c r="AL682" s="137"/>
      <c r="AM682" s="137"/>
      <c r="AN682" s="137"/>
      <c r="AO682" s="137"/>
      <c r="AP682" s="137"/>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7"/>
      <c r="AL683" s="137"/>
      <c r="AM683" s="137"/>
      <c r="AN683" s="137"/>
      <c r="AO683" s="137"/>
      <c r="AP683" s="137"/>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7"/>
      <c r="AL684" s="137"/>
      <c r="AM684" s="137"/>
      <c r="AN684" s="137"/>
      <c r="AO684" s="137"/>
      <c r="AP684" s="137"/>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7"/>
      <c r="AL685" s="137"/>
      <c r="AM685" s="137"/>
      <c r="AN685" s="137"/>
      <c r="AO685" s="137"/>
      <c r="AP685" s="137"/>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7"/>
      <c r="AL686" s="137"/>
      <c r="AM686" s="137"/>
      <c r="AN686" s="137"/>
      <c r="AO686" s="137"/>
      <c r="AP686" s="137"/>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7"/>
      <c r="AL687" s="137"/>
      <c r="AM687" s="137"/>
      <c r="AN687" s="137"/>
      <c r="AO687" s="137"/>
      <c r="AP687" s="137"/>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7"/>
      <c r="AL688" s="137"/>
      <c r="AM688" s="137"/>
      <c r="AN688" s="137"/>
      <c r="AO688" s="137"/>
      <c r="AP688" s="137"/>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7"/>
      <c r="AL689" s="137"/>
      <c r="AM689" s="137"/>
      <c r="AN689" s="137"/>
      <c r="AO689" s="137"/>
      <c r="AP689" s="137"/>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7"/>
      <c r="AL690" s="137"/>
      <c r="AM690" s="137"/>
      <c r="AN690" s="137"/>
      <c r="AO690" s="137"/>
      <c r="AP690" s="137"/>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7"/>
      <c r="AL691" s="137"/>
      <c r="AM691" s="137"/>
      <c r="AN691" s="137"/>
      <c r="AO691" s="137"/>
      <c r="AP691" s="137"/>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7"/>
      <c r="AL692" s="137"/>
      <c r="AM692" s="137"/>
      <c r="AN692" s="137"/>
      <c r="AO692" s="137"/>
      <c r="AP692" s="137"/>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7"/>
      <c r="AL693" s="137"/>
      <c r="AM693" s="137"/>
      <c r="AN693" s="137"/>
      <c r="AO693" s="137"/>
      <c r="AP693" s="137"/>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7"/>
      <c r="AL694" s="137"/>
      <c r="AM694" s="137"/>
      <c r="AN694" s="137"/>
      <c r="AO694" s="137"/>
      <c r="AP694" s="137"/>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7"/>
      <c r="AL695" s="137"/>
      <c r="AM695" s="137"/>
      <c r="AN695" s="137"/>
      <c r="AO695" s="137"/>
      <c r="AP695" s="137"/>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7"/>
      <c r="AL696" s="137"/>
      <c r="AM696" s="137"/>
      <c r="AN696" s="137"/>
      <c r="AO696" s="137"/>
      <c r="AP696" s="137"/>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7"/>
      <c r="AL697" s="137"/>
      <c r="AM697" s="137"/>
      <c r="AN697" s="137"/>
      <c r="AO697" s="137"/>
      <c r="AP697" s="137"/>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7"/>
      <c r="AL698" s="137"/>
      <c r="AM698" s="137"/>
      <c r="AN698" s="137"/>
      <c r="AO698" s="137"/>
      <c r="AP698" s="137"/>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7"/>
      <c r="AL699" s="137"/>
      <c r="AM699" s="137"/>
      <c r="AN699" s="137"/>
      <c r="AO699" s="137"/>
      <c r="AP699" s="137"/>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7"/>
      <c r="AL700" s="137"/>
      <c r="AM700" s="137"/>
      <c r="AN700" s="137"/>
      <c r="AO700" s="137"/>
      <c r="AP700" s="137"/>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7"/>
      <c r="AL701" s="137"/>
      <c r="AM701" s="137"/>
      <c r="AN701" s="137"/>
      <c r="AO701" s="137"/>
      <c r="AP701" s="137"/>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7"/>
      <c r="AL702" s="137"/>
      <c r="AM702" s="137"/>
      <c r="AN702" s="137"/>
      <c r="AO702" s="137"/>
      <c r="AP702" s="137"/>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7"/>
      <c r="AL703" s="137"/>
      <c r="AM703" s="137"/>
      <c r="AN703" s="137"/>
      <c r="AO703" s="137"/>
      <c r="AP703" s="137"/>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7"/>
      <c r="AL704" s="137"/>
      <c r="AM704" s="137"/>
      <c r="AN704" s="137"/>
      <c r="AO704" s="137"/>
      <c r="AP704" s="137"/>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7"/>
      <c r="AL705" s="137"/>
      <c r="AM705" s="137"/>
      <c r="AN705" s="137"/>
      <c r="AO705" s="137"/>
      <c r="AP705" s="137"/>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7"/>
      <c r="AL706" s="137"/>
      <c r="AM706" s="137"/>
      <c r="AN706" s="137"/>
      <c r="AO706" s="137"/>
      <c r="AP706" s="137"/>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7"/>
      <c r="AL707" s="137"/>
      <c r="AM707" s="137"/>
      <c r="AN707" s="137"/>
      <c r="AO707" s="137"/>
      <c r="AP707" s="137"/>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7"/>
      <c r="AL708" s="137"/>
      <c r="AM708" s="137"/>
      <c r="AN708" s="137"/>
      <c r="AO708" s="137"/>
      <c r="AP708" s="137"/>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7"/>
      <c r="AL709" s="137"/>
      <c r="AM709" s="137"/>
      <c r="AN709" s="137"/>
      <c r="AO709" s="137"/>
      <c r="AP709" s="137"/>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7"/>
      <c r="AL710" s="137"/>
      <c r="AM710" s="137"/>
      <c r="AN710" s="137"/>
      <c r="AO710" s="137"/>
      <c r="AP710" s="137"/>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7"/>
      <c r="AL711" s="137"/>
      <c r="AM711" s="137"/>
      <c r="AN711" s="137"/>
      <c r="AO711" s="137"/>
      <c r="AP711" s="137"/>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7"/>
      <c r="AL712" s="137"/>
      <c r="AM712" s="137"/>
      <c r="AN712" s="137"/>
      <c r="AO712" s="137"/>
      <c r="AP712" s="137"/>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7"/>
      <c r="AL713" s="137"/>
      <c r="AM713" s="137"/>
      <c r="AN713" s="137"/>
      <c r="AO713" s="137"/>
      <c r="AP713" s="137"/>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7"/>
      <c r="AL714" s="137"/>
      <c r="AM714" s="137"/>
      <c r="AN714" s="137"/>
      <c r="AO714" s="137"/>
      <c r="AP714" s="137"/>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7"/>
      <c r="AL715" s="137"/>
      <c r="AM715" s="137"/>
      <c r="AN715" s="137"/>
      <c r="AO715" s="137"/>
      <c r="AP715" s="137"/>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7"/>
      <c r="AL716" s="137"/>
      <c r="AM716" s="137"/>
      <c r="AN716" s="137"/>
      <c r="AO716" s="137"/>
      <c r="AP716" s="137"/>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7"/>
      <c r="AL717" s="137"/>
      <c r="AM717" s="137"/>
      <c r="AN717" s="137"/>
      <c r="AO717" s="137"/>
      <c r="AP717" s="137"/>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7"/>
      <c r="AL718" s="137"/>
      <c r="AM718" s="137"/>
      <c r="AN718" s="137"/>
      <c r="AO718" s="137"/>
      <c r="AP718" s="137"/>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7"/>
      <c r="AL719" s="137"/>
      <c r="AM719" s="137"/>
      <c r="AN719" s="137"/>
      <c r="AO719" s="137"/>
      <c r="AP719" s="137"/>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7"/>
      <c r="AL720" s="137"/>
      <c r="AM720" s="137"/>
      <c r="AN720" s="137"/>
      <c r="AO720" s="137"/>
      <c r="AP720" s="137"/>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7"/>
      <c r="AL721" s="137"/>
      <c r="AM721" s="137"/>
      <c r="AN721" s="137"/>
      <c r="AO721" s="137"/>
      <c r="AP721" s="137"/>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7"/>
      <c r="AL722" s="137"/>
      <c r="AM722" s="137"/>
      <c r="AN722" s="137"/>
      <c r="AO722" s="137"/>
      <c r="AP722" s="137"/>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7"/>
      <c r="AL723" s="137"/>
      <c r="AM723" s="137"/>
      <c r="AN723" s="137"/>
      <c r="AO723" s="137"/>
      <c r="AP723" s="137"/>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7"/>
      <c r="AL724" s="137"/>
      <c r="AM724" s="137"/>
      <c r="AN724" s="137"/>
      <c r="AO724" s="137"/>
      <c r="AP724" s="137"/>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7"/>
      <c r="AL725" s="137"/>
      <c r="AM725" s="137"/>
      <c r="AN725" s="137"/>
      <c r="AO725" s="137"/>
      <c r="AP725" s="137"/>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7"/>
      <c r="AL726" s="137"/>
      <c r="AM726" s="137"/>
      <c r="AN726" s="137"/>
      <c r="AO726" s="137"/>
      <c r="AP726" s="137"/>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7"/>
      <c r="AL727" s="137"/>
      <c r="AM727" s="137"/>
      <c r="AN727" s="137"/>
      <c r="AO727" s="137"/>
      <c r="AP727" s="137"/>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7"/>
      <c r="AL728" s="137"/>
      <c r="AM728" s="137"/>
      <c r="AN728" s="137"/>
      <c r="AO728" s="137"/>
      <c r="AP728" s="137"/>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7"/>
      <c r="AL729" s="137"/>
      <c r="AM729" s="137"/>
      <c r="AN729" s="137"/>
      <c r="AO729" s="137"/>
      <c r="AP729" s="137"/>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7"/>
      <c r="AL730" s="137"/>
      <c r="AM730" s="137"/>
      <c r="AN730" s="137"/>
      <c r="AO730" s="137"/>
      <c r="AP730" s="137"/>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7"/>
      <c r="AL731" s="137"/>
      <c r="AM731" s="137"/>
      <c r="AN731" s="137"/>
      <c r="AO731" s="137"/>
      <c r="AP731" s="137"/>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7"/>
      <c r="AL732" s="137"/>
      <c r="AM732" s="137"/>
      <c r="AN732" s="137"/>
      <c r="AO732" s="137"/>
      <c r="AP732" s="137"/>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7"/>
      <c r="AL733" s="137"/>
      <c r="AM733" s="137"/>
      <c r="AN733" s="137"/>
      <c r="AO733" s="137"/>
      <c r="AP733" s="137"/>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7"/>
      <c r="AL734" s="137"/>
      <c r="AM734" s="137"/>
      <c r="AN734" s="137"/>
      <c r="AO734" s="137"/>
      <c r="AP734" s="137"/>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7"/>
      <c r="AL735" s="137"/>
      <c r="AM735" s="137"/>
      <c r="AN735" s="137"/>
      <c r="AO735" s="137"/>
      <c r="AP735" s="137"/>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7"/>
      <c r="AL736" s="137"/>
      <c r="AM736" s="137"/>
      <c r="AN736" s="137"/>
      <c r="AO736" s="137"/>
      <c r="AP736" s="137"/>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7"/>
      <c r="AL737" s="137"/>
      <c r="AM737" s="137"/>
      <c r="AN737" s="137"/>
      <c r="AO737" s="137"/>
      <c r="AP737" s="137"/>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7"/>
      <c r="AL738" s="137"/>
      <c r="AM738" s="137"/>
      <c r="AN738" s="137"/>
      <c r="AO738" s="137"/>
      <c r="AP738" s="137"/>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7"/>
      <c r="AL739" s="137"/>
      <c r="AM739" s="137"/>
      <c r="AN739" s="137"/>
      <c r="AO739" s="137"/>
      <c r="AP739" s="137"/>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7"/>
      <c r="AL740" s="137"/>
      <c r="AM740" s="137"/>
      <c r="AN740" s="137"/>
      <c r="AO740" s="137"/>
      <c r="AP740" s="137"/>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7"/>
      <c r="AL741" s="137"/>
      <c r="AM741" s="137"/>
      <c r="AN741" s="137"/>
      <c r="AO741" s="137"/>
      <c r="AP741" s="137"/>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7"/>
      <c r="AL742" s="137"/>
      <c r="AM742" s="137"/>
      <c r="AN742" s="137"/>
      <c r="AO742" s="137"/>
      <c r="AP742" s="137"/>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7"/>
      <c r="AL743" s="137"/>
      <c r="AM743" s="137"/>
      <c r="AN743" s="137"/>
      <c r="AO743" s="137"/>
      <c r="AP743" s="137"/>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7"/>
      <c r="AL744" s="137"/>
      <c r="AM744" s="137"/>
      <c r="AN744" s="137"/>
      <c r="AO744" s="137"/>
      <c r="AP744" s="137"/>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7"/>
      <c r="AL745" s="137"/>
      <c r="AM745" s="137"/>
      <c r="AN745" s="137"/>
      <c r="AO745" s="137"/>
      <c r="AP745" s="137"/>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7"/>
      <c r="AL746" s="137"/>
      <c r="AM746" s="137"/>
      <c r="AN746" s="137"/>
      <c r="AO746" s="137"/>
      <c r="AP746" s="137"/>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7"/>
      <c r="AL747" s="137"/>
      <c r="AM747" s="137"/>
      <c r="AN747" s="137"/>
      <c r="AO747" s="137"/>
      <c r="AP747" s="137"/>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7"/>
      <c r="AL748" s="137"/>
      <c r="AM748" s="137"/>
      <c r="AN748" s="137"/>
      <c r="AO748" s="137"/>
      <c r="AP748" s="137"/>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7"/>
      <c r="AL749" s="137"/>
      <c r="AM749" s="137"/>
      <c r="AN749" s="137"/>
      <c r="AO749" s="137"/>
      <c r="AP749" s="137"/>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7"/>
      <c r="AL750" s="137"/>
      <c r="AM750" s="137"/>
      <c r="AN750" s="137"/>
      <c r="AO750" s="137"/>
      <c r="AP750" s="137"/>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7"/>
      <c r="AL751" s="137"/>
      <c r="AM751" s="137"/>
      <c r="AN751" s="137"/>
      <c r="AO751" s="137"/>
      <c r="AP751" s="137"/>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7"/>
      <c r="AL752" s="137"/>
      <c r="AM752" s="137"/>
      <c r="AN752" s="137"/>
      <c r="AO752" s="137"/>
      <c r="AP752" s="137"/>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7"/>
      <c r="AL753" s="137"/>
      <c r="AM753" s="137"/>
      <c r="AN753" s="137"/>
      <c r="AO753" s="137"/>
      <c r="AP753" s="137"/>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7"/>
      <c r="AL754" s="137"/>
      <c r="AM754" s="137"/>
      <c r="AN754" s="137"/>
      <c r="AO754" s="137"/>
      <c r="AP754" s="137"/>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7"/>
      <c r="AL755" s="137"/>
      <c r="AM755" s="137"/>
      <c r="AN755" s="137"/>
      <c r="AO755" s="137"/>
      <c r="AP755" s="137"/>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7"/>
      <c r="AL756" s="137"/>
      <c r="AM756" s="137"/>
      <c r="AN756" s="137"/>
      <c r="AO756" s="137"/>
      <c r="AP756" s="137"/>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7"/>
      <c r="AL757" s="137"/>
      <c r="AM757" s="137"/>
      <c r="AN757" s="137"/>
      <c r="AO757" s="137"/>
      <c r="AP757" s="137"/>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7"/>
      <c r="AL758" s="137"/>
      <c r="AM758" s="137"/>
      <c r="AN758" s="137"/>
      <c r="AO758" s="137"/>
      <c r="AP758" s="137"/>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7"/>
      <c r="AL759" s="137"/>
      <c r="AM759" s="137"/>
      <c r="AN759" s="137"/>
      <c r="AO759" s="137"/>
      <c r="AP759" s="137"/>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7"/>
      <c r="AL760" s="137"/>
      <c r="AM760" s="137"/>
      <c r="AN760" s="137"/>
      <c r="AO760" s="137"/>
      <c r="AP760" s="137"/>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7"/>
      <c r="AL761" s="137"/>
      <c r="AM761" s="137"/>
      <c r="AN761" s="137"/>
      <c r="AO761" s="137"/>
      <c r="AP761" s="137"/>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7"/>
      <c r="AL762" s="137"/>
      <c r="AM762" s="137"/>
      <c r="AN762" s="137"/>
      <c r="AO762" s="137"/>
      <c r="AP762" s="137"/>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7"/>
      <c r="AL763" s="137"/>
      <c r="AM763" s="137"/>
      <c r="AN763" s="137"/>
      <c r="AO763" s="137"/>
      <c r="AP763" s="137"/>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7"/>
      <c r="AL764" s="137"/>
      <c r="AM764" s="137"/>
      <c r="AN764" s="137"/>
      <c r="AO764" s="137"/>
      <c r="AP764" s="137"/>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7"/>
      <c r="AL765" s="137"/>
      <c r="AM765" s="137"/>
      <c r="AN765" s="137"/>
      <c r="AO765" s="137"/>
      <c r="AP765" s="137"/>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7"/>
      <c r="AL766" s="137"/>
      <c r="AM766" s="137"/>
      <c r="AN766" s="137"/>
      <c r="AO766" s="137"/>
      <c r="AP766" s="137"/>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7"/>
      <c r="AL767" s="137"/>
      <c r="AM767" s="137"/>
      <c r="AN767" s="137"/>
      <c r="AO767" s="137"/>
      <c r="AP767" s="137"/>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7"/>
      <c r="AL768" s="137"/>
      <c r="AM768" s="137"/>
      <c r="AN768" s="137"/>
      <c r="AO768" s="137"/>
      <c r="AP768" s="137"/>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7"/>
      <c r="AL769" s="137"/>
      <c r="AM769" s="137"/>
      <c r="AN769" s="137"/>
      <c r="AO769" s="137"/>
      <c r="AP769" s="137"/>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7"/>
      <c r="AL770" s="137"/>
      <c r="AM770" s="137"/>
      <c r="AN770" s="137"/>
      <c r="AO770" s="137"/>
      <c r="AP770" s="137"/>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7"/>
      <c r="AL771" s="137"/>
      <c r="AM771" s="137"/>
      <c r="AN771" s="137"/>
      <c r="AO771" s="137"/>
      <c r="AP771" s="137"/>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7"/>
      <c r="AL772" s="137"/>
      <c r="AM772" s="137"/>
      <c r="AN772" s="137"/>
      <c r="AO772" s="137"/>
      <c r="AP772" s="137"/>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7"/>
      <c r="AL773" s="137"/>
      <c r="AM773" s="137"/>
      <c r="AN773" s="137"/>
      <c r="AO773" s="137"/>
      <c r="AP773" s="137"/>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7"/>
      <c r="AL774" s="137"/>
      <c r="AM774" s="137"/>
      <c r="AN774" s="137"/>
      <c r="AO774" s="137"/>
      <c r="AP774" s="137"/>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7"/>
      <c r="AL775" s="137"/>
      <c r="AM775" s="137"/>
      <c r="AN775" s="137"/>
      <c r="AO775" s="137"/>
      <c r="AP775" s="137"/>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7"/>
      <c r="AL776" s="137"/>
      <c r="AM776" s="137"/>
      <c r="AN776" s="137"/>
      <c r="AO776" s="137"/>
      <c r="AP776" s="137"/>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7"/>
      <c r="AL777" s="137"/>
      <c r="AM777" s="137"/>
      <c r="AN777" s="137"/>
      <c r="AO777" s="137"/>
      <c r="AP777" s="137"/>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7"/>
      <c r="AL778" s="137"/>
      <c r="AM778" s="137"/>
      <c r="AN778" s="137"/>
      <c r="AO778" s="137"/>
      <c r="AP778" s="137"/>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7"/>
      <c r="AL779" s="137"/>
      <c r="AM779" s="137"/>
      <c r="AN779" s="137"/>
      <c r="AO779" s="137"/>
      <c r="AP779" s="137"/>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7"/>
      <c r="AL780" s="137"/>
      <c r="AM780" s="137"/>
      <c r="AN780" s="137"/>
      <c r="AO780" s="137"/>
      <c r="AP780" s="137"/>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7"/>
      <c r="AL781" s="137"/>
      <c r="AM781" s="137"/>
      <c r="AN781" s="137"/>
      <c r="AO781" s="137"/>
      <c r="AP781" s="137"/>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7"/>
      <c r="AL782" s="137"/>
      <c r="AM782" s="137"/>
      <c r="AN782" s="137"/>
      <c r="AO782" s="137"/>
      <c r="AP782" s="137"/>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7"/>
      <c r="AL783" s="137"/>
      <c r="AM783" s="137"/>
      <c r="AN783" s="137"/>
      <c r="AO783" s="137"/>
      <c r="AP783" s="137"/>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7"/>
      <c r="AL784" s="137"/>
      <c r="AM784" s="137"/>
      <c r="AN784" s="137"/>
      <c r="AO784" s="137"/>
      <c r="AP784" s="137"/>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7"/>
      <c r="AL785" s="137"/>
      <c r="AM785" s="137"/>
      <c r="AN785" s="137"/>
      <c r="AO785" s="137"/>
      <c r="AP785" s="137"/>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7"/>
      <c r="AL786" s="137"/>
      <c r="AM786" s="137"/>
      <c r="AN786" s="137"/>
      <c r="AO786" s="137"/>
      <c r="AP786" s="137"/>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7"/>
      <c r="AL787" s="137"/>
      <c r="AM787" s="137"/>
      <c r="AN787" s="137"/>
      <c r="AO787" s="137"/>
      <c r="AP787" s="137"/>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7"/>
      <c r="AL788" s="137"/>
      <c r="AM788" s="137"/>
      <c r="AN788" s="137"/>
      <c r="AO788" s="137"/>
      <c r="AP788" s="137"/>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7"/>
      <c r="AL789" s="137"/>
      <c r="AM789" s="137"/>
      <c r="AN789" s="137"/>
      <c r="AO789" s="137"/>
      <c r="AP789" s="137"/>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7"/>
      <c r="AL790" s="137"/>
      <c r="AM790" s="137"/>
      <c r="AN790" s="137"/>
      <c r="AO790" s="137"/>
      <c r="AP790" s="137"/>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7"/>
      <c r="AL791" s="137"/>
      <c r="AM791" s="137"/>
      <c r="AN791" s="137"/>
      <c r="AO791" s="137"/>
      <c r="AP791" s="137"/>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7"/>
      <c r="AL792" s="137"/>
      <c r="AM792" s="137"/>
      <c r="AN792" s="137"/>
      <c r="AO792" s="137"/>
      <c r="AP792" s="137"/>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7"/>
      <c r="AL793" s="137"/>
      <c r="AM793" s="137"/>
      <c r="AN793" s="137"/>
      <c r="AO793" s="137"/>
      <c r="AP793" s="137"/>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7"/>
      <c r="AL794" s="137"/>
      <c r="AM794" s="137"/>
      <c r="AN794" s="137"/>
      <c r="AO794" s="137"/>
      <c r="AP794" s="137"/>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7"/>
      <c r="AL795" s="137"/>
      <c r="AM795" s="137"/>
      <c r="AN795" s="137"/>
      <c r="AO795" s="137"/>
      <c r="AP795" s="137"/>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7"/>
      <c r="AL796" s="137"/>
      <c r="AM796" s="137"/>
      <c r="AN796" s="137"/>
      <c r="AO796" s="137"/>
      <c r="AP796" s="137"/>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7"/>
      <c r="AL797" s="137"/>
      <c r="AM797" s="137"/>
      <c r="AN797" s="137"/>
      <c r="AO797" s="137"/>
      <c r="AP797" s="137"/>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7"/>
      <c r="AL798" s="137"/>
      <c r="AM798" s="137"/>
      <c r="AN798" s="137"/>
      <c r="AO798" s="137"/>
      <c r="AP798" s="137"/>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7"/>
      <c r="AL799" s="137"/>
      <c r="AM799" s="137"/>
      <c r="AN799" s="137"/>
      <c r="AO799" s="137"/>
      <c r="AP799" s="137"/>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7"/>
      <c r="AL800" s="137"/>
      <c r="AM800" s="137"/>
      <c r="AN800" s="137"/>
      <c r="AO800" s="137"/>
      <c r="AP800" s="137"/>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7"/>
      <c r="AL801" s="137"/>
      <c r="AM801" s="137"/>
      <c r="AN801" s="137"/>
      <c r="AO801" s="137"/>
      <c r="AP801" s="137"/>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7"/>
      <c r="AL802" s="137"/>
      <c r="AM802" s="137"/>
      <c r="AN802" s="137"/>
      <c r="AO802" s="137"/>
      <c r="AP802" s="137"/>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7"/>
      <c r="AL803" s="137"/>
      <c r="AM803" s="137"/>
      <c r="AN803" s="137"/>
      <c r="AO803" s="137"/>
      <c r="AP803" s="137"/>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7"/>
      <c r="AL804" s="137"/>
      <c r="AM804" s="137"/>
      <c r="AN804" s="137"/>
      <c r="AO804" s="137"/>
      <c r="AP804" s="137"/>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7"/>
      <c r="AL805" s="137"/>
      <c r="AM805" s="137"/>
      <c r="AN805" s="137"/>
      <c r="AO805" s="137"/>
      <c r="AP805" s="137"/>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7"/>
      <c r="AL806" s="137"/>
      <c r="AM806" s="137"/>
      <c r="AN806" s="137"/>
      <c r="AO806" s="137"/>
      <c r="AP806" s="137"/>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7"/>
      <c r="AL807" s="137"/>
      <c r="AM807" s="137"/>
      <c r="AN807" s="137"/>
      <c r="AO807" s="137"/>
      <c r="AP807" s="137"/>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7"/>
      <c r="AL808" s="137"/>
      <c r="AM808" s="137"/>
      <c r="AN808" s="137"/>
      <c r="AO808" s="137"/>
      <c r="AP808" s="137"/>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7"/>
      <c r="AL809" s="137"/>
      <c r="AM809" s="137"/>
      <c r="AN809" s="137"/>
      <c r="AO809" s="137"/>
      <c r="AP809" s="137"/>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7"/>
      <c r="AL810" s="137"/>
      <c r="AM810" s="137"/>
      <c r="AN810" s="137"/>
      <c r="AO810" s="137"/>
      <c r="AP810" s="137"/>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7"/>
      <c r="AL811" s="137"/>
      <c r="AM811" s="137"/>
      <c r="AN811" s="137"/>
      <c r="AO811" s="137"/>
      <c r="AP811" s="137"/>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7"/>
      <c r="AL812" s="137"/>
      <c r="AM812" s="137"/>
      <c r="AN812" s="137"/>
      <c r="AO812" s="137"/>
      <c r="AP812" s="137"/>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7"/>
      <c r="AL813" s="137"/>
      <c r="AM813" s="137"/>
      <c r="AN813" s="137"/>
      <c r="AO813" s="137"/>
      <c r="AP813" s="137"/>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7"/>
      <c r="AL814" s="137"/>
      <c r="AM814" s="137"/>
      <c r="AN814" s="137"/>
      <c r="AO814" s="137"/>
      <c r="AP814" s="137"/>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7"/>
      <c r="AL815" s="137"/>
      <c r="AM815" s="137"/>
      <c r="AN815" s="137"/>
      <c r="AO815" s="137"/>
      <c r="AP815" s="137"/>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7"/>
      <c r="AL816" s="137"/>
      <c r="AM816" s="137"/>
      <c r="AN816" s="137"/>
      <c r="AO816" s="137"/>
      <c r="AP816" s="137"/>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7"/>
      <c r="AL817" s="137"/>
      <c r="AM817" s="137"/>
      <c r="AN817" s="137"/>
      <c r="AO817" s="137"/>
      <c r="AP817" s="137"/>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7"/>
      <c r="AL818" s="137"/>
      <c r="AM818" s="137"/>
      <c r="AN818" s="137"/>
      <c r="AO818" s="137"/>
      <c r="AP818" s="137"/>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7"/>
      <c r="AL819" s="137"/>
      <c r="AM819" s="137"/>
      <c r="AN819" s="137"/>
      <c r="AO819" s="137"/>
      <c r="AP819" s="137"/>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7"/>
      <c r="AL820" s="137"/>
      <c r="AM820" s="137"/>
      <c r="AN820" s="137"/>
      <c r="AO820" s="137"/>
      <c r="AP820" s="137"/>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7"/>
      <c r="AL821" s="137"/>
      <c r="AM821" s="137"/>
      <c r="AN821" s="137"/>
      <c r="AO821" s="137"/>
      <c r="AP821" s="137"/>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7"/>
      <c r="AL822" s="137"/>
      <c r="AM822" s="137"/>
      <c r="AN822" s="137"/>
      <c r="AO822" s="137"/>
      <c r="AP822" s="137"/>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7"/>
      <c r="AL823" s="137"/>
      <c r="AM823" s="137"/>
      <c r="AN823" s="137"/>
      <c r="AO823" s="137"/>
      <c r="AP823" s="137"/>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7"/>
      <c r="AL824" s="137"/>
      <c r="AM824" s="137"/>
      <c r="AN824" s="137"/>
      <c r="AO824" s="137"/>
      <c r="AP824" s="137"/>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7"/>
      <c r="AL825" s="137"/>
      <c r="AM825" s="137"/>
      <c r="AN825" s="137"/>
      <c r="AO825" s="137"/>
      <c r="AP825" s="137"/>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7"/>
      <c r="AL826" s="137"/>
      <c r="AM826" s="137"/>
      <c r="AN826" s="137"/>
      <c r="AO826" s="137"/>
      <c r="AP826" s="137"/>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7"/>
      <c r="AL827" s="137"/>
      <c r="AM827" s="137"/>
      <c r="AN827" s="137"/>
      <c r="AO827" s="137"/>
      <c r="AP827" s="137"/>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7"/>
      <c r="AL828" s="137"/>
      <c r="AM828" s="137"/>
      <c r="AN828" s="137"/>
      <c r="AO828" s="137"/>
      <c r="AP828" s="137"/>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7"/>
      <c r="AL829" s="137"/>
      <c r="AM829" s="137"/>
      <c r="AN829" s="137"/>
      <c r="AO829" s="137"/>
      <c r="AP829" s="137"/>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7"/>
      <c r="AL830" s="137"/>
      <c r="AM830" s="137"/>
      <c r="AN830" s="137"/>
      <c r="AO830" s="137"/>
      <c r="AP830" s="137"/>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7"/>
      <c r="AL831" s="137"/>
      <c r="AM831" s="137"/>
      <c r="AN831" s="137"/>
      <c r="AO831" s="137"/>
      <c r="AP831" s="137"/>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7"/>
      <c r="AL832" s="137"/>
      <c r="AM832" s="137"/>
      <c r="AN832" s="137"/>
      <c r="AO832" s="137"/>
      <c r="AP832" s="137"/>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7"/>
      <c r="AL833" s="137"/>
      <c r="AM833" s="137"/>
      <c r="AN833" s="137"/>
      <c r="AO833" s="137"/>
      <c r="AP833" s="137"/>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7"/>
      <c r="AL834" s="137"/>
      <c r="AM834" s="137"/>
      <c r="AN834" s="137"/>
      <c r="AO834" s="137"/>
      <c r="AP834" s="137"/>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7"/>
      <c r="AL835" s="137"/>
      <c r="AM835" s="137"/>
      <c r="AN835" s="137"/>
      <c r="AO835" s="137"/>
      <c r="AP835" s="137"/>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7"/>
      <c r="AL836" s="137"/>
      <c r="AM836" s="137"/>
      <c r="AN836" s="137"/>
      <c r="AO836" s="137"/>
      <c r="AP836" s="137"/>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7"/>
      <c r="AL837" s="137"/>
      <c r="AM837" s="137"/>
      <c r="AN837" s="137"/>
      <c r="AO837" s="137"/>
      <c r="AP837" s="137"/>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7"/>
      <c r="AL838" s="137"/>
      <c r="AM838" s="137"/>
      <c r="AN838" s="137"/>
      <c r="AO838" s="137"/>
      <c r="AP838" s="137"/>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7"/>
      <c r="AL839" s="137"/>
      <c r="AM839" s="137"/>
      <c r="AN839" s="137"/>
      <c r="AO839" s="137"/>
      <c r="AP839" s="137"/>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7"/>
      <c r="AL840" s="137"/>
      <c r="AM840" s="137"/>
      <c r="AN840" s="137"/>
      <c r="AO840" s="137"/>
      <c r="AP840" s="137"/>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7"/>
      <c r="AL841" s="137"/>
      <c r="AM841" s="137"/>
      <c r="AN841" s="137"/>
      <c r="AO841" s="137"/>
      <c r="AP841" s="137"/>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7"/>
      <c r="AL842" s="137"/>
      <c r="AM842" s="137"/>
      <c r="AN842" s="137"/>
      <c r="AO842" s="137"/>
      <c r="AP842" s="137"/>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7"/>
      <c r="AL843" s="137"/>
      <c r="AM843" s="137"/>
      <c r="AN843" s="137"/>
      <c r="AO843" s="137"/>
      <c r="AP843" s="137"/>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7"/>
      <c r="AL844" s="137"/>
      <c r="AM844" s="137"/>
      <c r="AN844" s="137"/>
      <c r="AO844" s="137"/>
      <c r="AP844" s="137"/>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7"/>
      <c r="AL845" s="137"/>
      <c r="AM845" s="137"/>
      <c r="AN845" s="137"/>
      <c r="AO845" s="137"/>
      <c r="AP845" s="137"/>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7"/>
      <c r="AL846" s="137"/>
      <c r="AM846" s="137"/>
      <c r="AN846" s="137"/>
      <c r="AO846" s="137"/>
      <c r="AP846" s="137"/>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7"/>
      <c r="AL847" s="137"/>
      <c r="AM847" s="137"/>
      <c r="AN847" s="137"/>
      <c r="AO847" s="137"/>
      <c r="AP847" s="137"/>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7"/>
      <c r="AL848" s="137"/>
      <c r="AM848" s="137"/>
      <c r="AN848" s="137"/>
      <c r="AO848" s="137"/>
      <c r="AP848" s="137"/>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7"/>
      <c r="AL849" s="137"/>
      <c r="AM849" s="137"/>
      <c r="AN849" s="137"/>
      <c r="AO849" s="137"/>
      <c r="AP849" s="137"/>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7"/>
      <c r="AL850" s="137"/>
      <c r="AM850" s="137"/>
      <c r="AN850" s="137"/>
      <c r="AO850" s="137"/>
      <c r="AP850" s="137"/>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7"/>
      <c r="AL851" s="137"/>
      <c r="AM851" s="137"/>
      <c r="AN851" s="137"/>
      <c r="AO851" s="137"/>
      <c r="AP851" s="137"/>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7"/>
      <c r="AL852" s="137"/>
      <c r="AM852" s="137"/>
      <c r="AN852" s="137"/>
      <c r="AO852" s="137"/>
      <c r="AP852" s="137"/>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7"/>
      <c r="AL853" s="137"/>
      <c r="AM853" s="137"/>
      <c r="AN853" s="137"/>
      <c r="AO853" s="137"/>
      <c r="AP853" s="137"/>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7"/>
      <c r="AL854" s="137"/>
      <c r="AM854" s="137"/>
      <c r="AN854" s="137"/>
      <c r="AO854" s="137"/>
      <c r="AP854" s="137"/>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7"/>
      <c r="AL855" s="137"/>
      <c r="AM855" s="137"/>
      <c r="AN855" s="137"/>
      <c r="AO855" s="137"/>
      <c r="AP855" s="137"/>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7"/>
      <c r="AL856" s="137"/>
      <c r="AM856" s="137"/>
      <c r="AN856" s="137"/>
      <c r="AO856" s="137"/>
      <c r="AP856" s="137"/>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7"/>
      <c r="AL857" s="137"/>
      <c r="AM857" s="137"/>
      <c r="AN857" s="137"/>
      <c r="AO857" s="137"/>
      <c r="AP857" s="137"/>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7"/>
      <c r="AL858" s="137"/>
      <c r="AM858" s="137"/>
      <c r="AN858" s="137"/>
      <c r="AO858" s="137"/>
      <c r="AP858" s="137"/>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7"/>
      <c r="AL859" s="137"/>
      <c r="AM859" s="137"/>
      <c r="AN859" s="137"/>
      <c r="AO859" s="137"/>
      <c r="AP859" s="137"/>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7"/>
      <c r="AL860" s="137"/>
      <c r="AM860" s="137"/>
      <c r="AN860" s="137"/>
      <c r="AO860" s="137"/>
      <c r="AP860" s="137"/>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7"/>
      <c r="AL861" s="137"/>
      <c r="AM861" s="137"/>
      <c r="AN861" s="137"/>
      <c r="AO861" s="137"/>
      <c r="AP861" s="137"/>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7"/>
      <c r="AL862" s="137"/>
      <c r="AM862" s="137"/>
      <c r="AN862" s="137"/>
      <c r="AO862" s="137"/>
      <c r="AP862" s="137"/>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7"/>
      <c r="AL863" s="137"/>
      <c r="AM863" s="137"/>
      <c r="AN863" s="137"/>
      <c r="AO863" s="137"/>
      <c r="AP863" s="137"/>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7"/>
      <c r="AL864" s="137"/>
      <c r="AM864" s="137"/>
      <c r="AN864" s="137"/>
      <c r="AO864" s="137"/>
      <c r="AP864" s="137"/>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7"/>
      <c r="AL865" s="137"/>
      <c r="AM865" s="137"/>
      <c r="AN865" s="137"/>
      <c r="AO865" s="137"/>
      <c r="AP865" s="137"/>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7"/>
      <c r="AL866" s="137"/>
      <c r="AM866" s="137"/>
      <c r="AN866" s="137"/>
      <c r="AO866" s="137"/>
      <c r="AP866" s="137"/>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7"/>
      <c r="AL867" s="137"/>
      <c r="AM867" s="137"/>
      <c r="AN867" s="137"/>
      <c r="AO867" s="137"/>
      <c r="AP867" s="137"/>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7"/>
      <c r="AL868" s="137"/>
      <c r="AM868" s="137"/>
      <c r="AN868" s="137"/>
      <c r="AO868" s="137"/>
      <c r="AP868" s="137"/>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7"/>
      <c r="AL869" s="137"/>
      <c r="AM869" s="137"/>
      <c r="AN869" s="137"/>
      <c r="AO869" s="137"/>
      <c r="AP869" s="137"/>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7"/>
      <c r="AL870" s="137"/>
      <c r="AM870" s="137"/>
      <c r="AN870" s="137"/>
      <c r="AO870" s="137"/>
      <c r="AP870" s="137"/>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7"/>
      <c r="AL871" s="137"/>
      <c r="AM871" s="137"/>
      <c r="AN871" s="137"/>
      <c r="AO871" s="137"/>
      <c r="AP871" s="137"/>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7"/>
      <c r="AL872" s="137"/>
      <c r="AM872" s="137"/>
      <c r="AN872" s="137"/>
      <c r="AO872" s="137"/>
      <c r="AP872" s="137"/>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7"/>
      <c r="AL873" s="137"/>
      <c r="AM873" s="137"/>
      <c r="AN873" s="137"/>
      <c r="AO873" s="137"/>
      <c r="AP873" s="137"/>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7"/>
      <c r="AL874" s="137"/>
      <c r="AM874" s="137"/>
      <c r="AN874" s="137"/>
      <c r="AO874" s="137"/>
      <c r="AP874" s="137"/>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7"/>
      <c r="AL875" s="137"/>
      <c r="AM875" s="137"/>
      <c r="AN875" s="137"/>
      <c r="AO875" s="137"/>
      <c r="AP875" s="137"/>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7"/>
      <c r="AL876" s="137"/>
      <c r="AM876" s="137"/>
      <c r="AN876" s="137"/>
      <c r="AO876" s="137"/>
      <c r="AP876" s="137"/>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7"/>
      <c r="AL877" s="137"/>
      <c r="AM877" s="137"/>
      <c r="AN877" s="137"/>
      <c r="AO877" s="137"/>
      <c r="AP877" s="137"/>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7"/>
      <c r="AL878" s="137"/>
      <c r="AM878" s="137"/>
      <c r="AN878" s="137"/>
      <c r="AO878" s="137"/>
      <c r="AP878" s="137"/>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7"/>
      <c r="AL879" s="137"/>
      <c r="AM879" s="137"/>
      <c r="AN879" s="137"/>
      <c r="AO879" s="137"/>
      <c r="AP879" s="137"/>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7"/>
      <c r="AL880" s="137"/>
      <c r="AM880" s="137"/>
      <c r="AN880" s="137"/>
      <c r="AO880" s="137"/>
      <c r="AP880" s="137"/>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7"/>
      <c r="AL881" s="137"/>
      <c r="AM881" s="137"/>
      <c r="AN881" s="137"/>
      <c r="AO881" s="137"/>
      <c r="AP881" s="137"/>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7"/>
      <c r="AL882" s="137"/>
      <c r="AM882" s="137"/>
      <c r="AN882" s="137"/>
      <c r="AO882" s="137"/>
      <c r="AP882" s="137"/>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7"/>
      <c r="AL883" s="137"/>
      <c r="AM883" s="137"/>
      <c r="AN883" s="137"/>
      <c r="AO883" s="137"/>
      <c r="AP883" s="137"/>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7"/>
      <c r="AL884" s="137"/>
      <c r="AM884" s="137"/>
      <c r="AN884" s="137"/>
      <c r="AO884" s="137"/>
      <c r="AP884" s="137"/>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7"/>
      <c r="AL885" s="137"/>
      <c r="AM885" s="137"/>
      <c r="AN885" s="137"/>
      <c r="AO885" s="137"/>
      <c r="AP885" s="137"/>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7"/>
      <c r="AL886" s="137"/>
      <c r="AM886" s="137"/>
      <c r="AN886" s="137"/>
      <c r="AO886" s="137"/>
      <c r="AP886" s="137"/>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7"/>
      <c r="AL887" s="137"/>
      <c r="AM887" s="137"/>
      <c r="AN887" s="137"/>
      <c r="AO887" s="137"/>
      <c r="AP887" s="137"/>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7"/>
      <c r="AL888" s="137"/>
      <c r="AM888" s="137"/>
      <c r="AN888" s="137"/>
      <c r="AO888" s="137"/>
      <c r="AP888" s="137"/>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7"/>
      <c r="AL889" s="137"/>
      <c r="AM889" s="137"/>
      <c r="AN889" s="137"/>
      <c r="AO889" s="137"/>
      <c r="AP889" s="137"/>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7"/>
      <c r="AL890" s="137"/>
      <c r="AM890" s="137"/>
      <c r="AN890" s="137"/>
      <c r="AO890" s="137"/>
      <c r="AP890" s="137"/>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7"/>
      <c r="AL891" s="137"/>
      <c r="AM891" s="137"/>
      <c r="AN891" s="137"/>
      <c r="AO891" s="137"/>
      <c r="AP891" s="137"/>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7"/>
      <c r="AL892" s="137"/>
      <c r="AM892" s="137"/>
      <c r="AN892" s="137"/>
      <c r="AO892" s="137"/>
      <c r="AP892" s="137"/>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7"/>
      <c r="AL893" s="137"/>
      <c r="AM893" s="137"/>
      <c r="AN893" s="137"/>
      <c r="AO893" s="137"/>
      <c r="AP893" s="137"/>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7"/>
      <c r="AL894" s="137"/>
      <c r="AM894" s="137"/>
      <c r="AN894" s="137"/>
      <c r="AO894" s="137"/>
      <c r="AP894" s="137"/>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7"/>
      <c r="AL895" s="137"/>
      <c r="AM895" s="137"/>
      <c r="AN895" s="137"/>
      <c r="AO895" s="137"/>
      <c r="AP895" s="137"/>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7"/>
      <c r="AL896" s="137"/>
      <c r="AM896" s="137"/>
      <c r="AN896" s="137"/>
      <c r="AO896" s="137"/>
      <c r="AP896" s="137"/>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7"/>
      <c r="AL897" s="137"/>
      <c r="AM897" s="137"/>
      <c r="AN897" s="137"/>
      <c r="AO897" s="137"/>
      <c r="AP897" s="137"/>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7"/>
      <c r="AL898" s="137"/>
      <c r="AM898" s="137"/>
      <c r="AN898" s="137"/>
      <c r="AO898" s="137"/>
      <c r="AP898" s="137"/>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7"/>
      <c r="AL899" s="137"/>
      <c r="AM899" s="137"/>
      <c r="AN899" s="137"/>
      <c r="AO899" s="137"/>
      <c r="AP899" s="137"/>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7"/>
      <c r="AL900" s="137"/>
      <c r="AM900" s="137"/>
      <c r="AN900" s="137"/>
      <c r="AO900" s="137"/>
      <c r="AP900" s="137"/>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7"/>
      <c r="AL901" s="137"/>
      <c r="AM901" s="137"/>
      <c r="AN901" s="137"/>
      <c r="AO901" s="137"/>
      <c r="AP901" s="137"/>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7"/>
      <c r="AL902" s="137"/>
      <c r="AM902" s="137"/>
      <c r="AN902" s="137"/>
      <c r="AO902" s="137"/>
      <c r="AP902" s="137"/>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7"/>
      <c r="AL903" s="137"/>
      <c r="AM903" s="137"/>
      <c r="AN903" s="137"/>
      <c r="AO903" s="137"/>
      <c r="AP903" s="137"/>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7"/>
      <c r="AL904" s="137"/>
      <c r="AM904" s="137"/>
      <c r="AN904" s="137"/>
      <c r="AO904" s="137"/>
      <c r="AP904" s="137"/>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7"/>
      <c r="AL905" s="137"/>
      <c r="AM905" s="137"/>
      <c r="AN905" s="137"/>
      <c r="AO905" s="137"/>
      <c r="AP905" s="137"/>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7"/>
      <c r="AL906" s="137"/>
      <c r="AM906" s="137"/>
      <c r="AN906" s="137"/>
      <c r="AO906" s="137"/>
      <c r="AP906" s="137"/>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7"/>
      <c r="AL907" s="137"/>
      <c r="AM907" s="137"/>
      <c r="AN907" s="137"/>
      <c r="AO907" s="137"/>
      <c r="AP907" s="137"/>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7"/>
      <c r="AL908" s="137"/>
      <c r="AM908" s="137"/>
      <c r="AN908" s="137"/>
      <c r="AO908" s="137"/>
      <c r="AP908" s="137"/>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7"/>
      <c r="AL909" s="137"/>
      <c r="AM909" s="137"/>
      <c r="AN909" s="137"/>
      <c r="AO909" s="137"/>
      <c r="AP909" s="137"/>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7"/>
      <c r="AL910" s="137"/>
      <c r="AM910" s="137"/>
      <c r="AN910" s="137"/>
      <c r="AO910" s="137"/>
      <c r="AP910" s="137"/>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7"/>
      <c r="AL911" s="137"/>
      <c r="AM911" s="137"/>
      <c r="AN911" s="137"/>
      <c r="AO911" s="137"/>
      <c r="AP911" s="137"/>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7"/>
      <c r="AL912" s="137"/>
      <c r="AM912" s="137"/>
      <c r="AN912" s="137"/>
      <c r="AO912" s="137"/>
      <c r="AP912" s="137"/>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7"/>
      <c r="AL913" s="137"/>
      <c r="AM913" s="137"/>
      <c r="AN913" s="137"/>
      <c r="AO913" s="137"/>
      <c r="AP913" s="137"/>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7"/>
      <c r="AL914" s="137"/>
      <c r="AM914" s="137"/>
      <c r="AN914" s="137"/>
      <c r="AO914" s="137"/>
      <c r="AP914" s="137"/>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7"/>
      <c r="AL915" s="137"/>
      <c r="AM915" s="137"/>
      <c r="AN915" s="137"/>
      <c r="AO915" s="137"/>
      <c r="AP915" s="137"/>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7"/>
      <c r="AL916" s="137"/>
      <c r="AM916" s="137"/>
      <c r="AN916" s="137"/>
      <c r="AO916" s="137"/>
      <c r="AP916" s="137"/>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7"/>
      <c r="AL917" s="137"/>
      <c r="AM917" s="137"/>
      <c r="AN917" s="137"/>
      <c r="AO917" s="137"/>
      <c r="AP917" s="137"/>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7"/>
      <c r="AL918" s="137"/>
      <c r="AM918" s="137"/>
      <c r="AN918" s="137"/>
      <c r="AO918" s="137"/>
      <c r="AP918" s="137"/>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7"/>
      <c r="AL919" s="137"/>
      <c r="AM919" s="137"/>
      <c r="AN919" s="137"/>
      <c r="AO919" s="137"/>
      <c r="AP919" s="137"/>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7"/>
      <c r="AL920" s="137"/>
      <c r="AM920" s="137"/>
      <c r="AN920" s="137"/>
      <c r="AO920" s="137"/>
      <c r="AP920" s="137"/>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7"/>
      <c r="AL921" s="137"/>
      <c r="AM921" s="137"/>
      <c r="AN921" s="137"/>
      <c r="AO921" s="137"/>
      <c r="AP921" s="137"/>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7"/>
      <c r="AL922" s="137"/>
      <c r="AM922" s="137"/>
      <c r="AN922" s="137"/>
      <c r="AO922" s="137"/>
      <c r="AP922" s="137"/>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7"/>
      <c r="AL923" s="137"/>
      <c r="AM923" s="137"/>
      <c r="AN923" s="137"/>
      <c r="AO923" s="137"/>
      <c r="AP923" s="137"/>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7"/>
      <c r="AL924" s="137"/>
      <c r="AM924" s="137"/>
      <c r="AN924" s="137"/>
      <c r="AO924" s="137"/>
      <c r="AP924" s="137"/>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7"/>
      <c r="AL925" s="137"/>
      <c r="AM925" s="137"/>
      <c r="AN925" s="137"/>
      <c r="AO925" s="137"/>
      <c r="AP925" s="137"/>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7"/>
      <c r="AL926" s="137"/>
      <c r="AM926" s="137"/>
      <c r="AN926" s="137"/>
      <c r="AO926" s="137"/>
      <c r="AP926" s="137"/>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7"/>
      <c r="AL927" s="137"/>
      <c r="AM927" s="137"/>
      <c r="AN927" s="137"/>
      <c r="AO927" s="137"/>
      <c r="AP927" s="137"/>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7"/>
      <c r="AL928" s="137"/>
      <c r="AM928" s="137"/>
      <c r="AN928" s="137"/>
      <c r="AO928" s="137"/>
      <c r="AP928" s="137"/>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7"/>
      <c r="AL929" s="137"/>
      <c r="AM929" s="137"/>
      <c r="AN929" s="137"/>
      <c r="AO929" s="137"/>
      <c r="AP929" s="137"/>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7"/>
      <c r="AL930" s="137"/>
      <c r="AM930" s="137"/>
      <c r="AN930" s="137"/>
      <c r="AO930" s="137"/>
      <c r="AP930" s="137"/>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7"/>
      <c r="AL931" s="137"/>
      <c r="AM931" s="137"/>
      <c r="AN931" s="137"/>
      <c r="AO931" s="137"/>
      <c r="AP931" s="137"/>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7"/>
      <c r="AL932" s="137"/>
      <c r="AM932" s="137"/>
      <c r="AN932" s="137"/>
      <c r="AO932" s="137"/>
      <c r="AP932" s="137"/>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7"/>
      <c r="AL933" s="137"/>
      <c r="AM933" s="137"/>
      <c r="AN933" s="137"/>
      <c r="AO933" s="137"/>
      <c r="AP933" s="137"/>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7"/>
      <c r="AL934" s="137"/>
      <c r="AM934" s="137"/>
      <c r="AN934" s="137"/>
      <c r="AO934" s="137"/>
      <c r="AP934" s="137"/>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7"/>
      <c r="AL935" s="137"/>
      <c r="AM935" s="137"/>
      <c r="AN935" s="137"/>
      <c r="AO935" s="137"/>
      <c r="AP935" s="137"/>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7"/>
      <c r="AL936" s="137"/>
      <c r="AM936" s="137"/>
      <c r="AN936" s="137"/>
      <c r="AO936" s="137"/>
      <c r="AP936" s="137"/>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7"/>
      <c r="AL937" s="137"/>
      <c r="AM937" s="137"/>
      <c r="AN937" s="137"/>
      <c r="AO937" s="137"/>
      <c r="AP937" s="137"/>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7"/>
      <c r="AL938" s="137"/>
      <c r="AM938" s="137"/>
      <c r="AN938" s="137"/>
      <c r="AO938" s="137"/>
      <c r="AP938" s="137"/>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7"/>
      <c r="AL939" s="137"/>
      <c r="AM939" s="137"/>
      <c r="AN939" s="137"/>
      <c r="AO939" s="137"/>
      <c r="AP939" s="137"/>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7"/>
      <c r="AL940" s="137"/>
      <c r="AM940" s="137"/>
      <c r="AN940" s="137"/>
      <c r="AO940" s="137"/>
      <c r="AP940" s="137"/>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7"/>
      <c r="AL941" s="137"/>
      <c r="AM941" s="137"/>
      <c r="AN941" s="137"/>
      <c r="AO941" s="137"/>
      <c r="AP941" s="137"/>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7"/>
      <c r="AL942" s="137"/>
      <c r="AM942" s="137"/>
      <c r="AN942" s="137"/>
      <c r="AO942" s="137"/>
      <c r="AP942" s="137"/>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7"/>
      <c r="AL943" s="137"/>
      <c r="AM943" s="137"/>
      <c r="AN943" s="137"/>
      <c r="AO943" s="137"/>
      <c r="AP943" s="137"/>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7"/>
      <c r="AL944" s="137"/>
      <c r="AM944" s="137"/>
      <c r="AN944" s="137"/>
      <c r="AO944" s="137"/>
      <c r="AP944" s="137"/>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7"/>
      <c r="AL945" s="137"/>
      <c r="AM945" s="137"/>
      <c r="AN945" s="137"/>
      <c r="AO945" s="137"/>
      <c r="AP945" s="137"/>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7"/>
      <c r="AL946" s="137"/>
      <c r="AM946" s="137"/>
      <c r="AN946" s="137"/>
      <c r="AO946" s="137"/>
      <c r="AP946" s="137"/>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7"/>
      <c r="AL947" s="137"/>
      <c r="AM947" s="137"/>
      <c r="AN947" s="137"/>
      <c r="AO947" s="137"/>
      <c r="AP947" s="137"/>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7"/>
      <c r="AL948" s="137"/>
      <c r="AM948" s="137"/>
      <c r="AN948" s="137"/>
      <c r="AO948" s="137"/>
      <c r="AP948" s="137"/>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7"/>
      <c r="AL949" s="137"/>
      <c r="AM949" s="137"/>
      <c r="AN949" s="137"/>
      <c r="AO949" s="137"/>
      <c r="AP949" s="137"/>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7"/>
      <c r="AL950" s="137"/>
      <c r="AM950" s="137"/>
      <c r="AN950" s="137"/>
      <c r="AO950" s="137"/>
      <c r="AP950" s="137"/>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7"/>
      <c r="AL951" s="137"/>
      <c r="AM951" s="137"/>
      <c r="AN951" s="137"/>
      <c r="AO951" s="137"/>
      <c r="AP951" s="137"/>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7"/>
      <c r="AL952" s="137"/>
      <c r="AM952" s="137"/>
      <c r="AN952" s="137"/>
      <c r="AO952" s="137"/>
      <c r="AP952" s="137"/>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7"/>
      <c r="AL953" s="137"/>
      <c r="AM953" s="137"/>
      <c r="AN953" s="137"/>
      <c r="AO953" s="137"/>
      <c r="AP953" s="137"/>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7"/>
      <c r="AL954" s="137"/>
      <c r="AM954" s="137"/>
      <c r="AN954" s="137"/>
      <c r="AO954" s="137"/>
      <c r="AP954" s="137"/>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7"/>
      <c r="AL955" s="137"/>
      <c r="AM955" s="137"/>
      <c r="AN955" s="137"/>
      <c r="AO955" s="137"/>
      <c r="AP955" s="137"/>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7"/>
      <c r="AL956" s="137"/>
      <c r="AM956" s="137"/>
      <c r="AN956" s="137"/>
      <c r="AO956" s="137"/>
      <c r="AP956" s="137"/>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7"/>
      <c r="AL957" s="137"/>
      <c r="AM957" s="137"/>
      <c r="AN957" s="137"/>
      <c r="AO957" s="137"/>
      <c r="AP957" s="137"/>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7"/>
      <c r="AL958" s="137"/>
      <c r="AM958" s="137"/>
      <c r="AN958" s="137"/>
      <c r="AO958" s="137"/>
      <c r="AP958" s="137"/>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7"/>
      <c r="AL959" s="137"/>
      <c r="AM959" s="137"/>
      <c r="AN959" s="137"/>
      <c r="AO959" s="137"/>
      <c r="AP959" s="137"/>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7"/>
      <c r="AL960" s="137"/>
      <c r="AM960" s="137"/>
      <c r="AN960" s="137"/>
      <c r="AO960" s="137"/>
      <c r="AP960" s="137"/>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7"/>
      <c r="AL961" s="137"/>
      <c r="AM961" s="137"/>
      <c r="AN961" s="137"/>
      <c r="AO961" s="137"/>
      <c r="AP961" s="137"/>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7"/>
      <c r="AL962" s="137"/>
      <c r="AM962" s="137"/>
      <c r="AN962" s="137"/>
      <c r="AO962" s="137"/>
      <c r="AP962" s="137"/>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7"/>
      <c r="AL963" s="137"/>
      <c r="AM963" s="137"/>
      <c r="AN963" s="137"/>
      <c r="AO963" s="137"/>
      <c r="AP963" s="137"/>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7"/>
      <c r="AL964" s="137"/>
      <c r="AM964" s="137"/>
      <c r="AN964" s="137"/>
      <c r="AO964" s="137"/>
      <c r="AP964" s="137"/>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7"/>
      <c r="AL965" s="137"/>
      <c r="AM965" s="137"/>
      <c r="AN965" s="137"/>
      <c r="AO965" s="137"/>
      <c r="AP965" s="137"/>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7"/>
      <c r="AL966" s="137"/>
      <c r="AM966" s="137"/>
      <c r="AN966" s="137"/>
      <c r="AO966" s="137"/>
      <c r="AP966" s="137"/>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7"/>
      <c r="AL967" s="137"/>
      <c r="AM967" s="137"/>
      <c r="AN967" s="137"/>
      <c r="AO967" s="137"/>
      <c r="AP967" s="137"/>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7"/>
      <c r="AL968" s="137"/>
      <c r="AM968" s="137"/>
      <c r="AN968" s="137"/>
      <c r="AO968" s="137"/>
      <c r="AP968" s="137"/>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7"/>
      <c r="AL969" s="137"/>
      <c r="AM969" s="137"/>
      <c r="AN969" s="137"/>
      <c r="AO969" s="137"/>
      <c r="AP969" s="137"/>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7"/>
      <c r="AL970" s="137"/>
      <c r="AM970" s="137"/>
      <c r="AN970" s="137"/>
      <c r="AO970" s="137"/>
      <c r="AP970" s="137"/>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7"/>
      <c r="AL971" s="137"/>
      <c r="AM971" s="137"/>
      <c r="AN971" s="137"/>
      <c r="AO971" s="137"/>
      <c r="AP971" s="137"/>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7"/>
      <c r="AL972" s="137"/>
      <c r="AM972" s="137"/>
      <c r="AN972" s="137"/>
      <c r="AO972" s="137"/>
      <c r="AP972" s="137"/>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7"/>
      <c r="AL973" s="137"/>
      <c r="AM973" s="137"/>
      <c r="AN973" s="137"/>
      <c r="AO973" s="137"/>
      <c r="AP973" s="137"/>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7"/>
      <c r="AL974" s="137"/>
      <c r="AM974" s="137"/>
      <c r="AN974" s="137"/>
      <c r="AO974" s="137"/>
      <c r="AP974" s="137"/>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7"/>
      <c r="AL975" s="137"/>
      <c r="AM975" s="137"/>
      <c r="AN975" s="137"/>
      <c r="AO975" s="137"/>
      <c r="AP975" s="137"/>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7"/>
      <c r="AL976" s="137"/>
      <c r="AM976" s="137"/>
      <c r="AN976" s="137"/>
      <c r="AO976" s="137"/>
      <c r="AP976" s="137"/>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7"/>
      <c r="AL977" s="137"/>
      <c r="AM977" s="137"/>
      <c r="AN977" s="137"/>
      <c r="AO977" s="137"/>
      <c r="AP977" s="137"/>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7"/>
      <c r="AL978" s="137"/>
      <c r="AM978" s="137"/>
      <c r="AN978" s="137"/>
      <c r="AO978" s="137"/>
      <c r="AP978" s="137"/>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7"/>
      <c r="AL979" s="137"/>
      <c r="AM979" s="137"/>
      <c r="AN979" s="137"/>
      <c r="AO979" s="137"/>
      <c r="AP979" s="137"/>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7"/>
      <c r="AL980" s="137"/>
      <c r="AM980" s="137"/>
      <c r="AN980" s="137"/>
      <c r="AO980" s="137"/>
      <c r="AP980" s="137"/>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7"/>
      <c r="AL981" s="137"/>
      <c r="AM981" s="137"/>
      <c r="AN981" s="137"/>
      <c r="AO981" s="137"/>
      <c r="AP981" s="137"/>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7"/>
      <c r="AL982" s="137"/>
      <c r="AM982" s="137"/>
      <c r="AN982" s="137"/>
      <c r="AO982" s="137"/>
      <c r="AP982" s="137"/>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7"/>
      <c r="AL983" s="137"/>
      <c r="AM983" s="137"/>
      <c r="AN983" s="137"/>
      <c r="AO983" s="137"/>
      <c r="AP983" s="137"/>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7"/>
      <c r="AL984" s="137"/>
      <c r="AM984" s="137"/>
      <c r="AN984" s="137"/>
      <c r="AO984" s="137"/>
      <c r="AP984" s="137"/>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7"/>
      <c r="AL985" s="137"/>
      <c r="AM985" s="137"/>
      <c r="AN985" s="137"/>
      <c r="AO985" s="137"/>
      <c r="AP985" s="137"/>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7"/>
      <c r="AL986" s="137"/>
      <c r="AM986" s="137"/>
      <c r="AN986" s="137"/>
      <c r="AO986" s="137"/>
      <c r="AP986" s="137"/>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7"/>
      <c r="AL987" s="137"/>
      <c r="AM987" s="137"/>
      <c r="AN987" s="137"/>
      <c r="AO987" s="137"/>
      <c r="AP987" s="137"/>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7"/>
      <c r="AL988" s="137"/>
      <c r="AM988" s="137"/>
      <c r="AN988" s="137"/>
      <c r="AO988" s="137"/>
      <c r="AP988" s="137"/>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7"/>
      <c r="AL989" s="137"/>
      <c r="AM989" s="137"/>
      <c r="AN989" s="137"/>
      <c r="AO989" s="137"/>
      <c r="AP989" s="137"/>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7"/>
      <c r="AL990" s="137"/>
      <c r="AM990" s="137"/>
      <c r="AN990" s="137"/>
      <c r="AO990" s="137"/>
      <c r="AP990" s="137"/>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7"/>
      <c r="AL991" s="137"/>
      <c r="AM991" s="137"/>
      <c r="AN991" s="137"/>
      <c r="AO991" s="137"/>
      <c r="AP991" s="137"/>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7"/>
      <c r="AL992" s="137"/>
      <c r="AM992" s="137"/>
      <c r="AN992" s="137"/>
      <c r="AO992" s="137"/>
      <c r="AP992" s="137"/>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7"/>
      <c r="AL993" s="137"/>
      <c r="AM993" s="137"/>
      <c r="AN993" s="137"/>
      <c r="AO993" s="137"/>
      <c r="AP993" s="137"/>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7"/>
      <c r="AL994" s="137"/>
      <c r="AM994" s="137"/>
      <c r="AN994" s="137"/>
      <c r="AO994" s="137"/>
      <c r="AP994" s="137"/>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7"/>
      <c r="AL995" s="137"/>
      <c r="AM995" s="137"/>
      <c r="AN995" s="137"/>
      <c r="AO995" s="137"/>
      <c r="AP995" s="137"/>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7"/>
      <c r="AL996" s="137"/>
      <c r="AM996" s="137"/>
      <c r="AN996" s="137"/>
      <c r="AO996" s="137"/>
      <c r="AP996" s="137"/>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7"/>
      <c r="AL997" s="137"/>
      <c r="AM997" s="137"/>
      <c r="AN997" s="137"/>
      <c r="AO997" s="137"/>
      <c r="AP997" s="137"/>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7"/>
      <c r="AL998" s="137"/>
      <c r="AM998" s="137"/>
      <c r="AN998" s="137"/>
      <c r="AO998" s="137"/>
      <c r="AP998" s="137"/>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7"/>
      <c r="AL999" s="137"/>
      <c r="AM999" s="137"/>
      <c r="AN999" s="137"/>
      <c r="AO999" s="137"/>
      <c r="AP999" s="137"/>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7"/>
      <c r="AL1000" s="137"/>
      <c r="AM1000" s="137"/>
      <c r="AN1000" s="137"/>
      <c r="AO1000" s="137"/>
      <c r="AP1000" s="13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8" t="s">
        <v>625</v>
      </c>
      <c r="B1" s="138" t="s">
        <v>580</v>
      </c>
      <c r="C1" s="138" t="s">
        <v>662</v>
      </c>
      <c r="D1" s="138" t="s">
        <v>7</v>
      </c>
      <c r="E1" s="138" t="s">
        <v>663</v>
      </c>
      <c r="F1" s="139"/>
      <c r="W1" s="139"/>
      <c r="X1" s="139"/>
      <c r="Y1" s="139"/>
      <c r="Z1" s="139"/>
      <c r="AA1" s="139"/>
      <c r="AB1" s="139"/>
      <c r="AC1" s="139"/>
      <c r="AD1" s="139"/>
      <c r="AE1" s="139"/>
      <c r="AF1" s="139"/>
      <c r="AG1" s="139"/>
      <c r="AH1" s="139"/>
      <c r="AI1" s="139"/>
      <c r="AJ1" s="139"/>
      <c r="AK1" s="139"/>
      <c r="AL1" s="139"/>
      <c r="AM1" s="139"/>
      <c r="AN1" s="139"/>
      <c r="AO1" s="139"/>
      <c r="AP1" s="139"/>
      <c r="AQ1" s="139"/>
      <c r="AR1" s="139"/>
      <c r="AS1" s="139"/>
      <c r="AT1" s="139"/>
      <c r="AU1" s="139"/>
      <c r="AV1" s="139"/>
      <c r="AW1" s="139"/>
      <c r="AX1" s="139"/>
      <c r="AY1" s="139"/>
      <c r="AZ1" s="139"/>
      <c r="BA1" s="139"/>
      <c r="BB1" s="139"/>
      <c r="BC1" s="139"/>
      <c r="BD1" s="139"/>
      <c r="BE1" s="139"/>
      <c r="BF1" s="139"/>
      <c r="BG1" s="139"/>
      <c r="BH1" s="139"/>
      <c r="BI1" s="139"/>
      <c r="BJ1" s="139"/>
    </row>
    <row r="2">
      <c r="A2" s="141">
        <v>43922.0</v>
      </c>
      <c r="B2" s="138" t="s">
        <v>626</v>
      </c>
      <c r="C2" s="138"/>
      <c r="D2" s="138"/>
      <c r="E2" s="139"/>
      <c r="F2" s="139"/>
      <c r="W2" s="141"/>
      <c r="X2" s="138"/>
      <c r="Y2" s="138"/>
      <c r="Z2" s="139"/>
      <c r="AA2" s="139"/>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row>
    <row r="3">
      <c r="A3" s="141">
        <v>43922.0</v>
      </c>
      <c r="B3" s="138" t="s">
        <v>627</v>
      </c>
      <c r="C3" s="138">
        <v>6.0</v>
      </c>
      <c r="D3" s="138">
        <v>10.0</v>
      </c>
      <c r="E3" s="139"/>
      <c r="F3" s="139"/>
      <c r="W3" s="141"/>
      <c r="X3" s="138"/>
      <c r="Y3" s="138"/>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row>
    <row r="4">
      <c r="A4" s="141">
        <v>43922.0</v>
      </c>
      <c r="B4" s="138" t="s">
        <v>595</v>
      </c>
      <c r="C4" s="138">
        <v>11.0</v>
      </c>
      <c r="D4" s="138">
        <v>5.0</v>
      </c>
      <c r="E4" s="138">
        <v>10.0</v>
      </c>
      <c r="F4" s="139"/>
      <c r="W4" s="141"/>
      <c r="X4" s="138"/>
      <c r="Y4" s="138"/>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row>
    <row r="5">
      <c r="A5" s="141">
        <v>43922.0</v>
      </c>
      <c r="B5" s="138" t="s">
        <v>598</v>
      </c>
      <c r="C5" s="139"/>
      <c r="D5" s="139"/>
      <c r="E5" s="138">
        <v>1.0</v>
      </c>
      <c r="F5" s="139"/>
      <c r="W5" s="141"/>
      <c r="X5" s="138"/>
      <c r="Y5" s="138"/>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row>
    <row r="6">
      <c r="A6" s="141">
        <v>43922.0</v>
      </c>
      <c r="B6" s="138" t="s">
        <v>123</v>
      </c>
      <c r="C6" s="138"/>
      <c r="D6" s="139"/>
      <c r="E6" s="139"/>
      <c r="F6" s="139"/>
      <c r="W6" s="141"/>
      <c r="X6" s="138"/>
      <c r="Y6" s="138"/>
      <c r="Z6" s="139"/>
      <c r="AA6" s="139"/>
      <c r="AB6" s="139"/>
      <c r="AC6" s="139"/>
      <c r="AD6" s="139"/>
      <c r="AE6" s="139"/>
      <c r="AF6" s="139"/>
      <c r="AG6" s="139"/>
      <c r="AH6" s="139"/>
      <c r="AI6" s="139"/>
      <c r="AJ6" s="139"/>
      <c r="AK6" s="139"/>
      <c r="AL6" s="139"/>
      <c r="AM6" s="139"/>
      <c r="AN6" s="139"/>
      <c r="AO6" s="139"/>
      <c r="AP6" s="139"/>
      <c r="AQ6" s="139"/>
      <c r="AR6" s="139"/>
      <c r="AS6" s="139"/>
      <c r="AT6" s="139"/>
      <c r="AU6" s="139"/>
      <c r="AV6" s="139"/>
      <c r="AW6" s="139"/>
      <c r="AX6" s="139"/>
      <c r="AY6" s="139"/>
      <c r="AZ6" s="139"/>
      <c r="BA6" s="139"/>
      <c r="BB6" s="139"/>
      <c r="BC6" s="139"/>
      <c r="BD6" s="139"/>
      <c r="BE6" s="139"/>
      <c r="BF6" s="139"/>
      <c r="BG6" s="139"/>
      <c r="BH6" s="139"/>
      <c r="BI6" s="139"/>
      <c r="BJ6" s="139"/>
    </row>
    <row r="7">
      <c r="A7" s="141">
        <v>43922.0</v>
      </c>
      <c r="B7" s="138" t="s">
        <v>590</v>
      </c>
      <c r="C7" s="138">
        <v>5.0</v>
      </c>
      <c r="D7" s="139"/>
      <c r="E7" s="139"/>
      <c r="F7" s="139"/>
      <c r="W7" s="141"/>
      <c r="X7" s="138"/>
      <c r="Y7" s="138"/>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c r="BG7" s="139"/>
      <c r="BH7" s="139"/>
      <c r="BI7" s="139"/>
      <c r="BJ7" s="139"/>
    </row>
    <row r="8">
      <c r="A8" s="141">
        <v>43922.0</v>
      </c>
      <c r="B8" s="138" t="s">
        <v>586</v>
      </c>
      <c r="C8" s="138">
        <v>62.0</v>
      </c>
      <c r="D8" s="138">
        <v>2.0</v>
      </c>
      <c r="E8" s="138">
        <v>2.0</v>
      </c>
      <c r="F8" s="139"/>
      <c r="W8" s="141"/>
      <c r="X8" s="138"/>
      <c r="Y8" s="138"/>
      <c r="Z8" s="139"/>
      <c r="AA8" s="139"/>
      <c r="AB8" s="139"/>
      <c r="AC8" s="139"/>
      <c r="AD8" s="139"/>
      <c r="AE8" s="139"/>
      <c r="AF8" s="139"/>
      <c r="AG8" s="139"/>
      <c r="AH8" s="139"/>
      <c r="AI8" s="139"/>
      <c r="AJ8" s="139"/>
      <c r="AK8" s="139"/>
      <c r="AL8" s="139"/>
      <c r="AM8" s="139"/>
      <c r="AN8" s="139"/>
      <c r="AO8" s="139"/>
      <c r="AP8" s="139"/>
      <c r="AQ8" s="139"/>
      <c r="AR8" s="139"/>
      <c r="AS8" s="139"/>
      <c r="AT8" s="139"/>
      <c r="AU8" s="139"/>
      <c r="AV8" s="139"/>
      <c r="AW8" s="139"/>
      <c r="AX8" s="139"/>
      <c r="AY8" s="139"/>
      <c r="AZ8" s="139"/>
      <c r="BA8" s="139"/>
      <c r="BB8" s="139"/>
      <c r="BC8" s="139"/>
      <c r="BD8" s="139"/>
      <c r="BE8" s="139"/>
      <c r="BF8" s="139"/>
      <c r="BG8" s="139"/>
      <c r="BH8" s="139"/>
      <c r="BI8" s="139"/>
      <c r="BJ8" s="139"/>
    </row>
    <row r="9">
      <c r="A9" s="141">
        <v>43922.0</v>
      </c>
      <c r="B9" s="138" t="s">
        <v>223</v>
      </c>
      <c r="C9" s="139"/>
      <c r="D9" s="139"/>
      <c r="E9" s="139"/>
      <c r="F9" s="139"/>
      <c r="W9" s="141"/>
      <c r="X9" s="138"/>
      <c r="Y9" s="138"/>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row>
    <row r="10">
      <c r="A10" s="141">
        <v>43922.0</v>
      </c>
      <c r="B10" s="138" t="s">
        <v>588</v>
      </c>
      <c r="C10" s="138">
        <v>21.0</v>
      </c>
      <c r="D10" s="139"/>
      <c r="E10" s="139"/>
      <c r="F10" s="139"/>
      <c r="W10" s="141"/>
      <c r="X10" s="138"/>
      <c r="Y10" s="138"/>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row>
    <row r="11">
      <c r="A11" s="141">
        <v>43922.0</v>
      </c>
      <c r="B11" s="138" t="s">
        <v>593</v>
      </c>
      <c r="C11" s="138">
        <v>11.0</v>
      </c>
      <c r="D11" s="139"/>
      <c r="E11" s="139"/>
      <c r="F11" s="139"/>
      <c r="W11" s="141"/>
      <c r="X11" s="138"/>
      <c r="Y11" s="138"/>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row>
    <row r="12">
      <c r="A12" s="141">
        <v>43922.0</v>
      </c>
      <c r="B12" s="138" t="s">
        <v>591</v>
      </c>
      <c r="C12" s="138">
        <v>11.0</v>
      </c>
      <c r="D12" s="138">
        <v>1.0</v>
      </c>
      <c r="E12" s="138">
        <v>1.0</v>
      </c>
      <c r="F12" s="139"/>
      <c r="W12" s="141"/>
      <c r="X12" s="138"/>
      <c r="Y12" s="138"/>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row>
    <row r="13">
      <c r="A13" s="141">
        <v>43922.0</v>
      </c>
      <c r="B13" s="138" t="s">
        <v>667</v>
      </c>
      <c r="C13" s="138">
        <v>1.0</v>
      </c>
      <c r="D13" s="139"/>
      <c r="E13" s="139"/>
      <c r="F13" s="139"/>
      <c r="W13" s="141"/>
      <c r="X13" s="138"/>
      <c r="Y13" s="138"/>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row>
    <row r="14">
      <c r="A14" s="141">
        <v>43922.0</v>
      </c>
      <c r="B14" s="138" t="s">
        <v>668</v>
      </c>
      <c r="C14" s="138">
        <v>1.0</v>
      </c>
      <c r="D14" s="139"/>
      <c r="E14" s="138">
        <v>1.0</v>
      </c>
      <c r="F14" s="139"/>
      <c r="W14" s="141"/>
      <c r="X14" s="138"/>
      <c r="Y14" s="138"/>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row>
    <row r="15">
      <c r="A15" s="141">
        <v>43922.0</v>
      </c>
      <c r="B15" s="138" t="s">
        <v>669</v>
      </c>
      <c r="C15" s="139"/>
      <c r="D15" s="139"/>
      <c r="E15" s="139"/>
      <c r="F15" s="139"/>
      <c r="W15" s="141"/>
      <c r="X15" s="138"/>
      <c r="Y15" s="138"/>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row>
    <row r="16">
      <c r="A16" s="141">
        <v>43922.0</v>
      </c>
      <c r="B16" s="138" t="s">
        <v>670</v>
      </c>
      <c r="C16" s="139"/>
      <c r="D16" s="139"/>
      <c r="E16" s="139"/>
      <c r="F16" s="139"/>
      <c r="W16" s="141"/>
      <c r="X16" s="138"/>
      <c r="Y16" s="138"/>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row>
    <row r="17">
      <c r="A17" s="141">
        <v>43922.0</v>
      </c>
      <c r="B17" s="138" t="s">
        <v>671</v>
      </c>
      <c r="C17" s="139"/>
      <c r="D17" s="139"/>
      <c r="E17" s="139"/>
      <c r="F17" s="139"/>
      <c r="W17" s="141"/>
      <c r="X17" s="138"/>
      <c r="Y17" s="138"/>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row>
    <row r="18">
      <c r="A18" s="141">
        <v>43922.0</v>
      </c>
      <c r="B18" s="138" t="s">
        <v>601</v>
      </c>
      <c r="C18" s="139"/>
      <c r="D18" s="139"/>
      <c r="E18" s="139"/>
      <c r="F18" s="139"/>
      <c r="W18" s="141"/>
      <c r="X18" s="138"/>
      <c r="Y18" s="138"/>
      <c r="Z18" s="139"/>
      <c r="AA18" s="139"/>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39"/>
    </row>
    <row r="19">
      <c r="A19" s="141">
        <v>43922.0</v>
      </c>
      <c r="B19" s="138" t="s">
        <v>672</v>
      </c>
      <c r="C19" s="138">
        <v>2.0</v>
      </c>
      <c r="D19" s="139"/>
      <c r="E19" s="139"/>
      <c r="F19" s="139"/>
      <c r="W19" s="141"/>
      <c r="X19" s="138"/>
      <c r="Y19" s="138"/>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row>
    <row r="20">
      <c r="A20" s="141">
        <v>43922.0</v>
      </c>
      <c r="B20" s="138" t="s">
        <v>673</v>
      </c>
      <c r="C20" s="139"/>
      <c r="D20" s="139"/>
      <c r="E20" s="139"/>
      <c r="F20" s="139"/>
      <c r="W20" s="141"/>
      <c r="X20" s="138"/>
      <c r="Y20" s="138"/>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row>
    <row r="21">
      <c r="A21" s="141">
        <v>43922.0</v>
      </c>
      <c r="B21" s="138" t="s">
        <v>674</v>
      </c>
      <c r="C21" s="139"/>
      <c r="D21" s="139"/>
      <c r="E21" s="139"/>
      <c r="F21" s="139"/>
      <c r="W21" s="141"/>
      <c r="X21" s="138"/>
      <c r="Y21" s="138"/>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row>
    <row r="22">
      <c r="A22" s="141">
        <v>43922.0</v>
      </c>
      <c r="B22" s="138" t="s">
        <v>675</v>
      </c>
      <c r="C22" s="138">
        <v>1.0</v>
      </c>
      <c r="D22" s="139"/>
      <c r="E22" s="138">
        <v>2.0</v>
      </c>
      <c r="F22" s="139"/>
      <c r="W22" s="141"/>
      <c r="X22" s="138"/>
      <c r="Y22" s="138"/>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row>
    <row r="23">
      <c r="A23" s="141">
        <v>43922.0</v>
      </c>
      <c r="B23" s="138" t="s">
        <v>597</v>
      </c>
      <c r="C23" s="138">
        <v>2.0</v>
      </c>
      <c r="D23" s="139"/>
      <c r="E23" s="139"/>
      <c r="F23" s="139"/>
      <c r="W23" s="141"/>
      <c r="X23" s="138"/>
      <c r="Y23" s="138"/>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row>
    <row r="24">
      <c r="A24" s="141">
        <v>43922.0</v>
      </c>
      <c r="B24" s="138" t="s">
        <v>676</v>
      </c>
      <c r="C24" s="139"/>
      <c r="D24" s="139"/>
      <c r="E24" s="139"/>
      <c r="F24" s="139"/>
      <c r="W24" s="141"/>
      <c r="X24" s="138"/>
      <c r="Y24" s="138"/>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row>
    <row r="25">
      <c r="A25" s="141">
        <v>43922.0</v>
      </c>
      <c r="B25" s="138" t="s">
        <v>678</v>
      </c>
      <c r="C25" s="138">
        <v>15.0</v>
      </c>
      <c r="D25" s="139"/>
      <c r="E25" s="138">
        <v>4.0</v>
      </c>
      <c r="F25" s="139"/>
      <c r="W25" s="141"/>
      <c r="X25" s="138"/>
      <c r="Y25" s="138"/>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row>
    <row r="26">
      <c r="A26" s="141">
        <v>43922.0</v>
      </c>
      <c r="B26" s="138" t="s">
        <v>679</v>
      </c>
      <c r="C26" s="139"/>
      <c r="D26" s="139"/>
      <c r="E26" s="139"/>
      <c r="F26" s="139"/>
      <c r="W26" s="141"/>
      <c r="X26" s="138"/>
      <c r="Y26" s="138"/>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row>
    <row r="27">
      <c r="A27" s="141">
        <v>43922.0</v>
      </c>
      <c r="B27" s="138" t="s">
        <v>648</v>
      </c>
      <c r="C27" s="139"/>
      <c r="D27" s="139"/>
      <c r="E27" s="139"/>
      <c r="F27" s="139"/>
      <c r="W27" s="141"/>
      <c r="X27" s="138"/>
      <c r="Y27" s="138"/>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row>
    <row r="28">
      <c r="A28" s="141">
        <v>43922.0</v>
      </c>
      <c r="B28" s="138" t="s">
        <v>649</v>
      </c>
      <c r="C28" s="139"/>
      <c r="D28" s="138">
        <v>1.0</v>
      </c>
      <c r="E28" s="139"/>
      <c r="F28" s="139"/>
      <c r="W28" s="141"/>
      <c r="X28" s="138"/>
      <c r="Y28" s="138"/>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39"/>
    </row>
    <row r="29">
      <c r="A29" s="141">
        <v>43922.0</v>
      </c>
      <c r="B29" s="138" t="s">
        <v>677</v>
      </c>
      <c r="C29" s="139"/>
      <c r="D29" s="139"/>
      <c r="E29" s="139"/>
      <c r="F29" s="139"/>
      <c r="W29" s="141"/>
      <c r="X29" s="138"/>
      <c r="Y29" s="138"/>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row>
    <row r="30">
      <c r="A30" s="141">
        <v>43922.0</v>
      </c>
      <c r="B30" s="138" t="s">
        <v>651</v>
      </c>
      <c r="C30" s="139"/>
      <c r="D30" s="138">
        <v>1.0</v>
      </c>
      <c r="E30" s="139"/>
      <c r="F30" s="139"/>
      <c r="W30" s="141"/>
      <c r="X30" s="138"/>
      <c r="Y30" s="138"/>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39"/>
    </row>
    <row r="31">
      <c r="A31" s="141">
        <v>43922.0</v>
      </c>
      <c r="B31" s="138" t="s">
        <v>680</v>
      </c>
      <c r="C31" s="139"/>
      <c r="D31" s="139"/>
      <c r="E31" s="139"/>
      <c r="F31" s="139"/>
      <c r="W31" s="141"/>
      <c r="X31" s="138"/>
      <c r="Y31" s="138"/>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39"/>
    </row>
    <row r="32">
      <c r="A32" s="141">
        <v>43922.0</v>
      </c>
      <c r="B32" s="138" t="s">
        <v>653</v>
      </c>
      <c r="C32" s="139"/>
      <c r="D32" s="138">
        <v>2.0</v>
      </c>
      <c r="E32" s="139"/>
      <c r="F32" s="139"/>
      <c r="W32" s="141"/>
      <c r="X32" s="138"/>
      <c r="Y32" s="138"/>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39"/>
    </row>
    <row r="33">
      <c r="A33" s="141">
        <v>43922.0</v>
      </c>
      <c r="B33" s="138" t="s">
        <v>681</v>
      </c>
      <c r="C33" s="139"/>
      <c r="D33" s="139"/>
      <c r="E33" s="139"/>
      <c r="F33" s="139"/>
      <c r="W33" s="141"/>
      <c r="X33" s="138"/>
      <c r="Y33" s="138"/>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row>
    <row r="34">
      <c r="A34" s="141">
        <v>43922.0</v>
      </c>
      <c r="B34" s="138" t="s">
        <v>666</v>
      </c>
      <c r="C34" s="139"/>
      <c r="D34" s="139"/>
      <c r="E34" s="139"/>
      <c r="F34" s="139"/>
      <c r="W34" s="141"/>
      <c r="X34" s="138"/>
      <c r="Y34" s="138"/>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39"/>
    </row>
    <row r="35">
      <c r="A35" s="141"/>
      <c r="B35" s="138"/>
      <c r="C35" s="139"/>
      <c r="D35" s="139"/>
      <c r="E35" s="139"/>
      <c r="F35" s="139"/>
      <c r="W35" s="141"/>
      <c r="X35" s="138"/>
      <c r="Y35" s="138"/>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row>
    <row r="36">
      <c r="A36" s="141">
        <v>43921.0</v>
      </c>
      <c r="B36" s="138" t="s">
        <v>626</v>
      </c>
      <c r="C36" s="139"/>
      <c r="D36" s="139"/>
      <c r="E36" s="139"/>
      <c r="F36" s="139"/>
      <c r="W36" s="141"/>
      <c r="X36" s="138"/>
      <c r="Y36" s="138"/>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row>
    <row r="37">
      <c r="A37" s="141">
        <v>43921.0</v>
      </c>
      <c r="B37" s="138" t="s">
        <v>627</v>
      </c>
      <c r="C37" s="139"/>
      <c r="D37" s="139"/>
      <c r="E37" s="139"/>
      <c r="F37" s="139"/>
      <c r="W37" s="141"/>
      <c r="X37" s="138"/>
      <c r="Y37" s="139">
        <f t="shared" ref="Y37:AJ37" si="1">I36</f>
        <v>2</v>
      </c>
      <c r="Z37" s="139">
        <f t="shared" si="1"/>
        <v>0</v>
      </c>
      <c r="AA37" s="139">
        <f t="shared" si="1"/>
        <v>0</v>
      </c>
      <c r="AB37" s="139">
        <f t="shared" si="1"/>
        <v>0</v>
      </c>
      <c r="AC37" s="139">
        <f t="shared" si="1"/>
        <v>5</v>
      </c>
      <c r="AD37" s="139">
        <f t="shared" si="1"/>
        <v>0</v>
      </c>
      <c r="AE37" s="139">
        <f t="shared" si="1"/>
        <v>0</v>
      </c>
      <c r="AF37" s="139">
        <f t="shared" si="1"/>
        <v>0</v>
      </c>
      <c r="AG37" s="139">
        <f t="shared" si="1"/>
        <v>0</v>
      </c>
      <c r="AH37" s="139">
        <f t="shared" si="1"/>
        <v>0</v>
      </c>
      <c r="AI37" s="139">
        <f t="shared" si="1"/>
        <v>5</v>
      </c>
      <c r="AJ37" s="139">
        <f t="shared" si="1"/>
        <v>6</v>
      </c>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row>
    <row r="38">
      <c r="A38" s="141">
        <v>43921.0</v>
      </c>
      <c r="B38" s="138" t="s">
        <v>595</v>
      </c>
      <c r="C38" s="138">
        <v>14.0</v>
      </c>
      <c r="D38" s="138">
        <v>1.0</v>
      </c>
      <c r="E38" s="139"/>
      <c r="F38" s="139"/>
      <c r="G38" s="139"/>
      <c r="H38" s="139"/>
      <c r="I38" s="139"/>
      <c r="J38" s="139"/>
      <c r="K38" s="139"/>
      <c r="L38" s="139"/>
      <c r="M38" s="139"/>
      <c r="N38" s="139"/>
      <c r="O38" s="139"/>
      <c r="P38" s="139"/>
      <c r="Q38" s="139"/>
      <c r="R38" s="139"/>
      <c r="S38" s="139"/>
      <c r="T38" s="139"/>
      <c r="U38" s="139"/>
      <c r="V38" s="143"/>
      <c r="W38" s="141"/>
      <c r="X38" s="138" t="str">
        <f t="shared" ref="X38:X70" si="3">G38</f>
        <v/>
      </c>
      <c r="Y38" s="139">
        <f t="shared" ref="Y38:AJ38" si="2">sum($I38:I38)</f>
        <v>0</v>
      </c>
      <c r="Z38" s="139">
        <f t="shared" si="2"/>
        <v>0</v>
      </c>
      <c r="AA38" s="139">
        <f t="shared" si="2"/>
        <v>0</v>
      </c>
      <c r="AB38" s="139">
        <f t="shared" si="2"/>
        <v>0</v>
      </c>
      <c r="AC38" s="139">
        <f t="shared" si="2"/>
        <v>0</v>
      </c>
      <c r="AD38" s="139">
        <f t="shared" si="2"/>
        <v>0</v>
      </c>
      <c r="AE38" s="139">
        <f t="shared" si="2"/>
        <v>0</v>
      </c>
      <c r="AF38" s="139">
        <f t="shared" si="2"/>
        <v>0</v>
      </c>
      <c r="AG38" s="139">
        <f t="shared" si="2"/>
        <v>0</v>
      </c>
      <c r="AH38" s="139">
        <f t="shared" si="2"/>
        <v>0</v>
      </c>
      <c r="AI38" s="139">
        <f t="shared" si="2"/>
        <v>0</v>
      </c>
      <c r="AJ38" s="139">
        <f t="shared" si="2"/>
        <v>0</v>
      </c>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row>
    <row r="39">
      <c r="A39" s="141">
        <v>43921.0</v>
      </c>
      <c r="B39" s="138" t="s">
        <v>598</v>
      </c>
      <c r="C39" s="138">
        <v>1.0</v>
      </c>
      <c r="D39" s="139"/>
      <c r="E39" s="139"/>
      <c r="F39" s="139"/>
      <c r="G39" s="139"/>
      <c r="H39" s="139"/>
      <c r="I39" s="139"/>
      <c r="J39" s="139"/>
      <c r="K39" s="139"/>
      <c r="L39" s="139"/>
      <c r="M39" s="139"/>
      <c r="N39" s="139"/>
      <c r="O39" s="139"/>
      <c r="P39" s="139"/>
      <c r="Q39" s="139"/>
      <c r="R39" s="139"/>
      <c r="S39" s="139"/>
      <c r="T39" s="139"/>
      <c r="U39" s="139"/>
      <c r="V39" s="143"/>
      <c r="W39" s="141"/>
      <c r="X39" s="138" t="str">
        <f t="shared" si="3"/>
        <v/>
      </c>
      <c r="Y39" s="139">
        <f t="shared" ref="Y39:AJ39" si="4">sum($I39:I39)</f>
        <v>0</v>
      </c>
      <c r="Z39" s="139">
        <f t="shared" si="4"/>
        <v>0</v>
      </c>
      <c r="AA39" s="139">
        <f t="shared" si="4"/>
        <v>0</v>
      </c>
      <c r="AB39" s="139">
        <f t="shared" si="4"/>
        <v>0</v>
      </c>
      <c r="AC39" s="139">
        <f t="shared" si="4"/>
        <v>0</v>
      </c>
      <c r="AD39" s="139">
        <f t="shared" si="4"/>
        <v>0</v>
      </c>
      <c r="AE39" s="139">
        <f t="shared" si="4"/>
        <v>0</v>
      </c>
      <c r="AF39" s="139">
        <f t="shared" si="4"/>
        <v>0</v>
      </c>
      <c r="AG39" s="139">
        <f t="shared" si="4"/>
        <v>0</v>
      </c>
      <c r="AH39" s="139">
        <f t="shared" si="4"/>
        <v>0</v>
      </c>
      <c r="AI39" s="139">
        <f t="shared" si="4"/>
        <v>0</v>
      </c>
      <c r="AJ39" s="139">
        <f t="shared" si="4"/>
        <v>0</v>
      </c>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row>
    <row r="40">
      <c r="A40" s="141">
        <v>43921.0</v>
      </c>
      <c r="B40" s="138" t="s">
        <v>590</v>
      </c>
      <c r="C40" s="138">
        <v>5.0</v>
      </c>
      <c r="D40" s="139"/>
      <c r="E40" s="139"/>
      <c r="F40" s="139"/>
      <c r="G40" s="139"/>
      <c r="H40" s="139"/>
      <c r="I40" s="139"/>
      <c r="J40" s="139"/>
      <c r="K40" s="139"/>
      <c r="L40" s="139"/>
      <c r="M40" s="139"/>
      <c r="N40" s="139"/>
      <c r="O40" s="139"/>
      <c r="P40" s="139"/>
      <c r="Q40" s="139"/>
      <c r="R40" s="139"/>
      <c r="S40" s="139"/>
      <c r="T40" s="139"/>
      <c r="U40" s="139"/>
      <c r="V40" s="143"/>
      <c r="W40" s="141"/>
      <c r="X40" s="138" t="str">
        <f t="shared" si="3"/>
        <v/>
      </c>
      <c r="Y40" s="139">
        <f t="shared" ref="Y40:AJ40" si="5">sum($I40:I40)</f>
        <v>0</v>
      </c>
      <c r="Z40" s="139">
        <f t="shared" si="5"/>
        <v>0</v>
      </c>
      <c r="AA40" s="139">
        <f t="shared" si="5"/>
        <v>0</v>
      </c>
      <c r="AB40" s="139">
        <f t="shared" si="5"/>
        <v>0</v>
      </c>
      <c r="AC40" s="139">
        <f t="shared" si="5"/>
        <v>0</v>
      </c>
      <c r="AD40" s="139">
        <f t="shared" si="5"/>
        <v>0</v>
      </c>
      <c r="AE40" s="139">
        <f t="shared" si="5"/>
        <v>0</v>
      </c>
      <c r="AF40" s="139">
        <f t="shared" si="5"/>
        <v>0</v>
      </c>
      <c r="AG40" s="139">
        <f t="shared" si="5"/>
        <v>0</v>
      </c>
      <c r="AH40" s="139">
        <f t="shared" si="5"/>
        <v>0</v>
      </c>
      <c r="AI40" s="139">
        <f t="shared" si="5"/>
        <v>0</v>
      </c>
      <c r="AJ40" s="139">
        <f t="shared" si="5"/>
        <v>0</v>
      </c>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row>
    <row r="41">
      <c r="A41" s="141">
        <v>43921.0</v>
      </c>
      <c r="B41" s="138" t="s">
        <v>586</v>
      </c>
      <c r="C41" s="138">
        <v>41.0</v>
      </c>
      <c r="D41" s="139"/>
      <c r="E41" s="138">
        <v>9.0</v>
      </c>
      <c r="F41" s="139"/>
      <c r="G41" s="139"/>
      <c r="H41" s="139"/>
      <c r="I41" s="139"/>
      <c r="J41" s="139"/>
      <c r="K41" s="139"/>
      <c r="L41" s="139"/>
      <c r="M41" s="139"/>
      <c r="N41" s="139"/>
      <c r="O41" s="139"/>
      <c r="P41" s="139"/>
      <c r="Q41" s="139"/>
      <c r="R41" s="139"/>
      <c r="S41" s="139"/>
      <c r="T41" s="139"/>
      <c r="U41" s="139"/>
      <c r="V41" s="143"/>
      <c r="W41" s="141"/>
      <c r="X41" s="138" t="str">
        <f t="shared" si="3"/>
        <v/>
      </c>
      <c r="Y41" s="139">
        <f t="shared" ref="Y41:AJ41" si="6">sum($I41:I41)</f>
        <v>0</v>
      </c>
      <c r="Z41" s="139">
        <f t="shared" si="6"/>
        <v>0</v>
      </c>
      <c r="AA41" s="139">
        <f t="shared" si="6"/>
        <v>0</v>
      </c>
      <c r="AB41" s="139">
        <f t="shared" si="6"/>
        <v>0</v>
      </c>
      <c r="AC41" s="139">
        <f t="shared" si="6"/>
        <v>0</v>
      </c>
      <c r="AD41" s="139">
        <f t="shared" si="6"/>
        <v>0</v>
      </c>
      <c r="AE41" s="139">
        <f t="shared" si="6"/>
        <v>0</v>
      </c>
      <c r="AF41" s="139">
        <f t="shared" si="6"/>
        <v>0</v>
      </c>
      <c r="AG41" s="139">
        <f t="shared" si="6"/>
        <v>0</v>
      </c>
      <c r="AH41" s="139">
        <f t="shared" si="6"/>
        <v>0</v>
      </c>
      <c r="AI41" s="139">
        <f t="shared" si="6"/>
        <v>0</v>
      </c>
      <c r="AJ41" s="139">
        <f t="shared" si="6"/>
        <v>0</v>
      </c>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row>
    <row r="42">
      <c r="A42" s="141">
        <v>43921.0</v>
      </c>
      <c r="B42" s="138" t="s">
        <v>223</v>
      </c>
      <c r="C42" s="139"/>
      <c r="D42" s="139"/>
      <c r="E42" s="139"/>
      <c r="F42" s="139"/>
      <c r="G42" s="139"/>
      <c r="H42" s="139"/>
      <c r="I42" s="139"/>
      <c r="J42" s="139"/>
      <c r="K42" s="139"/>
      <c r="L42" s="139"/>
      <c r="M42" s="139"/>
      <c r="N42" s="139"/>
      <c r="O42" s="139"/>
      <c r="P42" s="139"/>
      <c r="Q42" s="139"/>
      <c r="R42" s="139"/>
      <c r="S42" s="139"/>
      <c r="T42" s="139"/>
      <c r="U42" s="139"/>
      <c r="V42" s="143"/>
      <c r="W42" s="141"/>
      <c r="X42" s="138" t="str">
        <f t="shared" si="3"/>
        <v/>
      </c>
      <c r="Y42" s="139">
        <f t="shared" ref="Y42:AJ42" si="7">sum($I42:I42)</f>
        <v>0</v>
      </c>
      <c r="Z42" s="139">
        <f t="shared" si="7"/>
        <v>0</v>
      </c>
      <c r="AA42" s="139">
        <f t="shared" si="7"/>
        <v>0</v>
      </c>
      <c r="AB42" s="139">
        <f t="shared" si="7"/>
        <v>0</v>
      </c>
      <c r="AC42" s="139">
        <f t="shared" si="7"/>
        <v>0</v>
      </c>
      <c r="AD42" s="139">
        <f t="shared" si="7"/>
        <v>0</v>
      </c>
      <c r="AE42" s="139">
        <f t="shared" si="7"/>
        <v>0</v>
      </c>
      <c r="AF42" s="139">
        <f t="shared" si="7"/>
        <v>0</v>
      </c>
      <c r="AG42" s="139">
        <f t="shared" si="7"/>
        <v>0</v>
      </c>
      <c r="AH42" s="139">
        <f t="shared" si="7"/>
        <v>0</v>
      </c>
      <c r="AI42" s="139">
        <f t="shared" si="7"/>
        <v>0</v>
      </c>
      <c r="AJ42" s="139">
        <f t="shared" si="7"/>
        <v>0</v>
      </c>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row>
    <row r="43">
      <c r="A43" s="141">
        <v>43921.0</v>
      </c>
      <c r="B43" s="138" t="s">
        <v>588</v>
      </c>
      <c r="C43" s="138">
        <v>16.0</v>
      </c>
      <c r="D43" s="138">
        <v>3.0</v>
      </c>
      <c r="E43" s="138">
        <v>1.0</v>
      </c>
      <c r="F43" s="139"/>
      <c r="G43" s="139"/>
      <c r="H43" s="139"/>
      <c r="I43" s="139"/>
      <c r="J43" s="139"/>
      <c r="K43" s="139"/>
      <c r="L43" s="139"/>
      <c r="M43" s="139"/>
      <c r="N43" s="139"/>
      <c r="O43" s="139"/>
      <c r="P43" s="139"/>
      <c r="Q43" s="139"/>
      <c r="R43" s="139"/>
      <c r="S43" s="139"/>
      <c r="T43" s="139"/>
      <c r="U43" s="139"/>
      <c r="V43" s="143"/>
      <c r="W43" s="141"/>
      <c r="X43" s="138" t="str">
        <f t="shared" si="3"/>
        <v/>
      </c>
      <c r="Y43" s="139">
        <f t="shared" ref="Y43:AJ43" si="8">sum($I43:I43)</f>
        <v>0</v>
      </c>
      <c r="Z43" s="139">
        <f t="shared" si="8"/>
        <v>0</v>
      </c>
      <c r="AA43" s="139">
        <f t="shared" si="8"/>
        <v>0</v>
      </c>
      <c r="AB43" s="139">
        <f t="shared" si="8"/>
        <v>0</v>
      </c>
      <c r="AC43" s="139">
        <f t="shared" si="8"/>
        <v>0</v>
      </c>
      <c r="AD43" s="139">
        <f t="shared" si="8"/>
        <v>0</v>
      </c>
      <c r="AE43" s="139">
        <f t="shared" si="8"/>
        <v>0</v>
      </c>
      <c r="AF43" s="139">
        <f t="shared" si="8"/>
        <v>0</v>
      </c>
      <c r="AG43" s="139">
        <f t="shared" si="8"/>
        <v>0</v>
      </c>
      <c r="AH43" s="139">
        <f t="shared" si="8"/>
        <v>0</v>
      </c>
      <c r="AI43" s="139">
        <f t="shared" si="8"/>
        <v>0</v>
      </c>
      <c r="AJ43" s="139">
        <f t="shared" si="8"/>
        <v>0</v>
      </c>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39"/>
    </row>
    <row r="44">
      <c r="A44" s="141">
        <v>43921.0</v>
      </c>
      <c r="B44" s="138" t="s">
        <v>593</v>
      </c>
      <c r="C44" s="138">
        <v>13.0</v>
      </c>
      <c r="D44" s="139"/>
      <c r="E44" s="139"/>
      <c r="F44" s="139"/>
      <c r="G44" s="139"/>
      <c r="H44" s="139"/>
      <c r="I44" s="139"/>
      <c r="J44" s="139"/>
      <c r="K44" s="139"/>
      <c r="L44" s="139"/>
      <c r="M44" s="139"/>
      <c r="N44" s="139"/>
      <c r="O44" s="139"/>
      <c r="P44" s="139"/>
      <c r="Q44" s="139"/>
      <c r="R44" s="139"/>
      <c r="S44" s="139"/>
      <c r="T44" s="139"/>
      <c r="U44" s="139"/>
      <c r="V44" s="143"/>
      <c r="W44" s="141"/>
      <c r="X44" s="138" t="str">
        <f t="shared" si="3"/>
        <v/>
      </c>
      <c r="Y44" s="139">
        <f t="shared" ref="Y44:AJ44" si="9">sum($I44:I44)</f>
        <v>0</v>
      </c>
      <c r="Z44" s="139">
        <f t="shared" si="9"/>
        <v>0</v>
      </c>
      <c r="AA44" s="139">
        <f t="shared" si="9"/>
        <v>0</v>
      </c>
      <c r="AB44" s="139">
        <f t="shared" si="9"/>
        <v>0</v>
      </c>
      <c r="AC44" s="139">
        <f t="shared" si="9"/>
        <v>0</v>
      </c>
      <c r="AD44" s="139">
        <f t="shared" si="9"/>
        <v>0</v>
      </c>
      <c r="AE44" s="139">
        <f t="shared" si="9"/>
        <v>0</v>
      </c>
      <c r="AF44" s="139">
        <f t="shared" si="9"/>
        <v>0</v>
      </c>
      <c r="AG44" s="139">
        <f t="shared" si="9"/>
        <v>0</v>
      </c>
      <c r="AH44" s="139">
        <f t="shared" si="9"/>
        <v>0</v>
      </c>
      <c r="AI44" s="139">
        <f t="shared" si="9"/>
        <v>0</v>
      </c>
      <c r="AJ44" s="139">
        <f t="shared" si="9"/>
        <v>0</v>
      </c>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row>
    <row r="45">
      <c r="A45" s="141">
        <v>43921.0</v>
      </c>
      <c r="B45" s="138" t="s">
        <v>591</v>
      </c>
      <c r="C45" s="138">
        <v>2.0</v>
      </c>
      <c r="D45" s="139"/>
      <c r="E45" s="139"/>
      <c r="F45" s="139"/>
      <c r="G45" s="139"/>
      <c r="H45" s="139"/>
      <c r="I45" s="139"/>
      <c r="J45" s="139"/>
      <c r="K45" s="139"/>
      <c r="L45" s="139"/>
      <c r="M45" s="139"/>
      <c r="N45" s="139"/>
      <c r="O45" s="139"/>
      <c r="P45" s="139"/>
      <c r="Q45" s="139"/>
      <c r="R45" s="139"/>
      <c r="S45" s="139"/>
      <c r="T45" s="139"/>
      <c r="U45" s="139"/>
      <c r="V45" s="143"/>
      <c r="W45" s="141"/>
      <c r="X45" s="138" t="str">
        <f t="shared" si="3"/>
        <v/>
      </c>
      <c r="Y45" s="139">
        <f t="shared" ref="Y45:AJ45" si="10">sum($I45:I45)</f>
        <v>0</v>
      </c>
      <c r="Z45" s="139">
        <f t="shared" si="10"/>
        <v>0</v>
      </c>
      <c r="AA45" s="139">
        <f t="shared" si="10"/>
        <v>0</v>
      </c>
      <c r="AB45" s="139">
        <f t="shared" si="10"/>
        <v>0</v>
      </c>
      <c r="AC45" s="139">
        <f t="shared" si="10"/>
        <v>0</v>
      </c>
      <c r="AD45" s="139">
        <f t="shared" si="10"/>
        <v>0</v>
      </c>
      <c r="AE45" s="139">
        <f t="shared" si="10"/>
        <v>0</v>
      </c>
      <c r="AF45" s="139">
        <f t="shared" si="10"/>
        <v>0</v>
      </c>
      <c r="AG45" s="139">
        <f t="shared" si="10"/>
        <v>0</v>
      </c>
      <c r="AH45" s="139">
        <f t="shared" si="10"/>
        <v>0</v>
      </c>
      <c r="AI45" s="139">
        <f t="shared" si="10"/>
        <v>0</v>
      </c>
      <c r="AJ45" s="139">
        <f t="shared" si="10"/>
        <v>0</v>
      </c>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row>
    <row r="46">
      <c r="A46" s="141">
        <v>43921.0</v>
      </c>
      <c r="B46" s="138" t="s">
        <v>667</v>
      </c>
      <c r="C46" s="139"/>
      <c r="D46" s="138">
        <v>2.0</v>
      </c>
      <c r="E46" s="138">
        <v>2.0</v>
      </c>
      <c r="F46" s="139"/>
      <c r="G46" s="139"/>
      <c r="H46" s="139"/>
      <c r="I46" s="139"/>
      <c r="J46" s="139"/>
      <c r="K46" s="139"/>
      <c r="L46" s="139"/>
      <c r="M46" s="139"/>
      <c r="N46" s="139"/>
      <c r="O46" s="139"/>
      <c r="P46" s="139"/>
      <c r="Q46" s="139"/>
      <c r="R46" s="139"/>
      <c r="S46" s="139"/>
      <c r="T46" s="139"/>
      <c r="U46" s="139"/>
      <c r="V46" s="143"/>
      <c r="W46" s="141"/>
      <c r="X46" s="138" t="str">
        <f t="shared" si="3"/>
        <v/>
      </c>
      <c r="Y46" s="139">
        <f t="shared" ref="Y46:AJ46" si="11">sum($I46:I46)</f>
        <v>0</v>
      </c>
      <c r="Z46" s="139">
        <f t="shared" si="11"/>
        <v>0</v>
      </c>
      <c r="AA46" s="139">
        <f t="shared" si="11"/>
        <v>0</v>
      </c>
      <c r="AB46" s="139">
        <f t="shared" si="11"/>
        <v>0</v>
      </c>
      <c r="AC46" s="139">
        <f t="shared" si="11"/>
        <v>0</v>
      </c>
      <c r="AD46" s="139">
        <f t="shared" si="11"/>
        <v>0</v>
      </c>
      <c r="AE46" s="139">
        <f t="shared" si="11"/>
        <v>0</v>
      </c>
      <c r="AF46" s="139">
        <f t="shared" si="11"/>
        <v>0</v>
      </c>
      <c r="AG46" s="139">
        <f t="shared" si="11"/>
        <v>0</v>
      </c>
      <c r="AH46" s="139">
        <f t="shared" si="11"/>
        <v>0</v>
      </c>
      <c r="AI46" s="139">
        <f t="shared" si="11"/>
        <v>0</v>
      </c>
      <c r="AJ46" s="139">
        <f t="shared" si="11"/>
        <v>0</v>
      </c>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row>
    <row r="47">
      <c r="A47" s="141">
        <v>43921.0</v>
      </c>
      <c r="B47" s="138" t="s">
        <v>668</v>
      </c>
      <c r="C47" s="138">
        <v>3.0</v>
      </c>
      <c r="D47" s="139"/>
      <c r="E47" s="139"/>
      <c r="F47" s="139"/>
      <c r="G47" s="139"/>
      <c r="H47" s="139"/>
      <c r="I47" s="139"/>
      <c r="J47" s="139"/>
      <c r="K47" s="139"/>
      <c r="L47" s="139"/>
      <c r="M47" s="139"/>
      <c r="N47" s="139"/>
      <c r="O47" s="139"/>
      <c r="P47" s="139"/>
      <c r="Q47" s="139"/>
      <c r="R47" s="139"/>
      <c r="S47" s="139"/>
      <c r="T47" s="139"/>
      <c r="U47" s="139"/>
      <c r="V47" s="143"/>
      <c r="W47" s="141"/>
      <c r="X47" s="138" t="str">
        <f t="shared" si="3"/>
        <v/>
      </c>
      <c r="Y47" s="139">
        <f t="shared" ref="Y47:AJ47" si="12">sum($I47:I47)</f>
        <v>0</v>
      </c>
      <c r="Z47" s="139">
        <f t="shared" si="12"/>
        <v>0</v>
      </c>
      <c r="AA47" s="139">
        <f t="shared" si="12"/>
        <v>0</v>
      </c>
      <c r="AB47" s="139">
        <f t="shared" si="12"/>
        <v>0</v>
      </c>
      <c r="AC47" s="139">
        <f t="shared" si="12"/>
        <v>0</v>
      </c>
      <c r="AD47" s="139">
        <f t="shared" si="12"/>
        <v>0</v>
      </c>
      <c r="AE47" s="139">
        <f t="shared" si="12"/>
        <v>0</v>
      </c>
      <c r="AF47" s="139">
        <f t="shared" si="12"/>
        <v>0</v>
      </c>
      <c r="AG47" s="139">
        <f t="shared" si="12"/>
        <v>0</v>
      </c>
      <c r="AH47" s="139">
        <f t="shared" si="12"/>
        <v>0</v>
      </c>
      <c r="AI47" s="139">
        <f t="shared" si="12"/>
        <v>0</v>
      </c>
      <c r="AJ47" s="139">
        <f t="shared" si="12"/>
        <v>0</v>
      </c>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row>
    <row r="48">
      <c r="A48" s="141">
        <v>43921.0</v>
      </c>
      <c r="B48" s="138" t="s">
        <v>669</v>
      </c>
      <c r="C48" s="138">
        <v>2.0</v>
      </c>
      <c r="D48" s="139"/>
      <c r="E48" s="139"/>
      <c r="F48" s="139"/>
      <c r="G48" s="139"/>
      <c r="H48" s="139"/>
      <c r="I48" s="139"/>
      <c r="J48" s="139"/>
      <c r="K48" s="139"/>
      <c r="L48" s="139"/>
      <c r="M48" s="139"/>
      <c r="N48" s="139"/>
      <c r="O48" s="139"/>
      <c r="P48" s="139"/>
      <c r="Q48" s="139"/>
      <c r="R48" s="139"/>
      <c r="S48" s="139"/>
      <c r="T48" s="139"/>
      <c r="U48" s="139"/>
      <c r="V48" s="143"/>
      <c r="W48" s="141"/>
      <c r="X48" s="138" t="str">
        <f t="shared" si="3"/>
        <v/>
      </c>
      <c r="Y48" s="139">
        <f t="shared" ref="Y48:AJ48" si="13">sum($I48:I48)</f>
        <v>0</v>
      </c>
      <c r="Z48" s="139">
        <f t="shared" si="13"/>
        <v>0</v>
      </c>
      <c r="AA48" s="139">
        <f t="shared" si="13"/>
        <v>0</v>
      </c>
      <c r="AB48" s="139">
        <f t="shared" si="13"/>
        <v>0</v>
      </c>
      <c r="AC48" s="139">
        <f t="shared" si="13"/>
        <v>0</v>
      </c>
      <c r="AD48" s="139">
        <f t="shared" si="13"/>
        <v>0</v>
      </c>
      <c r="AE48" s="139">
        <f t="shared" si="13"/>
        <v>0</v>
      </c>
      <c r="AF48" s="139">
        <f t="shared" si="13"/>
        <v>0</v>
      </c>
      <c r="AG48" s="139">
        <f t="shared" si="13"/>
        <v>0</v>
      </c>
      <c r="AH48" s="139">
        <f t="shared" si="13"/>
        <v>0</v>
      </c>
      <c r="AI48" s="139">
        <f t="shared" si="13"/>
        <v>0</v>
      </c>
      <c r="AJ48" s="139">
        <f t="shared" si="13"/>
        <v>0</v>
      </c>
      <c r="AK48" s="139"/>
      <c r="AL48" s="139"/>
      <c r="AM48" s="139"/>
      <c r="AN48" s="139"/>
      <c r="AO48" s="144" t="s">
        <v>580</v>
      </c>
      <c r="AP48" s="144" t="s">
        <v>682</v>
      </c>
      <c r="AQ48" s="144" t="s">
        <v>7</v>
      </c>
      <c r="AR48" s="144" t="s">
        <v>663</v>
      </c>
      <c r="AS48" s="139"/>
      <c r="AX48" s="139"/>
      <c r="AY48" s="139"/>
      <c r="AZ48" s="139"/>
      <c r="BA48" s="139"/>
      <c r="BB48" s="139"/>
      <c r="BC48" s="139"/>
      <c r="BD48" s="139"/>
      <c r="BE48" s="139"/>
      <c r="BF48" s="139"/>
      <c r="BG48" s="139"/>
      <c r="BH48" s="139"/>
      <c r="BI48" s="139"/>
      <c r="BJ48" s="139"/>
    </row>
    <row r="49">
      <c r="A49" s="141">
        <v>43921.0</v>
      </c>
      <c r="B49" s="138" t="s">
        <v>670</v>
      </c>
      <c r="C49" s="138">
        <v>2.0</v>
      </c>
      <c r="D49" s="139"/>
      <c r="E49" s="139"/>
      <c r="F49" s="139"/>
      <c r="G49" s="139"/>
      <c r="H49" s="139"/>
      <c r="I49" s="139"/>
      <c r="J49" s="139"/>
      <c r="K49" s="139"/>
      <c r="L49" s="139"/>
      <c r="M49" s="139"/>
      <c r="N49" s="139"/>
      <c r="O49" s="139"/>
      <c r="P49" s="139"/>
      <c r="Q49" s="139"/>
      <c r="R49" s="139"/>
      <c r="S49" s="139"/>
      <c r="T49" s="139"/>
      <c r="U49" s="139"/>
      <c r="V49" s="143"/>
      <c r="W49" s="141"/>
      <c r="X49" s="138" t="str">
        <f t="shared" si="3"/>
        <v/>
      </c>
      <c r="Y49" s="139">
        <f t="shared" ref="Y49:AJ49" si="14">sum($I49:I49)</f>
        <v>0</v>
      </c>
      <c r="Z49" s="139">
        <f t="shared" si="14"/>
        <v>0</v>
      </c>
      <c r="AA49" s="139">
        <f t="shared" si="14"/>
        <v>0</v>
      </c>
      <c r="AB49" s="139">
        <f t="shared" si="14"/>
        <v>0</v>
      </c>
      <c r="AC49" s="139">
        <f t="shared" si="14"/>
        <v>0</v>
      </c>
      <c r="AD49" s="139">
        <f t="shared" si="14"/>
        <v>0</v>
      </c>
      <c r="AE49" s="139">
        <f t="shared" si="14"/>
        <v>0</v>
      </c>
      <c r="AF49" s="139">
        <f t="shared" si="14"/>
        <v>0</v>
      </c>
      <c r="AG49" s="139">
        <f t="shared" si="14"/>
        <v>0</v>
      </c>
      <c r="AH49" s="139">
        <f t="shared" si="14"/>
        <v>0</v>
      </c>
      <c r="AI49" s="139">
        <f t="shared" si="14"/>
        <v>0</v>
      </c>
      <c r="AJ49" s="139">
        <f t="shared" si="14"/>
        <v>0</v>
      </c>
      <c r="AK49" s="139"/>
      <c r="AL49" s="139"/>
      <c r="AM49" s="139"/>
      <c r="AN49" s="139"/>
      <c r="AO49" s="145" t="s">
        <v>626</v>
      </c>
      <c r="AP49" s="146">
        <v>5.0</v>
      </c>
      <c r="AQ49" s="146">
        <v>0.0</v>
      </c>
      <c r="AR49" s="146">
        <v>0.0</v>
      </c>
      <c r="AS49" s="139"/>
      <c r="AX49" s="139"/>
      <c r="AY49" s="139"/>
      <c r="AZ49" s="139"/>
      <c r="BA49" s="139"/>
      <c r="BB49" s="139"/>
      <c r="BC49" s="139"/>
      <c r="BD49" s="139"/>
      <c r="BE49" s="139"/>
      <c r="BF49" s="139"/>
      <c r="BG49" s="139"/>
      <c r="BH49" s="139"/>
      <c r="BI49" s="139"/>
      <c r="BJ49" s="139"/>
    </row>
    <row r="50">
      <c r="A50" s="141">
        <v>43921.0</v>
      </c>
      <c r="B50" s="138" t="s">
        <v>671</v>
      </c>
      <c r="C50" s="139"/>
      <c r="D50" s="139"/>
      <c r="E50" s="139"/>
      <c r="F50" s="139"/>
      <c r="G50" s="139"/>
      <c r="H50" s="139"/>
      <c r="I50" s="139"/>
      <c r="J50" s="139"/>
      <c r="K50" s="139"/>
      <c r="L50" s="139"/>
      <c r="M50" s="139"/>
      <c r="N50" s="139"/>
      <c r="O50" s="139"/>
      <c r="P50" s="139"/>
      <c r="Q50" s="139"/>
      <c r="R50" s="139"/>
      <c r="S50" s="139"/>
      <c r="T50" s="139"/>
      <c r="U50" s="139"/>
      <c r="V50" s="143"/>
      <c r="W50" s="141"/>
      <c r="X50" s="138" t="str">
        <f t="shared" si="3"/>
        <v/>
      </c>
      <c r="Y50" s="139">
        <f t="shared" ref="Y50:AJ50" si="15">sum($I50:I50)</f>
        <v>0</v>
      </c>
      <c r="Z50" s="139">
        <f t="shared" si="15"/>
        <v>0</v>
      </c>
      <c r="AA50" s="139">
        <f t="shared" si="15"/>
        <v>0</v>
      </c>
      <c r="AB50" s="139">
        <f t="shared" si="15"/>
        <v>0</v>
      </c>
      <c r="AC50" s="139">
        <f t="shared" si="15"/>
        <v>0</v>
      </c>
      <c r="AD50" s="139">
        <f t="shared" si="15"/>
        <v>0</v>
      </c>
      <c r="AE50" s="139">
        <f t="shared" si="15"/>
        <v>0</v>
      </c>
      <c r="AF50" s="139">
        <f t="shared" si="15"/>
        <v>0</v>
      </c>
      <c r="AG50" s="139">
        <f t="shared" si="15"/>
        <v>0</v>
      </c>
      <c r="AH50" s="139">
        <f t="shared" si="15"/>
        <v>0</v>
      </c>
      <c r="AI50" s="139">
        <f t="shared" si="15"/>
        <v>0</v>
      </c>
      <c r="AJ50" s="139">
        <f t="shared" si="15"/>
        <v>0</v>
      </c>
      <c r="AK50" s="139"/>
      <c r="AL50" s="139"/>
      <c r="AM50" s="139"/>
      <c r="AN50" s="139"/>
      <c r="AO50" s="147" t="s">
        <v>627</v>
      </c>
      <c r="AP50" s="148">
        <v>10.0</v>
      </c>
      <c r="AQ50" s="148">
        <v>0.0</v>
      </c>
      <c r="AR50" s="148">
        <v>2.0</v>
      </c>
      <c r="AS50" s="139"/>
      <c r="AX50" s="139"/>
      <c r="AY50" s="139"/>
      <c r="AZ50" s="139"/>
      <c r="BA50" s="139"/>
      <c r="BB50" s="139"/>
      <c r="BC50" s="139"/>
      <c r="BD50" s="139"/>
      <c r="BE50" s="139"/>
      <c r="BF50" s="139"/>
      <c r="BG50" s="139"/>
      <c r="BH50" s="139"/>
      <c r="BI50" s="139"/>
      <c r="BJ50" s="139"/>
    </row>
    <row r="51">
      <c r="A51" s="141">
        <v>43921.0</v>
      </c>
      <c r="B51" s="138" t="s">
        <v>601</v>
      </c>
      <c r="C51" s="138">
        <v>1.0</v>
      </c>
      <c r="D51" s="139"/>
      <c r="E51" s="139"/>
      <c r="F51" s="139"/>
      <c r="G51" s="139"/>
      <c r="H51" s="139"/>
      <c r="I51" s="139"/>
      <c r="J51" s="139"/>
      <c r="K51" s="139"/>
      <c r="L51" s="139"/>
      <c r="M51" s="139"/>
      <c r="N51" s="139"/>
      <c r="O51" s="139"/>
      <c r="P51" s="139"/>
      <c r="Q51" s="139"/>
      <c r="R51" s="139"/>
      <c r="S51" s="139"/>
      <c r="T51" s="139"/>
      <c r="U51" s="139"/>
      <c r="V51" s="143"/>
      <c r="W51" s="141"/>
      <c r="X51" s="138" t="str">
        <f t="shared" si="3"/>
        <v/>
      </c>
      <c r="Y51" s="139">
        <f t="shared" ref="Y51:AJ51" si="16">sum($I51:I51)</f>
        <v>0</v>
      </c>
      <c r="Z51" s="139">
        <f t="shared" si="16"/>
        <v>0</v>
      </c>
      <c r="AA51" s="139">
        <f t="shared" si="16"/>
        <v>0</v>
      </c>
      <c r="AB51" s="139">
        <f t="shared" si="16"/>
        <v>0</v>
      </c>
      <c r="AC51" s="139">
        <f t="shared" si="16"/>
        <v>0</v>
      </c>
      <c r="AD51" s="139">
        <f t="shared" si="16"/>
        <v>0</v>
      </c>
      <c r="AE51" s="139">
        <f t="shared" si="16"/>
        <v>0</v>
      </c>
      <c r="AF51" s="139">
        <f t="shared" si="16"/>
        <v>0</v>
      </c>
      <c r="AG51" s="139">
        <f t="shared" si="16"/>
        <v>0</v>
      </c>
      <c r="AH51" s="139">
        <f t="shared" si="16"/>
        <v>0</v>
      </c>
      <c r="AI51" s="139">
        <f t="shared" si="16"/>
        <v>0</v>
      </c>
      <c r="AJ51" s="139">
        <f t="shared" si="16"/>
        <v>0</v>
      </c>
      <c r="AK51" s="139"/>
      <c r="AL51" s="139"/>
      <c r="AM51" s="139"/>
      <c r="AN51" s="139"/>
      <c r="AO51" s="145" t="s">
        <v>595</v>
      </c>
      <c r="AP51" s="146">
        <v>106.0</v>
      </c>
      <c r="AQ51" s="146">
        <v>1.0</v>
      </c>
      <c r="AR51" s="146">
        <v>4.0</v>
      </c>
      <c r="AS51" s="139"/>
      <c r="AX51" s="139"/>
      <c r="AY51" s="139"/>
      <c r="AZ51" s="139"/>
      <c r="BA51" s="139"/>
      <c r="BB51" s="139"/>
      <c r="BC51" s="139"/>
      <c r="BD51" s="139"/>
      <c r="BE51" s="139"/>
      <c r="BF51" s="139"/>
      <c r="BG51" s="139"/>
      <c r="BH51" s="139"/>
      <c r="BI51" s="139"/>
      <c r="BJ51" s="139"/>
    </row>
    <row r="52">
      <c r="A52" s="141">
        <v>43921.0</v>
      </c>
      <c r="B52" s="138" t="s">
        <v>672</v>
      </c>
      <c r="C52" s="138">
        <v>2.0</v>
      </c>
      <c r="D52" s="139"/>
      <c r="E52" s="139"/>
      <c r="F52" s="139"/>
      <c r="G52" s="139"/>
      <c r="H52" s="139"/>
      <c r="I52" s="139"/>
      <c r="J52" s="139"/>
      <c r="K52" s="139"/>
      <c r="L52" s="139"/>
      <c r="M52" s="139"/>
      <c r="N52" s="139"/>
      <c r="O52" s="139"/>
      <c r="P52" s="139"/>
      <c r="Q52" s="139"/>
      <c r="R52" s="139"/>
      <c r="S52" s="139"/>
      <c r="T52" s="139"/>
      <c r="U52" s="139"/>
      <c r="V52" s="143"/>
      <c r="W52" s="141"/>
      <c r="X52" s="138" t="str">
        <f t="shared" si="3"/>
        <v/>
      </c>
      <c r="Y52" s="139">
        <f t="shared" ref="Y52:AJ52" si="17">sum($I52:I52)</f>
        <v>0</v>
      </c>
      <c r="Z52" s="139">
        <f t="shared" si="17"/>
        <v>0</v>
      </c>
      <c r="AA52" s="139">
        <f t="shared" si="17"/>
        <v>0</v>
      </c>
      <c r="AB52" s="139">
        <f t="shared" si="17"/>
        <v>0</v>
      </c>
      <c r="AC52" s="139">
        <f t="shared" si="17"/>
        <v>0</v>
      </c>
      <c r="AD52" s="139">
        <f t="shared" si="17"/>
        <v>0</v>
      </c>
      <c r="AE52" s="139">
        <f t="shared" si="17"/>
        <v>0</v>
      </c>
      <c r="AF52" s="139">
        <f t="shared" si="17"/>
        <v>0</v>
      </c>
      <c r="AG52" s="139">
        <f t="shared" si="17"/>
        <v>0</v>
      </c>
      <c r="AH52" s="139">
        <f t="shared" si="17"/>
        <v>0</v>
      </c>
      <c r="AI52" s="139">
        <f t="shared" si="17"/>
        <v>0</v>
      </c>
      <c r="AJ52" s="139">
        <f t="shared" si="17"/>
        <v>0</v>
      </c>
      <c r="AK52" s="139"/>
      <c r="AL52" s="139"/>
      <c r="AM52" s="139"/>
      <c r="AN52" s="139"/>
      <c r="AO52" s="147" t="s">
        <v>685</v>
      </c>
      <c r="AP52" s="148">
        <v>22.0</v>
      </c>
      <c r="AQ52" s="148">
        <v>1.0</v>
      </c>
      <c r="AR52" s="148">
        <v>2.0</v>
      </c>
      <c r="AS52" s="139"/>
      <c r="AX52" s="139"/>
      <c r="AY52" s="139"/>
      <c r="AZ52" s="139"/>
      <c r="BA52" s="139"/>
      <c r="BB52" s="139"/>
      <c r="BC52" s="139"/>
      <c r="BD52" s="139"/>
      <c r="BE52" s="139"/>
      <c r="BF52" s="139"/>
      <c r="BG52" s="139"/>
      <c r="BH52" s="139"/>
      <c r="BI52" s="139"/>
      <c r="BJ52" s="139"/>
    </row>
    <row r="53">
      <c r="A53" s="141">
        <v>43921.0</v>
      </c>
      <c r="B53" s="138" t="s">
        <v>673</v>
      </c>
      <c r="C53" s="138">
        <v>3.0</v>
      </c>
      <c r="D53" s="139"/>
      <c r="E53" s="139"/>
      <c r="F53" s="139"/>
      <c r="G53" s="139"/>
      <c r="H53" s="139"/>
      <c r="I53" s="139"/>
      <c r="J53" s="139"/>
      <c r="K53" s="139"/>
      <c r="L53" s="139"/>
      <c r="M53" s="139"/>
      <c r="N53" s="139"/>
      <c r="O53" s="139"/>
      <c r="P53" s="139"/>
      <c r="Q53" s="139"/>
      <c r="R53" s="139"/>
      <c r="S53" s="139"/>
      <c r="T53" s="139"/>
      <c r="U53" s="139"/>
      <c r="V53" s="143"/>
      <c r="W53" s="141"/>
      <c r="X53" s="138" t="str">
        <f t="shared" si="3"/>
        <v/>
      </c>
      <c r="Y53" s="139">
        <f t="shared" ref="Y53:AJ53" si="18">sum($I53:I53)</f>
        <v>0</v>
      </c>
      <c r="Z53" s="139">
        <f t="shared" si="18"/>
        <v>0</v>
      </c>
      <c r="AA53" s="139">
        <f t="shared" si="18"/>
        <v>0</v>
      </c>
      <c r="AB53" s="139">
        <f t="shared" si="18"/>
        <v>0</v>
      </c>
      <c r="AC53" s="139">
        <f t="shared" si="18"/>
        <v>0</v>
      </c>
      <c r="AD53" s="139">
        <f t="shared" si="18"/>
        <v>0</v>
      </c>
      <c r="AE53" s="139">
        <f t="shared" si="18"/>
        <v>0</v>
      </c>
      <c r="AF53" s="139">
        <f t="shared" si="18"/>
        <v>0</v>
      </c>
      <c r="AG53" s="139">
        <f t="shared" si="18"/>
        <v>0</v>
      </c>
      <c r="AH53" s="139">
        <f t="shared" si="18"/>
        <v>0</v>
      </c>
      <c r="AI53" s="139">
        <f t="shared" si="18"/>
        <v>0</v>
      </c>
      <c r="AJ53" s="139">
        <f t="shared" si="18"/>
        <v>0</v>
      </c>
      <c r="AK53" s="139"/>
      <c r="AL53" s="139"/>
      <c r="AM53" s="139"/>
      <c r="AN53" s="139"/>
      <c r="AO53" s="145" t="s">
        <v>586</v>
      </c>
      <c r="AP53" s="146">
        <v>675.0</v>
      </c>
      <c r="AQ53" s="146">
        <v>45.0</v>
      </c>
      <c r="AR53" s="146">
        <v>68.0</v>
      </c>
      <c r="AS53" s="139"/>
      <c r="AX53" s="139"/>
      <c r="AY53" s="139"/>
      <c r="AZ53" s="139"/>
      <c r="BA53" s="139"/>
      <c r="BB53" s="139"/>
      <c r="BC53" s="139"/>
      <c r="BD53" s="139"/>
      <c r="BE53" s="139"/>
      <c r="BF53" s="139"/>
      <c r="BG53" s="139"/>
      <c r="BH53" s="139"/>
      <c r="BI53" s="139"/>
      <c r="BJ53" s="139"/>
    </row>
    <row r="54">
      <c r="A54" s="141">
        <v>43921.0</v>
      </c>
      <c r="B54" s="138" t="s">
        <v>674</v>
      </c>
      <c r="C54" s="139"/>
      <c r="D54" s="139"/>
      <c r="E54" s="139"/>
      <c r="F54" s="139"/>
      <c r="G54" s="139"/>
      <c r="H54" s="139"/>
      <c r="I54" s="139"/>
      <c r="J54" s="139"/>
      <c r="K54" s="139"/>
      <c r="L54" s="139"/>
      <c r="M54" s="139"/>
      <c r="N54" s="139"/>
      <c r="O54" s="139"/>
      <c r="P54" s="139"/>
      <c r="Q54" s="139"/>
      <c r="R54" s="139"/>
      <c r="S54" s="139"/>
      <c r="T54" s="139"/>
      <c r="U54" s="139"/>
      <c r="V54" s="143"/>
      <c r="W54" s="141"/>
      <c r="X54" s="138" t="str">
        <f t="shared" si="3"/>
        <v/>
      </c>
      <c r="Y54" s="139">
        <f t="shared" ref="Y54:AJ54" si="19">sum($I54:I54)</f>
        <v>0</v>
      </c>
      <c r="Z54" s="139">
        <f t="shared" si="19"/>
        <v>0</v>
      </c>
      <c r="AA54" s="139">
        <f t="shared" si="19"/>
        <v>0</v>
      </c>
      <c r="AB54" s="139">
        <f t="shared" si="19"/>
        <v>0</v>
      </c>
      <c r="AC54" s="139">
        <f t="shared" si="19"/>
        <v>0</v>
      </c>
      <c r="AD54" s="139">
        <f t="shared" si="19"/>
        <v>0</v>
      </c>
      <c r="AE54" s="139">
        <f t="shared" si="19"/>
        <v>0</v>
      </c>
      <c r="AF54" s="139">
        <f t="shared" si="19"/>
        <v>0</v>
      </c>
      <c r="AG54" s="139">
        <f t="shared" si="19"/>
        <v>0</v>
      </c>
      <c r="AH54" s="139">
        <f t="shared" si="19"/>
        <v>0</v>
      </c>
      <c r="AI54" s="139">
        <f t="shared" si="19"/>
        <v>0</v>
      </c>
      <c r="AJ54" s="139">
        <f t="shared" si="19"/>
        <v>0</v>
      </c>
      <c r="AK54" s="139"/>
      <c r="AL54" s="139"/>
      <c r="AM54" s="139"/>
      <c r="AN54" s="139"/>
      <c r="AO54" s="147" t="s">
        <v>223</v>
      </c>
      <c r="AP54" s="148">
        <v>1.0</v>
      </c>
      <c r="AQ54" s="148">
        <v>0.0</v>
      </c>
      <c r="AR54" s="148">
        <v>0.0</v>
      </c>
      <c r="AS54" s="139"/>
      <c r="AX54" s="139"/>
      <c r="AY54" s="139"/>
      <c r="AZ54" s="139"/>
      <c r="BA54" s="139"/>
      <c r="BB54" s="139"/>
      <c r="BC54" s="139"/>
      <c r="BD54" s="139"/>
      <c r="BE54" s="139"/>
      <c r="BF54" s="139"/>
      <c r="BG54" s="139"/>
      <c r="BH54" s="139"/>
      <c r="BI54" s="139"/>
      <c r="BJ54" s="139"/>
    </row>
    <row r="55">
      <c r="A55" s="141">
        <v>43921.0</v>
      </c>
      <c r="B55" s="138" t="s">
        <v>675</v>
      </c>
      <c r="C55" s="139"/>
      <c r="D55" s="139"/>
      <c r="E55" s="139"/>
      <c r="F55" s="139"/>
      <c r="G55" s="139"/>
      <c r="H55" s="139"/>
      <c r="I55" s="139"/>
      <c r="J55" s="139"/>
      <c r="K55" s="139"/>
      <c r="L55" s="139"/>
      <c r="M55" s="139"/>
      <c r="N55" s="139"/>
      <c r="O55" s="139"/>
      <c r="P55" s="139"/>
      <c r="Q55" s="139"/>
      <c r="R55" s="139"/>
      <c r="S55" s="139"/>
      <c r="T55" s="139"/>
      <c r="U55" s="139"/>
      <c r="V55" s="143"/>
      <c r="W55" s="141"/>
      <c r="X55" s="138" t="str">
        <f t="shared" si="3"/>
        <v/>
      </c>
      <c r="Y55" s="139">
        <f t="shared" ref="Y55:AJ55" si="20">sum($I55:I55)</f>
        <v>0</v>
      </c>
      <c r="Z55" s="139">
        <f t="shared" si="20"/>
        <v>0</v>
      </c>
      <c r="AA55" s="139">
        <f t="shared" si="20"/>
        <v>0</v>
      </c>
      <c r="AB55" s="139">
        <f t="shared" si="20"/>
        <v>0</v>
      </c>
      <c r="AC55" s="139">
        <f t="shared" si="20"/>
        <v>0</v>
      </c>
      <c r="AD55" s="139">
        <f t="shared" si="20"/>
        <v>0</v>
      </c>
      <c r="AE55" s="139">
        <f t="shared" si="20"/>
        <v>0</v>
      </c>
      <c r="AF55" s="139">
        <f t="shared" si="20"/>
        <v>0</v>
      </c>
      <c r="AG55" s="139">
        <f t="shared" si="20"/>
        <v>0</v>
      </c>
      <c r="AH55" s="139">
        <f t="shared" si="20"/>
        <v>0</v>
      </c>
      <c r="AI55" s="139">
        <f t="shared" si="20"/>
        <v>0</v>
      </c>
      <c r="AJ55" s="139">
        <f t="shared" si="20"/>
        <v>0</v>
      </c>
      <c r="AK55" s="139"/>
      <c r="AL55" s="139"/>
      <c r="AM55" s="139"/>
      <c r="AN55" s="139"/>
      <c r="AO55" s="145" t="s">
        <v>588</v>
      </c>
      <c r="AP55" s="146">
        <v>149.0</v>
      </c>
      <c r="AQ55" s="146">
        <v>6.0</v>
      </c>
      <c r="AR55" s="146">
        <v>19.0</v>
      </c>
      <c r="AS55" s="139"/>
      <c r="AX55" s="139"/>
      <c r="AY55" s="139"/>
      <c r="AZ55" s="139"/>
      <c r="BA55" s="139"/>
      <c r="BB55" s="139"/>
      <c r="BC55" s="139"/>
      <c r="BD55" s="139"/>
      <c r="BE55" s="139"/>
      <c r="BF55" s="139"/>
      <c r="BG55" s="139"/>
      <c r="BH55" s="139"/>
      <c r="BI55" s="139"/>
      <c r="BJ55" s="139"/>
    </row>
    <row r="56">
      <c r="A56" s="141">
        <v>43921.0</v>
      </c>
      <c r="B56" s="138" t="s">
        <v>597</v>
      </c>
      <c r="C56" s="138">
        <v>6.0</v>
      </c>
      <c r="D56" s="139"/>
      <c r="E56" s="139"/>
      <c r="F56" s="139"/>
      <c r="G56" s="139"/>
      <c r="H56" s="139"/>
      <c r="I56" s="139"/>
      <c r="J56" s="139"/>
      <c r="K56" s="139"/>
      <c r="L56" s="139"/>
      <c r="M56" s="139"/>
      <c r="N56" s="139"/>
      <c r="O56" s="139"/>
      <c r="P56" s="139"/>
      <c r="Q56" s="139"/>
      <c r="R56" s="139"/>
      <c r="S56" s="139"/>
      <c r="T56" s="139"/>
      <c r="U56" s="139"/>
      <c r="V56" s="143"/>
      <c r="W56" s="141"/>
      <c r="X56" s="138" t="str">
        <f t="shared" si="3"/>
        <v/>
      </c>
      <c r="Y56" s="139">
        <f t="shared" ref="Y56:AJ56" si="21">sum($I56:I56)</f>
        <v>0</v>
      </c>
      <c r="Z56" s="139">
        <f t="shared" si="21"/>
        <v>0</v>
      </c>
      <c r="AA56" s="139">
        <f t="shared" si="21"/>
        <v>0</v>
      </c>
      <c r="AB56" s="139">
        <f t="shared" si="21"/>
        <v>0</v>
      </c>
      <c r="AC56" s="139">
        <f t="shared" si="21"/>
        <v>0</v>
      </c>
      <c r="AD56" s="139">
        <f t="shared" si="21"/>
        <v>0</v>
      </c>
      <c r="AE56" s="139">
        <f t="shared" si="21"/>
        <v>0</v>
      </c>
      <c r="AF56" s="139">
        <f t="shared" si="21"/>
        <v>0</v>
      </c>
      <c r="AG56" s="139">
        <f t="shared" si="21"/>
        <v>0</v>
      </c>
      <c r="AH56" s="139">
        <f t="shared" si="21"/>
        <v>0</v>
      </c>
      <c r="AI56" s="139">
        <f t="shared" si="21"/>
        <v>0</v>
      </c>
      <c r="AJ56" s="139">
        <f t="shared" si="21"/>
        <v>0</v>
      </c>
      <c r="AK56" s="139"/>
      <c r="AL56" s="139"/>
      <c r="AM56" s="139"/>
      <c r="AN56" s="139"/>
      <c r="AO56" s="147" t="s">
        <v>593</v>
      </c>
      <c r="AP56" s="148">
        <v>63.0</v>
      </c>
      <c r="AQ56" s="148">
        <v>0.0</v>
      </c>
      <c r="AR56" s="148">
        <v>7.0</v>
      </c>
      <c r="AS56" s="139"/>
      <c r="AX56" s="139"/>
      <c r="AY56" s="139"/>
      <c r="AZ56" s="139"/>
      <c r="BA56" s="139"/>
      <c r="BB56" s="139"/>
      <c r="BC56" s="139"/>
      <c r="BD56" s="139"/>
      <c r="BE56" s="139"/>
      <c r="BF56" s="139"/>
      <c r="BG56" s="139"/>
      <c r="BH56" s="139"/>
      <c r="BI56" s="139"/>
      <c r="BJ56" s="139"/>
    </row>
    <row r="57">
      <c r="A57" s="141">
        <v>43921.0</v>
      </c>
      <c r="B57" s="138" t="s">
        <v>676</v>
      </c>
      <c r="C57" s="139"/>
      <c r="D57" s="139"/>
      <c r="E57" s="139"/>
      <c r="F57" s="139"/>
      <c r="G57" s="139"/>
      <c r="H57" s="139"/>
      <c r="I57" s="139"/>
      <c r="J57" s="139"/>
      <c r="K57" s="139"/>
      <c r="L57" s="139"/>
      <c r="M57" s="139"/>
      <c r="N57" s="139"/>
      <c r="O57" s="139"/>
      <c r="P57" s="139"/>
      <c r="Q57" s="139"/>
      <c r="R57" s="139"/>
      <c r="S57" s="139"/>
      <c r="T57" s="139"/>
      <c r="U57" s="139"/>
      <c r="V57" s="143"/>
      <c r="W57" s="141"/>
      <c r="X57" s="138" t="str">
        <f t="shared" si="3"/>
        <v/>
      </c>
      <c r="Y57" s="139">
        <f t="shared" ref="Y57:AJ57" si="22">sum($I57:I57)</f>
        <v>0</v>
      </c>
      <c r="Z57" s="139">
        <f t="shared" si="22"/>
        <v>0</v>
      </c>
      <c r="AA57" s="139">
        <f t="shared" si="22"/>
        <v>0</v>
      </c>
      <c r="AB57" s="139">
        <f t="shared" si="22"/>
        <v>0</v>
      </c>
      <c r="AC57" s="139">
        <f t="shared" si="22"/>
        <v>0</v>
      </c>
      <c r="AD57" s="139">
        <f t="shared" si="22"/>
        <v>0</v>
      </c>
      <c r="AE57" s="139">
        <f t="shared" si="22"/>
        <v>0</v>
      </c>
      <c r="AF57" s="139">
        <f t="shared" si="22"/>
        <v>0</v>
      </c>
      <c r="AG57" s="139">
        <f t="shared" si="22"/>
        <v>0</v>
      </c>
      <c r="AH57" s="139">
        <f t="shared" si="22"/>
        <v>0</v>
      </c>
      <c r="AI57" s="139">
        <f t="shared" si="22"/>
        <v>0</v>
      </c>
      <c r="AJ57" s="139">
        <f t="shared" si="22"/>
        <v>0</v>
      </c>
      <c r="AK57" s="139"/>
      <c r="AL57" s="139"/>
      <c r="AM57" s="139"/>
      <c r="AN57" s="139"/>
      <c r="AO57" s="145" t="s">
        <v>591</v>
      </c>
      <c r="AP57" s="146">
        <v>90.0</v>
      </c>
      <c r="AQ57" s="146">
        <v>11.0</v>
      </c>
      <c r="AR57" s="146">
        <v>7.0</v>
      </c>
      <c r="AS57" s="139"/>
      <c r="AX57" s="139"/>
      <c r="AY57" s="139"/>
      <c r="AZ57" s="139"/>
      <c r="BA57" s="139"/>
      <c r="BB57" s="139"/>
      <c r="BC57" s="139"/>
      <c r="BD57" s="139"/>
      <c r="BE57" s="139"/>
      <c r="BF57" s="139"/>
      <c r="BG57" s="139"/>
      <c r="BH57" s="139"/>
      <c r="BI57" s="139"/>
      <c r="BJ57" s="139"/>
    </row>
    <row r="58">
      <c r="A58" s="141">
        <v>43921.0</v>
      </c>
      <c r="B58" s="138" t="s">
        <v>678</v>
      </c>
      <c r="C58" s="139"/>
      <c r="D58" s="139"/>
      <c r="E58" s="139"/>
      <c r="F58" s="139"/>
      <c r="G58" s="139"/>
      <c r="H58" s="139"/>
      <c r="I58" s="139"/>
      <c r="J58" s="139"/>
      <c r="K58" s="139"/>
      <c r="L58" s="139"/>
      <c r="M58" s="139"/>
      <c r="N58" s="139"/>
      <c r="O58" s="139"/>
      <c r="P58" s="139"/>
      <c r="Q58" s="139"/>
      <c r="R58" s="139"/>
      <c r="S58" s="139"/>
      <c r="T58" s="139"/>
      <c r="U58" s="139"/>
      <c r="V58" s="143"/>
      <c r="W58" s="141"/>
      <c r="X58" s="138" t="str">
        <f t="shared" si="3"/>
        <v/>
      </c>
      <c r="Y58" s="139">
        <f t="shared" ref="Y58:AJ58" si="23">sum($I58:I58)</f>
        <v>0</v>
      </c>
      <c r="Z58" s="139">
        <f t="shared" si="23"/>
        <v>0</v>
      </c>
      <c r="AA58" s="139">
        <f t="shared" si="23"/>
        <v>0</v>
      </c>
      <c r="AB58" s="139">
        <f t="shared" si="23"/>
        <v>0</v>
      </c>
      <c r="AC58" s="139">
        <f t="shared" si="23"/>
        <v>0</v>
      </c>
      <c r="AD58" s="139">
        <f t="shared" si="23"/>
        <v>0</v>
      </c>
      <c r="AE58" s="139">
        <f t="shared" si="23"/>
        <v>0</v>
      </c>
      <c r="AF58" s="139">
        <f t="shared" si="23"/>
        <v>0</v>
      </c>
      <c r="AG58" s="139">
        <f t="shared" si="23"/>
        <v>0</v>
      </c>
      <c r="AH58" s="139">
        <f t="shared" si="23"/>
        <v>0</v>
      </c>
      <c r="AI58" s="139">
        <f t="shared" si="23"/>
        <v>0</v>
      </c>
      <c r="AJ58" s="139">
        <f t="shared" si="23"/>
        <v>0</v>
      </c>
      <c r="AK58" s="139"/>
      <c r="AL58" s="139"/>
      <c r="AM58" s="139"/>
      <c r="AN58" s="139"/>
      <c r="AO58" s="147" t="s">
        <v>667</v>
      </c>
      <c r="AP58" s="148">
        <v>8.0</v>
      </c>
      <c r="AQ58" s="148">
        <v>0.0</v>
      </c>
      <c r="AR58" s="148">
        <v>0.0</v>
      </c>
      <c r="AS58" s="139"/>
      <c r="AX58" s="139"/>
      <c r="AY58" s="139"/>
      <c r="AZ58" s="139"/>
      <c r="BA58" s="139"/>
      <c r="BB58" s="139"/>
      <c r="BC58" s="139"/>
      <c r="BD58" s="139"/>
      <c r="BE58" s="139"/>
      <c r="BF58" s="139"/>
      <c r="BG58" s="139"/>
      <c r="BH58" s="139"/>
      <c r="BI58" s="139"/>
      <c r="BJ58" s="139"/>
    </row>
    <row r="59">
      <c r="A59" s="141">
        <v>43921.0</v>
      </c>
      <c r="B59" s="138" t="s">
        <v>679</v>
      </c>
      <c r="C59" s="139"/>
      <c r="D59" s="139"/>
      <c r="E59" s="139"/>
      <c r="F59" s="139"/>
      <c r="G59" s="139"/>
      <c r="H59" s="139"/>
      <c r="I59" s="139"/>
      <c r="J59" s="139"/>
      <c r="K59" s="139"/>
      <c r="L59" s="139"/>
      <c r="M59" s="139"/>
      <c r="N59" s="139"/>
      <c r="O59" s="139"/>
      <c r="P59" s="139"/>
      <c r="Q59" s="139"/>
      <c r="R59" s="139"/>
      <c r="S59" s="139"/>
      <c r="T59" s="139"/>
      <c r="U59" s="139"/>
      <c r="V59" s="143"/>
      <c r="W59" s="141"/>
      <c r="X59" s="138" t="str">
        <f t="shared" si="3"/>
        <v/>
      </c>
      <c r="Y59" s="139">
        <f t="shared" ref="Y59:AJ59" si="24">sum($I59:I59)</f>
        <v>0</v>
      </c>
      <c r="Z59" s="139">
        <f t="shared" si="24"/>
        <v>0</v>
      </c>
      <c r="AA59" s="139">
        <f t="shared" si="24"/>
        <v>0</v>
      </c>
      <c r="AB59" s="139">
        <f t="shared" si="24"/>
        <v>0</v>
      </c>
      <c r="AC59" s="139">
        <f t="shared" si="24"/>
        <v>0</v>
      </c>
      <c r="AD59" s="139">
        <f t="shared" si="24"/>
        <v>0</v>
      </c>
      <c r="AE59" s="139">
        <f t="shared" si="24"/>
        <v>0</v>
      </c>
      <c r="AF59" s="139">
        <f t="shared" si="24"/>
        <v>0</v>
      </c>
      <c r="AG59" s="139">
        <f t="shared" si="24"/>
        <v>0</v>
      </c>
      <c r="AH59" s="139">
        <f t="shared" si="24"/>
        <v>0</v>
      </c>
      <c r="AI59" s="139">
        <f t="shared" si="24"/>
        <v>0</v>
      </c>
      <c r="AJ59" s="139">
        <f t="shared" si="24"/>
        <v>0</v>
      </c>
      <c r="AK59" s="139"/>
      <c r="AL59" s="139"/>
      <c r="AM59" s="139"/>
      <c r="AN59" s="139"/>
      <c r="AO59" s="145" t="s">
        <v>670</v>
      </c>
      <c r="AP59" s="146">
        <v>1.0</v>
      </c>
      <c r="AQ59" s="146">
        <v>0.0</v>
      </c>
      <c r="AR59" s="146">
        <v>0.0</v>
      </c>
      <c r="AS59" s="139"/>
      <c r="AX59" s="139"/>
      <c r="AY59" s="139"/>
      <c r="AZ59" s="139"/>
      <c r="BA59" s="139"/>
      <c r="BB59" s="139"/>
      <c r="BC59" s="139"/>
      <c r="BD59" s="139"/>
      <c r="BE59" s="139"/>
      <c r="BF59" s="139"/>
      <c r="BG59" s="139"/>
      <c r="BH59" s="139"/>
      <c r="BI59" s="139"/>
      <c r="BJ59" s="139"/>
    </row>
    <row r="60">
      <c r="A60" s="141">
        <v>43921.0</v>
      </c>
      <c r="B60" s="138" t="s">
        <v>648</v>
      </c>
      <c r="C60" s="139"/>
      <c r="D60" s="139"/>
      <c r="E60" s="139"/>
      <c r="F60" s="139"/>
      <c r="G60" s="139"/>
      <c r="H60" s="139"/>
      <c r="I60" s="139"/>
      <c r="J60" s="139"/>
      <c r="K60" s="139"/>
      <c r="L60" s="139"/>
      <c r="M60" s="139"/>
      <c r="N60" s="139"/>
      <c r="O60" s="139"/>
      <c r="P60" s="139"/>
      <c r="Q60" s="139"/>
      <c r="R60" s="139"/>
      <c r="S60" s="139"/>
      <c r="T60" s="139"/>
      <c r="U60" s="139"/>
      <c r="V60" s="143"/>
      <c r="W60" s="141"/>
      <c r="X60" s="138" t="str">
        <f t="shared" si="3"/>
        <v/>
      </c>
      <c r="Y60" s="139">
        <f t="shared" ref="Y60:AJ60" si="25">sum($I60:I60)</f>
        <v>0</v>
      </c>
      <c r="Z60" s="139">
        <f t="shared" si="25"/>
        <v>0</v>
      </c>
      <c r="AA60" s="139">
        <f t="shared" si="25"/>
        <v>0</v>
      </c>
      <c r="AB60" s="139">
        <f t="shared" si="25"/>
        <v>0</v>
      </c>
      <c r="AC60" s="139">
        <f t="shared" si="25"/>
        <v>0</v>
      </c>
      <c r="AD60" s="139">
        <f t="shared" si="25"/>
        <v>0</v>
      </c>
      <c r="AE60" s="139">
        <f t="shared" si="25"/>
        <v>0</v>
      </c>
      <c r="AF60" s="139">
        <f t="shared" si="25"/>
        <v>0</v>
      </c>
      <c r="AG60" s="139">
        <f t="shared" si="25"/>
        <v>0</v>
      </c>
      <c r="AH60" s="139">
        <f t="shared" si="25"/>
        <v>0</v>
      </c>
      <c r="AI60" s="139">
        <f t="shared" si="25"/>
        <v>0</v>
      </c>
      <c r="AJ60" s="139">
        <f t="shared" si="25"/>
        <v>0</v>
      </c>
      <c r="AK60" s="139"/>
      <c r="AL60" s="139"/>
      <c r="AM60" s="139"/>
      <c r="AN60" s="139"/>
      <c r="AO60" s="147" t="s">
        <v>669</v>
      </c>
      <c r="AP60" s="148">
        <v>7.0</v>
      </c>
      <c r="AQ60" s="148">
        <v>0.0</v>
      </c>
      <c r="AR60" s="148">
        <v>0.0</v>
      </c>
      <c r="AS60" s="139"/>
      <c r="AX60" s="139"/>
      <c r="AY60" s="139"/>
      <c r="AZ60" s="139"/>
      <c r="BA60" s="139"/>
      <c r="BB60" s="139"/>
      <c r="BC60" s="139"/>
      <c r="BD60" s="139"/>
      <c r="BE60" s="139"/>
      <c r="BF60" s="139"/>
      <c r="BG60" s="139"/>
      <c r="BH60" s="139"/>
      <c r="BI60" s="139"/>
      <c r="BJ60" s="139"/>
    </row>
    <row r="61">
      <c r="A61" s="141">
        <v>43921.0</v>
      </c>
      <c r="B61" s="138" t="s">
        <v>649</v>
      </c>
      <c r="C61" s="139"/>
      <c r="D61" s="139"/>
      <c r="E61" s="139"/>
      <c r="F61" s="139"/>
      <c r="G61" s="139"/>
      <c r="H61" s="139"/>
      <c r="I61" s="139"/>
      <c r="J61" s="139"/>
      <c r="K61" s="139"/>
      <c r="L61" s="139"/>
      <c r="M61" s="139"/>
      <c r="N61" s="139"/>
      <c r="O61" s="139"/>
      <c r="P61" s="139"/>
      <c r="Q61" s="139"/>
      <c r="R61" s="139"/>
      <c r="S61" s="139"/>
      <c r="T61" s="139"/>
      <c r="U61" s="139"/>
      <c r="V61" s="143"/>
      <c r="W61" s="141"/>
      <c r="X61" s="138" t="str">
        <f t="shared" si="3"/>
        <v/>
      </c>
      <c r="Y61" s="139">
        <f t="shared" ref="Y61:AJ61" si="26">sum($I61:I61)</f>
        <v>0</v>
      </c>
      <c r="Z61" s="139">
        <f t="shared" si="26"/>
        <v>0</v>
      </c>
      <c r="AA61" s="139">
        <f t="shared" si="26"/>
        <v>0</v>
      </c>
      <c r="AB61" s="139">
        <f t="shared" si="26"/>
        <v>0</v>
      </c>
      <c r="AC61" s="139">
        <f t="shared" si="26"/>
        <v>0</v>
      </c>
      <c r="AD61" s="139">
        <f t="shared" si="26"/>
        <v>0</v>
      </c>
      <c r="AE61" s="139">
        <f t="shared" si="26"/>
        <v>0</v>
      </c>
      <c r="AF61" s="139">
        <f t="shared" si="26"/>
        <v>0</v>
      </c>
      <c r="AG61" s="139">
        <f t="shared" si="26"/>
        <v>0</v>
      </c>
      <c r="AH61" s="139">
        <f t="shared" si="26"/>
        <v>0</v>
      </c>
      <c r="AI61" s="139">
        <f t="shared" si="26"/>
        <v>0</v>
      </c>
      <c r="AJ61" s="139">
        <f t="shared" si="26"/>
        <v>0</v>
      </c>
      <c r="AK61" s="139"/>
      <c r="AL61" s="139"/>
      <c r="AM61" s="139"/>
      <c r="AN61" s="139"/>
      <c r="AO61" s="145"/>
      <c r="AP61" s="146"/>
      <c r="AQ61" s="146"/>
      <c r="AR61" s="146"/>
      <c r="AS61" s="139"/>
      <c r="AX61" s="139"/>
      <c r="AY61" s="139"/>
      <c r="AZ61" s="139"/>
      <c r="BA61" s="139"/>
      <c r="BB61" s="139"/>
      <c r="BC61" s="139"/>
      <c r="BD61" s="139"/>
      <c r="BE61" s="139"/>
      <c r="BF61" s="139"/>
      <c r="BG61" s="139"/>
      <c r="BH61" s="139"/>
      <c r="BI61" s="139"/>
      <c r="BJ61" s="139"/>
    </row>
    <row r="62">
      <c r="A62" s="141">
        <v>43921.0</v>
      </c>
      <c r="B62" s="138" t="s">
        <v>677</v>
      </c>
      <c r="C62" s="139"/>
      <c r="D62" s="139"/>
      <c r="E62" s="139"/>
      <c r="F62" s="139"/>
      <c r="G62" s="139"/>
      <c r="H62" s="139"/>
      <c r="I62" s="139"/>
      <c r="J62" s="139"/>
      <c r="K62" s="139"/>
      <c r="L62" s="139"/>
      <c r="M62" s="139"/>
      <c r="N62" s="139"/>
      <c r="O62" s="139"/>
      <c r="P62" s="139"/>
      <c r="Q62" s="139"/>
      <c r="R62" s="139"/>
      <c r="S62" s="139"/>
      <c r="T62" s="139"/>
      <c r="U62" s="139"/>
      <c r="V62" s="143"/>
      <c r="W62" s="141"/>
      <c r="X62" s="138" t="str">
        <f t="shared" si="3"/>
        <v/>
      </c>
      <c r="Y62" s="139">
        <f t="shared" ref="Y62:AJ62" si="27">sum($I62:I62)</f>
        <v>0</v>
      </c>
      <c r="Z62" s="139">
        <f t="shared" si="27"/>
        <v>0</v>
      </c>
      <c r="AA62" s="139">
        <f t="shared" si="27"/>
        <v>0</v>
      </c>
      <c r="AB62" s="139">
        <f t="shared" si="27"/>
        <v>0</v>
      </c>
      <c r="AC62" s="139">
        <f t="shared" si="27"/>
        <v>0</v>
      </c>
      <c r="AD62" s="139">
        <f t="shared" si="27"/>
        <v>0</v>
      </c>
      <c r="AE62" s="139">
        <f t="shared" si="27"/>
        <v>0</v>
      </c>
      <c r="AF62" s="139">
        <f t="shared" si="27"/>
        <v>0</v>
      </c>
      <c r="AG62" s="139">
        <f t="shared" si="27"/>
        <v>0</v>
      </c>
      <c r="AH62" s="139">
        <f t="shared" si="27"/>
        <v>0</v>
      </c>
      <c r="AI62" s="139">
        <f t="shared" si="27"/>
        <v>0</v>
      </c>
      <c r="AJ62" s="139">
        <f t="shared" si="27"/>
        <v>0</v>
      </c>
      <c r="AK62" s="139"/>
      <c r="AL62" s="139"/>
      <c r="AM62" s="139"/>
      <c r="AN62" s="139"/>
      <c r="AO62" s="145" t="s">
        <v>668</v>
      </c>
      <c r="AP62" s="146">
        <v>17.0</v>
      </c>
      <c r="AQ62" s="146">
        <v>0.0</v>
      </c>
      <c r="AR62" s="146">
        <v>0.0</v>
      </c>
      <c r="AS62" s="139"/>
      <c r="AX62" s="139"/>
      <c r="AY62" s="139"/>
      <c r="AZ62" s="139"/>
      <c r="BA62" s="139"/>
      <c r="BB62" s="139"/>
      <c r="BC62" s="139"/>
      <c r="BD62" s="139"/>
      <c r="BE62" s="139"/>
      <c r="BF62" s="139"/>
      <c r="BG62" s="139"/>
      <c r="BH62" s="139"/>
      <c r="BI62" s="139"/>
      <c r="BJ62" s="139"/>
    </row>
    <row r="63">
      <c r="A63" s="141">
        <v>43921.0</v>
      </c>
      <c r="B63" s="138" t="s">
        <v>651</v>
      </c>
      <c r="C63" s="139"/>
      <c r="D63" s="139"/>
      <c r="E63" s="139"/>
      <c r="F63" s="139"/>
      <c r="G63" s="139"/>
      <c r="H63" s="139"/>
      <c r="I63" s="139"/>
      <c r="J63" s="139"/>
      <c r="K63" s="139"/>
      <c r="L63" s="139"/>
      <c r="M63" s="139"/>
      <c r="N63" s="139"/>
      <c r="O63" s="139"/>
      <c r="P63" s="139"/>
      <c r="Q63" s="139"/>
      <c r="R63" s="139"/>
      <c r="S63" s="139"/>
      <c r="T63" s="139"/>
      <c r="U63" s="139"/>
      <c r="V63" s="143"/>
      <c r="W63" s="141"/>
      <c r="X63" s="138" t="str">
        <f t="shared" si="3"/>
        <v/>
      </c>
      <c r="Y63" s="139">
        <f t="shared" ref="Y63:AJ63" si="28">sum($I63:I63)</f>
        <v>0</v>
      </c>
      <c r="Z63" s="139">
        <f t="shared" si="28"/>
        <v>0</v>
      </c>
      <c r="AA63" s="139">
        <f t="shared" si="28"/>
        <v>0</v>
      </c>
      <c r="AB63" s="139">
        <f t="shared" si="28"/>
        <v>0</v>
      </c>
      <c r="AC63" s="139">
        <f t="shared" si="28"/>
        <v>0</v>
      </c>
      <c r="AD63" s="139">
        <f t="shared" si="28"/>
        <v>0</v>
      </c>
      <c r="AE63" s="139">
        <f t="shared" si="28"/>
        <v>0</v>
      </c>
      <c r="AF63" s="139">
        <f t="shared" si="28"/>
        <v>0</v>
      </c>
      <c r="AG63" s="139">
        <f t="shared" si="28"/>
        <v>0</v>
      </c>
      <c r="AH63" s="139">
        <f t="shared" si="28"/>
        <v>0</v>
      </c>
      <c r="AI63" s="139">
        <f t="shared" si="28"/>
        <v>0</v>
      </c>
      <c r="AJ63" s="139">
        <f t="shared" si="28"/>
        <v>0</v>
      </c>
      <c r="AK63" s="139"/>
      <c r="AL63" s="139"/>
      <c r="AM63" s="139"/>
      <c r="AN63" s="139"/>
      <c r="AO63" s="147" t="s">
        <v>671</v>
      </c>
      <c r="AP63" s="148">
        <v>2.0</v>
      </c>
      <c r="AQ63" s="148">
        <v>0.0</v>
      </c>
      <c r="AR63" s="148">
        <v>0.0</v>
      </c>
      <c r="AS63" s="139"/>
      <c r="AX63" s="139"/>
      <c r="AY63" s="139"/>
      <c r="AZ63" s="139"/>
      <c r="BA63" s="139"/>
      <c r="BB63" s="139"/>
      <c r="BC63" s="139"/>
      <c r="BD63" s="139"/>
      <c r="BE63" s="139"/>
      <c r="BF63" s="139"/>
      <c r="BG63" s="139"/>
      <c r="BH63" s="139"/>
      <c r="BI63" s="139"/>
      <c r="BJ63" s="139"/>
    </row>
    <row r="64">
      <c r="A64" s="141">
        <v>43921.0</v>
      </c>
      <c r="B64" s="138" t="s">
        <v>680</v>
      </c>
      <c r="C64" s="139"/>
      <c r="D64" s="139"/>
      <c r="E64" s="138">
        <v>1.0</v>
      </c>
      <c r="F64" s="139"/>
      <c r="G64" s="139"/>
      <c r="H64" s="139"/>
      <c r="I64" s="139"/>
      <c r="J64" s="139"/>
      <c r="K64" s="139"/>
      <c r="L64" s="139"/>
      <c r="M64" s="139"/>
      <c r="N64" s="139"/>
      <c r="O64" s="139"/>
      <c r="P64" s="139"/>
      <c r="Q64" s="139"/>
      <c r="R64" s="139"/>
      <c r="S64" s="139"/>
      <c r="T64" s="139"/>
      <c r="U64" s="139"/>
      <c r="V64" s="143"/>
      <c r="W64" s="141"/>
      <c r="X64" s="138" t="str">
        <f t="shared" si="3"/>
        <v/>
      </c>
      <c r="Y64" s="139">
        <f t="shared" ref="Y64:AJ64" si="29">sum($I64:I64)</f>
        <v>0</v>
      </c>
      <c r="Z64" s="139">
        <f t="shared" si="29"/>
        <v>0</v>
      </c>
      <c r="AA64" s="139">
        <f t="shared" si="29"/>
        <v>0</v>
      </c>
      <c r="AB64" s="139">
        <f t="shared" si="29"/>
        <v>0</v>
      </c>
      <c r="AC64" s="139">
        <f t="shared" si="29"/>
        <v>0</v>
      </c>
      <c r="AD64" s="139">
        <f t="shared" si="29"/>
        <v>0</v>
      </c>
      <c r="AE64" s="139">
        <f t="shared" si="29"/>
        <v>0</v>
      </c>
      <c r="AF64" s="139">
        <f t="shared" si="29"/>
        <v>0</v>
      </c>
      <c r="AG64" s="139">
        <f t="shared" si="29"/>
        <v>0</v>
      </c>
      <c r="AH64" s="139">
        <f t="shared" si="29"/>
        <v>0</v>
      </c>
      <c r="AI64" s="139">
        <f t="shared" si="29"/>
        <v>0</v>
      </c>
      <c r="AJ64" s="139">
        <f t="shared" si="29"/>
        <v>0</v>
      </c>
      <c r="AK64" s="139"/>
      <c r="AL64" s="139"/>
      <c r="AM64" s="139"/>
      <c r="AN64" s="139"/>
      <c r="AO64" s="145" t="s">
        <v>601</v>
      </c>
      <c r="AP64" s="146">
        <v>5.0</v>
      </c>
      <c r="AQ64" s="146">
        <v>0.0</v>
      </c>
      <c r="AR64" s="146">
        <v>1.0</v>
      </c>
      <c r="AS64" s="139"/>
      <c r="AX64" s="139"/>
      <c r="AY64" s="139"/>
      <c r="AZ64" s="139"/>
      <c r="BA64" s="139"/>
      <c r="BB64" s="139"/>
      <c r="BC64" s="139"/>
      <c r="BD64" s="139"/>
      <c r="BE64" s="139"/>
      <c r="BF64" s="139"/>
      <c r="BG64" s="139"/>
      <c r="BH64" s="139"/>
      <c r="BI64" s="139"/>
      <c r="BJ64" s="139"/>
    </row>
    <row r="65">
      <c r="A65" s="141">
        <v>43921.0</v>
      </c>
      <c r="B65" s="138" t="s">
        <v>653</v>
      </c>
      <c r="C65" s="138">
        <v>1.0</v>
      </c>
      <c r="D65" s="139"/>
      <c r="E65" s="139"/>
      <c r="F65" s="139"/>
      <c r="G65" s="139"/>
      <c r="H65" s="139"/>
      <c r="I65" s="139"/>
      <c r="J65" s="139"/>
      <c r="K65" s="139"/>
      <c r="L65" s="139"/>
      <c r="M65" s="139"/>
      <c r="N65" s="139"/>
      <c r="O65" s="139"/>
      <c r="P65" s="139"/>
      <c r="Q65" s="139"/>
      <c r="R65" s="139"/>
      <c r="S65" s="139"/>
      <c r="T65" s="139"/>
      <c r="U65" s="139"/>
      <c r="V65" s="143"/>
      <c r="W65" s="141"/>
      <c r="X65" s="138" t="str">
        <f t="shared" si="3"/>
        <v/>
      </c>
      <c r="Y65" s="139">
        <f t="shared" ref="Y65:AJ65" si="30">sum($I65:I65)</f>
        <v>0</v>
      </c>
      <c r="Z65" s="139">
        <f t="shared" si="30"/>
        <v>0</v>
      </c>
      <c r="AA65" s="139">
        <f t="shared" si="30"/>
        <v>0</v>
      </c>
      <c r="AB65" s="139">
        <f t="shared" si="30"/>
        <v>0</v>
      </c>
      <c r="AC65" s="139">
        <f t="shared" si="30"/>
        <v>0</v>
      </c>
      <c r="AD65" s="139">
        <f t="shared" si="30"/>
        <v>0</v>
      </c>
      <c r="AE65" s="139">
        <f t="shared" si="30"/>
        <v>0</v>
      </c>
      <c r="AF65" s="139">
        <f t="shared" si="30"/>
        <v>0</v>
      </c>
      <c r="AG65" s="139">
        <f t="shared" si="30"/>
        <v>0</v>
      </c>
      <c r="AH65" s="139">
        <f t="shared" si="30"/>
        <v>0</v>
      </c>
      <c r="AI65" s="139">
        <f t="shared" si="30"/>
        <v>0</v>
      </c>
      <c r="AJ65" s="139">
        <f t="shared" si="30"/>
        <v>0</v>
      </c>
      <c r="AK65" s="139"/>
      <c r="AL65" s="139"/>
      <c r="AM65" s="139"/>
      <c r="AN65" s="139"/>
      <c r="AO65" s="147" t="s">
        <v>648</v>
      </c>
      <c r="AP65" s="148">
        <v>4.0</v>
      </c>
      <c r="AQ65" s="148">
        <v>0.0</v>
      </c>
      <c r="AR65" s="148">
        <v>0.0</v>
      </c>
      <c r="AS65" s="139"/>
      <c r="AX65" s="139"/>
      <c r="AY65" s="139"/>
      <c r="AZ65" s="139"/>
      <c r="BA65" s="139"/>
      <c r="BB65" s="139"/>
      <c r="BC65" s="139"/>
      <c r="BD65" s="139"/>
      <c r="BE65" s="139"/>
      <c r="BF65" s="139"/>
      <c r="BG65" s="139"/>
      <c r="BH65" s="139"/>
      <c r="BI65" s="139"/>
      <c r="BJ65" s="139"/>
    </row>
    <row r="66">
      <c r="A66" s="141">
        <v>43921.0</v>
      </c>
      <c r="B66" s="138" t="s">
        <v>681</v>
      </c>
      <c r="C66" s="139"/>
      <c r="D66" s="139"/>
      <c r="E66" s="139"/>
      <c r="F66" s="139"/>
      <c r="G66" s="139"/>
      <c r="H66" s="139"/>
      <c r="I66" s="139"/>
      <c r="J66" s="139"/>
      <c r="K66" s="139"/>
      <c r="L66" s="139"/>
      <c r="M66" s="139"/>
      <c r="N66" s="139"/>
      <c r="O66" s="139"/>
      <c r="P66" s="139"/>
      <c r="Q66" s="139"/>
      <c r="R66" s="139"/>
      <c r="S66" s="139"/>
      <c r="T66" s="139"/>
      <c r="U66" s="139"/>
      <c r="V66" s="143"/>
      <c r="W66" s="141"/>
      <c r="X66" s="138" t="str">
        <f t="shared" si="3"/>
        <v/>
      </c>
      <c r="Y66" s="139">
        <f t="shared" ref="Y66:AJ66" si="31">sum($I66:I66)</f>
        <v>0</v>
      </c>
      <c r="Z66" s="139">
        <f t="shared" si="31"/>
        <v>0</v>
      </c>
      <c r="AA66" s="139">
        <f t="shared" si="31"/>
        <v>0</v>
      </c>
      <c r="AB66" s="139">
        <f t="shared" si="31"/>
        <v>0</v>
      </c>
      <c r="AC66" s="139">
        <f t="shared" si="31"/>
        <v>0</v>
      </c>
      <c r="AD66" s="139">
        <f t="shared" si="31"/>
        <v>0</v>
      </c>
      <c r="AE66" s="139">
        <f t="shared" si="31"/>
        <v>0</v>
      </c>
      <c r="AF66" s="139">
        <f t="shared" si="31"/>
        <v>0</v>
      </c>
      <c r="AG66" s="139">
        <f t="shared" si="31"/>
        <v>0</v>
      </c>
      <c r="AH66" s="139">
        <f t="shared" si="31"/>
        <v>0</v>
      </c>
      <c r="AI66" s="139">
        <f t="shared" si="31"/>
        <v>0</v>
      </c>
      <c r="AJ66" s="139">
        <f t="shared" si="31"/>
        <v>0</v>
      </c>
      <c r="AK66" s="139"/>
      <c r="AL66" s="139"/>
      <c r="AM66" s="139"/>
      <c r="AN66" s="139"/>
      <c r="AO66" s="145" t="s">
        <v>651</v>
      </c>
      <c r="AP66" s="146">
        <v>1.0</v>
      </c>
      <c r="AQ66" s="146">
        <v>0.0</v>
      </c>
      <c r="AR66" s="146">
        <v>0.0</v>
      </c>
      <c r="AS66" s="139"/>
      <c r="AX66" s="139"/>
      <c r="AY66" s="139"/>
      <c r="AZ66" s="139"/>
      <c r="BA66" s="139"/>
      <c r="BB66" s="139"/>
      <c r="BC66" s="139"/>
      <c r="BD66" s="139"/>
      <c r="BE66" s="139"/>
      <c r="BF66" s="139"/>
      <c r="BG66" s="139"/>
      <c r="BH66" s="139"/>
      <c r="BI66" s="139"/>
      <c r="BJ66" s="139"/>
    </row>
    <row r="67">
      <c r="A67" s="141">
        <v>43921.0</v>
      </c>
      <c r="B67" s="138" t="s">
        <v>123</v>
      </c>
      <c r="C67" s="138">
        <v>1.0</v>
      </c>
      <c r="D67" s="139"/>
      <c r="E67" s="138">
        <v>1.0</v>
      </c>
      <c r="F67" s="139"/>
      <c r="G67" s="139"/>
      <c r="H67" s="139"/>
      <c r="I67" s="139"/>
      <c r="J67" s="139"/>
      <c r="K67" s="139"/>
      <c r="L67" s="139"/>
      <c r="M67" s="139"/>
      <c r="N67" s="139"/>
      <c r="O67" s="139"/>
      <c r="P67" s="139"/>
      <c r="Q67" s="139"/>
      <c r="R67" s="139"/>
      <c r="S67" s="139"/>
      <c r="T67" s="139"/>
      <c r="U67" s="139"/>
      <c r="V67" s="143"/>
      <c r="W67" s="141"/>
      <c r="X67" s="138" t="str">
        <f t="shared" si="3"/>
        <v/>
      </c>
      <c r="Y67" s="139">
        <f t="shared" ref="Y67:AJ67" si="32">sum($I67:I67)</f>
        <v>0</v>
      </c>
      <c r="Z67" s="139">
        <f t="shared" si="32"/>
        <v>0</v>
      </c>
      <c r="AA67" s="139">
        <f t="shared" si="32"/>
        <v>0</v>
      </c>
      <c r="AB67" s="139">
        <f t="shared" si="32"/>
        <v>0</v>
      </c>
      <c r="AC67" s="139">
        <f t="shared" si="32"/>
        <v>0</v>
      </c>
      <c r="AD67" s="139">
        <f t="shared" si="32"/>
        <v>0</v>
      </c>
      <c r="AE67" s="139">
        <f t="shared" si="32"/>
        <v>0</v>
      </c>
      <c r="AF67" s="139">
        <f t="shared" si="32"/>
        <v>0</v>
      </c>
      <c r="AG67" s="139">
        <f t="shared" si="32"/>
        <v>0</v>
      </c>
      <c r="AH67" s="139">
        <f t="shared" si="32"/>
        <v>0</v>
      </c>
      <c r="AI67" s="139">
        <f t="shared" si="32"/>
        <v>0</v>
      </c>
      <c r="AJ67" s="139">
        <f t="shared" si="32"/>
        <v>0</v>
      </c>
      <c r="AK67" s="139"/>
      <c r="AL67" s="139"/>
      <c r="AM67" s="139"/>
      <c r="AN67" s="139"/>
      <c r="AO67" s="147" t="s">
        <v>677</v>
      </c>
      <c r="AP67" s="148">
        <v>1.0</v>
      </c>
      <c r="AQ67" s="148">
        <v>0.0</v>
      </c>
      <c r="AR67" s="148">
        <v>0.0</v>
      </c>
      <c r="AS67" s="139"/>
      <c r="AX67" s="139"/>
      <c r="AY67" s="139"/>
      <c r="AZ67" s="139"/>
      <c r="BA67" s="139"/>
      <c r="BB67" s="139"/>
      <c r="BC67" s="139"/>
      <c r="BD67" s="139"/>
      <c r="BE67" s="139"/>
      <c r="BF67" s="139"/>
      <c r="BG67" s="139"/>
      <c r="BH67" s="139"/>
      <c r="BI67" s="139"/>
      <c r="BJ67" s="139"/>
    </row>
    <row r="68">
      <c r="A68" s="141">
        <v>43921.0</v>
      </c>
      <c r="B68" s="138" t="s">
        <v>666</v>
      </c>
      <c r="C68" s="138">
        <v>1.0</v>
      </c>
      <c r="D68" s="139"/>
      <c r="E68" s="139"/>
      <c r="F68" s="139"/>
      <c r="G68" s="139"/>
      <c r="H68" s="139"/>
      <c r="I68" s="139"/>
      <c r="J68" s="139"/>
      <c r="K68" s="139"/>
      <c r="L68" s="139"/>
      <c r="M68" s="139"/>
      <c r="N68" s="139"/>
      <c r="O68" s="139"/>
      <c r="P68" s="139"/>
      <c r="Q68" s="139"/>
      <c r="R68" s="139"/>
      <c r="S68" s="139"/>
      <c r="T68" s="139"/>
      <c r="U68" s="139"/>
      <c r="V68" s="143"/>
      <c r="W68" s="141"/>
      <c r="X68" s="138" t="str">
        <f t="shared" si="3"/>
        <v/>
      </c>
      <c r="Y68" s="139">
        <f t="shared" ref="Y68:AJ68" si="33">sum($I68:I68)</f>
        <v>0</v>
      </c>
      <c r="Z68" s="139">
        <f t="shared" si="33"/>
        <v>0</v>
      </c>
      <c r="AA68" s="139">
        <f t="shared" si="33"/>
        <v>0</v>
      </c>
      <c r="AB68" s="139">
        <f t="shared" si="33"/>
        <v>0</v>
      </c>
      <c r="AC68" s="139">
        <f t="shared" si="33"/>
        <v>0</v>
      </c>
      <c r="AD68" s="139">
        <f t="shared" si="33"/>
        <v>0</v>
      </c>
      <c r="AE68" s="139">
        <f t="shared" si="33"/>
        <v>0</v>
      </c>
      <c r="AF68" s="139">
        <f t="shared" si="33"/>
        <v>0</v>
      </c>
      <c r="AG68" s="139">
        <f t="shared" si="33"/>
        <v>0</v>
      </c>
      <c r="AH68" s="139">
        <f t="shared" si="33"/>
        <v>0</v>
      </c>
      <c r="AI68" s="139">
        <f t="shared" si="33"/>
        <v>0</v>
      </c>
      <c r="AJ68" s="139">
        <f t="shared" si="33"/>
        <v>0</v>
      </c>
      <c r="AK68" s="139"/>
      <c r="AL68" s="139"/>
      <c r="AM68" s="139"/>
      <c r="AN68" s="139"/>
      <c r="AO68" s="145" t="s">
        <v>672</v>
      </c>
      <c r="AP68" s="146">
        <v>2.0</v>
      </c>
      <c r="AQ68" s="146">
        <v>0.0</v>
      </c>
      <c r="AR68" s="146">
        <v>0.0</v>
      </c>
      <c r="AS68" s="139"/>
      <c r="AX68" s="139"/>
      <c r="AY68" s="139"/>
      <c r="AZ68" s="139"/>
      <c r="BA68" s="139"/>
      <c r="BB68" s="139"/>
      <c r="BC68" s="139"/>
      <c r="BD68" s="139"/>
      <c r="BE68" s="139"/>
      <c r="BF68" s="139"/>
      <c r="BG68" s="139"/>
      <c r="BH68" s="139"/>
      <c r="BI68" s="139"/>
      <c r="BJ68" s="139"/>
    </row>
    <row r="69">
      <c r="A69" s="141"/>
      <c r="B69" s="138"/>
      <c r="C69" s="139"/>
      <c r="D69" s="139"/>
      <c r="E69" s="139"/>
      <c r="F69" s="139"/>
      <c r="G69" s="139"/>
      <c r="H69" s="139"/>
      <c r="I69" s="139"/>
      <c r="J69" s="139"/>
      <c r="K69" s="139"/>
      <c r="L69" s="139"/>
      <c r="M69" s="139"/>
      <c r="N69" s="139"/>
      <c r="O69" s="139"/>
      <c r="P69" s="139"/>
      <c r="Q69" s="139"/>
      <c r="R69" s="139"/>
      <c r="S69" s="139"/>
      <c r="T69" s="139"/>
      <c r="U69" s="139"/>
      <c r="V69" s="143"/>
      <c r="W69" s="141"/>
      <c r="X69" s="138" t="str">
        <f t="shared" si="3"/>
        <v/>
      </c>
      <c r="Y69" s="139">
        <f t="shared" ref="Y69:AJ69" si="34">sum($I69:I69)</f>
        <v>0</v>
      </c>
      <c r="Z69" s="139">
        <f t="shared" si="34"/>
        <v>0</v>
      </c>
      <c r="AA69" s="139">
        <f t="shared" si="34"/>
        <v>0</v>
      </c>
      <c r="AB69" s="139">
        <f t="shared" si="34"/>
        <v>0</v>
      </c>
      <c r="AC69" s="139">
        <f t="shared" si="34"/>
        <v>0</v>
      </c>
      <c r="AD69" s="139">
        <f t="shared" si="34"/>
        <v>0</v>
      </c>
      <c r="AE69" s="139">
        <f t="shared" si="34"/>
        <v>0</v>
      </c>
      <c r="AF69" s="139">
        <f t="shared" si="34"/>
        <v>0</v>
      </c>
      <c r="AG69" s="139">
        <f t="shared" si="34"/>
        <v>0</v>
      </c>
      <c r="AH69" s="139">
        <f t="shared" si="34"/>
        <v>0</v>
      </c>
      <c r="AI69" s="139">
        <f t="shared" si="34"/>
        <v>0</v>
      </c>
      <c r="AJ69" s="139">
        <f t="shared" si="34"/>
        <v>0</v>
      </c>
      <c r="AK69" s="139"/>
      <c r="AL69" s="139"/>
      <c r="AM69" s="139"/>
      <c r="AN69" s="139"/>
      <c r="AO69" s="147" t="s">
        <v>653</v>
      </c>
      <c r="AP69" s="148">
        <v>9.0</v>
      </c>
      <c r="AQ69" s="148">
        <v>0.0</v>
      </c>
      <c r="AR69" s="148">
        <v>0.0</v>
      </c>
      <c r="AS69" s="139"/>
      <c r="AX69" s="139"/>
      <c r="AY69" s="139"/>
      <c r="AZ69" s="139"/>
      <c r="BA69" s="139"/>
      <c r="BB69" s="139"/>
      <c r="BC69" s="139"/>
      <c r="BD69" s="139"/>
      <c r="BE69" s="139"/>
      <c r="BF69" s="139"/>
      <c r="BG69" s="139"/>
      <c r="BH69" s="139"/>
      <c r="BI69" s="139"/>
      <c r="BJ69" s="139"/>
    </row>
    <row r="70">
      <c r="A70" s="141"/>
      <c r="B70" s="138"/>
      <c r="C70" s="139"/>
      <c r="D70" s="139"/>
      <c r="E70" s="139"/>
      <c r="F70" s="139"/>
      <c r="G70" s="139"/>
      <c r="H70" s="139"/>
      <c r="I70" s="139"/>
      <c r="J70" s="139"/>
      <c r="K70" s="139"/>
      <c r="L70" s="139"/>
      <c r="M70" s="139"/>
      <c r="N70" s="139"/>
      <c r="O70" s="139"/>
      <c r="P70" s="139"/>
      <c r="Q70" s="139"/>
      <c r="R70" s="139"/>
      <c r="S70" s="139"/>
      <c r="T70" s="139"/>
      <c r="U70" s="139"/>
      <c r="V70" s="143"/>
      <c r="W70" s="141"/>
      <c r="X70" s="138" t="str">
        <f t="shared" si="3"/>
        <v/>
      </c>
      <c r="Y70" s="139">
        <f t="shared" ref="Y70:AJ70" si="35">sum($I70:I70)</f>
        <v>0</v>
      </c>
      <c r="Z70" s="139">
        <f t="shared" si="35"/>
        <v>0</v>
      </c>
      <c r="AA70" s="139">
        <f t="shared" si="35"/>
        <v>0</v>
      </c>
      <c r="AB70" s="139">
        <f t="shared" si="35"/>
        <v>0</v>
      </c>
      <c r="AC70" s="139">
        <f t="shared" si="35"/>
        <v>0</v>
      </c>
      <c r="AD70" s="139">
        <f t="shared" si="35"/>
        <v>0</v>
      </c>
      <c r="AE70" s="139">
        <f t="shared" si="35"/>
        <v>0</v>
      </c>
      <c r="AF70" s="139">
        <f t="shared" si="35"/>
        <v>0</v>
      </c>
      <c r="AG70" s="139">
        <f t="shared" si="35"/>
        <v>0</v>
      </c>
      <c r="AH70" s="139">
        <f t="shared" si="35"/>
        <v>0</v>
      </c>
      <c r="AI70" s="139">
        <f t="shared" si="35"/>
        <v>0</v>
      </c>
      <c r="AJ70" s="139">
        <f t="shared" si="35"/>
        <v>0</v>
      </c>
      <c r="AK70" s="139"/>
      <c r="AL70" s="139"/>
      <c r="AM70" s="139"/>
      <c r="AN70" s="139"/>
      <c r="AO70" s="145" t="s">
        <v>680</v>
      </c>
      <c r="AP70" s="146">
        <v>2.0</v>
      </c>
      <c r="AQ70" s="146">
        <v>0.0</v>
      </c>
      <c r="AR70" s="146">
        <v>0.0</v>
      </c>
      <c r="AS70" s="139"/>
      <c r="AX70" s="139"/>
      <c r="AY70" s="139"/>
      <c r="AZ70" s="139"/>
      <c r="BA70" s="139"/>
      <c r="BB70" s="139"/>
      <c r="BC70" s="139"/>
      <c r="BD70" s="139"/>
      <c r="BE70" s="139"/>
      <c r="BF70" s="139"/>
      <c r="BG70" s="139"/>
      <c r="BH70" s="139"/>
      <c r="BI70" s="139"/>
      <c r="BJ70" s="139"/>
    </row>
    <row r="71">
      <c r="A71" s="141">
        <v>43920.0</v>
      </c>
      <c r="B71" s="138" t="s">
        <v>626</v>
      </c>
      <c r="C71" s="139"/>
      <c r="D71" s="139"/>
      <c r="E71" s="139"/>
      <c r="F71" s="139"/>
      <c r="G71" s="139"/>
      <c r="H71" s="139"/>
      <c r="I71" s="139"/>
      <c r="J71" s="139"/>
      <c r="K71" s="139"/>
      <c r="L71" s="139"/>
      <c r="M71" s="139"/>
      <c r="N71" s="139"/>
      <c r="O71" s="139"/>
      <c r="P71" s="139"/>
      <c r="Q71" s="139"/>
      <c r="R71" s="139"/>
      <c r="S71" s="139"/>
      <c r="T71" s="139"/>
      <c r="U71" s="139"/>
      <c r="V71" s="143"/>
      <c r="W71" s="141"/>
      <c r="X71" s="138"/>
      <c r="Y71" s="138"/>
      <c r="Z71" s="139"/>
      <c r="AA71" s="139"/>
      <c r="AB71" s="139"/>
      <c r="AC71" s="139"/>
      <c r="AD71" s="139"/>
      <c r="AE71" s="139"/>
      <c r="AF71" s="139"/>
      <c r="AG71" s="139"/>
      <c r="AH71" s="139"/>
      <c r="AI71" s="139"/>
      <c r="AJ71" s="139"/>
      <c r="AK71" s="139"/>
      <c r="AL71" s="139"/>
      <c r="AM71" s="139"/>
      <c r="AN71" s="139"/>
      <c r="AO71" s="147" t="s">
        <v>649</v>
      </c>
      <c r="AP71" s="148">
        <v>2.0</v>
      </c>
      <c r="AQ71" s="148">
        <v>0.0</v>
      </c>
      <c r="AR71" s="148">
        <v>0.0</v>
      </c>
      <c r="AS71" s="139"/>
      <c r="AX71" s="139"/>
      <c r="AY71" s="139"/>
      <c r="AZ71" s="139"/>
      <c r="BA71" s="139"/>
      <c r="BB71" s="139"/>
      <c r="BC71" s="139"/>
      <c r="BD71" s="139"/>
      <c r="BE71" s="139"/>
      <c r="BF71" s="139"/>
      <c r="BG71" s="139"/>
      <c r="BH71" s="139"/>
      <c r="BI71" s="139"/>
      <c r="BJ71" s="139"/>
    </row>
    <row r="72">
      <c r="A72" s="141">
        <v>43920.0</v>
      </c>
      <c r="B72" s="138" t="s">
        <v>627</v>
      </c>
      <c r="C72" s="138">
        <v>9.0</v>
      </c>
      <c r="D72" s="139"/>
      <c r="E72" s="139"/>
      <c r="F72" s="139"/>
      <c r="G72" s="139"/>
      <c r="H72" s="139"/>
      <c r="I72" s="139"/>
      <c r="J72" s="139"/>
      <c r="K72" s="139"/>
      <c r="L72" s="139"/>
      <c r="M72" s="139"/>
      <c r="N72" s="139"/>
      <c r="O72" s="139"/>
      <c r="P72" s="139"/>
      <c r="Q72" s="139"/>
      <c r="R72" s="139"/>
      <c r="S72" s="139"/>
      <c r="T72" s="139"/>
      <c r="U72" s="139"/>
      <c r="V72" s="143"/>
      <c r="W72" s="141"/>
      <c r="X72" s="138"/>
      <c r="Y72" s="138"/>
      <c r="Z72" s="139"/>
      <c r="AA72" s="139"/>
      <c r="AB72" s="139"/>
      <c r="AC72" s="139"/>
      <c r="AD72" s="139"/>
      <c r="AE72" s="139"/>
      <c r="AF72" s="139"/>
      <c r="AG72" s="139"/>
      <c r="AH72" s="139"/>
      <c r="AI72" s="139"/>
      <c r="AJ72" s="139"/>
      <c r="AK72" s="139"/>
      <c r="AL72" s="139"/>
      <c r="AM72" s="139"/>
      <c r="AN72" s="139"/>
      <c r="AO72" s="145" t="s">
        <v>681</v>
      </c>
      <c r="AP72" s="146">
        <v>1.0</v>
      </c>
      <c r="AQ72" s="146">
        <v>0.0</v>
      </c>
      <c r="AR72" s="146">
        <v>0.0</v>
      </c>
      <c r="AS72" s="139"/>
      <c r="AX72" s="139"/>
      <c r="AY72" s="139"/>
      <c r="AZ72" s="139"/>
      <c r="BA72" s="139"/>
      <c r="BB72" s="139"/>
      <c r="BC72" s="139"/>
      <c r="BD72" s="139"/>
      <c r="BE72" s="139"/>
      <c r="BF72" s="139"/>
      <c r="BG72" s="139"/>
      <c r="BH72" s="139"/>
      <c r="BI72" s="139"/>
      <c r="BJ72" s="139"/>
    </row>
    <row r="73">
      <c r="A73" s="141">
        <v>43920.0</v>
      </c>
      <c r="B73" s="138" t="s">
        <v>595</v>
      </c>
      <c r="C73" s="138">
        <v>22.0</v>
      </c>
      <c r="D73" s="139"/>
      <c r="E73" s="139"/>
      <c r="F73" s="139"/>
      <c r="G73" s="139"/>
      <c r="H73" s="139"/>
      <c r="I73" s="139"/>
      <c r="J73" s="139"/>
      <c r="K73" s="139"/>
      <c r="L73" s="139"/>
      <c r="M73" s="139"/>
      <c r="N73" s="139"/>
      <c r="O73" s="139"/>
      <c r="P73" s="139"/>
      <c r="Q73" s="139"/>
      <c r="R73" s="139"/>
      <c r="S73" s="139"/>
      <c r="T73" s="139"/>
      <c r="U73" s="139"/>
      <c r="V73" s="143"/>
      <c r="W73" s="141"/>
      <c r="X73" s="138"/>
      <c r="Y73" s="138"/>
      <c r="Z73" s="139"/>
      <c r="AA73" s="139"/>
      <c r="AB73" s="139"/>
      <c r="AC73" s="139"/>
      <c r="AD73" s="139"/>
      <c r="AE73" s="139"/>
      <c r="AF73" s="139"/>
      <c r="AG73" s="139"/>
      <c r="AH73" s="139"/>
      <c r="AI73" s="139"/>
      <c r="AJ73" s="139"/>
      <c r="AK73" s="139"/>
      <c r="AL73" s="139"/>
      <c r="AM73" s="139"/>
      <c r="AN73" s="139"/>
      <c r="AO73" s="147" t="s">
        <v>678</v>
      </c>
      <c r="AP73" s="148">
        <v>47.0</v>
      </c>
      <c r="AQ73" s="148">
        <v>0.0</v>
      </c>
      <c r="AR73" s="148">
        <v>1.0</v>
      </c>
      <c r="AS73" s="139"/>
      <c r="AX73" s="139"/>
      <c r="AY73" s="139"/>
      <c r="AZ73" s="139"/>
      <c r="BA73" s="139"/>
      <c r="BB73" s="139"/>
      <c r="BC73" s="139"/>
      <c r="BD73" s="139"/>
      <c r="BE73" s="139"/>
      <c r="BF73" s="139"/>
      <c r="BG73" s="139"/>
      <c r="BH73" s="139"/>
      <c r="BI73" s="139"/>
      <c r="BJ73" s="139"/>
    </row>
    <row r="74">
      <c r="A74" s="141">
        <v>43920.0</v>
      </c>
      <c r="B74" s="138" t="s">
        <v>598</v>
      </c>
      <c r="C74" s="138">
        <v>1.0</v>
      </c>
      <c r="D74" s="139"/>
      <c r="E74" s="139"/>
      <c r="F74" s="139"/>
      <c r="W74" s="141"/>
      <c r="X74" s="138"/>
      <c r="Y74" s="138"/>
      <c r="Z74" s="139"/>
      <c r="AA74" s="139"/>
      <c r="AB74" s="139"/>
      <c r="AC74" s="139"/>
      <c r="AD74" s="139"/>
      <c r="AE74" s="139"/>
      <c r="AF74" s="139"/>
      <c r="AG74" s="139"/>
      <c r="AH74" s="139"/>
      <c r="AI74" s="139"/>
      <c r="AJ74" s="139"/>
      <c r="AK74" s="139"/>
      <c r="AL74" s="139"/>
      <c r="AM74" s="139"/>
      <c r="AN74" s="139"/>
      <c r="AO74" s="145" t="s">
        <v>679</v>
      </c>
      <c r="AP74" s="146">
        <v>2.0</v>
      </c>
      <c r="AQ74" s="146">
        <v>0.0</v>
      </c>
      <c r="AR74" s="146">
        <v>0.0</v>
      </c>
      <c r="AS74" s="139"/>
      <c r="AX74" s="139"/>
      <c r="AY74" s="139"/>
      <c r="AZ74" s="139"/>
      <c r="BA74" s="139"/>
      <c r="BB74" s="139"/>
      <c r="BC74" s="139"/>
      <c r="BD74" s="139"/>
      <c r="BE74" s="139"/>
      <c r="BF74" s="139"/>
      <c r="BG74" s="139"/>
      <c r="BH74" s="139"/>
      <c r="BI74" s="139"/>
      <c r="BJ74" s="139"/>
    </row>
    <row r="75">
      <c r="A75" s="141">
        <v>43920.0</v>
      </c>
      <c r="B75" s="138" t="s">
        <v>590</v>
      </c>
      <c r="C75" s="138">
        <v>1.0</v>
      </c>
      <c r="D75" s="139"/>
      <c r="E75" s="139"/>
      <c r="F75" s="139"/>
      <c r="W75" s="141"/>
      <c r="X75" s="138"/>
      <c r="Y75" s="138"/>
      <c r="Z75" s="139"/>
      <c r="AA75" s="139"/>
      <c r="AB75" s="139"/>
      <c r="AC75" s="139"/>
      <c r="AD75" s="139"/>
      <c r="AE75" s="139"/>
      <c r="AF75" s="139"/>
      <c r="AG75" s="139"/>
      <c r="AH75" s="139"/>
      <c r="AI75" s="139"/>
      <c r="AJ75" s="139"/>
      <c r="AK75" s="139"/>
      <c r="AL75" s="139"/>
      <c r="AM75" s="139"/>
      <c r="AN75" s="139"/>
      <c r="AO75" s="147" t="s">
        <v>676</v>
      </c>
      <c r="AP75" s="148">
        <v>3.0</v>
      </c>
      <c r="AQ75" s="148">
        <v>0.0</v>
      </c>
      <c r="AR75" s="148">
        <v>0.0</v>
      </c>
      <c r="AS75" s="139"/>
      <c r="AX75" s="139"/>
      <c r="AY75" s="139"/>
      <c r="AZ75" s="139"/>
      <c r="BA75" s="139"/>
      <c r="BB75" s="139"/>
      <c r="BC75" s="139"/>
      <c r="BD75" s="139"/>
      <c r="BE75" s="139"/>
      <c r="BF75" s="139"/>
      <c r="BG75" s="139"/>
      <c r="BH75" s="139"/>
      <c r="BI75" s="139"/>
      <c r="BJ75" s="139"/>
    </row>
    <row r="76">
      <c r="A76" s="141">
        <v>43920.0</v>
      </c>
      <c r="B76" s="138" t="s">
        <v>586</v>
      </c>
      <c r="C76" s="138">
        <v>24.0</v>
      </c>
      <c r="D76" s="138">
        <v>3.0</v>
      </c>
      <c r="E76" s="138">
        <v>6.0</v>
      </c>
      <c r="F76" s="139"/>
      <c r="W76" s="141"/>
      <c r="X76" s="138"/>
      <c r="Y76" s="142">
        <f t="shared" ref="Y76:AJ76" si="36">I75</f>
        <v>43910</v>
      </c>
      <c r="Z76" s="142">
        <f t="shared" si="36"/>
        <v>43911</v>
      </c>
      <c r="AA76" s="142">
        <f t="shared" si="36"/>
        <v>43912</v>
      </c>
      <c r="AB76" s="142">
        <f t="shared" si="36"/>
        <v>43913</v>
      </c>
      <c r="AC76" s="142">
        <f t="shared" si="36"/>
        <v>43914</v>
      </c>
      <c r="AD76" s="142">
        <f t="shared" si="36"/>
        <v>43915</v>
      </c>
      <c r="AE76" s="142">
        <f t="shared" si="36"/>
        <v>43916</v>
      </c>
      <c r="AF76" s="142">
        <f t="shared" si="36"/>
        <v>43917</v>
      </c>
      <c r="AG76" s="142">
        <f t="shared" si="36"/>
        <v>43918</v>
      </c>
      <c r="AH76" s="142">
        <f t="shared" si="36"/>
        <v>43919</v>
      </c>
      <c r="AI76" s="142">
        <f t="shared" si="36"/>
        <v>43920</v>
      </c>
      <c r="AJ76" s="142">
        <f t="shared" si="36"/>
        <v>43921</v>
      </c>
      <c r="AK76" s="139"/>
      <c r="AL76" s="139"/>
      <c r="AM76" s="139"/>
      <c r="AN76" s="139"/>
      <c r="AO76" s="147" t="s">
        <v>674</v>
      </c>
      <c r="AP76" s="148">
        <v>5.0</v>
      </c>
      <c r="AQ76" s="148">
        <v>0.0</v>
      </c>
      <c r="AR76" s="148">
        <v>0.0</v>
      </c>
      <c r="AS76" s="139"/>
      <c r="AX76" s="139"/>
      <c r="AY76" s="139"/>
      <c r="AZ76" s="139"/>
      <c r="BA76" s="139"/>
      <c r="BB76" s="139"/>
      <c r="BC76" s="139"/>
      <c r="BD76" s="139"/>
      <c r="BE76" s="139"/>
      <c r="BF76" s="139"/>
      <c r="BG76" s="139"/>
      <c r="BH76" s="139"/>
      <c r="BI76" s="139"/>
      <c r="BJ76" s="139"/>
    </row>
    <row r="77">
      <c r="A77" s="141">
        <v>43920.0</v>
      </c>
      <c r="B77" s="138" t="s">
        <v>223</v>
      </c>
      <c r="C77" s="138">
        <v>1.0</v>
      </c>
      <c r="D77" s="139"/>
      <c r="E77" s="139"/>
      <c r="F77" s="139"/>
      <c r="W77" s="141"/>
      <c r="X77" s="138" t="str">
        <f t="shared" ref="X77:X109" si="38">G77</f>
        <v>Aceh</v>
      </c>
      <c r="Y77" s="139">
        <f t="shared" ref="Y77:AJ77" si="37">sum($I77:I77)</f>
        <v>0</v>
      </c>
      <c r="Z77" s="139">
        <f t="shared" si="37"/>
        <v>0</v>
      </c>
      <c r="AA77" s="139">
        <f t="shared" si="37"/>
        <v>0</v>
      </c>
      <c r="AB77" s="139">
        <f t="shared" si="37"/>
        <v>0</v>
      </c>
      <c r="AC77" s="139">
        <f t="shared" si="37"/>
        <v>0</v>
      </c>
      <c r="AD77" s="139">
        <f t="shared" si="37"/>
        <v>0</v>
      </c>
      <c r="AE77" s="139">
        <f t="shared" si="37"/>
        <v>0</v>
      </c>
      <c r="AF77" s="139">
        <f t="shared" si="37"/>
        <v>0</v>
      </c>
      <c r="AG77" s="139">
        <f t="shared" si="37"/>
        <v>0</v>
      </c>
      <c r="AH77" s="139">
        <f t="shared" si="37"/>
        <v>0</v>
      </c>
      <c r="AI77" s="139">
        <f t="shared" si="37"/>
        <v>0</v>
      </c>
      <c r="AJ77" s="139">
        <f t="shared" si="37"/>
        <v>0</v>
      </c>
      <c r="AK77" s="139"/>
      <c r="AL77" s="139"/>
      <c r="AM77" s="139"/>
      <c r="AN77" s="139"/>
      <c r="AO77" s="145"/>
      <c r="AP77" s="146"/>
      <c r="AQ77" s="146"/>
      <c r="AR77" s="146"/>
      <c r="AS77" s="139"/>
      <c r="AX77" s="139"/>
      <c r="AY77" s="139"/>
      <c r="AZ77" s="139"/>
      <c r="BA77" s="139"/>
      <c r="BB77" s="139"/>
      <c r="BC77" s="139"/>
      <c r="BD77" s="139"/>
      <c r="BE77" s="139"/>
      <c r="BF77" s="139"/>
      <c r="BG77" s="139"/>
      <c r="BH77" s="139"/>
      <c r="BI77" s="139"/>
      <c r="BJ77" s="139"/>
    </row>
    <row r="78">
      <c r="A78" s="141">
        <v>43920.0</v>
      </c>
      <c r="B78" s="138" t="s">
        <v>588</v>
      </c>
      <c r="C78" s="138">
        <v>25.0</v>
      </c>
      <c r="D78" s="138">
        <v>2.0</v>
      </c>
      <c r="E78" s="138">
        <v>1.0</v>
      </c>
      <c r="F78" s="139"/>
      <c r="W78" s="141"/>
      <c r="X78" s="138" t="str">
        <f t="shared" si="38"/>
        <v>Bali</v>
      </c>
      <c r="Y78" s="139">
        <f t="shared" ref="Y78:AJ78" si="39">sum($I78:I78)</f>
        <v>1</v>
      </c>
      <c r="Z78" s="139">
        <f t="shared" si="39"/>
        <v>1</v>
      </c>
      <c r="AA78" s="139">
        <f t="shared" si="39"/>
        <v>2</v>
      </c>
      <c r="AB78" s="139">
        <f t="shared" si="39"/>
        <v>2</v>
      </c>
      <c r="AC78" s="139">
        <f t="shared" si="39"/>
        <v>2</v>
      </c>
      <c r="AD78" s="139">
        <f t="shared" si="39"/>
        <v>2</v>
      </c>
      <c r="AE78" s="139">
        <f t="shared" si="39"/>
        <v>2</v>
      </c>
      <c r="AF78" s="139">
        <f t="shared" si="39"/>
        <v>2</v>
      </c>
      <c r="AG78" s="139">
        <f t="shared" si="39"/>
        <v>2</v>
      </c>
      <c r="AH78" s="139">
        <f t="shared" si="39"/>
        <v>2</v>
      </c>
      <c r="AI78" s="139">
        <f t="shared" si="39"/>
        <v>2</v>
      </c>
      <c r="AJ78" s="139">
        <f t="shared" si="39"/>
        <v>2</v>
      </c>
      <c r="AK78" s="139"/>
      <c r="AL78" s="139"/>
      <c r="AM78" s="139"/>
      <c r="AN78" s="139"/>
      <c r="AO78" s="145" t="s">
        <v>673</v>
      </c>
      <c r="AP78" s="146">
        <v>2.0</v>
      </c>
      <c r="AQ78" s="146">
        <v>0.0</v>
      </c>
      <c r="AR78" s="146">
        <v>2.0</v>
      </c>
      <c r="AS78" s="139"/>
      <c r="AX78" s="139"/>
      <c r="AY78" s="139"/>
      <c r="AZ78" s="139"/>
      <c r="BA78" s="139"/>
      <c r="BB78" s="139"/>
      <c r="BC78" s="139"/>
      <c r="BD78" s="139"/>
      <c r="BE78" s="139"/>
      <c r="BF78" s="139"/>
      <c r="BG78" s="139"/>
      <c r="BH78" s="139"/>
      <c r="BI78" s="139"/>
      <c r="BJ78" s="139"/>
    </row>
    <row r="79">
      <c r="A79" s="141">
        <v>43920.0</v>
      </c>
      <c r="B79" s="138" t="s">
        <v>593</v>
      </c>
      <c r="C79" s="138">
        <v>17.0</v>
      </c>
      <c r="D79" s="139"/>
      <c r="E79" s="139"/>
      <c r="F79" s="139"/>
      <c r="W79" s="141"/>
      <c r="X79" s="138" t="str">
        <f t="shared" si="38"/>
        <v>Bangka Belitung</v>
      </c>
      <c r="Y79" s="139">
        <f t="shared" ref="Y79:AJ79" si="40">sum($I79:I79)</f>
        <v>0</v>
      </c>
      <c r="Z79" s="139">
        <f t="shared" si="40"/>
        <v>0</v>
      </c>
      <c r="AA79" s="139">
        <f t="shared" si="40"/>
        <v>0</v>
      </c>
      <c r="AB79" s="139">
        <f t="shared" si="40"/>
        <v>0</v>
      </c>
      <c r="AC79" s="139">
        <f t="shared" si="40"/>
        <v>0</v>
      </c>
      <c r="AD79" s="139">
        <f t="shared" si="40"/>
        <v>0</v>
      </c>
      <c r="AE79" s="139">
        <f t="shared" si="40"/>
        <v>0</v>
      </c>
      <c r="AF79" s="139">
        <f t="shared" si="40"/>
        <v>0</v>
      </c>
      <c r="AG79" s="139">
        <f t="shared" si="40"/>
        <v>0</v>
      </c>
      <c r="AH79" s="139">
        <f t="shared" si="40"/>
        <v>0</v>
      </c>
      <c r="AI79" s="139">
        <f t="shared" si="40"/>
        <v>0</v>
      </c>
      <c r="AJ79" s="139">
        <f t="shared" si="40"/>
        <v>0</v>
      </c>
      <c r="AK79" s="139"/>
      <c r="AL79" s="139"/>
      <c r="AM79" s="139"/>
      <c r="AN79" s="139"/>
      <c r="AO79" s="147"/>
      <c r="AP79" s="148"/>
      <c r="AQ79" s="148"/>
      <c r="AR79" s="148"/>
      <c r="AS79" s="139"/>
      <c r="AX79" s="139"/>
      <c r="AY79" s="139"/>
      <c r="AZ79" s="139"/>
      <c r="BA79" s="139"/>
      <c r="BB79" s="139"/>
      <c r="BC79" s="139"/>
      <c r="BD79" s="139"/>
      <c r="BE79" s="139"/>
      <c r="BF79" s="139"/>
      <c r="BG79" s="139"/>
      <c r="BH79" s="139"/>
      <c r="BI79" s="139"/>
      <c r="BJ79" s="139"/>
    </row>
    <row r="80">
      <c r="A80" s="141">
        <v>43920.0</v>
      </c>
      <c r="B80" s="138" t="s">
        <v>591</v>
      </c>
      <c r="C80" s="138">
        <v>1.0</v>
      </c>
      <c r="D80" s="138">
        <v>5.0</v>
      </c>
      <c r="E80" s="138">
        <v>1.0</v>
      </c>
      <c r="F80" s="139"/>
      <c r="W80" s="141"/>
      <c r="X80" s="138" t="str">
        <f t="shared" si="38"/>
        <v>Banten</v>
      </c>
      <c r="Y80" s="139">
        <f t="shared" ref="Y80:AJ80" si="41">sum($I80:I80)</f>
        <v>1</v>
      </c>
      <c r="Z80" s="139">
        <f t="shared" si="41"/>
        <v>2</v>
      </c>
      <c r="AA80" s="139">
        <f t="shared" si="41"/>
        <v>3</v>
      </c>
      <c r="AB80" s="139">
        <f t="shared" si="41"/>
        <v>3</v>
      </c>
      <c r="AC80" s="139">
        <f t="shared" si="41"/>
        <v>4</v>
      </c>
      <c r="AD80" s="139">
        <f t="shared" si="41"/>
        <v>4</v>
      </c>
      <c r="AE80" s="139">
        <f t="shared" si="41"/>
        <v>4</v>
      </c>
      <c r="AF80" s="139">
        <f t="shared" si="41"/>
        <v>4</v>
      </c>
      <c r="AG80" s="139">
        <f t="shared" si="41"/>
        <v>4</v>
      </c>
      <c r="AH80" s="139">
        <f t="shared" si="41"/>
        <v>4</v>
      </c>
      <c r="AI80" s="139">
        <f t="shared" si="41"/>
        <v>4</v>
      </c>
      <c r="AJ80" s="139">
        <f t="shared" si="41"/>
        <v>4</v>
      </c>
      <c r="AK80" s="139"/>
      <c r="AL80" s="139"/>
      <c r="AM80" s="139"/>
      <c r="AN80" s="139"/>
      <c r="AO80" s="147"/>
      <c r="AP80" s="148"/>
      <c r="AQ80" s="148"/>
      <c r="AR80" s="148"/>
      <c r="AS80" s="139"/>
      <c r="AT80" s="139"/>
      <c r="AU80" s="139"/>
      <c r="AV80" s="139"/>
      <c r="AW80" s="139"/>
      <c r="AX80" s="139"/>
      <c r="AY80" s="139"/>
      <c r="AZ80" s="139"/>
      <c r="BA80" s="139"/>
      <c r="BB80" s="139"/>
      <c r="BC80" s="139"/>
      <c r="BD80" s="139"/>
      <c r="BE80" s="139"/>
      <c r="BF80" s="139"/>
      <c r="BG80" s="139"/>
      <c r="BH80" s="139"/>
      <c r="BI80" s="139"/>
      <c r="BJ80" s="139"/>
    </row>
    <row r="81">
      <c r="A81" s="141">
        <v>43920.0</v>
      </c>
      <c r="B81" s="138" t="s">
        <v>667</v>
      </c>
      <c r="C81" s="138">
        <v>1.0</v>
      </c>
      <c r="D81" s="139"/>
      <c r="E81" s="139"/>
      <c r="F81" s="139"/>
      <c r="W81" s="141"/>
      <c r="X81" s="138" t="str">
        <f t="shared" si="38"/>
        <v>Bengkulu</v>
      </c>
      <c r="Y81" s="139">
        <f t="shared" ref="Y81:AJ81" si="42">sum($I81:I81)</f>
        <v>0</v>
      </c>
      <c r="Z81" s="139">
        <f t="shared" si="42"/>
        <v>0</v>
      </c>
      <c r="AA81" s="139">
        <f t="shared" si="42"/>
        <v>0</v>
      </c>
      <c r="AB81" s="139">
        <f t="shared" si="42"/>
        <v>0</v>
      </c>
      <c r="AC81" s="139">
        <f t="shared" si="42"/>
        <v>0</v>
      </c>
      <c r="AD81" s="139">
        <f t="shared" si="42"/>
        <v>0</v>
      </c>
      <c r="AE81" s="139">
        <f t="shared" si="42"/>
        <v>0</v>
      </c>
      <c r="AF81" s="139">
        <f t="shared" si="42"/>
        <v>0</v>
      </c>
      <c r="AG81" s="139">
        <f t="shared" si="42"/>
        <v>0</v>
      </c>
      <c r="AH81" s="139">
        <f t="shared" si="42"/>
        <v>0</v>
      </c>
      <c r="AI81" s="139">
        <f t="shared" si="42"/>
        <v>0</v>
      </c>
      <c r="AJ81" s="139">
        <f t="shared" si="42"/>
        <v>1</v>
      </c>
      <c r="AK81" s="139"/>
      <c r="AL81" s="139"/>
      <c r="AM81" s="139"/>
      <c r="AN81" s="139"/>
      <c r="AO81" s="147"/>
      <c r="AP81" s="148"/>
      <c r="AQ81" s="148"/>
      <c r="AR81" s="148"/>
      <c r="AS81" s="139"/>
      <c r="AT81" s="139"/>
      <c r="AU81" s="139"/>
      <c r="AV81" s="139"/>
      <c r="AW81" s="139"/>
      <c r="AX81" s="139"/>
      <c r="AY81" s="139"/>
      <c r="AZ81" s="139"/>
      <c r="BA81" s="139"/>
      <c r="BB81" s="139"/>
      <c r="BC81" s="139"/>
      <c r="BD81" s="139"/>
      <c r="BE81" s="139"/>
      <c r="BF81" s="139"/>
      <c r="BG81" s="139"/>
      <c r="BH81" s="139"/>
      <c r="BI81" s="139"/>
      <c r="BJ81" s="139"/>
    </row>
    <row r="82">
      <c r="A82" s="141">
        <v>43920.0</v>
      </c>
      <c r="B82" s="138" t="s">
        <v>668</v>
      </c>
      <c r="C82" s="139"/>
      <c r="D82" s="139"/>
      <c r="E82" s="139"/>
      <c r="F82" s="139"/>
      <c r="W82" s="141"/>
      <c r="X82" s="138" t="str">
        <f t="shared" si="38"/>
        <v>Dalam Verifikasi</v>
      </c>
      <c r="Y82" s="139">
        <f t="shared" ref="Y82:AJ82" si="43">sum($I82:I82)</f>
        <v>0</v>
      </c>
      <c r="Z82" s="139">
        <f t="shared" si="43"/>
        <v>0</v>
      </c>
      <c r="AA82" s="139">
        <f t="shared" si="43"/>
        <v>0</v>
      </c>
      <c r="AB82" s="139">
        <f t="shared" si="43"/>
        <v>0</v>
      </c>
      <c r="AC82" s="139">
        <f t="shared" si="43"/>
        <v>0</v>
      </c>
      <c r="AD82" s="139">
        <f t="shared" si="43"/>
        <v>0</v>
      </c>
      <c r="AE82" s="139">
        <f t="shared" si="43"/>
        <v>0</v>
      </c>
      <c r="AF82" s="139">
        <f t="shared" si="43"/>
        <v>0</v>
      </c>
      <c r="AG82" s="139">
        <f t="shared" si="43"/>
        <v>0</v>
      </c>
      <c r="AH82" s="139">
        <f t="shared" si="43"/>
        <v>0</v>
      </c>
      <c r="AI82" s="139">
        <f t="shared" si="43"/>
        <v>0</v>
      </c>
      <c r="AJ82" s="139">
        <f t="shared" si="43"/>
        <v>0</v>
      </c>
      <c r="AK82" s="139"/>
      <c r="AL82" s="139"/>
      <c r="AM82" s="139"/>
      <c r="AN82" s="139"/>
      <c r="AO82" s="147" t="s">
        <v>597</v>
      </c>
      <c r="AP82" s="148">
        <v>8.0</v>
      </c>
      <c r="AQ82" s="148">
        <v>0.0</v>
      </c>
      <c r="AR82" s="148">
        <v>1.0</v>
      </c>
      <c r="AS82" s="139"/>
      <c r="AT82" s="139"/>
      <c r="AU82" s="139"/>
      <c r="AV82" s="139"/>
      <c r="AW82" s="139"/>
      <c r="AX82" s="139"/>
      <c r="AY82" s="139"/>
      <c r="AZ82" s="139"/>
      <c r="BA82" s="139"/>
      <c r="BB82" s="139"/>
      <c r="BC82" s="139"/>
      <c r="BD82" s="139"/>
      <c r="BE82" s="139"/>
      <c r="BF82" s="139"/>
      <c r="BG82" s="139"/>
      <c r="BH82" s="139"/>
      <c r="BI82" s="139"/>
      <c r="BJ82" s="139"/>
    </row>
    <row r="83">
      <c r="A83" s="141">
        <v>43920.0</v>
      </c>
      <c r="B83" s="138" t="s">
        <v>669</v>
      </c>
      <c r="C83" s="139"/>
      <c r="D83" s="139"/>
      <c r="E83" s="139"/>
      <c r="F83" s="139"/>
      <c r="W83" s="141"/>
      <c r="X83" s="138" t="str">
        <f t="shared" si="38"/>
        <v>DI Yogyakarta</v>
      </c>
      <c r="Y83" s="139">
        <f t="shared" ref="Y83:AJ83" si="44">sum($I83:I83)</f>
        <v>0</v>
      </c>
      <c r="Z83" s="139">
        <f t="shared" si="44"/>
        <v>0</v>
      </c>
      <c r="AA83" s="139">
        <f t="shared" si="44"/>
        <v>0</v>
      </c>
      <c r="AB83" s="139">
        <f t="shared" si="44"/>
        <v>0</v>
      </c>
      <c r="AC83" s="139">
        <f t="shared" si="44"/>
        <v>1</v>
      </c>
      <c r="AD83" s="139">
        <f t="shared" si="44"/>
        <v>2</v>
      </c>
      <c r="AE83" s="139">
        <f t="shared" si="44"/>
        <v>2</v>
      </c>
      <c r="AF83" s="139">
        <f t="shared" si="44"/>
        <v>2</v>
      </c>
      <c r="AG83" s="139">
        <f t="shared" si="44"/>
        <v>2</v>
      </c>
      <c r="AH83" s="139">
        <f t="shared" si="44"/>
        <v>2</v>
      </c>
      <c r="AI83" s="139">
        <f t="shared" si="44"/>
        <v>2</v>
      </c>
      <c r="AJ83" s="139">
        <f t="shared" si="44"/>
        <v>2</v>
      </c>
      <c r="AK83" s="139"/>
      <c r="AL83" s="139"/>
      <c r="AM83" s="139"/>
      <c r="AN83" s="139"/>
      <c r="AO83" s="149" t="s">
        <v>657</v>
      </c>
      <c r="AP83" s="150">
        <f t="shared" ref="AP83:AR83" si="45">sum(AP49:AP82)</f>
        <v>1250</v>
      </c>
      <c r="AQ83" s="150">
        <f t="shared" si="45"/>
        <v>64</v>
      </c>
      <c r="AR83" s="150">
        <f t="shared" si="45"/>
        <v>114</v>
      </c>
      <c r="AS83" s="139"/>
      <c r="AT83" s="139"/>
      <c r="AU83" s="139"/>
      <c r="AV83" s="139"/>
      <c r="AW83" s="139"/>
      <c r="AX83" s="139"/>
      <c r="AY83" s="139"/>
      <c r="AZ83" s="139"/>
      <c r="BA83" s="139"/>
      <c r="BB83" s="139"/>
      <c r="BC83" s="139"/>
      <c r="BD83" s="139"/>
      <c r="BE83" s="139"/>
      <c r="BF83" s="139"/>
      <c r="BG83" s="139"/>
      <c r="BH83" s="139"/>
      <c r="BI83" s="139"/>
      <c r="BJ83" s="139"/>
    </row>
    <row r="84">
      <c r="A84" s="141">
        <v>43920.0</v>
      </c>
      <c r="B84" s="138" t="s">
        <v>670</v>
      </c>
      <c r="C84" s="138">
        <v>4.0</v>
      </c>
      <c r="D84" s="139"/>
      <c r="E84" s="139"/>
      <c r="F84" s="139"/>
      <c r="W84" s="141"/>
      <c r="X84" s="138" t="str">
        <f t="shared" si="38"/>
        <v>DKI Jakarta</v>
      </c>
      <c r="Y84" s="139">
        <f t="shared" ref="Y84:AJ84" si="46">sum($I84:I84)</f>
        <v>18</v>
      </c>
      <c r="Z84" s="139">
        <f t="shared" si="46"/>
        <v>23</v>
      </c>
      <c r="AA84" s="139">
        <f t="shared" si="46"/>
        <v>29</v>
      </c>
      <c r="AB84" s="139">
        <f t="shared" si="46"/>
        <v>29</v>
      </c>
      <c r="AC84" s="139">
        <f t="shared" si="46"/>
        <v>31</v>
      </c>
      <c r="AD84" s="139">
        <f t="shared" si="46"/>
        <v>31</v>
      </c>
      <c r="AE84" s="139">
        <f t="shared" si="46"/>
        <v>46</v>
      </c>
      <c r="AF84" s="139">
        <f t="shared" si="46"/>
        <v>51</v>
      </c>
      <c r="AG84" s="139">
        <f t="shared" si="46"/>
        <v>62</v>
      </c>
      <c r="AH84" s="139">
        <f t="shared" si="46"/>
        <v>68</v>
      </c>
      <c r="AI84" s="139">
        <f t="shared" si="46"/>
        <v>74</v>
      </c>
      <c r="AJ84" s="139">
        <f t="shared" si="46"/>
        <v>83</v>
      </c>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row>
    <row r="85">
      <c r="A85" s="141">
        <v>43920.0</v>
      </c>
      <c r="B85" s="138" t="s">
        <v>671</v>
      </c>
      <c r="C85" s="139"/>
      <c r="D85" s="139"/>
      <c r="E85" s="139"/>
      <c r="F85" s="139"/>
      <c r="W85" s="141"/>
      <c r="X85" s="138" t="str">
        <f t="shared" si="38"/>
        <v>Jambi</v>
      </c>
      <c r="Y85" s="139">
        <f t="shared" ref="Y85:AJ85" si="47">sum($I85:I85)</f>
        <v>0</v>
      </c>
      <c r="Z85" s="139">
        <f t="shared" si="47"/>
        <v>0</v>
      </c>
      <c r="AA85" s="139">
        <f t="shared" si="47"/>
        <v>0</v>
      </c>
      <c r="AB85" s="139">
        <f t="shared" si="47"/>
        <v>0</v>
      </c>
      <c r="AC85" s="139">
        <f t="shared" si="47"/>
        <v>0</v>
      </c>
      <c r="AD85" s="139">
        <f t="shared" si="47"/>
        <v>0</v>
      </c>
      <c r="AE85" s="139">
        <f t="shared" si="47"/>
        <v>0</v>
      </c>
      <c r="AF85" s="139">
        <f t="shared" si="47"/>
        <v>0</v>
      </c>
      <c r="AG85" s="139">
        <f t="shared" si="47"/>
        <v>0</v>
      </c>
      <c r="AH85" s="139">
        <f t="shared" si="47"/>
        <v>0</v>
      </c>
      <c r="AI85" s="139">
        <f t="shared" si="47"/>
        <v>0</v>
      </c>
      <c r="AJ85" s="139">
        <f t="shared" si="47"/>
        <v>0</v>
      </c>
      <c r="AK85" s="139"/>
      <c r="AL85" s="139"/>
      <c r="AM85" s="139"/>
      <c r="AN85" s="139"/>
      <c r="AO85" s="139"/>
      <c r="AP85" s="139"/>
      <c r="AQ85" s="139"/>
      <c r="AR85" s="139"/>
      <c r="AS85" s="139"/>
      <c r="AT85" s="139"/>
      <c r="AU85" s="139"/>
      <c r="AV85" s="139"/>
      <c r="AW85" s="139"/>
      <c r="AX85" s="139"/>
      <c r="AY85" s="139"/>
      <c r="AZ85" s="139"/>
      <c r="BA85" s="139"/>
      <c r="BB85" s="139"/>
      <c r="BC85" s="139"/>
      <c r="BD85" s="139"/>
      <c r="BE85" s="139"/>
      <c r="BF85" s="139"/>
      <c r="BG85" s="139"/>
      <c r="BH85" s="139"/>
      <c r="BI85" s="139"/>
      <c r="BJ85" s="139"/>
    </row>
    <row r="86">
      <c r="A86" s="141">
        <v>43920.0</v>
      </c>
      <c r="B86" s="138" t="s">
        <v>601</v>
      </c>
      <c r="C86" s="138">
        <v>1.0</v>
      </c>
      <c r="D86" s="139"/>
      <c r="E86" s="139"/>
      <c r="F86" s="139"/>
      <c r="W86" s="141"/>
      <c r="X86" s="138" t="str">
        <f t="shared" si="38"/>
        <v>Jawa Barat</v>
      </c>
      <c r="Y86" s="139">
        <f t="shared" ref="Y86:AJ86" si="48">sum($I86:I86)</f>
        <v>7</v>
      </c>
      <c r="Z86" s="139">
        <f t="shared" si="48"/>
        <v>7</v>
      </c>
      <c r="AA86" s="139">
        <f t="shared" si="48"/>
        <v>9</v>
      </c>
      <c r="AB86" s="139">
        <f t="shared" si="48"/>
        <v>9</v>
      </c>
      <c r="AC86" s="139">
        <f t="shared" si="48"/>
        <v>10</v>
      </c>
      <c r="AD86" s="139">
        <f t="shared" si="48"/>
        <v>10</v>
      </c>
      <c r="AE86" s="139">
        <f t="shared" si="48"/>
        <v>11</v>
      </c>
      <c r="AF86" s="139">
        <f t="shared" si="48"/>
        <v>14</v>
      </c>
      <c r="AG86" s="139">
        <f t="shared" si="48"/>
        <v>17</v>
      </c>
      <c r="AH86" s="139">
        <f t="shared" si="48"/>
        <v>19</v>
      </c>
      <c r="AI86" s="139">
        <f t="shared" si="48"/>
        <v>20</v>
      </c>
      <c r="AJ86" s="139">
        <f t="shared" si="48"/>
        <v>21</v>
      </c>
      <c r="AK86" s="139"/>
      <c r="AL86" s="139"/>
      <c r="AM86" s="139"/>
      <c r="AN86" s="139"/>
      <c r="AO86" s="139"/>
      <c r="AP86" s="139"/>
      <c r="AQ86" s="139"/>
      <c r="AR86" s="139"/>
      <c r="AS86" s="139"/>
      <c r="AT86" s="139"/>
      <c r="AU86" s="139"/>
      <c r="AV86" s="139"/>
      <c r="AW86" s="139"/>
      <c r="AX86" s="139"/>
      <c r="AY86" s="139"/>
      <c r="AZ86" s="139"/>
      <c r="BA86" s="139"/>
      <c r="BB86" s="139"/>
      <c r="BC86" s="139"/>
      <c r="BD86" s="139"/>
      <c r="BE86" s="139"/>
      <c r="BF86" s="139"/>
      <c r="BG86" s="139"/>
      <c r="BH86" s="139"/>
      <c r="BI86" s="139"/>
      <c r="BJ86" s="139"/>
    </row>
    <row r="87">
      <c r="A87" s="141">
        <v>43920.0</v>
      </c>
      <c r="B87" s="138" t="s">
        <v>672</v>
      </c>
      <c r="C87" s="139"/>
      <c r="D87" s="139"/>
      <c r="E87" s="139"/>
      <c r="F87" s="139"/>
      <c r="W87" s="141"/>
      <c r="X87" s="138" t="str">
        <f t="shared" si="38"/>
        <v>Jawa Tengah</v>
      </c>
      <c r="Y87" s="139">
        <f t="shared" ref="Y87:AJ87" si="49">sum($I87:I87)</f>
        <v>3</v>
      </c>
      <c r="Z87" s="139">
        <f t="shared" si="49"/>
        <v>3</v>
      </c>
      <c r="AA87" s="139">
        <f t="shared" si="49"/>
        <v>3</v>
      </c>
      <c r="AB87" s="139">
        <f t="shared" si="49"/>
        <v>3</v>
      </c>
      <c r="AC87" s="139">
        <f t="shared" si="49"/>
        <v>3</v>
      </c>
      <c r="AD87" s="139">
        <f t="shared" si="49"/>
        <v>4</v>
      </c>
      <c r="AE87" s="139">
        <f t="shared" si="49"/>
        <v>6</v>
      </c>
      <c r="AF87" s="139">
        <f t="shared" si="49"/>
        <v>6</v>
      </c>
      <c r="AG87" s="139">
        <f t="shared" si="49"/>
        <v>7</v>
      </c>
      <c r="AH87" s="139">
        <f t="shared" si="49"/>
        <v>7</v>
      </c>
      <c r="AI87" s="139">
        <f t="shared" si="49"/>
        <v>7</v>
      </c>
      <c r="AJ87" s="139">
        <f t="shared" si="49"/>
        <v>7</v>
      </c>
      <c r="AK87" s="139"/>
      <c r="AL87" s="139"/>
      <c r="AM87" s="139"/>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39"/>
    </row>
    <row r="88">
      <c r="A88" s="141">
        <v>43920.0</v>
      </c>
      <c r="B88" s="138" t="s">
        <v>673</v>
      </c>
      <c r="C88" s="139"/>
      <c r="D88" s="139"/>
      <c r="E88" s="139"/>
      <c r="F88" s="139"/>
      <c r="W88" s="141"/>
      <c r="X88" s="138" t="str">
        <f t="shared" si="38"/>
        <v>Jawa Timur</v>
      </c>
      <c r="Y88" s="139">
        <f t="shared" ref="Y88:AJ88" si="50">sum($I88:I88)</f>
        <v>1</v>
      </c>
      <c r="Z88" s="139">
        <f t="shared" si="50"/>
        <v>1</v>
      </c>
      <c r="AA88" s="139">
        <f t="shared" si="50"/>
        <v>1</v>
      </c>
      <c r="AB88" s="139">
        <f t="shared" si="50"/>
        <v>1</v>
      </c>
      <c r="AC88" s="139">
        <f t="shared" si="50"/>
        <v>1</v>
      </c>
      <c r="AD88" s="139">
        <f t="shared" si="50"/>
        <v>1</v>
      </c>
      <c r="AE88" s="139">
        <f t="shared" si="50"/>
        <v>3</v>
      </c>
      <c r="AF88" s="139">
        <f t="shared" si="50"/>
        <v>4</v>
      </c>
      <c r="AG88" s="139">
        <f t="shared" si="50"/>
        <v>4</v>
      </c>
      <c r="AH88" s="139">
        <f t="shared" si="50"/>
        <v>7</v>
      </c>
      <c r="AI88" s="139">
        <f t="shared" si="50"/>
        <v>8</v>
      </c>
      <c r="AJ88" s="139">
        <f t="shared" si="50"/>
        <v>8</v>
      </c>
      <c r="AK88" s="139"/>
      <c r="AL88" s="139"/>
      <c r="AM88" s="139"/>
      <c r="AN88" s="139"/>
      <c r="AO88" s="139"/>
      <c r="AP88" s="139"/>
      <c r="AQ88" s="139"/>
      <c r="AR88" s="139"/>
      <c r="AS88" s="139"/>
      <c r="AT88" s="139"/>
      <c r="AU88" s="139"/>
      <c r="AV88" s="139"/>
      <c r="AW88" s="139"/>
      <c r="AX88" s="139"/>
      <c r="AY88" s="139"/>
      <c r="AZ88" s="139"/>
      <c r="BA88" s="139"/>
      <c r="BB88" s="139"/>
      <c r="BC88" s="139"/>
      <c r="BD88" s="139"/>
      <c r="BE88" s="139"/>
      <c r="BF88" s="139"/>
      <c r="BG88" s="139"/>
      <c r="BH88" s="139"/>
      <c r="BI88" s="139"/>
      <c r="BJ88" s="139"/>
    </row>
    <row r="89">
      <c r="A89" s="141">
        <v>43920.0</v>
      </c>
      <c r="B89" s="138" t="s">
        <v>674</v>
      </c>
      <c r="C89" s="138">
        <v>3.0</v>
      </c>
      <c r="D89" s="139"/>
      <c r="E89" s="139"/>
      <c r="F89" s="139"/>
      <c r="W89" s="141"/>
      <c r="X89" s="138" t="str">
        <f t="shared" si="38"/>
        <v>Kalimantan Barat</v>
      </c>
      <c r="Y89" s="139">
        <f t="shared" ref="Y89:AJ89" si="51">sum($I89:I89)</f>
        <v>0</v>
      </c>
      <c r="Z89" s="139">
        <f t="shared" si="51"/>
        <v>0</v>
      </c>
      <c r="AA89" s="139">
        <f t="shared" si="51"/>
        <v>0</v>
      </c>
      <c r="AB89" s="139">
        <f t="shared" si="51"/>
        <v>0</v>
      </c>
      <c r="AC89" s="139">
        <f t="shared" si="51"/>
        <v>0</v>
      </c>
      <c r="AD89" s="139">
        <f t="shared" si="51"/>
        <v>0</v>
      </c>
      <c r="AE89" s="139">
        <f t="shared" si="51"/>
        <v>0</v>
      </c>
      <c r="AF89" s="139">
        <f t="shared" si="51"/>
        <v>0</v>
      </c>
      <c r="AG89" s="139">
        <f t="shared" si="51"/>
        <v>0</v>
      </c>
      <c r="AH89" s="139">
        <f t="shared" si="51"/>
        <v>0</v>
      </c>
      <c r="AI89" s="139">
        <f t="shared" si="51"/>
        <v>0</v>
      </c>
      <c r="AJ89" s="139">
        <f t="shared" si="51"/>
        <v>2</v>
      </c>
      <c r="AK89" s="139"/>
      <c r="AL89" s="139"/>
      <c r="AM89" s="139"/>
      <c r="AN89" s="139"/>
      <c r="AO89" s="139"/>
      <c r="AP89" s="139"/>
      <c r="AQ89" s="139"/>
      <c r="AR89" s="139"/>
      <c r="AS89" s="139"/>
      <c r="AT89" s="139"/>
      <c r="AU89" s="139"/>
      <c r="AV89" s="139"/>
      <c r="AW89" s="139"/>
      <c r="AX89" s="139"/>
      <c r="AY89" s="139"/>
      <c r="AZ89" s="139"/>
      <c r="BA89" s="139"/>
      <c r="BB89" s="139"/>
      <c r="BC89" s="139"/>
      <c r="BD89" s="139"/>
      <c r="BE89" s="139"/>
      <c r="BF89" s="139"/>
      <c r="BG89" s="139"/>
      <c r="BH89" s="139"/>
      <c r="BI89" s="139"/>
      <c r="BJ89" s="139"/>
    </row>
    <row r="90">
      <c r="A90" s="141">
        <v>43920.0</v>
      </c>
      <c r="B90" s="138" t="s">
        <v>675</v>
      </c>
      <c r="C90" s="139"/>
      <c r="D90" s="138">
        <v>1.0</v>
      </c>
      <c r="E90" s="139"/>
      <c r="F90" s="139"/>
      <c r="W90" s="141"/>
      <c r="X90" s="138" t="str">
        <f t="shared" si="38"/>
        <v>Kalimantan Selatan</v>
      </c>
      <c r="Y90" s="139">
        <f t="shared" ref="Y90:AJ90" si="52">sum($I90:I90)</f>
        <v>0</v>
      </c>
      <c r="Z90" s="139">
        <f t="shared" si="52"/>
        <v>0</v>
      </c>
      <c r="AA90" s="139">
        <f t="shared" si="52"/>
        <v>0</v>
      </c>
      <c r="AB90" s="139">
        <f t="shared" si="52"/>
        <v>0</v>
      </c>
      <c r="AC90" s="139">
        <f t="shared" si="52"/>
        <v>0</v>
      </c>
      <c r="AD90" s="139">
        <f t="shared" si="52"/>
        <v>0</v>
      </c>
      <c r="AE90" s="139">
        <f t="shared" si="52"/>
        <v>0</v>
      </c>
      <c r="AF90" s="139">
        <f t="shared" si="52"/>
        <v>0</v>
      </c>
      <c r="AG90" s="139">
        <f t="shared" si="52"/>
        <v>0</v>
      </c>
      <c r="AH90" s="139">
        <f t="shared" si="52"/>
        <v>0</v>
      </c>
      <c r="AI90" s="139">
        <f t="shared" si="52"/>
        <v>0</v>
      </c>
      <c r="AJ90" s="139">
        <f t="shared" si="52"/>
        <v>0</v>
      </c>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row>
    <row r="91">
      <c r="A91" s="141">
        <v>43920.0</v>
      </c>
      <c r="B91" s="138" t="s">
        <v>597</v>
      </c>
      <c r="C91" s="138">
        <v>5.0</v>
      </c>
      <c r="D91" s="139"/>
      <c r="E91" s="139"/>
      <c r="F91" s="139"/>
      <c r="W91" s="141"/>
      <c r="X91" s="138" t="str">
        <f t="shared" si="38"/>
        <v>Kalimantan Tengah</v>
      </c>
      <c r="Y91" s="139">
        <f t="shared" ref="Y91:AJ91" si="53">sum($I91:I91)</f>
        <v>0</v>
      </c>
      <c r="Z91" s="139">
        <f t="shared" si="53"/>
        <v>0</v>
      </c>
      <c r="AA91" s="139">
        <f t="shared" si="53"/>
        <v>0</v>
      </c>
      <c r="AB91" s="139">
        <f t="shared" si="53"/>
        <v>0</v>
      </c>
      <c r="AC91" s="139">
        <f t="shared" si="53"/>
        <v>0</v>
      </c>
      <c r="AD91" s="139">
        <f t="shared" si="53"/>
        <v>0</v>
      </c>
      <c r="AE91" s="139">
        <f t="shared" si="53"/>
        <v>0</v>
      </c>
      <c r="AF91" s="139">
        <f t="shared" si="53"/>
        <v>0</v>
      </c>
      <c r="AG91" s="139">
        <f t="shared" si="53"/>
        <v>0</v>
      </c>
      <c r="AH91" s="139">
        <f t="shared" si="53"/>
        <v>0</v>
      </c>
      <c r="AI91" s="139">
        <f t="shared" si="53"/>
        <v>0</v>
      </c>
      <c r="AJ91" s="139">
        <f t="shared" si="53"/>
        <v>0</v>
      </c>
      <c r="AK91" s="139"/>
      <c r="AL91" s="139"/>
      <c r="AM91" s="139"/>
      <c r="AN91" s="139"/>
      <c r="AO91" s="139"/>
      <c r="AP91" s="139"/>
      <c r="AQ91" s="139"/>
      <c r="AR91" s="139"/>
      <c r="AS91" s="139"/>
      <c r="AT91" s="139"/>
      <c r="AU91" s="139"/>
      <c r="AV91" s="139"/>
      <c r="AW91" s="139"/>
      <c r="AX91" s="139"/>
      <c r="AY91" s="139"/>
      <c r="AZ91" s="139"/>
      <c r="BA91" s="139"/>
      <c r="BB91" s="139"/>
      <c r="BC91" s="139"/>
      <c r="BD91" s="139"/>
      <c r="BE91" s="139"/>
      <c r="BF91" s="139"/>
      <c r="BG91" s="139"/>
      <c r="BH91" s="139"/>
      <c r="BI91" s="139"/>
      <c r="BJ91" s="139"/>
    </row>
    <row r="92">
      <c r="A92" s="141">
        <v>43920.0</v>
      </c>
      <c r="B92" s="138" t="s">
        <v>676</v>
      </c>
      <c r="C92" s="139"/>
      <c r="D92" s="139"/>
      <c r="E92" s="139"/>
      <c r="F92" s="139"/>
      <c r="W92" s="141"/>
      <c r="X92" s="138" t="str">
        <f t="shared" si="38"/>
        <v>Kalimantan Timur</v>
      </c>
      <c r="Y92" s="139">
        <f t="shared" ref="Y92:AJ92" si="54">sum($I92:I92)</f>
        <v>0</v>
      </c>
      <c r="Z92" s="139">
        <f t="shared" si="54"/>
        <v>0</v>
      </c>
      <c r="AA92" s="139">
        <f t="shared" si="54"/>
        <v>0</v>
      </c>
      <c r="AB92" s="139">
        <f t="shared" si="54"/>
        <v>0</v>
      </c>
      <c r="AC92" s="139">
        <f t="shared" si="54"/>
        <v>0</v>
      </c>
      <c r="AD92" s="139">
        <f t="shared" si="54"/>
        <v>0</v>
      </c>
      <c r="AE92" s="139">
        <f t="shared" si="54"/>
        <v>0</v>
      </c>
      <c r="AF92" s="139">
        <f t="shared" si="54"/>
        <v>0</v>
      </c>
      <c r="AG92" s="139">
        <f t="shared" si="54"/>
        <v>0</v>
      </c>
      <c r="AH92" s="139">
        <f t="shared" si="54"/>
        <v>0</v>
      </c>
      <c r="AI92" s="139">
        <f t="shared" si="54"/>
        <v>0</v>
      </c>
      <c r="AJ92" s="139">
        <f t="shared" si="54"/>
        <v>0</v>
      </c>
      <c r="AK92" s="139"/>
      <c r="AL92" s="139"/>
      <c r="AM92" s="139"/>
      <c r="AN92" s="139"/>
      <c r="AO92" s="139"/>
      <c r="AP92" s="139"/>
      <c r="AQ92" s="139"/>
      <c r="AR92" s="139"/>
      <c r="AS92" s="139"/>
      <c r="AT92" s="139"/>
      <c r="AU92" s="139"/>
      <c r="AV92" s="139"/>
      <c r="AW92" s="139"/>
      <c r="AX92" s="139"/>
      <c r="AY92" s="139"/>
      <c r="AZ92" s="139"/>
      <c r="BA92" s="139"/>
      <c r="BB92" s="139"/>
      <c r="BC92" s="139"/>
      <c r="BD92" s="139"/>
      <c r="BE92" s="139"/>
      <c r="BF92" s="139"/>
      <c r="BG92" s="139"/>
      <c r="BH92" s="139"/>
      <c r="BI92" s="139"/>
      <c r="BJ92" s="139"/>
    </row>
    <row r="93">
      <c r="A93" s="141">
        <v>43920.0</v>
      </c>
      <c r="B93" s="138" t="s">
        <v>678</v>
      </c>
      <c r="C93" s="138">
        <v>4.0</v>
      </c>
      <c r="D93" s="139"/>
      <c r="E93" s="139"/>
      <c r="F93" s="139"/>
      <c r="W93" s="141"/>
      <c r="X93" s="138" t="str">
        <f t="shared" si="38"/>
        <v>Kalimantan Utara</v>
      </c>
      <c r="Y93" s="139">
        <f t="shared" ref="Y93:AJ93" si="55">sum($I93:I93)</f>
        <v>0</v>
      </c>
      <c r="Z93" s="139">
        <f t="shared" si="55"/>
        <v>0</v>
      </c>
      <c r="AA93" s="139">
        <f t="shared" si="55"/>
        <v>0</v>
      </c>
      <c r="AB93" s="139">
        <f t="shared" si="55"/>
        <v>0</v>
      </c>
      <c r="AC93" s="139">
        <f t="shared" si="55"/>
        <v>0</v>
      </c>
      <c r="AD93" s="139">
        <f t="shared" si="55"/>
        <v>0</v>
      </c>
      <c r="AE93" s="139">
        <f t="shared" si="55"/>
        <v>0</v>
      </c>
      <c r="AF93" s="139">
        <f t="shared" si="55"/>
        <v>0</v>
      </c>
      <c r="AG93" s="139">
        <f t="shared" si="55"/>
        <v>0</v>
      </c>
      <c r="AH93" s="139">
        <f t="shared" si="55"/>
        <v>0</v>
      </c>
      <c r="AI93" s="139">
        <f t="shared" si="55"/>
        <v>0</v>
      </c>
      <c r="AJ93" s="139">
        <f t="shared" si="55"/>
        <v>0</v>
      </c>
      <c r="AK93" s="139"/>
      <c r="AL93" s="139"/>
      <c r="AM93" s="139"/>
      <c r="AN93" s="139"/>
      <c r="AO93" s="139"/>
      <c r="AP93" s="139"/>
      <c r="AQ93" s="139"/>
      <c r="AR93" s="139"/>
      <c r="AS93" s="139"/>
      <c r="AT93" s="139"/>
      <c r="AU93" s="139"/>
      <c r="AV93" s="139"/>
      <c r="AW93" s="139"/>
      <c r="AX93" s="139"/>
      <c r="AY93" s="139"/>
      <c r="AZ93" s="139"/>
      <c r="BA93" s="139"/>
      <c r="BB93" s="139"/>
      <c r="BC93" s="139"/>
      <c r="BD93" s="139"/>
      <c r="BE93" s="139"/>
      <c r="BF93" s="139"/>
      <c r="BG93" s="139"/>
      <c r="BH93" s="139"/>
      <c r="BI93" s="139"/>
      <c r="BJ93" s="139"/>
    </row>
    <row r="94">
      <c r="A94" s="141">
        <v>43920.0</v>
      </c>
      <c r="B94" s="138" t="s">
        <v>679</v>
      </c>
      <c r="C94" s="139"/>
      <c r="D94" s="139"/>
      <c r="E94" s="139"/>
      <c r="F94" s="139"/>
      <c r="W94" s="141"/>
      <c r="X94" s="138" t="str">
        <f t="shared" si="38"/>
        <v>Kepulauan Riau</v>
      </c>
      <c r="Y94" s="139">
        <f t="shared" ref="Y94:AJ94" si="56">sum($I94:I94)</f>
        <v>0</v>
      </c>
      <c r="Z94" s="139">
        <f t="shared" si="56"/>
        <v>0</v>
      </c>
      <c r="AA94" s="139">
        <f t="shared" si="56"/>
        <v>0</v>
      </c>
      <c r="AB94" s="139">
        <f t="shared" si="56"/>
        <v>0</v>
      </c>
      <c r="AC94" s="139">
        <f t="shared" si="56"/>
        <v>1</v>
      </c>
      <c r="AD94" s="139">
        <f t="shared" si="56"/>
        <v>1</v>
      </c>
      <c r="AE94" s="139">
        <f t="shared" si="56"/>
        <v>1</v>
      </c>
      <c r="AF94" s="139">
        <f t="shared" si="56"/>
        <v>1</v>
      </c>
      <c r="AG94" s="139">
        <f t="shared" si="56"/>
        <v>1</v>
      </c>
      <c r="AH94" s="139">
        <f t="shared" si="56"/>
        <v>1</v>
      </c>
      <c r="AI94" s="139">
        <f t="shared" si="56"/>
        <v>1</v>
      </c>
      <c r="AJ94" s="139">
        <f t="shared" si="56"/>
        <v>1</v>
      </c>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row>
    <row r="95">
      <c r="A95" s="141">
        <v>43920.0</v>
      </c>
      <c r="B95" s="138" t="s">
        <v>648</v>
      </c>
      <c r="C95" s="138">
        <v>4.0</v>
      </c>
      <c r="D95" s="139"/>
      <c r="E95" s="139"/>
      <c r="F95" s="139"/>
      <c r="W95" s="141"/>
      <c r="X95" s="138" t="str">
        <f t="shared" si="38"/>
        <v>Lampung</v>
      </c>
      <c r="Y95" s="139">
        <f t="shared" ref="Y95:AJ95" si="57">sum($I95:I95)</f>
        <v>0</v>
      </c>
      <c r="Z95" s="139">
        <f t="shared" si="57"/>
        <v>0</v>
      </c>
      <c r="AA95" s="139">
        <f t="shared" si="57"/>
        <v>0</v>
      </c>
      <c r="AB95" s="139">
        <f t="shared" si="57"/>
        <v>0</v>
      </c>
      <c r="AC95" s="139">
        <f t="shared" si="57"/>
        <v>0</v>
      </c>
      <c r="AD95" s="139">
        <f t="shared" si="57"/>
        <v>0</v>
      </c>
      <c r="AE95" s="139">
        <f t="shared" si="57"/>
        <v>0</v>
      </c>
      <c r="AF95" s="139">
        <f t="shared" si="57"/>
        <v>0</v>
      </c>
      <c r="AG95" s="139">
        <f t="shared" si="57"/>
        <v>0</v>
      </c>
      <c r="AH95" s="139">
        <f t="shared" si="57"/>
        <v>0</v>
      </c>
      <c r="AI95" s="139">
        <f t="shared" si="57"/>
        <v>0</v>
      </c>
      <c r="AJ95" s="139">
        <f t="shared" si="57"/>
        <v>0</v>
      </c>
      <c r="AK95" s="139"/>
      <c r="AL95" s="139"/>
      <c r="AM95" s="139"/>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39"/>
    </row>
    <row r="96">
      <c r="A96" s="141">
        <v>43920.0</v>
      </c>
      <c r="B96" s="138" t="s">
        <v>649</v>
      </c>
      <c r="C96" s="138">
        <v>1.0</v>
      </c>
      <c r="D96" s="139"/>
      <c r="E96" s="139"/>
      <c r="F96" s="139"/>
      <c r="W96" s="141"/>
      <c r="X96" s="138" t="str">
        <f t="shared" si="38"/>
        <v>Maluku</v>
      </c>
      <c r="Y96" s="139">
        <f t="shared" ref="Y96:AJ96" si="58">sum($I96:I96)</f>
        <v>0</v>
      </c>
      <c r="Z96" s="139">
        <f t="shared" si="58"/>
        <v>0</v>
      </c>
      <c r="AA96" s="139">
        <f t="shared" si="58"/>
        <v>0</v>
      </c>
      <c r="AB96" s="139">
        <f t="shared" si="58"/>
        <v>0</v>
      </c>
      <c r="AC96" s="139">
        <f t="shared" si="58"/>
        <v>0</v>
      </c>
      <c r="AD96" s="139">
        <f t="shared" si="58"/>
        <v>0</v>
      </c>
      <c r="AE96" s="139">
        <f t="shared" si="58"/>
        <v>0</v>
      </c>
      <c r="AF96" s="139">
        <f t="shared" si="58"/>
        <v>0</v>
      </c>
      <c r="AG96" s="139">
        <f t="shared" si="58"/>
        <v>0</v>
      </c>
      <c r="AH96" s="139">
        <f t="shared" si="58"/>
        <v>0</v>
      </c>
      <c r="AI96" s="139">
        <f t="shared" si="58"/>
        <v>0</v>
      </c>
      <c r="AJ96" s="139">
        <f t="shared" si="58"/>
        <v>0</v>
      </c>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row>
    <row r="97">
      <c r="A97" s="141">
        <v>43920.0</v>
      </c>
      <c r="B97" s="138" t="s">
        <v>677</v>
      </c>
      <c r="C97" s="139"/>
      <c r="D97" s="139"/>
      <c r="E97" s="139"/>
      <c r="F97" s="139"/>
      <c r="W97" s="141"/>
      <c r="X97" s="138" t="str">
        <f t="shared" si="38"/>
        <v>Maluku Utara</v>
      </c>
      <c r="Y97" s="139">
        <f t="shared" ref="Y97:AJ97" si="59">sum($I97:I97)</f>
        <v>0</v>
      </c>
      <c r="Z97" s="139">
        <f t="shared" si="59"/>
        <v>0</v>
      </c>
      <c r="AA97" s="139">
        <f t="shared" si="59"/>
        <v>0</v>
      </c>
      <c r="AB97" s="139">
        <f t="shared" si="59"/>
        <v>0</v>
      </c>
      <c r="AC97" s="139">
        <f t="shared" si="59"/>
        <v>0</v>
      </c>
      <c r="AD97" s="139">
        <f t="shared" si="59"/>
        <v>0</v>
      </c>
      <c r="AE97" s="139">
        <f t="shared" si="59"/>
        <v>0</v>
      </c>
      <c r="AF97" s="139">
        <f t="shared" si="59"/>
        <v>0</v>
      </c>
      <c r="AG97" s="139">
        <f t="shared" si="59"/>
        <v>0</v>
      </c>
      <c r="AH97" s="139">
        <f t="shared" si="59"/>
        <v>0</v>
      </c>
      <c r="AI97" s="139">
        <f t="shared" si="59"/>
        <v>0</v>
      </c>
      <c r="AJ97" s="139">
        <f t="shared" si="59"/>
        <v>0</v>
      </c>
      <c r="AK97" s="139"/>
      <c r="AL97" s="139"/>
      <c r="AM97" s="139"/>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39"/>
    </row>
    <row r="98">
      <c r="A98" s="141">
        <v>43920.0</v>
      </c>
      <c r="B98" s="138" t="s">
        <v>651</v>
      </c>
      <c r="C98" s="139"/>
      <c r="D98" s="139"/>
      <c r="E98" s="139"/>
      <c r="F98" s="139"/>
      <c r="W98" s="141"/>
      <c r="X98" s="138" t="str">
        <f t="shared" si="38"/>
        <v>Nusa Tenggara Barat</v>
      </c>
      <c r="Y98" s="139">
        <f t="shared" ref="Y98:AJ98" si="60">sum($I98:I98)</f>
        <v>0</v>
      </c>
      <c r="Z98" s="139">
        <f t="shared" si="60"/>
        <v>0</v>
      </c>
      <c r="AA98" s="139">
        <f t="shared" si="60"/>
        <v>0</v>
      </c>
      <c r="AB98" s="139">
        <f t="shared" si="60"/>
        <v>0</v>
      </c>
      <c r="AC98" s="139">
        <f t="shared" si="60"/>
        <v>0</v>
      </c>
      <c r="AD98" s="139">
        <f t="shared" si="60"/>
        <v>0</v>
      </c>
      <c r="AE98" s="139">
        <f t="shared" si="60"/>
        <v>0</v>
      </c>
      <c r="AF98" s="139">
        <f t="shared" si="60"/>
        <v>0</v>
      </c>
      <c r="AG98" s="139">
        <f t="shared" si="60"/>
        <v>0</v>
      </c>
      <c r="AH98" s="139">
        <f t="shared" si="60"/>
        <v>0</v>
      </c>
      <c r="AI98" s="139">
        <f t="shared" si="60"/>
        <v>0</v>
      </c>
      <c r="AJ98" s="139">
        <f t="shared" si="60"/>
        <v>0</v>
      </c>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row>
    <row r="99">
      <c r="A99" s="141">
        <v>43920.0</v>
      </c>
      <c r="B99" s="138" t="s">
        <v>680</v>
      </c>
      <c r="C99" s="139"/>
      <c r="D99" s="139"/>
      <c r="E99" s="139"/>
      <c r="F99" s="139"/>
      <c r="W99" s="141"/>
      <c r="X99" s="138" t="str">
        <f t="shared" si="38"/>
        <v>Papua</v>
      </c>
      <c r="Y99" s="139">
        <f t="shared" ref="Y99:AJ99" si="61">sum($I99:I99)</f>
        <v>0</v>
      </c>
      <c r="Z99" s="139">
        <f t="shared" si="61"/>
        <v>0</v>
      </c>
      <c r="AA99" s="139">
        <f t="shared" si="61"/>
        <v>0</v>
      </c>
      <c r="AB99" s="139">
        <f t="shared" si="61"/>
        <v>0</v>
      </c>
      <c r="AC99" s="139">
        <f t="shared" si="61"/>
        <v>0</v>
      </c>
      <c r="AD99" s="139">
        <f t="shared" si="61"/>
        <v>0</v>
      </c>
      <c r="AE99" s="139">
        <f t="shared" si="61"/>
        <v>0</v>
      </c>
      <c r="AF99" s="139">
        <f t="shared" si="61"/>
        <v>0</v>
      </c>
      <c r="AG99" s="139">
        <f t="shared" si="61"/>
        <v>0</v>
      </c>
      <c r="AH99" s="139">
        <f t="shared" si="61"/>
        <v>0</v>
      </c>
      <c r="AI99" s="139">
        <f t="shared" si="61"/>
        <v>0</v>
      </c>
      <c r="AJ99" s="139">
        <f t="shared" si="61"/>
        <v>0</v>
      </c>
      <c r="AK99" s="139"/>
      <c r="AL99" s="139"/>
      <c r="AM99" s="139"/>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39"/>
    </row>
    <row r="100">
      <c r="A100" s="141">
        <v>43920.0</v>
      </c>
      <c r="B100" s="138" t="s">
        <v>653</v>
      </c>
      <c r="C100" s="139"/>
      <c r="D100" s="139"/>
      <c r="E100" s="139"/>
      <c r="F100" s="139"/>
      <c r="W100" s="141"/>
      <c r="X100" s="138" t="str">
        <f t="shared" si="38"/>
        <v>Papua Barat</v>
      </c>
      <c r="Y100" s="139">
        <f t="shared" ref="Y100:AJ100" si="62">sum($I100:I100)</f>
        <v>0</v>
      </c>
      <c r="Z100" s="139">
        <f t="shared" si="62"/>
        <v>0</v>
      </c>
      <c r="AA100" s="139">
        <f t="shared" si="62"/>
        <v>0</v>
      </c>
      <c r="AB100" s="139">
        <f t="shared" si="62"/>
        <v>0</v>
      </c>
      <c r="AC100" s="139">
        <f t="shared" si="62"/>
        <v>0</v>
      </c>
      <c r="AD100" s="139">
        <f t="shared" si="62"/>
        <v>0</v>
      </c>
      <c r="AE100" s="139">
        <f t="shared" si="62"/>
        <v>0</v>
      </c>
      <c r="AF100" s="139">
        <f t="shared" si="62"/>
        <v>0</v>
      </c>
      <c r="AG100" s="139">
        <f t="shared" si="62"/>
        <v>0</v>
      </c>
      <c r="AH100" s="139">
        <f t="shared" si="62"/>
        <v>0</v>
      </c>
      <c r="AI100" s="139">
        <f t="shared" si="62"/>
        <v>0</v>
      </c>
      <c r="AJ100" s="139">
        <f t="shared" si="62"/>
        <v>1</v>
      </c>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row>
    <row r="101">
      <c r="A101" s="141">
        <v>43920.0</v>
      </c>
      <c r="B101" s="138" t="s">
        <v>681</v>
      </c>
      <c r="C101" s="139"/>
      <c r="D101" s="139"/>
      <c r="E101" s="139"/>
      <c r="F101" s="139"/>
      <c r="W101" s="141"/>
      <c r="X101" s="138" t="str">
        <f t="shared" si="38"/>
        <v>Riau</v>
      </c>
      <c r="Y101" s="139">
        <f t="shared" ref="Y101:AJ101" si="63">sum($I101:I101)</f>
        <v>0</v>
      </c>
      <c r="Z101" s="139">
        <f t="shared" si="63"/>
        <v>0</v>
      </c>
      <c r="AA101" s="139">
        <f t="shared" si="63"/>
        <v>0</v>
      </c>
      <c r="AB101" s="139">
        <f t="shared" si="63"/>
        <v>0</v>
      </c>
      <c r="AC101" s="139">
        <f t="shared" si="63"/>
        <v>0</v>
      </c>
      <c r="AD101" s="139">
        <f t="shared" si="63"/>
        <v>0</v>
      </c>
      <c r="AE101" s="139">
        <f t="shared" si="63"/>
        <v>0</v>
      </c>
      <c r="AF101" s="139">
        <f t="shared" si="63"/>
        <v>0</v>
      </c>
      <c r="AG101" s="139">
        <f t="shared" si="63"/>
        <v>0</v>
      </c>
      <c r="AH101" s="139">
        <f t="shared" si="63"/>
        <v>0</v>
      </c>
      <c r="AI101" s="139">
        <f t="shared" si="63"/>
        <v>0</v>
      </c>
      <c r="AJ101" s="139">
        <f t="shared" si="63"/>
        <v>0</v>
      </c>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row>
    <row r="102">
      <c r="A102" s="141">
        <v>43920.0</v>
      </c>
      <c r="B102" s="138" t="s">
        <v>666</v>
      </c>
      <c r="C102" s="138">
        <v>5.0</v>
      </c>
      <c r="D102" s="139"/>
      <c r="E102" s="139"/>
      <c r="F102" s="139"/>
      <c r="W102" s="141"/>
      <c r="X102" s="138" t="str">
        <f t="shared" si="38"/>
        <v>Sulawesi Barat</v>
      </c>
      <c r="Y102" s="139">
        <f t="shared" ref="Y102:AJ102" si="64">sum($I102:I102)</f>
        <v>0</v>
      </c>
      <c r="Z102" s="139">
        <f t="shared" si="64"/>
        <v>0</v>
      </c>
      <c r="AA102" s="139">
        <f t="shared" si="64"/>
        <v>0</v>
      </c>
      <c r="AB102" s="139">
        <f t="shared" si="64"/>
        <v>0</v>
      </c>
      <c r="AC102" s="139">
        <f t="shared" si="64"/>
        <v>0</v>
      </c>
      <c r="AD102" s="139">
        <f t="shared" si="64"/>
        <v>0</v>
      </c>
      <c r="AE102" s="139">
        <f t="shared" si="64"/>
        <v>0</v>
      </c>
      <c r="AF102" s="139">
        <f t="shared" si="64"/>
        <v>0</v>
      </c>
      <c r="AG102" s="139">
        <f t="shared" si="64"/>
        <v>0</v>
      </c>
      <c r="AH102" s="139">
        <f t="shared" si="64"/>
        <v>0</v>
      </c>
      <c r="AI102" s="139">
        <f t="shared" si="64"/>
        <v>0</v>
      </c>
      <c r="AJ102" s="139">
        <f t="shared" si="64"/>
        <v>0</v>
      </c>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row>
    <row r="103">
      <c r="A103" s="141"/>
      <c r="B103" s="138"/>
      <c r="C103" s="139"/>
      <c r="D103" s="139"/>
      <c r="E103" s="139"/>
      <c r="F103" s="139"/>
      <c r="W103" s="141"/>
      <c r="X103" s="138" t="str">
        <f t="shared" si="38"/>
        <v>Sulawesi Selatan</v>
      </c>
      <c r="Y103" s="139">
        <f t="shared" ref="Y103:AJ103" si="65">sum($I103:I103)</f>
        <v>0</v>
      </c>
      <c r="Z103" s="139">
        <f t="shared" si="65"/>
        <v>0</v>
      </c>
      <c r="AA103" s="139">
        <f t="shared" si="65"/>
        <v>0</v>
      </c>
      <c r="AB103" s="139">
        <f t="shared" si="65"/>
        <v>1</v>
      </c>
      <c r="AC103" s="139">
        <f t="shared" si="65"/>
        <v>2</v>
      </c>
      <c r="AD103" s="139">
        <f t="shared" si="65"/>
        <v>2</v>
      </c>
      <c r="AE103" s="139">
        <f t="shared" si="65"/>
        <v>2</v>
      </c>
      <c r="AF103" s="139">
        <f t="shared" si="65"/>
        <v>2</v>
      </c>
      <c r="AG103" s="139">
        <f t="shared" si="65"/>
        <v>2</v>
      </c>
      <c r="AH103" s="139">
        <f t="shared" si="65"/>
        <v>2</v>
      </c>
      <c r="AI103" s="139">
        <f t="shared" si="65"/>
        <v>2</v>
      </c>
      <c r="AJ103" s="139">
        <f t="shared" si="65"/>
        <v>2</v>
      </c>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row>
    <row r="104">
      <c r="A104" s="141"/>
      <c r="B104" s="138"/>
      <c r="C104" s="139"/>
      <c r="D104" s="139"/>
      <c r="E104" s="139"/>
      <c r="F104" s="139"/>
      <c r="W104" s="141"/>
      <c r="X104" s="138" t="str">
        <f t="shared" si="38"/>
        <v>Sulawesi Tengah</v>
      </c>
      <c r="Y104" s="139">
        <f t="shared" ref="Y104:AJ104" si="66">sum($I104:I104)</f>
        <v>0</v>
      </c>
      <c r="Z104" s="139">
        <f t="shared" si="66"/>
        <v>0</v>
      </c>
      <c r="AA104" s="139">
        <f t="shared" si="66"/>
        <v>0</v>
      </c>
      <c r="AB104" s="139">
        <f t="shared" si="66"/>
        <v>0</v>
      </c>
      <c r="AC104" s="139">
        <f t="shared" si="66"/>
        <v>0</v>
      </c>
      <c r="AD104" s="139">
        <f t="shared" si="66"/>
        <v>0</v>
      </c>
      <c r="AE104" s="139">
        <f t="shared" si="66"/>
        <v>0</v>
      </c>
      <c r="AF104" s="139">
        <f t="shared" si="66"/>
        <v>0</v>
      </c>
      <c r="AG104" s="139">
        <f t="shared" si="66"/>
        <v>0</v>
      </c>
      <c r="AH104" s="139">
        <f t="shared" si="66"/>
        <v>0</v>
      </c>
      <c r="AI104" s="139">
        <f t="shared" si="66"/>
        <v>0</v>
      </c>
      <c r="AJ104" s="139">
        <f t="shared" si="66"/>
        <v>0</v>
      </c>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row>
    <row r="105">
      <c r="A105" s="141"/>
      <c r="B105" s="138"/>
      <c r="C105" s="139"/>
      <c r="D105" s="139"/>
      <c r="E105" s="139"/>
      <c r="F105" s="139"/>
      <c r="W105" s="141"/>
      <c r="X105" s="138" t="str">
        <f t="shared" si="38"/>
        <v>Sulawesi Tenggara</v>
      </c>
      <c r="Y105" s="139">
        <f t="shared" ref="Y105:AJ105" si="67">sum($I105:I105)</f>
        <v>0</v>
      </c>
      <c r="Z105" s="139">
        <f t="shared" si="67"/>
        <v>0</v>
      </c>
      <c r="AA105" s="139">
        <f t="shared" si="67"/>
        <v>0</v>
      </c>
      <c r="AB105" s="139">
        <f t="shared" si="67"/>
        <v>0</v>
      </c>
      <c r="AC105" s="139">
        <f t="shared" si="67"/>
        <v>0</v>
      </c>
      <c r="AD105" s="139">
        <f t="shared" si="67"/>
        <v>0</v>
      </c>
      <c r="AE105" s="139">
        <f t="shared" si="67"/>
        <v>0</v>
      </c>
      <c r="AF105" s="139">
        <f t="shared" si="67"/>
        <v>0</v>
      </c>
      <c r="AG105" s="139">
        <f t="shared" si="67"/>
        <v>0</v>
      </c>
      <c r="AH105" s="139">
        <f t="shared" si="67"/>
        <v>0</v>
      </c>
      <c r="AI105" s="139">
        <f t="shared" si="67"/>
        <v>0</v>
      </c>
      <c r="AJ105" s="139">
        <f t="shared" si="67"/>
        <v>0</v>
      </c>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row>
    <row r="106">
      <c r="A106" s="141"/>
      <c r="B106" s="138"/>
      <c r="C106" s="139"/>
      <c r="D106" s="139"/>
      <c r="E106" s="139"/>
      <c r="F106" s="139"/>
      <c r="W106" s="141"/>
      <c r="X106" s="138" t="str">
        <f t="shared" si="38"/>
        <v>Sulawesi Utara</v>
      </c>
      <c r="Y106" s="139">
        <f t="shared" ref="Y106:AJ106" si="68">sum($I106:I106)</f>
        <v>0</v>
      </c>
      <c r="Z106" s="139">
        <f t="shared" si="68"/>
        <v>0</v>
      </c>
      <c r="AA106" s="139">
        <f t="shared" si="68"/>
        <v>0</v>
      </c>
      <c r="AB106" s="139">
        <f t="shared" si="68"/>
        <v>0</v>
      </c>
      <c r="AC106" s="139">
        <f t="shared" si="68"/>
        <v>0</v>
      </c>
      <c r="AD106" s="139">
        <f t="shared" si="68"/>
        <v>0</v>
      </c>
      <c r="AE106" s="139">
        <f t="shared" si="68"/>
        <v>0</v>
      </c>
      <c r="AF106" s="139">
        <f t="shared" si="68"/>
        <v>0</v>
      </c>
      <c r="AG106" s="139">
        <f t="shared" si="68"/>
        <v>0</v>
      </c>
      <c r="AH106" s="139">
        <f t="shared" si="68"/>
        <v>0</v>
      </c>
      <c r="AI106" s="139">
        <f t="shared" si="68"/>
        <v>0</v>
      </c>
      <c r="AJ106" s="139">
        <f t="shared" si="68"/>
        <v>0</v>
      </c>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row>
    <row r="107">
      <c r="A107" s="141">
        <v>43919.0</v>
      </c>
      <c r="B107" s="138" t="s">
        <v>626</v>
      </c>
      <c r="C107" s="139"/>
      <c r="D107" s="139"/>
      <c r="E107" s="139"/>
      <c r="F107" s="139"/>
      <c r="W107" s="141"/>
      <c r="X107" s="138" t="str">
        <f t="shared" si="38"/>
        <v>Sumatera Barat</v>
      </c>
      <c r="Y107" s="139">
        <f t="shared" ref="Y107:AJ107" si="69">sum($I107:I107)</f>
        <v>0</v>
      </c>
      <c r="Z107" s="139">
        <f t="shared" si="69"/>
        <v>0</v>
      </c>
      <c r="AA107" s="139">
        <f t="shared" si="69"/>
        <v>0</v>
      </c>
      <c r="AB107" s="139">
        <f t="shared" si="69"/>
        <v>0</v>
      </c>
      <c r="AC107" s="139">
        <f t="shared" si="69"/>
        <v>0</v>
      </c>
      <c r="AD107" s="139">
        <f t="shared" si="69"/>
        <v>0</v>
      </c>
      <c r="AE107" s="139">
        <f t="shared" si="69"/>
        <v>0</v>
      </c>
      <c r="AF107" s="139">
        <f t="shared" si="69"/>
        <v>0</v>
      </c>
      <c r="AG107" s="139">
        <f t="shared" si="69"/>
        <v>0</v>
      </c>
      <c r="AH107" s="139">
        <f t="shared" si="69"/>
        <v>0</v>
      </c>
      <c r="AI107" s="139">
        <f t="shared" si="69"/>
        <v>0</v>
      </c>
      <c r="AJ107" s="139">
        <f t="shared" si="69"/>
        <v>0</v>
      </c>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39"/>
      <c r="BJ107" s="139"/>
    </row>
    <row r="108">
      <c r="A108" s="141">
        <v>43919.0</v>
      </c>
      <c r="B108" s="138" t="s">
        <v>627</v>
      </c>
      <c r="C108" s="138">
        <v>1.0</v>
      </c>
      <c r="D108" s="139"/>
      <c r="E108" s="139"/>
      <c r="F108" s="139"/>
      <c r="W108" s="141"/>
      <c r="X108" s="138" t="str">
        <f t="shared" si="38"/>
        <v>Sumatera Selatan</v>
      </c>
      <c r="Y108" s="139">
        <f t="shared" ref="Y108:AJ108" si="70">sum($I108:I108)</f>
        <v>0</v>
      </c>
      <c r="Z108" s="139">
        <f t="shared" si="70"/>
        <v>0</v>
      </c>
      <c r="AA108" s="139">
        <f t="shared" si="70"/>
        <v>0</v>
      </c>
      <c r="AB108" s="139">
        <f t="shared" si="70"/>
        <v>0</v>
      </c>
      <c r="AC108" s="139">
        <f t="shared" si="70"/>
        <v>0</v>
      </c>
      <c r="AD108" s="139">
        <f t="shared" si="70"/>
        <v>1</v>
      </c>
      <c r="AE108" s="139">
        <f t="shared" si="70"/>
        <v>1</v>
      </c>
      <c r="AF108" s="139">
        <f t="shared" si="70"/>
        <v>1</v>
      </c>
      <c r="AG108" s="139">
        <f t="shared" si="70"/>
        <v>1</v>
      </c>
      <c r="AH108" s="139">
        <f t="shared" si="70"/>
        <v>2</v>
      </c>
      <c r="AI108" s="139">
        <f t="shared" si="70"/>
        <v>2</v>
      </c>
      <c r="AJ108" s="139">
        <f t="shared" si="70"/>
        <v>2</v>
      </c>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row>
    <row r="109">
      <c r="A109" s="141">
        <v>43919.0</v>
      </c>
      <c r="B109" s="138" t="s">
        <v>595</v>
      </c>
      <c r="C109" s="138">
        <v>3.0</v>
      </c>
      <c r="D109" s="139"/>
      <c r="E109" s="139"/>
      <c r="F109" s="139"/>
      <c r="W109" s="141"/>
      <c r="X109" s="138" t="str">
        <f t="shared" si="38"/>
        <v>Sumatera Utara</v>
      </c>
      <c r="Y109" s="139">
        <f t="shared" ref="Y109:AJ109" si="71">sum($I109:I109)</f>
        <v>1</v>
      </c>
      <c r="Z109" s="139">
        <f t="shared" si="71"/>
        <v>1</v>
      </c>
      <c r="AA109" s="139">
        <f t="shared" si="71"/>
        <v>1</v>
      </c>
      <c r="AB109" s="139">
        <f t="shared" si="71"/>
        <v>1</v>
      </c>
      <c r="AC109" s="139">
        <f t="shared" si="71"/>
        <v>1</v>
      </c>
      <c r="AD109" s="139">
        <f t="shared" si="71"/>
        <v>1</v>
      </c>
      <c r="AE109" s="139">
        <f t="shared" si="71"/>
        <v>1</v>
      </c>
      <c r="AF109" s="139">
        <f t="shared" si="71"/>
        <v>1</v>
      </c>
      <c r="AG109" s="139">
        <f t="shared" si="71"/>
        <v>1</v>
      </c>
      <c r="AH109" s="139">
        <f t="shared" si="71"/>
        <v>1</v>
      </c>
      <c r="AI109" s="139">
        <f t="shared" si="71"/>
        <v>1</v>
      </c>
      <c r="AJ109" s="139">
        <f t="shared" si="71"/>
        <v>1</v>
      </c>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row>
    <row r="110">
      <c r="A110" s="141">
        <v>43919.0</v>
      </c>
      <c r="B110" s="138" t="s">
        <v>590</v>
      </c>
      <c r="C110" s="138"/>
      <c r="D110" s="139"/>
      <c r="E110" s="139"/>
      <c r="F110" s="139"/>
      <c r="W110" s="141"/>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row>
    <row r="111">
      <c r="A111" s="141">
        <v>43919.0</v>
      </c>
      <c r="B111" s="138" t="s">
        <v>586</v>
      </c>
      <c r="C111" s="138">
        <v>48.0</v>
      </c>
      <c r="D111" s="138">
        <v>2.0</v>
      </c>
      <c r="E111" s="138">
        <v>6.0</v>
      </c>
      <c r="F111" s="139"/>
      <c r="G111" s="139"/>
      <c r="H111" s="139"/>
      <c r="I111" s="139"/>
      <c r="J111" s="139"/>
      <c r="K111" s="139"/>
      <c r="L111" s="139"/>
      <c r="M111" s="139"/>
      <c r="N111" s="139"/>
      <c r="O111" s="139"/>
      <c r="P111" s="139"/>
      <c r="Q111" s="139"/>
      <c r="R111" s="139"/>
      <c r="S111" s="139"/>
      <c r="T111" s="139"/>
      <c r="U111" s="139"/>
      <c r="V111" s="140"/>
      <c r="W111" s="139"/>
      <c r="X111" s="139"/>
      <c r="Y111" s="139"/>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c r="AX111" s="139"/>
      <c r="AY111" s="139"/>
      <c r="AZ111" s="139"/>
      <c r="BA111" s="139"/>
      <c r="BB111" s="139"/>
      <c r="BC111" s="139"/>
      <c r="BD111" s="139"/>
      <c r="BE111" s="139"/>
      <c r="BF111" s="139"/>
      <c r="BG111" s="139"/>
      <c r="BH111" s="139"/>
      <c r="BI111" s="139"/>
      <c r="BJ111" s="139"/>
    </row>
    <row r="112">
      <c r="A112" s="141">
        <v>43919.0</v>
      </c>
      <c r="B112" s="138" t="s">
        <v>223</v>
      </c>
      <c r="C112" s="138"/>
      <c r="D112" s="139"/>
      <c r="E112" s="139"/>
      <c r="F112" s="139"/>
      <c r="G112" s="139"/>
      <c r="H112" s="139"/>
      <c r="I112" s="139"/>
      <c r="J112" s="139"/>
      <c r="K112" s="139"/>
      <c r="L112" s="139"/>
      <c r="M112" s="139"/>
      <c r="N112" s="139"/>
      <c r="O112" s="139"/>
      <c r="P112" s="139"/>
      <c r="Q112" s="139"/>
      <c r="R112" s="139"/>
      <c r="S112" s="139"/>
      <c r="T112" s="139"/>
      <c r="U112" s="139"/>
      <c r="V112" s="140"/>
      <c r="W112" s="139"/>
      <c r="X112" s="139"/>
      <c r="Y112" s="139"/>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c r="AX112" s="139"/>
      <c r="AY112" s="139"/>
      <c r="AZ112" s="139"/>
      <c r="BA112" s="139"/>
      <c r="BB112" s="139"/>
      <c r="BC112" s="139"/>
      <c r="BD112" s="139"/>
      <c r="BE112" s="139"/>
      <c r="BF112" s="139"/>
      <c r="BG112" s="139"/>
      <c r="BH112" s="139"/>
      <c r="BI112" s="139"/>
      <c r="BJ112" s="139"/>
    </row>
    <row r="113">
      <c r="A113" s="141">
        <v>43919.0</v>
      </c>
      <c r="B113" s="138" t="s">
        <v>588</v>
      </c>
      <c r="C113" s="138">
        <v>30.0</v>
      </c>
      <c r="D113" s="139"/>
      <c r="E113" s="138">
        <v>2.0</v>
      </c>
      <c r="F113" s="139"/>
      <c r="W113" s="139"/>
      <c r="X113" s="139"/>
      <c r="Y113" s="139"/>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c r="AX113" s="139"/>
      <c r="AY113" s="139"/>
      <c r="AZ113" s="139"/>
      <c r="BA113" s="139"/>
      <c r="BB113" s="139"/>
      <c r="BC113" s="139"/>
      <c r="BD113" s="139"/>
      <c r="BE113" s="139"/>
      <c r="BF113" s="139"/>
      <c r="BG113" s="139"/>
      <c r="BH113" s="139"/>
      <c r="BI113" s="139"/>
      <c r="BJ113" s="139"/>
    </row>
    <row r="114">
      <c r="A114" s="141">
        <v>43919.0</v>
      </c>
      <c r="B114" s="138" t="s">
        <v>593</v>
      </c>
      <c r="C114" s="138">
        <v>8.0</v>
      </c>
      <c r="D114" s="139"/>
      <c r="E114" s="139"/>
      <c r="F114" s="139"/>
      <c r="W114" s="139"/>
      <c r="X114" s="139"/>
      <c r="Y114" s="139"/>
      <c r="Z114" s="139"/>
      <c r="AA114" s="139"/>
      <c r="AB114" s="139"/>
      <c r="AC114" s="139"/>
      <c r="AD114" s="139"/>
      <c r="AE114" s="139"/>
      <c r="AF114" s="139"/>
      <c r="AG114" s="139"/>
      <c r="AH114" s="139"/>
      <c r="AI114" s="139"/>
      <c r="AJ114" s="139"/>
      <c r="AK114" s="139"/>
      <c r="AL114" s="139"/>
      <c r="AM114" s="139"/>
      <c r="AN114" s="139"/>
      <c r="AO114" s="139"/>
      <c r="AP114" s="139"/>
      <c r="AQ114" s="139"/>
      <c r="AR114" s="139"/>
      <c r="AS114" s="139"/>
      <c r="AT114" s="139"/>
      <c r="AU114" s="139"/>
      <c r="AV114" s="139"/>
      <c r="AW114" s="139"/>
      <c r="AX114" s="139"/>
      <c r="AY114" s="139"/>
      <c r="AZ114" s="139"/>
      <c r="BA114" s="139"/>
      <c r="BB114" s="139"/>
      <c r="BC114" s="139"/>
      <c r="BD114" s="139"/>
      <c r="BE114" s="139"/>
      <c r="BF114" s="139"/>
      <c r="BG114" s="139"/>
      <c r="BH114" s="139"/>
      <c r="BI114" s="139"/>
      <c r="BJ114" s="139"/>
    </row>
    <row r="115">
      <c r="A115" s="141">
        <v>43919.0</v>
      </c>
      <c r="B115" s="138" t="s">
        <v>591</v>
      </c>
      <c r="C115" s="138">
        <v>13.0</v>
      </c>
      <c r="D115" s="138">
        <v>3.0</v>
      </c>
      <c r="E115" s="138">
        <v>3.0</v>
      </c>
      <c r="F115" s="139"/>
      <c r="W115" s="139"/>
      <c r="X115" s="138"/>
      <c r="Y115" s="142">
        <f t="shared" ref="Y115:AJ115" si="72">I114</f>
        <v>43910</v>
      </c>
      <c r="Z115" s="142">
        <f t="shared" si="72"/>
        <v>43911</v>
      </c>
      <c r="AA115" s="142">
        <f t="shared" si="72"/>
        <v>43912</v>
      </c>
      <c r="AB115" s="142">
        <f t="shared" si="72"/>
        <v>43913</v>
      </c>
      <c r="AC115" s="142">
        <f t="shared" si="72"/>
        <v>43914</v>
      </c>
      <c r="AD115" s="142">
        <f t="shared" si="72"/>
        <v>43915</v>
      </c>
      <c r="AE115" s="142">
        <f t="shared" si="72"/>
        <v>43916</v>
      </c>
      <c r="AF115" s="142">
        <f t="shared" si="72"/>
        <v>43917</v>
      </c>
      <c r="AG115" s="142">
        <f t="shared" si="72"/>
        <v>43918</v>
      </c>
      <c r="AH115" s="142">
        <f t="shared" si="72"/>
        <v>43919</v>
      </c>
      <c r="AI115" s="142">
        <f t="shared" si="72"/>
        <v>43920</v>
      </c>
      <c r="AJ115" s="142">
        <f t="shared" si="72"/>
        <v>43921</v>
      </c>
      <c r="AK115" s="139"/>
      <c r="AL115" s="139"/>
      <c r="AM115" s="139"/>
      <c r="AN115" s="139"/>
      <c r="AO115" s="139"/>
      <c r="AP115" s="139"/>
      <c r="AQ115" s="139"/>
      <c r="AR115" s="139"/>
      <c r="AS115" s="139"/>
      <c r="AT115" s="139"/>
      <c r="AU115" s="139"/>
      <c r="AV115" s="139"/>
      <c r="AW115" s="139"/>
      <c r="AX115" s="139"/>
      <c r="AY115" s="139"/>
      <c r="AZ115" s="139"/>
      <c r="BA115" s="139"/>
      <c r="BB115" s="139"/>
      <c r="BC115" s="139"/>
      <c r="BD115" s="139"/>
      <c r="BE115" s="139"/>
      <c r="BF115" s="139"/>
      <c r="BG115" s="139"/>
      <c r="BH115" s="139"/>
      <c r="BI115" s="139"/>
      <c r="BJ115" s="139"/>
    </row>
    <row r="116">
      <c r="A116" s="141">
        <v>43919.0</v>
      </c>
      <c r="B116" s="138" t="s">
        <v>667</v>
      </c>
      <c r="C116" s="138">
        <v>5.0</v>
      </c>
      <c r="D116" s="139"/>
      <c r="E116" s="139"/>
      <c r="F116" s="139"/>
      <c r="W116" s="139"/>
      <c r="X116" s="138" t="str">
        <f t="shared" ref="X116:X148" si="74">G116</f>
        <v>Aceh</v>
      </c>
      <c r="Y116" s="139">
        <f t="shared" ref="Y116:AJ116" si="73">sum($I116:I116)</f>
        <v>0</v>
      </c>
      <c r="Z116" s="139">
        <f t="shared" si="73"/>
        <v>0</v>
      </c>
      <c r="AA116" s="139">
        <f t="shared" si="73"/>
        <v>0</v>
      </c>
      <c r="AB116" s="139">
        <f t="shared" si="73"/>
        <v>0</v>
      </c>
      <c r="AC116" s="139">
        <f t="shared" si="73"/>
        <v>0</v>
      </c>
      <c r="AD116" s="139">
        <f t="shared" si="73"/>
        <v>0</v>
      </c>
      <c r="AE116" s="139">
        <f t="shared" si="73"/>
        <v>0</v>
      </c>
      <c r="AF116" s="139">
        <f t="shared" si="73"/>
        <v>0</v>
      </c>
      <c r="AG116" s="139">
        <f t="shared" si="73"/>
        <v>0</v>
      </c>
      <c r="AH116" s="139">
        <f t="shared" si="73"/>
        <v>0</v>
      </c>
      <c r="AI116" s="139">
        <f t="shared" si="73"/>
        <v>0</v>
      </c>
      <c r="AJ116" s="139">
        <f t="shared" si="73"/>
        <v>0</v>
      </c>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row>
    <row r="117">
      <c r="A117" s="141">
        <v>43919.0</v>
      </c>
      <c r="B117" s="138" t="s">
        <v>668</v>
      </c>
      <c r="C117" s="138"/>
      <c r="D117" s="139"/>
      <c r="E117" s="139"/>
      <c r="F117" s="139"/>
      <c r="W117" s="139"/>
      <c r="X117" s="138" t="str">
        <f t="shared" si="74"/>
        <v>Bali</v>
      </c>
      <c r="Y117" s="139">
        <f t="shared" ref="Y117:AJ117" si="75">sum($I117:I117)</f>
        <v>0</v>
      </c>
      <c r="Z117" s="139">
        <f t="shared" si="75"/>
        <v>0</v>
      </c>
      <c r="AA117" s="139">
        <f t="shared" si="75"/>
        <v>0</v>
      </c>
      <c r="AB117" s="139">
        <f t="shared" si="75"/>
        <v>0</v>
      </c>
      <c r="AC117" s="139">
        <f t="shared" si="75"/>
        <v>0</v>
      </c>
      <c r="AD117" s="139">
        <f t="shared" si="75"/>
        <v>0</v>
      </c>
      <c r="AE117" s="139">
        <f t="shared" si="75"/>
        <v>0</v>
      </c>
      <c r="AF117" s="139">
        <f t="shared" si="75"/>
        <v>0</v>
      </c>
      <c r="AG117" s="139">
        <f t="shared" si="75"/>
        <v>0</v>
      </c>
      <c r="AH117" s="139">
        <f t="shared" si="75"/>
        <v>0</v>
      </c>
      <c r="AI117" s="139">
        <f t="shared" si="75"/>
        <v>0</v>
      </c>
      <c r="AJ117" s="139">
        <f t="shared" si="75"/>
        <v>0</v>
      </c>
      <c r="AK117" s="139"/>
      <c r="AL117" s="139"/>
      <c r="AM117" s="139"/>
      <c r="AN117" s="139"/>
      <c r="AO117" s="139"/>
      <c r="AP117" s="139"/>
      <c r="AQ117" s="139"/>
      <c r="AR117" s="139"/>
      <c r="AS117" s="139"/>
      <c r="AT117" s="139"/>
      <c r="AU117" s="139"/>
      <c r="AV117" s="139"/>
      <c r="AW117" s="139"/>
      <c r="AX117" s="139"/>
      <c r="AY117" s="139"/>
      <c r="AZ117" s="139"/>
      <c r="BA117" s="139"/>
      <c r="BB117" s="139"/>
      <c r="BC117" s="139"/>
      <c r="BD117" s="139"/>
      <c r="BE117" s="139"/>
      <c r="BF117" s="139"/>
      <c r="BG117" s="139"/>
      <c r="BH117" s="139"/>
      <c r="BI117" s="139"/>
      <c r="BJ117" s="139"/>
    </row>
    <row r="118">
      <c r="A118" s="141">
        <v>43919.0</v>
      </c>
      <c r="B118" s="138" t="s">
        <v>669</v>
      </c>
      <c r="C118" s="138"/>
      <c r="D118" s="139"/>
      <c r="E118" s="139"/>
      <c r="F118" s="139"/>
      <c r="W118" s="139"/>
      <c r="X118" s="138" t="str">
        <f t="shared" si="74"/>
        <v>Bangka Belitung</v>
      </c>
      <c r="Y118" s="139">
        <f t="shared" ref="Y118:AJ118" si="76">sum($I118:I118)</f>
        <v>0</v>
      </c>
      <c r="Z118" s="139">
        <f t="shared" si="76"/>
        <v>0</v>
      </c>
      <c r="AA118" s="139">
        <f t="shared" si="76"/>
        <v>0</v>
      </c>
      <c r="AB118" s="139">
        <f t="shared" si="76"/>
        <v>0</v>
      </c>
      <c r="AC118" s="139">
        <f t="shared" si="76"/>
        <v>0</v>
      </c>
      <c r="AD118" s="139">
        <f t="shared" si="76"/>
        <v>0</v>
      </c>
      <c r="AE118" s="139">
        <f t="shared" si="76"/>
        <v>0</v>
      </c>
      <c r="AF118" s="139">
        <f t="shared" si="76"/>
        <v>0</v>
      </c>
      <c r="AG118" s="139">
        <f t="shared" si="76"/>
        <v>0</v>
      </c>
      <c r="AH118" s="139">
        <f t="shared" si="76"/>
        <v>0</v>
      </c>
      <c r="AI118" s="139">
        <f t="shared" si="76"/>
        <v>0</v>
      </c>
      <c r="AJ118" s="139">
        <f t="shared" si="76"/>
        <v>0</v>
      </c>
      <c r="AK118" s="139"/>
      <c r="AL118" s="139"/>
      <c r="AM118" s="139"/>
      <c r="AN118" s="139"/>
      <c r="AO118" s="139"/>
      <c r="AP118" s="139"/>
      <c r="AQ118" s="139"/>
      <c r="AR118" s="139"/>
      <c r="AS118" s="139"/>
      <c r="AT118" s="139"/>
      <c r="AU118" s="139"/>
      <c r="AV118" s="139"/>
      <c r="AW118" s="139"/>
      <c r="AX118" s="139"/>
      <c r="AY118" s="139"/>
      <c r="AZ118" s="139"/>
      <c r="BA118" s="139"/>
      <c r="BB118" s="139"/>
      <c r="BC118" s="139"/>
      <c r="BD118" s="139"/>
      <c r="BE118" s="139"/>
      <c r="BF118" s="139"/>
      <c r="BG118" s="139"/>
      <c r="BH118" s="139"/>
      <c r="BI118" s="139"/>
      <c r="BJ118" s="139"/>
    </row>
    <row r="119">
      <c r="A119" s="141">
        <v>43919.0</v>
      </c>
      <c r="B119" s="138" t="s">
        <v>670</v>
      </c>
      <c r="C119" s="138"/>
      <c r="D119" s="139"/>
      <c r="E119" s="139"/>
      <c r="F119" s="139"/>
      <c r="W119" s="139"/>
      <c r="X119" s="138" t="str">
        <f t="shared" si="74"/>
        <v>Banten</v>
      </c>
      <c r="Y119" s="139">
        <f t="shared" ref="Y119:AJ119" si="77">sum($I119:I119)</f>
        <v>1</v>
      </c>
      <c r="Z119" s="139">
        <f t="shared" si="77"/>
        <v>1</v>
      </c>
      <c r="AA119" s="139">
        <f t="shared" si="77"/>
        <v>1</v>
      </c>
      <c r="AB119" s="139">
        <f t="shared" si="77"/>
        <v>1</v>
      </c>
      <c r="AC119" s="139">
        <f t="shared" si="77"/>
        <v>1</v>
      </c>
      <c r="AD119" s="139">
        <f t="shared" si="77"/>
        <v>1</v>
      </c>
      <c r="AE119" s="139">
        <f t="shared" si="77"/>
        <v>1</v>
      </c>
      <c r="AF119" s="139">
        <f t="shared" si="77"/>
        <v>1</v>
      </c>
      <c r="AG119" s="139">
        <f t="shared" si="77"/>
        <v>1</v>
      </c>
      <c r="AH119" s="139">
        <f t="shared" si="77"/>
        <v>1</v>
      </c>
      <c r="AI119" s="139">
        <f t="shared" si="77"/>
        <v>1</v>
      </c>
      <c r="AJ119" s="139">
        <f t="shared" si="77"/>
        <v>2</v>
      </c>
      <c r="AK119" s="139"/>
      <c r="AL119" s="139"/>
      <c r="AM119" s="139"/>
      <c r="AN119" s="139"/>
      <c r="AO119" s="139"/>
      <c r="AP119" s="139"/>
      <c r="AQ119" s="139"/>
      <c r="AR119" s="139"/>
      <c r="AS119" s="139"/>
      <c r="AT119" s="139"/>
      <c r="AU119" s="139"/>
      <c r="AV119" s="139"/>
      <c r="AW119" s="139"/>
      <c r="AX119" s="139"/>
      <c r="AY119" s="139"/>
      <c r="AZ119" s="139"/>
      <c r="BA119" s="139"/>
      <c r="BB119" s="139"/>
      <c r="BC119" s="139"/>
      <c r="BD119" s="139"/>
      <c r="BE119" s="139"/>
      <c r="BF119" s="139"/>
      <c r="BG119" s="139"/>
      <c r="BH119" s="139"/>
      <c r="BI119" s="139"/>
      <c r="BJ119" s="139"/>
    </row>
    <row r="120">
      <c r="A120" s="141">
        <v>43919.0</v>
      </c>
      <c r="B120" s="138" t="s">
        <v>671</v>
      </c>
      <c r="C120" s="138"/>
      <c r="D120" s="139"/>
      <c r="E120" s="139"/>
      <c r="F120" s="139"/>
      <c r="W120" s="139"/>
      <c r="X120" s="138" t="str">
        <f t="shared" si="74"/>
        <v>Bengkulu</v>
      </c>
      <c r="Y120" s="139">
        <f t="shared" ref="Y120:AJ120" si="78">sum($I120:I120)</f>
        <v>0</v>
      </c>
      <c r="Z120" s="139">
        <f t="shared" si="78"/>
        <v>0</v>
      </c>
      <c r="AA120" s="139">
        <f t="shared" si="78"/>
        <v>0</v>
      </c>
      <c r="AB120" s="139">
        <f t="shared" si="78"/>
        <v>0</v>
      </c>
      <c r="AC120" s="139">
        <f t="shared" si="78"/>
        <v>0</v>
      </c>
      <c r="AD120" s="139">
        <f t="shared" si="78"/>
        <v>0</v>
      </c>
      <c r="AE120" s="139">
        <f t="shared" si="78"/>
        <v>0</v>
      </c>
      <c r="AF120" s="139">
        <f t="shared" si="78"/>
        <v>0</v>
      </c>
      <c r="AG120" s="139">
        <f t="shared" si="78"/>
        <v>0</v>
      </c>
      <c r="AH120" s="139">
        <f t="shared" si="78"/>
        <v>0</v>
      </c>
      <c r="AI120" s="139">
        <f t="shared" si="78"/>
        <v>0</v>
      </c>
      <c r="AJ120" s="139">
        <f t="shared" si="78"/>
        <v>0</v>
      </c>
      <c r="AK120" s="139"/>
      <c r="AL120" s="139"/>
      <c r="AM120" s="139"/>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39"/>
    </row>
    <row r="121">
      <c r="A121" s="141">
        <v>43919.0</v>
      </c>
      <c r="B121" s="138" t="s">
        <v>601</v>
      </c>
      <c r="C121" s="138"/>
      <c r="D121" s="139"/>
      <c r="E121" s="139"/>
      <c r="F121" s="139"/>
      <c r="W121" s="139"/>
      <c r="X121" s="138" t="str">
        <f t="shared" si="74"/>
        <v>Dalam Verifikasi</v>
      </c>
      <c r="Y121" s="139">
        <f t="shared" ref="Y121:AJ121" si="79">sum($I121:I121)</f>
        <v>0</v>
      </c>
      <c r="Z121" s="139">
        <f t="shared" si="79"/>
        <v>0</v>
      </c>
      <c r="AA121" s="139">
        <f t="shared" si="79"/>
        <v>0</v>
      </c>
      <c r="AB121" s="139">
        <f t="shared" si="79"/>
        <v>0</v>
      </c>
      <c r="AC121" s="139">
        <f t="shared" si="79"/>
        <v>0</v>
      </c>
      <c r="AD121" s="139">
        <f t="shared" si="79"/>
        <v>0</v>
      </c>
      <c r="AE121" s="139">
        <f t="shared" si="79"/>
        <v>0</v>
      </c>
      <c r="AF121" s="139">
        <f t="shared" si="79"/>
        <v>0</v>
      </c>
      <c r="AG121" s="139">
        <f t="shared" si="79"/>
        <v>0</v>
      </c>
      <c r="AH121" s="139">
        <f t="shared" si="79"/>
        <v>0</v>
      </c>
      <c r="AI121" s="139">
        <f t="shared" si="79"/>
        <v>0</v>
      </c>
      <c r="AJ121" s="139">
        <f t="shared" si="79"/>
        <v>0</v>
      </c>
      <c r="AK121" s="139"/>
      <c r="AL121" s="139"/>
      <c r="AM121" s="139"/>
      <c r="AN121" s="139"/>
      <c r="AO121" s="139"/>
      <c r="AP121" s="139"/>
      <c r="AQ121" s="139"/>
      <c r="AR121" s="139"/>
      <c r="AS121" s="139"/>
      <c r="AT121" s="139"/>
      <c r="AU121" s="139"/>
      <c r="AV121" s="139"/>
      <c r="AW121" s="139"/>
      <c r="AX121" s="139"/>
      <c r="AY121" s="139"/>
      <c r="AZ121" s="139"/>
      <c r="BA121" s="139"/>
      <c r="BB121" s="139"/>
      <c r="BC121" s="139"/>
      <c r="BD121" s="139"/>
      <c r="BE121" s="139"/>
      <c r="BF121" s="139"/>
      <c r="BG121" s="139"/>
      <c r="BH121" s="139"/>
      <c r="BI121" s="139"/>
      <c r="BJ121" s="139"/>
    </row>
    <row r="122">
      <c r="A122" s="141">
        <v>43919.0</v>
      </c>
      <c r="B122" s="138" t="s">
        <v>672</v>
      </c>
      <c r="C122" s="138"/>
      <c r="D122" s="139"/>
      <c r="E122" s="139"/>
      <c r="F122" s="139"/>
      <c r="W122" s="139"/>
      <c r="X122" s="138" t="str">
        <f t="shared" si="74"/>
        <v>DI Yogyakarta</v>
      </c>
      <c r="Y122" s="139">
        <f t="shared" ref="Y122:AJ122" si="80">sum($I122:I122)</f>
        <v>0</v>
      </c>
      <c r="Z122" s="139">
        <f t="shared" si="80"/>
        <v>1</v>
      </c>
      <c r="AA122" s="139">
        <f t="shared" si="80"/>
        <v>1</v>
      </c>
      <c r="AB122" s="139">
        <f t="shared" si="80"/>
        <v>1</v>
      </c>
      <c r="AC122" s="139">
        <f t="shared" si="80"/>
        <v>1</v>
      </c>
      <c r="AD122" s="139">
        <f t="shared" si="80"/>
        <v>1</v>
      </c>
      <c r="AE122" s="139">
        <f t="shared" si="80"/>
        <v>1</v>
      </c>
      <c r="AF122" s="139">
        <f t="shared" si="80"/>
        <v>1</v>
      </c>
      <c r="AG122" s="139">
        <f t="shared" si="80"/>
        <v>1</v>
      </c>
      <c r="AH122" s="139">
        <f t="shared" si="80"/>
        <v>1</v>
      </c>
      <c r="AI122" s="139">
        <f t="shared" si="80"/>
        <v>1</v>
      </c>
      <c r="AJ122" s="139">
        <f t="shared" si="80"/>
        <v>1</v>
      </c>
      <c r="AK122" s="139"/>
      <c r="AL122" s="139"/>
      <c r="AM122" s="139"/>
      <c r="AN122" s="139"/>
      <c r="AO122" s="139"/>
      <c r="AP122" s="139"/>
      <c r="AQ122" s="139"/>
      <c r="AR122" s="139"/>
      <c r="AS122" s="139"/>
      <c r="AT122" s="139"/>
      <c r="AU122" s="139"/>
      <c r="AV122" s="139"/>
      <c r="AW122" s="139"/>
      <c r="AX122" s="139"/>
      <c r="AY122" s="139"/>
      <c r="AZ122" s="139"/>
      <c r="BA122" s="139"/>
      <c r="BB122" s="139"/>
      <c r="BC122" s="139"/>
      <c r="BD122" s="139"/>
      <c r="BE122" s="139"/>
      <c r="BF122" s="139"/>
      <c r="BG122" s="139"/>
      <c r="BH122" s="139"/>
      <c r="BI122" s="139"/>
      <c r="BJ122" s="139"/>
    </row>
    <row r="123">
      <c r="A123" s="141">
        <v>43919.0</v>
      </c>
      <c r="B123" s="138" t="s">
        <v>673</v>
      </c>
      <c r="C123" s="138"/>
      <c r="D123" s="139"/>
      <c r="E123" s="138">
        <v>1.0</v>
      </c>
      <c r="F123" s="139"/>
      <c r="W123" s="139"/>
      <c r="X123" s="138" t="str">
        <f t="shared" si="74"/>
        <v>DKI Jakarta</v>
      </c>
      <c r="Y123" s="139">
        <f t="shared" ref="Y123:AJ123" si="81">sum($I123:I123)</f>
        <v>14</v>
      </c>
      <c r="Z123" s="139">
        <f t="shared" si="81"/>
        <v>17</v>
      </c>
      <c r="AA123" s="139">
        <f t="shared" si="81"/>
        <v>22</v>
      </c>
      <c r="AB123" s="139">
        <f t="shared" si="81"/>
        <v>23</v>
      </c>
      <c r="AC123" s="139">
        <f t="shared" si="81"/>
        <v>23</v>
      </c>
      <c r="AD123" s="139">
        <f t="shared" si="81"/>
        <v>23</v>
      </c>
      <c r="AE123" s="139">
        <f t="shared" si="81"/>
        <v>25</v>
      </c>
      <c r="AF123" s="139">
        <f t="shared" si="81"/>
        <v>31</v>
      </c>
      <c r="AG123" s="139">
        <f t="shared" si="81"/>
        <v>43</v>
      </c>
      <c r="AH123" s="139">
        <f t="shared" si="81"/>
        <v>45</v>
      </c>
      <c r="AI123" s="139">
        <f t="shared" si="81"/>
        <v>48</v>
      </c>
      <c r="AJ123" s="139">
        <f t="shared" si="81"/>
        <v>48</v>
      </c>
      <c r="AK123" s="139"/>
      <c r="AL123" s="139"/>
      <c r="AM123" s="139"/>
      <c r="AN123" s="139"/>
      <c r="AO123" s="139"/>
      <c r="AP123" s="139"/>
      <c r="AQ123" s="139"/>
      <c r="AR123" s="139"/>
      <c r="AS123" s="139"/>
      <c r="AT123" s="139"/>
      <c r="AU123" s="139"/>
      <c r="AV123" s="139"/>
      <c r="AW123" s="139"/>
      <c r="AX123" s="139"/>
      <c r="AY123" s="139"/>
      <c r="AZ123" s="139"/>
      <c r="BA123" s="139"/>
      <c r="BB123" s="139"/>
      <c r="BC123" s="139"/>
      <c r="BD123" s="139"/>
      <c r="BE123" s="139"/>
      <c r="BF123" s="139"/>
      <c r="BG123" s="139"/>
      <c r="BH123" s="139"/>
      <c r="BI123" s="139"/>
      <c r="BJ123" s="139"/>
    </row>
    <row r="124">
      <c r="A124" s="141">
        <v>43919.0</v>
      </c>
      <c r="B124" s="138" t="s">
        <v>674</v>
      </c>
      <c r="C124" s="138"/>
      <c r="D124" s="139"/>
      <c r="E124" s="139"/>
      <c r="F124" s="139"/>
      <c r="W124" s="139"/>
      <c r="X124" s="138" t="str">
        <f t="shared" si="74"/>
        <v>Jambi</v>
      </c>
      <c r="Y124" s="139">
        <f t="shared" ref="Y124:AJ124" si="82">sum($I124:I124)</f>
        <v>0</v>
      </c>
      <c r="Z124" s="139">
        <f t="shared" si="82"/>
        <v>0</v>
      </c>
      <c r="AA124" s="139">
        <f t="shared" si="82"/>
        <v>0</v>
      </c>
      <c r="AB124" s="139">
        <f t="shared" si="82"/>
        <v>0</v>
      </c>
      <c r="AC124" s="139">
        <f t="shared" si="82"/>
        <v>0</v>
      </c>
      <c r="AD124" s="139">
        <f t="shared" si="82"/>
        <v>0</v>
      </c>
      <c r="AE124" s="139">
        <f t="shared" si="82"/>
        <v>0</v>
      </c>
      <c r="AF124" s="139">
        <f t="shared" si="82"/>
        <v>0</v>
      </c>
      <c r="AG124" s="139">
        <f t="shared" si="82"/>
        <v>0</v>
      </c>
      <c r="AH124" s="139">
        <f t="shared" si="82"/>
        <v>0</v>
      </c>
      <c r="AI124" s="139">
        <f t="shared" si="82"/>
        <v>0</v>
      </c>
      <c r="AJ124" s="139">
        <f t="shared" si="82"/>
        <v>0</v>
      </c>
      <c r="AK124" s="139"/>
      <c r="AL124" s="139"/>
      <c r="AM124" s="139"/>
      <c r="AN124" s="139"/>
      <c r="AO124" s="139"/>
      <c r="AP124" s="139"/>
      <c r="AQ124" s="139"/>
      <c r="AR124" s="139"/>
      <c r="AS124" s="139"/>
      <c r="AT124" s="139"/>
      <c r="AU124" s="139"/>
      <c r="AV124" s="139"/>
      <c r="AW124" s="139"/>
      <c r="AX124" s="139"/>
      <c r="AY124" s="139"/>
      <c r="AZ124" s="139"/>
      <c r="BA124" s="139"/>
      <c r="BB124" s="139"/>
      <c r="BC124" s="139"/>
      <c r="BD124" s="139"/>
      <c r="BE124" s="139"/>
      <c r="BF124" s="139"/>
      <c r="BG124" s="139"/>
      <c r="BH124" s="139"/>
      <c r="BI124" s="139"/>
      <c r="BJ124" s="139"/>
    </row>
    <row r="125">
      <c r="A125" s="141">
        <v>43919.0</v>
      </c>
      <c r="B125" s="138" t="s">
        <v>675</v>
      </c>
      <c r="C125" s="138"/>
      <c r="D125" s="139"/>
      <c r="E125" s="139"/>
      <c r="F125" s="139"/>
      <c r="W125" s="139"/>
      <c r="X125" s="138" t="str">
        <f t="shared" si="74"/>
        <v>Jawa Barat</v>
      </c>
      <c r="Y125" s="139">
        <f t="shared" ref="Y125:AJ125" si="83">sum($I125:I125)</f>
        <v>1</v>
      </c>
      <c r="Z125" s="139">
        <f t="shared" si="83"/>
        <v>1</v>
      </c>
      <c r="AA125" s="139">
        <f t="shared" si="83"/>
        <v>5</v>
      </c>
      <c r="AB125" s="139">
        <f t="shared" si="83"/>
        <v>5</v>
      </c>
      <c r="AC125" s="139">
        <f t="shared" si="83"/>
        <v>5</v>
      </c>
      <c r="AD125" s="139">
        <f t="shared" si="83"/>
        <v>5</v>
      </c>
      <c r="AE125" s="139">
        <f t="shared" si="83"/>
        <v>5</v>
      </c>
      <c r="AF125" s="139">
        <f t="shared" si="83"/>
        <v>5</v>
      </c>
      <c r="AG125" s="139">
        <f t="shared" si="83"/>
        <v>6</v>
      </c>
      <c r="AH125" s="139">
        <f t="shared" si="83"/>
        <v>6</v>
      </c>
      <c r="AI125" s="139">
        <f t="shared" si="83"/>
        <v>8</v>
      </c>
      <c r="AJ125" s="139">
        <f t="shared" si="83"/>
        <v>11</v>
      </c>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row>
    <row r="126">
      <c r="A126" s="141">
        <v>43919.0</v>
      </c>
      <c r="B126" s="138" t="s">
        <v>597</v>
      </c>
      <c r="C126" s="138"/>
      <c r="D126" s="139"/>
      <c r="E126" s="139"/>
      <c r="F126" s="139"/>
      <c r="W126" s="139"/>
      <c r="X126" s="138" t="str">
        <f t="shared" si="74"/>
        <v>Jawa Tengah</v>
      </c>
      <c r="Y126" s="139">
        <f t="shared" ref="Y126:AJ126" si="84">sum($I126:I126)</f>
        <v>0</v>
      </c>
      <c r="Z126" s="139">
        <f t="shared" si="84"/>
        <v>0</v>
      </c>
      <c r="AA126" s="139">
        <f t="shared" si="84"/>
        <v>0</v>
      </c>
      <c r="AB126" s="139">
        <f t="shared" si="84"/>
        <v>0</v>
      </c>
      <c r="AC126" s="139">
        <f t="shared" si="84"/>
        <v>0</v>
      </c>
      <c r="AD126" s="139">
        <f t="shared" si="84"/>
        <v>0</v>
      </c>
      <c r="AE126" s="139">
        <f t="shared" si="84"/>
        <v>0</v>
      </c>
      <c r="AF126" s="139">
        <f t="shared" si="84"/>
        <v>0</v>
      </c>
      <c r="AG126" s="139">
        <f t="shared" si="84"/>
        <v>0</v>
      </c>
      <c r="AH126" s="139">
        <f t="shared" si="84"/>
        <v>0</v>
      </c>
      <c r="AI126" s="139">
        <f t="shared" si="84"/>
        <v>0</v>
      </c>
      <c r="AJ126" s="139">
        <f t="shared" si="84"/>
        <v>0</v>
      </c>
      <c r="AK126" s="139"/>
      <c r="AL126" s="139"/>
      <c r="AM126" s="139"/>
      <c r="AN126" s="139"/>
      <c r="AO126" s="139"/>
      <c r="AP126" s="139"/>
      <c r="AQ126" s="139"/>
      <c r="AR126" s="139"/>
      <c r="AS126" s="139"/>
      <c r="AT126" s="139"/>
      <c r="AU126" s="139"/>
      <c r="AV126" s="139"/>
      <c r="AW126" s="139"/>
      <c r="AX126" s="139"/>
      <c r="AY126" s="139"/>
      <c r="AZ126" s="139"/>
      <c r="BA126" s="139"/>
      <c r="BB126" s="139"/>
      <c r="BC126" s="139"/>
      <c r="BD126" s="139"/>
      <c r="BE126" s="139"/>
      <c r="BF126" s="139"/>
      <c r="BG126" s="139"/>
      <c r="BH126" s="139"/>
      <c r="BI126" s="139"/>
      <c r="BJ126" s="139"/>
    </row>
    <row r="127">
      <c r="A127" s="141">
        <v>43919.0</v>
      </c>
      <c r="B127" s="138" t="s">
        <v>676</v>
      </c>
      <c r="C127" s="138"/>
      <c r="D127" s="139"/>
      <c r="E127" s="139"/>
      <c r="F127" s="139"/>
      <c r="W127" s="139"/>
      <c r="X127" s="138" t="str">
        <f t="shared" si="74"/>
        <v>Jawa Timur</v>
      </c>
      <c r="Y127" s="139">
        <f t="shared" ref="Y127:AJ127" si="85">sum($I127:I127)</f>
        <v>0</v>
      </c>
      <c r="Z127" s="139">
        <f t="shared" si="85"/>
        <v>0</v>
      </c>
      <c r="AA127" s="139">
        <f t="shared" si="85"/>
        <v>0</v>
      </c>
      <c r="AB127" s="139">
        <f t="shared" si="85"/>
        <v>0</v>
      </c>
      <c r="AC127" s="139">
        <f t="shared" si="85"/>
        <v>0</v>
      </c>
      <c r="AD127" s="139">
        <f t="shared" si="85"/>
        <v>1</v>
      </c>
      <c r="AE127" s="139">
        <f t="shared" si="85"/>
        <v>3</v>
      </c>
      <c r="AF127" s="139">
        <f t="shared" si="85"/>
        <v>8</v>
      </c>
      <c r="AG127" s="139">
        <f t="shared" si="85"/>
        <v>8</v>
      </c>
      <c r="AH127" s="139">
        <f t="shared" si="85"/>
        <v>11</v>
      </c>
      <c r="AI127" s="139">
        <f t="shared" si="85"/>
        <v>16</v>
      </c>
      <c r="AJ127" s="139">
        <f t="shared" si="85"/>
        <v>16</v>
      </c>
      <c r="AK127" s="139"/>
      <c r="AL127" s="139"/>
      <c r="AM127" s="139"/>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39"/>
    </row>
    <row r="128">
      <c r="A128" s="141">
        <v>43919.0</v>
      </c>
      <c r="B128" s="138" t="s">
        <v>678</v>
      </c>
      <c r="C128" s="138">
        <v>15.0</v>
      </c>
      <c r="D128" s="139"/>
      <c r="E128" s="139"/>
      <c r="F128" s="139"/>
      <c r="W128" s="139"/>
      <c r="X128" s="138" t="str">
        <f t="shared" si="74"/>
        <v>Kalimantan Barat</v>
      </c>
      <c r="Y128" s="139">
        <f t="shared" ref="Y128:AJ128" si="86">sum($I128:I128)</f>
        <v>0</v>
      </c>
      <c r="Z128" s="139">
        <f t="shared" si="86"/>
        <v>0</v>
      </c>
      <c r="AA128" s="139">
        <f t="shared" si="86"/>
        <v>0</v>
      </c>
      <c r="AB128" s="139">
        <f t="shared" si="86"/>
        <v>0</v>
      </c>
      <c r="AC128" s="139">
        <f t="shared" si="86"/>
        <v>0</v>
      </c>
      <c r="AD128" s="139">
        <f t="shared" si="86"/>
        <v>0</v>
      </c>
      <c r="AE128" s="139">
        <f t="shared" si="86"/>
        <v>0</v>
      </c>
      <c r="AF128" s="139">
        <f t="shared" si="86"/>
        <v>0</v>
      </c>
      <c r="AG128" s="139">
        <f t="shared" si="86"/>
        <v>0</v>
      </c>
      <c r="AH128" s="139">
        <f t="shared" si="86"/>
        <v>0</v>
      </c>
      <c r="AI128" s="139">
        <f t="shared" si="86"/>
        <v>0</v>
      </c>
      <c r="AJ128" s="139">
        <f t="shared" si="86"/>
        <v>2</v>
      </c>
      <c r="AK128" s="139"/>
      <c r="AL128" s="139"/>
      <c r="AM128" s="139"/>
      <c r="AN128" s="139"/>
      <c r="AO128" s="139"/>
      <c r="AP128" s="139"/>
      <c r="AQ128" s="139"/>
      <c r="AR128" s="139"/>
      <c r="AS128" s="139"/>
      <c r="AT128" s="139"/>
      <c r="AU128" s="139"/>
      <c r="AV128" s="139"/>
      <c r="AW128" s="139"/>
      <c r="AX128" s="139"/>
      <c r="AY128" s="139"/>
      <c r="AZ128" s="139"/>
      <c r="BA128" s="139"/>
      <c r="BB128" s="139"/>
      <c r="BC128" s="139"/>
      <c r="BD128" s="139"/>
      <c r="BE128" s="139"/>
      <c r="BF128" s="139"/>
      <c r="BG128" s="139"/>
      <c r="BH128" s="139"/>
      <c r="BI128" s="139"/>
      <c r="BJ128" s="139"/>
    </row>
    <row r="129">
      <c r="A129" s="141">
        <v>43919.0</v>
      </c>
      <c r="B129" s="138" t="s">
        <v>679</v>
      </c>
      <c r="C129" s="138"/>
      <c r="D129" s="139"/>
      <c r="E129" s="139"/>
      <c r="F129" s="139"/>
      <c r="W129" s="139"/>
      <c r="X129" s="138" t="str">
        <f t="shared" si="74"/>
        <v>Kalimantan Selatan</v>
      </c>
      <c r="Y129" s="139">
        <f t="shared" ref="Y129:AJ129" si="87">sum($I129:I129)</f>
        <v>0</v>
      </c>
      <c r="Z129" s="139">
        <f t="shared" si="87"/>
        <v>0</v>
      </c>
      <c r="AA129" s="139">
        <f t="shared" si="87"/>
        <v>0</v>
      </c>
      <c r="AB129" s="139">
        <f t="shared" si="87"/>
        <v>0</v>
      </c>
      <c r="AC129" s="139">
        <f t="shared" si="87"/>
        <v>0</v>
      </c>
      <c r="AD129" s="139">
        <f t="shared" si="87"/>
        <v>0</v>
      </c>
      <c r="AE129" s="139">
        <f t="shared" si="87"/>
        <v>0</v>
      </c>
      <c r="AF129" s="139">
        <f t="shared" si="87"/>
        <v>0</v>
      </c>
      <c r="AG129" s="139">
        <f t="shared" si="87"/>
        <v>0</v>
      </c>
      <c r="AH129" s="139">
        <f t="shared" si="87"/>
        <v>0</v>
      </c>
      <c r="AI129" s="139">
        <f t="shared" si="87"/>
        <v>0</v>
      </c>
      <c r="AJ129" s="139">
        <f t="shared" si="87"/>
        <v>0</v>
      </c>
      <c r="AK129" s="139"/>
      <c r="AL129" s="139"/>
      <c r="AM129" s="139"/>
      <c r="AN129" s="139"/>
      <c r="AO129" s="139"/>
      <c r="AP129" s="139"/>
      <c r="AQ129" s="139"/>
      <c r="AR129" s="139"/>
      <c r="AS129" s="139"/>
      <c r="AT129" s="139"/>
      <c r="AU129" s="139"/>
      <c r="AV129" s="139"/>
      <c r="AW129" s="139"/>
      <c r="AX129" s="139"/>
      <c r="AY129" s="139"/>
      <c r="AZ129" s="139"/>
      <c r="BA129" s="139"/>
      <c r="BB129" s="139"/>
      <c r="BC129" s="139"/>
      <c r="BD129" s="139"/>
      <c r="BE129" s="139"/>
      <c r="BF129" s="139"/>
      <c r="BG129" s="139"/>
      <c r="BH129" s="139"/>
      <c r="BI129" s="139"/>
      <c r="BJ129" s="139"/>
    </row>
    <row r="130">
      <c r="A130" s="141">
        <v>43919.0</v>
      </c>
      <c r="B130" s="138" t="s">
        <v>648</v>
      </c>
      <c r="C130" s="138"/>
      <c r="D130" s="139"/>
      <c r="E130" s="139"/>
      <c r="F130" s="139"/>
      <c r="W130" s="139"/>
      <c r="X130" s="138" t="str">
        <f t="shared" si="74"/>
        <v>Kalimantan Tengah</v>
      </c>
      <c r="Y130" s="139">
        <f t="shared" ref="Y130:AJ130" si="88">sum($I130:I130)</f>
        <v>0</v>
      </c>
      <c r="Z130" s="139">
        <f t="shared" si="88"/>
        <v>0</v>
      </c>
      <c r="AA130" s="139">
        <f t="shared" si="88"/>
        <v>0</v>
      </c>
      <c r="AB130" s="139">
        <f t="shared" si="88"/>
        <v>0</v>
      </c>
      <c r="AC130" s="139">
        <f t="shared" si="88"/>
        <v>0</v>
      </c>
      <c r="AD130" s="139">
        <f t="shared" si="88"/>
        <v>0</v>
      </c>
      <c r="AE130" s="139">
        <f t="shared" si="88"/>
        <v>0</v>
      </c>
      <c r="AF130" s="139">
        <f t="shared" si="88"/>
        <v>0</v>
      </c>
      <c r="AG130" s="139">
        <f t="shared" si="88"/>
        <v>0</v>
      </c>
      <c r="AH130" s="139">
        <f t="shared" si="88"/>
        <v>0</v>
      </c>
      <c r="AI130" s="139">
        <f t="shared" si="88"/>
        <v>0</v>
      </c>
      <c r="AJ130" s="139">
        <f t="shared" si="88"/>
        <v>0</v>
      </c>
      <c r="AK130" s="139"/>
      <c r="AL130" s="139"/>
      <c r="AM130" s="139"/>
      <c r="AN130" s="139"/>
      <c r="AO130" s="139"/>
      <c r="AP130" s="139"/>
      <c r="AQ130" s="139"/>
      <c r="AR130" s="139"/>
      <c r="AS130" s="139"/>
      <c r="AT130" s="139"/>
      <c r="AU130" s="139"/>
      <c r="AV130" s="139"/>
      <c r="AW130" s="139"/>
      <c r="AX130" s="139"/>
      <c r="AY130" s="139"/>
      <c r="AZ130" s="139"/>
      <c r="BA130" s="139"/>
      <c r="BB130" s="139"/>
      <c r="BC130" s="139"/>
      <c r="BD130" s="139"/>
      <c r="BE130" s="139"/>
      <c r="BF130" s="139"/>
      <c r="BG130" s="139"/>
      <c r="BH130" s="139"/>
      <c r="BI130" s="139"/>
      <c r="BJ130" s="139"/>
    </row>
    <row r="131">
      <c r="A131" s="141">
        <v>43919.0</v>
      </c>
      <c r="B131" s="138" t="s">
        <v>649</v>
      </c>
      <c r="C131" s="138">
        <v>1.0</v>
      </c>
      <c r="D131" s="139"/>
      <c r="E131" s="139"/>
      <c r="F131" s="139"/>
      <c r="W131" s="139"/>
      <c r="X131" s="138" t="str">
        <f t="shared" si="74"/>
        <v>Kalimantan Timur</v>
      </c>
      <c r="Y131" s="139">
        <f t="shared" ref="Y131:AJ131" si="89">sum($I131:I131)</f>
        <v>0</v>
      </c>
      <c r="Z131" s="139">
        <f t="shared" si="89"/>
        <v>0</v>
      </c>
      <c r="AA131" s="139">
        <f t="shared" si="89"/>
        <v>0</v>
      </c>
      <c r="AB131" s="139">
        <f t="shared" si="89"/>
        <v>0</v>
      </c>
      <c r="AC131" s="139">
        <f t="shared" si="89"/>
        <v>0</v>
      </c>
      <c r="AD131" s="139">
        <f t="shared" si="89"/>
        <v>0</v>
      </c>
      <c r="AE131" s="139">
        <f t="shared" si="89"/>
        <v>0</v>
      </c>
      <c r="AF131" s="139">
        <f t="shared" si="89"/>
        <v>0</v>
      </c>
      <c r="AG131" s="139">
        <f t="shared" si="89"/>
        <v>0</v>
      </c>
      <c r="AH131" s="139">
        <f t="shared" si="89"/>
        <v>0</v>
      </c>
      <c r="AI131" s="139">
        <f t="shared" si="89"/>
        <v>0</v>
      </c>
      <c r="AJ131" s="139">
        <f t="shared" si="89"/>
        <v>0</v>
      </c>
      <c r="AK131" s="139"/>
      <c r="AL131" s="139"/>
      <c r="AM131" s="139"/>
      <c r="AN131" s="139"/>
      <c r="AO131" s="139"/>
      <c r="AP131" s="139"/>
      <c r="AQ131" s="139"/>
      <c r="AR131" s="139"/>
      <c r="AS131" s="139"/>
      <c r="AT131" s="139"/>
      <c r="AU131" s="139"/>
      <c r="AV131" s="139"/>
      <c r="AW131" s="139"/>
      <c r="AX131" s="139"/>
      <c r="AY131" s="139"/>
      <c r="AZ131" s="139"/>
      <c r="BA131" s="139"/>
      <c r="BB131" s="139"/>
      <c r="BC131" s="139"/>
      <c r="BD131" s="139"/>
      <c r="BE131" s="139"/>
      <c r="BF131" s="139"/>
      <c r="BG131" s="139"/>
      <c r="BH131" s="139"/>
      <c r="BI131" s="139"/>
      <c r="BJ131" s="139"/>
    </row>
    <row r="132">
      <c r="A132" s="141">
        <v>43919.0</v>
      </c>
      <c r="B132" s="138" t="s">
        <v>677</v>
      </c>
      <c r="C132" s="138"/>
      <c r="D132" s="139"/>
      <c r="E132" s="139"/>
      <c r="F132" s="139"/>
      <c r="W132" s="139"/>
      <c r="X132" s="138" t="str">
        <f t="shared" si="74"/>
        <v>Kalimantan Utara</v>
      </c>
      <c r="Y132" s="139">
        <f t="shared" ref="Y132:AJ132" si="90">sum($I132:I132)</f>
        <v>0</v>
      </c>
      <c r="Z132" s="139">
        <f t="shared" si="90"/>
        <v>0</v>
      </c>
      <c r="AA132" s="139">
        <f t="shared" si="90"/>
        <v>0</v>
      </c>
      <c r="AB132" s="139">
        <f t="shared" si="90"/>
        <v>0</v>
      </c>
      <c r="AC132" s="139">
        <f t="shared" si="90"/>
        <v>0</v>
      </c>
      <c r="AD132" s="139">
        <f t="shared" si="90"/>
        <v>0</v>
      </c>
      <c r="AE132" s="139">
        <f t="shared" si="90"/>
        <v>0</v>
      </c>
      <c r="AF132" s="139">
        <f t="shared" si="90"/>
        <v>0</v>
      </c>
      <c r="AG132" s="139">
        <f t="shared" si="90"/>
        <v>0</v>
      </c>
      <c r="AH132" s="139">
        <f t="shared" si="90"/>
        <v>0</v>
      </c>
      <c r="AI132" s="139">
        <f t="shared" si="90"/>
        <v>0</v>
      </c>
      <c r="AJ132" s="139">
        <f t="shared" si="90"/>
        <v>0</v>
      </c>
      <c r="AK132" s="139"/>
      <c r="AL132" s="139"/>
      <c r="AM132" s="139"/>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39"/>
    </row>
    <row r="133">
      <c r="A133" s="141">
        <v>43919.0</v>
      </c>
      <c r="B133" s="138" t="s">
        <v>651</v>
      </c>
      <c r="C133" s="138"/>
      <c r="D133" s="139"/>
      <c r="E133" s="139"/>
      <c r="F133" s="139"/>
      <c r="W133" s="139"/>
      <c r="X133" s="138" t="str">
        <f t="shared" si="74"/>
        <v>Kepulauan Riau</v>
      </c>
      <c r="Y133" s="139">
        <f t="shared" ref="Y133:AJ133" si="91">sum($I133:I133)</f>
        <v>0</v>
      </c>
      <c r="Z133" s="139">
        <f t="shared" si="91"/>
        <v>0</v>
      </c>
      <c r="AA133" s="139">
        <f t="shared" si="91"/>
        <v>0</v>
      </c>
      <c r="AB133" s="139">
        <f t="shared" si="91"/>
        <v>0</v>
      </c>
      <c r="AC133" s="139">
        <f t="shared" si="91"/>
        <v>0</v>
      </c>
      <c r="AD133" s="139">
        <f t="shared" si="91"/>
        <v>0</v>
      </c>
      <c r="AE133" s="139">
        <f t="shared" si="91"/>
        <v>0</v>
      </c>
      <c r="AF133" s="139">
        <f t="shared" si="91"/>
        <v>0</v>
      </c>
      <c r="AG133" s="139">
        <f t="shared" si="91"/>
        <v>0</v>
      </c>
      <c r="AH133" s="139">
        <f t="shared" si="91"/>
        <v>0</v>
      </c>
      <c r="AI133" s="139">
        <f t="shared" si="91"/>
        <v>0</v>
      </c>
      <c r="AJ133" s="139">
        <f t="shared" si="91"/>
        <v>0</v>
      </c>
      <c r="AK133" s="139"/>
      <c r="AL133" s="139"/>
      <c r="AM133" s="139"/>
      <c r="AN133" s="139"/>
      <c r="AO133" s="139"/>
      <c r="AP133" s="139"/>
      <c r="AQ133" s="139"/>
      <c r="AR133" s="139"/>
      <c r="AS133" s="139"/>
      <c r="AT133" s="139"/>
      <c r="AU133" s="139"/>
      <c r="AV133" s="139"/>
      <c r="AW133" s="139"/>
      <c r="AX133" s="139"/>
      <c r="AY133" s="139"/>
      <c r="AZ133" s="139"/>
      <c r="BA133" s="139"/>
      <c r="BB133" s="139"/>
      <c r="BC133" s="139"/>
      <c r="BD133" s="139"/>
      <c r="BE133" s="139"/>
      <c r="BF133" s="139"/>
      <c r="BG133" s="139"/>
      <c r="BH133" s="139"/>
      <c r="BI133" s="139"/>
      <c r="BJ133" s="139"/>
    </row>
    <row r="134">
      <c r="A134" s="141">
        <v>43919.0</v>
      </c>
      <c r="B134" s="138" t="s">
        <v>680</v>
      </c>
      <c r="C134" s="138"/>
      <c r="D134" s="139"/>
      <c r="E134" s="139"/>
      <c r="F134" s="139"/>
      <c r="W134" s="139"/>
      <c r="X134" s="138" t="str">
        <f t="shared" si="74"/>
        <v>Lampung</v>
      </c>
      <c r="Y134" s="139">
        <f t="shared" ref="Y134:AJ134" si="92">sum($I134:I134)</f>
        <v>0</v>
      </c>
      <c r="Z134" s="139">
        <f t="shared" si="92"/>
        <v>0</v>
      </c>
      <c r="AA134" s="139">
        <f t="shared" si="92"/>
        <v>0</v>
      </c>
      <c r="AB134" s="139">
        <f t="shared" si="92"/>
        <v>0</v>
      </c>
      <c r="AC134" s="139">
        <f t="shared" si="92"/>
        <v>0</v>
      </c>
      <c r="AD134" s="139">
        <f t="shared" si="92"/>
        <v>0</v>
      </c>
      <c r="AE134" s="139">
        <f t="shared" si="92"/>
        <v>0</v>
      </c>
      <c r="AF134" s="139">
        <f t="shared" si="92"/>
        <v>0</v>
      </c>
      <c r="AG134" s="139">
        <f t="shared" si="92"/>
        <v>0</v>
      </c>
      <c r="AH134" s="139">
        <f t="shared" si="92"/>
        <v>0</v>
      </c>
      <c r="AI134" s="139">
        <f t="shared" si="92"/>
        <v>0</v>
      </c>
      <c r="AJ134" s="139">
        <f t="shared" si="92"/>
        <v>0</v>
      </c>
      <c r="AK134" s="139"/>
      <c r="AL134" s="139"/>
      <c r="AM134" s="139"/>
      <c r="AN134" s="139"/>
      <c r="AO134" s="139"/>
      <c r="AP134" s="139"/>
      <c r="AQ134" s="139"/>
      <c r="AR134" s="139"/>
      <c r="AS134" s="139"/>
      <c r="AT134" s="139"/>
      <c r="AU134" s="139"/>
      <c r="AV134" s="139"/>
      <c r="AW134" s="139"/>
      <c r="AX134" s="139"/>
      <c r="AY134" s="139"/>
      <c r="AZ134" s="139"/>
      <c r="BA134" s="139"/>
      <c r="BB134" s="139"/>
      <c r="BC134" s="139"/>
      <c r="BD134" s="139"/>
      <c r="BE134" s="139"/>
      <c r="BF134" s="139"/>
      <c r="BG134" s="139"/>
      <c r="BH134" s="139"/>
      <c r="BI134" s="139"/>
      <c r="BJ134" s="139"/>
    </row>
    <row r="135">
      <c r="A135" s="141">
        <v>43919.0</v>
      </c>
      <c r="B135" s="138" t="s">
        <v>653</v>
      </c>
      <c r="C135" s="138">
        <v>2.0</v>
      </c>
      <c r="D135" s="139"/>
      <c r="E135" s="139"/>
      <c r="F135" s="139"/>
      <c r="W135" s="139"/>
      <c r="X135" s="138" t="str">
        <f t="shared" si="74"/>
        <v>Maluku</v>
      </c>
      <c r="Y135" s="139">
        <f t="shared" ref="Y135:AJ135" si="93">sum($I135:I135)</f>
        <v>0</v>
      </c>
      <c r="Z135" s="139">
        <f t="shared" si="93"/>
        <v>0</v>
      </c>
      <c r="AA135" s="139">
        <f t="shared" si="93"/>
        <v>0</v>
      </c>
      <c r="AB135" s="139">
        <f t="shared" si="93"/>
        <v>0</v>
      </c>
      <c r="AC135" s="139">
        <f t="shared" si="93"/>
        <v>0</v>
      </c>
      <c r="AD135" s="139">
        <f t="shared" si="93"/>
        <v>0</v>
      </c>
      <c r="AE135" s="139">
        <f t="shared" si="93"/>
        <v>0</v>
      </c>
      <c r="AF135" s="139">
        <f t="shared" si="93"/>
        <v>0</v>
      </c>
      <c r="AG135" s="139">
        <f t="shared" si="93"/>
        <v>0</v>
      </c>
      <c r="AH135" s="139">
        <f t="shared" si="93"/>
        <v>0</v>
      </c>
      <c r="AI135" s="139">
        <f t="shared" si="93"/>
        <v>0</v>
      </c>
      <c r="AJ135" s="139">
        <f t="shared" si="93"/>
        <v>0</v>
      </c>
      <c r="AK135" s="139"/>
      <c r="AL135" s="139"/>
      <c r="AM135" s="139"/>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39"/>
    </row>
    <row r="136">
      <c r="A136" s="141">
        <v>43919.0</v>
      </c>
      <c r="B136" s="138" t="s">
        <v>681</v>
      </c>
      <c r="C136" s="138"/>
      <c r="D136" s="139"/>
      <c r="E136" s="139"/>
      <c r="F136" s="139"/>
      <c r="W136" s="139"/>
      <c r="X136" s="138" t="str">
        <f t="shared" si="74"/>
        <v>Maluku Utara</v>
      </c>
      <c r="Y136" s="139">
        <f t="shared" ref="Y136:AJ136" si="94">sum($I136:I136)</f>
        <v>0</v>
      </c>
      <c r="Z136" s="139">
        <f t="shared" si="94"/>
        <v>0</v>
      </c>
      <c r="AA136" s="139">
        <f t="shared" si="94"/>
        <v>0</v>
      </c>
      <c r="AB136" s="139">
        <f t="shared" si="94"/>
        <v>0</v>
      </c>
      <c r="AC136" s="139">
        <f t="shared" si="94"/>
        <v>0</v>
      </c>
      <c r="AD136" s="139">
        <f t="shared" si="94"/>
        <v>0</v>
      </c>
      <c r="AE136" s="139">
        <f t="shared" si="94"/>
        <v>0</v>
      </c>
      <c r="AF136" s="139">
        <f t="shared" si="94"/>
        <v>0</v>
      </c>
      <c r="AG136" s="139">
        <f t="shared" si="94"/>
        <v>0</v>
      </c>
      <c r="AH136" s="139">
        <f t="shared" si="94"/>
        <v>0</v>
      </c>
      <c r="AI136" s="139">
        <f t="shared" si="94"/>
        <v>0</v>
      </c>
      <c r="AJ136" s="139">
        <f t="shared" si="94"/>
        <v>0</v>
      </c>
      <c r="AK136" s="139"/>
      <c r="AL136" s="139"/>
      <c r="AM136" s="139"/>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row>
    <row r="137">
      <c r="A137" s="141">
        <v>43919.0</v>
      </c>
      <c r="B137" s="138" t="s">
        <v>666</v>
      </c>
      <c r="C137" s="138">
        <v>4.0</v>
      </c>
      <c r="D137" s="139"/>
      <c r="E137" s="139"/>
      <c r="F137" s="139"/>
      <c r="W137" s="139"/>
      <c r="X137" s="138" t="str">
        <f t="shared" si="74"/>
        <v>Nusa Tenggara Barat</v>
      </c>
      <c r="Y137" s="139">
        <f t="shared" ref="Y137:AJ137" si="95">sum($I137:I137)</f>
        <v>0</v>
      </c>
      <c r="Z137" s="139">
        <f t="shared" si="95"/>
        <v>0</v>
      </c>
      <c r="AA137" s="139">
        <f t="shared" si="95"/>
        <v>0</v>
      </c>
      <c r="AB137" s="139">
        <f t="shared" si="95"/>
        <v>0</v>
      </c>
      <c r="AC137" s="139">
        <f t="shared" si="95"/>
        <v>0</v>
      </c>
      <c r="AD137" s="139">
        <f t="shared" si="95"/>
        <v>0</v>
      </c>
      <c r="AE137" s="139">
        <f t="shared" si="95"/>
        <v>0</v>
      </c>
      <c r="AF137" s="139">
        <f t="shared" si="95"/>
        <v>0</v>
      </c>
      <c r="AG137" s="139">
        <f t="shared" si="95"/>
        <v>0</v>
      </c>
      <c r="AH137" s="139">
        <f t="shared" si="95"/>
        <v>0</v>
      </c>
      <c r="AI137" s="139">
        <f t="shared" si="95"/>
        <v>0</v>
      </c>
      <c r="AJ137" s="139">
        <f t="shared" si="95"/>
        <v>0</v>
      </c>
      <c r="AK137" s="139"/>
      <c r="AL137" s="139"/>
      <c r="AM137" s="139"/>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39"/>
    </row>
    <row r="138">
      <c r="A138" s="141"/>
      <c r="B138" s="138"/>
      <c r="C138" s="138"/>
      <c r="D138" s="139"/>
      <c r="E138" s="139"/>
      <c r="F138" s="139"/>
      <c r="W138" s="139"/>
      <c r="X138" s="138" t="str">
        <f t="shared" si="74"/>
        <v>Papua</v>
      </c>
      <c r="Y138" s="139">
        <f t="shared" ref="Y138:AJ138" si="96">sum($I138:I138)</f>
        <v>0</v>
      </c>
      <c r="Z138" s="139">
        <f t="shared" si="96"/>
        <v>0</v>
      </c>
      <c r="AA138" s="139">
        <f t="shared" si="96"/>
        <v>0</v>
      </c>
      <c r="AB138" s="139">
        <f t="shared" si="96"/>
        <v>0</v>
      </c>
      <c r="AC138" s="139">
        <f t="shared" si="96"/>
        <v>0</v>
      </c>
      <c r="AD138" s="139">
        <f t="shared" si="96"/>
        <v>0</v>
      </c>
      <c r="AE138" s="139">
        <f t="shared" si="96"/>
        <v>0</v>
      </c>
      <c r="AF138" s="139">
        <f t="shared" si="96"/>
        <v>0</v>
      </c>
      <c r="AG138" s="139">
        <f t="shared" si="96"/>
        <v>0</v>
      </c>
      <c r="AH138" s="139">
        <f t="shared" si="96"/>
        <v>0</v>
      </c>
      <c r="AI138" s="139">
        <f t="shared" si="96"/>
        <v>0</v>
      </c>
      <c r="AJ138" s="139">
        <f t="shared" si="96"/>
        <v>0</v>
      </c>
      <c r="AK138" s="139"/>
      <c r="AL138" s="139"/>
      <c r="AM138" s="139"/>
      <c r="AN138" s="139"/>
      <c r="AO138" s="139"/>
      <c r="AP138" s="139"/>
      <c r="AQ138" s="139"/>
      <c r="AR138" s="139"/>
      <c r="AS138" s="139"/>
      <c r="AT138" s="139"/>
      <c r="AU138" s="139"/>
      <c r="AV138" s="139"/>
      <c r="AW138" s="139"/>
      <c r="AX138" s="139"/>
      <c r="AY138" s="139"/>
      <c r="AZ138" s="139"/>
      <c r="BA138" s="139"/>
      <c r="BB138" s="139"/>
      <c r="BC138" s="139"/>
      <c r="BD138" s="139"/>
      <c r="BE138" s="139"/>
      <c r="BF138" s="139"/>
      <c r="BG138" s="139"/>
      <c r="BH138" s="139"/>
      <c r="BI138" s="139"/>
      <c r="BJ138" s="139"/>
    </row>
    <row r="139">
      <c r="A139" s="141"/>
      <c r="B139" s="138"/>
      <c r="C139" s="138"/>
      <c r="D139" s="139"/>
      <c r="E139" s="139"/>
      <c r="F139" s="139"/>
      <c r="W139" s="139"/>
      <c r="X139" s="138" t="str">
        <f t="shared" si="74"/>
        <v>Papua Barat</v>
      </c>
      <c r="Y139" s="139">
        <f t="shared" ref="Y139:AJ139" si="97">sum($I139:I139)</f>
        <v>0</v>
      </c>
      <c r="Z139" s="139">
        <f t="shared" si="97"/>
        <v>0</v>
      </c>
      <c r="AA139" s="139">
        <f t="shared" si="97"/>
        <v>0</v>
      </c>
      <c r="AB139" s="139">
        <f t="shared" si="97"/>
        <v>0</v>
      </c>
      <c r="AC139" s="139">
        <f t="shared" si="97"/>
        <v>0</v>
      </c>
      <c r="AD139" s="139">
        <f t="shared" si="97"/>
        <v>0</v>
      </c>
      <c r="AE139" s="139">
        <f t="shared" si="97"/>
        <v>0</v>
      </c>
      <c r="AF139" s="139">
        <f t="shared" si="97"/>
        <v>0</v>
      </c>
      <c r="AG139" s="139">
        <f t="shared" si="97"/>
        <v>0</v>
      </c>
      <c r="AH139" s="139">
        <f t="shared" si="97"/>
        <v>0</v>
      </c>
      <c r="AI139" s="139">
        <f t="shared" si="97"/>
        <v>0</v>
      </c>
      <c r="AJ139" s="139">
        <f t="shared" si="97"/>
        <v>0</v>
      </c>
      <c r="AK139" s="139"/>
      <c r="AL139" s="139"/>
      <c r="AM139" s="139"/>
      <c r="AN139" s="139"/>
      <c r="AO139" s="139"/>
      <c r="AP139" s="139"/>
      <c r="AQ139" s="139"/>
      <c r="AR139" s="139"/>
      <c r="AS139" s="139"/>
      <c r="AT139" s="139"/>
      <c r="AU139" s="139"/>
      <c r="AV139" s="139"/>
      <c r="AW139" s="139"/>
      <c r="AX139" s="139"/>
      <c r="AY139" s="139"/>
      <c r="AZ139" s="139"/>
      <c r="BA139" s="139"/>
      <c r="BB139" s="139"/>
      <c r="BC139" s="139"/>
      <c r="BD139" s="139"/>
      <c r="BE139" s="139"/>
      <c r="BF139" s="139"/>
      <c r="BG139" s="139"/>
      <c r="BH139" s="139"/>
      <c r="BI139" s="139"/>
      <c r="BJ139" s="139"/>
    </row>
    <row r="140">
      <c r="A140" s="141"/>
      <c r="B140" s="138"/>
      <c r="C140" s="138"/>
      <c r="D140" s="139"/>
      <c r="E140" s="139"/>
      <c r="F140" s="139"/>
      <c r="W140" s="139"/>
      <c r="X140" s="138" t="str">
        <f t="shared" si="74"/>
        <v>Riau</v>
      </c>
      <c r="Y140" s="139">
        <f t="shared" ref="Y140:AJ140" si="98">sum($I140:I140)</f>
        <v>0</v>
      </c>
      <c r="Z140" s="139">
        <f t="shared" si="98"/>
        <v>0</v>
      </c>
      <c r="AA140" s="139">
        <f t="shared" si="98"/>
        <v>0</v>
      </c>
      <c r="AB140" s="139">
        <f t="shared" si="98"/>
        <v>0</v>
      </c>
      <c r="AC140" s="139">
        <f t="shared" si="98"/>
        <v>0</v>
      </c>
      <c r="AD140" s="139">
        <f t="shared" si="98"/>
        <v>0</v>
      </c>
      <c r="AE140" s="139">
        <f t="shared" si="98"/>
        <v>0</v>
      </c>
      <c r="AF140" s="139">
        <f t="shared" si="98"/>
        <v>0</v>
      </c>
      <c r="AG140" s="139">
        <f t="shared" si="98"/>
        <v>0</v>
      </c>
      <c r="AH140" s="139">
        <f t="shared" si="98"/>
        <v>0</v>
      </c>
      <c r="AI140" s="139">
        <f t="shared" si="98"/>
        <v>0</v>
      </c>
      <c r="AJ140" s="139">
        <f t="shared" si="98"/>
        <v>0</v>
      </c>
      <c r="AK140" s="139"/>
      <c r="AL140" s="139"/>
      <c r="AM140" s="139"/>
      <c r="AN140" s="139"/>
      <c r="AO140" s="139"/>
      <c r="AP140" s="139"/>
      <c r="AQ140" s="139"/>
      <c r="AR140" s="139"/>
      <c r="AS140" s="139"/>
      <c r="AT140" s="139"/>
      <c r="AU140" s="139"/>
      <c r="AV140" s="139"/>
      <c r="AW140" s="139"/>
      <c r="AX140" s="139"/>
      <c r="AY140" s="139"/>
      <c r="AZ140" s="139"/>
      <c r="BA140" s="139"/>
      <c r="BB140" s="139"/>
      <c r="BC140" s="139"/>
      <c r="BD140" s="139"/>
      <c r="BE140" s="139"/>
      <c r="BF140" s="139"/>
      <c r="BG140" s="139"/>
      <c r="BH140" s="139"/>
      <c r="BI140" s="139"/>
      <c r="BJ140" s="139"/>
    </row>
    <row r="141">
      <c r="A141" s="141"/>
      <c r="B141" s="138"/>
      <c r="C141" s="138"/>
      <c r="D141" s="139"/>
      <c r="E141" s="139"/>
      <c r="F141" s="139"/>
      <c r="W141" s="139"/>
      <c r="X141" s="138" t="str">
        <f t="shared" si="74"/>
        <v>Sulawesi Barat</v>
      </c>
      <c r="Y141" s="139">
        <f t="shared" ref="Y141:AJ141" si="99">sum($I141:I141)</f>
        <v>0</v>
      </c>
      <c r="Z141" s="139">
        <f t="shared" si="99"/>
        <v>0</v>
      </c>
      <c r="AA141" s="139">
        <f t="shared" si="99"/>
        <v>0</v>
      </c>
      <c r="AB141" s="139">
        <f t="shared" si="99"/>
        <v>0</v>
      </c>
      <c r="AC141" s="139">
        <f t="shared" si="99"/>
        <v>0</v>
      </c>
      <c r="AD141" s="139">
        <f t="shared" si="99"/>
        <v>0</v>
      </c>
      <c r="AE141" s="139">
        <f t="shared" si="99"/>
        <v>0</v>
      </c>
      <c r="AF141" s="139">
        <f t="shared" si="99"/>
        <v>0</v>
      </c>
      <c r="AG141" s="139">
        <f t="shared" si="99"/>
        <v>0</v>
      </c>
      <c r="AH141" s="139">
        <f t="shared" si="99"/>
        <v>0</v>
      </c>
      <c r="AI141" s="139">
        <f t="shared" si="99"/>
        <v>0</v>
      </c>
      <c r="AJ141" s="139">
        <f t="shared" si="99"/>
        <v>0</v>
      </c>
      <c r="AK141" s="139"/>
      <c r="AL141" s="139"/>
      <c r="AM141" s="139"/>
      <c r="AN141" s="139"/>
      <c r="AO141" s="139"/>
      <c r="AP141" s="139"/>
      <c r="AQ141" s="139"/>
      <c r="AR141" s="139"/>
      <c r="AS141" s="139"/>
      <c r="AT141" s="139"/>
      <c r="AU141" s="139"/>
      <c r="AV141" s="139"/>
      <c r="AW141" s="139"/>
      <c r="AX141" s="139"/>
      <c r="AY141" s="139"/>
      <c r="AZ141" s="139"/>
      <c r="BA141" s="139"/>
      <c r="BB141" s="139"/>
      <c r="BC141" s="139"/>
      <c r="BD141" s="139"/>
      <c r="BE141" s="139"/>
      <c r="BF141" s="139"/>
      <c r="BG141" s="139"/>
      <c r="BH141" s="139"/>
      <c r="BI141" s="139"/>
      <c r="BJ141" s="139"/>
    </row>
    <row r="142">
      <c r="A142" s="141">
        <v>43917.0</v>
      </c>
      <c r="B142" s="138" t="s">
        <v>626</v>
      </c>
      <c r="C142" s="138">
        <v>3.0</v>
      </c>
      <c r="D142" s="139"/>
      <c r="E142" s="139"/>
      <c r="F142" s="139"/>
      <c r="W142" s="139"/>
      <c r="X142" s="138" t="str">
        <f t="shared" si="74"/>
        <v>Sulawesi Selatan</v>
      </c>
      <c r="Y142" s="139">
        <f t="shared" ref="Y142:AJ142" si="100">sum($I142:I142)</f>
        <v>0</v>
      </c>
      <c r="Z142" s="139">
        <f t="shared" si="100"/>
        <v>0</v>
      </c>
      <c r="AA142" s="139">
        <f t="shared" si="100"/>
        <v>0</v>
      </c>
      <c r="AB142" s="139">
        <f t="shared" si="100"/>
        <v>0</v>
      </c>
      <c r="AC142" s="139">
        <f t="shared" si="100"/>
        <v>0</v>
      </c>
      <c r="AD142" s="139">
        <f t="shared" si="100"/>
        <v>0</v>
      </c>
      <c r="AE142" s="139">
        <f t="shared" si="100"/>
        <v>0</v>
      </c>
      <c r="AF142" s="139">
        <f t="shared" si="100"/>
        <v>0</v>
      </c>
      <c r="AG142" s="139">
        <f t="shared" si="100"/>
        <v>0</v>
      </c>
      <c r="AH142" s="139">
        <f t="shared" si="100"/>
        <v>0</v>
      </c>
      <c r="AI142" s="139">
        <f t="shared" si="100"/>
        <v>0</v>
      </c>
      <c r="AJ142" s="139">
        <f t="shared" si="100"/>
        <v>0</v>
      </c>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row>
    <row r="143">
      <c r="A143" s="141">
        <v>43917.0</v>
      </c>
      <c r="B143" s="138" t="s">
        <v>627</v>
      </c>
      <c r="C143" s="139"/>
      <c r="D143" s="139"/>
      <c r="E143" s="139"/>
      <c r="F143" s="139"/>
      <c r="W143" s="139"/>
      <c r="X143" s="138" t="str">
        <f t="shared" si="74"/>
        <v>Sulawesi Tengah</v>
      </c>
      <c r="Y143" s="139">
        <f t="shared" ref="Y143:AJ143" si="101">sum($I143:I143)</f>
        <v>0</v>
      </c>
      <c r="Z143" s="139">
        <f t="shared" si="101"/>
        <v>0</v>
      </c>
      <c r="AA143" s="139">
        <f t="shared" si="101"/>
        <v>0</v>
      </c>
      <c r="AB143" s="139">
        <f t="shared" si="101"/>
        <v>0</v>
      </c>
      <c r="AC143" s="139">
        <f t="shared" si="101"/>
        <v>0</v>
      </c>
      <c r="AD143" s="139">
        <f t="shared" si="101"/>
        <v>0</v>
      </c>
      <c r="AE143" s="139">
        <f t="shared" si="101"/>
        <v>0</v>
      </c>
      <c r="AF143" s="139">
        <f t="shared" si="101"/>
        <v>0</v>
      </c>
      <c r="AG143" s="139">
        <f t="shared" si="101"/>
        <v>0</v>
      </c>
      <c r="AH143" s="139">
        <f t="shared" si="101"/>
        <v>0</v>
      </c>
      <c r="AI143" s="139">
        <f t="shared" si="101"/>
        <v>0</v>
      </c>
      <c r="AJ143" s="139">
        <f t="shared" si="101"/>
        <v>0</v>
      </c>
      <c r="AK143" s="139"/>
      <c r="AL143" s="139"/>
      <c r="AM143" s="139"/>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39"/>
    </row>
    <row r="144">
      <c r="A144" s="141">
        <v>43917.0</v>
      </c>
      <c r="B144" s="138" t="s">
        <v>595</v>
      </c>
      <c r="C144" s="138">
        <v>17.0</v>
      </c>
      <c r="D144" s="139"/>
      <c r="E144" s="139"/>
      <c r="F144" s="139"/>
      <c r="W144" s="139"/>
      <c r="X144" s="138" t="str">
        <f t="shared" si="74"/>
        <v>Sulawesi Tenggara</v>
      </c>
      <c r="Y144" s="139">
        <f t="shared" ref="Y144:AJ144" si="102">sum($I144:I144)</f>
        <v>0</v>
      </c>
      <c r="Z144" s="139">
        <f t="shared" si="102"/>
        <v>0</v>
      </c>
      <c r="AA144" s="139">
        <f t="shared" si="102"/>
        <v>0</v>
      </c>
      <c r="AB144" s="139">
        <f t="shared" si="102"/>
        <v>0</v>
      </c>
      <c r="AC144" s="139">
        <f t="shared" si="102"/>
        <v>0</v>
      </c>
      <c r="AD144" s="139">
        <f t="shared" si="102"/>
        <v>0</v>
      </c>
      <c r="AE144" s="139">
        <f t="shared" si="102"/>
        <v>0</v>
      </c>
      <c r="AF144" s="139">
        <f t="shared" si="102"/>
        <v>0</v>
      </c>
      <c r="AG144" s="139">
        <f t="shared" si="102"/>
        <v>0</v>
      </c>
      <c r="AH144" s="139">
        <f t="shared" si="102"/>
        <v>0</v>
      </c>
      <c r="AI144" s="139">
        <f t="shared" si="102"/>
        <v>0</v>
      </c>
      <c r="AJ144" s="139">
        <f t="shared" si="102"/>
        <v>0</v>
      </c>
      <c r="AK144" s="139"/>
      <c r="AL144" s="139"/>
      <c r="AM144" s="139"/>
      <c r="AN144" s="139"/>
      <c r="AO144" s="139"/>
      <c r="AP144" s="139"/>
      <c r="AQ144" s="139"/>
      <c r="AR144" s="139"/>
      <c r="AS144" s="139"/>
      <c r="AT144" s="139"/>
      <c r="AU144" s="139"/>
      <c r="AV144" s="139"/>
      <c r="AW144" s="139"/>
      <c r="AX144" s="139"/>
      <c r="AY144" s="139"/>
      <c r="AZ144" s="139"/>
      <c r="BA144" s="139"/>
      <c r="BB144" s="139"/>
      <c r="BC144" s="139"/>
      <c r="BD144" s="139"/>
      <c r="BE144" s="139"/>
      <c r="BF144" s="139"/>
      <c r="BG144" s="139"/>
      <c r="BH144" s="139"/>
      <c r="BI144" s="139"/>
      <c r="BJ144" s="139"/>
    </row>
    <row r="145">
      <c r="A145" s="141">
        <v>43917.0</v>
      </c>
      <c r="B145" s="138" t="s">
        <v>590</v>
      </c>
      <c r="C145" s="138">
        <v>6.0</v>
      </c>
      <c r="D145" s="139"/>
      <c r="E145" s="139"/>
      <c r="F145" s="139"/>
      <c r="W145" s="139"/>
      <c r="X145" s="138" t="str">
        <f t="shared" si="74"/>
        <v>Sulawesi Utara</v>
      </c>
      <c r="Y145" s="139">
        <f t="shared" ref="Y145:AJ145" si="103">sum($I145:I145)</f>
        <v>0</v>
      </c>
      <c r="Z145" s="139">
        <f t="shared" si="103"/>
        <v>0</v>
      </c>
      <c r="AA145" s="139">
        <f t="shared" si="103"/>
        <v>0</v>
      </c>
      <c r="AB145" s="139">
        <f t="shared" si="103"/>
        <v>0</v>
      </c>
      <c r="AC145" s="139">
        <f t="shared" si="103"/>
        <v>0</v>
      </c>
      <c r="AD145" s="139">
        <f t="shared" si="103"/>
        <v>0</v>
      </c>
      <c r="AE145" s="139">
        <f t="shared" si="103"/>
        <v>0</v>
      </c>
      <c r="AF145" s="139">
        <f t="shared" si="103"/>
        <v>0</v>
      </c>
      <c r="AG145" s="139">
        <f t="shared" si="103"/>
        <v>0</v>
      </c>
      <c r="AH145" s="139">
        <f t="shared" si="103"/>
        <v>0</v>
      </c>
      <c r="AI145" s="139">
        <f t="shared" si="103"/>
        <v>1</v>
      </c>
      <c r="AJ145" s="139">
        <f t="shared" si="103"/>
        <v>1</v>
      </c>
      <c r="AK145" s="139"/>
      <c r="AL145" s="139"/>
      <c r="AM145" s="139"/>
      <c r="AN145" s="139"/>
      <c r="AO145" s="139"/>
      <c r="AP145" s="139"/>
      <c r="AQ145" s="139"/>
      <c r="AR145" s="139"/>
      <c r="AS145" s="139"/>
      <c r="AT145" s="139"/>
      <c r="AU145" s="139"/>
      <c r="AV145" s="139"/>
      <c r="AW145" s="139"/>
      <c r="AX145" s="139"/>
      <c r="AY145" s="139"/>
      <c r="AZ145" s="139"/>
      <c r="BA145" s="139"/>
      <c r="BB145" s="139"/>
      <c r="BC145" s="139"/>
      <c r="BD145" s="139"/>
      <c r="BE145" s="139"/>
      <c r="BF145" s="139"/>
      <c r="BG145" s="139"/>
      <c r="BH145" s="139"/>
      <c r="BI145" s="139"/>
      <c r="BJ145" s="139"/>
    </row>
    <row r="146">
      <c r="A146" s="141">
        <v>43917.0</v>
      </c>
      <c r="B146" s="138" t="s">
        <v>586</v>
      </c>
      <c r="C146" s="138">
        <v>83.0</v>
      </c>
      <c r="D146" s="138">
        <v>6.0</v>
      </c>
      <c r="E146" s="138">
        <v>5.0</v>
      </c>
      <c r="F146" s="139"/>
      <c r="W146" s="139"/>
      <c r="X146" s="138" t="str">
        <f t="shared" si="74"/>
        <v>Sumatera Barat</v>
      </c>
      <c r="Y146" s="139">
        <f t="shared" ref="Y146:AJ146" si="104">sum($I146:I146)</f>
        <v>0</v>
      </c>
      <c r="Z146" s="139">
        <f t="shared" si="104"/>
        <v>0</v>
      </c>
      <c r="AA146" s="139">
        <f t="shared" si="104"/>
        <v>0</v>
      </c>
      <c r="AB146" s="139">
        <f t="shared" si="104"/>
        <v>0</v>
      </c>
      <c r="AC146" s="139">
        <f t="shared" si="104"/>
        <v>0</v>
      </c>
      <c r="AD146" s="139">
        <f t="shared" si="104"/>
        <v>0</v>
      </c>
      <c r="AE146" s="139">
        <f t="shared" si="104"/>
        <v>0</v>
      </c>
      <c r="AF146" s="139">
        <f t="shared" si="104"/>
        <v>0</v>
      </c>
      <c r="AG146" s="139">
        <f t="shared" si="104"/>
        <v>0</v>
      </c>
      <c r="AH146" s="139">
        <f t="shared" si="104"/>
        <v>0</v>
      </c>
      <c r="AI146" s="139">
        <f t="shared" si="104"/>
        <v>0</v>
      </c>
      <c r="AJ146" s="139">
        <f t="shared" si="104"/>
        <v>0</v>
      </c>
      <c r="AK146" s="139"/>
      <c r="AL146" s="139"/>
      <c r="AM146" s="139"/>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row>
    <row r="147">
      <c r="A147" s="141">
        <v>43917.0</v>
      </c>
      <c r="B147" s="138" t="s">
        <v>223</v>
      </c>
      <c r="C147" s="139"/>
      <c r="D147" s="139"/>
      <c r="E147" s="139"/>
      <c r="F147" s="139"/>
      <c r="W147" s="139"/>
      <c r="X147" s="138" t="str">
        <f t="shared" si="74"/>
        <v>Sumatera Selatan</v>
      </c>
      <c r="Y147" s="139">
        <f t="shared" ref="Y147:AJ147" si="105">sum($I147:I147)</f>
        <v>0</v>
      </c>
      <c r="Z147" s="139">
        <f t="shared" si="105"/>
        <v>0</v>
      </c>
      <c r="AA147" s="139">
        <f t="shared" si="105"/>
        <v>0</v>
      </c>
      <c r="AB147" s="139">
        <f t="shared" si="105"/>
        <v>0</v>
      </c>
      <c r="AC147" s="139">
        <f t="shared" si="105"/>
        <v>0</v>
      </c>
      <c r="AD147" s="139">
        <f t="shared" si="105"/>
        <v>0</v>
      </c>
      <c r="AE147" s="139">
        <f t="shared" si="105"/>
        <v>0</v>
      </c>
      <c r="AF147" s="139">
        <f t="shared" si="105"/>
        <v>0</v>
      </c>
      <c r="AG147" s="139">
        <f t="shared" si="105"/>
        <v>0</v>
      </c>
      <c r="AH147" s="139">
        <f t="shared" si="105"/>
        <v>0</v>
      </c>
      <c r="AI147" s="139">
        <f t="shared" si="105"/>
        <v>0</v>
      </c>
      <c r="AJ147" s="139">
        <f t="shared" si="105"/>
        <v>0</v>
      </c>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row>
    <row r="148">
      <c r="A148" s="141">
        <v>43917.0</v>
      </c>
      <c r="B148" s="138" t="s">
        <v>588</v>
      </c>
      <c r="C148" s="138">
        <v>20.0</v>
      </c>
      <c r="D148" s="139"/>
      <c r="E148" s="138">
        <v>3.0</v>
      </c>
      <c r="F148" s="139"/>
      <c r="W148" s="139"/>
      <c r="X148" s="138" t="str">
        <f t="shared" si="74"/>
        <v>Sumatera Utara</v>
      </c>
      <c r="Y148" s="139">
        <f t="shared" ref="Y148:AJ148" si="106">sum($I148:I148)</f>
        <v>0</v>
      </c>
      <c r="Z148" s="139">
        <f t="shared" si="106"/>
        <v>0</v>
      </c>
      <c r="AA148" s="139">
        <f t="shared" si="106"/>
        <v>0</v>
      </c>
      <c r="AB148" s="139">
        <f t="shared" si="106"/>
        <v>0</v>
      </c>
      <c r="AC148" s="139">
        <f t="shared" si="106"/>
        <v>0</v>
      </c>
      <c r="AD148" s="139">
        <f t="shared" si="106"/>
        <v>0</v>
      </c>
      <c r="AE148" s="139">
        <f t="shared" si="106"/>
        <v>0</v>
      </c>
      <c r="AF148" s="139">
        <f t="shared" si="106"/>
        <v>0</v>
      </c>
      <c r="AG148" s="139">
        <f t="shared" si="106"/>
        <v>0</v>
      </c>
      <c r="AH148" s="139">
        <f t="shared" si="106"/>
        <v>0</v>
      </c>
      <c r="AI148" s="139">
        <f t="shared" si="106"/>
        <v>0</v>
      </c>
      <c r="AJ148" s="139">
        <f t="shared" si="106"/>
        <v>0</v>
      </c>
      <c r="AK148" s="139"/>
      <c r="AL148" s="139"/>
      <c r="AM148" s="139"/>
      <c r="AN148" s="139"/>
      <c r="AO148" s="139"/>
      <c r="AP148" s="139"/>
      <c r="AQ148" s="139"/>
      <c r="AR148" s="139"/>
      <c r="AS148" s="139"/>
      <c r="AT148" s="139"/>
      <c r="AU148" s="139"/>
      <c r="AV148" s="139"/>
      <c r="AW148" s="139"/>
      <c r="AX148" s="139"/>
      <c r="AY148" s="139"/>
      <c r="AZ148" s="139"/>
      <c r="BA148" s="139"/>
      <c r="BB148" s="139"/>
      <c r="BC148" s="139"/>
      <c r="BD148" s="139"/>
      <c r="BE148" s="139"/>
      <c r="BF148" s="139"/>
      <c r="BG148" s="139"/>
      <c r="BH148" s="139"/>
      <c r="BI148" s="139"/>
      <c r="BJ148" s="139"/>
    </row>
    <row r="149">
      <c r="A149" s="141">
        <v>43917.0</v>
      </c>
      <c r="B149" s="138" t="s">
        <v>593</v>
      </c>
      <c r="C149" s="138">
        <v>3.0</v>
      </c>
      <c r="D149" s="139"/>
      <c r="E149" s="139"/>
      <c r="F149" s="139"/>
      <c r="W149" s="139"/>
      <c r="X149" s="139"/>
      <c r="Y149" s="139"/>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c r="AX149" s="139"/>
      <c r="AY149" s="139"/>
      <c r="AZ149" s="139"/>
      <c r="BA149" s="139"/>
      <c r="BB149" s="139"/>
      <c r="BC149" s="139"/>
      <c r="BD149" s="139"/>
      <c r="BE149" s="139"/>
      <c r="BF149" s="139"/>
      <c r="BG149" s="139"/>
      <c r="BH149" s="139"/>
      <c r="BI149" s="139"/>
      <c r="BJ149" s="139"/>
    </row>
    <row r="150">
      <c r="A150" s="141">
        <v>43917.0</v>
      </c>
      <c r="B150" s="138" t="s">
        <v>591</v>
      </c>
      <c r="C150" s="138">
        <v>7.0</v>
      </c>
      <c r="D150" s="138">
        <v>5.0</v>
      </c>
      <c r="E150" s="138">
        <v>1.0</v>
      </c>
      <c r="F150" s="139"/>
      <c r="G150" s="139"/>
      <c r="H150" s="139"/>
      <c r="I150" s="139"/>
      <c r="J150" s="139"/>
      <c r="K150" s="139"/>
      <c r="L150" s="139"/>
      <c r="M150" s="139"/>
      <c r="N150" s="139"/>
      <c r="O150" s="139"/>
      <c r="P150" s="139"/>
      <c r="Q150" s="139"/>
      <c r="R150" s="139"/>
      <c r="S150" s="139"/>
      <c r="T150" s="139"/>
      <c r="U150" s="139"/>
      <c r="V150" s="140"/>
      <c r="W150" s="139"/>
      <c r="X150" s="139"/>
      <c r="Y150" s="139"/>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c r="AX150" s="139"/>
      <c r="AY150" s="139"/>
      <c r="AZ150" s="139"/>
      <c r="BA150" s="139"/>
      <c r="BB150" s="139"/>
      <c r="BC150" s="139"/>
      <c r="BD150" s="139"/>
      <c r="BE150" s="139"/>
      <c r="BF150" s="139"/>
      <c r="BG150" s="139"/>
      <c r="BH150" s="139"/>
      <c r="BI150" s="139"/>
      <c r="BJ150" s="139"/>
    </row>
    <row r="151">
      <c r="A151" s="141">
        <v>43917.0</v>
      </c>
      <c r="B151" s="138" t="s">
        <v>667</v>
      </c>
      <c r="C151" s="139"/>
      <c r="D151" s="139"/>
      <c r="E151" s="139"/>
      <c r="F151" s="139"/>
      <c r="G151" s="139"/>
      <c r="H151" s="139"/>
      <c r="I151" s="139"/>
      <c r="J151" s="139"/>
      <c r="K151" s="139"/>
      <c r="L151" s="139"/>
      <c r="M151" s="139"/>
      <c r="N151" s="139"/>
      <c r="O151" s="139"/>
      <c r="P151" s="139"/>
      <c r="Q151" s="139"/>
      <c r="R151" s="139"/>
      <c r="S151" s="139"/>
      <c r="T151" s="139"/>
      <c r="U151" s="139"/>
      <c r="V151" s="140"/>
      <c r="W151" s="139"/>
      <c r="X151" s="139"/>
      <c r="Y151" s="139"/>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39"/>
    </row>
    <row r="152">
      <c r="A152" s="141">
        <v>43917.0</v>
      </c>
      <c r="B152" s="138" t="s">
        <v>668</v>
      </c>
      <c r="C152" s="139"/>
      <c r="D152" s="139"/>
      <c r="E152" s="139"/>
      <c r="F152" s="139"/>
      <c r="G152" s="139"/>
      <c r="H152" s="139"/>
      <c r="I152" s="139"/>
      <c r="J152" s="139"/>
      <c r="K152" s="139"/>
      <c r="L152" s="139"/>
      <c r="M152" s="139"/>
      <c r="N152" s="139"/>
      <c r="O152" s="139"/>
      <c r="P152" s="139"/>
      <c r="Q152" s="139"/>
      <c r="R152" s="139"/>
      <c r="S152" s="139"/>
      <c r="T152" s="139"/>
      <c r="U152" s="139"/>
      <c r="V152" s="140"/>
      <c r="W152" s="139"/>
      <c r="X152" s="139"/>
      <c r="Y152" s="139"/>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39"/>
    </row>
    <row r="153">
      <c r="A153" s="141">
        <v>43917.0</v>
      </c>
      <c r="B153" s="138" t="s">
        <v>669</v>
      </c>
      <c r="C153" s="139"/>
      <c r="D153" s="139"/>
      <c r="E153" s="139"/>
      <c r="F153" s="139"/>
      <c r="G153" s="139"/>
      <c r="H153" s="139"/>
      <c r="I153" s="139"/>
      <c r="J153" s="139"/>
      <c r="K153" s="139"/>
      <c r="L153" s="139"/>
      <c r="M153" s="139"/>
      <c r="N153" s="139"/>
      <c r="O153" s="139"/>
      <c r="P153" s="139"/>
      <c r="Q153" s="139"/>
      <c r="R153" s="139"/>
      <c r="S153" s="139"/>
      <c r="T153" s="139"/>
      <c r="U153" s="139"/>
      <c r="V153" s="140"/>
      <c r="W153" s="139"/>
      <c r="X153" s="139"/>
      <c r="Y153" s="139"/>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c r="AX153" s="139"/>
      <c r="AY153" s="139"/>
      <c r="AZ153" s="139"/>
      <c r="BA153" s="139"/>
      <c r="BB153" s="139"/>
      <c r="BC153" s="139"/>
      <c r="BD153" s="139"/>
      <c r="BE153" s="139"/>
      <c r="BF153" s="139"/>
      <c r="BG153" s="139"/>
      <c r="BH153" s="139"/>
      <c r="BI153" s="139"/>
      <c r="BJ153" s="139"/>
    </row>
    <row r="154">
      <c r="A154" s="141">
        <v>43917.0</v>
      </c>
      <c r="B154" s="138" t="s">
        <v>670</v>
      </c>
      <c r="C154" s="139"/>
      <c r="D154" s="139"/>
      <c r="E154" s="139"/>
      <c r="F154" s="139"/>
      <c r="G154" s="139"/>
      <c r="H154" s="139"/>
      <c r="I154" s="139"/>
      <c r="J154" s="139"/>
      <c r="K154" s="139"/>
      <c r="L154" s="139"/>
      <c r="M154" s="139"/>
      <c r="N154" s="139"/>
      <c r="O154" s="139"/>
      <c r="P154" s="139"/>
      <c r="Q154" s="139"/>
      <c r="R154" s="139"/>
      <c r="S154" s="139"/>
      <c r="T154" s="139"/>
      <c r="U154" s="139"/>
      <c r="V154" s="140"/>
      <c r="W154" s="139"/>
      <c r="X154" s="139"/>
      <c r="Y154" s="139"/>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c r="AX154" s="139"/>
      <c r="AY154" s="139"/>
      <c r="AZ154" s="139"/>
      <c r="BA154" s="139"/>
      <c r="BB154" s="139"/>
      <c r="BC154" s="139"/>
      <c r="BD154" s="139"/>
      <c r="BE154" s="139"/>
      <c r="BF154" s="139"/>
      <c r="BG154" s="139"/>
      <c r="BH154" s="139"/>
      <c r="BI154" s="139"/>
      <c r="BJ154" s="139"/>
    </row>
    <row r="155">
      <c r="A155" s="141">
        <v>43917.0</v>
      </c>
      <c r="B155" s="138" t="s">
        <v>601</v>
      </c>
      <c r="C155" s="139"/>
      <c r="D155" s="139"/>
      <c r="E155" s="139"/>
      <c r="F155" s="139"/>
      <c r="G155" s="139"/>
      <c r="H155" s="139"/>
      <c r="I155" s="139"/>
      <c r="J155" s="139"/>
      <c r="K155" s="139"/>
      <c r="L155" s="139"/>
      <c r="M155" s="139"/>
      <c r="N155" s="139"/>
      <c r="O155" s="139"/>
      <c r="P155" s="139"/>
      <c r="Q155" s="139"/>
      <c r="R155" s="139"/>
      <c r="S155" s="139"/>
      <c r="T155" s="139"/>
      <c r="U155" s="139"/>
      <c r="V155" s="140"/>
      <c r="W155" s="139"/>
      <c r="X155" s="139"/>
      <c r="Y155" s="139"/>
      <c r="Z155" s="139"/>
      <c r="AA155" s="139"/>
      <c r="AB155" s="139"/>
      <c r="AC155" s="139"/>
      <c r="AD155" s="139"/>
      <c r="AE155" s="139"/>
      <c r="AF155" s="139"/>
      <c r="AG155" s="139"/>
      <c r="AH155" s="139"/>
      <c r="AI155" s="139"/>
      <c r="AJ155" s="139"/>
      <c r="AK155" s="139"/>
      <c r="AL155" s="139"/>
      <c r="AM155" s="139"/>
      <c r="AN155" s="139"/>
      <c r="AO155" s="139"/>
      <c r="AP155" s="139"/>
      <c r="AQ155" s="139"/>
      <c r="AR155" s="139"/>
      <c r="AS155" s="139"/>
      <c r="AT155" s="139"/>
      <c r="AU155" s="139"/>
      <c r="AV155" s="139"/>
      <c r="AW155" s="139"/>
      <c r="AX155" s="139"/>
      <c r="AY155" s="139"/>
      <c r="AZ155" s="139"/>
      <c r="BA155" s="139"/>
      <c r="BB155" s="139"/>
      <c r="BC155" s="139"/>
      <c r="BD155" s="139"/>
      <c r="BE155" s="139"/>
      <c r="BF155" s="139"/>
      <c r="BG155" s="139"/>
      <c r="BH155" s="139"/>
      <c r="BI155" s="139"/>
      <c r="BJ155" s="139"/>
    </row>
    <row r="156">
      <c r="A156" s="141">
        <v>43917.0</v>
      </c>
      <c r="B156" s="138" t="s">
        <v>672</v>
      </c>
      <c r="C156" s="139"/>
      <c r="D156" s="139"/>
      <c r="E156" s="139"/>
      <c r="F156" s="139"/>
      <c r="G156" s="139"/>
      <c r="H156" s="139"/>
      <c r="I156" s="139"/>
      <c r="J156" s="139"/>
      <c r="K156" s="139"/>
      <c r="L156" s="139"/>
      <c r="M156" s="139"/>
      <c r="N156" s="139"/>
      <c r="O156" s="139"/>
      <c r="P156" s="139"/>
      <c r="Q156" s="139"/>
      <c r="R156" s="139"/>
      <c r="S156" s="139"/>
      <c r="T156" s="139"/>
      <c r="U156" s="139"/>
      <c r="V156" s="140"/>
      <c r="W156" s="139"/>
      <c r="X156" s="139"/>
      <c r="Y156" s="139"/>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row>
    <row r="157">
      <c r="A157" s="141">
        <v>43917.0</v>
      </c>
      <c r="B157" s="138" t="s">
        <v>673</v>
      </c>
      <c r="C157" s="139"/>
      <c r="D157" s="139"/>
      <c r="E157" s="139"/>
      <c r="F157" s="139"/>
      <c r="G157" s="139"/>
      <c r="H157" s="139"/>
      <c r="I157" s="139"/>
      <c r="J157" s="139"/>
      <c r="K157" s="139"/>
      <c r="L157" s="139"/>
      <c r="M157" s="139"/>
      <c r="N157" s="139"/>
      <c r="O157" s="139"/>
      <c r="P157" s="139"/>
      <c r="Q157" s="139"/>
      <c r="R157" s="139"/>
      <c r="S157" s="139"/>
      <c r="T157" s="139"/>
      <c r="U157" s="139"/>
      <c r="V157" s="140"/>
      <c r="W157" s="139"/>
      <c r="X157" s="139"/>
      <c r="Y157" s="139"/>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39"/>
    </row>
    <row r="158">
      <c r="A158" s="141">
        <v>43917.0</v>
      </c>
      <c r="B158" s="138" t="s">
        <v>674</v>
      </c>
      <c r="C158" s="138">
        <v>2.0</v>
      </c>
      <c r="D158" s="139"/>
      <c r="E158" s="139"/>
      <c r="F158" s="139"/>
      <c r="G158" s="139"/>
      <c r="H158" s="139"/>
      <c r="I158" s="139"/>
      <c r="J158" s="139"/>
      <c r="K158" s="139"/>
      <c r="L158" s="139"/>
      <c r="M158" s="139"/>
      <c r="N158" s="139"/>
      <c r="O158" s="139"/>
      <c r="P158" s="139"/>
      <c r="Q158" s="139"/>
      <c r="R158" s="139"/>
      <c r="S158" s="139"/>
      <c r="T158" s="139"/>
      <c r="U158" s="139"/>
      <c r="V158" s="140"/>
      <c r="W158" s="139"/>
      <c r="X158" s="139"/>
      <c r="Y158" s="139"/>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c r="AX158" s="139"/>
      <c r="AY158" s="139"/>
      <c r="AZ158" s="139"/>
      <c r="BA158" s="139"/>
      <c r="BB158" s="139"/>
      <c r="BC158" s="139"/>
      <c r="BD158" s="139"/>
      <c r="BE158" s="139"/>
      <c r="BF158" s="139"/>
      <c r="BG158" s="139"/>
      <c r="BH158" s="139"/>
      <c r="BI158" s="139"/>
      <c r="BJ158" s="139"/>
    </row>
    <row r="159">
      <c r="A159" s="141">
        <v>43917.0</v>
      </c>
      <c r="B159" s="138" t="s">
        <v>675</v>
      </c>
      <c r="C159" s="139"/>
      <c r="D159" s="139"/>
      <c r="E159" s="139"/>
      <c r="F159" s="139"/>
      <c r="G159" s="139"/>
      <c r="H159" s="139"/>
      <c r="I159" s="139"/>
      <c r="J159" s="139"/>
      <c r="K159" s="139"/>
      <c r="L159" s="139"/>
      <c r="M159" s="139"/>
      <c r="N159" s="139"/>
      <c r="O159" s="139"/>
      <c r="P159" s="139"/>
      <c r="Q159" s="139"/>
      <c r="R159" s="139"/>
      <c r="S159" s="139"/>
      <c r="T159" s="139"/>
      <c r="U159" s="139"/>
      <c r="V159" s="140"/>
      <c r="W159" s="139"/>
      <c r="X159" s="139"/>
      <c r="Y159" s="139"/>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c r="AX159" s="139"/>
      <c r="AY159" s="139"/>
      <c r="AZ159" s="139"/>
      <c r="BA159" s="139"/>
      <c r="BB159" s="139"/>
      <c r="BC159" s="139"/>
      <c r="BD159" s="139"/>
      <c r="BE159" s="139"/>
      <c r="BF159" s="139"/>
      <c r="BG159" s="139"/>
      <c r="BH159" s="139"/>
      <c r="BI159" s="139"/>
      <c r="BJ159" s="139"/>
    </row>
    <row r="160">
      <c r="A160" s="141">
        <v>43917.0</v>
      </c>
      <c r="B160" s="138" t="s">
        <v>597</v>
      </c>
      <c r="C160" s="139"/>
      <c r="D160" s="139"/>
      <c r="E160" s="139"/>
      <c r="F160" s="139"/>
      <c r="G160" s="139"/>
      <c r="H160" s="139"/>
      <c r="I160" s="139"/>
      <c r="J160" s="139"/>
      <c r="K160" s="139"/>
      <c r="L160" s="139"/>
      <c r="M160" s="139"/>
      <c r="N160" s="139"/>
      <c r="O160" s="139"/>
      <c r="P160" s="139"/>
      <c r="Q160" s="139"/>
      <c r="R160" s="139"/>
      <c r="S160" s="139"/>
      <c r="T160" s="139"/>
      <c r="U160" s="139"/>
      <c r="V160" s="140"/>
      <c r="W160" s="139"/>
      <c r="X160" s="139"/>
      <c r="Y160" s="139"/>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c r="AX160" s="139"/>
      <c r="AY160" s="139"/>
      <c r="AZ160" s="139"/>
      <c r="BA160" s="139"/>
      <c r="BB160" s="139"/>
      <c r="BC160" s="139"/>
      <c r="BD160" s="139"/>
      <c r="BE160" s="139"/>
      <c r="BF160" s="139"/>
      <c r="BG160" s="139"/>
      <c r="BH160" s="139"/>
      <c r="BI160" s="139"/>
      <c r="BJ160" s="139"/>
    </row>
    <row r="161">
      <c r="A161" s="141">
        <v>43917.0</v>
      </c>
      <c r="B161" s="138" t="s">
        <v>676</v>
      </c>
      <c r="C161" s="139"/>
      <c r="D161" s="139"/>
      <c r="E161" s="139"/>
      <c r="F161" s="139"/>
      <c r="G161" s="139"/>
      <c r="H161" s="139"/>
      <c r="I161" s="139"/>
      <c r="J161" s="139"/>
      <c r="K161" s="139"/>
      <c r="L161" s="139"/>
      <c r="M161" s="139"/>
      <c r="N161" s="139"/>
      <c r="O161" s="139"/>
      <c r="P161" s="139"/>
      <c r="Q161" s="139"/>
      <c r="R161" s="139"/>
      <c r="S161" s="139"/>
      <c r="T161" s="139"/>
      <c r="U161" s="139"/>
      <c r="V161" s="140"/>
      <c r="W161" s="139"/>
      <c r="X161" s="139"/>
      <c r="Y161" s="139"/>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c r="AX161" s="139"/>
      <c r="AY161" s="139"/>
      <c r="AZ161" s="139"/>
      <c r="BA161" s="139"/>
      <c r="BB161" s="139"/>
      <c r="BC161" s="139"/>
      <c r="BD161" s="139"/>
      <c r="BE161" s="139"/>
      <c r="BF161" s="139"/>
      <c r="BG161" s="139"/>
      <c r="BH161" s="139"/>
      <c r="BI161" s="139"/>
      <c r="BJ161" s="139"/>
    </row>
    <row r="162">
      <c r="A162" s="141">
        <v>43917.0</v>
      </c>
      <c r="B162" s="138" t="s">
        <v>678</v>
      </c>
      <c r="C162" s="138">
        <v>2.0</v>
      </c>
      <c r="D162" s="139"/>
      <c r="E162" s="139"/>
      <c r="F162" s="139"/>
      <c r="G162" s="139"/>
      <c r="H162" s="139"/>
      <c r="I162" s="139"/>
      <c r="J162" s="139"/>
      <c r="K162" s="139"/>
      <c r="L162" s="139"/>
      <c r="M162" s="139"/>
      <c r="N162" s="139"/>
      <c r="O162" s="139"/>
      <c r="P162" s="139"/>
      <c r="Q162" s="139"/>
      <c r="R162" s="139"/>
      <c r="S162" s="139"/>
      <c r="T162" s="139"/>
      <c r="U162" s="139"/>
      <c r="V162" s="140"/>
      <c r="W162" s="139"/>
      <c r="X162" s="139"/>
      <c r="Y162" s="139"/>
      <c r="Z162" s="139"/>
      <c r="AA162" s="139"/>
      <c r="AB162" s="139"/>
      <c r="AC162" s="139"/>
      <c r="AD162" s="139"/>
      <c r="AE162" s="139"/>
      <c r="AF162" s="139"/>
      <c r="AG162" s="139"/>
      <c r="AH162" s="139"/>
      <c r="AI162" s="139"/>
      <c r="AJ162" s="139"/>
      <c r="AK162" s="139"/>
      <c r="AL162" s="139"/>
      <c r="AM162" s="139"/>
      <c r="AN162" s="139"/>
      <c r="AO162" s="139"/>
      <c r="AP162" s="139"/>
      <c r="AQ162" s="139"/>
      <c r="AR162" s="139"/>
      <c r="AS162" s="139"/>
      <c r="AT162" s="139"/>
      <c r="AU162" s="139"/>
      <c r="AV162" s="139"/>
      <c r="AW162" s="139"/>
      <c r="AX162" s="139"/>
      <c r="AY162" s="139"/>
      <c r="AZ162" s="139"/>
      <c r="BA162" s="139"/>
      <c r="BB162" s="139"/>
      <c r="BC162" s="139"/>
      <c r="BD162" s="139"/>
      <c r="BE162" s="139"/>
      <c r="BF162" s="139"/>
      <c r="BG162" s="139"/>
      <c r="BH162" s="139"/>
      <c r="BI162" s="139"/>
      <c r="BJ162" s="139"/>
    </row>
    <row r="163">
      <c r="A163" s="141">
        <v>43917.0</v>
      </c>
      <c r="B163" s="138" t="s">
        <v>679</v>
      </c>
      <c r="C163" s="139"/>
      <c r="D163" s="139"/>
      <c r="E163" s="139"/>
      <c r="F163" s="139"/>
      <c r="G163" s="139"/>
      <c r="H163" s="139"/>
      <c r="I163" s="139"/>
      <c r="J163" s="139"/>
      <c r="K163" s="139"/>
      <c r="L163" s="139"/>
      <c r="M163" s="139"/>
      <c r="N163" s="139"/>
      <c r="O163" s="139"/>
      <c r="P163" s="139"/>
      <c r="Q163" s="139"/>
      <c r="R163" s="139"/>
      <c r="S163" s="139"/>
      <c r="T163" s="139"/>
      <c r="U163" s="139"/>
      <c r="V163" s="140"/>
      <c r="W163" s="139"/>
      <c r="X163" s="139"/>
      <c r="Y163" s="139"/>
      <c r="Z163" s="139"/>
      <c r="AA163" s="139"/>
      <c r="AB163" s="139"/>
      <c r="AC163" s="139"/>
      <c r="AD163" s="139"/>
      <c r="AE163" s="139"/>
      <c r="AF163" s="139"/>
      <c r="AG163" s="139"/>
      <c r="AH163" s="139"/>
      <c r="AI163" s="139"/>
      <c r="AJ163" s="139"/>
      <c r="AK163" s="139"/>
      <c r="AL163" s="139"/>
      <c r="AM163" s="139"/>
      <c r="AN163" s="139"/>
      <c r="AO163" s="139"/>
      <c r="AP163" s="139"/>
      <c r="AQ163" s="139"/>
      <c r="AR163" s="139"/>
      <c r="AS163" s="139"/>
      <c r="AT163" s="139"/>
      <c r="AU163" s="139"/>
      <c r="AV163" s="139"/>
      <c r="AW163" s="139"/>
      <c r="AX163" s="139"/>
      <c r="AY163" s="139"/>
      <c r="AZ163" s="139"/>
      <c r="BA163" s="139"/>
      <c r="BB163" s="139"/>
      <c r="BC163" s="139"/>
      <c r="BD163" s="139"/>
      <c r="BE163" s="139"/>
      <c r="BF163" s="139"/>
      <c r="BG163" s="139"/>
      <c r="BH163" s="139"/>
      <c r="BI163" s="139"/>
      <c r="BJ163" s="139"/>
    </row>
    <row r="164">
      <c r="A164" s="141">
        <v>43917.0</v>
      </c>
      <c r="B164" s="138" t="s">
        <v>648</v>
      </c>
      <c r="C164" s="138">
        <v>1.0</v>
      </c>
      <c r="D164" s="139"/>
      <c r="E164" s="139"/>
      <c r="F164" s="139"/>
      <c r="G164" s="139"/>
      <c r="H164" s="139"/>
      <c r="I164" s="139"/>
      <c r="J164" s="139"/>
      <c r="K164" s="139"/>
      <c r="L164" s="139"/>
      <c r="M164" s="139"/>
      <c r="N164" s="139"/>
      <c r="O164" s="139"/>
      <c r="P164" s="139"/>
      <c r="Q164" s="139"/>
      <c r="R164" s="139"/>
      <c r="S164" s="139"/>
      <c r="T164" s="139"/>
      <c r="U164" s="139"/>
      <c r="V164" s="140"/>
      <c r="W164" s="139"/>
      <c r="X164" s="139"/>
      <c r="Y164" s="139"/>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c r="AX164" s="139"/>
      <c r="AY164" s="139"/>
      <c r="AZ164" s="139"/>
      <c r="BA164" s="139"/>
      <c r="BB164" s="139"/>
      <c r="BC164" s="139"/>
      <c r="BD164" s="139"/>
      <c r="BE164" s="139"/>
      <c r="BF164" s="139"/>
      <c r="BG164" s="139"/>
      <c r="BH164" s="139"/>
      <c r="BI164" s="139"/>
      <c r="BJ164" s="139"/>
    </row>
    <row r="165">
      <c r="A165" s="141">
        <v>43917.0</v>
      </c>
      <c r="B165" s="138" t="s">
        <v>649</v>
      </c>
      <c r="C165" s="139"/>
      <c r="D165" s="139"/>
      <c r="E165" s="139"/>
      <c r="F165" s="139"/>
      <c r="G165" s="139"/>
      <c r="H165" s="139"/>
      <c r="I165" s="139"/>
      <c r="J165" s="139"/>
      <c r="K165" s="139"/>
      <c r="L165" s="139"/>
      <c r="M165" s="139"/>
      <c r="N165" s="139"/>
      <c r="O165" s="139"/>
      <c r="P165" s="139"/>
      <c r="Q165" s="139"/>
      <c r="R165" s="139"/>
      <c r="S165" s="139"/>
      <c r="T165" s="139"/>
      <c r="U165" s="139"/>
      <c r="V165" s="140"/>
      <c r="W165" s="139"/>
      <c r="X165" s="139"/>
      <c r="Y165" s="139"/>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c r="AX165" s="139"/>
      <c r="AY165" s="139"/>
      <c r="AZ165" s="139"/>
      <c r="BA165" s="139"/>
      <c r="BB165" s="139"/>
      <c r="BC165" s="139"/>
      <c r="BD165" s="139"/>
      <c r="BE165" s="139"/>
      <c r="BF165" s="139"/>
      <c r="BG165" s="139"/>
      <c r="BH165" s="139"/>
      <c r="BI165" s="139"/>
      <c r="BJ165" s="139"/>
    </row>
    <row r="166">
      <c r="A166" s="141">
        <v>43917.0</v>
      </c>
      <c r="B166" s="138" t="s">
        <v>677</v>
      </c>
      <c r="C166" s="139"/>
      <c r="D166" s="139"/>
      <c r="E166" s="139"/>
      <c r="F166" s="139"/>
      <c r="G166" s="139"/>
      <c r="H166" s="139"/>
      <c r="I166" s="139"/>
      <c r="J166" s="139"/>
      <c r="K166" s="139"/>
      <c r="L166" s="139"/>
      <c r="M166" s="139"/>
      <c r="N166" s="139"/>
      <c r="O166" s="139"/>
      <c r="P166" s="139"/>
      <c r="Q166" s="139"/>
      <c r="R166" s="139"/>
      <c r="S166" s="139"/>
      <c r="T166" s="139"/>
      <c r="U166" s="139"/>
      <c r="V166" s="140"/>
      <c r="W166" s="139"/>
      <c r="X166" s="139"/>
      <c r="Y166" s="139"/>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39"/>
    </row>
    <row r="167">
      <c r="A167" s="141">
        <v>43917.0</v>
      </c>
      <c r="B167" s="138" t="s">
        <v>651</v>
      </c>
      <c r="C167" s="139"/>
      <c r="D167" s="139"/>
      <c r="E167" s="139"/>
      <c r="F167" s="139"/>
      <c r="G167" s="139"/>
      <c r="H167" s="139"/>
      <c r="I167" s="139"/>
      <c r="J167" s="139"/>
      <c r="K167" s="139"/>
      <c r="L167" s="139"/>
      <c r="M167" s="139"/>
      <c r="N167" s="139"/>
      <c r="O167" s="139"/>
      <c r="P167" s="139"/>
      <c r="Q167" s="139"/>
      <c r="R167" s="139"/>
      <c r="S167" s="139"/>
      <c r="T167" s="139"/>
      <c r="U167" s="139"/>
      <c r="V167" s="140"/>
      <c r="W167" s="139"/>
      <c r="X167" s="139"/>
      <c r="Y167" s="139"/>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c r="AX167" s="139"/>
      <c r="AY167" s="139"/>
      <c r="AZ167" s="139"/>
      <c r="BA167" s="139"/>
      <c r="BB167" s="139"/>
      <c r="BC167" s="139"/>
      <c r="BD167" s="139"/>
      <c r="BE167" s="139"/>
      <c r="BF167" s="139"/>
      <c r="BG167" s="139"/>
      <c r="BH167" s="139"/>
      <c r="BI167" s="139"/>
      <c r="BJ167" s="139"/>
    </row>
    <row r="168">
      <c r="A168" s="141">
        <v>43917.0</v>
      </c>
      <c r="B168" s="138" t="s">
        <v>680</v>
      </c>
      <c r="C168" s="138">
        <v>2.0</v>
      </c>
      <c r="D168" s="139"/>
      <c r="E168" s="139"/>
      <c r="F168" s="139"/>
      <c r="G168" s="139"/>
      <c r="H168" s="139"/>
      <c r="I168" s="139"/>
      <c r="J168" s="139"/>
      <c r="K168" s="139"/>
      <c r="L168" s="139"/>
      <c r="M168" s="139"/>
      <c r="N168" s="139"/>
      <c r="O168" s="139"/>
      <c r="P168" s="139"/>
      <c r="Q168" s="139"/>
      <c r="R168" s="139"/>
      <c r="S168" s="139"/>
      <c r="T168" s="139"/>
      <c r="U168" s="139"/>
      <c r="V168" s="140"/>
      <c r="W168" s="139"/>
      <c r="X168" s="139"/>
      <c r="Y168" s="139"/>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c r="AX168" s="139"/>
      <c r="AY168" s="139"/>
      <c r="AZ168" s="139"/>
      <c r="BA168" s="139"/>
      <c r="BB168" s="139"/>
      <c r="BC168" s="139"/>
      <c r="BD168" s="139"/>
      <c r="BE168" s="139"/>
      <c r="BF168" s="139"/>
      <c r="BG168" s="139"/>
      <c r="BH168" s="139"/>
      <c r="BI168" s="139"/>
      <c r="BJ168" s="139"/>
    </row>
    <row r="169">
      <c r="A169" s="141">
        <v>43917.0</v>
      </c>
      <c r="B169" s="138" t="s">
        <v>653</v>
      </c>
      <c r="C169" s="139"/>
      <c r="D169" s="139"/>
      <c r="E169" s="139"/>
      <c r="F169" s="139"/>
      <c r="G169" s="139"/>
      <c r="H169" s="139"/>
      <c r="I169" s="139"/>
      <c r="J169" s="139"/>
      <c r="K169" s="139"/>
      <c r="L169" s="139"/>
      <c r="M169" s="139"/>
      <c r="N169" s="139"/>
      <c r="O169" s="139"/>
      <c r="P169" s="139"/>
      <c r="Q169" s="139"/>
      <c r="R169" s="139"/>
      <c r="S169" s="139"/>
      <c r="T169" s="139"/>
      <c r="U169" s="139"/>
      <c r="V169" s="140"/>
      <c r="W169" s="139"/>
      <c r="X169" s="139"/>
      <c r="Y169" s="139"/>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c r="AX169" s="139"/>
      <c r="AY169" s="139"/>
      <c r="AZ169" s="139"/>
      <c r="BA169" s="139"/>
      <c r="BB169" s="139"/>
      <c r="BC169" s="139"/>
      <c r="BD169" s="139"/>
      <c r="BE169" s="139"/>
      <c r="BF169" s="139"/>
      <c r="BG169" s="139"/>
      <c r="BH169" s="139"/>
      <c r="BI169" s="139"/>
      <c r="BJ169" s="139"/>
    </row>
    <row r="170">
      <c r="A170" s="141">
        <v>43917.0</v>
      </c>
      <c r="B170" s="138" t="s">
        <v>666</v>
      </c>
      <c r="C170" s="138">
        <v>7.0</v>
      </c>
      <c r="D170" s="139"/>
      <c r="E170" s="139"/>
      <c r="F170" s="139"/>
      <c r="G170" s="139"/>
      <c r="H170" s="139"/>
      <c r="I170" s="139"/>
      <c r="J170" s="139"/>
      <c r="K170" s="139"/>
      <c r="L170" s="139"/>
      <c r="M170" s="139"/>
      <c r="N170" s="139"/>
      <c r="O170" s="139"/>
      <c r="P170" s="139"/>
      <c r="Q170" s="139"/>
      <c r="R170" s="139"/>
      <c r="S170" s="139"/>
      <c r="T170" s="139"/>
      <c r="U170" s="139"/>
      <c r="V170" s="140"/>
      <c r="W170" s="139"/>
      <c r="X170" s="139"/>
      <c r="Y170" s="139"/>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c r="AX170" s="139"/>
      <c r="AY170" s="139"/>
      <c r="AZ170" s="139"/>
      <c r="BA170" s="139"/>
      <c r="BB170" s="139"/>
      <c r="BC170" s="139"/>
      <c r="BD170" s="139"/>
      <c r="BE170" s="139"/>
      <c r="BF170" s="139"/>
      <c r="BG170" s="139"/>
      <c r="BH170" s="139"/>
      <c r="BI170" s="139"/>
      <c r="BJ170" s="139"/>
    </row>
    <row r="171">
      <c r="A171" s="141"/>
      <c r="B171" s="138"/>
      <c r="C171" s="139"/>
      <c r="D171" s="139"/>
      <c r="E171" s="139"/>
      <c r="F171" s="139"/>
      <c r="G171" s="139"/>
      <c r="H171" s="139"/>
      <c r="I171" s="139"/>
      <c r="J171" s="139"/>
      <c r="K171" s="139"/>
      <c r="L171" s="139"/>
      <c r="M171" s="139"/>
      <c r="N171" s="139"/>
      <c r="O171" s="139"/>
      <c r="P171" s="139"/>
      <c r="Q171" s="139"/>
      <c r="R171" s="139"/>
      <c r="S171" s="139"/>
      <c r="T171" s="139"/>
      <c r="U171" s="139"/>
      <c r="V171" s="140"/>
      <c r="W171" s="139"/>
      <c r="X171" s="139"/>
      <c r="Y171" s="139"/>
      <c r="Z171" s="139"/>
      <c r="AA171" s="139"/>
      <c r="AB171" s="139"/>
      <c r="AC171" s="139"/>
      <c r="AD171" s="139"/>
      <c r="AE171" s="139"/>
      <c r="AF171" s="139"/>
      <c r="AG171" s="139"/>
      <c r="AH171" s="139"/>
      <c r="AI171" s="139"/>
      <c r="AJ171" s="139"/>
      <c r="AK171" s="139"/>
      <c r="AL171" s="139"/>
      <c r="AM171" s="139"/>
      <c r="AN171" s="139"/>
      <c r="AO171" s="139"/>
      <c r="AP171" s="139"/>
      <c r="AQ171" s="139"/>
      <c r="AR171" s="139"/>
      <c r="AS171" s="139"/>
      <c r="AT171" s="139"/>
      <c r="AU171" s="139"/>
      <c r="AV171" s="139"/>
      <c r="AW171" s="139"/>
      <c r="AX171" s="139"/>
      <c r="AY171" s="139"/>
      <c r="AZ171" s="139"/>
      <c r="BA171" s="139"/>
      <c r="BB171" s="139"/>
      <c r="BC171" s="139"/>
      <c r="BD171" s="139"/>
      <c r="BE171" s="139"/>
      <c r="BF171" s="139"/>
      <c r="BG171" s="139"/>
      <c r="BH171" s="139"/>
      <c r="BI171" s="139"/>
      <c r="BJ171" s="139"/>
    </row>
    <row r="172">
      <c r="A172" s="141">
        <v>43918.0</v>
      </c>
      <c r="B172" s="138" t="s">
        <v>626</v>
      </c>
      <c r="C172" s="139"/>
      <c r="D172" s="139"/>
      <c r="E172" s="139"/>
      <c r="F172" s="139"/>
      <c r="G172" s="139"/>
      <c r="H172" s="139"/>
      <c r="I172" s="139"/>
      <c r="J172" s="139"/>
      <c r="K172" s="139"/>
      <c r="L172" s="139"/>
      <c r="M172" s="139"/>
      <c r="N172" s="139"/>
      <c r="O172" s="139"/>
      <c r="P172" s="139"/>
      <c r="Q172" s="139"/>
      <c r="R172" s="139"/>
      <c r="S172" s="139"/>
      <c r="T172" s="139"/>
      <c r="U172" s="139"/>
      <c r="V172" s="140"/>
      <c r="W172" s="139"/>
      <c r="X172" s="139"/>
      <c r="Y172" s="139"/>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39"/>
    </row>
    <row r="173">
      <c r="A173" s="141">
        <v>43918.0</v>
      </c>
      <c r="B173" s="138" t="s">
        <v>627</v>
      </c>
      <c r="C173" s="139"/>
      <c r="D173" s="139"/>
      <c r="E173" s="139"/>
      <c r="F173" s="139"/>
      <c r="G173" s="139"/>
      <c r="H173" s="139"/>
      <c r="I173" s="139"/>
      <c r="J173" s="139"/>
      <c r="K173" s="139"/>
      <c r="L173" s="139"/>
      <c r="M173" s="139"/>
      <c r="N173" s="139"/>
      <c r="O173" s="139"/>
      <c r="P173" s="139"/>
      <c r="Q173" s="139"/>
      <c r="R173" s="139"/>
      <c r="S173" s="139"/>
      <c r="T173" s="139"/>
      <c r="U173" s="139"/>
      <c r="V173" s="140"/>
      <c r="W173" s="139"/>
      <c r="X173" s="139"/>
      <c r="Y173" s="139"/>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39"/>
    </row>
    <row r="174">
      <c r="A174" s="141">
        <v>43918.0</v>
      </c>
      <c r="B174" s="138" t="s">
        <v>595</v>
      </c>
      <c r="C174" s="138">
        <v>10.0</v>
      </c>
      <c r="D174" s="139"/>
      <c r="E174" s="139"/>
      <c r="F174" s="139"/>
      <c r="G174" s="139"/>
      <c r="H174" s="139"/>
      <c r="I174" s="139"/>
      <c r="J174" s="139"/>
      <c r="K174" s="139"/>
      <c r="L174" s="139"/>
      <c r="M174" s="139"/>
      <c r="N174" s="139"/>
      <c r="O174" s="139"/>
      <c r="P174" s="139"/>
      <c r="Q174" s="139"/>
      <c r="R174" s="139"/>
      <c r="S174" s="139"/>
      <c r="T174" s="139"/>
      <c r="U174" s="139"/>
      <c r="V174" s="140"/>
      <c r="W174" s="139"/>
      <c r="X174" s="139"/>
      <c r="Y174" s="139"/>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c r="AX174" s="139"/>
      <c r="AY174" s="139"/>
      <c r="AZ174" s="139"/>
      <c r="BA174" s="139"/>
      <c r="BB174" s="139"/>
      <c r="BC174" s="139"/>
      <c r="BD174" s="139"/>
      <c r="BE174" s="139"/>
      <c r="BF174" s="139"/>
      <c r="BG174" s="139"/>
      <c r="BH174" s="139"/>
      <c r="BI174" s="139"/>
      <c r="BJ174" s="139"/>
    </row>
    <row r="175">
      <c r="A175" s="141">
        <v>43918.0</v>
      </c>
      <c r="B175" s="138" t="s">
        <v>590</v>
      </c>
      <c r="C175" s="139"/>
      <c r="D175" s="139"/>
      <c r="E175" s="139"/>
      <c r="F175" s="139"/>
      <c r="G175" s="139"/>
      <c r="H175" s="139"/>
      <c r="I175" s="139"/>
      <c r="J175" s="139"/>
      <c r="K175" s="139"/>
      <c r="L175" s="139"/>
      <c r="M175" s="139"/>
      <c r="N175" s="139"/>
      <c r="O175" s="139"/>
      <c r="P175" s="139"/>
      <c r="Q175" s="139"/>
      <c r="R175" s="139"/>
      <c r="S175" s="139"/>
      <c r="T175" s="139"/>
      <c r="U175" s="139"/>
      <c r="V175" s="140"/>
      <c r="W175" s="139"/>
      <c r="X175" s="139"/>
      <c r="Y175" s="139"/>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c r="AX175" s="139"/>
      <c r="AY175" s="139"/>
      <c r="AZ175" s="139"/>
      <c r="BA175" s="139"/>
      <c r="BB175" s="139"/>
      <c r="BC175" s="139"/>
      <c r="BD175" s="139"/>
      <c r="BE175" s="139"/>
      <c r="BF175" s="139"/>
      <c r="BG175" s="139"/>
      <c r="BH175" s="139"/>
      <c r="BI175" s="139"/>
      <c r="BJ175" s="139"/>
    </row>
    <row r="176">
      <c r="A176" s="141">
        <v>43918.0</v>
      </c>
      <c r="B176" s="138" t="s">
        <v>586</v>
      </c>
      <c r="C176" s="138">
        <v>38.0</v>
      </c>
      <c r="D176" s="138">
        <v>12.0</v>
      </c>
      <c r="E176" s="138">
        <v>11.0</v>
      </c>
      <c r="F176" s="139"/>
      <c r="G176" s="139"/>
      <c r="H176" s="139"/>
      <c r="I176" s="139"/>
      <c r="J176" s="139"/>
      <c r="K176" s="139"/>
      <c r="L176" s="139"/>
      <c r="M176" s="139"/>
      <c r="N176" s="139"/>
      <c r="O176" s="139"/>
      <c r="P176" s="139"/>
      <c r="Q176" s="139"/>
      <c r="R176" s="139"/>
      <c r="S176" s="139"/>
      <c r="T176" s="139"/>
      <c r="U176" s="139"/>
      <c r="V176" s="140"/>
      <c r="W176" s="139"/>
      <c r="X176" s="139"/>
      <c r="Y176" s="139"/>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c r="AX176" s="139"/>
      <c r="AY176" s="139"/>
      <c r="AZ176" s="139"/>
      <c r="BA176" s="139"/>
      <c r="BB176" s="139"/>
      <c r="BC176" s="139"/>
      <c r="BD176" s="139"/>
      <c r="BE176" s="139"/>
      <c r="BF176" s="139"/>
      <c r="BG176" s="139"/>
      <c r="BH176" s="139"/>
      <c r="BI176" s="139"/>
      <c r="BJ176" s="139"/>
    </row>
    <row r="177">
      <c r="A177" s="141">
        <v>43918.0</v>
      </c>
      <c r="B177" s="138" t="s">
        <v>223</v>
      </c>
      <c r="C177" s="139"/>
      <c r="D177" s="139"/>
      <c r="E177" s="139"/>
      <c r="F177" s="139"/>
      <c r="G177" s="139"/>
      <c r="H177" s="139"/>
      <c r="I177" s="139"/>
      <c r="J177" s="139"/>
      <c r="K177" s="139"/>
      <c r="L177" s="139"/>
      <c r="M177" s="139"/>
      <c r="N177" s="139"/>
      <c r="O177" s="139"/>
      <c r="P177" s="139"/>
      <c r="Q177" s="139"/>
      <c r="R177" s="139"/>
      <c r="S177" s="139"/>
      <c r="T177" s="139"/>
      <c r="U177" s="139"/>
      <c r="V177" s="140"/>
      <c r="W177" s="139"/>
      <c r="X177" s="139"/>
      <c r="Y177" s="139"/>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c r="AX177" s="139"/>
      <c r="AY177" s="139"/>
      <c r="AZ177" s="139"/>
      <c r="BA177" s="139"/>
      <c r="BB177" s="139"/>
      <c r="BC177" s="139"/>
      <c r="BD177" s="139"/>
      <c r="BE177" s="139"/>
      <c r="BF177" s="139"/>
      <c r="BG177" s="139"/>
      <c r="BH177" s="139"/>
      <c r="BI177" s="139"/>
      <c r="BJ177" s="139"/>
    </row>
    <row r="178">
      <c r="A178" s="141">
        <v>43918.0</v>
      </c>
      <c r="B178" s="138" t="s">
        <v>588</v>
      </c>
      <c r="C178" s="138">
        <v>21.0</v>
      </c>
      <c r="D178" s="138">
        <v>1.0</v>
      </c>
      <c r="E178" s="138">
        <v>3.0</v>
      </c>
      <c r="F178" s="139"/>
      <c r="G178" s="139"/>
      <c r="H178" s="139"/>
      <c r="I178" s="139"/>
      <c r="J178" s="139"/>
      <c r="K178" s="139"/>
      <c r="L178" s="139"/>
      <c r="M178" s="139"/>
      <c r="N178" s="139"/>
      <c r="O178" s="139"/>
      <c r="P178" s="139"/>
      <c r="Q178" s="139"/>
      <c r="R178" s="139"/>
      <c r="S178" s="139"/>
      <c r="T178" s="139"/>
      <c r="U178" s="139"/>
      <c r="V178" s="140"/>
      <c r="W178" s="139"/>
      <c r="X178" s="139"/>
      <c r="Y178" s="139"/>
      <c r="Z178" s="139"/>
      <c r="AA178" s="139"/>
      <c r="AB178" s="139"/>
      <c r="AC178" s="139"/>
      <c r="AD178" s="139"/>
      <c r="AE178" s="139"/>
      <c r="AF178" s="139"/>
      <c r="AG178" s="139"/>
      <c r="AH178" s="139"/>
      <c r="AI178" s="139"/>
      <c r="AJ178" s="139"/>
      <c r="AK178" s="139"/>
      <c r="AL178" s="139"/>
      <c r="AM178" s="139"/>
      <c r="AN178" s="139"/>
      <c r="AO178" s="139"/>
      <c r="AP178" s="139"/>
      <c r="AQ178" s="139"/>
      <c r="AR178" s="139"/>
      <c r="AS178" s="139"/>
      <c r="AT178" s="139"/>
      <c r="AU178" s="139"/>
      <c r="AV178" s="139"/>
      <c r="AW178" s="139"/>
      <c r="AX178" s="139"/>
      <c r="AY178" s="139"/>
      <c r="AZ178" s="139"/>
      <c r="BA178" s="139"/>
      <c r="BB178" s="139"/>
      <c r="BC178" s="139"/>
      <c r="BD178" s="139"/>
      <c r="BE178" s="139"/>
      <c r="BF178" s="139"/>
      <c r="BG178" s="139"/>
      <c r="BH178" s="139"/>
      <c r="BI178" s="139"/>
      <c r="BJ178" s="139"/>
    </row>
    <row r="179">
      <c r="A179" s="141">
        <v>43918.0</v>
      </c>
      <c r="B179" s="138" t="s">
        <v>593</v>
      </c>
      <c r="C179" s="138">
        <v>12.0</v>
      </c>
      <c r="D179" s="139"/>
      <c r="E179" s="138">
        <v>1.0</v>
      </c>
      <c r="F179" s="139"/>
      <c r="G179" s="139"/>
      <c r="H179" s="139"/>
      <c r="I179" s="139"/>
      <c r="J179" s="139"/>
      <c r="K179" s="139"/>
      <c r="L179" s="139"/>
      <c r="M179" s="139"/>
      <c r="N179" s="139"/>
      <c r="O179" s="139"/>
      <c r="P179" s="139"/>
      <c r="Q179" s="139"/>
      <c r="R179" s="139"/>
      <c r="S179" s="139"/>
      <c r="T179" s="139"/>
      <c r="U179" s="139"/>
      <c r="V179" s="140"/>
      <c r="W179" s="139"/>
      <c r="X179" s="139"/>
      <c r="Y179" s="139"/>
      <c r="Z179" s="139"/>
      <c r="AA179" s="139"/>
      <c r="AB179" s="139"/>
      <c r="AC179" s="139"/>
      <c r="AD179" s="139"/>
      <c r="AE179" s="139"/>
      <c r="AF179" s="139"/>
      <c r="AG179" s="139"/>
      <c r="AH179" s="139"/>
      <c r="AI179" s="139"/>
      <c r="AJ179" s="139"/>
      <c r="AK179" s="139"/>
      <c r="AL179" s="139"/>
      <c r="AM179" s="139"/>
      <c r="AN179" s="139"/>
      <c r="AO179" s="139"/>
      <c r="AP179" s="139"/>
      <c r="AQ179" s="139"/>
      <c r="AR179" s="139"/>
      <c r="AS179" s="139"/>
      <c r="AT179" s="139"/>
      <c r="AU179" s="139"/>
      <c r="AV179" s="139"/>
      <c r="AW179" s="139"/>
      <c r="AX179" s="139"/>
      <c r="AY179" s="139"/>
      <c r="AZ179" s="139"/>
      <c r="BA179" s="139"/>
      <c r="BB179" s="139"/>
      <c r="BC179" s="139"/>
      <c r="BD179" s="139"/>
      <c r="BE179" s="139"/>
      <c r="BF179" s="139"/>
      <c r="BG179" s="139"/>
      <c r="BH179" s="139"/>
      <c r="BI179" s="139"/>
      <c r="BJ179" s="139"/>
    </row>
    <row r="180">
      <c r="A180" s="141">
        <v>43918.0</v>
      </c>
      <c r="B180" s="138" t="s">
        <v>591</v>
      </c>
      <c r="C180" s="138">
        <v>11.0</v>
      </c>
      <c r="D180" s="139"/>
      <c r="E180" s="139"/>
      <c r="F180" s="139"/>
      <c r="G180" s="139"/>
      <c r="H180" s="139"/>
      <c r="I180" s="139"/>
      <c r="J180" s="139"/>
      <c r="K180" s="139"/>
      <c r="L180" s="139"/>
      <c r="M180" s="139"/>
      <c r="N180" s="139"/>
      <c r="O180" s="139"/>
      <c r="P180" s="139"/>
      <c r="Q180" s="139"/>
      <c r="R180" s="139"/>
      <c r="S180" s="139"/>
      <c r="T180" s="139"/>
      <c r="U180" s="139"/>
      <c r="V180" s="140"/>
      <c r="W180" s="139"/>
      <c r="X180" s="139"/>
      <c r="Y180" s="139"/>
      <c r="Z180" s="139"/>
      <c r="AA180" s="139"/>
      <c r="AB180" s="139"/>
      <c r="AC180" s="139"/>
      <c r="AD180" s="139"/>
      <c r="AE180" s="139"/>
      <c r="AF180" s="139"/>
      <c r="AG180" s="139"/>
      <c r="AH180" s="139"/>
      <c r="AI180" s="139"/>
      <c r="AJ180" s="139"/>
      <c r="AK180" s="139"/>
      <c r="AL180" s="139"/>
      <c r="AM180" s="139"/>
      <c r="AN180" s="139"/>
      <c r="AO180" s="139"/>
      <c r="AP180" s="139"/>
      <c r="AQ180" s="139"/>
      <c r="AR180" s="139"/>
      <c r="AS180" s="139"/>
      <c r="AT180" s="139"/>
      <c r="AU180" s="139"/>
      <c r="AV180" s="139"/>
      <c r="AW180" s="139"/>
      <c r="AX180" s="139"/>
      <c r="AY180" s="139"/>
      <c r="AZ180" s="139"/>
      <c r="BA180" s="139"/>
      <c r="BB180" s="139"/>
      <c r="BC180" s="139"/>
      <c r="BD180" s="139"/>
      <c r="BE180" s="139"/>
      <c r="BF180" s="139"/>
      <c r="BG180" s="139"/>
      <c r="BH180" s="139"/>
      <c r="BI180" s="139"/>
      <c r="BJ180" s="139"/>
    </row>
    <row r="181">
      <c r="A181" s="141">
        <v>43918.0</v>
      </c>
      <c r="B181" s="138" t="s">
        <v>667</v>
      </c>
      <c r="C181" s="139"/>
      <c r="D181" s="139"/>
      <c r="E181" s="139"/>
      <c r="F181" s="139"/>
      <c r="G181" s="139"/>
      <c r="H181" s="139"/>
      <c r="I181" s="139"/>
      <c r="J181" s="139"/>
      <c r="K181" s="139"/>
      <c r="L181" s="139"/>
      <c r="M181" s="139"/>
      <c r="N181" s="139"/>
      <c r="O181" s="139"/>
      <c r="P181" s="139"/>
      <c r="Q181" s="139"/>
      <c r="R181" s="139"/>
      <c r="S181" s="139"/>
      <c r="T181" s="139"/>
      <c r="U181" s="139"/>
      <c r="V181" s="140"/>
      <c r="W181" s="139"/>
      <c r="X181" s="139"/>
      <c r="Y181" s="139"/>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c r="AX181" s="139"/>
      <c r="AY181" s="139"/>
      <c r="AZ181" s="139"/>
      <c r="BA181" s="139"/>
      <c r="BB181" s="139"/>
      <c r="BC181" s="139"/>
      <c r="BD181" s="139"/>
      <c r="BE181" s="139"/>
      <c r="BF181" s="139"/>
      <c r="BG181" s="139"/>
      <c r="BH181" s="139"/>
      <c r="BI181" s="139"/>
      <c r="BJ181" s="139"/>
    </row>
    <row r="182">
      <c r="A182" s="141">
        <v>43918.0</v>
      </c>
      <c r="B182" s="138" t="s">
        <v>668</v>
      </c>
      <c r="C182" s="138">
        <v>6.0</v>
      </c>
      <c r="D182" s="139"/>
      <c r="E182" s="139"/>
      <c r="F182" s="139"/>
      <c r="G182" s="139"/>
      <c r="H182" s="139"/>
      <c r="I182" s="139"/>
      <c r="J182" s="139"/>
      <c r="K182" s="139"/>
      <c r="L182" s="139"/>
      <c r="M182" s="139"/>
      <c r="N182" s="139"/>
      <c r="O182" s="139"/>
      <c r="P182" s="139"/>
      <c r="Q182" s="139"/>
      <c r="R182" s="139"/>
      <c r="S182" s="139"/>
      <c r="T182" s="139"/>
      <c r="U182" s="139"/>
      <c r="V182" s="140"/>
      <c r="W182" s="139"/>
      <c r="X182" s="139"/>
      <c r="Y182" s="139"/>
      <c r="Z182" s="139"/>
      <c r="AA182" s="139"/>
      <c r="AB182" s="139"/>
      <c r="AC182" s="139"/>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c r="AX182" s="139"/>
      <c r="AY182" s="139"/>
      <c r="AZ182" s="139"/>
      <c r="BA182" s="139"/>
      <c r="BB182" s="139"/>
      <c r="BC182" s="139"/>
      <c r="BD182" s="139"/>
      <c r="BE182" s="139"/>
      <c r="BF182" s="139"/>
      <c r="BG182" s="139"/>
      <c r="BH182" s="139"/>
      <c r="BI182" s="139"/>
      <c r="BJ182" s="139"/>
    </row>
    <row r="183">
      <c r="A183" s="141">
        <v>43918.0</v>
      </c>
      <c r="B183" s="138" t="s">
        <v>669</v>
      </c>
      <c r="C183" s="138">
        <v>1.0</v>
      </c>
      <c r="D183" s="139"/>
      <c r="E183" s="139"/>
      <c r="F183" s="139"/>
      <c r="G183" s="139"/>
      <c r="H183" s="139"/>
      <c r="I183" s="139"/>
      <c r="J183" s="139"/>
      <c r="K183" s="139"/>
      <c r="L183" s="139"/>
      <c r="M183" s="139"/>
      <c r="N183" s="139"/>
      <c r="O183" s="139"/>
      <c r="P183" s="139"/>
      <c r="Q183" s="139"/>
      <c r="R183" s="139"/>
      <c r="S183" s="139"/>
      <c r="T183" s="139"/>
      <c r="U183" s="139"/>
      <c r="V183" s="140"/>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row>
    <row r="184">
      <c r="A184" s="141">
        <v>43918.0</v>
      </c>
      <c r="B184" s="138" t="s">
        <v>670</v>
      </c>
      <c r="C184" s="139"/>
      <c r="D184" s="139"/>
      <c r="E184" s="139"/>
      <c r="F184" s="139"/>
      <c r="G184" s="139"/>
      <c r="H184" s="139"/>
      <c r="I184" s="139"/>
      <c r="J184" s="139"/>
      <c r="K184" s="139"/>
      <c r="L184" s="139"/>
      <c r="M184" s="139"/>
      <c r="N184" s="139"/>
      <c r="O184" s="139"/>
      <c r="P184" s="139"/>
      <c r="Q184" s="139"/>
      <c r="R184" s="139"/>
      <c r="S184" s="139"/>
      <c r="T184" s="139"/>
      <c r="U184" s="139"/>
      <c r="V184" s="140"/>
      <c r="W184" s="139"/>
      <c r="X184" s="139"/>
      <c r="Y184" s="139"/>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c r="AX184" s="139"/>
      <c r="AY184" s="139"/>
      <c r="AZ184" s="139"/>
      <c r="BA184" s="139"/>
      <c r="BB184" s="139"/>
      <c r="BC184" s="139"/>
      <c r="BD184" s="139"/>
      <c r="BE184" s="139"/>
      <c r="BF184" s="139"/>
      <c r="BG184" s="139"/>
      <c r="BH184" s="139"/>
      <c r="BI184" s="139"/>
      <c r="BJ184" s="139"/>
    </row>
    <row r="185">
      <c r="A185" s="141">
        <v>43918.0</v>
      </c>
      <c r="B185" s="138" t="s">
        <v>601</v>
      </c>
      <c r="C185" s="139"/>
      <c r="D185" s="139"/>
      <c r="E185" s="139"/>
      <c r="F185" s="139"/>
      <c r="G185" s="139"/>
      <c r="H185" s="139"/>
      <c r="I185" s="139"/>
      <c r="J185" s="139"/>
      <c r="K185" s="139"/>
      <c r="L185" s="139"/>
      <c r="M185" s="139"/>
      <c r="N185" s="139"/>
      <c r="O185" s="139"/>
      <c r="P185" s="139"/>
      <c r="Q185" s="139"/>
      <c r="R185" s="139"/>
      <c r="S185" s="139"/>
      <c r="T185" s="139"/>
      <c r="U185" s="139"/>
      <c r="V185" s="140"/>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row>
    <row r="186">
      <c r="A186" s="141">
        <v>43918.0</v>
      </c>
      <c r="B186" s="138" t="s">
        <v>672</v>
      </c>
      <c r="C186" s="139"/>
      <c r="D186" s="139"/>
      <c r="E186" s="139"/>
      <c r="F186" s="139"/>
      <c r="G186" s="139"/>
      <c r="H186" s="139"/>
      <c r="I186" s="139"/>
      <c r="J186" s="139"/>
      <c r="K186" s="139"/>
      <c r="L186" s="139"/>
      <c r="M186" s="139"/>
      <c r="N186" s="139"/>
      <c r="O186" s="139"/>
      <c r="P186" s="139"/>
      <c r="Q186" s="139"/>
      <c r="R186" s="139"/>
      <c r="S186" s="139"/>
      <c r="T186" s="139"/>
      <c r="U186" s="139"/>
      <c r="V186" s="140"/>
      <c r="W186" s="139"/>
      <c r="X186" s="139"/>
      <c r="Y186" s="139"/>
      <c r="Z186" s="139"/>
      <c r="AA186" s="139"/>
      <c r="AB186" s="139"/>
      <c r="AC186" s="139"/>
      <c r="AD186" s="139"/>
      <c r="AE186" s="139"/>
      <c r="AF186" s="139"/>
      <c r="AG186" s="139"/>
      <c r="AH186" s="139"/>
      <c r="AI186" s="139"/>
      <c r="AJ186" s="139"/>
      <c r="AK186" s="139"/>
      <c r="AL186" s="139"/>
      <c r="AM186" s="139"/>
      <c r="AN186" s="139"/>
      <c r="AO186" s="139"/>
      <c r="AP186" s="139"/>
      <c r="AQ186" s="139"/>
      <c r="AR186" s="139"/>
      <c r="AS186" s="139"/>
      <c r="AT186" s="139"/>
      <c r="AU186" s="139"/>
      <c r="AV186" s="139"/>
      <c r="AW186" s="139"/>
      <c r="AX186" s="139"/>
      <c r="AY186" s="139"/>
      <c r="AZ186" s="139"/>
      <c r="BA186" s="139"/>
      <c r="BB186" s="139"/>
      <c r="BC186" s="139"/>
      <c r="BD186" s="139"/>
      <c r="BE186" s="139"/>
      <c r="BF186" s="139"/>
      <c r="BG186" s="139"/>
      <c r="BH186" s="139"/>
      <c r="BI186" s="139"/>
      <c r="BJ186" s="139"/>
    </row>
    <row r="187">
      <c r="A187" s="141">
        <v>43918.0</v>
      </c>
      <c r="B187" s="138" t="s">
        <v>673</v>
      </c>
      <c r="C187" s="138">
        <v>1.0</v>
      </c>
      <c r="D187" s="139"/>
      <c r="E187" s="139"/>
      <c r="F187" s="139"/>
      <c r="G187" s="139"/>
      <c r="H187" s="139"/>
      <c r="I187" s="139"/>
      <c r="J187" s="139"/>
      <c r="K187" s="139"/>
      <c r="L187" s="139"/>
      <c r="M187" s="139"/>
      <c r="N187" s="139"/>
      <c r="O187" s="139"/>
      <c r="P187" s="139"/>
      <c r="Q187" s="139"/>
      <c r="R187" s="139"/>
      <c r="S187" s="139"/>
      <c r="T187" s="139"/>
      <c r="U187" s="139"/>
      <c r="V187" s="140"/>
      <c r="W187" s="139"/>
      <c r="X187" s="139"/>
      <c r="Y187" s="139"/>
      <c r="Z187" s="139"/>
      <c r="AA187" s="139"/>
      <c r="AB187" s="139"/>
      <c r="AC187" s="139"/>
      <c r="AD187" s="139"/>
      <c r="AE187" s="139"/>
      <c r="AF187" s="139"/>
      <c r="AG187" s="139"/>
      <c r="AH187" s="139"/>
      <c r="AI187" s="139"/>
      <c r="AJ187" s="139"/>
      <c r="AK187" s="139"/>
      <c r="AL187" s="139"/>
      <c r="AM187" s="139"/>
      <c r="AN187" s="139"/>
      <c r="AO187" s="139"/>
      <c r="AP187" s="139"/>
      <c r="AQ187" s="139"/>
      <c r="AR187" s="139"/>
      <c r="AS187" s="139"/>
      <c r="AT187" s="139"/>
      <c r="AU187" s="139"/>
      <c r="AV187" s="139"/>
      <c r="AW187" s="139"/>
      <c r="AX187" s="139"/>
      <c r="AY187" s="139"/>
      <c r="AZ187" s="139"/>
      <c r="BA187" s="139"/>
      <c r="BB187" s="139"/>
      <c r="BC187" s="139"/>
      <c r="BD187" s="139"/>
      <c r="BE187" s="139"/>
      <c r="BF187" s="139"/>
      <c r="BG187" s="139"/>
      <c r="BH187" s="139"/>
      <c r="BI187" s="139"/>
      <c r="BJ187" s="139"/>
    </row>
    <row r="188">
      <c r="A188" s="141">
        <v>43918.0</v>
      </c>
      <c r="B188" s="138" t="s">
        <v>674</v>
      </c>
      <c r="C188" s="139"/>
      <c r="D188" s="139"/>
      <c r="E188" s="139"/>
      <c r="F188" s="139"/>
      <c r="G188" s="139"/>
      <c r="H188" s="139"/>
      <c r="I188" s="139"/>
      <c r="J188" s="139"/>
      <c r="K188" s="139"/>
      <c r="L188" s="139"/>
      <c r="M188" s="139"/>
      <c r="N188" s="139"/>
      <c r="O188" s="139"/>
      <c r="P188" s="139"/>
      <c r="Q188" s="139"/>
      <c r="R188" s="139"/>
      <c r="S188" s="139"/>
      <c r="T188" s="139"/>
      <c r="U188" s="139"/>
      <c r="V188" s="140"/>
      <c r="W188" s="139"/>
      <c r="X188" s="139"/>
      <c r="Y188" s="139"/>
      <c r="Z188" s="139"/>
      <c r="AA188" s="139"/>
      <c r="AB188" s="139"/>
      <c r="AC188" s="139"/>
      <c r="AD188" s="139"/>
      <c r="AE188" s="139"/>
      <c r="AF188" s="139"/>
      <c r="AG188" s="139"/>
      <c r="AH188" s="139"/>
      <c r="AI188" s="139"/>
      <c r="AJ188" s="139"/>
      <c r="AK188" s="139"/>
      <c r="AL188" s="139"/>
      <c r="AM188" s="139"/>
      <c r="AN188" s="139"/>
      <c r="AO188" s="139"/>
      <c r="AP188" s="139"/>
      <c r="AQ188" s="139"/>
      <c r="AR188" s="139"/>
      <c r="AS188" s="139"/>
      <c r="AT188" s="139"/>
      <c r="AU188" s="139"/>
      <c r="AV188" s="139"/>
      <c r="AW188" s="139"/>
      <c r="AX188" s="139"/>
      <c r="AY188" s="139"/>
      <c r="AZ188" s="139"/>
      <c r="BA188" s="139"/>
      <c r="BB188" s="139"/>
      <c r="BC188" s="139"/>
      <c r="BD188" s="139"/>
      <c r="BE188" s="139"/>
      <c r="BF188" s="139"/>
      <c r="BG188" s="139"/>
      <c r="BH188" s="139"/>
      <c r="BI188" s="139"/>
      <c r="BJ188" s="139"/>
    </row>
    <row r="189">
      <c r="A189" s="141">
        <v>43918.0</v>
      </c>
      <c r="B189" s="138" t="s">
        <v>675</v>
      </c>
      <c r="C189" s="139"/>
      <c r="D189" s="139"/>
      <c r="E189" s="139"/>
      <c r="F189" s="139"/>
      <c r="G189" s="139"/>
      <c r="H189" s="139"/>
      <c r="I189" s="139"/>
      <c r="J189" s="139"/>
      <c r="K189" s="139"/>
      <c r="L189" s="139"/>
      <c r="M189" s="139"/>
      <c r="N189" s="139"/>
      <c r="O189" s="139"/>
      <c r="P189" s="139"/>
      <c r="Q189" s="139"/>
      <c r="R189" s="139"/>
      <c r="S189" s="139"/>
      <c r="T189" s="139"/>
      <c r="U189" s="139"/>
      <c r="V189" s="140"/>
      <c r="W189" s="139"/>
      <c r="X189" s="139"/>
      <c r="Y189" s="139"/>
      <c r="Z189" s="139"/>
      <c r="AA189" s="139"/>
      <c r="AB189" s="139"/>
      <c r="AC189" s="139"/>
      <c r="AD189" s="139"/>
      <c r="AE189" s="139"/>
      <c r="AF189" s="139"/>
      <c r="AG189" s="139"/>
      <c r="AH189" s="139"/>
      <c r="AI189" s="139"/>
      <c r="AJ189" s="139"/>
      <c r="AK189" s="139"/>
      <c r="AL189" s="139"/>
      <c r="AM189" s="139"/>
      <c r="AN189" s="139"/>
      <c r="AO189" s="139"/>
      <c r="AP189" s="139"/>
      <c r="AQ189" s="139"/>
      <c r="AR189" s="139"/>
      <c r="AS189" s="139"/>
      <c r="AT189" s="139"/>
      <c r="AU189" s="139"/>
      <c r="AV189" s="139"/>
      <c r="AW189" s="139"/>
      <c r="AX189" s="139"/>
      <c r="AY189" s="139"/>
      <c r="AZ189" s="139"/>
      <c r="BA189" s="139"/>
      <c r="BB189" s="139"/>
      <c r="BC189" s="139"/>
      <c r="BD189" s="139"/>
      <c r="BE189" s="139"/>
      <c r="BF189" s="139"/>
      <c r="BG189" s="139"/>
      <c r="BH189" s="139"/>
      <c r="BI189" s="139"/>
      <c r="BJ189" s="139"/>
    </row>
    <row r="190">
      <c r="A190" s="141">
        <v>43918.0</v>
      </c>
      <c r="B190" s="138" t="s">
        <v>597</v>
      </c>
      <c r="C190" s="139"/>
      <c r="D190" s="139"/>
      <c r="E190" s="139"/>
      <c r="F190" s="139"/>
      <c r="G190" s="139"/>
      <c r="H190" s="139"/>
      <c r="I190" s="139"/>
      <c r="J190" s="139"/>
      <c r="K190" s="139"/>
      <c r="L190" s="139"/>
      <c r="M190" s="139"/>
      <c r="N190" s="139"/>
      <c r="O190" s="139"/>
      <c r="P190" s="139"/>
      <c r="Q190" s="139"/>
      <c r="R190" s="139"/>
      <c r="S190" s="139"/>
      <c r="T190" s="139"/>
      <c r="U190" s="139"/>
      <c r="V190" s="140"/>
      <c r="W190" s="139"/>
      <c r="X190" s="139"/>
      <c r="Y190" s="139"/>
      <c r="Z190" s="139"/>
      <c r="AA190" s="139"/>
      <c r="AB190" s="139"/>
      <c r="AC190" s="139"/>
      <c r="AD190" s="139"/>
      <c r="AE190" s="139"/>
      <c r="AF190" s="139"/>
      <c r="AG190" s="139"/>
      <c r="AH190" s="139"/>
      <c r="AI190" s="139"/>
      <c r="AJ190" s="139"/>
      <c r="AK190" s="139"/>
      <c r="AL190" s="139"/>
      <c r="AM190" s="139"/>
      <c r="AN190" s="139"/>
      <c r="AO190" s="139"/>
      <c r="AP190" s="139"/>
      <c r="AQ190" s="139"/>
      <c r="AR190" s="139"/>
      <c r="AS190" s="139"/>
      <c r="AT190" s="139"/>
      <c r="AU190" s="139"/>
      <c r="AV190" s="139"/>
      <c r="AW190" s="139"/>
      <c r="AX190" s="139"/>
      <c r="AY190" s="139"/>
      <c r="AZ190" s="139"/>
      <c r="BA190" s="139"/>
      <c r="BB190" s="139"/>
      <c r="BC190" s="139"/>
      <c r="BD190" s="139"/>
      <c r="BE190" s="139"/>
      <c r="BF190" s="139"/>
      <c r="BG190" s="139"/>
      <c r="BH190" s="139"/>
      <c r="BI190" s="139"/>
      <c r="BJ190" s="139"/>
    </row>
    <row r="191">
      <c r="A191" s="141">
        <v>43918.0</v>
      </c>
      <c r="B191" s="138" t="s">
        <v>676</v>
      </c>
      <c r="C191" s="139"/>
      <c r="D191" s="139"/>
      <c r="E191" s="139"/>
      <c r="F191" s="139"/>
      <c r="G191" s="139"/>
      <c r="H191" s="139"/>
      <c r="I191" s="139"/>
      <c r="J191" s="139"/>
      <c r="K191" s="139"/>
      <c r="L191" s="139"/>
      <c r="M191" s="139"/>
      <c r="N191" s="139"/>
      <c r="O191" s="139"/>
      <c r="P191" s="139"/>
      <c r="Q191" s="139"/>
      <c r="R191" s="139"/>
      <c r="S191" s="139"/>
      <c r="T191" s="139"/>
      <c r="U191" s="139"/>
      <c r="V191" s="140"/>
      <c r="W191" s="139"/>
      <c r="X191" s="139"/>
      <c r="Y191" s="139"/>
      <c r="Z191" s="139"/>
      <c r="AA191" s="139"/>
      <c r="AB191" s="139"/>
      <c r="AC191" s="139"/>
      <c r="AD191" s="139"/>
      <c r="AE191" s="139"/>
      <c r="AF191" s="139"/>
      <c r="AG191" s="139"/>
      <c r="AH191" s="139"/>
      <c r="AI191" s="139"/>
      <c r="AJ191" s="139"/>
      <c r="AK191" s="139"/>
      <c r="AL191" s="139"/>
      <c r="AM191" s="139"/>
      <c r="AN191" s="139"/>
      <c r="AO191" s="139"/>
      <c r="AP191" s="139"/>
      <c r="AQ191" s="139"/>
      <c r="AR191" s="139"/>
      <c r="AS191" s="139"/>
      <c r="AT191" s="139"/>
      <c r="AU191" s="139"/>
      <c r="AV191" s="139"/>
      <c r="AW191" s="139"/>
      <c r="AX191" s="139"/>
      <c r="AY191" s="139"/>
      <c r="AZ191" s="139"/>
      <c r="BA191" s="139"/>
      <c r="BB191" s="139"/>
      <c r="BC191" s="139"/>
      <c r="BD191" s="139"/>
      <c r="BE191" s="139"/>
      <c r="BF191" s="139"/>
      <c r="BG191" s="139"/>
      <c r="BH191" s="139"/>
      <c r="BI191" s="139"/>
      <c r="BJ191" s="139"/>
    </row>
    <row r="192">
      <c r="A192" s="141">
        <v>43918.0</v>
      </c>
      <c r="B192" s="138" t="s">
        <v>678</v>
      </c>
      <c r="C192" s="138">
        <v>4.0</v>
      </c>
      <c r="D192" s="139"/>
      <c r="E192" s="139"/>
      <c r="F192" s="139"/>
      <c r="G192" s="139"/>
      <c r="H192" s="139"/>
      <c r="I192" s="139"/>
      <c r="J192" s="139"/>
      <c r="K192" s="139"/>
      <c r="L192" s="139"/>
      <c r="M192" s="139"/>
      <c r="N192" s="139"/>
      <c r="O192" s="139"/>
      <c r="P192" s="139"/>
      <c r="Q192" s="139"/>
      <c r="R192" s="139"/>
      <c r="S192" s="139"/>
      <c r="T192" s="139"/>
      <c r="U192" s="139"/>
      <c r="V192" s="140"/>
      <c r="W192" s="139"/>
      <c r="X192" s="139"/>
      <c r="Y192" s="139"/>
      <c r="Z192" s="139"/>
      <c r="AA192" s="139"/>
      <c r="AB192" s="139"/>
      <c r="AC192" s="139"/>
      <c r="AD192" s="139"/>
      <c r="AE192" s="139"/>
      <c r="AF192" s="139"/>
      <c r="AG192" s="139"/>
      <c r="AH192" s="139"/>
      <c r="AI192" s="139"/>
      <c r="AJ192" s="139"/>
      <c r="AK192" s="139"/>
      <c r="AL192" s="139"/>
      <c r="AM192" s="139"/>
      <c r="AN192" s="139"/>
      <c r="AO192" s="139"/>
      <c r="AP192" s="139"/>
      <c r="AQ192" s="139"/>
      <c r="AR192" s="139"/>
      <c r="AS192" s="139"/>
      <c r="AT192" s="139"/>
      <c r="AU192" s="139"/>
      <c r="AV192" s="139"/>
      <c r="AW192" s="139"/>
      <c r="AX192" s="139"/>
      <c r="AY192" s="139"/>
      <c r="AZ192" s="139"/>
      <c r="BA192" s="139"/>
      <c r="BB192" s="139"/>
      <c r="BC192" s="139"/>
      <c r="BD192" s="139"/>
      <c r="BE192" s="139"/>
      <c r="BF192" s="139"/>
      <c r="BG192" s="139"/>
      <c r="BH192" s="139"/>
      <c r="BI192" s="139"/>
      <c r="BJ192" s="139"/>
    </row>
    <row r="193">
      <c r="A193" s="141">
        <v>43918.0</v>
      </c>
      <c r="B193" s="138" t="s">
        <v>679</v>
      </c>
      <c r="C193" s="138">
        <v>1.0</v>
      </c>
      <c r="D193" s="139"/>
      <c r="E193" s="139"/>
      <c r="F193" s="139"/>
      <c r="G193" s="139"/>
      <c r="H193" s="139"/>
      <c r="I193" s="139"/>
      <c r="J193" s="139"/>
      <c r="K193" s="139"/>
      <c r="L193" s="139"/>
      <c r="M193" s="139"/>
      <c r="N193" s="139"/>
      <c r="O193" s="139"/>
      <c r="P193" s="139"/>
      <c r="Q193" s="139"/>
      <c r="R193" s="139"/>
      <c r="S193" s="139"/>
      <c r="T193" s="139"/>
      <c r="U193" s="139"/>
      <c r="V193" s="140"/>
      <c r="W193" s="139"/>
      <c r="X193" s="139"/>
      <c r="Y193" s="139"/>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39"/>
    </row>
    <row r="194">
      <c r="A194" s="141">
        <v>43918.0</v>
      </c>
      <c r="B194" s="138" t="s">
        <v>648</v>
      </c>
      <c r="C194" s="139"/>
      <c r="D194" s="139"/>
      <c r="E194" s="139"/>
      <c r="F194" s="139"/>
      <c r="G194" s="139"/>
      <c r="H194" s="139"/>
      <c r="I194" s="139"/>
      <c r="J194" s="139"/>
      <c r="K194" s="139"/>
      <c r="L194" s="139"/>
      <c r="M194" s="139"/>
      <c r="N194" s="139"/>
      <c r="O194" s="139"/>
      <c r="P194" s="139"/>
      <c r="Q194" s="139"/>
      <c r="R194" s="139"/>
      <c r="S194" s="139"/>
      <c r="T194" s="139"/>
      <c r="U194" s="139"/>
      <c r="V194" s="140"/>
      <c r="W194" s="139"/>
      <c r="X194" s="139"/>
      <c r="Y194" s="139"/>
      <c r="Z194" s="139"/>
      <c r="AA194" s="139"/>
      <c r="AB194" s="139"/>
      <c r="AC194" s="139"/>
      <c r="AD194" s="139"/>
      <c r="AE194" s="139"/>
      <c r="AF194" s="139"/>
      <c r="AG194" s="139"/>
      <c r="AH194" s="139"/>
      <c r="AI194" s="139"/>
      <c r="AJ194" s="139"/>
      <c r="AK194" s="139"/>
      <c r="AL194" s="139"/>
      <c r="AM194" s="139"/>
      <c r="AN194" s="139"/>
      <c r="AO194" s="139"/>
      <c r="AP194" s="139"/>
      <c r="AQ194" s="139"/>
      <c r="AR194" s="139"/>
      <c r="AS194" s="139"/>
      <c r="AT194" s="139"/>
      <c r="AU194" s="139"/>
      <c r="AV194" s="139"/>
      <c r="AW194" s="139"/>
      <c r="AX194" s="139"/>
      <c r="AY194" s="139"/>
      <c r="AZ194" s="139"/>
      <c r="BA194" s="139"/>
      <c r="BB194" s="139"/>
      <c r="BC194" s="139"/>
      <c r="BD194" s="139"/>
      <c r="BE194" s="139"/>
      <c r="BF194" s="139"/>
      <c r="BG194" s="139"/>
      <c r="BH194" s="139"/>
      <c r="BI194" s="139"/>
      <c r="BJ194" s="139"/>
    </row>
    <row r="195">
      <c r="A195" s="141">
        <v>43918.0</v>
      </c>
      <c r="B195" s="138" t="s">
        <v>649</v>
      </c>
      <c r="C195" s="139"/>
      <c r="D195" s="139"/>
      <c r="E195" s="139"/>
      <c r="F195" s="139"/>
      <c r="G195" s="139"/>
      <c r="H195" s="139"/>
      <c r="I195" s="139"/>
      <c r="J195" s="139"/>
      <c r="K195" s="139"/>
      <c r="L195" s="139"/>
      <c r="M195" s="139"/>
      <c r="N195" s="139"/>
      <c r="O195" s="139"/>
      <c r="P195" s="139"/>
      <c r="Q195" s="139"/>
      <c r="R195" s="139"/>
      <c r="S195" s="139"/>
      <c r="T195" s="139"/>
      <c r="U195" s="139"/>
      <c r="V195" s="140"/>
      <c r="W195" s="139"/>
      <c r="X195" s="139"/>
      <c r="Y195" s="139"/>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c r="AX195" s="139"/>
      <c r="AY195" s="139"/>
      <c r="AZ195" s="139"/>
      <c r="BA195" s="139"/>
      <c r="BB195" s="139"/>
      <c r="BC195" s="139"/>
      <c r="BD195" s="139"/>
      <c r="BE195" s="139"/>
      <c r="BF195" s="139"/>
      <c r="BG195" s="139"/>
      <c r="BH195" s="139"/>
      <c r="BI195" s="139"/>
      <c r="BJ195" s="139"/>
    </row>
    <row r="196">
      <c r="A196" s="141">
        <v>43918.0</v>
      </c>
      <c r="B196" s="138" t="s">
        <v>677</v>
      </c>
      <c r="C196" s="139"/>
      <c r="D196" s="139"/>
      <c r="E196" s="139"/>
      <c r="F196" s="139"/>
      <c r="G196" s="139"/>
      <c r="H196" s="139"/>
      <c r="I196" s="139"/>
      <c r="J196" s="139"/>
      <c r="K196" s="139"/>
      <c r="L196" s="139"/>
      <c r="M196" s="139"/>
      <c r="N196" s="139"/>
      <c r="O196" s="139"/>
      <c r="P196" s="139"/>
      <c r="Q196" s="139"/>
      <c r="R196" s="139"/>
      <c r="S196" s="139"/>
      <c r="T196" s="139"/>
      <c r="U196" s="139"/>
      <c r="V196" s="140"/>
      <c r="W196" s="139"/>
      <c r="X196" s="139"/>
      <c r="Y196" s="139"/>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c r="AX196" s="139"/>
      <c r="AY196" s="139"/>
      <c r="AZ196" s="139"/>
      <c r="BA196" s="139"/>
      <c r="BB196" s="139"/>
      <c r="BC196" s="139"/>
      <c r="BD196" s="139"/>
      <c r="BE196" s="139"/>
      <c r="BF196" s="139"/>
      <c r="BG196" s="139"/>
      <c r="BH196" s="139"/>
      <c r="BI196" s="139"/>
      <c r="BJ196" s="139"/>
    </row>
    <row r="197">
      <c r="A197" s="141">
        <v>43918.0</v>
      </c>
      <c r="B197" s="138" t="s">
        <v>651</v>
      </c>
      <c r="C197" s="139"/>
      <c r="D197" s="139"/>
      <c r="E197" s="139"/>
      <c r="F197" s="139"/>
      <c r="G197" s="139"/>
      <c r="H197" s="139"/>
      <c r="I197" s="139"/>
      <c r="J197" s="139"/>
      <c r="K197" s="139"/>
      <c r="L197" s="139"/>
      <c r="M197" s="139"/>
      <c r="N197" s="139"/>
      <c r="O197" s="139"/>
      <c r="P197" s="139"/>
      <c r="Q197" s="139"/>
      <c r="R197" s="139"/>
      <c r="S197" s="139"/>
      <c r="T197" s="139"/>
      <c r="U197" s="139"/>
      <c r="V197" s="140"/>
      <c r="W197" s="139"/>
      <c r="X197" s="139"/>
      <c r="Y197" s="139"/>
      <c r="Z197" s="139"/>
      <c r="AA197" s="139"/>
      <c r="AB197" s="139"/>
      <c r="AC197" s="139"/>
      <c r="AD197" s="139"/>
      <c r="AE197" s="139"/>
      <c r="AF197" s="139"/>
      <c r="AG197" s="139"/>
      <c r="AH197" s="139"/>
      <c r="AI197" s="139"/>
      <c r="AJ197" s="139"/>
      <c r="AK197" s="139"/>
      <c r="AL197" s="139"/>
      <c r="AM197" s="139"/>
      <c r="AN197" s="139"/>
      <c r="AO197" s="139"/>
      <c r="AP197" s="139"/>
      <c r="AQ197" s="139"/>
      <c r="AR197" s="139"/>
      <c r="AS197" s="139"/>
      <c r="AT197" s="139"/>
      <c r="AU197" s="139"/>
      <c r="AV197" s="139"/>
      <c r="AW197" s="139"/>
      <c r="AX197" s="139"/>
      <c r="AY197" s="139"/>
      <c r="AZ197" s="139"/>
      <c r="BA197" s="139"/>
      <c r="BB197" s="139"/>
      <c r="BC197" s="139"/>
      <c r="BD197" s="139"/>
      <c r="BE197" s="139"/>
      <c r="BF197" s="139"/>
      <c r="BG197" s="139"/>
      <c r="BH197" s="139"/>
      <c r="BI197" s="139"/>
      <c r="BJ197" s="139"/>
    </row>
    <row r="198">
      <c r="A198" s="141">
        <v>43918.0</v>
      </c>
      <c r="B198" s="138" t="s">
        <v>680</v>
      </c>
      <c r="C198" s="139"/>
      <c r="D198" s="139"/>
      <c r="E198" s="139"/>
      <c r="F198" s="139"/>
      <c r="G198" s="139"/>
      <c r="H198" s="139"/>
      <c r="I198" s="139"/>
      <c r="J198" s="139"/>
      <c r="K198" s="139"/>
      <c r="L198" s="139"/>
      <c r="M198" s="139"/>
      <c r="N198" s="139"/>
      <c r="O198" s="139"/>
      <c r="P198" s="139"/>
      <c r="Q198" s="139"/>
      <c r="R198" s="139"/>
      <c r="S198" s="139"/>
      <c r="T198" s="139"/>
      <c r="U198" s="139"/>
      <c r="V198" s="140"/>
      <c r="W198" s="139"/>
      <c r="X198" s="139"/>
      <c r="Y198" s="139"/>
      <c r="Z198" s="139"/>
      <c r="AA198" s="139"/>
      <c r="AB198" s="139"/>
      <c r="AC198" s="139"/>
      <c r="AD198" s="139"/>
      <c r="AE198" s="139"/>
      <c r="AF198" s="139"/>
      <c r="AG198" s="139"/>
      <c r="AH198" s="139"/>
      <c r="AI198" s="139"/>
      <c r="AJ198" s="139"/>
      <c r="AK198" s="139"/>
      <c r="AL198" s="139"/>
      <c r="AM198" s="139"/>
      <c r="AN198" s="139"/>
      <c r="AO198" s="139"/>
      <c r="AP198" s="139"/>
      <c r="AQ198" s="139"/>
      <c r="AR198" s="139"/>
      <c r="AS198" s="139"/>
      <c r="AT198" s="139"/>
      <c r="AU198" s="139"/>
      <c r="AV198" s="139"/>
      <c r="AW198" s="139"/>
      <c r="AX198" s="139"/>
      <c r="AY198" s="139"/>
      <c r="AZ198" s="139"/>
      <c r="BA198" s="139"/>
      <c r="BB198" s="139"/>
      <c r="BC198" s="139"/>
      <c r="BD198" s="139"/>
      <c r="BE198" s="139"/>
      <c r="BF198" s="139"/>
      <c r="BG198" s="139"/>
      <c r="BH198" s="139"/>
      <c r="BI198" s="139"/>
      <c r="BJ198" s="139"/>
    </row>
    <row r="199">
      <c r="A199" s="141">
        <v>43918.0</v>
      </c>
      <c r="B199" s="138" t="s">
        <v>671</v>
      </c>
      <c r="C199" s="138">
        <v>2.0</v>
      </c>
      <c r="D199" s="139"/>
      <c r="E199" s="139"/>
      <c r="F199" s="139"/>
      <c r="G199" s="139"/>
      <c r="H199" s="139"/>
      <c r="I199" s="139"/>
      <c r="J199" s="139"/>
      <c r="K199" s="139"/>
      <c r="L199" s="139"/>
      <c r="M199" s="139"/>
      <c r="N199" s="139"/>
      <c r="O199" s="139"/>
      <c r="P199" s="139"/>
      <c r="Q199" s="139"/>
      <c r="R199" s="139"/>
      <c r="S199" s="139"/>
      <c r="T199" s="139"/>
      <c r="U199" s="139"/>
      <c r="V199" s="140"/>
      <c r="W199" s="139"/>
      <c r="X199" s="139"/>
      <c r="Y199" s="139"/>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c r="AX199" s="139"/>
      <c r="AY199" s="139"/>
      <c r="AZ199" s="139"/>
      <c r="BA199" s="139"/>
      <c r="BB199" s="139"/>
      <c r="BC199" s="139"/>
      <c r="BD199" s="139"/>
      <c r="BE199" s="139"/>
      <c r="BF199" s="139"/>
      <c r="BG199" s="139"/>
      <c r="BH199" s="139"/>
      <c r="BI199" s="139"/>
      <c r="BJ199" s="139"/>
    </row>
    <row r="200">
      <c r="A200" s="141">
        <v>43918.0</v>
      </c>
      <c r="B200" s="138" t="s">
        <v>653</v>
      </c>
      <c r="C200" s="139"/>
      <c r="D200" s="139"/>
      <c r="E200" s="139"/>
      <c r="F200" s="139"/>
      <c r="G200" s="139"/>
      <c r="H200" s="139"/>
      <c r="I200" s="139"/>
      <c r="J200" s="139"/>
      <c r="K200" s="139"/>
      <c r="L200" s="139"/>
      <c r="M200" s="139"/>
      <c r="N200" s="139"/>
      <c r="O200" s="139"/>
      <c r="P200" s="139"/>
      <c r="Q200" s="139"/>
      <c r="R200" s="139"/>
      <c r="S200" s="139"/>
      <c r="T200" s="139"/>
      <c r="U200" s="139"/>
      <c r="V200" s="140"/>
      <c r="W200" s="139"/>
      <c r="X200" s="139"/>
      <c r="Y200" s="139"/>
      <c r="Z200" s="139"/>
      <c r="AA200" s="139"/>
      <c r="AB200" s="139"/>
      <c r="AC200" s="139"/>
      <c r="AD200" s="139"/>
      <c r="AE200" s="139"/>
      <c r="AF200" s="139"/>
      <c r="AG200" s="139"/>
      <c r="AH200" s="139"/>
      <c r="AI200" s="139"/>
      <c r="AJ200" s="139"/>
      <c r="AK200" s="139"/>
      <c r="AL200" s="139"/>
      <c r="AM200" s="139"/>
      <c r="AN200" s="139"/>
      <c r="AO200" s="139"/>
      <c r="AP200" s="139"/>
      <c r="AQ200" s="139"/>
      <c r="AR200" s="139"/>
      <c r="AS200" s="139"/>
      <c r="AT200" s="139"/>
      <c r="AU200" s="139"/>
      <c r="AV200" s="139"/>
      <c r="AW200" s="139"/>
      <c r="AX200" s="139"/>
      <c r="AY200" s="139"/>
      <c r="AZ200" s="139"/>
      <c r="BA200" s="139"/>
      <c r="BB200" s="139"/>
      <c r="BC200" s="139"/>
      <c r="BD200" s="139"/>
      <c r="BE200" s="139"/>
      <c r="BF200" s="139"/>
      <c r="BG200" s="139"/>
      <c r="BH200" s="139"/>
      <c r="BI200" s="139"/>
      <c r="BJ200" s="139"/>
    </row>
    <row r="201">
      <c r="A201" s="141">
        <v>43918.0</v>
      </c>
      <c r="B201" s="138" t="s">
        <v>666</v>
      </c>
      <c r="C201" s="138">
        <v>2.0</v>
      </c>
      <c r="D201" s="139"/>
      <c r="E201" s="139"/>
      <c r="F201" s="139"/>
      <c r="G201" s="139"/>
      <c r="H201" s="139"/>
      <c r="I201" s="139"/>
      <c r="J201" s="139"/>
      <c r="K201" s="139"/>
      <c r="L201" s="139"/>
      <c r="M201" s="139"/>
      <c r="N201" s="139"/>
      <c r="O201" s="139"/>
      <c r="P201" s="139"/>
      <c r="Q201" s="139"/>
      <c r="R201" s="139"/>
      <c r="S201" s="139"/>
      <c r="T201" s="139"/>
      <c r="U201" s="139"/>
      <c r="V201" s="140"/>
      <c r="W201" s="139"/>
      <c r="X201" s="139"/>
      <c r="Y201" s="139"/>
      <c r="Z201" s="139"/>
      <c r="AA201" s="139"/>
      <c r="AB201" s="139"/>
      <c r="AC201" s="139"/>
      <c r="AD201" s="139"/>
      <c r="AE201" s="139"/>
      <c r="AF201" s="139"/>
      <c r="AG201" s="139"/>
      <c r="AH201" s="139"/>
      <c r="AI201" s="139"/>
      <c r="AJ201" s="139"/>
      <c r="AK201" s="139"/>
      <c r="AL201" s="139"/>
      <c r="AM201" s="139"/>
      <c r="AN201" s="139"/>
      <c r="AO201" s="139"/>
      <c r="AP201" s="139"/>
      <c r="AQ201" s="139"/>
      <c r="AR201" s="139"/>
      <c r="AS201" s="139"/>
      <c r="AT201" s="139"/>
      <c r="AU201" s="139"/>
      <c r="AV201" s="139"/>
      <c r="AW201" s="139"/>
      <c r="AX201" s="139"/>
      <c r="AY201" s="139"/>
      <c r="AZ201" s="139"/>
      <c r="BA201" s="139"/>
      <c r="BB201" s="139"/>
      <c r="BC201" s="139"/>
      <c r="BD201" s="139"/>
      <c r="BE201" s="139"/>
      <c r="BF201" s="139"/>
      <c r="BG201" s="139"/>
      <c r="BH201" s="139"/>
      <c r="BI201" s="139"/>
      <c r="BJ201" s="139"/>
    </row>
    <row r="202">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40"/>
      <c r="W202" s="139"/>
      <c r="X202" s="139"/>
      <c r="Y202" s="139"/>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39"/>
    </row>
    <row r="203">
      <c r="A203" s="141">
        <v>43916.0</v>
      </c>
      <c r="B203" s="138" t="s">
        <v>626</v>
      </c>
      <c r="C203" s="138">
        <v>1.0</v>
      </c>
      <c r="D203" s="139"/>
      <c r="E203" s="139"/>
      <c r="F203" s="139"/>
      <c r="G203" s="139"/>
      <c r="H203" s="139"/>
      <c r="I203" s="139"/>
      <c r="J203" s="139"/>
      <c r="K203" s="139"/>
      <c r="L203" s="139"/>
      <c r="M203" s="139"/>
      <c r="N203" s="139"/>
      <c r="O203" s="139"/>
      <c r="P203" s="139"/>
      <c r="Q203" s="139"/>
      <c r="R203" s="139"/>
      <c r="S203" s="139"/>
      <c r="T203" s="139"/>
      <c r="U203" s="139"/>
      <c r="V203" s="140"/>
      <c r="W203" s="139"/>
      <c r="X203" s="139"/>
      <c r="Y203" s="139"/>
      <c r="Z203" s="139"/>
      <c r="AA203" s="139"/>
      <c r="AB203" s="139"/>
      <c r="AC203" s="139"/>
      <c r="AD203" s="139"/>
      <c r="AE203" s="139"/>
      <c r="AF203" s="139"/>
      <c r="AG203" s="139"/>
      <c r="AH203" s="139"/>
      <c r="AI203" s="139"/>
      <c r="AJ203" s="139"/>
      <c r="AK203" s="139"/>
      <c r="AL203" s="139"/>
      <c r="AM203" s="139"/>
      <c r="AN203" s="139"/>
      <c r="AO203" s="139"/>
      <c r="AP203" s="139"/>
      <c r="AQ203" s="139"/>
      <c r="AR203" s="139"/>
      <c r="AS203" s="139"/>
      <c r="AT203" s="139"/>
      <c r="AU203" s="139"/>
      <c r="AV203" s="139"/>
      <c r="AW203" s="139"/>
      <c r="AX203" s="139"/>
      <c r="AY203" s="139"/>
      <c r="AZ203" s="139"/>
      <c r="BA203" s="139"/>
      <c r="BB203" s="139"/>
      <c r="BC203" s="139"/>
      <c r="BD203" s="139"/>
      <c r="BE203" s="139"/>
      <c r="BF203" s="139"/>
      <c r="BG203" s="139"/>
      <c r="BH203" s="139"/>
      <c r="BI203" s="139"/>
      <c r="BJ203" s="139"/>
    </row>
    <row r="204">
      <c r="A204" s="141">
        <v>43916.0</v>
      </c>
      <c r="B204" s="138" t="s">
        <v>627</v>
      </c>
      <c r="C204" s="139"/>
      <c r="D204" s="139"/>
      <c r="E204" s="139"/>
      <c r="F204" s="139"/>
      <c r="G204" s="139"/>
      <c r="H204" s="139"/>
      <c r="I204" s="139"/>
      <c r="J204" s="139"/>
      <c r="K204" s="139"/>
      <c r="L204" s="139"/>
      <c r="M204" s="139"/>
      <c r="N204" s="139"/>
      <c r="O204" s="139"/>
      <c r="P204" s="139"/>
      <c r="Q204" s="139"/>
      <c r="R204" s="139"/>
      <c r="S204" s="139"/>
      <c r="T204" s="139"/>
      <c r="U204" s="139"/>
      <c r="V204" s="140"/>
      <c r="W204" s="139"/>
      <c r="X204" s="139"/>
      <c r="Y204" s="139"/>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c r="AX204" s="139"/>
      <c r="AY204" s="139"/>
      <c r="AZ204" s="139"/>
      <c r="BA204" s="139"/>
      <c r="BB204" s="139"/>
      <c r="BC204" s="139"/>
      <c r="BD204" s="139"/>
      <c r="BE204" s="139"/>
      <c r="BF204" s="139"/>
      <c r="BG204" s="139"/>
      <c r="BH204" s="139"/>
      <c r="BI204" s="139"/>
      <c r="BJ204" s="139"/>
    </row>
    <row r="205">
      <c r="A205" s="141">
        <v>43916.0</v>
      </c>
      <c r="B205" s="138" t="s">
        <v>595</v>
      </c>
      <c r="C205" s="139"/>
      <c r="D205" s="139"/>
      <c r="E205" s="139"/>
      <c r="F205" s="139"/>
      <c r="G205" s="139"/>
      <c r="H205" s="139"/>
      <c r="I205" s="139"/>
      <c r="J205" s="139"/>
      <c r="K205" s="139"/>
      <c r="L205" s="139"/>
      <c r="M205" s="139"/>
      <c r="N205" s="139"/>
      <c r="O205" s="139"/>
      <c r="P205" s="139"/>
      <c r="Q205" s="139"/>
      <c r="R205" s="139"/>
      <c r="S205" s="139"/>
      <c r="T205" s="139"/>
      <c r="U205" s="139"/>
      <c r="V205" s="140"/>
      <c r="W205" s="139"/>
      <c r="X205" s="139"/>
      <c r="Y205" s="139"/>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c r="AX205" s="139"/>
      <c r="AY205" s="139"/>
      <c r="AZ205" s="139"/>
      <c r="BA205" s="139"/>
      <c r="BB205" s="139"/>
      <c r="BC205" s="139"/>
      <c r="BD205" s="139"/>
      <c r="BE205" s="139"/>
      <c r="BF205" s="139"/>
      <c r="BG205" s="139"/>
      <c r="BH205" s="139"/>
      <c r="BI205" s="139"/>
      <c r="BJ205" s="139"/>
    </row>
    <row r="206">
      <c r="A206" s="141">
        <v>43916.0</v>
      </c>
      <c r="B206" s="138" t="s">
        <v>590</v>
      </c>
      <c r="C206" s="139"/>
      <c r="D206" s="139"/>
      <c r="E206" s="139"/>
      <c r="F206" s="139"/>
      <c r="G206" s="139"/>
      <c r="H206" s="139"/>
      <c r="I206" s="139"/>
      <c r="J206" s="139"/>
      <c r="K206" s="139"/>
      <c r="L206" s="139"/>
      <c r="M206" s="139"/>
      <c r="N206" s="139"/>
      <c r="O206" s="139"/>
      <c r="P206" s="139"/>
      <c r="Q206" s="139"/>
      <c r="R206" s="139"/>
      <c r="S206" s="139"/>
      <c r="T206" s="139"/>
      <c r="U206" s="139"/>
      <c r="V206" s="140"/>
      <c r="W206" s="139"/>
      <c r="X206" s="139"/>
      <c r="Y206" s="139"/>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c r="AX206" s="139"/>
      <c r="AY206" s="139"/>
      <c r="AZ206" s="139"/>
      <c r="BA206" s="139"/>
      <c r="BB206" s="139"/>
      <c r="BC206" s="139"/>
      <c r="BD206" s="139"/>
      <c r="BE206" s="139"/>
      <c r="BF206" s="139"/>
      <c r="BG206" s="139"/>
      <c r="BH206" s="139"/>
      <c r="BI206" s="139"/>
      <c r="BJ206" s="139"/>
    </row>
    <row r="207">
      <c r="A207" s="141">
        <v>43916.0</v>
      </c>
      <c r="B207" s="138" t="s">
        <v>586</v>
      </c>
      <c r="C207" s="138">
        <v>53.0</v>
      </c>
      <c r="D207" s="138">
        <v>2.0</v>
      </c>
      <c r="E207" s="138">
        <v>15.0</v>
      </c>
      <c r="F207" s="139"/>
      <c r="G207" s="139"/>
      <c r="H207" s="139"/>
      <c r="I207" s="139"/>
      <c r="J207" s="139"/>
      <c r="K207" s="139"/>
      <c r="L207" s="139"/>
      <c r="M207" s="139"/>
      <c r="N207" s="139"/>
      <c r="O207" s="139"/>
      <c r="P207" s="139"/>
      <c r="Q207" s="139"/>
      <c r="R207" s="139"/>
      <c r="S207" s="139"/>
      <c r="T207" s="139"/>
      <c r="U207" s="139"/>
      <c r="V207" s="140"/>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row>
    <row r="208">
      <c r="A208" s="141">
        <v>43916.0</v>
      </c>
      <c r="B208" s="138" t="s">
        <v>223</v>
      </c>
      <c r="C208" s="139"/>
      <c r="D208" s="139"/>
      <c r="E208" s="139"/>
      <c r="F208" s="139"/>
      <c r="G208" s="139"/>
      <c r="H208" s="139"/>
      <c r="I208" s="139"/>
      <c r="J208" s="139"/>
      <c r="K208" s="139"/>
      <c r="L208" s="139"/>
      <c r="M208" s="139"/>
      <c r="N208" s="139"/>
      <c r="O208" s="139"/>
      <c r="P208" s="139"/>
      <c r="Q208" s="139"/>
      <c r="R208" s="139"/>
      <c r="S208" s="139"/>
      <c r="T208" s="139"/>
      <c r="U208" s="139"/>
      <c r="V208" s="140"/>
      <c r="W208" s="139"/>
      <c r="X208" s="139"/>
      <c r="Y208" s="139"/>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c r="AX208" s="139"/>
      <c r="AY208" s="139"/>
      <c r="AZ208" s="139"/>
      <c r="BA208" s="139"/>
      <c r="BB208" s="139"/>
      <c r="BC208" s="139"/>
      <c r="BD208" s="139"/>
      <c r="BE208" s="139"/>
      <c r="BF208" s="139"/>
      <c r="BG208" s="139"/>
      <c r="BH208" s="139"/>
      <c r="BI208" s="139"/>
      <c r="BJ208" s="139"/>
    </row>
    <row r="209">
      <c r="A209" s="141">
        <v>43916.0</v>
      </c>
      <c r="B209" s="138" t="s">
        <v>588</v>
      </c>
      <c r="C209" s="138">
        <v>5.0</v>
      </c>
      <c r="D209" s="139"/>
      <c r="E209" s="138">
        <v>1.0</v>
      </c>
      <c r="F209" s="139"/>
      <c r="G209" s="139"/>
      <c r="H209" s="139"/>
      <c r="I209" s="139"/>
      <c r="J209" s="139"/>
      <c r="K209" s="139"/>
      <c r="L209" s="139"/>
      <c r="M209" s="139"/>
      <c r="N209" s="139"/>
      <c r="O209" s="139"/>
      <c r="P209" s="139"/>
      <c r="Q209" s="139"/>
      <c r="R209" s="139"/>
      <c r="S209" s="139"/>
      <c r="T209" s="139"/>
      <c r="U209" s="139"/>
      <c r="V209" s="140"/>
      <c r="W209" s="139"/>
      <c r="X209" s="139"/>
      <c r="Y209" s="139"/>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c r="AX209" s="139"/>
      <c r="AY209" s="139"/>
      <c r="AZ209" s="139"/>
      <c r="BA209" s="139"/>
      <c r="BB209" s="139"/>
      <c r="BC209" s="139"/>
      <c r="BD209" s="139"/>
      <c r="BE209" s="139"/>
      <c r="BF209" s="139"/>
      <c r="BG209" s="139"/>
      <c r="BH209" s="139"/>
      <c r="BI209" s="139"/>
      <c r="BJ209" s="139"/>
    </row>
    <row r="210">
      <c r="A210" s="141">
        <v>43916.0</v>
      </c>
      <c r="B210" s="138" t="s">
        <v>593</v>
      </c>
      <c r="C210" s="138">
        <v>2.0</v>
      </c>
      <c r="D210" s="139"/>
      <c r="E210" s="138">
        <v>2.0</v>
      </c>
      <c r="F210" s="139"/>
      <c r="G210" s="139"/>
      <c r="H210" s="139"/>
      <c r="I210" s="139"/>
      <c r="J210" s="139"/>
      <c r="K210" s="139"/>
      <c r="L210" s="139"/>
      <c r="M210" s="139"/>
      <c r="N210" s="139"/>
      <c r="O210" s="139"/>
      <c r="P210" s="139"/>
      <c r="Q210" s="139"/>
      <c r="R210" s="139"/>
      <c r="S210" s="139"/>
      <c r="T210" s="139"/>
      <c r="U210" s="139"/>
      <c r="V210" s="140"/>
      <c r="W210" s="139"/>
      <c r="X210" s="139"/>
      <c r="Y210" s="139"/>
      <c r="Z210" s="139"/>
      <c r="AA210" s="139"/>
      <c r="AB210" s="139"/>
      <c r="AC210" s="139"/>
      <c r="AD210" s="139"/>
      <c r="AE210" s="139"/>
      <c r="AF210" s="139"/>
      <c r="AG210" s="139"/>
      <c r="AH210" s="139"/>
      <c r="AI210" s="139"/>
      <c r="AJ210" s="139"/>
      <c r="AK210" s="139"/>
      <c r="AL210" s="139"/>
      <c r="AM210" s="139"/>
      <c r="AN210" s="139"/>
      <c r="AO210" s="139"/>
      <c r="AP210" s="139"/>
      <c r="AQ210" s="139"/>
      <c r="AR210" s="139"/>
      <c r="AS210" s="139"/>
      <c r="AT210" s="139"/>
      <c r="AU210" s="139"/>
      <c r="AV210" s="139"/>
      <c r="AW210" s="139"/>
      <c r="AX210" s="139"/>
      <c r="AY210" s="139"/>
      <c r="AZ210" s="139"/>
      <c r="BA210" s="139"/>
      <c r="BB210" s="139"/>
      <c r="BC210" s="139"/>
      <c r="BD210" s="139"/>
      <c r="BE210" s="139"/>
      <c r="BF210" s="139"/>
      <c r="BG210" s="139"/>
      <c r="BH210" s="139"/>
      <c r="BI210" s="139"/>
      <c r="BJ210" s="139"/>
    </row>
    <row r="211">
      <c r="A211" s="141">
        <v>43916.0</v>
      </c>
      <c r="B211" s="138" t="s">
        <v>591</v>
      </c>
      <c r="C211" s="138">
        <v>8.0</v>
      </c>
      <c r="D211" s="138">
        <v>2.0</v>
      </c>
      <c r="E211" s="138">
        <v>2.0</v>
      </c>
      <c r="F211" s="139"/>
      <c r="G211" s="139"/>
      <c r="H211" s="139"/>
      <c r="I211" s="139"/>
      <c r="J211" s="139"/>
      <c r="K211" s="139"/>
      <c r="L211" s="139"/>
      <c r="M211" s="139"/>
      <c r="N211" s="139"/>
      <c r="O211" s="139"/>
      <c r="P211" s="139"/>
      <c r="Q211" s="139"/>
      <c r="R211" s="139"/>
      <c r="S211" s="139"/>
      <c r="T211" s="139"/>
      <c r="U211" s="139"/>
      <c r="V211" s="140"/>
      <c r="W211" s="139"/>
      <c r="X211" s="139"/>
      <c r="Y211" s="139"/>
      <c r="Z211" s="139"/>
      <c r="AA211" s="139"/>
      <c r="AB211" s="139"/>
      <c r="AC211" s="139"/>
      <c r="AD211" s="139"/>
      <c r="AE211" s="139"/>
      <c r="AF211" s="139"/>
      <c r="AG211" s="139"/>
      <c r="AH211" s="139"/>
      <c r="AI211" s="139"/>
      <c r="AJ211" s="139"/>
      <c r="AK211" s="139"/>
      <c r="AL211" s="139"/>
      <c r="AM211" s="139"/>
      <c r="AN211" s="139"/>
      <c r="AO211" s="139"/>
      <c r="AP211" s="139"/>
      <c r="AQ211" s="139"/>
      <c r="AR211" s="139"/>
      <c r="AS211" s="139"/>
      <c r="AT211" s="139"/>
      <c r="AU211" s="139"/>
      <c r="AV211" s="139"/>
      <c r="AW211" s="139"/>
      <c r="AX211" s="139"/>
      <c r="AY211" s="139"/>
      <c r="AZ211" s="139"/>
      <c r="BA211" s="139"/>
      <c r="BB211" s="139"/>
      <c r="BC211" s="139"/>
      <c r="BD211" s="139"/>
      <c r="BE211" s="139"/>
      <c r="BF211" s="139"/>
      <c r="BG211" s="139"/>
      <c r="BH211" s="139"/>
      <c r="BI211" s="139"/>
      <c r="BJ211" s="139"/>
    </row>
    <row r="212">
      <c r="A212" s="141">
        <v>43916.0</v>
      </c>
      <c r="B212" s="138" t="s">
        <v>667</v>
      </c>
      <c r="C212" s="139"/>
      <c r="D212" s="139"/>
      <c r="E212" s="139"/>
      <c r="F212" s="139"/>
      <c r="G212" s="139"/>
      <c r="H212" s="139"/>
      <c r="I212" s="139"/>
      <c r="J212" s="139"/>
      <c r="K212" s="139"/>
      <c r="L212" s="139"/>
      <c r="M212" s="139"/>
      <c r="N212" s="139"/>
      <c r="O212" s="139"/>
      <c r="P212" s="139"/>
      <c r="Q212" s="139"/>
      <c r="R212" s="139"/>
      <c r="S212" s="139"/>
      <c r="T212" s="139"/>
      <c r="U212" s="139"/>
      <c r="V212" s="140"/>
      <c r="W212" s="139"/>
      <c r="X212" s="139"/>
      <c r="Y212" s="139"/>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c r="AX212" s="139"/>
      <c r="AY212" s="139"/>
      <c r="AZ212" s="139"/>
      <c r="BA212" s="139"/>
      <c r="BB212" s="139"/>
      <c r="BC212" s="139"/>
      <c r="BD212" s="139"/>
      <c r="BE212" s="139"/>
      <c r="BF212" s="139"/>
      <c r="BG212" s="139"/>
      <c r="BH212" s="139"/>
      <c r="BI212" s="139"/>
      <c r="BJ212" s="139"/>
    </row>
    <row r="213">
      <c r="A213" s="141">
        <v>43916.0</v>
      </c>
      <c r="B213" s="138" t="s">
        <v>668</v>
      </c>
      <c r="C213" s="139"/>
      <c r="D213" s="139"/>
      <c r="E213" s="139"/>
      <c r="F213" s="139"/>
      <c r="G213" s="139"/>
      <c r="H213" s="139"/>
      <c r="I213" s="139"/>
      <c r="J213" s="139"/>
      <c r="K213" s="139"/>
      <c r="L213" s="139"/>
      <c r="M213" s="139"/>
      <c r="N213" s="139"/>
      <c r="O213" s="139"/>
      <c r="P213" s="139"/>
      <c r="Q213" s="139"/>
      <c r="R213" s="139"/>
      <c r="S213" s="139"/>
      <c r="T213" s="139"/>
      <c r="U213" s="139"/>
      <c r="V213" s="140"/>
      <c r="W213" s="139"/>
      <c r="X213" s="139"/>
      <c r="Y213" s="139"/>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c r="AX213" s="139"/>
      <c r="AY213" s="139"/>
      <c r="AZ213" s="139"/>
      <c r="BA213" s="139"/>
      <c r="BB213" s="139"/>
      <c r="BC213" s="139"/>
      <c r="BD213" s="139"/>
      <c r="BE213" s="139"/>
      <c r="BF213" s="139"/>
      <c r="BG213" s="139"/>
      <c r="BH213" s="139"/>
      <c r="BI213" s="139"/>
      <c r="BJ213" s="139"/>
    </row>
    <row r="214">
      <c r="A214" s="141">
        <v>43916.0</v>
      </c>
      <c r="B214" s="138" t="s">
        <v>669</v>
      </c>
      <c r="C214" s="138">
        <v>2.0</v>
      </c>
      <c r="D214" s="139"/>
      <c r="E214" s="139"/>
      <c r="F214" s="139"/>
      <c r="G214" s="139"/>
      <c r="H214" s="139"/>
      <c r="I214" s="139"/>
      <c r="J214" s="139"/>
      <c r="K214" s="139"/>
      <c r="L214" s="139"/>
      <c r="M214" s="139"/>
      <c r="N214" s="139"/>
      <c r="O214" s="139"/>
      <c r="P214" s="139"/>
      <c r="Q214" s="139"/>
      <c r="R214" s="139"/>
      <c r="S214" s="139"/>
      <c r="T214" s="139"/>
      <c r="U214" s="139"/>
      <c r="V214" s="140"/>
      <c r="W214" s="139"/>
      <c r="X214" s="139"/>
      <c r="Y214" s="139"/>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c r="AX214" s="139"/>
      <c r="AY214" s="139"/>
      <c r="AZ214" s="139"/>
      <c r="BA214" s="139"/>
      <c r="BB214" s="139"/>
      <c r="BC214" s="139"/>
      <c r="BD214" s="139"/>
      <c r="BE214" s="139"/>
      <c r="BF214" s="139"/>
      <c r="BG214" s="139"/>
      <c r="BH214" s="139"/>
      <c r="BI214" s="139"/>
      <c r="BJ214" s="139"/>
    </row>
    <row r="215">
      <c r="A215" s="141">
        <v>43916.0</v>
      </c>
      <c r="B215" s="138" t="s">
        <v>670</v>
      </c>
      <c r="C215" s="139"/>
      <c r="D215" s="139"/>
      <c r="E215" s="139"/>
      <c r="F215" s="139"/>
      <c r="G215" s="139"/>
      <c r="H215" s="139"/>
      <c r="I215" s="139"/>
      <c r="J215" s="139"/>
      <c r="K215" s="139"/>
      <c r="L215" s="139"/>
      <c r="M215" s="139"/>
      <c r="N215" s="139"/>
      <c r="O215" s="139"/>
      <c r="P215" s="139"/>
      <c r="Q215" s="139"/>
      <c r="R215" s="139"/>
      <c r="S215" s="139"/>
      <c r="T215" s="139"/>
      <c r="U215" s="139"/>
      <c r="V215" s="140"/>
      <c r="W215" s="139"/>
      <c r="X215" s="139"/>
      <c r="Y215" s="139"/>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c r="AX215" s="139"/>
      <c r="AY215" s="139"/>
      <c r="AZ215" s="139"/>
      <c r="BA215" s="139"/>
      <c r="BB215" s="139"/>
      <c r="BC215" s="139"/>
      <c r="BD215" s="139"/>
      <c r="BE215" s="139"/>
      <c r="BF215" s="139"/>
      <c r="BG215" s="139"/>
      <c r="BH215" s="139"/>
      <c r="BI215" s="139"/>
      <c r="BJ215" s="139"/>
    </row>
    <row r="216">
      <c r="A216" s="141">
        <v>43916.0</v>
      </c>
      <c r="B216" s="138" t="s">
        <v>601</v>
      </c>
      <c r="C216" s="139"/>
      <c r="D216" s="139"/>
      <c r="E216" s="139"/>
      <c r="F216" s="139"/>
      <c r="G216" s="139"/>
      <c r="H216" s="139"/>
      <c r="I216" s="139"/>
      <c r="J216" s="139"/>
      <c r="K216" s="139"/>
      <c r="L216" s="139"/>
      <c r="M216" s="139"/>
      <c r="N216" s="139"/>
      <c r="O216" s="139"/>
      <c r="P216" s="139"/>
      <c r="Q216" s="139"/>
      <c r="R216" s="139"/>
      <c r="S216" s="139"/>
      <c r="T216" s="139"/>
      <c r="U216" s="139"/>
      <c r="V216" s="140"/>
      <c r="W216" s="139"/>
      <c r="X216" s="139"/>
      <c r="Y216" s="139"/>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c r="AX216" s="139"/>
      <c r="AY216" s="139"/>
      <c r="AZ216" s="139"/>
      <c r="BA216" s="139"/>
      <c r="BB216" s="139"/>
      <c r="BC216" s="139"/>
      <c r="BD216" s="139"/>
      <c r="BE216" s="139"/>
      <c r="BF216" s="139"/>
      <c r="BG216" s="139"/>
      <c r="BH216" s="139"/>
      <c r="BI216" s="139"/>
      <c r="BJ216" s="139"/>
    </row>
    <row r="217">
      <c r="A217" s="141">
        <v>43916.0</v>
      </c>
      <c r="B217" s="138" t="s">
        <v>672</v>
      </c>
      <c r="C217" s="139"/>
      <c r="D217" s="139"/>
      <c r="E217" s="139"/>
      <c r="F217" s="139"/>
      <c r="G217" s="139"/>
      <c r="H217" s="139"/>
      <c r="I217" s="139"/>
      <c r="J217" s="139"/>
      <c r="K217" s="139"/>
      <c r="L217" s="139"/>
      <c r="M217" s="139"/>
      <c r="N217" s="139"/>
      <c r="O217" s="139"/>
      <c r="P217" s="139"/>
      <c r="Q217" s="139"/>
      <c r="R217" s="139"/>
      <c r="S217" s="139"/>
      <c r="T217" s="139"/>
      <c r="U217" s="139"/>
      <c r="V217" s="140"/>
      <c r="W217" s="139"/>
      <c r="X217" s="139"/>
      <c r="Y217" s="139"/>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c r="AX217" s="139"/>
      <c r="AY217" s="139"/>
      <c r="AZ217" s="139"/>
      <c r="BA217" s="139"/>
      <c r="BB217" s="139"/>
      <c r="BC217" s="139"/>
      <c r="BD217" s="139"/>
      <c r="BE217" s="139"/>
      <c r="BF217" s="139"/>
      <c r="BG217" s="139"/>
      <c r="BH217" s="139"/>
      <c r="BI217" s="139"/>
      <c r="BJ217" s="139"/>
    </row>
    <row r="218">
      <c r="A218" s="141">
        <v>43916.0</v>
      </c>
      <c r="B218" s="138" t="s">
        <v>673</v>
      </c>
      <c r="C218" s="139"/>
      <c r="D218" s="139"/>
      <c r="E218" s="139"/>
      <c r="F218" s="139"/>
      <c r="G218" s="139"/>
      <c r="H218" s="139"/>
      <c r="I218" s="139"/>
      <c r="J218" s="139"/>
      <c r="K218" s="139"/>
      <c r="L218" s="139"/>
      <c r="M218" s="139"/>
      <c r="N218" s="139"/>
      <c r="O218" s="139"/>
      <c r="P218" s="139"/>
      <c r="Q218" s="139"/>
      <c r="R218" s="139"/>
      <c r="S218" s="139"/>
      <c r="T218" s="139"/>
      <c r="U218" s="139"/>
      <c r="V218" s="140"/>
      <c r="W218" s="139"/>
      <c r="X218" s="139"/>
      <c r="Y218" s="139"/>
      <c r="Z218" s="139"/>
      <c r="AA218" s="139"/>
      <c r="AB218" s="139"/>
      <c r="AC218" s="139"/>
      <c r="AD218" s="139"/>
      <c r="AE218" s="139"/>
      <c r="AF218" s="139"/>
      <c r="AG218" s="139"/>
      <c r="AH218" s="139"/>
      <c r="AI218" s="139"/>
      <c r="AJ218" s="139"/>
      <c r="AK218" s="139"/>
      <c r="AL218" s="139"/>
      <c r="AM218" s="139"/>
      <c r="AN218" s="139"/>
      <c r="AO218" s="139"/>
      <c r="AP218" s="139"/>
      <c r="AQ218" s="139"/>
      <c r="AR218" s="139"/>
      <c r="AS218" s="139"/>
      <c r="AT218" s="139"/>
      <c r="AU218" s="139"/>
      <c r="AV218" s="139"/>
      <c r="AW218" s="139"/>
      <c r="AX218" s="139"/>
      <c r="AY218" s="139"/>
      <c r="AZ218" s="139"/>
      <c r="BA218" s="139"/>
      <c r="BB218" s="139"/>
      <c r="BC218" s="139"/>
      <c r="BD218" s="139"/>
      <c r="BE218" s="139"/>
      <c r="BF218" s="139"/>
      <c r="BG218" s="139"/>
      <c r="BH218" s="139"/>
      <c r="BI218" s="139"/>
      <c r="BJ218" s="139"/>
    </row>
    <row r="219">
      <c r="A219" s="141">
        <v>43916.0</v>
      </c>
      <c r="B219" s="138" t="s">
        <v>674</v>
      </c>
      <c r="C219" s="138">
        <v>3.0</v>
      </c>
      <c r="D219" s="139"/>
      <c r="E219" s="139"/>
      <c r="F219" s="139"/>
      <c r="G219" s="139"/>
      <c r="H219" s="139"/>
      <c r="I219" s="139"/>
      <c r="J219" s="139"/>
      <c r="K219" s="139"/>
      <c r="L219" s="139"/>
      <c r="M219" s="139"/>
      <c r="N219" s="139"/>
      <c r="O219" s="139"/>
      <c r="P219" s="139"/>
      <c r="Q219" s="139"/>
      <c r="R219" s="139"/>
      <c r="S219" s="139"/>
      <c r="T219" s="139"/>
      <c r="U219" s="139"/>
      <c r="V219" s="140"/>
      <c r="W219" s="139"/>
      <c r="X219" s="139"/>
      <c r="Y219" s="139"/>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c r="AX219" s="139"/>
      <c r="AY219" s="139"/>
      <c r="AZ219" s="139"/>
      <c r="BA219" s="139"/>
      <c r="BB219" s="139"/>
      <c r="BC219" s="139"/>
      <c r="BD219" s="139"/>
      <c r="BE219" s="139"/>
      <c r="BF219" s="139"/>
      <c r="BG219" s="139"/>
      <c r="BH219" s="139"/>
      <c r="BI219" s="139"/>
      <c r="BJ219" s="139"/>
    </row>
    <row r="220">
      <c r="A220" s="141">
        <v>43916.0</v>
      </c>
      <c r="B220" s="138" t="s">
        <v>675</v>
      </c>
      <c r="C220" s="139"/>
      <c r="D220" s="139"/>
      <c r="E220" s="139"/>
      <c r="F220" s="139"/>
      <c r="G220" s="139"/>
      <c r="H220" s="139"/>
      <c r="I220" s="139"/>
      <c r="J220" s="139"/>
      <c r="K220" s="139"/>
      <c r="L220" s="139"/>
      <c r="M220" s="139"/>
      <c r="N220" s="139"/>
      <c r="O220" s="139"/>
      <c r="P220" s="139"/>
      <c r="Q220" s="139"/>
      <c r="R220" s="139"/>
      <c r="S220" s="139"/>
      <c r="T220" s="139"/>
      <c r="U220" s="139"/>
      <c r="V220" s="140"/>
      <c r="W220" s="139"/>
      <c r="X220" s="139"/>
      <c r="Y220" s="139"/>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c r="AX220" s="139"/>
      <c r="AY220" s="139"/>
      <c r="AZ220" s="139"/>
      <c r="BA220" s="139"/>
      <c r="BB220" s="139"/>
      <c r="BC220" s="139"/>
      <c r="BD220" s="139"/>
      <c r="BE220" s="139"/>
      <c r="BF220" s="139"/>
      <c r="BG220" s="139"/>
      <c r="BH220" s="139"/>
      <c r="BI220" s="139"/>
      <c r="BJ220" s="139"/>
    </row>
    <row r="221">
      <c r="A221" s="141">
        <v>43916.0</v>
      </c>
      <c r="B221" s="138" t="s">
        <v>597</v>
      </c>
      <c r="C221" s="139"/>
      <c r="D221" s="139"/>
      <c r="E221" s="139"/>
      <c r="F221" s="139"/>
      <c r="G221" s="139"/>
      <c r="H221" s="139"/>
      <c r="I221" s="139"/>
      <c r="J221" s="139"/>
      <c r="K221" s="139"/>
      <c r="L221" s="139"/>
      <c r="M221" s="139"/>
      <c r="N221" s="139"/>
      <c r="O221" s="139"/>
      <c r="P221" s="139"/>
      <c r="Q221" s="139"/>
      <c r="R221" s="139"/>
      <c r="S221" s="139"/>
      <c r="T221" s="139"/>
      <c r="U221" s="139"/>
      <c r="V221" s="140"/>
      <c r="W221" s="139"/>
      <c r="X221" s="139"/>
      <c r="Y221" s="139"/>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c r="AX221" s="139"/>
      <c r="AY221" s="139"/>
      <c r="AZ221" s="139"/>
      <c r="BA221" s="139"/>
      <c r="BB221" s="139"/>
      <c r="BC221" s="139"/>
      <c r="BD221" s="139"/>
      <c r="BE221" s="139"/>
      <c r="BF221" s="139"/>
      <c r="BG221" s="139"/>
      <c r="BH221" s="139"/>
      <c r="BI221" s="139"/>
      <c r="BJ221" s="139"/>
    </row>
    <row r="222">
      <c r="A222" s="141">
        <v>43916.0</v>
      </c>
      <c r="B222" s="138" t="s">
        <v>676</v>
      </c>
      <c r="C222" s="139"/>
      <c r="D222" s="139"/>
      <c r="E222" s="139"/>
      <c r="F222" s="139"/>
      <c r="G222" s="139"/>
      <c r="H222" s="139"/>
      <c r="I222" s="139"/>
      <c r="J222" s="139"/>
      <c r="K222" s="139"/>
      <c r="L222" s="139"/>
      <c r="M222" s="139"/>
      <c r="N222" s="139"/>
      <c r="O222" s="139"/>
      <c r="P222" s="139"/>
      <c r="Q222" s="139"/>
      <c r="R222" s="139"/>
      <c r="S222" s="139"/>
      <c r="T222" s="139"/>
      <c r="U222" s="139"/>
      <c r="V222" s="140"/>
      <c r="W222" s="139"/>
      <c r="X222" s="139"/>
      <c r="Y222" s="139"/>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c r="AX222" s="139"/>
      <c r="AY222" s="139"/>
      <c r="AZ222" s="139"/>
      <c r="BA222" s="139"/>
      <c r="BB222" s="139"/>
      <c r="BC222" s="139"/>
      <c r="BD222" s="139"/>
      <c r="BE222" s="139"/>
      <c r="BF222" s="139"/>
      <c r="BG222" s="139"/>
      <c r="BH222" s="139"/>
      <c r="BI222" s="139"/>
      <c r="BJ222" s="139"/>
    </row>
    <row r="223">
      <c r="A223" s="141">
        <v>43916.0</v>
      </c>
      <c r="B223" s="138" t="s">
        <v>678</v>
      </c>
      <c r="C223" s="138">
        <v>14.0</v>
      </c>
      <c r="D223" s="139"/>
      <c r="E223" s="139"/>
      <c r="F223" s="139"/>
      <c r="G223" s="139"/>
      <c r="H223" s="139"/>
      <c r="I223" s="139"/>
      <c r="J223" s="139"/>
      <c r="K223" s="139"/>
      <c r="L223" s="139"/>
      <c r="M223" s="139"/>
      <c r="N223" s="139"/>
      <c r="O223" s="139"/>
      <c r="P223" s="139"/>
      <c r="Q223" s="139"/>
      <c r="R223" s="139"/>
      <c r="S223" s="139"/>
      <c r="T223" s="139"/>
      <c r="U223" s="139"/>
      <c r="V223" s="140"/>
      <c r="W223" s="139"/>
      <c r="X223" s="139"/>
      <c r="Y223" s="139"/>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139"/>
    </row>
    <row r="224">
      <c r="A224" s="141">
        <v>43916.0</v>
      </c>
      <c r="B224" s="138" t="s">
        <v>679</v>
      </c>
      <c r="C224" s="138">
        <v>1.0</v>
      </c>
      <c r="D224" s="139"/>
      <c r="E224" s="139"/>
      <c r="F224" s="139"/>
      <c r="G224" s="139"/>
      <c r="H224" s="139"/>
      <c r="I224" s="139"/>
      <c r="J224" s="139"/>
      <c r="K224" s="139"/>
      <c r="L224" s="139"/>
      <c r="M224" s="139"/>
      <c r="N224" s="139"/>
      <c r="O224" s="139"/>
      <c r="P224" s="139"/>
      <c r="Q224" s="139"/>
      <c r="R224" s="139"/>
      <c r="S224" s="139"/>
      <c r="T224" s="139"/>
      <c r="U224" s="139"/>
      <c r="V224" s="140"/>
      <c r="W224" s="139"/>
      <c r="X224" s="139"/>
      <c r="Y224" s="139"/>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c r="AX224" s="139"/>
      <c r="AY224" s="139"/>
      <c r="AZ224" s="139"/>
      <c r="BA224" s="139"/>
      <c r="BB224" s="139"/>
      <c r="BC224" s="139"/>
      <c r="BD224" s="139"/>
      <c r="BE224" s="139"/>
      <c r="BF224" s="139"/>
      <c r="BG224" s="139"/>
      <c r="BH224" s="139"/>
      <c r="BI224" s="139"/>
      <c r="BJ224" s="139"/>
    </row>
    <row r="225">
      <c r="A225" s="141">
        <v>43916.0</v>
      </c>
      <c r="B225" s="138" t="s">
        <v>648</v>
      </c>
      <c r="C225" s="138">
        <v>2.0</v>
      </c>
      <c r="D225" s="139"/>
      <c r="E225" s="139"/>
      <c r="F225" s="139"/>
      <c r="G225" s="139"/>
      <c r="H225" s="139"/>
      <c r="I225" s="139"/>
      <c r="J225" s="139"/>
      <c r="K225" s="139"/>
      <c r="L225" s="139"/>
      <c r="M225" s="139"/>
      <c r="N225" s="139"/>
      <c r="O225" s="139"/>
      <c r="P225" s="139"/>
      <c r="Q225" s="139"/>
      <c r="R225" s="139"/>
      <c r="S225" s="139"/>
      <c r="T225" s="139"/>
      <c r="U225" s="139"/>
      <c r="V225" s="140"/>
      <c r="W225" s="139"/>
      <c r="X225" s="139"/>
      <c r="Y225" s="139"/>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c r="AX225" s="139"/>
      <c r="AY225" s="139"/>
      <c r="AZ225" s="139"/>
      <c r="BA225" s="139"/>
      <c r="BB225" s="139"/>
      <c r="BC225" s="139"/>
      <c r="BD225" s="139"/>
      <c r="BE225" s="139"/>
      <c r="BF225" s="139"/>
      <c r="BG225" s="139"/>
      <c r="BH225" s="139"/>
      <c r="BI225" s="139"/>
      <c r="BJ225" s="139"/>
    </row>
    <row r="226">
      <c r="A226" s="141">
        <v>43916.0</v>
      </c>
      <c r="B226" s="138" t="s">
        <v>649</v>
      </c>
      <c r="C226" s="138">
        <v>1.0</v>
      </c>
      <c r="D226" s="139"/>
      <c r="E226" s="139"/>
      <c r="F226" s="139"/>
      <c r="G226" s="139"/>
      <c r="H226" s="139"/>
      <c r="I226" s="139"/>
      <c r="J226" s="139"/>
      <c r="K226" s="139"/>
      <c r="L226" s="139"/>
      <c r="M226" s="139"/>
      <c r="N226" s="139"/>
      <c r="O226" s="139"/>
      <c r="P226" s="139"/>
      <c r="Q226" s="139"/>
      <c r="R226" s="139"/>
      <c r="S226" s="139"/>
      <c r="T226" s="139"/>
      <c r="U226" s="139"/>
      <c r="V226" s="140"/>
      <c r="W226" s="139"/>
      <c r="X226" s="139"/>
      <c r="Y226" s="139"/>
      <c r="Z226" s="139"/>
      <c r="AA226" s="139"/>
      <c r="AB226" s="139"/>
      <c r="AC226" s="139"/>
      <c r="AD226" s="139"/>
      <c r="AE226" s="139"/>
      <c r="AF226" s="139"/>
      <c r="AG226" s="139"/>
      <c r="AH226" s="139"/>
      <c r="AI226" s="139"/>
      <c r="AJ226" s="139"/>
      <c r="AK226" s="139"/>
      <c r="AL226" s="139"/>
      <c r="AM226" s="139"/>
      <c r="AN226" s="139"/>
      <c r="AO226" s="139"/>
      <c r="AP226" s="139"/>
      <c r="AQ226" s="139"/>
      <c r="AR226" s="139"/>
      <c r="AS226" s="139"/>
      <c r="AT226" s="139"/>
      <c r="AU226" s="139"/>
      <c r="AV226" s="139"/>
      <c r="AW226" s="139"/>
      <c r="AX226" s="139"/>
      <c r="AY226" s="139"/>
      <c r="AZ226" s="139"/>
      <c r="BA226" s="139"/>
      <c r="BB226" s="139"/>
      <c r="BC226" s="139"/>
      <c r="BD226" s="139"/>
      <c r="BE226" s="139"/>
      <c r="BF226" s="139"/>
      <c r="BG226" s="139"/>
      <c r="BH226" s="139"/>
      <c r="BI226" s="139"/>
      <c r="BJ226" s="139"/>
    </row>
    <row r="227">
      <c r="A227" s="141">
        <v>43916.0</v>
      </c>
      <c r="B227" s="138" t="s">
        <v>677</v>
      </c>
      <c r="C227" s="139"/>
      <c r="D227" s="139"/>
      <c r="E227" s="139"/>
      <c r="F227" s="139"/>
      <c r="G227" s="139"/>
      <c r="H227" s="139"/>
      <c r="I227" s="139"/>
      <c r="J227" s="139"/>
      <c r="K227" s="139"/>
      <c r="L227" s="139"/>
      <c r="M227" s="139"/>
      <c r="N227" s="139"/>
      <c r="O227" s="139"/>
      <c r="P227" s="139"/>
      <c r="Q227" s="139"/>
      <c r="R227" s="139"/>
      <c r="S227" s="139"/>
      <c r="T227" s="139"/>
      <c r="U227" s="139"/>
      <c r="V227" s="140"/>
      <c r="W227" s="139"/>
      <c r="X227" s="139"/>
      <c r="Y227" s="139"/>
      <c r="Z227" s="139"/>
      <c r="AA227" s="139"/>
      <c r="AB227" s="139"/>
      <c r="AC227" s="139"/>
      <c r="AD227" s="139"/>
      <c r="AE227" s="139"/>
      <c r="AF227" s="139"/>
      <c r="AG227" s="139"/>
      <c r="AH227" s="139"/>
      <c r="AI227" s="139"/>
      <c r="AJ227" s="139"/>
      <c r="AK227" s="139"/>
      <c r="AL227" s="139"/>
      <c r="AM227" s="139"/>
      <c r="AN227" s="139"/>
      <c r="AO227" s="139"/>
      <c r="AP227" s="139"/>
      <c r="AQ227" s="139"/>
      <c r="AR227" s="139"/>
      <c r="AS227" s="139"/>
      <c r="AT227" s="139"/>
      <c r="AU227" s="139"/>
      <c r="AV227" s="139"/>
      <c r="AW227" s="139"/>
      <c r="AX227" s="139"/>
      <c r="AY227" s="139"/>
      <c r="AZ227" s="139"/>
      <c r="BA227" s="139"/>
      <c r="BB227" s="139"/>
      <c r="BC227" s="139"/>
      <c r="BD227" s="139"/>
      <c r="BE227" s="139"/>
      <c r="BF227" s="139"/>
      <c r="BG227" s="139"/>
      <c r="BH227" s="139"/>
      <c r="BI227" s="139"/>
      <c r="BJ227" s="139"/>
    </row>
    <row r="228">
      <c r="A228" s="141">
        <v>43916.0</v>
      </c>
      <c r="B228" s="138" t="s">
        <v>651</v>
      </c>
      <c r="C228" s="139"/>
      <c r="D228" s="139"/>
      <c r="E228" s="139"/>
      <c r="F228" s="139"/>
      <c r="G228" s="139"/>
      <c r="H228" s="139"/>
      <c r="I228" s="139"/>
      <c r="J228" s="139"/>
      <c r="K228" s="139"/>
      <c r="L228" s="139"/>
      <c r="M228" s="139"/>
      <c r="N228" s="139"/>
      <c r="O228" s="139"/>
      <c r="P228" s="139"/>
      <c r="Q228" s="139"/>
      <c r="R228" s="139"/>
      <c r="S228" s="139"/>
      <c r="T228" s="139"/>
      <c r="U228" s="139"/>
      <c r="V228" s="140"/>
      <c r="W228" s="139"/>
      <c r="X228" s="139"/>
      <c r="Y228" s="139"/>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c r="AX228" s="139"/>
      <c r="AY228" s="139"/>
      <c r="AZ228" s="139"/>
      <c r="BA228" s="139"/>
      <c r="BB228" s="139"/>
      <c r="BC228" s="139"/>
      <c r="BD228" s="139"/>
      <c r="BE228" s="139"/>
      <c r="BF228" s="139"/>
      <c r="BG228" s="139"/>
      <c r="BH228" s="139"/>
      <c r="BI228" s="139"/>
      <c r="BJ228" s="139"/>
    </row>
    <row r="229">
      <c r="A229" s="141">
        <v>43916.0</v>
      </c>
      <c r="B229" s="138" t="s">
        <v>653</v>
      </c>
      <c r="C229" s="138">
        <v>4.0</v>
      </c>
      <c r="D229" s="139"/>
      <c r="E229" s="139"/>
      <c r="F229" s="139"/>
      <c r="G229" s="139"/>
      <c r="H229" s="139"/>
      <c r="I229" s="139"/>
      <c r="J229" s="139"/>
      <c r="K229" s="139"/>
      <c r="L229" s="139"/>
      <c r="M229" s="139"/>
      <c r="N229" s="139"/>
      <c r="O229" s="139"/>
      <c r="P229" s="139"/>
      <c r="Q229" s="139"/>
      <c r="R229" s="139"/>
      <c r="S229" s="139"/>
      <c r="T229" s="139"/>
      <c r="U229" s="139"/>
      <c r="V229" s="140"/>
      <c r="W229" s="139"/>
      <c r="X229" s="139"/>
      <c r="Y229" s="139"/>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c r="AX229" s="139"/>
      <c r="AY229" s="139"/>
      <c r="AZ229" s="139"/>
      <c r="BA229" s="139"/>
      <c r="BB229" s="139"/>
      <c r="BC229" s="139"/>
      <c r="BD229" s="139"/>
      <c r="BE229" s="139"/>
      <c r="BF229" s="139"/>
      <c r="BG229" s="139"/>
      <c r="BH229" s="139"/>
      <c r="BI229" s="139"/>
      <c r="BJ229" s="139"/>
    </row>
    <row r="230">
      <c r="A230" s="141">
        <v>43916.0</v>
      </c>
      <c r="B230" s="138" t="s">
        <v>666</v>
      </c>
      <c r="C230" s="138">
        <v>7.0</v>
      </c>
      <c r="D230" s="139"/>
      <c r="E230" s="139"/>
      <c r="F230" s="139"/>
      <c r="G230" s="139"/>
      <c r="H230" s="139"/>
      <c r="I230" s="139"/>
      <c r="J230" s="139"/>
      <c r="K230" s="139"/>
      <c r="L230" s="139"/>
      <c r="M230" s="139"/>
      <c r="N230" s="139"/>
      <c r="O230" s="139"/>
      <c r="P230" s="139"/>
      <c r="Q230" s="139"/>
      <c r="R230" s="139"/>
      <c r="S230" s="139"/>
      <c r="T230" s="139"/>
      <c r="U230" s="139"/>
      <c r="V230" s="140"/>
      <c r="W230" s="139"/>
      <c r="X230" s="139"/>
      <c r="Y230" s="139"/>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c r="AX230" s="139"/>
      <c r="AY230" s="139"/>
      <c r="AZ230" s="139"/>
      <c r="BA230" s="139"/>
      <c r="BB230" s="139"/>
      <c r="BC230" s="139"/>
      <c r="BD230" s="139"/>
      <c r="BE230" s="139"/>
      <c r="BF230" s="139"/>
      <c r="BG230" s="139"/>
      <c r="BH230" s="139"/>
      <c r="BI230" s="139"/>
      <c r="BJ230" s="139"/>
    </row>
    <row r="231">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40"/>
      <c r="W231" s="139"/>
      <c r="X231" s="139"/>
      <c r="Y231" s="139"/>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c r="AX231" s="139"/>
      <c r="AY231" s="139"/>
      <c r="AZ231" s="139"/>
      <c r="BA231" s="139"/>
      <c r="BB231" s="139"/>
      <c r="BC231" s="139"/>
      <c r="BD231" s="139"/>
      <c r="BE231" s="139"/>
      <c r="BF231" s="139"/>
      <c r="BG231" s="139"/>
      <c r="BH231" s="139"/>
      <c r="BI231" s="139"/>
      <c r="BJ231" s="139"/>
    </row>
    <row r="232">
      <c r="A232" s="141">
        <v>43915.0</v>
      </c>
      <c r="B232" s="138" t="s">
        <v>627</v>
      </c>
      <c r="C232" s="138">
        <v>3.0</v>
      </c>
      <c r="D232" s="139"/>
      <c r="E232" s="139"/>
      <c r="F232" s="139"/>
      <c r="G232" s="139"/>
      <c r="H232" s="139"/>
      <c r="I232" s="139"/>
      <c r="J232" s="139"/>
      <c r="K232" s="139"/>
      <c r="L232" s="139"/>
      <c r="M232" s="139"/>
      <c r="N232" s="139"/>
      <c r="O232" s="139"/>
      <c r="P232" s="139"/>
      <c r="Q232" s="139"/>
      <c r="R232" s="139"/>
      <c r="S232" s="139"/>
      <c r="T232" s="139"/>
      <c r="U232" s="139"/>
      <c r="V232" s="140"/>
      <c r="W232" s="139"/>
      <c r="X232" s="139"/>
      <c r="Y232" s="139"/>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c r="AX232" s="139"/>
      <c r="AY232" s="139"/>
      <c r="AZ232" s="139"/>
      <c r="BA232" s="139"/>
      <c r="BB232" s="139"/>
      <c r="BC232" s="139"/>
      <c r="BD232" s="139"/>
      <c r="BE232" s="139"/>
      <c r="BF232" s="139"/>
      <c r="BG232" s="139"/>
      <c r="BH232" s="139"/>
      <c r="BI232" s="139"/>
      <c r="BJ232" s="139"/>
    </row>
    <row r="233">
      <c r="A233" s="141">
        <v>43915.0</v>
      </c>
      <c r="B233" s="138" t="s">
        <v>595</v>
      </c>
      <c r="C233" s="138">
        <v>2.0</v>
      </c>
      <c r="D233" s="139"/>
      <c r="E233" s="139"/>
      <c r="F233" s="139"/>
      <c r="G233" s="139"/>
      <c r="H233" s="139"/>
      <c r="I233" s="139"/>
      <c r="J233" s="139"/>
      <c r="K233" s="139"/>
      <c r="L233" s="139"/>
      <c r="M233" s="139"/>
      <c r="N233" s="139"/>
      <c r="O233" s="139"/>
      <c r="P233" s="139"/>
      <c r="Q233" s="139"/>
      <c r="R233" s="139"/>
      <c r="S233" s="139"/>
      <c r="T233" s="139"/>
      <c r="U233" s="139"/>
      <c r="V233" s="140"/>
      <c r="W233" s="139"/>
      <c r="X233" s="139"/>
      <c r="Y233" s="139"/>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c r="AX233" s="139"/>
      <c r="AY233" s="139"/>
      <c r="AZ233" s="139"/>
      <c r="BA233" s="139"/>
      <c r="BB233" s="139"/>
      <c r="BC233" s="139"/>
      <c r="BD233" s="139"/>
      <c r="BE233" s="139"/>
      <c r="BF233" s="139"/>
      <c r="BG233" s="139"/>
      <c r="BH233" s="139"/>
      <c r="BI233" s="139"/>
      <c r="BJ233" s="139"/>
    </row>
    <row r="234">
      <c r="A234" s="141">
        <v>43915.0</v>
      </c>
      <c r="B234" s="138" t="s">
        <v>590</v>
      </c>
      <c r="C234" s="138">
        <v>11.0</v>
      </c>
      <c r="D234" s="139"/>
      <c r="E234" s="138">
        <v>1.0</v>
      </c>
      <c r="F234" s="139"/>
      <c r="G234" s="139"/>
      <c r="H234" s="139"/>
      <c r="I234" s="139"/>
      <c r="J234" s="139"/>
      <c r="K234" s="139"/>
      <c r="L234" s="139"/>
      <c r="M234" s="139"/>
      <c r="N234" s="139"/>
      <c r="O234" s="139"/>
      <c r="P234" s="139"/>
      <c r="Q234" s="139"/>
      <c r="R234" s="139"/>
      <c r="S234" s="139"/>
      <c r="T234" s="139"/>
      <c r="U234" s="139"/>
      <c r="V234" s="140"/>
      <c r="W234" s="139"/>
      <c r="X234" s="139"/>
      <c r="Y234" s="139"/>
      <c r="Z234" s="139"/>
      <c r="AA234" s="139"/>
      <c r="AB234" s="139"/>
      <c r="AC234" s="139"/>
      <c r="AD234" s="139"/>
      <c r="AE234" s="139"/>
      <c r="AF234" s="139"/>
      <c r="AG234" s="139"/>
      <c r="AH234" s="139"/>
      <c r="AI234" s="139"/>
      <c r="AJ234" s="139"/>
      <c r="AK234" s="139"/>
      <c r="AL234" s="139"/>
      <c r="AM234" s="139"/>
      <c r="AN234" s="139"/>
      <c r="AO234" s="139"/>
      <c r="AP234" s="139"/>
      <c r="AQ234" s="139"/>
      <c r="AR234" s="139"/>
      <c r="AS234" s="139"/>
      <c r="AT234" s="139"/>
      <c r="AU234" s="139"/>
      <c r="AV234" s="139"/>
      <c r="AW234" s="139"/>
      <c r="AX234" s="139"/>
      <c r="AY234" s="139"/>
      <c r="AZ234" s="139"/>
      <c r="BA234" s="139"/>
      <c r="BB234" s="139"/>
      <c r="BC234" s="139"/>
      <c r="BD234" s="139"/>
      <c r="BE234" s="139"/>
      <c r="BF234" s="139"/>
      <c r="BG234" s="139"/>
      <c r="BH234" s="139"/>
      <c r="BI234" s="139"/>
      <c r="BJ234" s="139"/>
    </row>
    <row r="235">
      <c r="A235" s="141">
        <v>43915.0</v>
      </c>
      <c r="B235" s="138" t="s">
        <v>586</v>
      </c>
      <c r="C235" s="138">
        <v>39.0</v>
      </c>
      <c r="D235" s="139"/>
      <c r="E235" s="139"/>
      <c r="F235" s="139"/>
      <c r="G235" s="139"/>
      <c r="H235" s="139"/>
      <c r="I235" s="139"/>
      <c r="J235" s="139"/>
      <c r="K235" s="139"/>
      <c r="L235" s="139"/>
      <c r="M235" s="139"/>
      <c r="N235" s="139"/>
      <c r="O235" s="139"/>
      <c r="P235" s="139"/>
      <c r="Q235" s="139"/>
      <c r="R235" s="139"/>
      <c r="S235" s="139"/>
      <c r="T235" s="139"/>
      <c r="U235" s="139"/>
      <c r="V235" s="140"/>
      <c r="W235" s="139"/>
      <c r="X235" s="139"/>
      <c r="Y235" s="139"/>
      <c r="Z235" s="139"/>
      <c r="AA235" s="139"/>
      <c r="AB235" s="139"/>
      <c r="AC235" s="139"/>
      <c r="AD235" s="139"/>
      <c r="AE235" s="139"/>
      <c r="AF235" s="139"/>
      <c r="AG235" s="139"/>
      <c r="AH235" s="139"/>
      <c r="AI235" s="139"/>
      <c r="AJ235" s="139"/>
      <c r="AK235" s="139"/>
      <c r="AL235" s="139"/>
      <c r="AM235" s="139"/>
      <c r="AN235" s="139"/>
      <c r="AO235" s="139"/>
      <c r="AP235" s="139"/>
      <c r="AQ235" s="139"/>
      <c r="AR235" s="139"/>
      <c r="AS235" s="139"/>
      <c r="AT235" s="139"/>
      <c r="AU235" s="139"/>
      <c r="AV235" s="139"/>
      <c r="AW235" s="139"/>
      <c r="AX235" s="139"/>
      <c r="AY235" s="139"/>
      <c r="AZ235" s="139"/>
      <c r="BA235" s="139"/>
      <c r="BB235" s="139"/>
      <c r="BC235" s="139"/>
      <c r="BD235" s="139"/>
      <c r="BE235" s="139"/>
      <c r="BF235" s="139"/>
      <c r="BG235" s="139"/>
      <c r="BH235" s="139"/>
      <c r="BI235" s="139"/>
      <c r="BJ235" s="139"/>
    </row>
    <row r="236">
      <c r="A236" s="141">
        <v>43915.0</v>
      </c>
      <c r="B236" s="138" t="s">
        <v>223</v>
      </c>
      <c r="C236" s="138">
        <v>0.0</v>
      </c>
      <c r="D236" s="139"/>
      <c r="E236" s="139"/>
      <c r="F236" s="139"/>
      <c r="G236" s="139"/>
      <c r="H236" s="139"/>
      <c r="I236" s="139"/>
      <c r="J236" s="139"/>
      <c r="K236" s="139"/>
      <c r="L236" s="139"/>
      <c r="M236" s="139"/>
      <c r="N236" s="139"/>
      <c r="O236" s="139"/>
      <c r="P236" s="139"/>
      <c r="Q236" s="139"/>
      <c r="R236" s="139"/>
      <c r="S236" s="139"/>
      <c r="T236" s="139"/>
      <c r="U236" s="139"/>
      <c r="V236" s="140"/>
      <c r="W236" s="139"/>
      <c r="X236" s="139"/>
      <c r="Y236" s="139"/>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c r="AX236" s="139"/>
      <c r="AY236" s="139"/>
      <c r="AZ236" s="139"/>
      <c r="BA236" s="139"/>
      <c r="BB236" s="139"/>
      <c r="BC236" s="139"/>
      <c r="BD236" s="139"/>
      <c r="BE236" s="139"/>
      <c r="BF236" s="139"/>
      <c r="BG236" s="139"/>
      <c r="BH236" s="139"/>
      <c r="BI236" s="139"/>
      <c r="BJ236" s="139"/>
    </row>
    <row r="237">
      <c r="A237" s="141">
        <v>43915.0</v>
      </c>
      <c r="B237" s="138" t="s">
        <v>588</v>
      </c>
      <c r="C237" s="138">
        <v>13.0</v>
      </c>
      <c r="D237" s="139"/>
      <c r="E237" s="139"/>
      <c r="F237" s="139"/>
      <c r="G237" s="139"/>
      <c r="H237" s="139"/>
      <c r="I237" s="139"/>
      <c r="J237" s="139"/>
      <c r="K237" s="139"/>
      <c r="L237" s="139"/>
      <c r="M237" s="139"/>
      <c r="N237" s="139"/>
      <c r="O237" s="139"/>
      <c r="P237" s="139"/>
      <c r="Q237" s="139"/>
      <c r="R237" s="139"/>
      <c r="S237" s="139"/>
      <c r="T237" s="139"/>
      <c r="U237" s="139"/>
      <c r="V237" s="140"/>
      <c r="W237" s="139"/>
      <c r="X237" s="139"/>
      <c r="Y237" s="139"/>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c r="AX237" s="139"/>
      <c r="AY237" s="139"/>
      <c r="AZ237" s="139"/>
      <c r="BA237" s="139"/>
      <c r="BB237" s="139"/>
      <c r="BC237" s="139"/>
      <c r="BD237" s="139"/>
      <c r="BE237" s="139"/>
      <c r="BF237" s="139"/>
      <c r="BG237" s="139"/>
      <c r="BH237" s="139"/>
      <c r="BI237" s="139"/>
      <c r="BJ237" s="139"/>
    </row>
    <row r="238">
      <c r="A238" s="141">
        <v>43915.0</v>
      </c>
      <c r="B238" s="138" t="s">
        <v>593</v>
      </c>
      <c r="C238" s="138">
        <v>19.0</v>
      </c>
      <c r="D238" s="139"/>
      <c r="E238" s="138">
        <v>1.0</v>
      </c>
      <c r="F238" s="139"/>
      <c r="G238" s="139"/>
      <c r="H238" s="139"/>
      <c r="I238" s="139"/>
      <c r="J238" s="139"/>
      <c r="K238" s="139"/>
      <c r="L238" s="139"/>
      <c r="M238" s="139"/>
      <c r="N238" s="139"/>
      <c r="O238" s="139"/>
      <c r="P238" s="139"/>
      <c r="Q238" s="139"/>
      <c r="R238" s="139"/>
      <c r="S238" s="139"/>
      <c r="T238" s="139"/>
      <c r="U238" s="139"/>
      <c r="V238" s="140"/>
      <c r="W238" s="139"/>
      <c r="X238" s="139"/>
      <c r="Y238" s="139"/>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c r="AX238" s="139"/>
      <c r="AY238" s="139"/>
      <c r="AZ238" s="139"/>
      <c r="BA238" s="139"/>
      <c r="BB238" s="139"/>
      <c r="BC238" s="139"/>
      <c r="BD238" s="139"/>
      <c r="BE238" s="139"/>
      <c r="BF238" s="139"/>
      <c r="BG238" s="139"/>
      <c r="BH238" s="139"/>
      <c r="BI238" s="139"/>
      <c r="BJ238" s="139"/>
    </row>
    <row r="239">
      <c r="A239" s="141">
        <v>43915.0</v>
      </c>
      <c r="B239" s="138" t="s">
        <v>591</v>
      </c>
      <c r="C239" s="139"/>
      <c r="D239" s="138">
        <v>1.0</v>
      </c>
      <c r="E239" s="139"/>
      <c r="F239" s="139"/>
      <c r="G239" s="139"/>
      <c r="H239" s="139"/>
      <c r="I239" s="139"/>
      <c r="J239" s="139"/>
      <c r="K239" s="139"/>
      <c r="L239" s="139"/>
      <c r="M239" s="139"/>
      <c r="N239" s="139"/>
      <c r="O239" s="139"/>
      <c r="P239" s="139"/>
      <c r="Q239" s="139"/>
      <c r="R239" s="139"/>
      <c r="S239" s="139"/>
      <c r="T239" s="139"/>
      <c r="U239" s="139"/>
      <c r="V239" s="140"/>
      <c r="W239" s="139"/>
      <c r="X239" s="139"/>
      <c r="Y239" s="139"/>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c r="AX239" s="139"/>
      <c r="AY239" s="139"/>
      <c r="AZ239" s="139"/>
      <c r="BA239" s="139"/>
      <c r="BB239" s="139"/>
      <c r="BC239" s="139"/>
      <c r="BD239" s="139"/>
      <c r="BE239" s="139"/>
      <c r="BF239" s="139"/>
      <c r="BG239" s="139"/>
      <c r="BH239" s="139"/>
      <c r="BI239" s="139"/>
      <c r="BJ239" s="139"/>
    </row>
    <row r="240">
      <c r="A240" s="141">
        <v>43915.0</v>
      </c>
      <c r="B240" s="138" t="s">
        <v>667</v>
      </c>
      <c r="C240" s="139"/>
      <c r="D240" s="139"/>
      <c r="E240" s="139"/>
      <c r="F240" s="139"/>
      <c r="G240" s="139"/>
      <c r="H240" s="139"/>
      <c r="I240" s="139"/>
      <c r="J240" s="139"/>
      <c r="K240" s="139"/>
      <c r="L240" s="139"/>
      <c r="M240" s="139"/>
      <c r="N240" s="139"/>
      <c r="O240" s="139"/>
      <c r="P240" s="139"/>
      <c r="Q240" s="139"/>
      <c r="R240" s="139"/>
      <c r="S240" s="139"/>
      <c r="T240" s="139"/>
      <c r="U240" s="139"/>
      <c r="V240" s="140"/>
      <c r="W240" s="139"/>
      <c r="X240" s="139"/>
      <c r="Y240" s="139"/>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c r="AX240" s="139"/>
      <c r="AY240" s="139"/>
      <c r="AZ240" s="139"/>
      <c r="BA240" s="139"/>
      <c r="BB240" s="139"/>
      <c r="BC240" s="139"/>
      <c r="BD240" s="139"/>
      <c r="BE240" s="139"/>
      <c r="BF240" s="139"/>
      <c r="BG240" s="139"/>
      <c r="BH240" s="139"/>
      <c r="BI240" s="139"/>
      <c r="BJ240" s="139"/>
    </row>
    <row r="241">
      <c r="A241" s="141">
        <v>43915.0</v>
      </c>
      <c r="B241" s="138" t="s">
        <v>668</v>
      </c>
      <c r="C241" s="139"/>
      <c r="D241" s="139"/>
      <c r="E241" s="139"/>
      <c r="F241" s="139"/>
      <c r="G241" s="139"/>
      <c r="H241" s="139"/>
      <c r="I241" s="139"/>
      <c r="J241" s="139"/>
      <c r="K241" s="139"/>
      <c r="L241" s="139"/>
      <c r="M241" s="139"/>
      <c r="N241" s="139"/>
      <c r="O241" s="139"/>
      <c r="P241" s="139"/>
      <c r="Q241" s="139"/>
      <c r="R241" s="139"/>
      <c r="S241" s="139"/>
      <c r="T241" s="139"/>
      <c r="U241" s="139"/>
      <c r="V241" s="140"/>
      <c r="W241" s="139"/>
      <c r="X241" s="139"/>
      <c r="Y241" s="139"/>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c r="AX241" s="139"/>
      <c r="AY241" s="139"/>
      <c r="AZ241" s="139"/>
      <c r="BA241" s="139"/>
      <c r="BB241" s="139"/>
      <c r="BC241" s="139"/>
      <c r="BD241" s="139"/>
      <c r="BE241" s="139"/>
      <c r="BF241" s="139"/>
      <c r="BG241" s="139"/>
      <c r="BH241" s="139"/>
      <c r="BI241" s="139"/>
      <c r="BJ241" s="139"/>
    </row>
    <row r="242">
      <c r="A242" s="141">
        <v>43915.0</v>
      </c>
      <c r="B242" s="138" t="s">
        <v>669</v>
      </c>
      <c r="C242" s="139"/>
      <c r="D242" s="139"/>
      <c r="E242" s="139"/>
      <c r="F242" s="139"/>
      <c r="G242" s="139"/>
      <c r="H242" s="139"/>
      <c r="I242" s="139"/>
      <c r="J242" s="139"/>
      <c r="K242" s="139"/>
      <c r="L242" s="139"/>
      <c r="M242" s="139"/>
      <c r="N242" s="139"/>
      <c r="O242" s="139"/>
      <c r="P242" s="139"/>
      <c r="Q242" s="139"/>
      <c r="R242" s="139"/>
      <c r="S242" s="139"/>
      <c r="T242" s="139"/>
      <c r="U242" s="139"/>
      <c r="V242" s="140"/>
      <c r="W242" s="139"/>
      <c r="X242" s="139"/>
      <c r="Y242" s="139"/>
      <c r="Z242" s="139"/>
      <c r="AA242" s="139"/>
      <c r="AB242" s="139"/>
      <c r="AC242" s="139"/>
      <c r="AD242" s="139"/>
      <c r="AE242" s="139"/>
      <c r="AF242" s="139"/>
      <c r="AG242" s="139"/>
      <c r="AH242" s="139"/>
      <c r="AI242" s="139"/>
      <c r="AJ242" s="139"/>
      <c r="AK242" s="139"/>
      <c r="AL242" s="139"/>
      <c r="AM242" s="139"/>
      <c r="AN242" s="139"/>
      <c r="AO242" s="139"/>
      <c r="AP242" s="139"/>
      <c r="AQ242" s="139"/>
      <c r="AR242" s="139"/>
      <c r="AS242" s="139"/>
      <c r="AT242" s="139"/>
      <c r="AU242" s="139"/>
      <c r="AV242" s="139"/>
      <c r="AW242" s="139"/>
      <c r="AX242" s="139"/>
      <c r="AY242" s="139"/>
      <c r="AZ242" s="139"/>
      <c r="BA242" s="139"/>
      <c r="BB242" s="139"/>
      <c r="BC242" s="139"/>
      <c r="BD242" s="139"/>
      <c r="BE242" s="139"/>
      <c r="BF242" s="139"/>
      <c r="BG242" s="139"/>
      <c r="BH242" s="139"/>
      <c r="BI242" s="139"/>
      <c r="BJ242" s="139"/>
    </row>
    <row r="243">
      <c r="A243" s="141">
        <v>43915.0</v>
      </c>
      <c r="B243" s="138" t="s">
        <v>670</v>
      </c>
      <c r="C243" s="138">
        <v>1.0</v>
      </c>
      <c r="D243" s="139"/>
      <c r="E243" s="139"/>
      <c r="F243" s="139"/>
      <c r="G243" s="139"/>
      <c r="H243" s="139"/>
      <c r="I243" s="139"/>
      <c r="J243" s="139"/>
      <c r="K243" s="139"/>
      <c r="L243" s="139"/>
      <c r="M243" s="139"/>
      <c r="N243" s="139"/>
      <c r="O243" s="139"/>
      <c r="P243" s="139"/>
      <c r="Q243" s="139"/>
      <c r="R243" s="139"/>
      <c r="S243" s="139"/>
      <c r="T243" s="139"/>
      <c r="U243" s="139"/>
      <c r="V243" s="140"/>
      <c r="W243" s="139"/>
      <c r="X243" s="139"/>
      <c r="Y243" s="139"/>
      <c r="Z243" s="139"/>
      <c r="AA243" s="139"/>
      <c r="AB243" s="139"/>
      <c r="AC243" s="139"/>
      <c r="AD243" s="139"/>
      <c r="AE243" s="139"/>
      <c r="AF243" s="139"/>
      <c r="AG243" s="139"/>
      <c r="AH243" s="139"/>
      <c r="AI243" s="139"/>
      <c r="AJ243" s="139"/>
      <c r="AK243" s="139"/>
      <c r="AL243" s="139"/>
      <c r="AM243" s="139"/>
      <c r="AN243" s="139"/>
      <c r="AO243" s="139"/>
      <c r="AP243" s="139"/>
      <c r="AQ243" s="139"/>
      <c r="AR243" s="139"/>
      <c r="AS243" s="139"/>
      <c r="AT243" s="139"/>
      <c r="AU243" s="139"/>
      <c r="AV243" s="139"/>
      <c r="AW243" s="139"/>
      <c r="AX243" s="139"/>
      <c r="AY243" s="139"/>
      <c r="AZ243" s="139"/>
      <c r="BA243" s="139"/>
      <c r="BB243" s="139"/>
      <c r="BC243" s="139"/>
      <c r="BD243" s="139"/>
      <c r="BE243" s="139"/>
      <c r="BF243" s="139"/>
      <c r="BG243" s="139"/>
      <c r="BH243" s="139"/>
      <c r="BI243" s="139"/>
      <c r="BJ243" s="139"/>
    </row>
    <row r="244">
      <c r="A244" s="141">
        <v>43915.0</v>
      </c>
      <c r="B244" s="138" t="s">
        <v>601</v>
      </c>
      <c r="C244" s="139"/>
      <c r="D244" s="139"/>
      <c r="E244" s="139"/>
      <c r="F244" s="139"/>
      <c r="G244" s="139"/>
      <c r="H244" s="139"/>
      <c r="I244" s="139"/>
      <c r="J244" s="139"/>
      <c r="K244" s="139"/>
      <c r="L244" s="139"/>
      <c r="M244" s="139"/>
      <c r="N244" s="139"/>
      <c r="O244" s="139"/>
      <c r="P244" s="139"/>
      <c r="Q244" s="139"/>
      <c r="R244" s="139"/>
      <c r="S244" s="139"/>
      <c r="T244" s="139"/>
      <c r="U244" s="139"/>
      <c r="V244" s="140"/>
      <c r="W244" s="139"/>
      <c r="X244" s="139"/>
      <c r="Y244" s="139"/>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c r="AX244" s="139"/>
      <c r="AY244" s="139"/>
      <c r="AZ244" s="139"/>
      <c r="BA244" s="139"/>
      <c r="BB244" s="139"/>
      <c r="BC244" s="139"/>
      <c r="BD244" s="139"/>
      <c r="BE244" s="139"/>
      <c r="BF244" s="139"/>
      <c r="BG244" s="139"/>
      <c r="BH244" s="139"/>
      <c r="BI244" s="139"/>
      <c r="BJ244" s="139"/>
    </row>
    <row r="245">
      <c r="A245" s="141">
        <v>43915.0</v>
      </c>
      <c r="B245" s="138" t="s">
        <v>672</v>
      </c>
      <c r="C245" s="138">
        <v>1.0</v>
      </c>
      <c r="D245" s="139"/>
      <c r="E245" s="139"/>
      <c r="F245" s="139"/>
      <c r="G245" s="139"/>
      <c r="H245" s="139"/>
      <c r="I245" s="139"/>
      <c r="J245" s="139"/>
      <c r="K245" s="139"/>
      <c r="L245" s="139"/>
      <c r="M245" s="139"/>
      <c r="N245" s="139"/>
      <c r="O245" s="139"/>
      <c r="P245" s="139"/>
      <c r="Q245" s="139"/>
      <c r="R245" s="139"/>
      <c r="S245" s="139"/>
      <c r="T245" s="139"/>
      <c r="U245" s="139"/>
      <c r="V245" s="140"/>
      <c r="W245" s="139"/>
      <c r="X245" s="139"/>
      <c r="Y245" s="139"/>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c r="AX245" s="139"/>
      <c r="AY245" s="139"/>
      <c r="AZ245" s="139"/>
      <c r="BA245" s="139"/>
      <c r="BB245" s="139"/>
      <c r="BC245" s="139"/>
      <c r="BD245" s="139"/>
      <c r="BE245" s="139"/>
      <c r="BF245" s="139"/>
      <c r="BG245" s="139"/>
      <c r="BH245" s="139"/>
      <c r="BI245" s="139"/>
      <c r="BJ245" s="139"/>
    </row>
    <row r="246">
      <c r="A246" s="141">
        <v>43915.0</v>
      </c>
      <c r="B246" s="138" t="s">
        <v>673</v>
      </c>
      <c r="C246" s="139"/>
      <c r="D246" s="139"/>
      <c r="E246" s="138">
        <v>1.0</v>
      </c>
      <c r="F246" s="139"/>
      <c r="G246" s="139"/>
      <c r="H246" s="139"/>
      <c r="I246" s="139"/>
      <c r="J246" s="139"/>
      <c r="K246" s="139"/>
      <c r="L246" s="139"/>
      <c r="M246" s="139"/>
      <c r="N246" s="139"/>
      <c r="O246" s="139"/>
      <c r="P246" s="139"/>
      <c r="Q246" s="139"/>
      <c r="R246" s="139"/>
      <c r="S246" s="139"/>
      <c r="T246" s="139"/>
      <c r="U246" s="139"/>
      <c r="V246" s="140"/>
      <c r="W246" s="139"/>
      <c r="X246" s="139"/>
      <c r="Y246" s="139"/>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c r="AX246" s="139"/>
      <c r="AY246" s="139"/>
      <c r="AZ246" s="139"/>
      <c r="BA246" s="139"/>
      <c r="BB246" s="139"/>
      <c r="BC246" s="139"/>
      <c r="BD246" s="139"/>
      <c r="BE246" s="139"/>
      <c r="BF246" s="139"/>
      <c r="BG246" s="139"/>
      <c r="BH246" s="139"/>
      <c r="BI246" s="139"/>
      <c r="BJ246" s="139"/>
    </row>
    <row r="247">
      <c r="A247" s="141">
        <v>43915.0</v>
      </c>
      <c r="B247" s="138" t="s">
        <v>675</v>
      </c>
      <c r="C247" s="139"/>
      <c r="D247" s="139"/>
      <c r="E247" s="139"/>
      <c r="F247" s="139"/>
      <c r="G247" s="139"/>
      <c r="H247" s="139"/>
      <c r="I247" s="139"/>
      <c r="J247" s="139"/>
      <c r="K247" s="139"/>
      <c r="L247" s="139"/>
      <c r="M247" s="139"/>
      <c r="N247" s="139"/>
      <c r="O247" s="139"/>
      <c r="P247" s="139"/>
      <c r="Q247" s="139"/>
      <c r="R247" s="139"/>
      <c r="S247" s="139"/>
      <c r="T247" s="139"/>
      <c r="U247" s="139"/>
      <c r="V247" s="140"/>
      <c r="W247" s="139"/>
      <c r="X247" s="139"/>
      <c r="Y247" s="139"/>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c r="AX247" s="139"/>
      <c r="AY247" s="139"/>
      <c r="AZ247" s="139"/>
      <c r="BA247" s="139"/>
      <c r="BB247" s="139"/>
      <c r="BC247" s="139"/>
      <c r="BD247" s="139"/>
      <c r="BE247" s="139"/>
      <c r="BF247" s="139"/>
      <c r="BG247" s="139"/>
      <c r="BH247" s="139"/>
      <c r="BI247" s="139"/>
      <c r="BJ247" s="139"/>
    </row>
    <row r="248">
      <c r="A248" s="141">
        <v>43915.0</v>
      </c>
      <c r="B248" s="138" t="s">
        <v>597</v>
      </c>
      <c r="C248" s="139"/>
      <c r="D248" s="139"/>
      <c r="E248" s="139"/>
      <c r="F248" s="139"/>
      <c r="G248" s="139"/>
      <c r="H248" s="139"/>
      <c r="I248" s="139"/>
      <c r="J248" s="139"/>
      <c r="K248" s="139"/>
      <c r="L248" s="139"/>
      <c r="M248" s="139"/>
      <c r="N248" s="139"/>
      <c r="O248" s="139"/>
      <c r="P248" s="139"/>
      <c r="Q248" s="139"/>
      <c r="R248" s="139"/>
      <c r="S248" s="139"/>
      <c r="T248" s="139"/>
      <c r="U248" s="139"/>
      <c r="V248" s="140"/>
      <c r="W248" s="139"/>
      <c r="X248" s="139"/>
      <c r="Y248" s="139"/>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c r="AX248" s="139"/>
      <c r="AY248" s="139"/>
      <c r="AZ248" s="139"/>
      <c r="BA248" s="139"/>
      <c r="BB248" s="139"/>
      <c r="BC248" s="139"/>
      <c r="BD248" s="139"/>
      <c r="BE248" s="139"/>
      <c r="BF248" s="139"/>
      <c r="BG248" s="139"/>
      <c r="BH248" s="139"/>
      <c r="BI248" s="139"/>
      <c r="BJ248" s="139"/>
    </row>
    <row r="249">
      <c r="A249" s="141">
        <v>43915.0</v>
      </c>
      <c r="B249" s="138" t="s">
        <v>676</v>
      </c>
      <c r="C249" s="139"/>
      <c r="D249" s="139"/>
      <c r="E249" s="139"/>
      <c r="F249" s="139"/>
      <c r="G249" s="139"/>
      <c r="H249" s="139"/>
      <c r="I249" s="139"/>
      <c r="J249" s="139"/>
      <c r="K249" s="139"/>
      <c r="L249" s="139"/>
      <c r="M249" s="139"/>
      <c r="N249" s="139"/>
      <c r="O249" s="139"/>
      <c r="P249" s="139"/>
      <c r="Q249" s="139"/>
      <c r="R249" s="139"/>
      <c r="S249" s="139"/>
      <c r="T249" s="139"/>
      <c r="U249" s="139"/>
      <c r="V249" s="140"/>
      <c r="W249" s="139"/>
      <c r="X249" s="139"/>
      <c r="Y249" s="139"/>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c r="AX249" s="139"/>
      <c r="AY249" s="139"/>
      <c r="AZ249" s="139"/>
      <c r="BA249" s="139"/>
      <c r="BB249" s="139"/>
      <c r="BC249" s="139"/>
      <c r="BD249" s="139"/>
      <c r="BE249" s="139"/>
      <c r="BF249" s="139"/>
      <c r="BG249" s="139"/>
      <c r="BH249" s="139"/>
      <c r="BI249" s="139"/>
      <c r="BJ249" s="139"/>
    </row>
    <row r="250">
      <c r="A250" s="141">
        <v>43915.0</v>
      </c>
      <c r="B250" s="138" t="s">
        <v>678</v>
      </c>
      <c r="C250" s="138">
        <v>9.0</v>
      </c>
      <c r="D250" s="139"/>
      <c r="E250" s="139"/>
      <c r="F250" s="139"/>
      <c r="G250" s="139"/>
      <c r="H250" s="139"/>
      <c r="I250" s="139"/>
      <c r="J250" s="139"/>
      <c r="K250" s="139"/>
      <c r="L250" s="139"/>
      <c r="M250" s="139"/>
      <c r="N250" s="139"/>
      <c r="O250" s="139"/>
      <c r="P250" s="139"/>
      <c r="Q250" s="139"/>
      <c r="R250" s="139"/>
      <c r="S250" s="139"/>
      <c r="T250" s="139"/>
      <c r="U250" s="139"/>
      <c r="V250" s="140"/>
      <c r="W250" s="139"/>
      <c r="X250" s="139"/>
      <c r="Y250" s="139"/>
      <c r="Z250" s="139"/>
      <c r="AA250" s="139"/>
      <c r="AB250" s="139"/>
      <c r="AC250" s="139"/>
      <c r="AD250" s="139"/>
      <c r="AE250" s="139"/>
      <c r="AF250" s="139"/>
      <c r="AG250" s="139"/>
      <c r="AH250" s="139"/>
      <c r="AI250" s="139"/>
      <c r="AJ250" s="139"/>
      <c r="AK250" s="139"/>
      <c r="AL250" s="139"/>
      <c r="AM250" s="139"/>
      <c r="AN250" s="139"/>
      <c r="AO250" s="139"/>
      <c r="AP250" s="139"/>
      <c r="AQ250" s="139"/>
      <c r="AR250" s="139"/>
      <c r="AS250" s="139"/>
      <c r="AT250" s="139"/>
      <c r="AU250" s="139"/>
      <c r="AV250" s="139"/>
      <c r="AW250" s="139"/>
      <c r="AX250" s="139"/>
      <c r="AY250" s="139"/>
      <c r="AZ250" s="139"/>
      <c r="BA250" s="139"/>
      <c r="BB250" s="139"/>
      <c r="BC250" s="139"/>
      <c r="BD250" s="139"/>
      <c r="BE250" s="139"/>
      <c r="BF250" s="139"/>
      <c r="BG250" s="139"/>
      <c r="BH250" s="139"/>
      <c r="BI250" s="139"/>
      <c r="BJ250" s="139"/>
    </row>
    <row r="251">
      <c r="A251" s="141">
        <v>43915.0</v>
      </c>
      <c r="B251" s="138" t="s">
        <v>648</v>
      </c>
      <c r="C251" s="139"/>
      <c r="D251" s="139"/>
      <c r="E251" s="139"/>
      <c r="F251" s="139"/>
      <c r="G251" s="139"/>
      <c r="H251" s="139"/>
      <c r="I251" s="139"/>
      <c r="J251" s="139"/>
      <c r="K251" s="139"/>
      <c r="L251" s="139"/>
      <c r="M251" s="139"/>
      <c r="N251" s="139"/>
      <c r="O251" s="139"/>
      <c r="P251" s="139"/>
      <c r="Q251" s="139"/>
      <c r="R251" s="139"/>
      <c r="S251" s="139"/>
      <c r="T251" s="139"/>
      <c r="U251" s="139"/>
      <c r="V251" s="140"/>
      <c r="W251" s="139"/>
      <c r="X251" s="139"/>
      <c r="Y251" s="139"/>
      <c r="Z251" s="139"/>
      <c r="AA251" s="139"/>
      <c r="AB251" s="139"/>
      <c r="AC251" s="139"/>
      <c r="AD251" s="139"/>
      <c r="AE251" s="139"/>
      <c r="AF251" s="139"/>
      <c r="AG251" s="139"/>
      <c r="AH251" s="139"/>
      <c r="AI251" s="139"/>
      <c r="AJ251" s="139"/>
      <c r="AK251" s="139"/>
      <c r="AL251" s="139"/>
      <c r="AM251" s="139"/>
      <c r="AN251" s="139"/>
      <c r="AO251" s="139"/>
      <c r="AP251" s="139"/>
      <c r="AQ251" s="139"/>
      <c r="AR251" s="139"/>
      <c r="AS251" s="139"/>
      <c r="AT251" s="139"/>
      <c r="AU251" s="139"/>
      <c r="AV251" s="139"/>
      <c r="AW251" s="139"/>
      <c r="AX251" s="139"/>
      <c r="AY251" s="139"/>
      <c r="AZ251" s="139"/>
      <c r="BA251" s="139"/>
      <c r="BB251" s="139"/>
      <c r="BC251" s="139"/>
      <c r="BD251" s="139"/>
      <c r="BE251" s="139"/>
      <c r="BF251" s="139"/>
      <c r="BG251" s="139"/>
      <c r="BH251" s="139"/>
      <c r="BI251" s="139"/>
      <c r="BJ251" s="139"/>
    </row>
    <row r="252">
      <c r="A252" s="141">
        <v>43915.0</v>
      </c>
      <c r="B252" s="138" t="s">
        <v>649</v>
      </c>
      <c r="C252" s="139"/>
      <c r="D252" s="139"/>
      <c r="E252" s="139"/>
      <c r="F252" s="139"/>
      <c r="G252" s="139"/>
      <c r="H252" s="139"/>
      <c r="I252" s="139"/>
      <c r="J252" s="139"/>
      <c r="K252" s="139"/>
      <c r="L252" s="139"/>
      <c r="M252" s="139"/>
      <c r="N252" s="139"/>
      <c r="O252" s="139"/>
      <c r="P252" s="139"/>
      <c r="Q252" s="139"/>
      <c r="R252" s="139"/>
      <c r="S252" s="139"/>
      <c r="T252" s="139"/>
      <c r="U252" s="139"/>
      <c r="V252" s="140"/>
      <c r="W252" s="139"/>
      <c r="X252" s="139"/>
      <c r="Y252" s="139"/>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c r="AX252" s="139"/>
      <c r="AY252" s="139"/>
      <c r="AZ252" s="139"/>
      <c r="BA252" s="139"/>
      <c r="BB252" s="139"/>
      <c r="BC252" s="139"/>
      <c r="BD252" s="139"/>
      <c r="BE252" s="139"/>
      <c r="BF252" s="139"/>
      <c r="BG252" s="139"/>
      <c r="BH252" s="139"/>
      <c r="BI252" s="139"/>
      <c r="BJ252" s="139"/>
    </row>
    <row r="253">
      <c r="A253" s="141">
        <v>43915.0</v>
      </c>
      <c r="B253" s="138" t="s">
        <v>677</v>
      </c>
      <c r="C253" s="139"/>
      <c r="D253" s="139"/>
      <c r="E253" s="139"/>
      <c r="F253" s="139"/>
      <c r="G253" s="139"/>
      <c r="H253" s="139"/>
      <c r="I253" s="139"/>
      <c r="J253" s="139"/>
      <c r="K253" s="139"/>
      <c r="L253" s="139"/>
      <c r="M253" s="139"/>
      <c r="N253" s="139"/>
      <c r="O253" s="139"/>
      <c r="P253" s="139"/>
      <c r="Q253" s="139"/>
      <c r="R253" s="139"/>
      <c r="S253" s="139"/>
      <c r="T253" s="139"/>
      <c r="U253" s="139"/>
      <c r="V253" s="140"/>
      <c r="W253" s="139"/>
      <c r="X253" s="139"/>
      <c r="Y253" s="139"/>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c r="AX253" s="139"/>
      <c r="AY253" s="139"/>
      <c r="AZ253" s="139"/>
      <c r="BA253" s="139"/>
      <c r="BB253" s="139"/>
      <c r="BC253" s="139"/>
      <c r="BD253" s="139"/>
      <c r="BE253" s="139"/>
      <c r="BF253" s="139"/>
      <c r="BG253" s="139"/>
      <c r="BH253" s="139"/>
      <c r="BI253" s="139"/>
      <c r="BJ253" s="139"/>
    </row>
    <row r="254">
      <c r="A254" s="141">
        <v>43915.0</v>
      </c>
      <c r="B254" s="138" t="s">
        <v>651</v>
      </c>
      <c r="C254" s="139"/>
      <c r="D254" s="139"/>
      <c r="E254" s="139"/>
      <c r="F254" s="139"/>
      <c r="G254" s="139"/>
      <c r="H254" s="139"/>
      <c r="I254" s="139"/>
      <c r="J254" s="139"/>
      <c r="K254" s="139"/>
      <c r="L254" s="139"/>
      <c r="M254" s="139"/>
      <c r="N254" s="139"/>
      <c r="O254" s="139"/>
      <c r="P254" s="139"/>
      <c r="Q254" s="139"/>
      <c r="R254" s="139"/>
      <c r="S254" s="139"/>
      <c r="T254" s="139"/>
      <c r="U254" s="139"/>
      <c r="V254" s="140"/>
      <c r="W254" s="139"/>
      <c r="X254" s="139"/>
      <c r="Y254" s="139"/>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c r="AX254" s="139"/>
      <c r="AY254" s="139"/>
      <c r="AZ254" s="139"/>
      <c r="BA254" s="139"/>
      <c r="BB254" s="139"/>
      <c r="BC254" s="139"/>
      <c r="BD254" s="139"/>
      <c r="BE254" s="139"/>
      <c r="BF254" s="139"/>
      <c r="BG254" s="139"/>
      <c r="BH254" s="139"/>
      <c r="BI254" s="139"/>
      <c r="BJ254" s="139"/>
    </row>
    <row r="255">
      <c r="A255" s="141">
        <v>43915.0</v>
      </c>
      <c r="B255" s="138" t="s">
        <v>653</v>
      </c>
      <c r="C255" s="139"/>
      <c r="D255" s="139"/>
      <c r="E255" s="139"/>
      <c r="F255" s="139"/>
      <c r="G255" s="139"/>
      <c r="H255" s="139"/>
      <c r="I255" s="139"/>
      <c r="J255" s="139"/>
      <c r="K255" s="139"/>
      <c r="L255" s="139"/>
      <c r="M255" s="139"/>
      <c r="N255" s="139"/>
      <c r="O255" s="139"/>
      <c r="P255" s="139"/>
      <c r="Q255" s="139"/>
      <c r="R255" s="139"/>
      <c r="S255" s="139"/>
      <c r="T255" s="139"/>
      <c r="U255" s="139"/>
      <c r="V255" s="140"/>
      <c r="W255" s="139"/>
      <c r="X255" s="139"/>
      <c r="Y255" s="139"/>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c r="AX255" s="139"/>
      <c r="AY255" s="139"/>
      <c r="AZ255" s="139"/>
      <c r="BA255" s="139"/>
      <c r="BB255" s="139"/>
      <c r="BC255" s="139"/>
      <c r="BD255" s="139"/>
      <c r="BE255" s="139"/>
      <c r="BF255" s="139"/>
      <c r="BG255" s="139"/>
      <c r="BH255" s="139"/>
      <c r="BI255" s="139"/>
      <c r="BJ255" s="139"/>
    </row>
    <row r="256">
      <c r="A256" s="141">
        <v>43915.0</v>
      </c>
      <c r="B256" s="138" t="s">
        <v>666</v>
      </c>
      <c r="C256" s="138">
        <v>7.0</v>
      </c>
      <c r="D256" s="139"/>
      <c r="E256" s="139"/>
      <c r="F256" s="139"/>
      <c r="G256" s="139"/>
      <c r="H256" s="139"/>
      <c r="I256" s="139"/>
      <c r="J256" s="139"/>
      <c r="K256" s="139"/>
      <c r="L256" s="139"/>
      <c r="M256" s="139"/>
      <c r="N256" s="139"/>
      <c r="O256" s="139"/>
      <c r="P256" s="139"/>
      <c r="Q256" s="139"/>
      <c r="R256" s="139"/>
      <c r="S256" s="139"/>
      <c r="T256" s="139"/>
      <c r="U256" s="139"/>
      <c r="V256" s="140"/>
      <c r="W256" s="139"/>
      <c r="X256" s="139"/>
      <c r="Y256" s="139"/>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c r="AX256" s="139"/>
      <c r="AY256" s="139"/>
      <c r="AZ256" s="139"/>
      <c r="BA256" s="139"/>
      <c r="BB256" s="139"/>
      <c r="BC256" s="139"/>
      <c r="BD256" s="139"/>
      <c r="BE256" s="139"/>
      <c r="BF256" s="139"/>
      <c r="BG256" s="139"/>
      <c r="BH256" s="139"/>
      <c r="BI256" s="139"/>
      <c r="BJ256" s="139"/>
    </row>
    <row r="257">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40"/>
      <c r="W257" s="139"/>
      <c r="X257" s="139"/>
      <c r="Y257" s="139"/>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c r="AX257" s="139"/>
      <c r="AY257" s="139"/>
      <c r="AZ257" s="139"/>
      <c r="BA257" s="139"/>
      <c r="BB257" s="139"/>
      <c r="BC257" s="139"/>
      <c r="BD257" s="139"/>
      <c r="BE257" s="139"/>
      <c r="BF257" s="139"/>
      <c r="BG257" s="139"/>
      <c r="BH257" s="139"/>
      <c r="BI257" s="139"/>
      <c r="BJ257" s="139"/>
    </row>
    <row r="258">
      <c r="A258" s="141">
        <v>43914.0</v>
      </c>
      <c r="B258" s="138" t="s">
        <v>627</v>
      </c>
      <c r="C258" s="139"/>
      <c r="D258" s="139"/>
      <c r="E258" s="139"/>
      <c r="F258" s="139"/>
      <c r="G258" s="139"/>
      <c r="H258" s="139"/>
      <c r="I258" s="139"/>
      <c r="J258" s="139"/>
      <c r="K258" s="139"/>
      <c r="L258" s="139"/>
      <c r="M258" s="139"/>
      <c r="N258" s="139"/>
      <c r="O258" s="139"/>
      <c r="P258" s="139"/>
      <c r="Q258" s="139"/>
      <c r="R258" s="139"/>
      <c r="S258" s="139"/>
      <c r="T258" s="139"/>
      <c r="U258" s="139"/>
      <c r="V258" s="140"/>
      <c r="W258" s="139"/>
      <c r="X258" s="139"/>
      <c r="Y258" s="139"/>
      <c r="Z258" s="139"/>
      <c r="AA258" s="139"/>
      <c r="AB258" s="139"/>
      <c r="AC258" s="139"/>
      <c r="AD258" s="139"/>
      <c r="AE258" s="139"/>
      <c r="AF258" s="139"/>
      <c r="AG258" s="139"/>
      <c r="AH258" s="139"/>
      <c r="AI258" s="139"/>
      <c r="AJ258" s="139"/>
      <c r="AK258" s="139"/>
      <c r="AL258" s="139"/>
      <c r="AM258" s="139"/>
      <c r="AN258" s="139"/>
      <c r="AO258" s="139"/>
      <c r="AP258" s="139"/>
      <c r="AQ258" s="139"/>
      <c r="AR258" s="139"/>
      <c r="AS258" s="139"/>
      <c r="AT258" s="139"/>
      <c r="AU258" s="139"/>
      <c r="AV258" s="139"/>
      <c r="AW258" s="139"/>
      <c r="AX258" s="139"/>
      <c r="AY258" s="139"/>
      <c r="AZ258" s="139"/>
      <c r="BA258" s="139"/>
      <c r="BB258" s="139"/>
      <c r="BC258" s="139"/>
      <c r="BD258" s="139"/>
      <c r="BE258" s="139"/>
      <c r="BF258" s="139"/>
      <c r="BG258" s="139"/>
      <c r="BH258" s="139"/>
      <c r="BI258" s="139"/>
      <c r="BJ258" s="139"/>
    </row>
    <row r="259">
      <c r="A259" s="141">
        <v>43914.0</v>
      </c>
      <c r="B259" s="138" t="s">
        <v>595</v>
      </c>
      <c r="C259" s="138">
        <v>9.0</v>
      </c>
      <c r="D259" s="139"/>
      <c r="E259" s="138">
        <v>1.0</v>
      </c>
      <c r="F259" s="139"/>
      <c r="G259" s="139"/>
      <c r="H259" s="139"/>
      <c r="I259" s="139"/>
      <c r="J259" s="139"/>
      <c r="K259" s="139"/>
      <c r="L259" s="139"/>
      <c r="M259" s="139"/>
      <c r="N259" s="139"/>
      <c r="O259" s="139"/>
      <c r="P259" s="139"/>
      <c r="Q259" s="139"/>
      <c r="R259" s="139"/>
      <c r="S259" s="139"/>
      <c r="T259" s="139"/>
      <c r="U259" s="139"/>
      <c r="V259" s="140"/>
      <c r="W259" s="139"/>
      <c r="X259" s="139"/>
      <c r="Y259" s="139"/>
      <c r="Z259" s="139"/>
      <c r="AA259" s="139"/>
      <c r="AB259" s="139"/>
      <c r="AC259" s="139"/>
      <c r="AD259" s="139"/>
      <c r="AE259" s="139"/>
      <c r="AF259" s="139"/>
      <c r="AG259" s="139"/>
      <c r="AH259" s="139"/>
      <c r="AI259" s="139"/>
      <c r="AJ259" s="139"/>
      <c r="AK259" s="139"/>
      <c r="AL259" s="139"/>
      <c r="AM259" s="139"/>
      <c r="AN259" s="139"/>
      <c r="AO259" s="139"/>
      <c r="AP259" s="139"/>
      <c r="AQ259" s="139"/>
      <c r="AR259" s="139"/>
      <c r="AS259" s="139"/>
      <c r="AT259" s="139"/>
      <c r="AU259" s="139"/>
      <c r="AV259" s="139"/>
      <c r="AW259" s="139"/>
      <c r="AX259" s="139"/>
      <c r="AY259" s="139"/>
      <c r="AZ259" s="139"/>
      <c r="BA259" s="139"/>
      <c r="BB259" s="139"/>
      <c r="BC259" s="139"/>
      <c r="BD259" s="139"/>
      <c r="BE259" s="139"/>
      <c r="BF259" s="139"/>
      <c r="BG259" s="139"/>
      <c r="BH259" s="139"/>
      <c r="BI259" s="139"/>
      <c r="BJ259" s="139"/>
    </row>
    <row r="260">
      <c r="A260" s="141">
        <v>43914.0</v>
      </c>
      <c r="B260" s="138" t="s">
        <v>590</v>
      </c>
      <c r="C260" s="138">
        <v>1.0</v>
      </c>
      <c r="D260" s="139"/>
      <c r="E260" s="138">
        <v>1.0</v>
      </c>
      <c r="F260" s="139"/>
      <c r="G260" s="139"/>
      <c r="H260" s="139"/>
      <c r="I260" s="139"/>
      <c r="J260" s="139"/>
      <c r="K260" s="139"/>
      <c r="L260" s="139"/>
      <c r="M260" s="139"/>
      <c r="N260" s="139"/>
      <c r="O260" s="139"/>
      <c r="P260" s="139"/>
      <c r="Q260" s="139"/>
      <c r="R260" s="139"/>
      <c r="S260" s="139"/>
      <c r="T260" s="139"/>
      <c r="U260" s="139"/>
      <c r="V260" s="140"/>
      <c r="W260" s="139"/>
      <c r="X260" s="139"/>
      <c r="Y260" s="139"/>
      <c r="Z260" s="139"/>
      <c r="AA260" s="13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c r="AX260" s="139"/>
      <c r="AY260" s="139"/>
      <c r="AZ260" s="139"/>
      <c r="BA260" s="139"/>
      <c r="BB260" s="139"/>
      <c r="BC260" s="139"/>
      <c r="BD260" s="139"/>
      <c r="BE260" s="139"/>
      <c r="BF260" s="139"/>
      <c r="BG260" s="139"/>
      <c r="BH260" s="139"/>
      <c r="BI260" s="139"/>
      <c r="BJ260" s="139"/>
    </row>
    <row r="261">
      <c r="A261" s="141">
        <v>43914.0</v>
      </c>
      <c r="B261" s="138" t="s">
        <v>586</v>
      </c>
      <c r="C261" s="138">
        <v>70.0</v>
      </c>
      <c r="D261" s="139"/>
      <c r="E261" s="138">
        <v>2.0</v>
      </c>
      <c r="F261" s="139"/>
      <c r="G261" s="139"/>
      <c r="H261" s="139"/>
      <c r="I261" s="139"/>
      <c r="J261" s="139"/>
      <c r="K261" s="139"/>
      <c r="L261" s="139"/>
      <c r="M261" s="139"/>
      <c r="N261" s="139"/>
      <c r="O261" s="139"/>
      <c r="P261" s="139"/>
      <c r="Q261" s="139"/>
      <c r="R261" s="139"/>
      <c r="S261" s="139"/>
      <c r="T261" s="139"/>
      <c r="U261" s="139"/>
      <c r="V261" s="140"/>
      <c r="W261" s="139"/>
      <c r="X261" s="139"/>
      <c r="Y261" s="139"/>
      <c r="Z261" s="139"/>
      <c r="AA261" s="13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c r="AX261" s="139"/>
      <c r="AY261" s="139"/>
      <c r="AZ261" s="139"/>
      <c r="BA261" s="139"/>
      <c r="BB261" s="139"/>
      <c r="BC261" s="139"/>
      <c r="BD261" s="139"/>
      <c r="BE261" s="139"/>
      <c r="BF261" s="139"/>
      <c r="BG261" s="139"/>
      <c r="BH261" s="139"/>
      <c r="BI261" s="139"/>
      <c r="BJ261" s="139"/>
    </row>
    <row r="262">
      <c r="A262" s="141">
        <v>43914.0</v>
      </c>
      <c r="B262" s="138" t="s">
        <v>223</v>
      </c>
      <c r="C262" s="139"/>
      <c r="D262" s="139"/>
      <c r="E262" s="139"/>
      <c r="F262" s="139"/>
      <c r="G262" s="139"/>
      <c r="H262" s="139"/>
      <c r="I262" s="139"/>
      <c r="J262" s="139"/>
      <c r="K262" s="139"/>
      <c r="L262" s="139"/>
      <c r="M262" s="139"/>
      <c r="N262" s="139"/>
      <c r="O262" s="139"/>
      <c r="P262" s="139"/>
      <c r="Q262" s="139"/>
      <c r="R262" s="139"/>
      <c r="S262" s="139"/>
      <c r="T262" s="139"/>
      <c r="U262" s="139"/>
      <c r="V262" s="140"/>
      <c r="W262" s="139"/>
      <c r="X262" s="139"/>
      <c r="Y262" s="139"/>
      <c r="Z262" s="139"/>
      <c r="AA262" s="139"/>
      <c r="AB262" s="139"/>
      <c r="AC262" s="139"/>
      <c r="AD262" s="139"/>
      <c r="AE262" s="139"/>
      <c r="AF262" s="139"/>
      <c r="AG262" s="139"/>
      <c r="AH262" s="139"/>
      <c r="AI262" s="139"/>
      <c r="AJ262" s="139"/>
      <c r="AK262" s="139"/>
      <c r="AL262" s="139"/>
      <c r="AM262" s="139"/>
      <c r="AN262" s="139"/>
      <c r="AO262" s="139"/>
      <c r="AP262" s="139"/>
      <c r="AQ262" s="139"/>
      <c r="AR262" s="139"/>
      <c r="AS262" s="139"/>
      <c r="AT262" s="139"/>
      <c r="AU262" s="139"/>
      <c r="AV262" s="139"/>
      <c r="AW262" s="139"/>
      <c r="AX262" s="139"/>
      <c r="AY262" s="139"/>
      <c r="AZ262" s="139"/>
      <c r="BA262" s="139"/>
      <c r="BB262" s="139"/>
      <c r="BC262" s="139"/>
      <c r="BD262" s="139"/>
      <c r="BE262" s="139"/>
      <c r="BF262" s="139"/>
      <c r="BG262" s="139"/>
      <c r="BH262" s="139"/>
      <c r="BI262" s="139"/>
      <c r="BJ262" s="139"/>
    </row>
    <row r="263">
      <c r="A263" s="141">
        <v>43914.0</v>
      </c>
      <c r="B263" s="138" t="s">
        <v>588</v>
      </c>
      <c r="C263" s="138">
        <v>1.0</v>
      </c>
      <c r="D263" s="139"/>
      <c r="E263" s="138">
        <v>1.0</v>
      </c>
      <c r="F263" s="139"/>
      <c r="G263" s="139"/>
      <c r="H263" s="139"/>
      <c r="I263" s="139"/>
      <c r="J263" s="139"/>
      <c r="K263" s="139"/>
      <c r="L263" s="139"/>
      <c r="M263" s="139"/>
      <c r="N263" s="139"/>
      <c r="O263" s="139"/>
      <c r="P263" s="139"/>
      <c r="Q263" s="139"/>
      <c r="R263" s="139"/>
      <c r="S263" s="139"/>
      <c r="T263" s="139"/>
      <c r="U263" s="139"/>
      <c r="V263" s="140"/>
      <c r="W263" s="139"/>
      <c r="X263" s="139"/>
      <c r="Y263" s="139"/>
      <c r="Z263" s="139"/>
      <c r="AA263" s="139"/>
      <c r="AB263" s="139"/>
      <c r="AC263" s="139"/>
      <c r="AD263" s="139"/>
      <c r="AE263" s="139"/>
      <c r="AF263" s="139"/>
      <c r="AG263" s="139"/>
      <c r="AH263" s="139"/>
      <c r="AI263" s="139"/>
      <c r="AJ263" s="139"/>
      <c r="AK263" s="139"/>
      <c r="AL263" s="139"/>
      <c r="AM263" s="139"/>
      <c r="AN263" s="139"/>
      <c r="AO263" s="139"/>
      <c r="AP263" s="139"/>
      <c r="AQ263" s="139"/>
      <c r="AR263" s="139"/>
      <c r="AS263" s="139"/>
      <c r="AT263" s="139"/>
      <c r="AU263" s="139"/>
      <c r="AV263" s="139"/>
      <c r="AW263" s="139"/>
      <c r="AX263" s="139"/>
      <c r="AY263" s="139"/>
      <c r="AZ263" s="139"/>
      <c r="BA263" s="139"/>
      <c r="BB263" s="139"/>
      <c r="BC263" s="139"/>
      <c r="BD263" s="139"/>
      <c r="BE263" s="139"/>
      <c r="BF263" s="139"/>
      <c r="BG263" s="139"/>
      <c r="BH263" s="139"/>
      <c r="BI263" s="139"/>
      <c r="BJ263" s="139"/>
    </row>
    <row r="264">
      <c r="A264" s="141">
        <v>43914.0</v>
      </c>
      <c r="B264" s="138" t="s">
        <v>593</v>
      </c>
      <c r="C264" s="138">
        <v>4.0</v>
      </c>
      <c r="D264" s="139"/>
      <c r="E264" s="139"/>
      <c r="F264" s="139"/>
      <c r="G264" s="139"/>
      <c r="H264" s="139"/>
      <c r="I264" s="139"/>
      <c r="J264" s="139"/>
      <c r="K264" s="139"/>
      <c r="L264" s="139"/>
      <c r="M264" s="139"/>
      <c r="N264" s="139"/>
      <c r="O264" s="139"/>
      <c r="P264" s="139"/>
      <c r="Q264" s="139"/>
      <c r="R264" s="139"/>
      <c r="S264" s="139"/>
      <c r="T264" s="139"/>
      <c r="U264" s="139"/>
      <c r="V264" s="140"/>
      <c r="W264" s="139"/>
      <c r="X264" s="139"/>
      <c r="Y264" s="139"/>
      <c r="Z264" s="139"/>
      <c r="AA264" s="139"/>
      <c r="AB264" s="139"/>
      <c r="AC264" s="139"/>
      <c r="AD264" s="139"/>
      <c r="AE264" s="139"/>
      <c r="AF264" s="139"/>
      <c r="AG264" s="139"/>
      <c r="AH264" s="139"/>
      <c r="AI264" s="139"/>
      <c r="AJ264" s="139"/>
      <c r="AK264" s="139"/>
      <c r="AL264" s="139"/>
      <c r="AM264" s="139"/>
      <c r="AN264" s="139"/>
      <c r="AO264" s="139"/>
      <c r="AP264" s="139"/>
      <c r="AQ264" s="139"/>
      <c r="AR264" s="139"/>
      <c r="AS264" s="139"/>
      <c r="AT264" s="139"/>
      <c r="AU264" s="139"/>
      <c r="AV264" s="139"/>
      <c r="AW264" s="139"/>
      <c r="AX264" s="139"/>
      <c r="AY264" s="139"/>
      <c r="AZ264" s="139"/>
      <c r="BA264" s="139"/>
      <c r="BB264" s="139"/>
      <c r="BC264" s="139"/>
      <c r="BD264" s="139"/>
      <c r="BE264" s="139"/>
      <c r="BF264" s="139"/>
      <c r="BG264" s="139"/>
      <c r="BH264" s="139"/>
      <c r="BI264" s="139"/>
      <c r="BJ264" s="139"/>
    </row>
    <row r="265">
      <c r="A265" s="141">
        <v>43914.0</v>
      </c>
      <c r="B265" s="138" t="s">
        <v>591</v>
      </c>
      <c r="C265" s="138">
        <v>10.0</v>
      </c>
      <c r="D265" s="139"/>
      <c r="E265" s="139"/>
      <c r="F265" s="139"/>
      <c r="G265" s="139"/>
      <c r="H265" s="139"/>
      <c r="I265" s="139"/>
      <c r="J265" s="139"/>
      <c r="K265" s="139"/>
      <c r="L265" s="139"/>
      <c r="M265" s="139"/>
      <c r="N265" s="139"/>
      <c r="O265" s="139"/>
      <c r="P265" s="139"/>
      <c r="Q265" s="139"/>
      <c r="R265" s="139"/>
      <c r="S265" s="139"/>
      <c r="T265" s="139"/>
      <c r="U265" s="139"/>
      <c r="V265" s="140"/>
      <c r="W265" s="139"/>
      <c r="X265" s="139"/>
      <c r="Y265" s="139"/>
      <c r="Z265" s="139"/>
      <c r="AA265" s="139"/>
      <c r="AB265" s="139"/>
      <c r="AC265" s="139"/>
      <c r="AD265" s="139"/>
      <c r="AE265" s="139"/>
      <c r="AF265" s="139"/>
      <c r="AG265" s="139"/>
      <c r="AH265" s="139"/>
      <c r="AI265" s="139"/>
      <c r="AJ265" s="139"/>
      <c r="AK265" s="139"/>
      <c r="AL265" s="139"/>
      <c r="AM265" s="139"/>
      <c r="AN265" s="139"/>
      <c r="AO265" s="139"/>
      <c r="AP265" s="139"/>
      <c r="AQ265" s="139"/>
      <c r="AR265" s="139"/>
      <c r="AS265" s="139"/>
      <c r="AT265" s="139"/>
      <c r="AU265" s="139"/>
      <c r="AV265" s="139"/>
      <c r="AW265" s="139"/>
      <c r="AX265" s="139"/>
      <c r="AY265" s="139"/>
      <c r="AZ265" s="139"/>
      <c r="BA265" s="139"/>
      <c r="BB265" s="139"/>
      <c r="BC265" s="139"/>
      <c r="BD265" s="139"/>
      <c r="BE265" s="139"/>
      <c r="BF265" s="139"/>
      <c r="BG265" s="139"/>
      <c r="BH265" s="139"/>
      <c r="BI265" s="139"/>
      <c r="BJ265" s="139"/>
    </row>
    <row r="266">
      <c r="A266" s="141">
        <v>43914.0</v>
      </c>
      <c r="B266" s="138" t="s">
        <v>667</v>
      </c>
      <c r="C266" s="138">
        <v>1.0</v>
      </c>
      <c r="D266" s="139"/>
      <c r="E266" s="139"/>
      <c r="F266" s="139"/>
      <c r="G266" s="139"/>
      <c r="H266" s="139"/>
      <c r="I266" s="139"/>
      <c r="J266" s="139"/>
      <c r="K266" s="139"/>
      <c r="L266" s="139"/>
      <c r="M266" s="139"/>
      <c r="N266" s="139"/>
      <c r="O266" s="139"/>
      <c r="P266" s="139"/>
      <c r="Q266" s="139"/>
      <c r="R266" s="139"/>
      <c r="S266" s="139"/>
      <c r="T266" s="139"/>
      <c r="U266" s="139"/>
      <c r="V266" s="140"/>
      <c r="W266" s="139"/>
      <c r="X266" s="139"/>
      <c r="Y266" s="139"/>
      <c r="Z266" s="139"/>
      <c r="AA266" s="139"/>
      <c r="AB266" s="139"/>
      <c r="AC266" s="139"/>
      <c r="AD266" s="139"/>
      <c r="AE266" s="139"/>
      <c r="AF266" s="139"/>
      <c r="AG266" s="139"/>
      <c r="AH266" s="139"/>
      <c r="AI266" s="139"/>
      <c r="AJ266" s="139"/>
      <c r="AK266" s="139"/>
      <c r="AL266" s="139"/>
      <c r="AM266" s="139"/>
      <c r="AN266" s="139"/>
      <c r="AO266" s="139"/>
      <c r="AP266" s="139"/>
      <c r="AQ266" s="139"/>
      <c r="AR266" s="139"/>
      <c r="AS266" s="139"/>
      <c r="AT266" s="139"/>
      <c r="AU266" s="139"/>
      <c r="AV266" s="139"/>
      <c r="AW266" s="139"/>
      <c r="AX266" s="139"/>
      <c r="AY266" s="139"/>
      <c r="AZ266" s="139"/>
      <c r="BA266" s="139"/>
      <c r="BB266" s="139"/>
      <c r="BC266" s="139"/>
      <c r="BD266" s="139"/>
      <c r="BE266" s="139"/>
      <c r="BF266" s="139"/>
      <c r="BG266" s="139"/>
      <c r="BH266" s="139"/>
      <c r="BI266" s="139"/>
      <c r="BJ266" s="139"/>
    </row>
    <row r="267">
      <c r="A267" s="141">
        <v>43914.0</v>
      </c>
      <c r="B267" s="138" t="s">
        <v>668</v>
      </c>
      <c r="C267" s="139"/>
      <c r="D267" s="139"/>
      <c r="E267" s="139"/>
      <c r="F267" s="139"/>
      <c r="G267" s="139"/>
      <c r="H267" s="139"/>
      <c r="I267" s="139"/>
      <c r="J267" s="139"/>
      <c r="K267" s="139"/>
      <c r="L267" s="139"/>
      <c r="M267" s="139"/>
      <c r="N267" s="139"/>
      <c r="O267" s="139"/>
      <c r="P267" s="139"/>
      <c r="Q267" s="139"/>
      <c r="R267" s="139"/>
      <c r="S267" s="139"/>
      <c r="T267" s="139"/>
      <c r="U267" s="139"/>
      <c r="V267" s="140"/>
      <c r="W267" s="139"/>
      <c r="X267" s="139"/>
      <c r="Y267" s="139"/>
      <c r="Z267" s="139"/>
      <c r="AA267" s="139"/>
      <c r="AB267" s="139"/>
      <c r="AC267" s="139"/>
      <c r="AD267" s="139"/>
      <c r="AE267" s="139"/>
      <c r="AF267" s="139"/>
      <c r="AG267" s="139"/>
      <c r="AH267" s="139"/>
      <c r="AI267" s="139"/>
      <c r="AJ267" s="139"/>
      <c r="AK267" s="139"/>
      <c r="AL267" s="139"/>
      <c r="AM267" s="139"/>
      <c r="AN267" s="139"/>
      <c r="AO267" s="139"/>
      <c r="AP267" s="139"/>
      <c r="AQ267" s="139"/>
      <c r="AR267" s="139"/>
      <c r="AS267" s="139"/>
      <c r="AT267" s="139"/>
      <c r="AU267" s="139"/>
      <c r="AV267" s="139"/>
      <c r="AW267" s="139"/>
      <c r="AX267" s="139"/>
      <c r="AY267" s="139"/>
      <c r="AZ267" s="139"/>
      <c r="BA267" s="139"/>
      <c r="BB267" s="139"/>
      <c r="BC267" s="139"/>
      <c r="BD267" s="139"/>
      <c r="BE267" s="139"/>
      <c r="BF267" s="139"/>
      <c r="BG267" s="139"/>
      <c r="BH267" s="139"/>
      <c r="BI267" s="139"/>
      <c r="BJ267" s="139"/>
    </row>
    <row r="268">
      <c r="A268" s="141">
        <v>43914.0</v>
      </c>
      <c r="B268" s="138" t="s">
        <v>669</v>
      </c>
      <c r="C268" s="138">
        <v>1.0</v>
      </c>
      <c r="D268" s="139"/>
      <c r="E268" s="139"/>
      <c r="F268" s="139"/>
      <c r="G268" s="139"/>
      <c r="H268" s="139"/>
      <c r="I268" s="139"/>
      <c r="J268" s="139"/>
      <c r="K268" s="139"/>
      <c r="L268" s="139"/>
      <c r="M268" s="139"/>
      <c r="N268" s="139"/>
      <c r="O268" s="139"/>
      <c r="P268" s="139"/>
      <c r="Q268" s="139"/>
      <c r="R268" s="139"/>
      <c r="S268" s="139"/>
      <c r="T268" s="139"/>
      <c r="U268" s="139"/>
      <c r="V268" s="140"/>
      <c r="W268" s="139"/>
      <c r="X268" s="139"/>
      <c r="Y268" s="139"/>
      <c r="Z268" s="139"/>
      <c r="AA268" s="139"/>
      <c r="AB268" s="139"/>
      <c r="AC268" s="139"/>
      <c r="AD268" s="139"/>
      <c r="AE268" s="139"/>
      <c r="AF268" s="139"/>
      <c r="AG268" s="139"/>
      <c r="AH268" s="139"/>
      <c r="AI268" s="139"/>
      <c r="AJ268" s="139"/>
      <c r="AK268" s="139"/>
      <c r="AL268" s="139"/>
      <c r="AM268" s="139"/>
      <c r="AN268" s="139"/>
      <c r="AO268" s="139"/>
      <c r="AP268" s="139"/>
      <c r="AQ268" s="139"/>
      <c r="AR268" s="139"/>
      <c r="AS268" s="139"/>
      <c r="AT268" s="139"/>
      <c r="AU268" s="139"/>
      <c r="AV268" s="139"/>
      <c r="AW268" s="139"/>
      <c r="AX268" s="139"/>
      <c r="AY268" s="139"/>
      <c r="AZ268" s="139"/>
      <c r="BA268" s="139"/>
      <c r="BB268" s="139"/>
      <c r="BC268" s="139"/>
      <c r="BD268" s="139"/>
      <c r="BE268" s="139"/>
      <c r="BF268" s="139"/>
      <c r="BG268" s="139"/>
      <c r="BH268" s="139"/>
      <c r="BI268" s="139"/>
      <c r="BJ268" s="139"/>
    </row>
    <row r="269">
      <c r="A269" s="141">
        <v>43914.0</v>
      </c>
      <c r="B269" s="138" t="s">
        <v>670</v>
      </c>
      <c r="C269" s="139"/>
      <c r="D269" s="139"/>
      <c r="E269" s="139"/>
      <c r="F269" s="139"/>
      <c r="G269" s="139"/>
      <c r="H269" s="139"/>
      <c r="I269" s="139"/>
      <c r="J269" s="139"/>
      <c r="K269" s="139"/>
      <c r="L269" s="139"/>
      <c r="M269" s="139"/>
      <c r="N269" s="139"/>
      <c r="O269" s="139"/>
      <c r="P269" s="139"/>
      <c r="Q269" s="139"/>
      <c r="R269" s="139"/>
      <c r="S269" s="139"/>
      <c r="T269" s="139"/>
      <c r="U269" s="139"/>
      <c r="V269" s="140"/>
      <c r="W269" s="139"/>
      <c r="X269" s="139"/>
      <c r="Y269" s="139"/>
      <c r="Z269" s="139"/>
      <c r="AA269" s="139"/>
      <c r="AB269" s="139"/>
      <c r="AC269" s="139"/>
      <c r="AD269" s="139"/>
      <c r="AE269" s="139"/>
      <c r="AF269" s="139"/>
      <c r="AG269" s="139"/>
      <c r="AH269" s="139"/>
      <c r="AI269" s="139"/>
      <c r="AJ269" s="139"/>
      <c r="AK269" s="139"/>
      <c r="AL269" s="139"/>
      <c r="AM269" s="139"/>
      <c r="AN269" s="139"/>
      <c r="AO269" s="139"/>
      <c r="AP269" s="139"/>
      <c r="AQ269" s="139"/>
      <c r="AR269" s="139"/>
      <c r="AS269" s="139"/>
      <c r="AT269" s="139"/>
      <c r="AU269" s="139"/>
      <c r="AV269" s="139"/>
      <c r="AW269" s="139"/>
      <c r="AX269" s="139"/>
      <c r="AY269" s="139"/>
      <c r="AZ269" s="139"/>
      <c r="BA269" s="139"/>
      <c r="BB269" s="139"/>
      <c r="BC269" s="139"/>
      <c r="BD269" s="139"/>
      <c r="BE269" s="139"/>
      <c r="BF269" s="139"/>
      <c r="BG269" s="139"/>
      <c r="BH269" s="139"/>
      <c r="BI269" s="139"/>
      <c r="BJ269" s="139"/>
    </row>
    <row r="270">
      <c r="A270" s="141">
        <v>43914.0</v>
      </c>
      <c r="B270" s="138" t="s">
        <v>601</v>
      </c>
      <c r="C270" s="139"/>
      <c r="D270" s="139"/>
      <c r="E270" s="138">
        <v>1.0</v>
      </c>
      <c r="F270" s="139"/>
      <c r="G270" s="139"/>
      <c r="H270" s="139"/>
      <c r="I270" s="139"/>
      <c r="J270" s="139"/>
      <c r="K270" s="139"/>
      <c r="L270" s="139"/>
      <c r="M270" s="139"/>
      <c r="N270" s="139"/>
      <c r="O270" s="139"/>
      <c r="P270" s="139"/>
      <c r="Q270" s="139"/>
      <c r="R270" s="139"/>
      <c r="S270" s="139"/>
      <c r="T270" s="139"/>
      <c r="U270" s="139"/>
      <c r="V270" s="140"/>
      <c r="W270" s="139"/>
      <c r="X270" s="139"/>
      <c r="Y270" s="139"/>
      <c r="Z270" s="139"/>
      <c r="AA270" s="139"/>
      <c r="AB270" s="139"/>
      <c r="AC270" s="139"/>
      <c r="AD270" s="139"/>
      <c r="AE270" s="139"/>
      <c r="AF270" s="139"/>
      <c r="AG270" s="139"/>
      <c r="AH270" s="139"/>
      <c r="AI270" s="139"/>
      <c r="AJ270" s="139"/>
      <c r="AK270" s="139"/>
      <c r="AL270" s="139"/>
      <c r="AM270" s="139"/>
      <c r="AN270" s="139"/>
      <c r="AO270" s="139"/>
      <c r="AP270" s="139"/>
      <c r="AQ270" s="139"/>
      <c r="AR270" s="139"/>
      <c r="AS270" s="139"/>
      <c r="AT270" s="139"/>
      <c r="AU270" s="139"/>
      <c r="AV270" s="139"/>
      <c r="AW270" s="139"/>
      <c r="AX270" s="139"/>
      <c r="AY270" s="139"/>
      <c r="AZ270" s="139"/>
      <c r="BA270" s="139"/>
      <c r="BB270" s="139"/>
      <c r="BC270" s="139"/>
      <c r="BD270" s="139"/>
      <c r="BE270" s="139"/>
      <c r="BF270" s="139"/>
      <c r="BG270" s="139"/>
      <c r="BH270" s="139"/>
      <c r="BI270" s="139"/>
      <c r="BJ270" s="139"/>
    </row>
    <row r="271">
      <c r="A271" s="141">
        <v>43914.0</v>
      </c>
      <c r="B271" s="138" t="s">
        <v>672</v>
      </c>
      <c r="C271" s="138">
        <v>1.0</v>
      </c>
      <c r="D271" s="139"/>
      <c r="E271" s="139"/>
      <c r="F271" s="139"/>
      <c r="G271" s="139"/>
      <c r="H271" s="139"/>
      <c r="I271" s="139"/>
      <c r="J271" s="139"/>
      <c r="K271" s="139"/>
      <c r="L271" s="139"/>
      <c r="M271" s="139"/>
      <c r="N271" s="139"/>
      <c r="O271" s="139"/>
      <c r="P271" s="139"/>
      <c r="Q271" s="139"/>
      <c r="R271" s="139"/>
      <c r="S271" s="139"/>
      <c r="T271" s="139"/>
      <c r="U271" s="139"/>
      <c r="V271" s="140"/>
      <c r="W271" s="139"/>
      <c r="X271" s="139"/>
      <c r="Y271" s="139"/>
      <c r="Z271" s="139"/>
      <c r="AA271" s="139"/>
      <c r="AB271" s="139"/>
      <c r="AC271" s="139"/>
      <c r="AD271" s="139"/>
      <c r="AE271" s="139"/>
      <c r="AF271" s="139"/>
      <c r="AG271" s="139"/>
      <c r="AH271" s="139"/>
      <c r="AI271" s="139"/>
      <c r="AJ271" s="139"/>
      <c r="AK271" s="139"/>
      <c r="AL271" s="139"/>
      <c r="AM271" s="139"/>
      <c r="AN271" s="139"/>
      <c r="AO271" s="139"/>
      <c r="AP271" s="139"/>
      <c r="AQ271" s="139"/>
      <c r="AR271" s="139"/>
      <c r="AS271" s="139"/>
      <c r="AT271" s="139"/>
      <c r="AU271" s="139"/>
      <c r="AV271" s="139"/>
      <c r="AW271" s="139"/>
      <c r="AX271" s="139"/>
      <c r="AY271" s="139"/>
      <c r="AZ271" s="139"/>
      <c r="BA271" s="139"/>
      <c r="BB271" s="139"/>
      <c r="BC271" s="139"/>
      <c r="BD271" s="139"/>
      <c r="BE271" s="139"/>
      <c r="BF271" s="139"/>
      <c r="BG271" s="139"/>
      <c r="BH271" s="139"/>
      <c r="BI271" s="139"/>
      <c r="BJ271" s="139"/>
    </row>
    <row r="272">
      <c r="A272" s="141">
        <v>43914.0</v>
      </c>
      <c r="B272" s="138" t="s">
        <v>673</v>
      </c>
      <c r="C272" s="138">
        <v>1.0</v>
      </c>
      <c r="D272" s="139"/>
      <c r="E272" s="139"/>
      <c r="F272" s="139"/>
      <c r="G272" s="139"/>
      <c r="H272" s="139"/>
      <c r="I272" s="139"/>
      <c r="J272" s="139"/>
      <c r="K272" s="139"/>
      <c r="L272" s="139"/>
      <c r="M272" s="139"/>
      <c r="N272" s="139"/>
      <c r="O272" s="139"/>
      <c r="P272" s="139"/>
      <c r="Q272" s="139"/>
      <c r="R272" s="139"/>
      <c r="S272" s="139"/>
      <c r="T272" s="139"/>
      <c r="U272" s="139"/>
      <c r="V272" s="140"/>
      <c r="W272" s="139"/>
      <c r="X272" s="139"/>
      <c r="Y272" s="139"/>
      <c r="Z272" s="139"/>
      <c r="AA272" s="139"/>
      <c r="AB272" s="139"/>
      <c r="AC272" s="139"/>
      <c r="AD272" s="139"/>
      <c r="AE272" s="139"/>
      <c r="AF272" s="139"/>
      <c r="AG272" s="139"/>
      <c r="AH272" s="139"/>
      <c r="AI272" s="139"/>
      <c r="AJ272" s="139"/>
      <c r="AK272" s="139"/>
      <c r="AL272" s="139"/>
      <c r="AM272" s="139"/>
      <c r="AN272" s="139"/>
      <c r="AO272" s="139"/>
      <c r="AP272" s="139"/>
      <c r="AQ272" s="139"/>
      <c r="AR272" s="139"/>
      <c r="AS272" s="139"/>
      <c r="AT272" s="139"/>
      <c r="AU272" s="139"/>
      <c r="AV272" s="139"/>
      <c r="AW272" s="139"/>
      <c r="AX272" s="139"/>
      <c r="AY272" s="139"/>
      <c r="AZ272" s="139"/>
      <c r="BA272" s="139"/>
      <c r="BB272" s="139"/>
      <c r="BC272" s="139"/>
      <c r="BD272" s="139"/>
      <c r="BE272" s="139"/>
      <c r="BF272" s="139"/>
      <c r="BG272" s="139"/>
      <c r="BH272" s="139"/>
      <c r="BI272" s="139"/>
      <c r="BJ272" s="139"/>
    </row>
    <row r="273">
      <c r="A273" s="141">
        <v>43914.0</v>
      </c>
      <c r="B273" s="138" t="s">
        <v>675</v>
      </c>
      <c r="C273" s="138">
        <v>1.0</v>
      </c>
      <c r="D273" s="139"/>
      <c r="E273" s="139"/>
      <c r="F273" s="139"/>
      <c r="G273" s="139"/>
      <c r="H273" s="139"/>
      <c r="I273" s="139"/>
      <c r="J273" s="139"/>
      <c r="K273" s="139"/>
      <c r="L273" s="139"/>
      <c r="M273" s="139"/>
      <c r="N273" s="139"/>
      <c r="O273" s="139"/>
      <c r="P273" s="139"/>
      <c r="Q273" s="139"/>
      <c r="R273" s="139"/>
      <c r="S273" s="139"/>
      <c r="T273" s="139"/>
      <c r="U273" s="139"/>
      <c r="V273" s="140"/>
      <c r="W273" s="139"/>
      <c r="X273" s="139"/>
      <c r="Y273" s="139"/>
      <c r="Z273" s="139"/>
      <c r="AA273" s="139"/>
      <c r="AB273" s="139"/>
      <c r="AC273" s="139"/>
      <c r="AD273" s="139"/>
      <c r="AE273" s="139"/>
      <c r="AF273" s="139"/>
      <c r="AG273" s="139"/>
      <c r="AH273" s="139"/>
      <c r="AI273" s="139"/>
      <c r="AJ273" s="139"/>
      <c r="AK273" s="139"/>
      <c r="AL273" s="139"/>
      <c r="AM273" s="139"/>
      <c r="AN273" s="139"/>
      <c r="AO273" s="139"/>
      <c r="AP273" s="139"/>
      <c r="AQ273" s="139"/>
      <c r="AR273" s="139"/>
      <c r="AS273" s="139"/>
      <c r="AT273" s="139"/>
      <c r="AU273" s="139"/>
      <c r="AV273" s="139"/>
      <c r="AW273" s="139"/>
      <c r="AX273" s="139"/>
      <c r="AY273" s="139"/>
      <c r="AZ273" s="139"/>
      <c r="BA273" s="139"/>
      <c r="BB273" s="139"/>
      <c r="BC273" s="139"/>
      <c r="BD273" s="139"/>
      <c r="BE273" s="139"/>
      <c r="BF273" s="139"/>
      <c r="BG273" s="139"/>
      <c r="BH273" s="139"/>
      <c r="BI273" s="139"/>
      <c r="BJ273" s="139"/>
    </row>
    <row r="274">
      <c r="A274" s="141">
        <v>43914.0</v>
      </c>
      <c r="B274" s="138" t="s">
        <v>597</v>
      </c>
      <c r="C274" s="138">
        <v>5.0</v>
      </c>
      <c r="D274" s="139"/>
      <c r="E274" s="139"/>
      <c r="F274" s="139"/>
      <c r="G274" s="139"/>
      <c r="H274" s="139"/>
      <c r="I274" s="139"/>
      <c r="J274" s="139"/>
      <c r="K274" s="139"/>
      <c r="L274" s="139"/>
      <c r="M274" s="139"/>
      <c r="N274" s="139"/>
      <c r="O274" s="139"/>
      <c r="P274" s="139"/>
      <c r="Q274" s="139"/>
      <c r="R274" s="139"/>
      <c r="S274" s="139"/>
      <c r="T274" s="139"/>
      <c r="U274" s="139"/>
      <c r="V274" s="140"/>
      <c r="W274" s="139"/>
      <c r="X274" s="139"/>
      <c r="Y274" s="139"/>
      <c r="Z274" s="139"/>
      <c r="AA274" s="139"/>
      <c r="AB274" s="139"/>
      <c r="AC274" s="139"/>
      <c r="AD274" s="139"/>
      <c r="AE274" s="139"/>
      <c r="AF274" s="139"/>
      <c r="AG274" s="139"/>
      <c r="AH274" s="139"/>
      <c r="AI274" s="139"/>
      <c r="AJ274" s="139"/>
      <c r="AK274" s="139"/>
      <c r="AL274" s="139"/>
      <c r="AM274" s="139"/>
      <c r="AN274" s="139"/>
      <c r="AO274" s="139"/>
      <c r="AP274" s="139"/>
      <c r="AQ274" s="139"/>
      <c r="AR274" s="139"/>
      <c r="AS274" s="139"/>
      <c r="AT274" s="139"/>
      <c r="AU274" s="139"/>
      <c r="AV274" s="139"/>
      <c r="AW274" s="139"/>
      <c r="AX274" s="139"/>
      <c r="AY274" s="139"/>
      <c r="AZ274" s="139"/>
      <c r="BA274" s="139"/>
      <c r="BB274" s="139"/>
      <c r="BC274" s="139"/>
      <c r="BD274" s="139"/>
      <c r="BE274" s="139"/>
      <c r="BF274" s="139"/>
      <c r="BG274" s="139"/>
      <c r="BH274" s="139"/>
      <c r="BI274" s="139"/>
      <c r="BJ274" s="139"/>
    </row>
    <row r="275">
      <c r="A275" s="141">
        <v>43914.0</v>
      </c>
      <c r="B275" s="138" t="s">
        <v>676</v>
      </c>
      <c r="C275" s="139"/>
      <c r="D275" s="139"/>
      <c r="E275" s="139"/>
      <c r="F275" s="139"/>
      <c r="G275" s="139"/>
      <c r="H275" s="139"/>
      <c r="I275" s="139"/>
      <c r="J275" s="139"/>
      <c r="K275" s="139"/>
      <c r="L275" s="139"/>
      <c r="M275" s="139"/>
      <c r="N275" s="139"/>
      <c r="O275" s="139"/>
      <c r="P275" s="139"/>
      <c r="Q275" s="139"/>
      <c r="R275" s="139"/>
      <c r="S275" s="139"/>
      <c r="T275" s="139"/>
      <c r="U275" s="139"/>
      <c r="V275" s="140"/>
      <c r="W275" s="139"/>
      <c r="X275" s="139"/>
      <c r="Y275" s="139"/>
      <c r="Z275" s="139"/>
      <c r="AA275" s="139"/>
      <c r="AB275" s="139"/>
      <c r="AC275" s="139"/>
      <c r="AD275" s="139"/>
      <c r="AE275" s="139"/>
      <c r="AF275" s="139"/>
      <c r="AG275" s="139"/>
      <c r="AH275" s="139"/>
      <c r="AI275" s="139"/>
      <c r="AJ275" s="139"/>
      <c r="AK275" s="139"/>
      <c r="AL275" s="139"/>
      <c r="AM275" s="139"/>
      <c r="AN275" s="139"/>
      <c r="AO275" s="139"/>
      <c r="AP275" s="139"/>
      <c r="AQ275" s="139"/>
      <c r="AR275" s="139"/>
      <c r="AS275" s="139"/>
      <c r="AT275" s="139"/>
      <c r="AU275" s="139"/>
      <c r="AV275" s="139"/>
      <c r="AW275" s="139"/>
      <c r="AX275" s="139"/>
      <c r="AY275" s="139"/>
      <c r="AZ275" s="139"/>
      <c r="BA275" s="139"/>
      <c r="BB275" s="139"/>
      <c r="BC275" s="139"/>
      <c r="BD275" s="139"/>
      <c r="BE275" s="139"/>
      <c r="BF275" s="139"/>
      <c r="BG275" s="139"/>
      <c r="BH275" s="139"/>
      <c r="BI275" s="139"/>
      <c r="BJ275" s="139"/>
    </row>
    <row r="276">
      <c r="A276" s="141">
        <v>43914.0</v>
      </c>
      <c r="B276" s="138" t="s">
        <v>678</v>
      </c>
      <c r="C276" s="139"/>
      <c r="D276" s="139"/>
      <c r="E276" s="138">
        <v>1.0</v>
      </c>
      <c r="F276" s="139"/>
      <c r="G276" s="139"/>
      <c r="H276" s="139"/>
      <c r="I276" s="139"/>
      <c r="J276" s="139"/>
      <c r="K276" s="139"/>
      <c r="L276" s="139"/>
      <c r="M276" s="139"/>
      <c r="N276" s="139"/>
      <c r="O276" s="139"/>
      <c r="P276" s="139"/>
      <c r="Q276" s="139"/>
      <c r="R276" s="139"/>
      <c r="S276" s="139"/>
      <c r="T276" s="139"/>
      <c r="U276" s="139"/>
      <c r="V276" s="140"/>
      <c r="W276" s="139"/>
      <c r="X276" s="139"/>
      <c r="Y276" s="139"/>
      <c r="Z276" s="139"/>
      <c r="AA276" s="139"/>
      <c r="AB276" s="139"/>
      <c r="AC276" s="139"/>
      <c r="AD276" s="139"/>
      <c r="AE276" s="139"/>
      <c r="AF276" s="139"/>
      <c r="AG276" s="139"/>
      <c r="AH276" s="139"/>
      <c r="AI276" s="139"/>
      <c r="AJ276" s="139"/>
      <c r="AK276" s="139"/>
      <c r="AL276" s="139"/>
      <c r="AM276" s="139"/>
      <c r="AN276" s="139"/>
      <c r="AO276" s="139"/>
      <c r="AP276" s="139"/>
      <c r="AQ276" s="139"/>
      <c r="AR276" s="139"/>
      <c r="AS276" s="139"/>
      <c r="AT276" s="139"/>
      <c r="AU276" s="139"/>
      <c r="AV276" s="139"/>
      <c r="AW276" s="139"/>
      <c r="AX276" s="139"/>
      <c r="AY276" s="139"/>
      <c r="AZ276" s="139"/>
      <c r="BA276" s="139"/>
      <c r="BB276" s="139"/>
      <c r="BC276" s="139"/>
      <c r="BD276" s="139"/>
      <c r="BE276" s="139"/>
      <c r="BF276" s="139"/>
      <c r="BG276" s="139"/>
      <c r="BH276" s="139"/>
      <c r="BI276" s="139"/>
      <c r="BJ276" s="139"/>
    </row>
    <row r="277">
      <c r="A277" s="141">
        <v>43914.0</v>
      </c>
      <c r="B277" s="138" t="s">
        <v>648</v>
      </c>
      <c r="C277" s="139"/>
      <c r="D277" s="139"/>
      <c r="E277" s="139"/>
      <c r="F277" s="139"/>
      <c r="G277" s="139"/>
      <c r="H277" s="139"/>
      <c r="I277" s="139"/>
      <c r="J277" s="139"/>
      <c r="K277" s="139"/>
      <c r="L277" s="139"/>
      <c r="M277" s="139"/>
      <c r="N277" s="139"/>
      <c r="O277" s="139"/>
      <c r="P277" s="139"/>
      <c r="Q277" s="139"/>
      <c r="R277" s="139"/>
      <c r="S277" s="139"/>
      <c r="T277" s="139"/>
      <c r="U277" s="139"/>
      <c r="V277" s="140"/>
      <c r="W277" s="139"/>
      <c r="X277" s="139"/>
      <c r="Y277" s="139"/>
      <c r="Z277" s="139"/>
      <c r="AA277" s="139"/>
      <c r="AB277" s="139"/>
      <c r="AC277" s="139"/>
      <c r="AD277" s="139"/>
      <c r="AE277" s="139"/>
      <c r="AF277" s="139"/>
      <c r="AG277" s="139"/>
      <c r="AH277" s="139"/>
      <c r="AI277" s="139"/>
      <c r="AJ277" s="139"/>
      <c r="AK277" s="139"/>
      <c r="AL277" s="139"/>
      <c r="AM277" s="139"/>
      <c r="AN277" s="139"/>
      <c r="AO277" s="139"/>
      <c r="AP277" s="139"/>
      <c r="AQ277" s="139"/>
      <c r="AR277" s="139"/>
      <c r="AS277" s="139"/>
      <c r="AT277" s="139"/>
      <c r="AU277" s="139"/>
      <c r="AV277" s="139"/>
      <c r="AW277" s="139"/>
      <c r="AX277" s="139"/>
      <c r="AY277" s="139"/>
      <c r="AZ277" s="139"/>
      <c r="BA277" s="139"/>
      <c r="BB277" s="139"/>
      <c r="BC277" s="139"/>
      <c r="BD277" s="139"/>
      <c r="BE277" s="139"/>
      <c r="BF277" s="139"/>
      <c r="BG277" s="139"/>
      <c r="BH277" s="139"/>
      <c r="BI277" s="139"/>
      <c r="BJ277" s="139"/>
    </row>
    <row r="278">
      <c r="A278" s="141">
        <v>43914.0</v>
      </c>
      <c r="B278" s="138" t="s">
        <v>649</v>
      </c>
      <c r="C278" s="138">
        <v>1.0</v>
      </c>
      <c r="D278" s="139"/>
      <c r="E278" s="139"/>
      <c r="F278" s="139"/>
      <c r="G278" s="139"/>
      <c r="H278" s="139"/>
      <c r="I278" s="139"/>
      <c r="J278" s="139"/>
      <c r="K278" s="139"/>
      <c r="L278" s="139"/>
      <c r="M278" s="139"/>
      <c r="N278" s="139"/>
      <c r="O278" s="139"/>
      <c r="P278" s="139"/>
      <c r="Q278" s="139"/>
      <c r="R278" s="139"/>
      <c r="S278" s="139"/>
      <c r="T278" s="139"/>
      <c r="U278" s="139"/>
      <c r="V278" s="140"/>
      <c r="W278" s="139"/>
      <c r="X278" s="139"/>
      <c r="Y278" s="139"/>
      <c r="Z278" s="139"/>
      <c r="AA278" s="139"/>
      <c r="AB278" s="139"/>
      <c r="AC278" s="139"/>
      <c r="AD278" s="139"/>
      <c r="AE278" s="139"/>
      <c r="AF278" s="139"/>
      <c r="AG278" s="139"/>
      <c r="AH278" s="139"/>
      <c r="AI278" s="139"/>
      <c r="AJ278" s="139"/>
      <c r="AK278" s="139"/>
      <c r="AL278" s="139"/>
      <c r="AM278" s="139"/>
      <c r="AN278" s="139"/>
      <c r="AO278" s="139"/>
      <c r="AP278" s="139"/>
      <c r="AQ278" s="139"/>
      <c r="AR278" s="139"/>
      <c r="AS278" s="139"/>
      <c r="AT278" s="139"/>
      <c r="AU278" s="139"/>
      <c r="AV278" s="139"/>
      <c r="AW278" s="139"/>
      <c r="AX278" s="139"/>
      <c r="AY278" s="139"/>
      <c r="AZ278" s="139"/>
      <c r="BA278" s="139"/>
      <c r="BB278" s="139"/>
      <c r="BC278" s="139"/>
      <c r="BD278" s="139"/>
      <c r="BE278" s="139"/>
      <c r="BF278" s="139"/>
      <c r="BG278" s="139"/>
      <c r="BH278" s="139"/>
      <c r="BI278" s="139"/>
      <c r="BJ278" s="139"/>
    </row>
    <row r="279">
      <c r="A279" s="141">
        <v>43914.0</v>
      </c>
      <c r="B279" s="138" t="s">
        <v>677</v>
      </c>
      <c r="C279" s="139"/>
      <c r="D279" s="139"/>
      <c r="E279" s="139"/>
      <c r="F279" s="139"/>
      <c r="G279" s="139"/>
      <c r="H279" s="139"/>
      <c r="I279" s="139"/>
      <c r="J279" s="139"/>
      <c r="K279" s="139"/>
      <c r="L279" s="139"/>
      <c r="M279" s="139"/>
      <c r="N279" s="139"/>
      <c r="O279" s="139"/>
      <c r="P279" s="139"/>
      <c r="Q279" s="139"/>
      <c r="R279" s="139"/>
      <c r="S279" s="139"/>
      <c r="T279" s="139"/>
      <c r="U279" s="139"/>
      <c r="V279" s="140"/>
      <c r="W279" s="139"/>
      <c r="X279" s="139"/>
      <c r="Y279" s="139"/>
      <c r="Z279" s="139"/>
      <c r="AA279" s="139"/>
      <c r="AB279" s="139"/>
      <c r="AC279" s="139"/>
      <c r="AD279" s="139"/>
      <c r="AE279" s="139"/>
      <c r="AF279" s="139"/>
      <c r="AG279" s="139"/>
      <c r="AH279" s="139"/>
      <c r="AI279" s="139"/>
      <c r="AJ279" s="139"/>
      <c r="AK279" s="139"/>
      <c r="AL279" s="139"/>
      <c r="AM279" s="139"/>
      <c r="AN279" s="139"/>
      <c r="AO279" s="139"/>
      <c r="AP279" s="139"/>
      <c r="AQ279" s="139"/>
      <c r="AR279" s="139"/>
      <c r="AS279" s="139"/>
      <c r="AT279" s="139"/>
      <c r="AU279" s="139"/>
      <c r="AV279" s="139"/>
      <c r="AW279" s="139"/>
      <c r="AX279" s="139"/>
      <c r="AY279" s="139"/>
      <c r="AZ279" s="139"/>
      <c r="BA279" s="139"/>
      <c r="BB279" s="139"/>
      <c r="BC279" s="139"/>
      <c r="BD279" s="139"/>
      <c r="BE279" s="139"/>
      <c r="BF279" s="139"/>
      <c r="BG279" s="139"/>
      <c r="BH279" s="139"/>
      <c r="BI279" s="139"/>
      <c r="BJ279" s="139"/>
    </row>
    <row r="280">
      <c r="A280" s="141">
        <v>43914.0</v>
      </c>
      <c r="B280" s="138" t="s">
        <v>651</v>
      </c>
      <c r="C280" s="139"/>
      <c r="D280" s="139"/>
      <c r="E280" s="139"/>
      <c r="F280" s="139"/>
      <c r="G280" s="139"/>
      <c r="H280" s="139"/>
      <c r="I280" s="139"/>
      <c r="J280" s="139"/>
      <c r="K280" s="139"/>
      <c r="L280" s="139"/>
      <c r="M280" s="139"/>
      <c r="N280" s="139"/>
      <c r="O280" s="139"/>
      <c r="P280" s="139"/>
      <c r="Q280" s="139"/>
      <c r="R280" s="139"/>
      <c r="S280" s="139"/>
      <c r="T280" s="139"/>
      <c r="U280" s="139"/>
      <c r="V280" s="140"/>
      <c r="W280" s="139"/>
      <c r="X280" s="139"/>
      <c r="Y280" s="139"/>
      <c r="Z280" s="139"/>
      <c r="AA280" s="139"/>
      <c r="AB280" s="139"/>
      <c r="AC280" s="139"/>
      <c r="AD280" s="139"/>
      <c r="AE280" s="139"/>
      <c r="AF280" s="139"/>
      <c r="AG280" s="139"/>
      <c r="AH280" s="139"/>
      <c r="AI280" s="139"/>
      <c r="AJ280" s="139"/>
      <c r="AK280" s="139"/>
      <c r="AL280" s="139"/>
      <c r="AM280" s="139"/>
      <c r="AN280" s="139"/>
      <c r="AO280" s="139"/>
      <c r="AP280" s="139"/>
      <c r="AQ280" s="139"/>
      <c r="AR280" s="139"/>
      <c r="AS280" s="139"/>
      <c r="AT280" s="139"/>
      <c r="AU280" s="139"/>
      <c r="AV280" s="139"/>
      <c r="AW280" s="139"/>
      <c r="AX280" s="139"/>
      <c r="AY280" s="139"/>
      <c r="AZ280" s="139"/>
      <c r="BA280" s="139"/>
      <c r="BB280" s="139"/>
      <c r="BC280" s="139"/>
      <c r="BD280" s="139"/>
      <c r="BE280" s="139"/>
      <c r="BF280" s="139"/>
      <c r="BG280" s="139"/>
      <c r="BH280" s="139"/>
      <c r="BI280" s="139"/>
      <c r="BJ280" s="139"/>
    </row>
    <row r="281">
      <c r="A281" s="141">
        <v>43914.0</v>
      </c>
      <c r="B281" s="138" t="s">
        <v>653</v>
      </c>
      <c r="C281" s="138">
        <v>1.0</v>
      </c>
      <c r="D281" s="139"/>
      <c r="E281" s="139"/>
      <c r="F281" s="139"/>
      <c r="G281" s="139"/>
      <c r="H281" s="139"/>
      <c r="I281" s="139"/>
      <c r="J281" s="139"/>
      <c r="K281" s="139"/>
      <c r="L281" s="139"/>
      <c r="M281" s="139"/>
      <c r="N281" s="139"/>
      <c r="O281" s="139"/>
      <c r="P281" s="139"/>
      <c r="Q281" s="139"/>
      <c r="R281" s="139"/>
      <c r="S281" s="139"/>
      <c r="T281" s="139"/>
      <c r="U281" s="139"/>
      <c r="V281" s="140"/>
      <c r="W281" s="139"/>
      <c r="X281" s="139"/>
      <c r="Y281" s="139"/>
      <c r="Z281" s="139"/>
      <c r="AA281" s="139"/>
      <c r="AB281" s="139"/>
      <c r="AC281" s="139"/>
      <c r="AD281" s="139"/>
      <c r="AE281" s="139"/>
      <c r="AF281" s="139"/>
      <c r="AG281" s="139"/>
      <c r="AH281" s="139"/>
      <c r="AI281" s="139"/>
      <c r="AJ281" s="139"/>
      <c r="AK281" s="139"/>
      <c r="AL281" s="139"/>
      <c r="AM281" s="139"/>
      <c r="AN281" s="139"/>
      <c r="AO281" s="139"/>
      <c r="AP281" s="139"/>
      <c r="AQ281" s="139"/>
      <c r="AR281" s="139"/>
      <c r="AS281" s="139"/>
      <c r="AT281" s="139"/>
      <c r="AU281" s="139"/>
      <c r="AV281" s="139"/>
      <c r="AW281" s="139"/>
      <c r="AX281" s="139"/>
      <c r="AY281" s="139"/>
      <c r="AZ281" s="139"/>
      <c r="BA281" s="139"/>
      <c r="BB281" s="139"/>
      <c r="BC281" s="139"/>
      <c r="BD281" s="139"/>
      <c r="BE281" s="139"/>
      <c r="BF281" s="139"/>
      <c r="BG281" s="139"/>
      <c r="BH281" s="139"/>
      <c r="BI281" s="139"/>
      <c r="BJ281" s="139"/>
    </row>
    <row r="282">
      <c r="A282" s="141">
        <v>43914.0</v>
      </c>
      <c r="B282" s="138" t="s">
        <v>666</v>
      </c>
      <c r="C282" s="139"/>
      <c r="D282" s="139"/>
      <c r="E282" s="139"/>
      <c r="F282" s="139"/>
      <c r="G282" s="139"/>
      <c r="H282" s="139"/>
      <c r="I282" s="139"/>
      <c r="J282" s="139"/>
      <c r="K282" s="139"/>
      <c r="L282" s="139"/>
      <c r="M282" s="139"/>
      <c r="N282" s="139"/>
      <c r="O282" s="139"/>
      <c r="P282" s="139"/>
      <c r="Q282" s="139"/>
      <c r="R282" s="139"/>
      <c r="S282" s="139"/>
      <c r="T282" s="139"/>
      <c r="U282" s="139"/>
      <c r="V282" s="140"/>
      <c r="W282" s="139"/>
      <c r="X282" s="139"/>
      <c r="Y282" s="139"/>
      <c r="Z282" s="139"/>
      <c r="AA282" s="139"/>
      <c r="AB282" s="139"/>
      <c r="AC282" s="139"/>
      <c r="AD282" s="139"/>
      <c r="AE282" s="139"/>
      <c r="AF282" s="139"/>
      <c r="AG282" s="139"/>
      <c r="AH282" s="139"/>
      <c r="AI282" s="139"/>
      <c r="AJ282" s="139"/>
      <c r="AK282" s="139"/>
      <c r="AL282" s="139"/>
      <c r="AM282" s="139"/>
      <c r="AN282" s="139"/>
      <c r="AO282" s="139"/>
      <c r="AP282" s="139"/>
      <c r="AQ282" s="139"/>
      <c r="AR282" s="139"/>
      <c r="AS282" s="139"/>
      <c r="AT282" s="139"/>
      <c r="AU282" s="139"/>
      <c r="AV282" s="139"/>
      <c r="AW282" s="139"/>
      <c r="AX282" s="139"/>
      <c r="AY282" s="139"/>
      <c r="AZ282" s="139"/>
      <c r="BA282" s="139"/>
      <c r="BB282" s="139"/>
      <c r="BC282" s="139"/>
      <c r="BD282" s="139"/>
      <c r="BE282" s="139"/>
      <c r="BF282" s="139"/>
      <c r="BG282" s="139"/>
      <c r="BH282" s="139"/>
      <c r="BI282" s="139"/>
      <c r="BJ282" s="139"/>
    </row>
    <row r="283">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40"/>
      <c r="W283" s="139"/>
      <c r="X283" s="139"/>
      <c r="Y283" s="139"/>
      <c r="Z283" s="139"/>
      <c r="AA283" s="139"/>
      <c r="AB283" s="139"/>
      <c r="AC283" s="139"/>
      <c r="AD283" s="139"/>
      <c r="AE283" s="139"/>
      <c r="AF283" s="139"/>
      <c r="AG283" s="139"/>
      <c r="AH283" s="139"/>
      <c r="AI283" s="139"/>
      <c r="AJ283" s="139"/>
      <c r="AK283" s="139"/>
      <c r="AL283" s="139"/>
      <c r="AM283" s="139"/>
      <c r="AN283" s="139"/>
      <c r="AO283" s="139"/>
      <c r="AP283" s="139"/>
      <c r="AQ283" s="139"/>
      <c r="AR283" s="139"/>
      <c r="AS283" s="139"/>
      <c r="AT283" s="139"/>
      <c r="AU283" s="139"/>
      <c r="AV283" s="139"/>
      <c r="AW283" s="139"/>
      <c r="AX283" s="139"/>
      <c r="AY283" s="139"/>
      <c r="AZ283" s="139"/>
      <c r="BA283" s="139"/>
      <c r="BB283" s="139"/>
      <c r="BC283" s="139"/>
      <c r="BD283" s="139"/>
      <c r="BE283" s="139"/>
      <c r="BF283" s="139"/>
      <c r="BG283" s="139"/>
      <c r="BH283" s="139"/>
      <c r="BI283" s="139"/>
      <c r="BJ283" s="139"/>
    </row>
    <row r="284">
      <c r="A284" s="141">
        <v>43913.0</v>
      </c>
      <c r="B284" s="138" t="s">
        <v>627</v>
      </c>
      <c r="C284" s="138">
        <v>3.0</v>
      </c>
      <c r="D284" s="139"/>
      <c r="E284" s="139"/>
      <c r="F284" s="139"/>
      <c r="G284" s="139"/>
      <c r="H284" s="139"/>
      <c r="I284" s="139"/>
      <c r="J284" s="139"/>
      <c r="K284" s="139"/>
      <c r="L284" s="139"/>
      <c r="M284" s="139"/>
      <c r="N284" s="139"/>
      <c r="O284" s="139"/>
      <c r="P284" s="139"/>
      <c r="Q284" s="139"/>
      <c r="R284" s="139"/>
      <c r="S284" s="139"/>
      <c r="T284" s="139"/>
      <c r="U284" s="139"/>
      <c r="V284" s="140"/>
      <c r="W284" s="139"/>
      <c r="X284" s="139"/>
      <c r="Y284" s="139"/>
      <c r="Z284" s="139"/>
      <c r="AA284" s="139"/>
      <c r="AB284" s="139"/>
      <c r="AC284" s="139"/>
      <c r="AD284" s="139"/>
      <c r="AE284" s="139"/>
      <c r="AF284" s="139"/>
      <c r="AG284" s="139"/>
      <c r="AH284" s="139"/>
      <c r="AI284" s="139"/>
      <c r="AJ284" s="139"/>
      <c r="AK284" s="139"/>
      <c r="AL284" s="139"/>
      <c r="AM284" s="139"/>
      <c r="AN284" s="139"/>
      <c r="AO284" s="139"/>
      <c r="AP284" s="139"/>
      <c r="AQ284" s="139"/>
      <c r="AR284" s="139"/>
      <c r="AS284" s="139"/>
      <c r="AT284" s="139"/>
      <c r="AU284" s="139"/>
      <c r="AV284" s="139"/>
      <c r="AW284" s="139"/>
      <c r="AX284" s="139"/>
      <c r="AY284" s="139"/>
      <c r="AZ284" s="139"/>
      <c r="BA284" s="139"/>
      <c r="BB284" s="139"/>
      <c r="BC284" s="139"/>
      <c r="BD284" s="139"/>
      <c r="BE284" s="139"/>
      <c r="BF284" s="139"/>
      <c r="BG284" s="139"/>
      <c r="BH284" s="139"/>
      <c r="BI284" s="139"/>
      <c r="BJ284" s="139"/>
    </row>
    <row r="285">
      <c r="A285" s="141">
        <v>43913.0</v>
      </c>
      <c r="B285" s="138" t="s">
        <v>595</v>
      </c>
      <c r="C285" s="138">
        <v>9.0</v>
      </c>
      <c r="D285" s="139"/>
      <c r="E285" s="139"/>
      <c r="F285" s="139"/>
      <c r="G285" s="139"/>
      <c r="H285" s="139"/>
      <c r="I285" s="139"/>
      <c r="J285" s="139"/>
      <c r="K285" s="139"/>
      <c r="L285" s="139"/>
      <c r="M285" s="139"/>
      <c r="N285" s="139"/>
      <c r="O285" s="139"/>
      <c r="P285" s="139"/>
      <c r="Q285" s="139"/>
      <c r="R285" s="139"/>
      <c r="S285" s="139"/>
      <c r="T285" s="139"/>
      <c r="U285" s="139"/>
      <c r="V285" s="140"/>
      <c r="W285" s="139"/>
      <c r="X285" s="139"/>
      <c r="Y285" s="139"/>
      <c r="Z285" s="139"/>
      <c r="AA285" s="139"/>
      <c r="AB285" s="139"/>
      <c r="AC285" s="139"/>
      <c r="AD285" s="139"/>
      <c r="AE285" s="139"/>
      <c r="AF285" s="139"/>
      <c r="AG285" s="139"/>
      <c r="AH285" s="139"/>
      <c r="AI285" s="139"/>
      <c r="AJ285" s="139"/>
      <c r="AK285" s="139"/>
      <c r="AL285" s="139"/>
      <c r="AM285" s="139"/>
      <c r="AN285" s="139"/>
      <c r="AO285" s="139"/>
      <c r="AP285" s="139"/>
      <c r="AQ285" s="139"/>
      <c r="AR285" s="139"/>
      <c r="AS285" s="139"/>
      <c r="AT285" s="139"/>
      <c r="AU285" s="139"/>
      <c r="AV285" s="139"/>
      <c r="AW285" s="139"/>
      <c r="AX285" s="139"/>
      <c r="AY285" s="139"/>
      <c r="AZ285" s="139"/>
      <c r="BA285" s="139"/>
      <c r="BB285" s="139"/>
      <c r="BC285" s="139"/>
      <c r="BD285" s="139"/>
      <c r="BE285" s="139"/>
      <c r="BF285" s="139"/>
      <c r="BG285" s="139"/>
      <c r="BH285" s="139"/>
      <c r="BI285" s="139"/>
      <c r="BJ285" s="139"/>
    </row>
    <row r="286">
      <c r="A286" s="141">
        <v>43913.0</v>
      </c>
      <c r="B286" s="138" t="s">
        <v>590</v>
      </c>
      <c r="C286" s="139"/>
      <c r="D286" s="139"/>
      <c r="E286" s="139"/>
      <c r="F286" s="139"/>
      <c r="G286" s="139"/>
      <c r="H286" s="139"/>
      <c r="I286" s="139"/>
      <c r="J286" s="139"/>
      <c r="K286" s="139"/>
      <c r="L286" s="139"/>
      <c r="M286" s="139"/>
      <c r="N286" s="139"/>
      <c r="O286" s="139"/>
      <c r="P286" s="139"/>
      <c r="Q286" s="139"/>
      <c r="R286" s="139"/>
      <c r="S286" s="139"/>
      <c r="T286" s="139"/>
      <c r="U286" s="139"/>
      <c r="V286" s="140"/>
      <c r="W286" s="139"/>
      <c r="X286" s="139"/>
      <c r="Y286" s="139"/>
      <c r="Z286" s="139"/>
      <c r="AA286" s="139"/>
      <c r="AB286" s="139"/>
      <c r="AC286" s="139"/>
      <c r="AD286" s="139"/>
      <c r="AE286" s="139"/>
      <c r="AF286" s="139"/>
      <c r="AG286" s="139"/>
      <c r="AH286" s="139"/>
      <c r="AI286" s="139"/>
      <c r="AJ286" s="139"/>
      <c r="AK286" s="139"/>
      <c r="AL286" s="139"/>
      <c r="AM286" s="139"/>
      <c r="AN286" s="139"/>
      <c r="AO286" s="139"/>
      <c r="AP286" s="139"/>
      <c r="AQ286" s="139"/>
      <c r="AR286" s="139"/>
      <c r="AS286" s="139"/>
      <c r="AT286" s="139"/>
      <c r="AU286" s="139"/>
      <c r="AV286" s="139"/>
      <c r="AW286" s="139"/>
      <c r="AX286" s="139"/>
      <c r="AY286" s="139"/>
      <c r="AZ286" s="139"/>
      <c r="BA286" s="139"/>
      <c r="BB286" s="139"/>
      <c r="BC286" s="139"/>
      <c r="BD286" s="139"/>
      <c r="BE286" s="139"/>
      <c r="BF286" s="139"/>
      <c r="BG286" s="139"/>
      <c r="BH286" s="139"/>
      <c r="BI286" s="139"/>
      <c r="BJ286" s="139"/>
    </row>
    <row r="287">
      <c r="A287" s="141">
        <v>43913.0</v>
      </c>
      <c r="B287" s="138" t="s">
        <v>586</v>
      </c>
      <c r="C287" s="138">
        <v>44.0</v>
      </c>
      <c r="D287" s="138">
        <v>1.0</v>
      </c>
      <c r="E287" s="139"/>
      <c r="F287" s="139"/>
      <c r="G287" s="139"/>
      <c r="H287" s="139"/>
      <c r="I287" s="139"/>
      <c r="J287" s="139"/>
      <c r="K287" s="139"/>
      <c r="L287" s="139"/>
      <c r="M287" s="139"/>
      <c r="N287" s="139"/>
      <c r="O287" s="139"/>
      <c r="P287" s="139"/>
      <c r="Q287" s="139"/>
      <c r="R287" s="139"/>
      <c r="S287" s="139"/>
      <c r="T287" s="139"/>
      <c r="U287" s="139"/>
      <c r="V287" s="140"/>
      <c r="W287" s="139"/>
      <c r="X287" s="139"/>
      <c r="Y287" s="139"/>
      <c r="Z287" s="139"/>
      <c r="AA287" s="139"/>
      <c r="AB287" s="139"/>
      <c r="AC287" s="139"/>
      <c r="AD287" s="139"/>
      <c r="AE287" s="139"/>
      <c r="AF287" s="139"/>
      <c r="AG287" s="139"/>
      <c r="AH287" s="139"/>
      <c r="AI287" s="139"/>
      <c r="AJ287" s="139"/>
      <c r="AK287" s="139"/>
      <c r="AL287" s="139"/>
      <c r="AM287" s="139"/>
      <c r="AN287" s="139"/>
      <c r="AO287" s="139"/>
      <c r="AP287" s="139"/>
      <c r="AQ287" s="139"/>
      <c r="AR287" s="139"/>
      <c r="AS287" s="139"/>
      <c r="AT287" s="139"/>
      <c r="AU287" s="139"/>
      <c r="AV287" s="139"/>
      <c r="AW287" s="139"/>
      <c r="AX287" s="139"/>
      <c r="AY287" s="139"/>
      <c r="AZ287" s="139"/>
      <c r="BA287" s="139"/>
      <c r="BB287" s="139"/>
      <c r="BC287" s="139"/>
      <c r="BD287" s="139"/>
      <c r="BE287" s="139"/>
      <c r="BF287" s="139"/>
      <c r="BG287" s="139"/>
      <c r="BH287" s="139"/>
      <c r="BI287" s="139"/>
      <c r="BJ287" s="139"/>
    </row>
    <row r="288">
      <c r="A288" s="141">
        <v>43913.0</v>
      </c>
      <c r="B288" s="138" t="s">
        <v>223</v>
      </c>
      <c r="C288" s="138">
        <v>1.0</v>
      </c>
      <c r="D288" s="139"/>
      <c r="E288" s="139"/>
      <c r="F288" s="139"/>
      <c r="G288" s="139"/>
      <c r="H288" s="139"/>
      <c r="I288" s="139"/>
      <c r="J288" s="139"/>
      <c r="K288" s="139"/>
      <c r="L288" s="139"/>
      <c r="M288" s="139"/>
      <c r="N288" s="139"/>
      <c r="O288" s="139"/>
      <c r="P288" s="139"/>
      <c r="Q288" s="139"/>
      <c r="R288" s="139"/>
      <c r="S288" s="139"/>
      <c r="T288" s="139"/>
      <c r="U288" s="139"/>
      <c r="V288" s="140"/>
      <c r="W288" s="139"/>
      <c r="X288" s="139"/>
      <c r="Y288" s="139"/>
      <c r="Z288" s="139"/>
      <c r="AA288" s="139"/>
      <c r="AB288" s="139"/>
      <c r="AC288" s="139"/>
      <c r="AD288" s="139"/>
      <c r="AE288" s="139"/>
      <c r="AF288" s="139"/>
      <c r="AG288" s="139"/>
      <c r="AH288" s="139"/>
      <c r="AI288" s="139"/>
      <c r="AJ288" s="139"/>
      <c r="AK288" s="139"/>
      <c r="AL288" s="139"/>
      <c r="AM288" s="139"/>
      <c r="AN288" s="139"/>
      <c r="AO288" s="139"/>
      <c r="AP288" s="139"/>
      <c r="AQ288" s="139"/>
      <c r="AR288" s="139"/>
      <c r="AS288" s="139"/>
      <c r="AT288" s="139"/>
      <c r="AU288" s="139"/>
      <c r="AV288" s="139"/>
      <c r="AW288" s="139"/>
      <c r="AX288" s="139"/>
      <c r="AY288" s="139"/>
      <c r="AZ288" s="139"/>
      <c r="BA288" s="139"/>
      <c r="BB288" s="139"/>
      <c r="BC288" s="139"/>
      <c r="BD288" s="139"/>
      <c r="BE288" s="139"/>
      <c r="BF288" s="139"/>
      <c r="BG288" s="139"/>
      <c r="BH288" s="139"/>
      <c r="BI288" s="139"/>
      <c r="BJ288" s="139"/>
    </row>
    <row r="289">
      <c r="A289" s="141">
        <v>43913.0</v>
      </c>
      <c r="B289" s="138" t="s">
        <v>588</v>
      </c>
      <c r="C289" s="139"/>
      <c r="D289" s="139"/>
      <c r="E289" s="139"/>
      <c r="F289" s="139"/>
      <c r="G289" s="139"/>
      <c r="H289" s="139"/>
      <c r="I289" s="139"/>
      <c r="J289" s="139"/>
      <c r="K289" s="139"/>
      <c r="L289" s="139"/>
      <c r="M289" s="139"/>
      <c r="N289" s="139"/>
      <c r="O289" s="139"/>
      <c r="P289" s="139"/>
      <c r="Q289" s="139"/>
      <c r="R289" s="139"/>
      <c r="S289" s="139"/>
      <c r="T289" s="139"/>
      <c r="U289" s="139"/>
      <c r="V289" s="140"/>
      <c r="W289" s="139"/>
      <c r="X289" s="139"/>
      <c r="Y289" s="139"/>
      <c r="Z289" s="139"/>
      <c r="AA289" s="139"/>
      <c r="AB289" s="139"/>
      <c r="AC289" s="139"/>
      <c r="AD289" s="139"/>
      <c r="AE289" s="139"/>
      <c r="AF289" s="139"/>
      <c r="AG289" s="139"/>
      <c r="AH289" s="139"/>
      <c r="AI289" s="139"/>
      <c r="AJ289" s="139"/>
      <c r="AK289" s="139"/>
      <c r="AL289" s="139"/>
      <c r="AM289" s="139"/>
      <c r="AN289" s="139"/>
      <c r="AO289" s="139"/>
      <c r="AP289" s="139"/>
      <c r="AQ289" s="139"/>
      <c r="AR289" s="139"/>
      <c r="AS289" s="139"/>
      <c r="AT289" s="139"/>
      <c r="AU289" s="139"/>
      <c r="AV289" s="139"/>
      <c r="AW289" s="139"/>
      <c r="AX289" s="139"/>
      <c r="AY289" s="139"/>
      <c r="AZ289" s="139"/>
      <c r="BA289" s="139"/>
      <c r="BB289" s="139"/>
      <c r="BC289" s="139"/>
      <c r="BD289" s="139"/>
      <c r="BE289" s="139"/>
      <c r="BF289" s="139"/>
      <c r="BG289" s="139"/>
      <c r="BH289" s="139"/>
      <c r="BI289" s="139"/>
      <c r="BJ289" s="139"/>
    </row>
    <row r="290">
      <c r="A290" s="141">
        <v>43913.0</v>
      </c>
      <c r="B290" s="138" t="s">
        <v>593</v>
      </c>
      <c r="C290" s="139"/>
      <c r="D290" s="139"/>
      <c r="E290" s="139"/>
      <c r="F290" s="139"/>
      <c r="G290" s="139"/>
      <c r="H290" s="139"/>
      <c r="I290" s="139"/>
      <c r="J290" s="139"/>
      <c r="K290" s="139"/>
      <c r="L290" s="139"/>
      <c r="M290" s="139"/>
      <c r="N290" s="139"/>
      <c r="O290" s="139"/>
      <c r="P290" s="139"/>
      <c r="Q290" s="139"/>
      <c r="R290" s="139"/>
      <c r="S290" s="139"/>
      <c r="T290" s="139"/>
      <c r="U290" s="139"/>
      <c r="V290" s="140"/>
      <c r="W290" s="139"/>
      <c r="X290" s="139"/>
      <c r="Y290" s="139"/>
      <c r="Z290" s="139"/>
      <c r="AA290" s="139"/>
      <c r="AB290" s="139"/>
      <c r="AC290" s="139"/>
      <c r="AD290" s="139"/>
      <c r="AE290" s="139"/>
      <c r="AF290" s="139"/>
      <c r="AG290" s="139"/>
      <c r="AH290" s="139"/>
      <c r="AI290" s="139"/>
      <c r="AJ290" s="139"/>
      <c r="AK290" s="139"/>
      <c r="AL290" s="139"/>
      <c r="AM290" s="139"/>
      <c r="AN290" s="139"/>
      <c r="AO290" s="139"/>
      <c r="AP290" s="139"/>
      <c r="AQ290" s="139"/>
      <c r="AR290" s="139"/>
      <c r="AS290" s="139"/>
      <c r="AT290" s="139"/>
      <c r="AU290" s="139"/>
      <c r="AV290" s="139"/>
      <c r="AW290" s="139"/>
      <c r="AX290" s="139"/>
      <c r="AY290" s="139"/>
      <c r="AZ290" s="139"/>
      <c r="BA290" s="139"/>
      <c r="BB290" s="139"/>
      <c r="BC290" s="139"/>
      <c r="BD290" s="139"/>
      <c r="BE290" s="139"/>
      <c r="BF290" s="139"/>
      <c r="BG290" s="139"/>
      <c r="BH290" s="139"/>
      <c r="BI290" s="139"/>
      <c r="BJ290" s="139"/>
    </row>
    <row r="291">
      <c r="A291" s="141">
        <v>43913.0</v>
      </c>
      <c r="B291" s="138" t="s">
        <v>591</v>
      </c>
      <c r="C291" s="139"/>
      <c r="D291" s="139"/>
      <c r="E291" s="139"/>
      <c r="F291" s="139"/>
      <c r="G291" s="139"/>
      <c r="H291" s="139"/>
      <c r="I291" s="139"/>
      <c r="J291" s="139"/>
      <c r="K291" s="139"/>
      <c r="L291" s="139"/>
      <c r="M291" s="139"/>
      <c r="N291" s="139"/>
      <c r="O291" s="139"/>
      <c r="P291" s="139"/>
      <c r="Q291" s="139"/>
      <c r="R291" s="139"/>
      <c r="S291" s="139"/>
      <c r="T291" s="139"/>
      <c r="U291" s="139"/>
      <c r="V291" s="140"/>
      <c r="W291" s="139"/>
      <c r="X291" s="139"/>
      <c r="Y291" s="139"/>
      <c r="Z291" s="139"/>
      <c r="AA291" s="139"/>
      <c r="AB291" s="139"/>
      <c r="AC291" s="139"/>
      <c r="AD291" s="139"/>
      <c r="AE291" s="139"/>
      <c r="AF291" s="139"/>
      <c r="AG291" s="139"/>
      <c r="AH291" s="139"/>
      <c r="AI291" s="139"/>
      <c r="AJ291" s="139"/>
      <c r="AK291" s="139"/>
      <c r="AL291" s="139"/>
      <c r="AM291" s="139"/>
      <c r="AN291" s="139"/>
      <c r="AO291" s="139"/>
      <c r="AP291" s="139"/>
      <c r="AQ291" s="139"/>
      <c r="AR291" s="139"/>
      <c r="AS291" s="139"/>
      <c r="AT291" s="139"/>
      <c r="AU291" s="139"/>
      <c r="AV291" s="139"/>
      <c r="AW291" s="139"/>
      <c r="AX291" s="139"/>
      <c r="AY291" s="139"/>
      <c r="AZ291" s="139"/>
      <c r="BA291" s="139"/>
      <c r="BB291" s="139"/>
      <c r="BC291" s="139"/>
      <c r="BD291" s="139"/>
      <c r="BE291" s="139"/>
      <c r="BF291" s="139"/>
      <c r="BG291" s="139"/>
      <c r="BH291" s="139"/>
      <c r="BI291" s="139"/>
      <c r="BJ291" s="139"/>
    </row>
    <row r="292">
      <c r="A292" s="141">
        <v>43913.0</v>
      </c>
      <c r="B292" s="138" t="s">
        <v>667</v>
      </c>
      <c r="C292" s="139"/>
      <c r="D292" s="139"/>
      <c r="E292" s="139"/>
      <c r="F292" s="139"/>
      <c r="G292" s="139"/>
      <c r="H292" s="139"/>
      <c r="I292" s="139"/>
      <c r="J292" s="139"/>
      <c r="K292" s="139"/>
      <c r="L292" s="139"/>
      <c r="M292" s="139"/>
      <c r="N292" s="139"/>
      <c r="O292" s="139"/>
      <c r="P292" s="139"/>
      <c r="Q292" s="139"/>
      <c r="R292" s="139"/>
      <c r="S292" s="139"/>
      <c r="T292" s="139"/>
      <c r="U292" s="139"/>
      <c r="V292" s="140"/>
      <c r="W292" s="139"/>
      <c r="X292" s="139"/>
      <c r="Y292" s="139"/>
      <c r="Z292" s="139"/>
      <c r="AA292" s="139"/>
      <c r="AB292" s="139"/>
      <c r="AC292" s="139"/>
      <c r="AD292" s="139"/>
      <c r="AE292" s="139"/>
      <c r="AF292" s="139"/>
      <c r="AG292" s="139"/>
      <c r="AH292" s="139"/>
      <c r="AI292" s="139"/>
      <c r="AJ292" s="139"/>
      <c r="AK292" s="139"/>
      <c r="AL292" s="139"/>
      <c r="AM292" s="139"/>
      <c r="AN292" s="139"/>
      <c r="AO292" s="139"/>
      <c r="AP292" s="139"/>
      <c r="AQ292" s="139"/>
      <c r="AR292" s="139"/>
      <c r="AS292" s="139"/>
      <c r="AT292" s="139"/>
      <c r="AU292" s="139"/>
      <c r="AV292" s="139"/>
      <c r="AW292" s="139"/>
      <c r="AX292" s="139"/>
      <c r="AY292" s="139"/>
      <c r="AZ292" s="139"/>
      <c r="BA292" s="139"/>
      <c r="BB292" s="139"/>
      <c r="BC292" s="139"/>
      <c r="BD292" s="139"/>
      <c r="BE292" s="139"/>
      <c r="BF292" s="139"/>
      <c r="BG292" s="139"/>
      <c r="BH292" s="139"/>
      <c r="BI292" s="139"/>
      <c r="BJ292" s="139"/>
    </row>
    <row r="293">
      <c r="A293" s="141">
        <v>43913.0</v>
      </c>
      <c r="B293" s="138" t="s">
        <v>668</v>
      </c>
      <c r="C293" s="138">
        <v>2.0</v>
      </c>
      <c r="D293" s="139"/>
      <c r="E293" s="139"/>
      <c r="F293" s="139"/>
      <c r="G293" s="139"/>
      <c r="H293" s="139"/>
      <c r="I293" s="139"/>
      <c r="J293" s="139"/>
      <c r="K293" s="139"/>
      <c r="L293" s="139"/>
      <c r="M293" s="139"/>
      <c r="N293" s="139"/>
      <c r="O293" s="139"/>
      <c r="P293" s="139"/>
      <c r="Q293" s="139"/>
      <c r="R293" s="139"/>
      <c r="S293" s="139"/>
      <c r="T293" s="139"/>
      <c r="U293" s="139"/>
      <c r="V293" s="140"/>
      <c r="W293" s="139"/>
      <c r="X293" s="139"/>
      <c r="Y293" s="139"/>
      <c r="Z293" s="139"/>
      <c r="AA293" s="139"/>
      <c r="AB293" s="139"/>
      <c r="AC293" s="139"/>
      <c r="AD293" s="139"/>
      <c r="AE293" s="139"/>
      <c r="AF293" s="139"/>
      <c r="AG293" s="139"/>
      <c r="AH293" s="139"/>
      <c r="AI293" s="139"/>
      <c r="AJ293" s="139"/>
      <c r="AK293" s="139"/>
      <c r="AL293" s="139"/>
      <c r="AM293" s="139"/>
      <c r="AN293" s="139"/>
      <c r="AO293" s="139"/>
      <c r="AP293" s="139"/>
      <c r="AQ293" s="139"/>
      <c r="AR293" s="139"/>
      <c r="AS293" s="139"/>
      <c r="AT293" s="139"/>
      <c r="AU293" s="139"/>
      <c r="AV293" s="139"/>
      <c r="AW293" s="139"/>
      <c r="AX293" s="139"/>
      <c r="AY293" s="139"/>
      <c r="AZ293" s="139"/>
      <c r="BA293" s="139"/>
      <c r="BB293" s="139"/>
      <c r="BC293" s="139"/>
      <c r="BD293" s="139"/>
      <c r="BE293" s="139"/>
      <c r="BF293" s="139"/>
      <c r="BG293" s="139"/>
      <c r="BH293" s="139"/>
      <c r="BI293" s="139"/>
      <c r="BJ293" s="139"/>
    </row>
    <row r="294">
      <c r="A294" s="141">
        <v>43913.0</v>
      </c>
      <c r="B294" s="138" t="s">
        <v>669</v>
      </c>
      <c r="C294" s="139"/>
      <c r="D294" s="139"/>
      <c r="E294" s="139"/>
      <c r="F294" s="139"/>
      <c r="G294" s="139"/>
      <c r="H294" s="139"/>
      <c r="I294" s="139"/>
      <c r="J294" s="139"/>
      <c r="K294" s="139"/>
      <c r="L294" s="139"/>
      <c r="M294" s="139"/>
      <c r="N294" s="139"/>
      <c r="O294" s="139"/>
      <c r="P294" s="139"/>
      <c r="Q294" s="139"/>
      <c r="R294" s="139"/>
      <c r="S294" s="139"/>
      <c r="T294" s="139"/>
      <c r="U294" s="139"/>
      <c r="V294" s="140"/>
      <c r="W294" s="139"/>
      <c r="X294" s="139"/>
      <c r="Y294" s="139"/>
      <c r="Z294" s="139"/>
      <c r="AA294" s="139"/>
      <c r="AB294" s="139"/>
      <c r="AC294" s="139"/>
      <c r="AD294" s="139"/>
      <c r="AE294" s="139"/>
      <c r="AF294" s="139"/>
      <c r="AG294" s="139"/>
      <c r="AH294" s="139"/>
      <c r="AI294" s="139"/>
      <c r="AJ294" s="139"/>
      <c r="AK294" s="139"/>
      <c r="AL294" s="139"/>
      <c r="AM294" s="139"/>
      <c r="AN294" s="139"/>
      <c r="AO294" s="139"/>
      <c r="AP294" s="139"/>
      <c r="AQ294" s="139"/>
      <c r="AR294" s="139"/>
      <c r="AS294" s="139"/>
      <c r="AT294" s="139"/>
      <c r="AU294" s="139"/>
      <c r="AV294" s="139"/>
      <c r="AW294" s="139"/>
      <c r="AX294" s="139"/>
      <c r="AY294" s="139"/>
      <c r="AZ294" s="139"/>
      <c r="BA294" s="139"/>
      <c r="BB294" s="139"/>
      <c r="BC294" s="139"/>
      <c r="BD294" s="139"/>
      <c r="BE294" s="139"/>
      <c r="BF294" s="139"/>
      <c r="BG294" s="139"/>
      <c r="BH294" s="139"/>
      <c r="BI294" s="139"/>
      <c r="BJ294" s="139"/>
    </row>
    <row r="295">
      <c r="A295" s="141">
        <v>43913.0</v>
      </c>
      <c r="B295" s="138" t="s">
        <v>670</v>
      </c>
      <c r="C295" s="139"/>
      <c r="D295" s="139"/>
      <c r="E295" s="139"/>
      <c r="F295" s="139"/>
      <c r="G295" s="139"/>
      <c r="H295" s="139"/>
      <c r="I295" s="139"/>
      <c r="J295" s="139"/>
      <c r="K295" s="139"/>
      <c r="L295" s="139"/>
      <c r="M295" s="139"/>
      <c r="N295" s="139"/>
      <c r="O295" s="139"/>
      <c r="P295" s="139"/>
      <c r="Q295" s="139"/>
      <c r="R295" s="139"/>
      <c r="S295" s="139"/>
      <c r="T295" s="139"/>
      <c r="U295" s="139"/>
      <c r="V295" s="140"/>
      <c r="W295" s="139"/>
      <c r="X295" s="139"/>
      <c r="Y295" s="139"/>
      <c r="Z295" s="139"/>
      <c r="AA295" s="139"/>
      <c r="AB295" s="139"/>
      <c r="AC295" s="139"/>
      <c r="AD295" s="139"/>
      <c r="AE295" s="139"/>
      <c r="AF295" s="139"/>
      <c r="AG295" s="139"/>
      <c r="AH295" s="139"/>
      <c r="AI295" s="139"/>
      <c r="AJ295" s="139"/>
      <c r="AK295" s="139"/>
      <c r="AL295" s="139"/>
      <c r="AM295" s="139"/>
      <c r="AN295" s="139"/>
      <c r="AO295" s="139"/>
      <c r="AP295" s="139"/>
      <c r="AQ295" s="139"/>
      <c r="AR295" s="139"/>
      <c r="AS295" s="139"/>
      <c r="AT295" s="139"/>
      <c r="AU295" s="139"/>
      <c r="AV295" s="139"/>
      <c r="AW295" s="139"/>
      <c r="AX295" s="139"/>
      <c r="AY295" s="139"/>
      <c r="AZ295" s="139"/>
      <c r="BA295" s="139"/>
      <c r="BB295" s="139"/>
      <c r="BC295" s="139"/>
      <c r="BD295" s="139"/>
      <c r="BE295" s="139"/>
      <c r="BF295" s="139"/>
      <c r="BG295" s="139"/>
      <c r="BH295" s="139"/>
      <c r="BI295" s="139"/>
      <c r="BJ295" s="139"/>
    </row>
    <row r="296">
      <c r="A296" s="141">
        <v>43913.0</v>
      </c>
      <c r="B296" s="138" t="s">
        <v>601</v>
      </c>
      <c r="C296" s="138">
        <v>1.0</v>
      </c>
      <c r="D296" s="139"/>
      <c r="E296" s="139"/>
      <c r="F296" s="139"/>
      <c r="G296" s="139"/>
      <c r="H296" s="139"/>
      <c r="I296" s="139"/>
      <c r="J296" s="139"/>
      <c r="K296" s="139"/>
      <c r="L296" s="139"/>
      <c r="M296" s="139"/>
      <c r="N296" s="139"/>
      <c r="O296" s="139"/>
      <c r="P296" s="139"/>
      <c r="Q296" s="139"/>
      <c r="R296" s="139"/>
      <c r="S296" s="139"/>
      <c r="T296" s="139"/>
      <c r="U296" s="139"/>
      <c r="V296" s="140"/>
      <c r="W296" s="139"/>
      <c r="X296" s="139"/>
      <c r="Y296" s="139"/>
      <c r="Z296" s="139"/>
      <c r="AA296" s="139"/>
      <c r="AB296" s="139"/>
      <c r="AC296" s="139"/>
      <c r="AD296" s="139"/>
      <c r="AE296" s="139"/>
      <c r="AF296" s="139"/>
      <c r="AG296" s="139"/>
      <c r="AH296" s="139"/>
      <c r="AI296" s="139"/>
      <c r="AJ296" s="139"/>
      <c r="AK296" s="139"/>
      <c r="AL296" s="139"/>
      <c r="AM296" s="139"/>
      <c r="AN296" s="139"/>
      <c r="AO296" s="139"/>
      <c r="AP296" s="139"/>
      <c r="AQ296" s="139"/>
      <c r="AR296" s="139"/>
      <c r="AS296" s="139"/>
      <c r="AT296" s="139"/>
      <c r="AU296" s="139"/>
      <c r="AV296" s="139"/>
      <c r="AW296" s="139"/>
      <c r="AX296" s="139"/>
      <c r="AY296" s="139"/>
      <c r="AZ296" s="139"/>
      <c r="BA296" s="139"/>
      <c r="BB296" s="139"/>
      <c r="BC296" s="139"/>
      <c r="BD296" s="139"/>
      <c r="BE296" s="139"/>
      <c r="BF296" s="139"/>
      <c r="BG296" s="139"/>
      <c r="BH296" s="139"/>
      <c r="BI296" s="139"/>
      <c r="BJ296" s="139"/>
    </row>
    <row r="297">
      <c r="A297" s="141">
        <v>43913.0</v>
      </c>
      <c r="B297" s="138" t="s">
        <v>675</v>
      </c>
      <c r="C297" s="139"/>
      <c r="D297" s="139"/>
      <c r="E297" s="139"/>
      <c r="F297" s="139"/>
      <c r="G297" s="139"/>
      <c r="H297" s="139"/>
      <c r="I297" s="139"/>
      <c r="J297" s="139"/>
      <c r="K297" s="139"/>
      <c r="L297" s="139"/>
      <c r="M297" s="139"/>
      <c r="N297" s="139"/>
      <c r="O297" s="139"/>
      <c r="P297" s="139"/>
      <c r="Q297" s="139"/>
      <c r="R297" s="139"/>
      <c r="S297" s="139"/>
      <c r="T297" s="139"/>
      <c r="U297" s="139"/>
      <c r="V297" s="140"/>
      <c r="W297" s="139"/>
      <c r="X297" s="139"/>
      <c r="Y297" s="139"/>
      <c r="Z297" s="139"/>
      <c r="AA297" s="139"/>
      <c r="AB297" s="139"/>
      <c r="AC297" s="139"/>
      <c r="AD297" s="139"/>
      <c r="AE297" s="139"/>
      <c r="AF297" s="139"/>
      <c r="AG297" s="139"/>
      <c r="AH297" s="139"/>
      <c r="AI297" s="139"/>
      <c r="AJ297" s="139"/>
      <c r="AK297" s="139"/>
      <c r="AL297" s="139"/>
      <c r="AM297" s="139"/>
      <c r="AN297" s="139"/>
      <c r="AO297" s="139"/>
      <c r="AP297" s="139"/>
      <c r="AQ297" s="139"/>
      <c r="AR297" s="139"/>
      <c r="AS297" s="139"/>
      <c r="AT297" s="139"/>
      <c r="AU297" s="139"/>
      <c r="AV297" s="139"/>
      <c r="AW297" s="139"/>
      <c r="AX297" s="139"/>
      <c r="AY297" s="139"/>
      <c r="AZ297" s="139"/>
      <c r="BA297" s="139"/>
      <c r="BB297" s="139"/>
      <c r="BC297" s="139"/>
      <c r="BD297" s="139"/>
      <c r="BE297" s="139"/>
      <c r="BF297" s="139"/>
      <c r="BG297" s="139"/>
      <c r="BH297" s="139"/>
      <c r="BI297" s="139"/>
      <c r="BJ297" s="139"/>
    </row>
    <row r="298">
      <c r="A298" s="141">
        <v>43913.0</v>
      </c>
      <c r="B298" s="138" t="s">
        <v>597</v>
      </c>
      <c r="C298" s="139"/>
      <c r="D298" s="139"/>
      <c r="E298" s="139"/>
      <c r="F298" s="139"/>
      <c r="G298" s="139"/>
      <c r="H298" s="139"/>
      <c r="I298" s="139"/>
      <c r="J298" s="139"/>
      <c r="K298" s="139"/>
      <c r="L298" s="139"/>
      <c r="M298" s="139"/>
      <c r="N298" s="139"/>
      <c r="O298" s="139"/>
      <c r="P298" s="139"/>
      <c r="Q298" s="139"/>
      <c r="R298" s="139"/>
      <c r="S298" s="139"/>
      <c r="T298" s="139"/>
      <c r="U298" s="139"/>
      <c r="V298" s="140"/>
      <c r="W298" s="139"/>
      <c r="X298" s="139"/>
      <c r="Y298" s="139"/>
      <c r="Z298" s="139"/>
      <c r="AA298" s="139"/>
      <c r="AB298" s="139"/>
      <c r="AC298" s="139"/>
      <c r="AD298" s="139"/>
      <c r="AE298" s="139"/>
      <c r="AF298" s="139"/>
      <c r="AG298" s="139"/>
      <c r="AH298" s="139"/>
      <c r="AI298" s="139"/>
      <c r="AJ298" s="139"/>
      <c r="AK298" s="139"/>
      <c r="AL298" s="139"/>
      <c r="AM298" s="139"/>
      <c r="AN298" s="139"/>
      <c r="AO298" s="139"/>
      <c r="AP298" s="139"/>
      <c r="AQ298" s="139"/>
      <c r="AR298" s="139"/>
      <c r="AS298" s="139"/>
      <c r="AT298" s="139"/>
      <c r="AU298" s="139"/>
      <c r="AV298" s="139"/>
      <c r="AW298" s="139"/>
      <c r="AX298" s="139"/>
      <c r="AY298" s="139"/>
      <c r="AZ298" s="139"/>
      <c r="BA298" s="139"/>
      <c r="BB298" s="139"/>
      <c r="BC298" s="139"/>
      <c r="BD298" s="139"/>
      <c r="BE298" s="139"/>
      <c r="BF298" s="139"/>
      <c r="BG298" s="139"/>
      <c r="BH298" s="139"/>
      <c r="BI298" s="139"/>
      <c r="BJ298" s="139"/>
    </row>
    <row r="299">
      <c r="A299" s="141">
        <v>43913.0</v>
      </c>
      <c r="B299" s="138" t="s">
        <v>676</v>
      </c>
      <c r="C299" s="139"/>
      <c r="D299" s="139"/>
      <c r="E299" s="139"/>
      <c r="F299" s="139"/>
      <c r="G299" s="139"/>
      <c r="H299" s="139"/>
      <c r="I299" s="139"/>
      <c r="J299" s="139"/>
      <c r="K299" s="139"/>
      <c r="L299" s="139"/>
      <c r="M299" s="139"/>
      <c r="N299" s="139"/>
      <c r="O299" s="139"/>
      <c r="P299" s="139"/>
      <c r="Q299" s="139"/>
      <c r="R299" s="139"/>
      <c r="S299" s="139"/>
      <c r="T299" s="139"/>
      <c r="U299" s="139"/>
      <c r="V299" s="140"/>
      <c r="W299" s="139"/>
      <c r="X299" s="139"/>
      <c r="Y299" s="139"/>
      <c r="Z299" s="139"/>
      <c r="AA299" s="139"/>
      <c r="AB299" s="139"/>
      <c r="AC299" s="139"/>
      <c r="AD299" s="139"/>
      <c r="AE299" s="139"/>
      <c r="AF299" s="139"/>
      <c r="AG299" s="139"/>
      <c r="AH299" s="139"/>
      <c r="AI299" s="139"/>
      <c r="AJ299" s="139"/>
      <c r="AK299" s="139"/>
      <c r="AL299" s="139"/>
      <c r="AM299" s="139"/>
      <c r="AN299" s="139"/>
      <c r="AO299" s="139"/>
      <c r="AP299" s="139"/>
      <c r="AQ299" s="139"/>
      <c r="AR299" s="139"/>
      <c r="AS299" s="139"/>
      <c r="AT299" s="139"/>
      <c r="AU299" s="139"/>
      <c r="AV299" s="139"/>
      <c r="AW299" s="139"/>
      <c r="AX299" s="139"/>
      <c r="AY299" s="139"/>
      <c r="AZ299" s="139"/>
      <c r="BA299" s="139"/>
      <c r="BB299" s="139"/>
      <c r="BC299" s="139"/>
      <c r="BD299" s="139"/>
      <c r="BE299" s="139"/>
      <c r="BF299" s="139"/>
      <c r="BG299" s="139"/>
      <c r="BH299" s="139"/>
      <c r="BI299" s="139"/>
      <c r="BJ299" s="139"/>
    </row>
    <row r="300">
      <c r="A300" s="141">
        <v>43913.0</v>
      </c>
      <c r="B300" s="138" t="s">
        <v>678</v>
      </c>
      <c r="C300" s="139"/>
      <c r="D300" s="139"/>
      <c r="E300" s="138">
        <v>1.0</v>
      </c>
      <c r="F300" s="139"/>
      <c r="G300" s="139"/>
      <c r="H300" s="139"/>
      <c r="I300" s="139"/>
      <c r="J300" s="139"/>
      <c r="K300" s="139"/>
      <c r="L300" s="139"/>
      <c r="M300" s="139"/>
      <c r="N300" s="139"/>
      <c r="O300" s="139"/>
      <c r="P300" s="139"/>
      <c r="Q300" s="139"/>
      <c r="R300" s="139"/>
      <c r="S300" s="139"/>
      <c r="T300" s="139"/>
      <c r="U300" s="139"/>
      <c r="V300" s="140"/>
      <c r="W300" s="139"/>
      <c r="X300" s="139"/>
      <c r="Y300" s="139"/>
      <c r="Z300" s="139"/>
      <c r="AA300" s="139"/>
      <c r="AB300" s="139"/>
      <c r="AC300" s="139"/>
      <c r="AD300" s="139"/>
      <c r="AE300" s="139"/>
      <c r="AF300" s="139"/>
      <c r="AG300" s="139"/>
      <c r="AH300" s="139"/>
      <c r="AI300" s="139"/>
      <c r="AJ300" s="139"/>
      <c r="AK300" s="139"/>
      <c r="AL300" s="139"/>
      <c r="AM300" s="139"/>
      <c r="AN300" s="139"/>
      <c r="AO300" s="139"/>
      <c r="AP300" s="139"/>
      <c r="AQ300" s="139"/>
      <c r="AR300" s="139"/>
      <c r="AS300" s="139"/>
      <c r="AT300" s="139"/>
      <c r="AU300" s="139"/>
      <c r="AV300" s="139"/>
      <c r="AW300" s="139"/>
      <c r="AX300" s="139"/>
      <c r="AY300" s="139"/>
      <c r="AZ300" s="139"/>
      <c r="BA300" s="139"/>
      <c r="BB300" s="139"/>
      <c r="BC300" s="139"/>
      <c r="BD300" s="139"/>
      <c r="BE300" s="139"/>
      <c r="BF300" s="139"/>
      <c r="BG300" s="139"/>
      <c r="BH300" s="139"/>
      <c r="BI300" s="139"/>
      <c r="BJ300" s="139"/>
    </row>
    <row r="301">
      <c r="A301" s="141">
        <v>43913.0</v>
      </c>
      <c r="B301" s="138" t="s">
        <v>648</v>
      </c>
      <c r="C301" s="139"/>
      <c r="D301" s="139"/>
      <c r="E301" s="139"/>
      <c r="F301" s="139"/>
      <c r="G301" s="139"/>
      <c r="H301" s="139"/>
      <c r="I301" s="139"/>
      <c r="J301" s="139"/>
      <c r="K301" s="139"/>
      <c r="L301" s="139"/>
      <c r="M301" s="139"/>
      <c r="N301" s="139"/>
      <c r="O301" s="139"/>
      <c r="P301" s="139"/>
      <c r="Q301" s="139"/>
      <c r="R301" s="139"/>
      <c r="S301" s="139"/>
      <c r="T301" s="139"/>
      <c r="U301" s="139"/>
      <c r="V301" s="140"/>
      <c r="W301" s="139"/>
      <c r="X301" s="139"/>
      <c r="Y301" s="139"/>
      <c r="Z301" s="139"/>
      <c r="AA301" s="139"/>
      <c r="AB301" s="139"/>
      <c r="AC301" s="139"/>
      <c r="AD301" s="139"/>
      <c r="AE301" s="139"/>
      <c r="AF301" s="139"/>
      <c r="AG301" s="139"/>
      <c r="AH301" s="139"/>
      <c r="AI301" s="139"/>
      <c r="AJ301" s="139"/>
      <c r="AK301" s="139"/>
      <c r="AL301" s="139"/>
      <c r="AM301" s="139"/>
      <c r="AN301" s="139"/>
      <c r="AO301" s="139"/>
      <c r="AP301" s="139"/>
      <c r="AQ301" s="139"/>
      <c r="AR301" s="139"/>
      <c r="AS301" s="139"/>
      <c r="AT301" s="139"/>
      <c r="AU301" s="139"/>
      <c r="AV301" s="139"/>
      <c r="AW301" s="139"/>
      <c r="AX301" s="139"/>
      <c r="AY301" s="139"/>
      <c r="AZ301" s="139"/>
      <c r="BA301" s="139"/>
      <c r="BB301" s="139"/>
      <c r="BC301" s="139"/>
      <c r="BD301" s="139"/>
      <c r="BE301" s="139"/>
      <c r="BF301" s="139"/>
      <c r="BG301" s="139"/>
      <c r="BH301" s="139"/>
      <c r="BI301" s="139"/>
      <c r="BJ301" s="139"/>
    </row>
    <row r="302">
      <c r="A302" s="141">
        <v>43913.0</v>
      </c>
      <c r="B302" s="138" t="s">
        <v>649</v>
      </c>
      <c r="C302" s="139"/>
      <c r="D302" s="139"/>
      <c r="E302" s="139"/>
      <c r="F302" s="139"/>
      <c r="G302" s="139"/>
      <c r="H302" s="139"/>
      <c r="I302" s="139"/>
      <c r="J302" s="139"/>
      <c r="K302" s="139"/>
      <c r="L302" s="139"/>
      <c r="M302" s="139"/>
      <c r="N302" s="139"/>
      <c r="O302" s="139"/>
      <c r="P302" s="139"/>
      <c r="Q302" s="139"/>
      <c r="R302" s="139"/>
      <c r="S302" s="139"/>
      <c r="T302" s="139"/>
      <c r="U302" s="139"/>
      <c r="V302" s="140"/>
      <c r="W302" s="139"/>
      <c r="X302" s="139"/>
      <c r="Y302" s="139"/>
      <c r="Z302" s="139"/>
      <c r="AA302" s="139"/>
      <c r="AB302" s="139"/>
      <c r="AC302" s="139"/>
      <c r="AD302" s="139"/>
      <c r="AE302" s="139"/>
      <c r="AF302" s="139"/>
      <c r="AG302" s="139"/>
      <c r="AH302" s="139"/>
      <c r="AI302" s="139"/>
      <c r="AJ302" s="139"/>
      <c r="AK302" s="139"/>
      <c r="AL302" s="139"/>
      <c r="AM302" s="139"/>
      <c r="AN302" s="139"/>
      <c r="AO302" s="139"/>
      <c r="AP302" s="139"/>
      <c r="AQ302" s="139"/>
      <c r="AR302" s="139"/>
      <c r="AS302" s="139"/>
      <c r="AT302" s="139"/>
      <c r="AU302" s="139"/>
      <c r="AV302" s="139"/>
      <c r="AW302" s="139"/>
      <c r="AX302" s="139"/>
      <c r="AY302" s="139"/>
      <c r="AZ302" s="139"/>
      <c r="BA302" s="139"/>
      <c r="BB302" s="139"/>
      <c r="BC302" s="139"/>
      <c r="BD302" s="139"/>
      <c r="BE302" s="139"/>
      <c r="BF302" s="139"/>
      <c r="BG302" s="139"/>
      <c r="BH302" s="139"/>
      <c r="BI302" s="139"/>
      <c r="BJ302" s="139"/>
    </row>
    <row r="303">
      <c r="A303" s="141">
        <v>43913.0</v>
      </c>
      <c r="B303" s="138" t="s">
        <v>677</v>
      </c>
      <c r="C303" s="138">
        <v>1.0</v>
      </c>
      <c r="D303" s="139"/>
      <c r="E303" s="139"/>
      <c r="F303" s="139"/>
      <c r="G303" s="139"/>
      <c r="H303" s="139"/>
      <c r="I303" s="139"/>
      <c r="J303" s="139"/>
      <c r="K303" s="139"/>
      <c r="L303" s="139"/>
      <c r="M303" s="139"/>
      <c r="N303" s="139"/>
      <c r="O303" s="139"/>
      <c r="P303" s="139"/>
      <c r="Q303" s="139"/>
      <c r="R303" s="139"/>
      <c r="S303" s="139"/>
      <c r="T303" s="139"/>
      <c r="U303" s="139"/>
      <c r="V303" s="140"/>
      <c r="W303" s="139"/>
      <c r="X303" s="139"/>
      <c r="Y303" s="139"/>
      <c r="Z303" s="139"/>
      <c r="AA303" s="139"/>
      <c r="AB303" s="139"/>
      <c r="AC303" s="139"/>
      <c r="AD303" s="139"/>
      <c r="AE303" s="139"/>
      <c r="AF303" s="139"/>
      <c r="AG303" s="139"/>
      <c r="AH303" s="139"/>
      <c r="AI303" s="139"/>
      <c r="AJ303" s="139"/>
      <c r="AK303" s="139"/>
      <c r="AL303" s="139"/>
      <c r="AM303" s="139"/>
      <c r="AN303" s="139"/>
      <c r="AO303" s="139"/>
      <c r="AP303" s="139"/>
      <c r="AQ303" s="139"/>
      <c r="AR303" s="139"/>
      <c r="AS303" s="139"/>
      <c r="AT303" s="139"/>
      <c r="AU303" s="139"/>
      <c r="AV303" s="139"/>
      <c r="AW303" s="139"/>
      <c r="AX303" s="139"/>
      <c r="AY303" s="139"/>
      <c r="AZ303" s="139"/>
      <c r="BA303" s="139"/>
      <c r="BB303" s="139"/>
      <c r="BC303" s="139"/>
      <c r="BD303" s="139"/>
      <c r="BE303" s="139"/>
      <c r="BF303" s="139"/>
      <c r="BG303" s="139"/>
      <c r="BH303" s="139"/>
      <c r="BI303" s="139"/>
      <c r="BJ303" s="139"/>
    </row>
    <row r="304">
      <c r="A304" s="141">
        <v>43913.0</v>
      </c>
      <c r="B304" s="138" t="s">
        <v>651</v>
      </c>
      <c r="C304" s="139"/>
      <c r="D304" s="139"/>
      <c r="E304" s="139"/>
      <c r="F304" s="139"/>
      <c r="G304" s="139"/>
      <c r="H304" s="139"/>
      <c r="I304" s="139"/>
      <c r="J304" s="139"/>
      <c r="K304" s="139"/>
      <c r="L304" s="139"/>
      <c r="M304" s="139"/>
      <c r="N304" s="139"/>
      <c r="O304" s="139"/>
      <c r="P304" s="139"/>
      <c r="Q304" s="139"/>
      <c r="R304" s="139"/>
      <c r="S304" s="139"/>
      <c r="T304" s="139"/>
      <c r="U304" s="139"/>
      <c r="V304" s="140"/>
      <c r="W304" s="139"/>
      <c r="X304" s="139"/>
      <c r="Y304" s="139"/>
      <c r="Z304" s="139"/>
      <c r="AA304" s="139"/>
      <c r="AB304" s="139"/>
      <c r="AC304" s="139"/>
      <c r="AD304" s="139"/>
      <c r="AE304" s="139"/>
      <c r="AF304" s="139"/>
      <c r="AG304" s="139"/>
      <c r="AH304" s="139"/>
      <c r="AI304" s="139"/>
      <c r="AJ304" s="139"/>
      <c r="AK304" s="139"/>
      <c r="AL304" s="139"/>
      <c r="AM304" s="139"/>
      <c r="AN304" s="139"/>
      <c r="AO304" s="139"/>
      <c r="AP304" s="139"/>
      <c r="AQ304" s="139"/>
      <c r="AR304" s="139"/>
      <c r="AS304" s="139"/>
      <c r="AT304" s="139"/>
      <c r="AU304" s="139"/>
      <c r="AV304" s="139"/>
      <c r="AW304" s="139"/>
      <c r="AX304" s="139"/>
      <c r="AY304" s="139"/>
      <c r="AZ304" s="139"/>
      <c r="BA304" s="139"/>
      <c r="BB304" s="139"/>
      <c r="BC304" s="139"/>
      <c r="BD304" s="139"/>
      <c r="BE304" s="139"/>
      <c r="BF304" s="139"/>
      <c r="BG304" s="139"/>
      <c r="BH304" s="139"/>
      <c r="BI304" s="139"/>
      <c r="BJ304" s="139"/>
    </row>
    <row r="305">
      <c r="A305" s="141">
        <v>43913.0</v>
      </c>
      <c r="B305" s="138" t="s">
        <v>653</v>
      </c>
      <c r="C305" s="139"/>
      <c r="D305" s="139"/>
      <c r="E305" s="139"/>
      <c r="F305" s="139"/>
      <c r="G305" s="139"/>
      <c r="H305" s="139"/>
      <c r="I305" s="139"/>
      <c r="J305" s="139"/>
      <c r="K305" s="139"/>
      <c r="L305" s="139"/>
      <c r="M305" s="139"/>
      <c r="N305" s="139"/>
      <c r="O305" s="139"/>
      <c r="P305" s="139"/>
      <c r="Q305" s="139"/>
      <c r="R305" s="139"/>
      <c r="S305" s="139"/>
      <c r="T305" s="139"/>
      <c r="U305" s="139"/>
      <c r="V305" s="140"/>
      <c r="W305" s="139"/>
      <c r="X305" s="139"/>
      <c r="Y305" s="139"/>
      <c r="Z305" s="139"/>
      <c r="AA305" s="139"/>
      <c r="AB305" s="139"/>
      <c r="AC305" s="139"/>
      <c r="AD305" s="139"/>
      <c r="AE305" s="139"/>
      <c r="AF305" s="139"/>
      <c r="AG305" s="139"/>
      <c r="AH305" s="139"/>
      <c r="AI305" s="139"/>
      <c r="AJ305" s="139"/>
      <c r="AK305" s="139"/>
      <c r="AL305" s="139"/>
      <c r="AM305" s="139"/>
      <c r="AN305" s="139"/>
      <c r="AO305" s="139"/>
      <c r="AP305" s="139"/>
      <c r="AQ305" s="139"/>
      <c r="AR305" s="139"/>
      <c r="AS305" s="139"/>
      <c r="AT305" s="139"/>
      <c r="AU305" s="139"/>
      <c r="AV305" s="139"/>
      <c r="AW305" s="139"/>
      <c r="AX305" s="139"/>
      <c r="AY305" s="139"/>
      <c r="AZ305" s="139"/>
      <c r="BA305" s="139"/>
      <c r="BB305" s="139"/>
      <c r="BC305" s="139"/>
      <c r="BD305" s="139"/>
      <c r="BE305" s="139"/>
      <c r="BF305" s="139"/>
      <c r="BG305" s="139"/>
      <c r="BH305" s="139"/>
      <c r="BI305" s="139"/>
      <c r="BJ305" s="139"/>
    </row>
    <row r="306">
      <c r="A306" s="141">
        <v>43913.0</v>
      </c>
      <c r="B306" s="138" t="s">
        <v>666</v>
      </c>
      <c r="C306" s="138">
        <v>4.0</v>
      </c>
      <c r="D306" s="139"/>
      <c r="E306" s="139"/>
      <c r="F306" s="139"/>
      <c r="G306" s="139"/>
      <c r="H306" s="139"/>
      <c r="I306" s="139"/>
      <c r="J306" s="139"/>
      <c r="K306" s="139"/>
      <c r="L306" s="139"/>
      <c r="M306" s="139"/>
      <c r="N306" s="139"/>
      <c r="O306" s="139"/>
      <c r="P306" s="139"/>
      <c r="Q306" s="139"/>
      <c r="R306" s="139"/>
      <c r="S306" s="139"/>
      <c r="T306" s="139"/>
      <c r="U306" s="139"/>
      <c r="V306" s="140"/>
      <c r="W306" s="139"/>
      <c r="X306" s="139"/>
      <c r="Y306" s="139"/>
      <c r="Z306" s="139"/>
      <c r="AA306" s="139"/>
      <c r="AB306" s="139"/>
      <c r="AC306" s="139"/>
      <c r="AD306" s="139"/>
      <c r="AE306" s="139"/>
      <c r="AF306" s="139"/>
      <c r="AG306" s="139"/>
      <c r="AH306" s="139"/>
      <c r="AI306" s="139"/>
      <c r="AJ306" s="139"/>
      <c r="AK306" s="139"/>
      <c r="AL306" s="139"/>
      <c r="AM306" s="139"/>
      <c r="AN306" s="139"/>
      <c r="AO306" s="139"/>
      <c r="AP306" s="139"/>
      <c r="AQ306" s="139"/>
      <c r="AR306" s="139"/>
      <c r="AS306" s="139"/>
      <c r="AT306" s="139"/>
      <c r="AU306" s="139"/>
      <c r="AV306" s="139"/>
      <c r="AW306" s="139"/>
      <c r="AX306" s="139"/>
      <c r="AY306" s="139"/>
      <c r="AZ306" s="139"/>
      <c r="BA306" s="139"/>
      <c r="BB306" s="139"/>
      <c r="BC306" s="139"/>
      <c r="BD306" s="139"/>
      <c r="BE306" s="139"/>
      <c r="BF306" s="139"/>
      <c r="BG306" s="139"/>
      <c r="BH306" s="139"/>
      <c r="BI306" s="139"/>
      <c r="BJ306" s="139"/>
    </row>
    <row r="307">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40"/>
      <c r="W307" s="139"/>
      <c r="X307" s="139"/>
      <c r="Y307" s="139"/>
      <c r="Z307" s="139"/>
      <c r="AA307" s="139"/>
      <c r="AB307" s="139"/>
      <c r="AC307" s="139"/>
      <c r="AD307" s="139"/>
      <c r="AE307" s="139"/>
      <c r="AF307" s="139"/>
      <c r="AG307" s="139"/>
      <c r="AH307" s="139"/>
      <c r="AI307" s="139"/>
      <c r="AJ307" s="139"/>
      <c r="AK307" s="139"/>
      <c r="AL307" s="139"/>
      <c r="AM307" s="139"/>
      <c r="AN307" s="139"/>
      <c r="AO307" s="139"/>
      <c r="AP307" s="139"/>
      <c r="AQ307" s="139"/>
      <c r="AR307" s="139"/>
      <c r="AS307" s="139"/>
      <c r="AT307" s="139"/>
      <c r="AU307" s="139"/>
      <c r="AV307" s="139"/>
      <c r="AW307" s="139"/>
      <c r="AX307" s="139"/>
      <c r="AY307" s="139"/>
      <c r="AZ307" s="139"/>
      <c r="BA307" s="139"/>
      <c r="BB307" s="139"/>
      <c r="BC307" s="139"/>
      <c r="BD307" s="139"/>
      <c r="BE307" s="139"/>
      <c r="BF307" s="139"/>
      <c r="BG307" s="139"/>
      <c r="BH307" s="139"/>
      <c r="BI307" s="139"/>
      <c r="BJ307" s="139"/>
    </row>
    <row r="308">
      <c r="A308" s="141">
        <v>43912.0</v>
      </c>
      <c r="B308" s="138" t="s">
        <v>627</v>
      </c>
      <c r="C308" s="139"/>
      <c r="D308" s="139"/>
      <c r="E308" s="138">
        <v>1.0</v>
      </c>
      <c r="F308" s="139"/>
      <c r="G308" s="139"/>
      <c r="H308" s="139"/>
      <c r="I308" s="139"/>
      <c r="J308" s="139"/>
      <c r="K308" s="139"/>
      <c r="L308" s="139"/>
      <c r="M308" s="139"/>
      <c r="N308" s="139"/>
      <c r="O308" s="139"/>
      <c r="P308" s="139"/>
      <c r="Q308" s="139"/>
      <c r="R308" s="139"/>
      <c r="S308" s="139"/>
      <c r="T308" s="139"/>
      <c r="U308" s="139"/>
      <c r="V308" s="140"/>
      <c r="W308" s="139"/>
      <c r="X308" s="139"/>
      <c r="Y308" s="139"/>
      <c r="Z308" s="139"/>
      <c r="AA308" s="139"/>
      <c r="AB308" s="139"/>
      <c r="AC308" s="139"/>
      <c r="AD308" s="139"/>
      <c r="AE308" s="139"/>
      <c r="AF308" s="139"/>
      <c r="AG308" s="139"/>
      <c r="AH308" s="139"/>
      <c r="AI308" s="139"/>
      <c r="AJ308" s="139"/>
      <c r="AK308" s="139"/>
      <c r="AL308" s="139"/>
      <c r="AM308" s="139"/>
      <c r="AN308" s="139"/>
      <c r="AO308" s="139"/>
      <c r="AP308" s="139"/>
      <c r="AQ308" s="139"/>
      <c r="AR308" s="139"/>
      <c r="AS308" s="139"/>
      <c r="AT308" s="139"/>
      <c r="AU308" s="139"/>
      <c r="AV308" s="139"/>
      <c r="AW308" s="139"/>
      <c r="AX308" s="139"/>
      <c r="AY308" s="139"/>
      <c r="AZ308" s="139"/>
      <c r="BA308" s="139"/>
      <c r="BB308" s="139"/>
      <c r="BC308" s="139"/>
      <c r="BD308" s="139"/>
      <c r="BE308" s="139"/>
      <c r="BF308" s="139"/>
      <c r="BG308" s="139"/>
      <c r="BH308" s="139"/>
      <c r="BI308" s="139"/>
      <c r="BJ308" s="139"/>
    </row>
    <row r="309">
      <c r="A309" s="141">
        <v>43912.0</v>
      </c>
      <c r="B309" s="138" t="s">
        <v>595</v>
      </c>
      <c r="C309" s="139"/>
      <c r="D309" s="139"/>
      <c r="E309" s="138">
        <v>1.0</v>
      </c>
      <c r="F309" s="139"/>
      <c r="G309" s="139"/>
      <c r="H309" s="139"/>
      <c r="I309" s="139"/>
      <c r="J309" s="139"/>
      <c r="K309" s="139"/>
      <c r="L309" s="139"/>
      <c r="M309" s="139"/>
      <c r="N309" s="139"/>
      <c r="O309" s="139"/>
      <c r="P309" s="139"/>
      <c r="Q309" s="139"/>
      <c r="R309" s="139"/>
      <c r="S309" s="139"/>
      <c r="T309" s="139"/>
      <c r="U309" s="139"/>
      <c r="V309" s="140"/>
      <c r="W309" s="139"/>
      <c r="X309" s="139"/>
      <c r="Y309" s="139"/>
      <c r="Z309" s="139"/>
      <c r="AA309" s="139"/>
      <c r="AB309" s="139"/>
      <c r="AC309" s="139"/>
      <c r="AD309" s="139"/>
      <c r="AE309" s="139"/>
      <c r="AF309" s="139"/>
      <c r="AG309" s="139"/>
      <c r="AH309" s="139"/>
      <c r="AI309" s="139"/>
      <c r="AJ309" s="139"/>
      <c r="AK309" s="139"/>
      <c r="AL309" s="139"/>
      <c r="AM309" s="139"/>
      <c r="AN309" s="139"/>
      <c r="AO309" s="139"/>
      <c r="AP309" s="139"/>
      <c r="AQ309" s="139"/>
      <c r="AR309" s="139"/>
      <c r="AS309" s="139"/>
      <c r="AT309" s="139"/>
      <c r="AU309" s="139"/>
      <c r="AV309" s="139"/>
      <c r="AW309" s="139"/>
      <c r="AX309" s="139"/>
      <c r="AY309" s="139"/>
      <c r="AZ309" s="139"/>
      <c r="BA309" s="139"/>
      <c r="BB309" s="139"/>
      <c r="BC309" s="139"/>
      <c r="BD309" s="139"/>
      <c r="BE309" s="139"/>
      <c r="BF309" s="139"/>
      <c r="BG309" s="139"/>
      <c r="BH309" s="139"/>
      <c r="BI309" s="139"/>
      <c r="BJ309" s="139"/>
    </row>
    <row r="310">
      <c r="A310" s="141">
        <v>43912.0</v>
      </c>
      <c r="B310" s="138" t="s">
        <v>590</v>
      </c>
      <c r="C310" s="139"/>
      <c r="D310" s="139"/>
      <c r="E310" s="139"/>
      <c r="F310" s="139"/>
      <c r="G310" s="139"/>
      <c r="H310" s="139"/>
      <c r="I310" s="139"/>
      <c r="J310" s="139"/>
      <c r="K310" s="139"/>
      <c r="L310" s="139"/>
      <c r="M310" s="139"/>
      <c r="N310" s="139"/>
      <c r="O310" s="139"/>
      <c r="P310" s="139"/>
      <c r="Q310" s="139"/>
      <c r="R310" s="139"/>
      <c r="S310" s="139"/>
      <c r="T310" s="139"/>
      <c r="U310" s="139"/>
      <c r="V310" s="140"/>
      <c r="W310" s="139"/>
      <c r="X310" s="139"/>
      <c r="Y310" s="139"/>
      <c r="Z310" s="139"/>
      <c r="AA310" s="139"/>
      <c r="AB310" s="139"/>
      <c r="AC310" s="139"/>
      <c r="AD310" s="139"/>
      <c r="AE310" s="139"/>
      <c r="AF310" s="139"/>
      <c r="AG310" s="139"/>
      <c r="AH310" s="139"/>
      <c r="AI310" s="139"/>
      <c r="AJ310" s="139"/>
      <c r="AK310" s="139"/>
      <c r="AL310" s="139"/>
      <c r="AM310" s="139"/>
      <c r="AN310" s="139"/>
      <c r="AO310" s="139"/>
      <c r="AP310" s="139"/>
      <c r="AQ310" s="139"/>
      <c r="AR310" s="139"/>
      <c r="AS310" s="139"/>
      <c r="AT310" s="139"/>
      <c r="AU310" s="139"/>
      <c r="AV310" s="139"/>
      <c r="AW310" s="139"/>
      <c r="AX310" s="139"/>
      <c r="AY310" s="139"/>
      <c r="AZ310" s="139"/>
      <c r="BA310" s="139"/>
      <c r="BB310" s="139"/>
      <c r="BC310" s="139"/>
      <c r="BD310" s="139"/>
      <c r="BE310" s="139"/>
      <c r="BF310" s="139"/>
      <c r="BG310" s="139"/>
      <c r="BH310" s="139"/>
      <c r="BI310" s="139"/>
      <c r="BJ310" s="139"/>
    </row>
    <row r="311">
      <c r="A311" s="141">
        <v>43912.0</v>
      </c>
      <c r="B311" s="138" t="s">
        <v>586</v>
      </c>
      <c r="C311" s="138">
        <v>40.0</v>
      </c>
      <c r="D311" s="138">
        <v>5.0</v>
      </c>
      <c r="E311" s="138">
        <v>6.0</v>
      </c>
      <c r="F311" s="139"/>
      <c r="G311" s="139"/>
      <c r="H311" s="139"/>
      <c r="I311" s="139"/>
      <c r="J311" s="139"/>
      <c r="K311" s="139"/>
      <c r="L311" s="139"/>
      <c r="M311" s="139"/>
      <c r="N311" s="139"/>
      <c r="O311" s="139"/>
      <c r="P311" s="139"/>
      <c r="Q311" s="139"/>
      <c r="R311" s="139"/>
      <c r="S311" s="139"/>
      <c r="T311" s="139"/>
      <c r="U311" s="139"/>
      <c r="V311" s="140"/>
      <c r="W311" s="139"/>
      <c r="X311" s="139"/>
      <c r="Y311" s="139"/>
      <c r="Z311" s="139"/>
      <c r="AA311" s="139"/>
      <c r="AB311" s="139"/>
      <c r="AC311" s="139"/>
      <c r="AD311" s="139"/>
      <c r="AE311" s="139"/>
      <c r="AF311" s="139"/>
      <c r="AG311" s="139"/>
      <c r="AH311" s="139"/>
      <c r="AI311" s="139"/>
      <c r="AJ311" s="139"/>
      <c r="AK311" s="139"/>
      <c r="AL311" s="139"/>
      <c r="AM311" s="139"/>
      <c r="AN311" s="139"/>
      <c r="AO311" s="139"/>
      <c r="AP311" s="139"/>
      <c r="AQ311" s="139"/>
      <c r="AR311" s="139"/>
      <c r="AS311" s="139"/>
      <c r="AT311" s="139"/>
      <c r="AU311" s="139"/>
      <c r="AV311" s="139"/>
      <c r="AW311" s="139"/>
      <c r="AX311" s="139"/>
      <c r="AY311" s="139"/>
      <c r="AZ311" s="139"/>
      <c r="BA311" s="139"/>
      <c r="BB311" s="139"/>
      <c r="BC311" s="139"/>
      <c r="BD311" s="139"/>
      <c r="BE311" s="139"/>
      <c r="BF311" s="139"/>
      <c r="BG311" s="139"/>
      <c r="BH311" s="139"/>
      <c r="BI311" s="139"/>
      <c r="BJ311" s="139"/>
    </row>
    <row r="312">
      <c r="A312" s="141">
        <v>43912.0</v>
      </c>
      <c r="B312" s="138" t="s">
        <v>588</v>
      </c>
      <c r="C312" s="138">
        <v>4.0</v>
      </c>
      <c r="D312" s="138">
        <v>4.0</v>
      </c>
      <c r="E312" s="138">
        <v>2.0</v>
      </c>
      <c r="F312" s="139"/>
      <c r="G312" s="139"/>
      <c r="H312" s="139"/>
      <c r="I312" s="139"/>
      <c r="J312" s="139"/>
      <c r="K312" s="139"/>
      <c r="L312" s="139"/>
      <c r="M312" s="139"/>
      <c r="N312" s="139"/>
      <c r="O312" s="139"/>
      <c r="P312" s="139"/>
      <c r="Q312" s="139"/>
      <c r="R312" s="139"/>
      <c r="S312" s="139"/>
      <c r="T312" s="139"/>
      <c r="U312" s="139"/>
      <c r="V312" s="140"/>
      <c r="W312" s="139"/>
      <c r="X312" s="139"/>
      <c r="Y312" s="139"/>
      <c r="Z312" s="139"/>
      <c r="AA312" s="139"/>
      <c r="AB312" s="139"/>
      <c r="AC312" s="139"/>
      <c r="AD312" s="139"/>
      <c r="AE312" s="139"/>
      <c r="AF312" s="139"/>
      <c r="AG312" s="139"/>
      <c r="AH312" s="139"/>
      <c r="AI312" s="139"/>
      <c r="AJ312" s="139"/>
      <c r="AK312" s="139"/>
      <c r="AL312" s="139"/>
      <c r="AM312" s="139"/>
      <c r="AN312" s="139"/>
      <c r="AO312" s="139"/>
      <c r="AP312" s="139"/>
      <c r="AQ312" s="139"/>
      <c r="AR312" s="139"/>
      <c r="AS312" s="139"/>
      <c r="AT312" s="139"/>
      <c r="AU312" s="139"/>
      <c r="AV312" s="139"/>
      <c r="AW312" s="139"/>
      <c r="AX312" s="139"/>
      <c r="AY312" s="139"/>
      <c r="AZ312" s="139"/>
      <c r="BA312" s="139"/>
      <c r="BB312" s="139"/>
      <c r="BC312" s="139"/>
      <c r="BD312" s="139"/>
      <c r="BE312" s="139"/>
      <c r="BF312" s="139"/>
      <c r="BG312" s="139"/>
      <c r="BH312" s="139"/>
      <c r="BI312" s="139"/>
      <c r="BJ312" s="139"/>
    </row>
    <row r="313">
      <c r="A313" s="141">
        <v>43912.0</v>
      </c>
      <c r="B313" s="138" t="s">
        <v>593</v>
      </c>
      <c r="C313" s="138">
        <v>1.0</v>
      </c>
      <c r="D313" s="139"/>
      <c r="E313" s="139"/>
      <c r="F313" s="139"/>
      <c r="G313" s="139"/>
      <c r="H313" s="139"/>
      <c r="I313" s="139"/>
      <c r="J313" s="139"/>
      <c r="K313" s="139"/>
      <c r="L313" s="139"/>
      <c r="M313" s="139"/>
      <c r="N313" s="139"/>
      <c r="O313" s="139"/>
      <c r="P313" s="139"/>
      <c r="Q313" s="139"/>
      <c r="R313" s="139"/>
      <c r="S313" s="139"/>
      <c r="T313" s="139"/>
      <c r="U313" s="139"/>
      <c r="V313" s="140"/>
      <c r="W313" s="139"/>
      <c r="X313" s="139"/>
      <c r="Y313" s="139"/>
      <c r="Z313" s="139"/>
      <c r="AA313" s="139"/>
      <c r="AB313" s="139"/>
      <c r="AC313" s="139"/>
      <c r="AD313" s="139"/>
      <c r="AE313" s="139"/>
      <c r="AF313" s="139"/>
      <c r="AG313" s="139"/>
      <c r="AH313" s="139"/>
      <c r="AI313" s="139"/>
      <c r="AJ313" s="139"/>
      <c r="AK313" s="139"/>
      <c r="AL313" s="139"/>
      <c r="AM313" s="139"/>
      <c r="AN313" s="139"/>
      <c r="AO313" s="139"/>
      <c r="AP313" s="139"/>
      <c r="AQ313" s="139"/>
      <c r="AR313" s="139"/>
      <c r="AS313" s="139"/>
      <c r="AT313" s="139"/>
      <c r="AU313" s="139"/>
      <c r="AV313" s="139"/>
      <c r="AW313" s="139"/>
      <c r="AX313" s="139"/>
      <c r="AY313" s="139"/>
      <c r="AZ313" s="139"/>
      <c r="BA313" s="139"/>
      <c r="BB313" s="139"/>
      <c r="BC313" s="139"/>
      <c r="BD313" s="139"/>
      <c r="BE313" s="139"/>
      <c r="BF313" s="139"/>
      <c r="BG313" s="139"/>
      <c r="BH313" s="139"/>
      <c r="BI313" s="139"/>
      <c r="BJ313" s="139"/>
    </row>
    <row r="314">
      <c r="A314" s="141">
        <v>43912.0</v>
      </c>
      <c r="B314" s="138" t="s">
        <v>591</v>
      </c>
      <c r="C314" s="138">
        <v>15.0</v>
      </c>
      <c r="D314" s="139"/>
      <c r="E314" s="139"/>
      <c r="F314" s="139"/>
      <c r="G314" s="139"/>
      <c r="H314" s="139"/>
      <c r="I314" s="139"/>
      <c r="J314" s="139"/>
      <c r="K314" s="139"/>
      <c r="L314" s="139"/>
      <c r="M314" s="139"/>
      <c r="N314" s="139"/>
      <c r="O314" s="139"/>
      <c r="P314" s="139"/>
      <c r="Q314" s="139"/>
      <c r="R314" s="139"/>
      <c r="S314" s="139"/>
      <c r="T314" s="139"/>
      <c r="U314" s="139"/>
      <c r="V314" s="140"/>
      <c r="W314" s="139"/>
      <c r="X314" s="139"/>
      <c r="Y314" s="139"/>
      <c r="Z314" s="139"/>
      <c r="AA314" s="139"/>
      <c r="AB314" s="139"/>
      <c r="AC314" s="139"/>
      <c r="AD314" s="139"/>
      <c r="AE314" s="139"/>
      <c r="AF314" s="139"/>
      <c r="AG314" s="139"/>
      <c r="AH314" s="139"/>
      <c r="AI314" s="139"/>
      <c r="AJ314" s="139"/>
      <c r="AK314" s="139"/>
      <c r="AL314" s="139"/>
      <c r="AM314" s="139"/>
      <c r="AN314" s="139"/>
      <c r="AO314" s="139"/>
      <c r="AP314" s="139"/>
      <c r="AQ314" s="139"/>
      <c r="AR314" s="139"/>
      <c r="AS314" s="139"/>
      <c r="AT314" s="139"/>
      <c r="AU314" s="139"/>
      <c r="AV314" s="139"/>
      <c r="AW314" s="139"/>
      <c r="AX314" s="139"/>
      <c r="AY314" s="139"/>
      <c r="AZ314" s="139"/>
      <c r="BA314" s="139"/>
      <c r="BB314" s="139"/>
      <c r="BC314" s="139"/>
      <c r="BD314" s="139"/>
      <c r="BE314" s="139"/>
      <c r="BF314" s="139"/>
      <c r="BG314" s="139"/>
      <c r="BH314" s="139"/>
      <c r="BI314" s="139"/>
      <c r="BJ314" s="139"/>
    </row>
    <row r="315">
      <c r="A315" s="141">
        <v>43912.0</v>
      </c>
      <c r="B315" s="138" t="s">
        <v>667</v>
      </c>
      <c r="C315" s="139"/>
      <c r="D315" s="139"/>
      <c r="E315" s="139"/>
      <c r="F315" s="139"/>
      <c r="G315" s="139"/>
      <c r="H315" s="139"/>
      <c r="I315" s="139"/>
      <c r="J315" s="139"/>
      <c r="K315" s="139"/>
      <c r="L315" s="139"/>
      <c r="M315" s="139"/>
      <c r="N315" s="139"/>
      <c r="O315" s="139"/>
      <c r="P315" s="139"/>
      <c r="Q315" s="139"/>
      <c r="R315" s="139"/>
      <c r="S315" s="139"/>
      <c r="T315" s="139"/>
      <c r="U315" s="139"/>
      <c r="V315" s="140"/>
      <c r="W315" s="139"/>
      <c r="X315" s="139"/>
      <c r="Y315" s="139"/>
      <c r="Z315" s="139"/>
      <c r="AA315" s="139"/>
      <c r="AB315" s="139"/>
      <c r="AC315" s="139"/>
      <c r="AD315" s="139"/>
      <c r="AE315" s="139"/>
      <c r="AF315" s="139"/>
      <c r="AG315" s="139"/>
      <c r="AH315" s="139"/>
      <c r="AI315" s="139"/>
      <c r="AJ315" s="139"/>
      <c r="AK315" s="139"/>
      <c r="AL315" s="139"/>
      <c r="AM315" s="139"/>
      <c r="AN315" s="139"/>
      <c r="AO315" s="139"/>
      <c r="AP315" s="139"/>
      <c r="AQ315" s="139"/>
      <c r="AR315" s="139"/>
      <c r="AS315" s="139"/>
      <c r="AT315" s="139"/>
      <c r="AU315" s="139"/>
      <c r="AV315" s="139"/>
      <c r="AW315" s="139"/>
      <c r="AX315" s="139"/>
      <c r="AY315" s="139"/>
      <c r="AZ315" s="139"/>
      <c r="BA315" s="139"/>
      <c r="BB315" s="139"/>
      <c r="BC315" s="139"/>
      <c r="BD315" s="139"/>
      <c r="BE315" s="139"/>
      <c r="BF315" s="139"/>
      <c r="BG315" s="139"/>
      <c r="BH315" s="139"/>
      <c r="BI315" s="139"/>
      <c r="BJ315" s="139"/>
    </row>
    <row r="316">
      <c r="A316" s="141">
        <v>43912.0</v>
      </c>
      <c r="B316" s="138" t="s">
        <v>668</v>
      </c>
      <c r="C316" s="139"/>
      <c r="D316" s="139"/>
      <c r="E316" s="139"/>
      <c r="F316" s="139"/>
      <c r="G316" s="139"/>
      <c r="H316" s="139"/>
      <c r="I316" s="139"/>
      <c r="J316" s="139"/>
      <c r="K316" s="139"/>
      <c r="L316" s="139"/>
      <c r="M316" s="139"/>
      <c r="N316" s="139"/>
      <c r="O316" s="139"/>
      <c r="P316" s="139"/>
      <c r="Q316" s="139"/>
      <c r="R316" s="139"/>
      <c r="S316" s="139"/>
      <c r="T316" s="139"/>
      <c r="U316" s="139"/>
      <c r="V316" s="140"/>
      <c r="W316" s="139"/>
      <c r="X316" s="139"/>
      <c r="Y316" s="139"/>
      <c r="Z316" s="139"/>
      <c r="AA316" s="139"/>
      <c r="AB316" s="139"/>
      <c r="AC316" s="139"/>
      <c r="AD316" s="139"/>
      <c r="AE316" s="139"/>
      <c r="AF316" s="139"/>
      <c r="AG316" s="139"/>
      <c r="AH316" s="139"/>
      <c r="AI316" s="139"/>
      <c r="AJ316" s="139"/>
      <c r="AK316" s="139"/>
      <c r="AL316" s="139"/>
      <c r="AM316" s="139"/>
      <c r="AN316" s="139"/>
      <c r="AO316" s="139"/>
      <c r="AP316" s="139"/>
      <c r="AQ316" s="139"/>
      <c r="AR316" s="139"/>
      <c r="AS316" s="139"/>
      <c r="AT316" s="139"/>
      <c r="AU316" s="139"/>
      <c r="AV316" s="139"/>
      <c r="AW316" s="139"/>
      <c r="AX316" s="139"/>
      <c r="AY316" s="139"/>
      <c r="AZ316" s="139"/>
      <c r="BA316" s="139"/>
      <c r="BB316" s="139"/>
      <c r="BC316" s="139"/>
      <c r="BD316" s="139"/>
      <c r="BE316" s="139"/>
      <c r="BF316" s="139"/>
      <c r="BG316" s="139"/>
      <c r="BH316" s="139"/>
      <c r="BI316" s="139"/>
      <c r="BJ316" s="139"/>
    </row>
    <row r="317">
      <c r="A317" s="141">
        <v>43912.0</v>
      </c>
      <c r="B317" s="138" t="s">
        <v>669</v>
      </c>
      <c r="C317" s="139"/>
      <c r="D317" s="139"/>
      <c r="E317" s="139"/>
      <c r="F317" s="139"/>
      <c r="G317" s="139"/>
      <c r="H317" s="139"/>
      <c r="I317" s="139"/>
      <c r="J317" s="139"/>
      <c r="K317" s="139"/>
      <c r="L317" s="139"/>
      <c r="M317" s="139"/>
      <c r="N317" s="139"/>
      <c r="O317" s="139"/>
      <c r="P317" s="139"/>
      <c r="Q317" s="139"/>
      <c r="R317" s="139"/>
      <c r="S317" s="139"/>
      <c r="T317" s="139"/>
      <c r="U317" s="139"/>
      <c r="V317" s="140"/>
      <c r="W317" s="139"/>
      <c r="X317" s="139"/>
      <c r="Y317" s="139"/>
      <c r="Z317" s="139"/>
      <c r="AA317" s="139"/>
      <c r="AB317" s="139"/>
      <c r="AC317" s="139"/>
      <c r="AD317" s="139"/>
      <c r="AE317" s="139"/>
      <c r="AF317" s="139"/>
      <c r="AG317" s="139"/>
      <c r="AH317" s="139"/>
      <c r="AI317" s="139"/>
      <c r="AJ317" s="139"/>
      <c r="AK317" s="139"/>
      <c r="AL317" s="139"/>
      <c r="AM317" s="139"/>
      <c r="AN317" s="139"/>
      <c r="AO317" s="139"/>
      <c r="AP317" s="139"/>
      <c r="AQ317" s="139"/>
      <c r="AR317" s="139"/>
      <c r="AS317" s="139"/>
      <c r="AT317" s="139"/>
      <c r="AU317" s="139"/>
      <c r="AV317" s="139"/>
      <c r="AW317" s="139"/>
      <c r="AX317" s="139"/>
      <c r="AY317" s="139"/>
      <c r="AZ317" s="139"/>
      <c r="BA317" s="139"/>
      <c r="BB317" s="139"/>
      <c r="BC317" s="139"/>
      <c r="BD317" s="139"/>
      <c r="BE317" s="139"/>
      <c r="BF317" s="139"/>
      <c r="BG317" s="139"/>
      <c r="BH317" s="139"/>
      <c r="BI317" s="139"/>
      <c r="BJ317" s="139"/>
    </row>
    <row r="318">
      <c r="A318" s="141">
        <v>43912.0</v>
      </c>
      <c r="B318" s="138" t="s">
        <v>670</v>
      </c>
      <c r="C318" s="138">
        <v>1.0</v>
      </c>
      <c r="D318" s="139"/>
      <c r="E318" s="139"/>
      <c r="F318" s="139"/>
      <c r="G318" s="139"/>
      <c r="H318" s="139"/>
      <c r="I318" s="139"/>
      <c r="J318" s="139"/>
      <c r="K318" s="139"/>
      <c r="L318" s="139"/>
      <c r="M318" s="139"/>
      <c r="N318" s="139"/>
      <c r="O318" s="139"/>
      <c r="P318" s="139"/>
      <c r="Q318" s="139"/>
      <c r="R318" s="139"/>
      <c r="S318" s="139"/>
      <c r="T318" s="139"/>
      <c r="U318" s="139"/>
      <c r="V318" s="140"/>
      <c r="W318" s="139"/>
      <c r="X318" s="139"/>
      <c r="Y318" s="139"/>
      <c r="Z318" s="139"/>
      <c r="AA318" s="139"/>
      <c r="AB318" s="139"/>
      <c r="AC318" s="139"/>
      <c r="AD318" s="139"/>
      <c r="AE318" s="139"/>
      <c r="AF318" s="139"/>
      <c r="AG318" s="139"/>
      <c r="AH318" s="139"/>
      <c r="AI318" s="139"/>
      <c r="AJ318" s="139"/>
      <c r="AK318" s="139"/>
      <c r="AL318" s="139"/>
      <c r="AM318" s="139"/>
      <c r="AN318" s="139"/>
      <c r="AO318" s="139"/>
      <c r="AP318" s="139"/>
      <c r="AQ318" s="139"/>
      <c r="AR318" s="139"/>
      <c r="AS318" s="139"/>
      <c r="AT318" s="139"/>
      <c r="AU318" s="139"/>
      <c r="AV318" s="139"/>
      <c r="AW318" s="139"/>
      <c r="AX318" s="139"/>
      <c r="AY318" s="139"/>
      <c r="AZ318" s="139"/>
      <c r="BA318" s="139"/>
      <c r="BB318" s="139"/>
      <c r="BC318" s="139"/>
      <c r="BD318" s="139"/>
      <c r="BE318" s="139"/>
      <c r="BF318" s="139"/>
      <c r="BG318" s="139"/>
      <c r="BH318" s="139"/>
      <c r="BI318" s="139"/>
      <c r="BJ318" s="139"/>
    </row>
    <row r="319">
      <c r="A319" s="141">
        <v>43912.0</v>
      </c>
      <c r="B319" s="138" t="s">
        <v>601</v>
      </c>
      <c r="C319" s="139"/>
      <c r="D319" s="139"/>
      <c r="E319" s="139"/>
      <c r="F319" s="139"/>
      <c r="G319" s="139"/>
      <c r="H319" s="139"/>
      <c r="I319" s="139"/>
      <c r="J319" s="139"/>
      <c r="K319" s="139"/>
      <c r="L319" s="139"/>
      <c r="M319" s="139"/>
      <c r="N319" s="139"/>
      <c r="O319" s="139"/>
      <c r="P319" s="139"/>
      <c r="Q319" s="139"/>
      <c r="R319" s="139"/>
      <c r="S319" s="139"/>
      <c r="T319" s="139"/>
      <c r="U319" s="139"/>
      <c r="V319" s="140"/>
      <c r="W319" s="139"/>
      <c r="X319" s="139"/>
      <c r="Y319" s="139"/>
      <c r="Z319" s="139"/>
      <c r="AA319" s="139"/>
      <c r="AB319" s="139"/>
      <c r="AC319" s="139"/>
      <c r="AD319" s="139"/>
      <c r="AE319" s="139"/>
      <c r="AF319" s="139"/>
      <c r="AG319" s="139"/>
      <c r="AH319" s="139"/>
      <c r="AI319" s="139"/>
      <c r="AJ319" s="139"/>
      <c r="AK319" s="139"/>
      <c r="AL319" s="139"/>
      <c r="AM319" s="139"/>
      <c r="AN319" s="139"/>
      <c r="AO319" s="139"/>
      <c r="AP319" s="139"/>
      <c r="AQ319" s="139"/>
      <c r="AR319" s="139"/>
      <c r="AS319" s="139"/>
      <c r="AT319" s="139"/>
      <c r="AU319" s="139"/>
      <c r="AV319" s="139"/>
      <c r="AW319" s="139"/>
      <c r="AX319" s="139"/>
      <c r="AY319" s="139"/>
      <c r="AZ319" s="139"/>
      <c r="BA319" s="139"/>
      <c r="BB319" s="139"/>
      <c r="BC319" s="139"/>
      <c r="BD319" s="139"/>
      <c r="BE319" s="139"/>
      <c r="BF319" s="139"/>
      <c r="BG319" s="139"/>
      <c r="BH319" s="139"/>
      <c r="BI319" s="139"/>
      <c r="BJ319" s="139"/>
    </row>
    <row r="320">
      <c r="A320" s="141">
        <v>43912.0</v>
      </c>
      <c r="B320" s="138" t="s">
        <v>675</v>
      </c>
      <c r="C320" s="139"/>
      <c r="D320" s="139"/>
      <c r="E320" s="139"/>
      <c r="F320" s="139"/>
      <c r="G320" s="139"/>
      <c r="H320" s="139"/>
      <c r="I320" s="139"/>
      <c r="J320" s="139"/>
      <c r="K320" s="139"/>
      <c r="L320" s="139"/>
      <c r="M320" s="139"/>
      <c r="N320" s="139"/>
      <c r="O320" s="139"/>
      <c r="P320" s="139"/>
      <c r="Q320" s="139"/>
      <c r="R320" s="139"/>
      <c r="S320" s="139"/>
      <c r="T320" s="139"/>
      <c r="U320" s="139"/>
      <c r="V320" s="140"/>
      <c r="W320" s="139"/>
      <c r="X320" s="139"/>
      <c r="Y320" s="139"/>
      <c r="Z320" s="139"/>
      <c r="AA320" s="139"/>
      <c r="AB320" s="139"/>
      <c r="AC320" s="139"/>
      <c r="AD320" s="139"/>
      <c r="AE320" s="139"/>
      <c r="AF320" s="139"/>
      <c r="AG320" s="139"/>
      <c r="AH320" s="139"/>
      <c r="AI320" s="139"/>
      <c r="AJ320" s="139"/>
      <c r="AK320" s="139"/>
      <c r="AL320" s="139"/>
      <c r="AM320" s="139"/>
      <c r="AN320" s="139"/>
      <c r="AO320" s="139"/>
      <c r="AP320" s="139"/>
      <c r="AQ320" s="139"/>
      <c r="AR320" s="139"/>
      <c r="AS320" s="139"/>
      <c r="AT320" s="139"/>
      <c r="AU320" s="139"/>
      <c r="AV320" s="139"/>
      <c r="AW320" s="139"/>
      <c r="AX320" s="139"/>
      <c r="AY320" s="139"/>
      <c r="AZ320" s="139"/>
      <c r="BA320" s="139"/>
      <c r="BB320" s="139"/>
      <c r="BC320" s="139"/>
      <c r="BD320" s="139"/>
      <c r="BE320" s="139"/>
      <c r="BF320" s="139"/>
      <c r="BG320" s="139"/>
      <c r="BH320" s="139"/>
      <c r="BI320" s="139"/>
      <c r="BJ320" s="139"/>
    </row>
    <row r="321">
      <c r="A321" s="141">
        <v>43912.0</v>
      </c>
      <c r="B321" s="138" t="s">
        <v>597</v>
      </c>
      <c r="C321" s="139"/>
      <c r="D321" s="139"/>
      <c r="E321" s="139"/>
      <c r="F321" s="139"/>
      <c r="G321" s="139"/>
      <c r="H321" s="139"/>
      <c r="I321" s="139"/>
      <c r="J321" s="139"/>
      <c r="K321" s="139"/>
      <c r="L321" s="139"/>
      <c r="M321" s="139"/>
      <c r="N321" s="139"/>
      <c r="O321" s="139"/>
      <c r="P321" s="139"/>
      <c r="Q321" s="139"/>
      <c r="R321" s="139"/>
      <c r="S321" s="139"/>
      <c r="T321" s="139"/>
      <c r="U321" s="139"/>
      <c r="V321" s="140"/>
      <c r="W321" s="139"/>
      <c r="X321" s="139"/>
      <c r="Y321" s="139"/>
      <c r="Z321" s="139"/>
      <c r="AA321" s="139"/>
      <c r="AB321" s="139"/>
      <c r="AC321" s="139"/>
      <c r="AD321" s="139"/>
      <c r="AE321" s="139"/>
      <c r="AF321" s="139"/>
      <c r="AG321" s="139"/>
      <c r="AH321" s="139"/>
      <c r="AI321" s="139"/>
      <c r="AJ321" s="139"/>
      <c r="AK321" s="139"/>
      <c r="AL321" s="139"/>
      <c r="AM321" s="139"/>
      <c r="AN321" s="139"/>
      <c r="AO321" s="139"/>
      <c r="AP321" s="139"/>
      <c r="AQ321" s="139"/>
      <c r="AR321" s="139"/>
      <c r="AS321" s="139"/>
      <c r="AT321" s="139"/>
      <c r="AU321" s="139"/>
      <c r="AV321" s="139"/>
      <c r="AW321" s="139"/>
      <c r="AX321" s="139"/>
      <c r="AY321" s="139"/>
      <c r="AZ321" s="139"/>
      <c r="BA321" s="139"/>
      <c r="BB321" s="139"/>
      <c r="BC321" s="139"/>
      <c r="BD321" s="139"/>
      <c r="BE321" s="139"/>
      <c r="BF321" s="139"/>
      <c r="BG321" s="139"/>
      <c r="BH321" s="139"/>
      <c r="BI321" s="139"/>
      <c r="BJ321" s="139"/>
    </row>
    <row r="322">
      <c r="A322" s="141">
        <v>43912.0</v>
      </c>
      <c r="B322" s="138" t="s">
        <v>676</v>
      </c>
      <c r="C322" s="139"/>
      <c r="D322" s="139"/>
      <c r="E322" s="139"/>
      <c r="F322" s="139"/>
      <c r="G322" s="139"/>
      <c r="H322" s="139"/>
      <c r="I322" s="139"/>
      <c r="J322" s="139"/>
      <c r="K322" s="139"/>
      <c r="L322" s="139"/>
      <c r="M322" s="139"/>
      <c r="N322" s="139"/>
      <c r="O322" s="139"/>
      <c r="P322" s="139"/>
      <c r="Q322" s="139"/>
      <c r="R322" s="139"/>
      <c r="S322" s="139"/>
      <c r="T322" s="139"/>
      <c r="U322" s="139"/>
      <c r="V322" s="140"/>
      <c r="W322" s="139"/>
      <c r="X322" s="139"/>
      <c r="Y322" s="139"/>
      <c r="Z322" s="139"/>
      <c r="AA322" s="139"/>
      <c r="AB322" s="139"/>
      <c r="AC322" s="139"/>
      <c r="AD322" s="139"/>
      <c r="AE322" s="139"/>
      <c r="AF322" s="139"/>
      <c r="AG322" s="139"/>
      <c r="AH322" s="139"/>
      <c r="AI322" s="139"/>
      <c r="AJ322" s="139"/>
      <c r="AK322" s="139"/>
      <c r="AL322" s="139"/>
      <c r="AM322" s="139"/>
      <c r="AN322" s="139"/>
      <c r="AO322" s="139"/>
      <c r="AP322" s="139"/>
      <c r="AQ322" s="139"/>
      <c r="AR322" s="139"/>
      <c r="AS322" s="139"/>
      <c r="AT322" s="139"/>
      <c r="AU322" s="139"/>
      <c r="AV322" s="139"/>
      <c r="AW322" s="139"/>
      <c r="AX322" s="139"/>
      <c r="AY322" s="139"/>
      <c r="AZ322" s="139"/>
      <c r="BA322" s="139"/>
      <c r="BB322" s="139"/>
      <c r="BC322" s="139"/>
      <c r="BD322" s="139"/>
      <c r="BE322" s="139"/>
      <c r="BF322" s="139"/>
      <c r="BG322" s="139"/>
      <c r="BH322" s="139"/>
      <c r="BI322" s="139"/>
      <c r="BJ322" s="139"/>
    </row>
    <row r="323">
      <c r="A323" s="141">
        <v>43912.0</v>
      </c>
      <c r="B323" s="138" t="s">
        <v>678</v>
      </c>
      <c r="C323" s="139"/>
      <c r="D323" s="139"/>
      <c r="E323" s="139"/>
      <c r="F323" s="139"/>
      <c r="G323" s="139"/>
      <c r="H323" s="139"/>
      <c r="I323" s="139"/>
      <c r="J323" s="139"/>
      <c r="K323" s="139"/>
      <c r="L323" s="139"/>
      <c r="M323" s="139"/>
      <c r="N323" s="139"/>
      <c r="O323" s="139"/>
      <c r="P323" s="139"/>
      <c r="Q323" s="139"/>
      <c r="R323" s="139"/>
      <c r="S323" s="139"/>
      <c r="T323" s="139"/>
      <c r="U323" s="139"/>
      <c r="V323" s="140"/>
      <c r="W323" s="139"/>
      <c r="X323" s="139"/>
      <c r="Y323" s="139"/>
      <c r="Z323" s="139"/>
      <c r="AA323" s="139"/>
      <c r="AB323" s="139"/>
      <c r="AC323" s="139"/>
      <c r="AD323" s="139"/>
      <c r="AE323" s="139"/>
      <c r="AF323" s="139"/>
      <c r="AG323" s="139"/>
      <c r="AH323" s="139"/>
      <c r="AI323" s="139"/>
      <c r="AJ323" s="139"/>
      <c r="AK323" s="139"/>
      <c r="AL323" s="139"/>
      <c r="AM323" s="139"/>
      <c r="AN323" s="139"/>
      <c r="AO323" s="139"/>
      <c r="AP323" s="139"/>
      <c r="AQ323" s="139"/>
      <c r="AR323" s="139"/>
      <c r="AS323" s="139"/>
      <c r="AT323" s="139"/>
      <c r="AU323" s="139"/>
      <c r="AV323" s="139"/>
      <c r="AW323" s="139"/>
      <c r="AX323" s="139"/>
      <c r="AY323" s="139"/>
      <c r="AZ323" s="139"/>
      <c r="BA323" s="139"/>
      <c r="BB323" s="139"/>
      <c r="BC323" s="139"/>
      <c r="BD323" s="139"/>
      <c r="BE323" s="139"/>
      <c r="BF323" s="139"/>
      <c r="BG323" s="139"/>
      <c r="BH323" s="139"/>
      <c r="BI323" s="139"/>
      <c r="BJ323" s="139"/>
    </row>
    <row r="324">
      <c r="A324" s="141">
        <v>43912.0</v>
      </c>
      <c r="B324" s="138" t="s">
        <v>648</v>
      </c>
      <c r="C324" s="139"/>
      <c r="D324" s="139"/>
      <c r="E324" s="139"/>
      <c r="F324" s="139"/>
      <c r="G324" s="139"/>
      <c r="H324" s="139"/>
      <c r="I324" s="139"/>
      <c r="J324" s="139"/>
      <c r="K324" s="139"/>
      <c r="L324" s="139"/>
      <c r="M324" s="139"/>
      <c r="N324" s="139"/>
      <c r="O324" s="139"/>
      <c r="P324" s="139"/>
      <c r="Q324" s="139"/>
      <c r="R324" s="139"/>
      <c r="S324" s="139"/>
      <c r="T324" s="139"/>
      <c r="U324" s="139"/>
      <c r="V324" s="140"/>
      <c r="W324" s="139"/>
      <c r="X324" s="139"/>
      <c r="Y324" s="139"/>
      <c r="Z324" s="139"/>
      <c r="AA324" s="139"/>
      <c r="AB324" s="139"/>
      <c r="AC324" s="139"/>
      <c r="AD324" s="139"/>
      <c r="AE324" s="139"/>
      <c r="AF324" s="139"/>
      <c r="AG324" s="139"/>
      <c r="AH324" s="139"/>
      <c r="AI324" s="139"/>
      <c r="AJ324" s="139"/>
      <c r="AK324" s="139"/>
      <c r="AL324" s="139"/>
      <c r="AM324" s="139"/>
      <c r="AN324" s="139"/>
      <c r="AO324" s="139"/>
      <c r="AP324" s="139"/>
      <c r="AQ324" s="139"/>
      <c r="AR324" s="139"/>
      <c r="AS324" s="139"/>
      <c r="AT324" s="139"/>
      <c r="AU324" s="139"/>
      <c r="AV324" s="139"/>
      <c r="AW324" s="139"/>
      <c r="AX324" s="139"/>
      <c r="AY324" s="139"/>
      <c r="AZ324" s="139"/>
      <c r="BA324" s="139"/>
      <c r="BB324" s="139"/>
      <c r="BC324" s="139"/>
      <c r="BD324" s="139"/>
      <c r="BE324" s="139"/>
      <c r="BF324" s="139"/>
      <c r="BG324" s="139"/>
      <c r="BH324" s="139"/>
      <c r="BI324" s="139"/>
      <c r="BJ324" s="139"/>
    </row>
    <row r="325">
      <c r="A325" s="141">
        <v>43912.0</v>
      </c>
      <c r="B325" s="138" t="s">
        <v>649</v>
      </c>
      <c r="C325" s="139"/>
      <c r="D325" s="139"/>
      <c r="E325" s="139"/>
      <c r="F325" s="139"/>
      <c r="G325" s="139"/>
      <c r="H325" s="139"/>
      <c r="I325" s="139"/>
      <c r="J325" s="139"/>
      <c r="K325" s="139"/>
      <c r="L325" s="139"/>
      <c r="M325" s="139"/>
      <c r="N325" s="139"/>
      <c r="O325" s="139"/>
      <c r="P325" s="139"/>
      <c r="Q325" s="139"/>
      <c r="R325" s="139"/>
      <c r="S325" s="139"/>
      <c r="T325" s="139"/>
      <c r="U325" s="139"/>
      <c r="V325" s="140"/>
      <c r="W325" s="139"/>
      <c r="X325" s="139"/>
      <c r="Y325" s="139"/>
      <c r="Z325" s="139"/>
      <c r="AA325" s="139"/>
      <c r="AB325" s="139"/>
      <c r="AC325" s="139"/>
      <c r="AD325" s="139"/>
      <c r="AE325" s="139"/>
      <c r="AF325" s="139"/>
      <c r="AG325" s="139"/>
      <c r="AH325" s="139"/>
      <c r="AI325" s="139"/>
      <c r="AJ325" s="139"/>
      <c r="AK325" s="139"/>
      <c r="AL325" s="139"/>
      <c r="AM325" s="139"/>
      <c r="AN325" s="139"/>
      <c r="AO325" s="139"/>
      <c r="AP325" s="139"/>
      <c r="AQ325" s="139"/>
      <c r="AR325" s="139"/>
      <c r="AS325" s="139"/>
      <c r="AT325" s="139"/>
      <c r="AU325" s="139"/>
      <c r="AV325" s="139"/>
      <c r="AW325" s="139"/>
      <c r="AX325" s="139"/>
      <c r="AY325" s="139"/>
      <c r="AZ325" s="139"/>
      <c r="BA325" s="139"/>
      <c r="BB325" s="139"/>
      <c r="BC325" s="139"/>
      <c r="BD325" s="139"/>
      <c r="BE325" s="139"/>
      <c r="BF325" s="139"/>
      <c r="BG325" s="139"/>
      <c r="BH325" s="139"/>
      <c r="BI325" s="139"/>
      <c r="BJ325" s="139"/>
    </row>
    <row r="326">
      <c r="A326" s="141">
        <v>43912.0</v>
      </c>
      <c r="B326" s="138" t="s">
        <v>651</v>
      </c>
      <c r="C326" s="138">
        <v>1.0</v>
      </c>
      <c r="D326" s="139"/>
      <c r="E326" s="139"/>
      <c r="F326" s="139"/>
      <c r="G326" s="139"/>
      <c r="H326" s="139"/>
      <c r="I326" s="139"/>
      <c r="J326" s="139"/>
      <c r="K326" s="139"/>
      <c r="L326" s="139"/>
      <c r="M326" s="139"/>
      <c r="N326" s="139"/>
      <c r="O326" s="139"/>
      <c r="P326" s="139"/>
      <c r="Q326" s="139"/>
      <c r="R326" s="139"/>
      <c r="S326" s="139"/>
      <c r="T326" s="139"/>
      <c r="U326" s="139"/>
      <c r="V326" s="140"/>
      <c r="W326" s="139"/>
      <c r="X326" s="139"/>
      <c r="Y326" s="139"/>
      <c r="Z326" s="139"/>
      <c r="AA326" s="139"/>
      <c r="AB326" s="139"/>
      <c r="AC326" s="139"/>
      <c r="AD326" s="139"/>
      <c r="AE326" s="139"/>
      <c r="AF326" s="139"/>
      <c r="AG326" s="139"/>
      <c r="AH326" s="139"/>
      <c r="AI326" s="139"/>
      <c r="AJ326" s="139"/>
      <c r="AK326" s="139"/>
      <c r="AL326" s="139"/>
      <c r="AM326" s="139"/>
      <c r="AN326" s="139"/>
      <c r="AO326" s="139"/>
      <c r="AP326" s="139"/>
      <c r="AQ326" s="139"/>
      <c r="AR326" s="139"/>
      <c r="AS326" s="139"/>
      <c r="AT326" s="139"/>
      <c r="AU326" s="139"/>
      <c r="AV326" s="139"/>
      <c r="AW326" s="139"/>
      <c r="AX326" s="139"/>
      <c r="AY326" s="139"/>
      <c r="AZ326" s="139"/>
      <c r="BA326" s="139"/>
      <c r="BB326" s="139"/>
      <c r="BC326" s="139"/>
      <c r="BD326" s="139"/>
      <c r="BE326" s="139"/>
      <c r="BF326" s="139"/>
      <c r="BG326" s="139"/>
      <c r="BH326" s="139"/>
      <c r="BI326" s="139"/>
      <c r="BJ326" s="139"/>
    </row>
    <row r="327">
      <c r="A327" s="141">
        <v>43912.0</v>
      </c>
      <c r="B327" s="138" t="s">
        <v>653</v>
      </c>
      <c r="C327" s="138">
        <v>2.0</v>
      </c>
      <c r="D327" s="139"/>
      <c r="E327" s="139"/>
      <c r="F327" s="139"/>
      <c r="G327" s="139"/>
      <c r="H327" s="139"/>
      <c r="I327" s="139"/>
      <c r="J327" s="139"/>
      <c r="K327" s="139"/>
      <c r="L327" s="139"/>
      <c r="M327" s="139"/>
      <c r="N327" s="139"/>
      <c r="O327" s="139"/>
      <c r="P327" s="139"/>
      <c r="Q327" s="139"/>
      <c r="R327" s="139"/>
      <c r="S327" s="139"/>
      <c r="T327" s="139"/>
      <c r="U327" s="139"/>
      <c r="V327" s="140"/>
      <c r="W327" s="139"/>
      <c r="X327" s="139"/>
      <c r="Y327" s="139"/>
      <c r="Z327" s="139"/>
      <c r="AA327" s="139"/>
      <c r="AB327" s="139"/>
      <c r="AC327" s="139"/>
      <c r="AD327" s="139"/>
      <c r="AE327" s="139"/>
      <c r="AF327" s="139"/>
      <c r="AG327" s="139"/>
      <c r="AH327" s="139"/>
      <c r="AI327" s="139"/>
      <c r="AJ327" s="139"/>
      <c r="AK327" s="139"/>
      <c r="AL327" s="139"/>
      <c r="AM327" s="139"/>
      <c r="AN327" s="139"/>
      <c r="AO327" s="139"/>
      <c r="AP327" s="139"/>
      <c r="AQ327" s="139"/>
      <c r="AR327" s="139"/>
      <c r="AS327" s="139"/>
      <c r="AT327" s="139"/>
      <c r="AU327" s="139"/>
      <c r="AV327" s="139"/>
      <c r="AW327" s="139"/>
      <c r="AX327" s="139"/>
      <c r="AY327" s="139"/>
      <c r="AZ327" s="139"/>
      <c r="BA327" s="139"/>
      <c r="BB327" s="139"/>
      <c r="BC327" s="139"/>
      <c r="BD327" s="139"/>
      <c r="BE327" s="139"/>
      <c r="BF327" s="139"/>
      <c r="BG327" s="139"/>
      <c r="BH327" s="139"/>
      <c r="BI327" s="139"/>
      <c r="BJ327" s="139"/>
    </row>
    <row r="328">
      <c r="A328" s="141">
        <v>43912.0</v>
      </c>
      <c r="B328" s="138" t="s">
        <v>666</v>
      </c>
      <c r="C328" s="139"/>
      <c r="D328" s="139"/>
      <c r="E328" s="139"/>
      <c r="F328" s="139"/>
      <c r="G328" s="139"/>
      <c r="H328" s="139"/>
      <c r="I328" s="139"/>
      <c r="J328" s="139"/>
      <c r="K328" s="139"/>
      <c r="L328" s="139"/>
      <c r="M328" s="139"/>
      <c r="N328" s="139"/>
      <c r="O328" s="139"/>
      <c r="P328" s="139"/>
      <c r="Q328" s="139"/>
      <c r="R328" s="139"/>
      <c r="S328" s="139"/>
      <c r="T328" s="139"/>
      <c r="U328" s="139"/>
      <c r="V328" s="140"/>
      <c r="W328" s="139"/>
      <c r="X328" s="139"/>
      <c r="Y328" s="139"/>
      <c r="Z328" s="139"/>
      <c r="AA328" s="139"/>
      <c r="AB328" s="139"/>
      <c r="AC328" s="139"/>
      <c r="AD328" s="139"/>
      <c r="AE328" s="139"/>
      <c r="AF328" s="139"/>
      <c r="AG328" s="139"/>
      <c r="AH328" s="139"/>
      <c r="AI328" s="139"/>
      <c r="AJ328" s="139"/>
      <c r="AK328" s="139"/>
      <c r="AL328" s="139"/>
      <c r="AM328" s="139"/>
      <c r="AN328" s="139"/>
      <c r="AO328" s="139"/>
      <c r="AP328" s="139"/>
      <c r="AQ328" s="139"/>
      <c r="AR328" s="139"/>
      <c r="AS328" s="139"/>
      <c r="AT328" s="139"/>
      <c r="AU328" s="139"/>
      <c r="AV328" s="139"/>
      <c r="AW328" s="139"/>
      <c r="AX328" s="139"/>
      <c r="AY328" s="139"/>
      <c r="AZ328" s="139"/>
      <c r="BA328" s="139"/>
      <c r="BB328" s="139"/>
      <c r="BC328" s="139"/>
      <c r="BD328" s="139"/>
      <c r="BE328" s="139"/>
      <c r="BF328" s="139"/>
      <c r="BG328" s="139"/>
      <c r="BH328" s="139"/>
      <c r="BI328" s="139"/>
      <c r="BJ328" s="139"/>
    </row>
    <row r="329">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40"/>
      <c r="W329" s="139"/>
      <c r="X329" s="139"/>
      <c r="Y329" s="139"/>
      <c r="Z329" s="139"/>
      <c r="AA329" s="139"/>
      <c r="AB329" s="139"/>
      <c r="AC329" s="139"/>
      <c r="AD329" s="139"/>
      <c r="AE329" s="139"/>
      <c r="AF329" s="139"/>
      <c r="AG329" s="139"/>
      <c r="AH329" s="139"/>
      <c r="AI329" s="139"/>
      <c r="AJ329" s="139"/>
      <c r="AK329" s="139"/>
      <c r="AL329" s="139"/>
      <c r="AM329" s="139"/>
      <c r="AN329" s="139"/>
      <c r="AO329" s="139"/>
      <c r="AP329" s="139"/>
      <c r="AQ329" s="139"/>
      <c r="AR329" s="139"/>
      <c r="AS329" s="139"/>
      <c r="AT329" s="139"/>
      <c r="AU329" s="139"/>
      <c r="AV329" s="139"/>
      <c r="AW329" s="139"/>
      <c r="AX329" s="139"/>
      <c r="AY329" s="139"/>
      <c r="AZ329" s="139"/>
      <c r="BA329" s="139"/>
      <c r="BB329" s="139"/>
      <c r="BC329" s="139"/>
      <c r="BD329" s="139"/>
      <c r="BE329" s="139"/>
      <c r="BF329" s="139"/>
      <c r="BG329" s="139"/>
      <c r="BH329" s="139"/>
      <c r="BI329" s="139"/>
      <c r="BJ329" s="139"/>
    </row>
    <row r="330">
      <c r="A330" s="141">
        <v>43911.0</v>
      </c>
      <c r="B330" s="138" t="s">
        <v>627</v>
      </c>
      <c r="C330" s="139"/>
      <c r="D330" s="139"/>
      <c r="E330" s="139"/>
      <c r="F330" s="139"/>
      <c r="G330" s="139"/>
      <c r="H330" s="139"/>
      <c r="I330" s="139"/>
      <c r="J330" s="139"/>
      <c r="K330" s="139"/>
      <c r="L330" s="139"/>
      <c r="M330" s="139"/>
      <c r="N330" s="139"/>
      <c r="O330" s="139"/>
      <c r="P330" s="139"/>
      <c r="Q330" s="139"/>
      <c r="R330" s="139"/>
      <c r="S330" s="139"/>
      <c r="T330" s="139"/>
      <c r="U330" s="139"/>
      <c r="V330" s="140"/>
      <c r="W330" s="139"/>
      <c r="X330" s="139"/>
      <c r="Y330" s="139"/>
      <c r="Z330" s="139"/>
      <c r="AA330" s="139"/>
      <c r="AB330" s="139"/>
      <c r="AC330" s="139"/>
      <c r="AD330" s="139"/>
      <c r="AE330" s="139"/>
      <c r="AF330" s="139"/>
      <c r="AG330" s="139"/>
      <c r="AH330" s="139"/>
      <c r="AI330" s="139"/>
      <c r="AJ330" s="139"/>
      <c r="AK330" s="139"/>
      <c r="AL330" s="139"/>
      <c r="AM330" s="139"/>
      <c r="AN330" s="139"/>
      <c r="AO330" s="139"/>
      <c r="AP330" s="139"/>
      <c r="AQ330" s="139"/>
      <c r="AR330" s="139"/>
      <c r="AS330" s="139"/>
      <c r="AT330" s="139"/>
      <c r="AU330" s="139"/>
      <c r="AV330" s="139"/>
      <c r="AW330" s="139"/>
      <c r="AX330" s="139"/>
      <c r="AY330" s="139"/>
      <c r="AZ330" s="139"/>
      <c r="BA330" s="139"/>
      <c r="BB330" s="139"/>
      <c r="BC330" s="139"/>
      <c r="BD330" s="139"/>
      <c r="BE330" s="139"/>
      <c r="BF330" s="139"/>
      <c r="BG330" s="139"/>
      <c r="BH330" s="139"/>
      <c r="BI330" s="139"/>
      <c r="BJ330" s="139"/>
    </row>
    <row r="331">
      <c r="A331" s="141">
        <v>43911.0</v>
      </c>
      <c r="B331" s="138" t="s">
        <v>595</v>
      </c>
      <c r="C331" s="138">
        <v>4.0</v>
      </c>
      <c r="D331" s="139"/>
      <c r="E331" s="138">
        <v>1.0</v>
      </c>
      <c r="F331" s="139"/>
      <c r="G331" s="139"/>
      <c r="H331" s="139"/>
      <c r="I331" s="139"/>
      <c r="J331" s="139"/>
      <c r="K331" s="139"/>
      <c r="L331" s="139"/>
      <c r="M331" s="139"/>
      <c r="N331" s="139"/>
      <c r="O331" s="139"/>
      <c r="P331" s="139"/>
      <c r="Q331" s="139"/>
      <c r="R331" s="139"/>
      <c r="S331" s="139"/>
      <c r="T331" s="139"/>
      <c r="U331" s="139"/>
      <c r="V331" s="140"/>
      <c r="W331" s="139"/>
      <c r="X331" s="139"/>
      <c r="Y331" s="139"/>
      <c r="Z331" s="139"/>
      <c r="AA331" s="139"/>
      <c r="AB331" s="139"/>
      <c r="AC331" s="139"/>
      <c r="AD331" s="139"/>
      <c r="AE331" s="139"/>
      <c r="AF331" s="139"/>
      <c r="AG331" s="139"/>
      <c r="AH331" s="139"/>
      <c r="AI331" s="139"/>
      <c r="AJ331" s="139"/>
      <c r="AK331" s="139"/>
      <c r="AL331" s="139"/>
      <c r="AM331" s="139"/>
      <c r="AN331" s="139"/>
      <c r="AO331" s="139"/>
      <c r="AP331" s="139"/>
      <c r="AQ331" s="139"/>
      <c r="AR331" s="139"/>
      <c r="AS331" s="139"/>
      <c r="AT331" s="139"/>
      <c r="AU331" s="139"/>
      <c r="AV331" s="139"/>
      <c r="AW331" s="139"/>
      <c r="AX331" s="139"/>
      <c r="AY331" s="139"/>
      <c r="AZ331" s="139"/>
      <c r="BA331" s="139"/>
      <c r="BB331" s="139"/>
      <c r="BC331" s="139"/>
      <c r="BD331" s="139"/>
      <c r="BE331" s="139"/>
      <c r="BF331" s="139"/>
      <c r="BG331" s="139"/>
      <c r="BH331" s="139"/>
      <c r="BI331" s="139"/>
      <c r="BJ331" s="139"/>
    </row>
    <row r="332">
      <c r="A332" s="141">
        <v>43911.0</v>
      </c>
      <c r="B332" s="138" t="s">
        <v>590</v>
      </c>
      <c r="C332" s="138">
        <v>1.0</v>
      </c>
      <c r="D332" s="138">
        <v>1.0</v>
      </c>
      <c r="E332" s="139"/>
      <c r="F332" s="139"/>
      <c r="G332" s="139"/>
      <c r="H332" s="139"/>
      <c r="I332" s="139"/>
      <c r="J332" s="139"/>
      <c r="K332" s="139"/>
      <c r="L332" s="139"/>
      <c r="M332" s="139"/>
      <c r="N332" s="139"/>
      <c r="O332" s="139"/>
      <c r="P332" s="139"/>
      <c r="Q332" s="139"/>
      <c r="R332" s="139"/>
      <c r="S332" s="139"/>
      <c r="T332" s="139"/>
      <c r="U332" s="139"/>
      <c r="V332" s="140"/>
      <c r="W332" s="139"/>
      <c r="X332" s="139"/>
      <c r="Y332" s="139"/>
      <c r="Z332" s="139"/>
      <c r="AA332" s="139"/>
      <c r="AB332" s="139"/>
      <c r="AC332" s="139"/>
      <c r="AD332" s="139"/>
      <c r="AE332" s="139"/>
      <c r="AF332" s="139"/>
      <c r="AG332" s="139"/>
      <c r="AH332" s="139"/>
      <c r="AI332" s="139"/>
      <c r="AJ332" s="139"/>
      <c r="AK332" s="139"/>
      <c r="AL332" s="139"/>
      <c r="AM332" s="139"/>
      <c r="AN332" s="139"/>
      <c r="AO332" s="139"/>
      <c r="AP332" s="139"/>
      <c r="AQ332" s="139"/>
      <c r="AR332" s="139"/>
      <c r="AS332" s="139"/>
      <c r="AT332" s="139"/>
      <c r="AU332" s="139"/>
      <c r="AV332" s="139"/>
      <c r="AW332" s="139"/>
      <c r="AX332" s="139"/>
      <c r="AY332" s="139"/>
      <c r="AZ332" s="139"/>
      <c r="BA332" s="139"/>
      <c r="BB332" s="139"/>
      <c r="BC332" s="139"/>
      <c r="BD332" s="139"/>
      <c r="BE332" s="139"/>
      <c r="BF332" s="139"/>
      <c r="BG332" s="139"/>
      <c r="BH332" s="139"/>
      <c r="BI332" s="139"/>
      <c r="BJ332" s="139"/>
    </row>
    <row r="333">
      <c r="A333" s="141">
        <v>43911.0</v>
      </c>
      <c r="B333" s="138" t="s">
        <v>586</v>
      </c>
      <c r="C333" s="138">
        <v>44.0</v>
      </c>
      <c r="D333" s="138">
        <v>3.0</v>
      </c>
      <c r="E333" s="138">
        <v>5.0</v>
      </c>
      <c r="F333" s="139"/>
      <c r="G333" s="139"/>
      <c r="H333" s="139"/>
      <c r="I333" s="139"/>
      <c r="J333" s="139"/>
      <c r="K333" s="139"/>
      <c r="L333" s="139"/>
      <c r="M333" s="139"/>
      <c r="N333" s="139"/>
      <c r="O333" s="139"/>
      <c r="P333" s="139"/>
      <c r="Q333" s="139"/>
      <c r="R333" s="139"/>
      <c r="S333" s="139"/>
      <c r="T333" s="139"/>
      <c r="U333" s="139"/>
      <c r="V333" s="140"/>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c r="AX333" s="139"/>
      <c r="AY333" s="139"/>
      <c r="AZ333" s="139"/>
      <c r="BA333" s="139"/>
      <c r="BB333" s="139"/>
      <c r="BC333" s="139"/>
      <c r="BD333" s="139"/>
      <c r="BE333" s="139"/>
      <c r="BF333" s="139"/>
      <c r="BG333" s="139"/>
      <c r="BH333" s="139"/>
      <c r="BI333" s="139"/>
      <c r="BJ333" s="139"/>
    </row>
    <row r="334">
      <c r="A334" s="141">
        <v>43911.0</v>
      </c>
      <c r="B334" s="138" t="s">
        <v>588</v>
      </c>
      <c r="C334" s="138">
        <v>14.0</v>
      </c>
      <c r="D334" s="139"/>
      <c r="E334" s="139"/>
      <c r="F334" s="139"/>
      <c r="G334" s="139"/>
      <c r="H334" s="139"/>
      <c r="I334" s="139"/>
      <c r="J334" s="139"/>
      <c r="K334" s="139"/>
      <c r="L334" s="139"/>
      <c r="M334" s="139"/>
      <c r="N334" s="139"/>
      <c r="O334" s="139"/>
      <c r="P334" s="139"/>
      <c r="Q334" s="139"/>
      <c r="R334" s="139"/>
      <c r="S334" s="139"/>
      <c r="T334" s="139"/>
      <c r="U334" s="139"/>
      <c r="V334" s="140"/>
      <c r="W334" s="139"/>
      <c r="X334" s="139"/>
      <c r="Y334" s="139"/>
      <c r="Z334" s="139"/>
      <c r="AA334" s="139"/>
      <c r="AB334" s="139"/>
      <c r="AC334" s="139"/>
      <c r="AD334" s="139"/>
      <c r="AE334" s="139"/>
      <c r="AF334" s="139"/>
      <c r="AG334" s="139"/>
      <c r="AH334" s="139"/>
      <c r="AI334" s="139"/>
      <c r="AJ334" s="139"/>
      <c r="AK334" s="139"/>
      <c r="AL334" s="139"/>
      <c r="AM334" s="139"/>
      <c r="AN334" s="139"/>
      <c r="AO334" s="139"/>
      <c r="AP334" s="139"/>
      <c r="AQ334" s="139"/>
      <c r="AR334" s="139"/>
      <c r="AS334" s="139"/>
      <c r="AT334" s="139"/>
      <c r="AU334" s="139"/>
      <c r="AV334" s="139"/>
      <c r="AW334" s="139"/>
      <c r="AX334" s="139"/>
      <c r="AY334" s="139"/>
      <c r="AZ334" s="139"/>
      <c r="BA334" s="139"/>
      <c r="BB334" s="139"/>
      <c r="BC334" s="139"/>
      <c r="BD334" s="139"/>
      <c r="BE334" s="139"/>
      <c r="BF334" s="139"/>
      <c r="BG334" s="139"/>
      <c r="BH334" s="139"/>
      <c r="BI334" s="139"/>
      <c r="BJ334" s="139"/>
    </row>
    <row r="335">
      <c r="A335" s="141">
        <v>43911.0</v>
      </c>
      <c r="B335" s="138" t="s">
        <v>593</v>
      </c>
      <c r="C335" s="138">
        <v>2.0</v>
      </c>
      <c r="D335" s="139"/>
      <c r="E335" s="139"/>
      <c r="F335" s="139"/>
      <c r="G335" s="139"/>
      <c r="H335" s="139"/>
      <c r="I335" s="139"/>
      <c r="J335" s="139"/>
      <c r="K335" s="139"/>
      <c r="L335" s="139"/>
      <c r="M335" s="139"/>
      <c r="N335" s="139"/>
      <c r="O335" s="139"/>
      <c r="P335" s="139"/>
      <c r="Q335" s="139"/>
      <c r="R335" s="139"/>
      <c r="S335" s="139"/>
      <c r="T335" s="139"/>
      <c r="U335" s="139"/>
      <c r="V335" s="140"/>
      <c r="W335" s="139"/>
      <c r="X335" s="139"/>
      <c r="Y335" s="139"/>
      <c r="Z335" s="139"/>
      <c r="AA335" s="139"/>
      <c r="AB335" s="139"/>
      <c r="AC335" s="139"/>
      <c r="AD335" s="139"/>
      <c r="AE335" s="139"/>
      <c r="AF335" s="139"/>
      <c r="AG335" s="139"/>
      <c r="AH335" s="139"/>
      <c r="AI335" s="139"/>
      <c r="AJ335" s="139"/>
      <c r="AK335" s="139"/>
      <c r="AL335" s="139"/>
      <c r="AM335" s="139"/>
      <c r="AN335" s="139"/>
      <c r="AO335" s="139"/>
      <c r="AP335" s="139"/>
      <c r="AQ335" s="139"/>
      <c r="AR335" s="139"/>
      <c r="AS335" s="139"/>
      <c r="AT335" s="139"/>
      <c r="AU335" s="139"/>
      <c r="AV335" s="139"/>
      <c r="AW335" s="139"/>
      <c r="AX335" s="139"/>
      <c r="AY335" s="139"/>
      <c r="AZ335" s="139"/>
      <c r="BA335" s="139"/>
      <c r="BB335" s="139"/>
      <c r="BC335" s="139"/>
      <c r="BD335" s="139"/>
      <c r="BE335" s="139"/>
      <c r="BF335" s="139"/>
      <c r="BG335" s="139"/>
      <c r="BH335" s="139"/>
      <c r="BI335" s="139"/>
      <c r="BJ335" s="139"/>
    </row>
    <row r="336">
      <c r="A336" s="141">
        <v>43911.0</v>
      </c>
      <c r="B336" s="138" t="s">
        <v>591</v>
      </c>
      <c r="C336" s="138">
        <v>11.0</v>
      </c>
      <c r="D336" s="139"/>
      <c r="E336" s="139"/>
      <c r="F336" s="139"/>
      <c r="G336" s="139"/>
      <c r="H336" s="139"/>
      <c r="I336" s="139"/>
      <c r="J336" s="139"/>
      <c r="K336" s="139"/>
      <c r="L336" s="139"/>
      <c r="M336" s="139"/>
      <c r="N336" s="139"/>
      <c r="O336" s="139"/>
      <c r="P336" s="139"/>
      <c r="Q336" s="139"/>
      <c r="R336" s="139"/>
      <c r="S336" s="139"/>
      <c r="T336" s="139"/>
      <c r="U336" s="139"/>
      <c r="V336" s="140"/>
      <c r="W336" s="139"/>
      <c r="X336" s="139"/>
      <c r="Y336" s="139"/>
      <c r="Z336" s="139"/>
      <c r="AA336" s="139"/>
      <c r="AB336" s="139"/>
      <c r="AC336" s="139"/>
      <c r="AD336" s="139"/>
      <c r="AE336" s="139"/>
      <c r="AF336" s="139"/>
      <c r="AG336" s="139"/>
      <c r="AH336" s="139"/>
      <c r="AI336" s="139"/>
      <c r="AJ336" s="139"/>
      <c r="AK336" s="139"/>
      <c r="AL336" s="139"/>
      <c r="AM336" s="139"/>
      <c r="AN336" s="139"/>
      <c r="AO336" s="139"/>
      <c r="AP336" s="139"/>
      <c r="AQ336" s="139"/>
      <c r="AR336" s="139"/>
      <c r="AS336" s="139"/>
      <c r="AT336" s="139"/>
      <c r="AU336" s="139"/>
      <c r="AV336" s="139"/>
      <c r="AW336" s="139"/>
      <c r="AX336" s="139"/>
      <c r="AY336" s="139"/>
      <c r="AZ336" s="139"/>
      <c r="BA336" s="139"/>
      <c r="BB336" s="139"/>
      <c r="BC336" s="139"/>
      <c r="BD336" s="139"/>
      <c r="BE336" s="139"/>
      <c r="BF336" s="139"/>
      <c r="BG336" s="139"/>
      <c r="BH336" s="139"/>
      <c r="BI336" s="139"/>
      <c r="BJ336" s="139"/>
    </row>
    <row r="337">
      <c r="A337" s="141">
        <v>43911.0</v>
      </c>
      <c r="B337" s="138" t="s">
        <v>667</v>
      </c>
      <c r="C337" s="139"/>
      <c r="D337" s="139"/>
      <c r="E337" s="139"/>
      <c r="F337" s="139"/>
      <c r="G337" s="139"/>
      <c r="H337" s="139"/>
      <c r="I337" s="139"/>
      <c r="J337" s="139"/>
      <c r="K337" s="139"/>
      <c r="L337" s="139"/>
      <c r="M337" s="139"/>
      <c r="N337" s="139"/>
      <c r="O337" s="139"/>
      <c r="P337" s="139"/>
      <c r="Q337" s="139"/>
      <c r="R337" s="139"/>
      <c r="S337" s="139"/>
      <c r="T337" s="139"/>
      <c r="U337" s="139"/>
      <c r="V337" s="140"/>
      <c r="W337" s="139"/>
      <c r="X337" s="139"/>
      <c r="Y337" s="139"/>
      <c r="Z337" s="139"/>
      <c r="AA337" s="139"/>
      <c r="AB337" s="139"/>
      <c r="AC337" s="139"/>
      <c r="AD337" s="139"/>
      <c r="AE337" s="139"/>
      <c r="AF337" s="139"/>
      <c r="AG337" s="139"/>
      <c r="AH337" s="139"/>
      <c r="AI337" s="139"/>
      <c r="AJ337" s="139"/>
      <c r="AK337" s="139"/>
      <c r="AL337" s="139"/>
      <c r="AM337" s="139"/>
      <c r="AN337" s="139"/>
      <c r="AO337" s="139"/>
      <c r="AP337" s="139"/>
      <c r="AQ337" s="139"/>
      <c r="AR337" s="139"/>
      <c r="AS337" s="139"/>
      <c r="AT337" s="139"/>
      <c r="AU337" s="139"/>
      <c r="AV337" s="139"/>
      <c r="AW337" s="139"/>
      <c r="AX337" s="139"/>
      <c r="AY337" s="139"/>
      <c r="AZ337" s="139"/>
      <c r="BA337" s="139"/>
      <c r="BB337" s="139"/>
      <c r="BC337" s="139"/>
      <c r="BD337" s="139"/>
      <c r="BE337" s="139"/>
      <c r="BF337" s="139"/>
      <c r="BG337" s="139"/>
      <c r="BH337" s="139"/>
      <c r="BI337" s="139"/>
      <c r="BJ337" s="139"/>
    </row>
    <row r="338">
      <c r="A338" s="141">
        <v>43911.0</v>
      </c>
      <c r="B338" s="138" t="s">
        <v>668</v>
      </c>
      <c r="C338" s="139"/>
      <c r="D338" s="139"/>
      <c r="E338" s="139"/>
      <c r="F338" s="139"/>
      <c r="G338" s="139"/>
      <c r="H338" s="139"/>
      <c r="I338" s="139"/>
      <c r="J338" s="139"/>
      <c r="K338" s="139"/>
      <c r="L338" s="139"/>
      <c r="M338" s="139"/>
      <c r="N338" s="139"/>
      <c r="O338" s="139"/>
      <c r="P338" s="139"/>
      <c r="Q338" s="139"/>
      <c r="R338" s="139"/>
      <c r="S338" s="139"/>
      <c r="T338" s="139"/>
      <c r="U338" s="139"/>
      <c r="V338" s="140"/>
      <c r="W338" s="139"/>
      <c r="X338" s="139"/>
      <c r="Y338" s="139"/>
      <c r="Z338" s="139"/>
      <c r="AA338" s="139"/>
      <c r="AB338" s="139"/>
      <c r="AC338" s="139"/>
      <c r="AD338" s="139"/>
      <c r="AE338" s="139"/>
      <c r="AF338" s="139"/>
      <c r="AG338" s="139"/>
      <c r="AH338" s="139"/>
      <c r="AI338" s="139"/>
      <c r="AJ338" s="139"/>
      <c r="AK338" s="139"/>
      <c r="AL338" s="139"/>
      <c r="AM338" s="139"/>
      <c r="AN338" s="139"/>
      <c r="AO338" s="139"/>
      <c r="AP338" s="139"/>
      <c r="AQ338" s="139"/>
      <c r="AR338" s="139"/>
      <c r="AS338" s="139"/>
      <c r="AT338" s="139"/>
      <c r="AU338" s="139"/>
      <c r="AV338" s="139"/>
      <c r="AW338" s="139"/>
      <c r="AX338" s="139"/>
      <c r="AY338" s="139"/>
      <c r="AZ338" s="139"/>
      <c r="BA338" s="139"/>
      <c r="BB338" s="139"/>
      <c r="BC338" s="139"/>
      <c r="BD338" s="139"/>
      <c r="BE338" s="139"/>
      <c r="BF338" s="139"/>
      <c r="BG338" s="139"/>
      <c r="BH338" s="139"/>
      <c r="BI338" s="139"/>
      <c r="BJ338" s="139"/>
    </row>
    <row r="339">
      <c r="A339" s="141">
        <v>43911.0</v>
      </c>
      <c r="B339" s="138" t="s">
        <v>669</v>
      </c>
      <c r="C339" s="139"/>
      <c r="D339" s="139"/>
      <c r="E339" s="139"/>
      <c r="F339" s="139"/>
      <c r="G339" s="139"/>
      <c r="H339" s="139"/>
      <c r="I339" s="139"/>
      <c r="J339" s="139"/>
      <c r="K339" s="139"/>
      <c r="L339" s="139"/>
      <c r="M339" s="139"/>
      <c r="N339" s="139"/>
      <c r="O339" s="139"/>
      <c r="P339" s="139"/>
      <c r="Q339" s="139"/>
      <c r="R339" s="139"/>
      <c r="S339" s="139"/>
      <c r="T339" s="139"/>
      <c r="U339" s="139"/>
      <c r="V339" s="140"/>
      <c r="W339" s="139"/>
      <c r="X339" s="139"/>
      <c r="Y339" s="139"/>
      <c r="Z339" s="139"/>
      <c r="AA339" s="139"/>
      <c r="AB339" s="139"/>
      <c r="AC339" s="139"/>
      <c r="AD339" s="139"/>
      <c r="AE339" s="139"/>
      <c r="AF339" s="139"/>
      <c r="AG339" s="139"/>
      <c r="AH339" s="139"/>
      <c r="AI339" s="139"/>
      <c r="AJ339" s="139"/>
      <c r="AK339" s="139"/>
      <c r="AL339" s="139"/>
      <c r="AM339" s="139"/>
      <c r="AN339" s="139"/>
      <c r="AO339" s="139"/>
      <c r="AP339" s="139"/>
      <c r="AQ339" s="139"/>
      <c r="AR339" s="139"/>
      <c r="AS339" s="139"/>
      <c r="AT339" s="139"/>
      <c r="AU339" s="139"/>
      <c r="AV339" s="139"/>
      <c r="AW339" s="139"/>
      <c r="AX339" s="139"/>
      <c r="AY339" s="139"/>
      <c r="AZ339" s="139"/>
      <c r="BA339" s="139"/>
      <c r="BB339" s="139"/>
      <c r="BC339" s="139"/>
      <c r="BD339" s="139"/>
      <c r="BE339" s="139"/>
      <c r="BF339" s="139"/>
      <c r="BG339" s="139"/>
      <c r="BH339" s="139"/>
      <c r="BI339" s="139"/>
      <c r="BJ339" s="139"/>
    </row>
    <row r="340">
      <c r="A340" s="141">
        <v>43911.0</v>
      </c>
      <c r="B340" s="138" t="s">
        <v>601</v>
      </c>
      <c r="C340" s="139"/>
      <c r="D340" s="139"/>
      <c r="E340" s="139"/>
      <c r="F340" s="139"/>
      <c r="G340" s="139"/>
      <c r="H340" s="139"/>
      <c r="I340" s="139"/>
      <c r="J340" s="139"/>
      <c r="K340" s="139"/>
      <c r="L340" s="139"/>
      <c r="M340" s="139"/>
      <c r="N340" s="139"/>
      <c r="O340" s="139"/>
      <c r="P340" s="139"/>
      <c r="Q340" s="139"/>
      <c r="R340" s="139"/>
      <c r="S340" s="139"/>
      <c r="T340" s="139"/>
      <c r="U340" s="139"/>
      <c r="V340" s="140"/>
      <c r="W340" s="139"/>
      <c r="X340" s="139"/>
      <c r="Y340" s="139"/>
      <c r="Z340" s="139"/>
      <c r="AA340" s="139"/>
      <c r="AB340" s="139"/>
      <c r="AC340" s="139"/>
      <c r="AD340" s="139"/>
      <c r="AE340" s="139"/>
      <c r="AF340" s="139"/>
      <c r="AG340" s="139"/>
      <c r="AH340" s="139"/>
      <c r="AI340" s="139"/>
      <c r="AJ340" s="139"/>
      <c r="AK340" s="139"/>
      <c r="AL340" s="139"/>
      <c r="AM340" s="139"/>
      <c r="AN340" s="139"/>
      <c r="AO340" s="139"/>
      <c r="AP340" s="139"/>
      <c r="AQ340" s="139"/>
      <c r="AR340" s="139"/>
      <c r="AS340" s="139"/>
      <c r="AT340" s="139"/>
      <c r="AU340" s="139"/>
      <c r="AV340" s="139"/>
      <c r="AW340" s="139"/>
      <c r="AX340" s="139"/>
      <c r="AY340" s="139"/>
      <c r="AZ340" s="139"/>
      <c r="BA340" s="139"/>
      <c r="BB340" s="139"/>
      <c r="BC340" s="139"/>
      <c r="BD340" s="139"/>
      <c r="BE340" s="139"/>
      <c r="BF340" s="139"/>
      <c r="BG340" s="139"/>
      <c r="BH340" s="139"/>
      <c r="BI340" s="139"/>
      <c r="BJ340" s="139"/>
    </row>
    <row r="341">
      <c r="A341" s="141">
        <v>43911.0</v>
      </c>
      <c r="B341" s="138" t="s">
        <v>675</v>
      </c>
      <c r="C341" s="139"/>
      <c r="D341" s="139"/>
      <c r="E341" s="139"/>
      <c r="F341" s="139"/>
      <c r="G341" s="139"/>
      <c r="H341" s="139"/>
      <c r="I341" s="139"/>
      <c r="J341" s="139"/>
      <c r="K341" s="139"/>
      <c r="L341" s="139"/>
      <c r="M341" s="139"/>
      <c r="N341" s="139"/>
      <c r="O341" s="139"/>
      <c r="P341" s="139"/>
      <c r="Q341" s="139"/>
      <c r="R341" s="139"/>
      <c r="S341" s="139"/>
      <c r="T341" s="139"/>
      <c r="U341" s="139"/>
      <c r="V341" s="140"/>
      <c r="W341" s="139"/>
      <c r="X341" s="139"/>
      <c r="Y341" s="139"/>
      <c r="Z341" s="139"/>
      <c r="AA341" s="139"/>
      <c r="AB341" s="139"/>
      <c r="AC341" s="139"/>
      <c r="AD341" s="139"/>
      <c r="AE341" s="139"/>
      <c r="AF341" s="139"/>
      <c r="AG341" s="139"/>
      <c r="AH341" s="139"/>
      <c r="AI341" s="139"/>
      <c r="AJ341" s="139"/>
      <c r="AK341" s="139"/>
      <c r="AL341" s="139"/>
      <c r="AM341" s="139"/>
      <c r="AN341" s="139"/>
      <c r="AO341" s="139"/>
      <c r="AP341" s="139"/>
      <c r="AQ341" s="139"/>
      <c r="AR341" s="139"/>
      <c r="AS341" s="139"/>
      <c r="AT341" s="139"/>
      <c r="AU341" s="139"/>
      <c r="AV341" s="139"/>
      <c r="AW341" s="139"/>
      <c r="AX341" s="139"/>
      <c r="AY341" s="139"/>
      <c r="AZ341" s="139"/>
      <c r="BA341" s="139"/>
      <c r="BB341" s="139"/>
      <c r="BC341" s="139"/>
      <c r="BD341" s="139"/>
      <c r="BE341" s="139"/>
      <c r="BF341" s="139"/>
      <c r="BG341" s="139"/>
      <c r="BH341" s="139"/>
      <c r="BI341" s="139"/>
      <c r="BJ341" s="139"/>
    </row>
    <row r="342">
      <c r="A342" s="141">
        <v>43911.0</v>
      </c>
      <c r="B342" s="138" t="s">
        <v>597</v>
      </c>
      <c r="C342" s="139"/>
      <c r="D342" s="139"/>
      <c r="E342" s="139"/>
      <c r="F342" s="139"/>
      <c r="G342" s="139"/>
      <c r="H342" s="139"/>
      <c r="I342" s="139"/>
      <c r="J342" s="139"/>
      <c r="K342" s="139"/>
      <c r="L342" s="139"/>
      <c r="M342" s="139"/>
      <c r="N342" s="139"/>
      <c r="O342" s="139"/>
      <c r="P342" s="139"/>
      <c r="Q342" s="139"/>
      <c r="R342" s="139"/>
      <c r="S342" s="139"/>
      <c r="T342" s="139"/>
      <c r="U342" s="139"/>
      <c r="V342" s="140"/>
      <c r="W342" s="139"/>
      <c r="X342" s="139"/>
      <c r="Y342" s="139"/>
      <c r="Z342" s="139"/>
      <c r="AA342" s="139"/>
      <c r="AB342" s="139"/>
      <c r="AC342" s="139"/>
      <c r="AD342" s="139"/>
      <c r="AE342" s="139"/>
      <c r="AF342" s="139"/>
      <c r="AG342" s="139"/>
      <c r="AH342" s="139"/>
      <c r="AI342" s="139"/>
      <c r="AJ342" s="139"/>
      <c r="AK342" s="139"/>
      <c r="AL342" s="139"/>
      <c r="AM342" s="139"/>
      <c r="AN342" s="139"/>
      <c r="AO342" s="139"/>
      <c r="AP342" s="139"/>
      <c r="AQ342" s="139"/>
      <c r="AR342" s="139"/>
      <c r="AS342" s="139"/>
      <c r="AT342" s="139"/>
      <c r="AU342" s="139"/>
      <c r="AV342" s="139"/>
      <c r="AW342" s="139"/>
      <c r="AX342" s="139"/>
      <c r="AY342" s="139"/>
      <c r="AZ342" s="139"/>
      <c r="BA342" s="139"/>
      <c r="BB342" s="139"/>
      <c r="BC342" s="139"/>
      <c r="BD342" s="139"/>
      <c r="BE342" s="139"/>
      <c r="BF342" s="139"/>
      <c r="BG342" s="139"/>
      <c r="BH342" s="139"/>
      <c r="BI342" s="139"/>
      <c r="BJ342" s="139"/>
    </row>
    <row r="343">
      <c r="A343" s="141">
        <v>43911.0</v>
      </c>
      <c r="B343" s="138" t="s">
        <v>676</v>
      </c>
      <c r="C343" s="139"/>
      <c r="D343" s="139"/>
      <c r="E343" s="139"/>
      <c r="F343" s="139"/>
      <c r="G343" s="139"/>
      <c r="H343" s="139"/>
      <c r="I343" s="139"/>
      <c r="J343" s="139"/>
      <c r="K343" s="139"/>
      <c r="L343" s="139"/>
      <c r="M343" s="139"/>
      <c r="N343" s="139"/>
      <c r="O343" s="139"/>
      <c r="P343" s="139"/>
      <c r="Q343" s="139"/>
      <c r="R343" s="139"/>
      <c r="S343" s="139"/>
      <c r="T343" s="139"/>
      <c r="U343" s="139"/>
      <c r="V343" s="140"/>
      <c r="W343" s="139"/>
      <c r="X343" s="139"/>
      <c r="Y343" s="139"/>
      <c r="Z343" s="139"/>
      <c r="AA343" s="139"/>
      <c r="AB343" s="139"/>
      <c r="AC343" s="139"/>
      <c r="AD343" s="139"/>
      <c r="AE343" s="139"/>
      <c r="AF343" s="139"/>
      <c r="AG343" s="139"/>
      <c r="AH343" s="139"/>
      <c r="AI343" s="139"/>
      <c r="AJ343" s="139"/>
      <c r="AK343" s="139"/>
      <c r="AL343" s="139"/>
      <c r="AM343" s="139"/>
      <c r="AN343" s="139"/>
      <c r="AO343" s="139"/>
      <c r="AP343" s="139"/>
      <c r="AQ343" s="139"/>
      <c r="AR343" s="139"/>
      <c r="AS343" s="139"/>
      <c r="AT343" s="139"/>
      <c r="AU343" s="139"/>
      <c r="AV343" s="139"/>
      <c r="AW343" s="139"/>
      <c r="AX343" s="139"/>
      <c r="AY343" s="139"/>
      <c r="AZ343" s="139"/>
      <c r="BA343" s="139"/>
      <c r="BB343" s="139"/>
      <c r="BC343" s="139"/>
      <c r="BD343" s="139"/>
      <c r="BE343" s="139"/>
      <c r="BF343" s="139"/>
      <c r="BG343" s="139"/>
      <c r="BH343" s="139"/>
      <c r="BI343" s="139"/>
      <c r="BJ343" s="139"/>
    </row>
    <row r="344">
      <c r="A344" s="141">
        <v>43911.0</v>
      </c>
      <c r="B344" s="138" t="s">
        <v>678</v>
      </c>
      <c r="C344" s="138">
        <v>2.0</v>
      </c>
      <c r="D344" s="139"/>
      <c r="E344" s="139"/>
      <c r="F344" s="139"/>
      <c r="G344" s="139"/>
      <c r="H344" s="139"/>
      <c r="I344" s="139"/>
      <c r="J344" s="139"/>
      <c r="K344" s="139"/>
      <c r="L344" s="139"/>
      <c r="M344" s="139"/>
      <c r="N344" s="139"/>
      <c r="O344" s="139"/>
      <c r="P344" s="139"/>
      <c r="Q344" s="139"/>
      <c r="R344" s="139"/>
      <c r="S344" s="139"/>
      <c r="T344" s="139"/>
      <c r="U344" s="139"/>
      <c r="V344" s="140"/>
      <c r="W344" s="139"/>
      <c r="X344" s="139"/>
      <c r="Y344" s="139"/>
      <c r="Z344" s="139"/>
      <c r="AA344" s="139"/>
      <c r="AB344" s="139"/>
      <c r="AC344" s="139"/>
      <c r="AD344" s="139"/>
      <c r="AE344" s="139"/>
      <c r="AF344" s="139"/>
      <c r="AG344" s="139"/>
      <c r="AH344" s="139"/>
      <c r="AI344" s="139"/>
      <c r="AJ344" s="139"/>
      <c r="AK344" s="139"/>
      <c r="AL344" s="139"/>
      <c r="AM344" s="139"/>
      <c r="AN344" s="139"/>
      <c r="AO344" s="139"/>
      <c r="AP344" s="139"/>
      <c r="AQ344" s="139"/>
      <c r="AR344" s="139"/>
      <c r="AS344" s="139"/>
      <c r="AT344" s="139"/>
      <c r="AU344" s="139"/>
      <c r="AV344" s="139"/>
      <c r="AW344" s="139"/>
      <c r="AX344" s="139"/>
      <c r="AY344" s="139"/>
      <c r="AZ344" s="139"/>
      <c r="BA344" s="139"/>
      <c r="BB344" s="139"/>
      <c r="BC344" s="139"/>
      <c r="BD344" s="139"/>
      <c r="BE344" s="139"/>
      <c r="BF344" s="139"/>
      <c r="BG344" s="139"/>
      <c r="BH344" s="139"/>
      <c r="BI344" s="139"/>
      <c r="BJ344" s="139"/>
    </row>
    <row r="345">
      <c r="A345" s="141">
        <v>43911.0</v>
      </c>
      <c r="B345" s="138" t="s">
        <v>648</v>
      </c>
      <c r="C345" s="139"/>
      <c r="D345" s="139"/>
      <c r="E345" s="139"/>
      <c r="F345" s="139"/>
      <c r="G345" s="139"/>
      <c r="H345" s="139"/>
      <c r="I345" s="139"/>
      <c r="J345" s="139"/>
      <c r="K345" s="139"/>
      <c r="L345" s="139"/>
      <c r="M345" s="139"/>
      <c r="N345" s="139"/>
      <c r="O345" s="139"/>
      <c r="P345" s="139"/>
      <c r="Q345" s="139"/>
      <c r="R345" s="139"/>
      <c r="S345" s="139"/>
      <c r="T345" s="139"/>
      <c r="U345" s="139"/>
      <c r="V345" s="140"/>
      <c r="W345" s="139"/>
      <c r="X345" s="139"/>
      <c r="Y345" s="139"/>
      <c r="Z345" s="139"/>
      <c r="AA345" s="139"/>
      <c r="AB345" s="139"/>
      <c r="AC345" s="139"/>
      <c r="AD345" s="139"/>
      <c r="AE345" s="139"/>
      <c r="AF345" s="139"/>
      <c r="AG345" s="139"/>
      <c r="AH345" s="139"/>
      <c r="AI345" s="139"/>
      <c r="AJ345" s="139"/>
      <c r="AK345" s="139"/>
      <c r="AL345" s="139"/>
      <c r="AM345" s="139"/>
      <c r="AN345" s="139"/>
      <c r="AO345" s="139"/>
      <c r="AP345" s="139"/>
      <c r="AQ345" s="139"/>
      <c r="AR345" s="139"/>
      <c r="AS345" s="139"/>
      <c r="AT345" s="139"/>
      <c r="AU345" s="139"/>
      <c r="AV345" s="139"/>
      <c r="AW345" s="139"/>
      <c r="AX345" s="139"/>
      <c r="AY345" s="139"/>
      <c r="AZ345" s="139"/>
      <c r="BA345" s="139"/>
      <c r="BB345" s="139"/>
      <c r="BC345" s="139"/>
      <c r="BD345" s="139"/>
      <c r="BE345" s="139"/>
      <c r="BF345" s="139"/>
      <c r="BG345" s="139"/>
      <c r="BH345" s="139"/>
      <c r="BI345" s="139"/>
      <c r="BJ345" s="139"/>
    </row>
    <row r="346">
      <c r="A346" s="141">
        <v>43911.0</v>
      </c>
      <c r="B346" s="138" t="s">
        <v>649</v>
      </c>
      <c r="C346" s="139"/>
      <c r="D346" s="139"/>
      <c r="E346" s="139"/>
      <c r="F346" s="139"/>
      <c r="G346" s="139"/>
      <c r="H346" s="139"/>
      <c r="I346" s="139"/>
      <c r="J346" s="139"/>
      <c r="K346" s="139"/>
      <c r="L346" s="139"/>
      <c r="M346" s="139"/>
      <c r="N346" s="139"/>
      <c r="O346" s="139"/>
      <c r="P346" s="139"/>
      <c r="Q346" s="139"/>
      <c r="R346" s="139"/>
      <c r="S346" s="139"/>
      <c r="T346" s="139"/>
      <c r="U346" s="139"/>
      <c r="V346" s="140"/>
      <c r="W346" s="139"/>
      <c r="X346" s="139"/>
      <c r="Y346" s="139"/>
      <c r="Z346" s="139"/>
      <c r="AA346" s="139"/>
      <c r="AB346" s="139"/>
      <c r="AC346" s="139"/>
      <c r="AD346" s="139"/>
      <c r="AE346" s="139"/>
      <c r="AF346" s="139"/>
      <c r="AG346" s="139"/>
      <c r="AH346" s="139"/>
      <c r="AI346" s="139"/>
      <c r="AJ346" s="139"/>
      <c r="AK346" s="139"/>
      <c r="AL346" s="139"/>
      <c r="AM346" s="139"/>
      <c r="AN346" s="139"/>
      <c r="AO346" s="139"/>
      <c r="AP346" s="139"/>
      <c r="AQ346" s="139"/>
      <c r="AR346" s="139"/>
      <c r="AS346" s="139"/>
      <c r="AT346" s="139"/>
      <c r="AU346" s="139"/>
      <c r="AV346" s="139"/>
      <c r="AW346" s="139"/>
      <c r="AX346" s="139"/>
      <c r="AY346" s="139"/>
      <c r="AZ346" s="139"/>
      <c r="BA346" s="139"/>
      <c r="BB346" s="139"/>
      <c r="BC346" s="139"/>
      <c r="BD346" s="139"/>
      <c r="BE346" s="139"/>
      <c r="BF346" s="139"/>
      <c r="BG346" s="139"/>
      <c r="BH346" s="139"/>
      <c r="BI346" s="139"/>
      <c r="BJ346" s="139"/>
    </row>
    <row r="347">
      <c r="A347" s="141">
        <v>43911.0</v>
      </c>
      <c r="B347" s="138" t="s">
        <v>666</v>
      </c>
      <c r="C347" s="138">
        <v>3.0</v>
      </c>
      <c r="D347" s="139"/>
      <c r="E347" s="139"/>
      <c r="F347" s="139"/>
      <c r="G347" s="139"/>
      <c r="H347" s="139"/>
      <c r="I347" s="139"/>
      <c r="J347" s="139"/>
      <c r="K347" s="139"/>
      <c r="L347" s="139"/>
      <c r="M347" s="139"/>
      <c r="N347" s="139"/>
      <c r="O347" s="139"/>
      <c r="P347" s="139"/>
      <c r="Q347" s="139"/>
      <c r="R347" s="139"/>
      <c r="S347" s="139"/>
      <c r="T347" s="139"/>
      <c r="U347" s="139"/>
      <c r="V347" s="140"/>
      <c r="W347" s="139"/>
      <c r="X347" s="139"/>
      <c r="Y347" s="139"/>
      <c r="Z347" s="139"/>
      <c r="AA347" s="139"/>
      <c r="AB347" s="139"/>
      <c r="AC347" s="139"/>
      <c r="AD347" s="139"/>
      <c r="AE347" s="139"/>
      <c r="AF347" s="139"/>
      <c r="AG347" s="139"/>
      <c r="AH347" s="139"/>
      <c r="AI347" s="139"/>
      <c r="AJ347" s="139"/>
      <c r="AK347" s="139"/>
      <c r="AL347" s="139"/>
      <c r="AM347" s="139"/>
      <c r="AN347" s="139"/>
      <c r="AO347" s="139"/>
      <c r="AP347" s="139"/>
      <c r="AQ347" s="139"/>
      <c r="AR347" s="139"/>
      <c r="AS347" s="139"/>
      <c r="AT347" s="139"/>
      <c r="AU347" s="139"/>
      <c r="AV347" s="139"/>
      <c r="AW347" s="139"/>
      <c r="AX347" s="139"/>
      <c r="AY347" s="139"/>
      <c r="AZ347" s="139"/>
      <c r="BA347" s="139"/>
      <c r="BB347" s="139"/>
      <c r="BC347" s="139"/>
      <c r="BD347" s="139"/>
      <c r="BE347" s="139"/>
      <c r="BF347" s="139"/>
      <c r="BG347" s="139"/>
      <c r="BH347" s="139"/>
      <c r="BI347" s="139"/>
      <c r="BJ347" s="139"/>
    </row>
    <row r="348">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40"/>
      <c r="W348" s="139"/>
      <c r="X348" s="139"/>
      <c r="Y348" s="139"/>
      <c r="Z348" s="139"/>
      <c r="AA348" s="139"/>
      <c r="AB348" s="139"/>
      <c r="AC348" s="139"/>
      <c r="AD348" s="139"/>
      <c r="AE348" s="139"/>
      <c r="AF348" s="139"/>
      <c r="AG348" s="139"/>
      <c r="AH348" s="139"/>
      <c r="AI348" s="139"/>
      <c r="AJ348" s="139"/>
      <c r="AK348" s="139"/>
      <c r="AL348" s="139"/>
      <c r="AM348" s="139"/>
      <c r="AN348" s="139"/>
      <c r="AO348" s="139"/>
      <c r="AP348" s="139"/>
      <c r="AQ348" s="139"/>
      <c r="AR348" s="139"/>
      <c r="AS348" s="139"/>
      <c r="AT348" s="139"/>
      <c r="AU348" s="139"/>
      <c r="AV348" s="139"/>
      <c r="AW348" s="139"/>
      <c r="AX348" s="139"/>
      <c r="AY348" s="139"/>
      <c r="AZ348" s="139"/>
      <c r="BA348" s="139"/>
      <c r="BB348" s="139"/>
      <c r="BC348" s="139"/>
      <c r="BD348" s="139"/>
      <c r="BE348" s="139"/>
      <c r="BF348" s="139"/>
      <c r="BG348" s="139"/>
      <c r="BH348" s="139"/>
      <c r="BI348" s="139"/>
      <c r="BJ348" s="139"/>
    </row>
    <row r="349">
      <c r="A349" s="141"/>
      <c r="B349" s="139"/>
      <c r="C349" s="139"/>
      <c r="D349" s="139"/>
      <c r="E349" s="139"/>
      <c r="F349" s="139"/>
      <c r="G349" s="139"/>
      <c r="H349" s="139"/>
      <c r="I349" s="139"/>
      <c r="J349" s="139"/>
      <c r="K349" s="139"/>
      <c r="L349" s="139"/>
      <c r="M349" s="139"/>
      <c r="N349" s="139"/>
      <c r="O349" s="139"/>
      <c r="P349" s="139"/>
      <c r="Q349" s="139"/>
      <c r="R349" s="139"/>
      <c r="S349" s="139"/>
      <c r="T349" s="139"/>
      <c r="U349" s="139"/>
      <c r="V349" s="140"/>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c r="AX349" s="139"/>
      <c r="AY349" s="139"/>
      <c r="AZ349" s="139"/>
      <c r="BA349" s="139"/>
      <c r="BB349" s="139"/>
      <c r="BC349" s="139"/>
      <c r="BD349" s="139"/>
      <c r="BE349" s="139"/>
      <c r="BF349" s="139"/>
      <c r="BG349" s="139"/>
      <c r="BH349" s="139"/>
      <c r="BI349" s="139"/>
      <c r="BJ349" s="139"/>
    </row>
    <row r="350">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40"/>
      <c r="W350" s="139"/>
      <c r="X350" s="139"/>
      <c r="Y350" s="139"/>
      <c r="Z350" s="139"/>
      <c r="AA350" s="139"/>
      <c r="AB350" s="139"/>
      <c r="AC350" s="139"/>
      <c r="AD350" s="139"/>
      <c r="AE350" s="139"/>
      <c r="AF350" s="139"/>
      <c r="AG350" s="139"/>
      <c r="AH350" s="139"/>
      <c r="AI350" s="139"/>
      <c r="AJ350" s="139"/>
      <c r="AK350" s="139"/>
      <c r="AL350" s="139"/>
      <c r="AM350" s="139"/>
      <c r="AN350" s="139"/>
      <c r="AO350" s="139"/>
      <c r="AP350" s="139"/>
      <c r="AQ350" s="139"/>
      <c r="AR350" s="139"/>
      <c r="AS350" s="139"/>
      <c r="AT350" s="139"/>
      <c r="AU350" s="139"/>
      <c r="AV350" s="139"/>
      <c r="AW350" s="139"/>
      <c r="AX350" s="139"/>
      <c r="AY350" s="139"/>
      <c r="AZ350" s="139"/>
      <c r="BA350" s="139"/>
      <c r="BB350" s="139"/>
      <c r="BC350" s="139"/>
      <c r="BD350" s="139"/>
      <c r="BE350" s="139"/>
      <c r="BF350" s="139"/>
      <c r="BG350" s="139"/>
      <c r="BH350" s="139"/>
      <c r="BI350" s="139"/>
      <c r="BJ350" s="139"/>
    </row>
    <row r="351">
      <c r="A351" s="141">
        <v>43910.0</v>
      </c>
      <c r="B351" s="138" t="s">
        <v>627</v>
      </c>
      <c r="C351" s="151">
        <v>3.0</v>
      </c>
      <c r="D351" s="139"/>
      <c r="E351" s="138">
        <v>1.0</v>
      </c>
      <c r="F351" s="139"/>
      <c r="G351" s="139"/>
      <c r="H351" s="139"/>
      <c r="I351" s="139"/>
      <c r="J351" s="139"/>
      <c r="K351" s="139"/>
      <c r="L351" s="139"/>
      <c r="M351" s="139"/>
      <c r="N351" s="139"/>
      <c r="O351" s="139"/>
      <c r="P351" s="139"/>
      <c r="Q351" s="139"/>
      <c r="R351" s="139"/>
      <c r="S351" s="139"/>
      <c r="T351" s="139"/>
      <c r="U351" s="139"/>
      <c r="V351" s="140"/>
      <c r="W351" s="139"/>
      <c r="X351" s="139"/>
      <c r="Y351" s="139"/>
      <c r="Z351" s="139"/>
      <c r="AA351" s="139"/>
      <c r="AB351" s="139"/>
      <c r="AC351" s="139"/>
      <c r="AD351" s="139"/>
      <c r="AE351" s="139"/>
      <c r="AF351" s="139"/>
      <c r="AG351" s="139"/>
      <c r="AH351" s="139"/>
      <c r="AI351" s="139"/>
      <c r="AJ351" s="139"/>
      <c r="AK351" s="139"/>
      <c r="AL351" s="139"/>
      <c r="AM351" s="139"/>
      <c r="AN351" s="139"/>
      <c r="AO351" s="139"/>
      <c r="AP351" s="139"/>
      <c r="AQ351" s="139"/>
      <c r="AR351" s="139"/>
      <c r="AS351" s="139"/>
      <c r="AT351" s="139"/>
      <c r="AU351" s="139"/>
      <c r="AV351" s="139"/>
      <c r="AW351" s="139"/>
      <c r="AX351" s="139"/>
      <c r="AY351" s="139"/>
      <c r="AZ351" s="139"/>
      <c r="BA351" s="139"/>
      <c r="BB351" s="139"/>
      <c r="BC351" s="139"/>
      <c r="BD351" s="139"/>
      <c r="BE351" s="139"/>
      <c r="BF351" s="139"/>
      <c r="BG351" s="139"/>
      <c r="BH351" s="139"/>
      <c r="BI351" s="139"/>
      <c r="BJ351" s="139"/>
    </row>
    <row r="352">
      <c r="A352" s="141">
        <v>43910.0</v>
      </c>
      <c r="B352" s="138" t="s">
        <v>595</v>
      </c>
      <c r="C352" s="151">
        <v>39.0</v>
      </c>
      <c r="D352" s="138">
        <v>1.0</v>
      </c>
      <c r="E352" s="138">
        <v>1.0</v>
      </c>
      <c r="F352" s="139"/>
      <c r="G352" s="139"/>
      <c r="H352" s="139"/>
      <c r="I352" s="139"/>
      <c r="J352" s="139"/>
      <c r="K352" s="139"/>
      <c r="L352" s="139"/>
      <c r="M352" s="139"/>
      <c r="N352" s="139"/>
      <c r="O352" s="139"/>
      <c r="P352" s="139"/>
      <c r="Q352" s="139"/>
      <c r="R352" s="139"/>
      <c r="S352" s="139"/>
      <c r="T352" s="139"/>
      <c r="U352" s="139"/>
      <c r="V352" s="140"/>
      <c r="W352" s="139"/>
      <c r="X352" s="139"/>
      <c r="Y352" s="139"/>
      <c r="Z352" s="139"/>
      <c r="AA352" s="139"/>
      <c r="AB352" s="139"/>
      <c r="AC352" s="139"/>
      <c r="AD352" s="139"/>
      <c r="AE352" s="139"/>
      <c r="AF352" s="139"/>
      <c r="AG352" s="139"/>
      <c r="AH352" s="139"/>
      <c r="AI352" s="139"/>
      <c r="AJ352" s="139"/>
      <c r="AK352" s="139"/>
      <c r="AL352" s="139"/>
      <c r="AM352" s="139"/>
      <c r="AN352" s="139"/>
      <c r="AO352" s="139"/>
      <c r="AP352" s="139"/>
      <c r="AQ352" s="139"/>
      <c r="AR352" s="139"/>
      <c r="AS352" s="139"/>
      <c r="AT352" s="139"/>
      <c r="AU352" s="139"/>
      <c r="AV352" s="139"/>
      <c r="AW352" s="139"/>
      <c r="AX352" s="139"/>
      <c r="AY352" s="139"/>
      <c r="AZ352" s="139"/>
      <c r="BA352" s="139"/>
      <c r="BB352" s="139"/>
      <c r="BC352" s="139"/>
      <c r="BD352" s="139"/>
      <c r="BE352" s="139"/>
      <c r="BF352" s="139"/>
      <c r="BG352" s="139"/>
      <c r="BH352" s="139"/>
      <c r="BI352" s="139"/>
      <c r="BJ352" s="139"/>
    </row>
    <row r="353">
      <c r="A353" s="141">
        <v>43910.0</v>
      </c>
      <c r="B353" s="138" t="s">
        <v>590</v>
      </c>
      <c r="C353" s="151">
        <v>4.0</v>
      </c>
      <c r="D353" s="139"/>
      <c r="E353" s="139"/>
      <c r="F353" s="139"/>
      <c r="G353" s="139"/>
      <c r="H353" s="139"/>
      <c r="I353" s="139"/>
      <c r="J353" s="139"/>
      <c r="K353" s="139"/>
      <c r="L353" s="139"/>
      <c r="M353" s="139"/>
      <c r="N353" s="139"/>
      <c r="O353" s="139"/>
      <c r="P353" s="139"/>
      <c r="Q353" s="139"/>
      <c r="R353" s="139"/>
      <c r="S353" s="139"/>
      <c r="T353" s="139"/>
      <c r="U353" s="139"/>
      <c r="V353" s="140"/>
      <c r="W353" s="139"/>
      <c r="X353" s="139"/>
      <c r="Y353" s="139"/>
      <c r="Z353" s="139"/>
      <c r="AA353" s="139"/>
      <c r="AB353" s="139"/>
      <c r="AC353" s="139"/>
      <c r="AD353" s="139"/>
      <c r="AE353" s="139"/>
      <c r="AF353" s="139"/>
      <c r="AG353" s="139"/>
      <c r="AH353" s="139"/>
      <c r="AI353" s="139"/>
      <c r="AJ353" s="139"/>
      <c r="AK353" s="139"/>
      <c r="AL353" s="139"/>
      <c r="AM353" s="139"/>
      <c r="AN353" s="139"/>
      <c r="AO353" s="139"/>
      <c r="AP353" s="139"/>
      <c r="AQ353" s="139"/>
      <c r="AR353" s="139"/>
      <c r="AS353" s="139"/>
      <c r="AT353" s="139"/>
      <c r="AU353" s="139"/>
      <c r="AV353" s="139"/>
      <c r="AW353" s="139"/>
      <c r="AX353" s="139"/>
      <c r="AY353" s="139"/>
      <c r="AZ353" s="139"/>
      <c r="BA353" s="139"/>
      <c r="BB353" s="139"/>
      <c r="BC353" s="139"/>
      <c r="BD353" s="139"/>
      <c r="BE353" s="139"/>
      <c r="BF353" s="139"/>
      <c r="BG353" s="139"/>
      <c r="BH353" s="139"/>
      <c r="BI353" s="139"/>
      <c r="BJ353" s="139"/>
    </row>
    <row r="354">
      <c r="A354" s="141">
        <v>43910.0</v>
      </c>
      <c r="B354" s="138" t="s">
        <v>586</v>
      </c>
      <c r="C354" s="151">
        <v>223.0</v>
      </c>
      <c r="D354" s="138">
        <v>14.0</v>
      </c>
      <c r="E354" s="138">
        <v>18.0</v>
      </c>
      <c r="F354" s="139"/>
      <c r="G354" s="139"/>
      <c r="H354" s="139"/>
      <c r="I354" s="139"/>
      <c r="J354" s="139"/>
      <c r="K354" s="139"/>
      <c r="L354" s="139"/>
      <c r="M354" s="139"/>
      <c r="N354" s="139"/>
      <c r="O354" s="139"/>
      <c r="P354" s="139"/>
      <c r="Q354" s="139"/>
      <c r="R354" s="139"/>
      <c r="S354" s="139"/>
      <c r="T354" s="139"/>
      <c r="U354" s="139"/>
      <c r="V354" s="140"/>
      <c r="W354" s="139"/>
      <c r="X354" s="139"/>
      <c r="Y354" s="139"/>
      <c r="Z354" s="139"/>
      <c r="AA354" s="139"/>
      <c r="AB354" s="139"/>
      <c r="AC354" s="139"/>
      <c r="AD354" s="139"/>
      <c r="AE354" s="139"/>
      <c r="AF354" s="139"/>
      <c r="AG354" s="139"/>
      <c r="AH354" s="139"/>
      <c r="AI354" s="139"/>
      <c r="AJ354" s="139"/>
      <c r="AK354" s="139"/>
      <c r="AL354" s="139"/>
      <c r="AM354" s="139"/>
      <c r="AN354" s="139"/>
      <c r="AO354" s="139"/>
      <c r="AP354" s="139"/>
      <c r="AQ354" s="139"/>
      <c r="AR354" s="139"/>
      <c r="AS354" s="139"/>
      <c r="AT354" s="139"/>
      <c r="AU354" s="139"/>
      <c r="AV354" s="139"/>
      <c r="AW354" s="139"/>
      <c r="AX354" s="139"/>
      <c r="AY354" s="139"/>
      <c r="AZ354" s="139"/>
      <c r="BA354" s="139"/>
      <c r="BB354" s="139"/>
      <c r="BC354" s="139"/>
      <c r="BD354" s="139"/>
      <c r="BE354" s="139"/>
      <c r="BF354" s="139"/>
      <c r="BG354" s="139"/>
      <c r="BH354" s="139"/>
      <c r="BI354" s="139"/>
      <c r="BJ354" s="139"/>
    </row>
    <row r="355">
      <c r="A355" s="141">
        <v>43910.0</v>
      </c>
      <c r="B355" s="138" t="s">
        <v>588</v>
      </c>
      <c r="C355" s="151">
        <v>41.0</v>
      </c>
      <c r="D355" s="138">
        <v>1.0</v>
      </c>
      <c r="E355" s="138">
        <v>7.0</v>
      </c>
      <c r="F355" s="139"/>
      <c r="G355" s="139"/>
      <c r="H355" s="139"/>
      <c r="I355" s="139"/>
      <c r="J355" s="139"/>
      <c r="K355" s="139"/>
      <c r="L355" s="139"/>
      <c r="M355" s="139"/>
      <c r="N355" s="139"/>
      <c r="O355" s="139"/>
      <c r="P355" s="139"/>
      <c r="Q355" s="139"/>
      <c r="R355" s="139"/>
      <c r="S355" s="139"/>
      <c r="T355" s="139"/>
      <c r="U355" s="139"/>
      <c r="V355" s="140"/>
      <c r="W355" s="139"/>
      <c r="X355" s="139"/>
      <c r="Y355" s="139"/>
      <c r="Z355" s="139"/>
      <c r="AA355" s="139"/>
      <c r="AB355" s="139"/>
      <c r="AC355" s="139"/>
      <c r="AD355" s="139"/>
      <c r="AE355" s="139"/>
      <c r="AF355" s="139"/>
      <c r="AG355" s="139"/>
      <c r="AH355" s="139"/>
      <c r="AI355" s="139"/>
      <c r="AJ355" s="139"/>
      <c r="AK355" s="139"/>
      <c r="AL355" s="139"/>
      <c r="AM355" s="139"/>
      <c r="AN355" s="139"/>
      <c r="AO355" s="139"/>
      <c r="AP355" s="139"/>
      <c r="AQ355" s="139"/>
      <c r="AR355" s="139"/>
      <c r="AS355" s="139"/>
      <c r="AT355" s="139"/>
      <c r="AU355" s="139"/>
      <c r="AV355" s="139"/>
      <c r="AW355" s="139"/>
      <c r="AX355" s="139"/>
      <c r="AY355" s="139"/>
      <c r="AZ355" s="139"/>
      <c r="BA355" s="139"/>
      <c r="BB355" s="139"/>
      <c r="BC355" s="139"/>
      <c r="BD355" s="139"/>
      <c r="BE355" s="139"/>
      <c r="BF355" s="139"/>
      <c r="BG355" s="139"/>
      <c r="BH355" s="139"/>
      <c r="BI355" s="139"/>
      <c r="BJ355" s="139"/>
    </row>
    <row r="356">
      <c r="A356" s="141">
        <v>43910.0</v>
      </c>
      <c r="B356" s="138" t="s">
        <v>593</v>
      </c>
      <c r="C356" s="151">
        <v>12.0</v>
      </c>
      <c r="D356" s="139"/>
      <c r="E356" s="138">
        <v>3.0</v>
      </c>
      <c r="F356" s="139"/>
      <c r="G356" s="139"/>
      <c r="H356" s="139"/>
      <c r="I356" s="139"/>
      <c r="J356" s="139"/>
      <c r="K356" s="139"/>
      <c r="L356" s="139"/>
      <c r="M356" s="139"/>
      <c r="N356" s="139"/>
      <c r="O356" s="139"/>
      <c r="P356" s="139"/>
      <c r="Q356" s="139"/>
      <c r="R356" s="139"/>
      <c r="S356" s="139"/>
      <c r="T356" s="139"/>
      <c r="U356" s="139"/>
      <c r="V356" s="140"/>
      <c r="W356" s="139"/>
      <c r="X356" s="139"/>
      <c r="Y356" s="139"/>
      <c r="Z356" s="139"/>
      <c r="AA356" s="139"/>
      <c r="AB356" s="139"/>
      <c r="AC356" s="139"/>
      <c r="AD356" s="139"/>
      <c r="AE356" s="139"/>
      <c r="AF356" s="139"/>
      <c r="AG356" s="139"/>
      <c r="AH356" s="139"/>
      <c r="AI356" s="139"/>
      <c r="AJ356" s="139"/>
      <c r="AK356" s="139"/>
      <c r="AL356" s="139"/>
      <c r="AM356" s="139"/>
      <c r="AN356" s="139"/>
      <c r="AO356" s="139"/>
      <c r="AP356" s="139"/>
      <c r="AQ356" s="139"/>
      <c r="AR356" s="139"/>
      <c r="AS356" s="139"/>
      <c r="AT356" s="139"/>
      <c r="AU356" s="139"/>
      <c r="AV356" s="139"/>
      <c r="AW356" s="139"/>
      <c r="AX356" s="139"/>
      <c r="AY356" s="139"/>
      <c r="AZ356" s="139"/>
      <c r="BA356" s="139"/>
      <c r="BB356" s="139"/>
      <c r="BC356" s="139"/>
      <c r="BD356" s="139"/>
      <c r="BE356" s="139"/>
      <c r="BF356" s="139"/>
      <c r="BG356" s="139"/>
      <c r="BH356" s="139"/>
      <c r="BI356" s="139"/>
      <c r="BJ356" s="139"/>
    </row>
    <row r="357">
      <c r="A357" s="141">
        <v>43910.0</v>
      </c>
      <c r="B357" s="138" t="s">
        <v>591</v>
      </c>
      <c r="C357" s="151">
        <v>15.0</v>
      </c>
      <c r="D357" s="139"/>
      <c r="E357" s="138">
        <v>1.0</v>
      </c>
      <c r="F357" s="139"/>
      <c r="G357" s="139"/>
      <c r="H357" s="139"/>
      <c r="I357" s="139"/>
      <c r="J357" s="139"/>
      <c r="K357" s="139"/>
      <c r="L357" s="139"/>
      <c r="M357" s="139"/>
      <c r="N357" s="139"/>
      <c r="O357" s="139"/>
      <c r="P357" s="139"/>
      <c r="Q357" s="139"/>
      <c r="R357" s="139"/>
      <c r="S357" s="139"/>
      <c r="T357" s="139"/>
      <c r="U357" s="139"/>
      <c r="V357" s="140"/>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c r="AX357" s="139"/>
      <c r="AY357" s="139"/>
      <c r="AZ357" s="139"/>
      <c r="BA357" s="139"/>
      <c r="BB357" s="139"/>
      <c r="BC357" s="139"/>
      <c r="BD357" s="139"/>
      <c r="BE357" s="139"/>
      <c r="BF357" s="139"/>
      <c r="BG357" s="139"/>
      <c r="BH357" s="139"/>
      <c r="BI357" s="139"/>
      <c r="BJ357" s="139"/>
    </row>
    <row r="358">
      <c r="A358" s="141">
        <v>43910.0</v>
      </c>
      <c r="B358" s="138" t="s">
        <v>667</v>
      </c>
      <c r="C358" s="151">
        <v>2.0</v>
      </c>
      <c r="D358" s="139"/>
      <c r="E358" s="139"/>
      <c r="F358" s="139"/>
      <c r="G358" s="139"/>
      <c r="H358" s="139"/>
      <c r="I358" s="139"/>
      <c r="J358" s="139"/>
      <c r="K358" s="139"/>
      <c r="L358" s="139"/>
      <c r="M358" s="139"/>
      <c r="N358" s="139"/>
      <c r="O358" s="139"/>
      <c r="P358" s="139"/>
      <c r="Q358" s="139"/>
      <c r="R358" s="139"/>
      <c r="S358" s="139"/>
      <c r="T358" s="139"/>
      <c r="U358" s="139"/>
      <c r="V358" s="140"/>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9"/>
      <c r="BH358" s="139"/>
      <c r="BI358" s="139"/>
      <c r="BJ358" s="139"/>
    </row>
    <row r="359">
      <c r="A359" s="141">
        <v>43910.0</v>
      </c>
      <c r="B359" s="138" t="s">
        <v>668</v>
      </c>
      <c r="C359" s="151">
        <v>9.0</v>
      </c>
      <c r="D359" s="139"/>
      <c r="E359" s="139"/>
      <c r="F359" s="139"/>
      <c r="G359" s="139"/>
      <c r="H359" s="139"/>
      <c r="I359" s="139"/>
      <c r="J359" s="139"/>
      <c r="K359" s="139"/>
      <c r="L359" s="139"/>
      <c r="M359" s="139"/>
      <c r="N359" s="139"/>
      <c r="O359" s="139"/>
      <c r="P359" s="139"/>
      <c r="Q359" s="139"/>
      <c r="R359" s="139"/>
      <c r="S359" s="139"/>
      <c r="T359" s="139"/>
      <c r="U359" s="139"/>
      <c r="V359" s="140"/>
      <c r="W359" s="139"/>
      <c r="X359" s="139"/>
      <c r="Y359" s="139"/>
      <c r="Z359" s="139"/>
      <c r="AA359" s="139"/>
      <c r="AB359" s="139"/>
      <c r="AC359" s="139"/>
      <c r="AD359" s="139"/>
      <c r="AE359" s="139"/>
      <c r="AF359" s="139"/>
      <c r="AG359" s="139"/>
      <c r="AH359" s="139"/>
      <c r="AI359" s="139"/>
      <c r="AJ359" s="139"/>
      <c r="AK359" s="139"/>
      <c r="AL359" s="139"/>
      <c r="AM359" s="139"/>
      <c r="AN359" s="139"/>
      <c r="AO359" s="139"/>
      <c r="AP359" s="139"/>
      <c r="AQ359" s="139"/>
      <c r="AR359" s="139"/>
      <c r="AS359" s="139"/>
      <c r="AT359" s="139"/>
      <c r="AU359" s="139"/>
      <c r="AV359" s="139"/>
      <c r="AW359" s="139"/>
      <c r="AX359" s="139"/>
      <c r="AY359" s="139"/>
      <c r="AZ359" s="139"/>
      <c r="BA359" s="139"/>
      <c r="BB359" s="139"/>
      <c r="BC359" s="139"/>
      <c r="BD359" s="139"/>
      <c r="BE359" s="139"/>
      <c r="BF359" s="139"/>
      <c r="BG359" s="139"/>
      <c r="BH359" s="139"/>
      <c r="BI359" s="139"/>
      <c r="BJ359" s="139"/>
    </row>
    <row r="360">
      <c r="A360" s="141">
        <v>43910.0</v>
      </c>
      <c r="B360" s="138" t="s">
        <v>669</v>
      </c>
      <c r="C360" s="151">
        <v>2.0</v>
      </c>
      <c r="D360" s="139"/>
      <c r="E360" s="139"/>
      <c r="F360" s="139"/>
      <c r="G360" s="139"/>
      <c r="H360" s="139"/>
      <c r="I360" s="139"/>
      <c r="J360" s="139"/>
      <c r="K360" s="139"/>
      <c r="L360" s="139"/>
      <c r="M360" s="139"/>
      <c r="N360" s="139"/>
      <c r="O360" s="139"/>
      <c r="P360" s="139"/>
      <c r="Q360" s="139"/>
      <c r="R360" s="139"/>
      <c r="S360" s="139"/>
      <c r="T360" s="139"/>
      <c r="U360" s="139"/>
      <c r="V360" s="140"/>
      <c r="W360" s="139"/>
      <c r="X360" s="139"/>
      <c r="Y360" s="139"/>
      <c r="Z360" s="139"/>
      <c r="AA360" s="139"/>
      <c r="AB360" s="139"/>
      <c r="AC360" s="139"/>
      <c r="AD360" s="139"/>
      <c r="AE360" s="139"/>
      <c r="AF360" s="139"/>
      <c r="AG360" s="139"/>
      <c r="AH360" s="139"/>
      <c r="AI360" s="139"/>
      <c r="AJ360" s="139"/>
      <c r="AK360" s="139"/>
      <c r="AL360" s="139"/>
      <c r="AM360" s="139"/>
      <c r="AN360" s="139"/>
      <c r="AO360" s="139"/>
      <c r="AP360" s="139"/>
      <c r="AQ360" s="139"/>
      <c r="AR360" s="139"/>
      <c r="AS360" s="139"/>
      <c r="AT360" s="139"/>
      <c r="AU360" s="139"/>
      <c r="AV360" s="139"/>
      <c r="AW360" s="139"/>
      <c r="AX360" s="139"/>
      <c r="AY360" s="139"/>
      <c r="AZ360" s="139"/>
      <c r="BA360" s="139"/>
      <c r="BB360" s="139"/>
      <c r="BC360" s="139"/>
      <c r="BD360" s="139"/>
      <c r="BE360" s="139"/>
      <c r="BF360" s="139"/>
      <c r="BG360" s="139"/>
      <c r="BH360" s="139"/>
      <c r="BI360" s="139"/>
      <c r="BJ360" s="139"/>
    </row>
    <row r="361">
      <c r="A361" s="141">
        <v>43910.0</v>
      </c>
      <c r="B361" s="138" t="s">
        <v>601</v>
      </c>
      <c r="C361" s="151">
        <v>4.0</v>
      </c>
      <c r="D361" s="139"/>
      <c r="E361" s="139"/>
      <c r="F361" s="139"/>
      <c r="G361" s="139"/>
      <c r="H361" s="139"/>
      <c r="I361" s="139"/>
      <c r="J361" s="139"/>
      <c r="K361" s="139"/>
      <c r="L361" s="139"/>
      <c r="M361" s="139"/>
      <c r="N361" s="139"/>
      <c r="O361" s="139"/>
      <c r="P361" s="139"/>
      <c r="Q361" s="139"/>
      <c r="R361" s="139"/>
      <c r="S361" s="139"/>
      <c r="T361" s="139"/>
      <c r="U361" s="139"/>
      <c r="V361" s="140"/>
      <c r="W361" s="139"/>
      <c r="X361" s="139"/>
      <c r="Y361" s="139"/>
      <c r="Z361" s="139"/>
      <c r="AA361" s="139"/>
      <c r="AB361" s="139"/>
      <c r="AC361" s="139"/>
      <c r="AD361" s="139"/>
      <c r="AE361" s="139"/>
      <c r="AF361" s="139"/>
      <c r="AG361" s="139"/>
      <c r="AH361" s="139"/>
      <c r="AI361" s="139"/>
      <c r="AJ361" s="139"/>
      <c r="AK361" s="139"/>
      <c r="AL361" s="139"/>
      <c r="AM361" s="139"/>
      <c r="AN361" s="139"/>
      <c r="AO361" s="139"/>
      <c r="AP361" s="139"/>
      <c r="AQ361" s="139"/>
      <c r="AR361" s="139"/>
      <c r="AS361" s="139"/>
      <c r="AT361" s="139"/>
      <c r="AU361" s="139"/>
      <c r="AV361" s="139"/>
      <c r="AW361" s="139"/>
      <c r="AX361" s="139"/>
      <c r="AY361" s="139"/>
      <c r="AZ361" s="139"/>
      <c r="BA361" s="139"/>
      <c r="BB361" s="139"/>
      <c r="BC361" s="139"/>
      <c r="BD361" s="139"/>
      <c r="BE361" s="139"/>
      <c r="BF361" s="139"/>
      <c r="BG361" s="139"/>
      <c r="BH361" s="139"/>
      <c r="BI361" s="139"/>
      <c r="BJ361" s="139"/>
    </row>
    <row r="362">
      <c r="A362" s="141">
        <v>43910.0</v>
      </c>
      <c r="B362" s="138" t="s">
        <v>675</v>
      </c>
      <c r="C362" s="151">
        <v>1.0</v>
      </c>
      <c r="D362" s="139"/>
      <c r="E362" s="139"/>
      <c r="F362" s="139"/>
      <c r="G362" s="139"/>
      <c r="H362" s="139"/>
      <c r="I362" s="139"/>
      <c r="J362" s="139"/>
      <c r="K362" s="139"/>
      <c r="L362" s="139"/>
      <c r="M362" s="139"/>
      <c r="N362" s="139"/>
      <c r="O362" s="139"/>
      <c r="P362" s="139"/>
      <c r="Q362" s="139"/>
      <c r="R362" s="139"/>
      <c r="S362" s="139"/>
      <c r="T362" s="139"/>
      <c r="U362" s="139"/>
      <c r="V362" s="140"/>
      <c r="W362" s="139"/>
      <c r="X362" s="139"/>
      <c r="Y362" s="139"/>
      <c r="Z362" s="139"/>
      <c r="AA362" s="139"/>
      <c r="AB362" s="139"/>
      <c r="AC362" s="139"/>
      <c r="AD362" s="139"/>
      <c r="AE362" s="139"/>
      <c r="AF362" s="139"/>
      <c r="AG362" s="139"/>
      <c r="AH362" s="139"/>
      <c r="AI362" s="139"/>
      <c r="AJ362" s="139"/>
      <c r="AK362" s="139"/>
      <c r="AL362" s="139"/>
      <c r="AM362" s="139"/>
      <c r="AN362" s="139"/>
      <c r="AO362" s="139"/>
      <c r="AP362" s="139"/>
      <c r="AQ362" s="139"/>
      <c r="AR362" s="139"/>
      <c r="AS362" s="139"/>
      <c r="AT362" s="139"/>
      <c r="AU362" s="139"/>
      <c r="AV362" s="139"/>
      <c r="AW362" s="139"/>
      <c r="AX362" s="139"/>
      <c r="AY362" s="139"/>
      <c r="AZ362" s="139"/>
      <c r="BA362" s="139"/>
      <c r="BB362" s="139"/>
      <c r="BC362" s="139"/>
      <c r="BD362" s="139"/>
      <c r="BE362" s="139"/>
      <c r="BF362" s="139"/>
      <c r="BG362" s="139"/>
      <c r="BH362" s="139"/>
      <c r="BI362" s="139"/>
      <c r="BJ362" s="139"/>
    </row>
    <row r="363">
      <c r="A363" s="141">
        <v>43910.0</v>
      </c>
      <c r="B363" s="138" t="s">
        <v>597</v>
      </c>
      <c r="C363" s="151">
        <v>2.0</v>
      </c>
      <c r="D363" s="139"/>
      <c r="E363" s="138">
        <v>1.0</v>
      </c>
      <c r="F363" s="139"/>
      <c r="G363" s="139"/>
      <c r="H363" s="139"/>
      <c r="I363" s="139"/>
      <c r="J363" s="139"/>
      <c r="K363" s="139"/>
      <c r="L363" s="139"/>
      <c r="M363" s="139"/>
      <c r="N363" s="139"/>
      <c r="O363" s="139"/>
      <c r="P363" s="139"/>
      <c r="Q363" s="139"/>
      <c r="R363" s="139"/>
      <c r="S363" s="139"/>
      <c r="T363" s="139"/>
      <c r="U363" s="139"/>
      <c r="V363" s="140"/>
      <c r="W363" s="139"/>
      <c r="X363" s="139"/>
      <c r="Y363" s="139"/>
      <c r="Z363" s="139"/>
      <c r="AA363" s="139"/>
      <c r="AB363" s="139"/>
      <c r="AC363" s="139"/>
      <c r="AD363" s="139"/>
      <c r="AE363" s="139"/>
      <c r="AF363" s="139"/>
      <c r="AG363" s="139"/>
      <c r="AH363" s="139"/>
      <c r="AI363" s="139"/>
      <c r="AJ363" s="139"/>
      <c r="AK363" s="139"/>
      <c r="AL363" s="139"/>
      <c r="AM363" s="139"/>
      <c r="AN363" s="139"/>
      <c r="AO363" s="139"/>
      <c r="AP363" s="139"/>
      <c r="AQ363" s="139"/>
      <c r="AR363" s="139"/>
      <c r="AS363" s="139"/>
      <c r="AT363" s="139"/>
      <c r="AU363" s="139"/>
      <c r="AV363" s="139"/>
      <c r="AW363" s="139"/>
      <c r="AX363" s="139"/>
      <c r="AY363" s="139"/>
      <c r="AZ363" s="139"/>
      <c r="BA363" s="139"/>
      <c r="BB363" s="139"/>
      <c r="BC363" s="139"/>
      <c r="BD363" s="139"/>
      <c r="BE363" s="139"/>
      <c r="BF363" s="139"/>
      <c r="BG363" s="139"/>
      <c r="BH363" s="139"/>
      <c r="BI363" s="139"/>
      <c r="BJ363" s="139"/>
    </row>
    <row r="364">
      <c r="A364" s="141">
        <v>43910.0</v>
      </c>
      <c r="B364" s="138" t="s">
        <v>676</v>
      </c>
      <c r="C364" s="151">
        <v>3.0</v>
      </c>
      <c r="D364" s="139"/>
      <c r="E364" s="139"/>
      <c r="F364" s="139"/>
      <c r="G364" s="139"/>
      <c r="H364" s="139"/>
      <c r="I364" s="139"/>
      <c r="J364" s="139"/>
      <c r="K364" s="139"/>
      <c r="L364" s="139"/>
      <c r="M364" s="139"/>
      <c r="N364" s="139"/>
      <c r="O364" s="139"/>
      <c r="P364" s="139"/>
      <c r="Q364" s="139"/>
      <c r="R364" s="139"/>
      <c r="S364" s="139"/>
      <c r="T364" s="139"/>
      <c r="U364" s="139"/>
      <c r="V364" s="140"/>
      <c r="W364" s="139"/>
      <c r="X364" s="139"/>
      <c r="Y364" s="139"/>
      <c r="Z364" s="139"/>
      <c r="AA364" s="139"/>
      <c r="AB364" s="139"/>
      <c r="AC364" s="139"/>
      <c r="AD364" s="139"/>
      <c r="AE364" s="139"/>
      <c r="AF364" s="139"/>
      <c r="AG364" s="139"/>
      <c r="AH364" s="139"/>
      <c r="AI364" s="139"/>
      <c r="AJ364" s="139"/>
      <c r="AK364" s="139"/>
      <c r="AL364" s="139"/>
      <c r="AM364" s="139"/>
      <c r="AN364" s="139"/>
      <c r="AO364" s="139"/>
      <c r="AP364" s="139"/>
      <c r="AQ364" s="139"/>
      <c r="AR364" s="139"/>
      <c r="AS364" s="139"/>
      <c r="AT364" s="139"/>
      <c r="AU364" s="139"/>
      <c r="AV364" s="139"/>
      <c r="AW364" s="139"/>
      <c r="AX364" s="139"/>
      <c r="AY364" s="139"/>
      <c r="AZ364" s="139"/>
      <c r="BA364" s="139"/>
      <c r="BB364" s="139"/>
      <c r="BC364" s="139"/>
      <c r="BD364" s="139"/>
      <c r="BE364" s="139"/>
      <c r="BF364" s="139"/>
      <c r="BG364" s="139"/>
      <c r="BH364" s="139"/>
      <c r="BI364" s="139"/>
      <c r="BJ364" s="139"/>
    </row>
    <row r="365">
      <c r="A365" s="141">
        <v>43910.0</v>
      </c>
      <c r="B365" s="138" t="s">
        <v>678</v>
      </c>
      <c r="C365" s="151"/>
      <c r="D365" s="139"/>
      <c r="E365" s="139"/>
      <c r="F365" s="139"/>
      <c r="G365" s="139"/>
      <c r="H365" s="139"/>
      <c r="I365" s="139"/>
      <c r="J365" s="139"/>
      <c r="K365" s="139"/>
      <c r="L365" s="139"/>
      <c r="M365" s="139"/>
      <c r="N365" s="139"/>
      <c r="O365" s="139"/>
      <c r="P365" s="139"/>
      <c r="Q365" s="139"/>
      <c r="R365" s="139"/>
      <c r="S365" s="139"/>
      <c r="T365" s="139"/>
      <c r="U365" s="139"/>
      <c r="V365" s="140"/>
      <c r="W365" s="139"/>
      <c r="X365" s="139"/>
      <c r="Y365" s="139"/>
      <c r="Z365" s="139"/>
      <c r="AA365" s="139"/>
      <c r="AB365" s="139"/>
      <c r="AC365" s="139"/>
      <c r="AD365" s="139"/>
      <c r="AE365" s="139"/>
      <c r="AF365" s="139"/>
      <c r="AG365" s="139"/>
      <c r="AH365" s="139"/>
      <c r="AI365" s="139"/>
      <c r="AJ365" s="139"/>
      <c r="AK365" s="139"/>
      <c r="AL365" s="139"/>
      <c r="AM365" s="139"/>
      <c r="AN365" s="139"/>
      <c r="AO365" s="139"/>
      <c r="AP365" s="139"/>
      <c r="AQ365" s="139"/>
      <c r="AR365" s="139"/>
      <c r="AS365" s="139"/>
      <c r="AT365" s="139"/>
      <c r="AU365" s="139"/>
      <c r="AV365" s="139"/>
      <c r="AW365" s="139"/>
      <c r="AX365" s="139"/>
      <c r="AY365" s="139"/>
      <c r="AZ365" s="139"/>
      <c r="BA365" s="139"/>
      <c r="BB365" s="139"/>
      <c r="BC365" s="139"/>
      <c r="BD365" s="139"/>
      <c r="BE365" s="139"/>
      <c r="BF365" s="139"/>
      <c r="BG365" s="139"/>
      <c r="BH365" s="139"/>
      <c r="BI365" s="139"/>
      <c r="BJ365" s="139"/>
    </row>
    <row r="366">
      <c r="A366" s="141">
        <v>43910.0</v>
      </c>
      <c r="B366" s="138" t="s">
        <v>648</v>
      </c>
      <c r="C366" s="151">
        <v>1.0</v>
      </c>
      <c r="D366" s="139"/>
      <c r="E366" s="139"/>
      <c r="F366" s="139"/>
      <c r="G366" s="139"/>
      <c r="H366" s="139"/>
      <c r="I366" s="139"/>
      <c r="J366" s="139"/>
      <c r="K366" s="139"/>
      <c r="L366" s="139"/>
      <c r="M366" s="139"/>
      <c r="N366" s="139"/>
      <c r="O366" s="139"/>
      <c r="P366" s="139"/>
      <c r="Q366" s="139"/>
      <c r="R366" s="139"/>
      <c r="S366" s="139"/>
      <c r="T366" s="139"/>
      <c r="U366" s="139"/>
      <c r="V366" s="140"/>
      <c r="W366" s="139"/>
      <c r="X366" s="139"/>
      <c r="Y366" s="139"/>
      <c r="Z366" s="139"/>
      <c r="AA366" s="139"/>
      <c r="AB366" s="139"/>
      <c r="AC366" s="139"/>
      <c r="AD366" s="139"/>
      <c r="AE366" s="139"/>
      <c r="AF366" s="139"/>
      <c r="AG366" s="139"/>
      <c r="AH366" s="139"/>
      <c r="AI366" s="139"/>
      <c r="AJ366" s="139"/>
      <c r="AK366" s="139"/>
      <c r="AL366" s="139"/>
      <c r="AM366" s="139"/>
      <c r="AN366" s="139"/>
      <c r="AO366" s="139"/>
      <c r="AP366" s="139"/>
      <c r="AQ366" s="139"/>
      <c r="AR366" s="139"/>
      <c r="AS366" s="139"/>
      <c r="AT366" s="139"/>
      <c r="AU366" s="139"/>
      <c r="AV366" s="139"/>
      <c r="AW366" s="139"/>
      <c r="AX366" s="139"/>
      <c r="AY366" s="139"/>
      <c r="AZ366" s="139"/>
      <c r="BA366" s="139"/>
      <c r="BB366" s="139"/>
      <c r="BC366" s="139"/>
      <c r="BD366" s="139"/>
      <c r="BE366" s="139"/>
      <c r="BF366" s="139"/>
      <c r="BG366" s="139"/>
      <c r="BH366" s="139"/>
      <c r="BI366" s="139"/>
      <c r="BJ366" s="139"/>
    </row>
    <row r="367">
      <c r="A367" s="141">
        <v>43910.0</v>
      </c>
      <c r="B367" s="138" t="s">
        <v>649</v>
      </c>
      <c r="C367" s="138">
        <v>1.0</v>
      </c>
      <c r="D367" s="139"/>
      <c r="E367" s="139"/>
      <c r="F367" s="139"/>
      <c r="G367" s="139"/>
      <c r="H367" s="139"/>
      <c r="I367" s="139"/>
      <c r="J367" s="139"/>
      <c r="K367" s="139"/>
      <c r="L367" s="139"/>
      <c r="M367" s="139"/>
      <c r="N367" s="139"/>
      <c r="O367" s="139"/>
      <c r="P367" s="139"/>
      <c r="Q367" s="139"/>
      <c r="R367" s="139"/>
      <c r="S367" s="139"/>
      <c r="T367" s="139"/>
      <c r="U367" s="139"/>
      <c r="V367" s="140"/>
      <c r="W367" s="139"/>
      <c r="X367" s="139"/>
      <c r="Y367" s="139"/>
      <c r="Z367" s="139"/>
      <c r="AA367" s="139"/>
      <c r="AB367" s="139"/>
      <c r="AC367" s="139"/>
      <c r="AD367" s="139"/>
      <c r="AE367" s="139"/>
      <c r="AF367" s="139"/>
      <c r="AG367" s="139"/>
      <c r="AH367" s="139"/>
      <c r="AI367" s="139"/>
      <c r="AJ367" s="139"/>
      <c r="AK367" s="139"/>
      <c r="AL367" s="139"/>
      <c r="AM367" s="139"/>
      <c r="AN367" s="139"/>
      <c r="AO367" s="139"/>
      <c r="AP367" s="139"/>
      <c r="AQ367" s="139"/>
      <c r="AR367" s="139"/>
      <c r="AS367" s="139"/>
      <c r="AT367" s="139"/>
      <c r="AU367" s="139"/>
      <c r="AV367" s="139"/>
      <c r="AW367" s="139"/>
      <c r="AX367" s="139"/>
      <c r="AY367" s="139"/>
      <c r="AZ367" s="139"/>
      <c r="BA367" s="139"/>
      <c r="BB367" s="139"/>
      <c r="BC367" s="139"/>
      <c r="BD367" s="139"/>
      <c r="BE367" s="139"/>
      <c r="BF367" s="139"/>
      <c r="BG367" s="139"/>
      <c r="BH367" s="139"/>
      <c r="BI367" s="139"/>
      <c r="BJ367" s="139"/>
    </row>
    <row r="368">
      <c r="A368" s="141">
        <v>43910.0</v>
      </c>
      <c r="B368" s="138" t="s">
        <v>666</v>
      </c>
      <c r="C368" s="151">
        <v>7.0</v>
      </c>
      <c r="D368" s="139"/>
      <c r="E368" s="139"/>
      <c r="F368" s="139"/>
      <c r="G368" s="139"/>
      <c r="H368" s="139"/>
      <c r="I368" s="139"/>
      <c r="J368" s="139"/>
      <c r="K368" s="139"/>
      <c r="L368" s="139"/>
      <c r="M368" s="139"/>
      <c r="N368" s="139"/>
      <c r="O368" s="139"/>
      <c r="P368" s="139"/>
      <c r="Q368" s="139"/>
      <c r="R368" s="139"/>
      <c r="S368" s="139"/>
      <c r="T368" s="139"/>
      <c r="U368" s="139"/>
      <c r="V368" s="140"/>
      <c r="W368" s="139"/>
      <c r="X368" s="139"/>
      <c r="Y368" s="139"/>
      <c r="Z368" s="139"/>
      <c r="AA368" s="139"/>
      <c r="AB368" s="139"/>
      <c r="AC368" s="139"/>
      <c r="AD368" s="139"/>
      <c r="AE368" s="139"/>
      <c r="AF368" s="139"/>
      <c r="AG368" s="139"/>
      <c r="AH368" s="139"/>
      <c r="AI368" s="139"/>
      <c r="AJ368" s="139"/>
      <c r="AK368" s="139"/>
      <c r="AL368" s="139"/>
      <c r="AM368" s="139"/>
      <c r="AN368" s="139"/>
      <c r="AO368" s="139"/>
      <c r="AP368" s="139"/>
      <c r="AQ368" s="139"/>
      <c r="AR368" s="139"/>
      <c r="AS368" s="139"/>
      <c r="AT368" s="139"/>
      <c r="AU368" s="139"/>
      <c r="AV368" s="139"/>
      <c r="AW368" s="139"/>
      <c r="AX368" s="139"/>
      <c r="AY368" s="139"/>
      <c r="AZ368" s="139"/>
      <c r="BA368" s="139"/>
      <c r="BB368" s="139"/>
      <c r="BC368" s="139"/>
      <c r="BD368" s="139"/>
      <c r="BE368" s="139"/>
      <c r="BF368" s="139"/>
      <c r="BG368" s="139"/>
      <c r="BH368" s="139"/>
      <c r="BI368" s="139"/>
      <c r="BJ368" s="139"/>
    </row>
    <row r="369">
      <c r="A369" s="141"/>
      <c r="B369" s="139"/>
      <c r="C369" s="151"/>
      <c r="D369" s="139"/>
      <c r="E369" s="139"/>
      <c r="F369" s="139"/>
      <c r="G369" s="139"/>
      <c r="H369" s="139"/>
      <c r="I369" s="139"/>
      <c r="J369" s="139"/>
      <c r="K369" s="139"/>
      <c r="L369" s="139"/>
      <c r="M369" s="139"/>
      <c r="N369" s="139"/>
      <c r="O369" s="139"/>
      <c r="P369" s="139"/>
      <c r="Q369" s="139"/>
      <c r="R369" s="139"/>
      <c r="S369" s="139"/>
      <c r="T369" s="139"/>
      <c r="U369" s="139"/>
      <c r="V369" s="140"/>
      <c r="W369" s="139"/>
      <c r="X369" s="139"/>
      <c r="Y369" s="139"/>
      <c r="Z369" s="139"/>
      <c r="AA369" s="139"/>
      <c r="AB369" s="139"/>
      <c r="AC369" s="139"/>
      <c r="AD369" s="139"/>
      <c r="AE369" s="139"/>
      <c r="AF369" s="139"/>
      <c r="AG369" s="139"/>
      <c r="AH369" s="139"/>
      <c r="AI369" s="139"/>
      <c r="AJ369" s="139"/>
      <c r="AK369" s="139"/>
      <c r="AL369" s="139"/>
      <c r="AM369" s="139"/>
      <c r="AN369" s="139"/>
      <c r="AO369" s="139"/>
      <c r="AP369" s="139"/>
      <c r="AQ369" s="139"/>
      <c r="AR369" s="139"/>
      <c r="AS369" s="139"/>
      <c r="AT369" s="139"/>
      <c r="AU369" s="139"/>
      <c r="AV369" s="139"/>
      <c r="AW369" s="139"/>
      <c r="AX369" s="139"/>
      <c r="AY369" s="139"/>
      <c r="AZ369" s="139"/>
      <c r="BA369" s="139"/>
      <c r="BB369" s="139"/>
      <c r="BC369" s="139"/>
      <c r="BD369" s="139"/>
      <c r="BE369" s="139"/>
      <c r="BF369" s="139"/>
      <c r="BG369" s="139"/>
      <c r="BH369" s="139"/>
      <c r="BI369" s="139"/>
      <c r="BJ369" s="139"/>
    </row>
    <row r="370">
      <c r="A370" s="141"/>
      <c r="B370" s="139"/>
      <c r="C370" s="151"/>
      <c r="D370" s="139"/>
      <c r="E370" s="139"/>
      <c r="F370" s="139"/>
      <c r="G370" s="139"/>
      <c r="H370" s="139"/>
      <c r="I370" s="139"/>
      <c r="J370" s="139"/>
      <c r="K370" s="139"/>
      <c r="L370" s="139"/>
      <c r="M370" s="139"/>
      <c r="N370" s="139"/>
      <c r="O370" s="139"/>
      <c r="P370" s="139"/>
      <c r="Q370" s="139"/>
      <c r="R370" s="139"/>
      <c r="S370" s="139"/>
      <c r="T370" s="139"/>
      <c r="U370" s="139"/>
      <c r="V370" s="140"/>
      <c r="W370" s="139"/>
      <c r="X370" s="139"/>
      <c r="Y370" s="139"/>
      <c r="Z370" s="139"/>
      <c r="AA370" s="139"/>
      <c r="AB370" s="139"/>
      <c r="AC370" s="139"/>
      <c r="AD370" s="139"/>
      <c r="AE370" s="139"/>
      <c r="AF370" s="139"/>
      <c r="AG370" s="139"/>
      <c r="AH370" s="139"/>
      <c r="AI370" s="139"/>
      <c r="AJ370" s="139"/>
      <c r="AK370" s="139"/>
      <c r="AL370" s="139"/>
      <c r="AM370" s="139"/>
      <c r="AN370" s="139"/>
      <c r="AO370" s="139"/>
      <c r="AP370" s="139"/>
      <c r="AQ370" s="139"/>
      <c r="AR370" s="139"/>
      <c r="AS370" s="139"/>
      <c r="AT370" s="139"/>
      <c r="AU370" s="139"/>
      <c r="AV370" s="139"/>
      <c r="AW370" s="139"/>
      <c r="AX370" s="139"/>
      <c r="AY370" s="139"/>
      <c r="AZ370" s="139"/>
      <c r="BA370" s="139"/>
      <c r="BB370" s="139"/>
      <c r="BC370" s="139"/>
      <c r="BD370" s="139"/>
      <c r="BE370" s="139"/>
      <c r="BF370" s="139"/>
      <c r="BG370" s="139"/>
      <c r="BH370" s="139"/>
      <c r="BI370" s="139"/>
      <c r="BJ370" s="139"/>
    </row>
    <row r="371">
      <c r="A371" s="141"/>
      <c r="B371" s="139"/>
      <c r="C371" s="151"/>
      <c r="D371" s="139"/>
      <c r="E371" s="139"/>
      <c r="F371" s="139"/>
      <c r="G371" s="139"/>
      <c r="H371" s="139"/>
      <c r="I371" s="139"/>
      <c r="J371" s="139"/>
      <c r="K371" s="139"/>
      <c r="L371" s="139"/>
      <c r="M371" s="139"/>
      <c r="N371" s="139"/>
      <c r="O371" s="139"/>
      <c r="P371" s="139"/>
      <c r="Q371" s="139"/>
      <c r="R371" s="139"/>
      <c r="S371" s="139"/>
      <c r="T371" s="139"/>
      <c r="U371" s="139"/>
      <c r="V371" s="140"/>
      <c r="W371" s="139"/>
      <c r="X371" s="139"/>
      <c r="Y371" s="139"/>
      <c r="Z371" s="139"/>
      <c r="AA371" s="139"/>
      <c r="AB371" s="139"/>
      <c r="AC371" s="139"/>
      <c r="AD371" s="139"/>
      <c r="AE371" s="139"/>
      <c r="AF371" s="139"/>
      <c r="AG371" s="139"/>
      <c r="AH371" s="139"/>
      <c r="AI371" s="139"/>
      <c r="AJ371" s="139"/>
      <c r="AK371" s="139"/>
      <c r="AL371" s="139"/>
      <c r="AM371" s="139"/>
      <c r="AN371" s="139"/>
      <c r="AO371" s="139"/>
      <c r="AP371" s="139"/>
      <c r="AQ371" s="139"/>
      <c r="AR371" s="139"/>
      <c r="AS371" s="139"/>
      <c r="AT371" s="139"/>
      <c r="AU371" s="139"/>
      <c r="AV371" s="139"/>
      <c r="AW371" s="139"/>
      <c r="AX371" s="139"/>
      <c r="AY371" s="139"/>
      <c r="AZ371" s="139"/>
      <c r="BA371" s="139"/>
      <c r="BB371" s="139"/>
      <c r="BC371" s="139"/>
      <c r="BD371" s="139"/>
      <c r="BE371" s="139"/>
      <c r="BF371" s="139"/>
      <c r="BG371" s="139"/>
      <c r="BH371" s="139"/>
      <c r="BI371" s="139"/>
      <c r="BJ371" s="139"/>
    </row>
    <row r="372">
      <c r="A372" s="141"/>
      <c r="B372" s="139"/>
      <c r="C372" s="151"/>
      <c r="D372" s="139"/>
      <c r="E372" s="139"/>
      <c r="F372" s="139"/>
      <c r="G372" s="139"/>
      <c r="H372" s="139"/>
      <c r="I372" s="139"/>
      <c r="J372" s="139"/>
      <c r="K372" s="139"/>
      <c r="L372" s="139"/>
      <c r="M372" s="139"/>
      <c r="N372" s="139"/>
      <c r="O372" s="139"/>
      <c r="P372" s="139"/>
      <c r="Q372" s="139"/>
      <c r="R372" s="139"/>
      <c r="S372" s="139"/>
      <c r="T372" s="139"/>
      <c r="U372" s="139"/>
      <c r="V372" s="140"/>
      <c r="W372" s="139"/>
      <c r="X372" s="139"/>
      <c r="Y372" s="139"/>
      <c r="Z372" s="139"/>
      <c r="AA372" s="139"/>
      <c r="AB372" s="139"/>
      <c r="AC372" s="139"/>
      <c r="AD372" s="139"/>
      <c r="AE372" s="139"/>
      <c r="AF372" s="139"/>
      <c r="AG372" s="139"/>
      <c r="AH372" s="139"/>
      <c r="AI372" s="139"/>
      <c r="AJ372" s="139"/>
      <c r="AK372" s="139"/>
      <c r="AL372" s="139"/>
      <c r="AM372" s="139"/>
      <c r="AN372" s="139"/>
      <c r="AO372" s="139"/>
      <c r="AP372" s="139"/>
      <c r="AQ372" s="139"/>
      <c r="AR372" s="139"/>
      <c r="AS372" s="139"/>
      <c r="AT372" s="139"/>
      <c r="AU372" s="139"/>
      <c r="AV372" s="139"/>
      <c r="AW372" s="139"/>
      <c r="AX372" s="139"/>
      <c r="AY372" s="139"/>
      <c r="AZ372" s="139"/>
      <c r="BA372" s="139"/>
      <c r="BB372" s="139"/>
      <c r="BC372" s="139"/>
      <c r="BD372" s="139"/>
      <c r="BE372" s="139"/>
      <c r="BF372" s="139"/>
      <c r="BG372" s="139"/>
      <c r="BH372" s="139"/>
      <c r="BI372" s="139"/>
      <c r="BJ372" s="139"/>
    </row>
    <row r="373">
      <c r="A373" s="141"/>
      <c r="B373" s="139"/>
      <c r="C373" s="151"/>
      <c r="D373" s="139"/>
      <c r="E373" s="139"/>
      <c r="F373" s="139"/>
      <c r="G373" s="139"/>
      <c r="H373" s="139"/>
      <c r="I373" s="139"/>
      <c r="J373" s="139"/>
      <c r="K373" s="139"/>
      <c r="L373" s="139"/>
      <c r="M373" s="139"/>
      <c r="N373" s="139"/>
      <c r="O373" s="139"/>
      <c r="P373" s="139"/>
      <c r="Q373" s="139"/>
      <c r="R373" s="139"/>
      <c r="S373" s="139"/>
      <c r="T373" s="139"/>
      <c r="U373" s="139"/>
      <c r="V373" s="140"/>
      <c r="W373" s="139"/>
      <c r="X373" s="139"/>
      <c r="Y373" s="139"/>
      <c r="Z373" s="139"/>
      <c r="AA373" s="139"/>
      <c r="AB373" s="139"/>
      <c r="AC373" s="139"/>
      <c r="AD373" s="139"/>
      <c r="AE373" s="139"/>
      <c r="AF373" s="139"/>
      <c r="AG373" s="139"/>
      <c r="AH373" s="139"/>
      <c r="AI373" s="139"/>
      <c r="AJ373" s="139"/>
      <c r="AK373" s="139"/>
      <c r="AL373" s="139"/>
      <c r="AM373" s="139"/>
      <c r="AN373" s="139"/>
      <c r="AO373" s="139"/>
      <c r="AP373" s="139"/>
      <c r="AQ373" s="139"/>
      <c r="AR373" s="139"/>
      <c r="AS373" s="139"/>
      <c r="AT373" s="139"/>
      <c r="AU373" s="139"/>
      <c r="AV373" s="139"/>
      <c r="AW373" s="139"/>
      <c r="AX373" s="139"/>
      <c r="AY373" s="139"/>
      <c r="AZ373" s="139"/>
      <c r="BA373" s="139"/>
      <c r="BB373" s="139"/>
      <c r="BC373" s="139"/>
      <c r="BD373" s="139"/>
      <c r="BE373" s="139"/>
      <c r="BF373" s="139"/>
      <c r="BG373" s="139"/>
      <c r="BH373" s="139"/>
      <c r="BI373" s="139"/>
      <c r="BJ373" s="139"/>
    </row>
    <row r="374">
      <c r="A374" s="141"/>
      <c r="B374" s="139"/>
      <c r="C374" s="151"/>
      <c r="D374" s="139"/>
      <c r="E374" s="139"/>
      <c r="F374" s="139"/>
      <c r="G374" s="139"/>
      <c r="H374" s="139"/>
      <c r="I374" s="139"/>
      <c r="J374" s="139"/>
      <c r="K374" s="139"/>
      <c r="L374" s="139"/>
      <c r="M374" s="139"/>
      <c r="N374" s="139"/>
      <c r="O374" s="139"/>
      <c r="P374" s="139"/>
      <c r="Q374" s="139"/>
      <c r="R374" s="139"/>
      <c r="S374" s="139"/>
      <c r="T374" s="139"/>
      <c r="U374" s="139"/>
      <c r="V374" s="140"/>
      <c r="W374" s="139"/>
      <c r="X374" s="139"/>
      <c r="Y374" s="139"/>
      <c r="Z374" s="139"/>
      <c r="AA374" s="139"/>
      <c r="AB374" s="139"/>
      <c r="AC374" s="139"/>
      <c r="AD374" s="139"/>
      <c r="AE374" s="139"/>
      <c r="AF374" s="139"/>
      <c r="AG374" s="139"/>
      <c r="AH374" s="139"/>
      <c r="AI374" s="139"/>
      <c r="AJ374" s="139"/>
      <c r="AK374" s="139"/>
      <c r="AL374" s="139"/>
      <c r="AM374" s="139"/>
      <c r="AN374" s="139"/>
      <c r="AO374" s="139"/>
      <c r="AP374" s="139"/>
      <c r="AQ374" s="139"/>
      <c r="AR374" s="139"/>
      <c r="AS374" s="139"/>
      <c r="AT374" s="139"/>
      <c r="AU374" s="139"/>
      <c r="AV374" s="139"/>
      <c r="AW374" s="139"/>
      <c r="AX374" s="139"/>
      <c r="AY374" s="139"/>
      <c r="AZ374" s="139"/>
      <c r="BA374" s="139"/>
      <c r="BB374" s="139"/>
      <c r="BC374" s="139"/>
      <c r="BD374" s="139"/>
      <c r="BE374" s="139"/>
      <c r="BF374" s="139"/>
      <c r="BG374" s="139"/>
      <c r="BH374" s="139"/>
      <c r="BI374" s="139"/>
      <c r="BJ374" s="139"/>
    </row>
    <row r="375">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40"/>
      <c r="W375" s="139"/>
      <c r="X375" s="139"/>
      <c r="Y375" s="139"/>
      <c r="Z375" s="139"/>
      <c r="AA375" s="139"/>
      <c r="AB375" s="139"/>
      <c r="AC375" s="139"/>
      <c r="AD375" s="139"/>
      <c r="AE375" s="139"/>
      <c r="AF375" s="139"/>
      <c r="AG375" s="139"/>
      <c r="AH375" s="139"/>
      <c r="AI375" s="139"/>
      <c r="AJ375" s="139"/>
      <c r="AK375" s="139"/>
      <c r="AL375" s="139"/>
      <c r="AM375" s="139"/>
      <c r="AN375" s="139"/>
      <c r="AO375" s="139"/>
      <c r="AP375" s="139"/>
      <c r="AQ375" s="139"/>
      <c r="AR375" s="139"/>
      <c r="AS375" s="139"/>
      <c r="AT375" s="139"/>
      <c r="AU375" s="139"/>
      <c r="AV375" s="139"/>
      <c r="AW375" s="139"/>
      <c r="AX375" s="139"/>
      <c r="AY375" s="139"/>
      <c r="AZ375" s="139"/>
      <c r="BA375" s="139"/>
      <c r="BB375" s="139"/>
      <c r="BC375" s="139"/>
      <c r="BD375" s="139"/>
      <c r="BE375" s="139"/>
      <c r="BF375" s="139"/>
      <c r="BG375" s="139"/>
      <c r="BH375" s="139"/>
      <c r="BI375" s="139"/>
      <c r="BJ375" s="139"/>
    </row>
    <row r="376">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40"/>
      <c r="W376" s="139"/>
      <c r="X376" s="139"/>
      <c r="Y376" s="139"/>
      <c r="Z376" s="139"/>
      <c r="AA376" s="139"/>
      <c r="AB376" s="139"/>
      <c r="AC376" s="139"/>
      <c r="AD376" s="139"/>
      <c r="AE376" s="139"/>
      <c r="AF376" s="139"/>
      <c r="AG376" s="139"/>
      <c r="AH376" s="139"/>
      <c r="AI376" s="139"/>
      <c r="AJ376" s="139"/>
      <c r="AK376" s="139"/>
      <c r="AL376" s="139"/>
      <c r="AM376" s="139"/>
      <c r="AN376" s="139"/>
      <c r="AO376" s="139"/>
      <c r="AP376" s="139"/>
      <c r="AQ376" s="139"/>
      <c r="AR376" s="139"/>
      <c r="AS376" s="139"/>
      <c r="AT376" s="139"/>
      <c r="AU376" s="139"/>
      <c r="AV376" s="139"/>
      <c r="AW376" s="139"/>
      <c r="AX376" s="139"/>
      <c r="AY376" s="139"/>
      <c r="AZ376" s="139"/>
      <c r="BA376" s="139"/>
      <c r="BB376" s="139"/>
      <c r="BC376" s="139"/>
      <c r="BD376" s="139"/>
      <c r="BE376" s="139"/>
      <c r="BF376" s="139"/>
      <c r="BG376" s="139"/>
      <c r="BH376" s="139"/>
      <c r="BI376" s="139"/>
      <c r="BJ376" s="139"/>
    </row>
    <row r="377">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40"/>
      <c r="W377" s="139"/>
      <c r="X377" s="139"/>
      <c r="Y377" s="139"/>
      <c r="Z377" s="139"/>
      <c r="AA377" s="139"/>
      <c r="AB377" s="139"/>
      <c r="AC377" s="139"/>
      <c r="AD377" s="139"/>
      <c r="AE377" s="139"/>
      <c r="AF377" s="139"/>
      <c r="AG377" s="139"/>
      <c r="AH377" s="139"/>
      <c r="AI377" s="139"/>
      <c r="AJ377" s="139"/>
      <c r="AK377" s="139"/>
      <c r="AL377" s="139"/>
      <c r="AM377" s="139"/>
      <c r="AN377" s="139"/>
      <c r="AO377" s="139"/>
      <c r="AP377" s="139"/>
      <c r="AQ377" s="139"/>
      <c r="AR377" s="139"/>
      <c r="AS377" s="139"/>
      <c r="AT377" s="139"/>
      <c r="AU377" s="139"/>
      <c r="AV377" s="139"/>
      <c r="AW377" s="139"/>
      <c r="AX377" s="139"/>
      <c r="AY377" s="139"/>
      <c r="AZ377" s="139"/>
      <c r="BA377" s="139"/>
      <c r="BB377" s="139"/>
      <c r="BC377" s="139"/>
      <c r="BD377" s="139"/>
      <c r="BE377" s="139"/>
      <c r="BF377" s="139"/>
      <c r="BG377" s="139"/>
      <c r="BH377" s="139"/>
      <c r="BI377" s="139"/>
      <c r="BJ377" s="139"/>
    </row>
    <row r="378">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40"/>
      <c r="W378" s="139"/>
      <c r="X378" s="139"/>
      <c r="Y378" s="139"/>
      <c r="Z378" s="139"/>
      <c r="AA378" s="139"/>
      <c r="AB378" s="139"/>
      <c r="AC378" s="139"/>
      <c r="AD378" s="139"/>
      <c r="AE378" s="139"/>
      <c r="AF378" s="139"/>
      <c r="AG378" s="139"/>
      <c r="AH378" s="139"/>
      <c r="AI378" s="139"/>
      <c r="AJ378" s="139"/>
      <c r="AK378" s="139"/>
      <c r="AL378" s="139"/>
      <c r="AM378" s="139"/>
      <c r="AN378" s="139"/>
      <c r="AO378" s="139"/>
      <c r="AP378" s="139"/>
      <c r="AQ378" s="139"/>
      <c r="AR378" s="139"/>
      <c r="AS378" s="139"/>
      <c r="AT378" s="139"/>
      <c r="AU378" s="139"/>
      <c r="AV378" s="139"/>
      <c r="AW378" s="139"/>
      <c r="AX378" s="139"/>
      <c r="AY378" s="139"/>
      <c r="AZ378" s="139"/>
      <c r="BA378" s="139"/>
      <c r="BB378" s="139"/>
      <c r="BC378" s="139"/>
      <c r="BD378" s="139"/>
      <c r="BE378" s="139"/>
      <c r="BF378" s="139"/>
      <c r="BG378" s="139"/>
      <c r="BH378" s="139"/>
      <c r="BI378" s="139"/>
      <c r="BJ378" s="139"/>
    </row>
    <row r="379">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40"/>
      <c r="W379" s="139"/>
      <c r="X379" s="139"/>
      <c r="Y379" s="139"/>
      <c r="Z379" s="139"/>
      <c r="AA379" s="139"/>
      <c r="AB379" s="139"/>
      <c r="AC379" s="139"/>
      <c r="AD379" s="139"/>
      <c r="AE379" s="139"/>
      <c r="AF379" s="139"/>
      <c r="AG379" s="139"/>
      <c r="AH379" s="139"/>
      <c r="AI379" s="139"/>
      <c r="AJ379" s="139"/>
      <c r="AK379" s="139"/>
      <c r="AL379" s="139"/>
      <c r="AM379" s="139"/>
      <c r="AN379" s="139"/>
      <c r="AO379" s="139"/>
      <c r="AP379" s="139"/>
      <c r="AQ379" s="139"/>
      <c r="AR379" s="139"/>
      <c r="AS379" s="139"/>
      <c r="AT379" s="139"/>
      <c r="AU379" s="139"/>
      <c r="AV379" s="139"/>
      <c r="AW379" s="139"/>
      <c r="AX379" s="139"/>
      <c r="AY379" s="139"/>
      <c r="AZ379" s="139"/>
      <c r="BA379" s="139"/>
      <c r="BB379" s="139"/>
      <c r="BC379" s="139"/>
      <c r="BD379" s="139"/>
      <c r="BE379" s="139"/>
      <c r="BF379" s="139"/>
      <c r="BG379" s="139"/>
      <c r="BH379" s="139"/>
      <c r="BI379" s="139"/>
      <c r="BJ379" s="139"/>
    </row>
    <row r="380">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40"/>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c r="AX380" s="139"/>
      <c r="AY380" s="139"/>
      <c r="AZ380" s="139"/>
      <c r="BA380" s="139"/>
      <c r="BB380" s="139"/>
      <c r="BC380" s="139"/>
      <c r="BD380" s="139"/>
      <c r="BE380" s="139"/>
      <c r="BF380" s="139"/>
      <c r="BG380" s="139"/>
      <c r="BH380" s="139"/>
      <c r="BI380" s="139"/>
      <c r="BJ380" s="139"/>
    </row>
    <row r="381">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40"/>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c r="AX381" s="139"/>
      <c r="AY381" s="139"/>
      <c r="AZ381" s="139"/>
      <c r="BA381" s="139"/>
      <c r="BB381" s="139"/>
      <c r="BC381" s="139"/>
      <c r="BD381" s="139"/>
      <c r="BE381" s="139"/>
      <c r="BF381" s="139"/>
      <c r="BG381" s="139"/>
      <c r="BH381" s="139"/>
      <c r="BI381" s="139"/>
      <c r="BJ381" s="139"/>
    </row>
    <row r="38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40"/>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c r="AX382" s="139"/>
      <c r="AY382" s="139"/>
      <c r="AZ382" s="139"/>
      <c r="BA382" s="139"/>
      <c r="BB382" s="139"/>
      <c r="BC382" s="139"/>
      <c r="BD382" s="139"/>
      <c r="BE382" s="139"/>
      <c r="BF382" s="139"/>
      <c r="BG382" s="139"/>
      <c r="BH382" s="139"/>
      <c r="BI382" s="139"/>
      <c r="BJ382" s="139"/>
    </row>
    <row r="383">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40"/>
      <c r="W383" s="139"/>
      <c r="X383" s="139"/>
      <c r="Y383" s="139"/>
      <c r="Z383" s="139"/>
      <c r="AA383" s="139"/>
      <c r="AB383" s="139"/>
      <c r="AC383" s="139"/>
      <c r="AD383" s="139"/>
      <c r="AE383" s="139"/>
      <c r="AF383" s="139"/>
      <c r="AG383" s="139"/>
      <c r="AH383" s="139"/>
      <c r="AI383" s="139"/>
      <c r="AJ383" s="139"/>
      <c r="AK383" s="139"/>
      <c r="AL383" s="139"/>
      <c r="AM383" s="139"/>
      <c r="AN383" s="139"/>
      <c r="AO383" s="139"/>
      <c r="AP383" s="139"/>
      <c r="AQ383" s="139"/>
      <c r="AR383" s="139"/>
      <c r="AS383" s="139"/>
      <c r="AT383" s="139"/>
      <c r="AU383" s="139"/>
      <c r="AV383" s="139"/>
      <c r="AW383" s="139"/>
      <c r="AX383" s="139"/>
      <c r="AY383" s="139"/>
      <c r="AZ383" s="139"/>
      <c r="BA383" s="139"/>
      <c r="BB383" s="139"/>
      <c r="BC383" s="139"/>
      <c r="BD383" s="139"/>
      <c r="BE383" s="139"/>
      <c r="BF383" s="139"/>
      <c r="BG383" s="139"/>
      <c r="BH383" s="139"/>
      <c r="BI383" s="139"/>
      <c r="BJ383" s="139"/>
    </row>
    <row r="384">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40"/>
      <c r="W384" s="139"/>
      <c r="X384" s="139"/>
      <c r="Y384" s="139"/>
      <c r="Z384" s="139"/>
      <c r="AA384" s="139"/>
      <c r="AB384" s="139"/>
      <c r="AC384" s="139"/>
      <c r="AD384" s="139"/>
      <c r="AE384" s="139"/>
      <c r="AF384" s="139"/>
      <c r="AG384" s="139"/>
      <c r="AH384" s="139"/>
      <c r="AI384" s="139"/>
      <c r="AJ384" s="139"/>
      <c r="AK384" s="139"/>
      <c r="AL384" s="139"/>
      <c r="AM384" s="139"/>
      <c r="AN384" s="139"/>
      <c r="AO384" s="139"/>
      <c r="AP384" s="139"/>
      <c r="AQ384" s="139"/>
      <c r="AR384" s="139"/>
      <c r="AS384" s="139"/>
      <c r="AT384" s="139"/>
      <c r="AU384" s="139"/>
      <c r="AV384" s="139"/>
      <c r="AW384" s="139"/>
      <c r="AX384" s="139"/>
      <c r="AY384" s="139"/>
      <c r="AZ384" s="139"/>
      <c r="BA384" s="139"/>
      <c r="BB384" s="139"/>
      <c r="BC384" s="139"/>
      <c r="BD384" s="139"/>
      <c r="BE384" s="139"/>
      <c r="BF384" s="139"/>
      <c r="BG384" s="139"/>
      <c r="BH384" s="139"/>
      <c r="BI384" s="139"/>
      <c r="BJ384" s="139"/>
    </row>
    <row r="385">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40"/>
      <c r="W385" s="139"/>
      <c r="X385" s="139"/>
      <c r="Y385" s="139"/>
      <c r="Z385" s="139"/>
      <c r="AA385" s="139"/>
      <c r="AB385" s="139"/>
      <c r="AC385" s="139"/>
      <c r="AD385" s="139"/>
      <c r="AE385" s="139"/>
      <c r="AF385" s="139"/>
      <c r="AG385" s="139"/>
      <c r="AH385" s="139"/>
      <c r="AI385" s="139"/>
      <c r="AJ385" s="139"/>
      <c r="AK385" s="139"/>
      <c r="AL385" s="139"/>
      <c r="AM385" s="139"/>
      <c r="AN385" s="139"/>
      <c r="AO385" s="139"/>
      <c r="AP385" s="139"/>
      <c r="AQ385" s="139"/>
      <c r="AR385" s="139"/>
      <c r="AS385" s="139"/>
      <c r="AT385" s="139"/>
      <c r="AU385" s="139"/>
      <c r="AV385" s="139"/>
      <c r="AW385" s="139"/>
      <c r="AX385" s="139"/>
      <c r="AY385" s="139"/>
      <c r="AZ385" s="139"/>
      <c r="BA385" s="139"/>
      <c r="BB385" s="139"/>
      <c r="BC385" s="139"/>
      <c r="BD385" s="139"/>
      <c r="BE385" s="139"/>
      <c r="BF385" s="139"/>
      <c r="BG385" s="139"/>
      <c r="BH385" s="139"/>
      <c r="BI385" s="139"/>
      <c r="BJ385" s="139"/>
    </row>
    <row r="386">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40"/>
      <c r="W386" s="139"/>
      <c r="X386" s="139"/>
      <c r="Y386" s="139"/>
      <c r="Z386" s="139"/>
      <c r="AA386" s="139"/>
      <c r="AB386" s="139"/>
      <c r="AC386" s="139"/>
      <c r="AD386" s="139"/>
      <c r="AE386" s="139"/>
      <c r="AF386" s="139"/>
      <c r="AG386" s="139"/>
      <c r="AH386" s="139"/>
      <c r="AI386" s="139"/>
      <c r="AJ386" s="139"/>
      <c r="AK386" s="139"/>
      <c r="AL386" s="139"/>
      <c r="AM386" s="139"/>
      <c r="AN386" s="139"/>
      <c r="AO386" s="139"/>
      <c r="AP386" s="139"/>
      <c r="AQ386" s="139"/>
      <c r="AR386" s="139"/>
      <c r="AS386" s="139"/>
      <c r="AT386" s="139"/>
      <c r="AU386" s="139"/>
      <c r="AV386" s="139"/>
      <c r="AW386" s="139"/>
      <c r="AX386" s="139"/>
      <c r="AY386" s="139"/>
      <c r="AZ386" s="139"/>
      <c r="BA386" s="139"/>
      <c r="BB386" s="139"/>
      <c r="BC386" s="139"/>
      <c r="BD386" s="139"/>
      <c r="BE386" s="139"/>
      <c r="BF386" s="139"/>
      <c r="BG386" s="139"/>
      <c r="BH386" s="139"/>
      <c r="BI386" s="139"/>
      <c r="BJ386" s="139"/>
    </row>
    <row r="387">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40"/>
      <c r="W387" s="139"/>
      <c r="X387" s="139"/>
      <c r="Y387" s="139"/>
      <c r="Z387" s="139"/>
      <c r="AA387" s="139"/>
      <c r="AB387" s="139"/>
      <c r="AC387" s="139"/>
      <c r="AD387" s="139"/>
      <c r="AE387" s="139"/>
      <c r="AF387" s="139"/>
      <c r="AG387" s="139"/>
      <c r="AH387" s="139"/>
      <c r="AI387" s="139"/>
      <c r="AJ387" s="139"/>
      <c r="AK387" s="139"/>
      <c r="AL387" s="139"/>
      <c r="AM387" s="139"/>
      <c r="AN387" s="139"/>
      <c r="AO387" s="139"/>
      <c r="AP387" s="139"/>
      <c r="AQ387" s="139"/>
      <c r="AR387" s="139"/>
      <c r="AS387" s="139"/>
      <c r="AT387" s="139"/>
      <c r="AU387" s="139"/>
      <c r="AV387" s="139"/>
      <c r="AW387" s="139"/>
      <c r="AX387" s="139"/>
      <c r="AY387" s="139"/>
      <c r="AZ387" s="139"/>
      <c r="BA387" s="139"/>
      <c r="BB387" s="139"/>
      <c r="BC387" s="139"/>
      <c r="BD387" s="139"/>
      <c r="BE387" s="139"/>
      <c r="BF387" s="139"/>
      <c r="BG387" s="139"/>
      <c r="BH387" s="139"/>
      <c r="BI387" s="139"/>
      <c r="BJ387" s="139"/>
    </row>
    <row r="388">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40"/>
      <c r="W388" s="139"/>
      <c r="X388" s="139"/>
      <c r="Y388" s="139"/>
      <c r="Z388" s="139"/>
      <c r="AA388" s="139"/>
      <c r="AB388" s="139"/>
      <c r="AC388" s="139"/>
      <c r="AD388" s="139"/>
      <c r="AE388" s="139"/>
      <c r="AF388" s="139"/>
      <c r="AG388" s="139"/>
      <c r="AH388" s="139"/>
      <c r="AI388" s="139"/>
      <c r="AJ388" s="139"/>
      <c r="AK388" s="139"/>
      <c r="AL388" s="139"/>
      <c r="AM388" s="139"/>
      <c r="AN388" s="139"/>
      <c r="AO388" s="139"/>
      <c r="AP388" s="139"/>
      <c r="AQ388" s="139"/>
      <c r="AR388" s="139"/>
      <c r="AS388" s="139"/>
      <c r="AT388" s="139"/>
      <c r="AU388" s="139"/>
      <c r="AV388" s="139"/>
      <c r="AW388" s="139"/>
      <c r="AX388" s="139"/>
      <c r="AY388" s="139"/>
      <c r="AZ388" s="139"/>
      <c r="BA388" s="139"/>
      <c r="BB388" s="139"/>
      <c r="BC388" s="139"/>
      <c r="BD388" s="139"/>
      <c r="BE388" s="139"/>
      <c r="BF388" s="139"/>
      <c r="BG388" s="139"/>
      <c r="BH388" s="139"/>
      <c r="BI388" s="139"/>
      <c r="BJ388" s="139"/>
    </row>
    <row r="389">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40"/>
      <c r="W389" s="139"/>
      <c r="X389" s="139"/>
      <c r="Y389" s="139"/>
      <c r="Z389" s="139"/>
      <c r="AA389" s="139"/>
      <c r="AB389" s="139"/>
      <c r="AC389" s="139"/>
      <c r="AD389" s="139"/>
      <c r="AE389" s="139"/>
      <c r="AF389" s="139"/>
      <c r="AG389" s="139"/>
      <c r="AH389" s="139"/>
      <c r="AI389" s="139"/>
      <c r="AJ389" s="139"/>
      <c r="AK389" s="139"/>
      <c r="AL389" s="139"/>
      <c r="AM389" s="139"/>
      <c r="AN389" s="139"/>
      <c r="AO389" s="139"/>
      <c r="AP389" s="139"/>
      <c r="AQ389" s="139"/>
      <c r="AR389" s="139"/>
      <c r="AS389" s="139"/>
      <c r="AT389" s="139"/>
      <c r="AU389" s="139"/>
      <c r="AV389" s="139"/>
      <c r="AW389" s="139"/>
      <c r="AX389" s="139"/>
      <c r="AY389" s="139"/>
      <c r="AZ389" s="139"/>
      <c r="BA389" s="139"/>
      <c r="BB389" s="139"/>
      <c r="BC389" s="139"/>
      <c r="BD389" s="139"/>
      <c r="BE389" s="139"/>
      <c r="BF389" s="139"/>
      <c r="BG389" s="139"/>
      <c r="BH389" s="139"/>
      <c r="BI389" s="139"/>
      <c r="BJ389" s="139"/>
    </row>
    <row r="390">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40"/>
      <c r="W390" s="139"/>
      <c r="X390" s="139"/>
      <c r="Y390" s="139"/>
      <c r="Z390" s="139"/>
      <c r="AA390" s="139"/>
      <c r="AB390" s="139"/>
      <c r="AC390" s="139"/>
      <c r="AD390" s="139"/>
      <c r="AE390" s="139"/>
      <c r="AF390" s="139"/>
      <c r="AG390" s="139"/>
      <c r="AH390" s="139"/>
      <c r="AI390" s="139"/>
      <c r="AJ390" s="139"/>
      <c r="AK390" s="139"/>
      <c r="AL390" s="139"/>
      <c r="AM390" s="139"/>
      <c r="AN390" s="139"/>
      <c r="AO390" s="139"/>
      <c r="AP390" s="139"/>
      <c r="AQ390" s="139"/>
      <c r="AR390" s="139"/>
      <c r="AS390" s="139"/>
      <c r="AT390" s="139"/>
      <c r="AU390" s="139"/>
      <c r="AV390" s="139"/>
      <c r="AW390" s="139"/>
      <c r="AX390" s="139"/>
      <c r="AY390" s="139"/>
      <c r="AZ390" s="139"/>
      <c r="BA390" s="139"/>
      <c r="BB390" s="139"/>
      <c r="BC390" s="139"/>
      <c r="BD390" s="139"/>
      <c r="BE390" s="139"/>
      <c r="BF390" s="139"/>
      <c r="BG390" s="139"/>
      <c r="BH390" s="139"/>
      <c r="BI390" s="139"/>
      <c r="BJ390" s="139"/>
    </row>
    <row r="391">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40"/>
      <c r="W391" s="139"/>
      <c r="X391" s="139"/>
      <c r="Y391" s="139"/>
      <c r="Z391" s="139"/>
      <c r="AA391" s="139"/>
      <c r="AB391" s="139"/>
      <c r="AC391" s="139"/>
      <c r="AD391" s="139"/>
      <c r="AE391" s="139"/>
      <c r="AF391" s="139"/>
      <c r="AG391" s="139"/>
      <c r="AH391" s="139"/>
      <c r="AI391" s="139"/>
      <c r="AJ391" s="139"/>
      <c r="AK391" s="139"/>
      <c r="AL391" s="139"/>
      <c r="AM391" s="139"/>
      <c r="AN391" s="139"/>
      <c r="AO391" s="139"/>
      <c r="AP391" s="139"/>
      <c r="AQ391" s="139"/>
      <c r="AR391" s="139"/>
      <c r="AS391" s="139"/>
      <c r="AT391" s="139"/>
      <c r="AU391" s="139"/>
      <c r="AV391" s="139"/>
      <c r="AW391" s="139"/>
      <c r="AX391" s="139"/>
      <c r="AY391" s="139"/>
      <c r="AZ391" s="139"/>
      <c r="BA391" s="139"/>
      <c r="BB391" s="139"/>
      <c r="BC391" s="139"/>
      <c r="BD391" s="139"/>
      <c r="BE391" s="139"/>
      <c r="BF391" s="139"/>
      <c r="BG391" s="139"/>
      <c r="BH391" s="139"/>
      <c r="BI391" s="139"/>
      <c r="BJ391" s="139"/>
    </row>
    <row r="39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40"/>
      <c r="W392" s="139"/>
      <c r="X392" s="139"/>
      <c r="Y392" s="139"/>
      <c r="Z392" s="139"/>
      <c r="AA392" s="139"/>
      <c r="AB392" s="139"/>
      <c r="AC392" s="139"/>
      <c r="AD392" s="139"/>
      <c r="AE392" s="139"/>
      <c r="AF392" s="139"/>
      <c r="AG392" s="139"/>
      <c r="AH392" s="139"/>
      <c r="AI392" s="139"/>
      <c r="AJ392" s="139"/>
      <c r="AK392" s="139"/>
      <c r="AL392" s="139"/>
      <c r="AM392" s="139"/>
      <c r="AN392" s="139"/>
      <c r="AO392" s="139"/>
      <c r="AP392" s="139"/>
      <c r="AQ392" s="139"/>
      <c r="AR392" s="139"/>
      <c r="AS392" s="139"/>
      <c r="AT392" s="139"/>
      <c r="AU392" s="139"/>
      <c r="AV392" s="139"/>
      <c r="AW392" s="139"/>
      <c r="AX392" s="139"/>
      <c r="AY392" s="139"/>
      <c r="AZ392" s="139"/>
      <c r="BA392" s="139"/>
      <c r="BB392" s="139"/>
      <c r="BC392" s="139"/>
      <c r="BD392" s="139"/>
      <c r="BE392" s="139"/>
      <c r="BF392" s="139"/>
      <c r="BG392" s="139"/>
      <c r="BH392" s="139"/>
      <c r="BI392" s="139"/>
      <c r="BJ392" s="139"/>
    </row>
    <row r="393">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40"/>
      <c r="W393" s="139"/>
      <c r="X393" s="139"/>
      <c r="Y393" s="139"/>
      <c r="Z393" s="139"/>
      <c r="AA393" s="139"/>
      <c r="AB393" s="139"/>
      <c r="AC393" s="139"/>
      <c r="AD393" s="139"/>
      <c r="AE393" s="139"/>
      <c r="AF393" s="139"/>
      <c r="AG393" s="139"/>
      <c r="AH393" s="139"/>
      <c r="AI393" s="139"/>
      <c r="AJ393" s="139"/>
      <c r="AK393" s="139"/>
      <c r="AL393" s="139"/>
      <c r="AM393" s="139"/>
      <c r="AN393" s="139"/>
      <c r="AO393" s="139"/>
      <c r="AP393" s="139"/>
      <c r="AQ393" s="139"/>
      <c r="AR393" s="139"/>
      <c r="AS393" s="139"/>
      <c r="AT393" s="139"/>
      <c r="AU393" s="139"/>
      <c r="AV393" s="139"/>
      <c r="AW393" s="139"/>
      <c r="AX393" s="139"/>
      <c r="AY393" s="139"/>
      <c r="AZ393" s="139"/>
      <c r="BA393" s="139"/>
      <c r="BB393" s="139"/>
      <c r="BC393" s="139"/>
      <c r="BD393" s="139"/>
      <c r="BE393" s="139"/>
      <c r="BF393" s="139"/>
      <c r="BG393" s="139"/>
      <c r="BH393" s="139"/>
      <c r="BI393" s="139"/>
      <c r="BJ393" s="139"/>
    </row>
    <row r="394">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40"/>
      <c r="W394" s="139"/>
      <c r="X394" s="139"/>
      <c r="Y394" s="139"/>
      <c r="Z394" s="139"/>
      <c r="AA394" s="139"/>
      <c r="AB394" s="139"/>
      <c r="AC394" s="139"/>
      <c r="AD394" s="139"/>
      <c r="AE394" s="139"/>
      <c r="AF394" s="139"/>
      <c r="AG394" s="139"/>
      <c r="AH394" s="139"/>
      <c r="AI394" s="139"/>
      <c r="AJ394" s="139"/>
      <c r="AK394" s="139"/>
      <c r="AL394" s="139"/>
      <c r="AM394" s="139"/>
      <c r="AN394" s="139"/>
      <c r="AO394" s="139"/>
      <c r="AP394" s="139"/>
      <c r="AQ394" s="139"/>
      <c r="AR394" s="139"/>
      <c r="AS394" s="139"/>
      <c r="AT394" s="139"/>
      <c r="AU394" s="139"/>
      <c r="AV394" s="139"/>
      <c r="AW394" s="139"/>
      <c r="AX394" s="139"/>
      <c r="AY394" s="139"/>
      <c r="AZ394" s="139"/>
      <c r="BA394" s="139"/>
      <c r="BB394" s="139"/>
      <c r="BC394" s="139"/>
      <c r="BD394" s="139"/>
      <c r="BE394" s="139"/>
      <c r="BF394" s="139"/>
      <c r="BG394" s="139"/>
      <c r="BH394" s="139"/>
      <c r="BI394" s="139"/>
      <c r="BJ394" s="139"/>
    </row>
    <row r="395">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40"/>
      <c r="W395" s="139"/>
      <c r="X395" s="139"/>
      <c r="Y395" s="139"/>
      <c r="Z395" s="139"/>
      <c r="AA395" s="139"/>
      <c r="AB395" s="139"/>
      <c r="AC395" s="139"/>
      <c r="AD395" s="139"/>
      <c r="AE395" s="139"/>
      <c r="AF395" s="139"/>
      <c r="AG395" s="139"/>
      <c r="AH395" s="139"/>
      <c r="AI395" s="139"/>
      <c r="AJ395" s="139"/>
      <c r="AK395" s="139"/>
      <c r="AL395" s="139"/>
      <c r="AM395" s="139"/>
      <c r="AN395" s="139"/>
      <c r="AO395" s="139"/>
      <c r="AP395" s="139"/>
      <c r="AQ395" s="139"/>
      <c r="AR395" s="139"/>
      <c r="AS395" s="139"/>
      <c r="AT395" s="139"/>
      <c r="AU395" s="139"/>
      <c r="AV395" s="139"/>
      <c r="AW395" s="139"/>
      <c r="AX395" s="139"/>
      <c r="AY395" s="139"/>
      <c r="AZ395" s="139"/>
      <c r="BA395" s="139"/>
      <c r="BB395" s="139"/>
      <c r="BC395" s="139"/>
      <c r="BD395" s="139"/>
      <c r="BE395" s="139"/>
      <c r="BF395" s="139"/>
      <c r="BG395" s="139"/>
      <c r="BH395" s="139"/>
      <c r="BI395" s="139"/>
      <c r="BJ395" s="139"/>
    </row>
    <row r="396">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40"/>
      <c r="W396" s="139"/>
      <c r="X396" s="139"/>
      <c r="Y396" s="139"/>
      <c r="Z396" s="139"/>
      <c r="AA396" s="139"/>
      <c r="AB396" s="139"/>
      <c r="AC396" s="139"/>
      <c r="AD396" s="139"/>
      <c r="AE396" s="139"/>
      <c r="AF396" s="139"/>
      <c r="AG396" s="139"/>
      <c r="AH396" s="139"/>
      <c r="AI396" s="139"/>
      <c r="AJ396" s="139"/>
      <c r="AK396" s="139"/>
      <c r="AL396" s="139"/>
      <c r="AM396" s="139"/>
      <c r="AN396" s="139"/>
      <c r="AO396" s="139"/>
      <c r="AP396" s="139"/>
      <c r="AQ396" s="139"/>
      <c r="AR396" s="139"/>
      <c r="AS396" s="139"/>
      <c r="AT396" s="139"/>
      <c r="AU396" s="139"/>
      <c r="AV396" s="139"/>
      <c r="AW396" s="139"/>
      <c r="AX396" s="139"/>
      <c r="AY396" s="139"/>
      <c r="AZ396" s="139"/>
      <c r="BA396" s="139"/>
      <c r="BB396" s="139"/>
      <c r="BC396" s="139"/>
      <c r="BD396" s="139"/>
      <c r="BE396" s="139"/>
      <c r="BF396" s="139"/>
      <c r="BG396" s="139"/>
      <c r="BH396" s="139"/>
      <c r="BI396" s="139"/>
      <c r="BJ396" s="139"/>
    </row>
    <row r="397">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40"/>
      <c r="W397" s="139"/>
      <c r="X397" s="139"/>
      <c r="Y397" s="139"/>
      <c r="Z397" s="139"/>
      <c r="AA397" s="139"/>
      <c r="AB397" s="139"/>
      <c r="AC397" s="139"/>
      <c r="AD397" s="139"/>
      <c r="AE397" s="139"/>
      <c r="AF397" s="139"/>
      <c r="AG397" s="139"/>
      <c r="AH397" s="139"/>
      <c r="AI397" s="139"/>
      <c r="AJ397" s="139"/>
      <c r="AK397" s="139"/>
      <c r="AL397" s="139"/>
      <c r="AM397" s="139"/>
      <c r="AN397" s="139"/>
      <c r="AO397" s="139"/>
      <c r="AP397" s="139"/>
      <c r="AQ397" s="139"/>
      <c r="AR397" s="139"/>
      <c r="AS397" s="139"/>
      <c r="AT397" s="139"/>
      <c r="AU397" s="139"/>
      <c r="AV397" s="139"/>
      <c r="AW397" s="139"/>
      <c r="AX397" s="139"/>
      <c r="AY397" s="139"/>
      <c r="AZ397" s="139"/>
      <c r="BA397" s="139"/>
      <c r="BB397" s="139"/>
      <c r="BC397" s="139"/>
      <c r="BD397" s="139"/>
      <c r="BE397" s="139"/>
      <c r="BF397" s="139"/>
      <c r="BG397" s="139"/>
      <c r="BH397" s="139"/>
      <c r="BI397" s="139"/>
      <c r="BJ397" s="139"/>
    </row>
    <row r="398">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40"/>
      <c r="W398" s="139"/>
      <c r="X398" s="139"/>
      <c r="Y398" s="139"/>
      <c r="Z398" s="139"/>
      <c r="AA398" s="139"/>
      <c r="AB398" s="139"/>
      <c r="AC398" s="139"/>
      <c r="AD398" s="139"/>
      <c r="AE398" s="139"/>
      <c r="AF398" s="139"/>
      <c r="AG398" s="139"/>
      <c r="AH398" s="139"/>
      <c r="AI398" s="139"/>
      <c r="AJ398" s="139"/>
      <c r="AK398" s="139"/>
      <c r="AL398" s="139"/>
      <c r="AM398" s="139"/>
      <c r="AN398" s="139"/>
      <c r="AO398" s="139"/>
      <c r="AP398" s="139"/>
      <c r="AQ398" s="139"/>
      <c r="AR398" s="139"/>
      <c r="AS398" s="139"/>
      <c r="AT398" s="139"/>
      <c r="AU398" s="139"/>
      <c r="AV398" s="139"/>
      <c r="AW398" s="139"/>
      <c r="AX398" s="139"/>
      <c r="AY398" s="139"/>
      <c r="AZ398" s="139"/>
      <c r="BA398" s="139"/>
      <c r="BB398" s="139"/>
      <c r="BC398" s="139"/>
      <c r="BD398" s="139"/>
      <c r="BE398" s="139"/>
      <c r="BF398" s="139"/>
      <c r="BG398" s="139"/>
      <c r="BH398" s="139"/>
      <c r="BI398" s="139"/>
      <c r="BJ398" s="139"/>
    </row>
    <row r="399">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40"/>
      <c r="W399" s="139"/>
      <c r="X399" s="139"/>
      <c r="Y399" s="139"/>
      <c r="Z399" s="139"/>
      <c r="AA399" s="139"/>
      <c r="AB399" s="139"/>
      <c r="AC399" s="139"/>
      <c r="AD399" s="139"/>
      <c r="AE399" s="139"/>
      <c r="AF399" s="139"/>
      <c r="AG399" s="139"/>
      <c r="AH399" s="139"/>
      <c r="AI399" s="139"/>
      <c r="AJ399" s="139"/>
      <c r="AK399" s="139"/>
      <c r="AL399" s="139"/>
      <c r="AM399" s="139"/>
      <c r="AN399" s="139"/>
      <c r="AO399" s="139"/>
      <c r="AP399" s="139"/>
      <c r="AQ399" s="139"/>
      <c r="AR399" s="139"/>
      <c r="AS399" s="139"/>
      <c r="AT399" s="139"/>
      <c r="AU399" s="139"/>
      <c r="AV399" s="139"/>
      <c r="AW399" s="139"/>
      <c r="AX399" s="139"/>
      <c r="AY399" s="139"/>
      <c r="AZ399" s="139"/>
      <c r="BA399" s="139"/>
      <c r="BB399" s="139"/>
      <c r="BC399" s="139"/>
      <c r="BD399" s="139"/>
      <c r="BE399" s="139"/>
      <c r="BF399" s="139"/>
      <c r="BG399" s="139"/>
      <c r="BH399" s="139"/>
      <c r="BI399" s="139"/>
      <c r="BJ399" s="139"/>
    </row>
    <row r="400">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40"/>
      <c r="W400" s="139"/>
      <c r="X400" s="139"/>
      <c r="Y400" s="139"/>
      <c r="Z400" s="139"/>
      <c r="AA400" s="139"/>
      <c r="AB400" s="139"/>
      <c r="AC400" s="139"/>
      <c r="AD400" s="139"/>
      <c r="AE400" s="139"/>
      <c r="AF400" s="139"/>
      <c r="AG400" s="139"/>
      <c r="AH400" s="139"/>
      <c r="AI400" s="139"/>
      <c r="AJ400" s="139"/>
      <c r="AK400" s="139"/>
      <c r="AL400" s="139"/>
      <c r="AM400" s="139"/>
      <c r="AN400" s="139"/>
      <c r="AO400" s="139"/>
      <c r="AP400" s="139"/>
      <c r="AQ400" s="139"/>
      <c r="AR400" s="139"/>
      <c r="AS400" s="139"/>
      <c r="AT400" s="139"/>
      <c r="AU400" s="139"/>
      <c r="AV400" s="139"/>
      <c r="AW400" s="139"/>
      <c r="AX400" s="139"/>
      <c r="AY400" s="139"/>
      <c r="AZ400" s="139"/>
      <c r="BA400" s="139"/>
      <c r="BB400" s="139"/>
      <c r="BC400" s="139"/>
      <c r="BD400" s="139"/>
      <c r="BE400" s="139"/>
      <c r="BF400" s="139"/>
      <c r="BG400" s="139"/>
      <c r="BH400" s="139"/>
      <c r="BI400" s="139"/>
      <c r="BJ400" s="139"/>
    </row>
    <row r="401">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40"/>
      <c r="W401" s="139"/>
      <c r="X401" s="139"/>
      <c r="Y401" s="139"/>
      <c r="Z401" s="139"/>
      <c r="AA401" s="139"/>
      <c r="AB401" s="139"/>
      <c r="AC401" s="139"/>
      <c r="AD401" s="139"/>
      <c r="AE401" s="139"/>
      <c r="AF401" s="139"/>
      <c r="AG401" s="139"/>
      <c r="AH401" s="139"/>
      <c r="AI401" s="139"/>
      <c r="AJ401" s="139"/>
      <c r="AK401" s="139"/>
      <c r="AL401" s="139"/>
      <c r="AM401" s="139"/>
      <c r="AN401" s="139"/>
      <c r="AO401" s="139"/>
      <c r="AP401" s="139"/>
      <c r="AQ401" s="139"/>
      <c r="AR401" s="139"/>
      <c r="AS401" s="139"/>
      <c r="AT401" s="139"/>
      <c r="AU401" s="139"/>
      <c r="AV401" s="139"/>
      <c r="AW401" s="139"/>
      <c r="AX401" s="139"/>
      <c r="AY401" s="139"/>
      <c r="AZ401" s="139"/>
      <c r="BA401" s="139"/>
      <c r="BB401" s="139"/>
      <c r="BC401" s="139"/>
      <c r="BD401" s="139"/>
      <c r="BE401" s="139"/>
      <c r="BF401" s="139"/>
      <c r="BG401" s="139"/>
      <c r="BH401" s="139"/>
      <c r="BI401" s="139"/>
      <c r="BJ401" s="139"/>
    </row>
    <row r="4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40"/>
      <c r="W402" s="139"/>
      <c r="X402" s="139"/>
      <c r="Y402" s="139"/>
      <c r="Z402" s="139"/>
      <c r="AA402" s="139"/>
      <c r="AB402" s="139"/>
      <c r="AC402" s="139"/>
      <c r="AD402" s="139"/>
      <c r="AE402" s="139"/>
      <c r="AF402" s="139"/>
      <c r="AG402" s="139"/>
      <c r="AH402" s="139"/>
      <c r="AI402" s="139"/>
      <c r="AJ402" s="139"/>
      <c r="AK402" s="139"/>
      <c r="AL402" s="139"/>
      <c r="AM402" s="139"/>
      <c r="AN402" s="139"/>
      <c r="AO402" s="139"/>
      <c r="AP402" s="139"/>
      <c r="AQ402" s="139"/>
      <c r="AR402" s="139"/>
      <c r="AS402" s="139"/>
      <c r="AT402" s="139"/>
      <c r="AU402" s="139"/>
      <c r="AV402" s="139"/>
      <c r="AW402" s="139"/>
      <c r="AX402" s="139"/>
      <c r="AY402" s="139"/>
      <c r="AZ402" s="139"/>
      <c r="BA402" s="139"/>
      <c r="BB402" s="139"/>
      <c r="BC402" s="139"/>
      <c r="BD402" s="139"/>
      <c r="BE402" s="139"/>
      <c r="BF402" s="139"/>
      <c r="BG402" s="139"/>
      <c r="BH402" s="139"/>
      <c r="BI402" s="139"/>
      <c r="BJ402" s="139"/>
    </row>
    <row r="403">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40"/>
      <c r="W403" s="139"/>
      <c r="X403" s="139"/>
      <c r="Y403" s="139"/>
      <c r="Z403" s="139"/>
      <c r="AA403" s="139"/>
      <c r="AB403" s="139"/>
      <c r="AC403" s="139"/>
      <c r="AD403" s="139"/>
      <c r="AE403" s="139"/>
      <c r="AF403" s="139"/>
      <c r="AG403" s="139"/>
      <c r="AH403" s="139"/>
      <c r="AI403" s="139"/>
      <c r="AJ403" s="139"/>
      <c r="AK403" s="139"/>
      <c r="AL403" s="139"/>
      <c r="AM403" s="139"/>
      <c r="AN403" s="139"/>
      <c r="AO403" s="139"/>
      <c r="AP403" s="139"/>
      <c r="AQ403" s="139"/>
      <c r="AR403" s="139"/>
      <c r="AS403" s="139"/>
      <c r="AT403" s="139"/>
      <c r="AU403" s="139"/>
      <c r="AV403" s="139"/>
      <c r="AW403" s="139"/>
      <c r="AX403" s="139"/>
      <c r="AY403" s="139"/>
      <c r="AZ403" s="139"/>
      <c r="BA403" s="139"/>
      <c r="BB403" s="139"/>
      <c r="BC403" s="139"/>
      <c r="BD403" s="139"/>
      <c r="BE403" s="139"/>
      <c r="BF403" s="139"/>
      <c r="BG403" s="139"/>
      <c r="BH403" s="139"/>
      <c r="BI403" s="139"/>
      <c r="BJ403" s="139"/>
    </row>
    <row r="404">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40"/>
      <c r="W404" s="139"/>
      <c r="X404" s="139"/>
      <c r="Y404" s="139"/>
      <c r="Z404" s="139"/>
      <c r="AA404" s="139"/>
      <c r="AB404" s="139"/>
      <c r="AC404" s="139"/>
      <c r="AD404" s="139"/>
      <c r="AE404" s="139"/>
      <c r="AF404" s="139"/>
      <c r="AG404" s="139"/>
      <c r="AH404" s="139"/>
      <c r="AI404" s="139"/>
      <c r="AJ404" s="139"/>
      <c r="AK404" s="139"/>
      <c r="AL404" s="139"/>
      <c r="AM404" s="139"/>
      <c r="AN404" s="139"/>
      <c r="AO404" s="139"/>
      <c r="AP404" s="139"/>
      <c r="AQ404" s="139"/>
      <c r="AR404" s="139"/>
      <c r="AS404" s="139"/>
      <c r="AT404" s="139"/>
      <c r="AU404" s="139"/>
      <c r="AV404" s="139"/>
      <c r="AW404" s="139"/>
      <c r="AX404" s="139"/>
      <c r="AY404" s="139"/>
      <c r="AZ404" s="139"/>
      <c r="BA404" s="139"/>
      <c r="BB404" s="139"/>
      <c r="BC404" s="139"/>
      <c r="BD404" s="139"/>
      <c r="BE404" s="139"/>
      <c r="BF404" s="139"/>
      <c r="BG404" s="139"/>
      <c r="BH404" s="139"/>
      <c r="BI404" s="139"/>
      <c r="BJ404" s="139"/>
    </row>
    <row r="405">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40"/>
      <c r="W405" s="139"/>
      <c r="X405" s="139"/>
      <c r="Y405" s="139"/>
      <c r="Z405" s="139"/>
      <c r="AA405" s="139"/>
      <c r="AB405" s="139"/>
      <c r="AC405" s="139"/>
      <c r="AD405" s="139"/>
      <c r="AE405" s="139"/>
      <c r="AF405" s="139"/>
      <c r="AG405" s="139"/>
      <c r="AH405" s="139"/>
      <c r="AI405" s="139"/>
      <c r="AJ405" s="139"/>
      <c r="AK405" s="139"/>
      <c r="AL405" s="139"/>
      <c r="AM405" s="139"/>
      <c r="AN405" s="139"/>
      <c r="AO405" s="139"/>
      <c r="AP405" s="139"/>
      <c r="AQ405" s="139"/>
      <c r="AR405" s="139"/>
      <c r="AS405" s="139"/>
      <c r="AT405" s="139"/>
      <c r="AU405" s="139"/>
      <c r="AV405" s="139"/>
      <c r="AW405" s="139"/>
      <c r="AX405" s="139"/>
      <c r="AY405" s="139"/>
      <c r="AZ405" s="139"/>
      <c r="BA405" s="139"/>
      <c r="BB405" s="139"/>
      <c r="BC405" s="139"/>
      <c r="BD405" s="139"/>
      <c r="BE405" s="139"/>
      <c r="BF405" s="139"/>
      <c r="BG405" s="139"/>
      <c r="BH405" s="139"/>
      <c r="BI405" s="139"/>
      <c r="BJ405" s="139"/>
    </row>
    <row r="406">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40"/>
      <c r="W406" s="139"/>
      <c r="X406" s="139"/>
      <c r="Y406" s="139"/>
      <c r="Z406" s="139"/>
      <c r="AA406" s="139"/>
      <c r="AB406" s="139"/>
      <c r="AC406" s="139"/>
      <c r="AD406" s="139"/>
      <c r="AE406" s="139"/>
      <c r="AF406" s="139"/>
      <c r="AG406" s="139"/>
      <c r="AH406" s="139"/>
      <c r="AI406" s="139"/>
      <c r="AJ406" s="139"/>
      <c r="AK406" s="139"/>
      <c r="AL406" s="139"/>
      <c r="AM406" s="139"/>
      <c r="AN406" s="139"/>
      <c r="AO406" s="139"/>
      <c r="AP406" s="139"/>
      <c r="AQ406" s="139"/>
      <c r="AR406" s="139"/>
      <c r="AS406" s="139"/>
      <c r="AT406" s="139"/>
      <c r="AU406" s="139"/>
      <c r="AV406" s="139"/>
      <c r="AW406" s="139"/>
      <c r="AX406" s="139"/>
      <c r="AY406" s="139"/>
      <c r="AZ406" s="139"/>
      <c r="BA406" s="139"/>
      <c r="BB406" s="139"/>
      <c r="BC406" s="139"/>
      <c r="BD406" s="139"/>
      <c r="BE406" s="139"/>
      <c r="BF406" s="139"/>
      <c r="BG406" s="139"/>
      <c r="BH406" s="139"/>
      <c r="BI406" s="139"/>
      <c r="BJ406" s="139"/>
    </row>
    <row r="407">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40"/>
      <c r="W407" s="139"/>
      <c r="X407" s="139"/>
      <c r="Y407" s="139"/>
      <c r="Z407" s="139"/>
      <c r="AA407" s="139"/>
      <c r="AB407" s="139"/>
      <c r="AC407" s="139"/>
      <c r="AD407" s="139"/>
      <c r="AE407" s="139"/>
      <c r="AF407" s="139"/>
      <c r="AG407" s="139"/>
      <c r="AH407" s="139"/>
      <c r="AI407" s="139"/>
      <c r="AJ407" s="139"/>
      <c r="AK407" s="139"/>
      <c r="AL407" s="139"/>
      <c r="AM407" s="139"/>
      <c r="AN407" s="139"/>
      <c r="AO407" s="139"/>
      <c r="AP407" s="139"/>
      <c r="AQ407" s="139"/>
      <c r="AR407" s="139"/>
      <c r="AS407" s="139"/>
      <c r="AT407" s="139"/>
      <c r="AU407" s="139"/>
      <c r="AV407" s="139"/>
      <c r="AW407" s="139"/>
      <c r="AX407" s="139"/>
      <c r="AY407" s="139"/>
      <c r="AZ407" s="139"/>
      <c r="BA407" s="139"/>
      <c r="BB407" s="139"/>
      <c r="BC407" s="139"/>
      <c r="BD407" s="139"/>
      <c r="BE407" s="139"/>
      <c r="BF407" s="139"/>
      <c r="BG407" s="139"/>
      <c r="BH407" s="139"/>
      <c r="BI407" s="139"/>
      <c r="BJ407" s="139"/>
    </row>
    <row r="408">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40"/>
      <c r="W408" s="139"/>
      <c r="X408" s="139"/>
      <c r="Y408" s="139"/>
      <c r="Z408" s="139"/>
      <c r="AA408" s="139"/>
      <c r="AB408" s="139"/>
      <c r="AC408" s="139"/>
      <c r="AD408" s="139"/>
      <c r="AE408" s="139"/>
      <c r="AF408" s="139"/>
      <c r="AG408" s="139"/>
      <c r="AH408" s="139"/>
      <c r="AI408" s="139"/>
      <c r="AJ408" s="139"/>
      <c r="AK408" s="139"/>
      <c r="AL408" s="139"/>
      <c r="AM408" s="139"/>
      <c r="AN408" s="139"/>
      <c r="AO408" s="139"/>
      <c r="AP408" s="139"/>
      <c r="AQ408" s="139"/>
      <c r="AR408" s="139"/>
      <c r="AS408" s="139"/>
      <c r="AT408" s="139"/>
      <c r="AU408" s="139"/>
      <c r="AV408" s="139"/>
      <c r="AW408" s="139"/>
      <c r="AX408" s="139"/>
      <c r="AY408" s="139"/>
      <c r="AZ408" s="139"/>
      <c r="BA408" s="139"/>
      <c r="BB408" s="139"/>
      <c r="BC408" s="139"/>
      <c r="BD408" s="139"/>
      <c r="BE408" s="139"/>
      <c r="BF408" s="139"/>
      <c r="BG408" s="139"/>
      <c r="BH408" s="139"/>
      <c r="BI408" s="139"/>
      <c r="BJ408" s="139"/>
    </row>
    <row r="409">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40"/>
      <c r="W409" s="139"/>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c r="AX409" s="139"/>
      <c r="AY409" s="139"/>
      <c r="AZ409" s="139"/>
      <c r="BA409" s="139"/>
      <c r="BB409" s="139"/>
      <c r="BC409" s="139"/>
      <c r="BD409" s="139"/>
      <c r="BE409" s="139"/>
      <c r="BF409" s="139"/>
      <c r="BG409" s="139"/>
      <c r="BH409" s="139"/>
      <c r="BI409" s="139"/>
      <c r="BJ409" s="139"/>
    </row>
    <row r="410">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40"/>
      <c r="W410" s="139"/>
      <c r="X410" s="139"/>
      <c r="Y410" s="139"/>
      <c r="Z410" s="139"/>
      <c r="AA410" s="139"/>
      <c r="AB410" s="139"/>
      <c r="AC410" s="139"/>
      <c r="AD410" s="139"/>
      <c r="AE410" s="139"/>
      <c r="AF410" s="139"/>
      <c r="AG410" s="139"/>
      <c r="AH410" s="139"/>
      <c r="AI410" s="139"/>
      <c r="AJ410" s="139"/>
      <c r="AK410" s="139"/>
      <c r="AL410" s="139"/>
      <c r="AM410" s="139"/>
      <c r="AN410" s="139"/>
      <c r="AO410" s="139"/>
      <c r="AP410" s="139"/>
      <c r="AQ410" s="139"/>
      <c r="AR410" s="139"/>
      <c r="AS410" s="139"/>
      <c r="AT410" s="139"/>
      <c r="AU410" s="139"/>
      <c r="AV410" s="139"/>
      <c r="AW410" s="139"/>
      <c r="AX410" s="139"/>
      <c r="AY410" s="139"/>
      <c r="AZ410" s="139"/>
      <c r="BA410" s="139"/>
      <c r="BB410" s="139"/>
      <c r="BC410" s="139"/>
      <c r="BD410" s="139"/>
      <c r="BE410" s="139"/>
      <c r="BF410" s="139"/>
      <c r="BG410" s="139"/>
      <c r="BH410" s="139"/>
      <c r="BI410" s="139"/>
      <c r="BJ410" s="139"/>
    </row>
    <row r="411">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40"/>
      <c r="W411" s="139"/>
      <c r="X411" s="139"/>
      <c r="Y411" s="139"/>
      <c r="Z411" s="139"/>
      <c r="AA411" s="139"/>
      <c r="AB411" s="139"/>
      <c r="AC411" s="139"/>
      <c r="AD411" s="139"/>
      <c r="AE411" s="139"/>
      <c r="AF411" s="139"/>
      <c r="AG411" s="139"/>
      <c r="AH411" s="139"/>
      <c r="AI411" s="139"/>
      <c r="AJ411" s="139"/>
      <c r="AK411" s="139"/>
      <c r="AL411" s="139"/>
      <c r="AM411" s="139"/>
      <c r="AN411" s="139"/>
      <c r="AO411" s="139"/>
      <c r="AP411" s="139"/>
      <c r="AQ411" s="139"/>
      <c r="AR411" s="139"/>
      <c r="AS411" s="139"/>
      <c r="AT411" s="139"/>
      <c r="AU411" s="139"/>
      <c r="AV411" s="139"/>
      <c r="AW411" s="139"/>
      <c r="AX411" s="139"/>
      <c r="AY411" s="139"/>
      <c r="AZ411" s="139"/>
      <c r="BA411" s="139"/>
      <c r="BB411" s="139"/>
      <c r="BC411" s="139"/>
      <c r="BD411" s="139"/>
      <c r="BE411" s="139"/>
      <c r="BF411" s="139"/>
      <c r="BG411" s="139"/>
      <c r="BH411" s="139"/>
      <c r="BI411" s="139"/>
      <c r="BJ411" s="139"/>
    </row>
    <row r="41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40"/>
      <c r="W412" s="139"/>
      <c r="X412" s="139"/>
      <c r="Y412" s="139"/>
      <c r="Z412" s="139"/>
      <c r="AA412" s="139"/>
      <c r="AB412" s="139"/>
      <c r="AC412" s="139"/>
      <c r="AD412" s="139"/>
      <c r="AE412" s="139"/>
      <c r="AF412" s="139"/>
      <c r="AG412" s="139"/>
      <c r="AH412" s="139"/>
      <c r="AI412" s="139"/>
      <c r="AJ412" s="139"/>
      <c r="AK412" s="139"/>
      <c r="AL412" s="139"/>
      <c r="AM412" s="139"/>
      <c r="AN412" s="139"/>
      <c r="AO412" s="139"/>
      <c r="AP412" s="139"/>
      <c r="AQ412" s="139"/>
      <c r="AR412" s="139"/>
      <c r="AS412" s="139"/>
      <c r="AT412" s="139"/>
      <c r="AU412" s="139"/>
      <c r="AV412" s="139"/>
      <c r="AW412" s="139"/>
      <c r="AX412" s="139"/>
      <c r="AY412" s="139"/>
      <c r="AZ412" s="139"/>
      <c r="BA412" s="139"/>
      <c r="BB412" s="139"/>
      <c r="BC412" s="139"/>
      <c r="BD412" s="139"/>
      <c r="BE412" s="139"/>
      <c r="BF412" s="139"/>
      <c r="BG412" s="139"/>
      <c r="BH412" s="139"/>
      <c r="BI412" s="139"/>
      <c r="BJ412" s="139"/>
    </row>
    <row r="413">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40"/>
      <c r="W413" s="139"/>
      <c r="X413" s="139"/>
      <c r="Y413" s="139"/>
      <c r="Z413" s="139"/>
      <c r="AA413" s="139"/>
      <c r="AB413" s="139"/>
      <c r="AC413" s="139"/>
      <c r="AD413" s="139"/>
      <c r="AE413" s="139"/>
      <c r="AF413" s="139"/>
      <c r="AG413" s="139"/>
      <c r="AH413" s="139"/>
      <c r="AI413" s="139"/>
      <c r="AJ413" s="139"/>
      <c r="AK413" s="139"/>
      <c r="AL413" s="139"/>
      <c r="AM413" s="139"/>
      <c r="AN413" s="139"/>
      <c r="AO413" s="139"/>
      <c r="AP413" s="139"/>
      <c r="AQ413" s="139"/>
      <c r="AR413" s="139"/>
      <c r="AS413" s="139"/>
      <c r="AT413" s="139"/>
      <c r="AU413" s="139"/>
      <c r="AV413" s="139"/>
      <c r="AW413" s="139"/>
      <c r="AX413" s="139"/>
      <c r="AY413" s="139"/>
      <c r="AZ413" s="139"/>
      <c r="BA413" s="139"/>
      <c r="BB413" s="139"/>
      <c r="BC413" s="139"/>
      <c r="BD413" s="139"/>
      <c r="BE413" s="139"/>
      <c r="BF413" s="139"/>
      <c r="BG413" s="139"/>
      <c r="BH413" s="139"/>
      <c r="BI413" s="139"/>
      <c r="BJ413" s="139"/>
    </row>
    <row r="414">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40"/>
      <c r="W414" s="139"/>
      <c r="X414" s="139"/>
      <c r="Y414" s="139"/>
      <c r="Z414" s="139"/>
      <c r="AA414" s="139"/>
      <c r="AB414" s="139"/>
      <c r="AC414" s="139"/>
      <c r="AD414" s="139"/>
      <c r="AE414" s="139"/>
      <c r="AF414" s="139"/>
      <c r="AG414" s="139"/>
      <c r="AH414" s="139"/>
      <c r="AI414" s="139"/>
      <c r="AJ414" s="139"/>
      <c r="AK414" s="139"/>
      <c r="AL414" s="139"/>
      <c r="AM414" s="139"/>
      <c r="AN414" s="139"/>
      <c r="AO414" s="139"/>
      <c r="AP414" s="139"/>
      <c r="AQ414" s="139"/>
      <c r="AR414" s="139"/>
      <c r="AS414" s="139"/>
      <c r="AT414" s="139"/>
      <c r="AU414" s="139"/>
      <c r="AV414" s="139"/>
      <c r="AW414" s="139"/>
      <c r="AX414" s="139"/>
      <c r="AY414" s="139"/>
      <c r="AZ414" s="139"/>
      <c r="BA414" s="139"/>
      <c r="BB414" s="139"/>
      <c r="BC414" s="139"/>
      <c r="BD414" s="139"/>
      <c r="BE414" s="139"/>
      <c r="BF414" s="139"/>
      <c r="BG414" s="139"/>
      <c r="BH414" s="139"/>
      <c r="BI414" s="139"/>
      <c r="BJ414" s="139"/>
    </row>
    <row r="415">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40"/>
      <c r="W415" s="139"/>
      <c r="X415" s="139"/>
      <c r="Y415" s="139"/>
      <c r="Z415" s="139"/>
      <c r="AA415" s="139"/>
      <c r="AB415" s="139"/>
      <c r="AC415" s="139"/>
      <c r="AD415" s="139"/>
      <c r="AE415" s="139"/>
      <c r="AF415" s="139"/>
      <c r="AG415" s="139"/>
      <c r="AH415" s="139"/>
      <c r="AI415" s="139"/>
      <c r="AJ415" s="139"/>
      <c r="AK415" s="139"/>
      <c r="AL415" s="139"/>
      <c r="AM415" s="139"/>
      <c r="AN415" s="139"/>
      <c r="AO415" s="139"/>
      <c r="AP415" s="139"/>
      <c r="AQ415" s="139"/>
      <c r="AR415" s="139"/>
      <c r="AS415" s="139"/>
      <c r="AT415" s="139"/>
      <c r="AU415" s="139"/>
      <c r="AV415" s="139"/>
      <c r="AW415" s="139"/>
      <c r="AX415" s="139"/>
      <c r="AY415" s="139"/>
      <c r="AZ415" s="139"/>
      <c r="BA415" s="139"/>
      <c r="BB415" s="139"/>
      <c r="BC415" s="139"/>
      <c r="BD415" s="139"/>
      <c r="BE415" s="139"/>
      <c r="BF415" s="139"/>
      <c r="BG415" s="139"/>
      <c r="BH415" s="139"/>
      <c r="BI415" s="139"/>
      <c r="BJ415" s="139"/>
    </row>
    <row r="416">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40"/>
      <c r="W416" s="139"/>
      <c r="X416" s="139"/>
      <c r="Y416" s="139"/>
      <c r="Z416" s="139"/>
      <c r="AA416" s="139"/>
      <c r="AB416" s="139"/>
      <c r="AC416" s="139"/>
      <c r="AD416" s="139"/>
      <c r="AE416" s="139"/>
      <c r="AF416" s="139"/>
      <c r="AG416" s="139"/>
      <c r="AH416" s="139"/>
      <c r="AI416" s="139"/>
      <c r="AJ416" s="139"/>
      <c r="AK416" s="139"/>
      <c r="AL416" s="139"/>
      <c r="AM416" s="139"/>
      <c r="AN416" s="139"/>
      <c r="AO416" s="139"/>
      <c r="AP416" s="139"/>
      <c r="AQ416" s="139"/>
      <c r="AR416" s="139"/>
      <c r="AS416" s="139"/>
      <c r="AT416" s="139"/>
      <c r="AU416" s="139"/>
      <c r="AV416" s="139"/>
      <c r="AW416" s="139"/>
      <c r="AX416" s="139"/>
      <c r="AY416" s="139"/>
      <c r="AZ416" s="139"/>
      <c r="BA416" s="139"/>
      <c r="BB416" s="139"/>
      <c r="BC416" s="139"/>
      <c r="BD416" s="139"/>
      <c r="BE416" s="139"/>
      <c r="BF416" s="139"/>
      <c r="BG416" s="139"/>
      <c r="BH416" s="139"/>
      <c r="BI416" s="139"/>
      <c r="BJ416" s="139"/>
    </row>
    <row r="417">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40"/>
      <c r="W417" s="139"/>
      <c r="X417" s="139"/>
      <c r="Y417" s="139"/>
      <c r="Z417" s="139"/>
      <c r="AA417" s="139"/>
      <c r="AB417" s="139"/>
      <c r="AC417" s="139"/>
      <c r="AD417" s="139"/>
      <c r="AE417" s="139"/>
      <c r="AF417" s="139"/>
      <c r="AG417" s="139"/>
      <c r="AH417" s="139"/>
      <c r="AI417" s="139"/>
      <c r="AJ417" s="139"/>
      <c r="AK417" s="139"/>
      <c r="AL417" s="139"/>
      <c r="AM417" s="139"/>
      <c r="AN417" s="139"/>
      <c r="AO417" s="139"/>
      <c r="AP417" s="139"/>
      <c r="AQ417" s="139"/>
      <c r="AR417" s="139"/>
      <c r="AS417" s="139"/>
      <c r="AT417" s="139"/>
      <c r="AU417" s="139"/>
      <c r="AV417" s="139"/>
      <c r="AW417" s="139"/>
      <c r="AX417" s="139"/>
      <c r="AY417" s="139"/>
      <c r="AZ417" s="139"/>
      <c r="BA417" s="139"/>
      <c r="BB417" s="139"/>
      <c r="BC417" s="139"/>
      <c r="BD417" s="139"/>
      <c r="BE417" s="139"/>
      <c r="BF417" s="139"/>
      <c r="BG417" s="139"/>
      <c r="BH417" s="139"/>
      <c r="BI417" s="139"/>
      <c r="BJ417" s="139"/>
    </row>
    <row r="418">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40"/>
      <c r="W418" s="139"/>
      <c r="X418" s="139"/>
      <c r="Y418" s="139"/>
      <c r="Z418" s="139"/>
      <c r="AA418" s="139"/>
      <c r="AB418" s="139"/>
      <c r="AC418" s="139"/>
      <c r="AD418" s="139"/>
      <c r="AE418" s="139"/>
      <c r="AF418" s="139"/>
      <c r="AG418" s="139"/>
      <c r="AH418" s="139"/>
      <c r="AI418" s="139"/>
      <c r="AJ418" s="139"/>
      <c r="AK418" s="139"/>
      <c r="AL418" s="139"/>
      <c r="AM418" s="139"/>
      <c r="AN418" s="139"/>
      <c r="AO418" s="139"/>
      <c r="AP418" s="139"/>
      <c r="AQ418" s="139"/>
      <c r="AR418" s="139"/>
      <c r="AS418" s="139"/>
      <c r="AT418" s="139"/>
      <c r="AU418" s="139"/>
      <c r="AV418" s="139"/>
      <c r="AW418" s="139"/>
      <c r="AX418" s="139"/>
      <c r="AY418" s="139"/>
      <c r="AZ418" s="139"/>
      <c r="BA418" s="139"/>
      <c r="BB418" s="139"/>
      <c r="BC418" s="139"/>
      <c r="BD418" s="139"/>
      <c r="BE418" s="139"/>
      <c r="BF418" s="139"/>
      <c r="BG418" s="139"/>
      <c r="BH418" s="139"/>
      <c r="BI418" s="139"/>
      <c r="BJ418" s="139"/>
    </row>
    <row r="419">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40"/>
      <c r="W419" s="139"/>
      <c r="X419" s="139"/>
      <c r="Y419" s="139"/>
      <c r="Z419" s="139"/>
      <c r="AA419" s="139"/>
      <c r="AB419" s="139"/>
      <c r="AC419" s="139"/>
      <c r="AD419" s="139"/>
      <c r="AE419" s="139"/>
      <c r="AF419" s="139"/>
      <c r="AG419" s="139"/>
      <c r="AH419" s="139"/>
      <c r="AI419" s="139"/>
      <c r="AJ419" s="139"/>
      <c r="AK419" s="139"/>
      <c r="AL419" s="139"/>
      <c r="AM419" s="139"/>
      <c r="AN419" s="139"/>
      <c r="AO419" s="139"/>
      <c r="AP419" s="139"/>
      <c r="AQ419" s="139"/>
      <c r="AR419" s="139"/>
      <c r="AS419" s="139"/>
      <c r="AT419" s="139"/>
      <c r="AU419" s="139"/>
      <c r="AV419" s="139"/>
      <c r="AW419" s="139"/>
      <c r="AX419" s="139"/>
      <c r="AY419" s="139"/>
      <c r="AZ419" s="139"/>
      <c r="BA419" s="139"/>
      <c r="BB419" s="139"/>
      <c r="BC419" s="139"/>
      <c r="BD419" s="139"/>
      <c r="BE419" s="139"/>
      <c r="BF419" s="139"/>
      <c r="BG419" s="139"/>
      <c r="BH419" s="139"/>
      <c r="BI419" s="139"/>
      <c r="BJ419" s="139"/>
    </row>
    <row r="420">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40"/>
      <c r="W420" s="139"/>
      <c r="X420" s="139"/>
      <c r="Y420" s="139"/>
      <c r="Z420" s="139"/>
      <c r="AA420" s="139"/>
      <c r="AB420" s="139"/>
      <c r="AC420" s="139"/>
      <c r="AD420" s="139"/>
      <c r="AE420" s="139"/>
      <c r="AF420" s="139"/>
      <c r="AG420" s="139"/>
      <c r="AH420" s="139"/>
      <c r="AI420" s="139"/>
      <c r="AJ420" s="139"/>
      <c r="AK420" s="139"/>
      <c r="AL420" s="139"/>
      <c r="AM420" s="139"/>
      <c r="AN420" s="139"/>
      <c r="AO420" s="139"/>
      <c r="AP420" s="139"/>
      <c r="AQ420" s="139"/>
      <c r="AR420" s="139"/>
      <c r="AS420" s="139"/>
      <c r="AT420" s="139"/>
      <c r="AU420" s="139"/>
      <c r="AV420" s="139"/>
      <c r="AW420" s="139"/>
      <c r="AX420" s="139"/>
      <c r="AY420" s="139"/>
      <c r="AZ420" s="139"/>
      <c r="BA420" s="139"/>
      <c r="BB420" s="139"/>
      <c r="BC420" s="139"/>
      <c r="BD420" s="139"/>
      <c r="BE420" s="139"/>
      <c r="BF420" s="139"/>
      <c r="BG420" s="139"/>
      <c r="BH420" s="139"/>
      <c r="BI420" s="139"/>
      <c r="BJ420" s="139"/>
    </row>
    <row r="421">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40"/>
      <c r="W421" s="139"/>
      <c r="X421" s="139"/>
      <c r="Y421" s="139"/>
      <c r="Z421" s="139"/>
      <c r="AA421" s="139"/>
      <c r="AB421" s="139"/>
      <c r="AC421" s="139"/>
      <c r="AD421" s="139"/>
      <c r="AE421" s="139"/>
      <c r="AF421" s="139"/>
      <c r="AG421" s="139"/>
      <c r="AH421" s="139"/>
      <c r="AI421" s="139"/>
      <c r="AJ421" s="139"/>
      <c r="AK421" s="139"/>
      <c r="AL421" s="139"/>
      <c r="AM421" s="139"/>
      <c r="AN421" s="139"/>
      <c r="AO421" s="139"/>
      <c r="AP421" s="139"/>
      <c r="AQ421" s="139"/>
      <c r="AR421" s="139"/>
      <c r="AS421" s="139"/>
      <c r="AT421" s="139"/>
      <c r="AU421" s="139"/>
      <c r="AV421" s="139"/>
      <c r="AW421" s="139"/>
      <c r="AX421" s="139"/>
      <c r="AY421" s="139"/>
      <c r="AZ421" s="139"/>
      <c r="BA421" s="139"/>
      <c r="BB421" s="139"/>
      <c r="BC421" s="139"/>
      <c r="BD421" s="139"/>
      <c r="BE421" s="139"/>
      <c r="BF421" s="139"/>
      <c r="BG421" s="139"/>
      <c r="BH421" s="139"/>
      <c r="BI421" s="139"/>
      <c r="BJ421" s="139"/>
    </row>
    <row r="42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40"/>
      <c r="W422" s="139"/>
      <c r="X422" s="139"/>
      <c r="Y422" s="139"/>
      <c r="Z422" s="139"/>
      <c r="AA422" s="139"/>
      <c r="AB422" s="139"/>
      <c r="AC422" s="139"/>
      <c r="AD422" s="139"/>
      <c r="AE422" s="139"/>
      <c r="AF422" s="139"/>
      <c r="AG422" s="139"/>
      <c r="AH422" s="139"/>
      <c r="AI422" s="139"/>
      <c r="AJ422" s="139"/>
      <c r="AK422" s="139"/>
      <c r="AL422" s="139"/>
      <c r="AM422" s="139"/>
      <c r="AN422" s="139"/>
      <c r="AO422" s="139"/>
      <c r="AP422" s="139"/>
      <c r="AQ422" s="139"/>
      <c r="AR422" s="139"/>
      <c r="AS422" s="139"/>
      <c r="AT422" s="139"/>
      <c r="AU422" s="139"/>
      <c r="AV422" s="139"/>
      <c r="AW422" s="139"/>
      <c r="AX422" s="139"/>
      <c r="AY422" s="139"/>
      <c r="AZ422" s="139"/>
      <c r="BA422" s="139"/>
      <c r="BB422" s="139"/>
      <c r="BC422" s="139"/>
      <c r="BD422" s="139"/>
      <c r="BE422" s="139"/>
      <c r="BF422" s="139"/>
      <c r="BG422" s="139"/>
      <c r="BH422" s="139"/>
      <c r="BI422" s="139"/>
      <c r="BJ422" s="139"/>
    </row>
    <row r="423">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40"/>
      <c r="W423" s="139"/>
      <c r="X423" s="139"/>
      <c r="Y423" s="139"/>
      <c r="Z423" s="139"/>
      <c r="AA423" s="139"/>
      <c r="AB423" s="139"/>
      <c r="AC423" s="139"/>
      <c r="AD423" s="139"/>
      <c r="AE423" s="139"/>
      <c r="AF423" s="139"/>
      <c r="AG423" s="139"/>
      <c r="AH423" s="139"/>
      <c r="AI423" s="139"/>
      <c r="AJ423" s="139"/>
      <c r="AK423" s="139"/>
      <c r="AL423" s="139"/>
      <c r="AM423" s="139"/>
      <c r="AN423" s="139"/>
      <c r="AO423" s="139"/>
      <c r="AP423" s="139"/>
      <c r="AQ423" s="139"/>
      <c r="AR423" s="139"/>
      <c r="AS423" s="139"/>
      <c r="AT423" s="139"/>
      <c r="AU423" s="139"/>
      <c r="AV423" s="139"/>
      <c r="AW423" s="139"/>
      <c r="AX423" s="139"/>
      <c r="AY423" s="139"/>
      <c r="AZ423" s="139"/>
      <c r="BA423" s="139"/>
      <c r="BB423" s="139"/>
      <c r="BC423" s="139"/>
      <c r="BD423" s="139"/>
      <c r="BE423" s="139"/>
      <c r="BF423" s="139"/>
      <c r="BG423" s="139"/>
      <c r="BH423" s="139"/>
      <c r="BI423" s="139"/>
      <c r="BJ423" s="139"/>
    </row>
    <row r="424">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40"/>
      <c r="W424" s="139"/>
      <c r="X424" s="139"/>
      <c r="Y424" s="139"/>
      <c r="Z424" s="139"/>
      <c r="AA424" s="139"/>
      <c r="AB424" s="139"/>
      <c r="AC424" s="139"/>
      <c r="AD424" s="139"/>
      <c r="AE424" s="139"/>
      <c r="AF424" s="139"/>
      <c r="AG424" s="139"/>
      <c r="AH424" s="139"/>
      <c r="AI424" s="139"/>
      <c r="AJ424" s="139"/>
      <c r="AK424" s="139"/>
      <c r="AL424" s="139"/>
      <c r="AM424" s="139"/>
      <c r="AN424" s="139"/>
      <c r="AO424" s="139"/>
      <c r="AP424" s="139"/>
      <c r="AQ424" s="139"/>
      <c r="AR424" s="139"/>
      <c r="AS424" s="139"/>
      <c r="AT424" s="139"/>
      <c r="AU424" s="139"/>
      <c r="AV424" s="139"/>
      <c r="AW424" s="139"/>
      <c r="AX424" s="139"/>
      <c r="AY424" s="139"/>
      <c r="AZ424" s="139"/>
      <c r="BA424" s="139"/>
      <c r="BB424" s="139"/>
      <c r="BC424" s="139"/>
      <c r="BD424" s="139"/>
      <c r="BE424" s="139"/>
      <c r="BF424" s="139"/>
      <c r="BG424" s="139"/>
      <c r="BH424" s="139"/>
      <c r="BI424" s="139"/>
      <c r="BJ424" s="139"/>
    </row>
    <row r="425">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40"/>
      <c r="W425" s="139"/>
      <c r="X425" s="139"/>
      <c r="Y425" s="139"/>
      <c r="Z425" s="139"/>
      <c r="AA425" s="139"/>
      <c r="AB425" s="139"/>
      <c r="AC425" s="139"/>
      <c r="AD425" s="139"/>
      <c r="AE425" s="139"/>
      <c r="AF425" s="139"/>
      <c r="AG425" s="139"/>
      <c r="AH425" s="139"/>
      <c r="AI425" s="139"/>
      <c r="AJ425" s="139"/>
      <c r="AK425" s="139"/>
      <c r="AL425" s="139"/>
      <c r="AM425" s="139"/>
      <c r="AN425" s="139"/>
      <c r="AO425" s="139"/>
      <c r="AP425" s="139"/>
      <c r="AQ425" s="139"/>
      <c r="AR425" s="139"/>
      <c r="AS425" s="139"/>
      <c r="AT425" s="139"/>
      <c r="AU425" s="139"/>
      <c r="AV425" s="139"/>
      <c r="AW425" s="139"/>
      <c r="AX425" s="139"/>
      <c r="AY425" s="139"/>
      <c r="AZ425" s="139"/>
      <c r="BA425" s="139"/>
      <c r="BB425" s="139"/>
      <c r="BC425" s="139"/>
      <c r="BD425" s="139"/>
      <c r="BE425" s="139"/>
      <c r="BF425" s="139"/>
      <c r="BG425" s="139"/>
      <c r="BH425" s="139"/>
      <c r="BI425" s="139"/>
      <c r="BJ425" s="139"/>
    </row>
    <row r="426">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40"/>
      <c r="W426" s="139"/>
      <c r="X426" s="139"/>
      <c r="Y426" s="139"/>
      <c r="Z426" s="139"/>
      <c r="AA426" s="139"/>
      <c r="AB426" s="139"/>
      <c r="AC426" s="139"/>
      <c r="AD426" s="139"/>
      <c r="AE426" s="139"/>
      <c r="AF426" s="139"/>
      <c r="AG426" s="139"/>
      <c r="AH426" s="139"/>
      <c r="AI426" s="139"/>
      <c r="AJ426" s="139"/>
      <c r="AK426" s="139"/>
      <c r="AL426" s="139"/>
      <c r="AM426" s="139"/>
      <c r="AN426" s="139"/>
      <c r="AO426" s="139"/>
      <c r="AP426" s="139"/>
      <c r="AQ426" s="139"/>
      <c r="AR426" s="139"/>
      <c r="AS426" s="139"/>
      <c r="AT426" s="139"/>
      <c r="AU426" s="139"/>
      <c r="AV426" s="139"/>
      <c r="AW426" s="139"/>
      <c r="AX426" s="139"/>
      <c r="AY426" s="139"/>
      <c r="AZ426" s="139"/>
      <c r="BA426" s="139"/>
      <c r="BB426" s="139"/>
      <c r="BC426" s="139"/>
      <c r="BD426" s="139"/>
      <c r="BE426" s="139"/>
      <c r="BF426" s="139"/>
      <c r="BG426" s="139"/>
      <c r="BH426" s="139"/>
      <c r="BI426" s="139"/>
      <c r="BJ426" s="139"/>
    </row>
    <row r="427">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40"/>
      <c r="W427" s="139"/>
      <c r="X427" s="139"/>
      <c r="Y427" s="139"/>
      <c r="Z427" s="139"/>
      <c r="AA427" s="139"/>
      <c r="AB427" s="139"/>
      <c r="AC427" s="139"/>
      <c r="AD427" s="139"/>
      <c r="AE427" s="139"/>
      <c r="AF427" s="139"/>
      <c r="AG427" s="139"/>
      <c r="AH427" s="139"/>
      <c r="AI427" s="139"/>
      <c r="AJ427" s="139"/>
      <c r="AK427" s="139"/>
      <c r="AL427" s="139"/>
      <c r="AM427" s="139"/>
      <c r="AN427" s="139"/>
      <c r="AO427" s="139"/>
      <c r="AP427" s="139"/>
      <c r="AQ427" s="139"/>
      <c r="AR427" s="139"/>
      <c r="AS427" s="139"/>
      <c r="AT427" s="139"/>
      <c r="AU427" s="139"/>
      <c r="AV427" s="139"/>
      <c r="AW427" s="139"/>
      <c r="AX427" s="139"/>
      <c r="AY427" s="139"/>
      <c r="AZ427" s="139"/>
      <c r="BA427" s="139"/>
      <c r="BB427" s="139"/>
      <c r="BC427" s="139"/>
      <c r="BD427" s="139"/>
      <c r="BE427" s="139"/>
      <c r="BF427" s="139"/>
      <c r="BG427" s="139"/>
      <c r="BH427" s="139"/>
      <c r="BI427" s="139"/>
      <c r="BJ427" s="139"/>
    </row>
    <row r="428">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40"/>
      <c r="W428" s="139"/>
      <c r="X428" s="139"/>
      <c r="Y428" s="139"/>
      <c r="Z428" s="139"/>
      <c r="AA428" s="139"/>
      <c r="AB428" s="139"/>
      <c r="AC428" s="139"/>
      <c r="AD428" s="139"/>
      <c r="AE428" s="139"/>
      <c r="AF428" s="139"/>
      <c r="AG428" s="139"/>
      <c r="AH428" s="139"/>
      <c r="AI428" s="139"/>
      <c r="AJ428" s="139"/>
      <c r="AK428" s="139"/>
      <c r="AL428" s="139"/>
      <c r="AM428" s="139"/>
      <c r="AN428" s="139"/>
      <c r="AO428" s="139"/>
      <c r="AP428" s="139"/>
      <c r="AQ428" s="139"/>
      <c r="AR428" s="139"/>
      <c r="AS428" s="139"/>
      <c r="AT428" s="139"/>
      <c r="AU428" s="139"/>
      <c r="AV428" s="139"/>
      <c r="AW428" s="139"/>
      <c r="AX428" s="139"/>
      <c r="AY428" s="139"/>
      <c r="AZ428" s="139"/>
      <c r="BA428" s="139"/>
      <c r="BB428" s="139"/>
      <c r="BC428" s="139"/>
      <c r="BD428" s="139"/>
      <c r="BE428" s="139"/>
      <c r="BF428" s="139"/>
      <c r="BG428" s="139"/>
      <c r="BH428" s="139"/>
      <c r="BI428" s="139"/>
      <c r="BJ428" s="139"/>
    </row>
    <row r="429">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40"/>
      <c r="W429" s="139"/>
      <c r="X429" s="139"/>
      <c r="Y429" s="139"/>
      <c r="Z429" s="139"/>
      <c r="AA429" s="139"/>
      <c r="AB429" s="139"/>
      <c r="AC429" s="139"/>
      <c r="AD429" s="139"/>
      <c r="AE429" s="139"/>
      <c r="AF429" s="139"/>
      <c r="AG429" s="139"/>
      <c r="AH429" s="139"/>
      <c r="AI429" s="139"/>
      <c r="AJ429" s="139"/>
      <c r="AK429" s="139"/>
      <c r="AL429" s="139"/>
      <c r="AM429" s="139"/>
      <c r="AN429" s="139"/>
      <c r="AO429" s="139"/>
      <c r="AP429" s="139"/>
      <c r="AQ429" s="139"/>
      <c r="AR429" s="139"/>
      <c r="AS429" s="139"/>
      <c r="AT429" s="139"/>
      <c r="AU429" s="139"/>
      <c r="AV429" s="139"/>
      <c r="AW429" s="139"/>
      <c r="AX429" s="139"/>
      <c r="AY429" s="139"/>
      <c r="AZ429" s="139"/>
      <c r="BA429" s="139"/>
      <c r="BB429" s="139"/>
      <c r="BC429" s="139"/>
      <c r="BD429" s="139"/>
      <c r="BE429" s="139"/>
      <c r="BF429" s="139"/>
      <c r="BG429" s="139"/>
      <c r="BH429" s="139"/>
      <c r="BI429" s="139"/>
      <c r="BJ429" s="139"/>
    </row>
    <row r="430">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40"/>
      <c r="W430" s="139"/>
      <c r="X430" s="139"/>
      <c r="Y430" s="139"/>
      <c r="Z430" s="139"/>
      <c r="AA430" s="139"/>
      <c r="AB430" s="139"/>
      <c r="AC430" s="139"/>
      <c r="AD430" s="139"/>
      <c r="AE430" s="139"/>
      <c r="AF430" s="139"/>
      <c r="AG430" s="139"/>
      <c r="AH430" s="139"/>
      <c r="AI430" s="139"/>
      <c r="AJ430" s="139"/>
      <c r="AK430" s="139"/>
      <c r="AL430" s="139"/>
      <c r="AM430" s="139"/>
      <c r="AN430" s="139"/>
      <c r="AO430" s="139"/>
      <c r="AP430" s="139"/>
      <c r="AQ430" s="139"/>
      <c r="AR430" s="139"/>
      <c r="AS430" s="139"/>
      <c r="AT430" s="139"/>
      <c r="AU430" s="139"/>
      <c r="AV430" s="139"/>
      <c r="AW430" s="139"/>
      <c r="AX430" s="139"/>
      <c r="AY430" s="139"/>
      <c r="AZ430" s="139"/>
      <c r="BA430" s="139"/>
      <c r="BB430" s="139"/>
      <c r="BC430" s="139"/>
      <c r="BD430" s="139"/>
      <c r="BE430" s="139"/>
      <c r="BF430" s="139"/>
      <c r="BG430" s="139"/>
      <c r="BH430" s="139"/>
      <c r="BI430" s="139"/>
      <c r="BJ430" s="139"/>
    </row>
    <row r="431">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40"/>
      <c r="W431" s="139"/>
      <c r="X431" s="139"/>
      <c r="Y431" s="139"/>
      <c r="Z431" s="139"/>
      <c r="AA431" s="139"/>
      <c r="AB431" s="139"/>
      <c r="AC431" s="139"/>
      <c r="AD431" s="139"/>
      <c r="AE431" s="139"/>
      <c r="AF431" s="139"/>
      <c r="AG431" s="139"/>
      <c r="AH431" s="139"/>
      <c r="AI431" s="139"/>
      <c r="AJ431" s="139"/>
      <c r="AK431" s="139"/>
      <c r="AL431" s="139"/>
      <c r="AM431" s="139"/>
      <c r="AN431" s="139"/>
      <c r="AO431" s="139"/>
      <c r="AP431" s="139"/>
      <c r="AQ431" s="139"/>
      <c r="AR431" s="139"/>
      <c r="AS431" s="139"/>
      <c r="AT431" s="139"/>
      <c r="AU431" s="139"/>
      <c r="AV431" s="139"/>
      <c r="AW431" s="139"/>
      <c r="AX431" s="139"/>
      <c r="AY431" s="139"/>
      <c r="AZ431" s="139"/>
      <c r="BA431" s="139"/>
      <c r="BB431" s="139"/>
      <c r="BC431" s="139"/>
      <c r="BD431" s="139"/>
      <c r="BE431" s="139"/>
      <c r="BF431" s="139"/>
      <c r="BG431" s="139"/>
      <c r="BH431" s="139"/>
      <c r="BI431" s="139"/>
      <c r="BJ431" s="139"/>
    </row>
    <row r="43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40"/>
      <c r="W432" s="139"/>
      <c r="X432" s="139"/>
      <c r="Y432" s="139"/>
      <c r="Z432" s="139"/>
      <c r="AA432" s="139"/>
      <c r="AB432" s="139"/>
      <c r="AC432" s="139"/>
      <c r="AD432" s="139"/>
      <c r="AE432" s="139"/>
      <c r="AF432" s="139"/>
      <c r="AG432" s="139"/>
      <c r="AH432" s="139"/>
      <c r="AI432" s="139"/>
      <c r="AJ432" s="139"/>
      <c r="AK432" s="139"/>
      <c r="AL432" s="139"/>
      <c r="AM432" s="139"/>
      <c r="AN432" s="139"/>
      <c r="AO432" s="139"/>
      <c r="AP432" s="139"/>
      <c r="AQ432" s="139"/>
      <c r="AR432" s="139"/>
      <c r="AS432" s="139"/>
      <c r="AT432" s="139"/>
      <c r="AU432" s="139"/>
      <c r="AV432" s="139"/>
      <c r="AW432" s="139"/>
      <c r="AX432" s="139"/>
      <c r="AY432" s="139"/>
      <c r="AZ432" s="139"/>
      <c r="BA432" s="139"/>
      <c r="BB432" s="139"/>
      <c r="BC432" s="139"/>
      <c r="BD432" s="139"/>
      <c r="BE432" s="139"/>
      <c r="BF432" s="139"/>
      <c r="BG432" s="139"/>
      <c r="BH432" s="139"/>
      <c r="BI432" s="139"/>
      <c r="BJ432" s="139"/>
    </row>
    <row r="433">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40"/>
      <c r="W433" s="139"/>
      <c r="X433" s="139"/>
      <c r="Y433" s="139"/>
      <c r="Z433" s="139"/>
      <c r="AA433" s="139"/>
      <c r="AB433" s="139"/>
      <c r="AC433" s="139"/>
      <c r="AD433" s="139"/>
      <c r="AE433" s="139"/>
      <c r="AF433" s="139"/>
      <c r="AG433" s="139"/>
      <c r="AH433" s="139"/>
      <c r="AI433" s="139"/>
      <c r="AJ433" s="139"/>
      <c r="AK433" s="139"/>
      <c r="AL433" s="139"/>
      <c r="AM433" s="139"/>
      <c r="AN433" s="139"/>
      <c r="AO433" s="139"/>
      <c r="AP433" s="139"/>
      <c r="AQ433" s="139"/>
      <c r="AR433" s="139"/>
      <c r="AS433" s="139"/>
      <c r="AT433" s="139"/>
      <c r="AU433" s="139"/>
      <c r="AV433" s="139"/>
      <c r="AW433" s="139"/>
      <c r="AX433" s="139"/>
      <c r="AY433" s="139"/>
      <c r="AZ433" s="139"/>
      <c r="BA433" s="139"/>
      <c r="BB433" s="139"/>
      <c r="BC433" s="139"/>
      <c r="BD433" s="139"/>
      <c r="BE433" s="139"/>
      <c r="BF433" s="139"/>
      <c r="BG433" s="139"/>
      <c r="BH433" s="139"/>
      <c r="BI433" s="139"/>
      <c r="BJ433" s="139"/>
    </row>
    <row r="434">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40"/>
      <c r="W434" s="139"/>
      <c r="X434" s="139"/>
      <c r="Y434" s="139"/>
      <c r="Z434" s="139"/>
      <c r="AA434" s="139"/>
      <c r="AB434" s="139"/>
      <c r="AC434" s="139"/>
      <c r="AD434" s="139"/>
      <c r="AE434" s="139"/>
      <c r="AF434" s="139"/>
      <c r="AG434" s="139"/>
      <c r="AH434" s="139"/>
      <c r="AI434" s="139"/>
      <c r="AJ434" s="139"/>
      <c r="AK434" s="139"/>
      <c r="AL434" s="139"/>
      <c r="AM434" s="139"/>
      <c r="AN434" s="139"/>
      <c r="AO434" s="139"/>
      <c r="AP434" s="139"/>
      <c r="AQ434" s="139"/>
      <c r="AR434" s="139"/>
      <c r="AS434" s="139"/>
      <c r="AT434" s="139"/>
      <c r="AU434" s="139"/>
      <c r="AV434" s="139"/>
      <c r="AW434" s="139"/>
      <c r="AX434" s="139"/>
      <c r="AY434" s="139"/>
      <c r="AZ434" s="139"/>
      <c r="BA434" s="139"/>
      <c r="BB434" s="139"/>
      <c r="BC434" s="139"/>
      <c r="BD434" s="139"/>
      <c r="BE434" s="139"/>
      <c r="BF434" s="139"/>
      <c r="BG434" s="139"/>
      <c r="BH434" s="139"/>
      <c r="BI434" s="139"/>
      <c r="BJ434" s="139"/>
    </row>
    <row r="435">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40"/>
      <c r="W435" s="139"/>
      <c r="X435" s="139"/>
      <c r="Y435" s="139"/>
      <c r="Z435" s="139"/>
      <c r="AA435" s="139"/>
      <c r="AB435" s="139"/>
      <c r="AC435" s="139"/>
      <c r="AD435" s="139"/>
      <c r="AE435" s="139"/>
      <c r="AF435" s="139"/>
      <c r="AG435" s="139"/>
      <c r="AH435" s="139"/>
      <c r="AI435" s="139"/>
      <c r="AJ435" s="139"/>
      <c r="AK435" s="139"/>
      <c r="AL435" s="139"/>
      <c r="AM435" s="139"/>
      <c r="AN435" s="139"/>
      <c r="AO435" s="139"/>
      <c r="AP435" s="139"/>
      <c r="AQ435" s="139"/>
      <c r="AR435" s="139"/>
      <c r="AS435" s="139"/>
      <c r="AT435" s="139"/>
      <c r="AU435" s="139"/>
      <c r="AV435" s="139"/>
      <c r="AW435" s="139"/>
      <c r="AX435" s="139"/>
      <c r="AY435" s="139"/>
      <c r="AZ435" s="139"/>
      <c r="BA435" s="139"/>
      <c r="BB435" s="139"/>
      <c r="BC435" s="139"/>
      <c r="BD435" s="139"/>
      <c r="BE435" s="139"/>
      <c r="BF435" s="139"/>
      <c r="BG435" s="139"/>
      <c r="BH435" s="139"/>
      <c r="BI435" s="139"/>
      <c r="BJ435" s="139"/>
    </row>
    <row r="436">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40"/>
      <c r="W436" s="139"/>
      <c r="X436" s="139"/>
      <c r="Y436" s="139"/>
      <c r="Z436" s="139"/>
      <c r="AA436" s="139"/>
      <c r="AB436" s="139"/>
      <c r="AC436" s="139"/>
      <c r="AD436" s="139"/>
      <c r="AE436" s="139"/>
      <c r="AF436" s="139"/>
      <c r="AG436" s="139"/>
      <c r="AH436" s="139"/>
      <c r="AI436" s="139"/>
      <c r="AJ436" s="139"/>
      <c r="AK436" s="139"/>
      <c r="AL436" s="139"/>
      <c r="AM436" s="139"/>
      <c r="AN436" s="139"/>
      <c r="AO436" s="139"/>
      <c r="AP436" s="139"/>
      <c r="AQ436" s="139"/>
      <c r="AR436" s="139"/>
      <c r="AS436" s="139"/>
      <c r="AT436" s="139"/>
      <c r="AU436" s="139"/>
      <c r="AV436" s="139"/>
      <c r="AW436" s="139"/>
      <c r="AX436" s="139"/>
      <c r="AY436" s="139"/>
      <c r="AZ436" s="139"/>
      <c r="BA436" s="139"/>
      <c r="BB436" s="139"/>
      <c r="BC436" s="139"/>
      <c r="BD436" s="139"/>
      <c r="BE436" s="139"/>
      <c r="BF436" s="139"/>
      <c r="BG436" s="139"/>
      <c r="BH436" s="139"/>
      <c r="BI436" s="139"/>
      <c r="BJ436" s="139"/>
    </row>
    <row r="437">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40"/>
      <c r="W437" s="139"/>
      <c r="X437" s="139"/>
      <c r="Y437" s="139"/>
      <c r="Z437" s="139"/>
      <c r="AA437" s="139"/>
      <c r="AB437" s="139"/>
      <c r="AC437" s="139"/>
      <c r="AD437" s="139"/>
      <c r="AE437" s="139"/>
      <c r="AF437" s="139"/>
      <c r="AG437" s="139"/>
      <c r="AH437" s="139"/>
      <c r="AI437" s="139"/>
      <c r="AJ437" s="139"/>
      <c r="AK437" s="139"/>
      <c r="AL437" s="139"/>
      <c r="AM437" s="139"/>
      <c r="AN437" s="139"/>
      <c r="AO437" s="139"/>
      <c r="AP437" s="139"/>
      <c r="AQ437" s="139"/>
      <c r="AR437" s="139"/>
      <c r="AS437" s="139"/>
      <c r="AT437" s="139"/>
      <c r="AU437" s="139"/>
      <c r="AV437" s="139"/>
      <c r="AW437" s="139"/>
      <c r="AX437" s="139"/>
      <c r="AY437" s="139"/>
      <c r="AZ437" s="139"/>
      <c r="BA437" s="139"/>
      <c r="BB437" s="139"/>
      <c r="BC437" s="139"/>
      <c r="BD437" s="139"/>
      <c r="BE437" s="139"/>
      <c r="BF437" s="139"/>
      <c r="BG437" s="139"/>
      <c r="BH437" s="139"/>
      <c r="BI437" s="139"/>
      <c r="BJ437" s="139"/>
    </row>
    <row r="438">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40"/>
      <c r="W438" s="139"/>
      <c r="X438" s="139"/>
      <c r="Y438" s="139"/>
      <c r="Z438" s="139"/>
      <c r="AA438" s="139"/>
      <c r="AB438" s="139"/>
      <c r="AC438" s="139"/>
      <c r="AD438" s="139"/>
      <c r="AE438" s="139"/>
      <c r="AF438" s="139"/>
      <c r="AG438" s="139"/>
      <c r="AH438" s="139"/>
      <c r="AI438" s="139"/>
      <c r="AJ438" s="139"/>
      <c r="AK438" s="139"/>
      <c r="AL438" s="139"/>
      <c r="AM438" s="139"/>
      <c r="AN438" s="139"/>
      <c r="AO438" s="139"/>
      <c r="AP438" s="139"/>
      <c r="AQ438" s="139"/>
      <c r="AR438" s="139"/>
      <c r="AS438" s="139"/>
      <c r="AT438" s="139"/>
      <c r="AU438" s="139"/>
      <c r="AV438" s="139"/>
      <c r="AW438" s="139"/>
      <c r="AX438" s="139"/>
      <c r="AY438" s="139"/>
      <c r="AZ438" s="139"/>
      <c r="BA438" s="139"/>
      <c r="BB438" s="139"/>
      <c r="BC438" s="139"/>
      <c r="BD438" s="139"/>
      <c r="BE438" s="139"/>
      <c r="BF438" s="139"/>
      <c r="BG438" s="139"/>
      <c r="BH438" s="139"/>
      <c r="BI438" s="139"/>
      <c r="BJ438" s="139"/>
    </row>
    <row r="439">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40"/>
      <c r="W439" s="139"/>
      <c r="X439" s="139"/>
      <c r="Y439" s="139"/>
      <c r="Z439" s="139"/>
      <c r="AA439" s="139"/>
      <c r="AB439" s="139"/>
      <c r="AC439" s="139"/>
      <c r="AD439" s="139"/>
      <c r="AE439" s="139"/>
      <c r="AF439" s="139"/>
      <c r="AG439" s="139"/>
      <c r="AH439" s="139"/>
      <c r="AI439" s="139"/>
      <c r="AJ439" s="139"/>
      <c r="AK439" s="139"/>
      <c r="AL439" s="139"/>
      <c r="AM439" s="139"/>
      <c r="AN439" s="139"/>
      <c r="AO439" s="139"/>
      <c r="AP439" s="139"/>
      <c r="AQ439" s="139"/>
      <c r="AR439" s="139"/>
      <c r="AS439" s="139"/>
      <c r="AT439" s="139"/>
      <c r="AU439" s="139"/>
      <c r="AV439" s="139"/>
      <c r="AW439" s="139"/>
      <c r="AX439" s="139"/>
      <c r="AY439" s="139"/>
      <c r="AZ439" s="139"/>
      <c r="BA439" s="139"/>
      <c r="BB439" s="139"/>
      <c r="BC439" s="139"/>
      <c r="BD439" s="139"/>
      <c r="BE439" s="139"/>
      <c r="BF439" s="139"/>
      <c r="BG439" s="139"/>
      <c r="BH439" s="139"/>
      <c r="BI439" s="139"/>
      <c r="BJ439" s="139"/>
    </row>
    <row r="440">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40"/>
      <c r="W440" s="139"/>
      <c r="X440" s="139"/>
      <c r="Y440" s="139"/>
      <c r="Z440" s="139"/>
      <c r="AA440" s="139"/>
      <c r="AB440" s="139"/>
      <c r="AC440" s="139"/>
      <c r="AD440" s="139"/>
      <c r="AE440" s="139"/>
      <c r="AF440" s="139"/>
      <c r="AG440" s="139"/>
      <c r="AH440" s="139"/>
      <c r="AI440" s="139"/>
      <c r="AJ440" s="139"/>
      <c r="AK440" s="139"/>
      <c r="AL440" s="139"/>
      <c r="AM440" s="139"/>
      <c r="AN440" s="139"/>
      <c r="AO440" s="139"/>
      <c r="AP440" s="139"/>
      <c r="AQ440" s="139"/>
      <c r="AR440" s="139"/>
      <c r="AS440" s="139"/>
      <c r="AT440" s="139"/>
      <c r="AU440" s="139"/>
      <c r="AV440" s="139"/>
      <c r="AW440" s="139"/>
      <c r="AX440" s="139"/>
      <c r="AY440" s="139"/>
      <c r="AZ440" s="139"/>
      <c r="BA440" s="139"/>
      <c r="BB440" s="139"/>
      <c r="BC440" s="139"/>
      <c r="BD440" s="139"/>
      <c r="BE440" s="139"/>
      <c r="BF440" s="139"/>
      <c r="BG440" s="139"/>
      <c r="BH440" s="139"/>
      <c r="BI440" s="139"/>
      <c r="BJ440" s="139"/>
    </row>
    <row r="441">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40"/>
      <c r="W441" s="139"/>
      <c r="X441" s="139"/>
      <c r="Y441" s="139"/>
      <c r="Z441" s="139"/>
      <c r="AA441" s="139"/>
      <c r="AB441" s="139"/>
      <c r="AC441" s="139"/>
      <c r="AD441" s="139"/>
      <c r="AE441" s="139"/>
      <c r="AF441" s="139"/>
      <c r="AG441" s="139"/>
      <c r="AH441" s="139"/>
      <c r="AI441" s="139"/>
      <c r="AJ441" s="139"/>
      <c r="AK441" s="139"/>
      <c r="AL441" s="139"/>
      <c r="AM441" s="139"/>
      <c r="AN441" s="139"/>
      <c r="AO441" s="139"/>
      <c r="AP441" s="139"/>
      <c r="AQ441" s="139"/>
      <c r="AR441" s="139"/>
      <c r="AS441" s="139"/>
      <c r="AT441" s="139"/>
      <c r="AU441" s="139"/>
      <c r="AV441" s="139"/>
      <c r="AW441" s="139"/>
      <c r="AX441" s="139"/>
      <c r="AY441" s="139"/>
      <c r="AZ441" s="139"/>
      <c r="BA441" s="139"/>
      <c r="BB441" s="139"/>
      <c r="BC441" s="139"/>
      <c r="BD441" s="139"/>
      <c r="BE441" s="139"/>
      <c r="BF441" s="139"/>
      <c r="BG441" s="139"/>
      <c r="BH441" s="139"/>
      <c r="BI441" s="139"/>
      <c r="BJ441" s="139"/>
    </row>
    <row r="44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40"/>
      <c r="W442" s="139"/>
      <c r="X442" s="139"/>
      <c r="Y442" s="139"/>
      <c r="Z442" s="139"/>
      <c r="AA442" s="139"/>
      <c r="AB442" s="139"/>
      <c r="AC442" s="139"/>
      <c r="AD442" s="139"/>
      <c r="AE442" s="139"/>
      <c r="AF442" s="139"/>
      <c r="AG442" s="139"/>
      <c r="AH442" s="139"/>
      <c r="AI442" s="139"/>
      <c r="AJ442" s="139"/>
      <c r="AK442" s="139"/>
      <c r="AL442" s="139"/>
      <c r="AM442" s="139"/>
      <c r="AN442" s="139"/>
      <c r="AO442" s="139"/>
      <c r="AP442" s="139"/>
      <c r="AQ442" s="139"/>
      <c r="AR442" s="139"/>
      <c r="AS442" s="139"/>
      <c r="AT442" s="139"/>
      <c r="AU442" s="139"/>
      <c r="AV442" s="139"/>
      <c r="AW442" s="139"/>
      <c r="AX442" s="139"/>
      <c r="AY442" s="139"/>
      <c r="AZ442" s="139"/>
      <c r="BA442" s="139"/>
      <c r="BB442" s="139"/>
      <c r="BC442" s="139"/>
      <c r="BD442" s="139"/>
      <c r="BE442" s="139"/>
      <c r="BF442" s="139"/>
      <c r="BG442" s="139"/>
      <c r="BH442" s="139"/>
      <c r="BI442" s="139"/>
      <c r="BJ442" s="139"/>
    </row>
    <row r="443">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40"/>
      <c r="W443" s="139"/>
      <c r="X443" s="139"/>
      <c r="Y443" s="139"/>
      <c r="Z443" s="139"/>
      <c r="AA443" s="139"/>
      <c r="AB443" s="139"/>
      <c r="AC443" s="139"/>
      <c r="AD443" s="139"/>
      <c r="AE443" s="139"/>
      <c r="AF443" s="139"/>
      <c r="AG443" s="139"/>
      <c r="AH443" s="139"/>
      <c r="AI443" s="139"/>
      <c r="AJ443" s="139"/>
      <c r="AK443" s="139"/>
      <c r="AL443" s="139"/>
      <c r="AM443" s="139"/>
      <c r="AN443" s="139"/>
      <c r="AO443" s="139"/>
      <c r="AP443" s="139"/>
      <c r="AQ443" s="139"/>
      <c r="AR443" s="139"/>
      <c r="AS443" s="139"/>
      <c r="AT443" s="139"/>
      <c r="AU443" s="139"/>
      <c r="AV443" s="139"/>
      <c r="AW443" s="139"/>
      <c r="AX443" s="139"/>
      <c r="AY443" s="139"/>
      <c r="AZ443" s="139"/>
      <c r="BA443" s="139"/>
      <c r="BB443" s="139"/>
      <c r="BC443" s="139"/>
      <c r="BD443" s="139"/>
      <c r="BE443" s="139"/>
      <c r="BF443" s="139"/>
      <c r="BG443" s="139"/>
      <c r="BH443" s="139"/>
      <c r="BI443" s="139"/>
      <c r="BJ443" s="139"/>
    </row>
    <row r="444">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40"/>
      <c r="W444" s="139"/>
      <c r="X444" s="139"/>
      <c r="Y444" s="139"/>
      <c r="Z444" s="139"/>
      <c r="AA444" s="139"/>
      <c r="AB444" s="139"/>
      <c r="AC444" s="139"/>
      <c r="AD444" s="139"/>
      <c r="AE444" s="139"/>
      <c r="AF444" s="139"/>
      <c r="AG444" s="139"/>
      <c r="AH444" s="139"/>
      <c r="AI444" s="139"/>
      <c r="AJ444" s="139"/>
      <c r="AK444" s="139"/>
      <c r="AL444" s="139"/>
      <c r="AM444" s="139"/>
      <c r="AN444" s="139"/>
      <c r="AO444" s="139"/>
      <c r="AP444" s="139"/>
      <c r="AQ444" s="139"/>
      <c r="AR444" s="139"/>
      <c r="AS444" s="139"/>
      <c r="AT444" s="139"/>
      <c r="AU444" s="139"/>
      <c r="AV444" s="139"/>
      <c r="AW444" s="139"/>
      <c r="AX444" s="139"/>
      <c r="AY444" s="139"/>
      <c r="AZ444" s="139"/>
      <c r="BA444" s="139"/>
      <c r="BB444" s="139"/>
      <c r="BC444" s="139"/>
      <c r="BD444" s="139"/>
      <c r="BE444" s="139"/>
      <c r="BF444" s="139"/>
      <c r="BG444" s="139"/>
      <c r="BH444" s="139"/>
      <c r="BI444" s="139"/>
      <c r="BJ444" s="139"/>
    </row>
    <row r="445">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40"/>
      <c r="W445" s="139"/>
      <c r="X445" s="139"/>
      <c r="Y445" s="139"/>
      <c r="Z445" s="139"/>
      <c r="AA445" s="139"/>
      <c r="AB445" s="139"/>
      <c r="AC445" s="139"/>
      <c r="AD445" s="139"/>
      <c r="AE445" s="139"/>
      <c r="AF445" s="139"/>
      <c r="AG445" s="139"/>
      <c r="AH445" s="139"/>
      <c r="AI445" s="139"/>
      <c r="AJ445" s="139"/>
      <c r="AK445" s="139"/>
      <c r="AL445" s="139"/>
      <c r="AM445" s="139"/>
      <c r="AN445" s="139"/>
      <c r="AO445" s="139"/>
      <c r="AP445" s="139"/>
      <c r="AQ445" s="139"/>
      <c r="AR445" s="139"/>
      <c r="AS445" s="139"/>
      <c r="AT445" s="139"/>
      <c r="AU445" s="139"/>
      <c r="AV445" s="139"/>
      <c r="AW445" s="139"/>
      <c r="AX445" s="139"/>
      <c r="AY445" s="139"/>
      <c r="AZ445" s="139"/>
      <c r="BA445" s="139"/>
      <c r="BB445" s="139"/>
      <c r="BC445" s="139"/>
      <c r="BD445" s="139"/>
      <c r="BE445" s="139"/>
      <c r="BF445" s="139"/>
      <c r="BG445" s="139"/>
      <c r="BH445" s="139"/>
      <c r="BI445" s="139"/>
      <c r="BJ445" s="139"/>
    </row>
    <row r="446">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40"/>
      <c r="W446" s="139"/>
      <c r="X446" s="139"/>
      <c r="Y446" s="139"/>
      <c r="Z446" s="139"/>
      <c r="AA446" s="139"/>
      <c r="AB446" s="139"/>
      <c r="AC446" s="139"/>
      <c r="AD446" s="139"/>
      <c r="AE446" s="139"/>
      <c r="AF446" s="139"/>
      <c r="AG446" s="139"/>
      <c r="AH446" s="139"/>
      <c r="AI446" s="139"/>
      <c r="AJ446" s="139"/>
      <c r="AK446" s="139"/>
      <c r="AL446" s="139"/>
      <c r="AM446" s="139"/>
      <c r="AN446" s="139"/>
      <c r="AO446" s="139"/>
      <c r="AP446" s="139"/>
      <c r="AQ446" s="139"/>
      <c r="AR446" s="139"/>
      <c r="AS446" s="139"/>
      <c r="AT446" s="139"/>
      <c r="AU446" s="139"/>
      <c r="AV446" s="139"/>
      <c r="AW446" s="139"/>
      <c r="AX446" s="139"/>
      <c r="AY446" s="139"/>
      <c r="AZ446" s="139"/>
      <c r="BA446" s="139"/>
      <c r="BB446" s="139"/>
      <c r="BC446" s="139"/>
      <c r="BD446" s="139"/>
      <c r="BE446" s="139"/>
      <c r="BF446" s="139"/>
      <c r="BG446" s="139"/>
      <c r="BH446" s="139"/>
      <c r="BI446" s="139"/>
      <c r="BJ446" s="139"/>
    </row>
    <row r="447">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40"/>
      <c r="W447" s="139"/>
      <c r="X447" s="139"/>
      <c r="Y447" s="139"/>
      <c r="Z447" s="139"/>
      <c r="AA447" s="139"/>
      <c r="AB447" s="139"/>
      <c r="AC447" s="139"/>
      <c r="AD447" s="139"/>
      <c r="AE447" s="139"/>
      <c r="AF447" s="139"/>
      <c r="AG447" s="139"/>
      <c r="AH447" s="139"/>
      <c r="AI447" s="139"/>
      <c r="AJ447" s="139"/>
      <c r="AK447" s="139"/>
      <c r="AL447" s="139"/>
      <c r="AM447" s="139"/>
      <c r="AN447" s="139"/>
      <c r="AO447" s="139"/>
      <c r="AP447" s="139"/>
      <c r="AQ447" s="139"/>
      <c r="AR447" s="139"/>
      <c r="AS447" s="139"/>
      <c r="AT447" s="139"/>
      <c r="AU447" s="139"/>
      <c r="AV447" s="139"/>
      <c r="AW447" s="139"/>
      <c r="AX447" s="139"/>
      <c r="AY447" s="139"/>
      <c r="AZ447" s="139"/>
      <c r="BA447" s="139"/>
      <c r="BB447" s="139"/>
      <c r="BC447" s="139"/>
      <c r="BD447" s="139"/>
      <c r="BE447" s="139"/>
      <c r="BF447" s="139"/>
      <c r="BG447" s="139"/>
      <c r="BH447" s="139"/>
      <c r="BI447" s="139"/>
      <c r="BJ447" s="139"/>
    </row>
    <row r="448">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40"/>
      <c r="W448" s="139"/>
      <c r="X448" s="139"/>
      <c r="Y448" s="139"/>
      <c r="Z448" s="139"/>
      <c r="AA448" s="139"/>
      <c r="AB448" s="139"/>
      <c r="AC448" s="139"/>
      <c r="AD448" s="139"/>
      <c r="AE448" s="139"/>
      <c r="AF448" s="139"/>
      <c r="AG448" s="139"/>
      <c r="AH448" s="139"/>
      <c r="AI448" s="139"/>
      <c r="AJ448" s="139"/>
      <c r="AK448" s="139"/>
      <c r="AL448" s="139"/>
      <c r="AM448" s="139"/>
      <c r="AN448" s="139"/>
      <c r="AO448" s="139"/>
      <c r="AP448" s="139"/>
      <c r="AQ448" s="139"/>
      <c r="AR448" s="139"/>
      <c r="AS448" s="139"/>
      <c r="AT448" s="139"/>
      <c r="AU448" s="139"/>
      <c r="AV448" s="139"/>
      <c r="AW448" s="139"/>
      <c r="AX448" s="139"/>
      <c r="AY448" s="139"/>
      <c r="AZ448" s="139"/>
      <c r="BA448" s="139"/>
      <c r="BB448" s="139"/>
      <c r="BC448" s="139"/>
      <c r="BD448" s="139"/>
      <c r="BE448" s="139"/>
      <c r="BF448" s="139"/>
      <c r="BG448" s="139"/>
      <c r="BH448" s="139"/>
      <c r="BI448" s="139"/>
      <c r="BJ448" s="139"/>
    </row>
    <row r="449">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40"/>
      <c r="W449" s="139"/>
      <c r="X449" s="139"/>
      <c r="Y449" s="139"/>
      <c r="Z449" s="139"/>
      <c r="AA449" s="139"/>
      <c r="AB449" s="139"/>
      <c r="AC449" s="139"/>
      <c r="AD449" s="139"/>
      <c r="AE449" s="139"/>
      <c r="AF449" s="139"/>
      <c r="AG449" s="139"/>
      <c r="AH449" s="139"/>
      <c r="AI449" s="139"/>
      <c r="AJ449" s="139"/>
      <c r="AK449" s="139"/>
      <c r="AL449" s="139"/>
      <c r="AM449" s="139"/>
      <c r="AN449" s="139"/>
      <c r="AO449" s="139"/>
      <c r="AP449" s="139"/>
      <c r="AQ449" s="139"/>
      <c r="AR449" s="139"/>
      <c r="AS449" s="139"/>
      <c r="AT449" s="139"/>
      <c r="AU449" s="139"/>
      <c r="AV449" s="139"/>
      <c r="AW449" s="139"/>
      <c r="AX449" s="139"/>
      <c r="AY449" s="139"/>
      <c r="AZ449" s="139"/>
      <c r="BA449" s="139"/>
      <c r="BB449" s="139"/>
      <c r="BC449" s="139"/>
      <c r="BD449" s="139"/>
      <c r="BE449" s="139"/>
      <c r="BF449" s="139"/>
      <c r="BG449" s="139"/>
      <c r="BH449" s="139"/>
      <c r="BI449" s="139"/>
      <c r="BJ449" s="139"/>
    </row>
    <row r="450">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40"/>
      <c r="W450" s="139"/>
      <c r="X450" s="139"/>
      <c r="Y450" s="139"/>
      <c r="Z450" s="139"/>
      <c r="AA450" s="139"/>
      <c r="AB450" s="139"/>
      <c r="AC450" s="139"/>
      <c r="AD450" s="139"/>
      <c r="AE450" s="139"/>
      <c r="AF450" s="139"/>
      <c r="AG450" s="139"/>
      <c r="AH450" s="139"/>
      <c r="AI450" s="139"/>
      <c r="AJ450" s="139"/>
      <c r="AK450" s="139"/>
      <c r="AL450" s="139"/>
      <c r="AM450" s="139"/>
      <c r="AN450" s="139"/>
      <c r="AO450" s="139"/>
      <c r="AP450" s="139"/>
      <c r="AQ450" s="139"/>
      <c r="AR450" s="139"/>
      <c r="AS450" s="139"/>
      <c r="AT450" s="139"/>
      <c r="AU450" s="139"/>
      <c r="AV450" s="139"/>
      <c r="AW450" s="139"/>
      <c r="AX450" s="139"/>
      <c r="AY450" s="139"/>
      <c r="AZ450" s="139"/>
      <c r="BA450" s="139"/>
      <c r="BB450" s="139"/>
      <c r="BC450" s="139"/>
      <c r="BD450" s="139"/>
      <c r="BE450" s="139"/>
      <c r="BF450" s="139"/>
      <c r="BG450" s="139"/>
      <c r="BH450" s="139"/>
      <c r="BI450" s="139"/>
      <c r="BJ450" s="139"/>
    </row>
    <row r="451">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40"/>
      <c r="W451" s="139"/>
      <c r="X451" s="139"/>
      <c r="Y451" s="139"/>
      <c r="Z451" s="139"/>
      <c r="AA451" s="139"/>
      <c r="AB451" s="139"/>
      <c r="AC451" s="139"/>
      <c r="AD451" s="139"/>
      <c r="AE451" s="139"/>
      <c r="AF451" s="139"/>
      <c r="AG451" s="139"/>
      <c r="AH451" s="139"/>
      <c r="AI451" s="139"/>
      <c r="AJ451" s="139"/>
      <c r="AK451" s="139"/>
      <c r="AL451" s="139"/>
      <c r="AM451" s="139"/>
      <c r="AN451" s="139"/>
      <c r="AO451" s="139"/>
      <c r="AP451" s="139"/>
      <c r="AQ451" s="139"/>
      <c r="AR451" s="139"/>
      <c r="AS451" s="139"/>
      <c r="AT451" s="139"/>
      <c r="AU451" s="139"/>
      <c r="AV451" s="139"/>
      <c r="AW451" s="139"/>
      <c r="AX451" s="139"/>
      <c r="AY451" s="139"/>
      <c r="AZ451" s="139"/>
      <c r="BA451" s="139"/>
      <c r="BB451" s="139"/>
      <c r="BC451" s="139"/>
      <c r="BD451" s="139"/>
      <c r="BE451" s="139"/>
      <c r="BF451" s="139"/>
      <c r="BG451" s="139"/>
      <c r="BH451" s="139"/>
      <c r="BI451" s="139"/>
      <c r="BJ451" s="139"/>
    </row>
    <row r="45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40"/>
      <c r="W452" s="139"/>
      <c r="X452" s="139"/>
      <c r="Y452" s="139"/>
      <c r="Z452" s="139"/>
      <c r="AA452" s="139"/>
      <c r="AB452" s="139"/>
      <c r="AC452" s="139"/>
      <c r="AD452" s="139"/>
      <c r="AE452" s="139"/>
      <c r="AF452" s="139"/>
      <c r="AG452" s="139"/>
      <c r="AH452" s="139"/>
      <c r="AI452" s="139"/>
      <c r="AJ452" s="139"/>
      <c r="AK452" s="139"/>
      <c r="AL452" s="139"/>
      <c r="AM452" s="139"/>
      <c r="AN452" s="139"/>
      <c r="AO452" s="139"/>
      <c r="AP452" s="139"/>
      <c r="AQ452" s="139"/>
      <c r="AR452" s="139"/>
      <c r="AS452" s="139"/>
      <c r="AT452" s="139"/>
      <c r="AU452" s="139"/>
      <c r="AV452" s="139"/>
      <c r="AW452" s="139"/>
      <c r="AX452" s="139"/>
      <c r="AY452" s="139"/>
      <c r="AZ452" s="139"/>
      <c r="BA452" s="139"/>
      <c r="BB452" s="139"/>
      <c r="BC452" s="139"/>
      <c r="BD452" s="139"/>
      <c r="BE452" s="139"/>
      <c r="BF452" s="139"/>
      <c r="BG452" s="139"/>
      <c r="BH452" s="139"/>
      <c r="BI452" s="139"/>
      <c r="BJ452" s="139"/>
    </row>
    <row r="453">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40"/>
      <c r="W453" s="139"/>
      <c r="X453" s="139"/>
      <c r="Y453" s="139"/>
      <c r="Z453" s="139"/>
      <c r="AA453" s="139"/>
      <c r="AB453" s="139"/>
      <c r="AC453" s="139"/>
      <c r="AD453" s="139"/>
      <c r="AE453" s="139"/>
      <c r="AF453" s="139"/>
      <c r="AG453" s="139"/>
      <c r="AH453" s="139"/>
      <c r="AI453" s="139"/>
      <c r="AJ453" s="139"/>
      <c r="AK453" s="139"/>
      <c r="AL453" s="139"/>
      <c r="AM453" s="139"/>
      <c r="AN453" s="139"/>
      <c r="AO453" s="139"/>
      <c r="AP453" s="139"/>
      <c r="AQ453" s="139"/>
      <c r="AR453" s="139"/>
      <c r="AS453" s="139"/>
      <c r="AT453" s="139"/>
      <c r="AU453" s="139"/>
      <c r="AV453" s="139"/>
      <c r="AW453" s="139"/>
      <c r="AX453" s="139"/>
      <c r="AY453" s="139"/>
      <c r="AZ453" s="139"/>
      <c r="BA453" s="139"/>
      <c r="BB453" s="139"/>
      <c r="BC453" s="139"/>
      <c r="BD453" s="139"/>
      <c r="BE453" s="139"/>
      <c r="BF453" s="139"/>
      <c r="BG453" s="139"/>
      <c r="BH453" s="139"/>
      <c r="BI453" s="139"/>
      <c r="BJ453" s="139"/>
    </row>
    <row r="454">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40"/>
      <c r="W454" s="139"/>
      <c r="X454" s="139"/>
      <c r="Y454" s="139"/>
      <c r="Z454" s="139"/>
      <c r="AA454" s="139"/>
      <c r="AB454" s="139"/>
      <c r="AC454" s="139"/>
      <c r="AD454" s="139"/>
      <c r="AE454" s="139"/>
      <c r="AF454" s="139"/>
      <c r="AG454" s="139"/>
      <c r="AH454" s="139"/>
      <c r="AI454" s="139"/>
      <c r="AJ454" s="139"/>
      <c r="AK454" s="139"/>
      <c r="AL454" s="139"/>
      <c r="AM454" s="139"/>
      <c r="AN454" s="139"/>
      <c r="AO454" s="139"/>
      <c r="AP454" s="139"/>
      <c r="AQ454" s="139"/>
      <c r="AR454" s="139"/>
      <c r="AS454" s="139"/>
      <c r="AT454" s="139"/>
      <c r="AU454" s="139"/>
      <c r="AV454" s="139"/>
      <c r="AW454" s="139"/>
      <c r="AX454" s="139"/>
      <c r="AY454" s="139"/>
      <c r="AZ454" s="139"/>
      <c r="BA454" s="139"/>
      <c r="BB454" s="139"/>
      <c r="BC454" s="139"/>
      <c r="BD454" s="139"/>
      <c r="BE454" s="139"/>
      <c r="BF454" s="139"/>
      <c r="BG454" s="139"/>
      <c r="BH454" s="139"/>
      <c r="BI454" s="139"/>
      <c r="BJ454" s="139"/>
    </row>
    <row r="455">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40"/>
      <c r="W455" s="139"/>
      <c r="X455" s="139"/>
      <c r="Y455" s="139"/>
      <c r="Z455" s="139"/>
      <c r="AA455" s="139"/>
      <c r="AB455" s="139"/>
      <c r="AC455" s="139"/>
      <c r="AD455" s="139"/>
      <c r="AE455" s="139"/>
      <c r="AF455" s="139"/>
      <c r="AG455" s="139"/>
      <c r="AH455" s="139"/>
      <c r="AI455" s="139"/>
      <c r="AJ455" s="139"/>
      <c r="AK455" s="139"/>
      <c r="AL455" s="139"/>
      <c r="AM455" s="139"/>
      <c r="AN455" s="139"/>
      <c r="AO455" s="139"/>
      <c r="AP455" s="139"/>
      <c r="AQ455" s="139"/>
      <c r="AR455" s="139"/>
      <c r="AS455" s="139"/>
      <c r="AT455" s="139"/>
      <c r="AU455" s="139"/>
      <c r="AV455" s="139"/>
      <c r="AW455" s="139"/>
      <c r="AX455" s="139"/>
      <c r="AY455" s="139"/>
      <c r="AZ455" s="139"/>
      <c r="BA455" s="139"/>
      <c r="BB455" s="139"/>
      <c r="BC455" s="139"/>
      <c r="BD455" s="139"/>
      <c r="BE455" s="139"/>
      <c r="BF455" s="139"/>
      <c r="BG455" s="139"/>
      <c r="BH455" s="139"/>
      <c r="BI455" s="139"/>
      <c r="BJ455" s="139"/>
    </row>
    <row r="456">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40"/>
      <c r="W456" s="139"/>
      <c r="X456" s="139"/>
      <c r="Y456" s="139"/>
      <c r="Z456" s="139"/>
      <c r="AA456" s="139"/>
      <c r="AB456" s="139"/>
      <c r="AC456" s="139"/>
      <c r="AD456" s="139"/>
      <c r="AE456" s="139"/>
      <c r="AF456" s="139"/>
      <c r="AG456" s="139"/>
      <c r="AH456" s="139"/>
      <c r="AI456" s="139"/>
      <c r="AJ456" s="139"/>
      <c r="AK456" s="139"/>
      <c r="AL456" s="139"/>
      <c r="AM456" s="139"/>
      <c r="AN456" s="139"/>
      <c r="AO456" s="139"/>
      <c r="AP456" s="139"/>
      <c r="AQ456" s="139"/>
      <c r="AR456" s="139"/>
      <c r="AS456" s="139"/>
      <c r="AT456" s="139"/>
      <c r="AU456" s="139"/>
      <c r="AV456" s="139"/>
      <c r="AW456" s="139"/>
      <c r="AX456" s="139"/>
      <c r="AY456" s="139"/>
      <c r="AZ456" s="139"/>
      <c r="BA456" s="139"/>
      <c r="BB456" s="139"/>
      <c r="BC456" s="139"/>
      <c r="BD456" s="139"/>
      <c r="BE456" s="139"/>
      <c r="BF456" s="139"/>
      <c r="BG456" s="139"/>
      <c r="BH456" s="139"/>
      <c r="BI456" s="139"/>
      <c r="BJ456" s="139"/>
    </row>
    <row r="457">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40"/>
      <c r="W457" s="139"/>
      <c r="X457" s="139"/>
      <c r="Y457" s="139"/>
      <c r="Z457" s="139"/>
      <c r="AA457" s="139"/>
      <c r="AB457" s="139"/>
      <c r="AC457" s="139"/>
      <c r="AD457" s="139"/>
      <c r="AE457" s="139"/>
      <c r="AF457" s="139"/>
      <c r="AG457" s="139"/>
      <c r="AH457" s="139"/>
      <c r="AI457" s="139"/>
      <c r="AJ457" s="139"/>
      <c r="AK457" s="139"/>
      <c r="AL457" s="139"/>
      <c r="AM457" s="139"/>
      <c r="AN457" s="139"/>
      <c r="AO457" s="139"/>
      <c r="AP457" s="139"/>
      <c r="AQ457" s="139"/>
      <c r="AR457" s="139"/>
      <c r="AS457" s="139"/>
      <c r="AT457" s="139"/>
      <c r="AU457" s="139"/>
      <c r="AV457" s="139"/>
      <c r="AW457" s="139"/>
      <c r="AX457" s="139"/>
      <c r="AY457" s="139"/>
      <c r="AZ457" s="139"/>
      <c r="BA457" s="139"/>
      <c r="BB457" s="139"/>
      <c r="BC457" s="139"/>
      <c r="BD457" s="139"/>
      <c r="BE457" s="139"/>
      <c r="BF457" s="139"/>
      <c r="BG457" s="139"/>
      <c r="BH457" s="139"/>
      <c r="BI457" s="139"/>
      <c r="BJ457" s="139"/>
    </row>
    <row r="458">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40"/>
      <c r="W458" s="139"/>
      <c r="X458" s="139"/>
      <c r="Y458" s="139"/>
      <c r="Z458" s="139"/>
      <c r="AA458" s="139"/>
      <c r="AB458" s="139"/>
      <c r="AC458" s="139"/>
      <c r="AD458" s="139"/>
      <c r="AE458" s="139"/>
      <c r="AF458" s="139"/>
      <c r="AG458" s="139"/>
      <c r="AH458" s="139"/>
      <c r="AI458" s="139"/>
      <c r="AJ458" s="139"/>
      <c r="AK458" s="139"/>
      <c r="AL458" s="139"/>
      <c r="AM458" s="139"/>
      <c r="AN458" s="139"/>
      <c r="AO458" s="139"/>
      <c r="AP458" s="139"/>
      <c r="AQ458" s="139"/>
      <c r="AR458" s="139"/>
      <c r="AS458" s="139"/>
      <c r="AT458" s="139"/>
      <c r="AU458" s="139"/>
      <c r="AV458" s="139"/>
      <c r="AW458" s="139"/>
      <c r="AX458" s="139"/>
      <c r="AY458" s="139"/>
      <c r="AZ458" s="139"/>
      <c r="BA458" s="139"/>
      <c r="BB458" s="139"/>
      <c r="BC458" s="139"/>
      <c r="BD458" s="139"/>
      <c r="BE458" s="139"/>
      <c r="BF458" s="139"/>
      <c r="BG458" s="139"/>
      <c r="BH458" s="139"/>
      <c r="BI458" s="139"/>
      <c r="BJ458" s="139"/>
    </row>
    <row r="459">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40"/>
      <c r="W459" s="139"/>
      <c r="X459" s="139"/>
      <c r="Y459" s="139"/>
      <c r="Z459" s="139"/>
      <c r="AA459" s="139"/>
      <c r="AB459" s="139"/>
      <c r="AC459" s="139"/>
      <c r="AD459" s="139"/>
      <c r="AE459" s="139"/>
      <c r="AF459" s="139"/>
      <c r="AG459" s="139"/>
      <c r="AH459" s="139"/>
      <c r="AI459" s="139"/>
      <c r="AJ459" s="139"/>
      <c r="AK459" s="139"/>
      <c r="AL459" s="139"/>
      <c r="AM459" s="139"/>
      <c r="AN459" s="139"/>
      <c r="AO459" s="139"/>
      <c r="AP459" s="139"/>
      <c r="AQ459" s="139"/>
      <c r="AR459" s="139"/>
      <c r="AS459" s="139"/>
      <c r="AT459" s="139"/>
      <c r="AU459" s="139"/>
      <c r="AV459" s="139"/>
      <c r="AW459" s="139"/>
      <c r="AX459" s="139"/>
      <c r="AY459" s="139"/>
      <c r="AZ459" s="139"/>
      <c r="BA459" s="139"/>
      <c r="BB459" s="139"/>
      <c r="BC459" s="139"/>
      <c r="BD459" s="139"/>
      <c r="BE459" s="139"/>
      <c r="BF459" s="139"/>
      <c r="BG459" s="139"/>
      <c r="BH459" s="139"/>
      <c r="BI459" s="139"/>
      <c r="BJ459" s="139"/>
    </row>
    <row r="460">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40"/>
      <c r="W460" s="139"/>
      <c r="X460" s="139"/>
      <c r="Y460" s="139"/>
      <c r="Z460" s="139"/>
      <c r="AA460" s="139"/>
      <c r="AB460" s="139"/>
      <c r="AC460" s="139"/>
      <c r="AD460" s="139"/>
      <c r="AE460" s="139"/>
      <c r="AF460" s="139"/>
      <c r="AG460" s="139"/>
      <c r="AH460" s="139"/>
      <c r="AI460" s="139"/>
      <c r="AJ460" s="139"/>
      <c r="AK460" s="139"/>
      <c r="AL460" s="139"/>
      <c r="AM460" s="139"/>
      <c r="AN460" s="139"/>
      <c r="AO460" s="139"/>
      <c r="AP460" s="139"/>
      <c r="AQ460" s="139"/>
      <c r="AR460" s="139"/>
      <c r="AS460" s="139"/>
      <c r="AT460" s="139"/>
      <c r="AU460" s="139"/>
      <c r="AV460" s="139"/>
      <c r="AW460" s="139"/>
      <c r="AX460" s="139"/>
      <c r="AY460" s="139"/>
      <c r="AZ460" s="139"/>
      <c r="BA460" s="139"/>
      <c r="BB460" s="139"/>
      <c r="BC460" s="139"/>
      <c r="BD460" s="139"/>
      <c r="BE460" s="139"/>
      <c r="BF460" s="139"/>
      <c r="BG460" s="139"/>
      <c r="BH460" s="139"/>
      <c r="BI460" s="139"/>
      <c r="BJ460" s="139"/>
    </row>
    <row r="461">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40"/>
      <c r="W461" s="139"/>
      <c r="X461" s="139"/>
      <c r="Y461" s="139"/>
      <c r="Z461" s="139"/>
      <c r="AA461" s="139"/>
      <c r="AB461" s="139"/>
      <c r="AC461" s="139"/>
      <c r="AD461" s="139"/>
      <c r="AE461" s="139"/>
      <c r="AF461" s="139"/>
      <c r="AG461" s="139"/>
      <c r="AH461" s="139"/>
      <c r="AI461" s="139"/>
      <c r="AJ461" s="139"/>
      <c r="AK461" s="139"/>
      <c r="AL461" s="139"/>
      <c r="AM461" s="139"/>
      <c r="AN461" s="139"/>
      <c r="AO461" s="139"/>
      <c r="AP461" s="139"/>
      <c r="AQ461" s="139"/>
      <c r="AR461" s="139"/>
      <c r="AS461" s="139"/>
      <c r="AT461" s="139"/>
      <c r="AU461" s="139"/>
      <c r="AV461" s="139"/>
      <c r="AW461" s="139"/>
      <c r="AX461" s="139"/>
      <c r="AY461" s="139"/>
      <c r="AZ461" s="139"/>
      <c r="BA461" s="139"/>
      <c r="BB461" s="139"/>
      <c r="BC461" s="139"/>
      <c r="BD461" s="139"/>
      <c r="BE461" s="139"/>
      <c r="BF461" s="139"/>
      <c r="BG461" s="139"/>
      <c r="BH461" s="139"/>
      <c r="BI461" s="139"/>
      <c r="BJ461" s="139"/>
    </row>
    <row r="46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40"/>
      <c r="W462" s="139"/>
      <c r="X462" s="139"/>
      <c r="Y462" s="139"/>
      <c r="Z462" s="139"/>
      <c r="AA462" s="139"/>
      <c r="AB462" s="139"/>
      <c r="AC462" s="139"/>
      <c r="AD462" s="139"/>
      <c r="AE462" s="139"/>
      <c r="AF462" s="139"/>
      <c r="AG462" s="139"/>
      <c r="AH462" s="139"/>
      <c r="AI462" s="139"/>
      <c r="AJ462" s="139"/>
      <c r="AK462" s="139"/>
      <c r="AL462" s="139"/>
      <c r="AM462" s="139"/>
      <c r="AN462" s="139"/>
      <c r="AO462" s="139"/>
      <c r="AP462" s="139"/>
      <c r="AQ462" s="139"/>
      <c r="AR462" s="139"/>
      <c r="AS462" s="139"/>
      <c r="AT462" s="139"/>
      <c r="AU462" s="139"/>
      <c r="AV462" s="139"/>
      <c r="AW462" s="139"/>
      <c r="AX462" s="139"/>
      <c r="AY462" s="139"/>
      <c r="AZ462" s="139"/>
      <c r="BA462" s="139"/>
      <c r="BB462" s="139"/>
      <c r="BC462" s="139"/>
      <c r="BD462" s="139"/>
      <c r="BE462" s="139"/>
      <c r="BF462" s="139"/>
      <c r="BG462" s="139"/>
      <c r="BH462" s="139"/>
      <c r="BI462" s="139"/>
      <c r="BJ462" s="139"/>
    </row>
    <row r="463">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40"/>
      <c r="W463" s="139"/>
      <c r="X463" s="139"/>
      <c r="Y463" s="139"/>
      <c r="Z463" s="139"/>
      <c r="AA463" s="139"/>
      <c r="AB463" s="139"/>
      <c r="AC463" s="139"/>
      <c r="AD463" s="139"/>
      <c r="AE463" s="139"/>
      <c r="AF463" s="139"/>
      <c r="AG463" s="139"/>
      <c r="AH463" s="139"/>
      <c r="AI463" s="139"/>
      <c r="AJ463" s="139"/>
      <c r="AK463" s="139"/>
      <c r="AL463" s="139"/>
      <c r="AM463" s="139"/>
      <c r="AN463" s="139"/>
      <c r="AO463" s="139"/>
      <c r="AP463" s="139"/>
      <c r="AQ463" s="139"/>
      <c r="AR463" s="139"/>
      <c r="AS463" s="139"/>
      <c r="AT463" s="139"/>
      <c r="AU463" s="139"/>
      <c r="AV463" s="139"/>
      <c r="AW463" s="139"/>
      <c r="AX463" s="139"/>
      <c r="AY463" s="139"/>
      <c r="AZ463" s="139"/>
      <c r="BA463" s="139"/>
      <c r="BB463" s="139"/>
      <c r="BC463" s="139"/>
      <c r="BD463" s="139"/>
      <c r="BE463" s="139"/>
      <c r="BF463" s="139"/>
      <c r="BG463" s="139"/>
      <c r="BH463" s="139"/>
      <c r="BI463" s="139"/>
      <c r="BJ463" s="139"/>
    </row>
    <row r="464">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40"/>
      <c r="W464" s="139"/>
      <c r="X464" s="139"/>
      <c r="Y464" s="139"/>
      <c r="Z464" s="139"/>
      <c r="AA464" s="139"/>
      <c r="AB464" s="139"/>
      <c r="AC464" s="139"/>
      <c r="AD464" s="139"/>
      <c r="AE464" s="139"/>
      <c r="AF464" s="139"/>
      <c r="AG464" s="139"/>
      <c r="AH464" s="139"/>
      <c r="AI464" s="139"/>
      <c r="AJ464" s="139"/>
      <c r="AK464" s="139"/>
      <c r="AL464" s="139"/>
      <c r="AM464" s="139"/>
      <c r="AN464" s="139"/>
      <c r="AO464" s="139"/>
      <c r="AP464" s="139"/>
      <c r="AQ464" s="139"/>
      <c r="AR464" s="139"/>
      <c r="AS464" s="139"/>
      <c r="AT464" s="139"/>
      <c r="AU464" s="139"/>
      <c r="AV464" s="139"/>
      <c r="AW464" s="139"/>
      <c r="AX464" s="139"/>
      <c r="AY464" s="139"/>
      <c r="AZ464" s="139"/>
      <c r="BA464" s="139"/>
      <c r="BB464" s="139"/>
      <c r="BC464" s="139"/>
      <c r="BD464" s="139"/>
      <c r="BE464" s="139"/>
      <c r="BF464" s="139"/>
      <c r="BG464" s="139"/>
      <c r="BH464" s="139"/>
      <c r="BI464" s="139"/>
      <c r="BJ464" s="139"/>
    </row>
    <row r="465">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40"/>
      <c r="W465" s="139"/>
      <c r="X465" s="139"/>
      <c r="Y465" s="139"/>
      <c r="Z465" s="139"/>
      <c r="AA465" s="139"/>
      <c r="AB465" s="139"/>
      <c r="AC465" s="139"/>
      <c r="AD465" s="139"/>
      <c r="AE465" s="139"/>
      <c r="AF465" s="139"/>
      <c r="AG465" s="139"/>
      <c r="AH465" s="139"/>
      <c r="AI465" s="139"/>
      <c r="AJ465" s="139"/>
      <c r="AK465" s="139"/>
      <c r="AL465" s="139"/>
      <c r="AM465" s="139"/>
      <c r="AN465" s="139"/>
      <c r="AO465" s="139"/>
      <c r="AP465" s="139"/>
      <c r="AQ465" s="139"/>
      <c r="AR465" s="139"/>
      <c r="AS465" s="139"/>
      <c r="AT465" s="139"/>
      <c r="AU465" s="139"/>
      <c r="AV465" s="139"/>
      <c r="AW465" s="139"/>
      <c r="AX465" s="139"/>
      <c r="AY465" s="139"/>
      <c r="AZ465" s="139"/>
      <c r="BA465" s="139"/>
      <c r="BB465" s="139"/>
      <c r="BC465" s="139"/>
      <c r="BD465" s="139"/>
      <c r="BE465" s="139"/>
      <c r="BF465" s="139"/>
      <c r="BG465" s="139"/>
      <c r="BH465" s="139"/>
      <c r="BI465" s="139"/>
      <c r="BJ465" s="139"/>
    </row>
    <row r="466">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40"/>
      <c r="W466" s="139"/>
      <c r="X466" s="139"/>
      <c r="Y466" s="139"/>
      <c r="Z466" s="139"/>
      <c r="AA466" s="139"/>
      <c r="AB466" s="139"/>
      <c r="AC466" s="139"/>
      <c r="AD466" s="139"/>
      <c r="AE466" s="139"/>
      <c r="AF466" s="139"/>
      <c r="AG466" s="139"/>
      <c r="AH466" s="139"/>
      <c r="AI466" s="139"/>
      <c r="AJ466" s="139"/>
      <c r="AK466" s="139"/>
      <c r="AL466" s="139"/>
      <c r="AM466" s="139"/>
      <c r="AN466" s="139"/>
      <c r="AO466" s="139"/>
      <c r="AP466" s="139"/>
      <c r="AQ466" s="139"/>
      <c r="AR466" s="139"/>
      <c r="AS466" s="139"/>
      <c r="AT466" s="139"/>
      <c r="AU466" s="139"/>
      <c r="AV466" s="139"/>
      <c r="AW466" s="139"/>
      <c r="AX466" s="139"/>
      <c r="AY466" s="139"/>
      <c r="AZ466" s="139"/>
      <c r="BA466" s="139"/>
      <c r="BB466" s="139"/>
      <c r="BC466" s="139"/>
      <c r="BD466" s="139"/>
      <c r="BE466" s="139"/>
      <c r="BF466" s="139"/>
      <c r="BG466" s="139"/>
      <c r="BH466" s="139"/>
      <c r="BI466" s="139"/>
      <c r="BJ466" s="139"/>
    </row>
    <row r="467">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40"/>
      <c r="W467" s="139"/>
      <c r="X467" s="139"/>
      <c r="Y467" s="139"/>
      <c r="Z467" s="139"/>
      <c r="AA467" s="139"/>
      <c r="AB467" s="139"/>
      <c r="AC467" s="139"/>
      <c r="AD467" s="139"/>
      <c r="AE467" s="139"/>
      <c r="AF467" s="139"/>
      <c r="AG467" s="139"/>
      <c r="AH467" s="139"/>
      <c r="AI467" s="139"/>
      <c r="AJ467" s="139"/>
      <c r="AK467" s="139"/>
      <c r="AL467" s="139"/>
      <c r="AM467" s="139"/>
      <c r="AN467" s="139"/>
      <c r="AO467" s="139"/>
      <c r="AP467" s="139"/>
      <c r="AQ467" s="139"/>
      <c r="AR467" s="139"/>
      <c r="AS467" s="139"/>
      <c r="AT467" s="139"/>
      <c r="AU467" s="139"/>
      <c r="AV467" s="139"/>
      <c r="AW467" s="139"/>
      <c r="AX467" s="139"/>
      <c r="AY467" s="139"/>
      <c r="AZ467" s="139"/>
      <c r="BA467" s="139"/>
      <c r="BB467" s="139"/>
      <c r="BC467" s="139"/>
      <c r="BD467" s="139"/>
      <c r="BE467" s="139"/>
      <c r="BF467" s="139"/>
      <c r="BG467" s="139"/>
      <c r="BH467" s="139"/>
      <c r="BI467" s="139"/>
      <c r="BJ467" s="139"/>
    </row>
    <row r="468">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40"/>
      <c r="W468" s="139"/>
      <c r="X468" s="139"/>
      <c r="Y468" s="139"/>
      <c r="Z468" s="139"/>
      <c r="AA468" s="139"/>
      <c r="AB468" s="139"/>
      <c r="AC468" s="139"/>
      <c r="AD468" s="139"/>
      <c r="AE468" s="139"/>
      <c r="AF468" s="139"/>
      <c r="AG468" s="139"/>
      <c r="AH468" s="139"/>
      <c r="AI468" s="139"/>
      <c r="AJ468" s="139"/>
      <c r="AK468" s="139"/>
      <c r="AL468" s="139"/>
      <c r="AM468" s="139"/>
      <c r="AN468" s="139"/>
      <c r="AO468" s="139"/>
      <c r="AP468" s="139"/>
      <c r="AQ468" s="139"/>
      <c r="AR468" s="139"/>
      <c r="AS468" s="139"/>
      <c r="AT468" s="139"/>
      <c r="AU468" s="139"/>
      <c r="AV468" s="139"/>
      <c r="AW468" s="139"/>
      <c r="AX468" s="139"/>
      <c r="AY468" s="139"/>
      <c r="AZ468" s="139"/>
      <c r="BA468" s="139"/>
      <c r="BB468" s="139"/>
      <c r="BC468" s="139"/>
      <c r="BD468" s="139"/>
      <c r="BE468" s="139"/>
      <c r="BF468" s="139"/>
      <c r="BG468" s="139"/>
      <c r="BH468" s="139"/>
      <c r="BI468" s="139"/>
      <c r="BJ468" s="139"/>
    </row>
    <row r="469">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40"/>
      <c r="W469" s="139"/>
      <c r="X469" s="139"/>
      <c r="Y469" s="139"/>
      <c r="Z469" s="139"/>
      <c r="AA469" s="139"/>
      <c r="AB469" s="139"/>
      <c r="AC469" s="139"/>
      <c r="AD469" s="139"/>
      <c r="AE469" s="139"/>
      <c r="AF469" s="139"/>
      <c r="AG469" s="139"/>
      <c r="AH469" s="139"/>
      <c r="AI469" s="139"/>
      <c r="AJ469" s="139"/>
      <c r="AK469" s="139"/>
      <c r="AL469" s="139"/>
      <c r="AM469" s="139"/>
      <c r="AN469" s="139"/>
      <c r="AO469" s="139"/>
      <c r="AP469" s="139"/>
      <c r="AQ469" s="139"/>
      <c r="AR469" s="139"/>
      <c r="AS469" s="139"/>
      <c r="AT469" s="139"/>
      <c r="AU469" s="139"/>
      <c r="AV469" s="139"/>
      <c r="AW469" s="139"/>
      <c r="AX469" s="139"/>
      <c r="AY469" s="139"/>
      <c r="AZ469" s="139"/>
      <c r="BA469" s="139"/>
      <c r="BB469" s="139"/>
      <c r="BC469" s="139"/>
      <c r="BD469" s="139"/>
      <c r="BE469" s="139"/>
      <c r="BF469" s="139"/>
      <c r="BG469" s="139"/>
      <c r="BH469" s="139"/>
      <c r="BI469" s="139"/>
      <c r="BJ469" s="139"/>
    </row>
    <row r="470">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40"/>
      <c r="W470" s="139"/>
      <c r="X470" s="139"/>
      <c r="Y470" s="139"/>
      <c r="Z470" s="139"/>
      <c r="AA470" s="139"/>
      <c r="AB470" s="139"/>
      <c r="AC470" s="139"/>
      <c r="AD470" s="139"/>
      <c r="AE470" s="139"/>
      <c r="AF470" s="139"/>
      <c r="AG470" s="139"/>
      <c r="AH470" s="139"/>
      <c r="AI470" s="139"/>
      <c r="AJ470" s="139"/>
      <c r="AK470" s="139"/>
      <c r="AL470" s="139"/>
      <c r="AM470" s="139"/>
      <c r="AN470" s="139"/>
      <c r="AO470" s="139"/>
      <c r="AP470" s="139"/>
      <c r="AQ470" s="139"/>
      <c r="AR470" s="139"/>
      <c r="AS470" s="139"/>
      <c r="AT470" s="139"/>
      <c r="AU470" s="139"/>
      <c r="AV470" s="139"/>
      <c r="AW470" s="139"/>
      <c r="AX470" s="139"/>
      <c r="AY470" s="139"/>
      <c r="AZ470" s="139"/>
      <c r="BA470" s="139"/>
      <c r="BB470" s="139"/>
      <c r="BC470" s="139"/>
      <c r="BD470" s="139"/>
      <c r="BE470" s="139"/>
      <c r="BF470" s="139"/>
      <c r="BG470" s="139"/>
      <c r="BH470" s="139"/>
      <c r="BI470" s="139"/>
      <c r="BJ470" s="139"/>
    </row>
    <row r="471">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40"/>
      <c r="W471" s="139"/>
      <c r="X471" s="139"/>
      <c r="Y471" s="139"/>
      <c r="Z471" s="139"/>
      <c r="AA471" s="139"/>
      <c r="AB471" s="139"/>
      <c r="AC471" s="139"/>
      <c r="AD471" s="139"/>
      <c r="AE471" s="139"/>
      <c r="AF471" s="139"/>
      <c r="AG471" s="139"/>
      <c r="AH471" s="139"/>
      <c r="AI471" s="139"/>
      <c r="AJ471" s="139"/>
      <c r="AK471" s="139"/>
      <c r="AL471" s="139"/>
      <c r="AM471" s="139"/>
      <c r="AN471" s="139"/>
      <c r="AO471" s="139"/>
      <c r="AP471" s="139"/>
      <c r="AQ471" s="139"/>
      <c r="AR471" s="139"/>
      <c r="AS471" s="139"/>
      <c r="AT471" s="139"/>
      <c r="AU471" s="139"/>
      <c r="AV471" s="139"/>
      <c r="AW471" s="139"/>
      <c r="AX471" s="139"/>
      <c r="AY471" s="139"/>
      <c r="AZ471" s="139"/>
      <c r="BA471" s="139"/>
      <c r="BB471" s="139"/>
      <c r="BC471" s="139"/>
      <c r="BD471" s="139"/>
      <c r="BE471" s="139"/>
      <c r="BF471" s="139"/>
      <c r="BG471" s="139"/>
      <c r="BH471" s="139"/>
      <c r="BI471" s="139"/>
      <c r="BJ471" s="139"/>
    </row>
    <row r="47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40"/>
      <c r="W472" s="139"/>
      <c r="X472" s="139"/>
      <c r="Y472" s="139"/>
      <c r="Z472" s="139"/>
      <c r="AA472" s="139"/>
      <c r="AB472" s="139"/>
      <c r="AC472" s="139"/>
      <c r="AD472" s="139"/>
      <c r="AE472" s="139"/>
      <c r="AF472" s="139"/>
      <c r="AG472" s="139"/>
      <c r="AH472" s="139"/>
      <c r="AI472" s="139"/>
      <c r="AJ472" s="139"/>
      <c r="AK472" s="139"/>
      <c r="AL472" s="139"/>
      <c r="AM472" s="139"/>
      <c r="AN472" s="139"/>
      <c r="AO472" s="139"/>
      <c r="AP472" s="139"/>
      <c r="AQ472" s="139"/>
      <c r="AR472" s="139"/>
      <c r="AS472" s="139"/>
      <c r="AT472" s="139"/>
      <c r="AU472" s="139"/>
      <c r="AV472" s="139"/>
      <c r="AW472" s="139"/>
      <c r="AX472" s="139"/>
      <c r="AY472" s="139"/>
      <c r="AZ472" s="139"/>
      <c r="BA472" s="139"/>
      <c r="BB472" s="139"/>
      <c r="BC472" s="139"/>
      <c r="BD472" s="139"/>
      <c r="BE472" s="139"/>
      <c r="BF472" s="139"/>
      <c r="BG472" s="139"/>
      <c r="BH472" s="139"/>
      <c r="BI472" s="139"/>
      <c r="BJ472" s="139"/>
    </row>
    <row r="473">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40"/>
      <c r="W473" s="139"/>
      <c r="X473" s="139"/>
      <c r="Y473" s="139"/>
      <c r="Z473" s="139"/>
      <c r="AA473" s="139"/>
      <c r="AB473" s="139"/>
      <c r="AC473" s="139"/>
      <c r="AD473" s="139"/>
      <c r="AE473" s="139"/>
      <c r="AF473" s="139"/>
      <c r="AG473" s="139"/>
      <c r="AH473" s="139"/>
      <c r="AI473" s="139"/>
      <c r="AJ473" s="139"/>
      <c r="AK473" s="139"/>
      <c r="AL473" s="139"/>
      <c r="AM473" s="139"/>
      <c r="AN473" s="139"/>
      <c r="AO473" s="139"/>
      <c r="AP473" s="139"/>
      <c r="AQ473" s="139"/>
      <c r="AR473" s="139"/>
      <c r="AS473" s="139"/>
      <c r="AT473" s="139"/>
      <c r="AU473" s="139"/>
      <c r="AV473" s="139"/>
      <c r="AW473" s="139"/>
      <c r="AX473" s="139"/>
      <c r="AY473" s="139"/>
      <c r="AZ473" s="139"/>
      <c r="BA473" s="139"/>
      <c r="BB473" s="139"/>
      <c r="BC473" s="139"/>
      <c r="BD473" s="139"/>
      <c r="BE473" s="139"/>
      <c r="BF473" s="139"/>
      <c r="BG473" s="139"/>
      <c r="BH473" s="139"/>
      <c r="BI473" s="139"/>
      <c r="BJ473" s="139"/>
    </row>
    <row r="474">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40"/>
      <c r="W474" s="139"/>
      <c r="X474" s="139"/>
      <c r="Y474" s="139"/>
      <c r="Z474" s="139"/>
      <c r="AA474" s="139"/>
      <c r="AB474" s="139"/>
      <c r="AC474" s="139"/>
      <c r="AD474" s="139"/>
      <c r="AE474" s="139"/>
      <c r="AF474" s="139"/>
      <c r="AG474" s="139"/>
      <c r="AH474" s="139"/>
      <c r="AI474" s="139"/>
      <c r="AJ474" s="139"/>
      <c r="AK474" s="139"/>
      <c r="AL474" s="139"/>
      <c r="AM474" s="139"/>
      <c r="AN474" s="139"/>
      <c r="AO474" s="139"/>
      <c r="AP474" s="139"/>
      <c r="AQ474" s="139"/>
      <c r="AR474" s="139"/>
      <c r="AS474" s="139"/>
      <c r="AT474" s="139"/>
      <c r="AU474" s="139"/>
      <c r="AV474" s="139"/>
      <c r="AW474" s="139"/>
      <c r="AX474" s="139"/>
      <c r="AY474" s="139"/>
      <c r="AZ474" s="139"/>
      <c r="BA474" s="139"/>
      <c r="BB474" s="139"/>
      <c r="BC474" s="139"/>
      <c r="BD474" s="139"/>
      <c r="BE474" s="139"/>
      <c r="BF474" s="139"/>
      <c r="BG474" s="139"/>
      <c r="BH474" s="139"/>
      <c r="BI474" s="139"/>
      <c r="BJ474" s="139"/>
    </row>
    <row r="475">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40"/>
      <c r="W475" s="139"/>
      <c r="X475" s="139"/>
      <c r="Y475" s="139"/>
      <c r="Z475" s="139"/>
      <c r="AA475" s="139"/>
      <c r="AB475" s="139"/>
      <c r="AC475" s="139"/>
      <c r="AD475" s="139"/>
      <c r="AE475" s="139"/>
      <c r="AF475" s="139"/>
      <c r="AG475" s="139"/>
      <c r="AH475" s="139"/>
      <c r="AI475" s="139"/>
      <c r="AJ475" s="139"/>
      <c r="AK475" s="139"/>
      <c r="AL475" s="139"/>
      <c r="AM475" s="139"/>
      <c r="AN475" s="139"/>
      <c r="AO475" s="139"/>
      <c r="AP475" s="139"/>
      <c r="AQ475" s="139"/>
      <c r="AR475" s="139"/>
      <c r="AS475" s="139"/>
      <c r="AT475" s="139"/>
      <c r="AU475" s="139"/>
      <c r="AV475" s="139"/>
      <c r="AW475" s="139"/>
      <c r="AX475" s="139"/>
      <c r="AY475" s="139"/>
      <c r="AZ475" s="139"/>
      <c r="BA475" s="139"/>
      <c r="BB475" s="139"/>
      <c r="BC475" s="139"/>
      <c r="BD475" s="139"/>
      <c r="BE475" s="139"/>
      <c r="BF475" s="139"/>
      <c r="BG475" s="139"/>
      <c r="BH475" s="139"/>
      <c r="BI475" s="139"/>
      <c r="BJ475" s="139"/>
    </row>
    <row r="476">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40"/>
      <c r="W476" s="139"/>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c r="AX476" s="139"/>
      <c r="AY476" s="139"/>
      <c r="AZ476" s="139"/>
      <c r="BA476" s="139"/>
      <c r="BB476" s="139"/>
      <c r="BC476" s="139"/>
      <c r="BD476" s="139"/>
      <c r="BE476" s="139"/>
      <c r="BF476" s="139"/>
      <c r="BG476" s="139"/>
      <c r="BH476" s="139"/>
      <c r="BI476" s="139"/>
      <c r="BJ476" s="139"/>
    </row>
    <row r="477">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40"/>
      <c r="W477" s="139"/>
      <c r="X477" s="139"/>
      <c r="Y477" s="139"/>
      <c r="Z477" s="139"/>
      <c r="AA477" s="139"/>
      <c r="AB477" s="139"/>
      <c r="AC477" s="139"/>
      <c r="AD477" s="139"/>
      <c r="AE477" s="139"/>
      <c r="AF477" s="139"/>
      <c r="AG477" s="139"/>
      <c r="AH477" s="139"/>
      <c r="AI477" s="139"/>
      <c r="AJ477" s="139"/>
      <c r="AK477" s="139"/>
      <c r="AL477" s="139"/>
      <c r="AM477" s="139"/>
      <c r="AN477" s="139"/>
      <c r="AO477" s="139"/>
      <c r="AP477" s="139"/>
      <c r="AQ477" s="139"/>
      <c r="AR477" s="139"/>
      <c r="AS477" s="139"/>
      <c r="AT477" s="139"/>
      <c r="AU477" s="139"/>
      <c r="AV477" s="139"/>
      <c r="AW477" s="139"/>
      <c r="AX477" s="139"/>
      <c r="AY477" s="139"/>
      <c r="AZ477" s="139"/>
      <c r="BA477" s="139"/>
      <c r="BB477" s="139"/>
      <c r="BC477" s="139"/>
      <c r="BD477" s="139"/>
      <c r="BE477" s="139"/>
      <c r="BF477" s="139"/>
      <c r="BG477" s="139"/>
      <c r="BH477" s="139"/>
      <c r="BI477" s="139"/>
      <c r="BJ477" s="139"/>
    </row>
    <row r="478">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40"/>
      <c r="W478" s="139"/>
      <c r="X478" s="139"/>
      <c r="Y478" s="139"/>
      <c r="Z478" s="139"/>
      <c r="AA478" s="139"/>
      <c r="AB478" s="139"/>
      <c r="AC478" s="139"/>
      <c r="AD478" s="139"/>
      <c r="AE478" s="139"/>
      <c r="AF478" s="139"/>
      <c r="AG478" s="139"/>
      <c r="AH478" s="139"/>
      <c r="AI478" s="139"/>
      <c r="AJ478" s="139"/>
      <c r="AK478" s="139"/>
      <c r="AL478" s="139"/>
      <c r="AM478" s="139"/>
      <c r="AN478" s="139"/>
      <c r="AO478" s="139"/>
      <c r="AP478" s="139"/>
      <c r="AQ478" s="139"/>
      <c r="AR478" s="139"/>
      <c r="AS478" s="139"/>
      <c r="AT478" s="139"/>
      <c r="AU478" s="139"/>
      <c r="AV478" s="139"/>
      <c r="AW478" s="139"/>
      <c r="AX478" s="139"/>
      <c r="AY478" s="139"/>
      <c r="AZ478" s="139"/>
      <c r="BA478" s="139"/>
      <c r="BB478" s="139"/>
      <c r="BC478" s="139"/>
      <c r="BD478" s="139"/>
      <c r="BE478" s="139"/>
      <c r="BF478" s="139"/>
      <c r="BG478" s="139"/>
      <c r="BH478" s="139"/>
      <c r="BI478" s="139"/>
      <c r="BJ478" s="139"/>
    </row>
    <row r="479">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40"/>
      <c r="W479" s="139"/>
      <c r="X479" s="139"/>
      <c r="Y479" s="139"/>
      <c r="Z479" s="139"/>
      <c r="AA479" s="139"/>
      <c r="AB479" s="139"/>
      <c r="AC479" s="139"/>
      <c r="AD479" s="139"/>
      <c r="AE479" s="139"/>
      <c r="AF479" s="139"/>
      <c r="AG479" s="139"/>
      <c r="AH479" s="139"/>
      <c r="AI479" s="139"/>
      <c r="AJ479" s="139"/>
      <c r="AK479" s="139"/>
      <c r="AL479" s="139"/>
      <c r="AM479" s="139"/>
      <c r="AN479" s="139"/>
      <c r="AO479" s="139"/>
      <c r="AP479" s="139"/>
      <c r="AQ479" s="139"/>
      <c r="AR479" s="139"/>
      <c r="AS479" s="139"/>
      <c r="AT479" s="139"/>
      <c r="AU479" s="139"/>
      <c r="AV479" s="139"/>
      <c r="AW479" s="139"/>
      <c r="AX479" s="139"/>
      <c r="AY479" s="139"/>
      <c r="AZ479" s="139"/>
      <c r="BA479" s="139"/>
      <c r="BB479" s="139"/>
      <c r="BC479" s="139"/>
      <c r="BD479" s="139"/>
      <c r="BE479" s="139"/>
      <c r="BF479" s="139"/>
      <c r="BG479" s="139"/>
      <c r="BH479" s="139"/>
      <c r="BI479" s="139"/>
      <c r="BJ479" s="139"/>
    </row>
    <row r="480">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40"/>
      <c r="W480" s="139"/>
      <c r="X480" s="139"/>
      <c r="Y480" s="139"/>
      <c r="Z480" s="139"/>
      <c r="AA480" s="139"/>
      <c r="AB480" s="139"/>
      <c r="AC480" s="139"/>
      <c r="AD480" s="139"/>
      <c r="AE480" s="139"/>
      <c r="AF480" s="139"/>
      <c r="AG480" s="139"/>
      <c r="AH480" s="139"/>
      <c r="AI480" s="139"/>
      <c r="AJ480" s="139"/>
      <c r="AK480" s="139"/>
      <c r="AL480" s="139"/>
      <c r="AM480" s="139"/>
      <c r="AN480" s="139"/>
      <c r="AO480" s="139"/>
      <c r="AP480" s="139"/>
      <c r="AQ480" s="139"/>
      <c r="AR480" s="139"/>
      <c r="AS480" s="139"/>
      <c r="AT480" s="139"/>
      <c r="AU480" s="139"/>
      <c r="AV480" s="139"/>
      <c r="AW480" s="139"/>
      <c r="AX480" s="139"/>
      <c r="AY480" s="139"/>
      <c r="AZ480" s="139"/>
      <c r="BA480" s="139"/>
      <c r="BB480" s="139"/>
      <c r="BC480" s="139"/>
      <c r="BD480" s="139"/>
      <c r="BE480" s="139"/>
      <c r="BF480" s="139"/>
      <c r="BG480" s="139"/>
      <c r="BH480" s="139"/>
      <c r="BI480" s="139"/>
      <c r="BJ480" s="139"/>
    </row>
    <row r="481">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40"/>
      <c r="W481" s="139"/>
      <c r="X481" s="139"/>
      <c r="Y481" s="139"/>
      <c r="Z481" s="139"/>
      <c r="AA481" s="139"/>
      <c r="AB481" s="139"/>
      <c r="AC481" s="139"/>
      <c r="AD481" s="139"/>
      <c r="AE481" s="139"/>
      <c r="AF481" s="139"/>
      <c r="AG481" s="139"/>
      <c r="AH481" s="139"/>
      <c r="AI481" s="139"/>
      <c r="AJ481" s="139"/>
      <c r="AK481" s="139"/>
      <c r="AL481" s="139"/>
      <c r="AM481" s="139"/>
      <c r="AN481" s="139"/>
      <c r="AO481" s="139"/>
      <c r="AP481" s="139"/>
      <c r="AQ481" s="139"/>
      <c r="AR481" s="139"/>
      <c r="AS481" s="139"/>
      <c r="AT481" s="139"/>
      <c r="AU481" s="139"/>
      <c r="AV481" s="139"/>
      <c r="AW481" s="139"/>
      <c r="AX481" s="139"/>
      <c r="AY481" s="139"/>
      <c r="AZ481" s="139"/>
      <c r="BA481" s="139"/>
      <c r="BB481" s="139"/>
      <c r="BC481" s="139"/>
      <c r="BD481" s="139"/>
      <c r="BE481" s="139"/>
      <c r="BF481" s="139"/>
      <c r="BG481" s="139"/>
      <c r="BH481" s="139"/>
      <c r="BI481" s="139"/>
      <c r="BJ481" s="139"/>
    </row>
    <row r="48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40"/>
      <c r="W482" s="139"/>
      <c r="X482" s="139"/>
      <c r="Y482" s="139"/>
      <c r="Z482" s="139"/>
      <c r="AA482" s="139"/>
      <c r="AB482" s="139"/>
      <c r="AC482" s="139"/>
      <c r="AD482" s="139"/>
      <c r="AE482" s="139"/>
      <c r="AF482" s="139"/>
      <c r="AG482" s="139"/>
      <c r="AH482" s="139"/>
      <c r="AI482" s="139"/>
      <c r="AJ482" s="139"/>
      <c r="AK482" s="139"/>
      <c r="AL482" s="139"/>
      <c r="AM482" s="139"/>
      <c r="AN482" s="139"/>
      <c r="AO482" s="139"/>
      <c r="AP482" s="139"/>
      <c r="AQ482" s="139"/>
      <c r="AR482" s="139"/>
      <c r="AS482" s="139"/>
      <c r="AT482" s="139"/>
      <c r="AU482" s="139"/>
      <c r="AV482" s="139"/>
      <c r="AW482" s="139"/>
      <c r="AX482" s="139"/>
      <c r="AY482" s="139"/>
      <c r="AZ482" s="139"/>
      <c r="BA482" s="139"/>
      <c r="BB482" s="139"/>
      <c r="BC482" s="139"/>
      <c r="BD482" s="139"/>
      <c r="BE482" s="139"/>
      <c r="BF482" s="139"/>
      <c r="BG482" s="139"/>
      <c r="BH482" s="139"/>
      <c r="BI482" s="139"/>
      <c r="BJ482" s="139"/>
    </row>
    <row r="483">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40"/>
      <c r="W483" s="139"/>
      <c r="X483" s="139"/>
      <c r="Y483" s="139"/>
      <c r="Z483" s="139"/>
      <c r="AA483" s="139"/>
      <c r="AB483" s="139"/>
      <c r="AC483" s="139"/>
      <c r="AD483" s="139"/>
      <c r="AE483" s="139"/>
      <c r="AF483" s="139"/>
      <c r="AG483" s="139"/>
      <c r="AH483" s="139"/>
      <c r="AI483" s="139"/>
      <c r="AJ483" s="139"/>
      <c r="AK483" s="139"/>
      <c r="AL483" s="139"/>
      <c r="AM483" s="139"/>
      <c r="AN483" s="139"/>
      <c r="AO483" s="139"/>
      <c r="AP483" s="139"/>
      <c r="AQ483" s="139"/>
      <c r="AR483" s="139"/>
      <c r="AS483" s="139"/>
      <c r="AT483" s="139"/>
      <c r="AU483" s="139"/>
      <c r="AV483" s="139"/>
      <c r="AW483" s="139"/>
      <c r="AX483" s="139"/>
      <c r="AY483" s="139"/>
      <c r="AZ483" s="139"/>
      <c r="BA483" s="139"/>
      <c r="BB483" s="139"/>
      <c r="BC483" s="139"/>
      <c r="BD483" s="139"/>
      <c r="BE483" s="139"/>
      <c r="BF483" s="139"/>
      <c r="BG483" s="139"/>
      <c r="BH483" s="139"/>
      <c r="BI483" s="139"/>
      <c r="BJ483" s="139"/>
    </row>
    <row r="484">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40"/>
      <c r="W484" s="139"/>
      <c r="X484" s="139"/>
      <c r="Y484" s="139"/>
      <c r="Z484" s="139"/>
      <c r="AA484" s="139"/>
      <c r="AB484" s="139"/>
      <c r="AC484" s="139"/>
      <c r="AD484" s="139"/>
      <c r="AE484" s="139"/>
      <c r="AF484" s="139"/>
      <c r="AG484" s="139"/>
      <c r="AH484" s="139"/>
      <c r="AI484" s="139"/>
      <c r="AJ484" s="139"/>
      <c r="AK484" s="139"/>
      <c r="AL484" s="139"/>
      <c r="AM484" s="139"/>
      <c r="AN484" s="139"/>
      <c r="AO484" s="139"/>
      <c r="AP484" s="139"/>
      <c r="AQ484" s="139"/>
      <c r="AR484" s="139"/>
      <c r="AS484" s="139"/>
      <c r="AT484" s="139"/>
      <c r="AU484" s="139"/>
      <c r="AV484" s="139"/>
      <c r="AW484" s="139"/>
      <c r="AX484" s="139"/>
      <c r="AY484" s="139"/>
      <c r="AZ484" s="139"/>
      <c r="BA484" s="139"/>
      <c r="BB484" s="139"/>
      <c r="BC484" s="139"/>
      <c r="BD484" s="139"/>
      <c r="BE484" s="139"/>
      <c r="BF484" s="139"/>
      <c r="BG484" s="139"/>
      <c r="BH484" s="139"/>
      <c r="BI484" s="139"/>
      <c r="BJ484" s="139"/>
    </row>
    <row r="485">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40"/>
      <c r="W485" s="139"/>
      <c r="X485" s="139"/>
      <c r="Y485" s="139"/>
      <c r="Z485" s="139"/>
      <c r="AA485" s="139"/>
      <c r="AB485" s="139"/>
      <c r="AC485" s="139"/>
      <c r="AD485" s="139"/>
      <c r="AE485" s="139"/>
      <c r="AF485" s="139"/>
      <c r="AG485" s="139"/>
      <c r="AH485" s="139"/>
      <c r="AI485" s="139"/>
      <c r="AJ485" s="139"/>
      <c r="AK485" s="139"/>
      <c r="AL485" s="139"/>
      <c r="AM485" s="139"/>
      <c r="AN485" s="139"/>
      <c r="AO485" s="139"/>
      <c r="AP485" s="139"/>
      <c r="AQ485" s="139"/>
      <c r="AR485" s="139"/>
      <c r="AS485" s="139"/>
      <c r="AT485" s="139"/>
      <c r="AU485" s="139"/>
      <c r="AV485" s="139"/>
      <c r="AW485" s="139"/>
      <c r="AX485" s="139"/>
      <c r="AY485" s="139"/>
      <c r="AZ485" s="139"/>
      <c r="BA485" s="139"/>
      <c r="BB485" s="139"/>
      <c r="BC485" s="139"/>
      <c r="BD485" s="139"/>
      <c r="BE485" s="139"/>
      <c r="BF485" s="139"/>
      <c r="BG485" s="139"/>
      <c r="BH485" s="139"/>
      <c r="BI485" s="139"/>
      <c r="BJ485" s="139"/>
    </row>
    <row r="486">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40"/>
      <c r="W486" s="139"/>
      <c r="X486" s="139"/>
      <c r="Y486" s="139"/>
      <c r="Z486" s="139"/>
      <c r="AA486" s="139"/>
      <c r="AB486" s="139"/>
      <c r="AC486" s="139"/>
      <c r="AD486" s="139"/>
      <c r="AE486" s="139"/>
      <c r="AF486" s="139"/>
      <c r="AG486" s="139"/>
      <c r="AH486" s="139"/>
      <c r="AI486" s="139"/>
      <c r="AJ486" s="139"/>
      <c r="AK486" s="139"/>
      <c r="AL486" s="139"/>
      <c r="AM486" s="139"/>
      <c r="AN486" s="139"/>
      <c r="AO486" s="139"/>
      <c r="AP486" s="139"/>
      <c r="AQ486" s="139"/>
      <c r="AR486" s="139"/>
      <c r="AS486" s="139"/>
      <c r="AT486" s="139"/>
      <c r="AU486" s="139"/>
      <c r="AV486" s="139"/>
      <c r="AW486" s="139"/>
      <c r="AX486" s="139"/>
      <c r="AY486" s="139"/>
      <c r="AZ486" s="139"/>
      <c r="BA486" s="139"/>
      <c r="BB486" s="139"/>
      <c r="BC486" s="139"/>
      <c r="BD486" s="139"/>
      <c r="BE486" s="139"/>
      <c r="BF486" s="139"/>
      <c r="BG486" s="139"/>
      <c r="BH486" s="139"/>
      <c r="BI486" s="139"/>
      <c r="BJ486" s="139"/>
    </row>
    <row r="487">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40"/>
      <c r="W487" s="139"/>
      <c r="X487" s="139"/>
      <c r="Y487" s="139"/>
      <c r="Z487" s="139"/>
      <c r="AA487" s="139"/>
      <c r="AB487" s="139"/>
      <c r="AC487" s="139"/>
      <c r="AD487" s="139"/>
      <c r="AE487" s="139"/>
      <c r="AF487" s="139"/>
      <c r="AG487" s="139"/>
      <c r="AH487" s="139"/>
      <c r="AI487" s="139"/>
      <c r="AJ487" s="139"/>
      <c r="AK487" s="139"/>
      <c r="AL487" s="139"/>
      <c r="AM487" s="139"/>
      <c r="AN487" s="139"/>
      <c r="AO487" s="139"/>
      <c r="AP487" s="139"/>
      <c r="AQ487" s="139"/>
      <c r="AR487" s="139"/>
      <c r="AS487" s="139"/>
      <c r="AT487" s="139"/>
      <c r="AU487" s="139"/>
      <c r="AV487" s="139"/>
      <c r="AW487" s="139"/>
      <c r="AX487" s="139"/>
      <c r="AY487" s="139"/>
      <c r="AZ487" s="139"/>
      <c r="BA487" s="139"/>
      <c r="BB487" s="139"/>
      <c r="BC487" s="139"/>
      <c r="BD487" s="139"/>
      <c r="BE487" s="139"/>
      <c r="BF487" s="139"/>
      <c r="BG487" s="139"/>
      <c r="BH487" s="139"/>
      <c r="BI487" s="139"/>
      <c r="BJ487" s="139"/>
    </row>
    <row r="488">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40"/>
      <c r="W488" s="139"/>
      <c r="X488" s="139"/>
      <c r="Y488" s="139"/>
      <c r="Z488" s="139"/>
      <c r="AA488" s="139"/>
      <c r="AB488" s="139"/>
      <c r="AC488" s="139"/>
      <c r="AD488" s="139"/>
      <c r="AE488" s="139"/>
      <c r="AF488" s="139"/>
      <c r="AG488" s="139"/>
      <c r="AH488" s="139"/>
      <c r="AI488" s="139"/>
      <c r="AJ488" s="139"/>
      <c r="AK488" s="139"/>
      <c r="AL488" s="139"/>
      <c r="AM488" s="139"/>
      <c r="AN488" s="139"/>
      <c r="AO488" s="139"/>
      <c r="AP488" s="139"/>
      <c r="AQ488" s="139"/>
      <c r="AR488" s="139"/>
      <c r="AS488" s="139"/>
      <c r="AT488" s="139"/>
      <c r="AU488" s="139"/>
      <c r="AV488" s="139"/>
      <c r="AW488" s="139"/>
      <c r="AX488" s="139"/>
      <c r="AY488" s="139"/>
      <c r="AZ488" s="139"/>
      <c r="BA488" s="139"/>
      <c r="BB488" s="139"/>
      <c r="BC488" s="139"/>
      <c r="BD488" s="139"/>
      <c r="BE488" s="139"/>
      <c r="BF488" s="139"/>
      <c r="BG488" s="139"/>
      <c r="BH488" s="139"/>
      <c r="BI488" s="139"/>
      <c r="BJ488" s="139"/>
    </row>
    <row r="489">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40"/>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c r="AX489" s="139"/>
      <c r="AY489" s="139"/>
      <c r="AZ489" s="139"/>
      <c r="BA489" s="139"/>
      <c r="BB489" s="139"/>
      <c r="BC489" s="139"/>
      <c r="BD489" s="139"/>
      <c r="BE489" s="139"/>
      <c r="BF489" s="139"/>
      <c r="BG489" s="139"/>
      <c r="BH489" s="139"/>
      <c r="BI489" s="139"/>
      <c r="BJ489" s="139"/>
    </row>
    <row r="490">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40"/>
      <c r="W490" s="139"/>
      <c r="X490" s="139"/>
      <c r="Y490" s="139"/>
      <c r="Z490" s="139"/>
      <c r="AA490" s="139"/>
      <c r="AB490" s="139"/>
      <c r="AC490" s="139"/>
      <c r="AD490" s="139"/>
      <c r="AE490" s="139"/>
      <c r="AF490" s="139"/>
      <c r="AG490" s="139"/>
      <c r="AH490" s="139"/>
      <c r="AI490" s="139"/>
      <c r="AJ490" s="139"/>
      <c r="AK490" s="139"/>
      <c r="AL490" s="139"/>
      <c r="AM490" s="139"/>
      <c r="AN490" s="139"/>
      <c r="AO490" s="139"/>
      <c r="AP490" s="139"/>
      <c r="AQ490" s="139"/>
      <c r="AR490" s="139"/>
      <c r="AS490" s="139"/>
      <c r="AT490" s="139"/>
      <c r="AU490" s="139"/>
      <c r="AV490" s="139"/>
      <c r="AW490" s="139"/>
      <c r="AX490" s="139"/>
      <c r="AY490" s="139"/>
      <c r="AZ490" s="139"/>
      <c r="BA490" s="139"/>
      <c r="BB490" s="139"/>
      <c r="BC490" s="139"/>
      <c r="BD490" s="139"/>
      <c r="BE490" s="139"/>
      <c r="BF490" s="139"/>
      <c r="BG490" s="139"/>
      <c r="BH490" s="139"/>
      <c r="BI490" s="139"/>
      <c r="BJ490" s="139"/>
    </row>
    <row r="491">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40"/>
      <c r="W491" s="139"/>
      <c r="X491" s="139"/>
      <c r="Y491" s="139"/>
      <c r="Z491" s="139"/>
      <c r="AA491" s="139"/>
      <c r="AB491" s="139"/>
      <c r="AC491" s="139"/>
      <c r="AD491" s="139"/>
      <c r="AE491" s="139"/>
      <c r="AF491" s="139"/>
      <c r="AG491" s="139"/>
      <c r="AH491" s="139"/>
      <c r="AI491" s="139"/>
      <c r="AJ491" s="139"/>
      <c r="AK491" s="139"/>
      <c r="AL491" s="139"/>
      <c r="AM491" s="139"/>
      <c r="AN491" s="139"/>
      <c r="AO491" s="139"/>
      <c r="AP491" s="139"/>
      <c r="AQ491" s="139"/>
      <c r="AR491" s="139"/>
      <c r="AS491" s="139"/>
      <c r="AT491" s="139"/>
      <c r="AU491" s="139"/>
      <c r="AV491" s="139"/>
      <c r="AW491" s="139"/>
      <c r="AX491" s="139"/>
      <c r="AY491" s="139"/>
      <c r="AZ491" s="139"/>
      <c r="BA491" s="139"/>
      <c r="BB491" s="139"/>
      <c r="BC491" s="139"/>
      <c r="BD491" s="139"/>
      <c r="BE491" s="139"/>
      <c r="BF491" s="139"/>
      <c r="BG491" s="139"/>
      <c r="BH491" s="139"/>
      <c r="BI491" s="139"/>
      <c r="BJ491" s="139"/>
    </row>
    <row r="49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40"/>
      <c r="W492" s="139"/>
      <c r="X492" s="139"/>
      <c r="Y492" s="139"/>
      <c r="Z492" s="139"/>
      <c r="AA492" s="139"/>
      <c r="AB492" s="139"/>
      <c r="AC492" s="139"/>
      <c r="AD492" s="139"/>
      <c r="AE492" s="139"/>
      <c r="AF492" s="139"/>
      <c r="AG492" s="139"/>
      <c r="AH492" s="139"/>
      <c r="AI492" s="139"/>
      <c r="AJ492" s="139"/>
      <c r="AK492" s="139"/>
      <c r="AL492" s="139"/>
      <c r="AM492" s="139"/>
      <c r="AN492" s="139"/>
      <c r="AO492" s="139"/>
      <c r="AP492" s="139"/>
      <c r="AQ492" s="139"/>
      <c r="AR492" s="139"/>
      <c r="AS492" s="139"/>
      <c r="AT492" s="139"/>
      <c r="AU492" s="139"/>
      <c r="AV492" s="139"/>
      <c r="AW492" s="139"/>
      <c r="AX492" s="139"/>
      <c r="AY492" s="139"/>
      <c r="AZ492" s="139"/>
      <c r="BA492" s="139"/>
      <c r="BB492" s="139"/>
      <c r="BC492" s="139"/>
      <c r="BD492" s="139"/>
      <c r="BE492" s="139"/>
      <c r="BF492" s="139"/>
      <c r="BG492" s="139"/>
      <c r="BH492" s="139"/>
      <c r="BI492" s="139"/>
      <c r="BJ492" s="139"/>
    </row>
    <row r="493">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40"/>
      <c r="W493" s="139"/>
      <c r="X493" s="139"/>
      <c r="Y493" s="139"/>
      <c r="Z493" s="139"/>
      <c r="AA493" s="139"/>
      <c r="AB493" s="139"/>
      <c r="AC493" s="139"/>
      <c r="AD493" s="139"/>
      <c r="AE493" s="139"/>
      <c r="AF493" s="139"/>
      <c r="AG493" s="139"/>
      <c r="AH493" s="139"/>
      <c r="AI493" s="139"/>
      <c r="AJ493" s="139"/>
      <c r="AK493" s="139"/>
      <c r="AL493" s="139"/>
      <c r="AM493" s="139"/>
      <c r="AN493" s="139"/>
      <c r="AO493" s="139"/>
      <c r="AP493" s="139"/>
      <c r="AQ493" s="139"/>
      <c r="AR493" s="139"/>
      <c r="AS493" s="139"/>
      <c r="AT493" s="139"/>
      <c r="AU493" s="139"/>
      <c r="AV493" s="139"/>
      <c r="AW493" s="139"/>
      <c r="AX493" s="139"/>
      <c r="AY493" s="139"/>
      <c r="AZ493" s="139"/>
      <c r="BA493" s="139"/>
      <c r="BB493" s="139"/>
      <c r="BC493" s="139"/>
      <c r="BD493" s="139"/>
      <c r="BE493" s="139"/>
      <c r="BF493" s="139"/>
      <c r="BG493" s="139"/>
      <c r="BH493" s="139"/>
      <c r="BI493" s="139"/>
      <c r="BJ493" s="139"/>
    </row>
    <row r="494">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40"/>
      <c r="W494" s="139"/>
      <c r="X494" s="139"/>
      <c r="Y494" s="139"/>
      <c r="Z494" s="139"/>
      <c r="AA494" s="139"/>
      <c r="AB494" s="139"/>
      <c r="AC494" s="139"/>
      <c r="AD494" s="139"/>
      <c r="AE494" s="139"/>
      <c r="AF494" s="139"/>
      <c r="AG494" s="139"/>
      <c r="AH494" s="139"/>
      <c r="AI494" s="139"/>
      <c r="AJ494" s="139"/>
      <c r="AK494" s="139"/>
      <c r="AL494" s="139"/>
      <c r="AM494" s="139"/>
      <c r="AN494" s="139"/>
      <c r="AO494" s="139"/>
      <c r="AP494" s="139"/>
      <c r="AQ494" s="139"/>
      <c r="AR494" s="139"/>
      <c r="AS494" s="139"/>
      <c r="AT494" s="139"/>
      <c r="AU494" s="139"/>
      <c r="AV494" s="139"/>
      <c r="AW494" s="139"/>
      <c r="AX494" s="139"/>
      <c r="AY494" s="139"/>
      <c r="AZ494" s="139"/>
      <c r="BA494" s="139"/>
      <c r="BB494" s="139"/>
      <c r="BC494" s="139"/>
      <c r="BD494" s="139"/>
      <c r="BE494" s="139"/>
      <c r="BF494" s="139"/>
      <c r="BG494" s="139"/>
      <c r="BH494" s="139"/>
      <c r="BI494" s="139"/>
      <c r="BJ494" s="139"/>
    </row>
    <row r="495">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40"/>
      <c r="W495" s="139"/>
      <c r="X495" s="139"/>
      <c r="Y495" s="139"/>
      <c r="Z495" s="139"/>
      <c r="AA495" s="139"/>
      <c r="AB495" s="139"/>
      <c r="AC495" s="139"/>
      <c r="AD495" s="139"/>
      <c r="AE495" s="139"/>
      <c r="AF495" s="139"/>
      <c r="AG495" s="139"/>
      <c r="AH495" s="139"/>
      <c r="AI495" s="139"/>
      <c r="AJ495" s="139"/>
      <c r="AK495" s="139"/>
      <c r="AL495" s="139"/>
      <c r="AM495" s="139"/>
      <c r="AN495" s="139"/>
      <c r="AO495" s="139"/>
      <c r="AP495" s="139"/>
      <c r="AQ495" s="139"/>
      <c r="AR495" s="139"/>
      <c r="AS495" s="139"/>
      <c r="AT495" s="139"/>
      <c r="AU495" s="139"/>
      <c r="AV495" s="139"/>
      <c r="AW495" s="139"/>
      <c r="AX495" s="139"/>
      <c r="AY495" s="139"/>
      <c r="AZ495" s="139"/>
      <c r="BA495" s="139"/>
      <c r="BB495" s="139"/>
      <c r="BC495" s="139"/>
      <c r="BD495" s="139"/>
      <c r="BE495" s="139"/>
      <c r="BF495" s="139"/>
      <c r="BG495" s="139"/>
      <c r="BH495" s="139"/>
      <c r="BI495" s="139"/>
      <c r="BJ495" s="139"/>
    </row>
    <row r="496">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40"/>
      <c r="W496" s="139"/>
      <c r="X496" s="139"/>
      <c r="Y496" s="139"/>
      <c r="Z496" s="139"/>
      <c r="AA496" s="139"/>
      <c r="AB496" s="139"/>
      <c r="AC496" s="139"/>
      <c r="AD496" s="139"/>
      <c r="AE496" s="139"/>
      <c r="AF496" s="139"/>
      <c r="AG496" s="139"/>
      <c r="AH496" s="139"/>
      <c r="AI496" s="139"/>
      <c r="AJ496" s="139"/>
      <c r="AK496" s="139"/>
      <c r="AL496" s="139"/>
      <c r="AM496" s="139"/>
      <c r="AN496" s="139"/>
      <c r="AO496" s="139"/>
      <c r="AP496" s="139"/>
      <c r="AQ496" s="139"/>
      <c r="AR496" s="139"/>
      <c r="AS496" s="139"/>
      <c r="AT496" s="139"/>
      <c r="AU496" s="139"/>
      <c r="AV496" s="139"/>
      <c r="AW496" s="139"/>
      <c r="AX496" s="139"/>
      <c r="AY496" s="139"/>
      <c r="AZ496" s="139"/>
      <c r="BA496" s="139"/>
      <c r="BB496" s="139"/>
      <c r="BC496" s="139"/>
      <c r="BD496" s="139"/>
      <c r="BE496" s="139"/>
      <c r="BF496" s="139"/>
      <c r="BG496" s="139"/>
      <c r="BH496" s="139"/>
      <c r="BI496" s="139"/>
      <c r="BJ496" s="139"/>
    </row>
    <row r="497">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40"/>
      <c r="W497" s="139"/>
      <c r="X497" s="139"/>
      <c r="Y497" s="139"/>
      <c r="Z497" s="139"/>
      <c r="AA497" s="139"/>
      <c r="AB497" s="139"/>
      <c r="AC497" s="139"/>
      <c r="AD497" s="139"/>
      <c r="AE497" s="139"/>
      <c r="AF497" s="139"/>
      <c r="AG497" s="139"/>
      <c r="AH497" s="139"/>
      <c r="AI497" s="139"/>
      <c r="AJ497" s="139"/>
      <c r="AK497" s="139"/>
      <c r="AL497" s="139"/>
      <c r="AM497" s="139"/>
      <c r="AN497" s="139"/>
      <c r="AO497" s="139"/>
      <c r="AP497" s="139"/>
      <c r="AQ497" s="139"/>
      <c r="AR497" s="139"/>
      <c r="AS497" s="139"/>
      <c r="AT497" s="139"/>
      <c r="AU497" s="139"/>
      <c r="AV497" s="139"/>
      <c r="AW497" s="139"/>
      <c r="AX497" s="139"/>
      <c r="AY497" s="139"/>
      <c r="AZ497" s="139"/>
      <c r="BA497" s="139"/>
      <c r="BB497" s="139"/>
      <c r="BC497" s="139"/>
      <c r="BD497" s="139"/>
      <c r="BE497" s="139"/>
      <c r="BF497" s="139"/>
      <c r="BG497" s="139"/>
      <c r="BH497" s="139"/>
      <c r="BI497" s="139"/>
      <c r="BJ497" s="139"/>
    </row>
    <row r="498">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40"/>
      <c r="W498" s="139"/>
      <c r="X498" s="139"/>
      <c r="Y498" s="139"/>
      <c r="Z498" s="139"/>
      <c r="AA498" s="139"/>
      <c r="AB498" s="139"/>
      <c r="AC498" s="139"/>
      <c r="AD498" s="139"/>
      <c r="AE498" s="139"/>
      <c r="AF498" s="139"/>
      <c r="AG498" s="139"/>
      <c r="AH498" s="139"/>
      <c r="AI498" s="139"/>
      <c r="AJ498" s="139"/>
      <c r="AK498" s="139"/>
      <c r="AL498" s="139"/>
      <c r="AM498" s="139"/>
      <c r="AN498" s="139"/>
      <c r="AO498" s="139"/>
      <c r="AP498" s="139"/>
      <c r="AQ498" s="139"/>
      <c r="AR498" s="139"/>
      <c r="AS498" s="139"/>
      <c r="AT498" s="139"/>
      <c r="AU498" s="139"/>
      <c r="AV498" s="139"/>
      <c r="AW498" s="139"/>
      <c r="AX498" s="139"/>
      <c r="AY498" s="139"/>
      <c r="AZ498" s="139"/>
      <c r="BA498" s="139"/>
      <c r="BB498" s="139"/>
      <c r="BC498" s="139"/>
      <c r="BD498" s="139"/>
      <c r="BE498" s="139"/>
      <c r="BF498" s="139"/>
      <c r="BG498" s="139"/>
      <c r="BH498" s="139"/>
      <c r="BI498" s="139"/>
      <c r="BJ498" s="139"/>
    </row>
    <row r="499">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40"/>
      <c r="W499" s="139"/>
      <c r="X499" s="139"/>
      <c r="Y499" s="139"/>
      <c r="Z499" s="139"/>
      <c r="AA499" s="139"/>
      <c r="AB499" s="139"/>
      <c r="AC499" s="139"/>
      <c r="AD499" s="139"/>
      <c r="AE499" s="139"/>
      <c r="AF499" s="139"/>
      <c r="AG499" s="139"/>
      <c r="AH499" s="139"/>
      <c r="AI499" s="139"/>
      <c r="AJ499" s="139"/>
      <c r="AK499" s="139"/>
      <c r="AL499" s="139"/>
      <c r="AM499" s="139"/>
      <c r="AN499" s="139"/>
      <c r="AO499" s="139"/>
      <c r="AP499" s="139"/>
      <c r="AQ499" s="139"/>
      <c r="AR499" s="139"/>
      <c r="AS499" s="139"/>
      <c r="AT499" s="139"/>
      <c r="AU499" s="139"/>
      <c r="AV499" s="139"/>
      <c r="AW499" s="139"/>
      <c r="AX499" s="139"/>
      <c r="AY499" s="139"/>
      <c r="AZ499" s="139"/>
      <c r="BA499" s="139"/>
      <c r="BB499" s="139"/>
      <c r="BC499" s="139"/>
      <c r="BD499" s="139"/>
      <c r="BE499" s="139"/>
      <c r="BF499" s="139"/>
      <c r="BG499" s="139"/>
      <c r="BH499" s="139"/>
      <c r="BI499" s="139"/>
      <c r="BJ499" s="139"/>
    </row>
    <row r="500">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40"/>
      <c r="W500" s="139"/>
      <c r="X500" s="139"/>
      <c r="Y500" s="139"/>
      <c r="Z500" s="139"/>
      <c r="AA500" s="139"/>
      <c r="AB500" s="139"/>
      <c r="AC500" s="139"/>
      <c r="AD500" s="139"/>
      <c r="AE500" s="139"/>
      <c r="AF500" s="139"/>
      <c r="AG500" s="139"/>
      <c r="AH500" s="139"/>
      <c r="AI500" s="139"/>
      <c r="AJ500" s="139"/>
      <c r="AK500" s="139"/>
      <c r="AL500" s="139"/>
      <c r="AM500" s="139"/>
      <c r="AN500" s="139"/>
      <c r="AO500" s="139"/>
      <c r="AP500" s="139"/>
      <c r="AQ500" s="139"/>
      <c r="AR500" s="139"/>
      <c r="AS500" s="139"/>
      <c r="AT500" s="139"/>
      <c r="AU500" s="139"/>
      <c r="AV500" s="139"/>
      <c r="AW500" s="139"/>
      <c r="AX500" s="139"/>
      <c r="AY500" s="139"/>
      <c r="AZ500" s="139"/>
      <c r="BA500" s="139"/>
      <c r="BB500" s="139"/>
      <c r="BC500" s="139"/>
      <c r="BD500" s="139"/>
      <c r="BE500" s="139"/>
      <c r="BF500" s="139"/>
      <c r="BG500" s="139"/>
      <c r="BH500" s="139"/>
      <c r="BI500" s="139"/>
      <c r="BJ500" s="139"/>
    </row>
    <row r="501">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40"/>
      <c r="W501" s="139"/>
      <c r="X501" s="139"/>
      <c r="Y501" s="139"/>
      <c r="Z501" s="139"/>
      <c r="AA501" s="139"/>
      <c r="AB501" s="139"/>
      <c r="AC501" s="139"/>
      <c r="AD501" s="139"/>
      <c r="AE501" s="139"/>
      <c r="AF501" s="139"/>
      <c r="AG501" s="139"/>
      <c r="AH501" s="139"/>
      <c r="AI501" s="139"/>
      <c r="AJ501" s="139"/>
      <c r="AK501" s="139"/>
      <c r="AL501" s="139"/>
      <c r="AM501" s="139"/>
      <c r="AN501" s="139"/>
      <c r="AO501" s="139"/>
      <c r="AP501" s="139"/>
      <c r="AQ501" s="139"/>
      <c r="AR501" s="139"/>
      <c r="AS501" s="139"/>
      <c r="AT501" s="139"/>
      <c r="AU501" s="139"/>
      <c r="AV501" s="139"/>
      <c r="AW501" s="139"/>
      <c r="AX501" s="139"/>
      <c r="AY501" s="139"/>
      <c r="AZ501" s="139"/>
      <c r="BA501" s="139"/>
      <c r="BB501" s="139"/>
      <c r="BC501" s="139"/>
      <c r="BD501" s="139"/>
      <c r="BE501" s="139"/>
      <c r="BF501" s="139"/>
      <c r="BG501" s="139"/>
      <c r="BH501" s="139"/>
      <c r="BI501" s="139"/>
      <c r="BJ501" s="139"/>
    </row>
    <row r="5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40"/>
      <c r="W502" s="139"/>
      <c r="X502" s="139"/>
      <c r="Y502" s="139"/>
      <c r="Z502" s="139"/>
      <c r="AA502" s="139"/>
      <c r="AB502" s="139"/>
      <c r="AC502" s="139"/>
      <c r="AD502" s="139"/>
      <c r="AE502" s="139"/>
      <c r="AF502" s="139"/>
      <c r="AG502" s="139"/>
      <c r="AH502" s="139"/>
      <c r="AI502" s="139"/>
      <c r="AJ502" s="139"/>
      <c r="AK502" s="139"/>
      <c r="AL502" s="139"/>
      <c r="AM502" s="139"/>
      <c r="AN502" s="139"/>
      <c r="AO502" s="139"/>
      <c r="AP502" s="139"/>
      <c r="AQ502" s="139"/>
      <c r="AR502" s="139"/>
      <c r="AS502" s="139"/>
      <c r="AT502" s="139"/>
      <c r="AU502" s="139"/>
      <c r="AV502" s="139"/>
      <c r="AW502" s="139"/>
      <c r="AX502" s="139"/>
      <c r="AY502" s="139"/>
      <c r="AZ502" s="139"/>
      <c r="BA502" s="139"/>
      <c r="BB502" s="139"/>
      <c r="BC502" s="139"/>
      <c r="BD502" s="139"/>
      <c r="BE502" s="139"/>
      <c r="BF502" s="139"/>
      <c r="BG502" s="139"/>
      <c r="BH502" s="139"/>
      <c r="BI502" s="139"/>
      <c r="BJ502" s="139"/>
    </row>
    <row r="503">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40"/>
      <c r="W503" s="139"/>
      <c r="X503" s="139"/>
      <c r="Y503" s="139"/>
      <c r="Z503" s="139"/>
      <c r="AA503" s="139"/>
      <c r="AB503" s="139"/>
      <c r="AC503" s="139"/>
      <c r="AD503" s="139"/>
      <c r="AE503" s="139"/>
      <c r="AF503" s="139"/>
      <c r="AG503" s="139"/>
      <c r="AH503" s="139"/>
      <c r="AI503" s="139"/>
      <c r="AJ503" s="139"/>
      <c r="AK503" s="139"/>
      <c r="AL503" s="139"/>
      <c r="AM503" s="139"/>
      <c r="AN503" s="139"/>
      <c r="AO503" s="139"/>
      <c r="AP503" s="139"/>
      <c r="AQ503" s="139"/>
      <c r="AR503" s="139"/>
      <c r="AS503" s="139"/>
      <c r="AT503" s="139"/>
      <c r="AU503" s="139"/>
      <c r="AV503" s="139"/>
      <c r="AW503" s="139"/>
      <c r="AX503" s="139"/>
      <c r="AY503" s="139"/>
      <c r="AZ503" s="139"/>
      <c r="BA503" s="139"/>
      <c r="BB503" s="139"/>
      <c r="BC503" s="139"/>
      <c r="BD503" s="139"/>
      <c r="BE503" s="139"/>
      <c r="BF503" s="139"/>
      <c r="BG503" s="139"/>
      <c r="BH503" s="139"/>
      <c r="BI503" s="139"/>
      <c r="BJ503" s="139"/>
    </row>
    <row r="504">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40"/>
      <c r="W504" s="139"/>
      <c r="X504" s="139"/>
      <c r="Y504" s="139"/>
      <c r="Z504" s="139"/>
      <c r="AA504" s="139"/>
      <c r="AB504" s="139"/>
      <c r="AC504" s="139"/>
      <c r="AD504" s="139"/>
      <c r="AE504" s="139"/>
      <c r="AF504" s="139"/>
      <c r="AG504" s="139"/>
      <c r="AH504" s="139"/>
      <c r="AI504" s="139"/>
      <c r="AJ504" s="139"/>
      <c r="AK504" s="139"/>
      <c r="AL504" s="139"/>
      <c r="AM504" s="139"/>
      <c r="AN504" s="139"/>
      <c r="AO504" s="139"/>
      <c r="AP504" s="139"/>
      <c r="AQ504" s="139"/>
      <c r="AR504" s="139"/>
      <c r="AS504" s="139"/>
      <c r="AT504" s="139"/>
      <c r="AU504" s="139"/>
      <c r="AV504" s="139"/>
      <c r="AW504" s="139"/>
      <c r="AX504" s="139"/>
      <c r="AY504" s="139"/>
      <c r="AZ504" s="139"/>
      <c r="BA504" s="139"/>
      <c r="BB504" s="139"/>
      <c r="BC504" s="139"/>
      <c r="BD504" s="139"/>
      <c r="BE504" s="139"/>
      <c r="BF504" s="139"/>
      <c r="BG504" s="139"/>
      <c r="BH504" s="139"/>
      <c r="BI504" s="139"/>
      <c r="BJ504" s="139"/>
    </row>
    <row r="505">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40"/>
      <c r="W505" s="139"/>
      <c r="X505" s="139"/>
      <c r="Y505" s="139"/>
      <c r="Z505" s="139"/>
      <c r="AA505" s="139"/>
      <c r="AB505" s="139"/>
      <c r="AC505" s="139"/>
      <c r="AD505" s="139"/>
      <c r="AE505" s="139"/>
      <c r="AF505" s="139"/>
      <c r="AG505" s="139"/>
      <c r="AH505" s="139"/>
      <c r="AI505" s="139"/>
      <c r="AJ505" s="139"/>
      <c r="AK505" s="139"/>
      <c r="AL505" s="139"/>
      <c r="AM505" s="139"/>
      <c r="AN505" s="139"/>
      <c r="AO505" s="139"/>
      <c r="AP505" s="139"/>
      <c r="AQ505" s="139"/>
      <c r="AR505" s="139"/>
      <c r="AS505" s="139"/>
      <c r="AT505" s="139"/>
      <c r="AU505" s="139"/>
      <c r="AV505" s="139"/>
      <c r="AW505" s="139"/>
      <c r="AX505" s="139"/>
      <c r="AY505" s="139"/>
      <c r="AZ505" s="139"/>
      <c r="BA505" s="139"/>
      <c r="BB505" s="139"/>
      <c r="BC505" s="139"/>
      <c r="BD505" s="139"/>
      <c r="BE505" s="139"/>
      <c r="BF505" s="139"/>
      <c r="BG505" s="139"/>
      <c r="BH505" s="139"/>
      <c r="BI505" s="139"/>
      <c r="BJ505" s="139"/>
    </row>
    <row r="506">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40"/>
      <c r="W506" s="139"/>
      <c r="X506" s="139"/>
      <c r="Y506" s="139"/>
      <c r="Z506" s="139"/>
      <c r="AA506" s="139"/>
      <c r="AB506" s="139"/>
      <c r="AC506" s="139"/>
      <c r="AD506" s="139"/>
      <c r="AE506" s="139"/>
      <c r="AF506" s="139"/>
      <c r="AG506" s="139"/>
      <c r="AH506" s="139"/>
      <c r="AI506" s="139"/>
      <c r="AJ506" s="139"/>
      <c r="AK506" s="139"/>
      <c r="AL506" s="139"/>
      <c r="AM506" s="139"/>
      <c r="AN506" s="139"/>
      <c r="AO506" s="139"/>
      <c r="AP506" s="139"/>
      <c r="AQ506" s="139"/>
      <c r="AR506" s="139"/>
      <c r="AS506" s="139"/>
      <c r="AT506" s="139"/>
      <c r="AU506" s="139"/>
      <c r="AV506" s="139"/>
      <c r="AW506" s="139"/>
      <c r="AX506" s="139"/>
      <c r="AY506" s="139"/>
      <c r="AZ506" s="139"/>
      <c r="BA506" s="139"/>
      <c r="BB506" s="139"/>
      <c r="BC506" s="139"/>
      <c r="BD506" s="139"/>
      <c r="BE506" s="139"/>
      <c r="BF506" s="139"/>
      <c r="BG506" s="139"/>
      <c r="BH506" s="139"/>
      <c r="BI506" s="139"/>
      <c r="BJ506" s="139"/>
    </row>
    <row r="507">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40"/>
      <c r="W507" s="139"/>
      <c r="X507" s="139"/>
      <c r="Y507" s="139"/>
      <c r="Z507" s="139"/>
      <c r="AA507" s="139"/>
      <c r="AB507" s="139"/>
      <c r="AC507" s="139"/>
      <c r="AD507" s="139"/>
      <c r="AE507" s="139"/>
      <c r="AF507" s="139"/>
      <c r="AG507" s="139"/>
      <c r="AH507" s="139"/>
      <c r="AI507" s="139"/>
      <c r="AJ507" s="139"/>
      <c r="AK507" s="139"/>
      <c r="AL507" s="139"/>
      <c r="AM507" s="139"/>
      <c r="AN507" s="139"/>
      <c r="AO507" s="139"/>
      <c r="AP507" s="139"/>
      <c r="AQ507" s="139"/>
      <c r="AR507" s="139"/>
      <c r="AS507" s="139"/>
      <c r="AT507" s="139"/>
      <c r="AU507" s="139"/>
      <c r="AV507" s="139"/>
      <c r="AW507" s="139"/>
      <c r="AX507" s="139"/>
      <c r="AY507" s="139"/>
      <c r="AZ507" s="139"/>
      <c r="BA507" s="139"/>
      <c r="BB507" s="139"/>
      <c r="BC507" s="139"/>
      <c r="BD507" s="139"/>
      <c r="BE507" s="139"/>
      <c r="BF507" s="139"/>
      <c r="BG507" s="139"/>
      <c r="BH507" s="139"/>
      <c r="BI507" s="139"/>
      <c r="BJ507" s="139"/>
    </row>
    <row r="508">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40"/>
      <c r="W508" s="139"/>
      <c r="X508" s="139"/>
      <c r="Y508" s="139"/>
      <c r="Z508" s="139"/>
      <c r="AA508" s="139"/>
      <c r="AB508" s="139"/>
      <c r="AC508" s="139"/>
      <c r="AD508" s="139"/>
      <c r="AE508" s="139"/>
      <c r="AF508" s="139"/>
      <c r="AG508" s="139"/>
      <c r="AH508" s="139"/>
      <c r="AI508" s="139"/>
      <c r="AJ508" s="139"/>
      <c r="AK508" s="139"/>
      <c r="AL508" s="139"/>
      <c r="AM508" s="139"/>
      <c r="AN508" s="139"/>
      <c r="AO508" s="139"/>
      <c r="AP508" s="139"/>
      <c r="AQ508" s="139"/>
      <c r="AR508" s="139"/>
      <c r="AS508" s="139"/>
      <c r="AT508" s="139"/>
      <c r="AU508" s="139"/>
      <c r="AV508" s="139"/>
      <c r="AW508" s="139"/>
      <c r="AX508" s="139"/>
      <c r="AY508" s="139"/>
      <c r="AZ508" s="139"/>
      <c r="BA508" s="139"/>
      <c r="BB508" s="139"/>
      <c r="BC508" s="139"/>
      <c r="BD508" s="139"/>
      <c r="BE508" s="139"/>
      <c r="BF508" s="139"/>
      <c r="BG508" s="139"/>
      <c r="BH508" s="139"/>
      <c r="BI508" s="139"/>
      <c r="BJ508" s="139"/>
    </row>
    <row r="509">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40"/>
      <c r="W509" s="139"/>
      <c r="X509" s="139"/>
      <c r="Y509" s="139"/>
      <c r="Z509" s="139"/>
      <c r="AA509" s="139"/>
      <c r="AB509" s="139"/>
      <c r="AC509" s="139"/>
      <c r="AD509" s="139"/>
      <c r="AE509" s="139"/>
      <c r="AF509" s="139"/>
      <c r="AG509" s="139"/>
      <c r="AH509" s="139"/>
      <c r="AI509" s="139"/>
      <c r="AJ509" s="139"/>
      <c r="AK509" s="139"/>
      <c r="AL509" s="139"/>
      <c r="AM509" s="139"/>
      <c r="AN509" s="139"/>
      <c r="AO509" s="139"/>
      <c r="AP509" s="139"/>
      <c r="AQ509" s="139"/>
      <c r="AR509" s="139"/>
      <c r="AS509" s="139"/>
      <c r="AT509" s="139"/>
      <c r="AU509" s="139"/>
      <c r="AV509" s="139"/>
      <c r="AW509" s="139"/>
      <c r="AX509" s="139"/>
      <c r="AY509" s="139"/>
      <c r="AZ509" s="139"/>
      <c r="BA509" s="139"/>
      <c r="BB509" s="139"/>
      <c r="BC509" s="139"/>
      <c r="BD509" s="139"/>
      <c r="BE509" s="139"/>
      <c r="BF509" s="139"/>
      <c r="BG509" s="139"/>
      <c r="BH509" s="139"/>
      <c r="BI509" s="139"/>
      <c r="BJ509" s="139"/>
    </row>
    <row r="510">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40"/>
      <c r="W510" s="139"/>
      <c r="X510" s="139"/>
      <c r="Y510" s="139"/>
      <c r="Z510" s="139"/>
      <c r="AA510" s="139"/>
      <c r="AB510" s="139"/>
      <c r="AC510" s="139"/>
      <c r="AD510" s="139"/>
      <c r="AE510" s="139"/>
      <c r="AF510" s="139"/>
      <c r="AG510" s="139"/>
      <c r="AH510" s="139"/>
      <c r="AI510" s="139"/>
      <c r="AJ510" s="139"/>
      <c r="AK510" s="139"/>
      <c r="AL510" s="139"/>
      <c r="AM510" s="139"/>
      <c r="AN510" s="139"/>
      <c r="AO510" s="139"/>
      <c r="AP510" s="139"/>
      <c r="AQ510" s="139"/>
      <c r="AR510" s="139"/>
      <c r="AS510" s="139"/>
      <c r="AT510" s="139"/>
      <c r="AU510" s="139"/>
      <c r="AV510" s="139"/>
      <c r="AW510" s="139"/>
      <c r="AX510" s="139"/>
      <c r="AY510" s="139"/>
      <c r="AZ510" s="139"/>
      <c r="BA510" s="139"/>
      <c r="BB510" s="139"/>
      <c r="BC510" s="139"/>
      <c r="BD510" s="139"/>
      <c r="BE510" s="139"/>
      <c r="BF510" s="139"/>
      <c r="BG510" s="139"/>
      <c r="BH510" s="139"/>
      <c r="BI510" s="139"/>
      <c r="BJ510" s="139"/>
    </row>
    <row r="511">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40"/>
      <c r="W511" s="139"/>
      <c r="X511" s="139"/>
      <c r="Y511" s="139"/>
      <c r="Z511" s="139"/>
      <c r="AA511" s="139"/>
      <c r="AB511" s="139"/>
      <c r="AC511" s="139"/>
      <c r="AD511" s="139"/>
      <c r="AE511" s="139"/>
      <c r="AF511" s="139"/>
      <c r="AG511" s="139"/>
      <c r="AH511" s="139"/>
      <c r="AI511" s="139"/>
      <c r="AJ511" s="139"/>
      <c r="AK511" s="139"/>
      <c r="AL511" s="139"/>
      <c r="AM511" s="139"/>
      <c r="AN511" s="139"/>
      <c r="AO511" s="139"/>
      <c r="AP511" s="139"/>
      <c r="AQ511" s="139"/>
      <c r="AR511" s="139"/>
      <c r="AS511" s="139"/>
      <c r="AT511" s="139"/>
      <c r="AU511" s="139"/>
      <c r="AV511" s="139"/>
      <c r="AW511" s="139"/>
      <c r="AX511" s="139"/>
      <c r="AY511" s="139"/>
      <c r="AZ511" s="139"/>
      <c r="BA511" s="139"/>
      <c r="BB511" s="139"/>
      <c r="BC511" s="139"/>
      <c r="BD511" s="139"/>
      <c r="BE511" s="139"/>
      <c r="BF511" s="139"/>
      <c r="BG511" s="139"/>
      <c r="BH511" s="139"/>
      <c r="BI511" s="139"/>
      <c r="BJ511" s="139"/>
    </row>
    <row r="51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40"/>
      <c r="W512" s="139"/>
      <c r="X512" s="139"/>
      <c r="Y512" s="139"/>
      <c r="Z512" s="139"/>
      <c r="AA512" s="139"/>
      <c r="AB512" s="139"/>
      <c r="AC512" s="139"/>
      <c r="AD512" s="139"/>
      <c r="AE512" s="139"/>
      <c r="AF512" s="139"/>
      <c r="AG512" s="139"/>
      <c r="AH512" s="139"/>
      <c r="AI512" s="139"/>
      <c r="AJ512" s="139"/>
      <c r="AK512" s="139"/>
      <c r="AL512" s="139"/>
      <c r="AM512" s="139"/>
      <c r="AN512" s="139"/>
      <c r="AO512" s="139"/>
      <c r="AP512" s="139"/>
      <c r="AQ512" s="139"/>
      <c r="AR512" s="139"/>
      <c r="AS512" s="139"/>
      <c r="AT512" s="139"/>
      <c r="AU512" s="139"/>
      <c r="AV512" s="139"/>
      <c r="AW512" s="139"/>
      <c r="AX512" s="139"/>
      <c r="AY512" s="139"/>
      <c r="AZ512" s="139"/>
      <c r="BA512" s="139"/>
      <c r="BB512" s="139"/>
      <c r="BC512" s="139"/>
      <c r="BD512" s="139"/>
      <c r="BE512" s="139"/>
      <c r="BF512" s="139"/>
      <c r="BG512" s="139"/>
      <c r="BH512" s="139"/>
      <c r="BI512" s="139"/>
      <c r="BJ512" s="139"/>
    </row>
    <row r="513">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40"/>
      <c r="W513" s="139"/>
      <c r="X513" s="139"/>
      <c r="Y513" s="139"/>
      <c r="Z513" s="139"/>
      <c r="AA513" s="139"/>
      <c r="AB513" s="139"/>
      <c r="AC513" s="139"/>
      <c r="AD513" s="139"/>
      <c r="AE513" s="139"/>
      <c r="AF513" s="139"/>
      <c r="AG513" s="139"/>
      <c r="AH513" s="139"/>
      <c r="AI513" s="139"/>
      <c r="AJ513" s="139"/>
      <c r="AK513" s="139"/>
      <c r="AL513" s="139"/>
      <c r="AM513" s="139"/>
      <c r="AN513" s="139"/>
      <c r="AO513" s="139"/>
      <c r="AP513" s="139"/>
      <c r="AQ513" s="139"/>
      <c r="AR513" s="139"/>
      <c r="AS513" s="139"/>
      <c r="AT513" s="139"/>
      <c r="AU513" s="139"/>
      <c r="AV513" s="139"/>
      <c r="AW513" s="139"/>
      <c r="AX513" s="139"/>
      <c r="AY513" s="139"/>
      <c r="AZ513" s="139"/>
      <c r="BA513" s="139"/>
      <c r="BB513" s="139"/>
      <c r="BC513" s="139"/>
      <c r="BD513" s="139"/>
      <c r="BE513" s="139"/>
      <c r="BF513" s="139"/>
      <c r="BG513" s="139"/>
      <c r="BH513" s="139"/>
      <c r="BI513" s="139"/>
      <c r="BJ513" s="139"/>
    </row>
    <row r="514">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40"/>
      <c r="W514" s="139"/>
      <c r="X514" s="139"/>
      <c r="Y514" s="139"/>
      <c r="Z514" s="139"/>
      <c r="AA514" s="139"/>
      <c r="AB514" s="139"/>
      <c r="AC514" s="139"/>
      <c r="AD514" s="139"/>
      <c r="AE514" s="139"/>
      <c r="AF514" s="139"/>
      <c r="AG514" s="139"/>
      <c r="AH514" s="139"/>
      <c r="AI514" s="139"/>
      <c r="AJ514" s="139"/>
      <c r="AK514" s="139"/>
      <c r="AL514" s="139"/>
      <c r="AM514" s="139"/>
      <c r="AN514" s="139"/>
      <c r="AO514" s="139"/>
      <c r="AP514" s="139"/>
      <c r="AQ514" s="139"/>
      <c r="AR514" s="139"/>
      <c r="AS514" s="139"/>
      <c r="AT514" s="139"/>
      <c r="AU514" s="139"/>
      <c r="AV514" s="139"/>
      <c r="AW514" s="139"/>
      <c r="AX514" s="139"/>
      <c r="AY514" s="139"/>
      <c r="AZ514" s="139"/>
      <c r="BA514" s="139"/>
      <c r="BB514" s="139"/>
      <c r="BC514" s="139"/>
      <c r="BD514" s="139"/>
      <c r="BE514" s="139"/>
      <c r="BF514" s="139"/>
      <c r="BG514" s="139"/>
      <c r="BH514" s="139"/>
      <c r="BI514" s="139"/>
      <c r="BJ514" s="139"/>
    </row>
    <row r="515">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40"/>
      <c r="W515" s="139"/>
      <c r="X515" s="139"/>
      <c r="Y515" s="139"/>
      <c r="Z515" s="139"/>
      <c r="AA515" s="139"/>
      <c r="AB515" s="139"/>
      <c r="AC515" s="139"/>
      <c r="AD515" s="139"/>
      <c r="AE515" s="139"/>
      <c r="AF515" s="139"/>
      <c r="AG515" s="139"/>
      <c r="AH515" s="139"/>
      <c r="AI515" s="139"/>
      <c r="AJ515" s="139"/>
      <c r="AK515" s="139"/>
      <c r="AL515" s="139"/>
      <c r="AM515" s="139"/>
      <c r="AN515" s="139"/>
      <c r="AO515" s="139"/>
      <c r="AP515" s="139"/>
      <c r="AQ515" s="139"/>
      <c r="AR515" s="139"/>
      <c r="AS515" s="139"/>
      <c r="AT515" s="139"/>
      <c r="AU515" s="139"/>
      <c r="AV515" s="139"/>
      <c r="AW515" s="139"/>
      <c r="AX515" s="139"/>
      <c r="AY515" s="139"/>
      <c r="AZ515" s="139"/>
      <c r="BA515" s="139"/>
      <c r="BB515" s="139"/>
      <c r="BC515" s="139"/>
      <c r="BD515" s="139"/>
      <c r="BE515" s="139"/>
      <c r="BF515" s="139"/>
      <c r="BG515" s="139"/>
      <c r="BH515" s="139"/>
      <c r="BI515" s="139"/>
      <c r="BJ515" s="139"/>
    </row>
    <row r="516">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40"/>
      <c r="W516" s="139"/>
      <c r="X516" s="139"/>
      <c r="Y516" s="139"/>
      <c r="Z516" s="139"/>
      <c r="AA516" s="139"/>
      <c r="AB516" s="139"/>
      <c r="AC516" s="139"/>
      <c r="AD516" s="139"/>
      <c r="AE516" s="139"/>
      <c r="AF516" s="139"/>
      <c r="AG516" s="139"/>
      <c r="AH516" s="139"/>
      <c r="AI516" s="139"/>
      <c r="AJ516" s="139"/>
      <c r="AK516" s="139"/>
      <c r="AL516" s="139"/>
      <c r="AM516" s="139"/>
      <c r="AN516" s="139"/>
      <c r="AO516" s="139"/>
      <c r="AP516" s="139"/>
      <c r="AQ516" s="139"/>
      <c r="AR516" s="139"/>
      <c r="AS516" s="139"/>
      <c r="AT516" s="139"/>
      <c r="AU516" s="139"/>
      <c r="AV516" s="139"/>
      <c r="AW516" s="139"/>
      <c r="AX516" s="139"/>
      <c r="AY516" s="139"/>
      <c r="AZ516" s="139"/>
      <c r="BA516" s="139"/>
      <c r="BB516" s="139"/>
      <c r="BC516" s="139"/>
      <c r="BD516" s="139"/>
      <c r="BE516" s="139"/>
      <c r="BF516" s="139"/>
      <c r="BG516" s="139"/>
      <c r="BH516" s="139"/>
      <c r="BI516" s="139"/>
      <c r="BJ516" s="139"/>
    </row>
    <row r="517">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40"/>
      <c r="W517" s="139"/>
      <c r="X517" s="139"/>
      <c r="Y517" s="139"/>
      <c r="Z517" s="139"/>
      <c r="AA517" s="139"/>
      <c r="AB517" s="139"/>
      <c r="AC517" s="139"/>
      <c r="AD517" s="139"/>
      <c r="AE517" s="139"/>
      <c r="AF517" s="139"/>
      <c r="AG517" s="139"/>
      <c r="AH517" s="139"/>
      <c r="AI517" s="139"/>
      <c r="AJ517" s="139"/>
      <c r="AK517" s="139"/>
      <c r="AL517" s="139"/>
      <c r="AM517" s="139"/>
      <c r="AN517" s="139"/>
      <c r="AO517" s="139"/>
      <c r="AP517" s="139"/>
      <c r="AQ517" s="139"/>
      <c r="AR517" s="139"/>
      <c r="AS517" s="139"/>
      <c r="AT517" s="139"/>
      <c r="AU517" s="139"/>
      <c r="AV517" s="139"/>
      <c r="AW517" s="139"/>
      <c r="AX517" s="139"/>
      <c r="AY517" s="139"/>
      <c r="AZ517" s="139"/>
      <c r="BA517" s="139"/>
      <c r="BB517" s="139"/>
      <c r="BC517" s="139"/>
      <c r="BD517" s="139"/>
      <c r="BE517" s="139"/>
      <c r="BF517" s="139"/>
      <c r="BG517" s="139"/>
      <c r="BH517" s="139"/>
      <c r="BI517" s="139"/>
      <c r="BJ517" s="139"/>
    </row>
    <row r="518">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40"/>
      <c r="W518" s="139"/>
      <c r="X518" s="139"/>
      <c r="Y518" s="139"/>
      <c r="Z518" s="139"/>
      <c r="AA518" s="139"/>
      <c r="AB518" s="139"/>
      <c r="AC518" s="139"/>
      <c r="AD518" s="139"/>
      <c r="AE518" s="139"/>
      <c r="AF518" s="139"/>
      <c r="AG518" s="139"/>
      <c r="AH518" s="139"/>
      <c r="AI518" s="139"/>
      <c r="AJ518" s="139"/>
      <c r="AK518" s="139"/>
      <c r="AL518" s="139"/>
      <c r="AM518" s="139"/>
      <c r="AN518" s="139"/>
      <c r="AO518" s="139"/>
      <c r="AP518" s="139"/>
      <c r="AQ518" s="139"/>
      <c r="AR518" s="139"/>
      <c r="AS518" s="139"/>
      <c r="AT518" s="139"/>
      <c r="AU518" s="139"/>
      <c r="AV518" s="139"/>
      <c r="AW518" s="139"/>
      <c r="AX518" s="139"/>
      <c r="AY518" s="139"/>
      <c r="AZ518" s="139"/>
      <c r="BA518" s="139"/>
      <c r="BB518" s="139"/>
      <c r="BC518" s="139"/>
      <c r="BD518" s="139"/>
      <c r="BE518" s="139"/>
      <c r="BF518" s="139"/>
      <c r="BG518" s="139"/>
      <c r="BH518" s="139"/>
      <c r="BI518" s="139"/>
      <c r="BJ518" s="139"/>
    </row>
    <row r="519">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40"/>
      <c r="W519" s="139"/>
      <c r="X519" s="139"/>
      <c r="Y519" s="139"/>
      <c r="Z519" s="139"/>
      <c r="AA519" s="139"/>
      <c r="AB519" s="139"/>
      <c r="AC519" s="139"/>
      <c r="AD519" s="139"/>
      <c r="AE519" s="139"/>
      <c r="AF519" s="139"/>
      <c r="AG519" s="139"/>
      <c r="AH519" s="139"/>
      <c r="AI519" s="139"/>
      <c r="AJ519" s="139"/>
      <c r="AK519" s="139"/>
      <c r="AL519" s="139"/>
      <c r="AM519" s="139"/>
      <c r="AN519" s="139"/>
      <c r="AO519" s="139"/>
      <c r="AP519" s="139"/>
      <c r="AQ519" s="139"/>
      <c r="AR519" s="139"/>
      <c r="AS519" s="139"/>
      <c r="AT519" s="139"/>
      <c r="AU519" s="139"/>
      <c r="AV519" s="139"/>
      <c r="AW519" s="139"/>
      <c r="AX519" s="139"/>
      <c r="AY519" s="139"/>
      <c r="AZ519" s="139"/>
      <c r="BA519" s="139"/>
      <c r="BB519" s="139"/>
      <c r="BC519" s="139"/>
      <c r="BD519" s="139"/>
      <c r="BE519" s="139"/>
      <c r="BF519" s="139"/>
      <c r="BG519" s="139"/>
      <c r="BH519" s="139"/>
      <c r="BI519" s="139"/>
      <c r="BJ519" s="139"/>
    </row>
    <row r="520">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40"/>
      <c r="W520" s="139"/>
      <c r="X520" s="139"/>
      <c r="Y520" s="139"/>
      <c r="Z520" s="139"/>
      <c r="AA520" s="139"/>
      <c r="AB520" s="139"/>
      <c r="AC520" s="139"/>
      <c r="AD520" s="139"/>
      <c r="AE520" s="139"/>
      <c r="AF520" s="139"/>
      <c r="AG520" s="139"/>
      <c r="AH520" s="139"/>
      <c r="AI520" s="139"/>
      <c r="AJ520" s="139"/>
      <c r="AK520" s="139"/>
      <c r="AL520" s="139"/>
      <c r="AM520" s="139"/>
      <c r="AN520" s="139"/>
      <c r="AO520" s="139"/>
      <c r="AP520" s="139"/>
      <c r="AQ520" s="139"/>
      <c r="AR520" s="139"/>
      <c r="AS520" s="139"/>
      <c r="AT520" s="139"/>
      <c r="AU520" s="139"/>
      <c r="AV520" s="139"/>
      <c r="AW520" s="139"/>
      <c r="AX520" s="139"/>
      <c r="AY520" s="139"/>
      <c r="AZ520" s="139"/>
      <c r="BA520" s="139"/>
      <c r="BB520" s="139"/>
      <c r="BC520" s="139"/>
      <c r="BD520" s="139"/>
      <c r="BE520" s="139"/>
      <c r="BF520" s="139"/>
      <c r="BG520" s="139"/>
      <c r="BH520" s="139"/>
      <c r="BI520" s="139"/>
      <c r="BJ520" s="139"/>
    </row>
    <row r="521">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40"/>
      <c r="W521" s="139"/>
      <c r="X521" s="139"/>
      <c r="Y521" s="139"/>
      <c r="Z521" s="139"/>
      <c r="AA521" s="139"/>
      <c r="AB521" s="139"/>
      <c r="AC521" s="139"/>
      <c r="AD521" s="139"/>
      <c r="AE521" s="139"/>
      <c r="AF521" s="139"/>
      <c r="AG521" s="139"/>
      <c r="AH521" s="139"/>
      <c r="AI521" s="139"/>
      <c r="AJ521" s="139"/>
      <c r="AK521" s="139"/>
      <c r="AL521" s="139"/>
      <c r="AM521" s="139"/>
      <c r="AN521" s="139"/>
      <c r="AO521" s="139"/>
      <c r="AP521" s="139"/>
      <c r="AQ521" s="139"/>
      <c r="AR521" s="139"/>
      <c r="AS521" s="139"/>
      <c r="AT521" s="139"/>
      <c r="AU521" s="139"/>
      <c r="AV521" s="139"/>
      <c r="AW521" s="139"/>
      <c r="AX521" s="139"/>
      <c r="AY521" s="139"/>
      <c r="AZ521" s="139"/>
      <c r="BA521" s="139"/>
      <c r="BB521" s="139"/>
      <c r="BC521" s="139"/>
      <c r="BD521" s="139"/>
      <c r="BE521" s="139"/>
      <c r="BF521" s="139"/>
      <c r="BG521" s="139"/>
      <c r="BH521" s="139"/>
      <c r="BI521" s="139"/>
      <c r="BJ521" s="139"/>
    </row>
    <row r="52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40"/>
      <c r="W522" s="139"/>
      <c r="X522" s="139"/>
      <c r="Y522" s="139"/>
      <c r="Z522" s="139"/>
      <c r="AA522" s="139"/>
      <c r="AB522" s="139"/>
      <c r="AC522" s="139"/>
      <c r="AD522" s="139"/>
      <c r="AE522" s="139"/>
      <c r="AF522" s="139"/>
      <c r="AG522" s="139"/>
      <c r="AH522" s="139"/>
      <c r="AI522" s="139"/>
      <c r="AJ522" s="139"/>
      <c r="AK522" s="139"/>
      <c r="AL522" s="139"/>
      <c r="AM522" s="139"/>
      <c r="AN522" s="139"/>
      <c r="AO522" s="139"/>
      <c r="AP522" s="139"/>
      <c r="AQ522" s="139"/>
      <c r="AR522" s="139"/>
      <c r="AS522" s="139"/>
      <c r="AT522" s="139"/>
      <c r="AU522" s="139"/>
      <c r="AV522" s="139"/>
      <c r="AW522" s="139"/>
      <c r="AX522" s="139"/>
      <c r="AY522" s="139"/>
      <c r="AZ522" s="139"/>
      <c r="BA522" s="139"/>
      <c r="BB522" s="139"/>
      <c r="BC522" s="139"/>
      <c r="BD522" s="139"/>
      <c r="BE522" s="139"/>
      <c r="BF522" s="139"/>
      <c r="BG522" s="139"/>
      <c r="BH522" s="139"/>
      <c r="BI522" s="139"/>
      <c r="BJ522" s="139"/>
    </row>
    <row r="523">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40"/>
      <c r="W523" s="139"/>
      <c r="X523" s="139"/>
      <c r="Y523" s="139"/>
      <c r="Z523" s="139"/>
      <c r="AA523" s="139"/>
      <c r="AB523" s="139"/>
      <c r="AC523" s="139"/>
      <c r="AD523" s="139"/>
      <c r="AE523" s="139"/>
      <c r="AF523" s="139"/>
      <c r="AG523" s="139"/>
      <c r="AH523" s="139"/>
      <c r="AI523" s="139"/>
      <c r="AJ523" s="139"/>
      <c r="AK523" s="139"/>
      <c r="AL523" s="139"/>
      <c r="AM523" s="139"/>
      <c r="AN523" s="139"/>
      <c r="AO523" s="139"/>
      <c r="AP523" s="139"/>
      <c r="AQ523" s="139"/>
      <c r="AR523" s="139"/>
      <c r="AS523" s="139"/>
      <c r="AT523" s="139"/>
      <c r="AU523" s="139"/>
      <c r="AV523" s="139"/>
      <c r="AW523" s="139"/>
      <c r="AX523" s="139"/>
      <c r="AY523" s="139"/>
      <c r="AZ523" s="139"/>
      <c r="BA523" s="139"/>
      <c r="BB523" s="139"/>
      <c r="BC523" s="139"/>
      <c r="BD523" s="139"/>
      <c r="BE523" s="139"/>
      <c r="BF523" s="139"/>
      <c r="BG523" s="139"/>
      <c r="BH523" s="139"/>
      <c r="BI523" s="139"/>
      <c r="BJ523" s="139"/>
    </row>
    <row r="524">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40"/>
      <c r="W524" s="139"/>
      <c r="X524" s="139"/>
      <c r="Y524" s="139"/>
      <c r="Z524" s="139"/>
      <c r="AA524" s="139"/>
      <c r="AB524" s="139"/>
      <c r="AC524" s="139"/>
      <c r="AD524" s="139"/>
      <c r="AE524" s="139"/>
      <c r="AF524" s="139"/>
      <c r="AG524" s="139"/>
      <c r="AH524" s="139"/>
      <c r="AI524" s="139"/>
      <c r="AJ524" s="139"/>
      <c r="AK524" s="139"/>
      <c r="AL524" s="139"/>
      <c r="AM524" s="139"/>
      <c r="AN524" s="139"/>
      <c r="AO524" s="139"/>
      <c r="AP524" s="139"/>
      <c r="AQ524" s="139"/>
      <c r="AR524" s="139"/>
      <c r="AS524" s="139"/>
      <c r="AT524" s="139"/>
      <c r="AU524" s="139"/>
      <c r="AV524" s="139"/>
      <c r="AW524" s="139"/>
      <c r="AX524" s="139"/>
      <c r="AY524" s="139"/>
      <c r="AZ524" s="139"/>
      <c r="BA524" s="139"/>
      <c r="BB524" s="139"/>
      <c r="BC524" s="139"/>
      <c r="BD524" s="139"/>
      <c r="BE524" s="139"/>
      <c r="BF524" s="139"/>
      <c r="BG524" s="139"/>
      <c r="BH524" s="139"/>
      <c r="BI524" s="139"/>
      <c r="BJ524" s="139"/>
    </row>
    <row r="525">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40"/>
      <c r="W525" s="139"/>
      <c r="X525" s="139"/>
      <c r="Y525" s="139"/>
      <c r="Z525" s="139"/>
      <c r="AA525" s="139"/>
      <c r="AB525" s="139"/>
      <c r="AC525" s="139"/>
      <c r="AD525" s="139"/>
      <c r="AE525" s="139"/>
      <c r="AF525" s="139"/>
      <c r="AG525" s="139"/>
      <c r="AH525" s="139"/>
      <c r="AI525" s="139"/>
      <c r="AJ525" s="139"/>
      <c r="AK525" s="139"/>
      <c r="AL525" s="139"/>
      <c r="AM525" s="139"/>
      <c r="AN525" s="139"/>
      <c r="AO525" s="139"/>
      <c r="AP525" s="139"/>
      <c r="AQ525" s="139"/>
      <c r="AR525" s="139"/>
      <c r="AS525" s="139"/>
      <c r="AT525" s="139"/>
      <c r="AU525" s="139"/>
      <c r="AV525" s="139"/>
      <c r="AW525" s="139"/>
      <c r="AX525" s="139"/>
      <c r="AY525" s="139"/>
      <c r="AZ525" s="139"/>
      <c r="BA525" s="139"/>
      <c r="BB525" s="139"/>
      <c r="BC525" s="139"/>
      <c r="BD525" s="139"/>
      <c r="BE525" s="139"/>
      <c r="BF525" s="139"/>
      <c r="BG525" s="139"/>
      <c r="BH525" s="139"/>
      <c r="BI525" s="139"/>
      <c r="BJ525" s="139"/>
    </row>
    <row r="526">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40"/>
      <c r="W526" s="139"/>
      <c r="X526" s="139"/>
      <c r="Y526" s="139"/>
      <c r="Z526" s="139"/>
      <c r="AA526" s="139"/>
      <c r="AB526" s="139"/>
      <c r="AC526" s="139"/>
      <c r="AD526" s="139"/>
      <c r="AE526" s="139"/>
      <c r="AF526" s="139"/>
      <c r="AG526" s="139"/>
      <c r="AH526" s="139"/>
      <c r="AI526" s="139"/>
      <c r="AJ526" s="139"/>
      <c r="AK526" s="139"/>
      <c r="AL526" s="139"/>
      <c r="AM526" s="139"/>
      <c r="AN526" s="139"/>
      <c r="AO526" s="139"/>
      <c r="AP526" s="139"/>
      <c r="AQ526" s="139"/>
      <c r="AR526" s="139"/>
      <c r="AS526" s="139"/>
      <c r="AT526" s="139"/>
      <c r="AU526" s="139"/>
      <c r="AV526" s="139"/>
      <c r="AW526" s="139"/>
      <c r="AX526" s="139"/>
      <c r="AY526" s="139"/>
      <c r="AZ526" s="139"/>
      <c r="BA526" s="139"/>
      <c r="BB526" s="139"/>
      <c r="BC526" s="139"/>
      <c r="BD526" s="139"/>
      <c r="BE526" s="139"/>
      <c r="BF526" s="139"/>
      <c r="BG526" s="139"/>
      <c r="BH526" s="139"/>
      <c r="BI526" s="139"/>
      <c r="BJ526" s="139"/>
    </row>
    <row r="527">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40"/>
      <c r="W527" s="139"/>
      <c r="X527" s="139"/>
      <c r="Y527" s="139"/>
      <c r="Z527" s="139"/>
      <c r="AA527" s="139"/>
      <c r="AB527" s="139"/>
      <c r="AC527" s="139"/>
      <c r="AD527" s="139"/>
      <c r="AE527" s="139"/>
      <c r="AF527" s="139"/>
      <c r="AG527" s="139"/>
      <c r="AH527" s="139"/>
      <c r="AI527" s="139"/>
      <c r="AJ527" s="139"/>
      <c r="AK527" s="139"/>
      <c r="AL527" s="139"/>
      <c r="AM527" s="139"/>
      <c r="AN527" s="139"/>
      <c r="AO527" s="139"/>
      <c r="AP527" s="139"/>
      <c r="AQ527" s="139"/>
      <c r="AR527" s="139"/>
      <c r="AS527" s="139"/>
      <c r="AT527" s="139"/>
      <c r="AU527" s="139"/>
      <c r="AV527" s="139"/>
      <c r="AW527" s="139"/>
      <c r="AX527" s="139"/>
      <c r="AY527" s="139"/>
      <c r="AZ527" s="139"/>
      <c r="BA527" s="139"/>
      <c r="BB527" s="139"/>
      <c r="BC527" s="139"/>
      <c r="BD527" s="139"/>
      <c r="BE527" s="139"/>
      <c r="BF527" s="139"/>
      <c r="BG527" s="139"/>
      <c r="BH527" s="139"/>
      <c r="BI527" s="139"/>
      <c r="BJ527" s="139"/>
    </row>
    <row r="528">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40"/>
      <c r="W528" s="139"/>
      <c r="X528" s="139"/>
      <c r="Y528" s="139"/>
      <c r="Z528" s="139"/>
      <c r="AA528" s="139"/>
      <c r="AB528" s="139"/>
      <c r="AC528" s="139"/>
      <c r="AD528" s="139"/>
      <c r="AE528" s="139"/>
      <c r="AF528" s="139"/>
      <c r="AG528" s="139"/>
      <c r="AH528" s="139"/>
      <c r="AI528" s="139"/>
      <c r="AJ528" s="139"/>
      <c r="AK528" s="139"/>
      <c r="AL528" s="139"/>
      <c r="AM528" s="139"/>
      <c r="AN528" s="139"/>
      <c r="AO528" s="139"/>
      <c r="AP528" s="139"/>
      <c r="AQ528" s="139"/>
      <c r="AR528" s="139"/>
      <c r="AS528" s="139"/>
      <c r="AT528" s="139"/>
      <c r="AU528" s="139"/>
      <c r="AV528" s="139"/>
      <c r="AW528" s="139"/>
      <c r="AX528" s="139"/>
      <c r="AY528" s="139"/>
      <c r="AZ528" s="139"/>
      <c r="BA528" s="139"/>
      <c r="BB528" s="139"/>
      <c r="BC528" s="139"/>
      <c r="BD528" s="139"/>
      <c r="BE528" s="139"/>
      <c r="BF528" s="139"/>
      <c r="BG528" s="139"/>
      <c r="BH528" s="139"/>
      <c r="BI528" s="139"/>
      <c r="BJ528" s="139"/>
    </row>
    <row r="529">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40"/>
      <c r="W529" s="139"/>
      <c r="X529" s="139"/>
      <c r="Y529" s="139"/>
      <c r="Z529" s="139"/>
      <c r="AA529" s="139"/>
      <c r="AB529" s="139"/>
      <c r="AC529" s="139"/>
      <c r="AD529" s="139"/>
      <c r="AE529" s="139"/>
      <c r="AF529" s="139"/>
      <c r="AG529" s="139"/>
      <c r="AH529" s="139"/>
      <c r="AI529" s="139"/>
      <c r="AJ529" s="139"/>
      <c r="AK529" s="139"/>
      <c r="AL529" s="139"/>
      <c r="AM529" s="139"/>
      <c r="AN529" s="139"/>
      <c r="AO529" s="139"/>
      <c r="AP529" s="139"/>
      <c r="AQ529" s="139"/>
      <c r="AR529" s="139"/>
      <c r="AS529" s="139"/>
      <c r="AT529" s="139"/>
      <c r="AU529" s="139"/>
      <c r="AV529" s="139"/>
      <c r="AW529" s="139"/>
      <c r="AX529" s="139"/>
      <c r="AY529" s="139"/>
      <c r="AZ529" s="139"/>
      <c r="BA529" s="139"/>
      <c r="BB529" s="139"/>
      <c r="BC529" s="139"/>
      <c r="BD529" s="139"/>
      <c r="BE529" s="139"/>
      <c r="BF529" s="139"/>
      <c r="BG529" s="139"/>
      <c r="BH529" s="139"/>
      <c r="BI529" s="139"/>
      <c r="BJ529" s="139"/>
    </row>
    <row r="530">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40"/>
      <c r="W530" s="139"/>
      <c r="X530" s="139"/>
      <c r="Y530" s="139"/>
      <c r="Z530" s="139"/>
      <c r="AA530" s="139"/>
      <c r="AB530" s="139"/>
      <c r="AC530" s="139"/>
      <c r="AD530" s="139"/>
      <c r="AE530" s="139"/>
      <c r="AF530" s="139"/>
      <c r="AG530" s="139"/>
      <c r="AH530" s="139"/>
      <c r="AI530" s="139"/>
      <c r="AJ530" s="139"/>
      <c r="AK530" s="139"/>
      <c r="AL530" s="139"/>
      <c r="AM530" s="139"/>
      <c r="AN530" s="139"/>
      <c r="AO530" s="139"/>
      <c r="AP530" s="139"/>
      <c r="AQ530" s="139"/>
      <c r="AR530" s="139"/>
      <c r="AS530" s="139"/>
      <c r="AT530" s="139"/>
      <c r="AU530" s="139"/>
      <c r="AV530" s="139"/>
      <c r="AW530" s="139"/>
      <c r="AX530" s="139"/>
      <c r="AY530" s="139"/>
      <c r="AZ530" s="139"/>
      <c r="BA530" s="139"/>
      <c r="BB530" s="139"/>
      <c r="BC530" s="139"/>
      <c r="BD530" s="139"/>
      <c r="BE530" s="139"/>
      <c r="BF530" s="139"/>
      <c r="BG530" s="139"/>
      <c r="BH530" s="139"/>
      <c r="BI530" s="139"/>
      <c r="BJ530" s="139"/>
    </row>
    <row r="531">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40"/>
      <c r="W531" s="139"/>
      <c r="X531" s="139"/>
      <c r="Y531" s="139"/>
      <c r="Z531" s="139"/>
      <c r="AA531" s="139"/>
      <c r="AB531" s="139"/>
      <c r="AC531" s="139"/>
      <c r="AD531" s="139"/>
      <c r="AE531" s="139"/>
      <c r="AF531" s="139"/>
      <c r="AG531" s="139"/>
      <c r="AH531" s="139"/>
      <c r="AI531" s="139"/>
      <c r="AJ531" s="139"/>
      <c r="AK531" s="139"/>
      <c r="AL531" s="139"/>
      <c r="AM531" s="139"/>
      <c r="AN531" s="139"/>
      <c r="AO531" s="139"/>
      <c r="AP531" s="139"/>
      <c r="AQ531" s="139"/>
      <c r="AR531" s="139"/>
      <c r="AS531" s="139"/>
      <c r="AT531" s="139"/>
      <c r="AU531" s="139"/>
      <c r="AV531" s="139"/>
      <c r="AW531" s="139"/>
      <c r="AX531" s="139"/>
      <c r="AY531" s="139"/>
      <c r="AZ531" s="139"/>
      <c r="BA531" s="139"/>
      <c r="BB531" s="139"/>
      <c r="BC531" s="139"/>
      <c r="BD531" s="139"/>
      <c r="BE531" s="139"/>
      <c r="BF531" s="139"/>
      <c r="BG531" s="139"/>
      <c r="BH531" s="139"/>
      <c r="BI531" s="139"/>
      <c r="BJ531" s="139"/>
    </row>
    <row r="53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40"/>
      <c r="W532" s="139"/>
      <c r="X532" s="139"/>
      <c r="Y532" s="139"/>
      <c r="Z532" s="139"/>
      <c r="AA532" s="139"/>
      <c r="AB532" s="139"/>
      <c r="AC532" s="139"/>
      <c r="AD532" s="139"/>
      <c r="AE532" s="139"/>
      <c r="AF532" s="139"/>
      <c r="AG532" s="139"/>
      <c r="AH532" s="139"/>
      <c r="AI532" s="139"/>
      <c r="AJ532" s="139"/>
      <c r="AK532" s="139"/>
      <c r="AL532" s="139"/>
      <c r="AM532" s="139"/>
      <c r="AN532" s="139"/>
      <c r="AO532" s="139"/>
      <c r="AP532" s="139"/>
      <c r="AQ532" s="139"/>
      <c r="AR532" s="139"/>
      <c r="AS532" s="139"/>
      <c r="AT532" s="139"/>
      <c r="AU532" s="139"/>
      <c r="AV532" s="139"/>
      <c r="AW532" s="139"/>
      <c r="AX532" s="139"/>
      <c r="AY532" s="139"/>
      <c r="AZ532" s="139"/>
      <c r="BA532" s="139"/>
      <c r="BB532" s="139"/>
      <c r="BC532" s="139"/>
      <c r="BD532" s="139"/>
      <c r="BE532" s="139"/>
      <c r="BF532" s="139"/>
      <c r="BG532" s="139"/>
      <c r="BH532" s="139"/>
      <c r="BI532" s="139"/>
      <c r="BJ532" s="139"/>
    </row>
    <row r="533">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40"/>
      <c r="W533" s="139"/>
      <c r="X533" s="139"/>
      <c r="Y533" s="139"/>
      <c r="Z533" s="139"/>
      <c r="AA533" s="139"/>
      <c r="AB533" s="139"/>
      <c r="AC533" s="139"/>
      <c r="AD533" s="139"/>
      <c r="AE533" s="139"/>
      <c r="AF533" s="139"/>
      <c r="AG533" s="139"/>
      <c r="AH533" s="139"/>
      <c r="AI533" s="139"/>
      <c r="AJ533" s="139"/>
      <c r="AK533" s="139"/>
      <c r="AL533" s="139"/>
      <c r="AM533" s="139"/>
      <c r="AN533" s="139"/>
      <c r="AO533" s="139"/>
      <c r="AP533" s="139"/>
      <c r="AQ533" s="139"/>
      <c r="AR533" s="139"/>
      <c r="AS533" s="139"/>
      <c r="AT533" s="139"/>
      <c r="AU533" s="139"/>
      <c r="AV533" s="139"/>
      <c r="AW533" s="139"/>
      <c r="AX533" s="139"/>
      <c r="AY533" s="139"/>
      <c r="AZ533" s="139"/>
      <c r="BA533" s="139"/>
      <c r="BB533" s="139"/>
      <c r="BC533" s="139"/>
      <c r="BD533" s="139"/>
      <c r="BE533" s="139"/>
      <c r="BF533" s="139"/>
      <c r="BG533" s="139"/>
      <c r="BH533" s="139"/>
      <c r="BI533" s="139"/>
      <c r="BJ533" s="139"/>
    </row>
    <row r="534">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40"/>
      <c r="W534" s="139"/>
      <c r="X534" s="139"/>
      <c r="Y534" s="139"/>
      <c r="Z534" s="139"/>
      <c r="AA534" s="139"/>
      <c r="AB534" s="139"/>
      <c r="AC534" s="139"/>
      <c r="AD534" s="139"/>
      <c r="AE534" s="139"/>
      <c r="AF534" s="139"/>
      <c r="AG534" s="139"/>
      <c r="AH534" s="139"/>
      <c r="AI534" s="139"/>
      <c r="AJ534" s="139"/>
      <c r="AK534" s="139"/>
      <c r="AL534" s="139"/>
      <c r="AM534" s="139"/>
      <c r="AN534" s="139"/>
      <c r="AO534" s="139"/>
      <c r="AP534" s="139"/>
      <c r="AQ534" s="139"/>
      <c r="AR534" s="139"/>
      <c r="AS534" s="139"/>
      <c r="AT534" s="139"/>
      <c r="AU534" s="139"/>
      <c r="AV534" s="139"/>
      <c r="AW534" s="139"/>
      <c r="AX534" s="139"/>
      <c r="AY534" s="139"/>
      <c r="AZ534" s="139"/>
      <c r="BA534" s="139"/>
      <c r="BB534" s="139"/>
      <c r="BC534" s="139"/>
      <c r="BD534" s="139"/>
      <c r="BE534" s="139"/>
      <c r="BF534" s="139"/>
      <c r="BG534" s="139"/>
      <c r="BH534" s="139"/>
      <c r="BI534" s="139"/>
      <c r="BJ534" s="139"/>
    </row>
    <row r="535">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40"/>
      <c r="W535" s="139"/>
      <c r="X535" s="139"/>
      <c r="Y535" s="139"/>
      <c r="Z535" s="139"/>
      <c r="AA535" s="139"/>
      <c r="AB535" s="139"/>
      <c r="AC535" s="139"/>
      <c r="AD535" s="139"/>
      <c r="AE535" s="139"/>
      <c r="AF535" s="139"/>
      <c r="AG535" s="139"/>
      <c r="AH535" s="139"/>
      <c r="AI535" s="139"/>
      <c r="AJ535" s="139"/>
      <c r="AK535" s="139"/>
      <c r="AL535" s="139"/>
      <c r="AM535" s="139"/>
      <c r="AN535" s="139"/>
      <c r="AO535" s="139"/>
      <c r="AP535" s="139"/>
      <c r="AQ535" s="139"/>
      <c r="AR535" s="139"/>
      <c r="AS535" s="139"/>
      <c r="AT535" s="139"/>
      <c r="AU535" s="139"/>
      <c r="AV535" s="139"/>
      <c r="AW535" s="139"/>
      <c r="AX535" s="139"/>
      <c r="AY535" s="139"/>
      <c r="AZ535" s="139"/>
      <c r="BA535" s="139"/>
      <c r="BB535" s="139"/>
      <c r="BC535" s="139"/>
      <c r="BD535" s="139"/>
      <c r="BE535" s="139"/>
      <c r="BF535" s="139"/>
      <c r="BG535" s="139"/>
      <c r="BH535" s="139"/>
      <c r="BI535" s="139"/>
      <c r="BJ535" s="139"/>
    </row>
    <row r="536">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40"/>
      <c r="W536" s="139"/>
      <c r="X536" s="139"/>
      <c r="Y536" s="139"/>
      <c r="Z536" s="139"/>
      <c r="AA536" s="139"/>
      <c r="AB536" s="139"/>
      <c r="AC536" s="139"/>
      <c r="AD536" s="139"/>
      <c r="AE536" s="139"/>
      <c r="AF536" s="139"/>
      <c r="AG536" s="139"/>
      <c r="AH536" s="139"/>
      <c r="AI536" s="139"/>
      <c r="AJ536" s="139"/>
      <c r="AK536" s="139"/>
      <c r="AL536" s="139"/>
      <c r="AM536" s="139"/>
      <c r="AN536" s="139"/>
      <c r="AO536" s="139"/>
      <c r="AP536" s="139"/>
      <c r="AQ536" s="139"/>
      <c r="AR536" s="139"/>
      <c r="AS536" s="139"/>
      <c r="AT536" s="139"/>
      <c r="AU536" s="139"/>
      <c r="AV536" s="139"/>
      <c r="AW536" s="139"/>
      <c r="AX536" s="139"/>
      <c r="AY536" s="139"/>
      <c r="AZ536" s="139"/>
      <c r="BA536" s="139"/>
      <c r="BB536" s="139"/>
      <c r="BC536" s="139"/>
      <c r="BD536" s="139"/>
      <c r="BE536" s="139"/>
      <c r="BF536" s="139"/>
      <c r="BG536" s="139"/>
      <c r="BH536" s="139"/>
      <c r="BI536" s="139"/>
      <c r="BJ536" s="139"/>
    </row>
    <row r="537">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40"/>
      <c r="W537" s="139"/>
      <c r="X537" s="139"/>
      <c r="Y537" s="139"/>
      <c r="Z537" s="139"/>
      <c r="AA537" s="139"/>
      <c r="AB537" s="139"/>
      <c r="AC537" s="139"/>
      <c r="AD537" s="139"/>
      <c r="AE537" s="139"/>
      <c r="AF537" s="139"/>
      <c r="AG537" s="139"/>
      <c r="AH537" s="139"/>
      <c r="AI537" s="139"/>
      <c r="AJ537" s="139"/>
      <c r="AK537" s="139"/>
      <c r="AL537" s="139"/>
      <c r="AM537" s="139"/>
      <c r="AN537" s="139"/>
      <c r="AO537" s="139"/>
      <c r="AP537" s="139"/>
      <c r="AQ537" s="139"/>
      <c r="AR537" s="139"/>
      <c r="AS537" s="139"/>
      <c r="AT537" s="139"/>
      <c r="AU537" s="139"/>
      <c r="AV537" s="139"/>
      <c r="AW537" s="139"/>
      <c r="AX537" s="139"/>
      <c r="AY537" s="139"/>
      <c r="AZ537" s="139"/>
      <c r="BA537" s="139"/>
      <c r="BB537" s="139"/>
      <c r="BC537" s="139"/>
      <c r="BD537" s="139"/>
      <c r="BE537" s="139"/>
      <c r="BF537" s="139"/>
      <c r="BG537" s="139"/>
      <c r="BH537" s="139"/>
      <c r="BI537" s="139"/>
      <c r="BJ537" s="139"/>
    </row>
    <row r="538">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40"/>
      <c r="W538" s="139"/>
      <c r="X538" s="139"/>
      <c r="Y538" s="139"/>
      <c r="Z538" s="139"/>
      <c r="AA538" s="139"/>
      <c r="AB538" s="139"/>
      <c r="AC538" s="139"/>
      <c r="AD538" s="139"/>
      <c r="AE538" s="139"/>
      <c r="AF538" s="139"/>
      <c r="AG538" s="139"/>
      <c r="AH538" s="139"/>
      <c r="AI538" s="139"/>
      <c r="AJ538" s="139"/>
      <c r="AK538" s="139"/>
      <c r="AL538" s="139"/>
      <c r="AM538" s="139"/>
      <c r="AN538" s="139"/>
      <c r="AO538" s="139"/>
      <c r="AP538" s="139"/>
      <c r="AQ538" s="139"/>
      <c r="AR538" s="139"/>
      <c r="AS538" s="139"/>
      <c r="AT538" s="139"/>
      <c r="AU538" s="139"/>
      <c r="AV538" s="139"/>
      <c r="AW538" s="139"/>
      <c r="AX538" s="139"/>
      <c r="AY538" s="139"/>
      <c r="AZ538" s="139"/>
      <c r="BA538" s="139"/>
      <c r="BB538" s="139"/>
      <c r="BC538" s="139"/>
      <c r="BD538" s="139"/>
      <c r="BE538" s="139"/>
      <c r="BF538" s="139"/>
      <c r="BG538" s="139"/>
      <c r="BH538" s="139"/>
      <c r="BI538" s="139"/>
      <c r="BJ538" s="139"/>
    </row>
    <row r="539">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40"/>
      <c r="W539" s="139"/>
      <c r="X539" s="139"/>
      <c r="Y539" s="139"/>
      <c r="Z539" s="139"/>
      <c r="AA539" s="139"/>
      <c r="AB539" s="139"/>
      <c r="AC539" s="139"/>
      <c r="AD539" s="139"/>
      <c r="AE539" s="139"/>
      <c r="AF539" s="139"/>
      <c r="AG539" s="139"/>
      <c r="AH539" s="139"/>
      <c r="AI539" s="139"/>
      <c r="AJ539" s="139"/>
      <c r="AK539" s="139"/>
      <c r="AL539" s="139"/>
      <c r="AM539" s="139"/>
      <c r="AN539" s="139"/>
      <c r="AO539" s="139"/>
      <c r="AP539" s="139"/>
      <c r="AQ539" s="139"/>
      <c r="AR539" s="139"/>
      <c r="AS539" s="139"/>
      <c r="AT539" s="139"/>
      <c r="AU539" s="139"/>
      <c r="AV539" s="139"/>
      <c r="AW539" s="139"/>
      <c r="AX539" s="139"/>
      <c r="AY539" s="139"/>
      <c r="AZ539" s="139"/>
      <c r="BA539" s="139"/>
      <c r="BB539" s="139"/>
      <c r="BC539" s="139"/>
      <c r="BD539" s="139"/>
      <c r="BE539" s="139"/>
      <c r="BF539" s="139"/>
      <c r="BG539" s="139"/>
      <c r="BH539" s="139"/>
      <c r="BI539" s="139"/>
      <c r="BJ539" s="139"/>
    </row>
    <row r="540">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40"/>
      <c r="W540" s="139"/>
      <c r="X540" s="139"/>
      <c r="Y540" s="139"/>
      <c r="Z540" s="139"/>
      <c r="AA540" s="139"/>
      <c r="AB540" s="139"/>
      <c r="AC540" s="139"/>
      <c r="AD540" s="139"/>
      <c r="AE540" s="139"/>
      <c r="AF540" s="139"/>
      <c r="AG540" s="139"/>
      <c r="AH540" s="139"/>
      <c r="AI540" s="139"/>
      <c r="AJ540" s="139"/>
      <c r="AK540" s="139"/>
      <c r="AL540" s="139"/>
      <c r="AM540" s="139"/>
      <c r="AN540" s="139"/>
      <c r="AO540" s="139"/>
      <c r="AP540" s="139"/>
      <c r="AQ540" s="139"/>
      <c r="AR540" s="139"/>
      <c r="AS540" s="139"/>
      <c r="AT540" s="139"/>
      <c r="AU540" s="139"/>
      <c r="AV540" s="139"/>
      <c r="AW540" s="139"/>
      <c r="AX540" s="139"/>
      <c r="AY540" s="139"/>
      <c r="AZ540" s="139"/>
      <c r="BA540" s="139"/>
      <c r="BB540" s="139"/>
      <c r="BC540" s="139"/>
      <c r="BD540" s="139"/>
      <c r="BE540" s="139"/>
      <c r="BF540" s="139"/>
      <c r="BG540" s="139"/>
      <c r="BH540" s="139"/>
      <c r="BI540" s="139"/>
      <c r="BJ540" s="139"/>
    </row>
    <row r="541">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40"/>
      <c r="W541" s="139"/>
      <c r="X541" s="139"/>
      <c r="Y541" s="139"/>
      <c r="Z541" s="139"/>
      <c r="AA541" s="139"/>
      <c r="AB541" s="139"/>
      <c r="AC541" s="139"/>
      <c r="AD541" s="139"/>
      <c r="AE541" s="139"/>
      <c r="AF541" s="139"/>
      <c r="AG541" s="139"/>
      <c r="AH541" s="139"/>
      <c r="AI541" s="139"/>
      <c r="AJ541" s="139"/>
      <c r="AK541" s="139"/>
      <c r="AL541" s="139"/>
      <c r="AM541" s="139"/>
      <c r="AN541" s="139"/>
      <c r="AO541" s="139"/>
      <c r="AP541" s="139"/>
      <c r="AQ541" s="139"/>
      <c r="AR541" s="139"/>
      <c r="AS541" s="139"/>
      <c r="AT541" s="139"/>
      <c r="AU541" s="139"/>
      <c r="AV541" s="139"/>
      <c r="AW541" s="139"/>
      <c r="AX541" s="139"/>
      <c r="AY541" s="139"/>
      <c r="AZ541" s="139"/>
      <c r="BA541" s="139"/>
      <c r="BB541" s="139"/>
      <c r="BC541" s="139"/>
      <c r="BD541" s="139"/>
      <c r="BE541" s="139"/>
      <c r="BF541" s="139"/>
      <c r="BG541" s="139"/>
      <c r="BH541" s="139"/>
      <c r="BI541" s="139"/>
      <c r="BJ541" s="139"/>
    </row>
    <row r="54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40"/>
      <c r="W542" s="139"/>
      <c r="X542" s="139"/>
      <c r="Y542" s="139"/>
      <c r="Z542" s="139"/>
      <c r="AA542" s="139"/>
      <c r="AB542" s="139"/>
      <c r="AC542" s="139"/>
      <c r="AD542" s="139"/>
      <c r="AE542" s="139"/>
      <c r="AF542" s="139"/>
      <c r="AG542" s="139"/>
      <c r="AH542" s="139"/>
      <c r="AI542" s="139"/>
      <c r="AJ542" s="139"/>
      <c r="AK542" s="139"/>
      <c r="AL542" s="139"/>
      <c r="AM542" s="139"/>
      <c r="AN542" s="139"/>
      <c r="AO542" s="139"/>
      <c r="AP542" s="139"/>
      <c r="AQ542" s="139"/>
      <c r="AR542" s="139"/>
      <c r="AS542" s="139"/>
      <c r="AT542" s="139"/>
      <c r="AU542" s="139"/>
      <c r="AV542" s="139"/>
      <c r="AW542" s="139"/>
      <c r="AX542" s="139"/>
      <c r="AY542" s="139"/>
      <c r="AZ542" s="139"/>
      <c r="BA542" s="139"/>
      <c r="BB542" s="139"/>
      <c r="BC542" s="139"/>
      <c r="BD542" s="139"/>
      <c r="BE542" s="139"/>
      <c r="BF542" s="139"/>
      <c r="BG542" s="139"/>
      <c r="BH542" s="139"/>
      <c r="BI542" s="139"/>
      <c r="BJ542" s="139"/>
    </row>
    <row r="543">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40"/>
      <c r="W543" s="139"/>
      <c r="X543" s="139"/>
      <c r="Y543" s="139"/>
      <c r="Z543" s="139"/>
      <c r="AA543" s="139"/>
      <c r="AB543" s="139"/>
      <c r="AC543" s="139"/>
      <c r="AD543" s="139"/>
      <c r="AE543" s="139"/>
      <c r="AF543" s="139"/>
      <c r="AG543" s="139"/>
      <c r="AH543" s="139"/>
      <c r="AI543" s="139"/>
      <c r="AJ543" s="139"/>
      <c r="AK543" s="139"/>
      <c r="AL543" s="139"/>
      <c r="AM543" s="139"/>
      <c r="AN543" s="139"/>
      <c r="AO543" s="139"/>
      <c r="AP543" s="139"/>
      <c r="AQ543" s="139"/>
      <c r="AR543" s="139"/>
      <c r="AS543" s="139"/>
      <c r="AT543" s="139"/>
      <c r="AU543" s="139"/>
      <c r="AV543" s="139"/>
      <c r="AW543" s="139"/>
      <c r="AX543" s="139"/>
      <c r="AY543" s="139"/>
      <c r="AZ543" s="139"/>
      <c r="BA543" s="139"/>
      <c r="BB543" s="139"/>
      <c r="BC543" s="139"/>
      <c r="BD543" s="139"/>
      <c r="BE543" s="139"/>
      <c r="BF543" s="139"/>
      <c r="BG543" s="139"/>
      <c r="BH543" s="139"/>
      <c r="BI543" s="139"/>
      <c r="BJ543" s="139"/>
    </row>
    <row r="544">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40"/>
      <c r="W544" s="139"/>
      <c r="X544" s="139"/>
      <c r="Y544" s="139"/>
      <c r="Z544" s="139"/>
      <c r="AA544" s="139"/>
      <c r="AB544" s="139"/>
      <c r="AC544" s="139"/>
      <c r="AD544" s="139"/>
      <c r="AE544" s="139"/>
      <c r="AF544" s="139"/>
      <c r="AG544" s="139"/>
      <c r="AH544" s="139"/>
      <c r="AI544" s="139"/>
      <c r="AJ544" s="139"/>
      <c r="AK544" s="139"/>
      <c r="AL544" s="139"/>
      <c r="AM544" s="139"/>
      <c r="AN544" s="139"/>
      <c r="AO544" s="139"/>
      <c r="AP544" s="139"/>
      <c r="AQ544" s="139"/>
      <c r="AR544" s="139"/>
      <c r="AS544" s="139"/>
      <c r="AT544" s="139"/>
      <c r="AU544" s="139"/>
      <c r="AV544" s="139"/>
      <c r="AW544" s="139"/>
      <c r="AX544" s="139"/>
      <c r="AY544" s="139"/>
      <c r="AZ544" s="139"/>
      <c r="BA544" s="139"/>
      <c r="BB544" s="139"/>
      <c r="BC544" s="139"/>
      <c r="BD544" s="139"/>
      <c r="BE544" s="139"/>
      <c r="BF544" s="139"/>
      <c r="BG544" s="139"/>
      <c r="BH544" s="139"/>
      <c r="BI544" s="139"/>
      <c r="BJ544" s="139"/>
    </row>
    <row r="545">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40"/>
      <c r="W545" s="139"/>
      <c r="X545" s="139"/>
      <c r="Y545" s="139"/>
      <c r="Z545" s="139"/>
      <c r="AA545" s="139"/>
      <c r="AB545" s="139"/>
      <c r="AC545" s="139"/>
      <c r="AD545" s="139"/>
      <c r="AE545" s="139"/>
      <c r="AF545" s="139"/>
      <c r="AG545" s="139"/>
      <c r="AH545" s="139"/>
      <c r="AI545" s="139"/>
      <c r="AJ545" s="139"/>
      <c r="AK545" s="139"/>
      <c r="AL545" s="139"/>
      <c r="AM545" s="139"/>
      <c r="AN545" s="139"/>
      <c r="AO545" s="139"/>
      <c r="AP545" s="139"/>
      <c r="AQ545" s="139"/>
      <c r="AR545" s="139"/>
      <c r="AS545" s="139"/>
      <c r="AT545" s="139"/>
      <c r="AU545" s="139"/>
      <c r="AV545" s="139"/>
      <c r="AW545" s="139"/>
      <c r="AX545" s="139"/>
      <c r="AY545" s="139"/>
      <c r="AZ545" s="139"/>
      <c r="BA545" s="139"/>
      <c r="BB545" s="139"/>
      <c r="BC545" s="139"/>
      <c r="BD545" s="139"/>
      <c r="BE545" s="139"/>
      <c r="BF545" s="139"/>
      <c r="BG545" s="139"/>
      <c r="BH545" s="139"/>
      <c r="BI545" s="139"/>
      <c r="BJ545" s="139"/>
    </row>
    <row r="546">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40"/>
      <c r="W546" s="139"/>
      <c r="X546" s="139"/>
      <c r="Y546" s="139"/>
      <c r="Z546" s="139"/>
      <c r="AA546" s="139"/>
      <c r="AB546" s="139"/>
      <c r="AC546" s="139"/>
      <c r="AD546" s="139"/>
      <c r="AE546" s="139"/>
      <c r="AF546" s="139"/>
      <c r="AG546" s="139"/>
      <c r="AH546" s="139"/>
      <c r="AI546" s="139"/>
      <c r="AJ546" s="139"/>
      <c r="AK546" s="139"/>
      <c r="AL546" s="139"/>
      <c r="AM546" s="139"/>
      <c r="AN546" s="139"/>
      <c r="AO546" s="139"/>
      <c r="AP546" s="139"/>
      <c r="AQ546" s="139"/>
      <c r="AR546" s="139"/>
      <c r="AS546" s="139"/>
      <c r="AT546" s="139"/>
      <c r="AU546" s="139"/>
      <c r="AV546" s="139"/>
      <c r="AW546" s="139"/>
      <c r="AX546" s="139"/>
      <c r="AY546" s="139"/>
      <c r="AZ546" s="139"/>
      <c r="BA546" s="139"/>
      <c r="BB546" s="139"/>
      <c r="BC546" s="139"/>
      <c r="BD546" s="139"/>
      <c r="BE546" s="139"/>
      <c r="BF546" s="139"/>
      <c r="BG546" s="139"/>
      <c r="BH546" s="139"/>
      <c r="BI546" s="139"/>
      <c r="BJ546" s="139"/>
    </row>
    <row r="547">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40"/>
      <c r="W547" s="139"/>
      <c r="X547" s="139"/>
      <c r="Y547" s="139"/>
      <c r="Z547" s="139"/>
      <c r="AA547" s="139"/>
      <c r="AB547" s="139"/>
      <c r="AC547" s="139"/>
      <c r="AD547" s="139"/>
      <c r="AE547" s="139"/>
      <c r="AF547" s="139"/>
      <c r="AG547" s="139"/>
      <c r="AH547" s="139"/>
      <c r="AI547" s="139"/>
      <c r="AJ547" s="139"/>
      <c r="AK547" s="139"/>
      <c r="AL547" s="139"/>
      <c r="AM547" s="139"/>
      <c r="AN547" s="139"/>
      <c r="AO547" s="139"/>
      <c r="AP547" s="139"/>
      <c r="AQ547" s="139"/>
      <c r="AR547" s="139"/>
      <c r="AS547" s="139"/>
      <c r="AT547" s="139"/>
      <c r="AU547" s="139"/>
      <c r="AV547" s="139"/>
      <c r="AW547" s="139"/>
      <c r="AX547" s="139"/>
      <c r="AY547" s="139"/>
      <c r="AZ547" s="139"/>
      <c r="BA547" s="139"/>
      <c r="BB547" s="139"/>
      <c r="BC547" s="139"/>
      <c r="BD547" s="139"/>
      <c r="BE547" s="139"/>
      <c r="BF547" s="139"/>
      <c r="BG547" s="139"/>
      <c r="BH547" s="139"/>
      <c r="BI547" s="139"/>
      <c r="BJ547" s="139"/>
    </row>
    <row r="548">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40"/>
      <c r="W548" s="139"/>
      <c r="X548" s="139"/>
      <c r="Y548" s="139"/>
      <c r="Z548" s="139"/>
      <c r="AA548" s="139"/>
      <c r="AB548" s="139"/>
      <c r="AC548" s="139"/>
      <c r="AD548" s="139"/>
      <c r="AE548" s="139"/>
      <c r="AF548" s="139"/>
      <c r="AG548" s="139"/>
      <c r="AH548" s="139"/>
      <c r="AI548" s="139"/>
      <c r="AJ548" s="139"/>
      <c r="AK548" s="139"/>
      <c r="AL548" s="139"/>
      <c r="AM548" s="139"/>
      <c r="AN548" s="139"/>
      <c r="AO548" s="139"/>
      <c r="AP548" s="139"/>
      <c r="AQ548" s="139"/>
      <c r="AR548" s="139"/>
      <c r="AS548" s="139"/>
      <c r="AT548" s="139"/>
      <c r="AU548" s="139"/>
      <c r="AV548" s="139"/>
      <c r="AW548" s="139"/>
      <c r="AX548" s="139"/>
      <c r="AY548" s="139"/>
      <c r="AZ548" s="139"/>
      <c r="BA548" s="139"/>
      <c r="BB548" s="139"/>
      <c r="BC548" s="139"/>
      <c r="BD548" s="139"/>
      <c r="BE548" s="139"/>
      <c r="BF548" s="139"/>
      <c r="BG548" s="139"/>
      <c r="BH548" s="139"/>
      <c r="BI548" s="139"/>
      <c r="BJ548" s="139"/>
    </row>
    <row r="549">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40"/>
      <c r="W549" s="139"/>
      <c r="X549" s="139"/>
      <c r="Y549" s="139"/>
      <c r="Z549" s="139"/>
      <c r="AA549" s="139"/>
      <c r="AB549" s="139"/>
      <c r="AC549" s="139"/>
      <c r="AD549" s="139"/>
      <c r="AE549" s="139"/>
      <c r="AF549" s="139"/>
      <c r="AG549" s="139"/>
      <c r="AH549" s="139"/>
      <c r="AI549" s="139"/>
      <c r="AJ549" s="139"/>
      <c r="AK549" s="139"/>
      <c r="AL549" s="139"/>
      <c r="AM549" s="139"/>
      <c r="AN549" s="139"/>
      <c r="AO549" s="139"/>
      <c r="AP549" s="139"/>
      <c r="AQ549" s="139"/>
      <c r="AR549" s="139"/>
      <c r="AS549" s="139"/>
      <c r="AT549" s="139"/>
      <c r="AU549" s="139"/>
      <c r="AV549" s="139"/>
      <c r="AW549" s="139"/>
      <c r="AX549" s="139"/>
      <c r="AY549" s="139"/>
      <c r="AZ549" s="139"/>
      <c r="BA549" s="139"/>
      <c r="BB549" s="139"/>
      <c r="BC549" s="139"/>
      <c r="BD549" s="139"/>
      <c r="BE549" s="139"/>
      <c r="BF549" s="139"/>
      <c r="BG549" s="139"/>
      <c r="BH549" s="139"/>
      <c r="BI549" s="139"/>
      <c r="BJ549" s="139"/>
    </row>
    <row r="550">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40"/>
      <c r="W550" s="139"/>
      <c r="X550" s="139"/>
      <c r="Y550" s="139"/>
      <c r="Z550" s="139"/>
      <c r="AA550" s="139"/>
      <c r="AB550" s="139"/>
      <c r="AC550" s="139"/>
      <c r="AD550" s="139"/>
      <c r="AE550" s="139"/>
      <c r="AF550" s="139"/>
      <c r="AG550" s="139"/>
      <c r="AH550" s="139"/>
      <c r="AI550" s="139"/>
      <c r="AJ550" s="139"/>
      <c r="AK550" s="139"/>
      <c r="AL550" s="139"/>
      <c r="AM550" s="139"/>
      <c r="AN550" s="139"/>
      <c r="AO550" s="139"/>
      <c r="AP550" s="139"/>
      <c r="AQ550" s="139"/>
      <c r="AR550" s="139"/>
      <c r="AS550" s="139"/>
      <c r="AT550" s="139"/>
      <c r="AU550" s="139"/>
      <c r="AV550" s="139"/>
      <c r="AW550" s="139"/>
      <c r="AX550" s="139"/>
      <c r="AY550" s="139"/>
      <c r="AZ550" s="139"/>
      <c r="BA550" s="139"/>
      <c r="BB550" s="139"/>
      <c r="BC550" s="139"/>
      <c r="BD550" s="139"/>
      <c r="BE550" s="139"/>
      <c r="BF550" s="139"/>
      <c r="BG550" s="139"/>
      <c r="BH550" s="139"/>
      <c r="BI550" s="139"/>
      <c r="BJ550" s="139"/>
    </row>
    <row r="551">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40"/>
      <c r="W551" s="139"/>
      <c r="X551" s="139"/>
      <c r="Y551" s="139"/>
      <c r="Z551" s="139"/>
      <c r="AA551" s="139"/>
      <c r="AB551" s="139"/>
      <c r="AC551" s="139"/>
      <c r="AD551" s="139"/>
      <c r="AE551" s="139"/>
      <c r="AF551" s="139"/>
      <c r="AG551" s="139"/>
      <c r="AH551" s="139"/>
      <c r="AI551" s="139"/>
      <c r="AJ551" s="139"/>
      <c r="AK551" s="139"/>
      <c r="AL551" s="139"/>
      <c r="AM551" s="139"/>
      <c r="AN551" s="139"/>
      <c r="AO551" s="139"/>
      <c r="AP551" s="139"/>
      <c r="AQ551" s="139"/>
      <c r="AR551" s="139"/>
      <c r="AS551" s="139"/>
      <c r="AT551" s="139"/>
      <c r="AU551" s="139"/>
      <c r="AV551" s="139"/>
      <c r="AW551" s="139"/>
      <c r="AX551" s="139"/>
      <c r="AY551" s="139"/>
      <c r="AZ551" s="139"/>
      <c r="BA551" s="139"/>
      <c r="BB551" s="139"/>
      <c r="BC551" s="139"/>
      <c r="BD551" s="139"/>
      <c r="BE551" s="139"/>
      <c r="BF551" s="139"/>
      <c r="BG551" s="139"/>
      <c r="BH551" s="139"/>
      <c r="BI551" s="139"/>
      <c r="BJ551" s="139"/>
    </row>
    <row r="55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40"/>
      <c r="W552" s="139"/>
      <c r="X552" s="139"/>
      <c r="Y552" s="139"/>
      <c r="Z552" s="139"/>
      <c r="AA552" s="139"/>
      <c r="AB552" s="139"/>
      <c r="AC552" s="139"/>
      <c r="AD552" s="139"/>
      <c r="AE552" s="139"/>
      <c r="AF552" s="139"/>
      <c r="AG552" s="139"/>
      <c r="AH552" s="139"/>
      <c r="AI552" s="139"/>
      <c r="AJ552" s="139"/>
      <c r="AK552" s="139"/>
      <c r="AL552" s="139"/>
      <c r="AM552" s="139"/>
      <c r="AN552" s="139"/>
      <c r="AO552" s="139"/>
      <c r="AP552" s="139"/>
      <c r="AQ552" s="139"/>
      <c r="AR552" s="139"/>
      <c r="AS552" s="139"/>
      <c r="AT552" s="139"/>
      <c r="AU552" s="139"/>
      <c r="AV552" s="139"/>
      <c r="AW552" s="139"/>
      <c r="AX552" s="139"/>
      <c r="AY552" s="139"/>
      <c r="AZ552" s="139"/>
      <c r="BA552" s="139"/>
      <c r="BB552" s="139"/>
      <c r="BC552" s="139"/>
      <c r="BD552" s="139"/>
      <c r="BE552" s="139"/>
      <c r="BF552" s="139"/>
      <c r="BG552" s="139"/>
      <c r="BH552" s="139"/>
      <c r="BI552" s="139"/>
      <c r="BJ552" s="139"/>
    </row>
    <row r="553">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40"/>
      <c r="W553" s="139"/>
      <c r="X553" s="139"/>
      <c r="Y553" s="139"/>
      <c r="Z553" s="139"/>
      <c r="AA553" s="139"/>
      <c r="AB553" s="139"/>
      <c r="AC553" s="139"/>
      <c r="AD553" s="139"/>
      <c r="AE553" s="139"/>
      <c r="AF553" s="139"/>
      <c r="AG553" s="139"/>
      <c r="AH553" s="139"/>
      <c r="AI553" s="139"/>
      <c r="AJ553" s="139"/>
      <c r="AK553" s="139"/>
      <c r="AL553" s="139"/>
      <c r="AM553" s="139"/>
      <c r="AN553" s="139"/>
      <c r="AO553" s="139"/>
      <c r="AP553" s="139"/>
      <c r="AQ553" s="139"/>
      <c r="AR553" s="139"/>
      <c r="AS553" s="139"/>
      <c r="AT553" s="139"/>
      <c r="AU553" s="139"/>
      <c r="AV553" s="139"/>
      <c r="AW553" s="139"/>
      <c r="AX553" s="139"/>
      <c r="AY553" s="139"/>
      <c r="AZ553" s="139"/>
      <c r="BA553" s="139"/>
      <c r="BB553" s="139"/>
      <c r="BC553" s="139"/>
      <c r="BD553" s="139"/>
      <c r="BE553" s="139"/>
      <c r="BF553" s="139"/>
      <c r="BG553" s="139"/>
      <c r="BH553" s="139"/>
      <c r="BI553" s="139"/>
      <c r="BJ553" s="139"/>
    </row>
    <row r="554">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40"/>
      <c r="W554" s="139"/>
      <c r="X554" s="139"/>
      <c r="Y554" s="139"/>
      <c r="Z554" s="139"/>
      <c r="AA554" s="139"/>
      <c r="AB554" s="139"/>
      <c r="AC554" s="139"/>
      <c r="AD554" s="139"/>
      <c r="AE554" s="139"/>
      <c r="AF554" s="139"/>
      <c r="AG554" s="139"/>
      <c r="AH554" s="139"/>
      <c r="AI554" s="139"/>
      <c r="AJ554" s="139"/>
      <c r="AK554" s="139"/>
      <c r="AL554" s="139"/>
      <c r="AM554" s="139"/>
      <c r="AN554" s="139"/>
      <c r="AO554" s="139"/>
      <c r="AP554" s="139"/>
      <c r="AQ554" s="139"/>
      <c r="AR554" s="139"/>
      <c r="AS554" s="139"/>
      <c r="AT554" s="139"/>
      <c r="AU554" s="139"/>
      <c r="AV554" s="139"/>
      <c r="AW554" s="139"/>
      <c r="AX554" s="139"/>
      <c r="AY554" s="139"/>
      <c r="AZ554" s="139"/>
      <c r="BA554" s="139"/>
      <c r="BB554" s="139"/>
      <c r="BC554" s="139"/>
      <c r="BD554" s="139"/>
      <c r="BE554" s="139"/>
      <c r="BF554" s="139"/>
      <c r="BG554" s="139"/>
      <c r="BH554" s="139"/>
      <c r="BI554" s="139"/>
      <c r="BJ554" s="139"/>
    </row>
    <row r="555">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40"/>
      <c r="W555" s="139"/>
      <c r="X555" s="139"/>
      <c r="Y555" s="139"/>
      <c r="Z555" s="139"/>
      <c r="AA555" s="139"/>
      <c r="AB555" s="139"/>
      <c r="AC555" s="139"/>
      <c r="AD555" s="139"/>
      <c r="AE555" s="139"/>
      <c r="AF555" s="139"/>
      <c r="AG555" s="139"/>
      <c r="AH555" s="139"/>
      <c r="AI555" s="139"/>
      <c r="AJ555" s="139"/>
      <c r="AK555" s="139"/>
      <c r="AL555" s="139"/>
      <c r="AM555" s="139"/>
      <c r="AN555" s="139"/>
      <c r="AO555" s="139"/>
      <c r="AP555" s="139"/>
      <c r="AQ555" s="139"/>
      <c r="AR555" s="139"/>
      <c r="AS555" s="139"/>
      <c r="AT555" s="139"/>
      <c r="AU555" s="139"/>
      <c r="AV555" s="139"/>
      <c r="AW555" s="139"/>
      <c r="AX555" s="139"/>
      <c r="AY555" s="139"/>
      <c r="AZ555" s="139"/>
      <c r="BA555" s="139"/>
      <c r="BB555" s="139"/>
      <c r="BC555" s="139"/>
      <c r="BD555" s="139"/>
      <c r="BE555" s="139"/>
      <c r="BF555" s="139"/>
      <c r="BG555" s="139"/>
      <c r="BH555" s="139"/>
      <c r="BI555" s="139"/>
      <c r="BJ555" s="139"/>
    </row>
    <row r="556">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40"/>
      <c r="W556" s="139"/>
      <c r="X556" s="139"/>
      <c r="Y556" s="139"/>
      <c r="Z556" s="139"/>
      <c r="AA556" s="139"/>
      <c r="AB556" s="139"/>
      <c r="AC556" s="139"/>
      <c r="AD556" s="139"/>
      <c r="AE556" s="139"/>
      <c r="AF556" s="139"/>
      <c r="AG556" s="139"/>
      <c r="AH556" s="139"/>
      <c r="AI556" s="139"/>
      <c r="AJ556" s="139"/>
      <c r="AK556" s="139"/>
      <c r="AL556" s="139"/>
      <c r="AM556" s="139"/>
      <c r="AN556" s="139"/>
      <c r="AO556" s="139"/>
      <c r="AP556" s="139"/>
      <c r="AQ556" s="139"/>
      <c r="AR556" s="139"/>
      <c r="AS556" s="139"/>
      <c r="AT556" s="139"/>
      <c r="AU556" s="139"/>
      <c r="AV556" s="139"/>
      <c r="AW556" s="139"/>
      <c r="AX556" s="139"/>
      <c r="AY556" s="139"/>
      <c r="AZ556" s="139"/>
      <c r="BA556" s="139"/>
      <c r="BB556" s="139"/>
      <c r="BC556" s="139"/>
      <c r="BD556" s="139"/>
      <c r="BE556" s="139"/>
      <c r="BF556" s="139"/>
      <c r="BG556" s="139"/>
      <c r="BH556" s="139"/>
      <c r="BI556" s="139"/>
      <c r="BJ556" s="139"/>
    </row>
    <row r="557">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40"/>
      <c r="W557" s="139"/>
      <c r="X557" s="139"/>
      <c r="Y557" s="139"/>
      <c r="Z557" s="139"/>
      <c r="AA557" s="139"/>
      <c r="AB557" s="139"/>
      <c r="AC557" s="139"/>
      <c r="AD557" s="139"/>
      <c r="AE557" s="139"/>
      <c r="AF557" s="139"/>
      <c r="AG557" s="139"/>
      <c r="AH557" s="139"/>
      <c r="AI557" s="139"/>
      <c r="AJ557" s="139"/>
      <c r="AK557" s="139"/>
      <c r="AL557" s="139"/>
      <c r="AM557" s="139"/>
      <c r="AN557" s="139"/>
      <c r="AO557" s="139"/>
      <c r="AP557" s="139"/>
      <c r="AQ557" s="139"/>
      <c r="AR557" s="139"/>
      <c r="AS557" s="139"/>
      <c r="AT557" s="139"/>
      <c r="AU557" s="139"/>
      <c r="AV557" s="139"/>
      <c r="AW557" s="139"/>
      <c r="AX557" s="139"/>
      <c r="AY557" s="139"/>
      <c r="AZ557" s="139"/>
      <c r="BA557" s="139"/>
      <c r="BB557" s="139"/>
      <c r="BC557" s="139"/>
      <c r="BD557" s="139"/>
      <c r="BE557" s="139"/>
      <c r="BF557" s="139"/>
      <c r="BG557" s="139"/>
      <c r="BH557" s="139"/>
      <c r="BI557" s="139"/>
      <c r="BJ557" s="139"/>
    </row>
    <row r="558">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40"/>
      <c r="W558" s="139"/>
      <c r="X558" s="139"/>
      <c r="Y558" s="139"/>
      <c r="Z558" s="139"/>
      <c r="AA558" s="139"/>
      <c r="AB558" s="139"/>
      <c r="AC558" s="139"/>
      <c r="AD558" s="139"/>
      <c r="AE558" s="139"/>
      <c r="AF558" s="139"/>
      <c r="AG558" s="139"/>
      <c r="AH558" s="139"/>
      <c r="AI558" s="139"/>
      <c r="AJ558" s="139"/>
      <c r="AK558" s="139"/>
      <c r="AL558" s="139"/>
      <c r="AM558" s="139"/>
      <c r="AN558" s="139"/>
      <c r="AO558" s="139"/>
      <c r="AP558" s="139"/>
      <c r="AQ558" s="139"/>
      <c r="AR558" s="139"/>
      <c r="AS558" s="139"/>
      <c r="AT558" s="139"/>
      <c r="AU558" s="139"/>
      <c r="AV558" s="139"/>
      <c r="AW558" s="139"/>
      <c r="AX558" s="139"/>
      <c r="AY558" s="139"/>
      <c r="AZ558" s="139"/>
      <c r="BA558" s="139"/>
      <c r="BB558" s="139"/>
      <c r="BC558" s="139"/>
      <c r="BD558" s="139"/>
      <c r="BE558" s="139"/>
      <c r="BF558" s="139"/>
      <c r="BG558" s="139"/>
      <c r="BH558" s="139"/>
      <c r="BI558" s="139"/>
      <c r="BJ558" s="139"/>
    </row>
    <row r="559">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40"/>
      <c r="W559" s="139"/>
      <c r="X559" s="139"/>
      <c r="Y559" s="139"/>
      <c r="Z559" s="139"/>
      <c r="AA559" s="139"/>
      <c r="AB559" s="139"/>
      <c r="AC559" s="139"/>
      <c r="AD559" s="139"/>
      <c r="AE559" s="139"/>
      <c r="AF559" s="139"/>
      <c r="AG559" s="139"/>
      <c r="AH559" s="139"/>
      <c r="AI559" s="139"/>
      <c r="AJ559" s="139"/>
      <c r="AK559" s="139"/>
      <c r="AL559" s="139"/>
      <c r="AM559" s="139"/>
      <c r="AN559" s="139"/>
      <c r="AO559" s="139"/>
      <c r="AP559" s="139"/>
      <c r="AQ559" s="139"/>
      <c r="AR559" s="139"/>
      <c r="AS559" s="139"/>
      <c r="AT559" s="139"/>
      <c r="AU559" s="139"/>
      <c r="AV559" s="139"/>
      <c r="AW559" s="139"/>
      <c r="AX559" s="139"/>
      <c r="AY559" s="139"/>
      <c r="AZ559" s="139"/>
      <c r="BA559" s="139"/>
      <c r="BB559" s="139"/>
      <c r="BC559" s="139"/>
      <c r="BD559" s="139"/>
      <c r="BE559" s="139"/>
      <c r="BF559" s="139"/>
      <c r="BG559" s="139"/>
      <c r="BH559" s="139"/>
      <c r="BI559" s="139"/>
      <c r="BJ559" s="139"/>
    </row>
    <row r="560">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40"/>
      <c r="W560" s="139"/>
      <c r="X560" s="139"/>
      <c r="Y560" s="139"/>
      <c r="Z560" s="139"/>
      <c r="AA560" s="139"/>
      <c r="AB560" s="139"/>
      <c r="AC560" s="139"/>
      <c r="AD560" s="139"/>
      <c r="AE560" s="139"/>
      <c r="AF560" s="139"/>
      <c r="AG560" s="139"/>
      <c r="AH560" s="139"/>
      <c r="AI560" s="139"/>
      <c r="AJ560" s="139"/>
      <c r="AK560" s="139"/>
      <c r="AL560" s="139"/>
      <c r="AM560" s="139"/>
      <c r="AN560" s="139"/>
      <c r="AO560" s="139"/>
      <c r="AP560" s="139"/>
      <c r="AQ560" s="139"/>
      <c r="AR560" s="139"/>
      <c r="AS560" s="139"/>
      <c r="AT560" s="139"/>
      <c r="AU560" s="139"/>
      <c r="AV560" s="139"/>
      <c r="AW560" s="139"/>
      <c r="AX560" s="139"/>
      <c r="AY560" s="139"/>
      <c r="AZ560" s="139"/>
      <c r="BA560" s="139"/>
      <c r="BB560" s="139"/>
      <c r="BC560" s="139"/>
      <c r="BD560" s="139"/>
      <c r="BE560" s="139"/>
      <c r="BF560" s="139"/>
      <c r="BG560" s="139"/>
      <c r="BH560" s="139"/>
      <c r="BI560" s="139"/>
      <c r="BJ560" s="139"/>
    </row>
    <row r="561">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40"/>
      <c r="W561" s="139"/>
      <c r="X561" s="139"/>
      <c r="Y561" s="139"/>
      <c r="Z561" s="139"/>
      <c r="AA561" s="139"/>
      <c r="AB561" s="139"/>
      <c r="AC561" s="139"/>
      <c r="AD561" s="139"/>
      <c r="AE561" s="139"/>
      <c r="AF561" s="139"/>
      <c r="AG561" s="139"/>
      <c r="AH561" s="139"/>
      <c r="AI561" s="139"/>
      <c r="AJ561" s="139"/>
      <c r="AK561" s="139"/>
      <c r="AL561" s="139"/>
      <c r="AM561" s="139"/>
      <c r="AN561" s="139"/>
      <c r="AO561" s="139"/>
      <c r="AP561" s="139"/>
      <c r="AQ561" s="139"/>
      <c r="AR561" s="139"/>
      <c r="AS561" s="139"/>
      <c r="AT561" s="139"/>
      <c r="AU561" s="139"/>
      <c r="AV561" s="139"/>
      <c r="AW561" s="139"/>
      <c r="AX561" s="139"/>
      <c r="AY561" s="139"/>
      <c r="AZ561" s="139"/>
      <c r="BA561" s="139"/>
      <c r="BB561" s="139"/>
      <c r="BC561" s="139"/>
      <c r="BD561" s="139"/>
      <c r="BE561" s="139"/>
      <c r="BF561" s="139"/>
      <c r="BG561" s="139"/>
      <c r="BH561" s="139"/>
      <c r="BI561" s="139"/>
      <c r="BJ561" s="139"/>
    </row>
    <row r="56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40"/>
      <c r="W562" s="139"/>
      <c r="X562" s="139"/>
      <c r="Y562" s="139"/>
      <c r="Z562" s="139"/>
      <c r="AA562" s="139"/>
      <c r="AB562" s="139"/>
      <c r="AC562" s="139"/>
      <c r="AD562" s="139"/>
      <c r="AE562" s="139"/>
      <c r="AF562" s="139"/>
      <c r="AG562" s="139"/>
      <c r="AH562" s="139"/>
      <c r="AI562" s="139"/>
      <c r="AJ562" s="139"/>
      <c r="AK562" s="139"/>
      <c r="AL562" s="139"/>
      <c r="AM562" s="139"/>
      <c r="AN562" s="139"/>
      <c r="AO562" s="139"/>
      <c r="AP562" s="139"/>
      <c r="AQ562" s="139"/>
      <c r="AR562" s="139"/>
      <c r="AS562" s="139"/>
      <c r="AT562" s="139"/>
      <c r="AU562" s="139"/>
      <c r="AV562" s="139"/>
      <c r="AW562" s="139"/>
      <c r="AX562" s="139"/>
      <c r="AY562" s="139"/>
      <c r="AZ562" s="139"/>
      <c r="BA562" s="139"/>
      <c r="BB562" s="139"/>
      <c r="BC562" s="139"/>
      <c r="BD562" s="139"/>
      <c r="BE562" s="139"/>
      <c r="BF562" s="139"/>
      <c r="BG562" s="139"/>
      <c r="BH562" s="139"/>
      <c r="BI562" s="139"/>
      <c r="BJ562" s="139"/>
    </row>
    <row r="563">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40"/>
      <c r="W563" s="139"/>
      <c r="X563" s="139"/>
      <c r="Y563" s="139"/>
      <c r="Z563" s="139"/>
      <c r="AA563" s="139"/>
      <c r="AB563" s="139"/>
      <c r="AC563" s="139"/>
      <c r="AD563" s="139"/>
      <c r="AE563" s="139"/>
      <c r="AF563" s="139"/>
      <c r="AG563" s="139"/>
      <c r="AH563" s="139"/>
      <c r="AI563" s="139"/>
      <c r="AJ563" s="139"/>
      <c r="AK563" s="139"/>
      <c r="AL563" s="139"/>
      <c r="AM563" s="139"/>
      <c r="AN563" s="139"/>
      <c r="AO563" s="139"/>
      <c r="AP563" s="139"/>
      <c r="AQ563" s="139"/>
      <c r="AR563" s="139"/>
      <c r="AS563" s="139"/>
      <c r="AT563" s="139"/>
      <c r="AU563" s="139"/>
      <c r="AV563" s="139"/>
      <c r="AW563" s="139"/>
      <c r="AX563" s="139"/>
      <c r="AY563" s="139"/>
      <c r="AZ563" s="139"/>
      <c r="BA563" s="139"/>
      <c r="BB563" s="139"/>
      <c r="BC563" s="139"/>
      <c r="BD563" s="139"/>
      <c r="BE563" s="139"/>
      <c r="BF563" s="139"/>
      <c r="BG563" s="139"/>
      <c r="BH563" s="139"/>
      <c r="BI563" s="139"/>
      <c r="BJ563" s="139"/>
    </row>
    <row r="564">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40"/>
      <c r="W564" s="139"/>
      <c r="X564" s="139"/>
      <c r="Y564" s="139"/>
      <c r="Z564" s="139"/>
      <c r="AA564" s="139"/>
      <c r="AB564" s="139"/>
      <c r="AC564" s="139"/>
      <c r="AD564" s="139"/>
      <c r="AE564" s="139"/>
      <c r="AF564" s="139"/>
      <c r="AG564" s="139"/>
      <c r="AH564" s="139"/>
      <c r="AI564" s="139"/>
      <c r="AJ564" s="139"/>
      <c r="AK564" s="139"/>
      <c r="AL564" s="139"/>
      <c r="AM564" s="139"/>
      <c r="AN564" s="139"/>
      <c r="AO564" s="139"/>
      <c r="AP564" s="139"/>
      <c r="AQ564" s="139"/>
      <c r="AR564" s="139"/>
      <c r="AS564" s="139"/>
      <c r="AT564" s="139"/>
      <c r="AU564" s="139"/>
      <c r="AV564" s="139"/>
      <c r="AW564" s="139"/>
      <c r="AX564" s="139"/>
      <c r="AY564" s="139"/>
      <c r="AZ564" s="139"/>
      <c r="BA564" s="139"/>
      <c r="BB564" s="139"/>
      <c r="BC564" s="139"/>
      <c r="BD564" s="139"/>
      <c r="BE564" s="139"/>
      <c r="BF564" s="139"/>
      <c r="BG564" s="139"/>
      <c r="BH564" s="139"/>
      <c r="BI564" s="139"/>
      <c r="BJ564" s="139"/>
    </row>
    <row r="565">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40"/>
      <c r="W565" s="139"/>
      <c r="X565" s="139"/>
      <c r="Y565" s="139"/>
      <c r="Z565" s="139"/>
      <c r="AA565" s="139"/>
      <c r="AB565" s="139"/>
      <c r="AC565" s="139"/>
      <c r="AD565" s="139"/>
      <c r="AE565" s="139"/>
      <c r="AF565" s="139"/>
      <c r="AG565" s="139"/>
      <c r="AH565" s="139"/>
      <c r="AI565" s="139"/>
      <c r="AJ565" s="139"/>
      <c r="AK565" s="139"/>
      <c r="AL565" s="139"/>
      <c r="AM565" s="139"/>
      <c r="AN565" s="139"/>
      <c r="AO565" s="139"/>
      <c r="AP565" s="139"/>
      <c r="AQ565" s="139"/>
      <c r="AR565" s="139"/>
      <c r="AS565" s="139"/>
      <c r="AT565" s="139"/>
      <c r="AU565" s="139"/>
      <c r="AV565" s="139"/>
      <c r="AW565" s="139"/>
      <c r="AX565" s="139"/>
      <c r="AY565" s="139"/>
      <c r="AZ565" s="139"/>
      <c r="BA565" s="139"/>
      <c r="BB565" s="139"/>
      <c r="BC565" s="139"/>
      <c r="BD565" s="139"/>
      <c r="BE565" s="139"/>
      <c r="BF565" s="139"/>
      <c r="BG565" s="139"/>
      <c r="BH565" s="139"/>
      <c r="BI565" s="139"/>
      <c r="BJ565" s="139"/>
    </row>
    <row r="566">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40"/>
      <c r="W566" s="139"/>
      <c r="X566" s="139"/>
      <c r="Y566" s="139"/>
      <c r="Z566" s="139"/>
      <c r="AA566" s="139"/>
      <c r="AB566" s="139"/>
      <c r="AC566" s="139"/>
      <c r="AD566" s="139"/>
      <c r="AE566" s="139"/>
      <c r="AF566" s="139"/>
      <c r="AG566" s="139"/>
      <c r="AH566" s="139"/>
      <c r="AI566" s="139"/>
      <c r="AJ566" s="139"/>
      <c r="AK566" s="139"/>
      <c r="AL566" s="139"/>
      <c r="AM566" s="139"/>
      <c r="AN566" s="139"/>
      <c r="AO566" s="139"/>
      <c r="AP566" s="139"/>
      <c r="AQ566" s="139"/>
      <c r="AR566" s="139"/>
      <c r="AS566" s="139"/>
      <c r="AT566" s="139"/>
      <c r="AU566" s="139"/>
      <c r="AV566" s="139"/>
      <c r="AW566" s="139"/>
      <c r="AX566" s="139"/>
      <c r="AY566" s="139"/>
      <c r="AZ566" s="139"/>
      <c r="BA566" s="139"/>
      <c r="BB566" s="139"/>
      <c r="BC566" s="139"/>
      <c r="BD566" s="139"/>
      <c r="BE566" s="139"/>
      <c r="BF566" s="139"/>
      <c r="BG566" s="139"/>
      <c r="BH566" s="139"/>
      <c r="BI566" s="139"/>
      <c r="BJ566" s="139"/>
    </row>
    <row r="567">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40"/>
      <c r="W567" s="139"/>
      <c r="X567" s="139"/>
      <c r="Y567" s="139"/>
      <c r="Z567" s="139"/>
      <c r="AA567" s="139"/>
      <c r="AB567" s="139"/>
      <c r="AC567" s="139"/>
      <c r="AD567" s="139"/>
      <c r="AE567" s="139"/>
      <c r="AF567" s="139"/>
      <c r="AG567" s="139"/>
      <c r="AH567" s="139"/>
      <c r="AI567" s="139"/>
      <c r="AJ567" s="139"/>
      <c r="AK567" s="139"/>
      <c r="AL567" s="139"/>
      <c r="AM567" s="139"/>
      <c r="AN567" s="139"/>
      <c r="AO567" s="139"/>
      <c r="AP567" s="139"/>
      <c r="AQ567" s="139"/>
      <c r="AR567" s="139"/>
      <c r="AS567" s="139"/>
      <c r="AT567" s="139"/>
      <c r="AU567" s="139"/>
      <c r="AV567" s="139"/>
      <c r="AW567" s="139"/>
      <c r="AX567" s="139"/>
      <c r="AY567" s="139"/>
      <c r="AZ567" s="139"/>
      <c r="BA567" s="139"/>
      <c r="BB567" s="139"/>
      <c r="BC567" s="139"/>
      <c r="BD567" s="139"/>
      <c r="BE567" s="139"/>
      <c r="BF567" s="139"/>
      <c r="BG567" s="139"/>
      <c r="BH567" s="139"/>
      <c r="BI567" s="139"/>
      <c r="BJ567" s="139"/>
    </row>
    <row r="568">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40"/>
      <c r="W568" s="139"/>
      <c r="X568" s="139"/>
      <c r="Y568" s="139"/>
      <c r="Z568" s="139"/>
      <c r="AA568" s="139"/>
      <c r="AB568" s="139"/>
      <c r="AC568" s="139"/>
      <c r="AD568" s="139"/>
      <c r="AE568" s="139"/>
      <c r="AF568" s="139"/>
      <c r="AG568" s="139"/>
      <c r="AH568" s="139"/>
      <c r="AI568" s="139"/>
      <c r="AJ568" s="139"/>
      <c r="AK568" s="139"/>
      <c r="AL568" s="139"/>
      <c r="AM568" s="139"/>
      <c r="AN568" s="139"/>
      <c r="AO568" s="139"/>
      <c r="AP568" s="139"/>
      <c r="AQ568" s="139"/>
      <c r="AR568" s="139"/>
      <c r="AS568" s="139"/>
      <c r="AT568" s="139"/>
      <c r="AU568" s="139"/>
      <c r="AV568" s="139"/>
      <c r="AW568" s="139"/>
      <c r="AX568" s="139"/>
      <c r="AY568" s="139"/>
      <c r="AZ568" s="139"/>
      <c r="BA568" s="139"/>
      <c r="BB568" s="139"/>
      <c r="BC568" s="139"/>
      <c r="BD568" s="139"/>
      <c r="BE568" s="139"/>
      <c r="BF568" s="139"/>
      <c r="BG568" s="139"/>
      <c r="BH568" s="139"/>
      <c r="BI568" s="139"/>
      <c r="BJ568" s="139"/>
    </row>
    <row r="569">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40"/>
      <c r="W569" s="139"/>
      <c r="X569" s="139"/>
      <c r="Y569" s="139"/>
      <c r="Z569" s="139"/>
      <c r="AA569" s="139"/>
      <c r="AB569" s="139"/>
      <c r="AC569" s="139"/>
      <c r="AD569" s="139"/>
      <c r="AE569" s="139"/>
      <c r="AF569" s="139"/>
      <c r="AG569" s="139"/>
      <c r="AH569" s="139"/>
      <c r="AI569" s="139"/>
      <c r="AJ569" s="139"/>
      <c r="AK569" s="139"/>
      <c r="AL569" s="139"/>
      <c r="AM569" s="139"/>
      <c r="AN569" s="139"/>
      <c r="AO569" s="139"/>
      <c r="AP569" s="139"/>
      <c r="AQ569" s="139"/>
      <c r="AR569" s="139"/>
      <c r="AS569" s="139"/>
      <c r="AT569" s="139"/>
      <c r="AU569" s="139"/>
      <c r="AV569" s="139"/>
      <c r="AW569" s="139"/>
      <c r="AX569" s="139"/>
      <c r="AY569" s="139"/>
      <c r="AZ569" s="139"/>
      <c r="BA569" s="139"/>
      <c r="BB569" s="139"/>
      <c r="BC569" s="139"/>
      <c r="BD569" s="139"/>
      <c r="BE569" s="139"/>
      <c r="BF569" s="139"/>
      <c r="BG569" s="139"/>
      <c r="BH569" s="139"/>
      <c r="BI569" s="139"/>
      <c r="BJ569" s="139"/>
    </row>
    <row r="570">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40"/>
      <c r="W570" s="139"/>
      <c r="X570" s="139"/>
      <c r="Y570" s="139"/>
      <c r="Z570" s="139"/>
      <c r="AA570" s="139"/>
      <c r="AB570" s="139"/>
      <c r="AC570" s="139"/>
      <c r="AD570" s="139"/>
      <c r="AE570" s="139"/>
      <c r="AF570" s="139"/>
      <c r="AG570" s="139"/>
      <c r="AH570" s="139"/>
      <c r="AI570" s="139"/>
      <c r="AJ570" s="139"/>
      <c r="AK570" s="139"/>
      <c r="AL570" s="139"/>
      <c r="AM570" s="139"/>
      <c r="AN570" s="139"/>
      <c r="AO570" s="139"/>
      <c r="AP570" s="139"/>
      <c r="AQ570" s="139"/>
      <c r="AR570" s="139"/>
      <c r="AS570" s="139"/>
      <c r="AT570" s="139"/>
      <c r="AU570" s="139"/>
      <c r="AV570" s="139"/>
      <c r="AW570" s="139"/>
      <c r="AX570" s="139"/>
      <c r="AY570" s="139"/>
      <c r="AZ570" s="139"/>
      <c r="BA570" s="139"/>
      <c r="BB570" s="139"/>
      <c r="BC570" s="139"/>
      <c r="BD570" s="139"/>
      <c r="BE570" s="139"/>
      <c r="BF570" s="139"/>
      <c r="BG570" s="139"/>
      <c r="BH570" s="139"/>
      <c r="BI570" s="139"/>
      <c r="BJ570" s="139"/>
    </row>
    <row r="571">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40"/>
      <c r="W571" s="139"/>
      <c r="X571" s="139"/>
      <c r="Y571" s="139"/>
      <c r="Z571" s="139"/>
      <c r="AA571" s="139"/>
      <c r="AB571" s="139"/>
      <c r="AC571" s="139"/>
      <c r="AD571" s="139"/>
      <c r="AE571" s="139"/>
      <c r="AF571" s="139"/>
      <c r="AG571" s="139"/>
      <c r="AH571" s="139"/>
      <c r="AI571" s="139"/>
      <c r="AJ571" s="139"/>
      <c r="AK571" s="139"/>
      <c r="AL571" s="139"/>
      <c r="AM571" s="139"/>
      <c r="AN571" s="139"/>
      <c r="AO571" s="139"/>
      <c r="AP571" s="139"/>
      <c r="AQ571" s="139"/>
      <c r="AR571" s="139"/>
      <c r="AS571" s="139"/>
      <c r="AT571" s="139"/>
      <c r="AU571" s="139"/>
      <c r="AV571" s="139"/>
      <c r="AW571" s="139"/>
      <c r="AX571" s="139"/>
      <c r="AY571" s="139"/>
      <c r="AZ571" s="139"/>
      <c r="BA571" s="139"/>
      <c r="BB571" s="139"/>
      <c r="BC571" s="139"/>
      <c r="BD571" s="139"/>
      <c r="BE571" s="139"/>
      <c r="BF571" s="139"/>
      <c r="BG571" s="139"/>
      <c r="BH571" s="139"/>
      <c r="BI571" s="139"/>
      <c r="BJ571" s="139"/>
    </row>
    <row r="57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40"/>
      <c r="W572" s="139"/>
      <c r="X572" s="139"/>
      <c r="Y572" s="139"/>
      <c r="Z572" s="139"/>
      <c r="AA572" s="139"/>
      <c r="AB572" s="139"/>
      <c r="AC572" s="139"/>
      <c r="AD572" s="139"/>
      <c r="AE572" s="139"/>
      <c r="AF572" s="139"/>
      <c r="AG572" s="139"/>
      <c r="AH572" s="139"/>
      <c r="AI572" s="139"/>
      <c r="AJ572" s="139"/>
      <c r="AK572" s="139"/>
      <c r="AL572" s="139"/>
      <c r="AM572" s="139"/>
      <c r="AN572" s="139"/>
      <c r="AO572" s="139"/>
      <c r="AP572" s="139"/>
      <c r="AQ572" s="139"/>
      <c r="AR572" s="139"/>
      <c r="AS572" s="139"/>
      <c r="AT572" s="139"/>
      <c r="AU572" s="139"/>
      <c r="AV572" s="139"/>
      <c r="AW572" s="139"/>
      <c r="AX572" s="139"/>
      <c r="AY572" s="139"/>
      <c r="AZ572" s="139"/>
      <c r="BA572" s="139"/>
      <c r="BB572" s="139"/>
      <c r="BC572" s="139"/>
      <c r="BD572" s="139"/>
      <c r="BE572" s="139"/>
      <c r="BF572" s="139"/>
      <c r="BG572" s="139"/>
      <c r="BH572" s="139"/>
      <c r="BI572" s="139"/>
      <c r="BJ572" s="139"/>
    </row>
    <row r="573">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40"/>
      <c r="W573" s="139"/>
      <c r="X573" s="139"/>
      <c r="Y573" s="139"/>
      <c r="Z573" s="139"/>
      <c r="AA573" s="139"/>
      <c r="AB573" s="139"/>
      <c r="AC573" s="139"/>
      <c r="AD573" s="139"/>
      <c r="AE573" s="139"/>
      <c r="AF573" s="139"/>
      <c r="AG573" s="139"/>
      <c r="AH573" s="139"/>
      <c r="AI573" s="139"/>
      <c r="AJ573" s="139"/>
      <c r="AK573" s="139"/>
      <c r="AL573" s="139"/>
      <c r="AM573" s="139"/>
      <c r="AN573" s="139"/>
      <c r="AO573" s="139"/>
      <c r="AP573" s="139"/>
      <c r="AQ573" s="139"/>
      <c r="AR573" s="139"/>
      <c r="AS573" s="139"/>
      <c r="AT573" s="139"/>
      <c r="AU573" s="139"/>
      <c r="AV573" s="139"/>
      <c r="AW573" s="139"/>
      <c r="AX573" s="139"/>
      <c r="AY573" s="139"/>
      <c r="AZ573" s="139"/>
      <c r="BA573" s="139"/>
      <c r="BB573" s="139"/>
      <c r="BC573" s="139"/>
      <c r="BD573" s="139"/>
      <c r="BE573" s="139"/>
      <c r="BF573" s="139"/>
      <c r="BG573" s="139"/>
      <c r="BH573" s="139"/>
      <c r="BI573" s="139"/>
      <c r="BJ573" s="139"/>
    </row>
    <row r="574">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40"/>
      <c r="W574" s="139"/>
      <c r="X574" s="139"/>
      <c r="Y574" s="139"/>
      <c r="Z574" s="139"/>
      <c r="AA574" s="139"/>
      <c r="AB574" s="139"/>
      <c r="AC574" s="139"/>
      <c r="AD574" s="139"/>
      <c r="AE574" s="139"/>
      <c r="AF574" s="139"/>
      <c r="AG574" s="139"/>
      <c r="AH574" s="139"/>
      <c r="AI574" s="139"/>
      <c r="AJ574" s="139"/>
      <c r="AK574" s="139"/>
      <c r="AL574" s="139"/>
      <c r="AM574" s="139"/>
      <c r="AN574" s="139"/>
      <c r="AO574" s="139"/>
      <c r="AP574" s="139"/>
      <c r="AQ574" s="139"/>
      <c r="AR574" s="139"/>
      <c r="AS574" s="139"/>
      <c r="AT574" s="139"/>
      <c r="AU574" s="139"/>
      <c r="AV574" s="139"/>
      <c r="AW574" s="139"/>
      <c r="AX574" s="139"/>
      <c r="AY574" s="139"/>
      <c r="AZ574" s="139"/>
      <c r="BA574" s="139"/>
      <c r="BB574" s="139"/>
      <c r="BC574" s="139"/>
      <c r="BD574" s="139"/>
      <c r="BE574" s="139"/>
      <c r="BF574" s="139"/>
      <c r="BG574" s="139"/>
      <c r="BH574" s="139"/>
      <c r="BI574" s="139"/>
      <c r="BJ574" s="139"/>
    </row>
    <row r="575">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40"/>
      <c r="W575" s="139"/>
      <c r="X575" s="139"/>
      <c r="Y575" s="139"/>
      <c r="Z575" s="139"/>
      <c r="AA575" s="139"/>
      <c r="AB575" s="139"/>
      <c r="AC575" s="139"/>
      <c r="AD575" s="139"/>
      <c r="AE575" s="139"/>
      <c r="AF575" s="139"/>
      <c r="AG575" s="139"/>
      <c r="AH575" s="139"/>
      <c r="AI575" s="139"/>
      <c r="AJ575" s="139"/>
      <c r="AK575" s="139"/>
      <c r="AL575" s="139"/>
      <c r="AM575" s="139"/>
      <c r="AN575" s="139"/>
      <c r="AO575" s="139"/>
      <c r="AP575" s="139"/>
      <c r="AQ575" s="139"/>
      <c r="AR575" s="139"/>
      <c r="AS575" s="139"/>
      <c r="AT575" s="139"/>
      <c r="AU575" s="139"/>
      <c r="AV575" s="139"/>
      <c r="AW575" s="139"/>
      <c r="AX575" s="139"/>
      <c r="AY575" s="139"/>
      <c r="AZ575" s="139"/>
      <c r="BA575" s="139"/>
      <c r="BB575" s="139"/>
      <c r="BC575" s="139"/>
      <c r="BD575" s="139"/>
      <c r="BE575" s="139"/>
      <c r="BF575" s="139"/>
      <c r="BG575" s="139"/>
      <c r="BH575" s="139"/>
      <c r="BI575" s="139"/>
      <c r="BJ575" s="139"/>
    </row>
    <row r="576">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40"/>
      <c r="W576" s="139"/>
      <c r="X576" s="139"/>
      <c r="Y576" s="139"/>
      <c r="Z576" s="139"/>
      <c r="AA576" s="139"/>
      <c r="AB576" s="139"/>
      <c r="AC576" s="139"/>
      <c r="AD576" s="139"/>
      <c r="AE576" s="139"/>
      <c r="AF576" s="139"/>
      <c r="AG576" s="139"/>
      <c r="AH576" s="139"/>
      <c r="AI576" s="139"/>
      <c r="AJ576" s="139"/>
      <c r="AK576" s="139"/>
      <c r="AL576" s="139"/>
      <c r="AM576" s="139"/>
      <c r="AN576" s="139"/>
      <c r="AO576" s="139"/>
      <c r="AP576" s="139"/>
      <c r="AQ576" s="139"/>
      <c r="AR576" s="139"/>
      <c r="AS576" s="139"/>
      <c r="AT576" s="139"/>
      <c r="AU576" s="139"/>
      <c r="AV576" s="139"/>
      <c r="AW576" s="139"/>
      <c r="AX576" s="139"/>
      <c r="AY576" s="139"/>
      <c r="AZ576" s="139"/>
      <c r="BA576" s="139"/>
      <c r="BB576" s="139"/>
      <c r="BC576" s="139"/>
      <c r="BD576" s="139"/>
      <c r="BE576" s="139"/>
      <c r="BF576" s="139"/>
      <c r="BG576" s="139"/>
      <c r="BH576" s="139"/>
      <c r="BI576" s="139"/>
      <c r="BJ576" s="139"/>
    </row>
    <row r="577">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40"/>
      <c r="W577" s="139"/>
      <c r="X577" s="139"/>
      <c r="Y577" s="139"/>
      <c r="Z577" s="139"/>
      <c r="AA577" s="139"/>
      <c r="AB577" s="139"/>
      <c r="AC577" s="139"/>
      <c r="AD577" s="139"/>
      <c r="AE577" s="139"/>
      <c r="AF577" s="139"/>
      <c r="AG577" s="139"/>
      <c r="AH577" s="139"/>
      <c r="AI577" s="139"/>
      <c r="AJ577" s="139"/>
      <c r="AK577" s="139"/>
      <c r="AL577" s="139"/>
      <c r="AM577" s="139"/>
      <c r="AN577" s="139"/>
      <c r="AO577" s="139"/>
      <c r="AP577" s="139"/>
      <c r="AQ577" s="139"/>
      <c r="AR577" s="139"/>
      <c r="AS577" s="139"/>
      <c r="AT577" s="139"/>
      <c r="AU577" s="139"/>
      <c r="AV577" s="139"/>
      <c r="AW577" s="139"/>
      <c r="AX577" s="139"/>
      <c r="AY577" s="139"/>
      <c r="AZ577" s="139"/>
      <c r="BA577" s="139"/>
      <c r="BB577" s="139"/>
      <c r="BC577" s="139"/>
      <c r="BD577" s="139"/>
      <c r="BE577" s="139"/>
      <c r="BF577" s="139"/>
      <c r="BG577" s="139"/>
      <c r="BH577" s="139"/>
      <c r="BI577" s="139"/>
      <c r="BJ577" s="139"/>
    </row>
    <row r="578">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40"/>
      <c r="W578" s="139"/>
      <c r="X578" s="139"/>
      <c r="Y578" s="139"/>
      <c r="Z578" s="139"/>
      <c r="AA578" s="139"/>
      <c r="AB578" s="139"/>
      <c r="AC578" s="139"/>
      <c r="AD578" s="139"/>
      <c r="AE578" s="139"/>
      <c r="AF578" s="139"/>
      <c r="AG578" s="139"/>
      <c r="AH578" s="139"/>
      <c r="AI578" s="139"/>
      <c r="AJ578" s="139"/>
      <c r="AK578" s="139"/>
      <c r="AL578" s="139"/>
      <c r="AM578" s="139"/>
      <c r="AN578" s="139"/>
      <c r="AO578" s="139"/>
      <c r="AP578" s="139"/>
      <c r="AQ578" s="139"/>
      <c r="AR578" s="139"/>
      <c r="AS578" s="139"/>
      <c r="AT578" s="139"/>
      <c r="AU578" s="139"/>
      <c r="AV578" s="139"/>
      <c r="AW578" s="139"/>
      <c r="AX578" s="139"/>
      <c r="AY578" s="139"/>
      <c r="AZ578" s="139"/>
      <c r="BA578" s="139"/>
      <c r="BB578" s="139"/>
      <c r="BC578" s="139"/>
      <c r="BD578" s="139"/>
      <c r="BE578" s="139"/>
      <c r="BF578" s="139"/>
      <c r="BG578" s="139"/>
      <c r="BH578" s="139"/>
      <c r="BI578" s="139"/>
      <c r="BJ578" s="139"/>
    </row>
    <row r="579">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40"/>
      <c r="W579" s="139"/>
      <c r="X579" s="139"/>
      <c r="Y579" s="139"/>
      <c r="Z579" s="139"/>
      <c r="AA579" s="139"/>
      <c r="AB579" s="139"/>
      <c r="AC579" s="139"/>
      <c r="AD579" s="139"/>
      <c r="AE579" s="139"/>
      <c r="AF579" s="139"/>
      <c r="AG579" s="139"/>
      <c r="AH579" s="139"/>
      <c r="AI579" s="139"/>
      <c r="AJ579" s="139"/>
      <c r="AK579" s="139"/>
      <c r="AL579" s="139"/>
      <c r="AM579" s="139"/>
      <c r="AN579" s="139"/>
      <c r="AO579" s="139"/>
      <c r="AP579" s="139"/>
      <c r="AQ579" s="139"/>
      <c r="AR579" s="139"/>
      <c r="AS579" s="139"/>
      <c r="AT579" s="139"/>
      <c r="AU579" s="139"/>
      <c r="AV579" s="139"/>
      <c r="AW579" s="139"/>
      <c r="AX579" s="139"/>
      <c r="AY579" s="139"/>
      <c r="AZ579" s="139"/>
      <c r="BA579" s="139"/>
      <c r="BB579" s="139"/>
      <c r="BC579" s="139"/>
      <c r="BD579" s="139"/>
      <c r="BE579" s="139"/>
      <c r="BF579" s="139"/>
      <c r="BG579" s="139"/>
      <c r="BH579" s="139"/>
      <c r="BI579" s="139"/>
      <c r="BJ579" s="139"/>
    </row>
    <row r="580">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40"/>
      <c r="W580" s="139"/>
      <c r="X580" s="139"/>
      <c r="Y580" s="139"/>
      <c r="Z580" s="139"/>
      <c r="AA580" s="139"/>
      <c r="AB580" s="139"/>
      <c r="AC580" s="139"/>
      <c r="AD580" s="139"/>
      <c r="AE580" s="139"/>
      <c r="AF580" s="139"/>
      <c r="AG580" s="139"/>
      <c r="AH580" s="139"/>
      <c r="AI580" s="139"/>
      <c r="AJ580" s="139"/>
      <c r="AK580" s="139"/>
      <c r="AL580" s="139"/>
      <c r="AM580" s="139"/>
      <c r="AN580" s="139"/>
      <c r="AO580" s="139"/>
      <c r="AP580" s="139"/>
      <c r="AQ580" s="139"/>
      <c r="AR580" s="139"/>
      <c r="AS580" s="139"/>
      <c r="AT580" s="139"/>
      <c r="AU580" s="139"/>
      <c r="AV580" s="139"/>
      <c r="AW580" s="139"/>
      <c r="AX580" s="139"/>
      <c r="AY580" s="139"/>
      <c r="AZ580" s="139"/>
      <c r="BA580" s="139"/>
      <c r="BB580" s="139"/>
      <c r="BC580" s="139"/>
      <c r="BD580" s="139"/>
      <c r="BE580" s="139"/>
      <c r="BF580" s="139"/>
      <c r="BG580" s="139"/>
      <c r="BH580" s="139"/>
      <c r="BI580" s="139"/>
      <c r="BJ580" s="139"/>
    </row>
    <row r="581">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40"/>
      <c r="W581" s="139"/>
      <c r="X581" s="139"/>
      <c r="Y581" s="139"/>
      <c r="Z581" s="139"/>
      <c r="AA581" s="139"/>
      <c r="AB581" s="139"/>
      <c r="AC581" s="139"/>
      <c r="AD581" s="139"/>
      <c r="AE581" s="139"/>
      <c r="AF581" s="139"/>
      <c r="AG581" s="139"/>
      <c r="AH581" s="139"/>
      <c r="AI581" s="139"/>
      <c r="AJ581" s="139"/>
      <c r="AK581" s="139"/>
      <c r="AL581" s="139"/>
      <c r="AM581" s="139"/>
      <c r="AN581" s="139"/>
      <c r="AO581" s="139"/>
      <c r="AP581" s="139"/>
      <c r="AQ581" s="139"/>
      <c r="AR581" s="139"/>
      <c r="AS581" s="139"/>
      <c r="AT581" s="139"/>
      <c r="AU581" s="139"/>
      <c r="AV581" s="139"/>
      <c r="AW581" s="139"/>
      <c r="AX581" s="139"/>
      <c r="AY581" s="139"/>
      <c r="AZ581" s="139"/>
      <c r="BA581" s="139"/>
      <c r="BB581" s="139"/>
      <c r="BC581" s="139"/>
      <c r="BD581" s="139"/>
      <c r="BE581" s="139"/>
      <c r="BF581" s="139"/>
      <c r="BG581" s="139"/>
      <c r="BH581" s="139"/>
      <c r="BI581" s="139"/>
      <c r="BJ581" s="139"/>
    </row>
    <row r="58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40"/>
      <c r="W582" s="139"/>
      <c r="X582" s="139"/>
      <c r="Y582" s="139"/>
      <c r="Z582" s="139"/>
      <c r="AA582" s="139"/>
      <c r="AB582" s="139"/>
      <c r="AC582" s="139"/>
      <c r="AD582" s="139"/>
      <c r="AE582" s="139"/>
      <c r="AF582" s="139"/>
      <c r="AG582" s="139"/>
      <c r="AH582" s="139"/>
      <c r="AI582" s="139"/>
      <c r="AJ582" s="139"/>
      <c r="AK582" s="139"/>
      <c r="AL582" s="139"/>
      <c r="AM582" s="139"/>
      <c r="AN582" s="139"/>
      <c r="AO582" s="139"/>
      <c r="AP582" s="139"/>
      <c r="AQ582" s="139"/>
      <c r="AR582" s="139"/>
      <c r="AS582" s="139"/>
      <c r="AT582" s="139"/>
      <c r="AU582" s="139"/>
      <c r="AV582" s="139"/>
      <c r="AW582" s="139"/>
      <c r="AX582" s="139"/>
      <c r="AY582" s="139"/>
      <c r="AZ582" s="139"/>
      <c r="BA582" s="139"/>
      <c r="BB582" s="139"/>
      <c r="BC582" s="139"/>
      <c r="BD582" s="139"/>
      <c r="BE582" s="139"/>
      <c r="BF582" s="139"/>
      <c r="BG582" s="139"/>
      <c r="BH582" s="139"/>
      <c r="BI582" s="139"/>
      <c r="BJ582" s="139"/>
    </row>
    <row r="583">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40"/>
      <c r="W583" s="139"/>
      <c r="X583" s="139"/>
      <c r="Y583" s="139"/>
      <c r="Z583" s="139"/>
      <c r="AA583" s="139"/>
      <c r="AB583" s="139"/>
      <c r="AC583" s="139"/>
      <c r="AD583" s="139"/>
      <c r="AE583" s="139"/>
      <c r="AF583" s="139"/>
      <c r="AG583" s="139"/>
      <c r="AH583" s="139"/>
      <c r="AI583" s="139"/>
      <c r="AJ583" s="139"/>
      <c r="AK583" s="139"/>
      <c r="AL583" s="139"/>
      <c r="AM583" s="139"/>
      <c r="AN583" s="139"/>
      <c r="AO583" s="139"/>
      <c r="AP583" s="139"/>
      <c r="AQ583" s="139"/>
      <c r="AR583" s="139"/>
      <c r="AS583" s="139"/>
      <c r="AT583" s="139"/>
      <c r="AU583" s="139"/>
      <c r="AV583" s="139"/>
      <c r="AW583" s="139"/>
      <c r="AX583" s="139"/>
      <c r="AY583" s="139"/>
      <c r="AZ583" s="139"/>
      <c r="BA583" s="139"/>
      <c r="BB583" s="139"/>
      <c r="BC583" s="139"/>
      <c r="BD583" s="139"/>
      <c r="BE583" s="139"/>
      <c r="BF583" s="139"/>
      <c r="BG583" s="139"/>
      <c r="BH583" s="139"/>
      <c r="BI583" s="139"/>
      <c r="BJ583" s="139"/>
    </row>
    <row r="584">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40"/>
      <c r="W584" s="139"/>
      <c r="X584" s="139"/>
      <c r="Y584" s="139"/>
      <c r="Z584" s="139"/>
      <c r="AA584" s="139"/>
      <c r="AB584" s="139"/>
      <c r="AC584" s="139"/>
      <c r="AD584" s="139"/>
      <c r="AE584" s="139"/>
      <c r="AF584" s="139"/>
      <c r="AG584" s="139"/>
      <c r="AH584" s="139"/>
      <c r="AI584" s="139"/>
      <c r="AJ584" s="139"/>
      <c r="AK584" s="139"/>
      <c r="AL584" s="139"/>
      <c r="AM584" s="139"/>
      <c r="AN584" s="139"/>
      <c r="AO584" s="139"/>
      <c r="AP584" s="139"/>
      <c r="AQ584" s="139"/>
      <c r="AR584" s="139"/>
      <c r="AS584" s="139"/>
      <c r="AT584" s="139"/>
      <c r="AU584" s="139"/>
      <c r="AV584" s="139"/>
      <c r="AW584" s="139"/>
      <c r="AX584" s="139"/>
      <c r="AY584" s="139"/>
      <c r="AZ584" s="139"/>
      <c r="BA584" s="139"/>
      <c r="BB584" s="139"/>
      <c r="BC584" s="139"/>
      <c r="BD584" s="139"/>
      <c r="BE584" s="139"/>
      <c r="BF584" s="139"/>
      <c r="BG584" s="139"/>
      <c r="BH584" s="139"/>
      <c r="BI584" s="139"/>
      <c r="BJ584" s="139"/>
    </row>
    <row r="585">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40"/>
      <c r="W585" s="139"/>
      <c r="X585" s="139"/>
      <c r="Y585" s="139"/>
      <c r="Z585" s="139"/>
      <c r="AA585" s="139"/>
      <c r="AB585" s="139"/>
      <c r="AC585" s="139"/>
      <c r="AD585" s="139"/>
      <c r="AE585" s="139"/>
      <c r="AF585" s="139"/>
      <c r="AG585" s="139"/>
      <c r="AH585" s="139"/>
      <c r="AI585" s="139"/>
      <c r="AJ585" s="139"/>
      <c r="AK585" s="139"/>
      <c r="AL585" s="139"/>
      <c r="AM585" s="139"/>
      <c r="AN585" s="139"/>
      <c r="AO585" s="139"/>
      <c r="AP585" s="139"/>
      <c r="AQ585" s="139"/>
      <c r="AR585" s="139"/>
      <c r="AS585" s="139"/>
      <c r="AT585" s="139"/>
      <c r="AU585" s="139"/>
      <c r="AV585" s="139"/>
      <c r="AW585" s="139"/>
      <c r="AX585" s="139"/>
      <c r="AY585" s="139"/>
      <c r="AZ585" s="139"/>
      <c r="BA585" s="139"/>
      <c r="BB585" s="139"/>
      <c r="BC585" s="139"/>
      <c r="BD585" s="139"/>
      <c r="BE585" s="139"/>
      <c r="BF585" s="139"/>
      <c r="BG585" s="139"/>
      <c r="BH585" s="139"/>
      <c r="BI585" s="139"/>
      <c r="BJ585" s="139"/>
    </row>
    <row r="586">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40"/>
      <c r="W586" s="139"/>
      <c r="X586" s="139"/>
      <c r="Y586" s="139"/>
      <c r="Z586" s="139"/>
      <c r="AA586" s="139"/>
      <c r="AB586" s="139"/>
      <c r="AC586" s="139"/>
      <c r="AD586" s="139"/>
      <c r="AE586" s="139"/>
      <c r="AF586" s="139"/>
      <c r="AG586" s="139"/>
      <c r="AH586" s="139"/>
      <c r="AI586" s="139"/>
      <c r="AJ586" s="139"/>
      <c r="AK586" s="139"/>
      <c r="AL586" s="139"/>
      <c r="AM586" s="139"/>
      <c r="AN586" s="139"/>
      <c r="AO586" s="139"/>
      <c r="AP586" s="139"/>
      <c r="AQ586" s="139"/>
      <c r="AR586" s="139"/>
      <c r="AS586" s="139"/>
      <c r="AT586" s="139"/>
      <c r="AU586" s="139"/>
      <c r="AV586" s="139"/>
      <c r="AW586" s="139"/>
      <c r="AX586" s="139"/>
      <c r="AY586" s="139"/>
      <c r="AZ586" s="139"/>
      <c r="BA586" s="139"/>
      <c r="BB586" s="139"/>
      <c r="BC586" s="139"/>
      <c r="BD586" s="139"/>
      <c r="BE586" s="139"/>
      <c r="BF586" s="139"/>
      <c r="BG586" s="139"/>
      <c r="BH586" s="139"/>
      <c r="BI586" s="139"/>
      <c r="BJ586" s="139"/>
    </row>
    <row r="587">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40"/>
      <c r="W587" s="139"/>
      <c r="X587" s="139"/>
      <c r="Y587" s="139"/>
      <c r="Z587" s="139"/>
      <c r="AA587" s="139"/>
      <c r="AB587" s="139"/>
      <c r="AC587" s="139"/>
      <c r="AD587" s="139"/>
      <c r="AE587" s="139"/>
      <c r="AF587" s="139"/>
      <c r="AG587" s="139"/>
      <c r="AH587" s="139"/>
      <c r="AI587" s="139"/>
      <c r="AJ587" s="139"/>
      <c r="AK587" s="139"/>
      <c r="AL587" s="139"/>
      <c r="AM587" s="139"/>
      <c r="AN587" s="139"/>
      <c r="AO587" s="139"/>
      <c r="AP587" s="139"/>
      <c r="AQ587" s="139"/>
      <c r="AR587" s="139"/>
      <c r="AS587" s="139"/>
      <c r="AT587" s="139"/>
      <c r="AU587" s="139"/>
      <c r="AV587" s="139"/>
      <c r="AW587" s="139"/>
      <c r="AX587" s="139"/>
      <c r="AY587" s="139"/>
      <c r="AZ587" s="139"/>
      <c r="BA587" s="139"/>
      <c r="BB587" s="139"/>
      <c r="BC587" s="139"/>
      <c r="BD587" s="139"/>
      <c r="BE587" s="139"/>
      <c r="BF587" s="139"/>
      <c r="BG587" s="139"/>
      <c r="BH587" s="139"/>
      <c r="BI587" s="139"/>
      <c r="BJ587" s="139"/>
    </row>
    <row r="588">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40"/>
      <c r="W588" s="139"/>
      <c r="X588" s="139"/>
      <c r="Y588" s="139"/>
      <c r="Z588" s="139"/>
      <c r="AA588" s="139"/>
      <c r="AB588" s="139"/>
      <c r="AC588" s="139"/>
      <c r="AD588" s="139"/>
      <c r="AE588" s="139"/>
      <c r="AF588" s="139"/>
      <c r="AG588" s="139"/>
      <c r="AH588" s="139"/>
      <c r="AI588" s="139"/>
      <c r="AJ588" s="139"/>
      <c r="AK588" s="139"/>
      <c r="AL588" s="139"/>
      <c r="AM588" s="139"/>
      <c r="AN588" s="139"/>
      <c r="AO588" s="139"/>
      <c r="AP588" s="139"/>
      <c r="AQ588" s="139"/>
      <c r="AR588" s="139"/>
      <c r="AS588" s="139"/>
      <c r="AT588" s="139"/>
      <c r="AU588" s="139"/>
      <c r="AV588" s="139"/>
      <c r="AW588" s="139"/>
      <c r="AX588" s="139"/>
      <c r="AY588" s="139"/>
      <c r="AZ588" s="139"/>
      <c r="BA588" s="139"/>
      <c r="BB588" s="139"/>
      <c r="BC588" s="139"/>
      <c r="BD588" s="139"/>
      <c r="BE588" s="139"/>
      <c r="BF588" s="139"/>
      <c r="BG588" s="139"/>
      <c r="BH588" s="139"/>
      <c r="BI588" s="139"/>
      <c r="BJ588" s="139"/>
    </row>
    <row r="589">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40"/>
      <c r="W589" s="139"/>
      <c r="X589" s="139"/>
      <c r="Y589" s="139"/>
      <c r="Z589" s="139"/>
      <c r="AA589" s="139"/>
      <c r="AB589" s="139"/>
      <c r="AC589" s="139"/>
      <c r="AD589" s="139"/>
      <c r="AE589" s="139"/>
      <c r="AF589" s="139"/>
      <c r="AG589" s="139"/>
      <c r="AH589" s="139"/>
      <c r="AI589" s="139"/>
      <c r="AJ589" s="139"/>
      <c r="AK589" s="139"/>
      <c r="AL589" s="139"/>
      <c r="AM589" s="139"/>
      <c r="AN589" s="139"/>
      <c r="AO589" s="139"/>
      <c r="AP589" s="139"/>
      <c r="AQ589" s="139"/>
      <c r="AR589" s="139"/>
      <c r="AS589" s="139"/>
      <c r="AT589" s="139"/>
      <c r="AU589" s="139"/>
      <c r="AV589" s="139"/>
      <c r="AW589" s="139"/>
      <c r="AX589" s="139"/>
      <c r="AY589" s="139"/>
      <c r="AZ589" s="139"/>
      <c r="BA589" s="139"/>
      <c r="BB589" s="139"/>
      <c r="BC589" s="139"/>
      <c r="BD589" s="139"/>
      <c r="BE589" s="139"/>
      <c r="BF589" s="139"/>
      <c r="BG589" s="139"/>
      <c r="BH589" s="139"/>
      <c r="BI589" s="139"/>
      <c r="BJ589" s="139"/>
    </row>
    <row r="590">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40"/>
      <c r="W590" s="139"/>
      <c r="X590" s="139"/>
      <c r="Y590" s="139"/>
      <c r="Z590" s="139"/>
      <c r="AA590" s="139"/>
      <c r="AB590" s="139"/>
      <c r="AC590" s="139"/>
      <c r="AD590" s="139"/>
      <c r="AE590" s="139"/>
      <c r="AF590" s="139"/>
      <c r="AG590" s="139"/>
      <c r="AH590" s="139"/>
      <c r="AI590" s="139"/>
      <c r="AJ590" s="139"/>
      <c r="AK590" s="139"/>
      <c r="AL590" s="139"/>
      <c r="AM590" s="139"/>
      <c r="AN590" s="139"/>
      <c r="AO590" s="139"/>
      <c r="AP590" s="139"/>
      <c r="AQ590" s="139"/>
      <c r="AR590" s="139"/>
      <c r="AS590" s="139"/>
      <c r="AT590" s="139"/>
      <c r="AU590" s="139"/>
      <c r="AV590" s="139"/>
      <c r="AW590" s="139"/>
      <c r="AX590" s="139"/>
      <c r="AY590" s="139"/>
      <c r="AZ590" s="139"/>
      <c r="BA590" s="139"/>
      <c r="BB590" s="139"/>
      <c r="BC590" s="139"/>
      <c r="BD590" s="139"/>
      <c r="BE590" s="139"/>
      <c r="BF590" s="139"/>
      <c r="BG590" s="139"/>
      <c r="BH590" s="139"/>
      <c r="BI590" s="139"/>
      <c r="BJ590" s="139"/>
    </row>
    <row r="591">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40"/>
      <c r="W591" s="139"/>
      <c r="X591" s="139"/>
      <c r="Y591" s="139"/>
      <c r="Z591" s="139"/>
      <c r="AA591" s="139"/>
      <c r="AB591" s="139"/>
      <c r="AC591" s="139"/>
      <c r="AD591" s="139"/>
      <c r="AE591" s="139"/>
      <c r="AF591" s="139"/>
      <c r="AG591" s="139"/>
      <c r="AH591" s="139"/>
      <c r="AI591" s="139"/>
      <c r="AJ591" s="139"/>
      <c r="AK591" s="139"/>
      <c r="AL591" s="139"/>
      <c r="AM591" s="139"/>
      <c r="AN591" s="139"/>
      <c r="AO591" s="139"/>
      <c r="AP591" s="139"/>
      <c r="AQ591" s="139"/>
      <c r="AR591" s="139"/>
      <c r="AS591" s="139"/>
      <c r="AT591" s="139"/>
      <c r="AU591" s="139"/>
      <c r="AV591" s="139"/>
      <c r="AW591" s="139"/>
      <c r="AX591" s="139"/>
      <c r="AY591" s="139"/>
      <c r="AZ591" s="139"/>
      <c r="BA591" s="139"/>
      <c r="BB591" s="139"/>
      <c r="BC591" s="139"/>
      <c r="BD591" s="139"/>
      <c r="BE591" s="139"/>
      <c r="BF591" s="139"/>
      <c r="BG591" s="139"/>
      <c r="BH591" s="139"/>
      <c r="BI591" s="139"/>
      <c r="BJ591" s="139"/>
    </row>
    <row r="59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40"/>
      <c r="W592" s="139"/>
      <c r="X592" s="139"/>
      <c r="Y592" s="139"/>
      <c r="Z592" s="139"/>
      <c r="AA592" s="139"/>
      <c r="AB592" s="139"/>
      <c r="AC592" s="139"/>
      <c r="AD592" s="139"/>
      <c r="AE592" s="139"/>
      <c r="AF592" s="139"/>
      <c r="AG592" s="139"/>
      <c r="AH592" s="139"/>
      <c r="AI592" s="139"/>
      <c r="AJ592" s="139"/>
      <c r="AK592" s="139"/>
      <c r="AL592" s="139"/>
      <c r="AM592" s="139"/>
      <c r="AN592" s="139"/>
      <c r="AO592" s="139"/>
      <c r="AP592" s="139"/>
      <c r="AQ592" s="139"/>
      <c r="AR592" s="139"/>
      <c r="AS592" s="139"/>
      <c r="AT592" s="139"/>
      <c r="AU592" s="139"/>
      <c r="AV592" s="139"/>
      <c r="AW592" s="139"/>
      <c r="AX592" s="139"/>
      <c r="AY592" s="139"/>
      <c r="AZ592" s="139"/>
      <c r="BA592" s="139"/>
      <c r="BB592" s="139"/>
      <c r="BC592" s="139"/>
      <c r="BD592" s="139"/>
      <c r="BE592" s="139"/>
      <c r="BF592" s="139"/>
      <c r="BG592" s="139"/>
      <c r="BH592" s="139"/>
      <c r="BI592" s="139"/>
      <c r="BJ592" s="139"/>
    </row>
    <row r="593">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40"/>
      <c r="W593" s="139"/>
      <c r="X593" s="139"/>
      <c r="Y593" s="139"/>
      <c r="Z593" s="139"/>
      <c r="AA593" s="139"/>
      <c r="AB593" s="139"/>
      <c r="AC593" s="139"/>
      <c r="AD593" s="139"/>
      <c r="AE593" s="139"/>
      <c r="AF593" s="139"/>
      <c r="AG593" s="139"/>
      <c r="AH593" s="139"/>
      <c r="AI593" s="139"/>
      <c r="AJ593" s="139"/>
      <c r="AK593" s="139"/>
      <c r="AL593" s="139"/>
      <c r="AM593" s="139"/>
      <c r="AN593" s="139"/>
      <c r="AO593" s="139"/>
      <c r="AP593" s="139"/>
      <c r="AQ593" s="139"/>
      <c r="AR593" s="139"/>
      <c r="AS593" s="139"/>
      <c r="AT593" s="139"/>
      <c r="AU593" s="139"/>
      <c r="AV593" s="139"/>
      <c r="AW593" s="139"/>
      <c r="AX593" s="139"/>
      <c r="AY593" s="139"/>
      <c r="AZ593" s="139"/>
      <c r="BA593" s="139"/>
      <c r="BB593" s="139"/>
      <c r="BC593" s="139"/>
      <c r="BD593" s="139"/>
      <c r="BE593" s="139"/>
      <c r="BF593" s="139"/>
      <c r="BG593" s="139"/>
      <c r="BH593" s="139"/>
      <c r="BI593" s="139"/>
      <c r="BJ593" s="139"/>
    </row>
    <row r="594">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40"/>
      <c r="W594" s="139"/>
      <c r="X594" s="139"/>
      <c r="Y594" s="139"/>
      <c r="Z594" s="139"/>
      <c r="AA594" s="139"/>
      <c r="AB594" s="139"/>
      <c r="AC594" s="139"/>
      <c r="AD594" s="139"/>
      <c r="AE594" s="139"/>
      <c r="AF594" s="139"/>
      <c r="AG594" s="139"/>
      <c r="AH594" s="139"/>
      <c r="AI594" s="139"/>
      <c r="AJ594" s="139"/>
      <c r="AK594" s="139"/>
      <c r="AL594" s="139"/>
      <c r="AM594" s="139"/>
      <c r="AN594" s="139"/>
      <c r="AO594" s="139"/>
      <c r="AP594" s="139"/>
      <c r="AQ594" s="139"/>
      <c r="AR594" s="139"/>
      <c r="AS594" s="139"/>
      <c r="AT594" s="139"/>
      <c r="AU594" s="139"/>
      <c r="AV594" s="139"/>
      <c r="AW594" s="139"/>
      <c r="AX594" s="139"/>
      <c r="AY594" s="139"/>
      <c r="AZ594" s="139"/>
      <c r="BA594" s="139"/>
      <c r="BB594" s="139"/>
      <c r="BC594" s="139"/>
      <c r="BD594" s="139"/>
      <c r="BE594" s="139"/>
      <c r="BF594" s="139"/>
      <c r="BG594" s="139"/>
      <c r="BH594" s="139"/>
      <c r="BI594" s="139"/>
      <c r="BJ594" s="139"/>
    </row>
    <row r="595">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40"/>
      <c r="W595" s="139"/>
      <c r="X595" s="139"/>
      <c r="Y595" s="139"/>
      <c r="Z595" s="139"/>
      <c r="AA595" s="139"/>
      <c r="AB595" s="139"/>
      <c r="AC595" s="139"/>
      <c r="AD595" s="139"/>
      <c r="AE595" s="139"/>
      <c r="AF595" s="139"/>
      <c r="AG595" s="139"/>
      <c r="AH595" s="139"/>
      <c r="AI595" s="139"/>
      <c r="AJ595" s="139"/>
      <c r="AK595" s="139"/>
      <c r="AL595" s="139"/>
      <c r="AM595" s="139"/>
      <c r="AN595" s="139"/>
      <c r="AO595" s="139"/>
      <c r="AP595" s="139"/>
      <c r="AQ595" s="139"/>
      <c r="AR595" s="139"/>
      <c r="AS595" s="139"/>
      <c r="AT595" s="139"/>
      <c r="AU595" s="139"/>
      <c r="AV595" s="139"/>
      <c r="AW595" s="139"/>
      <c r="AX595" s="139"/>
      <c r="AY595" s="139"/>
      <c r="AZ595" s="139"/>
      <c r="BA595" s="139"/>
      <c r="BB595" s="139"/>
      <c r="BC595" s="139"/>
      <c r="BD595" s="139"/>
      <c r="BE595" s="139"/>
      <c r="BF595" s="139"/>
      <c r="BG595" s="139"/>
      <c r="BH595" s="139"/>
      <c r="BI595" s="139"/>
      <c r="BJ595" s="139"/>
    </row>
    <row r="596">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40"/>
      <c r="W596" s="139"/>
      <c r="X596" s="139"/>
      <c r="Y596" s="139"/>
      <c r="Z596" s="139"/>
      <c r="AA596" s="139"/>
      <c r="AB596" s="139"/>
      <c r="AC596" s="139"/>
      <c r="AD596" s="139"/>
      <c r="AE596" s="139"/>
      <c r="AF596" s="139"/>
      <c r="AG596" s="139"/>
      <c r="AH596" s="139"/>
      <c r="AI596" s="139"/>
      <c r="AJ596" s="139"/>
      <c r="AK596" s="139"/>
      <c r="AL596" s="139"/>
      <c r="AM596" s="139"/>
      <c r="AN596" s="139"/>
      <c r="AO596" s="139"/>
      <c r="AP596" s="139"/>
      <c r="AQ596" s="139"/>
      <c r="AR596" s="139"/>
      <c r="AS596" s="139"/>
      <c r="AT596" s="139"/>
      <c r="AU596" s="139"/>
      <c r="AV596" s="139"/>
      <c r="AW596" s="139"/>
      <c r="AX596" s="139"/>
      <c r="AY596" s="139"/>
      <c r="AZ596" s="139"/>
      <c r="BA596" s="139"/>
      <c r="BB596" s="139"/>
      <c r="BC596" s="139"/>
      <c r="BD596" s="139"/>
      <c r="BE596" s="139"/>
      <c r="BF596" s="139"/>
      <c r="BG596" s="139"/>
      <c r="BH596" s="139"/>
      <c r="BI596" s="139"/>
      <c r="BJ596" s="139"/>
    </row>
    <row r="597">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40"/>
      <c r="W597" s="139"/>
      <c r="X597" s="139"/>
      <c r="Y597" s="139"/>
      <c r="Z597" s="139"/>
      <c r="AA597" s="139"/>
      <c r="AB597" s="139"/>
      <c r="AC597" s="139"/>
      <c r="AD597" s="139"/>
      <c r="AE597" s="139"/>
      <c r="AF597" s="139"/>
      <c r="AG597" s="139"/>
      <c r="AH597" s="139"/>
      <c r="AI597" s="139"/>
      <c r="AJ597" s="139"/>
      <c r="AK597" s="139"/>
      <c r="AL597" s="139"/>
      <c r="AM597" s="139"/>
      <c r="AN597" s="139"/>
      <c r="AO597" s="139"/>
      <c r="AP597" s="139"/>
      <c r="AQ597" s="139"/>
      <c r="AR597" s="139"/>
      <c r="AS597" s="139"/>
      <c r="AT597" s="139"/>
      <c r="AU597" s="139"/>
      <c r="AV597" s="139"/>
      <c r="AW597" s="139"/>
      <c r="AX597" s="139"/>
      <c r="AY597" s="139"/>
      <c r="AZ597" s="139"/>
      <c r="BA597" s="139"/>
      <c r="BB597" s="139"/>
      <c r="BC597" s="139"/>
      <c r="BD597" s="139"/>
      <c r="BE597" s="139"/>
      <c r="BF597" s="139"/>
      <c r="BG597" s="139"/>
      <c r="BH597" s="139"/>
      <c r="BI597" s="139"/>
      <c r="BJ597" s="139"/>
    </row>
    <row r="598">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40"/>
      <c r="W598" s="139"/>
      <c r="X598" s="139"/>
      <c r="Y598" s="139"/>
      <c r="Z598" s="139"/>
      <c r="AA598" s="139"/>
      <c r="AB598" s="139"/>
      <c r="AC598" s="139"/>
      <c r="AD598" s="139"/>
      <c r="AE598" s="139"/>
      <c r="AF598" s="139"/>
      <c r="AG598" s="139"/>
      <c r="AH598" s="139"/>
      <c r="AI598" s="139"/>
      <c r="AJ598" s="139"/>
      <c r="AK598" s="139"/>
      <c r="AL598" s="139"/>
      <c r="AM598" s="139"/>
      <c r="AN598" s="139"/>
      <c r="AO598" s="139"/>
      <c r="AP598" s="139"/>
      <c r="AQ598" s="139"/>
      <c r="AR598" s="139"/>
      <c r="AS598" s="139"/>
      <c r="AT598" s="139"/>
      <c r="AU598" s="139"/>
      <c r="AV598" s="139"/>
      <c r="AW598" s="139"/>
      <c r="AX598" s="139"/>
      <c r="AY598" s="139"/>
      <c r="AZ598" s="139"/>
      <c r="BA598" s="139"/>
      <c r="BB598" s="139"/>
      <c r="BC598" s="139"/>
      <c r="BD598" s="139"/>
      <c r="BE598" s="139"/>
      <c r="BF598" s="139"/>
      <c r="BG598" s="139"/>
      <c r="BH598" s="139"/>
      <c r="BI598" s="139"/>
      <c r="BJ598" s="139"/>
    </row>
    <row r="599">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40"/>
      <c r="W599" s="139"/>
      <c r="X599" s="139"/>
      <c r="Y599" s="139"/>
      <c r="Z599" s="139"/>
      <c r="AA599" s="139"/>
      <c r="AB599" s="139"/>
      <c r="AC599" s="139"/>
      <c r="AD599" s="139"/>
      <c r="AE599" s="139"/>
      <c r="AF599" s="139"/>
      <c r="AG599" s="139"/>
      <c r="AH599" s="139"/>
      <c r="AI599" s="139"/>
      <c r="AJ599" s="139"/>
      <c r="AK599" s="139"/>
      <c r="AL599" s="139"/>
      <c r="AM599" s="139"/>
      <c r="AN599" s="139"/>
      <c r="AO599" s="139"/>
      <c r="AP599" s="139"/>
      <c r="AQ599" s="139"/>
      <c r="AR599" s="139"/>
      <c r="AS599" s="139"/>
      <c r="AT599" s="139"/>
      <c r="AU599" s="139"/>
      <c r="AV599" s="139"/>
      <c r="AW599" s="139"/>
      <c r="AX599" s="139"/>
      <c r="AY599" s="139"/>
      <c r="AZ599" s="139"/>
      <c r="BA599" s="139"/>
      <c r="BB599" s="139"/>
      <c r="BC599" s="139"/>
      <c r="BD599" s="139"/>
      <c r="BE599" s="139"/>
      <c r="BF599" s="139"/>
      <c r="BG599" s="139"/>
      <c r="BH599" s="139"/>
      <c r="BI599" s="139"/>
      <c r="BJ599" s="139"/>
    </row>
    <row r="600">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40"/>
      <c r="W600" s="139"/>
      <c r="X600" s="139"/>
      <c r="Y600" s="139"/>
      <c r="Z600" s="139"/>
      <c r="AA600" s="139"/>
      <c r="AB600" s="139"/>
      <c r="AC600" s="139"/>
      <c r="AD600" s="139"/>
      <c r="AE600" s="139"/>
      <c r="AF600" s="139"/>
      <c r="AG600" s="139"/>
      <c r="AH600" s="139"/>
      <c r="AI600" s="139"/>
      <c r="AJ600" s="139"/>
      <c r="AK600" s="139"/>
      <c r="AL600" s="139"/>
      <c r="AM600" s="139"/>
      <c r="AN600" s="139"/>
      <c r="AO600" s="139"/>
      <c r="AP600" s="139"/>
      <c r="AQ600" s="139"/>
      <c r="AR600" s="139"/>
      <c r="AS600" s="139"/>
      <c r="AT600" s="139"/>
      <c r="AU600" s="139"/>
      <c r="AV600" s="139"/>
      <c r="AW600" s="139"/>
      <c r="AX600" s="139"/>
      <c r="AY600" s="139"/>
      <c r="AZ600" s="139"/>
      <c r="BA600" s="139"/>
      <c r="BB600" s="139"/>
      <c r="BC600" s="139"/>
      <c r="BD600" s="139"/>
      <c r="BE600" s="139"/>
      <c r="BF600" s="139"/>
      <c r="BG600" s="139"/>
      <c r="BH600" s="139"/>
      <c r="BI600" s="139"/>
      <c r="BJ600" s="139"/>
    </row>
    <row r="601">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40"/>
      <c r="W601" s="139"/>
      <c r="X601" s="139"/>
      <c r="Y601" s="139"/>
      <c r="Z601" s="139"/>
      <c r="AA601" s="139"/>
      <c r="AB601" s="139"/>
      <c r="AC601" s="139"/>
      <c r="AD601" s="139"/>
      <c r="AE601" s="139"/>
      <c r="AF601" s="139"/>
      <c r="AG601" s="139"/>
      <c r="AH601" s="139"/>
      <c r="AI601" s="139"/>
      <c r="AJ601" s="139"/>
      <c r="AK601" s="139"/>
      <c r="AL601" s="139"/>
      <c r="AM601" s="139"/>
      <c r="AN601" s="139"/>
      <c r="AO601" s="139"/>
      <c r="AP601" s="139"/>
      <c r="AQ601" s="139"/>
      <c r="AR601" s="139"/>
      <c r="AS601" s="139"/>
      <c r="AT601" s="139"/>
      <c r="AU601" s="139"/>
      <c r="AV601" s="139"/>
      <c r="AW601" s="139"/>
      <c r="AX601" s="139"/>
      <c r="AY601" s="139"/>
      <c r="AZ601" s="139"/>
      <c r="BA601" s="139"/>
      <c r="BB601" s="139"/>
      <c r="BC601" s="139"/>
      <c r="BD601" s="139"/>
      <c r="BE601" s="139"/>
      <c r="BF601" s="139"/>
      <c r="BG601" s="139"/>
      <c r="BH601" s="139"/>
      <c r="BI601" s="139"/>
      <c r="BJ601" s="139"/>
    </row>
    <row r="6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40"/>
      <c r="W602" s="139"/>
      <c r="X602" s="139"/>
      <c r="Y602" s="139"/>
      <c r="Z602" s="139"/>
      <c r="AA602" s="139"/>
      <c r="AB602" s="139"/>
      <c r="AC602" s="139"/>
      <c r="AD602" s="139"/>
      <c r="AE602" s="139"/>
      <c r="AF602" s="139"/>
      <c r="AG602" s="139"/>
      <c r="AH602" s="139"/>
      <c r="AI602" s="139"/>
      <c r="AJ602" s="139"/>
      <c r="AK602" s="139"/>
      <c r="AL602" s="139"/>
      <c r="AM602" s="139"/>
      <c r="AN602" s="139"/>
      <c r="AO602" s="139"/>
      <c r="AP602" s="139"/>
      <c r="AQ602" s="139"/>
      <c r="AR602" s="139"/>
      <c r="AS602" s="139"/>
      <c r="AT602" s="139"/>
      <c r="AU602" s="139"/>
      <c r="AV602" s="139"/>
      <c r="AW602" s="139"/>
      <c r="AX602" s="139"/>
      <c r="AY602" s="139"/>
      <c r="AZ602" s="139"/>
      <c r="BA602" s="139"/>
      <c r="BB602" s="139"/>
      <c r="BC602" s="139"/>
      <c r="BD602" s="139"/>
      <c r="BE602" s="139"/>
      <c r="BF602" s="139"/>
      <c r="BG602" s="139"/>
      <c r="BH602" s="139"/>
      <c r="BI602" s="139"/>
      <c r="BJ602" s="139"/>
    </row>
    <row r="603">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40"/>
      <c r="W603" s="139"/>
      <c r="X603" s="139"/>
      <c r="Y603" s="139"/>
      <c r="Z603" s="139"/>
      <c r="AA603" s="139"/>
      <c r="AB603" s="139"/>
      <c r="AC603" s="139"/>
      <c r="AD603" s="139"/>
      <c r="AE603" s="139"/>
      <c r="AF603" s="139"/>
      <c r="AG603" s="139"/>
      <c r="AH603" s="139"/>
      <c r="AI603" s="139"/>
      <c r="AJ603" s="139"/>
      <c r="AK603" s="139"/>
      <c r="AL603" s="139"/>
      <c r="AM603" s="139"/>
      <c r="AN603" s="139"/>
      <c r="AO603" s="139"/>
      <c r="AP603" s="139"/>
      <c r="AQ603" s="139"/>
      <c r="AR603" s="139"/>
      <c r="AS603" s="139"/>
      <c r="AT603" s="139"/>
      <c r="AU603" s="139"/>
      <c r="AV603" s="139"/>
      <c r="AW603" s="139"/>
      <c r="AX603" s="139"/>
      <c r="AY603" s="139"/>
      <c r="AZ603" s="139"/>
      <c r="BA603" s="139"/>
      <c r="BB603" s="139"/>
      <c r="BC603" s="139"/>
      <c r="BD603" s="139"/>
      <c r="BE603" s="139"/>
      <c r="BF603" s="139"/>
      <c r="BG603" s="139"/>
      <c r="BH603" s="139"/>
      <c r="BI603" s="139"/>
      <c r="BJ603" s="139"/>
    </row>
    <row r="604">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40"/>
      <c r="W604" s="139"/>
      <c r="X604" s="139"/>
      <c r="Y604" s="139"/>
      <c r="Z604" s="139"/>
      <c r="AA604" s="139"/>
      <c r="AB604" s="139"/>
      <c r="AC604" s="139"/>
      <c r="AD604" s="139"/>
      <c r="AE604" s="139"/>
      <c r="AF604" s="139"/>
      <c r="AG604" s="139"/>
      <c r="AH604" s="139"/>
      <c r="AI604" s="139"/>
      <c r="AJ604" s="139"/>
      <c r="AK604" s="139"/>
      <c r="AL604" s="139"/>
      <c r="AM604" s="139"/>
      <c r="AN604" s="139"/>
      <c r="AO604" s="139"/>
      <c r="AP604" s="139"/>
      <c r="AQ604" s="139"/>
      <c r="AR604" s="139"/>
      <c r="AS604" s="139"/>
      <c r="AT604" s="139"/>
      <c r="AU604" s="139"/>
      <c r="AV604" s="139"/>
      <c r="AW604" s="139"/>
      <c r="AX604" s="139"/>
      <c r="AY604" s="139"/>
      <c r="AZ604" s="139"/>
      <c r="BA604" s="139"/>
      <c r="BB604" s="139"/>
      <c r="BC604" s="139"/>
      <c r="BD604" s="139"/>
      <c r="BE604" s="139"/>
      <c r="BF604" s="139"/>
      <c r="BG604" s="139"/>
      <c r="BH604" s="139"/>
      <c r="BI604" s="139"/>
      <c r="BJ604" s="139"/>
    </row>
    <row r="605">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40"/>
      <c r="W605" s="139"/>
      <c r="X605" s="139"/>
      <c r="Y605" s="139"/>
      <c r="Z605" s="139"/>
      <c r="AA605" s="139"/>
      <c r="AB605" s="139"/>
      <c r="AC605" s="139"/>
      <c r="AD605" s="139"/>
      <c r="AE605" s="139"/>
      <c r="AF605" s="139"/>
      <c r="AG605" s="139"/>
      <c r="AH605" s="139"/>
      <c r="AI605" s="139"/>
      <c r="AJ605" s="139"/>
      <c r="AK605" s="139"/>
      <c r="AL605" s="139"/>
      <c r="AM605" s="139"/>
      <c r="AN605" s="139"/>
      <c r="AO605" s="139"/>
      <c r="AP605" s="139"/>
      <c r="AQ605" s="139"/>
      <c r="AR605" s="139"/>
      <c r="AS605" s="139"/>
      <c r="AT605" s="139"/>
      <c r="AU605" s="139"/>
      <c r="AV605" s="139"/>
      <c r="AW605" s="139"/>
      <c r="AX605" s="139"/>
      <c r="AY605" s="139"/>
      <c r="AZ605" s="139"/>
      <c r="BA605" s="139"/>
      <c r="BB605" s="139"/>
      <c r="BC605" s="139"/>
      <c r="BD605" s="139"/>
      <c r="BE605" s="139"/>
      <c r="BF605" s="139"/>
      <c r="BG605" s="139"/>
      <c r="BH605" s="139"/>
      <c r="BI605" s="139"/>
      <c r="BJ605" s="139"/>
    </row>
    <row r="606">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40"/>
      <c r="W606" s="139"/>
      <c r="X606" s="139"/>
      <c r="Y606" s="139"/>
      <c r="Z606" s="139"/>
      <c r="AA606" s="139"/>
      <c r="AB606" s="139"/>
      <c r="AC606" s="139"/>
      <c r="AD606" s="139"/>
      <c r="AE606" s="139"/>
      <c r="AF606" s="139"/>
      <c r="AG606" s="139"/>
      <c r="AH606" s="139"/>
      <c r="AI606" s="139"/>
      <c r="AJ606" s="139"/>
      <c r="AK606" s="139"/>
      <c r="AL606" s="139"/>
      <c r="AM606" s="139"/>
      <c r="AN606" s="139"/>
      <c r="AO606" s="139"/>
      <c r="AP606" s="139"/>
      <c r="AQ606" s="139"/>
      <c r="AR606" s="139"/>
      <c r="AS606" s="139"/>
      <c r="AT606" s="139"/>
      <c r="AU606" s="139"/>
      <c r="AV606" s="139"/>
      <c r="AW606" s="139"/>
      <c r="AX606" s="139"/>
      <c r="AY606" s="139"/>
      <c r="AZ606" s="139"/>
      <c r="BA606" s="139"/>
      <c r="BB606" s="139"/>
      <c r="BC606" s="139"/>
      <c r="BD606" s="139"/>
      <c r="BE606" s="139"/>
      <c r="BF606" s="139"/>
      <c r="BG606" s="139"/>
      <c r="BH606" s="139"/>
      <c r="BI606" s="139"/>
      <c r="BJ606" s="139"/>
    </row>
    <row r="607">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40"/>
      <c r="W607" s="139"/>
      <c r="X607" s="139"/>
      <c r="Y607" s="139"/>
      <c r="Z607" s="139"/>
      <c r="AA607" s="139"/>
      <c r="AB607" s="139"/>
      <c r="AC607" s="139"/>
      <c r="AD607" s="139"/>
      <c r="AE607" s="139"/>
      <c r="AF607" s="139"/>
      <c r="AG607" s="139"/>
      <c r="AH607" s="139"/>
      <c r="AI607" s="139"/>
      <c r="AJ607" s="139"/>
      <c r="AK607" s="139"/>
      <c r="AL607" s="139"/>
      <c r="AM607" s="139"/>
      <c r="AN607" s="139"/>
      <c r="AO607" s="139"/>
      <c r="AP607" s="139"/>
      <c r="AQ607" s="139"/>
      <c r="AR607" s="139"/>
      <c r="AS607" s="139"/>
      <c r="AT607" s="139"/>
      <c r="AU607" s="139"/>
      <c r="AV607" s="139"/>
      <c r="AW607" s="139"/>
      <c r="AX607" s="139"/>
      <c r="AY607" s="139"/>
      <c r="AZ607" s="139"/>
      <c r="BA607" s="139"/>
      <c r="BB607" s="139"/>
      <c r="BC607" s="139"/>
      <c r="BD607" s="139"/>
      <c r="BE607" s="139"/>
      <c r="BF607" s="139"/>
      <c r="BG607" s="139"/>
      <c r="BH607" s="139"/>
      <c r="BI607" s="139"/>
      <c r="BJ607" s="139"/>
    </row>
    <row r="608">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40"/>
      <c r="W608" s="139"/>
      <c r="X608" s="139"/>
      <c r="Y608" s="139"/>
      <c r="Z608" s="139"/>
      <c r="AA608" s="139"/>
      <c r="AB608" s="139"/>
      <c r="AC608" s="139"/>
      <c r="AD608" s="139"/>
      <c r="AE608" s="139"/>
      <c r="AF608" s="139"/>
      <c r="AG608" s="139"/>
      <c r="AH608" s="139"/>
      <c r="AI608" s="139"/>
      <c r="AJ608" s="139"/>
      <c r="AK608" s="139"/>
      <c r="AL608" s="139"/>
      <c r="AM608" s="139"/>
      <c r="AN608" s="139"/>
      <c r="AO608" s="139"/>
      <c r="AP608" s="139"/>
      <c r="AQ608" s="139"/>
      <c r="AR608" s="139"/>
      <c r="AS608" s="139"/>
      <c r="AT608" s="139"/>
      <c r="AU608" s="139"/>
      <c r="AV608" s="139"/>
      <c r="AW608" s="139"/>
      <c r="AX608" s="139"/>
      <c r="AY608" s="139"/>
      <c r="AZ608" s="139"/>
      <c r="BA608" s="139"/>
      <c r="BB608" s="139"/>
      <c r="BC608" s="139"/>
      <c r="BD608" s="139"/>
      <c r="BE608" s="139"/>
      <c r="BF608" s="139"/>
      <c r="BG608" s="139"/>
      <c r="BH608" s="139"/>
      <c r="BI608" s="139"/>
      <c r="BJ608" s="139"/>
    </row>
    <row r="609">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40"/>
      <c r="W609" s="139"/>
      <c r="X609" s="139"/>
      <c r="Y609" s="139"/>
      <c r="Z609" s="139"/>
      <c r="AA609" s="139"/>
      <c r="AB609" s="139"/>
      <c r="AC609" s="139"/>
      <c r="AD609" s="139"/>
      <c r="AE609" s="139"/>
      <c r="AF609" s="139"/>
      <c r="AG609" s="139"/>
      <c r="AH609" s="139"/>
      <c r="AI609" s="139"/>
      <c r="AJ609" s="139"/>
      <c r="AK609" s="139"/>
      <c r="AL609" s="139"/>
      <c r="AM609" s="139"/>
      <c r="AN609" s="139"/>
      <c r="AO609" s="139"/>
      <c r="AP609" s="139"/>
      <c r="AQ609" s="139"/>
      <c r="AR609" s="139"/>
      <c r="AS609" s="139"/>
      <c r="AT609" s="139"/>
      <c r="AU609" s="139"/>
      <c r="AV609" s="139"/>
      <c r="AW609" s="139"/>
      <c r="AX609" s="139"/>
      <c r="AY609" s="139"/>
      <c r="AZ609" s="139"/>
      <c r="BA609" s="139"/>
      <c r="BB609" s="139"/>
      <c r="BC609" s="139"/>
      <c r="BD609" s="139"/>
      <c r="BE609" s="139"/>
      <c r="BF609" s="139"/>
      <c r="BG609" s="139"/>
      <c r="BH609" s="139"/>
      <c r="BI609" s="139"/>
      <c r="BJ609" s="139"/>
    </row>
    <row r="610">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40"/>
      <c r="W610" s="139"/>
      <c r="X610" s="139"/>
      <c r="Y610" s="139"/>
      <c r="Z610" s="139"/>
      <c r="AA610" s="139"/>
      <c r="AB610" s="139"/>
      <c r="AC610" s="139"/>
      <c r="AD610" s="139"/>
      <c r="AE610" s="139"/>
      <c r="AF610" s="139"/>
      <c r="AG610" s="139"/>
      <c r="AH610" s="139"/>
      <c r="AI610" s="139"/>
      <c r="AJ610" s="139"/>
      <c r="AK610" s="139"/>
      <c r="AL610" s="139"/>
      <c r="AM610" s="139"/>
      <c r="AN610" s="139"/>
      <c r="AO610" s="139"/>
      <c r="AP610" s="139"/>
      <c r="AQ610" s="139"/>
      <c r="AR610" s="139"/>
      <c r="AS610" s="139"/>
      <c r="AT610" s="139"/>
      <c r="AU610" s="139"/>
      <c r="AV610" s="139"/>
      <c r="AW610" s="139"/>
      <c r="AX610" s="139"/>
      <c r="AY610" s="139"/>
      <c r="AZ610" s="139"/>
      <c r="BA610" s="139"/>
      <c r="BB610" s="139"/>
      <c r="BC610" s="139"/>
      <c r="BD610" s="139"/>
      <c r="BE610" s="139"/>
      <c r="BF610" s="139"/>
      <c r="BG610" s="139"/>
      <c r="BH610" s="139"/>
      <c r="BI610" s="139"/>
      <c r="BJ610" s="139"/>
    </row>
    <row r="611">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40"/>
      <c r="W611" s="139"/>
      <c r="X611" s="139"/>
      <c r="Y611" s="139"/>
      <c r="Z611" s="139"/>
      <c r="AA611" s="139"/>
      <c r="AB611" s="139"/>
      <c r="AC611" s="139"/>
      <c r="AD611" s="139"/>
      <c r="AE611" s="139"/>
      <c r="AF611" s="139"/>
      <c r="AG611" s="139"/>
      <c r="AH611" s="139"/>
      <c r="AI611" s="139"/>
      <c r="AJ611" s="139"/>
      <c r="AK611" s="139"/>
      <c r="AL611" s="139"/>
      <c r="AM611" s="139"/>
      <c r="AN611" s="139"/>
      <c r="AO611" s="139"/>
      <c r="AP611" s="139"/>
      <c r="AQ611" s="139"/>
      <c r="AR611" s="139"/>
      <c r="AS611" s="139"/>
      <c r="AT611" s="139"/>
      <c r="AU611" s="139"/>
      <c r="AV611" s="139"/>
      <c r="AW611" s="139"/>
      <c r="AX611" s="139"/>
      <c r="AY611" s="139"/>
      <c r="AZ611" s="139"/>
      <c r="BA611" s="139"/>
      <c r="BB611" s="139"/>
      <c r="BC611" s="139"/>
      <c r="BD611" s="139"/>
      <c r="BE611" s="139"/>
      <c r="BF611" s="139"/>
      <c r="BG611" s="139"/>
      <c r="BH611" s="139"/>
      <c r="BI611" s="139"/>
      <c r="BJ611" s="139"/>
    </row>
    <row r="61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40"/>
      <c r="W612" s="139"/>
      <c r="X612" s="139"/>
      <c r="Y612" s="139"/>
      <c r="Z612" s="139"/>
      <c r="AA612" s="139"/>
      <c r="AB612" s="139"/>
      <c r="AC612" s="139"/>
      <c r="AD612" s="139"/>
      <c r="AE612" s="139"/>
      <c r="AF612" s="139"/>
      <c r="AG612" s="139"/>
      <c r="AH612" s="139"/>
      <c r="AI612" s="139"/>
      <c r="AJ612" s="139"/>
      <c r="AK612" s="139"/>
      <c r="AL612" s="139"/>
      <c r="AM612" s="139"/>
      <c r="AN612" s="139"/>
      <c r="AO612" s="139"/>
      <c r="AP612" s="139"/>
      <c r="AQ612" s="139"/>
      <c r="AR612" s="139"/>
      <c r="AS612" s="139"/>
      <c r="AT612" s="139"/>
      <c r="AU612" s="139"/>
      <c r="AV612" s="139"/>
      <c r="AW612" s="139"/>
      <c r="AX612" s="139"/>
      <c r="AY612" s="139"/>
      <c r="AZ612" s="139"/>
      <c r="BA612" s="139"/>
      <c r="BB612" s="139"/>
      <c r="BC612" s="139"/>
      <c r="BD612" s="139"/>
      <c r="BE612" s="139"/>
      <c r="BF612" s="139"/>
      <c r="BG612" s="139"/>
      <c r="BH612" s="139"/>
      <c r="BI612" s="139"/>
      <c r="BJ612" s="139"/>
    </row>
    <row r="613">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40"/>
      <c r="W613" s="139"/>
      <c r="X613" s="139"/>
      <c r="Y613" s="139"/>
      <c r="Z613" s="139"/>
      <c r="AA613" s="139"/>
      <c r="AB613" s="139"/>
      <c r="AC613" s="139"/>
      <c r="AD613" s="139"/>
      <c r="AE613" s="139"/>
      <c r="AF613" s="139"/>
      <c r="AG613" s="139"/>
      <c r="AH613" s="139"/>
      <c r="AI613" s="139"/>
      <c r="AJ613" s="139"/>
      <c r="AK613" s="139"/>
      <c r="AL613" s="139"/>
      <c r="AM613" s="139"/>
      <c r="AN613" s="139"/>
      <c r="AO613" s="139"/>
      <c r="AP613" s="139"/>
      <c r="AQ613" s="139"/>
      <c r="AR613" s="139"/>
      <c r="AS613" s="139"/>
      <c r="AT613" s="139"/>
      <c r="AU613" s="139"/>
      <c r="AV613" s="139"/>
      <c r="AW613" s="139"/>
      <c r="AX613" s="139"/>
      <c r="AY613" s="139"/>
      <c r="AZ613" s="139"/>
      <c r="BA613" s="139"/>
      <c r="BB613" s="139"/>
      <c r="BC613" s="139"/>
      <c r="BD613" s="139"/>
      <c r="BE613" s="139"/>
      <c r="BF613" s="139"/>
      <c r="BG613" s="139"/>
      <c r="BH613" s="139"/>
      <c r="BI613" s="139"/>
      <c r="BJ613" s="139"/>
    </row>
    <row r="614">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40"/>
      <c r="W614" s="139"/>
      <c r="X614" s="139"/>
      <c r="Y614" s="139"/>
      <c r="Z614" s="139"/>
      <c r="AA614" s="139"/>
      <c r="AB614" s="139"/>
      <c r="AC614" s="139"/>
      <c r="AD614" s="139"/>
      <c r="AE614" s="139"/>
      <c r="AF614" s="139"/>
      <c r="AG614" s="139"/>
      <c r="AH614" s="139"/>
      <c r="AI614" s="139"/>
      <c r="AJ614" s="139"/>
      <c r="AK614" s="139"/>
      <c r="AL614" s="139"/>
      <c r="AM614" s="139"/>
      <c r="AN614" s="139"/>
      <c r="AO614" s="139"/>
      <c r="AP614" s="139"/>
      <c r="AQ614" s="139"/>
      <c r="AR614" s="139"/>
      <c r="AS614" s="139"/>
      <c r="AT614" s="139"/>
      <c r="AU614" s="139"/>
      <c r="AV614" s="139"/>
      <c r="AW614" s="139"/>
      <c r="AX614" s="139"/>
      <c r="AY614" s="139"/>
      <c r="AZ614" s="139"/>
      <c r="BA614" s="139"/>
      <c r="BB614" s="139"/>
      <c r="BC614" s="139"/>
      <c r="BD614" s="139"/>
      <c r="BE614" s="139"/>
      <c r="BF614" s="139"/>
      <c r="BG614" s="139"/>
      <c r="BH614" s="139"/>
      <c r="BI614" s="139"/>
      <c r="BJ614" s="139"/>
    </row>
    <row r="615">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40"/>
      <c r="W615" s="139"/>
      <c r="X615" s="139"/>
      <c r="Y615" s="139"/>
      <c r="Z615" s="139"/>
      <c r="AA615" s="139"/>
      <c r="AB615" s="139"/>
      <c r="AC615" s="139"/>
      <c r="AD615" s="139"/>
      <c r="AE615" s="139"/>
      <c r="AF615" s="139"/>
      <c r="AG615" s="139"/>
      <c r="AH615" s="139"/>
      <c r="AI615" s="139"/>
      <c r="AJ615" s="139"/>
      <c r="AK615" s="139"/>
      <c r="AL615" s="139"/>
      <c r="AM615" s="139"/>
      <c r="AN615" s="139"/>
      <c r="AO615" s="139"/>
      <c r="AP615" s="139"/>
      <c r="AQ615" s="139"/>
      <c r="AR615" s="139"/>
      <c r="AS615" s="139"/>
      <c r="AT615" s="139"/>
      <c r="AU615" s="139"/>
      <c r="AV615" s="139"/>
      <c r="AW615" s="139"/>
      <c r="AX615" s="139"/>
      <c r="AY615" s="139"/>
      <c r="AZ615" s="139"/>
      <c r="BA615" s="139"/>
      <c r="BB615" s="139"/>
      <c r="BC615" s="139"/>
      <c r="BD615" s="139"/>
      <c r="BE615" s="139"/>
      <c r="BF615" s="139"/>
      <c r="BG615" s="139"/>
      <c r="BH615" s="139"/>
      <c r="BI615" s="139"/>
      <c r="BJ615" s="139"/>
    </row>
    <row r="616">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40"/>
      <c r="W616" s="139"/>
      <c r="X616" s="139"/>
      <c r="Y616" s="139"/>
      <c r="Z616" s="139"/>
      <c r="AA616" s="139"/>
      <c r="AB616" s="139"/>
      <c r="AC616" s="139"/>
      <c r="AD616" s="139"/>
      <c r="AE616" s="139"/>
      <c r="AF616" s="139"/>
      <c r="AG616" s="139"/>
      <c r="AH616" s="139"/>
      <c r="AI616" s="139"/>
      <c r="AJ616" s="139"/>
      <c r="AK616" s="139"/>
      <c r="AL616" s="139"/>
      <c r="AM616" s="139"/>
      <c r="AN616" s="139"/>
      <c r="AO616" s="139"/>
      <c r="AP616" s="139"/>
      <c r="AQ616" s="139"/>
      <c r="AR616" s="139"/>
      <c r="AS616" s="139"/>
      <c r="AT616" s="139"/>
      <c r="AU616" s="139"/>
      <c r="AV616" s="139"/>
      <c r="AW616" s="139"/>
      <c r="AX616" s="139"/>
      <c r="AY616" s="139"/>
      <c r="AZ616" s="139"/>
      <c r="BA616" s="139"/>
      <c r="BB616" s="139"/>
      <c r="BC616" s="139"/>
      <c r="BD616" s="139"/>
      <c r="BE616" s="139"/>
      <c r="BF616" s="139"/>
      <c r="BG616" s="139"/>
      <c r="BH616" s="139"/>
      <c r="BI616" s="139"/>
      <c r="BJ616" s="139"/>
    </row>
    <row r="617">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40"/>
      <c r="W617" s="139"/>
      <c r="X617" s="139"/>
      <c r="Y617" s="139"/>
      <c r="Z617" s="139"/>
      <c r="AA617" s="139"/>
      <c r="AB617" s="139"/>
      <c r="AC617" s="139"/>
      <c r="AD617" s="139"/>
      <c r="AE617" s="139"/>
      <c r="AF617" s="139"/>
      <c r="AG617" s="139"/>
      <c r="AH617" s="139"/>
      <c r="AI617" s="139"/>
      <c r="AJ617" s="139"/>
      <c r="AK617" s="139"/>
      <c r="AL617" s="139"/>
      <c r="AM617" s="139"/>
      <c r="AN617" s="139"/>
      <c r="AO617" s="139"/>
      <c r="AP617" s="139"/>
      <c r="AQ617" s="139"/>
      <c r="AR617" s="139"/>
      <c r="AS617" s="139"/>
      <c r="AT617" s="139"/>
      <c r="AU617" s="139"/>
      <c r="AV617" s="139"/>
      <c r="AW617" s="139"/>
      <c r="AX617" s="139"/>
      <c r="AY617" s="139"/>
      <c r="AZ617" s="139"/>
      <c r="BA617" s="139"/>
      <c r="BB617" s="139"/>
      <c r="BC617" s="139"/>
      <c r="BD617" s="139"/>
      <c r="BE617" s="139"/>
      <c r="BF617" s="139"/>
      <c r="BG617" s="139"/>
      <c r="BH617" s="139"/>
      <c r="BI617" s="139"/>
      <c r="BJ617" s="139"/>
    </row>
    <row r="618">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40"/>
      <c r="W618" s="139"/>
      <c r="X618" s="139"/>
      <c r="Y618" s="139"/>
      <c r="Z618" s="139"/>
      <c r="AA618" s="139"/>
      <c r="AB618" s="139"/>
      <c r="AC618" s="139"/>
      <c r="AD618" s="139"/>
      <c r="AE618" s="139"/>
      <c r="AF618" s="139"/>
      <c r="AG618" s="139"/>
      <c r="AH618" s="139"/>
      <c r="AI618" s="139"/>
      <c r="AJ618" s="139"/>
      <c r="AK618" s="139"/>
      <c r="AL618" s="139"/>
      <c r="AM618" s="139"/>
      <c r="AN618" s="139"/>
      <c r="AO618" s="139"/>
      <c r="AP618" s="139"/>
      <c r="AQ618" s="139"/>
      <c r="AR618" s="139"/>
      <c r="AS618" s="139"/>
      <c r="AT618" s="139"/>
      <c r="AU618" s="139"/>
      <c r="AV618" s="139"/>
      <c r="AW618" s="139"/>
      <c r="AX618" s="139"/>
      <c r="AY618" s="139"/>
      <c r="AZ618" s="139"/>
      <c r="BA618" s="139"/>
      <c r="BB618" s="139"/>
      <c r="BC618" s="139"/>
      <c r="BD618" s="139"/>
      <c r="BE618" s="139"/>
      <c r="BF618" s="139"/>
      <c r="BG618" s="139"/>
      <c r="BH618" s="139"/>
      <c r="BI618" s="139"/>
      <c r="BJ618" s="139"/>
    </row>
    <row r="619">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40"/>
      <c r="W619" s="139"/>
      <c r="X619" s="139"/>
      <c r="Y619" s="139"/>
      <c r="Z619" s="139"/>
      <c r="AA619" s="139"/>
      <c r="AB619" s="139"/>
      <c r="AC619" s="139"/>
      <c r="AD619" s="139"/>
      <c r="AE619" s="139"/>
      <c r="AF619" s="139"/>
      <c r="AG619" s="139"/>
      <c r="AH619" s="139"/>
      <c r="AI619" s="139"/>
      <c r="AJ619" s="139"/>
      <c r="AK619" s="139"/>
      <c r="AL619" s="139"/>
      <c r="AM619" s="139"/>
      <c r="AN619" s="139"/>
      <c r="AO619" s="139"/>
      <c r="AP619" s="139"/>
      <c r="AQ619" s="139"/>
      <c r="AR619" s="139"/>
      <c r="AS619" s="139"/>
      <c r="AT619" s="139"/>
      <c r="AU619" s="139"/>
      <c r="AV619" s="139"/>
      <c r="AW619" s="139"/>
      <c r="AX619" s="139"/>
      <c r="AY619" s="139"/>
      <c r="AZ619" s="139"/>
      <c r="BA619" s="139"/>
      <c r="BB619" s="139"/>
      <c r="BC619" s="139"/>
      <c r="BD619" s="139"/>
      <c r="BE619" s="139"/>
      <c r="BF619" s="139"/>
      <c r="BG619" s="139"/>
      <c r="BH619" s="139"/>
      <c r="BI619" s="139"/>
      <c r="BJ619" s="139"/>
    </row>
    <row r="620">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40"/>
      <c r="W620" s="139"/>
      <c r="X620" s="139"/>
      <c r="Y620" s="139"/>
      <c r="Z620" s="139"/>
      <c r="AA620" s="139"/>
      <c r="AB620" s="139"/>
      <c r="AC620" s="139"/>
      <c r="AD620" s="139"/>
      <c r="AE620" s="139"/>
      <c r="AF620" s="139"/>
      <c r="AG620" s="139"/>
      <c r="AH620" s="139"/>
      <c r="AI620" s="139"/>
      <c r="AJ620" s="139"/>
      <c r="AK620" s="139"/>
      <c r="AL620" s="139"/>
      <c r="AM620" s="139"/>
      <c r="AN620" s="139"/>
      <c r="AO620" s="139"/>
      <c r="AP620" s="139"/>
      <c r="AQ620" s="139"/>
      <c r="AR620" s="139"/>
      <c r="AS620" s="139"/>
      <c r="AT620" s="139"/>
      <c r="AU620" s="139"/>
      <c r="AV620" s="139"/>
      <c r="AW620" s="139"/>
      <c r="AX620" s="139"/>
      <c r="AY620" s="139"/>
      <c r="AZ620" s="139"/>
      <c r="BA620" s="139"/>
      <c r="BB620" s="139"/>
      <c r="BC620" s="139"/>
      <c r="BD620" s="139"/>
      <c r="BE620" s="139"/>
      <c r="BF620" s="139"/>
      <c r="BG620" s="139"/>
      <c r="BH620" s="139"/>
      <c r="BI620" s="139"/>
      <c r="BJ620" s="139"/>
    </row>
    <row r="621">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40"/>
      <c r="W621" s="139"/>
      <c r="X621" s="139"/>
      <c r="Y621" s="139"/>
      <c r="Z621" s="139"/>
      <c r="AA621" s="139"/>
      <c r="AB621" s="139"/>
      <c r="AC621" s="139"/>
      <c r="AD621" s="139"/>
      <c r="AE621" s="139"/>
      <c r="AF621" s="139"/>
      <c r="AG621" s="139"/>
      <c r="AH621" s="139"/>
      <c r="AI621" s="139"/>
      <c r="AJ621" s="139"/>
      <c r="AK621" s="139"/>
      <c r="AL621" s="139"/>
      <c r="AM621" s="139"/>
      <c r="AN621" s="139"/>
      <c r="AO621" s="139"/>
      <c r="AP621" s="139"/>
      <c r="AQ621" s="139"/>
      <c r="AR621" s="139"/>
      <c r="AS621" s="139"/>
      <c r="AT621" s="139"/>
      <c r="AU621" s="139"/>
      <c r="AV621" s="139"/>
      <c r="AW621" s="139"/>
      <c r="AX621" s="139"/>
      <c r="AY621" s="139"/>
      <c r="AZ621" s="139"/>
      <c r="BA621" s="139"/>
      <c r="BB621" s="139"/>
      <c r="BC621" s="139"/>
      <c r="BD621" s="139"/>
      <c r="BE621" s="139"/>
      <c r="BF621" s="139"/>
      <c r="BG621" s="139"/>
      <c r="BH621" s="139"/>
      <c r="BI621" s="139"/>
      <c r="BJ621" s="139"/>
    </row>
    <row r="62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40"/>
      <c r="W622" s="139"/>
      <c r="X622" s="139"/>
      <c r="Y622" s="139"/>
      <c r="Z622" s="139"/>
      <c r="AA622" s="139"/>
      <c r="AB622" s="139"/>
      <c r="AC622" s="139"/>
      <c r="AD622" s="139"/>
      <c r="AE622" s="139"/>
      <c r="AF622" s="139"/>
      <c r="AG622" s="139"/>
      <c r="AH622" s="139"/>
      <c r="AI622" s="139"/>
      <c r="AJ622" s="139"/>
      <c r="AK622" s="139"/>
      <c r="AL622" s="139"/>
      <c r="AM622" s="139"/>
      <c r="AN622" s="139"/>
      <c r="AO622" s="139"/>
      <c r="AP622" s="139"/>
      <c r="AQ622" s="139"/>
      <c r="AR622" s="139"/>
      <c r="AS622" s="139"/>
      <c r="AT622" s="139"/>
      <c r="AU622" s="139"/>
      <c r="AV622" s="139"/>
      <c r="AW622" s="139"/>
      <c r="AX622" s="139"/>
      <c r="AY622" s="139"/>
      <c r="AZ622" s="139"/>
      <c r="BA622" s="139"/>
      <c r="BB622" s="139"/>
      <c r="BC622" s="139"/>
      <c r="BD622" s="139"/>
      <c r="BE622" s="139"/>
      <c r="BF622" s="139"/>
      <c r="BG622" s="139"/>
      <c r="BH622" s="139"/>
      <c r="BI622" s="139"/>
      <c r="BJ622" s="139"/>
    </row>
    <row r="623">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40"/>
      <c r="W623" s="139"/>
      <c r="X623" s="139"/>
      <c r="Y623" s="139"/>
      <c r="Z623" s="139"/>
      <c r="AA623" s="139"/>
      <c r="AB623" s="139"/>
      <c r="AC623" s="139"/>
      <c r="AD623" s="139"/>
      <c r="AE623" s="139"/>
      <c r="AF623" s="139"/>
      <c r="AG623" s="139"/>
      <c r="AH623" s="139"/>
      <c r="AI623" s="139"/>
      <c r="AJ623" s="139"/>
      <c r="AK623" s="139"/>
      <c r="AL623" s="139"/>
      <c r="AM623" s="139"/>
      <c r="AN623" s="139"/>
      <c r="AO623" s="139"/>
      <c r="AP623" s="139"/>
      <c r="AQ623" s="139"/>
      <c r="AR623" s="139"/>
      <c r="AS623" s="139"/>
      <c r="AT623" s="139"/>
      <c r="AU623" s="139"/>
      <c r="AV623" s="139"/>
      <c r="AW623" s="139"/>
      <c r="AX623" s="139"/>
      <c r="AY623" s="139"/>
      <c r="AZ623" s="139"/>
      <c r="BA623" s="139"/>
      <c r="BB623" s="139"/>
      <c r="BC623" s="139"/>
      <c r="BD623" s="139"/>
      <c r="BE623" s="139"/>
      <c r="BF623" s="139"/>
      <c r="BG623" s="139"/>
      <c r="BH623" s="139"/>
      <c r="BI623" s="139"/>
      <c r="BJ623" s="139"/>
    </row>
    <row r="624">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40"/>
      <c r="W624" s="139"/>
      <c r="X624" s="139"/>
      <c r="Y624" s="139"/>
      <c r="Z624" s="139"/>
      <c r="AA624" s="139"/>
      <c r="AB624" s="139"/>
      <c r="AC624" s="139"/>
      <c r="AD624" s="139"/>
      <c r="AE624" s="139"/>
      <c r="AF624" s="139"/>
      <c r="AG624" s="139"/>
      <c r="AH624" s="139"/>
      <c r="AI624" s="139"/>
      <c r="AJ624" s="139"/>
      <c r="AK624" s="139"/>
      <c r="AL624" s="139"/>
      <c r="AM624" s="139"/>
      <c r="AN624" s="139"/>
      <c r="AO624" s="139"/>
      <c r="AP624" s="139"/>
      <c r="AQ624" s="139"/>
      <c r="AR624" s="139"/>
      <c r="AS624" s="139"/>
      <c r="AT624" s="139"/>
      <c r="AU624" s="139"/>
      <c r="AV624" s="139"/>
      <c r="AW624" s="139"/>
      <c r="AX624" s="139"/>
      <c r="AY624" s="139"/>
      <c r="AZ624" s="139"/>
      <c r="BA624" s="139"/>
      <c r="BB624" s="139"/>
      <c r="BC624" s="139"/>
      <c r="BD624" s="139"/>
      <c r="BE624" s="139"/>
      <c r="BF624" s="139"/>
      <c r="BG624" s="139"/>
      <c r="BH624" s="139"/>
      <c r="BI624" s="139"/>
      <c r="BJ624" s="139"/>
    </row>
    <row r="625">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40"/>
      <c r="W625" s="139"/>
      <c r="X625" s="139"/>
      <c r="Y625" s="139"/>
      <c r="Z625" s="139"/>
      <c r="AA625" s="139"/>
      <c r="AB625" s="139"/>
      <c r="AC625" s="139"/>
      <c r="AD625" s="139"/>
      <c r="AE625" s="139"/>
      <c r="AF625" s="139"/>
      <c r="AG625" s="139"/>
      <c r="AH625" s="139"/>
      <c r="AI625" s="139"/>
      <c r="AJ625" s="139"/>
      <c r="AK625" s="139"/>
      <c r="AL625" s="139"/>
      <c r="AM625" s="139"/>
      <c r="AN625" s="139"/>
      <c r="AO625" s="139"/>
      <c r="AP625" s="139"/>
      <c r="AQ625" s="139"/>
      <c r="AR625" s="139"/>
      <c r="AS625" s="139"/>
      <c r="AT625" s="139"/>
      <c r="AU625" s="139"/>
      <c r="AV625" s="139"/>
      <c r="AW625" s="139"/>
      <c r="AX625" s="139"/>
      <c r="AY625" s="139"/>
      <c r="AZ625" s="139"/>
      <c r="BA625" s="139"/>
      <c r="BB625" s="139"/>
      <c r="BC625" s="139"/>
      <c r="BD625" s="139"/>
      <c r="BE625" s="139"/>
      <c r="BF625" s="139"/>
      <c r="BG625" s="139"/>
      <c r="BH625" s="139"/>
      <c r="BI625" s="139"/>
      <c r="BJ625" s="139"/>
    </row>
    <row r="626">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40"/>
      <c r="W626" s="139"/>
      <c r="X626" s="139"/>
      <c r="Y626" s="139"/>
      <c r="Z626" s="139"/>
      <c r="AA626" s="139"/>
      <c r="AB626" s="139"/>
      <c r="AC626" s="139"/>
      <c r="AD626" s="139"/>
      <c r="AE626" s="139"/>
      <c r="AF626" s="139"/>
      <c r="AG626" s="139"/>
      <c r="AH626" s="139"/>
      <c r="AI626" s="139"/>
      <c r="AJ626" s="139"/>
      <c r="AK626" s="139"/>
      <c r="AL626" s="139"/>
      <c r="AM626" s="139"/>
      <c r="AN626" s="139"/>
      <c r="AO626" s="139"/>
      <c r="AP626" s="139"/>
      <c r="AQ626" s="139"/>
      <c r="AR626" s="139"/>
      <c r="AS626" s="139"/>
      <c r="AT626" s="139"/>
      <c r="AU626" s="139"/>
      <c r="AV626" s="139"/>
      <c r="AW626" s="139"/>
      <c r="AX626" s="139"/>
      <c r="AY626" s="139"/>
      <c r="AZ626" s="139"/>
      <c r="BA626" s="139"/>
      <c r="BB626" s="139"/>
      <c r="BC626" s="139"/>
      <c r="BD626" s="139"/>
      <c r="BE626" s="139"/>
      <c r="BF626" s="139"/>
      <c r="BG626" s="139"/>
      <c r="BH626" s="139"/>
      <c r="BI626" s="139"/>
      <c r="BJ626" s="139"/>
    </row>
    <row r="627">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40"/>
      <c r="W627" s="139"/>
      <c r="X627" s="139"/>
      <c r="Y627" s="139"/>
      <c r="Z627" s="139"/>
      <c r="AA627" s="139"/>
      <c r="AB627" s="139"/>
      <c r="AC627" s="139"/>
      <c r="AD627" s="139"/>
      <c r="AE627" s="139"/>
      <c r="AF627" s="139"/>
      <c r="AG627" s="139"/>
      <c r="AH627" s="139"/>
      <c r="AI627" s="139"/>
      <c r="AJ627" s="139"/>
      <c r="AK627" s="139"/>
      <c r="AL627" s="139"/>
      <c r="AM627" s="139"/>
      <c r="AN627" s="139"/>
      <c r="AO627" s="139"/>
      <c r="AP627" s="139"/>
      <c r="AQ627" s="139"/>
      <c r="AR627" s="139"/>
      <c r="AS627" s="139"/>
      <c r="AT627" s="139"/>
      <c r="AU627" s="139"/>
      <c r="AV627" s="139"/>
      <c r="AW627" s="139"/>
      <c r="AX627" s="139"/>
      <c r="AY627" s="139"/>
      <c r="AZ627" s="139"/>
      <c r="BA627" s="139"/>
      <c r="BB627" s="139"/>
      <c r="BC627" s="139"/>
      <c r="BD627" s="139"/>
      <c r="BE627" s="139"/>
      <c r="BF627" s="139"/>
      <c r="BG627" s="139"/>
      <c r="BH627" s="139"/>
      <c r="BI627" s="139"/>
      <c r="BJ627" s="139"/>
    </row>
    <row r="628">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40"/>
      <c r="W628" s="139"/>
      <c r="X628" s="139"/>
      <c r="Y628" s="139"/>
      <c r="Z628" s="139"/>
      <c r="AA628" s="139"/>
      <c r="AB628" s="139"/>
      <c r="AC628" s="139"/>
      <c r="AD628" s="139"/>
      <c r="AE628" s="139"/>
      <c r="AF628" s="139"/>
      <c r="AG628" s="139"/>
      <c r="AH628" s="139"/>
      <c r="AI628" s="139"/>
      <c r="AJ628" s="139"/>
      <c r="AK628" s="139"/>
      <c r="AL628" s="139"/>
      <c r="AM628" s="139"/>
      <c r="AN628" s="139"/>
      <c r="AO628" s="139"/>
      <c r="AP628" s="139"/>
      <c r="AQ628" s="139"/>
      <c r="AR628" s="139"/>
      <c r="AS628" s="139"/>
      <c r="AT628" s="139"/>
      <c r="AU628" s="139"/>
      <c r="AV628" s="139"/>
      <c r="AW628" s="139"/>
      <c r="AX628" s="139"/>
      <c r="AY628" s="139"/>
      <c r="AZ628" s="139"/>
      <c r="BA628" s="139"/>
      <c r="BB628" s="139"/>
      <c r="BC628" s="139"/>
      <c r="BD628" s="139"/>
      <c r="BE628" s="139"/>
      <c r="BF628" s="139"/>
      <c r="BG628" s="139"/>
      <c r="BH628" s="139"/>
      <c r="BI628" s="139"/>
      <c r="BJ628" s="139"/>
    </row>
    <row r="629">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40"/>
      <c r="W629" s="139"/>
      <c r="X629" s="139"/>
      <c r="Y629" s="139"/>
      <c r="Z629" s="139"/>
      <c r="AA629" s="139"/>
      <c r="AB629" s="139"/>
      <c r="AC629" s="139"/>
      <c r="AD629" s="139"/>
      <c r="AE629" s="139"/>
      <c r="AF629" s="139"/>
      <c r="AG629" s="139"/>
      <c r="AH629" s="139"/>
      <c r="AI629" s="139"/>
      <c r="AJ629" s="139"/>
      <c r="AK629" s="139"/>
      <c r="AL629" s="139"/>
      <c r="AM629" s="139"/>
      <c r="AN629" s="139"/>
      <c r="AO629" s="139"/>
      <c r="AP629" s="139"/>
      <c r="AQ629" s="139"/>
      <c r="AR629" s="139"/>
      <c r="AS629" s="139"/>
      <c r="AT629" s="139"/>
      <c r="AU629" s="139"/>
      <c r="AV629" s="139"/>
      <c r="AW629" s="139"/>
      <c r="AX629" s="139"/>
      <c r="AY629" s="139"/>
      <c r="AZ629" s="139"/>
      <c r="BA629" s="139"/>
      <c r="BB629" s="139"/>
      <c r="BC629" s="139"/>
      <c r="BD629" s="139"/>
      <c r="BE629" s="139"/>
      <c r="BF629" s="139"/>
      <c r="BG629" s="139"/>
      <c r="BH629" s="139"/>
      <c r="BI629" s="139"/>
      <c r="BJ629" s="139"/>
    </row>
    <row r="630">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40"/>
      <c r="W630" s="139"/>
      <c r="X630" s="139"/>
      <c r="Y630" s="139"/>
      <c r="Z630" s="139"/>
      <c r="AA630" s="139"/>
      <c r="AB630" s="139"/>
      <c r="AC630" s="139"/>
      <c r="AD630" s="139"/>
      <c r="AE630" s="139"/>
      <c r="AF630" s="139"/>
      <c r="AG630" s="139"/>
      <c r="AH630" s="139"/>
      <c r="AI630" s="139"/>
      <c r="AJ630" s="139"/>
      <c r="AK630" s="139"/>
      <c r="AL630" s="139"/>
      <c r="AM630" s="139"/>
      <c r="AN630" s="139"/>
      <c r="AO630" s="139"/>
      <c r="AP630" s="139"/>
      <c r="AQ630" s="139"/>
      <c r="AR630" s="139"/>
      <c r="AS630" s="139"/>
      <c r="AT630" s="139"/>
      <c r="AU630" s="139"/>
      <c r="AV630" s="139"/>
      <c r="AW630" s="139"/>
      <c r="AX630" s="139"/>
      <c r="AY630" s="139"/>
      <c r="AZ630" s="139"/>
      <c r="BA630" s="139"/>
      <c r="BB630" s="139"/>
      <c r="BC630" s="139"/>
      <c r="BD630" s="139"/>
      <c r="BE630" s="139"/>
      <c r="BF630" s="139"/>
      <c r="BG630" s="139"/>
      <c r="BH630" s="139"/>
      <c r="BI630" s="139"/>
      <c r="BJ630" s="139"/>
    </row>
    <row r="631">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40"/>
      <c r="W631" s="139"/>
      <c r="X631" s="139"/>
      <c r="Y631" s="139"/>
      <c r="Z631" s="139"/>
      <c r="AA631" s="139"/>
      <c r="AB631" s="139"/>
      <c r="AC631" s="139"/>
      <c r="AD631" s="139"/>
      <c r="AE631" s="139"/>
      <c r="AF631" s="139"/>
      <c r="AG631" s="139"/>
      <c r="AH631" s="139"/>
      <c r="AI631" s="139"/>
      <c r="AJ631" s="139"/>
      <c r="AK631" s="139"/>
      <c r="AL631" s="139"/>
      <c r="AM631" s="139"/>
      <c r="AN631" s="139"/>
      <c r="AO631" s="139"/>
      <c r="AP631" s="139"/>
      <c r="AQ631" s="139"/>
      <c r="AR631" s="139"/>
      <c r="AS631" s="139"/>
      <c r="AT631" s="139"/>
      <c r="AU631" s="139"/>
      <c r="AV631" s="139"/>
      <c r="AW631" s="139"/>
      <c r="AX631" s="139"/>
      <c r="AY631" s="139"/>
      <c r="AZ631" s="139"/>
      <c r="BA631" s="139"/>
      <c r="BB631" s="139"/>
      <c r="BC631" s="139"/>
      <c r="BD631" s="139"/>
      <c r="BE631" s="139"/>
      <c r="BF631" s="139"/>
      <c r="BG631" s="139"/>
      <c r="BH631" s="139"/>
      <c r="BI631" s="139"/>
      <c r="BJ631" s="139"/>
    </row>
    <row r="63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40"/>
      <c r="W632" s="139"/>
      <c r="X632" s="139"/>
      <c r="Y632" s="139"/>
      <c r="Z632" s="139"/>
      <c r="AA632" s="139"/>
      <c r="AB632" s="139"/>
      <c r="AC632" s="139"/>
      <c r="AD632" s="139"/>
      <c r="AE632" s="139"/>
      <c r="AF632" s="139"/>
      <c r="AG632" s="139"/>
      <c r="AH632" s="139"/>
      <c r="AI632" s="139"/>
      <c r="AJ632" s="139"/>
      <c r="AK632" s="139"/>
      <c r="AL632" s="139"/>
      <c r="AM632" s="139"/>
      <c r="AN632" s="139"/>
      <c r="AO632" s="139"/>
      <c r="AP632" s="139"/>
      <c r="AQ632" s="139"/>
      <c r="AR632" s="139"/>
      <c r="AS632" s="139"/>
      <c r="AT632" s="139"/>
      <c r="AU632" s="139"/>
      <c r="AV632" s="139"/>
      <c r="AW632" s="139"/>
      <c r="AX632" s="139"/>
      <c r="AY632" s="139"/>
      <c r="AZ632" s="139"/>
      <c r="BA632" s="139"/>
      <c r="BB632" s="139"/>
      <c r="BC632" s="139"/>
      <c r="BD632" s="139"/>
      <c r="BE632" s="139"/>
      <c r="BF632" s="139"/>
      <c r="BG632" s="139"/>
      <c r="BH632" s="139"/>
      <c r="BI632" s="139"/>
      <c r="BJ632" s="139"/>
    </row>
    <row r="633">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40"/>
      <c r="W633" s="139"/>
      <c r="X633" s="139"/>
      <c r="Y633" s="139"/>
      <c r="Z633" s="139"/>
      <c r="AA633" s="139"/>
      <c r="AB633" s="139"/>
      <c r="AC633" s="139"/>
      <c r="AD633" s="139"/>
      <c r="AE633" s="139"/>
      <c r="AF633" s="139"/>
      <c r="AG633" s="139"/>
      <c r="AH633" s="139"/>
      <c r="AI633" s="139"/>
      <c r="AJ633" s="139"/>
      <c r="AK633" s="139"/>
      <c r="AL633" s="139"/>
      <c r="AM633" s="139"/>
      <c r="AN633" s="139"/>
      <c r="AO633" s="139"/>
      <c r="AP633" s="139"/>
      <c r="AQ633" s="139"/>
      <c r="AR633" s="139"/>
      <c r="AS633" s="139"/>
      <c r="AT633" s="139"/>
      <c r="AU633" s="139"/>
      <c r="AV633" s="139"/>
      <c r="AW633" s="139"/>
      <c r="AX633" s="139"/>
      <c r="AY633" s="139"/>
      <c r="AZ633" s="139"/>
      <c r="BA633" s="139"/>
      <c r="BB633" s="139"/>
      <c r="BC633" s="139"/>
      <c r="BD633" s="139"/>
      <c r="BE633" s="139"/>
      <c r="BF633" s="139"/>
      <c r="BG633" s="139"/>
      <c r="BH633" s="139"/>
      <c r="BI633" s="139"/>
      <c r="BJ633" s="139"/>
    </row>
    <row r="634">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40"/>
      <c r="W634" s="139"/>
      <c r="X634" s="139"/>
      <c r="Y634" s="139"/>
      <c r="Z634" s="139"/>
      <c r="AA634" s="139"/>
      <c r="AB634" s="139"/>
      <c r="AC634" s="139"/>
      <c r="AD634" s="139"/>
      <c r="AE634" s="139"/>
      <c r="AF634" s="139"/>
      <c r="AG634" s="139"/>
      <c r="AH634" s="139"/>
      <c r="AI634" s="139"/>
      <c r="AJ634" s="139"/>
      <c r="AK634" s="139"/>
      <c r="AL634" s="139"/>
      <c r="AM634" s="139"/>
      <c r="AN634" s="139"/>
      <c r="AO634" s="139"/>
      <c r="AP634" s="139"/>
      <c r="AQ634" s="139"/>
      <c r="AR634" s="139"/>
      <c r="AS634" s="139"/>
      <c r="AT634" s="139"/>
      <c r="AU634" s="139"/>
      <c r="AV634" s="139"/>
      <c r="AW634" s="139"/>
      <c r="AX634" s="139"/>
      <c r="AY634" s="139"/>
      <c r="AZ634" s="139"/>
      <c r="BA634" s="139"/>
      <c r="BB634" s="139"/>
      <c r="BC634" s="139"/>
      <c r="BD634" s="139"/>
      <c r="BE634" s="139"/>
      <c r="BF634" s="139"/>
      <c r="BG634" s="139"/>
      <c r="BH634" s="139"/>
      <c r="BI634" s="139"/>
      <c r="BJ634" s="139"/>
    </row>
    <row r="635">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40"/>
      <c r="W635" s="139"/>
      <c r="X635" s="139"/>
      <c r="Y635" s="139"/>
      <c r="Z635" s="139"/>
      <c r="AA635" s="139"/>
      <c r="AB635" s="139"/>
      <c r="AC635" s="139"/>
      <c r="AD635" s="139"/>
      <c r="AE635" s="139"/>
      <c r="AF635" s="139"/>
      <c r="AG635" s="139"/>
      <c r="AH635" s="139"/>
      <c r="AI635" s="139"/>
      <c r="AJ635" s="139"/>
      <c r="AK635" s="139"/>
      <c r="AL635" s="139"/>
      <c r="AM635" s="139"/>
      <c r="AN635" s="139"/>
      <c r="AO635" s="139"/>
      <c r="AP635" s="139"/>
      <c r="AQ635" s="139"/>
      <c r="AR635" s="139"/>
      <c r="AS635" s="139"/>
      <c r="AT635" s="139"/>
      <c r="AU635" s="139"/>
      <c r="AV635" s="139"/>
      <c r="AW635" s="139"/>
      <c r="AX635" s="139"/>
      <c r="AY635" s="139"/>
      <c r="AZ635" s="139"/>
      <c r="BA635" s="139"/>
      <c r="BB635" s="139"/>
      <c r="BC635" s="139"/>
      <c r="BD635" s="139"/>
      <c r="BE635" s="139"/>
      <c r="BF635" s="139"/>
      <c r="BG635" s="139"/>
      <c r="BH635" s="139"/>
      <c r="BI635" s="139"/>
      <c r="BJ635" s="139"/>
    </row>
    <row r="636">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40"/>
      <c r="W636" s="139"/>
      <c r="X636" s="139"/>
      <c r="Y636" s="139"/>
      <c r="Z636" s="139"/>
      <c r="AA636" s="139"/>
      <c r="AB636" s="139"/>
      <c r="AC636" s="139"/>
      <c r="AD636" s="139"/>
      <c r="AE636" s="139"/>
      <c r="AF636" s="139"/>
      <c r="AG636" s="139"/>
      <c r="AH636" s="139"/>
      <c r="AI636" s="139"/>
      <c r="AJ636" s="139"/>
      <c r="AK636" s="139"/>
      <c r="AL636" s="139"/>
      <c r="AM636" s="139"/>
      <c r="AN636" s="139"/>
      <c r="AO636" s="139"/>
      <c r="AP636" s="139"/>
      <c r="AQ636" s="139"/>
      <c r="AR636" s="139"/>
      <c r="AS636" s="139"/>
      <c r="AT636" s="139"/>
      <c r="AU636" s="139"/>
      <c r="AV636" s="139"/>
      <c r="AW636" s="139"/>
      <c r="AX636" s="139"/>
      <c r="AY636" s="139"/>
      <c r="AZ636" s="139"/>
      <c r="BA636" s="139"/>
      <c r="BB636" s="139"/>
      <c r="BC636" s="139"/>
      <c r="BD636" s="139"/>
      <c r="BE636" s="139"/>
      <c r="BF636" s="139"/>
      <c r="BG636" s="139"/>
      <c r="BH636" s="139"/>
      <c r="BI636" s="139"/>
      <c r="BJ636" s="139"/>
    </row>
    <row r="637">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40"/>
      <c r="W637" s="139"/>
      <c r="X637" s="139"/>
      <c r="Y637" s="139"/>
      <c r="Z637" s="139"/>
      <c r="AA637" s="139"/>
      <c r="AB637" s="139"/>
      <c r="AC637" s="139"/>
      <c r="AD637" s="139"/>
      <c r="AE637" s="139"/>
      <c r="AF637" s="139"/>
      <c r="AG637" s="139"/>
      <c r="AH637" s="139"/>
      <c r="AI637" s="139"/>
      <c r="AJ637" s="139"/>
      <c r="AK637" s="139"/>
      <c r="AL637" s="139"/>
      <c r="AM637" s="139"/>
      <c r="AN637" s="139"/>
      <c r="AO637" s="139"/>
      <c r="AP637" s="139"/>
      <c r="AQ637" s="139"/>
      <c r="AR637" s="139"/>
      <c r="AS637" s="139"/>
      <c r="AT637" s="139"/>
      <c r="AU637" s="139"/>
      <c r="AV637" s="139"/>
      <c r="AW637" s="139"/>
      <c r="AX637" s="139"/>
      <c r="AY637" s="139"/>
      <c r="AZ637" s="139"/>
      <c r="BA637" s="139"/>
      <c r="BB637" s="139"/>
      <c r="BC637" s="139"/>
      <c r="BD637" s="139"/>
      <c r="BE637" s="139"/>
      <c r="BF637" s="139"/>
      <c r="BG637" s="139"/>
      <c r="BH637" s="139"/>
      <c r="BI637" s="139"/>
      <c r="BJ637" s="139"/>
    </row>
    <row r="638">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40"/>
      <c r="W638" s="139"/>
      <c r="X638" s="139"/>
      <c r="Y638" s="139"/>
      <c r="Z638" s="139"/>
      <c r="AA638" s="139"/>
      <c r="AB638" s="139"/>
      <c r="AC638" s="139"/>
      <c r="AD638" s="139"/>
      <c r="AE638" s="139"/>
      <c r="AF638" s="139"/>
      <c r="AG638" s="139"/>
      <c r="AH638" s="139"/>
      <c r="AI638" s="139"/>
      <c r="AJ638" s="139"/>
      <c r="AK638" s="139"/>
      <c r="AL638" s="139"/>
      <c r="AM638" s="139"/>
      <c r="AN638" s="139"/>
      <c r="AO638" s="139"/>
      <c r="AP638" s="139"/>
      <c r="AQ638" s="139"/>
      <c r="AR638" s="139"/>
      <c r="AS638" s="139"/>
      <c r="AT638" s="139"/>
      <c r="AU638" s="139"/>
      <c r="AV638" s="139"/>
      <c r="AW638" s="139"/>
      <c r="AX638" s="139"/>
      <c r="AY638" s="139"/>
      <c r="AZ638" s="139"/>
      <c r="BA638" s="139"/>
      <c r="BB638" s="139"/>
      <c r="BC638" s="139"/>
      <c r="BD638" s="139"/>
      <c r="BE638" s="139"/>
      <c r="BF638" s="139"/>
      <c r="BG638" s="139"/>
      <c r="BH638" s="139"/>
      <c r="BI638" s="139"/>
      <c r="BJ638" s="139"/>
    </row>
    <row r="639">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40"/>
      <c r="W639" s="139"/>
      <c r="X639" s="139"/>
      <c r="Y639" s="139"/>
      <c r="Z639" s="139"/>
      <c r="AA639" s="139"/>
      <c r="AB639" s="139"/>
      <c r="AC639" s="139"/>
      <c r="AD639" s="139"/>
      <c r="AE639" s="139"/>
      <c r="AF639" s="139"/>
      <c r="AG639" s="139"/>
      <c r="AH639" s="139"/>
      <c r="AI639" s="139"/>
      <c r="AJ639" s="139"/>
      <c r="AK639" s="139"/>
      <c r="AL639" s="139"/>
      <c r="AM639" s="139"/>
      <c r="AN639" s="139"/>
      <c r="AO639" s="139"/>
      <c r="AP639" s="139"/>
      <c r="AQ639" s="139"/>
      <c r="AR639" s="139"/>
      <c r="AS639" s="139"/>
      <c r="AT639" s="139"/>
      <c r="AU639" s="139"/>
      <c r="AV639" s="139"/>
      <c r="AW639" s="139"/>
      <c r="AX639" s="139"/>
      <c r="AY639" s="139"/>
      <c r="AZ639" s="139"/>
      <c r="BA639" s="139"/>
      <c r="BB639" s="139"/>
      <c r="BC639" s="139"/>
      <c r="BD639" s="139"/>
      <c r="BE639" s="139"/>
      <c r="BF639" s="139"/>
      <c r="BG639" s="139"/>
      <c r="BH639" s="139"/>
      <c r="BI639" s="139"/>
      <c r="BJ639" s="139"/>
    </row>
    <row r="640">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40"/>
      <c r="W640" s="139"/>
      <c r="X640" s="139"/>
      <c r="Y640" s="139"/>
      <c r="Z640" s="139"/>
      <c r="AA640" s="139"/>
      <c r="AB640" s="139"/>
      <c r="AC640" s="139"/>
      <c r="AD640" s="139"/>
      <c r="AE640" s="139"/>
      <c r="AF640" s="139"/>
      <c r="AG640" s="139"/>
      <c r="AH640" s="139"/>
      <c r="AI640" s="139"/>
      <c r="AJ640" s="139"/>
      <c r="AK640" s="139"/>
      <c r="AL640" s="139"/>
      <c r="AM640" s="139"/>
      <c r="AN640" s="139"/>
      <c r="AO640" s="139"/>
      <c r="AP640" s="139"/>
      <c r="AQ640" s="139"/>
      <c r="AR640" s="139"/>
      <c r="AS640" s="139"/>
      <c r="AT640" s="139"/>
      <c r="AU640" s="139"/>
      <c r="AV640" s="139"/>
      <c r="AW640" s="139"/>
      <c r="AX640" s="139"/>
      <c r="AY640" s="139"/>
      <c r="AZ640" s="139"/>
      <c r="BA640" s="139"/>
      <c r="BB640" s="139"/>
      <c r="BC640" s="139"/>
      <c r="BD640" s="139"/>
      <c r="BE640" s="139"/>
      <c r="BF640" s="139"/>
      <c r="BG640" s="139"/>
      <c r="BH640" s="139"/>
      <c r="BI640" s="139"/>
      <c r="BJ640" s="139"/>
    </row>
    <row r="641">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40"/>
      <c r="W641" s="139"/>
      <c r="X641" s="139"/>
      <c r="Y641" s="139"/>
      <c r="Z641" s="139"/>
      <c r="AA641" s="139"/>
      <c r="AB641" s="139"/>
      <c r="AC641" s="139"/>
      <c r="AD641" s="139"/>
      <c r="AE641" s="139"/>
      <c r="AF641" s="139"/>
      <c r="AG641" s="139"/>
      <c r="AH641" s="139"/>
      <c r="AI641" s="139"/>
      <c r="AJ641" s="139"/>
      <c r="AK641" s="139"/>
      <c r="AL641" s="139"/>
      <c r="AM641" s="139"/>
      <c r="AN641" s="139"/>
      <c r="AO641" s="139"/>
      <c r="AP641" s="139"/>
      <c r="AQ641" s="139"/>
      <c r="AR641" s="139"/>
      <c r="AS641" s="139"/>
      <c r="AT641" s="139"/>
      <c r="AU641" s="139"/>
      <c r="AV641" s="139"/>
      <c r="AW641" s="139"/>
      <c r="AX641" s="139"/>
      <c r="AY641" s="139"/>
      <c r="AZ641" s="139"/>
      <c r="BA641" s="139"/>
      <c r="BB641" s="139"/>
      <c r="BC641" s="139"/>
      <c r="BD641" s="139"/>
      <c r="BE641" s="139"/>
      <c r="BF641" s="139"/>
      <c r="BG641" s="139"/>
      <c r="BH641" s="139"/>
      <c r="BI641" s="139"/>
      <c r="BJ641" s="139"/>
    </row>
    <row r="64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40"/>
      <c r="W642" s="139"/>
      <c r="X642" s="139"/>
      <c r="Y642" s="139"/>
      <c r="Z642" s="139"/>
      <c r="AA642" s="139"/>
      <c r="AB642" s="139"/>
      <c r="AC642" s="139"/>
      <c r="AD642" s="139"/>
      <c r="AE642" s="139"/>
      <c r="AF642" s="139"/>
      <c r="AG642" s="139"/>
      <c r="AH642" s="139"/>
      <c r="AI642" s="139"/>
      <c r="AJ642" s="139"/>
      <c r="AK642" s="139"/>
      <c r="AL642" s="139"/>
      <c r="AM642" s="139"/>
      <c r="AN642" s="139"/>
      <c r="AO642" s="139"/>
      <c r="AP642" s="139"/>
      <c r="AQ642" s="139"/>
      <c r="AR642" s="139"/>
      <c r="AS642" s="139"/>
      <c r="AT642" s="139"/>
      <c r="AU642" s="139"/>
      <c r="AV642" s="139"/>
      <c r="AW642" s="139"/>
      <c r="AX642" s="139"/>
      <c r="AY642" s="139"/>
      <c r="AZ642" s="139"/>
      <c r="BA642" s="139"/>
      <c r="BB642" s="139"/>
      <c r="BC642" s="139"/>
      <c r="BD642" s="139"/>
      <c r="BE642" s="139"/>
      <c r="BF642" s="139"/>
      <c r="BG642" s="139"/>
      <c r="BH642" s="139"/>
      <c r="BI642" s="139"/>
      <c r="BJ642" s="139"/>
    </row>
    <row r="643">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40"/>
      <c r="W643" s="139"/>
      <c r="X643" s="139"/>
      <c r="Y643" s="139"/>
      <c r="Z643" s="139"/>
      <c r="AA643" s="139"/>
      <c r="AB643" s="139"/>
      <c r="AC643" s="139"/>
      <c r="AD643" s="139"/>
      <c r="AE643" s="139"/>
      <c r="AF643" s="139"/>
      <c r="AG643" s="139"/>
      <c r="AH643" s="139"/>
      <c r="AI643" s="139"/>
      <c r="AJ643" s="139"/>
      <c r="AK643" s="139"/>
      <c r="AL643" s="139"/>
      <c r="AM643" s="139"/>
      <c r="AN643" s="139"/>
      <c r="AO643" s="139"/>
      <c r="AP643" s="139"/>
      <c r="AQ643" s="139"/>
      <c r="AR643" s="139"/>
      <c r="AS643" s="139"/>
      <c r="AT643" s="139"/>
      <c r="AU643" s="139"/>
      <c r="AV643" s="139"/>
      <c r="AW643" s="139"/>
      <c r="AX643" s="139"/>
      <c r="AY643" s="139"/>
      <c r="AZ643" s="139"/>
      <c r="BA643" s="139"/>
      <c r="BB643" s="139"/>
      <c r="BC643" s="139"/>
      <c r="BD643" s="139"/>
      <c r="BE643" s="139"/>
      <c r="BF643" s="139"/>
      <c r="BG643" s="139"/>
      <c r="BH643" s="139"/>
      <c r="BI643" s="139"/>
      <c r="BJ643" s="139"/>
    </row>
    <row r="644">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40"/>
      <c r="W644" s="139"/>
      <c r="X644" s="139"/>
      <c r="Y644" s="139"/>
      <c r="Z644" s="139"/>
      <c r="AA644" s="139"/>
      <c r="AB644" s="139"/>
      <c r="AC644" s="139"/>
      <c r="AD644" s="139"/>
      <c r="AE644" s="139"/>
      <c r="AF644" s="139"/>
      <c r="AG644" s="139"/>
      <c r="AH644" s="139"/>
      <c r="AI644" s="139"/>
      <c r="AJ644" s="139"/>
      <c r="AK644" s="139"/>
      <c r="AL644" s="139"/>
      <c r="AM644" s="139"/>
      <c r="AN644" s="139"/>
      <c r="AO644" s="139"/>
      <c r="AP644" s="139"/>
      <c r="AQ644" s="139"/>
      <c r="AR644" s="139"/>
      <c r="AS644" s="139"/>
      <c r="AT644" s="139"/>
      <c r="AU644" s="139"/>
      <c r="AV644" s="139"/>
      <c r="AW644" s="139"/>
      <c r="AX644" s="139"/>
      <c r="AY644" s="139"/>
      <c r="AZ644" s="139"/>
      <c r="BA644" s="139"/>
      <c r="BB644" s="139"/>
      <c r="BC644" s="139"/>
      <c r="BD644" s="139"/>
      <c r="BE644" s="139"/>
      <c r="BF644" s="139"/>
      <c r="BG644" s="139"/>
      <c r="BH644" s="139"/>
      <c r="BI644" s="139"/>
      <c r="BJ644" s="139"/>
    </row>
    <row r="645">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40"/>
      <c r="W645" s="139"/>
      <c r="X645" s="139"/>
      <c r="Y645" s="139"/>
      <c r="Z645" s="139"/>
      <c r="AA645" s="139"/>
      <c r="AB645" s="139"/>
      <c r="AC645" s="139"/>
      <c r="AD645" s="139"/>
      <c r="AE645" s="139"/>
      <c r="AF645" s="139"/>
      <c r="AG645" s="139"/>
      <c r="AH645" s="139"/>
      <c r="AI645" s="139"/>
      <c r="AJ645" s="139"/>
      <c r="AK645" s="139"/>
      <c r="AL645" s="139"/>
      <c r="AM645" s="139"/>
      <c r="AN645" s="139"/>
      <c r="AO645" s="139"/>
      <c r="AP645" s="139"/>
      <c r="AQ645" s="139"/>
      <c r="AR645" s="139"/>
      <c r="AS645" s="139"/>
      <c r="AT645" s="139"/>
      <c r="AU645" s="139"/>
      <c r="AV645" s="139"/>
      <c r="AW645" s="139"/>
      <c r="AX645" s="139"/>
      <c r="AY645" s="139"/>
      <c r="AZ645" s="139"/>
      <c r="BA645" s="139"/>
      <c r="BB645" s="139"/>
      <c r="BC645" s="139"/>
      <c r="BD645" s="139"/>
      <c r="BE645" s="139"/>
      <c r="BF645" s="139"/>
      <c r="BG645" s="139"/>
      <c r="BH645" s="139"/>
      <c r="BI645" s="139"/>
      <c r="BJ645" s="139"/>
    </row>
    <row r="646">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40"/>
      <c r="W646" s="139"/>
      <c r="X646" s="139"/>
      <c r="Y646" s="139"/>
      <c r="Z646" s="139"/>
      <c r="AA646" s="139"/>
      <c r="AB646" s="139"/>
      <c r="AC646" s="139"/>
      <c r="AD646" s="139"/>
      <c r="AE646" s="139"/>
      <c r="AF646" s="139"/>
      <c r="AG646" s="139"/>
      <c r="AH646" s="139"/>
      <c r="AI646" s="139"/>
      <c r="AJ646" s="139"/>
      <c r="AK646" s="139"/>
      <c r="AL646" s="139"/>
      <c r="AM646" s="139"/>
      <c r="AN646" s="139"/>
      <c r="AO646" s="139"/>
      <c r="AP646" s="139"/>
      <c r="AQ646" s="139"/>
      <c r="AR646" s="139"/>
      <c r="AS646" s="139"/>
      <c r="AT646" s="139"/>
      <c r="AU646" s="139"/>
      <c r="AV646" s="139"/>
      <c r="AW646" s="139"/>
      <c r="AX646" s="139"/>
      <c r="AY646" s="139"/>
      <c r="AZ646" s="139"/>
      <c r="BA646" s="139"/>
      <c r="BB646" s="139"/>
      <c r="BC646" s="139"/>
      <c r="BD646" s="139"/>
      <c r="BE646" s="139"/>
      <c r="BF646" s="139"/>
      <c r="BG646" s="139"/>
      <c r="BH646" s="139"/>
      <c r="BI646" s="139"/>
      <c r="BJ646" s="139"/>
    </row>
    <row r="647">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40"/>
      <c r="W647" s="139"/>
      <c r="X647" s="139"/>
      <c r="Y647" s="139"/>
      <c r="Z647" s="139"/>
      <c r="AA647" s="139"/>
      <c r="AB647" s="139"/>
      <c r="AC647" s="139"/>
      <c r="AD647" s="139"/>
      <c r="AE647" s="139"/>
      <c r="AF647" s="139"/>
      <c r="AG647" s="139"/>
      <c r="AH647" s="139"/>
      <c r="AI647" s="139"/>
      <c r="AJ647" s="139"/>
      <c r="AK647" s="139"/>
      <c r="AL647" s="139"/>
      <c r="AM647" s="139"/>
      <c r="AN647" s="139"/>
      <c r="AO647" s="139"/>
      <c r="AP647" s="139"/>
      <c r="AQ647" s="139"/>
      <c r="AR647" s="139"/>
      <c r="AS647" s="139"/>
      <c r="AT647" s="139"/>
      <c r="AU647" s="139"/>
      <c r="AV647" s="139"/>
      <c r="AW647" s="139"/>
      <c r="AX647" s="139"/>
      <c r="AY647" s="139"/>
      <c r="AZ647" s="139"/>
      <c r="BA647" s="139"/>
      <c r="BB647" s="139"/>
      <c r="BC647" s="139"/>
      <c r="BD647" s="139"/>
      <c r="BE647" s="139"/>
      <c r="BF647" s="139"/>
      <c r="BG647" s="139"/>
      <c r="BH647" s="139"/>
      <c r="BI647" s="139"/>
      <c r="BJ647" s="139"/>
    </row>
    <row r="648">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40"/>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c r="AX648" s="139"/>
      <c r="AY648" s="139"/>
      <c r="AZ648" s="139"/>
      <c r="BA648" s="139"/>
      <c r="BB648" s="139"/>
      <c r="BC648" s="139"/>
      <c r="BD648" s="139"/>
      <c r="BE648" s="139"/>
      <c r="BF648" s="139"/>
      <c r="BG648" s="139"/>
      <c r="BH648" s="139"/>
      <c r="BI648" s="139"/>
      <c r="BJ648" s="139"/>
    </row>
    <row r="649">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40"/>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c r="AX649" s="139"/>
      <c r="AY649" s="139"/>
      <c r="AZ649" s="139"/>
      <c r="BA649" s="139"/>
      <c r="BB649" s="139"/>
      <c r="BC649" s="139"/>
      <c r="BD649" s="139"/>
      <c r="BE649" s="139"/>
      <c r="BF649" s="139"/>
      <c r="BG649" s="139"/>
      <c r="BH649" s="139"/>
      <c r="BI649" s="139"/>
      <c r="BJ649" s="139"/>
    </row>
    <row r="650">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40"/>
      <c r="W650" s="139"/>
      <c r="X650" s="139"/>
      <c r="Y650" s="139"/>
      <c r="Z650" s="139"/>
      <c r="AA650" s="139"/>
      <c r="AB650" s="139"/>
      <c r="AC650" s="139"/>
      <c r="AD650" s="139"/>
      <c r="AE650" s="139"/>
      <c r="AF650" s="139"/>
      <c r="AG650" s="139"/>
      <c r="AH650" s="139"/>
      <c r="AI650" s="139"/>
      <c r="AJ650" s="139"/>
      <c r="AK650" s="139"/>
      <c r="AL650" s="139"/>
      <c r="AM650" s="139"/>
      <c r="AN650" s="139"/>
      <c r="AO650" s="139"/>
      <c r="AP650" s="139"/>
      <c r="AQ650" s="139"/>
      <c r="AR650" s="139"/>
      <c r="AS650" s="139"/>
      <c r="AT650" s="139"/>
      <c r="AU650" s="139"/>
      <c r="AV650" s="139"/>
      <c r="AW650" s="139"/>
      <c r="AX650" s="139"/>
      <c r="AY650" s="139"/>
      <c r="AZ650" s="139"/>
      <c r="BA650" s="139"/>
      <c r="BB650" s="139"/>
      <c r="BC650" s="139"/>
      <c r="BD650" s="139"/>
      <c r="BE650" s="139"/>
      <c r="BF650" s="139"/>
      <c r="BG650" s="139"/>
      <c r="BH650" s="139"/>
      <c r="BI650" s="139"/>
      <c r="BJ650" s="139"/>
    </row>
    <row r="651">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40"/>
      <c r="W651" s="139"/>
      <c r="X651" s="139"/>
      <c r="Y651" s="139"/>
      <c r="Z651" s="139"/>
      <c r="AA651" s="139"/>
      <c r="AB651" s="139"/>
      <c r="AC651" s="139"/>
      <c r="AD651" s="139"/>
      <c r="AE651" s="139"/>
      <c r="AF651" s="139"/>
      <c r="AG651" s="139"/>
      <c r="AH651" s="139"/>
      <c r="AI651" s="139"/>
      <c r="AJ651" s="139"/>
      <c r="AK651" s="139"/>
      <c r="AL651" s="139"/>
      <c r="AM651" s="139"/>
      <c r="AN651" s="139"/>
      <c r="AO651" s="139"/>
      <c r="AP651" s="139"/>
      <c r="AQ651" s="139"/>
      <c r="AR651" s="139"/>
      <c r="AS651" s="139"/>
      <c r="AT651" s="139"/>
      <c r="AU651" s="139"/>
      <c r="AV651" s="139"/>
      <c r="AW651" s="139"/>
      <c r="AX651" s="139"/>
      <c r="AY651" s="139"/>
      <c r="AZ651" s="139"/>
      <c r="BA651" s="139"/>
      <c r="BB651" s="139"/>
      <c r="BC651" s="139"/>
      <c r="BD651" s="139"/>
      <c r="BE651" s="139"/>
      <c r="BF651" s="139"/>
      <c r="BG651" s="139"/>
      <c r="BH651" s="139"/>
      <c r="BI651" s="139"/>
      <c r="BJ651" s="139"/>
    </row>
    <row r="65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40"/>
      <c r="W652" s="139"/>
      <c r="X652" s="139"/>
      <c r="Y652" s="139"/>
      <c r="Z652" s="139"/>
      <c r="AA652" s="139"/>
      <c r="AB652" s="139"/>
      <c r="AC652" s="139"/>
      <c r="AD652" s="139"/>
      <c r="AE652" s="139"/>
      <c r="AF652" s="139"/>
      <c r="AG652" s="139"/>
      <c r="AH652" s="139"/>
      <c r="AI652" s="139"/>
      <c r="AJ652" s="139"/>
      <c r="AK652" s="139"/>
      <c r="AL652" s="139"/>
      <c r="AM652" s="139"/>
      <c r="AN652" s="139"/>
      <c r="AO652" s="139"/>
      <c r="AP652" s="139"/>
      <c r="AQ652" s="139"/>
      <c r="AR652" s="139"/>
      <c r="AS652" s="139"/>
      <c r="AT652" s="139"/>
      <c r="AU652" s="139"/>
      <c r="AV652" s="139"/>
      <c r="AW652" s="139"/>
      <c r="AX652" s="139"/>
      <c r="AY652" s="139"/>
      <c r="AZ652" s="139"/>
      <c r="BA652" s="139"/>
      <c r="BB652" s="139"/>
      <c r="BC652" s="139"/>
      <c r="BD652" s="139"/>
      <c r="BE652" s="139"/>
      <c r="BF652" s="139"/>
      <c r="BG652" s="139"/>
      <c r="BH652" s="139"/>
      <c r="BI652" s="139"/>
      <c r="BJ652" s="139"/>
    </row>
    <row r="653">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40"/>
      <c r="W653" s="139"/>
      <c r="X653" s="139"/>
      <c r="Y653" s="139"/>
      <c r="Z653" s="139"/>
      <c r="AA653" s="139"/>
      <c r="AB653" s="139"/>
      <c r="AC653" s="139"/>
      <c r="AD653" s="139"/>
      <c r="AE653" s="139"/>
      <c r="AF653" s="139"/>
      <c r="AG653" s="139"/>
      <c r="AH653" s="139"/>
      <c r="AI653" s="139"/>
      <c r="AJ653" s="139"/>
      <c r="AK653" s="139"/>
      <c r="AL653" s="139"/>
      <c r="AM653" s="139"/>
      <c r="AN653" s="139"/>
      <c r="AO653" s="139"/>
      <c r="AP653" s="139"/>
      <c r="AQ653" s="139"/>
      <c r="AR653" s="139"/>
      <c r="AS653" s="139"/>
      <c r="AT653" s="139"/>
      <c r="AU653" s="139"/>
      <c r="AV653" s="139"/>
      <c r="AW653" s="139"/>
      <c r="AX653" s="139"/>
      <c r="AY653" s="139"/>
      <c r="AZ653" s="139"/>
      <c r="BA653" s="139"/>
      <c r="BB653" s="139"/>
      <c r="BC653" s="139"/>
      <c r="BD653" s="139"/>
      <c r="BE653" s="139"/>
      <c r="BF653" s="139"/>
      <c r="BG653" s="139"/>
      <c r="BH653" s="139"/>
      <c r="BI653" s="139"/>
      <c r="BJ653" s="139"/>
    </row>
    <row r="654">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40"/>
      <c r="W654" s="139"/>
      <c r="X654" s="139"/>
      <c r="Y654" s="139"/>
      <c r="Z654" s="139"/>
      <c r="AA654" s="139"/>
      <c r="AB654" s="139"/>
      <c r="AC654" s="139"/>
      <c r="AD654" s="139"/>
      <c r="AE654" s="139"/>
      <c r="AF654" s="139"/>
      <c r="AG654" s="139"/>
      <c r="AH654" s="139"/>
      <c r="AI654" s="139"/>
      <c r="AJ654" s="139"/>
      <c r="AK654" s="139"/>
      <c r="AL654" s="139"/>
      <c r="AM654" s="139"/>
      <c r="AN654" s="139"/>
      <c r="AO654" s="139"/>
      <c r="AP654" s="139"/>
      <c r="AQ654" s="139"/>
      <c r="AR654" s="139"/>
      <c r="AS654" s="139"/>
      <c r="AT654" s="139"/>
      <c r="AU654" s="139"/>
      <c r="AV654" s="139"/>
      <c r="AW654" s="139"/>
      <c r="AX654" s="139"/>
      <c r="AY654" s="139"/>
      <c r="AZ654" s="139"/>
      <c r="BA654" s="139"/>
      <c r="BB654" s="139"/>
      <c r="BC654" s="139"/>
      <c r="BD654" s="139"/>
      <c r="BE654" s="139"/>
      <c r="BF654" s="139"/>
      <c r="BG654" s="139"/>
      <c r="BH654" s="139"/>
      <c r="BI654" s="139"/>
      <c r="BJ654" s="139"/>
    </row>
    <row r="655">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40"/>
      <c r="W655" s="139"/>
      <c r="X655" s="139"/>
      <c r="Y655" s="139"/>
      <c r="Z655" s="139"/>
      <c r="AA655" s="139"/>
      <c r="AB655" s="139"/>
      <c r="AC655" s="139"/>
      <c r="AD655" s="139"/>
      <c r="AE655" s="139"/>
      <c r="AF655" s="139"/>
      <c r="AG655" s="139"/>
      <c r="AH655" s="139"/>
      <c r="AI655" s="139"/>
      <c r="AJ655" s="139"/>
      <c r="AK655" s="139"/>
      <c r="AL655" s="139"/>
      <c r="AM655" s="139"/>
      <c r="AN655" s="139"/>
      <c r="AO655" s="139"/>
      <c r="AP655" s="139"/>
      <c r="AQ655" s="139"/>
      <c r="AR655" s="139"/>
      <c r="AS655" s="139"/>
      <c r="AT655" s="139"/>
      <c r="AU655" s="139"/>
      <c r="AV655" s="139"/>
      <c r="AW655" s="139"/>
      <c r="AX655" s="139"/>
      <c r="AY655" s="139"/>
      <c r="AZ655" s="139"/>
      <c r="BA655" s="139"/>
      <c r="BB655" s="139"/>
      <c r="BC655" s="139"/>
      <c r="BD655" s="139"/>
      <c r="BE655" s="139"/>
      <c r="BF655" s="139"/>
      <c r="BG655" s="139"/>
      <c r="BH655" s="139"/>
      <c r="BI655" s="139"/>
      <c r="BJ655" s="139"/>
    </row>
    <row r="656">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40"/>
      <c r="W656" s="139"/>
      <c r="X656" s="139"/>
      <c r="Y656" s="139"/>
      <c r="Z656" s="139"/>
      <c r="AA656" s="139"/>
      <c r="AB656" s="139"/>
      <c r="AC656" s="139"/>
      <c r="AD656" s="139"/>
      <c r="AE656" s="139"/>
      <c r="AF656" s="139"/>
      <c r="AG656" s="139"/>
      <c r="AH656" s="139"/>
      <c r="AI656" s="139"/>
      <c r="AJ656" s="139"/>
      <c r="AK656" s="139"/>
      <c r="AL656" s="139"/>
      <c r="AM656" s="139"/>
      <c r="AN656" s="139"/>
      <c r="AO656" s="139"/>
      <c r="AP656" s="139"/>
      <c r="AQ656" s="139"/>
      <c r="AR656" s="139"/>
      <c r="AS656" s="139"/>
      <c r="AT656" s="139"/>
      <c r="AU656" s="139"/>
      <c r="AV656" s="139"/>
      <c r="AW656" s="139"/>
      <c r="AX656" s="139"/>
      <c r="AY656" s="139"/>
      <c r="AZ656" s="139"/>
      <c r="BA656" s="139"/>
      <c r="BB656" s="139"/>
      <c r="BC656" s="139"/>
      <c r="BD656" s="139"/>
      <c r="BE656" s="139"/>
      <c r="BF656" s="139"/>
      <c r="BG656" s="139"/>
      <c r="BH656" s="139"/>
      <c r="BI656" s="139"/>
      <c r="BJ656" s="139"/>
    </row>
    <row r="657">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40"/>
      <c r="W657" s="139"/>
      <c r="X657" s="139"/>
      <c r="Y657" s="139"/>
      <c r="Z657" s="139"/>
      <c r="AA657" s="139"/>
      <c r="AB657" s="139"/>
      <c r="AC657" s="139"/>
      <c r="AD657" s="139"/>
      <c r="AE657" s="139"/>
      <c r="AF657" s="139"/>
      <c r="AG657" s="139"/>
      <c r="AH657" s="139"/>
      <c r="AI657" s="139"/>
      <c r="AJ657" s="139"/>
      <c r="AK657" s="139"/>
      <c r="AL657" s="139"/>
      <c r="AM657" s="139"/>
      <c r="AN657" s="139"/>
      <c r="AO657" s="139"/>
      <c r="AP657" s="139"/>
      <c r="AQ657" s="139"/>
      <c r="AR657" s="139"/>
      <c r="AS657" s="139"/>
      <c r="AT657" s="139"/>
      <c r="AU657" s="139"/>
      <c r="AV657" s="139"/>
      <c r="AW657" s="139"/>
      <c r="AX657" s="139"/>
      <c r="AY657" s="139"/>
      <c r="AZ657" s="139"/>
      <c r="BA657" s="139"/>
      <c r="BB657" s="139"/>
      <c r="BC657" s="139"/>
      <c r="BD657" s="139"/>
      <c r="BE657" s="139"/>
      <c r="BF657" s="139"/>
      <c r="BG657" s="139"/>
      <c r="BH657" s="139"/>
      <c r="BI657" s="139"/>
      <c r="BJ657" s="139"/>
    </row>
    <row r="658">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40"/>
      <c r="W658" s="139"/>
      <c r="X658" s="139"/>
      <c r="Y658" s="139"/>
      <c r="Z658" s="139"/>
      <c r="AA658" s="139"/>
      <c r="AB658" s="139"/>
      <c r="AC658" s="139"/>
      <c r="AD658" s="139"/>
      <c r="AE658" s="139"/>
      <c r="AF658" s="139"/>
      <c r="AG658" s="139"/>
      <c r="AH658" s="139"/>
      <c r="AI658" s="139"/>
      <c r="AJ658" s="139"/>
      <c r="AK658" s="139"/>
      <c r="AL658" s="139"/>
      <c r="AM658" s="139"/>
      <c r="AN658" s="139"/>
      <c r="AO658" s="139"/>
      <c r="AP658" s="139"/>
      <c r="AQ658" s="139"/>
      <c r="AR658" s="139"/>
      <c r="AS658" s="139"/>
      <c r="AT658" s="139"/>
      <c r="AU658" s="139"/>
      <c r="AV658" s="139"/>
      <c r="AW658" s="139"/>
      <c r="AX658" s="139"/>
      <c r="AY658" s="139"/>
      <c r="AZ658" s="139"/>
      <c r="BA658" s="139"/>
      <c r="BB658" s="139"/>
      <c r="BC658" s="139"/>
      <c r="BD658" s="139"/>
      <c r="BE658" s="139"/>
      <c r="BF658" s="139"/>
      <c r="BG658" s="139"/>
      <c r="BH658" s="139"/>
      <c r="BI658" s="139"/>
      <c r="BJ658" s="139"/>
    </row>
    <row r="659">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40"/>
      <c r="W659" s="139"/>
      <c r="X659" s="139"/>
      <c r="Y659" s="139"/>
      <c r="Z659" s="139"/>
      <c r="AA659" s="139"/>
      <c r="AB659" s="139"/>
      <c r="AC659" s="139"/>
      <c r="AD659" s="139"/>
      <c r="AE659" s="139"/>
      <c r="AF659" s="139"/>
      <c r="AG659" s="139"/>
      <c r="AH659" s="139"/>
      <c r="AI659" s="139"/>
      <c r="AJ659" s="139"/>
      <c r="AK659" s="139"/>
      <c r="AL659" s="139"/>
      <c r="AM659" s="139"/>
      <c r="AN659" s="139"/>
      <c r="AO659" s="139"/>
      <c r="AP659" s="139"/>
      <c r="AQ659" s="139"/>
      <c r="AR659" s="139"/>
      <c r="AS659" s="139"/>
      <c r="AT659" s="139"/>
      <c r="AU659" s="139"/>
      <c r="AV659" s="139"/>
      <c r="AW659" s="139"/>
      <c r="AX659" s="139"/>
      <c r="AY659" s="139"/>
      <c r="AZ659" s="139"/>
      <c r="BA659" s="139"/>
      <c r="BB659" s="139"/>
      <c r="BC659" s="139"/>
      <c r="BD659" s="139"/>
      <c r="BE659" s="139"/>
      <c r="BF659" s="139"/>
      <c r="BG659" s="139"/>
      <c r="BH659" s="139"/>
      <c r="BI659" s="139"/>
      <c r="BJ659" s="139"/>
    </row>
    <row r="660">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40"/>
      <c r="W660" s="139"/>
      <c r="X660" s="139"/>
      <c r="Y660" s="139"/>
      <c r="Z660" s="139"/>
      <c r="AA660" s="139"/>
      <c r="AB660" s="139"/>
      <c r="AC660" s="139"/>
      <c r="AD660" s="139"/>
      <c r="AE660" s="139"/>
      <c r="AF660" s="139"/>
      <c r="AG660" s="139"/>
      <c r="AH660" s="139"/>
      <c r="AI660" s="139"/>
      <c r="AJ660" s="139"/>
      <c r="AK660" s="139"/>
      <c r="AL660" s="139"/>
      <c r="AM660" s="139"/>
      <c r="AN660" s="139"/>
      <c r="AO660" s="139"/>
      <c r="AP660" s="139"/>
      <c r="AQ660" s="139"/>
      <c r="AR660" s="139"/>
      <c r="AS660" s="139"/>
      <c r="AT660" s="139"/>
      <c r="AU660" s="139"/>
      <c r="AV660" s="139"/>
      <c r="AW660" s="139"/>
      <c r="AX660" s="139"/>
      <c r="AY660" s="139"/>
      <c r="AZ660" s="139"/>
      <c r="BA660" s="139"/>
      <c r="BB660" s="139"/>
      <c r="BC660" s="139"/>
      <c r="BD660" s="139"/>
      <c r="BE660" s="139"/>
      <c r="BF660" s="139"/>
      <c r="BG660" s="139"/>
      <c r="BH660" s="139"/>
      <c r="BI660" s="139"/>
      <c r="BJ660" s="139"/>
    </row>
    <row r="661">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40"/>
      <c r="W661" s="139"/>
      <c r="X661" s="139"/>
      <c r="Y661" s="139"/>
      <c r="Z661" s="139"/>
      <c r="AA661" s="139"/>
      <c r="AB661" s="139"/>
      <c r="AC661" s="139"/>
      <c r="AD661" s="139"/>
      <c r="AE661" s="139"/>
      <c r="AF661" s="139"/>
      <c r="AG661" s="139"/>
      <c r="AH661" s="139"/>
      <c r="AI661" s="139"/>
      <c r="AJ661" s="139"/>
      <c r="AK661" s="139"/>
      <c r="AL661" s="139"/>
      <c r="AM661" s="139"/>
      <c r="AN661" s="139"/>
      <c r="AO661" s="139"/>
      <c r="AP661" s="139"/>
      <c r="AQ661" s="139"/>
      <c r="AR661" s="139"/>
      <c r="AS661" s="139"/>
      <c r="AT661" s="139"/>
      <c r="AU661" s="139"/>
      <c r="AV661" s="139"/>
      <c r="AW661" s="139"/>
      <c r="AX661" s="139"/>
      <c r="AY661" s="139"/>
      <c r="AZ661" s="139"/>
      <c r="BA661" s="139"/>
      <c r="BB661" s="139"/>
      <c r="BC661" s="139"/>
      <c r="BD661" s="139"/>
      <c r="BE661" s="139"/>
      <c r="BF661" s="139"/>
      <c r="BG661" s="139"/>
      <c r="BH661" s="139"/>
      <c r="BI661" s="139"/>
      <c r="BJ661" s="139"/>
    </row>
    <row r="66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40"/>
      <c r="W662" s="139"/>
      <c r="X662" s="139"/>
      <c r="Y662" s="139"/>
      <c r="Z662" s="139"/>
      <c r="AA662" s="139"/>
      <c r="AB662" s="139"/>
      <c r="AC662" s="139"/>
      <c r="AD662" s="139"/>
      <c r="AE662" s="139"/>
      <c r="AF662" s="139"/>
      <c r="AG662" s="139"/>
      <c r="AH662" s="139"/>
      <c r="AI662" s="139"/>
      <c r="AJ662" s="139"/>
      <c r="AK662" s="139"/>
      <c r="AL662" s="139"/>
      <c r="AM662" s="139"/>
      <c r="AN662" s="139"/>
      <c r="AO662" s="139"/>
      <c r="AP662" s="139"/>
      <c r="AQ662" s="139"/>
      <c r="AR662" s="139"/>
      <c r="AS662" s="139"/>
      <c r="AT662" s="139"/>
      <c r="AU662" s="139"/>
      <c r="AV662" s="139"/>
      <c r="AW662" s="139"/>
      <c r="AX662" s="139"/>
      <c r="AY662" s="139"/>
      <c r="AZ662" s="139"/>
      <c r="BA662" s="139"/>
      <c r="BB662" s="139"/>
      <c r="BC662" s="139"/>
      <c r="BD662" s="139"/>
      <c r="BE662" s="139"/>
      <c r="BF662" s="139"/>
      <c r="BG662" s="139"/>
      <c r="BH662" s="139"/>
      <c r="BI662" s="139"/>
      <c r="BJ662" s="139"/>
    </row>
    <row r="663">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40"/>
      <c r="W663" s="139"/>
      <c r="X663" s="139"/>
      <c r="Y663" s="139"/>
      <c r="Z663" s="139"/>
      <c r="AA663" s="139"/>
      <c r="AB663" s="139"/>
      <c r="AC663" s="139"/>
      <c r="AD663" s="139"/>
      <c r="AE663" s="139"/>
      <c r="AF663" s="139"/>
      <c r="AG663" s="139"/>
      <c r="AH663" s="139"/>
      <c r="AI663" s="139"/>
      <c r="AJ663" s="139"/>
      <c r="AK663" s="139"/>
      <c r="AL663" s="139"/>
      <c r="AM663" s="139"/>
      <c r="AN663" s="139"/>
      <c r="AO663" s="139"/>
      <c r="AP663" s="139"/>
      <c r="AQ663" s="139"/>
      <c r="AR663" s="139"/>
      <c r="AS663" s="139"/>
      <c r="AT663" s="139"/>
      <c r="AU663" s="139"/>
      <c r="AV663" s="139"/>
      <c r="AW663" s="139"/>
      <c r="AX663" s="139"/>
      <c r="AY663" s="139"/>
      <c r="AZ663" s="139"/>
      <c r="BA663" s="139"/>
      <c r="BB663" s="139"/>
      <c r="BC663" s="139"/>
      <c r="BD663" s="139"/>
      <c r="BE663" s="139"/>
      <c r="BF663" s="139"/>
      <c r="BG663" s="139"/>
      <c r="BH663" s="139"/>
      <c r="BI663" s="139"/>
      <c r="BJ663" s="139"/>
    </row>
    <row r="664">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40"/>
      <c r="W664" s="139"/>
      <c r="X664" s="139"/>
      <c r="Y664" s="139"/>
      <c r="Z664" s="139"/>
      <c r="AA664" s="139"/>
      <c r="AB664" s="139"/>
      <c r="AC664" s="139"/>
      <c r="AD664" s="139"/>
      <c r="AE664" s="139"/>
      <c r="AF664" s="139"/>
      <c r="AG664" s="139"/>
      <c r="AH664" s="139"/>
      <c r="AI664" s="139"/>
      <c r="AJ664" s="139"/>
      <c r="AK664" s="139"/>
      <c r="AL664" s="139"/>
      <c r="AM664" s="139"/>
      <c r="AN664" s="139"/>
      <c r="AO664" s="139"/>
      <c r="AP664" s="139"/>
      <c r="AQ664" s="139"/>
      <c r="AR664" s="139"/>
      <c r="AS664" s="139"/>
      <c r="AT664" s="139"/>
      <c r="AU664" s="139"/>
      <c r="AV664" s="139"/>
      <c r="AW664" s="139"/>
      <c r="AX664" s="139"/>
      <c r="AY664" s="139"/>
      <c r="AZ664" s="139"/>
      <c r="BA664" s="139"/>
      <c r="BB664" s="139"/>
      <c r="BC664" s="139"/>
      <c r="BD664" s="139"/>
      <c r="BE664" s="139"/>
      <c r="BF664" s="139"/>
      <c r="BG664" s="139"/>
      <c r="BH664" s="139"/>
      <c r="BI664" s="139"/>
      <c r="BJ664" s="139"/>
    </row>
    <row r="665">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40"/>
      <c r="W665" s="139"/>
      <c r="X665" s="139"/>
      <c r="Y665" s="139"/>
      <c r="Z665" s="139"/>
      <c r="AA665" s="139"/>
      <c r="AB665" s="139"/>
      <c r="AC665" s="139"/>
      <c r="AD665" s="139"/>
      <c r="AE665" s="139"/>
      <c r="AF665" s="139"/>
      <c r="AG665" s="139"/>
      <c r="AH665" s="139"/>
      <c r="AI665" s="139"/>
      <c r="AJ665" s="139"/>
      <c r="AK665" s="139"/>
      <c r="AL665" s="139"/>
      <c r="AM665" s="139"/>
      <c r="AN665" s="139"/>
      <c r="AO665" s="139"/>
      <c r="AP665" s="139"/>
      <c r="AQ665" s="139"/>
      <c r="AR665" s="139"/>
      <c r="AS665" s="139"/>
      <c r="AT665" s="139"/>
      <c r="AU665" s="139"/>
      <c r="AV665" s="139"/>
      <c r="AW665" s="139"/>
      <c r="AX665" s="139"/>
      <c r="AY665" s="139"/>
      <c r="AZ665" s="139"/>
      <c r="BA665" s="139"/>
      <c r="BB665" s="139"/>
      <c r="BC665" s="139"/>
      <c r="BD665" s="139"/>
      <c r="BE665" s="139"/>
      <c r="BF665" s="139"/>
      <c r="BG665" s="139"/>
      <c r="BH665" s="139"/>
      <c r="BI665" s="139"/>
      <c r="BJ665" s="139"/>
    </row>
    <row r="666">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40"/>
      <c r="W666" s="139"/>
      <c r="X666" s="139"/>
      <c r="Y666" s="139"/>
      <c r="Z666" s="139"/>
      <c r="AA666" s="139"/>
      <c r="AB666" s="139"/>
      <c r="AC666" s="139"/>
      <c r="AD666" s="139"/>
      <c r="AE666" s="139"/>
      <c r="AF666" s="139"/>
      <c r="AG666" s="139"/>
      <c r="AH666" s="139"/>
      <c r="AI666" s="139"/>
      <c r="AJ666" s="139"/>
      <c r="AK666" s="139"/>
      <c r="AL666" s="139"/>
      <c r="AM666" s="139"/>
      <c r="AN666" s="139"/>
      <c r="AO666" s="139"/>
      <c r="AP666" s="139"/>
      <c r="AQ666" s="139"/>
      <c r="AR666" s="139"/>
      <c r="AS666" s="139"/>
      <c r="AT666" s="139"/>
      <c r="AU666" s="139"/>
      <c r="AV666" s="139"/>
      <c r="AW666" s="139"/>
      <c r="AX666" s="139"/>
      <c r="AY666" s="139"/>
      <c r="AZ666" s="139"/>
      <c r="BA666" s="139"/>
      <c r="BB666" s="139"/>
      <c r="BC666" s="139"/>
      <c r="BD666" s="139"/>
      <c r="BE666" s="139"/>
      <c r="BF666" s="139"/>
      <c r="BG666" s="139"/>
      <c r="BH666" s="139"/>
      <c r="BI666" s="139"/>
      <c r="BJ666" s="139"/>
    </row>
    <row r="667">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40"/>
      <c r="W667" s="139"/>
      <c r="X667" s="139"/>
      <c r="Y667" s="139"/>
      <c r="Z667" s="139"/>
      <c r="AA667" s="139"/>
      <c r="AB667" s="139"/>
      <c r="AC667" s="139"/>
      <c r="AD667" s="139"/>
      <c r="AE667" s="139"/>
      <c r="AF667" s="139"/>
      <c r="AG667" s="139"/>
      <c r="AH667" s="139"/>
      <c r="AI667" s="139"/>
      <c r="AJ667" s="139"/>
      <c r="AK667" s="139"/>
      <c r="AL667" s="139"/>
      <c r="AM667" s="139"/>
      <c r="AN667" s="139"/>
      <c r="AO667" s="139"/>
      <c r="AP667" s="139"/>
      <c r="AQ667" s="139"/>
      <c r="AR667" s="139"/>
      <c r="AS667" s="139"/>
      <c r="AT667" s="139"/>
      <c r="AU667" s="139"/>
      <c r="AV667" s="139"/>
      <c r="AW667" s="139"/>
      <c r="AX667" s="139"/>
      <c r="AY667" s="139"/>
      <c r="AZ667" s="139"/>
      <c r="BA667" s="139"/>
      <c r="BB667" s="139"/>
      <c r="BC667" s="139"/>
      <c r="BD667" s="139"/>
      <c r="BE667" s="139"/>
      <c r="BF667" s="139"/>
      <c r="BG667" s="139"/>
      <c r="BH667" s="139"/>
      <c r="BI667" s="139"/>
      <c r="BJ667" s="139"/>
    </row>
    <row r="668">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40"/>
      <c r="W668" s="139"/>
      <c r="X668" s="139"/>
      <c r="Y668" s="139"/>
      <c r="Z668" s="139"/>
      <c r="AA668" s="139"/>
      <c r="AB668" s="139"/>
      <c r="AC668" s="139"/>
      <c r="AD668" s="139"/>
      <c r="AE668" s="139"/>
      <c r="AF668" s="139"/>
      <c r="AG668" s="139"/>
      <c r="AH668" s="139"/>
      <c r="AI668" s="139"/>
      <c r="AJ668" s="139"/>
      <c r="AK668" s="139"/>
      <c r="AL668" s="139"/>
      <c r="AM668" s="139"/>
      <c r="AN668" s="139"/>
      <c r="AO668" s="139"/>
      <c r="AP668" s="139"/>
      <c r="AQ668" s="139"/>
      <c r="AR668" s="139"/>
      <c r="AS668" s="139"/>
      <c r="AT668" s="139"/>
      <c r="AU668" s="139"/>
      <c r="AV668" s="139"/>
      <c r="AW668" s="139"/>
      <c r="AX668" s="139"/>
      <c r="AY668" s="139"/>
      <c r="AZ668" s="139"/>
      <c r="BA668" s="139"/>
      <c r="BB668" s="139"/>
      <c r="BC668" s="139"/>
      <c r="BD668" s="139"/>
      <c r="BE668" s="139"/>
      <c r="BF668" s="139"/>
      <c r="BG668" s="139"/>
      <c r="BH668" s="139"/>
      <c r="BI668" s="139"/>
      <c r="BJ668" s="139"/>
    </row>
    <row r="669">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40"/>
      <c r="W669" s="139"/>
      <c r="X669" s="139"/>
      <c r="Y669" s="139"/>
      <c r="Z669" s="139"/>
      <c r="AA669" s="139"/>
      <c r="AB669" s="139"/>
      <c r="AC669" s="139"/>
      <c r="AD669" s="139"/>
      <c r="AE669" s="139"/>
      <c r="AF669" s="139"/>
      <c r="AG669" s="139"/>
      <c r="AH669" s="139"/>
      <c r="AI669" s="139"/>
      <c r="AJ669" s="139"/>
      <c r="AK669" s="139"/>
      <c r="AL669" s="139"/>
      <c r="AM669" s="139"/>
      <c r="AN669" s="139"/>
      <c r="AO669" s="139"/>
      <c r="AP669" s="139"/>
      <c r="AQ669" s="139"/>
      <c r="AR669" s="139"/>
      <c r="AS669" s="139"/>
      <c r="AT669" s="139"/>
      <c r="AU669" s="139"/>
      <c r="AV669" s="139"/>
      <c r="AW669" s="139"/>
      <c r="AX669" s="139"/>
      <c r="AY669" s="139"/>
      <c r="AZ669" s="139"/>
      <c r="BA669" s="139"/>
      <c r="BB669" s="139"/>
      <c r="BC669" s="139"/>
      <c r="BD669" s="139"/>
      <c r="BE669" s="139"/>
      <c r="BF669" s="139"/>
      <c r="BG669" s="139"/>
      <c r="BH669" s="139"/>
      <c r="BI669" s="139"/>
      <c r="BJ669" s="139"/>
    </row>
    <row r="670">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40"/>
      <c r="W670" s="139"/>
      <c r="X670" s="139"/>
      <c r="Y670" s="139"/>
      <c r="Z670" s="139"/>
      <c r="AA670" s="139"/>
      <c r="AB670" s="139"/>
      <c r="AC670" s="139"/>
      <c r="AD670" s="139"/>
      <c r="AE670" s="139"/>
      <c r="AF670" s="139"/>
      <c r="AG670" s="139"/>
      <c r="AH670" s="139"/>
      <c r="AI670" s="139"/>
      <c r="AJ670" s="139"/>
      <c r="AK670" s="139"/>
      <c r="AL670" s="139"/>
      <c r="AM670" s="139"/>
      <c r="AN670" s="139"/>
      <c r="AO670" s="139"/>
      <c r="AP670" s="139"/>
      <c r="AQ670" s="139"/>
      <c r="AR670" s="139"/>
      <c r="AS670" s="139"/>
      <c r="AT670" s="139"/>
      <c r="AU670" s="139"/>
      <c r="AV670" s="139"/>
      <c r="AW670" s="139"/>
      <c r="AX670" s="139"/>
      <c r="AY670" s="139"/>
      <c r="AZ670" s="139"/>
      <c r="BA670" s="139"/>
      <c r="BB670" s="139"/>
      <c r="BC670" s="139"/>
      <c r="BD670" s="139"/>
      <c r="BE670" s="139"/>
      <c r="BF670" s="139"/>
      <c r="BG670" s="139"/>
      <c r="BH670" s="139"/>
      <c r="BI670" s="139"/>
      <c r="BJ670" s="139"/>
    </row>
    <row r="671">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40"/>
      <c r="W671" s="139"/>
      <c r="X671" s="139"/>
      <c r="Y671" s="139"/>
      <c r="Z671" s="139"/>
      <c r="AA671" s="139"/>
      <c r="AB671" s="139"/>
      <c r="AC671" s="139"/>
      <c r="AD671" s="139"/>
      <c r="AE671" s="139"/>
      <c r="AF671" s="139"/>
      <c r="AG671" s="139"/>
      <c r="AH671" s="139"/>
      <c r="AI671" s="139"/>
      <c r="AJ671" s="139"/>
      <c r="AK671" s="139"/>
      <c r="AL671" s="139"/>
      <c r="AM671" s="139"/>
      <c r="AN671" s="139"/>
      <c r="AO671" s="139"/>
      <c r="AP671" s="139"/>
      <c r="AQ671" s="139"/>
      <c r="AR671" s="139"/>
      <c r="AS671" s="139"/>
      <c r="AT671" s="139"/>
      <c r="AU671" s="139"/>
      <c r="AV671" s="139"/>
      <c r="AW671" s="139"/>
      <c r="AX671" s="139"/>
      <c r="AY671" s="139"/>
      <c r="AZ671" s="139"/>
      <c r="BA671" s="139"/>
      <c r="BB671" s="139"/>
      <c r="BC671" s="139"/>
      <c r="BD671" s="139"/>
      <c r="BE671" s="139"/>
      <c r="BF671" s="139"/>
      <c r="BG671" s="139"/>
      <c r="BH671" s="139"/>
      <c r="BI671" s="139"/>
      <c r="BJ671" s="139"/>
    </row>
    <row r="67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40"/>
      <c r="W672" s="139"/>
      <c r="X672" s="139"/>
      <c r="Y672" s="139"/>
      <c r="Z672" s="139"/>
      <c r="AA672" s="139"/>
      <c r="AB672" s="139"/>
      <c r="AC672" s="139"/>
      <c r="AD672" s="139"/>
      <c r="AE672" s="139"/>
      <c r="AF672" s="139"/>
      <c r="AG672" s="139"/>
      <c r="AH672" s="139"/>
      <c r="AI672" s="139"/>
      <c r="AJ672" s="139"/>
      <c r="AK672" s="139"/>
      <c r="AL672" s="139"/>
      <c r="AM672" s="139"/>
      <c r="AN672" s="139"/>
      <c r="AO672" s="139"/>
      <c r="AP672" s="139"/>
      <c r="AQ672" s="139"/>
      <c r="AR672" s="139"/>
      <c r="AS672" s="139"/>
      <c r="AT672" s="139"/>
      <c r="AU672" s="139"/>
      <c r="AV672" s="139"/>
      <c r="AW672" s="139"/>
      <c r="AX672" s="139"/>
      <c r="AY672" s="139"/>
      <c r="AZ672" s="139"/>
      <c r="BA672" s="139"/>
      <c r="BB672" s="139"/>
      <c r="BC672" s="139"/>
      <c r="BD672" s="139"/>
      <c r="BE672" s="139"/>
      <c r="BF672" s="139"/>
      <c r="BG672" s="139"/>
      <c r="BH672" s="139"/>
      <c r="BI672" s="139"/>
      <c r="BJ672" s="139"/>
    </row>
    <row r="673">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40"/>
      <c r="W673" s="139"/>
      <c r="X673" s="139"/>
      <c r="Y673" s="139"/>
      <c r="Z673" s="139"/>
      <c r="AA673" s="139"/>
      <c r="AB673" s="139"/>
      <c r="AC673" s="139"/>
      <c r="AD673" s="139"/>
      <c r="AE673" s="139"/>
      <c r="AF673" s="139"/>
      <c r="AG673" s="139"/>
      <c r="AH673" s="139"/>
      <c r="AI673" s="139"/>
      <c r="AJ673" s="139"/>
      <c r="AK673" s="139"/>
      <c r="AL673" s="139"/>
      <c r="AM673" s="139"/>
      <c r="AN673" s="139"/>
      <c r="AO673" s="139"/>
      <c r="AP673" s="139"/>
      <c r="AQ673" s="139"/>
      <c r="AR673" s="139"/>
      <c r="AS673" s="139"/>
      <c r="AT673" s="139"/>
      <c r="AU673" s="139"/>
      <c r="AV673" s="139"/>
      <c r="AW673" s="139"/>
      <c r="AX673" s="139"/>
      <c r="AY673" s="139"/>
      <c r="AZ673" s="139"/>
      <c r="BA673" s="139"/>
      <c r="BB673" s="139"/>
      <c r="BC673" s="139"/>
      <c r="BD673" s="139"/>
      <c r="BE673" s="139"/>
      <c r="BF673" s="139"/>
      <c r="BG673" s="139"/>
      <c r="BH673" s="139"/>
      <c r="BI673" s="139"/>
      <c r="BJ673" s="139"/>
    </row>
    <row r="674">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40"/>
      <c r="W674" s="139"/>
      <c r="X674" s="139"/>
      <c r="Y674" s="139"/>
      <c r="Z674" s="139"/>
      <c r="AA674" s="139"/>
      <c r="AB674" s="139"/>
      <c r="AC674" s="139"/>
      <c r="AD674" s="139"/>
      <c r="AE674" s="139"/>
      <c r="AF674" s="139"/>
      <c r="AG674" s="139"/>
      <c r="AH674" s="139"/>
      <c r="AI674" s="139"/>
      <c r="AJ674" s="139"/>
      <c r="AK674" s="139"/>
      <c r="AL674" s="139"/>
      <c r="AM674" s="139"/>
      <c r="AN674" s="139"/>
      <c r="AO674" s="139"/>
      <c r="AP674" s="139"/>
      <c r="AQ674" s="139"/>
      <c r="AR674" s="139"/>
      <c r="AS674" s="139"/>
      <c r="AT674" s="139"/>
      <c r="AU674" s="139"/>
      <c r="AV674" s="139"/>
      <c r="AW674" s="139"/>
      <c r="AX674" s="139"/>
      <c r="AY674" s="139"/>
      <c r="AZ674" s="139"/>
      <c r="BA674" s="139"/>
      <c r="BB674" s="139"/>
      <c r="BC674" s="139"/>
      <c r="BD674" s="139"/>
      <c r="BE674" s="139"/>
      <c r="BF674" s="139"/>
      <c r="BG674" s="139"/>
      <c r="BH674" s="139"/>
      <c r="BI674" s="139"/>
      <c r="BJ674" s="139"/>
    </row>
    <row r="675">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40"/>
      <c r="W675" s="139"/>
      <c r="X675" s="139"/>
      <c r="Y675" s="139"/>
      <c r="Z675" s="139"/>
      <c r="AA675" s="139"/>
      <c r="AB675" s="139"/>
      <c r="AC675" s="139"/>
      <c r="AD675" s="139"/>
      <c r="AE675" s="139"/>
      <c r="AF675" s="139"/>
      <c r="AG675" s="139"/>
      <c r="AH675" s="139"/>
      <c r="AI675" s="139"/>
      <c r="AJ675" s="139"/>
      <c r="AK675" s="139"/>
      <c r="AL675" s="139"/>
      <c r="AM675" s="139"/>
      <c r="AN675" s="139"/>
      <c r="AO675" s="139"/>
      <c r="AP675" s="139"/>
      <c r="AQ675" s="139"/>
      <c r="AR675" s="139"/>
      <c r="AS675" s="139"/>
      <c r="AT675" s="139"/>
      <c r="AU675" s="139"/>
      <c r="AV675" s="139"/>
      <c r="AW675" s="139"/>
      <c r="AX675" s="139"/>
      <c r="AY675" s="139"/>
      <c r="AZ675" s="139"/>
      <c r="BA675" s="139"/>
      <c r="BB675" s="139"/>
      <c r="BC675" s="139"/>
      <c r="BD675" s="139"/>
      <c r="BE675" s="139"/>
      <c r="BF675" s="139"/>
      <c r="BG675" s="139"/>
      <c r="BH675" s="139"/>
      <c r="BI675" s="139"/>
      <c r="BJ675" s="139"/>
    </row>
    <row r="676">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40"/>
      <c r="W676" s="139"/>
      <c r="X676" s="139"/>
      <c r="Y676" s="139"/>
      <c r="Z676" s="139"/>
      <c r="AA676" s="139"/>
      <c r="AB676" s="139"/>
      <c r="AC676" s="139"/>
      <c r="AD676" s="139"/>
      <c r="AE676" s="139"/>
      <c r="AF676" s="139"/>
      <c r="AG676" s="139"/>
      <c r="AH676" s="139"/>
      <c r="AI676" s="139"/>
      <c r="AJ676" s="139"/>
      <c r="AK676" s="139"/>
      <c r="AL676" s="139"/>
      <c r="AM676" s="139"/>
      <c r="AN676" s="139"/>
      <c r="AO676" s="139"/>
      <c r="AP676" s="139"/>
      <c r="AQ676" s="139"/>
      <c r="AR676" s="139"/>
      <c r="AS676" s="139"/>
      <c r="AT676" s="139"/>
      <c r="AU676" s="139"/>
      <c r="AV676" s="139"/>
      <c r="AW676" s="139"/>
      <c r="AX676" s="139"/>
      <c r="AY676" s="139"/>
      <c r="AZ676" s="139"/>
      <c r="BA676" s="139"/>
      <c r="BB676" s="139"/>
      <c r="BC676" s="139"/>
      <c r="BD676" s="139"/>
      <c r="BE676" s="139"/>
      <c r="BF676" s="139"/>
      <c r="BG676" s="139"/>
      <c r="BH676" s="139"/>
      <c r="BI676" s="139"/>
      <c r="BJ676" s="139"/>
    </row>
    <row r="677">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40"/>
      <c r="W677" s="139"/>
      <c r="X677" s="139"/>
      <c r="Y677" s="139"/>
      <c r="Z677" s="139"/>
      <c r="AA677" s="139"/>
      <c r="AB677" s="139"/>
      <c r="AC677" s="139"/>
      <c r="AD677" s="139"/>
      <c r="AE677" s="139"/>
      <c r="AF677" s="139"/>
      <c r="AG677" s="139"/>
      <c r="AH677" s="139"/>
      <c r="AI677" s="139"/>
      <c r="AJ677" s="139"/>
      <c r="AK677" s="139"/>
      <c r="AL677" s="139"/>
      <c r="AM677" s="139"/>
      <c r="AN677" s="139"/>
      <c r="AO677" s="139"/>
      <c r="AP677" s="139"/>
      <c r="AQ677" s="139"/>
      <c r="AR677" s="139"/>
      <c r="AS677" s="139"/>
      <c r="AT677" s="139"/>
      <c r="AU677" s="139"/>
      <c r="AV677" s="139"/>
      <c r="AW677" s="139"/>
      <c r="AX677" s="139"/>
      <c r="AY677" s="139"/>
      <c r="AZ677" s="139"/>
      <c r="BA677" s="139"/>
      <c r="BB677" s="139"/>
      <c r="BC677" s="139"/>
      <c r="BD677" s="139"/>
      <c r="BE677" s="139"/>
      <c r="BF677" s="139"/>
      <c r="BG677" s="139"/>
      <c r="BH677" s="139"/>
      <c r="BI677" s="139"/>
      <c r="BJ677" s="139"/>
    </row>
    <row r="678">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40"/>
      <c r="W678" s="139"/>
      <c r="X678" s="139"/>
      <c r="Y678" s="139"/>
      <c r="Z678" s="139"/>
      <c r="AA678" s="139"/>
      <c r="AB678" s="139"/>
      <c r="AC678" s="139"/>
      <c r="AD678" s="139"/>
      <c r="AE678" s="139"/>
      <c r="AF678" s="139"/>
      <c r="AG678" s="139"/>
      <c r="AH678" s="139"/>
      <c r="AI678" s="139"/>
      <c r="AJ678" s="139"/>
      <c r="AK678" s="139"/>
      <c r="AL678" s="139"/>
      <c r="AM678" s="139"/>
      <c r="AN678" s="139"/>
      <c r="AO678" s="139"/>
      <c r="AP678" s="139"/>
      <c r="AQ678" s="139"/>
      <c r="AR678" s="139"/>
      <c r="AS678" s="139"/>
      <c r="AT678" s="139"/>
      <c r="AU678" s="139"/>
      <c r="AV678" s="139"/>
      <c r="AW678" s="139"/>
      <c r="AX678" s="139"/>
      <c r="AY678" s="139"/>
      <c r="AZ678" s="139"/>
      <c r="BA678" s="139"/>
      <c r="BB678" s="139"/>
      <c r="BC678" s="139"/>
      <c r="BD678" s="139"/>
      <c r="BE678" s="139"/>
      <c r="BF678" s="139"/>
      <c r="BG678" s="139"/>
      <c r="BH678" s="139"/>
      <c r="BI678" s="139"/>
      <c r="BJ678" s="139"/>
    </row>
    <row r="679">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40"/>
      <c r="W679" s="139"/>
      <c r="X679" s="139"/>
      <c r="Y679" s="139"/>
      <c r="Z679" s="139"/>
      <c r="AA679" s="139"/>
      <c r="AB679" s="139"/>
      <c r="AC679" s="139"/>
      <c r="AD679" s="139"/>
      <c r="AE679" s="139"/>
      <c r="AF679" s="139"/>
      <c r="AG679" s="139"/>
      <c r="AH679" s="139"/>
      <c r="AI679" s="139"/>
      <c r="AJ679" s="139"/>
      <c r="AK679" s="139"/>
      <c r="AL679" s="139"/>
      <c r="AM679" s="139"/>
      <c r="AN679" s="139"/>
      <c r="AO679" s="139"/>
      <c r="AP679" s="139"/>
      <c r="AQ679" s="139"/>
      <c r="AR679" s="139"/>
      <c r="AS679" s="139"/>
      <c r="AT679" s="139"/>
      <c r="AU679" s="139"/>
      <c r="AV679" s="139"/>
      <c r="AW679" s="139"/>
      <c r="AX679" s="139"/>
      <c r="AY679" s="139"/>
      <c r="AZ679" s="139"/>
      <c r="BA679" s="139"/>
      <c r="BB679" s="139"/>
      <c r="BC679" s="139"/>
      <c r="BD679" s="139"/>
      <c r="BE679" s="139"/>
      <c r="BF679" s="139"/>
      <c r="BG679" s="139"/>
      <c r="BH679" s="139"/>
      <c r="BI679" s="139"/>
      <c r="BJ679" s="139"/>
    </row>
    <row r="680">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40"/>
      <c r="W680" s="139"/>
      <c r="X680" s="139"/>
      <c r="Y680" s="139"/>
      <c r="Z680" s="139"/>
      <c r="AA680" s="139"/>
      <c r="AB680" s="139"/>
      <c r="AC680" s="139"/>
      <c r="AD680" s="139"/>
      <c r="AE680" s="139"/>
      <c r="AF680" s="139"/>
      <c r="AG680" s="139"/>
      <c r="AH680" s="139"/>
      <c r="AI680" s="139"/>
      <c r="AJ680" s="139"/>
      <c r="AK680" s="139"/>
      <c r="AL680" s="139"/>
      <c r="AM680" s="139"/>
      <c r="AN680" s="139"/>
      <c r="AO680" s="139"/>
      <c r="AP680" s="139"/>
      <c r="AQ680" s="139"/>
      <c r="AR680" s="139"/>
      <c r="AS680" s="139"/>
      <c r="AT680" s="139"/>
      <c r="AU680" s="139"/>
      <c r="AV680" s="139"/>
      <c r="AW680" s="139"/>
      <c r="AX680" s="139"/>
      <c r="AY680" s="139"/>
      <c r="AZ680" s="139"/>
      <c r="BA680" s="139"/>
      <c r="BB680" s="139"/>
      <c r="BC680" s="139"/>
      <c r="BD680" s="139"/>
      <c r="BE680" s="139"/>
      <c r="BF680" s="139"/>
      <c r="BG680" s="139"/>
      <c r="BH680" s="139"/>
      <c r="BI680" s="139"/>
      <c r="BJ680" s="139"/>
    </row>
    <row r="681">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40"/>
      <c r="W681" s="139"/>
      <c r="X681" s="139"/>
      <c r="Y681" s="139"/>
      <c r="Z681" s="139"/>
      <c r="AA681" s="139"/>
      <c r="AB681" s="139"/>
      <c r="AC681" s="139"/>
      <c r="AD681" s="139"/>
      <c r="AE681" s="139"/>
      <c r="AF681" s="139"/>
      <c r="AG681" s="139"/>
      <c r="AH681" s="139"/>
      <c r="AI681" s="139"/>
      <c r="AJ681" s="139"/>
      <c r="AK681" s="139"/>
      <c r="AL681" s="139"/>
      <c r="AM681" s="139"/>
      <c r="AN681" s="139"/>
      <c r="AO681" s="139"/>
      <c r="AP681" s="139"/>
      <c r="AQ681" s="139"/>
      <c r="AR681" s="139"/>
      <c r="AS681" s="139"/>
      <c r="AT681" s="139"/>
      <c r="AU681" s="139"/>
      <c r="AV681" s="139"/>
      <c r="AW681" s="139"/>
      <c r="AX681" s="139"/>
      <c r="AY681" s="139"/>
      <c r="AZ681" s="139"/>
      <c r="BA681" s="139"/>
      <c r="BB681" s="139"/>
      <c r="BC681" s="139"/>
      <c r="BD681" s="139"/>
      <c r="BE681" s="139"/>
      <c r="BF681" s="139"/>
      <c r="BG681" s="139"/>
      <c r="BH681" s="139"/>
      <c r="BI681" s="139"/>
      <c r="BJ681" s="139"/>
    </row>
    <row r="68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40"/>
      <c r="W682" s="139"/>
      <c r="X682" s="139"/>
      <c r="Y682" s="139"/>
      <c r="Z682" s="139"/>
      <c r="AA682" s="139"/>
      <c r="AB682" s="139"/>
      <c r="AC682" s="139"/>
      <c r="AD682" s="139"/>
      <c r="AE682" s="139"/>
      <c r="AF682" s="139"/>
      <c r="AG682" s="139"/>
      <c r="AH682" s="139"/>
      <c r="AI682" s="139"/>
      <c r="AJ682" s="139"/>
      <c r="AK682" s="139"/>
      <c r="AL682" s="139"/>
      <c r="AM682" s="139"/>
      <c r="AN682" s="139"/>
      <c r="AO682" s="139"/>
      <c r="AP682" s="139"/>
      <c r="AQ682" s="139"/>
      <c r="AR682" s="139"/>
      <c r="AS682" s="139"/>
      <c r="AT682" s="139"/>
      <c r="AU682" s="139"/>
      <c r="AV682" s="139"/>
      <c r="AW682" s="139"/>
      <c r="AX682" s="139"/>
      <c r="AY682" s="139"/>
      <c r="AZ682" s="139"/>
      <c r="BA682" s="139"/>
      <c r="BB682" s="139"/>
      <c r="BC682" s="139"/>
      <c r="BD682" s="139"/>
      <c r="BE682" s="139"/>
      <c r="BF682" s="139"/>
      <c r="BG682" s="139"/>
      <c r="BH682" s="139"/>
      <c r="BI682" s="139"/>
      <c r="BJ682" s="139"/>
    </row>
    <row r="683">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40"/>
      <c r="W683" s="139"/>
      <c r="X683" s="139"/>
      <c r="Y683" s="139"/>
      <c r="Z683" s="139"/>
      <c r="AA683" s="139"/>
      <c r="AB683" s="139"/>
      <c r="AC683" s="139"/>
      <c r="AD683" s="139"/>
      <c r="AE683" s="139"/>
      <c r="AF683" s="139"/>
      <c r="AG683" s="139"/>
      <c r="AH683" s="139"/>
      <c r="AI683" s="139"/>
      <c r="AJ683" s="139"/>
      <c r="AK683" s="139"/>
      <c r="AL683" s="139"/>
      <c r="AM683" s="139"/>
      <c r="AN683" s="139"/>
      <c r="AO683" s="139"/>
      <c r="AP683" s="139"/>
      <c r="AQ683" s="139"/>
      <c r="AR683" s="139"/>
      <c r="AS683" s="139"/>
      <c r="AT683" s="139"/>
      <c r="AU683" s="139"/>
      <c r="AV683" s="139"/>
      <c r="AW683" s="139"/>
      <c r="AX683" s="139"/>
      <c r="AY683" s="139"/>
      <c r="AZ683" s="139"/>
      <c r="BA683" s="139"/>
      <c r="BB683" s="139"/>
      <c r="BC683" s="139"/>
      <c r="BD683" s="139"/>
      <c r="BE683" s="139"/>
      <c r="BF683" s="139"/>
      <c r="BG683" s="139"/>
      <c r="BH683" s="139"/>
      <c r="BI683" s="139"/>
      <c r="BJ683" s="139"/>
    </row>
    <row r="684">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40"/>
      <c r="W684" s="139"/>
      <c r="X684" s="139"/>
      <c r="Y684" s="139"/>
      <c r="Z684" s="139"/>
      <c r="AA684" s="139"/>
      <c r="AB684" s="139"/>
      <c r="AC684" s="139"/>
      <c r="AD684" s="139"/>
      <c r="AE684" s="139"/>
      <c r="AF684" s="139"/>
      <c r="AG684" s="139"/>
      <c r="AH684" s="139"/>
      <c r="AI684" s="139"/>
      <c r="AJ684" s="139"/>
      <c r="AK684" s="139"/>
      <c r="AL684" s="139"/>
      <c r="AM684" s="139"/>
      <c r="AN684" s="139"/>
      <c r="AO684" s="139"/>
      <c r="AP684" s="139"/>
      <c r="AQ684" s="139"/>
      <c r="AR684" s="139"/>
      <c r="AS684" s="139"/>
      <c r="AT684" s="139"/>
      <c r="AU684" s="139"/>
      <c r="AV684" s="139"/>
      <c r="AW684" s="139"/>
      <c r="AX684" s="139"/>
      <c r="AY684" s="139"/>
      <c r="AZ684" s="139"/>
      <c r="BA684" s="139"/>
      <c r="BB684" s="139"/>
      <c r="BC684" s="139"/>
      <c r="BD684" s="139"/>
      <c r="BE684" s="139"/>
      <c r="BF684" s="139"/>
      <c r="BG684" s="139"/>
      <c r="BH684" s="139"/>
      <c r="BI684" s="139"/>
      <c r="BJ684" s="139"/>
    </row>
    <row r="685">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40"/>
      <c r="W685" s="139"/>
      <c r="X685" s="139"/>
      <c r="Y685" s="139"/>
      <c r="Z685" s="139"/>
      <c r="AA685" s="139"/>
      <c r="AB685" s="139"/>
      <c r="AC685" s="139"/>
      <c r="AD685" s="139"/>
      <c r="AE685" s="139"/>
      <c r="AF685" s="139"/>
      <c r="AG685" s="139"/>
      <c r="AH685" s="139"/>
      <c r="AI685" s="139"/>
      <c r="AJ685" s="139"/>
      <c r="AK685" s="139"/>
      <c r="AL685" s="139"/>
      <c r="AM685" s="139"/>
      <c r="AN685" s="139"/>
      <c r="AO685" s="139"/>
      <c r="AP685" s="139"/>
      <c r="AQ685" s="139"/>
      <c r="AR685" s="139"/>
      <c r="AS685" s="139"/>
      <c r="AT685" s="139"/>
      <c r="AU685" s="139"/>
      <c r="AV685" s="139"/>
      <c r="AW685" s="139"/>
      <c r="AX685" s="139"/>
      <c r="AY685" s="139"/>
      <c r="AZ685" s="139"/>
      <c r="BA685" s="139"/>
      <c r="BB685" s="139"/>
      <c r="BC685" s="139"/>
      <c r="BD685" s="139"/>
      <c r="BE685" s="139"/>
      <c r="BF685" s="139"/>
      <c r="BG685" s="139"/>
      <c r="BH685" s="139"/>
      <c r="BI685" s="139"/>
      <c r="BJ685" s="139"/>
    </row>
    <row r="686">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40"/>
      <c r="W686" s="139"/>
      <c r="X686" s="139"/>
      <c r="Y686" s="139"/>
      <c r="Z686" s="139"/>
      <c r="AA686" s="139"/>
      <c r="AB686" s="139"/>
      <c r="AC686" s="139"/>
      <c r="AD686" s="139"/>
      <c r="AE686" s="139"/>
      <c r="AF686" s="139"/>
      <c r="AG686" s="139"/>
      <c r="AH686" s="139"/>
      <c r="AI686" s="139"/>
      <c r="AJ686" s="139"/>
      <c r="AK686" s="139"/>
      <c r="AL686" s="139"/>
      <c r="AM686" s="139"/>
      <c r="AN686" s="139"/>
      <c r="AO686" s="139"/>
      <c r="AP686" s="139"/>
      <c r="AQ686" s="139"/>
      <c r="AR686" s="139"/>
      <c r="AS686" s="139"/>
      <c r="AT686" s="139"/>
      <c r="AU686" s="139"/>
      <c r="AV686" s="139"/>
      <c r="AW686" s="139"/>
      <c r="AX686" s="139"/>
      <c r="AY686" s="139"/>
      <c r="AZ686" s="139"/>
      <c r="BA686" s="139"/>
      <c r="BB686" s="139"/>
      <c r="BC686" s="139"/>
      <c r="BD686" s="139"/>
      <c r="BE686" s="139"/>
      <c r="BF686" s="139"/>
      <c r="BG686" s="139"/>
      <c r="BH686" s="139"/>
      <c r="BI686" s="139"/>
      <c r="BJ686" s="139"/>
    </row>
    <row r="687">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40"/>
      <c r="W687" s="139"/>
      <c r="X687" s="139"/>
      <c r="Y687" s="139"/>
      <c r="Z687" s="139"/>
      <c r="AA687" s="139"/>
      <c r="AB687" s="139"/>
      <c r="AC687" s="139"/>
      <c r="AD687" s="139"/>
      <c r="AE687" s="139"/>
      <c r="AF687" s="139"/>
      <c r="AG687" s="139"/>
      <c r="AH687" s="139"/>
      <c r="AI687" s="139"/>
      <c r="AJ687" s="139"/>
      <c r="AK687" s="139"/>
      <c r="AL687" s="139"/>
      <c r="AM687" s="139"/>
      <c r="AN687" s="139"/>
      <c r="AO687" s="139"/>
      <c r="AP687" s="139"/>
      <c r="AQ687" s="139"/>
      <c r="AR687" s="139"/>
      <c r="AS687" s="139"/>
      <c r="AT687" s="139"/>
      <c r="AU687" s="139"/>
      <c r="AV687" s="139"/>
      <c r="AW687" s="139"/>
      <c r="AX687" s="139"/>
      <c r="AY687" s="139"/>
      <c r="AZ687" s="139"/>
      <c r="BA687" s="139"/>
      <c r="BB687" s="139"/>
      <c r="BC687" s="139"/>
      <c r="BD687" s="139"/>
      <c r="BE687" s="139"/>
      <c r="BF687" s="139"/>
      <c r="BG687" s="139"/>
      <c r="BH687" s="139"/>
      <c r="BI687" s="139"/>
      <c r="BJ687" s="139"/>
    </row>
    <row r="688">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40"/>
      <c r="W688" s="139"/>
      <c r="X688" s="139"/>
      <c r="Y688" s="139"/>
      <c r="Z688" s="139"/>
      <c r="AA688" s="139"/>
      <c r="AB688" s="139"/>
      <c r="AC688" s="139"/>
      <c r="AD688" s="139"/>
      <c r="AE688" s="139"/>
      <c r="AF688" s="139"/>
      <c r="AG688" s="139"/>
      <c r="AH688" s="139"/>
      <c r="AI688" s="139"/>
      <c r="AJ688" s="139"/>
      <c r="AK688" s="139"/>
      <c r="AL688" s="139"/>
      <c r="AM688" s="139"/>
      <c r="AN688" s="139"/>
      <c r="AO688" s="139"/>
      <c r="AP688" s="139"/>
      <c r="AQ688" s="139"/>
      <c r="AR688" s="139"/>
      <c r="AS688" s="139"/>
      <c r="AT688" s="139"/>
      <c r="AU688" s="139"/>
      <c r="AV688" s="139"/>
      <c r="AW688" s="139"/>
      <c r="AX688" s="139"/>
      <c r="AY688" s="139"/>
      <c r="AZ688" s="139"/>
      <c r="BA688" s="139"/>
      <c r="BB688" s="139"/>
      <c r="BC688" s="139"/>
      <c r="BD688" s="139"/>
      <c r="BE688" s="139"/>
      <c r="BF688" s="139"/>
      <c r="BG688" s="139"/>
      <c r="BH688" s="139"/>
      <c r="BI688" s="139"/>
      <c r="BJ688" s="139"/>
    </row>
    <row r="689">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40"/>
      <c r="W689" s="139"/>
      <c r="X689" s="139"/>
      <c r="Y689" s="139"/>
      <c r="Z689" s="139"/>
      <c r="AA689" s="139"/>
      <c r="AB689" s="139"/>
      <c r="AC689" s="139"/>
      <c r="AD689" s="139"/>
      <c r="AE689" s="139"/>
      <c r="AF689" s="139"/>
      <c r="AG689" s="139"/>
      <c r="AH689" s="139"/>
      <c r="AI689" s="139"/>
      <c r="AJ689" s="139"/>
      <c r="AK689" s="139"/>
      <c r="AL689" s="139"/>
      <c r="AM689" s="139"/>
      <c r="AN689" s="139"/>
      <c r="AO689" s="139"/>
      <c r="AP689" s="139"/>
      <c r="AQ689" s="139"/>
      <c r="AR689" s="139"/>
      <c r="AS689" s="139"/>
      <c r="AT689" s="139"/>
      <c r="AU689" s="139"/>
      <c r="AV689" s="139"/>
      <c r="AW689" s="139"/>
      <c r="AX689" s="139"/>
      <c r="AY689" s="139"/>
      <c r="AZ689" s="139"/>
      <c r="BA689" s="139"/>
      <c r="BB689" s="139"/>
      <c r="BC689" s="139"/>
      <c r="BD689" s="139"/>
      <c r="BE689" s="139"/>
      <c r="BF689" s="139"/>
      <c r="BG689" s="139"/>
      <c r="BH689" s="139"/>
      <c r="BI689" s="139"/>
      <c r="BJ689" s="139"/>
    </row>
    <row r="690">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40"/>
      <c r="W690" s="139"/>
      <c r="X690" s="139"/>
      <c r="Y690" s="139"/>
      <c r="Z690" s="139"/>
      <c r="AA690" s="139"/>
      <c r="AB690" s="139"/>
      <c r="AC690" s="139"/>
      <c r="AD690" s="139"/>
      <c r="AE690" s="139"/>
      <c r="AF690" s="139"/>
      <c r="AG690" s="139"/>
      <c r="AH690" s="139"/>
      <c r="AI690" s="139"/>
      <c r="AJ690" s="139"/>
      <c r="AK690" s="139"/>
      <c r="AL690" s="139"/>
      <c r="AM690" s="139"/>
      <c r="AN690" s="139"/>
      <c r="AO690" s="139"/>
      <c r="AP690" s="139"/>
      <c r="AQ690" s="139"/>
      <c r="AR690" s="139"/>
      <c r="AS690" s="139"/>
      <c r="AT690" s="139"/>
      <c r="AU690" s="139"/>
      <c r="AV690" s="139"/>
      <c r="AW690" s="139"/>
      <c r="AX690" s="139"/>
      <c r="AY690" s="139"/>
      <c r="AZ690" s="139"/>
      <c r="BA690" s="139"/>
      <c r="BB690" s="139"/>
      <c r="BC690" s="139"/>
      <c r="BD690" s="139"/>
      <c r="BE690" s="139"/>
      <c r="BF690" s="139"/>
      <c r="BG690" s="139"/>
      <c r="BH690" s="139"/>
      <c r="BI690" s="139"/>
      <c r="BJ690" s="139"/>
    </row>
    <row r="691">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40"/>
      <c r="W691" s="139"/>
      <c r="X691" s="139"/>
      <c r="Y691" s="139"/>
      <c r="Z691" s="139"/>
      <c r="AA691" s="139"/>
      <c r="AB691" s="139"/>
      <c r="AC691" s="139"/>
      <c r="AD691" s="139"/>
      <c r="AE691" s="139"/>
      <c r="AF691" s="139"/>
      <c r="AG691" s="139"/>
      <c r="AH691" s="139"/>
      <c r="AI691" s="139"/>
      <c r="AJ691" s="139"/>
      <c r="AK691" s="139"/>
      <c r="AL691" s="139"/>
      <c r="AM691" s="139"/>
      <c r="AN691" s="139"/>
      <c r="AO691" s="139"/>
      <c r="AP691" s="139"/>
      <c r="AQ691" s="139"/>
      <c r="AR691" s="139"/>
      <c r="AS691" s="139"/>
      <c r="AT691" s="139"/>
      <c r="AU691" s="139"/>
      <c r="AV691" s="139"/>
      <c r="AW691" s="139"/>
      <c r="AX691" s="139"/>
      <c r="AY691" s="139"/>
      <c r="AZ691" s="139"/>
      <c r="BA691" s="139"/>
      <c r="BB691" s="139"/>
      <c r="BC691" s="139"/>
      <c r="BD691" s="139"/>
      <c r="BE691" s="139"/>
      <c r="BF691" s="139"/>
      <c r="BG691" s="139"/>
      <c r="BH691" s="139"/>
      <c r="BI691" s="139"/>
      <c r="BJ691" s="139"/>
    </row>
    <row r="69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40"/>
      <c r="W692" s="139"/>
      <c r="X692" s="139"/>
      <c r="Y692" s="139"/>
      <c r="Z692" s="139"/>
      <c r="AA692" s="139"/>
      <c r="AB692" s="139"/>
      <c r="AC692" s="139"/>
      <c r="AD692" s="139"/>
      <c r="AE692" s="139"/>
      <c r="AF692" s="139"/>
      <c r="AG692" s="139"/>
      <c r="AH692" s="139"/>
      <c r="AI692" s="139"/>
      <c r="AJ692" s="139"/>
      <c r="AK692" s="139"/>
      <c r="AL692" s="139"/>
      <c r="AM692" s="139"/>
      <c r="AN692" s="139"/>
      <c r="AO692" s="139"/>
      <c r="AP692" s="139"/>
      <c r="AQ692" s="139"/>
      <c r="AR692" s="139"/>
      <c r="AS692" s="139"/>
      <c r="AT692" s="139"/>
      <c r="AU692" s="139"/>
      <c r="AV692" s="139"/>
      <c r="AW692" s="139"/>
      <c r="AX692" s="139"/>
      <c r="AY692" s="139"/>
      <c r="AZ692" s="139"/>
      <c r="BA692" s="139"/>
      <c r="BB692" s="139"/>
      <c r="BC692" s="139"/>
      <c r="BD692" s="139"/>
      <c r="BE692" s="139"/>
      <c r="BF692" s="139"/>
      <c r="BG692" s="139"/>
      <c r="BH692" s="139"/>
      <c r="BI692" s="139"/>
      <c r="BJ692" s="139"/>
    </row>
    <row r="693">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40"/>
      <c r="W693" s="139"/>
      <c r="X693" s="139"/>
      <c r="Y693" s="139"/>
      <c r="Z693" s="139"/>
      <c r="AA693" s="139"/>
      <c r="AB693" s="139"/>
      <c r="AC693" s="139"/>
      <c r="AD693" s="139"/>
      <c r="AE693" s="139"/>
      <c r="AF693" s="139"/>
      <c r="AG693" s="139"/>
      <c r="AH693" s="139"/>
      <c r="AI693" s="139"/>
      <c r="AJ693" s="139"/>
      <c r="AK693" s="139"/>
      <c r="AL693" s="139"/>
      <c r="AM693" s="139"/>
      <c r="AN693" s="139"/>
      <c r="AO693" s="139"/>
      <c r="AP693" s="139"/>
      <c r="AQ693" s="139"/>
      <c r="AR693" s="139"/>
      <c r="AS693" s="139"/>
      <c r="AT693" s="139"/>
      <c r="AU693" s="139"/>
      <c r="AV693" s="139"/>
      <c r="AW693" s="139"/>
      <c r="AX693" s="139"/>
      <c r="AY693" s="139"/>
      <c r="AZ693" s="139"/>
      <c r="BA693" s="139"/>
      <c r="BB693" s="139"/>
      <c r="BC693" s="139"/>
      <c r="BD693" s="139"/>
      <c r="BE693" s="139"/>
      <c r="BF693" s="139"/>
      <c r="BG693" s="139"/>
      <c r="BH693" s="139"/>
      <c r="BI693" s="139"/>
      <c r="BJ693" s="139"/>
    </row>
    <row r="694">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40"/>
      <c r="W694" s="139"/>
      <c r="X694" s="139"/>
      <c r="Y694" s="139"/>
      <c r="Z694" s="139"/>
      <c r="AA694" s="139"/>
      <c r="AB694" s="139"/>
      <c r="AC694" s="139"/>
      <c r="AD694" s="139"/>
      <c r="AE694" s="139"/>
      <c r="AF694" s="139"/>
      <c r="AG694" s="139"/>
      <c r="AH694" s="139"/>
      <c r="AI694" s="139"/>
      <c r="AJ694" s="139"/>
      <c r="AK694" s="139"/>
      <c r="AL694" s="139"/>
      <c r="AM694" s="139"/>
      <c r="AN694" s="139"/>
      <c r="AO694" s="139"/>
      <c r="AP694" s="139"/>
      <c r="AQ694" s="139"/>
      <c r="AR694" s="139"/>
      <c r="AS694" s="139"/>
      <c r="AT694" s="139"/>
      <c r="AU694" s="139"/>
      <c r="AV694" s="139"/>
      <c r="AW694" s="139"/>
      <c r="AX694" s="139"/>
      <c r="AY694" s="139"/>
      <c r="AZ694" s="139"/>
      <c r="BA694" s="139"/>
      <c r="BB694" s="139"/>
      <c r="BC694" s="139"/>
      <c r="BD694" s="139"/>
      <c r="BE694" s="139"/>
      <c r="BF694" s="139"/>
      <c r="BG694" s="139"/>
      <c r="BH694" s="139"/>
      <c r="BI694" s="139"/>
      <c r="BJ694" s="139"/>
    </row>
    <row r="695">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40"/>
      <c r="W695" s="139"/>
      <c r="X695" s="139"/>
      <c r="Y695" s="139"/>
      <c r="Z695" s="139"/>
      <c r="AA695" s="139"/>
      <c r="AB695" s="139"/>
      <c r="AC695" s="139"/>
      <c r="AD695" s="139"/>
      <c r="AE695" s="139"/>
      <c r="AF695" s="139"/>
      <c r="AG695" s="139"/>
      <c r="AH695" s="139"/>
      <c r="AI695" s="139"/>
      <c r="AJ695" s="139"/>
      <c r="AK695" s="139"/>
      <c r="AL695" s="139"/>
      <c r="AM695" s="139"/>
      <c r="AN695" s="139"/>
      <c r="AO695" s="139"/>
      <c r="AP695" s="139"/>
      <c r="AQ695" s="139"/>
      <c r="AR695" s="139"/>
      <c r="AS695" s="139"/>
      <c r="AT695" s="139"/>
      <c r="AU695" s="139"/>
      <c r="AV695" s="139"/>
      <c r="AW695" s="139"/>
      <c r="AX695" s="139"/>
      <c r="AY695" s="139"/>
      <c r="AZ695" s="139"/>
      <c r="BA695" s="139"/>
      <c r="BB695" s="139"/>
      <c r="BC695" s="139"/>
      <c r="BD695" s="139"/>
      <c r="BE695" s="139"/>
      <c r="BF695" s="139"/>
      <c r="BG695" s="139"/>
      <c r="BH695" s="139"/>
      <c r="BI695" s="139"/>
      <c r="BJ695" s="139"/>
    </row>
    <row r="696">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40"/>
      <c r="W696" s="139"/>
      <c r="X696" s="139"/>
      <c r="Y696" s="139"/>
      <c r="Z696" s="139"/>
      <c r="AA696" s="139"/>
      <c r="AB696" s="139"/>
      <c r="AC696" s="139"/>
      <c r="AD696" s="139"/>
      <c r="AE696" s="139"/>
      <c r="AF696" s="139"/>
      <c r="AG696" s="139"/>
      <c r="AH696" s="139"/>
      <c r="AI696" s="139"/>
      <c r="AJ696" s="139"/>
      <c r="AK696" s="139"/>
      <c r="AL696" s="139"/>
      <c r="AM696" s="139"/>
      <c r="AN696" s="139"/>
      <c r="AO696" s="139"/>
      <c r="AP696" s="139"/>
      <c r="AQ696" s="139"/>
      <c r="AR696" s="139"/>
      <c r="AS696" s="139"/>
      <c r="AT696" s="139"/>
      <c r="AU696" s="139"/>
      <c r="AV696" s="139"/>
      <c r="AW696" s="139"/>
      <c r="AX696" s="139"/>
      <c r="AY696" s="139"/>
      <c r="AZ696" s="139"/>
      <c r="BA696" s="139"/>
      <c r="BB696" s="139"/>
      <c r="BC696" s="139"/>
      <c r="BD696" s="139"/>
      <c r="BE696" s="139"/>
      <c r="BF696" s="139"/>
      <c r="BG696" s="139"/>
      <c r="BH696" s="139"/>
      <c r="BI696" s="139"/>
      <c r="BJ696" s="139"/>
    </row>
    <row r="697">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40"/>
      <c r="W697" s="139"/>
      <c r="X697" s="139"/>
      <c r="Y697" s="139"/>
      <c r="Z697" s="139"/>
      <c r="AA697" s="139"/>
      <c r="AB697" s="139"/>
      <c r="AC697" s="139"/>
      <c r="AD697" s="139"/>
      <c r="AE697" s="139"/>
      <c r="AF697" s="139"/>
      <c r="AG697" s="139"/>
      <c r="AH697" s="139"/>
      <c r="AI697" s="139"/>
      <c r="AJ697" s="139"/>
      <c r="AK697" s="139"/>
      <c r="AL697" s="139"/>
      <c r="AM697" s="139"/>
      <c r="AN697" s="139"/>
      <c r="AO697" s="139"/>
      <c r="AP697" s="139"/>
      <c r="AQ697" s="139"/>
      <c r="AR697" s="139"/>
      <c r="AS697" s="139"/>
      <c r="AT697" s="139"/>
      <c r="AU697" s="139"/>
      <c r="AV697" s="139"/>
      <c r="AW697" s="139"/>
      <c r="AX697" s="139"/>
      <c r="AY697" s="139"/>
      <c r="AZ697" s="139"/>
      <c r="BA697" s="139"/>
      <c r="BB697" s="139"/>
      <c r="BC697" s="139"/>
      <c r="BD697" s="139"/>
      <c r="BE697" s="139"/>
      <c r="BF697" s="139"/>
      <c r="BG697" s="139"/>
      <c r="BH697" s="139"/>
      <c r="BI697" s="139"/>
      <c r="BJ697" s="139"/>
    </row>
    <row r="698">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40"/>
      <c r="W698" s="139"/>
      <c r="X698" s="139"/>
      <c r="Y698" s="139"/>
      <c r="Z698" s="139"/>
      <c r="AA698" s="139"/>
      <c r="AB698" s="139"/>
      <c r="AC698" s="139"/>
      <c r="AD698" s="139"/>
      <c r="AE698" s="139"/>
      <c r="AF698" s="139"/>
      <c r="AG698" s="139"/>
      <c r="AH698" s="139"/>
      <c r="AI698" s="139"/>
      <c r="AJ698" s="139"/>
      <c r="AK698" s="139"/>
      <c r="AL698" s="139"/>
      <c r="AM698" s="139"/>
      <c r="AN698" s="139"/>
      <c r="AO698" s="139"/>
      <c r="AP698" s="139"/>
      <c r="AQ698" s="139"/>
      <c r="AR698" s="139"/>
      <c r="AS698" s="139"/>
      <c r="AT698" s="139"/>
      <c r="AU698" s="139"/>
      <c r="AV698" s="139"/>
      <c r="AW698" s="139"/>
      <c r="AX698" s="139"/>
      <c r="AY698" s="139"/>
      <c r="AZ698" s="139"/>
      <c r="BA698" s="139"/>
      <c r="BB698" s="139"/>
      <c r="BC698" s="139"/>
      <c r="BD698" s="139"/>
      <c r="BE698" s="139"/>
      <c r="BF698" s="139"/>
      <c r="BG698" s="139"/>
      <c r="BH698" s="139"/>
      <c r="BI698" s="139"/>
      <c r="BJ698" s="139"/>
    </row>
    <row r="699">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40"/>
      <c r="W699" s="139"/>
      <c r="X699" s="139"/>
      <c r="Y699" s="139"/>
      <c r="Z699" s="139"/>
      <c r="AA699" s="139"/>
      <c r="AB699" s="139"/>
      <c r="AC699" s="139"/>
      <c r="AD699" s="139"/>
      <c r="AE699" s="139"/>
      <c r="AF699" s="139"/>
      <c r="AG699" s="139"/>
      <c r="AH699" s="139"/>
      <c r="AI699" s="139"/>
      <c r="AJ699" s="139"/>
      <c r="AK699" s="139"/>
      <c r="AL699" s="139"/>
      <c r="AM699" s="139"/>
      <c r="AN699" s="139"/>
      <c r="AO699" s="139"/>
      <c r="AP699" s="139"/>
      <c r="AQ699" s="139"/>
      <c r="AR699" s="139"/>
      <c r="AS699" s="139"/>
      <c r="AT699" s="139"/>
      <c r="AU699" s="139"/>
      <c r="AV699" s="139"/>
      <c r="AW699" s="139"/>
      <c r="AX699" s="139"/>
      <c r="AY699" s="139"/>
      <c r="AZ699" s="139"/>
      <c r="BA699" s="139"/>
      <c r="BB699" s="139"/>
      <c r="BC699" s="139"/>
      <c r="BD699" s="139"/>
      <c r="BE699" s="139"/>
      <c r="BF699" s="139"/>
      <c r="BG699" s="139"/>
      <c r="BH699" s="139"/>
      <c r="BI699" s="139"/>
      <c r="BJ699" s="139"/>
    </row>
    <row r="700">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40"/>
      <c r="W700" s="139"/>
      <c r="X700" s="139"/>
      <c r="Y700" s="139"/>
      <c r="Z700" s="139"/>
      <c r="AA700" s="139"/>
      <c r="AB700" s="139"/>
      <c r="AC700" s="139"/>
      <c r="AD700" s="139"/>
      <c r="AE700" s="139"/>
      <c r="AF700" s="139"/>
      <c r="AG700" s="139"/>
      <c r="AH700" s="139"/>
      <c r="AI700" s="139"/>
      <c r="AJ700" s="139"/>
      <c r="AK700" s="139"/>
      <c r="AL700" s="139"/>
      <c r="AM700" s="139"/>
      <c r="AN700" s="139"/>
      <c r="AO700" s="139"/>
      <c r="AP700" s="139"/>
      <c r="AQ700" s="139"/>
      <c r="AR700" s="139"/>
      <c r="AS700" s="139"/>
      <c r="AT700" s="139"/>
      <c r="AU700" s="139"/>
      <c r="AV700" s="139"/>
      <c r="AW700" s="139"/>
      <c r="AX700" s="139"/>
      <c r="AY700" s="139"/>
      <c r="AZ700" s="139"/>
      <c r="BA700" s="139"/>
      <c r="BB700" s="139"/>
      <c r="BC700" s="139"/>
      <c r="BD700" s="139"/>
      <c r="BE700" s="139"/>
      <c r="BF700" s="139"/>
      <c r="BG700" s="139"/>
      <c r="BH700" s="139"/>
      <c r="BI700" s="139"/>
      <c r="BJ700" s="139"/>
    </row>
    <row r="701">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40"/>
      <c r="W701" s="139"/>
      <c r="X701" s="139"/>
      <c r="Y701" s="139"/>
      <c r="Z701" s="139"/>
      <c r="AA701" s="139"/>
      <c r="AB701" s="139"/>
      <c r="AC701" s="139"/>
      <c r="AD701" s="139"/>
      <c r="AE701" s="139"/>
      <c r="AF701" s="139"/>
      <c r="AG701" s="139"/>
      <c r="AH701" s="139"/>
      <c r="AI701" s="139"/>
      <c r="AJ701" s="139"/>
      <c r="AK701" s="139"/>
      <c r="AL701" s="139"/>
      <c r="AM701" s="139"/>
      <c r="AN701" s="139"/>
      <c r="AO701" s="139"/>
      <c r="AP701" s="139"/>
      <c r="AQ701" s="139"/>
      <c r="AR701" s="139"/>
      <c r="AS701" s="139"/>
      <c r="AT701" s="139"/>
      <c r="AU701" s="139"/>
      <c r="AV701" s="139"/>
      <c r="AW701" s="139"/>
      <c r="AX701" s="139"/>
      <c r="AY701" s="139"/>
      <c r="AZ701" s="139"/>
      <c r="BA701" s="139"/>
      <c r="BB701" s="139"/>
      <c r="BC701" s="139"/>
      <c r="BD701" s="139"/>
      <c r="BE701" s="139"/>
      <c r="BF701" s="139"/>
      <c r="BG701" s="139"/>
      <c r="BH701" s="139"/>
      <c r="BI701" s="139"/>
      <c r="BJ701" s="139"/>
    </row>
    <row r="7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40"/>
      <c r="W702" s="139"/>
      <c r="X702" s="139"/>
      <c r="Y702" s="139"/>
      <c r="Z702" s="139"/>
      <c r="AA702" s="139"/>
      <c r="AB702" s="139"/>
      <c r="AC702" s="139"/>
      <c r="AD702" s="139"/>
      <c r="AE702" s="139"/>
      <c r="AF702" s="139"/>
      <c r="AG702" s="139"/>
      <c r="AH702" s="139"/>
      <c r="AI702" s="139"/>
      <c r="AJ702" s="139"/>
      <c r="AK702" s="139"/>
      <c r="AL702" s="139"/>
      <c r="AM702" s="139"/>
      <c r="AN702" s="139"/>
      <c r="AO702" s="139"/>
      <c r="AP702" s="139"/>
      <c r="AQ702" s="139"/>
      <c r="AR702" s="139"/>
      <c r="AS702" s="139"/>
      <c r="AT702" s="139"/>
      <c r="AU702" s="139"/>
      <c r="AV702" s="139"/>
      <c r="AW702" s="139"/>
      <c r="AX702" s="139"/>
      <c r="AY702" s="139"/>
      <c r="AZ702" s="139"/>
      <c r="BA702" s="139"/>
      <c r="BB702" s="139"/>
      <c r="BC702" s="139"/>
      <c r="BD702" s="139"/>
      <c r="BE702" s="139"/>
      <c r="BF702" s="139"/>
      <c r="BG702" s="139"/>
      <c r="BH702" s="139"/>
      <c r="BI702" s="139"/>
      <c r="BJ702" s="139"/>
    </row>
    <row r="703">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40"/>
      <c r="W703" s="139"/>
      <c r="X703" s="139"/>
      <c r="Y703" s="139"/>
      <c r="Z703" s="139"/>
      <c r="AA703" s="139"/>
      <c r="AB703" s="139"/>
      <c r="AC703" s="139"/>
      <c r="AD703" s="139"/>
      <c r="AE703" s="139"/>
      <c r="AF703" s="139"/>
      <c r="AG703" s="139"/>
      <c r="AH703" s="139"/>
      <c r="AI703" s="139"/>
      <c r="AJ703" s="139"/>
      <c r="AK703" s="139"/>
      <c r="AL703" s="139"/>
      <c r="AM703" s="139"/>
      <c r="AN703" s="139"/>
      <c r="AO703" s="139"/>
      <c r="AP703" s="139"/>
      <c r="AQ703" s="139"/>
      <c r="AR703" s="139"/>
      <c r="AS703" s="139"/>
      <c r="AT703" s="139"/>
      <c r="AU703" s="139"/>
      <c r="AV703" s="139"/>
      <c r="AW703" s="139"/>
      <c r="AX703" s="139"/>
      <c r="AY703" s="139"/>
      <c r="AZ703" s="139"/>
      <c r="BA703" s="139"/>
      <c r="BB703" s="139"/>
      <c r="BC703" s="139"/>
      <c r="BD703" s="139"/>
      <c r="BE703" s="139"/>
      <c r="BF703" s="139"/>
      <c r="BG703" s="139"/>
      <c r="BH703" s="139"/>
      <c r="BI703" s="139"/>
      <c r="BJ703" s="139"/>
    </row>
    <row r="704">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40"/>
      <c r="W704" s="139"/>
      <c r="X704" s="139"/>
      <c r="Y704" s="139"/>
      <c r="Z704" s="139"/>
      <c r="AA704" s="139"/>
      <c r="AB704" s="139"/>
      <c r="AC704" s="139"/>
      <c r="AD704" s="139"/>
      <c r="AE704" s="139"/>
      <c r="AF704" s="139"/>
      <c r="AG704" s="139"/>
      <c r="AH704" s="139"/>
      <c r="AI704" s="139"/>
      <c r="AJ704" s="139"/>
      <c r="AK704" s="139"/>
      <c r="AL704" s="139"/>
      <c r="AM704" s="139"/>
      <c r="AN704" s="139"/>
      <c r="AO704" s="139"/>
      <c r="AP704" s="139"/>
      <c r="AQ704" s="139"/>
      <c r="AR704" s="139"/>
      <c r="AS704" s="139"/>
      <c r="AT704" s="139"/>
      <c r="AU704" s="139"/>
      <c r="AV704" s="139"/>
      <c r="AW704" s="139"/>
      <c r="AX704" s="139"/>
      <c r="AY704" s="139"/>
      <c r="AZ704" s="139"/>
      <c r="BA704" s="139"/>
      <c r="BB704" s="139"/>
      <c r="BC704" s="139"/>
      <c r="BD704" s="139"/>
      <c r="BE704" s="139"/>
      <c r="BF704" s="139"/>
      <c r="BG704" s="139"/>
      <c r="BH704" s="139"/>
      <c r="BI704" s="139"/>
      <c r="BJ704" s="139"/>
    </row>
    <row r="705">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40"/>
      <c r="W705" s="139"/>
      <c r="X705" s="139"/>
      <c r="Y705" s="139"/>
      <c r="Z705" s="139"/>
      <c r="AA705" s="139"/>
      <c r="AB705" s="139"/>
      <c r="AC705" s="139"/>
      <c r="AD705" s="139"/>
      <c r="AE705" s="139"/>
      <c r="AF705" s="139"/>
      <c r="AG705" s="139"/>
      <c r="AH705" s="139"/>
      <c r="AI705" s="139"/>
      <c r="AJ705" s="139"/>
      <c r="AK705" s="139"/>
      <c r="AL705" s="139"/>
      <c r="AM705" s="139"/>
      <c r="AN705" s="139"/>
      <c r="AO705" s="139"/>
      <c r="AP705" s="139"/>
      <c r="AQ705" s="139"/>
      <c r="AR705" s="139"/>
      <c r="AS705" s="139"/>
      <c r="AT705" s="139"/>
      <c r="AU705" s="139"/>
      <c r="AV705" s="139"/>
      <c r="AW705" s="139"/>
      <c r="AX705" s="139"/>
      <c r="AY705" s="139"/>
      <c r="AZ705" s="139"/>
      <c r="BA705" s="139"/>
      <c r="BB705" s="139"/>
      <c r="BC705" s="139"/>
      <c r="BD705" s="139"/>
      <c r="BE705" s="139"/>
      <c r="BF705" s="139"/>
      <c r="BG705" s="139"/>
      <c r="BH705" s="139"/>
      <c r="BI705" s="139"/>
      <c r="BJ705" s="139"/>
    </row>
    <row r="706">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40"/>
      <c r="W706" s="139"/>
      <c r="X706" s="139"/>
      <c r="Y706" s="139"/>
      <c r="Z706" s="139"/>
      <c r="AA706" s="139"/>
      <c r="AB706" s="139"/>
      <c r="AC706" s="139"/>
      <c r="AD706" s="139"/>
      <c r="AE706" s="139"/>
      <c r="AF706" s="139"/>
      <c r="AG706" s="139"/>
      <c r="AH706" s="139"/>
      <c r="AI706" s="139"/>
      <c r="AJ706" s="139"/>
      <c r="AK706" s="139"/>
      <c r="AL706" s="139"/>
      <c r="AM706" s="139"/>
      <c r="AN706" s="139"/>
      <c r="AO706" s="139"/>
      <c r="AP706" s="139"/>
      <c r="AQ706" s="139"/>
      <c r="AR706" s="139"/>
      <c r="AS706" s="139"/>
      <c r="AT706" s="139"/>
      <c r="AU706" s="139"/>
      <c r="AV706" s="139"/>
      <c r="AW706" s="139"/>
      <c r="AX706" s="139"/>
      <c r="AY706" s="139"/>
      <c r="AZ706" s="139"/>
      <c r="BA706" s="139"/>
      <c r="BB706" s="139"/>
      <c r="BC706" s="139"/>
      <c r="BD706" s="139"/>
      <c r="BE706" s="139"/>
      <c r="BF706" s="139"/>
      <c r="BG706" s="139"/>
      <c r="BH706" s="139"/>
      <c r="BI706" s="139"/>
      <c r="BJ706" s="139"/>
    </row>
    <row r="707">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40"/>
      <c r="W707" s="139"/>
      <c r="X707" s="139"/>
      <c r="Y707" s="139"/>
      <c r="Z707" s="139"/>
      <c r="AA707" s="139"/>
      <c r="AB707" s="139"/>
      <c r="AC707" s="139"/>
      <c r="AD707" s="139"/>
      <c r="AE707" s="139"/>
      <c r="AF707" s="139"/>
      <c r="AG707" s="139"/>
      <c r="AH707" s="139"/>
      <c r="AI707" s="139"/>
      <c r="AJ707" s="139"/>
      <c r="AK707" s="139"/>
      <c r="AL707" s="139"/>
      <c r="AM707" s="139"/>
      <c r="AN707" s="139"/>
      <c r="AO707" s="139"/>
      <c r="AP707" s="139"/>
      <c r="AQ707" s="139"/>
      <c r="AR707" s="139"/>
      <c r="AS707" s="139"/>
      <c r="AT707" s="139"/>
      <c r="AU707" s="139"/>
      <c r="AV707" s="139"/>
      <c r="AW707" s="139"/>
      <c r="AX707" s="139"/>
      <c r="AY707" s="139"/>
      <c r="AZ707" s="139"/>
      <c r="BA707" s="139"/>
      <c r="BB707" s="139"/>
      <c r="BC707" s="139"/>
      <c r="BD707" s="139"/>
      <c r="BE707" s="139"/>
      <c r="BF707" s="139"/>
      <c r="BG707" s="139"/>
      <c r="BH707" s="139"/>
      <c r="BI707" s="139"/>
      <c r="BJ707" s="139"/>
    </row>
    <row r="708">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40"/>
      <c r="W708" s="139"/>
      <c r="X708" s="139"/>
      <c r="Y708" s="139"/>
      <c r="Z708" s="139"/>
      <c r="AA708" s="139"/>
      <c r="AB708" s="139"/>
      <c r="AC708" s="139"/>
      <c r="AD708" s="139"/>
      <c r="AE708" s="139"/>
      <c r="AF708" s="139"/>
      <c r="AG708" s="139"/>
      <c r="AH708" s="139"/>
      <c r="AI708" s="139"/>
      <c r="AJ708" s="139"/>
      <c r="AK708" s="139"/>
      <c r="AL708" s="139"/>
      <c r="AM708" s="139"/>
      <c r="AN708" s="139"/>
      <c r="AO708" s="139"/>
      <c r="AP708" s="139"/>
      <c r="AQ708" s="139"/>
      <c r="AR708" s="139"/>
      <c r="AS708" s="139"/>
      <c r="AT708" s="139"/>
      <c r="AU708" s="139"/>
      <c r="AV708" s="139"/>
      <c r="AW708" s="139"/>
      <c r="AX708" s="139"/>
      <c r="AY708" s="139"/>
      <c r="AZ708" s="139"/>
      <c r="BA708" s="139"/>
      <c r="BB708" s="139"/>
      <c r="BC708" s="139"/>
      <c r="BD708" s="139"/>
      <c r="BE708" s="139"/>
      <c r="BF708" s="139"/>
      <c r="BG708" s="139"/>
      <c r="BH708" s="139"/>
      <c r="BI708" s="139"/>
      <c r="BJ708" s="139"/>
    </row>
    <row r="709">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40"/>
      <c r="W709" s="139"/>
      <c r="X709" s="139"/>
      <c r="Y709" s="139"/>
      <c r="Z709" s="139"/>
      <c r="AA709" s="139"/>
      <c r="AB709" s="139"/>
      <c r="AC709" s="139"/>
      <c r="AD709" s="139"/>
      <c r="AE709" s="139"/>
      <c r="AF709" s="139"/>
      <c r="AG709" s="139"/>
      <c r="AH709" s="139"/>
      <c r="AI709" s="139"/>
      <c r="AJ709" s="139"/>
      <c r="AK709" s="139"/>
      <c r="AL709" s="139"/>
      <c r="AM709" s="139"/>
      <c r="AN709" s="139"/>
      <c r="AO709" s="139"/>
      <c r="AP709" s="139"/>
      <c r="AQ709" s="139"/>
      <c r="AR709" s="139"/>
      <c r="AS709" s="139"/>
      <c r="AT709" s="139"/>
      <c r="AU709" s="139"/>
      <c r="AV709" s="139"/>
      <c r="AW709" s="139"/>
      <c r="AX709" s="139"/>
      <c r="AY709" s="139"/>
      <c r="AZ709" s="139"/>
      <c r="BA709" s="139"/>
      <c r="BB709" s="139"/>
      <c r="BC709" s="139"/>
      <c r="BD709" s="139"/>
      <c r="BE709" s="139"/>
      <c r="BF709" s="139"/>
      <c r="BG709" s="139"/>
      <c r="BH709" s="139"/>
      <c r="BI709" s="139"/>
      <c r="BJ709" s="139"/>
    </row>
    <row r="710">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40"/>
      <c r="W710" s="139"/>
      <c r="X710" s="139"/>
      <c r="Y710" s="139"/>
      <c r="Z710" s="139"/>
      <c r="AA710" s="139"/>
      <c r="AB710" s="139"/>
      <c r="AC710" s="139"/>
      <c r="AD710" s="139"/>
      <c r="AE710" s="139"/>
      <c r="AF710" s="139"/>
      <c r="AG710" s="139"/>
      <c r="AH710" s="139"/>
      <c r="AI710" s="139"/>
      <c r="AJ710" s="139"/>
      <c r="AK710" s="139"/>
      <c r="AL710" s="139"/>
      <c r="AM710" s="139"/>
      <c r="AN710" s="139"/>
      <c r="AO710" s="139"/>
      <c r="AP710" s="139"/>
      <c r="AQ710" s="139"/>
      <c r="AR710" s="139"/>
      <c r="AS710" s="139"/>
      <c r="AT710" s="139"/>
      <c r="AU710" s="139"/>
      <c r="AV710" s="139"/>
      <c r="AW710" s="139"/>
      <c r="AX710" s="139"/>
      <c r="AY710" s="139"/>
      <c r="AZ710" s="139"/>
      <c r="BA710" s="139"/>
      <c r="BB710" s="139"/>
      <c r="BC710" s="139"/>
      <c r="BD710" s="139"/>
      <c r="BE710" s="139"/>
      <c r="BF710" s="139"/>
      <c r="BG710" s="139"/>
      <c r="BH710" s="139"/>
      <c r="BI710" s="139"/>
      <c r="BJ710" s="139"/>
    </row>
    <row r="711">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40"/>
      <c r="W711" s="139"/>
      <c r="X711" s="139"/>
      <c r="Y711" s="139"/>
      <c r="Z711" s="139"/>
      <c r="AA711" s="139"/>
      <c r="AB711" s="139"/>
      <c r="AC711" s="139"/>
      <c r="AD711" s="139"/>
      <c r="AE711" s="139"/>
      <c r="AF711" s="139"/>
      <c r="AG711" s="139"/>
      <c r="AH711" s="139"/>
      <c r="AI711" s="139"/>
      <c r="AJ711" s="139"/>
      <c r="AK711" s="139"/>
      <c r="AL711" s="139"/>
      <c r="AM711" s="139"/>
      <c r="AN711" s="139"/>
      <c r="AO711" s="139"/>
      <c r="AP711" s="139"/>
      <c r="AQ711" s="139"/>
      <c r="AR711" s="139"/>
      <c r="AS711" s="139"/>
      <c r="AT711" s="139"/>
      <c r="AU711" s="139"/>
      <c r="AV711" s="139"/>
      <c r="AW711" s="139"/>
      <c r="AX711" s="139"/>
      <c r="AY711" s="139"/>
      <c r="AZ711" s="139"/>
      <c r="BA711" s="139"/>
      <c r="BB711" s="139"/>
      <c r="BC711" s="139"/>
      <c r="BD711" s="139"/>
      <c r="BE711" s="139"/>
      <c r="BF711" s="139"/>
      <c r="BG711" s="139"/>
      <c r="BH711" s="139"/>
      <c r="BI711" s="139"/>
      <c r="BJ711" s="139"/>
    </row>
    <row r="71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40"/>
      <c r="W712" s="139"/>
      <c r="X712" s="139"/>
      <c r="Y712" s="139"/>
      <c r="Z712" s="139"/>
      <c r="AA712" s="139"/>
      <c r="AB712" s="139"/>
      <c r="AC712" s="139"/>
      <c r="AD712" s="139"/>
      <c r="AE712" s="139"/>
      <c r="AF712" s="139"/>
      <c r="AG712" s="139"/>
      <c r="AH712" s="139"/>
      <c r="AI712" s="139"/>
      <c r="AJ712" s="139"/>
      <c r="AK712" s="139"/>
      <c r="AL712" s="139"/>
      <c r="AM712" s="139"/>
      <c r="AN712" s="139"/>
      <c r="AO712" s="139"/>
      <c r="AP712" s="139"/>
      <c r="AQ712" s="139"/>
      <c r="AR712" s="139"/>
      <c r="AS712" s="139"/>
      <c r="AT712" s="139"/>
      <c r="AU712" s="139"/>
      <c r="AV712" s="139"/>
      <c r="AW712" s="139"/>
      <c r="AX712" s="139"/>
      <c r="AY712" s="139"/>
      <c r="AZ712" s="139"/>
      <c r="BA712" s="139"/>
      <c r="BB712" s="139"/>
      <c r="BC712" s="139"/>
      <c r="BD712" s="139"/>
      <c r="BE712" s="139"/>
      <c r="BF712" s="139"/>
      <c r="BG712" s="139"/>
      <c r="BH712" s="139"/>
      <c r="BI712" s="139"/>
      <c r="BJ712" s="139"/>
    </row>
    <row r="713">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40"/>
      <c r="W713" s="139"/>
      <c r="X713" s="139"/>
      <c r="Y713" s="139"/>
      <c r="Z713" s="139"/>
      <c r="AA713" s="139"/>
      <c r="AB713" s="139"/>
      <c r="AC713" s="139"/>
      <c r="AD713" s="139"/>
      <c r="AE713" s="139"/>
      <c r="AF713" s="139"/>
      <c r="AG713" s="139"/>
      <c r="AH713" s="139"/>
      <c r="AI713" s="139"/>
      <c r="AJ713" s="139"/>
      <c r="AK713" s="139"/>
      <c r="AL713" s="139"/>
      <c r="AM713" s="139"/>
      <c r="AN713" s="139"/>
      <c r="AO713" s="139"/>
      <c r="AP713" s="139"/>
      <c r="AQ713" s="139"/>
      <c r="AR713" s="139"/>
      <c r="AS713" s="139"/>
      <c r="AT713" s="139"/>
      <c r="AU713" s="139"/>
      <c r="AV713" s="139"/>
      <c r="AW713" s="139"/>
      <c r="AX713" s="139"/>
      <c r="AY713" s="139"/>
      <c r="AZ713" s="139"/>
      <c r="BA713" s="139"/>
      <c r="BB713" s="139"/>
      <c r="BC713" s="139"/>
      <c r="BD713" s="139"/>
      <c r="BE713" s="139"/>
      <c r="BF713" s="139"/>
      <c r="BG713" s="139"/>
      <c r="BH713" s="139"/>
      <c r="BI713" s="139"/>
      <c r="BJ713" s="139"/>
    </row>
    <row r="714">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40"/>
      <c r="W714" s="139"/>
      <c r="X714" s="139"/>
      <c r="Y714" s="139"/>
      <c r="Z714" s="139"/>
      <c r="AA714" s="139"/>
      <c r="AB714" s="139"/>
      <c r="AC714" s="139"/>
      <c r="AD714" s="139"/>
      <c r="AE714" s="139"/>
      <c r="AF714" s="139"/>
      <c r="AG714" s="139"/>
      <c r="AH714" s="139"/>
      <c r="AI714" s="139"/>
      <c r="AJ714" s="139"/>
      <c r="AK714" s="139"/>
      <c r="AL714" s="139"/>
      <c r="AM714" s="139"/>
      <c r="AN714" s="139"/>
      <c r="AO714" s="139"/>
      <c r="AP714" s="139"/>
      <c r="AQ714" s="139"/>
      <c r="AR714" s="139"/>
      <c r="AS714" s="139"/>
      <c r="AT714" s="139"/>
      <c r="AU714" s="139"/>
      <c r="AV714" s="139"/>
      <c r="AW714" s="139"/>
      <c r="AX714" s="139"/>
      <c r="AY714" s="139"/>
      <c r="AZ714" s="139"/>
      <c r="BA714" s="139"/>
      <c r="BB714" s="139"/>
      <c r="BC714" s="139"/>
      <c r="BD714" s="139"/>
      <c r="BE714" s="139"/>
      <c r="BF714" s="139"/>
      <c r="BG714" s="139"/>
      <c r="BH714" s="139"/>
      <c r="BI714" s="139"/>
      <c r="BJ714" s="139"/>
    </row>
    <row r="715">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40"/>
      <c r="W715" s="139"/>
      <c r="X715" s="139"/>
      <c r="Y715" s="139"/>
      <c r="Z715" s="139"/>
      <c r="AA715" s="139"/>
      <c r="AB715" s="139"/>
      <c r="AC715" s="139"/>
      <c r="AD715" s="139"/>
      <c r="AE715" s="139"/>
      <c r="AF715" s="139"/>
      <c r="AG715" s="139"/>
      <c r="AH715" s="139"/>
      <c r="AI715" s="139"/>
      <c r="AJ715" s="139"/>
      <c r="AK715" s="139"/>
      <c r="AL715" s="139"/>
      <c r="AM715" s="139"/>
      <c r="AN715" s="139"/>
      <c r="AO715" s="139"/>
      <c r="AP715" s="139"/>
      <c r="AQ715" s="139"/>
      <c r="AR715" s="139"/>
      <c r="AS715" s="139"/>
      <c r="AT715" s="139"/>
      <c r="AU715" s="139"/>
      <c r="AV715" s="139"/>
      <c r="AW715" s="139"/>
      <c r="AX715" s="139"/>
      <c r="AY715" s="139"/>
      <c r="AZ715" s="139"/>
      <c r="BA715" s="139"/>
      <c r="BB715" s="139"/>
      <c r="BC715" s="139"/>
      <c r="BD715" s="139"/>
      <c r="BE715" s="139"/>
      <c r="BF715" s="139"/>
      <c r="BG715" s="139"/>
      <c r="BH715" s="139"/>
      <c r="BI715" s="139"/>
      <c r="BJ715" s="139"/>
    </row>
    <row r="716">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40"/>
      <c r="W716" s="139"/>
      <c r="X716" s="139"/>
      <c r="Y716" s="139"/>
      <c r="Z716" s="139"/>
      <c r="AA716" s="139"/>
      <c r="AB716" s="139"/>
      <c r="AC716" s="139"/>
      <c r="AD716" s="139"/>
      <c r="AE716" s="139"/>
      <c r="AF716" s="139"/>
      <c r="AG716" s="139"/>
      <c r="AH716" s="139"/>
      <c r="AI716" s="139"/>
      <c r="AJ716" s="139"/>
      <c r="AK716" s="139"/>
      <c r="AL716" s="139"/>
      <c r="AM716" s="139"/>
      <c r="AN716" s="139"/>
      <c r="AO716" s="139"/>
      <c r="AP716" s="139"/>
      <c r="AQ716" s="139"/>
      <c r="AR716" s="139"/>
      <c r="AS716" s="139"/>
      <c r="AT716" s="139"/>
      <c r="AU716" s="139"/>
      <c r="AV716" s="139"/>
      <c r="AW716" s="139"/>
      <c r="AX716" s="139"/>
      <c r="AY716" s="139"/>
      <c r="AZ716" s="139"/>
      <c r="BA716" s="139"/>
      <c r="BB716" s="139"/>
      <c r="BC716" s="139"/>
      <c r="BD716" s="139"/>
      <c r="BE716" s="139"/>
      <c r="BF716" s="139"/>
      <c r="BG716" s="139"/>
      <c r="BH716" s="139"/>
      <c r="BI716" s="139"/>
      <c r="BJ716" s="139"/>
    </row>
    <row r="717">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40"/>
      <c r="W717" s="139"/>
      <c r="X717" s="139"/>
      <c r="Y717" s="139"/>
      <c r="Z717" s="139"/>
      <c r="AA717" s="139"/>
      <c r="AB717" s="139"/>
      <c r="AC717" s="139"/>
      <c r="AD717" s="139"/>
      <c r="AE717" s="139"/>
      <c r="AF717" s="139"/>
      <c r="AG717" s="139"/>
      <c r="AH717" s="139"/>
      <c r="AI717" s="139"/>
      <c r="AJ717" s="139"/>
      <c r="AK717" s="139"/>
      <c r="AL717" s="139"/>
      <c r="AM717" s="139"/>
      <c r="AN717" s="139"/>
      <c r="AO717" s="139"/>
      <c r="AP717" s="139"/>
      <c r="AQ717" s="139"/>
      <c r="AR717" s="139"/>
      <c r="AS717" s="139"/>
      <c r="AT717" s="139"/>
      <c r="AU717" s="139"/>
      <c r="AV717" s="139"/>
      <c r="AW717" s="139"/>
      <c r="AX717" s="139"/>
      <c r="AY717" s="139"/>
      <c r="AZ717" s="139"/>
      <c r="BA717" s="139"/>
      <c r="BB717" s="139"/>
      <c r="BC717" s="139"/>
      <c r="BD717" s="139"/>
      <c r="BE717" s="139"/>
      <c r="BF717" s="139"/>
      <c r="BG717" s="139"/>
      <c r="BH717" s="139"/>
      <c r="BI717" s="139"/>
      <c r="BJ717" s="139"/>
    </row>
    <row r="718">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40"/>
      <c r="W718" s="139"/>
      <c r="X718" s="139"/>
      <c r="Y718" s="139"/>
      <c r="Z718" s="139"/>
      <c r="AA718" s="139"/>
      <c r="AB718" s="139"/>
      <c r="AC718" s="139"/>
      <c r="AD718" s="139"/>
      <c r="AE718" s="139"/>
      <c r="AF718" s="139"/>
      <c r="AG718" s="139"/>
      <c r="AH718" s="139"/>
      <c r="AI718" s="139"/>
      <c r="AJ718" s="139"/>
      <c r="AK718" s="139"/>
      <c r="AL718" s="139"/>
      <c r="AM718" s="139"/>
      <c r="AN718" s="139"/>
      <c r="AO718" s="139"/>
      <c r="AP718" s="139"/>
      <c r="AQ718" s="139"/>
      <c r="AR718" s="139"/>
      <c r="AS718" s="139"/>
      <c r="AT718" s="139"/>
      <c r="AU718" s="139"/>
      <c r="AV718" s="139"/>
      <c r="AW718" s="139"/>
      <c r="AX718" s="139"/>
      <c r="AY718" s="139"/>
      <c r="AZ718" s="139"/>
      <c r="BA718" s="139"/>
      <c r="BB718" s="139"/>
      <c r="BC718" s="139"/>
      <c r="BD718" s="139"/>
      <c r="BE718" s="139"/>
      <c r="BF718" s="139"/>
      <c r="BG718" s="139"/>
      <c r="BH718" s="139"/>
      <c r="BI718" s="139"/>
      <c r="BJ718" s="139"/>
    </row>
    <row r="719">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40"/>
      <c r="W719" s="139"/>
      <c r="X719" s="139"/>
      <c r="Y719" s="139"/>
      <c r="Z719" s="139"/>
      <c r="AA719" s="139"/>
      <c r="AB719" s="139"/>
      <c r="AC719" s="139"/>
      <c r="AD719" s="139"/>
      <c r="AE719" s="139"/>
      <c r="AF719" s="139"/>
      <c r="AG719" s="139"/>
      <c r="AH719" s="139"/>
      <c r="AI719" s="139"/>
      <c r="AJ719" s="139"/>
      <c r="AK719" s="139"/>
      <c r="AL719" s="139"/>
      <c r="AM719" s="139"/>
      <c r="AN719" s="139"/>
      <c r="AO719" s="139"/>
      <c r="AP719" s="139"/>
      <c r="AQ719" s="139"/>
      <c r="AR719" s="139"/>
      <c r="AS719" s="139"/>
      <c r="AT719" s="139"/>
      <c r="AU719" s="139"/>
      <c r="AV719" s="139"/>
      <c r="AW719" s="139"/>
      <c r="AX719" s="139"/>
      <c r="AY719" s="139"/>
      <c r="AZ719" s="139"/>
      <c r="BA719" s="139"/>
      <c r="BB719" s="139"/>
      <c r="BC719" s="139"/>
      <c r="BD719" s="139"/>
      <c r="BE719" s="139"/>
      <c r="BF719" s="139"/>
      <c r="BG719" s="139"/>
      <c r="BH719" s="139"/>
      <c r="BI719" s="139"/>
      <c r="BJ719" s="139"/>
    </row>
    <row r="720">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40"/>
      <c r="W720" s="139"/>
      <c r="X720" s="139"/>
      <c r="Y720" s="139"/>
      <c r="Z720" s="139"/>
      <c r="AA720" s="139"/>
      <c r="AB720" s="139"/>
      <c r="AC720" s="139"/>
      <c r="AD720" s="139"/>
      <c r="AE720" s="139"/>
      <c r="AF720" s="139"/>
      <c r="AG720" s="139"/>
      <c r="AH720" s="139"/>
      <c r="AI720" s="139"/>
      <c r="AJ720" s="139"/>
      <c r="AK720" s="139"/>
      <c r="AL720" s="139"/>
      <c r="AM720" s="139"/>
      <c r="AN720" s="139"/>
      <c r="AO720" s="139"/>
      <c r="AP720" s="139"/>
      <c r="AQ720" s="139"/>
      <c r="AR720" s="139"/>
      <c r="AS720" s="139"/>
      <c r="AT720" s="139"/>
      <c r="AU720" s="139"/>
      <c r="AV720" s="139"/>
      <c r="AW720" s="139"/>
      <c r="AX720" s="139"/>
      <c r="AY720" s="139"/>
      <c r="AZ720" s="139"/>
      <c r="BA720" s="139"/>
      <c r="BB720" s="139"/>
      <c r="BC720" s="139"/>
      <c r="BD720" s="139"/>
      <c r="BE720" s="139"/>
      <c r="BF720" s="139"/>
      <c r="BG720" s="139"/>
      <c r="BH720" s="139"/>
      <c r="BI720" s="139"/>
      <c r="BJ720" s="139"/>
    </row>
    <row r="721">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40"/>
      <c r="W721" s="139"/>
      <c r="X721" s="139"/>
      <c r="Y721" s="139"/>
      <c r="Z721" s="139"/>
      <c r="AA721" s="139"/>
      <c r="AB721" s="139"/>
      <c r="AC721" s="139"/>
      <c r="AD721" s="139"/>
      <c r="AE721" s="139"/>
      <c r="AF721" s="139"/>
      <c r="AG721" s="139"/>
      <c r="AH721" s="139"/>
      <c r="AI721" s="139"/>
      <c r="AJ721" s="139"/>
      <c r="AK721" s="139"/>
      <c r="AL721" s="139"/>
      <c r="AM721" s="139"/>
      <c r="AN721" s="139"/>
      <c r="AO721" s="139"/>
      <c r="AP721" s="139"/>
      <c r="AQ721" s="139"/>
      <c r="AR721" s="139"/>
      <c r="AS721" s="139"/>
      <c r="AT721" s="139"/>
      <c r="AU721" s="139"/>
      <c r="AV721" s="139"/>
      <c r="AW721" s="139"/>
      <c r="AX721" s="139"/>
      <c r="AY721" s="139"/>
      <c r="AZ721" s="139"/>
      <c r="BA721" s="139"/>
      <c r="BB721" s="139"/>
      <c r="BC721" s="139"/>
      <c r="BD721" s="139"/>
      <c r="BE721" s="139"/>
      <c r="BF721" s="139"/>
      <c r="BG721" s="139"/>
      <c r="BH721" s="139"/>
      <c r="BI721" s="139"/>
      <c r="BJ721" s="139"/>
    </row>
    <row r="72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40"/>
      <c r="W722" s="139"/>
      <c r="X722" s="139"/>
      <c r="Y722" s="139"/>
      <c r="Z722" s="139"/>
      <c r="AA722" s="139"/>
      <c r="AB722" s="139"/>
      <c r="AC722" s="139"/>
      <c r="AD722" s="139"/>
      <c r="AE722" s="139"/>
      <c r="AF722" s="139"/>
      <c r="AG722" s="139"/>
      <c r="AH722" s="139"/>
      <c r="AI722" s="139"/>
      <c r="AJ722" s="139"/>
      <c r="AK722" s="139"/>
      <c r="AL722" s="139"/>
      <c r="AM722" s="139"/>
      <c r="AN722" s="139"/>
      <c r="AO722" s="139"/>
      <c r="AP722" s="139"/>
      <c r="AQ722" s="139"/>
      <c r="AR722" s="139"/>
      <c r="AS722" s="139"/>
      <c r="AT722" s="139"/>
      <c r="AU722" s="139"/>
      <c r="AV722" s="139"/>
      <c r="AW722" s="139"/>
      <c r="AX722" s="139"/>
      <c r="AY722" s="139"/>
      <c r="AZ722" s="139"/>
      <c r="BA722" s="139"/>
      <c r="BB722" s="139"/>
      <c r="BC722" s="139"/>
      <c r="BD722" s="139"/>
      <c r="BE722" s="139"/>
      <c r="BF722" s="139"/>
      <c r="BG722" s="139"/>
      <c r="BH722" s="139"/>
      <c r="BI722" s="139"/>
      <c r="BJ722" s="139"/>
    </row>
    <row r="723">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40"/>
      <c r="W723" s="139"/>
      <c r="X723" s="139"/>
      <c r="Y723" s="139"/>
      <c r="Z723" s="139"/>
      <c r="AA723" s="139"/>
      <c r="AB723" s="139"/>
      <c r="AC723" s="139"/>
      <c r="AD723" s="139"/>
      <c r="AE723" s="139"/>
      <c r="AF723" s="139"/>
      <c r="AG723" s="139"/>
      <c r="AH723" s="139"/>
      <c r="AI723" s="139"/>
      <c r="AJ723" s="139"/>
      <c r="AK723" s="139"/>
      <c r="AL723" s="139"/>
      <c r="AM723" s="139"/>
      <c r="AN723" s="139"/>
      <c r="AO723" s="139"/>
      <c r="AP723" s="139"/>
      <c r="AQ723" s="139"/>
      <c r="AR723" s="139"/>
      <c r="AS723" s="139"/>
      <c r="AT723" s="139"/>
      <c r="AU723" s="139"/>
      <c r="AV723" s="139"/>
      <c r="AW723" s="139"/>
      <c r="AX723" s="139"/>
      <c r="AY723" s="139"/>
      <c r="AZ723" s="139"/>
      <c r="BA723" s="139"/>
      <c r="BB723" s="139"/>
      <c r="BC723" s="139"/>
      <c r="BD723" s="139"/>
      <c r="BE723" s="139"/>
      <c r="BF723" s="139"/>
      <c r="BG723" s="139"/>
      <c r="BH723" s="139"/>
      <c r="BI723" s="139"/>
      <c r="BJ723" s="139"/>
    </row>
    <row r="724">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40"/>
      <c r="W724" s="139"/>
      <c r="X724" s="139"/>
      <c r="Y724" s="139"/>
      <c r="Z724" s="139"/>
      <c r="AA724" s="139"/>
      <c r="AB724" s="139"/>
      <c r="AC724" s="139"/>
      <c r="AD724" s="139"/>
      <c r="AE724" s="139"/>
      <c r="AF724" s="139"/>
      <c r="AG724" s="139"/>
      <c r="AH724" s="139"/>
      <c r="AI724" s="139"/>
      <c r="AJ724" s="139"/>
      <c r="AK724" s="139"/>
      <c r="AL724" s="139"/>
      <c r="AM724" s="139"/>
      <c r="AN724" s="139"/>
      <c r="AO724" s="139"/>
      <c r="AP724" s="139"/>
      <c r="AQ724" s="139"/>
      <c r="AR724" s="139"/>
      <c r="AS724" s="139"/>
      <c r="AT724" s="139"/>
      <c r="AU724" s="139"/>
      <c r="AV724" s="139"/>
      <c r="AW724" s="139"/>
      <c r="AX724" s="139"/>
      <c r="AY724" s="139"/>
      <c r="AZ724" s="139"/>
      <c r="BA724" s="139"/>
      <c r="BB724" s="139"/>
      <c r="BC724" s="139"/>
      <c r="BD724" s="139"/>
      <c r="BE724" s="139"/>
      <c r="BF724" s="139"/>
      <c r="BG724" s="139"/>
      <c r="BH724" s="139"/>
      <c r="BI724" s="139"/>
      <c r="BJ724" s="139"/>
    </row>
    <row r="725">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40"/>
      <c r="W725" s="139"/>
      <c r="X725" s="139"/>
      <c r="Y725" s="139"/>
      <c r="Z725" s="139"/>
      <c r="AA725" s="139"/>
      <c r="AB725" s="139"/>
      <c r="AC725" s="139"/>
      <c r="AD725" s="139"/>
      <c r="AE725" s="139"/>
      <c r="AF725" s="139"/>
      <c r="AG725" s="139"/>
      <c r="AH725" s="139"/>
      <c r="AI725" s="139"/>
      <c r="AJ725" s="139"/>
      <c r="AK725" s="139"/>
      <c r="AL725" s="139"/>
      <c r="AM725" s="139"/>
      <c r="AN725" s="139"/>
      <c r="AO725" s="139"/>
      <c r="AP725" s="139"/>
      <c r="AQ725" s="139"/>
      <c r="AR725" s="139"/>
      <c r="AS725" s="139"/>
      <c r="AT725" s="139"/>
      <c r="AU725" s="139"/>
      <c r="AV725" s="139"/>
      <c r="AW725" s="139"/>
      <c r="AX725" s="139"/>
      <c r="AY725" s="139"/>
      <c r="AZ725" s="139"/>
      <c r="BA725" s="139"/>
      <c r="BB725" s="139"/>
      <c r="BC725" s="139"/>
      <c r="BD725" s="139"/>
      <c r="BE725" s="139"/>
      <c r="BF725" s="139"/>
      <c r="BG725" s="139"/>
      <c r="BH725" s="139"/>
      <c r="BI725" s="139"/>
      <c r="BJ725" s="139"/>
    </row>
    <row r="726">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40"/>
      <c r="W726" s="139"/>
      <c r="X726" s="139"/>
      <c r="Y726" s="139"/>
      <c r="Z726" s="139"/>
      <c r="AA726" s="139"/>
      <c r="AB726" s="139"/>
      <c r="AC726" s="139"/>
      <c r="AD726" s="139"/>
      <c r="AE726" s="139"/>
      <c r="AF726" s="139"/>
      <c r="AG726" s="139"/>
      <c r="AH726" s="139"/>
      <c r="AI726" s="139"/>
      <c r="AJ726" s="139"/>
      <c r="AK726" s="139"/>
      <c r="AL726" s="139"/>
      <c r="AM726" s="139"/>
      <c r="AN726" s="139"/>
      <c r="AO726" s="139"/>
      <c r="AP726" s="139"/>
      <c r="AQ726" s="139"/>
      <c r="AR726" s="139"/>
      <c r="AS726" s="139"/>
      <c r="AT726" s="139"/>
      <c r="AU726" s="139"/>
      <c r="AV726" s="139"/>
      <c r="AW726" s="139"/>
      <c r="AX726" s="139"/>
      <c r="AY726" s="139"/>
      <c r="AZ726" s="139"/>
      <c r="BA726" s="139"/>
      <c r="BB726" s="139"/>
      <c r="BC726" s="139"/>
      <c r="BD726" s="139"/>
      <c r="BE726" s="139"/>
      <c r="BF726" s="139"/>
      <c r="BG726" s="139"/>
      <c r="BH726" s="139"/>
      <c r="BI726" s="139"/>
      <c r="BJ726" s="139"/>
    </row>
    <row r="727">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40"/>
      <c r="W727" s="139"/>
      <c r="X727" s="139"/>
      <c r="Y727" s="139"/>
      <c r="Z727" s="139"/>
      <c r="AA727" s="139"/>
      <c r="AB727" s="139"/>
      <c r="AC727" s="139"/>
      <c r="AD727" s="139"/>
      <c r="AE727" s="139"/>
      <c r="AF727" s="139"/>
      <c r="AG727" s="139"/>
      <c r="AH727" s="139"/>
      <c r="AI727" s="139"/>
      <c r="AJ727" s="139"/>
      <c r="AK727" s="139"/>
      <c r="AL727" s="139"/>
      <c r="AM727" s="139"/>
      <c r="AN727" s="139"/>
      <c r="AO727" s="139"/>
      <c r="AP727" s="139"/>
      <c r="AQ727" s="139"/>
      <c r="AR727" s="139"/>
      <c r="AS727" s="139"/>
      <c r="AT727" s="139"/>
      <c r="AU727" s="139"/>
      <c r="AV727" s="139"/>
      <c r="AW727" s="139"/>
      <c r="AX727" s="139"/>
      <c r="AY727" s="139"/>
      <c r="AZ727" s="139"/>
      <c r="BA727" s="139"/>
      <c r="BB727" s="139"/>
      <c r="BC727" s="139"/>
      <c r="BD727" s="139"/>
      <c r="BE727" s="139"/>
      <c r="BF727" s="139"/>
      <c r="BG727" s="139"/>
      <c r="BH727" s="139"/>
      <c r="BI727" s="139"/>
      <c r="BJ727" s="139"/>
    </row>
    <row r="728">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40"/>
      <c r="W728" s="139"/>
      <c r="X728" s="139"/>
      <c r="Y728" s="139"/>
      <c r="Z728" s="139"/>
      <c r="AA728" s="139"/>
      <c r="AB728" s="139"/>
      <c r="AC728" s="139"/>
      <c r="AD728" s="139"/>
      <c r="AE728" s="139"/>
      <c r="AF728" s="139"/>
      <c r="AG728" s="139"/>
      <c r="AH728" s="139"/>
      <c r="AI728" s="139"/>
      <c r="AJ728" s="139"/>
      <c r="AK728" s="139"/>
      <c r="AL728" s="139"/>
      <c r="AM728" s="139"/>
      <c r="AN728" s="139"/>
      <c r="AO728" s="139"/>
      <c r="AP728" s="139"/>
      <c r="AQ728" s="139"/>
      <c r="AR728" s="139"/>
      <c r="AS728" s="139"/>
      <c r="AT728" s="139"/>
      <c r="AU728" s="139"/>
      <c r="AV728" s="139"/>
      <c r="AW728" s="139"/>
      <c r="AX728" s="139"/>
      <c r="AY728" s="139"/>
      <c r="AZ728" s="139"/>
      <c r="BA728" s="139"/>
      <c r="BB728" s="139"/>
      <c r="BC728" s="139"/>
      <c r="BD728" s="139"/>
      <c r="BE728" s="139"/>
      <c r="BF728" s="139"/>
      <c r="BG728" s="139"/>
      <c r="BH728" s="139"/>
      <c r="BI728" s="139"/>
      <c r="BJ728" s="139"/>
    </row>
    <row r="729">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40"/>
      <c r="W729" s="139"/>
      <c r="X729" s="139"/>
      <c r="Y729" s="139"/>
      <c r="Z729" s="139"/>
      <c r="AA729" s="139"/>
      <c r="AB729" s="139"/>
      <c r="AC729" s="139"/>
      <c r="AD729" s="139"/>
      <c r="AE729" s="139"/>
      <c r="AF729" s="139"/>
      <c r="AG729" s="139"/>
      <c r="AH729" s="139"/>
      <c r="AI729" s="139"/>
      <c r="AJ729" s="139"/>
      <c r="AK729" s="139"/>
      <c r="AL729" s="139"/>
      <c r="AM729" s="139"/>
      <c r="AN729" s="139"/>
      <c r="AO729" s="139"/>
      <c r="AP729" s="139"/>
      <c r="AQ729" s="139"/>
      <c r="AR729" s="139"/>
      <c r="AS729" s="139"/>
      <c r="AT729" s="139"/>
      <c r="AU729" s="139"/>
      <c r="AV729" s="139"/>
      <c r="AW729" s="139"/>
      <c r="AX729" s="139"/>
      <c r="AY729" s="139"/>
      <c r="AZ729" s="139"/>
      <c r="BA729" s="139"/>
      <c r="BB729" s="139"/>
      <c r="BC729" s="139"/>
      <c r="BD729" s="139"/>
      <c r="BE729" s="139"/>
      <c r="BF729" s="139"/>
      <c r="BG729" s="139"/>
      <c r="BH729" s="139"/>
      <c r="BI729" s="139"/>
      <c r="BJ729" s="139"/>
    </row>
    <row r="730">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40"/>
      <c r="W730" s="139"/>
      <c r="X730" s="139"/>
      <c r="Y730" s="139"/>
      <c r="Z730" s="139"/>
      <c r="AA730" s="139"/>
      <c r="AB730" s="139"/>
      <c r="AC730" s="139"/>
      <c r="AD730" s="139"/>
      <c r="AE730" s="139"/>
      <c r="AF730" s="139"/>
      <c r="AG730" s="139"/>
      <c r="AH730" s="139"/>
      <c r="AI730" s="139"/>
      <c r="AJ730" s="139"/>
      <c r="AK730" s="139"/>
      <c r="AL730" s="139"/>
      <c r="AM730" s="139"/>
      <c r="AN730" s="139"/>
      <c r="AO730" s="139"/>
      <c r="AP730" s="139"/>
      <c r="AQ730" s="139"/>
      <c r="AR730" s="139"/>
      <c r="AS730" s="139"/>
      <c r="AT730" s="139"/>
      <c r="AU730" s="139"/>
      <c r="AV730" s="139"/>
      <c r="AW730" s="139"/>
      <c r="AX730" s="139"/>
      <c r="AY730" s="139"/>
      <c r="AZ730" s="139"/>
      <c r="BA730" s="139"/>
      <c r="BB730" s="139"/>
      <c r="BC730" s="139"/>
      <c r="BD730" s="139"/>
      <c r="BE730" s="139"/>
      <c r="BF730" s="139"/>
      <c r="BG730" s="139"/>
      <c r="BH730" s="139"/>
      <c r="BI730" s="139"/>
      <c r="BJ730" s="139"/>
    </row>
    <row r="731">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40"/>
      <c r="W731" s="139"/>
      <c r="X731" s="139"/>
      <c r="Y731" s="139"/>
      <c r="Z731" s="139"/>
      <c r="AA731" s="139"/>
      <c r="AB731" s="139"/>
      <c r="AC731" s="139"/>
      <c r="AD731" s="139"/>
      <c r="AE731" s="139"/>
      <c r="AF731" s="139"/>
      <c r="AG731" s="139"/>
      <c r="AH731" s="139"/>
      <c r="AI731" s="139"/>
      <c r="AJ731" s="139"/>
      <c r="AK731" s="139"/>
      <c r="AL731" s="139"/>
      <c r="AM731" s="139"/>
      <c r="AN731" s="139"/>
      <c r="AO731" s="139"/>
      <c r="AP731" s="139"/>
      <c r="AQ731" s="139"/>
      <c r="AR731" s="139"/>
      <c r="AS731" s="139"/>
      <c r="AT731" s="139"/>
      <c r="AU731" s="139"/>
      <c r="AV731" s="139"/>
      <c r="AW731" s="139"/>
      <c r="AX731" s="139"/>
      <c r="AY731" s="139"/>
      <c r="AZ731" s="139"/>
      <c r="BA731" s="139"/>
      <c r="BB731" s="139"/>
      <c r="BC731" s="139"/>
      <c r="BD731" s="139"/>
      <c r="BE731" s="139"/>
      <c r="BF731" s="139"/>
      <c r="BG731" s="139"/>
      <c r="BH731" s="139"/>
      <c r="BI731" s="139"/>
      <c r="BJ731" s="139"/>
    </row>
    <row r="73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40"/>
      <c r="W732" s="139"/>
      <c r="X732" s="139"/>
      <c r="Y732" s="139"/>
      <c r="Z732" s="139"/>
      <c r="AA732" s="139"/>
      <c r="AB732" s="139"/>
      <c r="AC732" s="139"/>
      <c r="AD732" s="139"/>
      <c r="AE732" s="139"/>
      <c r="AF732" s="139"/>
      <c r="AG732" s="139"/>
      <c r="AH732" s="139"/>
      <c r="AI732" s="139"/>
      <c r="AJ732" s="139"/>
      <c r="AK732" s="139"/>
      <c r="AL732" s="139"/>
      <c r="AM732" s="139"/>
      <c r="AN732" s="139"/>
      <c r="AO732" s="139"/>
      <c r="AP732" s="139"/>
      <c r="AQ732" s="139"/>
      <c r="AR732" s="139"/>
      <c r="AS732" s="139"/>
      <c r="AT732" s="139"/>
      <c r="AU732" s="139"/>
      <c r="AV732" s="139"/>
      <c r="AW732" s="139"/>
      <c r="AX732" s="139"/>
      <c r="AY732" s="139"/>
      <c r="AZ732" s="139"/>
      <c r="BA732" s="139"/>
      <c r="BB732" s="139"/>
      <c r="BC732" s="139"/>
      <c r="BD732" s="139"/>
      <c r="BE732" s="139"/>
      <c r="BF732" s="139"/>
      <c r="BG732" s="139"/>
      <c r="BH732" s="139"/>
      <c r="BI732" s="139"/>
      <c r="BJ732" s="139"/>
    </row>
    <row r="733">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40"/>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c r="AX733" s="139"/>
      <c r="AY733" s="139"/>
      <c r="AZ733" s="139"/>
      <c r="BA733" s="139"/>
      <c r="BB733" s="139"/>
      <c r="BC733" s="139"/>
      <c r="BD733" s="139"/>
      <c r="BE733" s="139"/>
      <c r="BF733" s="139"/>
      <c r="BG733" s="139"/>
      <c r="BH733" s="139"/>
      <c r="BI733" s="139"/>
      <c r="BJ733" s="139"/>
    </row>
    <row r="734">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40"/>
      <c r="W734" s="139"/>
      <c r="X734" s="139"/>
      <c r="Y734" s="139"/>
      <c r="Z734" s="139"/>
      <c r="AA734" s="139"/>
      <c r="AB734" s="139"/>
      <c r="AC734" s="139"/>
      <c r="AD734" s="139"/>
      <c r="AE734" s="139"/>
      <c r="AF734" s="139"/>
      <c r="AG734" s="139"/>
      <c r="AH734" s="139"/>
      <c r="AI734" s="139"/>
      <c r="AJ734" s="139"/>
      <c r="AK734" s="139"/>
      <c r="AL734" s="139"/>
      <c r="AM734" s="139"/>
      <c r="AN734" s="139"/>
      <c r="AO734" s="139"/>
      <c r="AP734" s="139"/>
      <c r="AQ734" s="139"/>
      <c r="AR734" s="139"/>
      <c r="AS734" s="139"/>
      <c r="AT734" s="139"/>
      <c r="AU734" s="139"/>
      <c r="AV734" s="139"/>
      <c r="AW734" s="139"/>
      <c r="AX734" s="139"/>
      <c r="AY734" s="139"/>
      <c r="AZ734" s="139"/>
      <c r="BA734" s="139"/>
      <c r="BB734" s="139"/>
      <c r="BC734" s="139"/>
      <c r="BD734" s="139"/>
      <c r="BE734" s="139"/>
      <c r="BF734" s="139"/>
      <c r="BG734" s="139"/>
      <c r="BH734" s="139"/>
      <c r="BI734" s="139"/>
      <c r="BJ734" s="139"/>
    </row>
    <row r="735">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40"/>
      <c r="W735" s="139"/>
      <c r="X735" s="139"/>
      <c r="Y735" s="139"/>
      <c r="Z735" s="139"/>
      <c r="AA735" s="139"/>
      <c r="AB735" s="139"/>
      <c r="AC735" s="139"/>
      <c r="AD735" s="139"/>
      <c r="AE735" s="139"/>
      <c r="AF735" s="139"/>
      <c r="AG735" s="139"/>
      <c r="AH735" s="139"/>
      <c r="AI735" s="139"/>
      <c r="AJ735" s="139"/>
      <c r="AK735" s="139"/>
      <c r="AL735" s="139"/>
      <c r="AM735" s="139"/>
      <c r="AN735" s="139"/>
      <c r="AO735" s="139"/>
      <c r="AP735" s="139"/>
      <c r="AQ735" s="139"/>
      <c r="AR735" s="139"/>
      <c r="AS735" s="139"/>
      <c r="AT735" s="139"/>
      <c r="AU735" s="139"/>
      <c r="AV735" s="139"/>
      <c r="AW735" s="139"/>
      <c r="AX735" s="139"/>
      <c r="AY735" s="139"/>
      <c r="AZ735" s="139"/>
      <c r="BA735" s="139"/>
      <c r="BB735" s="139"/>
      <c r="BC735" s="139"/>
      <c r="BD735" s="139"/>
      <c r="BE735" s="139"/>
      <c r="BF735" s="139"/>
      <c r="BG735" s="139"/>
      <c r="BH735" s="139"/>
      <c r="BI735" s="139"/>
      <c r="BJ735" s="139"/>
    </row>
    <row r="736">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40"/>
      <c r="W736" s="139"/>
      <c r="X736" s="139"/>
      <c r="Y736" s="139"/>
      <c r="Z736" s="139"/>
      <c r="AA736" s="139"/>
      <c r="AB736" s="139"/>
      <c r="AC736" s="139"/>
      <c r="AD736" s="139"/>
      <c r="AE736" s="139"/>
      <c r="AF736" s="139"/>
      <c r="AG736" s="139"/>
      <c r="AH736" s="139"/>
      <c r="AI736" s="139"/>
      <c r="AJ736" s="139"/>
      <c r="AK736" s="139"/>
      <c r="AL736" s="139"/>
      <c r="AM736" s="139"/>
      <c r="AN736" s="139"/>
      <c r="AO736" s="139"/>
      <c r="AP736" s="139"/>
      <c r="AQ736" s="139"/>
      <c r="AR736" s="139"/>
      <c r="AS736" s="139"/>
      <c r="AT736" s="139"/>
      <c r="AU736" s="139"/>
      <c r="AV736" s="139"/>
      <c r="AW736" s="139"/>
      <c r="AX736" s="139"/>
      <c r="AY736" s="139"/>
      <c r="AZ736" s="139"/>
      <c r="BA736" s="139"/>
      <c r="BB736" s="139"/>
      <c r="BC736" s="139"/>
      <c r="BD736" s="139"/>
      <c r="BE736" s="139"/>
      <c r="BF736" s="139"/>
      <c r="BG736" s="139"/>
      <c r="BH736" s="139"/>
      <c r="BI736" s="139"/>
      <c r="BJ736" s="139"/>
    </row>
    <row r="737">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40"/>
      <c r="W737" s="139"/>
      <c r="X737" s="139"/>
      <c r="Y737" s="139"/>
      <c r="Z737" s="139"/>
      <c r="AA737" s="139"/>
      <c r="AB737" s="139"/>
      <c r="AC737" s="139"/>
      <c r="AD737" s="139"/>
      <c r="AE737" s="139"/>
      <c r="AF737" s="139"/>
      <c r="AG737" s="139"/>
      <c r="AH737" s="139"/>
      <c r="AI737" s="139"/>
      <c r="AJ737" s="139"/>
      <c r="AK737" s="139"/>
      <c r="AL737" s="139"/>
      <c r="AM737" s="139"/>
      <c r="AN737" s="139"/>
      <c r="AO737" s="139"/>
      <c r="AP737" s="139"/>
      <c r="AQ737" s="139"/>
      <c r="AR737" s="139"/>
      <c r="AS737" s="139"/>
      <c r="AT737" s="139"/>
      <c r="AU737" s="139"/>
      <c r="AV737" s="139"/>
      <c r="AW737" s="139"/>
      <c r="AX737" s="139"/>
      <c r="AY737" s="139"/>
      <c r="AZ737" s="139"/>
      <c r="BA737" s="139"/>
      <c r="BB737" s="139"/>
      <c r="BC737" s="139"/>
      <c r="BD737" s="139"/>
      <c r="BE737" s="139"/>
      <c r="BF737" s="139"/>
      <c r="BG737" s="139"/>
      <c r="BH737" s="139"/>
      <c r="BI737" s="139"/>
      <c r="BJ737" s="139"/>
    </row>
    <row r="738">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40"/>
      <c r="W738" s="139"/>
      <c r="X738" s="139"/>
      <c r="Y738" s="139"/>
      <c r="Z738" s="139"/>
      <c r="AA738" s="139"/>
      <c r="AB738" s="139"/>
      <c r="AC738" s="139"/>
      <c r="AD738" s="139"/>
      <c r="AE738" s="139"/>
      <c r="AF738" s="139"/>
      <c r="AG738" s="139"/>
      <c r="AH738" s="139"/>
      <c r="AI738" s="139"/>
      <c r="AJ738" s="139"/>
      <c r="AK738" s="139"/>
      <c r="AL738" s="139"/>
      <c r="AM738" s="139"/>
      <c r="AN738" s="139"/>
      <c r="AO738" s="139"/>
      <c r="AP738" s="139"/>
      <c r="AQ738" s="139"/>
      <c r="AR738" s="139"/>
      <c r="AS738" s="139"/>
      <c r="AT738" s="139"/>
      <c r="AU738" s="139"/>
      <c r="AV738" s="139"/>
      <c r="AW738" s="139"/>
      <c r="AX738" s="139"/>
      <c r="AY738" s="139"/>
      <c r="AZ738" s="139"/>
      <c r="BA738" s="139"/>
      <c r="BB738" s="139"/>
      <c r="BC738" s="139"/>
      <c r="BD738" s="139"/>
      <c r="BE738" s="139"/>
      <c r="BF738" s="139"/>
      <c r="BG738" s="139"/>
      <c r="BH738" s="139"/>
      <c r="BI738" s="139"/>
      <c r="BJ738" s="139"/>
    </row>
    <row r="739">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40"/>
      <c r="W739" s="139"/>
      <c r="X739" s="139"/>
      <c r="Y739" s="139"/>
      <c r="Z739" s="139"/>
      <c r="AA739" s="139"/>
      <c r="AB739" s="139"/>
      <c r="AC739" s="139"/>
      <c r="AD739" s="139"/>
      <c r="AE739" s="139"/>
      <c r="AF739" s="139"/>
      <c r="AG739" s="139"/>
      <c r="AH739" s="139"/>
      <c r="AI739" s="139"/>
      <c r="AJ739" s="139"/>
      <c r="AK739" s="139"/>
      <c r="AL739" s="139"/>
      <c r="AM739" s="139"/>
      <c r="AN739" s="139"/>
      <c r="AO739" s="139"/>
      <c r="AP739" s="139"/>
      <c r="AQ739" s="139"/>
      <c r="AR739" s="139"/>
      <c r="AS739" s="139"/>
      <c r="AT739" s="139"/>
      <c r="AU739" s="139"/>
      <c r="AV739" s="139"/>
      <c r="AW739" s="139"/>
      <c r="AX739" s="139"/>
      <c r="AY739" s="139"/>
      <c r="AZ739" s="139"/>
      <c r="BA739" s="139"/>
      <c r="BB739" s="139"/>
      <c r="BC739" s="139"/>
      <c r="BD739" s="139"/>
      <c r="BE739" s="139"/>
      <c r="BF739" s="139"/>
      <c r="BG739" s="139"/>
      <c r="BH739" s="139"/>
      <c r="BI739" s="139"/>
      <c r="BJ739" s="139"/>
    </row>
    <row r="740">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40"/>
      <c r="W740" s="139"/>
      <c r="X740" s="139"/>
      <c r="Y740" s="139"/>
      <c r="Z740" s="139"/>
      <c r="AA740" s="139"/>
      <c r="AB740" s="139"/>
      <c r="AC740" s="139"/>
      <c r="AD740" s="139"/>
      <c r="AE740" s="139"/>
      <c r="AF740" s="139"/>
      <c r="AG740" s="139"/>
      <c r="AH740" s="139"/>
      <c r="AI740" s="139"/>
      <c r="AJ740" s="139"/>
      <c r="AK740" s="139"/>
      <c r="AL740" s="139"/>
      <c r="AM740" s="139"/>
      <c r="AN740" s="139"/>
      <c r="AO740" s="139"/>
      <c r="AP740" s="139"/>
      <c r="AQ740" s="139"/>
      <c r="AR740" s="139"/>
      <c r="AS740" s="139"/>
      <c r="AT740" s="139"/>
      <c r="AU740" s="139"/>
      <c r="AV740" s="139"/>
      <c r="AW740" s="139"/>
      <c r="AX740" s="139"/>
      <c r="AY740" s="139"/>
      <c r="AZ740" s="139"/>
      <c r="BA740" s="139"/>
      <c r="BB740" s="139"/>
      <c r="BC740" s="139"/>
      <c r="BD740" s="139"/>
      <c r="BE740" s="139"/>
      <c r="BF740" s="139"/>
      <c r="BG740" s="139"/>
      <c r="BH740" s="139"/>
      <c r="BI740" s="139"/>
      <c r="BJ740" s="139"/>
    </row>
    <row r="741">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40"/>
      <c r="W741" s="139"/>
      <c r="X741" s="139"/>
      <c r="Y741" s="139"/>
      <c r="Z741" s="139"/>
      <c r="AA741" s="139"/>
      <c r="AB741" s="139"/>
      <c r="AC741" s="139"/>
      <c r="AD741" s="139"/>
      <c r="AE741" s="139"/>
      <c r="AF741" s="139"/>
      <c r="AG741" s="139"/>
      <c r="AH741" s="139"/>
      <c r="AI741" s="139"/>
      <c r="AJ741" s="139"/>
      <c r="AK741" s="139"/>
      <c r="AL741" s="139"/>
      <c r="AM741" s="139"/>
      <c r="AN741" s="139"/>
      <c r="AO741" s="139"/>
      <c r="AP741" s="139"/>
      <c r="AQ741" s="139"/>
      <c r="AR741" s="139"/>
      <c r="AS741" s="139"/>
      <c r="AT741" s="139"/>
      <c r="AU741" s="139"/>
      <c r="AV741" s="139"/>
      <c r="AW741" s="139"/>
      <c r="AX741" s="139"/>
      <c r="AY741" s="139"/>
      <c r="AZ741" s="139"/>
      <c r="BA741" s="139"/>
      <c r="BB741" s="139"/>
      <c r="BC741" s="139"/>
      <c r="BD741" s="139"/>
      <c r="BE741" s="139"/>
      <c r="BF741" s="139"/>
      <c r="BG741" s="139"/>
      <c r="BH741" s="139"/>
      <c r="BI741" s="139"/>
      <c r="BJ741" s="139"/>
    </row>
    <row r="74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40"/>
      <c r="W742" s="139"/>
      <c r="X742" s="139"/>
      <c r="Y742" s="139"/>
      <c r="Z742" s="139"/>
      <c r="AA742" s="139"/>
      <c r="AB742" s="139"/>
      <c r="AC742" s="139"/>
      <c r="AD742" s="139"/>
      <c r="AE742" s="139"/>
      <c r="AF742" s="139"/>
      <c r="AG742" s="139"/>
      <c r="AH742" s="139"/>
      <c r="AI742" s="139"/>
      <c r="AJ742" s="139"/>
      <c r="AK742" s="139"/>
      <c r="AL742" s="139"/>
      <c r="AM742" s="139"/>
      <c r="AN742" s="139"/>
      <c r="AO742" s="139"/>
      <c r="AP742" s="139"/>
      <c r="AQ742" s="139"/>
      <c r="AR742" s="139"/>
      <c r="AS742" s="139"/>
      <c r="AT742" s="139"/>
      <c r="AU742" s="139"/>
      <c r="AV742" s="139"/>
      <c r="AW742" s="139"/>
      <c r="AX742" s="139"/>
      <c r="AY742" s="139"/>
      <c r="AZ742" s="139"/>
      <c r="BA742" s="139"/>
      <c r="BB742" s="139"/>
      <c r="BC742" s="139"/>
      <c r="BD742" s="139"/>
      <c r="BE742" s="139"/>
      <c r="BF742" s="139"/>
      <c r="BG742" s="139"/>
      <c r="BH742" s="139"/>
      <c r="BI742" s="139"/>
      <c r="BJ742" s="139"/>
    </row>
    <row r="743">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40"/>
      <c r="W743" s="139"/>
      <c r="X743" s="139"/>
      <c r="Y743" s="139"/>
      <c r="Z743" s="139"/>
      <c r="AA743" s="139"/>
      <c r="AB743" s="139"/>
      <c r="AC743" s="139"/>
      <c r="AD743" s="139"/>
      <c r="AE743" s="139"/>
      <c r="AF743" s="139"/>
      <c r="AG743" s="139"/>
      <c r="AH743" s="139"/>
      <c r="AI743" s="139"/>
      <c r="AJ743" s="139"/>
      <c r="AK743" s="139"/>
      <c r="AL743" s="139"/>
      <c r="AM743" s="139"/>
      <c r="AN743" s="139"/>
      <c r="AO743" s="139"/>
      <c r="AP743" s="139"/>
      <c r="AQ743" s="139"/>
      <c r="AR743" s="139"/>
      <c r="AS743" s="139"/>
      <c r="AT743" s="139"/>
      <c r="AU743" s="139"/>
      <c r="AV743" s="139"/>
      <c r="AW743" s="139"/>
      <c r="AX743" s="139"/>
      <c r="AY743" s="139"/>
      <c r="AZ743" s="139"/>
      <c r="BA743" s="139"/>
      <c r="BB743" s="139"/>
      <c r="BC743" s="139"/>
      <c r="BD743" s="139"/>
      <c r="BE743" s="139"/>
      <c r="BF743" s="139"/>
      <c r="BG743" s="139"/>
      <c r="BH743" s="139"/>
      <c r="BI743" s="139"/>
      <c r="BJ743" s="139"/>
    </row>
    <row r="744">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40"/>
      <c r="W744" s="139"/>
      <c r="X744" s="139"/>
      <c r="Y744" s="139"/>
      <c r="Z744" s="139"/>
      <c r="AA744" s="139"/>
      <c r="AB744" s="139"/>
      <c r="AC744" s="139"/>
      <c r="AD744" s="139"/>
      <c r="AE744" s="139"/>
      <c r="AF744" s="139"/>
      <c r="AG744" s="139"/>
      <c r="AH744" s="139"/>
      <c r="AI744" s="139"/>
      <c r="AJ744" s="139"/>
      <c r="AK744" s="139"/>
      <c r="AL744" s="139"/>
      <c r="AM744" s="139"/>
      <c r="AN744" s="139"/>
      <c r="AO744" s="139"/>
      <c r="AP744" s="139"/>
      <c r="AQ744" s="139"/>
      <c r="AR744" s="139"/>
      <c r="AS744" s="139"/>
      <c r="AT744" s="139"/>
      <c r="AU744" s="139"/>
      <c r="AV744" s="139"/>
      <c r="AW744" s="139"/>
      <c r="AX744" s="139"/>
      <c r="AY744" s="139"/>
      <c r="AZ744" s="139"/>
      <c r="BA744" s="139"/>
      <c r="BB744" s="139"/>
      <c r="BC744" s="139"/>
      <c r="BD744" s="139"/>
      <c r="BE744" s="139"/>
      <c r="BF744" s="139"/>
      <c r="BG744" s="139"/>
      <c r="BH744" s="139"/>
      <c r="BI744" s="139"/>
      <c r="BJ744" s="139"/>
    </row>
    <row r="745">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40"/>
      <c r="W745" s="139"/>
      <c r="X745" s="139"/>
      <c r="Y745" s="139"/>
      <c r="Z745" s="139"/>
      <c r="AA745" s="139"/>
      <c r="AB745" s="139"/>
      <c r="AC745" s="139"/>
      <c r="AD745" s="139"/>
      <c r="AE745" s="139"/>
      <c r="AF745" s="139"/>
      <c r="AG745" s="139"/>
      <c r="AH745" s="139"/>
      <c r="AI745" s="139"/>
      <c r="AJ745" s="139"/>
      <c r="AK745" s="139"/>
      <c r="AL745" s="139"/>
      <c r="AM745" s="139"/>
      <c r="AN745" s="139"/>
      <c r="AO745" s="139"/>
      <c r="AP745" s="139"/>
      <c r="AQ745" s="139"/>
      <c r="AR745" s="139"/>
      <c r="AS745" s="139"/>
      <c r="AT745" s="139"/>
      <c r="AU745" s="139"/>
      <c r="AV745" s="139"/>
      <c r="AW745" s="139"/>
      <c r="AX745" s="139"/>
      <c r="AY745" s="139"/>
      <c r="AZ745" s="139"/>
      <c r="BA745" s="139"/>
      <c r="BB745" s="139"/>
      <c r="BC745" s="139"/>
      <c r="BD745" s="139"/>
      <c r="BE745" s="139"/>
      <c r="BF745" s="139"/>
      <c r="BG745" s="139"/>
      <c r="BH745" s="139"/>
      <c r="BI745" s="139"/>
      <c r="BJ745" s="139"/>
    </row>
    <row r="746">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40"/>
      <c r="W746" s="139"/>
      <c r="X746" s="139"/>
      <c r="Y746" s="139"/>
      <c r="Z746" s="139"/>
      <c r="AA746" s="139"/>
      <c r="AB746" s="139"/>
      <c r="AC746" s="139"/>
      <c r="AD746" s="139"/>
      <c r="AE746" s="139"/>
      <c r="AF746" s="139"/>
      <c r="AG746" s="139"/>
      <c r="AH746" s="139"/>
      <c r="AI746" s="139"/>
      <c r="AJ746" s="139"/>
      <c r="AK746" s="139"/>
      <c r="AL746" s="139"/>
      <c r="AM746" s="139"/>
      <c r="AN746" s="139"/>
      <c r="AO746" s="139"/>
      <c r="AP746" s="139"/>
      <c r="AQ746" s="139"/>
      <c r="AR746" s="139"/>
      <c r="AS746" s="139"/>
      <c r="AT746" s="139"/>
      <c r="AU746" s="139"/>
      <c r="AV746" s="139"/>
      <c r="AW746" s="139"/>
      <c r="AX746" s="139"/>
      <c r="AY746" s="139"/>
      <c r="AZ746" s="139"/>
      <c r="BA746" s="139"/>
      <c r="BB746" s="139"/>
      <c r="BC746" s="139"/>
      <c r="BD746" s="139"/>
      <c r="BE746" s="139"/>
      <c r="BF746" s="139"/>
      <c r="BG746" s="139"/>
      <c r="BH746" s="139"/>
      <c r="BI746" s="139"/>
      <c r="BJ746" s="139"/>
    </row>
    <row r="747">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40"/>
      <c r="W747" s="139"/>
      <c r="X747" s="139"/>
      <c r="Y747" s="139"/>
      <c r="Z747" s="139"/>
      <c r="AA747" s="139"/>
      <c r="AB747" s="139"/>
      <c r="AC747" s="139"/>
      <c r="AD747" s="139"/>
      <c r="AE747" s="139"/>
      <c r="AF747" s="139"/>
      <c r="AG747" s="139"/>
      <c r="AH747" s="139"/>
      <c r="AI747" s="139"/>
      <c r="AJ747" s="139"/>
      <c r="AK747" s="139"/>
      <c r="AL747" s="139"/>
      <c r="AM747" s="139"/>
      <c r="AN747" s="139"/>
      <c r="AO747" s="139"/>
      <c r="AP747" s="139"/>
      <c r="AQ747" s="139"/>
      <c r="AR747" s="139"/>
      <c r="AS747" s="139"/>
      <c r="AT747" s="139"/>
      <c r="AU747" s="139"/>
      <c r="AV747" s="139"/>
      <c r="AW747" s="139"/>
      <c r="AX747" s="139"/>
      <c r="AY747" s="139"/>
      <c r="AZ747" s="139"/>
      <c r="BA747" s="139"/>
      <c r="BB747" s="139"/>
      <c r="BC747" s="139"/>
      <c r="BD747" s="139"/>
      <c r="BE747" s="139"/>
      <c r="BF747" s="139"/>
      <c r="BG747" s="139"/>
      <c r="BH747" s="139"/>
      <c r="BI747" s="139"/>
      <c r="BJ747" s="139"/>
    </row>
    <row r="748">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40"/>
      <c r="W748" s="139"/>
      <c r="X748" s="139"/>
      <c r="Y748" s="139"/>
      <c r="Z748" s="139"/>
      <c r="AA748" s="139"/>
      <c r="AB748" s="139"/>
      <c r="AC748" s="139"/>
      <c r="AD748" s="139"/>
      <c r="AE748" s="139"/>
      <c r="AF748" s="139"/>
      <c r="AG748" s="139"/>
      <c r="AH748" s="139"/>
      <c r="AI748" s="139"/>
      <c r="AJ748" s="139"/>
      <c r="AK748" s="139"/>
      <c r="AL748" s="139"/>
      <c r="AM748" s="139"/>
      <c r="AN748" s="139"/>
      <c r="AO748" s="139"/>
      <c r="AP748" s="139"/>
      <c r="AQ748" s="139"/>
      <c r="AR748" s="139"/>
      <c r="AS748" s="139"/>
      <c r="AT748" s="139"/>
      <c r="AU748" s="139"/>
      <c r="AV748" s="139"/>
      <c r="AW748" s="139"/>
      <c r="AX748" s="139"/>
      <c r="AY748" s="139"/>
      <c r="AZ748" s="139"/>
      <c r="BA748" s="139"/>
      <c r="BB748" s="139"/>
      <c r="BC748" s="139"/>
      <c r="BD748" s="139"/>
      <c r="BE748" s="139"/>
      <c r="BF748" s="139"/>
      <c r="BG748" s="139"/>
      <c r="BH748" s="139"/>
      <c r="BI748" s="139"/>
      <c r="BJ748" s="139"/>
    </row>
    <row r="749">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40"/>
      <c r="W749" s="139"/>
      <c r="X749" s="139"/>
      <c r="Y749" s="139"/>
      <c r="Z749" s="139"/>
      <c r="AA749" s="139"/>
      <c r="AB749" s="139"/>
      <c r="AC749" s="139"/>
      <c r="AD749" s="139"/>
      <c r="AE749" s="139"/>
      <c r="AF749" s="139"/>
      <c r="AG749" s="139"/>
      <c r="AH749" s="139"/>
      <c r="AI749" s="139"/>
      <c r="AJ749" s="139"/>
      <c r="AK749" s="139"/>
      <c r="AL749" s="139"/>
      <c r="AM749" s="139"/>
      <c r="AN749" s="139"/>
      <c r="AO749" s="139"/>
      <c r="AP749" s="139"/>
      <c r="AQ749" s="139"/>
      <c r="AR749" s="139"/>
      <c r="AS749" s="139"/>
      <c r="AT749" s="139"/>
      <c r="AU749" s="139"/>
      <c r="AV749" s="139"/>
      <c r="AW749" s="139"/>
      <c r="AX749" s="139"/>
      <c r="AY749" s="139"/>
      <c r="AZ749" s="139"/>
      <c r="BA749" s="139"/>
      <c r="BB749" s="139"/>
      <c r="BC749" s="139"/>
      <c r="BD749" s="139"/>
      <c r="BE749" s="139"/>
      <c r="BF749" s="139"/>
      <c r="BG749" s="139"/>
      <c r="BH749" s="139"/>
      <c r="BI749" s="139"/>
      <c r="BJ749" s="139"/>
    </row>
    <row r="750">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40"/>
      <c r="W750" s="139"/>
      <c r="X750" s="139"/>
      <c r="Y750" s="139"/>
      <c r="Z750" s="139"/>
      <c r="AA750" s="139"/>
      <c r="AB750" s="139"/>
      <c r="AC750" s="139"/>
      <c r="AD750" s="139"/>
      <c r="AE750" s="139"/>
      <c r="AF750" s="139"/>
      <c r="AG750" s="139"/>
      <c r="AH750" s="139"/>
      <c r="AI750" s="139"/>
      <c r="AJ750" s="139"/>
      <c r="AK750" s="139"/>
      <c r="AL750" s="139"/>
      <c r="AM750" s="139"/>
      <c r="AN750" s="139"/>
      <c r="AO750" s="139"/>
      <c r="AP750" s="139"/>
      <c r="AQ750" s="139"/>
      <c r="AR750" s="139"/>
      <c r="AS750" s="139"/>
      <c r="AT750" s="139"/>
      <c r="AU750" s="139"/>
      <c r="AV750" s="139"/>
      <c r="AW750" s="139"/>
      <c r="AX750" s="139"/>
      <c r="AY750" s="139"/>
      <c r="AZ750" s="139"/>
      <c r="BA750" s="139"/>
      <c r="BB750" s="139"/>
      <c r="BC750" s="139"/>
      <c r="BD750" s="139"/>
      <c r="BE750" s="139"/>
      <c r="BF750" s="139"/>
      <c r="BG750" s="139"/>
      <c r="BH750" s="139"/>
      <c r="BI750" s="139"/>
      <c r="BJ750" s="139"/>
    </row>
    <row r="751">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40"/>
      <c r="W751" s="139"/>
      <c r="X751" s="139"/>
      <c r="Y751" s="139"/>
      <c r="Z751" s="139"/>
      <c r="AA751" s="139"/>
      <c r="AB751" s="139"/>
      <c r="AC751" s="139"/>
      <c r="AD751" s="139"/>
      <c r="AE751" s="139"/>
      <c r="AF751" s="139"/>
      <c r="AG751" s="139"/>
      <c r="AH751" s="139"/>
      <c r="AI751" s="139"/>
      <c r="AJ751" s="139"/>
      <c r="AK751" s="139"/>
      <c r="AL751" s="139"/>
      <c r="AM751" s="139"/>
      <c r="AN751" s="139"/>
      <c r="AO751" s="139"/>
      <c r="AP751" s="139"/>
      <c r="AQ751" s="139"/>
      <c r="AR751" s="139"/>
      <c r="AS751" s="139"/>
      <c r="AT751" s="139"/>
      <c r="AU751" s="139"/>
      <c r="AV751" s="139"/>
      <c r="AW751" s="139"/>
      <c r="AX751" s="139"/>
      <c r="AY751" s="139"/>
      <c r="AZ751" s="139"/>
      <c r="BA751" s="139"/>
      <c r="BB751" s="139"/>
      <c r="BC751" s="139"/>
      <c r="BD751" s="139"/>
      <c r="BE751" s="139"/>
      <c r="BF751" s="139"/>
      <c r="BG751" s="139"/>
      <c r="BH751" s="139"/>
      <c r="BI751" s="139"/>
      <c r="BJ751" s="139"/>
    </row>
    <row r="75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40"/>
      <c r="W752" s="139"/>
      <c r="X752" s="139"/>
      <c r="Y752" s="139"/>
      <c r="Z752" s="139"/>
      <c r="AA752" s="139"/>
      <c r="AB752" s="139"/>
      <c r="AC752" s="139"/>
      <c r="AD752" s="139"/>
      <c r="AE752" s="139"/>
      <c r="AF752" s="139"/>
      <c r="AG752" s="139"/>
      <c r="AH752" s="139"/>
      <c r="AI752" s="139"/>
      <c r="AJ752" s="139"/>
      <c r="AK752" s="139"/>
      <c r="AL752" s="139"/>
      <c r="AM752" s="139"/>
      <c r="AN752" s="139"/>
      <c r="AO752" s="139"/>
      <c r="AP752" s="139"/>
      <c r="AQ752" s="139"/>
      <c r="AR752" s="139"/>
      <c r="AS752" s="139"/>
      <c r="AT752" s="139"/>
      <c r="AU752" s="139"/>
      <c r="AV752" s="139"/>
      <c r="AW752" s="139"/>
      <c r="AX752" s="139"/>
      <c r="AY752" s="139"/>
      <c r="AZ752" s="139"/>
      <c r="BA752" s="139"/>
      <c r="BB752" s="139"/>
      <c r="BC752" s="139"/>
      <c r="BD752" s="139"/>
      <c r="BE752" s="139"/>
      <c r="BF752" s="139"/>
      <c r="BG752" s="139"/>
      <c r="BH752" s="139"/>
      <c r="BI752" s="139"/>
      <c r="BJ752" s="139"/>
    </row>
    <row r="753">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40"/>
      <c r="W753" s="139"/>
      <c r="X753" s="139"/>
      <c r="Y753" s="139"/>
      <c r="Z753" s="139"/>
      <c r="AA753" s="139"/>
      <c r="AB753" s="139"/>
      <c r="AC753" s="139"/>
      <c r="AD753" s="139"/>
      <c r="AE753" s="139"/>
      <c r="AF753" s="139"/>
      <c r="AG753" s="139"/>
      <c r="AH753" s="139"/>
      <c r="AI753" s="139"/>
      <c r="AJ753" s="139"/>
      <c r="AK753" s="139"/>
      <c r="AL753" s="139"/>
      <c r="AM753" s="139"/>
      <c r="AN753" s="139"/>
      <c r="AO753" s="139"/>
      <c r="AP753" s="139"/>
      <c r="AQ753" s="139"/>
      <c r="AR753" s="139"/>
      <c r="AS753" s="139"/>
      <c r="AT753" s="139"/>
      <c r="AU753" s="139"/>
      <c r="AV753" s="139"/>
      <c r="AW753" s="139"/>
      <c r="AX753" s="139"/>
      <c r="AY753" s="139"/>
      <c r="AZ753" s="139"/>
      <c r="BA753" s="139"/>
      <c r="BB753" s="139"/>
      <c r="BC753" s="139"/>
      <c r="BD753" s="139"/>
      <c r="BE753" s="139"/>
      <c r="BF753" s="139"/>
      <c r="BG753" s="139"/>
      <c r="BH753" s="139"/>
      <c r="BI753" s="139"/>
      <c r="BJ753" s="139"/>
    </row>
    <row r="754">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40"/>
      <c r="W754" s="139"/>
      <c r="X754" s="139"/>
      <c r="Y754" s="139"/>
      <c r="Z754" s="139"/>
      <c r="AA754" s="139"/>
      <c r="AB754" s="139"/>
      <c r="AC754" s="139"/>
      <c r="AD754" s="139"/>
      <c r="AE754" s="139"/>
      <c r="AF754" s="139"/>
      <c r="AG754" s="139"/>
      <c r="AH754" s="139"/>
      <c r="AI754" s="139"/>
      <c r="AJ754" s="139"/>
      <c r="AK754" s="139"/>
      <c r="AL754" s="139"/>
      <c r="AM754" s="139"/>
      <c r="AN754" s="139"/>
      <c r="AO754" s="139"/>
      <c r="AP754" s="139"/>
      <c r="AQ754" s="139"/>
      <c r="AR754" s="139"/>
      <c r="AS754" s="139"/>
      <c r="AT754" s="139"/>
      <c r="AU754" s="139"/>
      <c r="AV754" s="139"/>
      <c r="AW754" s="139"/>
      <c r="AX754" s="139"/>
      <c r="AY754" s="139"/>
      <c r="AZ754" s="139"/>
      <c r="BA754" s="139"/>
      <c r="BB754" s="139"/>
      <c r="BC754" s="139"/>
      <c r="BD754" s="139"/>
      <c r="BE754" s="139"/>
      <c r="BF754" s="139"/>
      <c r="BG754" s="139"/>
      <c r="BH754" s="139"/>
      <c r="BI754" s="139"/>
      <c r="BJ754" s="139"/>
    </row>
    <row r="755">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40"/>
      <c r="W755" s="139"/>
      <c r="X755" s="139"/>
      <c r="Y755" s="139"/>
      <c r="Z755" s="139"/>
      <c r="AA755" s="139"/>
      <c r="AB755" s="139"/>
      <c r="AC755" s="139"/>
      <c r="AD755" s="139"/>
      <c r="AE755" s="139"/>
      <c r="AF755" s="139"/>
      <c r="AG755" s="139"/>
      <c r="AH755" s="139"/>
      <c r="AI755" s="139"/>
      <c r="AJ755" s="139"/>
      <c r="AK755" s="139"/>
      <c r="AL755" s="139"/>
      <c r="AM755" s="139"/>
      <c r="AN755" s="139"/>
      <c r="AO755" s="139"/>
      <c r="AP755" s="139"/>
      <c r="AQ755" s="139"/>
      <c r="AR755" s="139"/>
      <c r="AS755" s="139"/>
      <c r="AT755" s="139"/>
      <c r="AU755" s="139"/>
      <c r="AV755" s="139"/>
      <c r="AW755" s="139"/>
      <c r="AX755" s="139"/>
      <c r="AY755" s="139"/>
      <c r="AZ755" s="139"/>
      <c r="BA755" s="139"/>
      <c r="BB755" s="139"/>
      <c r="BC755" s="139"/>
      <c r="BD755" s="139"/>
      <c r="BE755" s="139"/>
      <c r="BF755" s="139"/>
      <c r="BG755" s="139"/>
      <c r="BH755" s="139"/>
      <c r="BI755" s="139"/>
      <c r="BJ755" s="139"/>
    </row>
    <row r="756">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40"/>
      <c r="W756" s="139"/>
      <c r="X756" s="139"/>
      <c r="Y756" s="139"/>
      <c r="Z756" s="139"/>
      <c r="AA756" s="139"/>
      <c r="AB756" s="139"/>
      <c r="AC756" s="139"/>
      <c r="AD756" s="139"/>
      <c r="AE756" s="139"/>
      <c r="AF756" s="139"/>
      <c r="AG756" s="139"/>
      <c r="AH756" s="139"/>
      <c r="AI756" s="139"/>
      <c r="AJ756" s="139"/>
      <c r="AK756" s="139"/>
      <c r="AL756" s="139"/>
      <c r="AM756" s="139"/>
      <c r="AN756" s="139"/>
      <c r="AO756" s="139"/>
      <c r="AP756" s="139"/>
      <c r="AQ756" s="139"/>
      <c r="AR756" s="139"/>
      <c r="AS756" s="139"/>
      <c r="AT756" s="139"/>
      <c r="AU756" s="139"/>
      <c r="AV756" s="139"/>
      <c r="AW756" s="139"/>
      <c r="AX756" s="139"/>
      <c r="AY756" s="139"/>
      <c r="AZ756" s="139"/>
      <c r="BA756" s="139"/>
      <c r="BB756" s="139"/>
      <c r="BC756" s="139"/>
      <c r="BD756" s="139"/>
      <c r="BE756" s="139"/>
      <c r="BF756" s="139"/>
      <c r="BG756" s="139"/>
      <c r="BH756" s="139"/>
      <c r="BI756" s="139"/>
      <c r="BJ756" s="139"/>
    </row>
    <row r="757">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40"/>
      <c r="W757" s="139"/>
      <c r="X757" s="139"/>
      <c r="Y757" s="139"/>
      <c r="Z757" s="139"/>
      <c r="AA757" s="139"/>
      <c r="AB757" s="139"/>
      <c r="AC757" s="139"/>
      <c r="AD757" s="139"/>
      <c r="AE757" s="139"/>
      <c r="AF757" s="139"/>
      <c r="AG757" s="139"/>
      <c r="AH757" s="139"/>
      <c r="AI757" s="139"/>
      <c r="AJ757" s="139"/>
      <c r="AK757" s="139"/>
      <c r="AL757" s="139"/>
      <c r="AM757" s="139"/>
      <c r="AN757" s="139"/>
      <c r="AO757" s="139"/>
      <c r="AP757" s="139"/>
      <c r="AQ757" s="139"/>
      <c r="AR757" s="139"/>
      <c r="AS757" s="139"/>
      <c r="AT757" s="139"/>
      <c r="AU757" s="139"/>
      <c r="AV757" s="139"/>
      <c r="AW757" s="139"/>
      <c r="AX757" s="139"/>
      <c r="AY757" s="139"/>
      <c r="AZ757" s="139"/>
      <c r="BA757" s="139"/>
      <c r="BB757" s="139"/>
      <c r="BC757" s="139"/>
      <c r="BD757" s="139"/>
      <c r="BE757" s="139"/>
      <c r="BF757" s="139"/>
      <c r="BG757" s="139"/>
      <c r="BH757" s="139"/>
      <c r="BI757" s="139"/>
      <c r="BJ757" s="139"/>
    </row>
    <row r="758">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40"/>
      <c r="W758" s="139"/>
      <c r="X758" s="139"/>
      <c r="Y758" s="139"/>
      <c r="Z758" s="139"/>
      <c r="AA758" s="139"/>
      <c r="AB758" s="139"/>
      <c r="AC758" s="139"/>
      <c r="AD758" s="139"/>
      <c r="AE758" s="139"/>
      <c r="AF758" s="139"/>
      <c r="AG758" s="139"/>
      <c r="AH758" s="139"/>
      <c r="AI758" s="139"/>
      <c r="AJ758" s="139"/>
      <c r="AK758" s="139"/>
      <c r="AL758" s="139"/>
      <c r="AM758" s="139"/>
      <c r="AN758" s="139"/>
      <c r="AO758" s="139"/>
      <c r="AP758" s="139"/>
      <c r="AQ758" s="139"/>
      <c r="AR758" s="139"/>
      <c r="AS758" s="139"/>
      <c r="AT758" s="139"/>
      <c r="AU758" s="139"/>
      <c r="AV758" s="139"/>
      <c r="AW758" s="139"/>
      <c r="AX758" s="139"/>
      <c r="AY758" s="139"/>
      <c r="AZ758" s="139"/>
      <c r="BA758" s="139"/>
      <c r="BB758" s="139"/>
      <c r="BC758" s="139"/>
      <c r="BD758" s="139"/>
      <c r="BE758" s="139"/>
      <c r="BF758" s="139"/>
      <c r="BG758" s="139"/>
      <c r="BH758" s="139"/>
      <c r="BI758" s="139"/>
      <c r="BJ758" s="139"/>
    </row>
    <row r="759">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40"/>
      <c r="W759" s="139"/>
      <c r="X759" s="139"/>
      <c r="Y759" s="139"/>
      <c r="Z759" s="139"/>
      <c r="AA759" s="139"/>
      <c r="AB759" s="139"/>
      <c r="AC759" s="139"/>
      <c r="AD759" s="139"/>
      <c r="AE759" s="139"/>
      <c r="AF759" s="139"/>
      <c r="AG759" s="139"/>
      <c r="AH759" s="139"/>
      <c r="AI759" s="139"/>
      <c r="AJ759" s="139"/>
      <c r="AK759" s="139"/>
      <c r="AL759" s="139"/>
      <c r="AM759" s="139"/>
      <c r="AN759" s="139"/>
      <c r="AO759" s="139"/>
      <c r="AP759" s="139"/>
      <c r="AQ759" s="139"/>
      <c r="AR759" s="139"/>
      <c r="AS759" s="139"/>
      <c r="AT759" s="139"/>
      <c r="AU759" s="139"/>
      <c r="AV759" s="139"/>
      <c r="AW759" s="139"/>
      <c r="AX759" s="139"/>
      <c r="AY759" s="139"/>
      <c r="AZ759" s="139"/>
      <c r="BA759" s="139"/>
      <c r="BB759" s="139"/>
      <c r="BC759" s="139"/>
      <c r="BD759" s="139"/>
      <c r="BE759" s="139"/>
      <c r="BF759" s="139"/>
      <c r="BG759" s="139"/>
      <c r="BH759" s="139"/>
      <c r="BI759" s="139"/>
      <c r="BJ759" s="139"/>
    </row>
    <row r="760">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40"/>
      <c r="W760" s="139"/>
      <c r="X760" s="139"/>
      <c r="Y760" s="139"/>
      <c r="Z760" s="139"/>
      <c r="AA760" s="139"/>
      <c r="AB760" s="139"/>
      <c r="AC760" s="139"/>
      <c r="AD760" s="139"/>
      <c r="AE760" s="139"/>
      <c r="AF760" s="139"/>
      <c r="AG760" s="139"/>
      <c r="AH760" s="139"/>
      <c r="AI760" s="139"/>
      <c r="AJ760" s="139"/>
      <c r="AK760" s="139"/>
      <c r="AL760" s="139"/>
      <c r="AM760" s="139"/>
      <c r="AN760" s="139"/>
      <c r="AO760" s="139"/>
      <c r="AP760" s="139"/>
      <c r="AQ760" s="139"/>
      <c r="AR760" s="139"/>
      <c r="AS760" s="139"/>
      <c r="AT760" s="139"/>
      <c r="AU760" s="139"/>
      <c r="AV760" s="139"/>
      <c r="AW760" s="139"/>
      <c r="AX760" s="139"/>
      <c r="AY760" s="139"/>
      <c r="AZ760" s="139"/>
      <c r="BA760" s="139"/>
      <c r="BB760" s="139"/>
      <c r="BC760" s="139"/>
      <c r="BD760" s="139"/>
      <c r="BE760" s="139"/>
      <c r="BF760" s="139"/>
      <c r="BG760" s="139"/>
      <c r="BH760" s="139"/>
      <c r="BI760" s="139"/>
      <c r="BJ760" s="139"/>
    </row>
    <row r="761">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40"/>
      <c r="W761" s="139"/>
      <c r="X761" s="139"/>
      <c r="Y761" s="139"/>
      <c r="Z761" s="139"/>
      <c r="AA761" s="139"/>
      <c r="AB761" s="139"/>
      <c r="AC761" s="139"/>
      <c r="AD761" s="139"/>
      <c r="AE761" s="139"/>
      <c r="AF761" s="139"/>
      <c r="AG761" s="139"/>
      <c r="AH761" s="139"/>
      <c r="AI761" s="139"/>
      <c r="AJ761" s="139"/>
      <c r="AK761" s="139"/>
      <c r="AL761" s="139"/>
      <c r="AM761" s="139"/>
      <c r="AN761" s="139"/>
      <c r="AO761" s="139"/>
      <c r="AP761" s="139"/>
      <c r="AQ761" s="139"/>
      <c r="AR761" s="139"/>
      <c r="AS761" s="139"/>
      <c r="AT761" s="139"/>
      <c r="AU761" s="139"/>
      <c r="AV761" s="139"/>
      <c r="AW761" s="139"/>
      <c r="AX761" s="139"/>
      <c r="AY761" s="139"/>
      <c r="AZ761" s="139"/>
      <c r="BA761" s="139"/>
      <c r="BB761" s="139"/>
      <c r="BC761" s="139"/>
      <c r="BD761" s="139"/>
      <c r="BE761" s="139"/>
      <c r="BF761" s="139"/>
      <c r="BG761" s="139"/>
      <c r="BH761" s="139"/>
      <c r="BI761" s="139"/>
      <c r="BJ761" s="139"/>
    </row>
    <row r="76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40"/>
      <c r="W762" s="139"/>
      <c r="X762" s="139"/>
      <c r="Y762" s="139"/>
      <c r="Z762" s="139"/>
      <c r="AA762" s="139"/>
      <c r="AB762" s="139"/>
      <c r="AC762" s="139"/>
      <c r="AD762" s="139"/>
      <c r="AE762" s="139"/>
      <c r="AF762" s="139"/>
      <c r="AG762" s="139"/>
      <c r="AH762" s="139"/>
      <c r="AI762" s="139"/>
      <c r="AJ762" s="139"/>
      <c r="AK762" s="139"/>
      <c r="AL762" s="139"/>
      <c r="AM762" s="139"/>
      <c r="AN762" s="139"/>
      <c r="AO762" s="139"/>
      <c r="AP762" s="139"/>
      <c r="AQ762" s="139"/>
      <c r="AR762" s="139"/>
      <c r="AS762" s="139"/>
      <c r="AT762" s="139"/>
      <c r="AU762" s="139"/>
      <c r="AV762" s="139"/>
      <c r="AW762" s="139"/>
      <c r="AX762" s="139"/>
      <c r="AY762" s="139"/>
      <c r="AZ762" s="139"/>
      <c r="BA762" s="139"/>
      <c r="BB762" s="139"/>
      <c r="BC762" s="139"/>
      <c r="BD762" s="139"/>
      <c r="BE762" s="139"/>
      <c r="BF762" s="139"/>
      <c r="BG762" s="139"/>
      <c r="BH762" s="139"/>
      <c r="BI762" s="139"/>
      <c r="BJ762" s="139"/>
    </row>
    <row r="763">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40"/>
      <c r="W763" s="139"/>
      <c r="X763" s="139"/>
      <c r="Y763" s="139"/>
      <c r="Z763" s="139"/>
      <c r="AA763" s="139"/>
      <c r="AB763" s="139"/>
      <c r="AC763" s="139"/>
      <c r="AD763" s="139"/>
      <c r="AE763" s="139"/>
      <c r="AF763" s="139"/>
      <c r="AG763" s="139"/>
      <c r="AH763" s="139"/>
      <c r="AI763" s="139"/>
      <c r="AJ763" s="139"/>
      <c r="AK763" s="139"/>
      <c r="AL763" s="139"/>
      <c r="AM763" s="139"/>
      <c r="AN763" s="139"/>
      <c r="AO763" s="139"/>
      <c r="AP763" s="139"/>
      <c r="AQ763" s="139"/>
      <c r="AR763" s="139"/>
      <c r="AS763" s="139"/>
      <c r="AT763" s="139"/>
      <c r="AU763" s="139"/>
      <c r="AV763" s="139"/>
      <c r="AW763" s="139"/>
      <c r="AX763" s="139"/>
      <c r="AY763" s="139"/>
      <c r="AZ763" s="139"/>
      <c r="BA763" s="139"/>
      <c r="BB763" s="139"/>
      <c r="BC763" s="139"/>
      <c r="BD763" s="139"/>
      <c r="BE763" s="139"/>
      <c r="BF763" s="139"/>
      <c r="BG763" s="139"/>
      <c r="BH763" s="139"/>
      <c r="BI763" s="139"/>
      <c r="BJ763" s="139"/>
    </row>
    <row r="764">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40"/>
      <c r="W764" s="139"/>
      <c r="X764" s="139"/>
      <c r="Y764" s="139"/>
      <c r="Z764" s="139"/>
      <c r="AA764" s="139"/>
      <c r="AB764" s="139"/>
      <c r="AC764" s="139"/>
      <c r="AD764" s="139"/>
      <c r="AE764" s="139"/>
      <c r="AF764" s="139"/>
      <c r="AG764" s="139"/>
      <c r="AH764" s="139"/>
      <c r="AI764" s="139"/>
      <c r="AJ764" s="139"/>
      <c r="AK764" s="139"/>
      <c r="AL764" s="139"/>
      <c r="AM764" s="139"/>
      <c r="AN764" s="139"/>
      <c r="AO764" s="139"/>
      <c r="AP764" s="139"/>
      <c r="AQ764" s="139"/>
      <c r="AR764" s="139"/>
      <c r="AS764" s="139"/>
      <c r="AT764" s="139"/>
      <c r="AU764" s="139"/>
      <c r="AV764" s="139"/>
      <c r="AW764" s="139"/>
      <c r="AX764" s="139"/>
      <c r="AY764" s="139"/>
      <c r="AZ764" s="139"/>
      <c r="BA764" s="139"/>
      <c r="BB764" s="139"/>
      <c r="BC764" s="139"/>
      <c r="BD764" s="139"/>
      <c r="BE764" s="139"/>
      <c r="BF764" s="139"/>
      <c r="BG764" s="139"/>
      <c r="BH764" s="139"/>
      <c r="BI764" s="139"/>
      <c r="BJ764" s="139"/>
    </row>
    <row r="765">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40"/>
      <c r="W765" s="139"/>
      <c r="X765" s="139"/>
      <c r="Y765" s="139"/>
      <c r="Z765" s="139"/>
      <c r="AA765" s="139"/>
      <c r="AB765" s="139"/>
      <c r="AC765" s="139"/>
      <c r="AD765" s="139"/>
      <c r="AE765" s="139"/>
      <c r="AF765" s="139"/>
      <c r="AG765" s="139"/>
      <c r="AH765" s="139"/>
      <c r="AI765" s="139"/>
      <c r="AJ765" s="139"/>
      <c r="AK765" s="139"/>
      <c r="AL765" s="139"/>
      <c r="AM765" s="139"/>
      <c r="AN765" s="139"/>
      <c r="AO765" s="139"/>
      <c r="AP765" s="139"/>
      <c r="AQ765" s="139"/>
      <c r="AR765" s="139"/>
      <c r="AS765" s="139"/>
      <c r="AT765" s="139"/>
      <c r="AU765" s="139"/>
      <c r="AV765" s="139"/>
      <c r="AW765" s="139"/>
      <c r="AX765" s="139"/>
      <c r="AY765" s="139"/>
      <c r="AZ765" s="139"/>
      <c r="BA765" s="139"/>
      <c r="BB765" s="139"/>
      <c r="BC765" s="139"/>
      <c r="BD765" s="139"/>
      <c r="BE765" s="139"/>
      <c r="BF765" s="139"/>
      <c r="BG765" s="139"/>
      <c r="BH765" s="139"/>
      <c r="BI765" s="139"/>
      <c r="BJ765" s="139"/>
    </row>
    <row r="766">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40"/>
      <c r="W766" s="139"/>
      <c r="X766" s="139"/>
      <c r="Y766" s="139"/>
      <c r="Z766" s="139"/>
      <c r="AA766" s="139"/>
      <c r="AB766" s="139"/>
      <c r="AC766" s="139"/>
      <c r="AD766" s="139"/>
      <c r="AE766" s="139"/>
      <c r="AF766" s="139"/>
      <c r="AG766" s="139"/>
      <c r="AH766" s="139"/>
      <c r="AI766" s="139"/>
      <c r="AJ766" s="139"/>
      <c r="AK766" s="139"/>
      <c r="AL766" s="139"/>
      <c r="AM766" s="139"/>
      <c r="AN766" s="139"/>
      <c r="AO766" s="139"/>
      <c r="AP766" s="139"/>
      <c r="AQ766" s="139"/>
      <c r="AR766" s="139"/>
      <c r="AS766" s="139"/>
      <c r="AT766" s="139"/>
      <c r="AU766" s="139"/>
      <c r="AV766" s="139"/>
      <c r="AW766" s="139"/>
      <c r="AX766" s="139"/>
      <c r="AY766" s="139"/>
      <c r="AZ766" s="139"/>
      <c r="BA766" s="139"/>
      <c r="BB766" s="139"/>
      <c r="BC766" s="139"/>
      <c r="BD766" s="139"/>
      <c r="BE766" s="139"/>
      <c r="BF766" s="139"/>
      <c r="BG766" s="139"/>
      <c r="BH766" s="139"/>
      <c r="BI766" s="139"/>
      <c r="BJ766" s="139"/>
    </row>
    <row r="767">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40"/>
      <c r="W767" s="139"/>
      <c r="X767" s="139"/>
      <c r="Y767" s="139"/>
      <c r="Z767" s="139"/>
      <c r="AA767" s="139"/>
      <c r="AB767" s="139"/>
      <c r="AC767" s="139"/>
      <c r="AD767" s="139"/>
      <c r="AE767" s="139"/>
      <c r="AF767" s="139"/>
      <c r="AG767" s="139"/>
      <c r="AH767" s="139"/>
      <c r="AI767" s="139"/>
      <c r="AJ767" s="139"/>
      <c r="AK767" s="139"/>
      <c r="AL767" s="139"/>
      <c r="AM767" s="139"/>
      <c r="AN767" s="139"/>
      <c r="AO767" s="139"/>
      <c r="AP767" s="139"/>
      <c r="AQ767" s="139"/>
      <c r="AR767" s="139"/>
      <c r="AS767" s="139"/>
      <c r="AT767" s="139"/>
      <c r="AU767" s="139"/>
      <c r="AV767" s="139"/>
      <c r="AW767" s="139"/>
      <c r="AX767" s="139"/>
      <c r="AY767" s="139"/>
      <c r="AZ767" s="139"/>
      <c r="BA767" s="139"/>
      <c r="BB767" s="139"/>
      <c r="BC767" s="139"/>
      <c r="BD767" s="139"/>
      <c r="BE767" s="139"/>
      <c r="BF767" s="139"/>
      <c r="BG767" s="139"/>
      <c r="BH767" s="139"/>
      <c r="BI767" s="139"/>
      <c r="BJ767" s="139"/>
    </row>
    <row r="768">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40"/>
      <c r="W768" s="139"/>
      <c r="X768" s="139"/>
      <c r="Y768" s="139"/>
      <c r="Z768" s="139"/>
      <c r="AA768" s="139"/>
      <c r="AB768" s="139"/>
      <c r="AC768" s="139"/>
      <c r="AD768" s="139"/>
      <c r="AE768" s="139"/>
      <c r="AF768" s="139"/>
      <c r="AG768" s="139"/>
      <c r="AH768" s="139"/>
      <c r="AI768" s="139"/>
      <c r="AJ768" s="139"/>
      <c r="AK768" s="139"/>
      <c r="AL768" s="139"/>
      <c r="AM768" s="139"/>
      <c r="AN768" s="139"/>
      <c r="AO768" s="139"/>
      <c r="AP768" s="139"/>
      <c r="AQ768" s="139"/>
      <c r="AR768" s="139"/>
      <c r="AS768" s="139"/>
      <c r="AT768" s="139"/>
      <c r="AU768" s="139"/>
      <c r="AV768" s="139"/>
      <c r="AW768" s="139"/>
      <c r="AX768" s="139"/>
      <c r="AY768" s="139"/>
      <c r="AZ768" s="139"/>
      <c r="BA768" s="139"/>
      <c r="BB768" s="139"/>
      <c r="BC768" s="139"/>
      <c r="BD768" s="139"/>
      <c r="BE768" s="139"/>
      <c r="BF768" s="139"/>
      <c r="BG768" s="139"/>
      <c r="BH768" s="139"/>
      <c r="BI768" s="139"/>
      <c r="BJ768" s="139"/>
    </row>
    <row r="769">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40"/>
      <c r="W769" s="139"/>
      <c r="X769" s="139"/>
      <c r="Y769" s="139"/>
      <c r="Z769" s="139"/>
      <c r="AA769" s="139"/>
      <c r="AB769" s="139"/>
      <c r="AC769" s="139"/>
      <c r="AD769" s="139"/>
      <c r="AE769" s="139"/>
      <c r="AF769" s="139"/>
      <c r="AG769" s="139"/>
      <c r="AH769" s="139"/>
      <c r="AI769" s="139"/>
      <c r="AJ769" s="139"/>
      <c r="AK769" s="139"/>
      <c r="AL769" s="139"/>
      <c r="AM769" s="139"/>
      <c r="AN769" s="139"/>
      <c r="AO769" s="139"/>
      <c r="AP769" s="139"/>
      <c r="AQ769" s="139"/>
      <c r="AR769" s="139"/>
      <c r="AS769" s="139"/>
      <c r="AT769" s="139"/>
      <c r="AU769" s="139"/>
      <c r="AV769" s="139"/>
      <c r="AW769" s="139"/>
      <c r="AX769" s="139"/>
      <c r="AY769" s="139"/>
      <c r="AZ769" s="139"/>
      <c r="BA769" s="139"/>
      <c r="BB769" s="139"/>
      <c r="BC769" s="139"/>
      <c r="BD769" s="139"/>
      <c r="BE769" s="139"/>
      <c r="BF769" s="139"/>
      <c r="BG769" s="139"/>
      <c r="BH769" s="139"/>
      <c r="BI769" s="139"/>
      <c r="BJ769" s="139"/>
    </row>
    <row r="770">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40"/>
      <c r="W770" s="139"/>
      <c r="X770" s="139"/>
      <c r="Y770" s="139"/>
      <c r="Z770" s="139"/>
      <c r="AA770" s="139"/>
      <c r="AB770" s="139"/>
      <c r="AC770" s="139"/>
      <c r="AD770" s="139"/>
      <c r="AE770" s="139"/>
      <c r="AF770" s="139"/>
      <c r="AG770" s="139"/>
      <c r="AH770" s="139"/>
      <c r="AI770" s="139"/>
      <c r="AJ770" s="139"/>
      <c r="AK770" s="139"/>
      <c r="AL770" s="139"/>
      <c r="AM770" s="139"/>
      <c r="AN770" s="139"/>
      <c r="AO770" s="139"/>
      <c r="AP770" s="139"/>
      <c r="AQ770" s="139"/>
      <c r="AR770" s="139"/>
      <c r="AS770" s="139"/>
      <c r="AT770" s="139"/>
      <c r="AU770" s="139"/>
      <c r="AV770" s="139"/>
      <c r="AW770" s="139"/>
      <c r="AX770" s="139"/>
      <c r="AY770" s="139"/>
      <c r="AZ770" s="139"/>
      <c r="BA770" s="139"/>
      <c r="BB770" s="139"/>
      <c r="BC770" s="139"/>
      <c r="BD770" s="139"/>
      <c r="BE770" s="139"/>
      <c r="BF770" s="139"/>
      <c r="BG770" s="139"/>
      <c r="BH770" s="139"/>
      <c r="BI770" s="139"/>
      <c r="BJ770" s="139"/>
    </row>
    <row r="771">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40"/>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39"/>
      <c r="AR771" s="139"/>
      <c r="AS771" s="139"/>
      <c r="AT771" s="139"/>
      <c r="AU771" s="139"/>
      <c r="AV771" s="139"/>
      <c r="AW771" s="139"/>
      <c r="AX771" s="139"/>
      <c r="AY771" s="139"/>
      <c r="AZ771" s="139"/>
      <c r="BA771" s="139"/>
      <c r="BB771" s="139"/>
      <c r="BC771" s="139"/>
      <c r="BD771" s="139"/>
      <c r="BE771" s="139"/>
      <c r="BF771" s="139"/>
      <c r="BG771" s="139"/>
      <c r="BH771" s="139"/>
      <c r="BI771" s="139"/>
      <c r="BJ771" s="139"/>
    </row>
    <row r="77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40"/>
      <c r="W772" s="139"/>
      <c r="X772" s="139"/>
      <c r="Y772" s="139"/>
      <c r="Z772" s="139"/>
      <c r="AA772" s="139"/>
      <c r="AB772" s="139"/>
      <c r="AC772" s="139"/>
      <c r="AD772" s="139"/>
      <c r="AE772" s="139"/>
      <c r="AF772" s="139"/>
      <c r="AG772" s="139"/>
      <c r="AH772" s="139"/>
      <c r="AI772" s="139"/>
      <c r="AJ772" s="139"/>
      <c r="AK772" s="139"/>
      <c r="AL772" s="139"/>
      <c r="AM772" s="139"/>
      <c r="AN772" s="139"/>
      <c r="AO772" s="139"/>
      <c r="AP772" s="139"/>
      <c r="AQ772" s="139"/>
      <c r="AR772" s="139"/>
      <c r="AS772" s="139"/>
      <c r="AT772" s="139"/>
      <c r="AU772" s="139"/>
      <c r="AV772" s="139"/>
      <c r="AW772" s="139"/>
      <c r="AX772" s="139"/>
      <c r="AY772" s="139"/>
      <c r="AZ772" s="139"/>
      <c r="BA772" s="139"/>
      <c r="BB772" s="139"/>
      <c r="BC772" s="139"/>
      <c r="BD772" s="139"/>
      <c r="BE772" s="139"/>
      <c r="BF772" s="139"/>
      <c r="BG772" s="139"/>
      <c r="BH772" s="139"/>
      <c r="BI772" s="139"/>
      <c r="BJ772" s="139"/>
    </row>
    <row r="773">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40"/>
      <c r="W773" s="139"/>
      <c r="X773" s="139"/>
      <c r="Y773" s="139"/>
      <c r="Z773" s="139"/>
      <c r="AA773" s="139"/>
      <c r="AB773" s="139"/>
      <c r="AC773" s="139"/>
      <c r="AD773" s="139"/>
      <c r="AE773" s="139"/>
      <c r="AF773" s="139"/>
      <c r="AG773" s="139"/>
      <c r="AH773" s="139"/>
      <c r="AI773" s="139"/>
      <c r="AJ773" s="139"/>
      <c r="AK773" s="139"/>
      <c r="AL773" s="139"/>
      <c r="AM773" s="139"/>
      <c r="AN773" s="139"/>
      <c r="AO773" s="139"/>
      <c r="AP773" s="139"/>
      <c r="AQ773" s="139"/>
      <c r="AR773" s="139"/>
      <c r="AS773" s="139"/>
      <c r="AT773" s="139"/>
      <c r="AU773" s="139"/>
      <c r="AV773" s="139"/>
      <c r="AW773" s="139"/>
      <c r="AX773" s="139"/>
      <c r="AY773" s="139"/>
      <c r="AZ773" s="139"/>
      <c r="BA773" s="139"/>
      <c r="BB773" s="139"/>
      <c r="BC773" s="139"/>
      <c r="BD773" s="139"/>
      <c r="BE773" s="139"/>
      <c r="BF773" s="139"/>
      <c r="BG773" s="139"/>
      <c r="BH773" s="139"/>
      <c r="BI773" s="139"/>
      <c r="BJ773" s="139"/>
    </row>
    <row r="774">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40"/>
      <c r="W774" s="139"/>
      <c r="X774" s="139"/>
      <c r="Y774" s="139"/>
      <c r="Z774" s="139"/>
      <c r="AA774" s="139"/>
      <c r="AB774" s="139"/>
      <c r="AC774" s="139"/>
      <c r="AD774" s="139"/>
      <c r="AE774" s="139"/>
      <c r="AF774" s="139"/>
      <c r="AG774" s="139"/>
      <c r="AH774" s="139"/>
      <c r="AI774" s="139"/>
      <c r="AJ774" s="139"/>
      <c r="AK774" s="139"/>
      <c r="AL774" s="139"/>
      <c r="AM774" s="139"/>
      <c r="AN774" s="139"/>
      <c r="AO774" s="139"/>
      <c r="AP774" s="139"/>
      <c r="AQ774" s="139"/>
      <c r="AR774" s="139"/>
      <c r="AS774" s="139"/>
      <c r="AT774" s="139"/>
      <c r="AU774" s="139"/>
      <c r="AV774" s="139"/>
      <c r="AW774" s="139"/>
      <c r="AX774" s="139"/>
      <c r="AY774" s="139"/>
      <c r="AZ774" s="139"/>
      <c r="BA774" s="139"/>
      <c r="BB774" s="139"/>
      <c r="BC774" s="139"/>
      <c r="BD774" s="139"/>
      <c r="BE774" s="139"/>
      <c r="BF774" s="139"/>
      <c r="BG774" s="139"/>
      <c r="BH774" s="139"/>
      <c r="BI774" s="139"/>
      <c r="BJ774" s="139"/>
    </row>
    <row r="775">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40"/>
      <c r="W775" s="139"/>
      <c r="X775" s="139"/>
      <c r="Y775" s="139"/>
      <c r="Z775" s="139"/>
      <c r="AA775" s="139"/>
      <c r="AB775" s="139"/>
      <c r="AC775" s="139"/>
      <c r="AD775" s="139"/>
      <c r="AE775" s="139"/>
      <c r="AF775" s="139"/>
      <c r="AG775" s="139"/>
      <c r="AH775" s="139"/>
      <c r="AI775" s="139"/>
      <c r="AJ775" s="139"/>
      <c r="AK775" s="139"/>
      <c r="AL775" s="139"/>
      <c r="AM775" s="139"/>
      <c r="AN775" s="139"/>
      <c r="AO775" s="139"/>
      <c r="AP775" s="139"/>
      <c r="AQ775" s="139"/>
      <c r="AR775" s="139"/>
      <c r="AS775" s="139"/>
      <c r="AT775" s="139"/>
      <c r="AU775" s="139"/>
      <c r="AV775" s="139"/>
      <c r="AW775" s="139"/>
      <c r="AX775" s="139"/>
      <c r="AY775" s="139"/>
      <c r="AZ775" s="139"/>
      <c r="BA775" s="139"/>
      <c r="BB775" s="139"/>
      <c r="BC775" s="139"/>
      <c r="BD775" s="139"/>
      <c r="BE775" s="139"/>
      <c r="BF775" s="139"/>
      <c r="BG775" s="139"/>
      <c r="BH775" s="139"/>
      <c r="BI775" s="139"/>
      <c r="BJ775" s="139"/>
    </row>
    <row r="776">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40"/>
      <c r="W776" s="139"/>
      <c r="X776" s="139"/>
      <c r="Y776" s="139"/>
      <c r="Z776" s="139"/>
      <c r="AA776" s="139"/>
      <c r="AB776" s="139"/>
      <c r="AC776" s="139"/>
      <c r="AD776" s="139"/>
      <c r="AE776" s="139"/>
      <c r="AF776" s="139"/>
      <c r="AG776" s="139"/>
      <c r="AH776" s="139"/>
      <c r="AI776" s="139"/>
      <c r="AJ776" s="139"/>
      <c r="AK776" s="139"/>
      <c r="AL776" s="139"/>
      <c r="AM776" s="139"/>
      <c r="AN776" s="139"/>
      <c r="AO776" s="139"/>
      <c r="AP776" s="139"/>
      <c r="AQ776" s="139"/>
      <c r="AR776" s="139"/>
      <c r="AS776" s="139"/>
      <c r="AT776" s="139"/>
      <c r="AU776" s="139"/>
      <c r="AV776" s="139"/>
      <c r="AW776" s="139"/>
      <c r="AX776" s="139"/>
      <c r="AY776" s="139"/>
      <c r="AZ776" s="139"/>
      <c r="BA776" s="139"/>
      <c r="BB776" s="139"/>
      <c r="BC776" s="139"/>
      <c r="BD776" s="139"/>
      <c r="BE776" s="139"/>
      <c r="BF776" s="139"/>
      <c r="BG776" s="139"/>
      <c r="BH776" s="139"/>
      <c r="BI776" s="139"/>
      <c r="BJ776" s="139"/>
    </row>
    <row r="777">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40"/>
      <c r="W777" s="139"/>
      <c r="X777" s="139"/>
      <c r="Y777" s="139"/>
      <c r="Z777" s="139"/>
      <c r="AA777" s="139"/>
      <c r="AB777" s="139"/>
      <c r="AC777" s="139"/>
      <c r="AD777" s="139"/>
      <c r="AE777" s="139"/>
      <c r="AF777" s="139"/>
      <c r="AG777" s="139"/>
      <c r="AH777" s="139"/>
      <c r="AI777" s="139"/>
      <c r="AJ777" s="139"/>
      <c r="AK777" s="139"/>
      <c r="AL777" s="139"/>
      <c r="AM777" s="139"/>
      <c r="AN777" s="139"/>
      <c r="AO777" s="139"/>
      <c r="AP777" s="139"/>
      <c r="AQ777" s="139"/>
      <c r="AR777" s="139"/>
      <c r="AS777" s="139"/>
      <c r="AT777" s="139"/>
      <c r="AU777" s="139"/>
      <c r="AV777" s="139"/>
      <c r="AW777" s="139"/>
      <c r="AX777" s="139"/>
      <c r="AY777" s="139"/>
      <c r="AZ777" s="139"/>
      <c r="BA777" s="139"/>
      <c r="BB777" s="139"/>
      <c r="BC777" s="139"/>
      <c r="BD777" s="139"/>
      <c r="BE777" s="139"/>
      <c r="BF777" s="139"/>
      <c r="BG777" s="139"/>
      <c r="BH777" s="139"/>
      <c r="BI777" s="139"/>
      <c r="BJ777" s="139"/>
    </row>
    <row r="778">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40"/>
      <c r="W778" s="139"/>
      <c r="X778" s="139"/>
      <c r="Y778" s="139"/>
      <c r="Z778" s="139"/>
      <c r="AA778" s="139"/>
      <c r="AB778" s="139"/>
      <c r="AC778" s="139"/>
      <c r="AD778" s="139"/>
      <c r="AE778" s="139"/>
      <c r="AF778" s="139"/>
      <c r="AG778" s="139"/>
      <c r="AH778" s="139"/>
      <c r="AI778" s="139"/>
      <c r="AJ778" s="139"/>
      <c r="AK778" s="139"/>
      <c r="AL778" s="139"/>
      <c r="AM778" s="139"/>
      <c r="AN778" s="139"/>
      <c r="AO778" s="139"/>
      <c r="AP778" s="139"/>
      <c r="AQ778" s="139"/>
      <c r="AR778" s="139"/>
      <c r="AS778" s="139"/>
      <c r="AT778" s="139"/>
      <c r="AU778" s="139"/>
      <c r="AV778" s="139"/>
      <c r="AW778" s="139"/>
      <c r="AX778" s="139"/>
      <c r="AY778" s="139"/>
      <c r="AZ778" s="139"/>
      <c r="BA778" s="139"/>
      <c r="BB778" s="139"/>
      <c r="BC778" s="139"/>
      <c r="BD778" s="139"/>
      <c r="BE778" s="139"/>
      <c r="BF778" s="139"/>
      <c r="BG778" s="139"/>
      <c r="BH778" s="139"/>
      <c r="BI778" s="139"/>
      <c r="BJ778" s="139"/>
    </row>
    <row r="779">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40"/>
      <c r="W779" s="139"/>
      <c r="X779" s="139"/>
      <c r="Y779" s="139"/>
      <c r="Z779" s="139"/>
      <c r="AA779" s="139"/>
      <c r="AB779" s="139"/>
      <c r="AC779" s="139"/>
      <c r="AD779" s="139"/>
      <c r="AE779" s="139"/>
      <c r="AF779" s="139"/>
      <c r="AG779" s="139"/>
      <c r="AH779" s="139"/>
      <c r="AI779" s="139"/>
      <c r="AJ779" s="139"/>
      <c r="AK779" s="139"/>
      <c r="AL779" s="139"/>
      <c r="AM779" s="139"/>
      <c r="AN779" s="139"/>
      <c r="AO779" s="139"/>
      <c r="AP779" s="139"/>
      <c r="AQ779" s="139"/>
      <c r="AR779" s="139"/>
      <c r="AS779" s="139"/>
      <c r="AT779" s="139"/>
      <c r="AU779" s="139"/>
      <c r="AV779" s="139"/>
      <c r="AW779" s="139"/>
      <c r="AX779" s="139"/>
      <c r="AY779" s="139"/>
      <c r="AZ779" s="139"/>
      <c r="BA779" s="139"/>
      <c r="BB779" s="139"/>
      <c r="BC779" s="139"/>
      <c r="BD779" s="139"/>
      <c r="BE779" s="139"/>
      <c r="BF779" s="139"/>
      <c r="BG779" s="139"/>
      <c r="BH779" s="139"/>
      <c r="BI779" s="139"/>
      <c r="BJ779" s="139"/>
    </row>
    <row r="780">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40"/>
      <c r="W780" s="139"/>
      <c r="X780" s="139"/>
      <c r="Y780" s="139"/>
      <c r="Z780" s="139"/>
      <c r="AA780" s="139"/>
      <c r="AB780" s="139"/>
      <c r="AC780" s="139"/>
      <c r="AD780" s="139"/>
      <c r="AE780" s="139"/>
      <c r="AF780" s="139"/>
      <c r="AG780" s="139"/>
      <c r="AH780" s="139"/>
      <c r="AI780" s="139"/>
      <c r="AJ780" s="139"/>
      <c r="AK780" s="139"/>
      <c r="AL780" s="139"/>
      <c r="AM780" s="139"/>
      <c r="AN780" s="139"/>
      <c r="AO780" s="139"/>
      <c r="AP780" s="139"/>
      <c r="AQ780" s="139"/>
      <c r="AR780" s="139"/>
      <c r="AS780" s="139"/>
      <c r="AT780" s="139"/>
      <c r="AU780" s="139"/>
      <c r="AV780" s="139"/>
      <c r="AW780" s="139"/>
      <c r="AX780" s="139"/>
      <c r="AY780" s="139"/>
      <c r="AZ780" s="139"/>
      <c r="BA780" s="139"/>
      <c r="BB780" s="139"/>
      <c r="BC780" s="139"/>
      <c r="BD780" s="139"/>
      <c r="BE780" s="139"/>
      <c r="BF780" s="139"/>
      <c r="BG780" s="139"/>
      <c r="BH780" s="139"/>
      <c r="BI780" s="139"/>
      <c r="BJ780" s="139"/>
    </row>
    <row r="781">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40"/>
      <c r="W781" s="139"/>
      <c r="X781" s="139"/>
      <c r="Y781" s="139"/>
      <c r="Z781" s="139"/>
      <c r="AA781" s="139"/>
      <c r="AB781" s="139"/>
      <c r="AC781" s="139"/>
      <c r="AD781" s="139"/>
      <c r="AE781" s="139"/>
      <c r="AF781" s="139"/>
      <c r="AG781" s="139"/>
      <c r="AH781" s="139"/>
      <c r="AI781" s="139"/>
      <c r="AJ781" s="139"/>
      <c r="AK781" s="139"/>
      <c r="AL781" s="139"/>
      <c r="AM781" s="139"/>
      <c r="AN781" s="139"/>
      <c r="AO781" s="139"/>
      <c r="AP781" s="139"/>
      <c r="AQ781" s="139"/>
      <c r="AR781" s="139"/>
      <c r="AS781" s="139"/>
      <c r="AT781" s="139"/>
      <c r="AU781" s="139"/>
      <c r="AV781" s="139"/>
      <c r="AW781" s="139"/>
      <c r="AX781" s="139"/>
      <c r="AY781" s="139"/>
      <c r="AZ781" s="139"/>
      <c r="BA781" s="139"/>
      <c r="BB781" s="139"/>
      <c r="BC781" s="139"/>
      <c r="BD781" s="139"/>
      <c r="BE781" s="139"/>
      <c r="BF781" s="139"/>
      <c r="BG781" s="139"/>
      <c r="BH781" s="139"/>
      <c r="BI781" s="139"/>
      <c r="BJ781" s="139"/>
    </row>
    <row r="78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40"/>
      <c r="W782" s="139"/>
      <c r="X782" s="139"/>
      <c r="Y782" s="139"/>
      <c r="Z782" s="139"/>
      <c r="AA782" s="139"/>
      <c r="AB782" s="139"/>
      <c r="AC782" s="139"/>
      <c r="AD782" s="139"/>
      <c r="AE782" s="139"/>
      <c r="AF782" s="139"/>
      <c r="AG782" s="139"/>
      <c r="AH782" s="139"/>
      <c r="AI782" s="139"/>
      <c r="AJ782" s="139"/>
      <c r="AK782" s="139"/>
      <c r="AL782" s="139"/>
      <c r="AM782" s="139"/>
      <c r="AN782" s="139"/>
      <c r="AO782" s="139"/>
      <c r="AP782" s="139"/>
      <c r="AQ782" s="139"/>
      <c r="AR782" s="139"/>
      <c r="AS782" s="139"/>
      <c r="AT782" s="139"/>
      <c r="AU782" s="139"/>
      <c r="AV782" s="139"/>
      <c r="AW782" s="139"/>
      <c r="AX782" s="139"/>
      <c r="AY782" s="139"/>
      <c r="AZ782" s="139"/>
      <c r="BA782" s="139"/>
      <c r="BB782" s="139"/>
      <c r="BC782" s="139"/>
      <c r="BD782" s="139"/>
      <c r="BE782" s="139"/>
      <c r="BF782" s="139"/>
      <c r="BG782" s="139"/>
      <c r="BH782" s="139"/>
      <c r="BI782" s="139"/>
      <c r="BJ782" s="139"/>
    </row>
    <row r="783">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40"/>
      <c r="W783" s="139"/>
      <c r="X783" s="139"/>
      <c r="Y783" s="139"/>
      <c r="Z783" s="139"/>
      <c r="AA783" s="139"/>
      <c r="AB783" s="139"/>
      <c r="AC783" s="139"/>
      <c r="AD783" s="139"/>
      <c r="AE783" s="139"/>
      <c r="AF783" s="139"/>
      <c r="AG783" s="139"/>
      <c r="AH783" s="139"/>
      <c r="AI783" s="139"/>
      <c r="AJ783" s="139"/>
      <c r="AK783" s="139"/>
      <c r="AL783" s="139"/>
      <c r="AM783" s="139"/>
      <c r="AN783" s="139"/>
      <c r="AO783" s="139"/>
      <c r="AP783" s="139"/>
      <c r="AQ783" s="139"/>
      <c r="AR783" s="139"/>
      <c r="AS783" s="139"/>
      <c r="AT783" s="139"/>
      <c r="AU783" s="139"/>
      <c r="AV783" s="139"/>
      <c r="AW783" s="139"/>
      <c r="AX783" s="139"/>
      <c r="AY783" s="139"/>
      <c r="AZ783" s="139"/>
      <c r="BA783" s="139"/>
      <c r="BB783" s="139"/>
      <c r="BC783" s="139"/>
      <c r="BD783" s="139"/>
      <c r="BE783" s="139"/>
      <c r="BF783" s="139"/>
      <c r="BG783" s="139"/>
      <c r="BH783" s="139"/>
      <c r="BI783" s="139"/>
      <c r="BJ783" s="139"/>
    </row>
    <row r="784">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40"/>
      <c r="W784" s="139"/>
      <c r="X784" s="139"/>
      <c r="Y784" s="139"/>
      <c r="Z784" s="139"/>
      <c r="AA784" s="139"/>
      <c r="AB784" s="139"/>
      <c r="AC784" s="139"/>
      <c r="AD784" s="139"/>
      <c r="AE784" s="139"/>
      <c r="AF784" s="139"/>
      <c r="AG784" s="139"/>
      <c r="AH784" s="139"/>
      <c r="AI784" s="139"/>
      <c r="AJ784" s="139"/>
      <c r="AK784" s="139"/>
      <c r="AL784" s="139"/>
      <c r="AM784" s="139"/>
      <c r="AN784" s="139"/>
      <c r="AO784" s="139"/>
      <c r="AP784" s="139"/>
      <c r="AQ784" s="139"/>
      <c r="AR784" s="139"/>
      <c r="AS784" s="139"/>
      <c r="AT784" s="139"/>
      <c r="AU784" s="139"/>
      <c r="AV784" s="139"/>
      <c r="AW784" s="139"/>
      <c r="AX784" s="139"/>
      <c r="AY784" s="139"/>
      <c r="AZ784" s="139"/>
      <c r="BA784" s="139"/>
      <c r="BB784" s="139"/>
      <c r="BC784" s="139"/>
      <c r="BD784" s="139"/>
      <c r="BE784" s="139"/>
      <c r="BF784" s="139"/>
      <c r="BG784" s="139"/>
      <c r="BH784" s="139"/>
      <c r="BI784" s="139"/>
      <c r="BJ784" s="139"/>
    </row>
    <row r="785">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40"/>
      <c r="W785" s="139"/>
      <c r="X785" s="139"/>
      <c r="Y785" s="139"/>
      <c r="Z785" s="139"/>
      <c r="AA785" s="139"/>
      <c r="AB785" s="139"/>
      <c r="AC785" s="139"/>
      <c r="AD785" s="139"/>
      <c r="AE785" s="139"/>
      <c r="AF785" s="139"/>
      <c r="AG785" s="139"/>
      <c r="AH785" s="139"/>
      <c r="AI785" s="139"/>
      <c r="AJ785" s="139"/>
      <c r="AK785" s="139"/>
      <c r="AL785" s="139"/>
      <c r="AM785" s="139"/>
      <c r="AN785" s="139"/>
      <c r="AO785" s="139"/>
      <c r="AP785" s="139"/>
      <c r="AQ785" s="139"/>
      <c r="AR785" s="139"/>
      <c r="AS785" s="139"/>
      <c r="AT785" s="139"/>
      <c r="AU785" s="139"/>
      <c r="AV785" s="139"/>
      <c r="AW785" s="139"/>
      <c r="AX785" s="139"/>
      <c r="AY785" s="139"/>
      <c r="AZ785" s="139"/>
      <c r="BA785" s="139"/>
      <c r="BB785" s="139"/>
      <c r="BC785" s="139"/>
      <c r="BD785" s="139"/>
      <c r="BE785" s="139"/>
      <c r="BF785" s="139"/>
      <c r="BG785" s="139"/>
      <c r="BH785" s="139"/>
      <c r="BI785" s="139"/>
      <c r="BJ785" s="139"/>
    </row>
    <row r="786">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40"/>
      <c r="W786" s="139"/>
      <c r="X786" s="139"/>
      <c r="Y786" s="139"/>
      <c r="Z786" s="139"/>
      <c r="AA786" s="139"/>
      <c r="AB786" s="139"/>
      <c r="AC786" s="139"/>
      <c r="AD786" s="139"/>
      <c r="AE786" s="139"/>
      <c r="AF786" s="139"/>
      <c r="AG786" s="139"/>
      <c r="AH786" s="139"/>
      <c r="AI786" s="139"/>
      <c r="AJ786" s="139"/>
      <c r="AK786" s="139"/>
      <c r="AL786" s="139"/>
      <c r="AM786" s="139"/>
      <c r="AN786" s="139"/>
      <c r="AO786" s="139"/>
      <c r="AP786" s="139"/>
      <c r="AQ786" s="139"/>
      <c r="AR786" s="139"/>
      <c r="AS786" s="139"/>
      <c r="AT786" s="139"/>
      <c r="AU786" s="139"/>
      <c r="AV786" s="139"/>
      <c r="AW786" s="139"/>
      <c r="AX786" s="139"/>
      <c r="AY786" s="139"/>
      <c r="AZ786" s="139"/>
      <c r="BA786" s="139"/>
      <c r="BB786" s="139"/>
      <c r="BC786" s="139"/>
      <c r="BD786" s="139"/>
      <c r="BE786" s="139"/>
      <c r="BF786" s="139"/>
      <c r="BG786" s="139"/>
      <c r="BH786" s="139"/>
      <c r="BI786" s="139"/>
      <c r="BJ786" s="139"/>
    </row>
    <row r="787">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40"/>
      <c r="W787" s="139"/>
      <c r="X787" s="139"/>
      <c r="Y787" s="139"/>
      <c r="Z787" s="139"/>
      <c r="AA787" s="139"/>
      <c r="AB787" s="139"/>
      <c r="AC787" s="139"/>
      <c r="AD787" s="139"/>
      <c r="AE787" s="139"/>
      <c r="AF787" s="139"/>
      <c r="AG787" s="139"/>
      <c r="AH787" s="139"/>
      <c r="AI787" s="139"/>
      <c r="AJ787" s="139"/>
      <c r="AK787" s="139"/>
      <c r="AL787" s="139"/>
      <c r="AM787" s="139"/>
      <c r="AN787" s="139"/>
      <c r="AO787" s="139"/>
      <c r="AP787" s="139"/>
      <c r="AQ787" s="139"/>
      <c r="AR787" s="139"/>
      <c r="AS787" s="139"/>
      <c r="AT787" s="139"/>
      <c r="AU787" s="139"/>
      <c r="AV787" s="139"/>
      <c r="AW787" s="139"/>
      <c r="AX787" s="139"/>
      <c r="AY787" s="139"/>
      <c r="AZ787" s="139"/>
      <c r="BA787" s="139"/>
      <c r="BB787" s="139"/>
      <c r="BC787" s="139"/>
      <c r="BD787" s="139"/>
      <c r="BE787" s="139"/>
      <c r="BF787" s="139"/>
      <c r="BG787" s="139"/>
      <c r="BH787" s="139"/>
      <c r="BI787" s="139"/>
      <c r="BJ787" s="139"/>
    </row>
    <row r="788">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40"/>
      <c r="W788" s="139"/>
      <c r="X788" s="139"/>
      <c r="Y788" s="139"/>
      <c r="Z788" s="139"/>
      <c r="AA788" s="139"/>
      <c r="AB788" s="139"/>
      <c r="AC788" s="139"/>
      <c r="AD788" s="139"/>
      <c r="AE788" s="139"/>
      <c r="AF788" s="139"/>
      <c r="AG788" s="139"/>
      <c r="AH788" s="139"/>
      <c r="AI788" s="139"/>
      <c r="AJ788" s="139"/>
      <c r="AK788" s="139"/>
      <c r="AL788" s="139"/>
      <c r="AM788" s="139"/>
      <c r="AN788" s="139"/>
      <c r="AO788" s="139"/>
      <c r="AP788" s="139"/>
      <c r="AQ788" s="139"/>
      <c r="AR788" s="139"/>
      <c r="AS788" s="139"/>
      <c r="AT788" s="139"/>
      <c r="AU788" s="139"/>
      <c r="AV788" s="139"/>
      <c r="AW788" s="139"/>
      <c r="AX788" s="139"/>
      <c r="AY788" s="139"/>
      <c r="AZ788" s="139"/>
      <c r="BA788" s="139"/>
      <c r="BB788" s="139"/>
      <c r="BC788" s="139"/>
      <c r="BD788" s="139"/>
      <c r="BE788" s="139"/>
      <c r="BF788" s="139"/>
      <c r="BG788" s="139"/>
      <c r="BH788" s="139"/>
      <c r="BI788" s="139"/>
      <c r="BJ788" s="139"/>
    </row>
    <row r="789">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40"/>
      <c r="W789" s="139"/>
      <c r="X789" s="139"/>
      <c r="Y789" s="139"/>
      <c r="Z789" s="139"/>
      <c r="AA789" s="139"/>
      <c r="AB789" s="139"/>
      <c r="AC789" s="139"/>
      <c r="AD789" s="139"/>
      <c r="AE789" s="139"/>
      <c r="AF789" s="139"/>
      <c r="AG789" s="139"/>
      <c r="AH789" s="139"/>
      <c r="AI789" s="139"/>
      <c r="AJ789" s="139"/>
      <c r="AK789" s="139"/>
      <c r="AL789" s="139"/>
      <c r="AM789" s="139"/>
      <c r="AN789" s="139"/>
      <c r="AO789" s="139"/>
      <c r="AP789" s="139"/>
      <c r="AQ789" s="139"/>
      <c r="AR789" s="139"/>
      <c r="AS789" s="139"/>
      <c r="AT789" s="139"/>
      <c r="AU789" s="139"/>
      <c r="AV789" s="139"/>
      <c r="AW789" s="139"/>
      <c r="AX789" s="139"/>
      <c r="AY789" s="139"/>
      <c r="AZ789" s="139"/>
      <c r="BA789" s="139"/>
      <c r="BB789" s="139"/>
      <c r="BC789" s="139"/>
      <c r="BD789" s="139"/>
      <c r="BE789" s="139"/>
      <c r="BF789" s="139"/>
      <c r="BG789" s="139"/>
      <c r="BH789" s="139"/>
      <c r="BI789" s="139"/>
      <c r="BJ789" s="139"/>
    </row>
    <row r="790">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40"/>
      <c r="W790" s="139"/>
      <c r="X790" s="139"/>
      <c r="Y790" s="139"/>
      <c r="Z790" s="139"/>
      <c r="AA790" s="139"/>
      <c r="AB790" s="139"/>
      <c r="AC790" s="139"/>
      <c r="AD790" s="139"/>
      <c r="AE790" s="139"/>
      <c r="AF790" s="139"/>
      <c r="AG790" s="139"/>
      <c r="AH790" s="139"/>
      <c r="AI790" s="139"/>
      <c r="AJ790" s="139"/>
      <c r="AK790" s="139"/>
      <c r="AL790" s="139"/>
      <c r="AM790" s="139"/>
      <c r="AN790" s="139"/>
      <c r="AO790" s="139"/>
      <c r="AP790" s="139"/>
      <c r="AQ790" s="139"/>
      <c r="AR790" s="139"/>
      <c r="AS790" s="139"/>
      <c r="AT790" s="139"/>
      <c r="AU790" s="139"/>
      <c r="AV790" s="139"/>
      <c r="AW790" s="139"/>
      <c r="AX790" s="139"/>
      <c r="AY790" s="139"/>
      <c r="AZ790" s="139"/>
      <c r="BA790" s="139"/>
      <c r="BB790" s="139"/>
      <c r="BC790" s="139"/>
      <c r="BD790" s="139"/>
      <c r="BE790" s="139"/>
      <c r="BF790" s="139"/>
      <c r="BG790" s="139"/>
      <c r="BH790" s="139"/>
      <c r="BI790" s="139"/>
      <c r="BJ790" s="139"/>
    </row>
    <row r="791">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40"/>
      <c r="W791" s="139"/>
      <c r="X791" s="139"/>
      <c r="Y791" s="139"/>
      <c r="Z791" s="139"/>
      <c r="AA791" s="139"/>
      <c r="AB791" s="139"/>
      <c r="AC791" s="139"/>
      <c r="AD791" s="139"/>
      <c r="AE791" s="139"/>
      <c r="AF791" s="139"/>
      <c r="AG791" s="139"/>
      <c r="AH791" s="139"/>
      <c r="AI791" s="139"/>
      <c r="AJ791" s="139"/>
      <c r="AK791" s="139"/>
      <c r="AL791" s="139"/>
      <c r="AM791" s="139"/>
      <c r="AN791" s="139"/>
      <c r="AO791" s="139"/>
      <c r="AP791" s="139"/>
      <c r="AQ791" s="139"/>
      <c r="AR791" s="139"/>
      <c r="AS791" s="139"/>
      <c r="AT791" s="139"/>
      <c r="AU791" s="139"/>
      <c r="AV791" s="139"/>
      <c r="AW791" s="139"/>
      <c r="AX791" s="139"/>
      <c r="AY791" s="139"/>
      <c r="AZ791" s="139"/>
      <c r="BA791" s="139"/>
      <c r="BB791" s="139"/>
      <c r="BC791" s="139"/>
      <c r="BD791" s="139"/>
      <c r="BE791" s="139"/>
      <c r="BF791" s="139"/>
      <c r="BG791" s="139"/>
      <c r="BH791" s="139"/>
      <c r="BI791" s="139"/>
      <c r="BJ791" s="139"/>
    </row>
    <row r="79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40"/>
      <c r="W792" s="139"/>
      <c r="X792" s="139"/>
      <c r="Y792" s="139"/>
      <c r="Z792" s="139"/>
      <c r="AA792" s="139"/>
      <c r="AB792" s="139"/>
      <c r="AC792" s="139"/>
      <c r="AD792" s="139"/>
      <c r="AE792" s="139"/>
      <c r="AF792" s="139"/>
      <c r="AG792" s="139"/>
      <c r="AH792" s="139"/>
      <c r="AI792" s="139"/>
      <c r="AJ792" s="139"/>
      <c r="AK792" s="139"/>
      <c r="AL792" s="139"/>
      <c r="AM792" s="139"/>
      <c r="AN792" s="139"/>
      <c r="AO792" s="139"/>
      <c r="AP792" s="139"/>
      <c r="AQ792" s="139"/>
      <c r="AR792" s="139"/>
      <c r="AS792" s="139"/>
      <c r="AT792" s="139"/>
      <c r="AU792" s="139"/>
      <c r="AV792" s="139"/>
      <c r="AW792" s="139"/>
      <c r="AX792" s="139"/>
      <c r="AY792" s="139"/>
      <c r="AZ792" s="139"/>
      <c r="BA792" s="139"/>
      <c r="BB792" s="139"/>
      <c r="BC792" s="139"/>
      <c r="BD792" s="139"/>
      <c r="BE792" s="139"/>
      <c r="BF792" s="139"/>
      <c r="BG792" s="139"/>
      <c r="BH792" s="139"/>
      <c r="BI792" s="139"/>
      <c r="BJ792" s="139"/>
    </row>
    <row r="793">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40"/>
      <c r="W793" s="139"/>
      <c r="X793" s="139"/>
      <c r="Y793" s="139"/>
      <c r="Z793" s="139"/>
      <c r="AA793" s="139"/>
      <c r="AB793" s="139"/>
      <c r="AC793" s="139"/>
      <c r="AD793" s="139"/>
      <c r="AE793" s="139"/>
      <c r="AF793" s="139"/>
      <c r="AG793" s="139"/>
      <c r="AH793" s="139"/>
      <c r="AI793" s="139"/>
      <c r="AJ793" s="139"/>
      <c r="AK793" s="139"/>
      <c r="AL793" s="139"/>
      <c r="AM793" s="139"/>
      <c r="AN793" s="139"/>
      <c r="AO793" s="139"/>
      <c r="AP793" s="139"/>
      <c r="AQ793" s="139"/>
      <c r="AR793" s="139"/>
      <c r="AS793" s="139"/>
      <c r="AT793" s="139"/>
      <c r="AU793" s="139"/>
      <c r="AV793" s="139"/>
      <c r="AW793" s="139"/>
      <c r="AX793" s="139"/>
      <c r="AY793" s="139"/>
      <c r="AZ793" s="139"/>
      <c r="BA793" s="139"/>
      <c r="BB793" s="139"/>
      <c r="BC793" s="139"/>
      <c r="BD793" s="139"/>
      <c r="BE793" s="139"/>
      <c r="BF793" s="139"/>
      <c r="BG793" s="139"/>
      <c r="BH793" s="139"/>
      <c r="BI793" s="139"/>
      <c r="BJ793" s="139"/>
    </row>
    <row r="794">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40"/>
      <c r="W794" s="139"/>
      <c r="X794" s="139"/>
      <c r="Y794" s="139"/>
      <c r="Z794" s="139"/>
      <c r="AA794" s="139"/>
      <c r="AB794" s="139"/>
      <c r="AC794" s="139"/>
      <c r="AD794" s="139"/>
      <c r="AE794" s="139"/>
      <c r="AF794" s="139"/>
      <c r="AG794" s="139"/>
      <c r="AH794" s="139"/>
      <c r="AI794" s="139"/>
      <c r="AJ794" s="139"/>
      <c r="AK794" s="139"/>
      <c r="AL794" s="139"/>
      <c r="AM794" s="139"/>
      <c r="AN794" s="139"/>
      <c r="AO794" s="139"/>
      <c r="AP794" s="139"/>
      <c r="AQ794" s="139"/>
      <c r="AR794" s="139"/>
      <c r="AS794" s="139"/>
      <c r="AT794" s="139"/>
      <c r="AU794" s="139"/>
      <c r="AV794" s="139"/>
      <c r="AW794" s="139"/>
      <c r="AX794" s="139"/>
      <c r="AY794" s="139"/>
      <c r="AZ794" s="139"/>
      <c r="BA794" s="139"/>
      <c r="BB794" s="139"/>
      <c r="BC794" s="139"/>
      <c r="BD794" s="139"/>
      <c r="BE794" s="139"/>
      <c r="BF794" s="139"/>
      <c r="BG794" s="139"/>
      <c r="BH794" s="139"/>
      <c r="BI794" s="139"/>
      <c r="BJ794" s="139"/>
    </row>
    <row r="795">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40"/>
      <c r="W795" s="139"/>
      <c r="X795" s="139"/>
      <c r="Y795" s="139"/>
      <c r="Z795" s="139"/>
      <c r="AA795" s="139"/>
      <c r="AB795" s="139"/>
      <c r="AC795" s="139"/>
      <c r="AD795" s="139"/>
      <c r="AE795" s="139"/>
      <c r="AF795" s="139"/>
      <c r="AG795" s="139"/>
      <c r="AH795" s="139"/>
      <c r="AI795" s="139"/>
      <c r="AJ795" s="139"/>
      <c r="AK795" s="139"/>
      <c r="AL795" s="139"/>
      <c r="AM795" s="139"/>
      <c r="AN795" s="139"/>
      <c r="AO795" s="139"/>
      <c r="AP795" s="139"/>
      <c r="AQ795" s="139"/>
      <c r="AR795" s="139"/>
      <c r="AS795" s="139"/>
      <c r="AT795" s="139"/>
      <c r="AU795" s="139"/>
      <c r="AV795" s="139"/>
      <c r="AW795" s="139"/>
      <c r="AX795" s="139"/>
      <c r="AY795" s="139"/>
      <c r="AZ795" s="139"/>
      <c r="BA795" s="139"/>
      <c r="BB795" s="139"/>
      <c r="BC795" s="139"/>
      <c r="BD795" s="139"/>
      <c r="BE795" s="139"/>
      <c r="BF795" s="139"/>
      <c r="BG795" s="139"/>
      <c r="BH795" s="139"/>
      <c r="BI795" s="139"/>
      <c r="BJ795" s="139"/>
    </row>
    <row r="796">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40"/>
      <c r="W796" s="139"/>
      <c r="X796" s="139"/>
      <c r="Y796" s="139"/>
      <c r="Z796" s="139"/>
      <c r="AA796" s="139"/>
      <c r="AB796" s="139"/>
      <c r="AC796" s="139"/>
      <c r="AD796" s="139"/>
      <c r="AE796" s="139"/>
      <c r="AF796" s="139"/>
      <c r="AG796" s="139"/>
      <c r="AH796" s="139"/>
      <c r="AI796" s="139"/>
      <c r="AJ796" s="139"/>
      <c r="AK796" s="139"/>
      <c r="AL796" s="139"/>
      <c r="AM796" s="139"/>
      <c r="AN796" s="139"/>
      <c r="AO796" s="139"/>
      <c r="AP796" s="139"/>
      <c r="AQ796" s="139"/>
      <c r="AR796" s="139"/>
      <c r="AS796" s="139"/>
      <c r="AT796" s="139"/>
      <c r="AU796" s="139"/>
      <c r="AV796" s="139"/>
      <c r="AW796" s="139"/>
      <c r="AX796" s="139"/>
      <c r="AY796" s="139"/>
      <c r="AZ796" s="139"/>
      <c r="BA796" s="139"/>
      <c r="BB796" s="139"/>
      <c r="BC796" s="139"/>
      <c r="BD796" s="139"/>
      <c r="BE796" s="139"/>
      <c r="BF796" s="139"/>
      <c r="BG796" s="139"/>
      <c r="BH796" s="139"/>
      <c r="BI796" s="139"/>
      <c r="BJ796" s="139"/>
    </row>
    <row r="797">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40"/>
      <c r="W797" s="139"/>
      <c r="X797" s="139"/>
      <c r="Y797" s="139"/>
      <c r="Z797" s="139"/>
      <c r="AA797" s="139"/>
      <c r="AB797" s="139"/>
      <c r="AC797" s="139"/>
      <c r="AD797" s="139"/>
      <c r="AE797" s="139"/>
      <c r="AF797" s="139"/>
      <c r="AG797" s="139"/>
      <c r="AH797" s="139"/>
      <c r="AI797" s="139"/>
      <c r="AJ797" s="139"/>
      <c r="AK797" s="139"/>
      <c r="AL797" s="139"/>
      <c r="AM797" s="139"/>
      <c r="AN797" s="139"/>
      <c r="AO797" s="139"/>
      <c r="AP797" s="139"/>
      <c r="AQ797" s="139"/>
      <c r="AR797" s="139"/>
      <c r="AS797" s="139"/>
      <c r="AT797" s="139"/>
      <c r="AU797" s="139"/>
      <c r="AV797" s="139"/>
      <c r="AW797" s="139"/>
      <c r="AX797" s="139"/>
      <c r="AY797" s="139"/>
      <c r="AZ797" s="139"/>
      <c r="BA797" s="139"/>
      <c r="BB797" s="139"/>
      <c r="BC797" s="139"/>
      <c r="BD797" s="139"/>
      <c r="BE797" s="139"/>
      <c r="BF797" s="139"/>
      <c r="BG797" s="139"/>
      <c r="BH797" s="139"/>
      <c r="BI797" s="139"/>
      <c r="BJ797" s="139"/>
    </row>
    <row r="798">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40"/>
      <c r="W798" s="139"/>
      <c r="X798" s="139"/>
      <c r="Y798" s="139"/>
      <c r="Z798" s="139"/>
      <c r="AA798" s="139"/>
      <c r="AB798" s="139"/>
      <c r="AC798" s="139"/>
      <c r="AD798" s="139"/>
      <c r="AE798" s="139"/>
      <c r="AF798" s="139"/>
      <c r="AG798" s="139"/>
      <c r="AH798" s="139"/>
      <c r="AI798" s="139"/>
      <c r="AJ798" s="139"/>
      <c r="AK798" s="139"/>
      <c r="AL798" s="139"/>
      <c r="AM798" s="139"/>
      <c r="AN798" s="139"/>
      <c r="AO798" s="139"/>
      <c r="AP798" s="139"/>
      <c r="AQ798" s="139"/>
      <c r="AR798" s="139"/>
      <c r="AS798" s="139"/>
      <c r="AT798" s="139"/>
      <c r="AU798" s="139"/>
      <c r="AV798" s="139"/>
      <c r="AW798" s="139"/>
      <c r="AX798" s="139"/>
      <c r="AY798" s="139"/>
      <c r="AZ798" s="139"/>
      <c r="BA798" s="139"/>
      <c r="BB798" s="139"/>
      <c r="BC798" s="139"/>
      <c r="BD798" s="139"/>
      <c r="BE798" s="139"/>
      <c r="BF798" s="139"/>
      <c r="BG798" s="139"/>
      <c r="BH798" s="139"/>
      <c r="BI798" s="139"/>
      <c r="BJ798" s="139"/>
    </row>
    <row r="799">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40"/>
      <c r="W799" s="139"/>
      <c r="X799" s="139"/>
      <c r="Y799" s="139"/>
      <c r="Z799" s="139"/>
      <c r="AA799" s="139"/>
      <c r="AB799" s="139"/>
      <c r="AC799" s="139"/>
      <c r="AD799" s="139"/>
      <c r="AE799" s="139"/>
      <c r="AF799" s="139"/>
      <c r="AG799" s="139"/>
      <c r="AH799" s="139"/>
      <c r="AI799" s="139"/>
      <c r="AJ799" s="139"/>
      <c r="AK799" s="139"/>
      <c r="AL799" s="139"/>
      <c r="AM799" s="139"/>
      <c r="AN799" s="139"/>
      <c r="AO799" s="139"/>
      <c r="AP799" s="139"/>
      <c r="AQ799" s="139"/>
      <c r="AR799" s="139"/>
      <c r="AS799" s="139"/>
      <c r="AT799" s="139"/>
      <c r="AU799" s="139"/>
      <c r="AV799" s="139"/>
      <c r="AW799" s="139"/>
      <c r="AX799" s="139"/>
      <c r="AY799" s="139"/>
      <c r="AZ799" s="139"/>
      <c r="BA799" s="139"/>
      <c r="BB799" s="139"/>
      <c r="BC799" s="139"/>
      <c r="BD799" s="139"/>
      <c r="BE799" s="139"/>
      <c r="BF799" s="139"/>
      <c r="BG799" s="139"/>
      <c r="BH799" s="139"/>
      <c r="BI799" s="139"/>
      <c r="BJ799" s="139"/>
    </row>
    <row r="800">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40"/>
      <c r="W800" s="139"/>
      <c r="X800" s="139"/>
      <c r="Y800" s="139"/>
      <c r="Z800" s="139"/>
      <c r="AA800" s="139"/>
      <c r="AB800" s="139"/>
      <c r="AC800" s="139"/>
      <c r="AD800" s="139"/>
      <c r="AE800" s="139"/>
      <c r="AF800" s="139"/>
      <c r="AG800" s="139"/>
      <c r="AH800" s="139"/>
      <c r="AI800" s="139"/>
      <c r="AJ800" s="139"/>
      <c r="AK800" s="139"/>
      <c r="AL800" s="139"/>
      <c r="AM800" s="139"/>
      <c r="AN800" s="139"/>
      <c r="AO800" s="139"/>
      <c r="AP800" s="139"/>
      <c r="AQ800" s="139"/>
      <c r="AR800" s="139"/>
      <c r="AS800" s="139"/>
      <c r="AT800" s="139"/>
      <c r="AU800" s="139"/>
      <c r="AV800" s="139"/>
      <c r="AW800" s="139"/>
      <c r="AX800" s="139"/>
      <c r="AY800" s="139"/>
      <c r="AZ800" s="139"/>
      <c r="BA800" s="139"/>
      <c r="BB800" s="139"/>
      <c r="BC800" s="139"/>
      <c r="BD800" s="139"/>
      <c r="BE800" s="139"/>
      <c r="BF800" s="139"/>
      <c r="BG800" s="139"/>
      <c r="BH800" s="139"/>
      <c r="BI800" s="139"/>
      <c r="BJ800" s="139"/>
    </row>
    <row r="801">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40"/>
      <c r="W801" s="139"/>
      <c r="X801" s="139"/>
      <c r="Y801" s="139"/>
      <c r="Z801" s="139"/>
      <c r="AA801" s="139"/>
      <c r="AB801" s="139"/>
      <c r="AC801" s="139"/>
      <c r="AD801" s="139"/>
      <c r="AE801" s="139"/>
      <c r="AF801" s="139"/>
      <c r="AG801" s="139"/>
      <c r="AH801" s="139"/>
      <c r="AI801" s="139"/>
      <c r="AJ801" s="139"/>
      <c r="AK801" s="139"/>
      <c r="AL801" s="139"/>
      <c r="AM801" s="139"/>
      <c r="AN801" s="139"/>
      <c r="AO801" s="139"/>
      <c r="AP801" s="139"/>
      <c r="AQ801" s="139"/>
      <c r="AR801" s="139"/>
      <c r="AS801" s="139"/>
      <c r="AT801" s="139"/>
      <c r="AU801" s="139"/>
      <c r="AV801" s="139"/>
      <c r="AW801" s="139"/>
      <c r="AX801" s="139"/>
      <c r="AY801" s="139"/>
      <c r="AZ801" s="139"/>
      <c r="BA801" s="139"/>
      <c r="BB801" s="139"/>
      <c r="BC801" s="139"/>
      <c r="BD801" s="139"/>
      <c r="BE801" s="139"/>
      <c r="BF801" s="139"/>
      <c r="BG801" s="139"/>
      <c r="BH801" s="139"/>
      <c r="BI801" s="139"/>
      <c r="BJ801" s="139"/>
    </row>
    <row r="8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40"/>
      <c r="W802" s="139"/>
      <c r="X802" s="139"/>
      <c r="Y802" s="139"/>
      <c r="Z802" s="139"/>
      <c r="AA802" s="139"/>
      <c r="AB802" s="139"/>
      <c r="AC802" s="139"/>
      <c r="AD802" s="139"/>
      <c r="AE802" s="139"/>
      <c r="AF802" s="139"/>
      <c r="AG802" s="139"/>
      <c r="AH802" s="139"/>
      <c r="AI802" s="139"/>
      <c r="AJ802" s="139"/>
      <c r="AK802" s="139"/>
      <c r="AL802" s="139"/>
      <c r="AM802" s="139"/>
      <c r="AN802" s="139"/>
      <c r="AO802" s="139"/>
      <c r="AP802" s="139"/>
      <c r="AQ802" s="139"/>
      <c r="AR802" s="139"/>
      <c r="AS802" s="139"/>
      <c r="AT802" s="139"/>
      <c r="AU802" s="139"/>
      <c r="AV802" s="139"/>
      <c r="AW802" s="139"/>
      <c r="AX802" s="139"/>
      <c r="AY802" s="139"/>
      <c r="AZ802" s="139"/>
      <c r="BA802" s="139"/>
      <c r="BB802" s="139"/>
      <c r="BC802" s="139"/>
      <c r="BD802" s="139"/>
      <c r="BE802" s="139"/>
      <c r="BF802" s="139"/>
      <c r="BG802" s="139"/>
      <c r="BH802" s="139"/>
      <c r="BI802" s="139"/>
      <c r="BJ802" s="139"/>
    </row>
    <row r="803">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40"/>
      <c r="W803" s="139"/>
      <c r="X803" s="139"/>
      <c r="Y803" s="139"/>
      <c r="Z803" s="139"/>
      <c r="AA803" s="139"/>
      <c r="AB803" s="139"/>
      <c r="AC803" s="139"/>
      <c r="AD803" s="139"/>
      <c r="AE803" s="139"/>
      <c r="AF803" s="139"/>
      <c r="AG803" s="139"/>
      <c r="AH803" s="139"/>
      <c r="AI803" s="139"/>
      <c r="AJ803" s="139"/>
      <c r="AK803" s="139"/>
      <c r="AL803" s="139"/>
      <c r="AM803" s="139"/>
      <c r="AN803" s="139"/>
      <c r="AO803" s="139"/>
      <c r="AP803" s="139"/>
      <c r="AQ803" s="139"/>
      <c r="AR803" s="139"/>
      <c r="AS803" s="139"/>
      <c r="AT803" s="139"/>
      <c r="AU803" s="139"/>
      <c r="AV803" s="139"/>
      <c r="AW803" s="139"/>
      <c r="AX803" s="139"/>
      <c r="AY803" s="139"/>
      <c r="AZ803" s="139"/>
      <c r="BA803" s="139"/>
      <c r="BB803" s="139"/>
      <c r="BC803" s="139"/>
      <c r="BD803" s="139"/>
      <c r="BE803" s="139"/>
      <c r="BF803" s="139"/>
      <c r="BG803" s="139"/>
      <c r="BH803" s="139"/>
      <c r="BI803" s="139"/>
      <c r="BJ803" s="139"/>
    </row>
    <row r="804">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40"/>
      <c r="W804" s="139"/>
      <c r="X804" s="139"/>
      <c r="Y804" s="139"/>
      <c r="Z804" s="139"/>
      <c r="AA804" s="139"/>
      <c r="AB804" s="139"/>
      <c r="AC804" s="139"/>
      <c r="AD804" s="139"/>
      <c r="AE804" s="139"/>
      <c r="AF804" s="139"/>
      <c r="AG804" s="139"/>
      <c r="AH804" s="139"/>
      <c r="AI804" s="139"/>
      <c r="AJ804" s="139"/>
      <c r="AK804" s="139"/>
      <c r="AL804" s="139"/>
      <c r="AM804" s="139"/>
      <c r="AN804" s="139"/>
      <c r="AO804" s="139"/>
      <c r="AP804" s="139"/>
      <c r="AQ804" s="139"/>
      <c r="AR804" s="139"/>
      <c r="AS804" s="139"/>
      <c r="AT804" s="139"/>
      <c r="AU804" s="139"/>
      <c r="AV804" s="139"/>
      <c r="AW804" s="139"/>
      <c r="AX804" s="139"/>
      <c r="AY804" s="139"/>
      <c r="AZ804" s="139"/>
      <c r="BA804" s="139"/>
      <c r="BB804" s="139"/>
      <c r="BC804" s="139"/>
      <c r="BD804" s="139"/>
      <c r="BE804" s="139"/>
      <c r="BF804" s="139"/>
      <c r="BG804" s="139"/>
      <c r="BH804" s="139"/>
      <c r="BI804" s="139"/>
      <c r="BJ804" s="139"/>
    </row>
    <row r="805">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40"/>
      <c r="W805" s="139"/>
      <c r="X805" s="139"/>
      <c r="Y805" s="139"/>
      <c r="Z805" s="139"/>
      <c r="AA805" s="139"/>
      <c r="AB805" s="139"/>
      <c r="AC805" s="139"/>
      <c r="AD805" s="139"/>
      <c r="AE805" s="139"/>
      <c r="AF805" s="139"/>
      <c r="AG805" s="139"/>
      <c r="AH805" s="139"/>
      <c r="AI805" s="139"/>
      <c r="AJ805" s="139"/>
      <c r="AK805" s="139"/>
      <c r="AL805" s="139"/>
      <c r="AM805" s="139"/>
      <c r="AN805" s="139"/>
      <c r="AO805" s="139"/>
      <c r="AP805" s="139"/>
      <c r="AQ805" s="139"/>
      <c r="AR805" s="139"/>
      <c r="AS805" s="139"/>
      <c r="AT805" s="139"/>
      <c r="AU805" s="139"/>
      <c r="AV805" s="139"/>
      <c r="AW805" s="139"/>
      <c r="AX805" s="139"/>
      <c r="AY805" s="139"/>
      <c r="AZ805" s="139"/>
      <c r="BA805" s="139"/>
      <c r="BB805" s="139"/>
      <c r="BC805" s="139"/>
      <c r="BD805" s="139"/>
      <c r="BE805" s="139"/>
      <c r="BF805" s="139"/>
      <c r="BG805" s="139"/>
      <c r="BH805" s="139"/>
      <c r="BI805" s="139"/>
      <c r="BJ805" s="139"/>
    </row>
    <row r="806">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40"/>
      <c r="W806" s="139"/>
      <c r="X806" s="139"/>
      <c r="Y806" s="139"/>
      <c r="Z806" s="139"/>
      <c r="AA806" s="139"/>
      <c r="AB806" s="139"/>
      <c r="AC806" s="139"/>
      <c r="AD806" s="139"/>
      <c r="AE806" s="139"/>
      <c r="AF806" s="139"/>
      <c r="AG806" s="139"/>
      <c r="AH806" s="139"/>
      <c r="AI806" s="139"/>
      <c r="AJ806" s="139"/>
      <c r="AK806" s="139"/>
      <c r="AL806" s="139"/>
      <c r="AM806" s="139"/>
      <c r="AN806" s="139"/>
      <c r="AO806" s="139"/>
      <c r="AP806" s="139"/>
      <c r="AQ806" s="139"/>
      <c r="AR806" s="139"/>
      <c r="AS806" s="139"/>
      <c r="AT806" s="139"/>
      <c r="AU806" s="139"/>
      <c r="AV806" s="139"/>
      <c r="AW806" s="139"/>
      <c r="AX806" s="139"/>
      <c r="AY806" s="139"/>
      <c r="AZ806" s="139"/>
      <c r="BA806" s="139"/>
      <c r="BB806" s="139"/>
      <c r="BC806" s="139"/>
      <c r="BD806" s="139"/>
      <c r="BE806" s="139"/>
      <c r="BF806" s="139"/>
      <c r="BG806" s="139"/>
      <c r="BH806" s="139"/>
      <c r="BI806" s="139"/>
      <c r="BJ806" s="139"/>
    </row>
    <row r="807">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40"/>
      <c r="W807" s="139"/>
      <c r="X807" s="139"/>
      <c r="Y807" s="139"/>
      <c r="Z807" s="139"/>
      <c r="AA807" s="139"/>
      <c r="AB807" s="139"/>
      <c r="AC807" s="139"/>
      <c r="AD807" s="139"/>
      <c r="AE807" s="139"/>
      <c r="AF807" s="139"/>
      <c r="AG807" s="139"/>
      <c r="AH807" s="139"/>
      <c r="AI807" s="139"/>
      <c r="AJ807" s="139"/>
      <c r="AK807" s="139"/>
      <c r="AL807" s="139"/>
      <c r="AM807" s="139"/>
      <c r="AN807" s="139"/>
      <c r="AO807" s="139"/>
      <c r="AP807" s="139"/>
      <c r="AQ807" s="139"/>
      <c r="AR807" s="139"/>
      <c r="AS807" s="139"/>
      <c r="AT807" s="139"/>
      <c r="AU807" s="139"/>
      <c r="AV807" s="139"/>
      <c r="AW807" s="139"/>
      <c r="AX807" s="139"/>
      <c r="AY807" s="139"/>
      <c r="AZ807" s="139"/>
      <c r="BA807" s="139"/>
      <c r="BB807" s="139"/>
      <c r="BC807" s="139"/>
      <c r="BD807" s="139"/>
      <c r="BE807" s="139"/>
      <c r="BF807" s="139"/>
      <c r="BG807" s="139"/>
      <c r="BH807" s="139"/>
      <c r="BI807" s="139"/>
      <c r="BJ807" s="139"/>
    </row>
    <row r="808">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40"/>
      <c r="W808" s="139"/>
      <c r="X808" s="139"/>
      <c r="Y808" s="139"/>
      <c r="Z808" s="139"/>
      <c r="AA808" s="139"/>
      <c r="AB808" s="139"/>
      <c r="AC808" s="139"/>
      <c r="AD808" s="139"/>
      <c r="AE808" s="139"/>
      <c r="AF808" s="139"/>
      <c r="AG808" s="139"/>
      <c r="AH808" s="139"/>
      <c r="AI808" s="139"/>
      <c r="AJ808" s="139"/>
      <c r="AK808" s="139"/>
      <c r="AL808" s="139"/>
      <c r="AM808" s="139"/>
      <c r="AN808" s="139"/>
      <c r="AO808" s="139"/>
      <c r="AP808" s="139"/>
      <c r="AQ808" s="139"/>
      <c r="AR808" s="139"/>
      <c r="AS808" s="139"/>
      <c r="AT808" s="139"/>
      <c r="AU808" s="139"/>
      <c r="AV808" s="139"/>
      <c r="AW808" s="139"/>
      <c r="AX808" s="139"/>
      <c r="AY808" s="139"/>
      <c r="AZ808" s="139"/>
      <c r="BA808" s="139"/>
      <c r="BB808" s="139"/>
      <c r="BC808" s="139"/>
      <c r="BD808" s="139"/>
      <c r="BE808" s="139"/>
      <c r="BF808" s="139"/>
      <c r="BG808" s="139"/>
      <c r="BH808" s="139"/>
      <c r="BI808" s="139"/>
      <c r="BJ808" s="139"/>
    </row>
    <row r="809">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40"/>
      <c r="W809" s="139"/>
      <c r="X809" s="139"/>
      <c r="Y809" s="139"/>
      <c r="Z809" s="139"/>
      <c r="AA809" s="139"/>
      <c r="AB809" s="139"/>
      <c r="AC809" s="139"/>
      <c r="AD809" s="139"/>
      <c r="AE809" s="139"/>
      <c r="AF809" s="139"/>
      <c r="AG809" s="139"/>
      <c r="AH809" s="139"/>
      <c r="AI809" s="139"/>
      <c r="AJ809" s="139"/>
      <c r="AK809" s="139"/>
      <c r="AL809" s="139"/>
      <c r="AM809" s="139"/>
      <c r="AN809" s="139"/>
      <c r="AO809" s="139"/>
      <c r="AP809" s="139"/>
      <c r="AQ809" s="139"/>
      <c r="AR809" s="139"/>
      <c r="AS809" s="139"/>
      <c r="AT809" s="139"/>
      <c r="AU809" s="139"/>
      <c r="AV809" s="139"/>
      <c r="AW809" s="139"/>
      <c r="AX809" s="139"/>
      <c r="AY809" s="139"/>
      <c r="AZ809" s="139"/>
      <c r="BA809" s="139"/>
      <c r="BB809" s="139"/>
      <c r="BC809" s="139"/>
      <c r="BD809" s="139"/>
      <c r="BE809" s="139"/>
      <c r="BF809" s="139"/>
      <c r="BG809" s="139"/>
      <c r="BH809" s="139"/>
      <c r="BI809" s="139"/>
      <c r="BJ809" s="139"/>
    </row>
    <row r="810">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40"/>
      <c r="W810" s="139"/>
      <c r="X810" s="139"/>
      <c r="Y810" s="139"/>
      <c r="Z810" s="139"/>
      <c r="AA810" s="139"/>
      <c r="AB810" s="139"/>
      <c r="AC810" s="139"/>
      <c r="AD810" s="139"/>
      <c r="AE810" s="139"/>
      <c r="AF810" s="139"/>
      <c r="AG810" s="139"/>
      <c r="AH810" s="139"/>
      <c r="AI810" s="139"/>
      <c r="AJ810" s="139"/>
      <c r="AK810" s="139"/>
      <c r="AL810" s="139"/>
      <c r="AM810" s="139"/>
      <c r="AN810" s="139"/>
      <c r="AO810" s="139"/>
      <c r="AP810" s="139"/>
      <c r="AQ810" s="139"/>
      <c r="AR810" s="139"/>
      <c r="AS810" s="139"/>
      <c r="AT810" s="139"/>
      <c r="AU810" s="139"/>
      <c r="AV810" s="139"/>
      <c r="AW810" s="139"/>
      <c r="AX810" s="139"/>
      <c r="AY810" s="139"/>
      <c r="AZ810" s="139"/>
      <c r="BA810" s="139"/>
      <c r="BB810" s="139"/>
      <c r="BC810" s="139"/>
      <c r="BD810" s="139"/>
      <c r="BE810" s="139"/>
      <c r="BF810" s="139"/>
      <c r="BG810" s="139"/>
      <c r="BH810" s="139"/>
      <c r="BI810" s="139"/>
      <c r="BJ810" s="139"/>
    </row>
    <row r="811">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40"/>
      <c r="W811" s="139"/>
      <c r="X811" s="139"/>
      <c r="Y811" s="139"/>
      <c r="Z811" s="139"/>
      <c r="AA811" s="139"/>
      <c r="AB811" s="139"/>
      <c r="AC811" s="139"/>
      <c r="AD811" s="139"/>
      <c r="AE811" s="139"/>
      <c r="AF811" s="139"/>
      <c r="AG811" s="139"/>
      <c r="AH811" s="139"/>
      <c r="AI811" s="139"/>
      <c r="AJ811" s="139"/>
      <c r="AK811" s="139"/>
      <c r="AL811" s="139"/>
      <c r="AM811" s="139"/>
      <c r="AN811" s="139"/>
      <c r="AO811" s="139"/>
      <c r="AP811" s="139"/>
      <c r="AQ811" s="139"/>
      <c r="AR811" s="139"/>
      <c r="AS811" s="139"/>
      <c r="AT811" s="139"/>
      <c r="AU811" s="139"/>
      <c r="AV811" s="139"/>
      <c r="AW811" s="139"/>
      <c r="AX811" s="139"/>
      <c r="AY811" s="139"/>
      <c r="AZ811" s="139"/>
      <c r="BA811" s="139"/>
      <c r="BB811" s="139"/>
      <c r="BC811" s="139"/>
      <c r="BD811" s="139"/>
      <c r="BE811" s="139"/>
      <c r="BF811" s="139"/>
      <c r="BG811" s="139"/>
      <c r="BH811" s="139"/>
      <c r="BI811" s="139"/>
      <c r="BJ811" s="139"/>
    </row>
    <row r="81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40"/>
      <c r="W812" s="139"/>
      <c r="X812" s="139"/>
      <c r="Y812" s="139"/>
      <c r="Z812" s="139"/>
      <c r="AA812" s="139"/>
      <c r="AB812" s="139"/>
      <c r="AC812" s="139"/>
      <c r="AD812" s="139"/>
      <c r="AE812" s="139"/>
      <c r="AF812" s="139"/>
      <c r="AG812" s="139"/>
      <c r="AH812" s="139"/>
      <c r="AI812" s="139"/>
      <c r="AJ812" s="139"/>
      <c r="AK812" s="139"/>
      <c r="AL812" s="139"/>
      <c r="AM812" s="139"/>
      <c r="AN812" s="139"/>
      <c r="AO812" s="139"/>
      <c r="AP812" s="139"/>
      <c r="AQ812" s="139"/>
      <c r="AR812" s="139"/>
      <c r="AS812" s="139"/>
      <c r="AT812" s="139"/>
      <c r="AU812" s="139"/>
      <c r="AV812" s="139"/>
      <c r="AW812" s="139"/>
      <c r="AX812" s="139"/>
      <c r="AY812" s="139"/>
      <c r="AZ812" s="139"/>
      <c r="BA812" s="139"/>
      <c r="BB812" s="139"/>
      <c r="BC812" s="139"/>
      <c r="BD812" s="139"/>
      <c r="BE812" s="139"/>
      <c r="BF812" s="139"/>
      <c r="BG812" s="139"/>
      <c r="BH812" s="139"/>
      <c r="BI812" s="139"/>
      <c r="BJ812" s="139"/>
    </row>
    <row r="813">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40"/>
      <c r="W813" s="139"/>
      <c r="X813" s="139"/>
      <c r="Y813" s="139"/>
      <c r="Z813" s="139"/>
      <c r="AA813" s="139"/>
      <c r="AB813" s="139"/>
      <c r="AC813" s="139"/>
      <c r="AD813" s="139"/>
      <c r="AE813" s="139"/>
      <c r="AF813" s="139"/>
      <c r="AG813" s="139"/>
      <c r="AH813" s="139"/>
      <c r="AI813" s="139"/>
      <c r="AJ813" s="139"/>
      <c r="AK813" s="139"/>
      <c r="AL813" s="139"/>
      <c r="AM813" s="139"/>
      <c r="AN813" s="139"/>
      <c r="AO813" s="139"/>
      <c r="AP813" s="139"/>
      <c r="AQ813" s="139"/>
      <c r="AR813" s="139"/>
      <c r="AS813" s="139"/>
      <c r="AT813" s="139"/>
      <c r="AU813" s="139"/>
      <c r="AV813" s="139"/>
      <c r="AW813" s="139"/>
      <c r="AX813" s="139"/>
      <c r="AY813" s="139"/>
      <c r="AZ813" s="139"/>
      <c r="BA813" s="139"/>
      <c r="BB813" s="139"/>
      <c r="BC813" s="139"/>
      <c r="BD813" s="139"/>
      <c r="BE813" s="139"/>
      <c r="BF813" s="139"/>
      <c r="BG813" s="139"/>
      <c r="BH813" s="139"/>
      <c r="BI813" s="139"/>
      <c r="BJ813" s="139"/>
    </row>
    <row r="814">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40"/>
      <c r="W814" s="139"/>
      <c r="X814" s="139"/>
      <c r="Y814" s="139"/>
      <c r="Z814" s="139"/>
      <c r="AA814" s="139"/>
      <c r="AB814" s="139"/>
      <c r="AC814" s="139"/>
      <c r="AD814" s="139"/>
      <c r="AE814" s="139"/>
      <c r="AF814" s="139"/>
      <c r="AG814" s="139"/>
      <c r="AH814" s="139"/>
      <c r="AI814" s="139"/>
      <c r="AJ814" s="139"/>
      <c r="AK814" s="139"/>
      <c r="AL814" s="139"/>
      <c r="AM814" s="139"/>
      <c r="AN814" s="139"/>
      <c r="AO814" s="139"/>
      <c r="AP814" s="139"/>
      <c r="AQ814" s="139"/>
      <c r="AR814" s="139"/>
      <c r="AS814" s="139"/>
      <c r="AT814" s="139"/>
      <c r="AU814" s="139"/>
      <c r="AV814" s="139"/>
      <c r="AW814" s="139"/>
      <c r="AX814" s="139"/>
      <c r="AY814" s="139"/>
      <c r="AZ814" s="139"/>
      <c r="BA814" s="139"/>
      <c r="BB814" s="139"/>
      <c r="BC814" s="139"/>
      <c r="BD814" s="139"/>
      <c r="BE814" s="139"/>
      <c r="BF814" s="139"/>
      <c r="BG814" s="139"/>
      <c r="BH814" s="139"/>
      <c r="BI814" s="139"/>
      <c r="BJ814" s="139"/>
    </row>
    <row r="815">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40"/>
      <c r="W815" s="139"/>
      <c r="X815" s="139"/>
      <c r="Y815" s="139"/>
      <c r="Z815" s="139"/>
      <c r="AA815" s="139"/>
      <c r="AB815" s="139"/>
      <c r="AC815" s="139"/>
      <c r="AD815" s="139"/>
      <c r="AE815" s="139"/>
      <c r="AF815" s="139"/>
      <c r="AG815" s="139"/>
      <c r="AH815" s="139"/>
      <c r="AI815" s="139"/>
      <c r="AJ815" s="139"/>
      <c r="AK815" s="139"/>
      <c r="AL815" s="139"/>
      <c r="AM815" s="139"/>
      <c r="AN815" s="139"/>
      <c r="AO815" s="139"/>
      <c r="AP815" s="139"/>
      <c r="AQ815" s="139"/>
      <c r="AR815" s="139"/>
      <c r="AS815" s="139"/>
      <c r="AT815" s="139"/>
      <c r="AU815" s="139"/>
      <c r="AV815" s="139"/>
      <c r="AW815" s="139"/>
      <c r="AX815" s="139"/>
      <c r="AY815" s="139"/>
      <c r="AZ815" s="139"/>
      <c r="BA815" s="139"/>
      <c r="BB815" s="139"/>
      <c r="BC815" s="139"/>
      <c r="BD815" s="139"/>
      <c r="BE815" s="139"/>
      <c r="BF815" s="139"/>
      <c r="BG815" s="139"/>
      <c r="BH815" s="139"/>
      <c r="BI815" s="139"/>
      <c r="BJ815" s="139"/>
    </row>
    <row r="816">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40"/>
      <c r="W816" s="139"/>
      <c r="X816" s="139"/>
      <c r="Y816" s="139"/>
      <c r="Z816" s="139"/>
      <c r="AA816" s="139"/>
      <c r="AB816" s="139"/>
      <c r="AC816" s="139"/>
      <c r="AD816" s="139"/>
      <c r="AE816" s="139"/>
      <c r="AF816" s="139"/>
      <c r="AG816" s="139"/>
      <c r="AH816" s="139"/>
      <c r="AI816" s="139"/>
      <c r="AJ816" s="139"/>
      <c r="AK816" s="139"/>
      <c r="AL816" s="139"/>
      <c r="AM816" s="139"/>
      <c r="AN816" s="139"/>
      <c r="AO816" s="139"/>
      <c r="AP816" s="139"/>
      <c r="AQ816" s="139"/>
      <c r="AR816" s="139"/>
      <c r="AS816" s="139"/>
      <c r="AT816" s="139"/>
      <c r="AU816" s="139"/>
      <c r="AV816" s="139"/>
      <c r="AW816" s="139"/>
      <c r="AX816" s="139"/>
      <c r="AY816" s="139"/>
      <c r="AZ816" s="139"/>
      <c r="BA816" s="139"/>
      <c r="BB816" s="139"/>
      <c r="BC816" s="139"/>
      <c r="BD816" s="139"/>
      <c r="BE816" s="139"/>
      <c r="BF816" s="139"/>
      <c r="BG816" s="139"/>
      <c r="BH816" s="139"/>
      <c r="BI816" s="139"/>
      <c r="BJ816" s="139"/>
    </row>
    <row r="817">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40"/>
      <c r="W817" s="139"/>
      <c r="X817" s="139"/>
      <c r="Y817" s="139"/>
      <c r="Z817" s="139"/>
      <c r="AA817" s="139"/>
      <c r="AB817" s="139"/>
      <c r="AC817" s="139"/>
      <c r="AD817" s="139"/>
      <c r="AE817" s="139"/>
      <c r="AF817" s="139"/>
      <c r="AG817" s="139"/>
      <c r="AH817" s="139"/>
      <c r="AI817" s="139"/>
      <c r="AJ817" s="139"/>
      <c r="AK817" s="139"/>
      <c r="AL817" s="139"/>
      <c r="AM817" s="139"/>
      <c r="AN817" s="139"/>
      <c r="AO817" s="139"/>
      <c r="AP817" s="139"/>
      <c r="AQ817" s="139"/>
      <c r="AR817" s="139"/>
      <c r="AS817" s="139"/>
      <c r="AT817" s="139"/>
      <c r="AU817" s="139"/>
      <c r="AV817" s="139"/>
      <c r="AW817" s="139"/>
      <c r="AX817" s="139"/>
      <c r="AY817" s="139"/>
      <c r="AZ817" s="139"/>
      <c r="BA817" s="139"/>
      <c r="BB817" s="139"/>
      <c r="BC817" s="139"/>
      <c r="BD817" s="139"/>
      <c r="BE817" s="139"/>
      <c r="BF817" s="139"/>
      <c r="BG817" s="139"/>
      <c r="BH817" s="139"/>
      <c r="BI817" s="139"/>
      <c r="BJ817" s="139"/>
    </row>
    <row r="818">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40"/>
      <c r="W818" s="139"/>
      <c r="X818" s="139"/>
      <c r="Y818" s="139"/>
      <c r="Z818" s="139"/>
      <c r="AA818" s="139"/>
      <c r="AB818" s="139"/>
      <c r="AC818" s="139"/>
      <c r="AD818" s="139"/>
      <c r="AE818" s="139"/>
      <c r="AF818" s="139"/>
      <c r="AG818" s="139"/>
      <c r="AH818" s="139"/>
      <c r="AI818" s="139"/>
      <c r="AJ818" s="139"/>
      <c r="AK818" s="139"/>
      <c r="AL818" s="139"/>
      <c r="AM818" s="139"/>
      <c r="AN818" s="139"/>
      <c r="AO818" s="139"/>
      <c r="AP818" s="139"/>
      <c r="AQ818" s="139"/>
      <c r="AR818" s="139"/>
      <c r="AS818" s="139"/>
      <c r="AT818" s="139"/>
      <c r="AU818" s="139"/>
      <c r="AV818" s="139"/>
      <c r="AW818" s="139"/>
      <c r="AX818" s="139"/>
      <c r="AY818" s="139"/>
      <c r="AZ818" s="139"/>
      <c r="BA818" s="139"/>
      <c r="BB818" s="139"/>
      <c r="BC818" s="139"/>
      <c r="BD818" s="139"/>
      <c r="BE818" s="139"/>
      <c r="BF818" s="139"/>
      <c r="BG818" s="139"/>
      <c r="BH818" s="139"/>
      <c r="BI818" s="139"/>
      <c r="BJ818" s="139"/>
    </row>
    <row r="819">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40"/>
      <c r="W819" s="139"/>
      <c r="X819" s="139"/>
      <c r="Y819" s="139"/>
      <c r="Z819" s="139"/>
      <c r="AA819" s="139"/>
      <c r="AB819" s="139"/>
      <c r="AC819" s="139"/>
      <c r="AD819" s="139"/>
      <c r="AE819" s="139"/>
      <c r="AF819" s="139"/>
      <c r="AG819" s="139"/>
      <c r="AH819" s="139"/>
      <c r="AI819" s="139"/>
      <c r="AJ819" s="139"/>
      <c r="AK819" s="139"/>
      <c r="AL819" s="139"/>
      <c r="AM819" s="139"/>
      <c r="AN819" s="139"/>
      <c r="AO819" s="139"/>
      <c r="AP819" s="139"/>
      <c r="AQ819" s="139"/>
      <c r="AR819" s="139"/>
      <c r="AS819" s="139"/>
      <c r="AT819" s="139"/>
      <c r="AU819" s="139"/>
      <c r="AV819" s="139"/>
      <c r="AW819" s="139"/>
      <c r="AX819" s="139"/>
      <c r="AY819" s="139"/>
      <c r="AZ819" s="139"/>
      <c r="BA819" s="139"/>
      <c r="BB819" s="139"/>
      <c r="BC819" s="139"/>
      <c r="BD819" s="139"/>
      <c r="BE819" s="139"/>
      <c r="BF819" s="139"/>
      <c r="BG819" s="139"/>
      <c r="BH819" s="139"/>
      <c r="BI819" s="139"/>
      <c r="BJ819" s="139"/>
    </row>
    <row r="820">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40"/>
      <c r="W820" s="139"/>
      <c r="X820" s="139"/>
      <c r="Y820" s="139"/>
      <c r="Z820" s="139"/>
      <c r="AA820" s="139"/>
      <c r="AB820" s="139"/>
      <c r="AC820" s="139"/>
      <c r="AD820" s="139"/>
      <c r="AE820" s="139"/>
      <c r="AF820" s="139"/>
      <c r="AG820" s="139"/>
      <c r="AH820" s="139"/>
      <c r="AI820" s="139"/>
      <c r="AJ820" s="139"/>
      <c r="AK820" s="139"/>
      <c r="AL820" s="139"/>
      <c r="AM820" s="139"/>
      <c r="AN820" s="139"/>
      <c r="AO820" s="139"/>
      <c r="AP820" s="139"/>
      <c r="AQ820" s="139"/>
      <c r="AR820" s="139"/>
      <c r="AS820" s="139"/>
      <c r="AT820" s="139"/>
      <c r="AU820" s="139"/>
      <c r="AV820" s="139"/>
      <c r="AW820" s="139"/>
      <c r="AX820" s="139"/>
      <c r="AY820" s="139"/>
      <c r="AZ820" s="139"/>
      <c r="BA820" s="139"/>
      <c r="BB820" s="139"/>
      <c r="BC820" s="139"/>
      <c r="BD820" s="139"/>
      <c r="BE820" s="139"/>
      <c r="BF820" s="139"/>
      <c r="BG820" s="139"/>
      <c r="BH820" s="139"/>
      <c r="BI820" s="139"/>
      <c r="BJ820" s="139"/>
    </row>
    <row r="821">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40"/>
      <c r="W821" s="139"/>
      <c r="X821" s="139"/>
      <c r="Y821" s="139"/>
      <c r="Z821" s="139"/>
      <c r="AA821" s="139"/>
      <c r="AB821" s="139"/>
      <c r="AC821" s="139"/>
      <c r="AD821" s="139"/>
      <c r="AE821" s="139"/>
      <c r="AF821" s="139"/>
      <c r="AG821" s="139"/>
      <c r="AH821" s="139"/>
      <c r="AI821" s="139"/>
      <c r="AJ821" s="139"/>
      <c r="AK821" s="139"/>
      <c r="AL821" s="139"/>
      <c r="AM821" s="139"/>
      <c r="AN821" s="139"/>
      <c r="AO821" s="139"/>
      <c r="AP821" s="139"/>
      <c r="AQ821" s="139"/>
      <c r="AR821" s="139"/>
      <c r="AS821" s="139"/>
      <c r="AT821" s="139"/>
      <c r="AU821" s="139"/>
      <c r="AV821" s="139"/>
      <c r="AW821" s="139"/>
      <c r="AX821" s="139"/>
      <c r="AY821" s="139"/>
      <c r="AZ821" s="139"/>
      <c r="BA821" s="139"/>
      <c r="BB821" s="139"/>
      <c r="BC821" s="139"/>
      <c r="BD821" s="139"/>
      <c r="BE821" s="139"/>
      <c r="BF821" s="139"/>
      <c r="BG821" s="139"/>
      <c r="BH821" s="139"/>
      <c r="BI821" s="139"/>
      <c r="BJ821" s="139"/>
    </row>
    <row r="82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40"/>
      <c r="W822" s="139"/>
      <c r="X822" s="139"/>
      <c r="Y822" s="139"/>
      <c r="Z822" s="139"/>
      <c r="AA822" s="139"/>
      <c r="AB822" s="139"/>
      <c r="AC822" s="139"/>
      <c r="AD822" s="139"/>
      <c r="AE822" s="139"/>
      <c r="AF822" s="139"/>
      <c r="AG822" s="139"/>
      <c r="AH822" s="139"/>
      <c r="AI822" s="139"/>
      <c r="AJ822" s="139"/>
      <c r="AK822" s="139"/>
      <c r="AL822" s="139"/>
      <c r="AM822" s="139"/>
      <c r="AN822" s="139"/>
      <c r="AO822" s="139"/>
      <c r="AP822" s="139"/>
      <c r="AQ822" s="139"/>
      <c r="AR822" s="139"/>
      <c r="AS822" s="139"/>
      <c r="AT822" s="139"/>
      <c r="AU822" s="139"/>
      <c r="AV822" s="139"/>
      <c r="AW822" s="139"/>
      <c r="AX822" s="139"/>
      <c r="AY822" s="139"/>
      <c r="AZ822" s="139"/>
      <c r="BA822" s="139"/>
      <c r="BB822" s="139"/>
      <c r="BC822" s="139"/>
      <c r="BD822" s="139"/>
      <c r="BE822" s="139"/>
      <c r="BF822" s="139"/>
      <c r="BG822" s="139"/>
      <c r="BH822" s="139"/>
      <c r="BI822" s="139"/>
      <c r="BJ822" s="139"/>
    </row>
    <row r="823">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40"/>
      <c r="W823" s="139"/>
      <c r="X823" s="139"/>
      <c r="Y823" s="139"/>
      <c r="Z823" s="139"/>
      <c r="AA823" s="139"/>
      <c r="AB823" s="139"/>
      <c r="AC823" s="139"/>
      <c r="AD823" s="139"/>
      <c r="AE823" s="139"/>
      <c r="AF823" s="139"/>
      <c r="AG823" s="139"/>
      <c r="AH823" s="139"/>
      <c r="AI823" s="139"/>
      <c r="AJ823" s="139"/>
      <c r="AK823" s="139"/>
      <c r="AL823" s="139"/>
      <c r="AM823" s="139"/>
      <c r="AN823" s="139"/>
      <c r="AO823" s="139"/>
      <c r="AP823" s="139"/>
      <c r="AQ823" s="139"/>
      <c r="AR823" s="139"/>
      <c r="AS823" s="139"/>
      <c r="AT823" s="139"/>
      <c r="AU823" s="139"/>
      <c r="AV823" s="139"/>
      <c r="AW823" s="139"/>
      <c r="AX823" s="139"/>
      <c r="AY823" s="139"/>
      <c r="AZ823" s="139"/>
      <c r="BA823" s="139"/>
      <c r="BB823" s="139"/>
      <c r="BC823" s="139"/>
      <c r="BD823" s="139"/>
      <c r="BE823" s="139"/>
      <c r="BF823" s="139"/>
      <c r="BG823" s="139"/>
      <c r="BH823" s="139"/>
      <c r="BI823" s="139"/>
      <c r="BJ823" s="139"/>
    </row>
    <row r="824">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40"/>
      <c r="W824" s="139"/>
      <c r="X824" s="139"/>
      <c r="Y824" s="139"/>
      <c r="Z824" s="139"/>
      <c r="AA824" s="139"/>
      <c r="AB824" s="139"/>
      <c r="AC824" s="139"/>
      <c r="AD824" s="139"/>
      <c r="AE824" s="139"/>
      <c r="AF824" s="139"/>
      <c r="AG824" s="139"/>
      <c r="AH824" s="139"/>
      <c r="AI824" s="139"/>
      <c r="AJ824" s="139"/>
      <c r="AK824" s="139"/>
      <c r="AL824" s="139"/>
      <c r="AM824" s="139"/>
      <c r="AN824" s="139"/>
      <c r="AO824" s="139"/>
      <c r="AP824" s="139"/>
      <c r="AQ824" s="139"/>
      <c r="AR824" s="139"/>
      <c r="AS824" s="139"/>
      <c r="AT824" s="139"/>
      <c r="AU824" s="139"/>
      <c r="AV824" s="139"/>
      <c r="AW824" s="139"/>
      <c r="AX824" s="139"/>
      <c r="AY824" s="139"/>
      <c r="AZ824" s="139"/>
      <c r="BA824" s="139"/>
      <c r="BB824" s="139"/>
      <c r="BC824" s="139"/>
      <c r="BD824" s="139"/>
      <c r="BE824" s="139"/>
      <c r="BF824" s="139"/>
      <c r="BG824" s="139"/>
      <c r="BH824" s="139"/>
      <c r="BI824" s="139"/>
      <c r="BJ824" s="139"/>
    </row>
    <row r="825">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40"/>
      <c r="W825" s="139"/>
      <c r="X825" s="139"/>
      <c r="Y825" s="139"/>
      <c r="Z825" s="139"/>
      <c r="AA825" s="139"/>
      <c r="AB825" s="139"/>
      <c r="AC825" s="139"/>
      <c r="AD825" s="139"/>
      <c r="AE825" s="139"/>
      <c r="AF825" s="139"/>
      <c r="AG825" s="139"/>
      <c r="AH825" s="139"/>
      <c r="AI825" s="139"/>
      <c r="AJ825" s="139"/>
      <c r="AK825" s="139"/>
      <c r="AL825" s="139"/>
      <c r="AM825" s="139"/>
      <c r="AN825" s="139"/>
      <c r="AO825" s="139"/>
      <c r="AP825" s="139"/>
      <c r="AQ825" s="139"/>
      <c r="AR825" s="139"/>
      <c r="AS825" s="139"/>
      <c r="AT825" s="139"/>
      <c r="AU825" s="139"/>
      <c r="AV825" s="139"/>
      <c r="AW825" s="139"/>
      <c r="AX825" s="139"/>
      <c r="AY825" s="139"/>
      <c r="AZ825" s="139"/>
      <c r="BA825" s="139"/>
      <c r="BB825" s="139"/>
      <c r="BC825" s="139"/>
      <c r="BD825" s="139"/>
      <c r="BE825" s="139"/>
      <c r="BF825" s="139"/>
      <c r="BG825" s="139"/>
      <c r="BH825" s="139"/>
      <c r="BI825" s="139"/>
      <c r="BJ825" s="139"/>
    </row>
    <row r="826">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40"/>
      <c r="W826" s="139"/>
      <c r="X826" s="139"/>
      <c r="Y826" s="139"/>
      <c r="Z826" s="139"/>
      <c r="AA826" s="139"/>
      <c r="AB826" s="139"/>
      <c r="AC826" s="139"/>
      <c r="AD826" s="139"/>
      <c r="AE826" s="139"/>
      <c r="AF826" s="139"/>
      <c r="AG826" s="139"/>
      <c r="AH826" s="139"/>
      <c r="AI826" s="139"/>
      <c r="AJ826" s="139"/>
      <c r="AK826" s="139"/>
      <c r="AL826" s="139"/>
      <c r="AM826" s="139"/>
      <c r="AN826" s="139"/>
      <c r="AO826" s="139"/>
      <c r="AP826" s="139"/>
      <c r="AQ826" s="139"/>
      <c r="AR826" s="139"/>
      <c r="AS826" s="139"/>
      <c r="AT826" s="139"/>
      <c r="AU826" s="139"/>
      <c r="AV826" s="139"/>
      <c r="AW826" s="139"/>
      <c r="AX826" s="139"/>
      <c r="AY826" s="139"/>
      <c r="AZ826" s="139"/>
      <c r="BA826" s="139"/>
      <c r="BB826" s="139"/>
      <c r="BC826" s="139"/>
      <c r="BD826" s="139"/>
      <c r="BE826" s="139"/>
      <c r="BF826" s="139"/>
      <c r="BG826" s="139"/>
      <c r="BH826" s="139"/>
      <c r="BI826" s="139"/>
      <c r="BJ826" s="139"/>
    </row>
    <row r="827">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40"/>
      <c r="W827" s="139"/>
      <c r="X827" s="139"/>
      <c r="Y827" s="139"/>
      <c r="Z827" s="139"/>
      <c r="AA827" s="139"/>
      <c r="AB827" s="139"/>
      <c r="AC827" s="139"/>
      <c r="AD827" s="139"/>
      <c r="AE827" s="139"/>
      <c r="AF827" s="139"/>
      <c r="AG827" s="139"/>
      <c r="AH827" s="139"/>
      <c r="AI827" s="139"/>
      <c r="AJ827" s="139"/>
      <c r="AK827" s="139"/>
      <c r="AL827" s="139"/>
      <c r="AM827" s="139"/>
      <c r="AN827" s="139"/>
      <c r="AO827" s="139"/>
      <c r="AP827" s="139"/>
      <c r="AQ827" s="139"/>
      <c r="AR827" s="139"/>
      <c r="AS827" s="139"/>
      <c r="AT827" s="139"/>
      <c r="AU827" s="139"/>
      <c r="AV827" s="139"/>
      <c r="AW827" s="139"/>
      <c r="AX827" s="139"/>
      <c r="AY827" s="139"/>
      <c r="AZ827" s="139"/>
      <c r="BA827" s="139"/>
      <c r="BB827" s="139"/>
      <c r="BC827" s="139"/>
      <c r="BD827" s="139"/>
      <c r="BE827" s="139"/>
      <c r="BF827" s="139"/>
      <c r="BG827" s="139"/>
      <c r="BH827" s="139"/>
      <c r="BI827" s="139"/>
      <c r="BJ827" s="139"/>
    </row>
    <row r="828">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40"/>
      <c r="W828" s="139"/>
      <c r="X828" s="139"/>
      <c r="Y828" s="139"/>
      <c r="Z828" s="139"/>
      <c r="AA828" s="139"/>
      <c r="AB828" s="139"/>
      <c r="AC828" s="139"/>
      <c r="AD828" s="139"/>
      <c r="AE828" s="139"/>
      <c r="AF828" s="139"/>
      <c r="AG828" s="139"/>
      <c r="AH828" s="139"/>
      <c r="AI828" s="139"/>
      <c r="AJ828" s="139"/>
      <c r="AK828" s="139"/>
      <c r="AL828" s="139"/>
      <c r="AM828" s="139"/>
      <c r="AN828" s="139"/>
      <c r="AO828" s="139"/>
      <c r="AP828" s="139"/>
      <c r="AQ828" s="139"/>
      <c r="AR828" s="139"/>
      <c r="AS828" s="139"/>
      <c r="AT828" s="139"/>
      <c r="AU828" s="139"/>
      <c r="AV828" s="139"/>
      <c r="AW828" s="139"/>
      <c r="AX828" s="139"/>
      <c r="AY828" s="139"/>
      <c r="AZ828" s="139"/>
      <c r="BA828" s="139"/>
      <c r="BB828" s="139"/>
      <c r="BC828" s="139"/>
      <c r="BD828" s="139"/>
      <c r="BE828" s="139"/>
      <c r="BF828" s="139"/>
      <c r="BG828" s="139"/>
      <c r="BH828" s="139"/>
      <c r="BI828" s="139"/>
      <c r="BJ828" s="139"/>
    </row>
    <row r="829">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40"/>
      <c r="W829" s="139"/>
      <c r="X829" s="139"/>
      <c r="Y829" s="139"/>
      <c r="Z829" s="139"/>
      <c r="AA829" s="139"/>
      <c r="AB829" s="139"/>
      <c r="AC829" s="139"/>
      <c r="AD829" s="139"/>
      <c r="AE829" s="139"/>
      <c r="AF829" s="139"/>
      <c r="AG829" s="139"/>
      <c r="AH829" s="139"/>
      <c r="AI829" s="139"/>
      <c r="AJ829" s="139"/>
      <c r="AK829" s="139"/>
      <c r="AL829" s="139"/>
      <c r="AM829" s="139"/>
      <c r="AN829" s="139"/>
      <c r="AO829" s="139"/>
      <c r="AP829" s="139"/>
      <c r="AQ829" s="139"/>
      <c r="AR829" s="139"/>
      <c r="AS829" s="139"/>
      <c r="AT829" s="139"/>
      <c r="AU829" s="139"/>
      <c r="AV829" s="139"/>
      <c r="AW829" s="139"/>
      <c r="AX829" s="139"/>
      <c r="AY829" s="139"/>
      <c r="AZ829" s="139"/>
      <c r="BA829" s="139"/>
      <c r="BB829" s="139"/>
      <c r="BC829" s="139"/>
      <c r="BD829" s="139"/>
      <c r="BE829" s="139"/>
      <c r="BF829" s="139"/>
      <c r="BG829" s="139"/>
      <c r="BH829" s="139"/>
      <c r="BI829" s="139"/>
      <c r="BJ829" s="139"/>
    </row>
    <row r="830">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40"/>
      <c r="W830" s="139"/>
      <c r="X830" s="139"/>
      <c r="Y830" s="139"/>
      <c r="Z830" s="139"/>
      <c r="AA830" s="139"/>
      <c r="AB830" s="139"/>
      <c r="AC830" s="139"/>
      <c r="AD830" s="139"/>
      <c r="AE830" s="139"/>
      <c r="AF830" s="139"/>
      <c r="AG830" s="139"/>
      <c r="AH830" s="139"/>
      <c r="AI830" s="139"/>
      <c r="AJ830" s="139"/>
      <c r="AK830" s="139"/>
      <c r="AL830" s="139"/>
      <c r="AM830" s="139"/>
      <c r="AN830" s="139"/>
      <c r="AO830" s="139"/>
      <c r="AP830" s="139"/>
      <c r="AQ830" s="139"/>
      <c r="AR830" s="139"/>
      <c r="AS830" s="139"/>
      <c r="AT830" s="139"/>
      <c r="AU830" s="139"/>
      <c r="AV830" s="139"/>
      <c r="AW830" s="139"/>
      <c r="AX830" s="139"/>
      <c r="AY830" s="139"/>
      <c r="AZ830" s="139"/>
      <c r="BA830" s="139"/>
      <c r="BB830" s="139"/>
      <c r="BC830" s="139"/>
      <c r="BD830" s="139"/>
      <c r="BE830" s="139"/>
      <c r="BF830" s="139"/>
      <c r="BG830" s="139"/>
      <c r="BH830" s="139"/>
      <c r="BI830" s="139"/>
      <c r="BJ830" s="139"/>
    </row>
    <row r="831">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40"/>
      <c r="W831" s="139"/>
      <c r="X831" s="139"/>
      <c r="Y831" s="139"/>
      <c r="Z831" s="139"/>
      <c r="AA831" s="139"/>
      <c r="AB831" s="139"/>
      <c r="AC831" s="139"/>
      <c r="AD831" s="139"/>
      <c r="AE831" s="139"/>
      <c r="AF831" s="139"/>
      <c r="AG831" s="139"/>
      <c r="AH831" s="139"/>
      <c r="AI831" s="139"/>
      <c r="AJ831" s="139"/>
      <c r="AK831" s="139"/>
      <c r="AL831" s="139"/>
      <c r="AM831" s="139"/>
      <c r="AN831" s="139"/>
      <c r="AO831" s="139"/>
      <c r="AP831" s="139"/>
      <c r="AQ831" s="139"/>
      <c r="AR831" s="139"/>
      <c r="AS831" s="139"/>
      <c r="AT831" s="139"/>
      <c r="AU831" s="139"/>
      <c r="AV831" s="139"/>
      <c r="AW831" s="139"/>
      <c r="AX831" s="139"/>
      <c r="AY831" s="139"/>
      <c r="AZ831" s="139"/>
      <c r="BA831" s="139"/>
      <c r="BB831" s="139"/>
      <c r="BC831" s="139"/>
      <c r="BD831" s="139"/>
      <c r="BE831" s="139"/>
      <c r="BF831" s="139"/>
      <c r="BG831" s="139"/>
      <c r="BH831" s="139"/>
      <c r="BI831" s="139"/>
      <c r="BJ831" s="139"/>
    </row>
    <row r="83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40"/>
      <c r="W832" s="139"/>
      <c r="X832" s="139"/>
      <c r="Y832" s="139"/>
      <c r="Z832" s="139"/>
      <c r="AA832" s="139"/>
      <c r="AB832" s="139"/>
      <c r="AC832" s="139"/>
      <c r="AD832" s="139"/>
      <c r="AE832" s="139"/>
      <c r="AF832" s="139"/>
      <c r="AG832" s="139"/>
      <c r="AH832" s="139"/>
      <c r="AI832" s="139"/>
      <c r="AJ832" s="139"/>
      <c r="AK832" s="139"/>
      <c r="AL832" s="139"/>
      <c r="AM832" s="139"/>
      <c r="AN832" s="139"/>
      <c r="AO832" s="139"/>
      <c r="AP832" s="139"/>
      <c r="AQ832" s="139"/>
      <c r="AR832" s="139"/>
      <c r="AS832" s="139"/>
      <c r="AT832" s="139"/>
      <c r="AU832" s="139"/>
      <c r="AV832" s="139"/>
      <c r="AW832" s="139"/>
      <c r="AX832" s="139"/>
      <c r="AY832" s="139"/>
      <c r="AZ832" s="139"/>
      <c r="BA832" s="139"/>
      <c r="BB832" s="139"/>
      <c r="BC832" s="139"/>
      <c r="BD832" s="139"/>
      <c r="BE832" s="139"/>
      <c r="BF832" s="139"/>
      <c r="BG832" s="139"/>
      <c r="BH832" s="139"/>
      <c r="BI832" s="139"/>
      <c r="BJ832" s="139"/>
    </row>
    <row r="833">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40"/>
      <c r="W833" s="139"/>
      <c r="X833" s="139"/>
      <c r="Y833" s="139"/>
      <c r="Z833" s="139"/>
      <c r="AA833" s="139"/>
      <c r="AB833" s="139"/>
      <c r="AC833" s="139"/>
      <c r="AD833" s="139"/>
      <c r="AE833" s="139"/>
      <c r="AF833" s="139"/>
      <c r="AG833" s="139"/>
      <c r="AH833" s="139"/>
      <c r="AI833" s="139"/>
      <c r="AJ833" s="139"/>
      <c r="AK833" s="139"/>
      <c r="AL833" s="139"/>
      <c r="AM833" s="139"/>
      <c r="AN833" s="139"/>
      <c r="AO833" s="139"/>
      <c r="AP833" s="139"/>
      <c r="AQ833" s="139"/>
      <c r="AR833" s="139"/>
      <c r="AS833" s="139"/>
      <c r="AT833" s="139"/>
      <c r="AU833" s="139"/>
      <c r="AV833" s="139"/>
      <c r="AW833" s="139"/>
      <c r="AX833" s="139"/>
      <c r="AY833" s="139"/>
      <c r="AZ833" s="139"/>
      <c r="BA833" s="139"/>
      <c r="BB833" s="139"/>
      <c r="BC833" s="139"/>
      <c r="BD833" s="139"/>
      <c r="BE833" s="139"/>
      <c r="BF833" s="139"/>
      <c r="BG833" s="139"/>
      <c r="BH833" s="139"/>
      <c r="BI833" s="139"/>
      <c r="BJ833" s="139"/>
    </row>
    <row r="834">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40"/>
      <c r="W834" s="139"/>
      <c r="X834" s="139"/>
      <c r="Y834" s="139"/>
      <c r="Z834" s="139"/>
      <c r="AA834" s="139"/>
      <c r="AB834" s="139"/>
      <c r="AC834" s="139"/>
      <c r="AD834" s="139"/>
      <c r="AE834" s="139"/>
      <c r="AF834" s="139"/>
      <c r="AG834" s="139"/>
      <c r="AH834" s="139"/>
      <c r="AI834" s="139"/>
      <c r="AJ834" s="139"/>
      <c r="AK834" s="139"/>
      <c r="AL834" s="139"/>
      <c r="AM834" s="139"/>
      <c r="AN834" s="139"/>
      <c r="AO834" s="139"/>
      <c r="AP834" s="139"/>
      <c r="AQ834" s="139"/>
      <c r="AR834" s="139"/>
      <c r="AS834" s="139"/>
      <c r="AT834" s="139"/>
      <c r="AU834" s="139"/>
      <c r="AV834" s="139"/>
      <c r="AW834" s="139"/>
      <c r="AX834" s="139"/>
      <c r="AY834" s="139"/>
      <c r="AZ834" s="139"/>
      <c r="BA834" s="139"/>
      <c r="BB834" s="139"/>
      <c r="BC834" s="139"/>
      <c r="BD834" s="139"/>
      <c r="BE834" s="139"/>
      <c r="BF834" s="139"/>
      <c r="BG834" s="139"/>
      <c r="BH834" s="139"/>
      <c r="BI834" s="139"/>
      <c r="BJ834" s="139"/>
    </row>
    <row r="835">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40"/>
      <c r="W835" s="139"/>
      <c r="X835" s="139"/>
      <c r="Y835" s="139"/>
      <c r="Z835" s="139"/>
      <c r="AA835" s="139"/>
      <c r="AB835" s="139"/>
      <c r="AC835" s="139"/>
      <c r="AD835" s="139"/>
      <c r="AE835" s="139"/>
      <c r="AF835" s="139"/>
      <c r="AG835" s="139"/>
      <c r="AH835" s="139"/>
      <c r="AI835" s="139"/>
      <c r="AJ835" s="139"/>
      <c r="AK835" s="139"/>
      <c r="AL835" s="139"/>
      <c r="AM835" s="139"/>
      <c r="AN835" s="139"/>
      <c r="AO835" s="139"/>
      <c r="AP835" s="139"/>
      <c r="AQ835" s="139"/>
      <c r="AR835" s="139"/>
      <c r="AS835" s="139"/>
      <c r="AT835" s="139"/>
      <c r="AU835" s="139"/>
      <c r="AV835" s="139"/>
      <c r="AW835" s="139"/>
      <c r="AX835" s="139"/>
      <c r="AY835" s="139"/>
      <c r="AZ835" s="139"/>
      <c r="BA835" s="139"/>
      <c r="BB835" s="139"/>
      <c r="BC835" s="139"/>
      <c r="BD835" s="139"/>
      <c r="BE835" s="139"/>
      <c r="BF835" s="139"/>
      <c r="BG835" s="139"/>
      <c r="BH835" s="139"/>
      <c r="BI835" s="139"/>
      <c r="BJ835" s="139"/>
    </row>
    <row r="836">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40"/>
      <c r="W836" s="139"/>
      <c r="X836" s="139"/>
      <c r="Y836" s="139"/>
      <c r="Z836" s="139"/>
      <c r="AA836" s="139"/>
      <c r="AB836" s="139"/>
      <c r="AC836" s="139"/>
      <c r="AD836" s="139"/>
      <c r="AE836" s="139"/>
      <c r="AF836" s="139"/>
      <c r="AG836" s="139"/>
      <c r="AH836" s="139"/>
      <c r="AI836" s="139"/>
      <c r="AJ836" s="139"/>
      <c r="AK836" s="139"/>
      <c r="AL836" s="139"/>
      <c r="AM836" s="139"/>
      <c r="AN836" s="139"/>
      <c r="AO836" s="139"/>
      <c r="AP836" s="139"/>
      <c r="AQ836" s="139"/>
      <c r="AR836" s="139"/>
      <c r="AS836" s="139"/>
      <c r="AT836" s="139"/>
      <c r="AU836" s="139"/>
      <c r="AV836" s="139"/>
      <c r="AW836" s="139"/>
      <c r="AX836" s="139"/>
      <c r="AY836" s="139"/>
      <c r="AZ836" s="139"/>
      <c r="BA836" s="139"/>
      <c r="BB836" s="139"/>
      <c r="BC836" s="139"/>
      <c r="BD836" s="139"/>
      <c r="BE836" s="139"/>
      <c r="BF836" s="139"/>
      <c r="BG836" s="139"/>
      <c r="BH836" s="139"/>
      <c r="BI836" s="139"/>
      <c r="BJ836" s="139"/>
    </row>
    <row r="837">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40"/>
      <c r="W837" s="139"/>
      <c r="X837" s="139"/>
      <c r="Y837" s="139"/>
      <c r="Z837" s="139"/>
      <c r="AA837" s="139"/>
      <c r="AB837" s="139"/>
      <c r="AC837" s="139"/>
      <c r="AD837" s="139"/>
      <c r="AE837" s="139"/>
      <c r="AF837" s="139"/>
      <c r="AG837" s="139"/>
      <c r="AH837" s="139"/>
      <c r="AI837" s="139"/>
      <c r="AJ837" s="139"/>
      <c r="AK837" s="139"/>
      <c r="AL837" s="139"/>
      <c r="AM837" s="139"/>
      <c r="AN837" s="139"/>
      <c r="AO837" s="139"/>
      <c r="AP837" s="139"/>
      <c r="AQ837" s="139"/>
      <c r="AR837" s="139"/>
      <c r="AS837" s="139"/>
      <c r="AT837" s="139"/>
      <c r="AU837" s="139"/>
      <c r="AV837" s="139"/>
      <c r="AW837" s="139"/>
      <c r="AX837" s="139"/>
      <c r="AY837" s="139"/>
      <c r="AZ837" s="139"/>
      <c r="BA837" s="139"/>
      <c r="BB837" s="139"/>
      <c r="BC837" s="139"/>
      <c r="BD837" s="139"/>
      <c r="BE837" s="139"/>
      <c r="BF837" s="139"/>
      <c r="BG837" s="139"/>
      <c r="BH837" s="139"/>
      <c r="BI837" s="139"/>
      <c r="BJ837" s="139"/>
    </row>
    <row r="838">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40"/>
      <c r="W838" s="139"/>
      <c r="X838" s="139"/>
      <c r="Y838" s="139"/>
      <c r="Z838" s="139"/>
      <c r="AA838" s="139"/>
      <c r="AB838" s="139"/>
      <c r="AC838" s="139"/>
      <c r="AD838" s="139"/>
      <c r="AE838" s="139"/>
      <c r="AF838" s="139"/>
      <c r="AG838" s="139"/>
      <c r="AH838" s="139"/>
      <c r="AI838" s="139"/>
      <c r="AJ838" s="139"/>
      <c r="AK838" s="139"/>
      <c r="AL838" s="139"/>
      <c r="AM838" s="139"/>
      <c r="AN838" s="139"/>
      <c r="AO838" s="139"/>
      <c r="AP838" s="139"/>
      <c r="AQ838" s="139"/>
      <c r="AR838" s="139"/>
      <c r="AS838" s="139"/>
      <c r="AT838" s="139"/>
      <c r="AU838" s="139"/>
      <c r="AV838" s="139"/>
      <c r="AW838" s="139"/>
      <c r="AX838" s="139"/>
      <c r="AY838" s="139"/>
      <c r="AZ838" s="139"/>
      <c r="BA838" s="139"/>
      <c r="BB838" s="139"/>
      <c r="BC838" s="139"/>
      <c r="BD838" s="139"/>
      <c r="BE838" s="139"/>
      <c r="BF838" s="139"/>
      <c r="BG838" s="139"/>
      <c r="BH838" s="139"/>
      <c r="BI838" s="139"/>
      <c r="BJ838" s="139"/>
    </row>
    <row r="839">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40"/>
      <c r="W839" s="139"/>
      <c r="X839" s="139"/>
      <c r="Y839" s="139"/>
      <c r="Z839" s="139"/>
      <c r="AA839" s="139"/>
      <c r="AB839" s="139"/>
      <c r="AC839" s="139"/>
      <c r="AD839" s="139"/>
      <c r="AE839" s="139"/>
      <c r="AF839" s="139"/>
      <c r="AG839" s="139"/>
      <c r="AH839" s="139"/>
      <c r="AI839" s="139"/>
      <c r="AJ839" s="139"/>
      <c r="AK839" s="139"/>
      <c r="AL839" s="139"/>
      <c r="AM839" s="139"/>
      <c r="AN839" s="139"/>
      <c r="AO839" s="139"/>
      <c r="AP839" s="139"/>
      <c r="AQ839" s="139"/>
      <c r="AR839" s="139"/>
      <c r="AS839" s="139"/>
      <c r="AT839" s="139"/>
      <c r="AU839" s="139"/>
      <c r="AV839" s="139"/>
      <c r="AW839" s="139"/>
      <c r="AX839" s="139"/>
      <c r="AY839" s="139"/>
      <c r="AZ839" s="139"/>
      <c r="BA839" s="139"/>
      <c r="BB839" s="139"/>
      <c r="BC839" s="139"/>
      <c r="BD839" s="139"/>
      <c r="BE839" s="139"/>
      <c r="BF839" s="139"/>
      <c r="BG839" s="139"/>
      <c r="BH839" s="139"/>
      <c r="BI839" s="139"/>
      <c r="BJ839" s="139"/>
    </row>
    <row r="840">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40"/>
      <c r="W840" s="139"/>
      <c r="X840" s="139"/>
      <c r="Y840" s="139"/>
      <c r="Z840" s="139"/>
      <c r="AA840" s="139"/>
      <c r="AB840" s="139"/>
      <c r="AC840" s="139"/>
      <c r="AD840" s="139"/>
      <c r="AE840" s="139"/>
      <c r="AF840" s="139"/>
      <c r="AG840" s="139"/>
      <c r="AH840" s="139"/>
      <c r="AI840" s="139"/>
      <c r="AJ840" s="139"/>
      <c r="AK840" s="139"/>
      <c r="AL840" s="139"/>
      <c r="AM840" s="139"/>
      <c r="AN840" s="139"/>
      <c r="AO840" s="139"/>
      <c r="AP840" s="139"/>
      <c r="AQ840" s="139"/>
      <c r="AR840" s="139"/>
      <c r="AS840" s="139"/>
      <c r="AT840" s="139"/>
      <c r="AU840" s="139"/>
      <c r="AV840" s="139"/>
      <c r="AW840" s="139"/>
      <c r="AX840" s="139"/>
      <c r="AY840" s="139"/>
      <c r="AZ840" s="139"/>
      <c r="BA840" s="139"/>
      <c r="BB840" s="139"/>
      <c r="BC840" s="139"/>
      <c r="BD840" s="139"/>
      <c r="BE840" s="139"/>
      <c r="BF840" s="139"/>
      <c r="BG840" s="139"/>
      <c r="BH840" s="139"/>
      <c r="BI840" s="139"/>
      <c r="BJ840" s="139"/>
    </row>
    <row r="841">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40"/>
      <c r="W841" s="139"/>
      <c r="X841" s="139"/>
      <c r="Y841" s="139"/>
      <c r="Z841" s="139"/>
      <c r="AA841" s="139"/>
      <c r="AB841" s="139"/>
      <c r="AC841" s="139"/>
      <c r="AD841" s="139"/>
      <c r="AE841" s="139"/>
      <c r="AF841" s="139"/>
      <c r="AG841" s="139"/>
      <c r="AH841" s="139"/>
      <c r="AI841" s="139"/>
      <c r="AJ841" s="139"/>
      <c r="AK841" s="139"/>
      <c r="AL841" s="139"/>
      <c r="AM841" s="139"/>
      <c r="AN841" s="139"/>
      <c r="AO841" s="139"/>
      <c r="AP841" s="139"/>
      <c r="AQ841" s="139"/>
      <c r="AR841" s="139"/>
      <c r="AS841" s="139"/>
      <c r="AT841" s="139"/>
      <c r="AU841" s="139"/>
      <c r="AV841" s="139"/>
      <c r="AW841" s="139"/>
      <c r="AX841" s="139"/>
      <c r="AY841" s="139"/>
      <c r="AZ841" s="139"/>
      <c r="BA841" s="139"/>
      <c r="BB841" s="139"/>
      <c r="BC841" s="139"/>
      <c r="BD841" s="139"/>
      <c r="BE841" s="139"/>
      <c r="BF841" s="139"/>
      <c r="BG841" s="139"/>
      <c r="BH841" s="139"/>
      <c r="BI841" s="139"/>
      <c r="BJ841" s="139"/>
    </row>
    <row r="84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40"/>
      <c r="W842" s="139"/>
      <c r="X842" s="139"/>
      <c r="Y842" s="139"/>
      <c r="Z842" s="139"/>
      <c r="AA842" s="139"/>
      <c r="AB842" s="139"/>
      <c r="AC842" s="139"/>
      <c r="AD842" s="139"/>
      <c r="AE842" s="139"/>
      <c r="AF842" s="139"/>
      <c r="AG842" s="139"/>
      <c r="AH842" s="139"/>
      <c r="AI842" s="139"/>
      <c r="AJ842" s="139"/>
      <c r="AK842" s="139"/>
      <c r="AL842" s="139"/>
      <c r="AM842" s="139"/>
      <c r="AN842" s="139"/>
      <c r="AO842" s="139"/>
      <c r="AP842" s="139"/>
      <c r="AQ842" s="139"/>
      <c r="AR842" s="139"/>
      <c r="AS842" s="139"/>
      <c r="AT842" s="139"/>
      <c r="AU842" s="139"/>
      <c r="AV842" s="139"/>
      <c r="AW842" s="139"/>
      <c r="AX842" s="139"/>
      <c r="AY842" s="139"/>
      <c r="AZ842" s="139"/>
      <c r="BA842" s="139"/>
      <c r="BB842" s="139"/>
      <c r="BC842" s="139"/>
      <c r="BD842" s="139"/>
      <c r="BE842" s="139"/>
      <c r="BF842" s="139"/>
      <c r="BG842" s="139"/>
      <c r="BH842" s="139"/>
      <c r="BI842" s="139"/>
      <c r="BJ842" s="139"/>
    </row>
    <row r="843">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40"/>
      <c r="W843" s="139"/>
      <c r="X843" s="139"/>
      <c r="Y843" s="139"/>
      <c r="Z843" s="139"/>
      <c r="AA843" s="139"/>
      <c r="AB843" s="139"/>
      <c r="AC843" s="139"/>
      <c r="AD843" s="139"/>
      <c r="AE843" s="139"/>
      <c r="AF843" s="139"/>
      <c r="AG843" s="139"/>
      <c r="AH843" s="139"/>
      <c r="AI843" s="139"/>
      <c r="AJ843" s="139"/>
      <c r="AK843" s="139"/>
      <c r="AL843" s="139"/>
      <c r="AM843" s="139"/>
      <c r="AN843" s="139"/>
      <c r="AO843" s="139"/>
      <c r="AP843" s="139"/>
      <c r="AQ843" s="139"/>
      <c r="AR843" s="139"/>
      <c r="AS843" s="139"/>
      <c r="AT843" s="139"/>
      <c r="AU843" s="139"/>
      <c r="AV843" s="139"/>
      <c r="AW843" s="139"/>
      <c r="AX843" s="139"/>
      <c r="AY843" s="139"/>
      <c r="AZ843" s="139"/>
      <c r="BA843" s="139"/>
      <c r="BB843" s="139"/>
      <c r="BC843" s="139"/>
      <c r="BD843" s="139"/>
      <c r="BE843" s="139"/>
      <c r="BF843" s="139"/>
      <c r="BG843" s="139"/>
      <c r="BH843" s="139"/>
      <c r="BI843" s="139"/>
      <c r="BJ843" s="139"/>
    </row>
    <row r="844">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40"/>
      <c r="W844" s="139"/>
      <c r="X844" s="139"/>
      <c r="Y844" s="139"/>
      <c r="Z844" s="139"/>
      <c r="AA844" s="139"/>
      <c r="AB844" s="139"/>
      <c r="AC844" s="139"/>
      <c r="AD844" s="139"/>
      <c r="AE844" s="139"/>
      <c r="AF844" s="139"/>
      <c r="AG844" s="139"/>
      <c r="AH844" s="139"/>
      <c r="AI844" s="139"/>
      <c r="AJ844" s="139"/>
      <c r="AK844" s="139"/>
      <c r="AL844" s="139"/>
      <c r="AM844" s="139"/>
      <c r="AN844" s="139"/>
      <c r="AO844" s="139"/>
      <c r="AP844" s="139"/>
      <c r="AQ844" s="139"/>
      <c r="AR844" s="139"/>
      <c r="AS844" s="139"/>
      <c r="AT844" s="139"/>
      <c r="AU844" s="139"/>
      <c r="AV844" s="139"/>
      <c r="AW844" s="139"/>
      <c r="AX844" s="139"/>
      <c r="AY844" s="139"/>
      <c r="AZ844" s="139"/>
      <c r="BA844" s="139"/>
      <c r="BB844" s="139"/>
      <c r="BC844" s="139"/>
      <c r="BD844" s="139"/>
      <c r="BE844" s="139"/>
      <c r="BF844" s="139"/>
      <c r="BG844" s="139"/>
      <c r="BH844" s="139"/>
      <c r="BI844" s="139"/>
      <c r="BJ844" s="139"/>
    </row>
    <row r="845">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40"/>
      <c r="W845" s="139"/>
      <c r="X845" s="139"/>
      <c r="Y845" s="139"/>
      <c r="Z845" s="139"/>
      <c r="AA845" s="139"/>
      <c r="AB845" s="139"/>
      <c r="AC845" s="139"/>
      <c r="AD845" s="139"/>
      <c r="AE845" s="139"/>
      <c r="AF845" s="139"/>
      <c r="AG845" s="139"/>
      <c r="AH845" s="139"/>
      <c r="AI845" s="139"/>
      <c r="AJ845" s="139"/>
      <c r="AK845" s="139"/>
      <c r="AL845" s="139"/>
      <c r="AM845" s="139"/>
      <c r="AN845" s="139"/>
      <c r="AO845" s="139"/>
      <c r="AP845" s="139"/>
      <c r="AQ845" s="139"/>
      <c r="AR845" s="139"/>
      <c r="AS845" s="139"/>
      <c r="AT845" s="139"/>
      <c r="AU845" s="139"/>
      <c r="AV845" s="139"/>
      <c r="AW845" s="139"/>
      <c r="AX845" s="139"/>
      <c r="AY845" s="139"/>
      <c r="AZ845" s="139"/>
      <c r="BA845" s="139"/>
      <c r="BB845" s="139"/>
      <c r="BC845" s="139"/>
      <c r="BD845" s="139"/>
      <c r="BE845" s="139"/>
      <c r="BF845" s="139"/>
      <c r="BG845" s="139"/>
      <c r="BH845" s="139"/>
      <c r="BI845" s="139"/>
      <c r="BJ845" s="139"/>
    </row>
    <row r="846">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40"/>
      <c r="W846" s="139"/>
      <c r="X846" s="139"/>
      <c r="Y846" s="139"/>
      <c r="Z846" s="139"/>
      <c r="AA846" s="139"/>
      <c r="AB846" s="139"/>
      <c r="AC846" s="139"/>
      <c r="AD846" s="139"/>
      <c r="AE846" s="139"/>
      <c r="AF846" s="139"/>
      <c r="AG846" s="139"/>
      <c r="AH846" s="139"/>
      <c r="AI846" s="139"/>
      <c r="AJ846" s="139"/>
      <c r="AK846" s="139"/>
      <c r="AL846" s="139"/>
      <c r="AM846" s="139"/>
      <c r="AN846" s="139"/>
      <c r="AO846" s="139"/>
      <c r="AP846" s="139"/>
      <c r="AQ846" s="139"/>
      <c r="AR846" s="139"/>
      <c r="AS846" s="139"/>
      <c r="AT846" s="139"/>
      <c r="AU846" s="139"/>
      <c r="AV846" s="139"/>
      <c r="AW846" s="139"/>
      <c r="AX846" s="139"/>
      <c r="AY846" s="139"/>
      <c r="AZ846" s="139"/>
      <c r="BA846" s="139"/>
      <c r="BB846" s="139"/>
      <c r="BC846" s="139"/>
      <c r="BD846" s="139"/>
      <c r="BE846" s="139"/>
      <c r="BF846" s="139"/>
      <c r="BG846" s="139"/>
      <c r="BH846" s="139"/>
      <c r="BI846" s="139"/>
      <c r="BJ846" s="139"/>
    </row>
    <row r="847">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40"/>
      <c r="W847" s="139"/>
      <c r="X847" s="139"/>
      <c r="Y847" s="139"/>
      <c r="Z847" s="139"/>
      <c r="AA847" s="139"/>
      <c r="AB847" s="139"/>
      <c r="AC847" s="139"/>
      <c r="AD847" s="139"/>
      <c r="AE847" s="139"/>
      <c r="AF847" s="139"/>
      <c r="AG847" s="139"/>
      <c r="AH847" s="139"/>
      <c r="AI847" s="139"/>
      <c r="AJ847" s="139"/>
      <c r="AK847" s="139"/>
      <c r="AL847" s="139"/>
      <c r="AM847" s="139"/>
      <c r="AN847" s="139"/>
      <c r="AO847" s="139"/>
      <c r="AP847" s="139"/>
      <c r="AQ847" s="139"/>
      <c r="AR847" s="139"/>
      <c r="AS847" s="139"/>
      <c r="AT847" s="139"/>
      <c r="AU847" s="139"/>
      <c r="AV847" s="139"/>
      <c r="AW847" s="139"/>
      <c r="AX847" s="139"/>
      <c r="AY847" s="139"/>
      <c r="AZ847" s="139"/>
      <c r="BA847" s="139"/>
      <c r="BB847" s="139"/>
      <c r="BC847" s="139"/>
      <c r="BD847" s="139"/>
      <c r="BE847" s="139"/>
      <c r="BF847" s="139"/>
      <c r="BG847" s="139"/>
      <c r="BH847" s="139"/>
      <c r="BI847" s="139"/>
      <c r="BJ847" s="139"/>
    </row>
    <row r="848">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40"/>
      <c r="W848" s="139"/>
      <c r="X848" s="139"/>
      <c r="Y848" s="139"/>
      <c r="Z848" s="139"/>
      <c r="AA848" s="139"/>
      <c r="AB848" s="139"/>
      <c r="AC848" s="139"/>
      <c r="AD848" s="139"/>
      <c r="AE848" s="139"/>
      <c r="AF848" s="139"/>
      <c r="AG848" s="139"/>
      <c r="AH848" s="139"/>
      <c r="AI848" s="139"/>
      <c r="AJ848" s="139"/>
      <c r="AK848" s="139"/>
      <c r="AL848" s="139"/>
      <c r="AM848" s="139"/>
      <c r="AN848" s="139"/>
      <c r="AO848" s="139"/>
      <c r="AP848" s="139"/>
      <c r="AQ848" s="139"/>
      <c r="AR848" s="139"/>
      <c r="AS848" s="139"/>
      <c r="AT848" s="139"/>
      <c r="AU848" s="139"/>
      <c r="AV848" s="139"/>
      <c r="AW848" s="139"/>
      <c r="AX848" s="139"/>
      <c r="AY848" s="139"/>
      <c r="AZ848" s="139"/>
      <c r="BA848" s="139"/>
      <c r="BB848" s="139"/>
      <c r="BC848" s="139"/>
      <c r="BD848" s="139"/>
      <c r="BE848" s="139"/>
      <c r="BF848" s="139"/>
      <c r="BG848" s="139"/>
      <c r="BH848" s="139"/>
      <c r="BI848" s="139"/>
      <c r="BJ848" s="139"/>
    </row>
    <row r="849">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40"/>
      <c r="W849" s="139"/>
      <c r="X849" s="139"/>
      <c r="Y849" s="139"/>
      <c r="Z849" s="139"/>
      <c r="AA849" s="139"/>
      <c r="AB849" s="139"/>
      <c r="AC849" s="139"/>
      <c r="AD849" s="139"/>
      <c r="AE849" s="139"/>
      <c r="AF849" s="139"/>
      <c r="AG849" s="139"/>
      <c r="AH849" s="139"/>
      <c r="AI849" s="139"/>
      <c r="AJ849" s="139"/>
      <c r="AK849" s="139"/>
      <c r="AL849" s="139"/>
      <c r="AM849" s="139"/>
      <c r="AN849" s="139"/>
      <c r="AO849" s="139"/>
      <c r="AP849" s="139"/>
      <c r="AQ849" s="139"/>
      <c r="AR849" s="139"/>
      <c r="AS849" s="139"/>
      <c r="AT849" s="139"/>
      <c r="AU849" s="139"/>
      <c r="AV849" s="139"/>
      <c r="AW849" s="139"/>
      <c r="AX849" s="139"/>
      <c r="AY849" s="139"/>
      <c r="AZ849" s="139"/>
      <c r="BA849" s="139"/>
      <c r="BB849" s="139"/>
      <c r="BC849" s="139"/>
      <c r="BD849" s="139"/>
      <c r="BE849" s="139"/>
      <c r="BF849" s="139"/>
      <c r="BG849" s="139"/>
      <c r="BH849" s="139"/>
      <c r="BI849" s="139"/>
      <c r="BJ849" s="139"/>
    </row>
    <row r="850">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40"/>
      <c r="W850" s="139"/>
      <c r="X850" s="139"/>
      <c r="Y850" s="139"/>
      <c r="Z850" s="139"/>
      <c r="AA850" s="139"/>
      <c r="AB850" s="139"/>
      <c r="AC850" s="139"/>
      <c r="AD850" s="139"/>
      <c r="AE850" s="139"/>
      <c r="AF850" s="139"/>
      <c r="AG850" s="139"/>
      <c r="AH850" s="139"/>
      <c r="AI850" s="139"/>
      <c r="AJ850" s="139"/>
      <c r="AK850" s="139"/>
      <c r="AL850" s="139"/>
      <c r="AM850" s="139"/>
      <c r="AN850" s="139"/>
      <c r="AO850" s="139"/>
      <c r="AP850" s="139"/>
      <c r="AQ850" s="139"/>
      <c r="AR850" s="139"/>
      <c r="AS850" s="139"/>
      <c r="AT850" s="139"/>
      <c r="AU850" s="139"/>
      <c r="AV850" s="139"/>
      <c r="AW850" s="139"/>
      <c r="AX850" s="139"/>
      <c r="AY850" s="139"/>
      <c r="AZ850" s="139"/>
      <c r="BA850" s="139"/>
      <c r="BB850" s="139"/>
      <c r="BC850" s="139"/>
      <c r="BD850" s="139"/>
      <c r="BE850" s="139"/>
      <c r="BF850" s="139"/>
      <c r="BG850" s="139"/>
      <c r="BH850" s="139"/>
      <c r="BI850" s="139"/>
      <c r="BJ850" s="139"/>
    </row>
    <row r="851">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40"/>
      <c r="W851" s="139"/>
      <c r="X851" s="139"/>
      <c r="Y851" s="139"/>
      <c r="Z851" s="139"/>
      <c r="AA851" s="139"/>
      <c r="AB851" s="139"/>
      <c r="AC851" s="139"/>
      <c r="AD851" s="139"/>
      <c r="AE851" s="139"/>
      <c r="AF851" s="139"/>
      <c r="AG851" s="139"/>
      <c r="AH851" s="139"/>
      <c r="AI851" s="139"/>
      <c r="AJ851" s="139"/>
      <c r="AK851" s="139"/>
      <c r="AL851" s="139"/>
      <c r="AM851" s="139"/>
      <c r="AN851" s="139"/>
      <c r="AO851" s="139"/>
      <c r="AP851" s="139"/>
      <c r="AQ851" s="139"/>
      <c r="AR851" s="139"/>
      <c r="AS851" s="139"/>
      <c r="AT851" s="139"/>
      <c r="AU851" s="139"/>
      <c r="AV851" s="139"/>
      <c r="AW851" s="139"/>
      <c r="AX851" s="139"/>
      <c r="AY851" s="139"/>
      <c r="AZ851" s="139"/>
      <c r="BA851" s="139"/>
      <c r="BB851" s="139"/>
      <c r="BC851" s="139"/>
      <c r="BD851" s="139"/>
      <c r="BE851" s="139"/>
      <c r="BF851" s="139"/>
      <c r="BG851" s="139"/>
      <c r="BH851" s="139"/>
      <c r="BI851" s="139"/>
      <c r="BJ851" s="139"/>
    </row>
    <row r="85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40"/>
      <c r="W852" s="139"/>
      <c r="X852" s="139"/>
      <c r="Y852" s="139"/>
      <c r="Z852" s="139"/>
      <c r="AA852" s="139"/>
      <c r="AB852" s="139"/>
      <c r="AC852" s="139"/>
      <c r="AD852" s="139"/>
      <c r="AE852" s="139"/>
      <c r="AF852" s="139"/>
      <c r="AG852" s="139"/>
      <c r="AH852" s="139"/>
      <c r="AI852" s="139"/>
      <c r="AJ852" s="139"/>
      <c r="AK852" s="139"/>
      <c r="AL852" s="139"/>
      <c r="AM852" s="139"/>
      <c r="AN852" s="139"/>
      <c r="AO852" s="139"/>
      <c r="AP852" s="139"/>
      <c r="AQ852" s="139"/>
      <c r="AR852" s="139"/>
      <c r="AS852" s="139"/>
      <c r="AT852" s="139"/>
      <c r="AU852" s="139"/>
      <c r="AV852" s="139"/>
      <c r="AW852" s="139"/>
      <c r="AX852" s="139"/>
      <c r="AY852" s="139"/>
      <c r="AZ852" s="139"/>
      <c r="BA852" s="139"/>
      <c r="BB852" s="139"/>
      <c r="BC852" s="139"/>
      <c r="BD852" s="139"/>
      <c r="BE852" s="139"/>
      <c r="BF852" s="139"/>
      <c r="BG852" s="139"/>
      <c r="BH852" s="139"/>
      <c r="BI852" s="139"/>
      <c r="BJ852" s="139"/>
    </row>
    <row r="853">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40"/>
      <c r="W853" s="139"/>
      <c r="X853" s="139"/>
      <c r="Y853" s="139"/>
      <c r="Z853" s="139"/>
      <c r="AA853" s="139"/>
      <c r="AB853" s="139"/>
      <c r="AC853" s="139"/>
      <c r="AD853" s="139"/>
      <c r="AE853" s="139"/>
      <c r="AF853" s="139"/>
      <c r="AG853" s="139"/>
      <c r="AH853" s="139"/>
      <c r="AI853" s="139"/>
      <c r="AJ853" s="139"/>
      <c r="AK853" s="139"/>
      <c r="AL853" s="139"/>
      <c r="AM853" s="139"/>
      <c r="AN853" s="139"/>
      <c r="AO853" s="139"/>
      <c r="AP853" s="139"/>
      <c r="AQ853" s="139"/>
      <c r="AR853" s="139"/>
      <c r="AS853" s="139"/>
      <c r="AT853" s="139"/>
      <c r="AU853" s="139"/>
      <c r="AV853" s="139"/>
      <c r="AW853" s="139"/>
      <c r="AX853" s="139"/>
      <c r="AY853" s="139"/>
      <c r="AZ853" s="139"/>
      <c r="BA853" s="139"/>
      <c r="BB853" s="139"/>
      <c r="BC853" s="139"/>
      <c r="BD853" s="139"/>
      <c r="BE853" s="139"/>
      <c r="BF853" s="139"/>
      <c r="BG853" s="139"/>
      <c r="BH853" s="139"/>
      <c r="BI853" s="139"/>
      <c r="BJ853" s="139"/>
    </row>
    <row r="854">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40"/>
      <c r="W854" s="139"/>
      <c r="X854" s="139"/>
      <c r="Y854" s="139"/>
      <c r="Z854" s="139"/>
      <c r="AA854" s="139"/>
      <c r="AB854" s="139"/>
      <c r="AC854" s="139"/>
      <c r="AD854" s="139"/>
      <c r="AE854" s="139"/>
      <c r="AF854" s="139"/>
      <c r="AG854" s="139"/>
      <c r="AH854" s="139"/>
      <c r="AI854" s="139"/>
      <c r="AJ854" s="139"/>
      <c r="AK854" s="139"/>
      <c r="AL854" s="139"/>
      <c r="AM854" s="139"/>
      <c r="AN854" s="139"/>
      <c r="AO854" s="139"/>
      <c r="AP854" s="139"/>
      <c r="AQ854" s="139"/>
      <c r="AR854" s="139"/>
      <c r="AS854" s="139"/>
      <c r="AT854" s="139"/>
      <c r="AU854" s="139"/>
      <c r="AV854" s="139"/>
      <c r="AW854" s="139"/>
      <c r="AX854" s="139"/>
      <c r="AY854" s="139"/>
      <c r="AZ854" s="139"/>
      <c r="BA854" s="139"/>
      <c r="BB854" s="139"/>
      <c r="BC854" s="139"/>
      <c r="BD854" s="139"/>
      <c r="BE854" s="139"/>
      <c r="BF854" s="139"/>
      <c r="BG854" s="139"/>
      <c r="BH854" s="139"/>
      <c r="BI854" s="139"/>
      <c r="BJ854" s="139"/>
    </row>
    <row r="855">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40"/>
      <c r="W855" s="139"/>
      <c r="X855" s="139"/>
      <c r="Y855" s="139"/>
      <c r="Z855" s="139"/>
      <c r="AA855" s="139"/>
      <c r="AB855" s="139"/>
      <c r="AC855" s="139"/>
      <c r="AD855" s="139"/>
      <c r="AE855" s="139"/>
      <c r="AF855" s="139"/>
      <c r="AG855" s="139"/>
      <c r="AH855" s="139"/>
      <c r="AI855" s="139"/>
      <c r="AJ855" s="139"/>
      <c r="AK855" s="139"/>
      <c r="AL855" s="139"/>
      <c r="AM855" s="139"/>
      <c r="AN855" s="139"/>
      <c r="AO855" s="139"/>
      <c r="AP855" s="139"/>
      <c r="AQ855" s="139"/>
      <c r="AR855" s="139"/>
      <c r="AS855" s="139"/>
      <c r="AT855" s="139"/>
      <c r="AU855" s="139"/>
      <c r="AV855" s="139"/>
      <c r="AW855" s="139"/>
      <c r="AX855" s="139"/>
      <c r="AY855" s="139"/>
      <c r="AZ855" s="139"/>
      <c r="BA855" s="139"/>
      <c r="BB855" s="139"/>
      <c r="BC855" s="139"/>
      <c r="BD855" s="139"/>
      <c r="BE855" s="139"/>
      <c r="BF855" s="139"/>
      <c r="BG855" s="139"/>
      <c r="BH855" s="139"/>
      <c r="BI855" s="139"/>
      <c r="BJ855" s="139"/>
    </row>
    <row r="856">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40"/>
      <c r="W856" s="139"/>
      <c r="X856" s="139"/>
      <c r="Y856" s="139"/>
      <c r="Z856" s="139"/>
      <c r="AA856" s="139"/>
      <c r="AB856" s="139"/>
      <c r="AC856" s="139"/>
      <c r="AD856" s="139"/>
      <c r="AE856" s="139"/>
      <c r="AF856" s="139"/>
      <c r="AG856" s="139"/>
      <c r="AH856" s="139"/>
      <c r="AI856" s="139"/>
      <c r="AJ856" s="139"/>
      <c r="AK856" s="139"/>
      <c r="AL856" s="139"/>
      <c r="AM856" s="139"/>
      <c r="AN856" s="139"/>
      <c r="AO856" s="139"/>
      <c r="AP856" s="139"/>
      <c r="AQ856" s="139"/>
      <c r="AR856" s="139"/>
      <c r="AS856" s="139"/>
      <c r="AT856" s="139"/>
      <c r="AU856" s="139"/>
      <c r="AV856" s="139"/>
      <c r="AW856" s="139"/>
      <c r="AX856" s="139"/>
      <c r="AY856" s="139"/>
      <c r="AZ856" s="139"/>
      <c r="BA856" s="139"/>
      <c r="BB856" s="139"/>
      <c r="BC856" s="139"/>
      <c r="BD856" s="139"/>
      <c r="BE856" s="139"/>
      <c r="BF856" s="139"/>
      <c r="BG856" s="139"/>
      <c r="BH856" s="139"/>
      <c r="BI856" s="139"/>
      <c r="BJ856" s="139"/>
    </row>
    <row r="857">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40"/>
      <c r="W857" s="139"/>
      <c r="X857" s="139"/>
      <c r="Y857" s="139"/>
      <c r="Z857" s="139"/>
      <c r="AA857" s="139"/>
      <c r="AB857" s="139"/>
      <c r="AC857" s="139"/>
      <c r="AD857" s="139"/>
      <c r="AE857" s="139"/>
      <c r="AF857" s="139"/>
      <c r="AG857" s="139"/>
      <c r="AH857" s="139"/>
      <c r="AI857" s="139"/>
      <c r="AJ857" s="139"/>
      <c r="AK857" s="139"/>
      <c r="AL857" s="139"/>
      <c r="AM857" s="139"/>
      <c r="AN857" s="139"/>
      <c r="AO857" s="139"/>
      <c r="AP857" s="139"/>
      <c r="AQ857" s="139"/>
      <c r="AR857" s="139"/>
      <c r="AS857" s="139"/>
      <c r="AT857" s="139"/>
      <c r="AU857" s="139"/>
      <c r="AV857" s="139"/>
      <c r="AW857" s="139"/>
      <c r="AX857" s="139"/>
      <c r="AY857" s="139"/>
      <c r="AZ857" s="139"/>
      <c r="BA857" s="139"/>
      <c r="BB857" s="139"/>
      <c r="BC857" s="139"/>
      <c r="BD857" s="139"/>
      <c r="BE857" s="139"/>
      <c r="BF857" s="139"/>
      <c r="BG857" s="139"/>
      <c r="BH857" s="139"/>
      <c r="BI857" s="139"/>
      <c r="BJ857" s="139"/>
    </row>
    <row r="858">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40"/>
      <c r="W858" s="139"/>
      <c r="X858" s="139"/>
      <c r="Y858" s="139"/>
      <c r="Z858" s="139"/>
      <c r="AA858" s="139"/>
      <c r="AB858" s="139"/>
      <c r="AC858" s="139"/>
      <c r="AD858" s="139"/>
      <c r="AE858" s="139"/>
      <c r="AF858" s="139"/>
      <c r="AG858" s="139"/>
      <c r="AH858" s="139"/>
      <c r="AI858" s="139"/>
      <c r="AJ858" s="139"/>
      <c r="AK858" s="139"/>
      <c r="AL858" s="139"/>
      <c r="AM858" s="139"/>
      <c r="AN858" s="139"/>
      <c r="AO858" s="139"/>
      <c r="AP858" s="139"/>
      <c r="AQ858" s="139"/>
      <c r="AR858" s="139"/>
      <c r="AS858" s="139"/>
      <c r="AT858" s="139"/>
      <c r="AU858" s="139"/>
      <c r="AV858" s="139"/>
      <c r="AW858" s="139"/>
      <c r="AX858" s="139"/>
      <c r="AY858" s="139"/>
      <c r="AZ858" s="139"/>
      <c r="BA858" s="139"/>
      <c r="BB858" s="139"/>
      <c r="BC858" s="139"/>
      <c r="BD858" s="139"/>
      <c r="BE858" s="139"/>
      <c r="BF858" s="139"/>
      <c r="BG858" s="139"/>
      <c r="BH858" s="139"/>
      <c r="BI858" s="139"/>
      <c r="BJ858" s="139"/>
    </row>
    <row r="859">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40"/>
      <c r="W859" s="139"/>
      <c r="X859" s="139"/>
      <c r="Y859" s="139"/>
      <c r="Z859" s="139"/>
      <c r="AA859" s="139"/>
      <c r="AB859" s="139"/>
      <c r="AC859" s="139"/>
      <c r="AD859" s="139"/>
      <c r="AE859" s="139"/>
      <c r="AF859" s="139"/>
      <c r="AG859" s="139"/>
      <c r="AH859" s="139"/>
      <c r="AI859" s="139"/>
      <c r="AJ859" s="139"/>
      <c r="AK859" s="139"/>
      <c r="AL859" s="139"/>
      <c r="AM859" s="139"/>
      <c r="AN859" s="139"/>
      <c r="AO859" s="139"/>
      <c r="AP859" s="139"/>
      <c r="AQ859" s="139"/>
      <c r="AR859" s="139"/>
      <c r="AS859" s="139"/>
      <c r="AT859" s="139"/>
      <c r="AU859" s="139"/>
      <c r="AV859" s="139"/>
      <c r="AW859" s="139"/>
      <c r="AX859" s="139"/>
      <c r="AY859" s="139"/>
      <c r="AZ859" s="139"/>
      <c r="BA859" s="139"/>
      <c r="BB859" s="139"/>
      <c r="BC859" s="139"/>
      <c r="BD859" s="139"/>
      <c r="BE859" s="139"/>
      <c r="BF859" s="139"/>
      <c r="BG859" s="139"/>
      <c r="BH859" s="139"/>
      <c r="BI859" s="139"/>
      <c r="BJ859" s="139"/>
    </row>
    <row r="860">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40"/>
      <c r="W860" s="139"/>
      <c r="X860" s="139"/>
      <c r="Y860" s="139"/>
      <c r="Z860" s="139"/>
      <c r="AA860" s="139"/>
      <c r="AB860" s="139"/>
      <c r="AC860" s="139"/>
      <c r="AD860" s="139"/>
      <c r="AE860" s="139"/>
      <c r="AF860" s="139"/>
      <c r="AG860" s="139"/>
      <c r="AH860" s="139"/>
      <c r="AI860" s="139"/>
      <c r="AJ860" s="139"/>
      <c r="AK860" s="139"/>
      <c r="AL860" s="139"/>
      <c r="AM860" s="139"/>
      <c r="AN860" s="139"/>
      <c r="AO860" s="139"/>
      <c r="AP860" s="139"/>
      <c r="AQ860" s="139"/>
      <c r="AR860" s="139"/>
      <c r="AS860" s="139"/>
      <c r="AT860" s="139"/>
      <c r="AU860" s="139"/>
      <c r="AV860" s="139"/>
      <c r="AW860" s="139"/>
      <c r="AX860" s="139"/>
      <c r="AY860" s="139"/>
      <c r="AZ860" s="139"/>
      <c r="BA860" s="139"/>
      <c r="BB860" s="139"/>
      <c r="BC860" s="139"/>
      <c r="BD860" s="139"/>
      <c r="BE860" s="139"/>
      <c r="BF860" s="139"/>
      <c r="BG860" s="139"/>
      <c r="BH860" s="139"/>
      <c r="BI860" s="139"/>
      <c r="BJ860" s="139"/>
    </row>
    <row r="861">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40"/>
      <c r="W861" s="139"/>
      <c r="X861" s="139"/>
      <c r="Y861" s="139"/>
      <c r="Z861" s="139"/>
      <c r="AA861" s="139"/>
      <c r="AB861" s="139"/>
      <c r="AC861" s="139"/>
      <c r="AD861" s="139"/>
      <c r="AE861" s="139"/>
      <c r="AF861" s="139"/>
      <c r="AG861" s="139"/>
      <c r="AH861" s="139"/>
      <c r="AI861" s="139"/>
      <c r="AJ861" s="139"/>
      <c r="AK861" s="139"/>
      <c r="AL861" s="139"/>
      <c r="AM861" s="139"/>
      <c r="AN861" s="139"/>
      <c r="AO861" s="139"/>
      <c r="AP861" s="139"/>
      <c r="AQ861" s="139"/>
      <c r="AR861" s="139"/>
      <c r="AS861" s="139"/>
      <c r="AT861" s="139"/>
      <c r="AU861" s="139"/>
      <c r="AV861" s="139"/>
      <c r="AW861" s="139"/>
      <c r="AX861" s="139"/>
      <c r="AY861" s="139"/>
      <c r="AZ861" s="139"/>
      <c r="BA861" s="139"/>
      <c r="BB861" s="139"/>
      <c r="BC861" s="139"/>
      <c r="BD861" s="139"/>
      <c r="BE861" s="139"/>
      <c r="BF861" s="139"/>
      <c r="BG861" s="139"/>
      <c r="BH861" s="139"/>
      <c r="BI861" s="139"/>
      <c r="BJ861" s="139"/>
    </row>
    <row r="86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40"/>
      <c r="W862" s="139"/>
      <c r="X862" s="139"/>
      <c r="Y862" s="139"/>
      <c r="Z862" s="139"/>
      <c r="AA862" s="139"/>
      <c r="AB862" s="139"/>
      <c r="AC862" s="139"/>
      <c r="AD862" s="139"/>
      <c r="AE862" s="139"/>
      <c r="AF862" s="139"/>
      <c r="AG862" s="139"/>
      <c r="AH862" s="139"/>
      <c r="AI862" s="139"/>
      <c r="AJ862" s="139"/>
      <c r="AK862" s="139"/>
      <c r="AL862" s="139"/>
      <c r="AM862" s="139"/>
      <c r="AN862" s="139"/>
      <c r="AO862" s="139"/>
      <c r="AP862" s="139"/>
      <c r="AQ862" s="139"/>
      <c r="AR862" s="139"/>
      <c r="AS862" s="139"/>
      <c r="AT862" s="139"/>
      <c r="AU862" s="139"/>
      <c r="AV862" s="139"/>
      <c r="AW862" s="139"/>
      <c r="AX862" s="139"/>
      <c r="AY862" s="139"/>
      <c r="AZ862" s="139"/>
      <c r="BA862" s="139"/>
      <c r="BB862" s="139"/>
      <c r="BC862" s="139"/>
      <c r="BD862" s="139"/>
      <c r="BE862" s="139"/>
      <c r="BF862" s="139"/>
      <c r="BG862" s="139"/>
      <c r="BH862" s="139"/>
      <c r="BI862" s="139"/>
      <c r="BJ862" s="139"/>
    </row>
    <row r="863">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40"/>
      <c r="W863" s="139"/>
      <c r="X863" s="139"/>
      <c r="Y863" s="139"/>
      <c r="Z863" s="139"/>
      <c r="AA863" s="139"/>
      <c r="AB863" s="139"/>
      <c r="AC863" s="139"/>
      <c r="AD863" s="139"/>
      <c r="AE863" s="139"/>
      <c r="AF863" s="139"/>
      <c r="AG863" s="139"/>
      <c r="AH863" s="139"/>
      <c r="AI863" s="139"/>
      <c r="AJ863" s="139"/>
      <c r="AK863" s="139"/>
      <c r="AL863" s="139"/>
      <c r="AM863" s="139"/>
      <c r="AN863" s="139"/>
      <c r="AO863" s="139"/>
      <c r="AP863" s="139"/>
      <c r="AQ863" s="139"/>
      <c r="AR863" s="139"/>
      <c r="AS863" s="139"/>
      <c r="AT863" s="139"/>
      <c r="AU863" s="139"/>
      <c r="AV863" s="139"/>
      <c r="AW863" s="139"/>
      <c r="AX863" s="139"/>
      <c r="AY863" s="139"/>
      <c r="AZ863" s="139"/>
      <c r="BA863" s="139"/>
      <c r="BB863" s="139"/>
      <c r="BC863" s="139"/>
      <c r="BD863" s="139"/>
      <c r="BE863" s="139"/>
      <c r="BF863" s="139"/>
      <c r="BG863" s="139"/>
      <c r="BH863" s="139"/>
      <c r="BI863" s="139"/>
      <c r="BJ863" s="139"/>
    </row>
    <row r="864">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40"/>
      <c r="W864" s="139"/>
      <c r="X864" s="139"/>
      <c r="Y864" s="139"/>
      <c r="Z864" s="139"/>
      <c r="AA864" s="139"/>
      <c r="AB864" s="139"/>
      <c r="AC864" s="139"/>
      <c r="AD864" s="139"/>
      <c r="AE864" s="139"/>
      <c r="AF864" s="139"/>
      <c r="AG864" s="139"/>
      <c r="AH864" s="139"/>
      <c r="AI864" s="139"/>
      <c r="AJ864" s="139"/>
      <c r="AK864" s="139"/>
      <c r="AL864" s="139"/>
      <c r="AM864" s="139"/>
      <c r="AN864" s="139"/>
      <c r="AO864" s="139"/>
      <c r="AP864" s="139"/>
      <c r="AQ864" s="139"/>
      <c r="AR864" s="139"/>
      <c r="AS864" s="139"/>
      <c r="AT864" s="139"/>
      <c r="AU864" s="139"/>
      <c r="AV864" s="139"/>
      <c r="AW864" s="139"/>
      <c r="AX864" s="139"/>
      <c r="AY864" s="139"/>
      <c r="AZ864" s="139"/>
      <c r="BA864" s="139"/>
      <c r="BB864" s="139"/>
      <c r="BC864" s="139"/>
      <c r="BD864" s="139"/>
      <c r="BE864" s="139"/>
      <c r="BF864" s="139"/>
      <c r="BG864" s="139"/>
      <c r="BH864" s="139"/>
      <c r="BI864" s="139"/>
      <c r="BJ864" s="139"/>
    </row>
    <row r="865">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40"/>
      <c r="W865" s="139"/>
      <c r="X865" s="139"/>
      <c r="Y865" s="139"/>
      <c r="Z865" s="139"/>
      <c r="AA865" s="139"/>
      <c r="AB865" s="139"/>
      <c r="AC865" s="139"/>
      <c r="AD865" s="139"/>
      <c r="AE865" s="139"/>
      <c r="AF865" s="139"/>
      <c r="AG865" s="139"/>
      <c r="AH865" s="139"/>
      <c r="AI865" s="139"/>
      <c r="AJ865" s="139"/>
      <c r="AK865" s="139"/>
      <c r="AL865" s="139"/>
      <c r="AM865" s="139"/>
      <c r="AN865" s="139"/>
      <c r="AO865" s="139"/>
      <c r="AP865" s="139"/>
      <c r="AQ865" s="139"/>
      <c r="AR865" s="139"/>
      <c r="AS865" s="139"/>
      <c r="AT865" s="139"/>
      <c r="AU865" s="139"/>
      <c r="AV865" s="139"/>
      <c r="AW865" s="139"/>
      <c r="AX865" s="139"/>
      <c r="AY865" s="139"/>
      <c r="AZ865" s="139"/>
      <c r="BA865" s="139"/>
      <c r="BB865" s="139"/>
      <c r="BC865" s="139"/>
      <c r="BD865" s="139"/>
      <c r="BE865" s="139"/>
      <c r="BF865" s="139"/>
      <c r="BG865" s="139"/>
      <c r="BH865" s="139"/>
      <c r="BI865" s="139"/>
      <c r="BJ865" s="139"/>
    </row>
    <row r="866">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40"/>
      <c r="W866" s="139"/>
      <c r="X866" s="139"/>
      <c r="Y866" s="139"/>
      <c r="Z866" s="139"/>
      <c r="AA866" s="139"/>
      <c r="AB866" s="139"/>
      <c r="AC866" s="139"/>
      <c r="AD866" s="139"/>
      <c r="AE866" s="139"/>
      <c r="AF866" s="139"/>
      <c r="AG866" s="139"/>
      <c r="AH866" s="139"/>
      <c r="AI866" s="139"/>
      <c r="AJ866" s="139"/>
      <c r="AK866" s="139"/>
      <c r="AL866" s="139"/>
      <c r="AM866" s="139"/>
      <c r="AN866" s="139"/>
      <c r="AO866" s="139"/>
      <c r="AP866" s="139"/>
      <c r="AQ866" s="139"/>
      <c r="AR866" s="139"/>
      <c r="AS866" s="139"/>
      <c r="AT866" s="139"/>
      <c r="AU866" s="139"/>
      <c r="AV866" s="139"/>
      <c r="AW866" s="139"/>
      <c r="AX866" s="139"/>
      <c r="AY866" s="139"/>
      <c r="AZ866" s="139"/>
      <c r="BA866" s="139"/>
      <c r="BB866" s="139"/>
      <c r="BC866" s="139"/>
      <c r="BD866" s="139"/>
      <c r="BE866" s="139"/>
      <c r="BF866" s="139"/>
      <c r="BG866" s="139"/>
      <c r="BH866" s="139"/>
      <c r="BI866" s="139"/>
      <c r="BJ866" s="139"/>
    </row>
    <row r="867">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40"/>
      <c r="W867" s="139"/>
      <c r="X867" s="139"/>
      <c r="Y867" s="139"/>
      <c r="Z867" s="139"/>
      <c r="AA867" s="139"/>
      <c r="AB867" s="139"/>
      <c r="AC867" s="139"/>
      <c r="AD867" s="139"/>
      <c r="AE867" s="139"/>
      <c r="AF867" s="139"/>
      <c r="AG867" s="139"/>
      <c r="AH867" s="139"/>
      <c r="AI867" s="139"/>
      <c r="AJ867" s="139"/>
      <c r="AK867" s="139"/>
      <c r="AL867" s="139"/>
      <c r="AM867" s="139"/>
      <c r="AN867" s="139"/>
      <c r="AO867" s="139"/>
      <c r="AP867" s="139"/>
      <c r="AQ867" s="139"/>
      <c r="AR867" s="139"/>
      <c r="AS867" s="139"/>
      <c r="AT867" s="139"/>
      <c r="AU867" s="139"/>
      <c r="AV867" s="139"/>
      <c r="AW867" s="139"/>
      <c r="AX867" s="139"/>
      <c r="AY867" s="139"/>
      <c r="AZ867" s="139"/>
      <c r="BA867" s="139"/>
      <c r="BB867" s="139"/>
      <c r="BC867" s="139"/>
      <c r="BD867" s="139"/>
      <c r="BE867" s="139"/>
      <c r="BF867" s="139"/>
      <c r="BG867" s="139"/>
      <c r="BH867" s="139"/>
      <c r="BI867" s="139"/>
      <c r="BJ867" s="139"/>
    </row>
    <row r="868">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40"/>
      <c r="W868" s="139"/>
      <c r="X868" s="139"/>
      <c r="Y868" s="139"/>
      <c r="Z868" s="139"/>
      <c r="AA868" s="139"/>
      <c r="AB868" s="139"/>
      <c r="AC868" s="139"/>
      <c r="AD868" s="139"/>
      <c r="AE868" s="139"/>
      <c r="AF868" s="139"/>
      <c r="AG868" s="139"/>
      <c r="AH868" s="139"/>
      <c r="AI868" s="139"/>
      <c r="AJ868" s="139"/>
      <c r="AK868" s="139"/>
      <c r="AL868" s="139"/>
      <c r="AM868" s="139"/>
      <c r="AN868" s="139"/>
      <c r="AO868" s="139"/>
      <c r="AP868" s="139"/>
      <c r="AQ868" s="139"/>
      <c r="AR868" s="139"/>
      <c r="AS868" s="139"/>
      <c r="AT868" s="139"/>
      <c r="AU868" s="139"/>
      <c r="AV868" s="139"/>
      <c r="AW868" s="139"/>
      <c r="AX868" s="139"/>
      <c r="AY868" s="139"/>
      <c r="AZ868" s="139"/>
      <c r="BA868" s="139"/>
      <c r="BB868" s="139"/>
      <c r="BC868" s="139"/>
      <c r="BD868" s="139"/>
      <c r="BE868" s="139"/>
      <c r="BF868" s="139"/>
      <c r="BG868" s="139"/>
      <c r="BH868" s="139"/>
      <c r="BI868" s="139"/>
      <c r="BJ868" s="139"/>
    </row>
    <row r="869">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40"/>
      <c r="W869" s="139"/>
      <c r="X869" s="139"/>
      <c r="Y869" s="139"/>
      <c r="Z869" s="139"/>
      <c r="AA869" s="139"/>
      <c r="AB869" s="139"/>
      <c r="AC869" s="139"/>
      <c r="AD869" s="139"/>
      <c r="AE869" s="139"/>
      <c r="AF869" s="139"/>
      <c r="AG869" s="139"/>
      <c r="AH869" s="139"/>
      <c r="AI869" s="139"/>
      <c r="AJ869" s="139"/>
      <c r="AK869" s="139"/>
      <c r="AL869" s="139"/>
      <c r="AM869" s="139"/>
      <c r="AN869" s="139"/>
      <c r="AO869" s="139"/>
      <c r="AP869" s="139"/>
      <c r="AQ869" s="139"/>
      <c r="AR869" s="139"/>
      <c r="AS869" s="139"/>
      <c r="AT869" s="139"/>
      <c r="AU869" s="139"/>
      <c r="AV869" s="139"/>
      <c r="AW869" s="139"/>
      <c r="AX869" s="139"/>
      <c r="AY869" s="139"/>
      <c r="AZ869" s="139"/>
      <c r="BA869" s="139"/>
      <c r="BB869" s="139"/>
      <c r="BC869" s="139"/>
      <c r="BD869" s="139"/>
      <c r="BE869" s="139"/>
      <c r="BF869" s="139"/>
      <c r="BG869" s="139"/>
      <c r="BH869" s="139"/>
      <c r="BI869" s="139"/>
      <c r="BJ869" s="139"/>
    </row>
    <row r="870">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40"/>
      <c r="W870" s="139"/>
      <c r="X870" s="139"/>
      <c r="Y870" s="139"/>
      <c r="Z870" s="139"/>
      <c r="AA870" s="139"/>
      <c r="AB870" s="139"/>
      <c r="AC870" s="139"/>
      <c r="AD870" s="139"/>
      <c r="AE870" s="139"/>
      <c r="AF870" s="139"/>
      <c r="AG870" s="139"/>
      <c r="AH870" s="139"/>
      <c r="AI870" s="139"/>
      <c r="AJ870" s="139"/>
      <c r="AK870" s="139"/>
      <c r="AL870" s="139"/>
      <c r="AM870" s="139"/>
      <c r="AN870" s="139"/>
      <c r="AO870" s="139"/>
      <c r="AP870" s="139"/>
      <c r="AQ870" s="139"/>
      <c r="AR870" s="139"/>
      <c r="AS870" s="139"/>
      <c r="AT870" s="139"/>
      <c r="AU870" s="139"/>
      <c r="AV870" s="139"/>
      <c r="AW870" s="139"/>
      <c r="AX870" s="139"/>
      <c r="AY870" s="139"/>
      <c r="AZ870" s="139"/>
      <c r="BA870" s="139"/>
      <c r="BB870" s="139"/>
      <c r="BC870" s="139"/>
      <c r="BD870" s="139"/>
      <c r="BE870" s="139"/>
      <c r="BF870" s="139"/>
      <c r="BG870" s="139"/>
      <c r="BH870" s="139"/>
      <c r="BI870" s="139"/>
      <c r="BJ870" s="139"/>
    </row>
    <row r="871">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40"/>
      <c r="W871" s="139"/>
      <c r="X871" s="139"/>
      <c r="Y871" s="139"/>
      <c r="Z871" s="139"/>
      <c r="AA871" s="139"/>
      <c r="AB871" s="139"/>
      <c r="AC871" s="139"/>
      <c r="AD871" s="139"/>
      <c r="AE871" s="139"/>
      <c r="AF871" s="139"/>
      <c r="AG871" s="139"/>
      <c r="AH871" s="139"/>
      <c r="AI871" s="139"/>
      <c r="AJ871" s="139"/>
      <c r="AK871" s="139"/>
      <c r="AL871" s="139"/>
      <c r="AM871" s="139"/>
      <c r="AN871" s="139"/>
      <c r="AO871" s="139"/>
      <c r="AP871" s="139"/>
      <c r="AQ871" s="139"/>
      <c r="AR871" s="139"/>
      <c r="AS871" s="139"/>
      <c r="AT871" s="139"/>
      <c r="AU871" s="139"/>
      <c r="AV871" s="139"/>
      <c r="AW871" s="139"/>
      <c r="AX871" s="139"/>
      <c r="AY871" s="139"/>
      <c r="AZ871" s="139"/>
      <c r="BA871" s="139"/>
      <c r="BB871" s="139"/>
      <c r="BC871" s="139"/>
      <c r="BD871" s="139"/>
      <c r="BE871" s="139"/>
      <c r="BF871" s="139"/>
      <c r="BG871" s="139"/>
      <c r="BH871" s="139"/>
      <c r="BI871" s="139"/>
      <c r="BJ871" s="139"/>
    </row>
    <row r="87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40"/>
      <c r="W872" s="139"/>
      <c r="X872" s="139"/>
      <c r="Y872" s="139"/>
      <c r="Z872" s="139"/>
      <c r="AA872" s="139"/>
      <c r="AB872" s="139"/>
      <c r="AC872" s="139"/>
      <c r="AD872" s="139"/>
      <c r="AE872" s="139"/>
      <c r="AF872" s="139"/>
      <c r="AG872" s="139"/>
      <c r="AH872" s="139"/>
      <c r="AI872" s="139"/>
      <c r="AJ872" s="139"/>
      <c r="AK872" s="139"/>
      <c r="AL872" s="139"/>
      <c r="AM872" s="139"/>
      <c r="AN872" s="139"/>
      <c r="AO872" s="139"/>
      <c r="AP872" s="139"/>
      <c r="AQ872" s="139"/>
      <c r="AR872" s="139"/>
      <c r="AS872" s="139"/>
      <c r="AT872" s="139"/>
      <c r="AU872" s="139"/>
      <c r="AV872" s="139"/>
      <c r="AW872" s="139"/>
      <c r="AX872" s="139"/>
      <c r="AY872" s="139"/>
      <c r="AZ872" s="139"/>
      <c r="BA872" s="139"/>
      <c r="BB872" s="139"/>
      <c r="BC872" s="139"/>
      <c r="BD872" s="139"/>
      <c r="BE872" s="139"/>
      <c r="BF872" s="139"/>
      <c r="BG872" s="139"/>
      <c r="BH872" s="139"/>
      <c r="BI872" s="139"/>
      <c r="BJ872" s="139"/>
    </row>
    <row r="873">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40"/>
      <c r="W873" s="139"/>
      <c r="X873" s="139"/>
      <c r="Y873" s="139"/>
      <c r="Z873" s="139"/>
      <c r="AA873" s="139"/>
      <c r="AB873" s="139"/>
      <c r="AC873" s="139"/>
      <c r="AD873" s="139"/>
      <c r="AE873" s="139"/>
      <c r="AF873" s="139"/>
      <c r="AG873" s="139"/>
      <c r="AH873" s="139"/>
      <c r="AI873" s="139"/>
      <c r="AJ873" s="139"/>
      <c r="AK873" s="139"/>
      <c r="AL873" s="139"/>
      <c r="AM873" s="139"/>
      <c r="AN873" s="139"/>
      <c r="AO873" s="139"/>
      <c r="AP873" s="139"/>
      <c r="AQ873" s="139"/>
      <c r="AR873" s="139"/>
      <c r="AS873" s="139"/>
      <c r="AT873" s="139"/>
      <c r="AU873" s="139"/>
      <c r="AV873" s="139"/>
      <c r="AW873" s="139"/>
      <c r="AX873" s="139"/>
      <c r="AY873" s="139"/>
      <c r="AZ873" s="139"/>
      <c r="BA873" s="139"/>
      <c r="BB873" s="139"/>
      <c r="BC873" s="139"/>
      <c r="BD873" s="139"/>
      <c r="BE873" s="139"/>
      <c r="BF873" s="139"/>
      <c r="BG873" s="139"/>
      <c r="BH873" s="139"/>
      <c r="BI873" s="139"/>
      <c r="BJ873" s="139"/>
    </row>
    <row r="874">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40"/>
      <c r="W874" s="139"/>
      <c r="X874" s="139"/>
      <c r="Y874" s="139"/>
      <c r="Z874" s="139"/>
      <c r="AA874" s="139"/>
      <c r="AB874" s="139"/>
      <c r="AC874" s="139"/>
      <c r="AD874" s="139"/>
      <c r="AE874" s="139"/>
      <c r="AF874" s="139"/>
      <c r="AG874" s="139"/>
      <c r="AH874" s="139"/>
      <c r="AI874" s="139"/>
      <c r="AJ874" s="139"/>
      <c r="AK874" s="139"/>
      <c r="AL874" s="139"/>
      <c r="AM874" s="139"/>
      <c r="AN874" s="139"/>
      <c r="AO874" s="139"/>
      <c r="AP874" s="139"/>
      <c r="AQ874" s="139"/>
      <c r="AR874" s="139"/>
      <c r="AS874" s="139"/>
      <c r="AT874" s="139"/>
      <c r="AU874" s="139"/>
      <c r="AV874" s="139"/>
      <c r="AW874" s="139"/>
      <c r="AX874" s="139"/>
      <c r="AY874" s="139"/>
      <c r="AZ874" s="139"/>
      <c r="BA874" s="139"/>
      <c r="BB874" s="139"/>
      <c r="BC874" s="139"/>
      <c r="BD874" s="139"/>
      <c r="BE874" s="139"/>
      <c r="BF874" s="139"/>
      <c r="BG874" s="139"/>
      <c r="BH874" s="139"/>
      <c r="BI874" s="139"/>
      <c r="BJ874" s="139"/>
    </row>
    <row r="875">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40"/>
      <c r="W875" s="139"/>
      <c r="X875" s="139"/>
      <c r="Y875" s="139"/>
      <c r="Z875" s="139"/>
      <c r="AA875" s="139"/>
      <c r="AB875" s="139"/>
      <c r="AC875" s="139"/>
      <c r="AD875" s="139"/>
      <c r="AE875" s="139"/>
      <c r="AF875" s="139"/>
      <c r="AG875" s="139"/>
      <c r="AH875" s="139"/>
      <c r="AI875" s="139"/>
      <c r="AJ875" s="139"/>
      <c r="AK875" s="139"/>
      <c r="AL875" s="139"/>
      <c r="AM875" s="139"/>
      <c r="AN875" s="139"/>
      <c r="AO875" s="139"/>
      <c r="AP875" s="139"/>
      <c r="AQ875" s="139"/>
      <c r="AR875" s="139"/>
      <c r="AS875" s="139"/>
      <c r="AT875" s="139"/>
      <c r="AU875" s="139"/>
      <c r="AV875" s="139"/>
      <c r="AW875" s="139"/>
      <c r="AX875" s="139"/>
      <c r="AY875" s="139"/>
      <c r="AZ875" s="139"/>
      <c r="BA875" s="139"/>
      <c r="BB875" s="139"/>
      <c r="BC875" s="139"/>
      <c r="BD875" s="139"/>
      <c r="BE875" s="139"/>
      <c r="BF875" s="139"/>
      <c r="BG875" s="139"/>
      <c r="BH875" s="139"/>
      <c r="BI875" s="139"/>
      <c r="BJ875" s="139"/>
    </row>
    <row r="876">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40"/>
      <c r="W876" s="139"/>
      <c r="X876" s="139"/>
      <c r="Y876" s="139"/>
      <c r="Z876" s="139"/>
      <c r="AA876" s="139"/>
      <c r="AB876" s="139"/>
      <c r="AC876" s="139"/>
      <c r="AD876" s="139"/>
      <c r="AE876" s="139"/>
      <c r="AF876" s="139"/>
      <c r="AG876" s="139"/>
      <c r="AH876" s="139"/>
      <c r="AI876" s="139"/>
      <c r="AJ876" s="139"/>
      <c r="AK876" s="139"/>
      <c r="AL876" s="139"/>
      <c r="AM876" s="139"/>
      <c r="AN876" s="139"/>
      <c r="AO876" s="139"/>
      <c r="AP876" s="139"/>
      <c r="AQ876" s="139"/>
      <c r="AR876" s="139"/>
      <c r="AS876" s="139"/>
      <c r="AT876" s="139"/>
      <c r="AU876" s="139"/>
      <c r="AV876" s="139"/>
      <c r="AW876" s="139"/>
      <c r="AX876" s="139"/>
      <c r="AY876" s="139"/>
      <c r="AZ876" s="139"/>
      <c r="BA876" s="139"/>
      <c r="BB876" s="139"/>
      <c r="BC876" s="139"/>
      <c r="BD876" s="139"/>
      <c r="BE876" s="139"/>
      <c r="BF876" s="139"/>
      <c r="BG876" s="139"/>
      <c r="BH876" s="139"/>
      <c r="BI876" s="139"/>
      <c r="BJ876" s="139"/>
    </row>
    <row r="877">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40"/>
      <c r="W877" s="139"/>
      <c r="X877" s="139"/>
      <c r="Y877" s="139"/>
      <c r="Z877" s="139"/>
      <c r="AA877" s="139"/>
      <c r="AB877" s="139"/>
      <c r="AC877" s="139"/>
      <c r="AD877" s="139"/>
      <c r="AE877" s="139"/>
      <c r="AF877" s="139"/>
      <c r="AG877" s="139"/>
      <c r="AH877" s="139"/>
      <c r="AI877" s="139"/>
      <c r="AJ877" s="139"/>
      <c r="AK877" s="139"/>
      <c r="AL877" s="139"/>
      <c r="AM877" s="139"/>
      <c r="AN877" s="139"/>
      <c r="AO877" s="139"/>
      <c r="AP877" s="139"/>
      <c r="AQ877" s="139"/>
      <c r="AR877" s="139"/>
      <c r="AS877" s="139"/>
      <c r="AT877" s="139"/>
      <c r="AU877" s="139"/>
      <c r="AV877" s="139"/>
      <c r="AW877" s="139"/>
      <c r="AX877" s="139"/>
      <c r="AY877" s="139"/>
      <c r="AZ877" s="139"/>
      <c r="BA877" s="139"/>
      <c r="BB877" s="139"/>
      <c r="BC877" s="139"/>
      <c r="BD877" s="139"/>
      <c r="BE877" s="139"/>
      <c r="BF877" s="139"/>
      <c r="BG877" s="139"/>
      <c r="BH877" s="139"/>
      <c r="BI877" s="139"/>
      <c r="BJ877" s="139"/>
    </row>
    <row r="878">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40"/>
      <c r="W878" s="139"/>
      <c r="X878" s="139"/>
      <c r="Y878" s="139"/>
      <c r="Z878" s="139"/>
      <c r="AA878" s="139"/>
      <c r="AB878" s="139"/>
      <c r="AC878" s="139"/>
      <c r="AD878" s="139"/>
      <c r="AE878" s="139"/>
      <c r="AF878" s="139"/>
      <c r="AG878" s="139"/>
      <c r="AH878" s="139"/>
      <c r="AI878" s="139"/>
      <c r="AJ878" s="139"/>
      <c r="AK878" s="139"/>
      <c r="AL878" s="139"/>
      <c r="AM878" s="139"/>
      <c r="AN878" s="139"/>
      <c r="AO878" s="139"/>
      <c r="AP878" s="139"/>
      <c r="AQ878" s="139"/>
      <c r="AR878" s="139"/>
      <c r="AS878" s="139"/>
      <c r="AT878" s="139"/>
      <c r="AU878" s="139"/>
      <c r="AV878" s="139"/>
      <c r="AW878" s="139"/>
      <c r="AX878" s="139"/>
      <c r="AY878" s="139"/>
      <c r="AZ878" s="139"/>
      <c r="BA878" s="139"/>
      <c r="BB878" s="139"/>
      <c r="BC878" s="139"/>
      <c r="BD878" s="139"/>
      <c r="BE878" s="139"/>
      <c r="BF878" s="139"/>
      <c r="BG878" s="139"/>
      <c r="BH878" s="139"/>
      <c r="BI878" s="139"/>
      <c r="BJ878" s="139"/>
    </row>
    <row r="879">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40"/>
      <c r="W879" s="139"/>
      <c r="X879" s="139"/>
      <c r="Y879" s="139"/>
      <c r="Z879" s="139"/>
      <c r="AA879" s="139"/>
      <c r="AB879" s="139"/>
      <c r="AC879" s="139"/>
      <c r="AD879" s="139"/>
      <c r="AE879" s="139"/>
      <c r="AF879" s="139"/>
      <c r="AG879" s="139"/>
      <c r="AH879" s="139"/>
      <c r="AI879" s="139"/>
      <c r="AJ879" s="139"/>
      <c r="AK879" s="139"/>
      <c r="AL879" s="139"/>
      <c r="AM879" s="139"/>
      <c r="AN879" s="139"/>
      <c r="AO879" s="139"/>
      <c r="AP879" s="139"/>
      <c r="AQ879" s="139"/>
      <c r="AR879" s="139"/>
      <c r="AS879" s="139"/>
      <c r="AT879" s="139"/>
      <c r="AU879" s="139"/>
      <c r="AV879" s="139"/>
      <c r="AW879" s="139"/>
      <c r="AX879" s="139"/>
      <c r="AY879" s="139"/>
      <c r="AZ879" s="139"/>
      <c r="BA879" s="139"/>
      <c r="BB879" s="139"/>
      <c r="BC879" s="139"/>
      <c r="BD879" s="139"/>
      <c r="BE879" s="139"/>
      <c r="BF879" s="139"/>
      <c r="BG879" s="139"/>
      <c r="BH879" s="139"/>
      <c r="BI879" s="139"/>
      <c r="BJ879" s="139"/>
    </row>
    <row r="880">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40"/>
      <c r="W880" s="139"/>
      <c r="X880" s="139"/>
      <c r="Y880" s="139"/>
      <c r="Z880" s="139"/>
      <c r="AA880" s="139"/>
      <c r="AB880" s="139"/>
      <c r="AC880" s="139"/>
      <c r="AD880" s="139"/>
      <c r="AE880" s="139"/>
      <c r="AF880" s="139"/>
      <c r="AG880" s="139"/>
      <c r="AH880" s="139"/>
      <c r="AI880" s="139"/>
      <c r="AJ880" s="139"/>
      <c r="AK880" s="139"/>
      <c r="AL880" s="139"/>
      <c r="AM880" s="139"/>
      <c r="AN880" s="139"/>
      <c r="AO880" s="139"/>
      <c r="AP880" s="139"/>
      <c r="AQ880" s="139"/>
      <c r="AR880" s="139"/>
      <c r="AS880" s="139"/>
      <c r="AT880" s="139"/>
      <c r="AU880" s="139"/>
      <c r="AV880" s="139"/>
      <c r="AW880" s="139"/>
      <c r="AX880" s="139"/>
      <c r="AY880" s="139"/>
      <c r="AZ880" s="139"/>
      <c r="BA880" s="139"/>
      <c r="BB880" s="139"/>
      <c r="BC880" s="139"/>
      <c r="BD880" s="139"/>
      <c r="BE880" s="139"/>
      <c r="BF880" s="139"/>
      <c r="BG880" s="139"/>
      <c r="BH880" s="139"/>
      <c r="BI880" s="139"/>
      <c r="BJ880" s="139"/>
    </row>
    <row r="881">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40"/>
      <c r="W881" s="139"/>
      <c r="X881" s="139"/>
      <c r="Y881" s="139"/>
      <c r="Z881" s="139"/>
      <c r="AA881" s="139"/>
      <c r="AB881" s="139"/>
      <c r="AC881" s="139"/>
      <c r="AD881" s="139"/>
      <c r="AE881" s="139"/>
      <c r="AF881" s="139"/>
      <c r="AG881" s="139"/>
      <c r="AH881" s="139"/>
      <c r="AI881" s="139"/>
      <c r="AJ881" s="139"/>
      <c r="AK881" s="139"/>
      <c r="AL881" s="139"/>
      <c r="AM881" s="139"/>
      <c r="AN881" s="139"/>
      <c r="AO881" s="139"/>
      <c r="AP881" s="139"/>
      <c r="AQ881" s="139"/>
      <c r="AR881" s="139"/>
      <c r="AS881" s="139"/>
      <c r="AT881" s="139"/>
      <c r="AU881" s="139"/>
      <c r="AV881" s="139"/>
      <c r="AW881" s="139"/>
      <c r="AX881" s="139"/>
      <c r="AY881" s="139"/>
      <c r="AZ881" s="139"/>
      <c r="BA881" s="139"/>
      <c r="BB881" s="139"/>
      <c r="BC881" s="139"/>
      <c r="BD881" s="139"/>
      <c r="BE881" s="139"/>
      <c r="BF881" s="139"/>
      <c r="BG881" s="139"/>
      <c r="BH881" s="139"/>
      <c r="BI881" s="139"/>
      <c r="BJ881" s="139"/>
    </row>
    <row r="88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40"/>
      <c r="W882" s="139"/>
      <c r="X882" s="139"/>
      <c r="Y882" s="139"/>
      <c r="Z882" s="139"/>
      <c r="AA882" s="139"/>
      <c r="AB882" s="139"/>
      <c r="AC882" s="139"/>
      <c r="AD882" s="139"/>
      <c r="AE882" s="139"/>
      <c r="AF882" s="139"/>
      <c r="AG882" s="139"/>
      <c r="AH882" s="139"/>
      <c r="AI882" s="139"/>
      <c r="AJ882" s="139"/>
      <c r="AK882" s="139"/>
      <c r="AL882" s="139"/>
      <c r="AM882" s="139"/>
      <c r="AN882" s="139"/>
      <c r="AO882" s="139"/>
      <c r="AP882" s="139"/>
      <c r="AQ882" s="139"/>
      <c r="AR882" s="139"/>
      <c r="AS882" s="139"/>
      <c r="AT882" s="139"/>
      <c r="AU882" s="139"/>
      <c r="AV882" s="139"/>
      <c r="AW882" s="139"/>
      <c r="AX882" s="139"/>
      <c r="AY882" s="139"/>
      <c r="AZ882" s="139"/>
      <c r="BA882" s="139"/>
      <c r="BB882" s="139"/>
      <c r="BC882" s="139"/>
      <c r="BD882" s="139"/>
      <c r="BE882" s="139"/>
      <c r="BF882" s="139"/>
      <c r="BG882" s="139"/>
      <c r="BH882" s="139"/>
      <c r="BI882" s="139"/>
      <c r="BJ882" s="139"/>
    </row>
    <row r="883">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40"/>
      <c r="W883" s="139"/>
      <c r="X883" s="139"/>
      <c r="Y883" s="139"/>
      <c r="Z883" s="139"/>
      <c r="AA883" s="139"/>
      <c r="AB883" s="139"/>
      <c r="AC883" s="139"/>
      <c r="AD883" s="139"/>
      <c r="AE883" s="139"/>
      <c r="AF883" s="139"/>
      <c r="AG883" s="139"/>
      <c r="AH883" s="139"/>
      <c r="AI883" s="139"/>
      <c r="AJ883" s="139"/>
      <c r="AK883" s="139"/>
      <c r="AL883" s="139"/>
      <c r="AM883" s="139"/>
      <c r="AN883" s="139"/>
      <c r="AO883" s="139"/>
      <c r="AP883" s="139"/>
      <c r="AQ883" s="139"/>
      <c r="AR883" s="139"/>
      <c r="AS883" s="139"/>
      <c r="AT883" s="139"/>
      <c r="AU883" s="139"/>
      <c r="AV883" s="139"/>
      <c r="AW883" s="139"/>
      <c r="AX883" s="139"/>
      <c r="AY883" s="139"/>
      <c r="AZ883" s="139"/>
      <c r="BA883" s="139"/>
      <c r="BB883" s="139"/>
      <c r="BC883" s="139"/>
      <c r="BD883" s="139"/>
      <c r="BE883" s="139"/>
      <c r="BF883" s="139"/>
      <c r="BG883" s="139"/>
      <c r="BH883" s="139"/>
      <c r="BI883" s="139"/>
      <c r="BJ883" s="139"/>
    </row>
    <row r="884">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40"/>
      <c r="W884" s="139"/>
      <c r="X884" s="139"/>
      <c r="Y884" s="139"/>
      <c r="Z884" s="139"/>
      <c r="AA884" s="139"/>
      <c r="AB884" s="139"/>
      <c r="AC884" s="139"/>
      <c r="AD884" s="139"/>
      <c r="AE884" s="139"/>
      <c r="AF884" s="139"/>
      <c r="AG884" s="139"/>
      <c r="AH884" s="139"/>
      <c r="AI884" s="139"/>
      <c r="AJ884" s="139"/>
      <c r="AK884" s="139"/>
      <c r="AL884" s="139"/>
      <c r="AM884" s="139"/>
      <c r="AN884" s="139"/>
      <c r="AO884" s="139"/>
      <c r="AP884" s="139"/>
      <c r="AQ884" s="139"/>
      <c r="AR884" s="139"/>
      <c r="AS884" s="139"/>
      <c r="AT884" s="139"/>
      <c r="AU884" s="139"/>
      <c r="AV884" s="139"/>
      <c r="AW884" s="139"/>
      <c r="AX884" s="139"/>
      <c r="AY884" s="139"/>
      <c r="AZ884" s="139"/>
      <c r="BA884" s="139"/>
      <c r="BB884" s="139"/>
      <c r="BC884" s="139"/>
      <c r="BD884" s="139"/>
      <c r="BE884" s="139"/>
      <c r="BF884" s="139"/>
      <c r="BG884" s="139"/>
      <c r="BH884" s="139"/>
      <c r="BI884" s="139"/>
      <c r="BJ884" s="139"/>
    </row>
    <row r="885">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40"/>
      <c r="W885" s="139"/>
      <c r="X885" s="139"/>
      <c r="Y885" s="139"/>
      <c r="Z885" s="139"/>
      <c r="AA885" s="139"/>
      <c r="AB885" s="139"/>
      <c r="AC885" s="139"/>
      <c r="AD885" s="139"/>
      <c r="AE885" s="139"/>
      <c r="AF885" s="139"/>
      <c r="AG885" s="139"/>
      <c r="AH885" s="139"/>
      <c r="AI885" s="139"/>
      <c r="AJ885" s="139"/>
      <c r="AK885" s="139"/>
      <c r="AL885" s="139"/>
      <c r="AM885" s="139"/>
      <c r="AN885" s="139"/>
      <c r="AO885" s="139"/>
      <c r="AP885" s="139"/>
      <c r="AQ885" s="139"/>
      <c r="AR885" s="139"/>
      <c r="AS885" s="139"/>
      <c r="AT885" s="139"/>
      <c r="AU885" s="139"/>
      <c r="AV885" s="139"/>
      <c r="AW885" s="139"/>
      <c r="AX885" s="139"/>
      <c r="AY885" s="139"/>
      <c r="AZ885" s="139"/>
      <c r="BA885" s="139"/>
      <c r="BB885" s="139"/>
      <c r="BC885" s="139"/>
      <c r="BD885" s="139"/>
      <c r="BE885" s="139"/>
      <c r="BF885" s="139"/>
      <c r="BG885" s="139"/>
      <c r="BH885" s="139"/>
      <c r="BI885" s="139"/>
      <c r="BJ885" s="139"/>
    </row>
    <row r="886">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40"/>
      <c r="W886" s="139"/>
      <c r="X886" s="139"/>
      <c r="Y886" s="139"/>
      <c r="Z886" s="139"/>
      <c r="AA886" s="139"/>
      <c r="AB886" s="139"/>
      <c r="AC886" s="139"/>
      <c r="AD886" s="139"/>
      <c r="AE886" s="139"/>
      <c r="AF886" s="139"/>
      <c r="AG886" s="139"/>
      <c r="AH886" s="139"/>
      <c r="AI886" s="139"/>
      <c r="AJ886" s="139"/>
      <c r="AK886" s="139"/>
      <c r="AL886" s="139"/>
      <c r="AM886" s="139"/>
      <c r="AN886" s="139"/>
      <c r="AO886" s="139"/>
      <c r="AP886" s="139"/>
      <c r="AQ886" s="139"/>
      <c r="AR886" s="139"/>
      <c r="AS886" s="139"/>
      <c r="AT886" s="139"/>
      <c r="AU886" s="139"/>
      <c r="AV886" s="139"/>
      <c r="AW886" s="139"/>
      <c r="AX886" s="139"/>
      <c r="AY886" s="139"/>
      <c r="AZ886" s="139"/>
      <c r="BA886" s="139"/>
      <c r="BB886" s="139"/>
      <c r="BC886" s="139"/>
      <c r="BD886" s="139"/>
      <c r="BE886" s="139"/>
      <c r="BF886" s="139"/>
      <c r="BG886" s="139"/>
      <c r="BH886" s="139"/>
      <c r="BI886" s="139"/>
      <c r="BJ886" s="139"/>
    </row>
    <row r="887">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40"/>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c r="AX887" s="139"/>
      <c r="AY887" s="139"/>
      <c r="AZ887" s="139"/>
      <c r="BA887" s="139"/>
      <c r="BB887" s="139"/>
      <c r="BC887" s="139"/>
      <c r="BD887" s="139"/>
      <c r="BE887" s="139"/>
      <c r="BF887" s="139"/>
      <c r="BG887" s="139"/>
      <c r="BH887" s="139"/>
      <c r="BI887" s="139"/>
      <c r="BJ887" s="139"/>
    </row>
    <row r="888">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40"/>
      <c r="W888" s="139"/>
      <c r="X888" s="139"/>
      <c r="Y888" s="139"/>
      <c r="Z888" s="139"/>
      <c r="AA888" s="139"/>
      <c r="AB888" s="139"/>
      <c r="AC888" s="139"/>
      <c r="AD888" s="139"/>
      <c r="AE888" s="139"/>
      <c r="AF888" s="139"/>
      <c r="AG888" s="139"/>
      <c r="AH888" s="139"/>
      <c r="AI888" s="139"/>
      <c r="AJ888" s="139"/>
      <c r="AK888" s="139"/>
      <c r="AL888" s="139"/>
      <c r="AM888" s="139"/>
      <c r="AN888" s="139"/>
      <c r="AO888" s="139"/>
      <c r="AP888" s="139"/>
      <c r="AQ888" s="139"/>
      <c r="AR888" s="139"/>
      <c r="AS888" s="139"/>
      <c r="AT888" s="139"/>
      <c r="AU888" s="139"/>
      <c r="AV888" s="139"/>
      <c r="AW888" s="139"/>
      <c r="AX888" s="139"/>
      <c r="AY888" s="139"/>
      <c r="AZ888" s="139"/>
      <c r="BA888" s="139"/>
      <c r="BB888" s="139"/>
      <c r="BC888" s="139"/>
      <c r="BD888" s="139"/>
      <c r="BE888" s="139"/>
      <c r="BF888" s="139"/>
      <c r="BG888" s="139"/>
      <c r="BH888" s="139"/>
      <c r="BI888" s="139"/>
      <c r="BJ888" s="139"/>
    </row>
    <row r="889">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40"/>
      <c r="W889" s="139"/>
      <c r="X889" s="139"/>
      <c r="Y889" s="139"/>
      <c r="Z889" s="139"/>
      <c r="AA889" s="139"/>
      <c r="AB889" s="139"/>
      <c r="AC889" s="139"/>
      <c r="AD889" s="139"/>
      <c r="AE889" s="139"/>
      <c r="AF889" s="139"/>
      <c r="AG889" s="139"/>
      <c r="AH889" s="139"/>
      <c r="AI889" s="139"/>
      <c r="AJ889" s="139"/>
      <c r="AK889" s="139"/>
      <c r="AL889" s="139"/>
      <c r="AM889" s="139"/>
      <c r="AN889" s="139"/>
      <c r="AO889" s="139"/>
      <c r="AP889" s="139"/>
      <c r="AQ889" s="139"/>
      <c r="AR889" s="139"/>
      <c r="AS889" s="139"/>
      <c r="AT889" s="139"/>
      <c r="AU889" s="139"/>
      <c r="AV889" s="139"/>
      <c r="AW889" s="139"/>
      <c r="AX889" s="139"/>
      <c r="AY889" s="139"/>
      <c r="AZ889" s="139"/>
      <c r="BA889" s="139"/>
      <c r="BB889" s="139"/>
      <c r="BC889" s="139"/>
      <c r="BD889" s="139"/>
      <c r="BE889" s="139"/>
      <c r="BF889" s="139"/>
      <c r="BG889" s="139"/>
      <c r="BH889" s="139"/>
      <c r="BI889" s="139"/>
      <c r="BJ889" s="139"/>
    </row>
    <row r="890">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40"/>
      <c r="W890" s="139"/>
      <c r="X890" s="139"/>
      <c r="Y890" s="139"/>
      <c r="Z890" s="139"/>
      <c r="AA890" s="139"/>
      <c r="AB890" s="139"/>
      <c r="AC890" s="139"/>
      <c r="AD890" s="139"/>
      <c r="AE890" s="139"/>
      <c r="AF890" s="139"/>
      <c r="AG890" s="139"/>
      <c r="AH890" s="139"/>
      <c r="AI890" s="139"/>
      <c r="AJ890" s="139"/>
      <c r="AK890" s="139"/>
      <c r="AL890" s="139"/>
      <c r="AM890" s="139"/>
      <c r="AN890" s="139"/>
      <c r="AO890" s="139"/>
      <c r="AP890" s="139"/>
      <c r="AQ890" s="139"/>
      <c r="AR890" s="139"/>
      <c r="AS890" s="139"/>
      <c r="AT890" s="139"/>
      <c r="AU890" s="139"/>
      <c r="AV890" s="139"/>
      <c r="AW890" s="139"/>
      <c r="AX890" s="139"/>
      <c r="AY890" s="139"/>
      <c r="AZ890" s="139"/>
      <c r="BA890" s="139"/>
      <c r="BB890" s="139"/>
      <c r="BC890" s="139"/>
      <c r="BD890" s="139"/>
      <c r="BE890" s="139"/>
      <c r="BF890" s="139"/>
      <c r="BG890" s="139"/>
      <c r="BH890" s="139"/>
      <c r="BI890" s="139"/>
      <c r="BJ890" s="139"/>
    </row>
    <row r="891">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40"/>
      <c r="W891" s="139"/>
      <c r="X891" s="139"/>
      <c r="Y891" s="139"/>
      <c r="Z891" s="139"/>
      <c r="AA891" s="139"/>
      <c r="AB891" s="139"/>
      <c r="AC891" s="139"/>
      <c r="AD891" s="139"/>
      <c r="AE891" s="139"/>
      <c r="AF891" s="139"/>
      <c r="AG891" s="139"/>
      <c r="AH891" s="139"/>
      <c r="AI891" s="139"/>
      <c r="AJ891" s="139"/>
      <c r="AK891" s="139"/>
      <c r="AL891" s="139"/>
      <c r="AM891" s="139"/>
      <c r="AN891" s="139"/>
      <c r="AO891" s="139"/>
      <c r="AP891" s="139"/>
      <c r="AQ891" s="139"/>
      <c r="AR891" s="139"/>
      <c r="AS891" s="139"/>
      <c r="AT891" s="139"/>
      <c r="AU891" s="139"/>
      <c r="AV891" s="139"/>
      <c r="AW891" s="139"/>
      <c r="AX891" s="139"/>
      <c r="AY891" s="139"/>
      <c r="AZ891" s="139"/>
      <c r="BA891" s="139"/>
      <c r="BB891" s="139"/>
      <c r="BC891" s="139"/>
      <c r="BD891" s="139"/>
      <c r="BE891" s="139"/>
      <c r="BF891" s="139"/>
      <c r="BG891" s="139"/>
      <c r="BH891" s="139"/>
      <c r="BI891" s="139"/>
      <c r="BJ891" s="139"/>
    </row>
    <row r="89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40"/>
      <c r="W892" s="139"/>
      <c r="X892" s="139"/>
      <c r="Y892" s="139"/>
      <c r="Z892" s="139"/>
      <c r="AA892" s="139"/>
      <c r="AB892" s="139"/>
      <c r="AC892" s="139"/>
      <c r="AD892" s="139"/>
      <c r="AE892" s="139"/>
      <c r="AF892" s="139"/>
      <c r="AG892" s="139"/>
      <c r="AH892" s="139"/>
      <c r="AI892" s="139"/>
      <c r="AJ892" s="139"/>
      <c r="AK892" s="139"/>
      <c r="AL892" s="139"/>
      <c r="AM892" s="139"/>
      <c r="AN892" s="139"/>
      <c r="AO892" s="139"/>
      <c r="AP892" s="139"/>
      <c r="AQ892" s="139"/>
      <c r="AR892" s="139"/>
      <c r="AS892" s="139"/>
      <c r="AT892" s="139"/>
      <c r="AU892" s="139"/>
      <c r="AV892" s="139"/>
      <c r="AW892" s="139"/>
      <c r="AX892" s="139"/>
      <c r="AY892" s="139"/>
      <c r="AZ892" s="139"/>
      <c r="BA892" s="139"/>
      <c r="BB892" s="139"/>
      <c r="BC892" s="139"/>
      <c r="BD892" s="139"/>
      <c r="BE892" s="139"/>
      <c r="BF892" s="139"/>
      <c r="BG892" s="139"/>
      <c r="BH892" s="139"/>
      <c r="BI892" s="139"/>
      <c r="BJ892" s="139"/>
    </row>
    <row r="893">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40"/>
      <c r="W893" s="139"/>
      <c r="X893" s="139"/>
      <c r="Y893" s="139"/>
      <c r="Z893" s="139"/>
      <c r="AA893" s="139"/>
      <c r="AB893" s="139"/>
      <c r="AC893" s="139"/>
      <c r="AD893" s="139"/>
      <c r="AE893" s="139"/>
      <c r="AF893" s="139"/>
      <c r="AG893" s="139"/>
      <c r="AH893" s="139"/>
      <c r="AI893" s="139"/>
      <c r="AJ893" s="139"/>
      <c r="AK893" s="139"/>
      <c r="AL893" s="139"/>
      <c r="AM893" s="139"/>
      <c r="AN893" s="139"/>
      <c r="AO893" s="139"/>
      <c r="AP893" s="139"/>
      <c r="AQ893" s="139"/>
      <c r="AR893" s="139"/>
      <c r="AS893" s="139"/>
      <c r="AT893" s="139"/>
      <c r="AU893" s="139"/>
      <c r="AV893" s="139"/>
      <c r="AW893" s="139"/>
      <c r="AX893" s="139"/>
      <c r="AY893" s="139"/>
      <c r="AZ893" s="139"/>
      <c r="BA893" s="139"/>
      <c r="BB893" s="139"/>
      <c r="BC893" s="139"/>
      <c r="BD893" s="139"/>
      <c r="BE893" s="139"/>
      <c r="BF893" s="139"/>
      <c r="BG893" s="139"/>
      <c r="BH893" s="139"/>
      <c r="BI893" s="139"/>
      <c r="BJ893" s="139"/>
    </row>
    <row r="894">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40"/>
      <c r="W894" s="139"/>
      <c r="X894" s="139"/>
      <c r="Y894" s="139"/>
      <c r="Z894" s="139"/>
      <c r="AA894" s="139"/>
      <c r="AB894" s="139"/>
      <c r="AC894" s="139"/>
      <c r="AD894" s="139"/>
      <c r="AE894" s="139"/>
      <c r="AF894" s="139"/>
      <c r="AG894" s="139"/>
      <c r="AH894" s="139"/>
      <c r="AI894" s="139"/>
      <c r="AJ894" s="139"/>
      <c r="AK894" s="139"/>
      <c r="AL894" s="139"/>
      <c r="AM894" s="139"/>
      <c r="AN894" s="139"/>
      <c r="AO894" s="139"/>
      <c r="AP894" s="139"/>
      <c r="AQ894" s="139"/>
      <c r="AR894" s="139"/>
      <c r="AS894" s="139"/>
      <c r="AT894" s="139"/>
      <c r="AU894" s="139"/>
      <c r="AV894" s="139"/>
      <c r="AW894" s="139"/>
      <c r="AX894" s="139"/>
      <c r="AY894" s="139"/>
      <c r="AZ894" s="139"/>
      <c r="BA894" s="139"/>
      <c r="BB894" s="139"/>
      <c r="BC894" s="139"/>
      <c r="BD894" s="139"/>
      <c r="BE894" s="139"/>
      <c r="BF894" s="139"/>
      <c r="BG894" s="139"/>
      <c r="BH894" s="139"/>
      <c r="BI894" s="139"/>
      <c r="BJ894" s="139"/>
    </row>
    <row r="895">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40"/>
      <c r="W895" s="139"/>
      <c r="X895" s="139"/>
      <c r="Y895" s="139"/>
      <c r="Z895" s="139"/>
      <c r="AA895" s="139"/>
      <c r="AB895" s="139"/>
      <c r="AC895" s="139"/>
      <c r="AD895" s="139"/>
      <c r="AE895" s="139"/>
      <c r="AF895" s="139"/>
      <c r="AG895" s="139"/>
      <c r="AH895" s="139"/>
      <c r="AI895" s="139"/>
      <c r="AJ895" s="139"/>
      <c r="AK895" s="139"/>
      <c r="AL895" s="139"/>
      <c r="AM895" s="139"/>
      <c r="AN895" s="139"/>
      <c r="AO895" s="139"/>
      <c r="AP895" s="139"/>
      <c r="AQ895" s="139"/>
      <c r="AR895" s="139"/>
      <c r="AS895" s="139"/>
      <c r="AT895" s="139"/>
      <c r="AU895" s="139"/>
      <c r="AV895" s="139"/>
      <c r="AW895" s="139"/>
      <c r="AX895" s="139"/>
      <c r="AY895" s="139"/>
      <c r="AZ895" s="139"/>
      <c r="BA895" s="139"/>
      <c r="BB895" s="139"/>
      <c r="BC895" s="139"/>
      <c r="BD895" s="139"/>
      <c r="BE895" s="139"/>
      <c r="BF895" s="139"/>
      <c r="BG895" s="139"/>
      <c r="BH895" s="139"/>
      <c r="BI895" s="139"/>
      <c r="BJ895" s="139"/>
    </row>
    <row r="896">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40"/>
      <c r="W896" s="139"/>
      <c r="X896" s="139"/>
      <c r="Y896" s="139"/>
      <c r="Z896" s="139"/>
      <c r="AA896" s="139"/>
      <c r="AB896" s="139"/>
      <c r="AC896" s="139"/>
      <c r="AD896" s="139"/>
      <c r="AE896" s="139"/>
      <c r="AF896" s="139"/>
      <c r="AG896" s="139"/>
      <c r="AH896" s="139"/>
      <c r="AI896" s="139"/>
      <c r="AJ896" s="139"/>
      <c r="AK896" s="139"/>
      <c r="AL896" s="139"/>
      <c r="AM896" s="139"/>
      <c r="AN896" s="139"/>
      <c r="AO896" s="139"/>
      <c r="AP896" s="139"/>
      <c r="AQ896" s="139"/>
      <c r="AR896" s="139"/>
      <c r="AS896" s="139"/>
      <c r="AT896" s="139"/>
      <c r="AU896" s="139"/>
      <c r="AV896" s="139"/>
      <c r="AW896" s="139"/>
      <c r="AX896" s="139"/>
      <c r="AY896" s="139"/>
      <c r="AZ896" s="139"/>
      <c r="BA896" s="139"/>
      <c r="BB896" s="139"/>
      <c r="BC896" s="139"/>
      <c r="BD896" s="139"/>
      <c r="BE896" s="139"/>
      <c r="BF896" s="139"/>
      <c r="BG896" s="139"/>
      <c r="BH896" s="139"/>
      <c r="BI896" s="139"/>
      <c r="BJ896" s="139"/>
    </row>
    <row r="897">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40"/>
      <c r="W897" s="139"/>
      <c r="X897" s="139"/>
      <c r="Y897" s="139"/>
      <c r="Z897" s="139"/>
      <c r="AA897" s="139"/>
      <c r="AB897" s="139"/>
      <c r="AC897" s="139"/>
      <c r="AD897" s="139"/>
      <c r="AE897" s="139"/>
      <c r="AF897" s="139"/>
      <c r="AG897" s="139"/>
      <c r="AH897" s="139"/>
      <c r="AI897" s="139"/>
      <c r="AJ897" s="139"/>
      <c r="AK897" s="139"/>
      <c r="AL897" s="139"/>
      <c r="AM897" s="139"/>
      <c r="AN897" s="139"/>
      <c r="AO897" s="139"/>
      <c r="AP897" s="139"/>
      <c r="AQ897" s="139"/>
      <c r="AR897" s="139"/>
      <c r="AS897" s="139"/>
      <c r="AT897" s="139"/>
      <c r="AU897" s="139"/>
      <c r="AV897" s="139"/>
      <c r="AW897" s="139"/>
      <c r="AX897" s="139"/>
      <c r="AY897" s="139"/>
      <c r="AZ897" s="139"/>
      <c r="BA897" s="139"/>
      <c r="BB897" s="139"/>
      <c r="BC897" s="139"/>
      <c r="BD897" s="139"/>
      <c r="BE897" s="139"/>
      <c r="BF897" s="139"/>
      <c r="BG897" s="139"/>
      <c r="BH897" s="139"/>
      <c r="BI897" s="139"/>
      <c r="BJ897" s="139"/>
    </row>
    <row r="898">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40"/>
      <c r="W898" s="139"/>
      <c r="X898" s="139"/>
      <c r="Y898" s="139"/>
      <c r="Z898" s="139"/>
      <c r="AA898" s="139"/>
      <c r="AB898" s="139"/>
      <c r="AC898" s="139"/>
      <c r="AD898" s="139"/>
      <c r="AE898" s="139"/>
      <c r="AF898" s="139"/>
      <c r="AG898" s="139"/>
      <c r="AH898" s="139"/>
      <c r="AI898" s="139"/>
      <c r="AJ898" s="139"/>
      <c r="AK898" s="139"/>
      <c r="AL898" s="139"/>
      <c r="AM898" s="139"/>
      <c r="AN898" s="139"/>
      <c r="AO898" s="139"/>
      <c r="AP898" s="139"/>
      <c r="AQ898" s="139"/>
      <c r="AR898" s="139"/>
      <c r="AS898" s="139"/>
      <c r="AT898" s="139"/>
      <c r="AU898" s="139"/>
      <c r="AV898" s="139"/>
      <c r="AW898" s="139"/>
      <c r="AX898" s="139"/>
      <c r="AY898" s="139"/>
      <c r="AZ898" s="139"/>
      <c r="BA898" s="139"/>
      <c r="BB898" s="139"/>
      <c r="BC898" s="139"/>
      <c r="BD898" s="139"/>
      <c r="BE898" s="139"/>
      <c r="BF898" s="139"/>
      <c r="BG898" s="139"/>
      <c r="BH898" s="139"/>
      <c r="BI898" s="139"/>
      <c r="BJ898" s="139"/>
    </row>
    <row r="899">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40"/>
      <c r="W899" s="139"/>
      <c r="X899" s="139"/>
      <c r="Y899" s="139"/>
      <c r="Z899" s="139"/>
      <c r="AA899" s="139"/>
      <c r="AB899" s="139"/>
      <c r="AC899" s="139"/>
      <c r="AD899" s="139"/>
      <c r="AE899" s="139"/>
      <c r="AF899" s="139"/>
      <c r="AG899" s="139"/>
      <c r="AH899" s="139"/>
      <c r="AI899" s="139"/>
      <c r="AJ899" s="139"/>
      <c r="AK899" s="139"/>
      <c r="AL899" s="139"/>
      <c r="AM899" s="139"/>
      <c r="AN899" s="139"/>
      <c r="AO899" s="139"/>
      <c r="AP899" s="139"/>
      <c r="AQ899" s="139"/>
      <c r="AR899" s="139"/>
      <c r="AS899" s="139"/>
      <c r="AT899" s="139"/>
      <c r="AU899" s="139"/>
      <c r="AV899" s="139"/>
      <c r="AW899" s="139"/>
      <c r="AX899" s="139"/>
      <c r="AY899" s="139"/>
      <c r="AZ899" s="139"/>
      <c r="BA899" s="139"/>
      <c r="BB899" s="139"/>
      <c r="BC899" s="139"/>
      <c r="BD899" s="139"/>
      <c r="BE899" s="139"/>
      <c r="BF899" s="139"/>
      <c r="BG899" s="139"/>
      <c r="BH899" s="139"/>
      <c r="BI899" s="139"/>
      <c r="BJ899" s="139"/>
    </row>
    <row r="900">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40"/>
      <c r="W900" s="139"/>
      <c r="X900" s="139"/>
      <c r="Y900" s="139"/>
      <c r="Z900" s="139"/>
      <c r="AA900" s="139"/>
      <c r="AB900" s="139"/>
      <c r="AC900" s="139"/>
      <c r="AD900" s="139"/>
      <c r="AE900" s="139"/>
      <c r="AF900" s="139"/>
      <c r="AG900" s="139"/>
      <c r="AH900" s="139"/>
      <c r="AI900" s="139"/>
      <c r="AJ900" s="139"/>
      <c r="AK900" s="139"/>
      <c r="AL900" s="139"/>
      <c r="AM900" s="139"/>
      <c r="AN900" s="139"/>
      <c r="AO900" s="139"/>
      <c r="AP900" s="139"/>
      <c r="AQ900" s="139"/>
      <c r="AR900" s="139"/>
      <c r="AS900" s="139"/>
      <c r="AT900" s="139"/>
      <c r="AU900" s="139"/>
      <c r="AV900" s="139"/>
      <c r="AW900" s="139"/>
      <c r="AX900" s="139"/>
      <c r="AY900" s="139"/>
      <c r="AZ900" s="139"/>
      <c r="BA900" s="139"/>
      <c r="BB900" s="139"/>
      <c r="BC900" s="139"/>
      <c r="BD900" s="139"/>
      <c r="BE900" s="139"/>
      <c r="BF900" s="139"/>
      <c r="BG900" s="139"/>
      <c r="BH900" s="139"/>
      <c r="BI900" s="139"/>
      <c r="BJ900" s="139"/>
    </row>
    <row r="901">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40"/>
      <c r="W901" s="139"/>
      <c r="X901" s="139"/>
      <c r="Y901" s="139"/>
      <c r="Z901" s="139"/>
      <c r="AA901" s="139"/>
      <c r="AB901" s="139"/>
      <c r="AC901" s="139"/>
      <c r="AD901" s="139"/>
      <c r="AE901" s="139"/>
      <c r="AF901" s="139"/>
      <c r="AG901" s="139"/>
      <c r="AH901" s="139"/>
      <c r="AI901" s="139"/>
      <c r="AJ901" s="139"/>
      <c r="AK901" s="139"/>
      <c r="AL901" s="139"/>
      <c r="AM901" s="139"/>
      <c r="AN901" s="139"/>
      <c r="AO901" s="139"/>
      <c r="AP901" s="139"/>
      <c r="AQ901" s="139"/>
      <c r="AR901" s="139"/>
      <c r="AS901" s="139"/>
      <c r="AT901" s="139"/>
      <c r="AU901" s="139"/>
      <c r="AV901" s="139"/>
      <c r="AW901" s="139"/>
      <c r="AX901" s="139"/>
      <c r="AY901" s="139"/>
      <c r="AZ901" s="139"/>
      <c r="BA901" s="139"/>
      <c r="BB901" s="139"/>
      <c r="BC901" s="139"/>
      <c r="BD901" s="139"/>
      <c r="BE901" s="139"/>
      <c r="BF901" s="139"/>
      <c r="BG901" s="139"/>
      <c r="BH901" s="139"/>
      <c r="BI901" s="139"/>
      <c r="BJ901" s="139"/>
    </row>
    <row r="9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40"/>
      <c r="W902" s="139"/>
      <c r="X902" s="139"/>
      <c r="Y902" s="139"/>
      <c r="Z902" s="139"/>
      <c r="AA902" s="139"/>
      <c r="AB902" s="139"/>
      <c r="AC902" s="139"/>
      <c r="AD902" s="139"/>
      <c r="AE902" s="139"/>
      <c r="AF902" s="139"/>
      <c r="AG902" s="139"/>
      <c r="AH902" s="139"/>
      <c r="AI902" s="139"/>
      <c r="AJ902" s="139"/>
      <c r="AK902" s="139"/>
      <c r="AL902" s="139"/>
      <c r="AM902" s="139"/>
      <c r="AN902" s="139"/>
      <c r="AO902" s="139"/>
      <c r="AP902" s="139"/>
      <c r="AQ902" s="139"/>
      <c r="AR902" s="139"/>
      <c r="AS902" s="139"/>
      <c r="AT902" s="139"/>
      <c r="AU902" s="139"/>
      <c r="AV902" s="139"/>
      <c r="AW902" s="139"/>
      <c r="AX902" s="139"/>
      <c r="AY902" s="139"/>
      <c r="AZ902" s="139"/>
      <c r="BA902" s="139"/>
      <c r="BB902" s="139"/>
      <c r="BC902" s="139"/>
      <c r="BD902" s="139"/>
      <c r="BE902" s="139"/>
      <c r="BF902" s="139"/>
      <c r="BG902" s="139"/>
      <c r="BH902" s="139"/>
      <c r="BI902" s="139"/>
      <c r="BJ902" s="139"/>
    </row>
    <row r="903">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40"/>
      <c r="W903" s="139"/>
      <c r="X903" s="139"/>
      <c r="Y903" s="139"/>
      <c r="Z903" s="139"/>
      <c r="AA903" s="139"/>
      <c r="AB903" s="139"/>
      <c r="AC903" s="139"/>
      <c r="AD903" s="139"/>
      <c r="AE903" s="139"/>
      <c r="AF903" s="139"/>
      <c r="AG903" s="139"/>
      <c r="AH903" s="139"/>
      <c r="AI903" s="139"/>
      <c r="AJ903" s="139"/>
      <c r="AK903" s="139"/>
      <c r="AL903" s="139"/>
      <c r="AM903" s="139"/>
      <c r="AN903" s="139"/>
      <c r="AO903" s="139"/>
      <c r="AP903" s="139"/>
      <c r="AQ903" s="139"/>
      <c r="AR903" s="139"/>
      <c r="AS903" s="139"/>
      <c r="AT903" s="139"/>
      <c r="AU903" s="139"/>
      <c r="AV903" s="139"/>
      <c r="AW903" s="139"/>
      <c r="AX903" s="139"/>
      <c r="AY903" s="139"/>
      <c r="AZ903" s="139"/>
      <c r="BA903" s="139"/>
      <c r="BB903" s="139"/>
      <c r="BC903" s="139"/>
      <c r="BD903" s="139"/>
      <c r="BE903" s="139"/>
      <c r="BF903" s="139"/>
      <c r="BG903" s="139"/>
      <c r="BH903" s="139"/>
      <c r="BI903" s="139"/>
      <c r="BJ903" s="139"/>
    </row>
    <row r="904">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40"/>
      <c r="W904" s="139"/>
      <c r="X904" s="139"/>
      <c r="Y904" s="139"/>
      <c r="Z904" s="139"/>
      <c r="AA904" s="139"/>
      <c r="AB904" s="139"/>
      <c r="AC904" s="139"/>
      <c r="AD904" s="139"/>
      <c r="AE904" s="139"/>
      <c r="AF904" s="139"/>
      <c r="AG904" s="139"/>
      <c r="AH904" s="139"/>
      <c r="AI904" s="139"/>
      <c r="AJ904" s="139"/>
      <c r="AK904" s="139"/>
      <c r="AL904" s="139"/>
      <c r="AM904" s="139"/>
      <c r="AN904" s="139"/>
      <c r="AO904" s="139"/>
      <c r="AP904" s="139"/>
      <c r="AQ904" s="139"/>
      <c r="AR904" s="139"/>
      <c r="AS904" s="139"/>
      <c r="AT904" s="139"/>
      <c r="AU904" s="139"/>
      <c r="AV904" s="139"/>
      <c r="AW904" s="139"/>
      <c r="AX904" s="139"/>
      <c r="AY904" s="139"/>
      <c r="AZ904" s="139"/>
      <c r="BA904" s="139"/>
      <c r="BB904" s="139"/>
      <c r="BC904" s="139"/>
      <c r="BD904" s="139"/>
      <c r="BE904" s="139"/>
      <c r="BF904" s="139"/>
      <c r="BG904" s="139"/>
      <c r="BH904" s="139"/>
      <c r="BI904" s="139"/>
      <c r="BJ904" s="139"/>
    </row>
    <row r="905">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40"/>
      <c r="W905" s="139"/>
      <c r="X905" s="139"/>
      <c r="Y905" s="139"/>
      <c r="Z905" s="139"/>
      <c r="AA905" s="139"/>
      <c r="AB905" s="139"/>
      <c r="AC905" s="139"/>
      <c r="AD905" s="139"/>
      <c r="AE905" s="139"/>
      <c r="AF905" s="139"/>
      <c r="AG905" s="139"/>
      <c r="AH905" s="139"/>
      <c r="AI905" s="139"/>
      <c r="AJ905" s="139"/>
      <c r="AK905" s="139"/>
      <c r="AL905" s="139"/>
      <c r="AM905" s="139"/>
      <c r="AN905" s="139"/>
      <c r="AO905" s="139"/>
      <c r="AP905" s="139"/>
      <c r="AQ905" s="139"/>
      <c r="AR905" s="139"/>
      <c r="AS905" s="139"/>
      <c r="AT905" s="139"/>
      <c r="AU905" s="139"/>
      <c r="AV905" s="139"/>
      <c r="AW905" s="139"/>
      <c r="AX905" s="139"/>
      <c r="AY905" s="139"/>
      <c r="AZ905" s="139"/>
      <c r="BA905" s="139"/>
      <c r="BB905" s="139"/>
      <c r="BC905" s="139"/>
      <c r="BD905" s="139"/>
      <c r="BE905" s="139"/>
      <c r="BF905" s="139"/>
      <c r="BG905" s="139"/>
      <c r="BH905" s="139"/>
      <c r="BI905" s="139"/>
      <c r="BJ905" s="139"/>
    </row>
    <row r="906">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40"/>
      <c r="W906" s="139"/>
      <c r="X906" s="139"/>
      <c r="Y906" s="139"/>
      <c r="Z906" s="139"/>
      <c r="AA906" s="139"/>
      <c r="AB906" s="139"/>
      <c r="AC906" s="139"/>
      <c r="AD906" s="139"/>
      <c r="AE906" s="139"/>
      <c r="AF906" s="139"/>
      <c r="AG906" s="139"/>
      <c r="AH906" s="139"/>
      <c r="AI906" s="139"/>
      <c r="AJ906" s="139"/>
      <c r="AK906" s="139"/>
      <c r="AL906" s="139"/>
      <c r="AM906" s="139"/>
      <c r="AN906" s="139"/>
      <c r="AO906" s="139"/>
      <c r="AP906" s="139"/>
      <c r="AQ906" s="139"/>
      <c r="AR906" s="139"/>
      <c r="AS906" s="139"/>
      <c r="AT906" s="139"/>
      <c r="AU906" s="139"/>
      <c r="AV906" s="139"/>
      <c r="AW906" s="139"/>
      <c r="AX906" s="139"/>
      <c r="AY906" s="139"/>
      <c r="AZ906" s="139"/>
      <c r="BA906" s="139"/>
      <c r="BB906" s="139"/>
      <c r="BC906" s="139"/>
      <c r="BD906" s="139"/>
      <c r="BE906" s="139"/>
      <c r="BF906" s="139"/>
      <c r="BG906" s="139"/>
      <c r="BH906" s="139"/>
      <c r="BI906" s="139"/>
      <c r="BJ906" s="139"/>
    </row>
    <row r="907">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40"/>
      <c r="W907" s="139"/>
      <c r="X907" s="139"/>
      <c r="Y907" s="139"/>
      <c r="Z907" s="139"/>
      <c r="AA907" s="139"/>
      <c r="AB907" s="139"/>
      <c r="AC907" s="139"/>
      <c r="AD907" s="139"/>
      <c r="AE907" s="139"/>
      <c r="AF907" s="139"/>
      <c r="AG907" s="139"/>
      <c r="AH907" s="139"/>
      <c r="AI907" s="139"/>
      <c r="AJ907" s="139"/>
      <c r="AK907" s="139"/>
      <c r="AL907" s="139"/>
      <c r="AM907" s="139"/>
      <c r="AN907" s="139"/>
      <c r="AO907" s="139"/>
      <c r="AP907" s="139"/>
      <c r="AQ907" s="139"/>
      <c r="AR907" s="139"/>
      <c r="AS907" s="139"/>
      <c r="AT907" s="139"/>
      <c r="AU907" s="139"/>
      <c r="AV907" s="139"/>
      <c r="AW907" s="139"/>
      <c r="AX907" s="139"/>
      <c r="AY907" s="139"/>
      <c r="AZ907" s="139"/>
      <c r="BA907" s="139"/>
      <c r="BB907" s="139"/>
      <c r="BC907" s="139"/>
      <c r="BD907" s="139"/>
      <c r="BE907" s="139"/>
      <c r="BF907" s="139"/>
      <c r="BG907" s="139"/>
      <c r="BH907" s="139"/>
      <c r="BI907" s="139"/>
      <c r="BJ907" s="139"/>
    </row>
    <row r="908">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40"/>
      <c r="W908" s="139"/>
      <c r="X908" s="139"/>
      <c r="Y908" s="139"/>
      <c r="Z908" s="139"/>
      <c r="AA908" s="139"/>
      <c r="AB908" s="139"/>
      <c r="AC908" s="139"/>
      <c r="AD908" s="139"/>
      <c r="AE908" s="139"/>
      <c r="AF908" s="139"/>
      <c r="AG908" s="139"/>
      <c r="AH908" s="139"/>
      <c r="AI908" s="139"/>
      <c r="AJ908" s="139"/>
      <c r="AK908" s="139"/>
      <c r="AL908" s="139"/>
      <c r="AM908" s="139"/>
      <c r="AN908" s="139"/>
      <c r="AO908" s="139"/>
      <c r="AP908" s="139"/>
      <c r="AQ908" s="139"/>
      <c r="AR908" s="139"/>
      <c r="AS908" s="139"/>
      <c r="AT908" s="139"/>
      <c r="AU908" s="139"/>
      <c r="AV908" s="139"/>
      <c r="AW908" s="139"/>
      <c r="AX908" s="139"/>
      <c r="AY908" s="139"/>
      <c r="AZ908" s="139"/>
      <c r="BA908" s="139"/>
      <c r="BB908" s="139"/>
      <c r="BC908" s="139"/>
      <c r="BD908" s="139"/>
      <c r="BE908" s="139"/>
      <c r="BF908" s="139"/>
      <c r="BG908" s="139"/>
      <c r="BH908" s="139"/>
      <c r="BI908" s="139"/>
      <c r="BJ908" s="139"/>
    </row>
    <row r="909">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40"/>
      <c r="W909" s="139"/>
      <c r="X909" s="139"/>
      <c r="Y909" s="139"/>
      <c r="Z909" s="139"/>
      <c r="AA909" s="139"/>
      <c r="AB909" s="139"/>
      <c r="AC909" s="139"/>
      <c r="AD909" s="139"/>
      <c r="AE909" s="139"/>
      <c r="AF909" s="139"/>
      <c r="AG909" s="139"/>
      <c r="AH909" s="139"/>
      <c r="AI909" s="139"/>
      <c r="AJ909" s="139"/>
      <c r="AK909" s="139"/>
      <c r="AL909" s="139"/>
      <c r="AM909" s="139"/>
      <c r="AN909" s="139"/>
      <c r="AO909" s="139"/>
      <c r="AP909" s="139"/>
      <c r="AQ909" s="139"/>
      <c r="AR909" s="139"/>
      <c r="AS909" s="139"/>
      <c r="AT909" s="139"/>
      <c r="AU909" s="139"/>
      <c r="AV909" s="139"/>
      <c r="AW909" s="139"/>
      <c r="AX909" s="139"/>
      <c r="AY909" s="139"/>
      <c r="AZ909" s="139"/>
      <c r="BA909" s="139"/>
      <c r="BB909" s="139"/>
      <c r="BC909" s="139"/>
      <c r="BD909" s="139"/>
      <c r="BE909" s="139"/>
      <c r="BF909" s="139"/>
      <c r="BG909" s="139"/>
      <c r="BH909" s="139"/>
      <c r="BI909" s="139"/>
      <c r="BJ909" s="139"/>
    </row>
    <row r="910">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40"/>
      <c r="W910" s="139"/>
      <c r="X910" s="139"/>
      <c r="Y910" s="139"/>
      <c r="Z910" s="139"/>
      <c r="AA910" s="139"/>
      <c r="AB910" s="139"/>
      <c r="AC910" s="139"/>
      <c r="AD910" s="139"/>
      <c r="AE910" s="139"/>
      <c r="AF910" s="139"/>
      <c r="AG910" s="139"/>
      <c r="AH910" s="139"/>
      <c r="AI910" s="139"/>
      <c r="AJ910" s="139"/>
      <c r="AK910" s="139"/>
      <c r="AL910" s="139"/>
      <c r="AM910" s="139"/>
      <c r="AN910" s="139"/>
      <c r="AO910" s="139"/>
      <c r="AP910" s="139"/>
      <c r="AQ910" s="139"/>
      <c r="AR910" s="139"/>
      <c r="AS910" s="139"/>
      <c r="AT910" s="139"/>
      <c r="AU910" s="139"/>
      <c r="AV910" s="139"/>
      <c r="AW910" s="139"/>
      <c r="AX910" s="139"/>
      <c r="AY910" s="139"/>
      <c r="AZ910" s="139"/>
      <c r="BA910" s="139"/>
      <c r="BB910" s="139"/>
      <c r="BC910" s="139"/>
      <c r="BD910" s="139"/>
      <c r="BE910" s="139"/>
      <c r="BF910" s="139"/>
      <c r="BG910" s="139"/>
      <c r="BH910" s="139"/>
      <c r="BI910" s="139"/>
      <c r="BJ910" s="139"/>
    </row>
    <row r="911">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40"/>
      <c r="W911" s="139"/>
      <c r="X911" s="139"/>
      <c r="Y911" s="139"/>
      <c r="Z911" s="139"/>
      <c r="AA911" s="139"/>
      <c r="AB911" s="139"/>
      <c r="AC911" s="139"/>
      <c r="AD911" s="139"/>
      <c r="AE911" s="139"/>
      <c r="AF911" s="139"/>
      <c r="AG911" s="139"/>
      <c r="AH911" s="139"/>
      <c r="AI911" s="139"/>
      <c r="AJ911" s="139"/>
      <c r="AK911" s="139"/>
      <c r="AL911" s="139"/>
      <c r="AM911" s="139"/>
      <c r="AN911" s="139"/>
      <c r="AO911" s="139"/>
      <c r="AP911" s="139"/>
      <c r="AQ911" s="139"/>
      <c r="AR911" s="139"/>
      <c r="AS911" s="139"/>
      <c r="AT911" s="139"/>
      <c r="AU911" s="139"/>
      <c r="AV911" s="139"/>
      <c r="AW911" s="139"/>
      <c r="AX911" s="139"/>
      <c r="AY911" s="139"/>
      <c r="AZ911" s="139"/>
      <c r="BA911" s="139"/>
      <c r="BB911" s="139"/>
      <c r="BC911" s="139"/>
      <c r="BD911" s="139"/>
      <c r="BE911" s="139"/>
      <c r="BF911" s="139"/>
      <c r="BG911" s="139"/>
      <c r="BH911" s="139"/>
      <c r="BI911" s="139"/>
      <c r="BJ911" s="139"/>
    </row>
    <row r="91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40"/>
      <c r="W912" s="139"/>
      <c r="X912" s="139"/>
      <c r="Y912" s="139"/>
      <c r="Z912" s="139"/>
      <c r="AA912" s="139"/>
      <c r="AB912" s="139"/>
      <c r="AC912" s="139"/>
      <c r="AD912" s="139"/>
      <c r="AE912" s="139"/>
      <c r="AF912" s="139"/>
      <c r="AG912" s="139"/>
      <c r="AH912" s="139"/>
      <c r="AI912" s="139"/>
      <c r="AJ912" s="139"/>
      <c r="AK912" s="139"/>
      <c r="AL912" s="139"/>
      <c r="AM912" s="139"/>
      <c r="AN912" s="139"/>
      <c r="AO912" s="139"/>
      <c r="AP912" s="139"/>
      <c r="AQ912" s="139"/>
      <c r="AR912" s="139"/>
      <c r="AS912" s="139"/>
      <c r="AT912" s="139"/>
      <c r="AU912" s="139"/>
      <c r="AV912" s="139"/>
      <c r="AW912" s="139"/>
      <c r="AX912" s="139"/>
      <c r="AY912" s="139"/>
      <c r="AZ912" s="139"/>
      <c r="BA912" s="139"/>
      <c r="BB912" s="139"/>
      <c r="BC912" s="139"/>
      <c r="BD912" s="139"/>
      <c r="BE912" s="139"/>
      <c r="BF912" s="139"/>
      <c r="BG912" s="139"/>
      <c r="BH912" s="139"/>
      <c r="BI912" s="139"/>
      <c r="BJ912" s="139"/>
    </row>
    <row r="913">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40"/>
      <c r="W913" s="139"/>
      <c r="X913" s="139"/>
      <c r="Y913" s="139"/>
      <c r="Z913" s="139"/>
      <c r="AA913" s="139"/>
      <c r="AB913" s="139"/>
      <c r="AC913" s="139"/>
      <c r="AD913" s="139"/>
      <c r="AE913" s="139"/>
      <c r="AF913" s="139"/>
      <c r="AG913" s="139"/>
      <c r="AH913" s="139"/>
      <c r="AI913" s="139"/>
      <c r="AJ913" s="139"/>
      <c r="AK913" s="139"/>
      <c r="AL913" s="139"/>
      <c r="AM913" s="139"/>
      <c r="AN913" s="139"/>
      <c r="AO913" s="139"/>
      <c r="AP913" s="139"/>
      <c r="AQ913" s="139"/>
      <c r="AR913" s="139"/>
      <c r="AS913" s="139"/>
      <c r="AT913" s="139"/>
      <c r="AU913" s="139"/>
      <c r="AV913" s="139"/>
      <c r="AW913" s="139"/>
      <c r="AX913" s="139"/>
      <c r="AY913" s="139"/>
      <c r="AZ913" s="139"/>
      <c r="BA913" s="139"/>
      <c r="BB913" s="139"/>
      <c r="BC913" s="139"/>
      <c r="BD913" s="139"/>
      <c r="BE913" s="139"/>
      <c r="BF913" s="139"/>
      <c r="BG913" s="139"/>
      <c r="BH913" s="139"/>
      <c r="BI913" s="139"/>
      <c r="BJ913" s="139"/>
    </row>
    <row r="914">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40"/>
      <c r="W914" s="139"/>
      <c r="X914" s="139"/>
      <c r="Y914" s="139"/>
      <c r="Z914" s="139"/>
      <c r="AA914" s="139"/>
      <c r="AB914" s="139"/>
      <c r="AC914" s="139"/>
      <c r="AD914" s="139"/>
      <c r="AE914" s="139"/>
      <c r="AF914" s="139"/>
      <c r="AG914" s="139"/>
      <c r="AH914" s="139"/>
      <c r="AI914" s="139"/>
      <c r="AJ914" s="139"/>
      <c r="AK914" s="139"/>
      <c r="AL914" s="139"/>
      <c r="AM914" s="139"/>
      <c r="AN914" s="139"/>
      <c r="AO914" s="139"/>
      <c r="AP914" s="139"/>
      <c r="AQ914" s="139"/>
      <c r="AR914" s="139"/>
      <c r="AS914" s="139"/>
      <c r="AT914" s="139"/>
      <c r="AU914" s="139"/>
      <c r="AV914" s="139"/>
      <c r="AW914" s="139"/>
      <c r="AX914" s="139"/>
      <c r="AY914" s="139"/>
      <c r="AZ914" s="139"/>
      <c r="BA914" s="139"/>
      <c r="BB914" s="139"/>
      <c r="BC914" s="139"/>
      <c r="BD914" s="139"/>
      <c r="BE914" s="139"/>
      <c r="BF914" s="139"/>
      <c r="BG914" s="139"/>
      <c r="BH914" s="139"/>
      <c r="BI914" s="139"/>
      <c r="BJ914" s="139"/>
    </row>
    <row r="915">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40"/>
      <c r="W915" s="139"/>
      <c r="X915" s="139"/>
      <c r="Y915" s="139"/>
      <c r="Z915" s="139"/>
      <c r="AA915" s="139"/>
      <c r="AB915" s="139"/>
      <c r="AC915" s="139"/>
      <c r="AD915" s="139"/>
      <c r="AE915" s="139"/>
      <c r="AF915" s="139"/>
      <c r="AG915" s="139"/>
      <c r="AH915" s="139"/>
      <c r="AI915" s="139"/>
      <c r="AJ915" s="139"/>
      <c r="AK915" s="139"/>
      <c r="AL915" s="139"/>
      <c r="AM915" s="139"/>
      <c r="AN915" s="139"/>
      <c r="AO915" s="139"/>
      <c r="AP915" s="139"/>
      <c r="AQ915" s="139"/>
      <c r="AR915" s="139"/>
      <c r="AS915" s="139"/>
      <c r="AT915" s="139"/>
      <c r="AU915" s="139"/>
      <c r="AV915" s="139"/>
      <c r="AW915" s="139"/>
      <c r="AX915" s="139"/>
      <c r="AY915" s="139"/>
      <c r="AZ915" s="139"/>
      <c r="BA915" s="139"/>
      <c r="BB915" s="139"/>
      <c r="BC915" s="139"/>
      <c r="BD915" s="139"/>
      <c r="BE915" s="139"/>
      <c r="BF915" s="139"/>
      <c r="BG915" s="139"/>
      <c r="BH915" s="139"/>
      <c r="BI915" s="139"/>
      <c r="BJ915" s="139"/>
    </row>
    <row r="916">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40"/>
      <c r="W916" s="139"/>
      <c r="X916" s="139"/>
      <c r="Y916" s="139"/>
      <c r="Z916" s="139"/>
      <c r="AA916" s="139"/>
      <c r="AB916" s="139"/>
      <c r="AC916" s="139"/>
      <c r="AD916" s="139"/>
      <c r="AE916" s="139"/>
      <c r="AF916" s="139"/>
      <c r="AG916" s="139"/>
      <c r="AH916" s="139"/>
      <c r="AI916" s="139"/>
      <c r="AJ916" s="139"/>
      <c r="AK916" s="139"/>
      <c r="AL916" s="139"/>
      <c r="AM916" s="139"/>
      <c r="AN916" s="139"/>
      <c r="AO916" s="139"/>
      <c r="AP916" s="139"/>
      <c r="AQ916" s="139"/>
      <c r="AR916" s="139"/>
      <c r="AS916" s="139"/>
      <c r="AT916" s="139"/>
      <c r="AU916" s="139"/>
      <c r="AV916" s="139"/>
      <c r="AW916" s="139"/>
      <c r="AX916" s="139"/>
      <c r="AY916" s="139"/>
      <c r="AZ916" s="139"/>
      <c r="BA916" s="139"/>
      <c r="BB916" s="139"/>
      <c r="BC916" s="139"/>
      <c r="BD916" s="139"/>
      <c r="BE916" s="139"/>
      <c r="BF916" s="139"/>
      <c r="BG916" s="139"/>
      <c r="BH916" s="139"/>
      <c r="BI916" s="139"/>
      <c r="BJ916" s="139"/>
    </row>
    <row r="917">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40"/>
      <c r="W917" s="139"/>
      <c r="X917" s="139"/>
      <c r="Y917" s="139"/>
      <c r="Z917" s="139"/>
      <c r="AA917" s="139"/>
      <c r="AB917" s="139"/>
      <c r="AC917" s="139"/>
      <c r="AD917" s="139"/>
      <c r="AE917" s="139"/>
      <c r="AF917" s="139"/>
      <c r="AG917" s="139"/>
      <c r="AH917" s="139"/>
      <c r="AI917" s="139"/>
      <c r="AJ917" s="139"/>
      <c r="AK917" s="139"/>
      <c r="AL917" s="139"/>
      <c r="AM917" s="139"/>
      <c r="AN917" s="139"/>
      <c r="AO917" s="139"/>
      <c r="AP917" s="139"/>
      <c r="AQ917" s="139"/>
      <c r="AR917" s="139"/>
      <c r="AS917" s="139"/>
      <c r="AT917" s="139"/>
      <c r="AU917" s="139"/>
      <c r="AV917" s="139"/>
      <c r="AW917" s="139"/>
      <c r="AX917" s="139"/>
      <c r="AY917" s="139"/>
      <c r="AZ917" s="139"/>
      <c r="BA917" s="139"/>
      <c r="BB917" s="139"/>
      <c r="BC917" s="139"/>
      <c r="BD917" s="139"/>
      <c r="BE917" s="139"/>
      <c r="BF917" s="139"/>
      <c r="BG917" s="139"/>
      <c r="BH917" s="139"/>
      <c r="BI917" s="139"/>
      <c r="BJ917" s="139"/>
    </row>
    <row r="918">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40"/>
      <c r="W918" s="139"/>
      <c r="X918" s="139"/>
      <c r="Y918" s="139"/>
      <c r="Z918" s="139"/>
      <c r="AA918" s="139"/>
      <c r="AB918" s="139"/>
      <c r="AC918" s="139"/>
      <c r="AD918" s="139"/>
      <c r="AE918" s="139"/>
      <c r="AF918" s="139"/>
      <c r="AG918" s="139"/>
      <c r="AH918" s="139"/>
      <c r="AI918" s="139"/>
      <c r="AJ918" s="139"/>
      <c r="AK918" s="139"/>
      <c r="AL918" s="139"/>
      <c r="AM918" s="139"/>
      <c r="AN918" s="139"/>
      <c r="AO918" s="139"/>
      <c r="AP918" s="139"/>
      <c r="AQ918" s="139"/>
      <c r="AR918" s="139"/>
      <c r="AS918" s="139"/>
      <c r="AT918" s="139"/>
      <c r="AU918" s="139"/>
      <c r="AV918" s="139"/>
      <c r="AW918" s="139"/>
      <c r="AX918" s="139"/>
      <c r="AY918" s="139"/>
      <c r="AZ918" s="139"/>
      <c r="BA918" s="139"/>
      <c r="BB918" s="139"/>
      <c r="BC918" s="139"/>
      <c r="BD918" s="139"/>
      <c r="BE918" s="139"/>
      <c r="BF918" s="139"/>
      <c r="BG918" s="139"/>
      <c r="BH918" s="139"/>
      <c r="BI918" s="139"/>
      <c r="BJ918" s="139"/>
    </row>
    <row r="919">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40"/>
      <c r="W919" s="139"/>
      <c r="X919" s="139"/>
      <c r="Y919" s="139"/>
      <c r="Z919" s="139"/>
      <c r="AA919" s="139"/>
      <c r="AB919" s="139"/>
      <c r="AC919" s="139"/>
      <c r="AD919" s="139"/>
      <c r="AE919" s="139"/>
      <c r="AF919" s="139"/>
      <c r="AG919" s="139"/>
      <c r="AH919" s="139"/>
      <c r="AI919" s="139"/>
      <c r="AJ919" s="139"/>
      <c r="AK919" s="139"/>
      <c r="AL919" s="139"/>
      <c r="AM919" s="139"/>
      <c r="AN919" s="139"/>
      <c r="AO919" s="139"/>
      <c r="AP919" s="139"/>
      <c r="AQ919" s="139"/>
      <c r="AR919" s="139"/>
      <c r="AS919" s="139"/>
      <c r="AT919" s="139"/>
      <c r="AU919" s="139"/>
      <c r="AV919" s="139"/>
      <c r="AW919" s="139"/>
      <c r="AX919" s="139"/>
      <c r="AY919" s="139"/>
      <c r="AZ919" s="139"/>
      <c r="BA919" s="139"/>
      <c r="BB919" s="139"/>
      <c r="BC919" s="139"/>
      <c r="BD919" s="139"/>
      <c r="BE919" s="139"/>
      <c r="BF919" s="139"/>
      <c r="BG919" s="139"/>
      <c r="BH919" s="139"/>
      <c r="BI919" s="139"/>
      <c r="BJ919" s="139"/>
    </row>
    <row r="920">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40"/>
      <c r="W920" s="139"/>
      <c r="X920" s="139"/>
      <c r="Y920" s="139"/>
      <c r="Z920" s="139"/>
      <c r="AA920" s="139"/>
      <c r="AB920" s="139"/>
      <c r="AC920" s="139"/>
      <c r="AD920" s="139"/>
      <c r="AE920" s="139"/>
      <c r="AF920" s="139"/>
      <c r="AG920" s="139"/>
      <c r="AH920" s="139"/>
      <c r="AI920" s="139"/>
      <c r="AJ920" s="139"/>
      <c r="AK920" s="139"/>
      <c r="AL920" s="139"/>
      <c r="AM920" s="139"/>
      <c r="AN920" s="139"/>
      <c r="AO920" s="139"/>
      <c r="AP920" s="139"/>
      <c r="AQ920" s="139"/>
      <c r="AR920" s="139"/>
      <c r="AS920" s="139"/>
      <c r="AT920" s="139"/>
      <c r="AU920" s="139"/>
      <c r="AV920" s="139"/>
      <c r="AW920" s="139"/>
      <c r="AX920" s="139"/>
      <c r="AY920" s="139"/>
      <c r="AZ920" s="139"/>
      <c r="BA920" s="139"/>
      <c r="BB920" s="139"/>
      <c r="BC920" s="139"/>
      <c r="BD920" s="139"/>
      <c r="BE920" s="139"/>
      <c r="BF920" s="139"/>
      <c r="BG920" s="139"/>
      <c r="BH920" s="139"/>
      <c r="BI920" s="139"/>
      <c r="BJ920" s="139"/>
    </row>
    <row r="921">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40"/>
      <c r="W921" s="139"/>
      <c r="X921" s="139"/>
      <c r="Y921" s="139"/>
      <c r="Z921" s="139"/>
      <c r="AA921" s="139"/>
      <c r="AB921" s="139"/>
      <c r="AC921" s="139"/>
      <c r="AD921" s="139"/>
      <c r="AE921" s="139"/>
      <c r="AF921" s="139"/>
      <c r="AG921" s="139"/>
      <c r="AH921" s="139"/>
      <c r="AI921" s="139"/>
      <c r="AJ921" s="139"/>
      <c r="AK921" s="139"/>
      <c r="AL921" s="139"/>
      <c r="AM921" s="139"/>
      <c r="AN921" s="139"/>
      <c r="AO921" s="139"/>
      <c r="AP921" s="139"/>
      <c r="AQ921" s="139"/>
      <c r="AR921" s="139"/>
      <c r="AS921" s="139"/>
      <c r="AT921" s="139"/>
      <c r="AU921" s="139"/>
      <c r="AV921" s="139"/>
      <c r="AW921" s="139"/>
      <c r="AX921" s="139"/>
      <c r="AY921" s="139"/>
      <c r="AZ921" s="139"/>
      <c r="BA921" s="139"/>
      <c r="BB921" s="139"/>
      <c r="BC921" s="139"/>
      <c r="BD921" s="139"/>
      <c r="BE921" s="139"/>
      <c r="BF921" s="139"/>
      <c r="BG921" s="139"/>
      <c r="BH921" s="139"/>
      <c r="BI921" s="139"/>
      <c r="BJ921" s="139"/>
    </row>
    <row r="92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40"/>
      <c r="W922" s="139"/>
      <c r="X922" s="139"/>
      <c r="Y922" s="139"/>
      <c r="Z922" s="139"/>
      <c r="AA922" s="139"/>
      <c r="AB922" s="139"/>
      <c r="AC922" s="139"/>
      <c r="AD922" s="139"/>
      <c r="AE922" s="139"/>
      <c r="AF922" s="139"/>
      <c r="AG922" s="139"/>
      <c r="AH922" s="139"/>
      <c r="AI922" s="139"/>
      <c r="AJ922" s="139"/>
      <c r="AK922" s="139"/>
      <c r="AL922" s="139"/>
      <c r="AM922" s="139"/>
      <c r="AN922" s="139"/>
      <c r="AO922" s="139"/>
      <c r="AP922" s="139"/>
      <c r="AQ922" s="139"/>
      <c r="AR922" s="139"/>
      <c r="AS922" s="139"/>
      <c r="AT922" s="139"/>
      <c r="AU922" s="139"/>
      <c r="AV922" s="139"/>
      <c r="AW922" s="139"/>
      <c r="AX922" s="139"/>
      <c r="AY922" s="139"/>
      <c r="AZ922" s="139"/>
      <c r="BA922" s="139"/>
      <c r="BB922" s="139"/>
      <c r="BC922" s="139"/>
      <c r="BD922" s="139"/>
      <c r="BE922" s="139"/>
      <c r="BF922" s="139"/>
      <c r="BG922" s="139"/>
      <c r="BH922" s="139"/>
      <c r="BI922" s="139"/>
      <c r="BJ922" s="139"/>
    </row>
    <row r="923">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40"/>
      <c r="W923" s="139"/>
      <c r="X923" s="139"/>
      <c r="Y923" s="139"/>
      <c r="Z923" s="139"/>
      <c r="AA923" s="139"/>
      <c r="AB923" s="139"/>
      <c r="AC923" s="139"/>
      <c r="AD923" s="139"/>
      <c r="AE923" s="139"/>
      <c r="AF923" s="139"/>
      <c r="AG923" s="139"/>
      <c r="AH923" s="139"/>
      <c r="AI923" s="139"/>
      <c r="AJ923" s="139"/>
      <c r="AK923" s="139"/>
      <c r="AL923" s="139"/>
      <c r="AM923" s="139"/>
      <c r="AN923" s="139"/>
      <c r="AO923" s="139"/>
      <c r="AP923" s="139"/>
      <c r="AQ923" s="139"/>
      <c r="AR923" s="139"/>
      <c r="AS923" s="139"/>
      <c r="AT923" s="139"/>
      <c r="AU923" s="139"/>
      <c r="AV923" s="139"/>
      <c r="AW923" s="139"/>
      <c r="AX923" s="139"/>
      <c r="AY923" s="139"/>
      <c r="AZ923" s="139"/>
      <c r="BA923" s="139"/>
      <c r="BB923" s="139"/>
      <c r="BC923" s="139"/>
      <c r="BD923" s="139"/>
      <c r="BE923" s="139"/>
      <c r="BF923" s="139"/>
      <c r="BG923" s="139"/>
      <c r="BH923" s="139"/>
      <c r="BI923" s="139"/>
      <c r="BJ923" s="139"/>
    </row>
    <row r="924">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40"/>
      <c r="W924" s="139"/>
      <c r="X924" s="139"/>
      <c r="Y924" s="139"/>
      <c r="Z924" s="139"/>
      <c r="AA924" s="139"/>
      <c r="AB924" s="139"/>
      <c r="AC924" s="139"/>
      <c r="AD924" s="139"/>
      <c r="AE924" s="139"/>
      <c r="AF924" s="139"/>
      <c r="AG924" s="139"/>
      <c r="AH924" s="139"/>
      <c r="AI924" s="139"/>
      <c r="AJ924" s="139"/>
      <c r="AK924" s="139"/>
      <c r="AL924" s="139"/>
      <c r="AM924" s="139"/>
      <c r="AN924" s="139"/>
      <c r="AO924" s="139"/>
      <c r="AP924" s="139"/>
      <c r="AQ924" s="139"/>
      <c r="AR924" s="139"/>
      <c r="AS924" s="139"/>
      <c r="AT924" s="139"/>
      <c r="AU924" s="139"/>
      <c r="AV924" s="139"/>
      <c r="AW924" s="139"/>
      <c r="AX924" s="139"/>
      <c r="AY924" s="139"/>
      <c r="AZ924" s="139"/>
      <c r="BA924" s="139"/>
      <c r="BB924" s="139"/>
      <c r="BC924" s="139"/>
      <c r="BD924" s="139"/>
      <c r="BE924" s="139"/>
      <c r="BF924" s="139"/>
      <c r="BG924" s="139"/>
      <c r="BH924" s="139"/>
      <c r="BI924" s="139"/>
      <c r="BJ924" s="139"/>
    </row>
    <row r="925">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40"/>
      <c r="W925" s="139"/>
      <c r="X925" s="139"/>
      <c r="Y925" s="139"/>
      <c r="Z925" s="139"/>
      <c r="AA925" s="139"/>
      <c r="AB925" s="139"/>
      <c r="AC925" s="139"/>
      <c r="AD925" s="139"/>
      <c r="AE925" s="139"/>
      <c r="AF925" s="139"/>
      <c r="AG925" s="139"/>
      <c r="AH925" s="139"/>
      <c r="AI925" s="139"/>
      <c r="AJ925" s="139"/>
      <c r="AK925" s="139"/>
      <c r="AL925" s="139"/>
      <c r="AM925" s="139"/>
      <c r="AN925" s="139"/>
      <c r="AO925" s="139"/>
      <c r="AP925" s="139"/>
      <c r="AQ925" s="139"/>
      <c r="AR925" s="139"/>
      <c r="AS925" s="139"/>
      <c r="AT925" s="139"/>
      <c r="AU925" s="139"/>
      <c r="AV925" s="139"/>
      <c r="AW925" s="139"/>
      <c r="AX925" s="139"/>
      <c r="AY925" s="139"/>
      <c r="AZ925" s="139"/>
      <c r="BA925" s="139"/>
      <c r="BB925" s="139"/>
      <c r="BC925" s="139"/>
      <c r="BD925" s="139"/>
      <c r="BE925" s="139"/>
      <c r="BF925" s="139"/>
      <c r="BG925" s="139"/>
      <c r="BH925" s="139"/>
      <c r="BI925" s="139"/>
      <c r="BJ925" s="139"/>
    </row>
    <row r="926">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40"/>
      <c r="W926" s="139"/>
      <c r="X926" s="139"/>
      <c r="Y926" s="139"/>
      <c r="Z926" s="139"/>
      <c r="AA926" s="139"/>
      <c r="AB926" s="139"/>
      <c r="AC926" s="139"/>
      <c r="AD926" s="139"/>
      <c r="AE926" s="139"/>
      <c r="AF926" s="139"/>
      <c r="AG926" s="139"/>
      <c r="AH926" s="139"/>
      <c r="AI926" s="139"/>
      <c r="AJ926" s="139"/>
      <c r="AK926" s="139"/>
      <c r="AL926" s="139"/>
      <c r="AM926" s="139"/>
      <c r="AN926" s="139"/>
      <c r="AO926" s="139"/>
      <c r="AP926" s="139"/>
      <c r="AQ926" s="139"/>
      <c r="AR926" s="139"/>
      <c r="AS926" s="139"/>
      <c r="AT926" s="139"/>
      <c r="AU926" s="139"/>
      <c r="AV926" s="139"/>
      <c r="AW926" s="139"/>
      <c r="AX926" s="139"/>
      <c r="AY926" s="139"/>
      <c r="AZ926" s="139"/>
      <c r="BA926" s="139"/>
      <c r="BB926" s="139"/>
      <c r="BC926" s="139"/>
      <c r="BD926" s="139"/>
      <c r="BE926" s="139"/>
      <c r="BF926" s="139"/>
      <c r="BG926" s="139"/>
      <c r="BH926" s="139"/>
      <c r="BI926" s="139"/>
      <c r="BJ926" s="139"/>
    </row>
    <row r="927">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40"/>
      <c r="W927" s="139"/>
      <c r="X927" s="139"/>
      <c r="Y927" s="139"/>
      <c r="Z927" s="139"/>
      <c r="AA927" s="139"/>
      <c r="AB927" s="139"/>
      <c r="AC927" s="139"/>
      <c r="AD927" s="139"/>
      <c r="AE927" s="139"/>
      <c r="AF927" s="139"/>
      <c r="AG927" s="139"/>
      <c r="AH927" s="139"/>
      <c r="AI927" s="139"/>
      <c r="AJ927" s="139"/>
      <c r="AK927" s="139"/>
      <c r="AL927" s="139"/>
      <c r="AM927" s="139"/>
      <c r="AN927" s="139"/>
      <c r="AO927" s="139"/>
      <c r="AP927" s="139"/>
      <c r="AQ927" s="139"/>
      <c r="AR927" s="139"/>
      <c r="AS927" s="139"/>
      <c r="AT927" s="139"/>
      <c r="AU927" s="139"/>
      <c r="AV927" s="139"/>
      <c r="AW927" s="139"/>
      <c r="AX927" s="139"/>
      <c r="AY927" s="139"/>
      <c r="AZ927" s="139"/>
      <c r="BA927" s="139"/>
      <c r="BB927" s="139"/>
      <c r="BC927" s="139"/>
      <c r="BD927" s="139"/>
      <c r="BE927" s="139"/>
      <c r="BF927" s="139"/>
      <c r="BG927" s="139"/>
      <c r="BH927" s="139"/>
      <c r="BI927" s="139"/>
      <c r="BJ927" s="139"/>
    </row>
    <row r="928">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40"/>
      <c r="W928" s="139"/>
      <c r="X928" s="139"/>
      <c r="Y928" s="139"/>
      <c r="Z928" s="139"/>
      <c r="AA928" s="139"/>
      <c r="AB928" s="139"/>
      <c r="AC928" s="139"/>
      <c r="AD928" s="139"/>
      <c r="AE928" s="139"/>
      <c r="AF928" s="139"/>
      <c r="AG928" s="139"/>
      <c r="AH928" s="139"/>
      <c r="AI928" s="139"/>
      <c r="AJ928" s="139"/>
      <c r="AK928" s="139"/>
      <c r="AL928" s="139"/>
      <c r="AM928" s="139"/>
      <c r="AN928" s="139"/>
      <c r="AO928" s="139"/>
      <c r="AP928" s="139"/>
      <c r="AQ928" s="139"/>
      <c r="AR928" s="139"/>
      <c r="AS928" s="139"/>
      <c r="AT928" s="139"/>
      <c r="AU928" s="139"/>
      <c r="AV928" s="139"/>
      <c r="AW928" s="139"/>
      <c r="AX928" s="139"/>
      <c r="AY928" s="139"/>
      <c r="AZ928" s="139"/>
      <c r="BA928" s="139"/>
      <c r="BB928" s="139"/>
      <c r="BC928" s="139"/>
      <c r="BD928" s="139"/>
      <c r="BE928" s="139"/>
      <c r="BF928" s="139"/>
      <c r="BG928" s="139"/>
      <c r="BH928" s="139"/>
      <c r="BI928" s="139"/>
      <c r="BJ928" s="139"/>
    </row>
    <row r="929">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40"/>
      <c r="W929" s="139"/>
      <c r="X929" s="139"/>
      <c r="Y929" s="139"/>
      <c r="Z929" s="139"/>
      <c r="AA929" s="139"/>
      <c r="AB929" s="139"/>
      <c r="AC929" s="139"/>
      <c r="AD929" s="139"/>
      <c r="AE929" s="139"/>
      <c r="AF929" s="139"/>
      <c r="AG929" s="139"/>
      <c r="AH929" s="139"/>
      <c r="AI929" s="139"/>
      <c r="AJ929" s="139"/>
      <c r="AK929" s="139"/>
      <c r="AL929" s="139"/>
      <c r="AM929" s="139"/>
      <c r="AN929" s="139"/>
      <c r="AO929" s="139"/>
      <c r="AP929" s="139"/>
      <c r="AQ929" s="139"/>
      <c r="AR929" s="139"/>
      <c r="AS929" s="139"/>
      <c r="AT929" s="139"/>
      <c r="AU929" s="139"/>
      <c r="AV929" s="139"/>
      <c r="AW929" s="139"/>
      <c r="AX929" s="139"/>
      <c r="AY929" s="139"/>
      <c r="AZ929" s="139"/>
      <c r="BA929" s="139"/>
      <c r="BB929" s="139"/>
      <c r="BC929" s="139"/>
      <c r="BD929" s="139"/>
      <c r="BE929" s="139"/>
      <c r="BF929" s="139"/>
      <c r="BG929" s="139"/>
      <c r="BH929" s="139"/>
      <c r="BI929" s="139"/>
      <c r="BJ929" s="139"/>
    </row>
    <row r="930">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40"/>
      <c r="W930" s="139"/>
      <c r="X930" s="139"/>
      <c r="Y930" s="139"/>
      <c r="Z930" s="139"/>
      <c r="AA930" s="139"/>
      <c r="AB930" s="139"/>
      <c r="AC930" s="139"/>
      <c r="AD930" s="139"/>
      <c r="AE930" s="139"/>
      <c r="AF930" s="139"/>
      <c r="AG930" s="139"/>
      <c r="AH930" s="139"/>
      <c r="AI930" s="139"/>
      <c r="AJ930" s="139"/>
      <c r="AK930" s="139"/>
      <c r="AL930" s="139"/>
      <c r="AM930" s="139"/>
      <c r="AN930" s="139"/>
      <c r="AO930" s="139"/>
      <c r="AP930" s="139"/>
      <c r="AQ930" s="139"/>
      <c r="AR930" s="139"/>
      <c r="AS930" s="139"/>
      <c r="AT930" s="139"/>
      <c r="AU930" s="139"/>
      <c r="AV930" s="139"/>
      <c r="AW930" s="139"/>
      <c r="AX930" s="139"/>
      <c r="AY930" s="139"/>
      <c r="AZ930" s="139"/>
      <c r="BA930" s="139"/>
      <c r="BB930" s="139"/>
      <c r="BC930" s="139"/>
      <c r="BD930" s="139"/>
      <c r="BE930" s="139"/>
      <c r="BF930" s="139"/>
      <c r="BG930" s="139"/>
      <c r="BH930" s="139"/>
      <c r="BI930" s="139"/>
      <c r="BJ930" s="139"/>
    </row>
    <row r="931">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40"/>
      <c r="W931" s="139"/>
      <c r="X931" s="139"/>
      <c r="Y931" s="139"/>
      <c r="Z931" s="139"/>
      <c r="AA931" s="139"/>
      <c r="AB931" s="139"/>
      <c r="AC931" s="139"/>
      <c r="AD931" s="139"/>
      <c r="AE931" s="139"/>
      <c r="AF931" s="139"/>
      <c r="AG931" s="139"/>
      <c r="AH931" s="139"/>
      <c r="AI931" s="139"/>
      <c r="AJ931" s="139"/>
      <c r="AK931" s="139"/>
      <c r="AL931" s="139"/>
      <c r="AM931" s="139"/>
      <c r="AN931" s="139"/>
      <c r="AO931" s="139"/>
      <c r="AP931" s="139"/>
      <c r="AQ931" s="139"/>
      <c r="AR931" s="139"/>
      <c r="AS931" s="139"/>
      <c r="AT931" s="139"/>
      <c r="AU931" s="139"/>
      <c r="AV931" s="139"/>
      <c r="AW931" s="139"/>
      <c r="AX931" s="139"/>
      <c r="AY931" s="139"/>
      <c r="AZ931" s="139"/>
      <c r="BA931" s="139"/>
      <c r="BB931" s="139"/>
      <c r="BC931" s="139"/>
      <c r="BD931" s="139"/>
      <c r="BE931" s="139"/>
      <c r="BF931" s="139"/>
      <c r="BG931" s="139"/>
      <c r="BH931" s="139"/>
      <c r="BI931" s="139"/>
      <c r="BJ931" s="139"/>
    </row>
    <row r="93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40"/>
      <c r="W932" s="139"/>
      <c r="X932" s="139"/>
      <c r="Y932" s="139"/>
      <c r="Z932" s="139"/>
      <c r="AA932" s="139"/>
      <c r="AB932" s="139"/>
      <c r="AC932" s="139"/>
      <c r="AD932" s="139"/>
      <c r="AE932" s="139"/>
      <c r="AF932" s="139"/>
      <c r="AG932" s="139"/>
      <c r="AH932" s="139"/>
      <c r="AI932" s="139"/>
      <c r="AJ932" s="139"/>
      <c r="AK932" s="139"/>
      <c r="AL932" s="139"/>
      <c r="AM932" s="139"/>
      <c r="AN932" s="139"/>
      <c r="AO932" s="139"/>
      <c r="AP932" s="139"/>
      <c r="AQ932" s="139"/>
      <c r="AR932" s="139"/>
      <c r="AS932" s="139"/>
      <c r="AT932" s="139"/>
      <c r="AU932" s="139"/>
      <c r="AV932" s="139"/>
      <c r="AW932" s="139"/>
      <c r="AX932" s="139"/>
      <c r="AY932" s="139"/>
      <c r="AZ932" s="139"/>
      <c r="BA932" s="139"/>
      <c r="BB932" s="139"/>
      <c r="BC932" s="139"/>
      <c r="BD932" s="139"/>
      <c r="BE932" s="139"/>
      <c r="BF932" s="139"/>
      <c r="BG932" s="139"/>
      <c r="BH932" s="139"/>
      <c r="BI932" s="139"/>
      <c r="BJ932" s="139"/>
    </row>
    <row r="933">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40"/>
      <c r="W933" s="139"/>
      <c r="X933" s="139"/>
      <c r="Y933" s="139"/>
      <c r="Z933" s="139"/>
      <c r="AA933" s="139"/>
      <c r="AB933" s="139"/>
      <c r="AC933" s="139"/>
      <c r="AD933" s="139"/>
      <c r="AE933" s="139"/>
      <c r="AF933" s="139"/>
      <c r="AG933" s="139"/>
      <c r="AH933" s="139"/>
      <c r="AI933" s="139"/>
      <c r="AJ933" s="139"/>
      <c r="AK933" s="139"/>
      <c r="AL933" s="139"/>
      <c r="AM933" s="139"/>
      <c r="AN933" s="139"/>
      <c r="AO933" s="139"/>
      <c r="AP933" s="139"/>
      <c r="AQ933" s="139"/>
      <c r="AR933" s="139"/>
      <c r="AS933" s="139"/>
      <c r="AT933" s="139"/>
      <c r="AU933" s="139"/>
      <c r="AV933" s="139"/>
      <c r="AW933" s="139"/>
      <c r="AX933" s="139"/>
      <c r="AY933" s="139"/>
      <c r="AZ933" s="139"/>
      <c r="BA933" s="139"/>
      <c r="BB933" s="139"/>
      <c r="BC933" s="139"/>
      <c r="BD933" s="139"/>
      <c r="BE933" s="139"/>
      <c r="BF933" s="139"/>
      <c r="BG933" s="139"/>
      <c r="BH933" s="139"/>
      <c r="BI933" s="139"/>
      <c r="BJ933" s="139"/>
    </row>
    <row r="934">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40"/>
      <c r="W934" s="139"/>
      <c r="X934" s="139"/>
      <c r="Y934" s="139"/>
      <c r="Z934" s="139"/>
      <c r="AA934" s="139"/>
      <c r="AB934" s="139"/>
      <c r="AC934" s="139"/>
      <c r="AD934" s="139"/>
      <c r="AE934" s="139"/>
      <c r="AF934" s="139"/>
      <c r="AG934" s="139"/>
      <c r="AH934" s="139"/>
      <c r="AI934" s="139"/>
      <c r="AJ934" s="139"/>
      <c r="AK934" s="139"/>
      <c r="AL934" s="139"/>
      <c r="AM934" s="139"/>
      <c r="AN934" s="139"/>
      <c r="AO934" s="139"/>
      <c r="AP934" s="139"/>
      <c r="AQ934" s="139"/>
      <c r="AR934" s="139"/>
      <c r="AS934" s="139"/>
      <c r="AT934" s="139"/>
      <c r="AU934" s="139"/>
      <c r="AV934" s="139"/>
      <c r="AW934" s="139"/>
      <c r="AX934" s="139"/>
      <c r="AY934" s="139"/>
      <c r="AZ934" s="139"/>
      <c r="BA934" s="139"/>
      <c r="BB934" s="139"/>
      <c r="BC934" s="139"/>
      <c r="BD934" s="139"/>
      <c r="BE934" s="139"/>
      <c r="BF934" s="139"/>
      <c r="BG934" s="139"/>
      <c r="BH934" s="139"/>
      <c r="BI934" s="139"/>
      <c r="BJ934" s="139"/>
    </row>
    <row r="935">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40"/>
      <c r="W935" s="139"/>
      <c r="X935" s="139"/>
      <c r="Y935" s="139"/>
      <c r="Z935" s="139"/>
      <c r="AA935" s="139"/>
      <c r="AB935" s="139"/>
      <c r="AC935" s="139"/>
      <c r="AD935" s="139"/>
      <c r="AE935" s="139"/>
      <c r="AF935" s="139"/>
      <c r="AG935" s="139"/>
      <c r="AH935" s="139"/>
      <c r="AI935" s="139"/>
      <c r="AJ935" s="139"/>
      <c r="AK935" s="139"/>
      <c r="AL935" s="139"/>
      <c r="AM935" s="139"/>
      <c r="AN935" s="139"/>
      <c r="AO935" s="139"/>
      <c r="AP935" s="139"/>
      <c r="AQ935" s="139"/>
      <c r="AR935" s="139"/>
      <c r="AS935" s="139"/>
      <c r="AT935" s="139"/>
      <c r="AU935" s="139"/>
      <c r="AV935" s="139"/>
      <c r="AW935" s="139"/>
      <c r="AX935" s="139"/>
      <c r="AY935" s="139"/>
      <c r="AZ935" s="139"/>
      <c r="BA935" s="139"/>
      <c r="BB935" s="139"/>
      <c r="BC935" s="139"/>
      <c r="BD935" s="139"/>
      <c r="BE935" s="139"/>
      <c r="BF935" s="139"/>
      <c r="BG935" s="139"/>
      <c r="BH935" s="139"/>
      <c r="BI935" s="139"/>
      <c r="BJ935" s="139"/>
    </row>
    <row r="936">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40"/>
      <c r="W936" s="139"/>
      <c r="X936" s="139"/>
      <c r="Y936" s="139"/>
      <c r="Z936" s="139"/>
      <c r="AA936" s="139"/>
      <c r="AB936" s="139"/>
      <c r="AC936" s="139"/>
      <c r="AD936" s="139"/>
      <c r="AE936" s="139"/>
      <c r="AF936" s="139"/>
      <c r="AG936" s="139"/>
      <c r="AH936" s="139"/>
      <c r="AI936" s="139"/>
      <c r="AJ936" s="139"/>
      <c r="AK936" s="139"/>
      <c r="AL936" s="139"/>
      <c r="AM936" s="139"/>
      <c r="AN936" s="139"/>
      <c r="AO936" s="139"/>
      <c r="AP936" s="139"/>
      <c r="AQ936" s="139"/>
      <c r="AR936" s="139"/>
      <c r="AS936" s="139"/>
      <c r="AT936" s="139"/>
      <c r="AU936" s="139"/>
      <c r="AV936" s="139"/>
      <c r="AW936" s="139"/>
      <c r="AX936" s="139"/>
      <c r="AY936" s="139"/>
      <c r="AZ936" s="139"/>
      <c r="BA936" s="139"/>
      <c r="BB936" s="139"/>
      <c r="BC936" s="139"/>
      <c r="BD936" s="139"/>
      <c r="BE936" s="139"/>
      <c r="BF936" s="139"/>
      <c r="BG936" s="139"/>
      <c r="BH936" s="139"/>
      <c r="BI936" s="139"/>
      <c r="BJ936" s="139"/>
    </row>
    <row r="937">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40"/>
      <c r="W937" s="139"/>
      <c r="X937" s="139"/>
      <c r="Y937" s="139"/>
      <c r="Z937" s="139"/>
      <c r="AA937" s="139"/>
      <c r="AB937" s="139"/>
      <c r="AC937" s="139"/>
      <c r="AD937" s="139"/>
      <c r="AE937" s="139"/>
      <c r="AF937" s="139"/>
      <c r="AG937" s="139"/>
      <c r="AH937" s="139"/>
      <c r="AI937" s="139"/>
      <c r="AJ937" s="139"/>
      <c r="AK937" s="139"/>
      <c r="AL937" s="139"/>
      <c r="AM937" s="139"/>
      <c r="AN937" s="139"/>
      <c r="AO937" s="139"/>
      <c r="AP937" s="139"/>
      <c r="AQ937" s="139"/>
      <c r="AR937" s="139"/>
      <c r="AS937" s="139"/>
      <c r="AT937" s="139"/>
      <c r="AU937" s="139"/>
      <c r="AV937" s="139"/>
      <c r="AW937" s="139"/>
      <c r="AX937" s="139"/>
      <c r="AY937" s="139"/>
      <c r="AZ937" s="139"/>
      <c r="BA937" s="139"/>
      <c r="BB937" s="139"/>
      <c r="BC937" s="139"/>
      <c r="BD937" s="139"/>
      <c r="BE937" s="139"/>
      <c r="BF937" s="139"/>
      <c r="BG937" s="139"/>
      <c r="BH937" s="139"/>
      <c r="BI937" s="139"/>
      <c r="BJ937" s="139"/>
    </row>
    <row r="938">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40"/>
      <c r="W938" s="139"/>
      <c r="X938" s="139"/>
      <c r="Y938" s="139"/>
      <c r="Z938" s="139"/>
      <c r="AA938" s="139"/>
      <c r="AB938" s="139"/>
      <c r="AC938" s="139"/>
      <c r="AD938" s="139"/>
      <c r="AE938" s="139"/>
      <c r="AF938" s="139"/>
      <c r="AG938" s="139"/>
      <c r="AH938" s="139"/>
      <c r="AI938" s="139"/>
      <c r="AJ938" s="139"/>
      <c r="AK938" s="139"/>
      <c r="AL938" s="139"/>
      <c r="AM938" s="139"/>
      <c r="AN938" s="139"/>
      <c r="AO938" s="139"/>
      <c r="AP938" s="139"/>
      <c r="AQ938" s="139"/>
      <c r="AR938" s="139"/>
      <c r="AS938" s="139"/>
      <c r="AT938" s="139"/>
      <c r="AU938" s="139"/>
      <c r="AV938" s="139"/>
      <c r="AW938" s="139"/>
      <c r="AX938" s="139"/>
      <c r="AY938" s="139"/>
      <c r="AZ938" s="139"/>
      <c r="BA938" s="139"/>
      <c r="BB938" s="139"/>
      <c r="BC938" s="139"/>
      <c r="BD938" s="139"/>
      <c r="BE938" s="139"/>
      <c r="BF938" s="139"/>
      <c r="BG938" s="139"/>
      <c r="BH938" s="139"/>
      <c r="BI938" s="139"/>
      <c r="BJ938" s="139"/>
    </row>
    <row r="939">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40"/>
      <c r="W939" s="139"/>
      <c r="X939" s="139"/>
      <c r="Y939" s="139"/>
      <c r="Z939" s="139"/>
      <c r="AA939" s="139"/>
      <c r="AB939" s="139"/>
      <c r="AC939" s="139"/>
      <c r="AD939" s="139"/>
      <c r="AE939" s="139"/>
      <c r="AF939" s="139"/>
      <c r="AG939" s="139"/>
      <c r="AH939" s="139"/>
      <c r="AI939" s="139"/>
      <c r="AJ939" s="139"/>
      <c r="AK939" s="139"/>
      <c r="AL939" s="139"/>
      <c r="AM939" s="139"/>
      <c r="AN939" s="139"/>
      <c r="AO939" s="139"/>
      <c r="AP939" s="139"/>
      <c r="AQ939" s="139"/>
      <c r="AR939" s="139"/>
      <c r="AS939" s="139"/>
      <c r="AT939" s="139"/>
      <c r="AU939" s="139"/>
      <c r="AV939" s="139"/>
      <c r="AW939" s="139"/>
      <c r="AX939" s="139"/>
      <c r="AY939" s="139"/>
      <c r="AZ939" s="139"/>
      <c r="BA939" s="139"/>
      <c r="BB939" s="139"/>
      <c r="BC939" s="139"/>
      <c r="BD939" s="139"/>
      <c r="BE939" s="139"/>
      <c r="BF939" s="139"/>
      <c r="BG939" s="139"/>
      <c r="BH939" s="139"/>
      <c r="BI939" s="139"/>
      <c r="BJ939" s="139"/>
    </row>
    <row r="940">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40"/>
      <c r="W940" s="139"/>
      <c r="X940" s="139"/>
      <c r="Y940" s="139"/>
      <c r="Z940" s="139"/>
      <c r="AA940" s="139"/>
      <c r="AB940" s="139"/>
      <c r="AC940" s="139"/>
      <c r="AD940" s="139"/>
      <c r="AE940" s="139"/>
      <c r="AF940" s="139"/>
      <c r="AG940" s="139"/>
      <c r="AH940" s="139"/>
      <c r="AI940" s="139"/>
      <c r="AJ940" s="139"/>
      <c r="AK940" s="139"/>
      <c r="AL940" s="139"/>
      <c r="AM940" s="139"/>
      <c r="AN940" s="139"/>
      <c r="AO940" s="139"/>
      <c r="AP940" s="139"/>
      <c r="AQ940" s="139"/>
      <c r="AR940" s="139"/>
      <c r="AS940" s="139"/>
      <c r="AT940" s="139"/>
      <c r="AU940" s="139"/>
      <c r="AV940" s="139"/>
      <c r="AW940" s="139"/>
      <c r="AX940" s="139"/>
      <c r="AY940" s="139"/>
      <c r="AZ940" s="139"/>
      <c r="BA940" s="139"/>
      <c r="BB940" s="139"/>
      <c r="BC940" s="139"/>
      <c r="BD940" s="139"/>
      <c r="BE940" s="139"/>
      <c r="BF940" s="139"/>
      <c r="BG940" s="139"/>
      <c r="BH940" s="139"/>
      <c r="BI940" s="139"/>
      <c r="BJ940" s="139"/>
    </row>
    <row r="941">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40"/>
      <c r="W941" s="139"/>
      <c r="X941" s="139"/>
      <c r="Y941" s="139"/>
      <c r="Z941" s="139"/>
      <c r="AA941" s="139"/>
      <c r="AB941" s="139"/>
      <c r="AC941" s="139"/>
      <c r="AD941" s="139"/>
      <c r="AE941" s="139"/>
      <c r="AF941" s="139"/>
      <c r="AG941" s="139"/>
      <c r="AH941" s="139"/>
      <c r="AI941" s="139"/>
      <c r="AJ941" s="139"/>
      <c r="AK941" s="139"/>
      <c r="AL941" s="139"/>
      <c r="AM941" s="139"/>
      <c r="AN941" s="139"/>
      <c r="AO941" s="139"/>
      <c r="AP941" s="139"/>
      <c r="AQ941" s="139"/>
      <c r="AR941" s="139"/>
      <c r="AS941" s="139"/>
      <c r="AT941" s="139"/>
      <c r="AU941" s="139"/>
      <c r="AV941" s="139"/>
      <c r="AW941" s="139"/>
      <c r="AX941" s="139"/>
      <c r="AY941" s="139"/>
      <c r="AZ941" s="139"/>
      <c r="BA941" s="139"/>
      <c r="BB941" s="139"/>
      <c r="BC941" s="139"/>
      <c r="BD941" s="139"/>
      <c r="BE941" s="139"/>
      <c r="BF941" s="139"/>
      <c r="BG941" s="139"/>
      <c r="BH941" s="139"/>
      <c r="BI941" s="139"/>
      <c r="BJ941" s="139"/>
    </row>
    <row r="94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40"/>
      <c r="W942" s="139"/>
      <c r="X942" s="139"/>
      <c r="Y942" s="139"/>
      <c r="Z942" s="139"/>
      <c r="AA942" s="139"/>
      <c r="AB942" s="139"/>
      <c r="AC942" s="139"/>
      <c r="AD942" s="139"/>
      <c r="AE942" s="139"/>
      <c r="AF942" s="139"/>
      <c r="AG942" s="139"/>
      <c r="AH942" s="139"/>
      <c r="AI942" s="139"/>
      <c r="AJ942" s="139"/>
      <c r="AK942" s="139"/>
      <c r="AL942" s="139"/>
      <c r="AM942" s="139"/>
      <c r="AN942" s="139"/>
      <c r="AO942" s="139"/>
      <c r="AP942" s="139"/>
      <c r="AQ942" s="139"/>
      <c r="AR942" s="139"/>
      <c r="AS942" s="139"/>
      <c r="AT942" s="139"/>
      <c r="AU942" s="139"/>
      <c r="AV942" s="139"/>
      <c r="AW942" s="139"/>
      <c r="AX942" s="139"/>
      <c r="AY942" s="139"/>
      <c r="AZ942" s="139"/>
      <c r="BA942" s="139"/>
      <c r="BB942" s="139"/>
      <c r="BC942" s="139"/>
      <c r="BD942" s="139"/>
      <c r="BE942" s="139"/>
      <c r="BF942" s="139"/>
      <c r="BG942" s="139"/>
      <c r="BH942" s="139"/>
      <c r="BI942" s="139"/>
      <c r="BJ942" s="139"/>
    </row>
    <row r="943">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40"/>
      <c r="W943" s="139"/>
      <c r="X943" s="139"/>
      <c r="Y943" s="139"/>
      <c r="Z943" s="139"/>
      <c r="AA943" s="139"/>
      <c r="AB943" s="139"/>
      <c r="AC943" s="139"/>
      <c r="AD943" s="139"/>
      <c r="AE943" s="139"/>
      <c r="AF943" s="139"/>
      <c r="AG943" s="139"/>
      <c r="AH943" s="139"/>
      <c r="AI943" s="139"/>
      <c r="AJ943" s="139"/>
      <c r="AK943" s="139"/>
      <c r="AL943" s="139"/>
      <c r="AM943" s="139"/>
      <c r="AN943" s="139"/>
      <c r="AO943" s="139"/>
      <c r="AP943" s="139"/>
      <c r="AQ943" s="139"/>
      <c r="AR943" s="139"/>
      <c r="AS943" s="139"/>
      <c r="AT943" s="139"/>
      <c r="AU943" s="139"/>
      <c r="AV943" s="139"/>
      <c r="AW943" s="139"/>
      <c r="AX943" s="139"/>
      <c r="AY943" s="139"/>
      <c r="AZ943" s="139"/>
      <c r="BA943" s="139"/>
      <c r="BB943" s="139"/>
      <c r="BC943" s="139"/>
      <c r="BD943" s="139"/>
      <c r="BE943" s="139"/>
      <c r="BF943" s="139"/>
      <c r="BG943" s="139"/>
      <c r="BH943" s="139"/>
      <c r="BI943" s="139"/>
      <c r="BJ943" s="139"/>
    </row>
    <row r="944">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40"/>
      <c r="W944" s="139"/>
      <c r="X944" s="139"/>
      <c r="Y944" s="139"/>
      <c r="Z944" s="139"/>
      <c r="AA944" s="139"/>
      <c r="AB944" s="139"/>
      <c r="AC944" s="139"/>
      <c r="AD944" s="139"/>
      <c r="AE944" s="139"/>
      <c r="AF944" s="139"/>
      <c r="AG944" s="139"/>
      <c r="AH944" s="139"/>
      <c r="AI944" s="139"/>
      <c r="AJ944" s="139"/>
      <c r="AK944" s="139"/>
      <c r="AL944" s="139"/>
      <c r="AM944" s="139"/>
      <c r="AN944" s="139"/>
      <c r="AO944" s="139"/>
      <c r="AP944" s="139"/>
      <c r="AQ944" s="139"/>
      <c r="AR944" s="139"/>
      <c r="AS944" s="139"/>
      <c r="AT944" s="139"/>
      <c r="AU944" s="139"/>
      <c r="AV944" s="139"/>
      <c r="AW944" s="139"/>
      <c r="AX944" s="139"/>
      <c r="AY944" s="139"/>
      <c r="AZ944" s="139"/>
      <c r="BA944" s="139"/>
      <c r="BB944" s="139"/>
      <c r="BC944" s="139"/>
      <c r="BD944" s="139"/>
      <c r="BE944" s="139"/>
      <c r="BF944" s="139"/>
      <c r="BG944" s="139"/>
      <c r="BH944" s="139"/>
      <c r="BI944" s="139"/>
      <c r="BJ944" s="139"/>
    </row>
    <row r="945">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40"/>
      <c r="W945" s="139"/>
      <c r="X945" s="139"/>
      <c r="Y945" s="139"/>
      <c r="Z945" s="139"/>
      <c r="AA945" s="139"/>
      <c r="AB945" s="139"/>
      <c r="AC945" s="139"/>
      <c r="AD945" s="139"/>
      <c r="AE945" s="139"/>
      <c r="AF945" s="139"/>
      <c r="AG945" s="139"/>
      <c r="AH945" s="139"/>
      <c r="AI945" s="139"/>
      <c r="AJ945" s="139"/>
      <c r="AK945" s="139"/>
      <c r="AL945" s="139"/>
      <c r="AM945" s="139"/>
      <c r="AN945" s="139"/>
      <c r="AO945" s="139"/>
      <c r="AP945" s="139"/>
      <c r="AQ945" s="139"/>
      <c r="AR945" s="139"/>
      <c r="AS945" s="139"/>
      <c r="AT945" s="139"/>
      <c r="AU945" s="139"/>
      <c r="AV945" s="139"/>
      <c r="AW945" s="139"/>
      <c r="AX945" s="139"/>
      <c r="AY945" s="139"/>
      <c r="AZ945" s="139"/>
      <c r="BA945" s="139"/>
      <c r="BB945" s="139"/>
      <c r="BC945" s="139"/>
      <c r="BD945" s="139"/>
      <c r="BE945" s="139"/>
      <c r="BF945" s="139"/>
      <c r="BG945" s="139"/>
      <c r="BH945" s="139"/>
      <c r="BI945" s="139"/>
      <c r="BJ945" s="139"/>
    </row>
    <row r="946">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40"/>
      <c r="W946" s="139"/>
      <c r="X946" s="139"/>
      <c r="Y946" s="139"/>
      <c r="Z946" s="139"/>
      <c r="AA946" s="139"/>
      <c r="AB946" s="139"/>
      <c r="AC946" s="139"/>
      <c r="AD946" s="139"/>
      <c r="AE946" s="139"/>
      <c r="AF946" s="139"/>
      <c r="AG946" s="139"/>
      <c r="AH946" s="139"/>
      <c r="AI946" s="139"/>
      <c r="AJ946" s="139"/>
      <c r="AK946" s="139"/>
      <c r="AL946" s="139"/>
      <c r="AM946" s="139"/>
      <c r="AN946" s="139"/>
      <c r="AO946" s="139"/>
      <c r="AP946" s="139"/>
      <c r="AQ946" s="139"/>
      <c r="AR946" s="139"/>
      <c r="AS946" s="139"/>
      <c r="AT946" s="139"/>
      <c r="AU946" s="139"/>
      <c r="AV946" s="139"/>
      <c r="AW946" s="139"/>
      <c r="AX946" s="139"/>
      <c r="AY946" s="139"/>
      <c r="AZ946" s="139"/>
      <c r="BA946" s="139"/>
      <c r="BB946" s="139"/>
      <c r="BC946" s="139"/>
      <c r="BD946" s="139"/>
      <c r="BE946" s="139"/>
      <c r="BF946" s="139"/>
      <c r="BG946" s="139"/>
      <c r="BH946" s="139"/>
      <c r="BI946" s="139"/>
      <c r="BJ946" s="139"/>
    </row>
    <row r="947">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40"/>
      <c r="W947" s="139"/>
      <c r="X947" s="139"/>
      <c r="Y947" s="139"/>
      <c r="Z947" s="139"/>
      <c r="AA947" s="139"/>
      <c r="AB947" s="139"/>
      <c r="AC947" s="139"/>
      <c r="AD947" s="139"/>
      <c r="AE947" s="139"/>
      <c r="AF947" s="139"/>
      <c r="AG947" s="139"/>
      <c r="AH947" s="139"/>
      <c r="AI947" s="139"/>
      <c r="AJ947" s="139"/>
      <c r="AK947" s="139"/>
      <c r="AL947" s="139"/>
      <c r="AM947" s="139"/>
      <c r="AN947" s="139"/>
      <c r="AO947" s="139"/>
      <c r="AP947" s="139"/>
      <c r="AQ947" s="139"/>
      <c r="AR947" s="139"/>
      <c r="AS947" s="139"/>
      <c r="AT947" s="139"/>
      <c r="AU947" s="139"/>
      <c r="AV947" s="139"/>
      <c r="AW947" s="139"/>
      <c r="AX947" s="139"/>
      <c r="AY947" s="139"/>
      <c r="AZ947" s="139"/>
      <c r="BA947" s="139"/>
      <c r="BB947" s="139"/>
      <c r="BC947" s="139"/>
      <c r="BD947" s="139"/>
      <c r="BE947" s="139"/>
      <c r="BF947" s="139"/>
      <c r="BG947" s="139"/>
      <c r="BH947" s="139"/>
      <c r="BI947" s="139"/>
      <c r="BJ947" s="139"/>
    </row>
    <row r="948">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40"/>
      <c r="W948" s="139"/>
      <c r="X948" s="139"/>
      <c r="Y948" s="139"/>
      <c r="Z948" s="139"/>
      <c r="AA948" s="139"/>
      <c r="AB948" s="139"/>
      <c r="AC948" s="139"/>
      <c r="AD948" s="139"/>
      <c r="AE948" s="139"/>
      <c r="AF948" s="139"/>
      <c r="AG948" s="139"/>
      <c r="AH948" s="139"/>
      <c r="AI948" s="139"/>
      <c r="AJ948" s="139"/>
      <c r="AK948" s="139"/>
      <c r="AL948" s="139"/>
      <c r="AM948" s="139"/>
      <c r="AN948" s="139"/>
      <c r="AO948" s="139"/>
      <c r="AP948" s="139"/>
      <c r="AQ948" s="139"/>
      <c r="AR948" s="139"/>
      <c r="AS948" s="139"/>
      <c r="AT948" s="139"/>
      <c r="AU948" s="139"/>
      <c r="AV948" s="139"/>
      <c r="AW948" s="139"/>
      <c r="AX948" s="139"/>
      <c r="AY948" s="139"/>
      <c r="AZ948" s="139"/>
      <c r="BA948" s="139"/>
      <c r="BB948" s="139"/>
      <c r="BC948" s="139"/>
      <c r="BD948" s="139"/>
      <c r="BE948" s="139"/>
      <c r="BF948" s="139"/>
      <c r="BG948" s="139"/>
      <c r="BH948" s="139"/>
      <c r="BI948" s="139"/>
      <c r="BJ948" s="139"/>
    </row>
    <row r="949">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40"/>
      <c r="W949" s="139"/>
      <c r="X949" s="139"/>
      <c r="Y949" s="139"/>
      <c r="Z949" s="139"/>
      <c r="AA949" s="139"/>
      <c r="AB949" s="139"/>
      <c r="AC949" s="139"/>
      <c r="AD949" s="139"/>
      <c r="AE949" s="139"/>
      <c r="AF949" s="139"/>
      <c r="AG949" s="139"/>
      <c r="AH949" s="139"/>
      <c r="AI949" s="139"/>
      <c r="AJ949" s="139"/>
      <c r="AK949" s="139"/>
      <c r="AL949" s="139"/>
      <c r="AM949" s="139"/>
      <c r="AN949" s="139"/>
      <c r="AO949" s="139"/>
      <c r="AP949" s="139"/>
      <c r="AQ949" s="139"/>
      <c r="AR949" s="139"/>
      <c r="AS949" s="139"/>
      <c r="AT949" s="139"/>
      <c r="AU949" s="139"/>
      <c r="AV949" s="139"/>
      <c r="AW949" s="139"/>
      <c r="AX949" s="139"/>
      <c r="AY949" s="139"/>
      <c r="AZ949" s="139"/>
      <c r="BA949" s="139"/>
      <c r="BB949" s="139"/>
      <c r="BC949" s="139"/>
      <c r="BD949" s="139"/>
      <c r="BE949" s="139"/>
      <c r="BF949" s="139"/>
      <c r="BG949" s="139"/>
      <c r="BH949" s="139"/>
      <c r="BI949" s="139"/>
      <c r="BJ949" s="139"/>
    </row>
    <row r="950">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40"/>
      <c r="W950" s="139"/>
      <c r="X950" s="139"/>
      <c r="Y950" s="139"/>
      <c r="Z950" s="139"/>
      <c r="AA950" s="139"/>
      <c r="AB950" s="139"/>
      <c r="AC950" s="139"/>
      <c r="AD950" s="139"/>
      <c r="AE950" s="139"/>
      <c r="AF950" s="139"/>
      <c r="AG950" s="139"/>
      <c r="AH950" s="139"/>
      <c r="AI950" s="139"/>
      <c r="AJ950" s="139"/>
      <c r="AK950" s="139"/>
      <c r="AL950" s="139"/>
      <c r="AM950" s="139"/>
      <c r="AN950" s="139"/>
      <c r="AO950" s="139"/>
      <c r="AP950" s="139"/>
      <c r="AQ950" s="139"/>
      <c r="AR950" s="139"/>
      <c r="AS950" s="139"/>
      <c r="AT950" s="139"/>
      <c r="AU950" s="139"/>
      <c r="AV950" s="139"/>
      <c r="AW950" s="139"/>
      <c r="AX950" s="139"/>
      <c r="AY950" s="139"/>
      <c r="AZ950" s="139"/>
      <c r="BA950" s="139"/>
      <c r="BB950" s="139"/>
      <c r="BC950" s="139"/>
      <c r="BD950" s="139"/>
      <c r="BE950" s="139"/>
      <c r="BF950" s="139"/>
      <c r="BG950" s="139"/>
      <c r="BH950" s="139"/>
      <c r="BI950" s="139"/>
      <c r="BJ950" s="139"/>
    </row>
    <row r="951">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40"/>
      <c r="W951" s="139"/>
      <c r="X951" s="139"/>
      <c r="Y951" s="139"/>
      <c r="Z951" s="139"/>
      <c r="AA951" s="139"/>
      <c r="AB951" s="139"/>
      <c r="AC951" s="139"/>
      <c r="AD951" s="139"/>
      <c r="AE951" s="139"/>
      <c r="AF951" s="139"/>
      <c r="AG951" s="139"/>
      <c r="AH951" s="139"/>
      <c r="AI951" s="139"/>
      <c r="AJ951" s="139"/>
      <c r="AK951" s="139"/>
      <c r="AL951" s="139"/>
      <c r="AM951" s="139"/>
      <c r="AN951" s="139"/>
      <c r="AO951" s="139"/>
      <c r="AP951" s="139"/>
      <c r="AQ951" s="139"/>
      <c r="AR951" s="139"/>
      <c r="AS951" s="139"/>
      <c r="AT951" s="139"/>
      <c r="AU951" s="139"/>
      <c r="AV951" s="139"/>
      <c r="AW951" s="139"/>
      <c r="AX951" s="139"/>
      <c r="AY951" s="139"/>
      <c r="AZ951" s="139"/>
      <c r="BA951" s="139"/>
      <c r="BB951" s="139"/>
      <c r="BC951" s="139"/>
      <c r="BD951" s="139"/>
      <c r="BE951" s="139"/>
      <c r="BF951" s="139"/>
      <c r="BG951" s="139"/>
      <c r="BH951" s="139"/>
      <c r="BI951" s="139"/>
      <c r="BJ951" s="139"/>
    </row>
    <row r="95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40"/>
      <c r="W952" s="139"/>
      <c r="X952" s="139"/>
      <c r="Y952" s="139"/>
      <c r="Z952" s="139"/>
      <c r="AA952" s="139"/>
      <c r="AB952" s="139"/>
      <c r="AC952" s="139"/>
      <c r="AD952" s="139"/>
      <c r="AE952" s="139"/>
      <c r="AF952" s="139"/>
      <c r="AG952" s="139"/>
      <c r="AH952" s="139"/>
      <c r="AI952" s="139"/>
      <c r="AJ952" s="139"/>
      <c r="AK952" s="139"/>
      <c r="AL952" s="139"/>
      <c r="AM952" s="139"/>
      <c r="AN952" s="139"/>
      <c r="AO952" s="139"/>
      <c r="AP952" s="139"/>
      <c r="AQ952" s="139"/>
      <c r="AR952" s="139"/>
      <c r="AS952" s="139"/>
      <c r="AT952" s="139"/>
      <c r="AU952" s="139"/>
      <c r="AV952" s="139"/>
      <c r="AW952" s="139"/>
      <c r="AX952" s="139"/>
      <c r="AY952" s="139"/>
      <c r="AZ952" s="139"/>
      <c r="BA952" s="139"/>
      <c r="BB952" s="139"/>
      <c r="BC952" s="139"/>
      <c r="BD952" s="139"/>
      <c r="BE952" s="139"/>
      <c r="BF952" s="139"/>
      <c r="BG952" s="139"/>
      <c r="BH952" s="139"/>
      <c r="BI952" s="139"/>
      <c r="BJ952" s="139"/>
    </row>
    <row r="953">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40"/>
      <c r="W953" s="139"/>
      <c r="X953" s="139"/>
      <c r="Y953" s="139"/>
      <c r="Z953" s="139"/>
      <c r="AA953" s="139"/>
      <c r="AB953" s="139"/>
      <c r="AC953" s="139"/>
      <c r="AD953" s="139"/>
      <c r="AE953" s="139"/>
      <c r="AF953" s="139"/>
      <c r="AG953" s="139"/>
      <c r="AH953" s="139"/>
      <c r="AI953" s="139"/>
      <c r="AJ953" s="139"/>
      <c r="AK953" s="139"/>
      <c r="AL953" s="139"/>
      <c r="AM953" s="139"/>
      <c r="AN953" s="139"/>
      <c r="AO953" s="139"/>
      <c r="AP953" s="139"/>
      <c r="AQ953" s="139"/>
      <c r="AR953" s="139"/>
      <c r="AS953" s="139"/>
      <c r="AT953" s="139"/>
      <c r="AU953" s="139"/>
      <c r="AV953" s="139"/>
      <c r="AW953" s="139"/>
      <c r="AX953" s="139"/>
      <c r="AY953" s="139"/>
      <c r="AZ953" s="139"/>
      <c r="BA953" s="139"/>
      <c r="BB953" s="139"/>
      <c r="BC953" s="139"/>
      <c r="BD953" s="139"/>
      <c r="BE953" s="139"/>
      <c r="BF953" s="139"/>
      <c r="BG953" s="139"/>
      <c r="BH953" s="139"/>
      <c r="BI953" s="139"/>
      <c r="BJ953" s="139"/>
    </row>
    <row r="954">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40"/>
      <c r="W954" s="139"/>
      <c r="X954" s="139"/>
      <c r="Y954" s="139"/>
      <c r="Z954" s="139"/>
      <c r="AA954" s="139"/>
      <c r="AB954" s="139"/>
      <c r="AC954" s="139"/>
      <c r="AD954" s="139"/>
      <c r="AE954" s="139"/>
      <c r="AF954" s="139"/>
      <c r="AG954" s="139"/>
      <c r="AH954" s="139"/>
      <c r="AI954" s="139"/>
      <c r="AJ954" s="139"/>
      <c r="AK954" s="139"/>
      <c r="AL954" s="139"/>
      <c r="AM954" s="139"/>
      <c r="AN954" s="139"/>
      <c r="AO954" s="139"/>
      <c r="AP954" s="139"/>
      <c r="AQ954" s="139"/>
      <c r="AR954" s="139"/>
      <c r="AS954" s="139"/>
      <c r="AT954" s="139"/>
      <c r="AU954" s="139"/>
      <c r="AV954" s="139"/>
      <c r="AW954" s="139"/>
      <c r="AX954" s="139"/>
      <c r="AY954" s="139"/>
      <c r="AZ954" s="139"/>
      <c r="BA954" s="139"/>
      <c r="BB954" s="139"/>
      <c r="BC954" s="139"/>
      <c r="BD954" s="139"/>
      <c r="BE954" s="139"/>
      <c r="BF954" s="139"/>
      <c r="BG954" s="139"/>
      <c r="BH954" s="139"/>
      <c r="BI954" s="139"/>
      <c r="BJ954" s="139"/>
    </row>
    <row r="955">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40"/>
      <c r="W955" s="139"/>
      <c r="X955" s="139"/>
      <c r="Y955" s="139"/>
      <c r="Z955" s="139"/>
      <c r="AA955" s="139"/>
      <c r="AB955" s="139"/>
      <c r="AC955" s="139"/>
      <c r="AD955" s="139"/>
      <c r="AE955" s="139"/>
      <c r="AF955" s="139"/>
      <c r="AG955" s="139"/>
      <c r="AH955" s="139"/>
      <c r="AI955" s="139"/>
      <c r="AJ955" s="139"/>
      <c r="AK955" s="139"/>
      <c r="AL955" s="139"/>
      <c r="AM955" s="139"/>
      <c r="AN955" s="139"/>
      <c r="AO955" s="139"/>
      <c r="AP955" s="139"/>
      <c r="AQ955" s="139"/>
      <c r="AR955" s="139"/>
      <c r="AS955" s="139"/>
      <c r="AT955" s="139"/>
      <c r="AU955" s="139"/>
      <c r="AV955" s="139"/>
      <c r="AW955" s="139"/>
      <c r="AX955" s="139"/>
      <c r="AY955" s="139"/>
      <c r="AZ955" s="139"/>
      <c r="BA955" s="139"/>
      <c r="BB955" s="139"/>
      <c r="BC955" s="139"/>
      <c r="BD955" s="139"/>
      <c r="BE955" s="139"/>
      <c r="BF955" s="139"/>
      <c r="BG955" s="139"/>
      <c r="BH955" s="139"/>
      <c r="BI955" s="139"/>
      <c r="BJ955" s="139"/>
    </row>
    <row r="956">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40"/>
      <c r="W956" s="139"/>
      <c r="X956" s="139"/>
      <c r="Y956" s="139"/>
      <c r="Z956" s="139"/>
      <c r="AA956" s="139"/>
      <c r="AB956" s="139"/>
      <c r="AC956" s="139"/>
      <c r="AD956" s="139"/>
      <c r="AE956" s="139"/>
      <c r="AF956" s="139"/>
      <c r="AG956" s="139"/>
      <c r="AH956" s="139"/>
      <c r="AI956" s="139"/>
      <c r="AJ956" s="139"/>
      <c r="AK956" s="139"/>
      <c r="AL956" s="139"/>
      <c r="AM956" s="139"/>
      <c r="AN956" s="139"/>
      <c r="AO956" s="139"/>
      <c r="AP956" s="139"/>
      <c r="AQ956" s="139"/>
      <c r="AR956" s="139"/>
      <c r="AS956" s="139"/>
      <c r="AT956" s="139"/>
      <c r="AU956" s="139"/>
      <c r="AV956" s="139"/>
      <c r="AW956" s="139"/>
      <c r="AX956" s="139"/>
      <c r="AY956" s="139"/>
      <c r="AZ956" s="139"/>
      <c r="BA956" s="139"/>
      <c r="BB956" s="139"/>
      <c r="BC956" s="139"/>
      <c r="BD956" s="139"/>
      <c r="BE956" s="139"/>
      <c r="BF956" s="139"/>
      <c r="BG956" s="139"/>
      <c r="BH956" s="139"/>
      <c r="BI956" s="139"/>
      <c r="BJ956" s="139"/>
    </row>
    <row r="957">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40"/>
      <c r="W957" s="139"/>
      <c r="X957" s="139"/>
      <c r="Y957" s="139"/>
      <c r="Z957" s="139"/>
      <c r="AA957" s="139"/>
      <c r="AB957" s="139"/>
      <c r="AC957" s="139"/>
      <c r="AD957" s="139"/>
      <c r="AE957" s="139"/>
      <c r="AF957" s="139"/>
      <c r="AG957" s="139"/>
      <c r="AH957" s="139"/>
      <c r="AI957" s="139"/>
      <c r="AJ957" s="139"/>
      <c r="AK957" s="139"/>
      <c r="AL957" s="139"/>
      <c r="AM957" s="139"/>
      <c r="AN957" s="139"/>
      <c r="AO957" s="139"/>
      <c r="AP957" s="139"/>
      <c r="AQ957" s="139"/>
      <c r="AR957" s="139"/>
      <c r="AS957" s="139"/>
      <c r="AT957" s="139"/>
      <c r="AU957" s="139"/>
      <c r="AV957" s="139"/>
      <c r="AW957" s="139"/>
      <c r="AX957" s="139"/>
      <c r="AY957" s="139"/>
      <c r="AZ957" s="139"/>
      <c r="BA957" s="139"/>
      <c r="BB957" s="139"/>
      <c r="BC957" s="139"/>
      <c r="BD957" s="139"/>
      <c r="BE957" s="139"/>
      <c r="BF957" s="139"/>
      <c r="BG957" s="139"/>
      <c r="BH957" s="139"/>
      <c r="BI957" s="139"/>
      <c r="BJ957" s="139"/>
    </row>
    <row r="958">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40"/>
      <c r="W958" s="139"/>
      <c r="X958" s="139"/>
      <c r="Y958" s="139"/>
      <c r="Z958" s="139"/>
      <c r="AA958" s="139"/>
      <c r="AB958" s="139"/>
      <c r="AC958" s="139"/>
      <c r="AD958" s="139"/>
      <c r="AE958" s="139"/>
      <c r="AF958" s="139"/>
      <c r="AG958" s="139"/>
      <c r="AH958" s="139"/>
      <c r="AI958" s="139"/>
      <c r="AJ958" s="139"/>
      <c r="AK958" s="139"/>
      <c r="AL958" s="139"/>
      <c r="AM958" s="139"/>
      <c r="AN958" s="139"/>
      <c r="AO958" s="139"/>
      <c r="AP958" s="139"/>
      <c r="AQ958" s="139"/>
      <c r="AR958" s="139"/>
      <c r="AS958" s="139"/>
      <c r="AT958" s="139"/>
      <c r="AU958" s="139"/>
      <c r="AV958" s="139"/>
      <c r="AW958" s="139"/>
      <c r="AX958" s="139"/>
      <c r="AY958" s="139"/>
      <c r="AZ958" s="139"/>
      <c r="BA958" s="139"/>
      <c r="BB958" s="139"/>
      <c r="BC958" s="139"/>
      <c r="BD958" s="139"/>
      <c r="BE958" s="139"/>
      <c r="BF958" s="139"/>
      <c r="BG958" s="139"/>
      <c r="BH958" s="139"/>
      <c r="BI958" s="139"/>
      <c r="BJ958" s="139"/>
    </row>
    <row r="959">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40"/>
      <c r="W959" s="139"/>
      <c r="X959" s="139"/>
      <c r="Y959" s="139"/>
      <c r="Z959" s="139"/>
      <c r="AA959" s="139"/>
      <c r="AB959" s="139"/>
      <c r="AC959" s="139"/>
      <c r="AD959" s="139"/>
      <c r="AE959" s="139"/>
      <c r="AF959" s="139"/>
      <c r="AG959" s="139"/>
      <c r="AH959" s="139"/>
      <c r="AI959" s="139"/>
      <c r="AJ959" s="139"/>
      <c r="AK959" s="139"/>
      <c r="AL959" s="139"/>
      <c r="AM959" s="139"/>
      <c r="AN959" s="139"/>
      <c r="AO959" s="139"/>
      <c r="AP959" s="139"/>
      <c r="AQ959" s="139"/>
      <c r="AR959" s="139"/>
      <c r="AS959" s="139"/>
      <c r="AT959" s="139"/>
      <c r="AU959" s="139"/>
      <c r="AV959" s="139"/>
      <c r="AW959" s="139"/>
      <c r="AX959" s="139"/>
      <c r="AY959" s="139"/>
      <c r="AZ959" s="139"/>
      <c r="BA959" s="139"/>
      <c r="BB959" s="139"/>
      <c r="BC959" s="139"/>
      <c r="BD959" s="139"/>
      <c r="BE959" s="139"/>
      <c r="BF959" s="139"/>
      <c r="BG959" s="139"/>
      <c r="BH959" s="139"/>
      <c r="BI959" s="139"/>
      <c r="BJ959" s="139"/>
    </row>
    <row r="960">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40"/>
      <c r="W960" s="139"/>
      <c r="X960" s="139"/>
      <c r="Y960" s="139"/>
      <c r="Z960" s="139"/>
      <c r="AA960" s="139"/>
      <c r="AB960" s="139"/>
      <c r="AC960" s="139"/>
      <c r="AD960" s="139"/>
      <c r="AE960" s="139"/>
      <c r="AF960" s="139"/>
      <c r="AG960" s="139"/>
      <c r="AH960" s="139"/>
      <c r="AI960" s="139"/>
      <c r="AJ960" s="139"/>
      <c r="AK960" s="139"/>
      <c r="AL960" s="139"/>
      <c r="AM960" s="139"/>
      <c r="AN960" s="139"/>
      <c r="AO960" s="139"/>
      <c r="AP960" s="139"/>
      <c r="AQ960" s="139"/>
      <c r="AR960" s="139"/>
      <c r="AS960" s="139"/>
      <c r="AT960" s="139"/>
      <c r="AU960" s="139"/>
      <c r="AV960" s="139"/>
      <c r="AW960" s="139"/>
      <c r="AX960" s="139"/>
      <c r="AY960" s="139"/>
      <c r="AZ960" s="139"/>
      <c r="BA960" s="139"/>
      <c r="BB960" s="139"/>
      <c r="BC960" s="139"/>
      <c r="BD960" s="139"/>
      <c r="BE960" s="139"/>
      <c r="BF960" s="139"/>
      <c r="BG960" s="139"/>
      <c r="BH960" s="139"/>
      <c r="BI960" s="139"/>
      <c r="BJ960" s="139"/>
    </row>
    <row r="961">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40"/>
      <c r="W961" s="139"/>
      <c r="X961" s="139"/>
      <c r="Y961" s="139"/>
      <c r="Z961" s="139"/>
      <c r="AA961" s="139"/>
      <c r="AB961" s="139"/>
      <c r="AC961" s="139"/>
      <c r="AD961" s="139"/>
      <c r="AE961" s="139"/>
      <c r="AF961" s="139"/>
      <c r="AG961" s="139"/>
      <c r="AH961" s="139"/>
      <c r="AI961" s="139"/>
      <c r="AJ961" s="139"/>
      <c r="AK961" s="139"/>
      <c r="AL961" s="139"/>
      <c r="AM961" s="139"/>
      <c r="AN961" s="139"/>
      <c r="AO961" s="139"/>
      <c r="AP961" s="139"/>
      <c r="AQ961" s="139"/>
      <c r="AR961" s="139"/>
      <c r="AS961" s="139"/>
      <c r="AT961" s="139"/>
      <c r="AU961" s="139"/>
      <c r="AV961" s="139"/>
      <c r="AW961" s="139"/>
      <c r="AX961" s="139"/>
      <c r="AY961" s="139"/>
      <c r="AZ961" s="139"/>
      <c r="BA961" s="139"/>
      <c r="BB961" s="139"/>
      <c r="BC961" s="139"/>
      <c r="BD961" s="139"/>
      <c r="BE961" s="139"/>
      <c r="BF961" s="139"/>
      <c r="BG961" s="139"/>
      <c r="BH961" s="139"/>
      <c r="BI961" s="139"/>
      <c r="BJ961" s="139"/>
    </row>
    <row r="96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40"/>
      <c r="W962" s="139"/>
      <c r="X962" s="139"/>
      <c r="Y962" s="139"/>
      <c r="Z962" s="139"/>
      <c r="AA962" s="139"/>
      <c r="AB962" s="139"/>
      <c r="AC962" s="139"/>
      <c r="AD962" s="139"/>
      <c r="AE962" s="139"/>
      <c r="AF962" s="139"/>
      <c r="AG962" s="139"/>
      <c r="AH962" s="139"/>
      <c r="AI962" s="139"/>
      <c r="AJ962" s="139"/>
      <c r="AK962" s="139"/>
      <c r="AL962" s="139"/>
      <c r="AM962" s="139"/>
      <c r="AN962" s="139"/>
      <c r="AO962" s="139"/>
      <c r="AP962" s="139"/>
      <c r="AQ962" s="139"/>
      <c r="AR962" s="139"/>
      <c r="AS962" s="139"/>
      <c r="AT962" s="139"/>
      <c r="AU962" s="139"/>
      <c r="AV962" s="139"/>
      <c r="AW962" s="139"/>
      <c r="AX962" s="139"/>
      <c r="AY962" s="139"/>
      <c r="AZ962" s="139"/>
      <c r="BA962" s="139"/>
      <c r="BB962" s="139"/>
      <c r="BC962" s="139"/>
      <c r="BD962" s="139"/>
      <c r="BE962" s="139"/>
      <c r="BF962" s="139"/>
      <c r="BG962" s="139"/>
      <c r="BH962" s="139"/>
      <c r="BI962" s="139"/>
      <c r="BJ962" s="139"/>
    </row>
    <row r="963">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40"/>
      <c r="W963" s="139"/>
      <c r="X963" s="139"/>
      <c r="Y963" s="139"/>
      <c r="Z963" s="139"/>
      <c r="AA963" s="139"/>
      <c r="AB963" s="139"/>
      <c r="AC963" s="139"/>
      <c r="AD963" s="139"/>
      <c r="AE963" s="139"/>
      <c r="AF963" s="139"/>
      <c r="AG963" s="139"/>
      <c r="AH963" s="139"/>
      <c r="AI963" s="139"/>
      <c r="AJ963" s="139"/>
      <c r="AK963" s="139"/>
      <c r="AL963" s="139"/>
      <c r="AM963" s="139"/>
      <c r="AN963" s="139"/>
      <c r="AO963" s="139"/>
      <c r="AP963" s="139"/>
      <c r="AQ963" s="139"/>
      <c r="AR963" s="139"/>
      <c r="AS963" s="139"/>
      <c r="AT963" s="139"/>
      <c r="AU963" s="139"/>
      <c r="AV963" s="139"/>
      <c r="AW963" s="139"/>
      <c r="AX963" s="139"/>
      <c r="AY963" s="139"/>
      <c r="AZ963" s="139"/>
      <c r="BA963" s="139"/>
      <c r="BB963" s="139"/>
      <c r="BC963" s="139"/>
      <c r="BD963" s="139"/>
      <c r="BE963" s="139"/>
      <c r="BF963" s="139"/>
      <c r="BG963" s="139"/>
      <c r="BH963" s="139"/>
      <c r="BI963" s="139"/>
      <c r="BJ963" s="139"/>
    </row>
    <row r="964">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40"/>
      <c r="W964" s="139"/>
      <c r="X964" s="139"/>
      <c r="Y964" s="139"/>
      <c r="Z964" s="139"/>
      <c r="AA964" s="139"/>
      <c r="AB964" s="139"/>
      <c r="AC964" s="139"/>
      <c r="AD964" s="139"/>
      <c r="AE964" s="139"/>
      <c r="AF964" s="139"/>
      <c r="AG964" s="139"/>
      <c r="AH964" s="139"/>
      <c r="AI964" s="139"/>
      <c r="AJ964" s="139"/>
      <c r="AK964" s="139"/>
      <c r="AL964" s="139"/>
      <c r="AM964" s="139"/>
      <c r="AN964" s="139"/>
      <c r="AO964" s="139"/>
      <c r="AP964" s="139"/>
      <c r="AQ964" s="139"/>
      <c r="AR964" s="139"/>
      <c r="AS964" s="139"/>
      <c r="AT964" s="139"/>
      <c r="AU964" s="139"/>
      <c r="AV964" s="139"/>
      <c r="AW964" s="139"/>
      <c r="AX964" s="139"/>
      <c r="AY964" s="139"/>
      <c r="AZ964" s="139"/>
      <c r="BA964" s="139"/>
      <c r="BB964" s="139"/>
      <c r="BC964" s="139"/>
      <c r="BD964" s="139"/>
      <c r="BE964" s="139"/>
      <c r="BF964" s="139"/>
      <c r="BG964" s="139"/>
      <c r="BH964" s="139"/>
      <c r="BI964" s="139"/>
      <c r="BJ964" s="139"/>
    </row>
    <row r="965">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40"/>
      <c r="W965" s="139"/>
      <c r="X965" s="139"/>
      <c r="Y965" s="139"/>
      <c r="Z965" s="139"/>
      <c r="AA965" s="139"/>
      <c r="AB965" s="139"/>
      <c r="AC965" s="139"/>
      <c r="AD965" s="139"/>
      <c r="AE965" s="139"/>
      <c r="AF965" s="139"/>
      <c r="AG965" s="139"/>
      <c r="AH965" s="139"/>
      <c r="AI965" s="139"/>
      <c r="AJ965" s="139"/>
      <c r="AK965" s="139"/>
      <c r="AL965" s="139"/>
      <c r="AM965" s="139"/>
      <c r="AN965" s="139"/>
      <c r="AO965" s="139"/>
      <c r="AP965" s="139"/>
      <c r="AQ965" s="139"/>
      <c r="AR965" s="139"/>
      <c r="AS965" s="139"/>
      <c r="AT965" s="139"/>
      <c r="AU965" s="139"/>
      <c r="AV965" s="139"/>
      <c r="AW965" s="139"/>
      <c r="AX965" s="139"/>
      <c r="AY965" s="139"/>
      <c r="AZ965" s="139"/>
      <c r="BA965" s="139"/>
      <c r="BB965" s="139"/>
      <c r="BC965" s="139"/>
      <c r="BD965" s="139"/>
      <c r="BE965" s="139"/>
      <c r="BF965" s="139"/>
      <c r="BG965" s="139"/>
      <c r="BH965" s="139"/>
      <c r="BI965" s="139"/>
      <c r="BJ965" s="139"/>
    </row>
    <row r="966">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40"/>
      <c r="W966" s="139"/>
      <c r="X966" s="139"/>
      <c r="Y966" s="139"/>
      <c r="Z966" s="139"/>
      <c r="AA966" s="139"/>
      <c r="AB966" s="139"/>
      <c r="AC966" s="139"/>
      <c r="AD966" s="139"/>
      <c r="AE966" s="139"/>
      <c r="AF966" s="139"/>
      <c r="AG966" s="139"/>
      <c r="AH966" s="139"/>
      <c r="AI966" s="139"/>
      <c r="AJ966" s="139"/>
      <c r="AK966" s="139"/>
      <c r="AL966" s="139"/>
      <c r="AM966" s="139"/>
      <c r="AN966" s="139"/>
      <c r="AO966" s="139"/>
      <c r="AP966" s="139"/>
      <c r="AQ966" s="139"/>
      <c r="AR966" s="139"/>
      <c r="AS966" s="139"/>
      <c r="AT966" s="139"/>
      <c r="AU966" s="139"/>
      <c r="AV966" s="139"/>
      <c r="AW966" s="139"/>
      <c r="AX966" s="139"/>
      <c r="AY966" s="139"/>
      <c r="AZ966" s="139"/>
      <c r="BA966" s="139"/>
      <c r="BB966" s="139"/>
      <c r="BC966" s="139"/>
      <c r="BD966" s="139"/>
      <c r="BE966" s="139"/>
      <c r="BF966" s="139"/>
      <c r="BG966" s="139"/>
      <c r="BH966" s="139"/>
      <c r="BI966" s="139"/>
      <c r="BJ966" s="139"/>
    </row>
    <row r="967">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40"/>
      <c r="W967" s="139"/>
      <c r="X967" s="139"/>
      <c r="Y967" s="139"/>
      <c r="Z967" s="139"/>
      <c r="AA967" s="139"/>
      <c r="AB967" s="139"/>
      <c r="AC967" s="139"/>
      <c r="AD967" s="139"/>
      <c r="AE967" s="139"/>
      <c r="AF967" s="139"/>
      <c r="AG967" s="139"/>
      <c r="AH967" s="139"/>
      <c r="AI967" s="139"/>
      <c r="AJ967" s="139"/>
      <c r="AK967" s="139"/>
      <c r="AL967" s="139"/>
      <c r="AM967" s="139"/>
      <c r="AN967" s="139"/>
      <c r="AO967" s="139"/>
      <c r="AP967" s="139"/>
      <c r="AQ967" s="139"/>
      <c r="AR967" s="139"/>
      <c r="AS967" s="139"/>
      <c r="AT967" s="139"/>
      <c r="AU967" s="139"/>
      <c r="AV967" s="139"/>
      <c r="AW967" s="139"/>
      <c r="AX967" s="139"/>
      <c r="AY967" s="139"/>
      <c r="AZ967" s="139"/>
      <c r="BA967" s="139"/>
      <c r="BB967" s="139"/>
      <c r="BC967" s="139"/>
      <c r="BD967" s="139"/>
      <c r="BE967" s="139"/>
      <c r="BF967" s="139"/>
      <c r="BG967" s="139"/>
      <c r="BH967" s="139"/>
      <c r="BI967" s="139"/>
      <c r="BJ967" s="139"/>
    </row>
    <row r="968">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40"/>
      <c r="W968" s="139"/>
      <c r="X968" s="139"/>
      <c r="Y968" s="139"/>
      <c r="Z968" s="139"/>
      <c r="AA968" s="139"/>
      <c r="AB968" s="139"/>
      <c r="AC968" s="139"/>
      <c r="AD968" s="139"/>
      <c r="AE968" s="139"/>
      <c r="AF968" s="139"/>
      <c r="AG968" s="139"/>
      <c r="AH968" s="139"/>
      <c r="AI968" s="139"/>
      <c r="AJ968" s="139"/>
      <c r="AK968" s="139"/>
      <c r="AL968" s="139"/>
      <c r="AM968" s="139"/>
      <c r="AN968" s="139"/>
      <c r="AO968" s="139"/>
      <c r="AP968" s="139"/>
      <c r="AQ968" s="139"/>
      <c r="AR968" s="139"/>
      <c r="AS968" s="139"/>
      <c r="AT968" s="139"/>
      <c r="AU968" s="139"/>
      <c r="AV968" s="139"/>
      <c r="AW968" s="139"/>
      <c r="AX968" s="139"/>
      <c r="AY968" s="139"/>
      <c r="AZ968" s="139"/>
      <c r="BA968" s="139"/>
      <c r="BB968" s="139"/>
      <c r="BC968" s="139"/>
      <c r="BD968" s="139"/>
      <c r="BE968" s="139"/>
      <c r="BF968" s="139"/>
      <c r="BG968" s="139"/>
      <c r="BH968" s="139"/>
      <c r="BI968" s="139"/>
      <c r="BJ968" s="139"/>
    </row>
    <row r="969">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40"/>
      <c r="W969" s="139"/>
      <c r="X969" s="139"/>
      <c r="Y969" s="139"/>
      <c r="Z969" s="139"/>
      <c r="AA969" s="139"/>
      <c r="AB969" s="139"/>
      <c r="AC969" s="139"/>
      <c r="AD969" s="139"/>
      <c r="AE969" s="139"/>
      <c r="AF969" s="139"/>
      <c r="AG969" s="139"/>
      <c r="AH969" s="139"/>
      <c r="AI969" s="139"/>
      <c r="AJ969" s="139"/>
      <c r="AK969" s="139"/>
      <c r="AL969" s="139"/>
      <c r="AM969" s="139"/>
      <c r="AN969" s="139"/>
      <c r="AO969" s="139"/>
      <c r="AP969" s="139"/>
      <c r="AQ969" s="139"/>
      <c r="AR969" s="139"/>
      <c r="AS969" s="139"/>
      <c r="AT969" s="139"/>
      <c r="AU969" s="139"/>
      <c r="AV969" s="139"/>
      <c r="AW969" s="139"/>
      <c r="AX969" s="139"/>
      <c r="AY969" s="139"/>
      <c r="AZ969" s="139"/>
      <c r="BA969" s="139"/>
      <c r="BB969" s="139"/>
      <c r="BC969" s="139"/>
      <c r="BD969" s="139"/>
      <c r="BE969" s="139"/>
      <c r="BF969" s="139"/>
      <c r="BG969" s="139"/>
      <c r="BH969" s="139"/>
      <c r="BI969" s="139"/>
      <c r="BJ969" s="139"/>
    </row>
    <row r="970">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40"/>
      <c r="W970" s="139"/>
      <c r="X970" s="139"/>
      <c r="Y970" s="139"/>
      <c r="Z970" s="139"/>
      <c r="AA970" s="139"/>
      <c r="AB970" s="139"/>
      <c r="AC970" s="139"/>
      <c r="AD970" s="139"/>
      <c r="AE970" s="139"/>
      <c r="AF970" s="139"/>
      <c r="AG970" s="139"/>
      <c r="AH970" s="139"/>
      <c r="AI970" s="139"/>
      <c r="AJ970" s="139"/>
      <c r="AK970" s="139"/>
      <c r="AL970" s="139"/>
      <c r="AM970" s="139"/>
      <c r="AN970" s="139"/>
      <c r="AO970" s="139"/>
      <c r="AP970" s="139"/>
      <c r="AQ970" s="139"/>
      <c r="AR970" s="139"/>
      <c r="AS970" s="139"/>
      <c r="AT970" s="139"/>
      <c r="AU970" s="139"/>
      <c r="AV970" s="139"/>
      <c r="AW970" s="139"/>
      <c r="AX970" s="139"/>
      <c r="AY970" s="139"/>
      <c r="AZ970" s="139"/>
      <c r="BA970" s="139"/>
      <c r="BB970" s="139"/>
      <c r="BC970" s="139"/>
      <c r="BD970" s="139"/>
      <c r="BE970" s="139"/>
      <c r="BF970" s="139"/>
      <c r="BG970" s="139"/>
      <c r="BH970" s="139"/>
      <c r="BI970" s="139"/>
      <c r="BJ970" s="139"/>
    </row>
    <row r="971">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40"/>
      <c r="W971" s="139"/>
      <c r="X971" s="139"/>
      <c r="Y971" s="139"/>
      <c r="Z971" s="139"/>
      <c r="AA971" s="139"/>
      <c r="AB971" s="139"/>
      <c r="AC971" s="139"/>
      <c r="AD971" s="139"/>
      <c r="AE971" s="139"/>
      <c r="AF971" s="139"/>
      <c r="AG971" s="139"/>
      <c r="AH971" s="139"/>
      <c r="AI971" s="139"/>
      <c r="AJ971" s="139"/>
      <c r="AK971" s="139"/>
      <c r="AL971" s="139"/>
      <c r="AM971" s="139"/>
      <c r="AN971" s="139"/>
      <c r="AO971" s="139"/>
      <c r="AP971" s="139"/>
      <c r="AQ971" s="139"/>
      <c r="AR971" s="139"/>
      <c r="AS971" s="139"/>
      <c r="AT971" s="139"/>
      <c r="AU971" s="139"/>
      <c r="AV971" s="139"/>
      <c r="AW971" s="139"/>
      <c r="AX971" s="139"/>
      <c r="AY971" s="139"/>
      <c r="AZ971" s="139"/>
      <c r="BA971" s="139"/>
      <c r="BB971" s="139"/>
      <c r="BC971" s="139"/>
      <c r="BD971" s="139"/>
      <c r="BE971" s="139"/>
      <c r="BF971" s="139"/>
      <c r="BG971" s="139"/>
      <c r="BH971" s="139"/>
      <c r="BI971" s="139"/>
      <c r="BJ971" s="139"/>
    </row>
    <row r="97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40"/>
      <c r="W972" s="139"/>
      <c r="X972" s="139"/>
      <c r="Y972" s="139"/>
      <c r="Z972" s="139"/>
      <c r="AA972" s="139"/>
      <c r="AB972" s="139"/>
      <c r="AC972" s="139"/>
      <c r="AD972" s="139"/>
      <c r="AE972" s="139"/>
      <c r="AF972" s="139"/>
      <c r="AG972" s="139"/>
      <c r="AH972" s="139"/>
      <c r="AI972" s="139"/>
      <c r="AJ972" s="139"/>
      <c r="AK972" s="139"/>
      <c r="AL972" s="139"/>
      <c r="AM972" s="139"/>
      <c r="AN972" s="139"/>
      <c r="AO972" s="139"/>
      <c r="AP972" s="139"/>
      <c r="AQ972" s="139"/>
      <c r="AR972" s="139"/>
      <c r="AS972" s="139"/>
      <c r="AT972" s="139"/>
      <c r="AU972" s="139"/>
      <c r="AV972" s="139"/>
      <c r="AW972" s="139"/>
      <c r="AX972" s="139"/>
      <c r="AY972" s="139"/>
      <c r="AZ972" s="139"/>
      <c r="BA972" s="139"/>
      <c r="BB972" s="139"/>
      <c r="BC972" s="139"/>
      <c r="BD972" s="139"/>
      <c r="BE972" s="139"/>
      <c r="BF972" s="139"/>
      <c r="BG972" s="139"/>
      <c r="BH972" s="139"/>
      <c r="BI972" s="139"/>
      <c r="BJ972" s="139"/>
    </row>
    <row r="973">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40"/>
      <c r="W973" s="139"/>
      <c r="X973" s="139"/>
      <c r="Y973" s="139"/>
      <c r="Z973" s="139"/>
      <c r="AA973" s="139"/>
      <c r="AB973" s="139"/>
      <c r="AC973" s="139"/>
      <c r="AD973" s="139"/>
      <c r="AE973" s="139"/>
      <c r="AF973" s="139"/>
      <c r="AG973" s="139"/>
      <c r="AH973" s="139"/>
      <c r="AI973" s="139"/>
      <c r="AJ973" s="139"/>
      <c r="AK973" s="139"/>
      <c r="AL973" s="139"/>
      <c r="AM973" s="139"/>
      <c r="AN973" s="139"/>
      <c r="AO973" s="139"/>
      <c r="AP973" s="139"/>
      <c r="AQ973" s="139"/>
      <c r="AR973" s="139"/>
      <c r="AS973" s="139"/>
      <c r="AT973" s="139"/>
      <c r="AU973" s="139"/>
      <c r="AV973" s="139"/>
      <c r="AW973" s="139"/>
      <c r="AX973" s="139"/>
      <c r="AY973" s="139"/>
      <c r="AZ973" s="139"/>
      <c r="BA973" s="139"/>
      <c r="BB973" s="139"/>
      <c r="BC973" s="139"/>
      <c r="BD973" s="139"/>
      <c r="BE973" s="139"/>
      <c r="BF973" s="139"/>
      <c r="BG973" s="139"/>
      <c r="BH973" s="139"/>
      <c r="BI973" s="139"/>
      <c r="BJ973" s="139"/>
    </row>
    <row r="974">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40"/>
      <c r="W974" s="139"/>
      <c r="X974" s="139"/>
      <c r="Y974" s="139"/>
      <c r="Z974" s="139"/>
      <c r="AA974" s="139"/>
      <c r="AB974" s="139"/>
      <c r="AC974" s="139"/>
      <c r="AD974" s="139"/>
      <c r="AE974" s="139"/>
      <c r="AF974" s="139"/>
      <c r="AG974" s="139"/>
      <c r="AH974" s="139"/>
      <c r="AI974" s="139"/>
      <c r="AJ974" s="139"/>
      <c r="AK974" s="139"/>
      <c r="AL974" s="139"/>
      <c r="AM974" s="139"/>
      <c r="AN974" s="139"/>
      <c r="AO974" s="139"/>
      <c r="AP974" s="139"/>
      <c r="AQ974" s="139"/>
      <c r="AR974" s="139"/>
      <c r="AS974" s="139"/>
      <c r="AT974" s="139"/>
      <c r="AU974" s="139"/>
      <c r="AV974" s="139"/>
      <c r="AW974" s="139"/>
      <c r="AX974" s="139"/>
      <c r="AY974" s="139"/>
      <c r="AZ974" s="139"/>
      <c r="BA974" s="139"/>
      <c r="BB974" s="139"/>
      <c r="BC974" s="139"/>
      <c r="BD974" s="139"/>
      <c r="BE974" s="139"/>
      <c r="BF974" s="139"/>
      <c r="BG974" s="139"/>
      <c r="BH974" s="139"/>
      <c r="BI974" s="139"/>
      <c r="BJ974" s="139"/>
    </row>
    <row r="975">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40"/>
      <c r="W975" s="139"/>
      <c r="X975" s="139"/>
      <c r="Y975" s="139"/>
      <c r="Z975" s="139"/>
      <c r="AA975" s="139"/>
      <c r="AB975" s="139"/>
      <c r="AC975" s="139"/>
      <c r="AD975" s="139"/>
      <c r="AE975" s="139"/>
      <c r="AF975" s="139"/>
      <c r="AG975" s="139"/>
      <c r="AH975" s="139"/>
      <c r="AI975" s="139"/>
      <c r="AJ975" s="139"/>
      <c r="AK975" s="139"/>
      <c r="AL975" s="139"/>
      <c r="AM975" s="139"/>
      <c r="AN975" s="139"/>
      <c r="AO975" s="139"/>
      <c r="AP975" s="139"/>
      <c r="AQ975" s="139"/>
      <c r="AR975" s="139"/>
      <c r="AS975" s="139"/>
      <c r="AT975" s="139"/>
      <c r="AU975" s="139"/>
      <c r="AV975" s="139"/>
      <c r="AW975" s="139"/>
      <c r="AX975" s="139"/>
      <c r="AY975" s="139"/>
      <c r="AZ975" s="139"/>
      <c r="BA975" s="139"/>
      <c r="BB975" s="139"/>
      <c r="BC975" s="139"/>
      <c r="BD975" s="139"/>
      <c r="BE975" s="139"/>
      <c r="BF975" s="139"/>
      <c r="BG975" s="139"/>
      <c r="BH975" s="139"/>
      <c r="BI975" s="139"/>
      <c r="BJ975" s="139"/>
    </row>
    <row r="976">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40"/>
      <c r="W976" s="139"/>
      <c r="X976" s="139"/>
      <c r="Y976" s="139"/>
      <c r="Z976" s="139"/>
      <c r="AA976" s="139"/>
      <c r="AB976" s="139"/>
      <c r="AC976" s="139"/>
      <c r="AD976" s="139"/>
      <c r="AE976" s="139"/>
      <c r="AF976" s="139"/>
      <c r="AG976" s="139"/>
      <c r="AH976" s="139"/>
      <c r="AI976" s="139"/>
      <c r="AJ976" s="139"/>
      <c r="AK976" s="139"/>
      <c r="AL976" s="139"/>
      <c r="AM976" s="139"/>
      <c r="AN976" s="139"/>
      <c r="AO976" s="139"/>
      <c r="AP976" s="139"/>
      <c r="AQ976" s="139"/>
      <c r="AR976" s="139"/>
      <c r="AS976" s="139"/>
      <c r="AT976" s="139"/>
      <c r="AU976" s="139"/>
      <c r="AV976" s="139"/>
      <c r="AW976" s="139"/>
      <c r="AX976" s="139"/>
      <c r="AY976" s="139"/>
      <c r="AZ976" s="139"/>
      <c r="BA976" s="139"/>
      <c r="BB976" s="139"/>
      <c r="BC976" s="139"/>
      <c r="BD976" s="139"/>
      <c r="BE976" s="139"/>
      <c r="BF976" s="139"/>
      <c r="BG976" s="139"/>
      <c r="BH976" s="139"/>
      <c r="BI976" s="139"/>
      <c r="BJ976" s="139"/>
    </row>
    <row r="977">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40"/>
      <c r="W977" s="139"/>
      <c r="X977" s="139"/>
      <c r="Y977" s="139"/>
      <c r="Z977" s="139"/>
      <c r="AA977" s="139"/>
      <c r="AB977" s="139"/>
      <c r="AC977" s="139"/>
      <c r="AD977" s="139"/>
      <c r="AE977" s="139"/>
      <c r="AF977" s="139"/>
      <c r="AG977" s="139"/>
      <c r="AH977" s="139"/>
      <c r="AI977" s="139"/>
      <c r="AJ977" s="139"/>
      <c r="AK977" s="139"/>
      <c r="AL977" s="139"/>
      <c r="AM977" s="139"/>
      <c r="AN977" s="139"/>
      <c r="AO977" s="139"/>
      <c r="AP977" s="139"/>
      <c r="AQ977" s="139"/>
      <c r="AR977" s="139"/>
      <c r="AS977" s="139"/>
      <c r="AT977" s="139"/>
      <c r="AU977" s="139"/>
      <c r="AV977" s="139"/>
      <c r="AW977" s="139"/>
      <c r="AX977" s="139"/>
      <c r="AY977" s="139"/>
      <c r="AZ977" s="139"/>
      <c r="BA977" s="139"/>
      <c r="BB977" s="139"/>
      <c r="BC977" s="139"/>
      <c r="BD977" s="139"/>
      <c r="BE977" s="139"/>
      <c r="BF977" s="139"/>
      <c r="BG977" s="139"/>
      <c r="BH977" s="139"/>
      <c r="BI977" s="139"/>
      <c r="BJ977" s="139"/>
    </row>
    <row r="978">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40"/>
      <c r="W978" s="139"/>
      <c r="X978" s="139"/>
      <c r="Y978" s="139"/>
      <c r="Z978" s="139"/>
      <c r="AA978" s="139"/>
      <c r="AB978" s="139"/>
      <c r="AC978" s="139"/>
      <c r="AD978" s="139"/>
      <c r="AE978" s="139"/>
      <c r="AF978" s="139"/>
      <c r="AG978" s="139"/>
      <c r="AH978" s="139"/>
      <c r="AI978" s="139"/>
      <c r="AJ978" s="139"/>
      <c r="AK978" s="139"/>
      <c r="AL978" s="139"/>
      <c r="AM978" s="139"/>
      <c r="AN978" s="139"/>
      <c r="AO978" s="139"/>
      <c r="AP978" s="139"/>
      <c r="AQ978" s="139"/>
      <c r="AR978" s="139"/>
      <c r="AS978" s="139"/>
      <c r="AT978" s="139"/>
      <c r="AU978" s="139"/>
      <c r="AV978" s="139"/>
      <c r="AW978" s="139"/>
      <c r="AX978" s="139"/>
      <c r="AY978" s="139"/>
      <c r="AZ978" s="139"/>
      <c r="BA978" s="139"/>
      <c r="BB978" s="139"/>
      <c r="BC978" s="139"/>
      <c r="BD978" s="139"/>
      <c r="BE978" s="139"/>
      <c r="BF978" s="139"/>
      <c r="BG978" s="139"/>
      <c r="BH978" s="139"/>
      <c r="BI978" s="139"/>
      <c r="BJ978" s="139"/>
    </row>
    <row r="979">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40"/>
      <c r="W979" s="139"/>
      <c r="X979" s="139"/>
      <c r="Y979" s="139"/>
      <c r="Z979" s="139"/>
      <c r="AA979" s="139"/>
      <c r="AB979" s="139"/>
      <c r="AC979" s="139"/>
      <c r="AD979" s="139"/>
      <c r="AE979" s="139"/>
      <c r="AF979" s="139"/>
      <c r="AG979" s="139"/>
      <c r="AH979" s="139"/>
      <c r="AI979" s="139"/>
      <c r="AJ979" s="139"/>
      <c r="AK979" s="139"/>
      <c r="AL979" s="139"/>
      <c r="AM979" s="139"/>
      <c r="AN979" s="139"/>
      <c r="AO979" s="139"/>
      <c r="AP979" s="139"/>
      <c r="AQ979" s="139"/>
      <c r="AR979" s="139"/>
      <c r="AS979" s="139"/>
      <c r="AT979" s="139"/>
      <c r="AU979" s="139"/>
      <c r="AV979" s="139"/>
      <c r="AW979" s="139"/>
      <c r="AX979" s="139"/>
      <c r="AY979" s="139"/>
      <c r="AZ979" s="139"/>
      <c r="BA979" s="139"/>
      <c r="BB979" s="139"/>
      <c r="BC979" s="139"/>
      <c r="BD979" s="139"/>
      <c r="BE979" s="139"/>
      <c r="BF979" s="139"/>
      <c r="BG979" s="139"/>
      <c r="BH979" s="139"/>
      <c r="BI979" s="139"/>
      <c r="BJ979" s="139"/>
    </row>
    <row r="980">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40"/>
      <c r="W980" s="139"/>
      <c r="X980" s="139"/>
      <c r="Y980" s="139"/>
      <c r="Z980" s="139"/>
      <c r="AA980" s="139"/>
      <c r="AB980" s="139"/>
      <c r="AC980" s="139"/>
      <c r="AD980" s="139"/>
      <c r="AE980" s="139"/>
      <c r="AF980" s="139"/>
      <c r="AG980" s="139"/>
      <c r="AH980" s="139"/>
      <c r="AI980" s="139"/>
      <c r="AJ980" s="139"/>
      <c r="AK980" s="139"/>
      <c r="AL980" s="139"/>
      <c r="AM980" s="139"/>
      <c r="AN980" s="139"/>
      <c r="AO980" s="139"/>
      <c r="AP980" s="139"/>
      <c r="AQ980" s="139"/>
      <c r="AR980" s="139"/>
      <c r="AS980" s="139"/>
      <c r="AT980" s="139"/>
      <c r="AU980" s="139"/>
      <c r="AV980" s="139"/>
      <c r="AW980" s="139"/>
      <c r="AX980" s="139"/>
      <c r="AY980" s="139"/>
      <c r="AZ980" s="139"/>
      <c r="BA980" s="139"/>
      <c r="BB980" s="139"/>
      <c r="BC980" s="139"/>
      <c r="BD980" s="139"/>
      <c r="BE980" s="139"/>
      <c r="BF980" s="139"/>
      <c r="BG980" s="139"/>
      <c r="BH980" s="139"/>
      <c r="BI980" s="139"/>
      <c r="BJ980" s="139"/>
    </row>
    <row r="981">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40"/>
      <c r="W981" s="139"/>
      <c r="X981" s="139"/>
      <c r="Y981" s="139"/>
      <c r="Z981" s="139"/>
      <c r="AA981" s="139"/>
      <c r="AB981" s="139"/>
      <c r="AC981" s="139"/>
      <c r="AD981" s="139"/>
      <c r="AE981" s="139"/>
      <c r="AF981" s="139"/>
      <c r="AG981" s="139"/>
      <c r="AH981" s="139"/>
      <c r="AI981" s="139"/>
      <c r="AJ981" s="139"/>
      <c r="AK981" s="139"/>
      <c r="AL981" s="139"/>
      <c r="AM981" s="139"/>
      <c r="AN981" s="139"/>
      <c r="AO981" s="139"/>
      <c r="AP981" s="139"/>
      <c r="AQ981" s="139"/>
      <c r="AR981" s="139"/>
      <c r="AS981" s="139"/>
      <c r="AT981" s="139"/>
      <c r="AU981" s="139"/>
      <c r="AV981" s="139"/>
      <c r="AW981" s="139"/>
      <c r="AX981" s="139"/>
      <c r="AY981" s="139"/>
      <c r="AZ981" s="139"/>
      <c r="BA981" s="139"/>
      <c r="BB981" s="139"/>
      <c r="BC981" s="139"/>
      <c r="BD981" s="139"/>
      <c r="BE981" s="139"/>
      <c r="BF981" s="139"/>
      <c r="BG981" s="139"/>
      <c r="BH981" s="139"/>
      <c r="BI981" s="139"/>
      <c r="BJ981" s="139"/>
    </row>
    <row r="98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40"/>
      <c r="W982" s="139"/>
      <c r="X982" s="139"/>
      <c r="Y982" s="139"/>
      <c r="Z982" s="139"/>
      <c r="AA982" s="139"/>
      <c r="AB982" s="139"/>
      <c r="AC982" s="139"/>
      <c r="AD982" s="139"/>
      <c r="AE982" s="139"/>
      <c r="AF982" s="139"/>
      <c r="AG982" s="139"/>
      <c r="AH982" s="139"/>
      <c r="AI982" s="139"/>
      <c r="AJ982" s="139"/>
      <c r="AK982" s="139"/>
      <c r="AL982" s="139"/>
      <c r="AM982" s="139"/>
      <c r="AN982" s="139"/>
      <c r="AO982" s="139"/>
      <c r="AP982" s="139"/>
      <c r="AQ982" s="139"/>
      <c r="AR982" s="139"/>
      <c r="AS982" s="139"/>
      <c r="AT982" s="139"/>
      <c r="AU982" s="139"/>
      <c r="AV982" s="139"/>
      <c r="AW982" s="139"/>
      <c r="AX982" s="139"/>
      <c r="AY982" s="139"/>
      <c r="AZ982" s="139"/>
      <c r="BA982" s="139"/>
      <c r="BB982" s="139"/>
      <c r="BC982" s="139"/>
      <c r="BD982" s="139"/>
      <c r="BE982" s="139"/>
      <c r="BF982" s="139"/>
      <c r="BG982" s="139"/>
      <c r="BH982" s="139"/>
      <c r="BI982" s="139"/>
      <c r="BJ982" s="139"/>
    </row>
    <row r="983">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40"/>
      <c r="W983" s="139"/>
      <c r="X983" s="139"/>
      <c r="Y983" s="139"/>
      <c r="Z983" s="139"/>
      <c r="AA983" s="139"/>
      <c r="AB983" s="139"/>
      <c r="AC983" s="139"/>
      <c r="AD983" s="139"/>
      <c r="AE983" s="139"/>
      <c r="AF983" s="139"/>
      <c r="AG983" s="139"/>
      <c r="AH983" s="139"/>
      <c r="AI983" s="139"/>
      <c r="AJ983" s="139"/>
      <c r="AK983" s="139"/>
      <c r="AL983" s="139"/>
      <c r="AM983" s="139"/>
      <c r="AN983" s="139"/>
      <c r="AO983" s="139"/>
      <c r="AP983" s="139"/>
      <c r="AQ983" s="139"/>
      <c r="AR983" s="139"/>
      <c r="AS983" s="139"/>
      <c r="AT983" s="139"/>
      <c r="AU983" s="139"/>
      <c r="AV983" s="139"/>
      <c r="AW983" s="139"/>
      <c r="AX983" s="139"/>
      <c r="AY983" s="139"/>
      <c r="AZ983" s="139"/>
      <c r="BA983" s="139"/>
      <c r="BB983" s="139"/>
      <c r="BC983" s="139"/>
      <c r="BD983" s="139"/>
      <c r="BE983" s="139"/>
      <c r="BF983" s="139"/>
      <c r="BG983" s="139"/>
      <c r="BH983" s="139"/>
      <c r="BI983" s="139"/>
      <c r="BJ983" s="139"/>
    </row>
    <row r="984">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40"/>
      <c r="W984" s="139"/>
      <c r="X984" s="139"/>
      <c r="Y984" s="139"/>
      <c r="Z984" s="139"/>
      <c r="AA984" s="139"/>
      <c r="AB984" s="139"/>
      <c r="AC984" s="139"/>
      <c r="AD984" s="139"/>
      <c r="AE984" s="139"/>
      <c r="AF984" s="139"/>
      <c r="AG984" s="139"/>
      <c r="AH984" s="139"/>
      <c r="AI984" s="139"/>
      <c r="AJ984" s="139"/>
      <c r="AK984" s="139"/>
      <c r="AL984" s="139"/>
      <c r="AM984" s="139"/>
      <c r="AN984" s="139"/>
      <c r="AO984" s="139"/>
      <c r="AP984" s="139"/>
      <c r="AQ984" s="139"/>
      <c r="AR984" s="139"/>
      <c r="AS984" s="139"/>
      <c r="AT984" s="139"/>
      <c r="AU984" s="139"/>
      <c r="AV984" s="139"/>
      <c r="AW984" s="139"/>
      <c r="AX984" s="139"/>
      <c r="AY984" s="139"/>
      <c r="AZ984" s="139"/>
      <c r="BA984" s="139"/>
      <c r="BB984" s="139"/>
      <c r="BC984" s="139"/>
      <c r="BD984" s="139"/>
      <c r="BE984" s="139"/>
      <c r="BF984" s="139"/>
      <c r="BG984" s="139"/>
      <c r="BH984" s="139"/>
      <c r="BI984" s="139"/>
      <c r="BJ984" s="139"/>
    </row>
    <row r="985">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40"/>
      <c r="W985" s="139"/>
      <c r="X985" s="139"/>
      <c r="Y985" s="139"/>
      <c r="Z985" s="139"/>
      <c r="AA985" s="139"/>
      <c r="AB985" s="139"/>
      <c r="AC985" s="139"/>
      <c r="AD985" s="139"/>
      <c r="AE985" s="139"/>
      <c r="AF985" s="139"/>
      <c r="AG985" s="139"/>
      <c r="AH985" s="139"/>
      <c r="AI985" s="139"/>
      <c r="AJ985" s="139"/>
      <c r="AK985" s="139"/>
      <c r="AL985" s="139"/>
      <c r="AM985" s="139"/>
      <c r="AN985" s="139"/>
      <c r="AO985" s="139"/>
      <c r="AP985" s="139"/>
      <c r="AQ985" s="139"/>
      <c r="AR985" s="139"/>
      <c r="AS985" s="139"/>
      <c r="AT985" s="139"/>
      <c r="AU985" s="139"/>
      <c r="AV985" s="139"/>
      <c r="AW985" s="139"/>
      <c r="AX985" s="139"/>
      <c r="AY985" s="139"/>
      <c r="AZ985" s="139"/>
      <c r="BA985" s="139"/>
      <c r="BB985" s="139"/>
      <c r="BC985" s="139"/>
      <c r="BD985" s="139"/>
      <c r="BE985" s="139"/>
      <c r="BF985" s="139"/>
      <c r="BG985" s="139"/>
      <c r="BH985" s="139"/>
      <c r="BI985" s="139"/>
      <c r="BJ985" s="139"/>
    </row>
    <row r="986">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40"/>
      <c r="W986" s="139"/>
      <c r="X986" s="139"/>
      <c r="Y986" s="139"/>
      <c r="Z986" s="139"/>
      <c r="AA986" s="139"/>
      <c r="AB986" s="139"/>
      <c r="AC986" s="139"/>
      <c r="AD986" s="139"/>
      <c r="AE986" s="139"/>
      <c r="AF986" s="139"/>
      <c r="AG986" s="139"/>
      <c r="AH986" s="139"/>
      <c r="AI986" s="139"/>
      <c r="AJ986" s="139"/>
      <c r="AK986" s="139"/>
      <c r="AL986" s="139"/>
      <c r="AM986" s="139"/>
      <c r="AN986" s="139"/>
      <c r="AO986" s="139"/>
      <c r="AP986" s="139"/>
      <c r="AQ986" s="139"/>
      <c r="AR986" s="139"/>
      <c r="AS986" s="139"/>
      <c r="AT986" s="139"/>
      <c r="AU986" s="139"/>
      <c r="AV986" s="139"/>
      <c r="AW986" s="139"/>
      <c r="AX986" s="139"/>
      <c r="AY986" s="139"/>
      <c r="AZ986" s="139"/>
      <c r="BA986" s="139"/>
      <c r="BB986" s="139"/>
      <c r="BC986" s="139"/>
      <c r="BD986" s="139"/>
      <c r="BE986" s="139"/>
      <c r="BF986" s="139"/>
      <c r="BG986" s="139"/>
      <c r="BH986" s="139"/>
      <c r="BI986" s="139"/>
      <c r="BJ986" s="139"/>
    </row>
    <row r="987">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40"/>
      <c r="W987" s="139"/>
      <c r="X987" s="139"/>
      <c r="Y987" s="139"/>
      <c r="Z987" s="139"/>
      <c r="AA987" s="139"/>
      <c r="AB987" s="139"/>
      <c r="AC987" s="139"/>
      <c r="AD987" s="139"/>
      <c r="AE987" s="139"/>
      <c r="AF987" s="139"/>
      <c r="AG987" s="139"/>
      <c r="AH987" s="139"/>
      <c r="AI987" s="139"/>
      <c r="AJ987" s="139"/>
      <c r="AK987" s="139"/>
      <c r="AL987" s="139"/>
      <c r="AM987" s="139"/>
      <c r="AN987" s="139"/>
      <c r="AO987" s="139"/>
      <c r="AP987" s="139"/>
      <c r="AQ987" s="139"/>
      <c r="AR987" s="139"/>
      <c r="AS987" s="139"/>
      <c r="AT987" s="139"/>
      <c r="AU987" s="139"/>
      <c r="AV987" s="139"/>
      <c r="AW987" s="139"/>
      <c r="AX987" s="139"/>
      <c r="AY987" s="139"/>
      <c r="AZ987" s="139"/>
      <c r="BA987" s="139"/>
      <c r="BB987" s="139"/>
      <c r="BC987" s="139"/>
      <c r="BD987" s="139"/>
      <c r="BE987" s="139"/>
      <c r="BF987" s="139"/>
      <c r="BG987" s="139"/>
      <c r="BH987" s="139"/>
      <c r="BI987" s="139"/>
      <c r="BJ987" s="139"/>
    </row>
    <row r="988">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40"/>
      <c r="W988" s="139"/>
      <c r="X988" s="139"/>
      <c r="Y988" s="139"/>
      <c r="Z988" s="139"/>
      <c r="AA988" s="139"/>
      <c r="AB988" s="139"/>
      <c r="AC988" s="139"/>
      <c r="AD988" s="139"/>
      <c r="AE988" s="139"/>
      <c r="AF988" s="139"/>
      <c r="AG988" s="139"/>
      <c r="AH988" s="139"/>
      <c r="AI988" s="139"/>
      <c r="AJ988" s="139"/>
      <c r="AK988" s="139"/>
      <c r="AL988" s="139"/>
      <c r="AM988" s="139"/>
      <c r="AN988" s="139"/>
      <c r="AO988" s="139"/>
      <c r="AP988" s="139"/>
      <c r="AQ988" s="139"/>
      <c r="AR988" s="139"/>
      <c r="AS988" s="139"/>
      <c r="AT988" s="139"/>
      <c r="AU988" s="139"/>
      <c r="AV988" s="139"/>
      <c r="AW988" s="139"/>
      <c r="AX988" s="139"/>
      <c r="AY988" s="139"/>
      <c r="AZ988" s="139"/>
      <c r="BA988" s="139"/>
      <c r="BB988" s="139"/>
      <c r="BC988" s="139"/>
      <c r="BD988" s="139"/>
      <c r="BE988" s="139"/>
      <c r="BF988" s="139"/>
      <c r="BG988" s="139"/>
      <c r="BH988" s="139"/>
      <c r="BI988" s="139"/>
      <c r="BJ988" s="139"/>
    </row>
    <row r="989">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40"/>
      <c r="W989" s="139"/>
      <c r="X989" s="139"/>
      <c r="Y989" s="139"/>
      <c r="Z989" s="139"/>
      <c r="AA989" s="139"/>
      <c r="AB989" s="139"/>
      <c r="AC989" s="139"/>
      <c r="AD989" s="139"/>
      <c r="AE989" s="139"/>
      <c r="AF989" s="139"/>
      <c r="AG989" s="139"/>
      <c r="AH989" s="139"/>
      <c r="AI989" s="139"/>
      <c r="AJ989" s="139"/>
      <c r="AK989" s="139"/>
      <c r="AL989" s="139"/>
      <c r="AM989" s="139"/>
      <c r="AN989" s="139"/>
      <c r="AO989" s="139"/>
      <c r="AP989" s="139"/>
      <c r="AQ989" s="139"/>
      <c r="AR989" s="139"/>
      <c r="AS989" s="139"/>
      <c r="AT989" s="139"/>
      <c r="AU989" s="139"/>
      <c r="AV989" s="139"/>
      <c r="AW989" s="139"/>
      <c r="AX989" s="139"/>
      <c r="AY989" s="139"/>
      <c r="AZ989" s="139"/>
      <c r="BA989" s="139"/>
      <c r="BB989" s="139"/>
      <c r="BC989" s="139"/>
      <c r="BD989" s="139"/>
      <c r="BE989" s="139"/>
      <c r="BF989" s="139"/>
      <c r="BG989" s="139"/>
      <c r="BH989" s="139"/>
      <c r="BI989" s="139"/>
      <c r="BJ989" s="139"/>
    </row>
    <row r="990">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40"/>
      <c r="W990" s="139"/>
      <c r="X990" s="139"/>
      <c r="Y990" s="139"/>
      <c r="Z990" s="139"/>
      <c r="AA990" s="139"/>
      <c r="AB990" s="139"/>
      <c r="AC990" s="139"/>
      <c r="AD990" s="139"/>
      <c r="AE990" s="139"/>
      <c r="AF990" s="139"/>
      <c r="AG990" s="139"/>
      <c r="AH990" s="139"/>
      <c r="AI990" s="139"/>
      <c r="AJ990" s="139"/>
      <c r="AK990" s="139"/>
      <c r="AL990" s="139"/>
      <c r="AM990" s="139"/>
      <c r="AN990" s="139"/>
      <c r="AO990" s="139"/>
      <c r="AP990" s="139"/>
      <c r="AQ990" s="139"/>
      <c r="AR990" s="139"/>
      <c r="AS990" s="139"/>
      <c r="AT990" s="139"/>
      <c r="AU990" s="139"/>
      <c r="AV990" s="139"/>
      <c r="AW990" s="139"/>
      <c r="AX990" s="139"/>
      <c r="AY990" s="139"/>
      <c r="AZ990" s="139"/>
      <c r="BA990" s="139"/>
      <c r="BB990" s="139"/>
      <c r="BC990" s="139"/>
      <c r="BD990" s="139"/>
      <c r="BE990" s="139"/>
      <c r="BF990" s="139"/>
      <c r="BG990" s="139"/>
      <c r="BH990" s="139"/>
      <c r="BI990" s="139"/>
      <c r="BJ990" s="139"/>
    </row>
    <row r="991">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40"/>
      <c r="W991" s="139"/>
      <c r="X991" s="139"/>
      <c r="Y991" s="139"/>
      <c r="Z991" s="139"/>
      <c r="AA991" s="139"/>
      <c r="AB991" s="139"/>
      <c r="AC991" s="139"/>
      <c r="AD991" s="139"/>
      <c r="AE991" s="139"/>
      <c r="AF991" s="139"/>
      <c r="AG991" s="139"/>
      <c r="AH991" s="139"/>
      <c r="AI991" s="139"/>
      <c r="AJ991" s="139"/>
      <c r="AK991" s="139"/>
      <c r="AL991" s="139"/>
      <c r="AM991" s="139"/>
      <c r="AN991" s="139"/>
      <c r="AO991" s="139"/>
      <c r="AP991" s="139"/>
      <c r="AQ991" s="139"/>
      <c r="AR991" s="139"/>
      <c r="AS991" s="139"/>
      <c r="AT991" s="139"/>
      <c r="AU991" s="139"/>
      <c r="AV991" s="139"/>
      <c r="AW991" s="139"/>
      <c r="AX991" s="139"/>
      <c r="AY991" s="139"/>
      <c r="AZ991" s="139"/>
      <c r="BA991" s="139"/>
      <c r="BB991" s="139"/>
      <c r="BC991" s="139"/>
      <c r="BD991" s="139"/>
      <c r="BE991" s="139"/>
      <c r="BF991" s="139"/>
      <c r="BG991" s="139"/>
      <c r="BH991" s="139"/>
      <c r="BI991" s="139"/>
      <c r="BJ991" s="139"/>
    </row>
    <row r="99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40"/>
      <c r="W992" s="139"/>
      <c r="X992" s="139"/>
      <c r="Y992" s="139"/>
      <c r="Z992" s="139"/>
      <c r="AA992" s="139"/>
      <c r="AB992" s="139"/>
      <c r="AC992" s="139"/>
      <c r="AD992" s="139"/>
      <c r="AE992" s="139"/>
      <c r="AF992" s="139"/>
      <c r="AG992" s="139"/>
      <c r="AH992" s="139"/>
      <c r="AI992" s="139"/>
      <c r="AJ992" s="139"/>
      <c r="AK992" s="139"/>
      <c r="AL992" s="139"/>
      <c r="AM992" s="139"/>
      <c r="AN992" s="139"/>
      <c r="AO992" s="139"/>
      <c r="AP992" s="139"/>
      <c r="AQ992" s="139"/>
      <c r="AR992" s="139"/>
      <c r="AS992" s="139"/>
      <c r="AT992" s="139"/>
      <c r="AU992" s="139"/>
      <c r="AV992" s="139"/>
      <c r="AW992" s="139"/>
      <c r="AX992" s="139"/>
      <c r="AY992" s="139"/>
      <c r="AZ992" s="139"/>
      <c r="BA992" s="139"/>
      <c r="BB992" s="139"/>
      <c r="BC992" s="139"/>
      <c r="BD992" s="139"/>
      <c r="BE992" s="139"/>
      <c r="BF992" s="139"/>
      <c r="BG992" s="139"/>
      <c r="BH992" s="139"/>
      <c r="BI992" s="139"/>
      <c r="BJ992" s="139"/>
    </row>
    <row r="993">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40"/>
      <c r="W993" s="139"/>
      <c r="X993" s="139"/>
      <c r="Y993" s="139"/>
      <c r="Z993" s="139"/>
      <c r="AA993" s="139"/>
      <c r="AB993" s="139"/>
      <c r="AC993" s="139"/>
      <c r="AD993" s="139"/>
      <c r="AE993" s="139"/>
      <c r="AF993" s="139"/>
      <c r="AG993" s="139"/>
      <c r="AH993" s="139"/>
      <c r="AI993" s="139"/>
      <c r="AJ993" s="139"/>
      <c r="AK993" s="139"/>
      <c r="AL993" s="139"/>
      <c r="AM993" s="139"/>
      <c r="AN993" s="139"/>
      <c r="AO993" s="139"/>
      <c r="AP993" s="139"/>
      <c r="AQ993" s="139"/>
      <c r="AR993" s="139"/>
      <c r="AS993" s="139"/>
      <c r="AT993" s="139"/>
      <c r="AU993" s="139"/>
      <c r="AV993" s="139"/>
      <c r="AW993" s="139"/>
      <c r="AX993" s="139"/>
      <c r="AY993" s="139"/>
      <c r="AZ993" s="139"/>
      <c r="BA993" s="139"/>
      <c r="BB993" s="139"/>
      <c r="BC993" s="139"/>
      <c r="BD993" s="139"/>
      <c r="BE993" s="139"/>
      <c r="BF993" s="139"/>
      <c r="BG993" s="139"/>
      <c r="BH993" s="139"/>
      <c r="BI993" s="139"/>
      <c r="BJ993" s="139"/>
    </row>
    <row r="994">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40"/>
      <c r="W994" s="139"/>
      <c r="X994" s="139"/>
      <c r="Y994" s="139"/>
      <c r="Z994" s="139"/>
      <c r="AA994" s="139"/>
      <c r="AB994" s="139"/>
      <c r="AC994" s="139"/>
      <c r="AD994" s="139"/>
      <c r="AE994" s="139"/>
      <c r="AF994" s="139"/>
      <c r="AG994" s="139"/>
      <c r="AH994" s="139"/>
      <c r="AI994" s="139"/>
      <c r="AJ994" s="139"/>
      <c r="AK994" s="139"/>
      <c r="AL994" s="139"/>
      <c r="AM994" s="139"/>
      <c r="AN994" s="139"/>
      <c r="AO994" s="139"/>
      <c r="AP994" s="139"/>
      <c r="AQ994" s="139"/>
      <c r="AR994" s="139"/>
      <c r="AS994" s="139"/>
      <c r="AT994" s="139"/>
      <c r="AU994" s="139"/>
      <c r="AV994" s="139"/>
      <c r="AW994" s="139"/>
      <c r="AX994" s="139"/>
      <c r="AY994" s="139"/>
      <c r="AZ994" s="139"/>
      <c r="BA994" s="139"/>
      <c r="BB994" s="139"/>
      <c r="BC994" s="139"/>
      <c r="BD994" s="139"/>
      <c r="BE994" s="139"/>
      <c r="BF994" s="139"/>
      <c r="BG994" s="139"/>
      <c r="BH994" s="139"/>
      <c r="BI994" s="139"/>
      <c r="BJ994" s="139"/>
    </row>
    <row r="995">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40"/>
      <c r="W995" s="139"/>
      <c r="X995" s="139"/>
      <c r="Y995" s="139"/>
      <c r="Z995" s="139"/>
      <c r="AA995" s="139"/>
      <c r="AB995" s="139"/>
      <c r="AC995" s="139"/>
      <c r="AD995" s="139"/>
      <c r="AE995" s="139"/>
      <c r="AF995" s="139"/>
      <c r="AG995" s="139"/>
      <c r="AH995" s="139"/>
      <c r="AI995" s="139"/>
      <c r="AJ995" s="139"/>
      <c r="AK995" s="139"/>
      <c r="AL995" s="139"/>
      <c r="AM995" s="139"/>
      <c r="AN995" s="139"/>
      <c r="AO995" s="139"/>
      <c r="AP995" s="139"/>
      <c r="AQ995" s="139"/>
      <c r="AR995" s="139"/>
      <c r="AS995" s="139"/>
      <c r="AT995" s="139"/>
      <c r="AU995" s="139"/>
      <c r="AV995" s="139"/>
      <c r="AW995" s="139"/>
      <c r="AX995" s="139"/>
      <c r="AY995" s="139"/>
      <c r="AZ995" s="139"/>
      <c r="BA995" s="139"/>
      <c r="BB995" s="139"/>
      <c r="BC995" s="139"/>
      <c r="BD995" s="139"/>
      <c r="BE995" s="139"/>
      <c r="BF995" s="139"/>
      <c r="BG995" s="139"/>
      <c r="BH995" s="139"/>
      <c r="BI995" s="139"/>
      <c r="BJ995" s="139"/>
    </row>
    <row r="996">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40"/>
      <c r="W996" s="139"/>
      <c r="X996" s="139"/>
      <c r="Y996" s="139"/>
      <c r="Z996" s="139"/>
      <c r="AA996" s="139"/>
      <c r="AB996" s="139"/>
      <c r="AC996" s="139"/>
      <c r="AD996" s="139"/>
      <c r="AE996" s="139"/>
      <c r="AF996" s="139"/>
      <c r="AG996" s="139"/>
      <c r="AH996" s="139"/>
      <c r="AI996" s="139"/>
      <c r="AJ996" s="139"/>
      <c r="AK996" s="139"/>
      <c r="AL996" s="139"/>
      <c r="AM996" s="139"/>
      <c r="AN996" s="139"/>
      <c r="AO996" s="139"/>
      <c r="AP996" s="139"/>
      <c r="AQ996" s="139"/>
      <c r="AR996" s="139"/>
      <c r="AS996" s="139"/>
      <c r="AT996" s="139"/>
      <c r="AU996" s="139"/>
      <c r="AV996" s="139"/>
      <c r="AW996" s="139"/>
      <c r="AX996" s="139"/>
      <c r="AY996" s="139"/>
      <c r="AZ996" s="139"/>
      <c r="BA996" s="139"/>
      <c r="BB996" s="139"/>
      <c r="BC996" s="139"/>
      <c r="BD996" s="139"/>
      <c r="BE996" s="139"/>
      <c r="BF996" s="139"/>
      <c r="BG996" s="139"/>
      <c r="BH996" s="139"/>
      <c r="BI996" s="139"/>
      <c r="BJ996" s="139"/>
    </row>
    <row r="997">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40"/>
      <c r="W997" s="139"/>
      <c r="X997" s="139"/>
      <c r="Y997" s="139"/>
      <c r="Z997" s="139"/>
      <c r="AA997" s="139"/>
      <c r="AB997" s="139"/>
      <c r="AC997" s="139"/>
      <c r="AD997" s="139"/>
      <c r="AE997" s="139"/>
      <c r="AF997" s="139"/>
      <c r="AG997" s="139"/>
      <c r="AH997" s="139"/>
      <c r="AI997" s="139"/>
      <c r="AJ997" s="139"/>
      <c r="AK997" s="139"/>
      <c r="AL997" s="139"/>
      <c r="AM997" s="139"/>
      <c r="AN997" s="139"/>
      <c r="AO997" s="139"/>
      <c r="AP997" s="139"/>
      <c r="AQ997" s="139"/>
      <c r="AR997" s="139"/>
      <c r="AS997" s="139"/>
      <c r="AT997" s="139"/>
      <c r="AU997" s="139"/>
      <c r="AV997" s="139"/>
      <c r="AW997" s="139"/>
      <c r="AX997" s="139"/>
      <c r="AY997" s="139"/>
      <c r="AZ997" s="139"/>
      <c r="BA997" s="139"/>
      <c r="BB997" s="139"/>
      <c r="BC997" s="139"/>
      <c r="BD997" s="139"/>
      <c r="BE997" s="139"/>
      <c r="BF997" s="139"/>
      <c r="BG997" s="139"/>
      <c r="BH997" s="139"/>
      <c r="BI997" s="139"/>
      <c r="BJ997" s="139"/>
    </row>
    <row r="998">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40"/>
      <c r="W998" s="139"/>
      <c r="X998" s="139"/>
      <c r="Y998" s="139"/>
      <c r="Z998" s="139"/>
      <c r="AA998" s="139"/>
      <c r="AB998" s="139"/>
      <c r="AC998" s="139"/>
      <c r="AD998" s="139"/>
      <c r="AE998" s="139"/>
      <c r="AF998" s="139"/>
      <c r="AG998" s="139"/>
      <c r="AH998" s="139"/>
      <c r="AI998" s="139"/>
      <c r="AJ998" s="139"/>
      <c r="AK998" s="139"/>
      <c r="AL998" s="139"/>
      <c r="AM998" s="139"/>
      <c r="AN998" s="139"/>
      <c r="AO998" s="139"/>
      <c r="AP998" s="139"/>
      <c r="AQ998" s="139"/>
      <c r="AR998" s="139"/>
      <c r="AS998" s="139"/>
      <c r="AT998" s="139"/>
      <c r="AU998" s="139"/>
      <c r="AV998" s="139"/>
      <c r="AW998" s="139"/>
      <c r="AX998" s="139"/>
      <c r="AY998" s="139"/>
      <c r="AZ998" s="139"/>
      <c r="BA998" s="139"/>
      <c r="BB998" s="139"/>
      <c r="BC998" s="139"/>
      <c r="BD998" s="139"/>
      <c r="BE998" s="139"/>
      <c r="BF998" s="139"/>
      <c r="BG998" s="139"/>
      <c r="BH998" s="139"/>
      <c r="BI998" s="139"/>
      <c r="BJ998" s="139"/>
    </row>
    <row r="999">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40"/>
      <c r="W999" s="139"/>
      <c r="X999" s="139"/>
      <c r="Y999" s="139"/>
      <c r="Z999" s="139"/>
      <c r="AA999" s="139"/>
      <c r="AB999" s="139"/>
      <c r="AC999" s="139"/>
      <c r="AD999" s="139"/>
      <c r="AE999" s="139"/>
      <c r="AF999" s="139"/>
      <c r="AG999" s="139"/>
      <c r="AH999" s="139"/>
      <c r="AI999" s="139"/>
      <c r="AJ999" s="139"/>
      <c r="AK999" s="139"/>
      <c r="AL999" s="139"/>
      <c r="AM999" s="139"/>
      <c r="AN999" s="139"/>
      <c r="AO999" s="139"/>
      <c r="AP999" s="139"/>
      <c r="AQ999" s="139"/>
      <c r="AR999" s="139"/>
      <c r="AS999" s="139"/>
      <c r="AT999" s="139"/>
      <c r="AU999" s="139"/>
      <c r="AV999" s="139"/>
      <c r="AW999" s="139"/>
      <c r="AX999" s="139"/>
      <c r="AY999" s="139"/>
      <c r="AZ999" s="139"/>
      <c r="BA999" s="139"/>
      <c r="BB999" s="139"/>
      <c r="BC999" s="139"/>
      <c r="BD999" s="139"/>
      <c r="BE999" s="139"/>
      <c r="BF999" s="139"/>
      <c r="BG999" s="139"/>
      <c r="BH999" s="139"/>
      <c r="BI999" s="139"/>
      <c r="BJ999" s="139"/>
    </row>
    <row r="1000">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40"/>
      <c r="W1000" s="139"/>
      <c r="X1000" s="139"/>
      <c r="Y1000" s="139"/>
      <c r="Z1000" s="139"/>
      <c r="AA1000" s="139"/>
      <c r="AB1000" s="139"/>
      <c r="AC1000" s="139"/>
      <c r="AD1000" s="139"/>
      <c r="AE1000" s="139"/>
      <c r="AF1000" s="139"/>
      <c r="AG1000" s="139"/>
      <c r="AH1000" s="139"/>
      <c r="AI1000" s="139"/>
      <c r="AJ1000" s="139"/>
      <c r="AK1000" s="139"/>
      <c r="AL1000" s="139"/>
      <c r="AM1000" s="139"/>
      <c r="AN1000" s="139"/>
      <c r="AO1000" s="139"/>
      <c r="AP1000" s="139"/>
      <c r="AQ1000" s="139"/>
      <c r="AR1000" s="139"/>
      <c r="AS1000" s="139"/>
      <c r="AT1000" s="139"/>
      <c r="AU1000" s="139"/>
      <c r="AV1000" s="139"/>
      <c r="AW1000" s="139"/>
      <c r="AX1000" s="139"/>
      <c r="AY1000" s="139"/>
      <c r="AZ1000" s="139"/>
      <c r="BA1000" s="139"/>
      <c r="BB1000" s="139"/>
      <c r="BC1000" s="139"/>
      <c r="BD1000" s="139"/>
      <c r="BE1000" s="139"/>
      <c r="BF1000" s="139"/>
      <c r="BG1000" s="139"/>
      <c r="BH1000" s="139"/>
      <c r="BI1000" s="139"/>
      <c r="BJ1000" s="139"/>
    </row>
    <row r="1001">
      <c r="A1001" s="139"/>
      <c r="B1001" s="139"/>
      <c r="C1001" s="139"/>
      <c r="D1001" s="139"/>
      <c r="E1001" s="139"/>
      <c r="F1001" s="139"/>
      <c r="G1001" s="139"/>
      <c r="H1001" s="139"/>
      <c r="I1001" s="139"/>
      <c r="J1001" s="139"/>
      <c r="K1001" s="139"/>
      <c r="L1001" s="139"/>
      <c r="M1001" s="139"/>
      <c r="N1001" s="139"/>
      <c r="O1001" s="139"/>
      <c r="P1001" s="139"/>
      <c r="Q1001" s="139"/>
      <c r="R1001" s="139"/>
      <c r="S1001" s="139"/>
      <c r="T1001" s="139"/>
      <c r="U1001" s="139"/>
      <c r="V1001" s="140"/>
      <c r="W1001" s="139"/>
      <c r="X1001" s="139"/>
      <c r="Y1001" s="139"/>
      <c r="Z1001" s="139"/>
      <c r="AA1001" s="139"/>
      <c r="AB1001" s="139"/>
      <c r="AC1001" s="139"/>
      <c r="AD1001" s="139"/>
      <c r="AE1001" s="139"/>
      <c r="AF1001" s="139"/>
      <c r="AG1001" s="139"/>
      <c r="AH1001" s="139"/>
      <c r="AI1001" s="139"/>
      <c r="AJ1001" s="139"/>
      <c r="AK1001" s="139"/>
      <c r="AL1001" s="139"/>
      <c r="AM1001" s="139"/>
      <c r="AN1001" s="139"/>
      <c r="AO1001" s="139"/>
      <c r="AP1001" s="139"/>
      <c r="AQ1001" s="139"/>
      <c r="AR1001" s="139"/>
      <c r="AS1001" s="139"/>
      <c r="AT1001" s="139"/>
      <c r="AU1001" s="139"/>
      <c r="AV1001" s="139"/>
      <c r="AW1001" s="139"/>
      <c r="AX1001" s="139"/>
      <c r="AY1001" s="139"/>
      <c r="AZ1001" s="139"/>
      <c r="BA1001" s="139"/>
      <c r="BB1001" s="139"/>
      <c r="BC1001" s="139"/>
      <c r="BD1001" s="139"/>
      <c r="BE1001" s="139"/>
      <c r="BF1001" s="139"/>
      <c r="BG1001" s="139"/>
      <c r="BH1001" s="139"/>
      <c r="BI1001" s="139"/>
      <c r="BJ1001" s="139"/>
    </row>
    <row r="1002">
      <c r="A1002" s="139"/>
      <c r="B1002" s="139"/>
      <c r="C1002" s="139"/>
      <c r="D1002" s="139"/>
      <c r="E1002" s="139"/>
      <c r="F1002" s="139"/>
      <c r="G1002" s="139"/>
      <c r="H1002" s="139"/>
      <c r="I1002" s="139"/>
      <c r="J1002" s="139"/>
      <c r="K1002" s="139"/>
      <c r="L1002" s="139"/>
      <c r="M1002" s="139"/>
      <c r="N1002" s="139"/>
      <c r="O1002" s="139"/>
      <c r="P1002" s="139"/>
      <c r="Q1002" s="139"/>
      <c r="R1002" s="139"/>
      <c r="S1002" s="139"/>
      <c r="T1002" s="139"/>
      <c r="U1002" s="139"/>
      <c r="V1002" s="140"/>
      <c r="W1002" s="139"/>
      <c r="X1002" s="139"/>
      <c r="Y1002" s="139"/>
      <c r="Z1002" s="139"/>
      <c r="AA1002" s="139"/>
      <c r="AB1002" s="139"/>
      <c r="AC1002" s="139"/>
      <c r="AD1002" s="139"/>
      <c r="AE1002" s="139"/>
      <c r="AF1002" s="139"/>
      <c r="AG1002" s="139"/>
      <c r="AH1002" s="139"/>
      <c r="AI1002" s="139"/>
      <c r="AJ1002" s="139"/>
      <c r="AK1002" s="139"/>
      <c r="AL1002" s="139"/>
      <c r="AM1002" s="139"/>
      <c r="AN1002" s="139"/>
      <c r="AO1002" s="139"/>
      <c r="AP1002" s="139"/>
      <c r="AQ1002" s="139"/>
      <c r="AR1002" s="139"/>
      <c r="AS1002" s="139"/>
      <c r="AT1002" s="139"/>
      <c r="AU1002" s="139"/>
      <c r="AV1002" s="139"/>
      <c r="AW1002" s="139"/>
      <c r="AX1002" s="139"/>
      <c r="AY1002" s="139"/>
      <c r="AZ1002" s="139"/>
      <c r="BA1002" s="139"/>
      <c r="BB1002" s="139"/>
      <c r="BC1002" s="139"/>
      <c r="BD1002" s="139"/>
      <c r="BE1002" s="139"/>
      <c r="BF1002" s="139"/>
      <c r="BG1002" s="139"/>
      <c r="BH1002" s="139"/>
      <c r="BI1002" s="139"/>
      <c r="BJ1002" s="139"/>
    </row>
    <row r="1003">
      <c r="A1003" s="139"/>
      <c r="B1003" s="139"/>
      <c r="C1003" s="139"/>
      <c r="D1003" s="139"/>
      <c r="E1003" s="139"/>
      <c r="F1003" s="139"/>
      <c r="G1003" s="139"/>
      <c r="H1003" s="139"/>
      <c r="I1003" s="139"/>
      <c r="J1003" s="139"/>
      <c r="K1003" s="139"/>
      <c r="L1003" s="139"/>
      <c r="M1003" s="139"/>
      <c r="N1003" s="139"/>
      <c r="O1003" s="139"/>
      <c r="P1003" s="139"/>
      <c r="Q1003" s="139"/>
      <c r="R1003" s="139"/>
      <c r="S1003" s="139"/>
      <c r="T1003" s="139"/>
      <c r="U1003" s="139"/>
      <c r="V1003" s="140"/>
      <c r="W1003" s="139"/>
      <c r="X1003" s="139"/>
      <c r="Y1003" s="139"/>
      <c r="Z1003" s="139"/>
      <c r="AA1003" s="139"/>
      <c r="AB1003" s="139"/>
      <c r="AC1003" s="139"/>
      <c r="AD1003" s="139"/>
      <c r="AE1003" s="139"/>
      <c r="AF1003" s="139"/>
      <c r="AG1003" s="139"/>
      <c r="AH1003" s="139"/>
      <c r="AI1003" s="139"/>
      <c r="AJ1003" s="139"/>
      <c r="AK1003" s="139"/>
      <c r="AL1003" s="139"/>
      <c r="AM1003" s="139"/>
      <c r="AN1003" s="139"/>
      <c r="AO1003" s="139"/>
      <c r="AP1003" s="139"/>
      <c r="AQ1003" s="139"/>
      <c r="AR1003" s="139"/>
      <c r="AS1003" s="139"/>
      <c r="AT1003" s="139"/>
      <c r="AU1003" s="139"/>
      <c r="AV1003" s="139"/>
      <c r="AW1003" s="139"/>
      <c r="AX1003" s="139"/>
      <c r="AY1003" s="139"/>
      <c r="AZ1003" s="139"/>
      <c r="BA1003" s="139"/>
      <c r="BB1003" s="139"/>
      <c r="BC1003" s="139"/>
      <c r="BD1003" s="139"/>
      <c r="BE1003" s="139"/>
      <c r="BF1003" s="139"/>
      <c r="BG1003" s="139"/>
      <c r="BH1003" s="139"/>
      <c r="BI1003" s="139"/>
      <c r="BJ1003" s="139"/>
    </row>
    <row r="1004">
      <c r="A1004" s="139"/>
      <c r="B1004" s="139"/>
      <c r="C1004" s="139"/>
      <c r="D1004" s="139"/>
      <c r="E1004" s="139"/>
      <c r="F1004" s="139"/>
      <c r="G1004" s="139"/>
      <c r="H1004" s="139"/>
      <c r="I1004" s="139"/>
      <c r="J1004" s="139"/>
      <c r="K1004" s="139"/>
      <c r="L1004" s="139"/>
      <c r="M1004" s="139"/>
      <c r="N1004" s="139"/>
      <c r="O1004" s="139"/>
      <c r="P1004" s="139"/>
      <c r="Q1004" s="139"/>
      <c r="R1004" s="139"/>
      <c r="S1004" s="139"/>
      <c r="T1004" s="139"/>
      <c r="U1004" s="139"/>
      <c r="V1004" s="140"/>
      <c r="W1004" s="139"/>
      <c r="X1004" s="139"/>
      <c r="Y1004" s="139"/>
      <c r="Z1004" s="139"/>
      <c r="AA1004" s="139"/>
      <c r="AB1004" s="139"/>
      <c r="AC1004" s="139"/>
      <c r="AD1004" s="139"/>
      <c r="AE1004" s="139"/>
      <c r="AF1004" s="139"/>
      <c r="AG1004" s="139"/>
      <c r="AH1004" s="139"/>
      <c r="AI1004" s="139"/>
      <c r="AJ1004" s="139"/>
      <c r="AK1004" s="139"/>
      <c r="AL1004" s="139"/>
      <c r="AM1004" s="139"/>
      <c r="AN1004" s="139"/>
      <c r="AO1004" s="139"/>
      <c r="AP1004" s="139"/>
      <c r="AQ1004" s="139"/>
      <c r="AR1004" s="139"/>
      <c r="AS1004" s="139"/>
      <c r="AT1004" s="139"/>
      <c r="AU1004" s="139"/>
      <c r="AV1004" s="139"/>
      <c r="AW1004" s="139"/>
      <c r="AX1004" s="139"/>
      <c r="AY1004" s="139"/>
      <c r="AZ1004" s="139"/>
      <c r="BA1004" s="139"/>
      <c r="BB1004" s="139"/>
      <c r="BC1004" s="139"/>
      <c r="BD1004" s="139"/>
      <c r="BE1004" s="139"/>
      <c r="BF1004" s="139"/>
      <c r="BG1004" s="139"/>
      <c r="BH1004" s="139"/>
      <c r="BI1004" s="139"/>
      <c r="BJ1004" s="139"/>
    </row>
    <row r="1005">
      <c r="A1005" s="139"/>
      <c r="B1005" s="139"/>
      <c r="C1005" s="139"/>
      <c r="D1005" s="139"/>
      <c r="E1005" s="139"/>
      <c r="F1005" s="139"/>
      <c r="G1005" s="139"/>
      <c r="H1005" s="139"/>
      <c r="I1005" s="139"/>
      <c r="J1005" s="139"/>
      <c r="K1005" s="139"/>
      <c r="L1005" s="139"/>
      <c r="M1005" s="139"/>
      <c r="N1005" s="139"/>
      <c r="O1005" s="139"/>
      <c r="P1005" s="139"/>
      <c r="Q1005" s="139"/>
      <c r="R1005" s="139"/>
      <c r="S1005" s="139"/>
      <c r="T1005" s="139"/>
      <c r="U1005" s="139"/>
      <c r="V1005" s="140"/>
      <c r="W1005" s="139"/>
      <c r="X1005" s="139"/>
      <c r="Y1005" s="139"/>
      <c r="Z1005" s="139"/>
      <c r="AA1005" s="139"/>
      <c r="AB1005" s="139"/>
      <c r="AC1005" s="139"/>
      <c r="AD1005" s="139"/>
      <c r="AE1005" s="139"/>
      <c r="AF1005" s="139"/>
      <c r="AG1005" s="139"/>
      <c r="AH1005" s="139"/>
      <c r="AI1005" s="139"/>
      <c r="AJ1005" s="139"/>
      <c r="AK1005" s="139"/>
      <c r="AL1005" s="139"/>
      <c r="AM1005" s="139"/>
      <c r="AN1005" s="139"/>
      <c r="AO1005" s="139"/>
      <c r="AP1005" s="139"/>
      <c r="AQ1005" s="139"/>
      <c r="AR1005" s="139"/>
      <c r="AS1005" s="139"/>
      <c r="AT1005" s="139"/>
      <c r="AU1005" s="139"/>
      <c r="AV1005" s="139"/>
      <c r="AW1005" s="139"/>
      <c r="AX1005" s="139"/>
      <c r="AY1005" s="139"/>
      <c r="AZ1005" s="139"/>
      <c r="BA1005" s="139"/>
      <c r="BB1005" s="139"/>
      <c r="BC1005" s="139"/>
      <c r="BD1005" s="139"/>
      <c r="BE1005" s="139"/>
      <c r="BF1005" s="139"/>
      <c r="BG1005" s="139"/>
      <c r="BH1005" s="139"/>
      <c r="BI1005" s="139"/>
      <c r="BJ1005" s="139"/>
    </row>
    <row r="1006">
      <c r="A1006" s="139"/>
      <c r="B1006" s="139"/>
      <c r="C1006" s="139"/>
      <c r="D1006" s="139"/>
      <c r="E1006" s="139"/>
      <c r="F1006" s="139"/>
      <c r="G1006" s="139"/>
      <c r="H1006" s="139"/>
      <c r="I1006" s="139"/>
      <c r="J1006" s="139"/>
      <c r="K1006" s="139"/>
      <c r="L1006" s="139"/>
      <c r="M1006" s="139"/>
      <c r="N1006" s="139"/>
      <c r="O1006" s="139"/>
      <c r="P1006" s="139"/>
      <c r="Q1006" s="139"/>
      <c r="R1006" s="139"/>
      <c r="S1006" s="139"/>
      <c r="T1006" s="139"/>
      <c r="U1006" s="139"/>
      <c r="V1006" s="140"/>
      <c r="W1006" s="139"/>
      <c r="X1006" s="139"/>
      <c r="Y1006" s="139"/>
      <c r="Z1006" s="139"/>
      <c r="AA1006" s="139"/>
      <c r="AB1006" s="139"/>
      <c r="AC1006" s="139"/>
      <c r="AD1006" s="139"/>
      <c r="AE1006" s="139"/>
      <c r="AF1006" s="139"/>
      <c r="AG1006" s="139"/>
      <c r="AH1006" s="139"/>
      <c r="AI1006" s="139"/>
      <c r="AJ1006" s="139"/>
      <c r="AK1006" s="139"/>
      <c r="AL1006" s="139"/>
      <c r="AM1006" s="139"/>
      <c r="AN1006" s="139"/>
      <c r="AO1006" s="139"/>
      <c r="AP1006" s="139"/>
      <c r="AQ1006" s="139"/>
      <c r="AR1006" s="139"/>
      <c r="AS1006" s="139"/>
      <c r="AT1006" s="139"/>
      <c r="AU1006" s="139"/>
      <c r="AV1006" s="139"/>
      <c r="AW1006" s="139"/>
      <c r="AX1006" s="139"/>
      <c r="AY1006" s="139"/>
      <c r="AZ1006" s="139"/>
      <c r="BA1006" s="139"/>
      <c r="BB1006" s="139"/>
      <c r="BC1006" s="139"/>
      <c r="BD1006" s="139"/>
      <c r="BE1006" s="139"/>
      <c r="BF1006" s="139"/>
      <c r="BG1006" s="139"/>
      <c r="BH1006" s="139"/>
      <c r="BI1006" s="139"/>
      <c r="BJ1006" s="139"/>
    </row>
    <row r="1007">
      <c r="A1007" s="139"/>
      <c r="B1007" s="139"/>
      <c r="C1007" s="139"/>
      <c r="D1007" s="139"/>
      <c r="E1007" s="139"/>
      <c r="F1007" s="139"/>
      <c r="G1007" s="139"/>
      <c r="H1007" s="139"/>
      <c r="I1007" s="139"/>
      <c r="J1007" s="139"/>
      <c r="K1007" s="139"/>
      <c r="L1007" s="139"/>
      <c r="M1007" s="139"/>
      <c r="N1007" s="139"/>
      <c r="O1007" s="139"/>
      <c r="P1007" s="139"/>
      <c r="Q1007" s="139"/>
      <c r="R1007" s="139"/>
      <c r="S1007" s="139"/>
      <c r="T1007" s="139"/>
      <c r="U1007" s="139"/>
      <c r="V1007" s="140"/>
      <c r="W1007" s="139"/>
      <c r="X1007" s="139"/>
      <c r="Y1007" s="139"/>
      <c r="Z1007" s="139"/>
      <c r="AA1007" s="139"/>
      <c r="AB1007" s="139"/>
      <c r="AC1007" s="139"/>
      <c r="AD1007" s="139"/>
      <c r="AE1007" s="139"/>
      <c r="AF1007" s="139"/>
      <c r="AG1007" s="139"/>
      <c r="AH1007" s="139"/>
      <c r="AI1007" s="139"/>
      <c r="AJ1007" s="139"/>
      <c r="AK1007" s="139"/>
      <c r="AL1007" s="139"/>
      <c r="AM1007" s="139"/>
      <c r="AN1007" s="139"/>
      <c r="AO1007" s="139"/>
      <c r="AP1007" s="139"/>
      <c r="AQ1007" s="139"/>
      <c r="AR1007" s="139"/>
      <c r="AS1007" s="139"/>
      <c r="AT1007" s="139"/>
      <c r="AU1007" s="139"/>
      <c r="AV1007" s="139"/>
      <c r="AW1007" s="139"/>
      <c r="AX1007" s="139"/>
      <c r="AY1007" s="139"/>
      <c r="AZ1007" s="139"/>
      <c r="BA1007" s="139"/>
      <c r="BB1007" s="139"/>
      <c r="BC1007" s="139"/>
      <c r="BD1007" s="139"/>
      <c r="BE1007" s="139"/>
      <c r="BF1007" s="139"/>
      <c r="BG1007" s="139"/>
      <c r="BH1007" s="139"/>
      <c r="BI1007" s="139"/>
      <c r="BJ1007" s="139"/>
    </row>
    <row r="1008">
      <c r="A1008" s="139"/>
      <c r="B1008" s="139"/>
      <c r="C1008" s="139"/>
      <c r="D1008" s="139"/>
      <c r="E1008" s="139"/>
      <c r="F1008" s="139"/>
      <c r="G1008" s="139"/>
      <c r="H1008" s="139"/>
      <c r="I1008" s="139"/>
      <c r="J1008" s="139"/>
      <c r="K1008" s="139"/>
      <c r="L1008" s="139"/>
      <c r="M1008" s="139"/>
      <c r="N1008" s="139"/>
      <c r="O1008" s="139"/>
      <c r="P1008" s="139"/>
      <c r="Q1008" s="139"/>
      <c r="R1008" s="139"/>
      <c r="S1008" s="139"/>
      <c r="T1008" s="139"/>
      <c r="U1008" s="139"/>
      <c r="V1008" s="140"/>
      <c r="W1008" s="139"/>
      <c r="X1008" s="139"/>
      <c r="Y1008" s="139"/>
      <c r="Z1008" s="139"/>
      <c r="AA1008" s="139"/>
      <c r="AB1008" s="139"/>
      <c r="AC1008" s="139"/>
      <c r="AD1008" s="139"/>
      <c r="AE1008" s="139"/>
      <c r="AF1008" s="139"/>
      <c r="AG1008" s="139"/>
      <c r="AH1008" s="139"/>
      <c r="AI1008" s="139"/>
      <c r="AJ1008" s="139"/>
      <c r="AK1008" s="139"/>
      <c r="AL1008" s="139"/>
      <c r="AM1008" s="139"/>
      <c r="AN1008" s="139"/>
      <c r="AO1008" s="139"/>
      <c r="AP1008" s="139"/>
      <c r="AQ1008" s="139"/>
      <c r="AR1008" s="139"/>
      <c r="AS1008" s="139"/>
      <c r="AT1008" s="139"/>
      <c r="AU1008" s="139"/>
      <c r="AV1008" s="139"/>
      <c r="AW1008" s="139"/>
      <c r="AX1008" s="139"/>
      <c r="AY1008" s="139"/>
      <c r="AZ1008" s="139"/>
      <c r="BA1008" s="139"/>
      <c r="BB1008" s="139"/>
      <c r="BC1008" s="139"/>
      <c r="BD1008" s="139"/>
      <c r="BE1008" s="139"/>
      <c r="BF1008" s="139"/>
      <c r="BG1008" s="139"/>
      <c r="BH1008" s="139"/>
      <c r="BI1008" s="139"/>
      <c r="BJ1008" s="139"/>
    </row>
    <row r="1009">
      <c r="A1009" s="139"/>
      <c r="B1009" s="139"/>
      <c r="C1009" s="139"/>
      <c r="D1009" s="139"/>
      <c r="E1009" s="139"/>
      <c r="F1009" s="139"/>
      <c r="G1009" s="139"/>
      <c r="H1009" s="139"/>
      <c r="I1009" s="139"/>
      <c r="J1009" s="139"/>
      <c r="K1009" s="139"/>
      <c r="L1009" s="139"/>
      <c r="M1009" s="139"/>
      <c r="N1009" s="139"/>
      <c r="O1009" s="139"/>
      <c r="P1009" s="139"/>
      <c r="Q1009" s="139"/>
      <c r="R1009" s="139"/>
      <c r="S1009" s="139"/>
      <c r="T1009" s="139"/>
      <c r="U1009" s="139"/>
      <c r="V1009" s="140"/>
      <c r="W1009" s="139"/>
      <c r="X1009" s="139"/>
      <c r="Y1009" s="139"/>
      <c r="Z1009" s="139"/>
      <c r="AA1009" s="139"/>
      <c r="AB1009" s="139"/>
      <c r="AC1009" s="139"/>
      <c r="AD1009" s="139"/>
      <c r="AE1009" s="139"/>
      <c r="AF1009" s="139"/>
      <c r="AG1009" s="139"/>
      <c r="AH1009" s="139"/>
      <c r="AI1009" s="139"/>
      <c r="AJ1009" s="139"/>
      <c r="AK1009" s="139"/>
      <c r="AL1009" s="139"/>
      <c r="AM1009" s="139"/>
      <c r="AN1009" s="139"/>
      <c r="AO1009" s="139"/>
      <c r="AP1009" s="139"/>
      <c r="AQ1009" s="139"/>
      <c r="AR1009" s="139"/>
      <c r="AS1009" s="139"/>
      <c r="AT1009" s="139"/>
      <c r="AU1009" s="139"/>
      <c r="AV1009" s="139"/>
      <c r="AW1009" s="139"/>
      <c r="AX1009" s="139"/>
      <c r="AY1009" s="139"/>
      <c r="AZ1009" s="139"/>
      <c r="BA1009" s="139"/>
      <c r="BB1009" s="139"/>
      <c r="BC1009" s="139"/>
      <c r="BD1009" s="139"/>
      <c r="BE1009" s="139"/>
      <c r="BF1009" s="139"/>
      <c r="BG1009" s="139"/>
      <c r="BH1009" s="139"/>
      <c r="BI1009" s="139"/>
      <c r="BJ1009" s="139"/>
    </row>
    <row r="1010">
      <c r="A1010" s="139"/>
      <c r="B1010" s="139"/>
      <c r="C1010" s="139"/>
      <c r="D1010" s="139"/>
      <c r="E1010" s="139"/>
      <c r="F1010" s="139"/>
      <c r="G1010" s="139"/>
      <c r="H1010" s="139"/>
      <c r="I1010" s="139"/>
      <c r="J1010" s="139"/>
      <c r="K1010" s="139"/>
      <c r="L1010" s="139"/>
      <c r="M1010" s="139"/>
      <c r="N1010" s="139"/>
      <c r="O1010" s="139"/>
      <c r="P1010" s="139"/>
      <c r="Q1010" s="139"/>
      <c r="R1010" s="139"/>
      <c r="S1010" s="139"/>
      <c r="T1010" s="139"/>
      <c r="U1010" s="139"/>
      <c r="V1010" s="140"/>
      <c r="W1010" s="139"/>
      <c r="X1010" s="139"/>
      <c r="Y1010" s="139"/>
      <c r="Z1010" s="139"/>
      <c r="AA1010" s="139"/>
      <c r="AB1010" s="139"/>
      <c r="AC1010" s="139"/>
      <c r="AD1010" s="139"/>
      <c r="AE1010" s="139"/>
      <c r="AF1010" s="139"/>
      <c r="AG1010" s="139"/>
      <c r="AH1010" s="139"/>
      <c r="AI1010" s="139"/>
      <c r="AJ1010" s="139"/>
      <c r="AK1010" s="139"/>
      <c r="AL1010" s="139"/>
      <c r="AM1010" s="139"/>
      <c r="AN1010" s="139"/>
      <c r="AO1010" s="139"/>
      <c r="AP1010" s="139"/>
      <c r="AQ1010" s="139"/>
      <c r="AR1010" s="139"/>
      <c r="AS1010" s="139"/>
      <c r="AT1010" s="139"/>
      <c r="AU1010" s="139"/>
      <c r="AV1010" s="139"/>
      <c r="AW1010" s="139"/>
      <c r="AX1010" s="139"/>
      <c r="AY1010" s="139"/>
      <c r="AZ1010" s="139"/>
      <c r="BA1010" s="139"/>
      <c r="BB1010" s="139"/>
      <c r="BC1010" s="139"/>
      <c r="BD1010" s="139"/>
      <c r="BE1010" s="139"/>
      <c r="BF1010" s="139"/>
      <c r="BG1010" s="139"/>
      <c r="BH1010" s="139"/>
      <c r="BI1010" s="139"/>
      <c r="BJ1010" s="139"/>
    </row>
    <row r="1011">
      <c r="A1011" s="139"/>
      <c r="B1011" s="139"/>
      <c r="C1011" s="139"/>
      <c r="D1011" s="139"/>
      <c r="E1011" s="139"/>
      <c r="F1011" s="139"/>
      <c r="G1011" s="139"/>
      <c r="H1011" s="139"/>
      <c r="I1011" s="139"/>
      <c r="J1011" s="139"/>
      <c r="K1011" s="139"/>
      <c r="L1011" s="139"/>
      <c r="M1011" s="139"/>
      <c r="N1011" s="139"/>
      <c r="O1011" s="139"/>
      <c r="P1011" s="139"/>
      <c r="Q1011" s="139"/>
      <c r="R1011" s="139"/>
      <c r="S1011" s="139"/>
      <c r="T1011" s="139"/>
      <c r="U1011" s="139"/>
      <c r="V1011" s="140"/>
      <c r="W1011" s="139"/>
      <c r="X1011" s="139"/>
      <c r="Y1011" s="139"/>
      <c r="Z1011" s="139"/>
      <c r="AA1011" s="139"/>
      <c r="AB1011" s="139"/>
      <c r="AC1011" s="139"/>
      <c r="AD1011" s="139"/>
      <c r="AE1011" s="139"/>
      <c r="AF1011" s="139"/>
      <c r="AG1011" s="139"/>
      <c r="AH1011" s="139"/>
      <c r="AI1011" s="139"/>
      <c r="AJ1011" s="139"/>
      <c r="AK1011" s="139"/>
      <c r="AL1011" s="139"/>
      <c r="AM1011" s="139"/>
      <c r="AN1011" s="139"/>
      <c r="AO1011" s="139"/>
      <c r="AP1011" s="139"/>
      <c r="AQ1011" s="139"/>
      <c r="AR1011" s="139"/>
      <c r="AS1011" s="139"/>
      <c r="AT1011" s="139"/>
      <c r="AU1011" s="139"/>
      <c r="AV1011" s="139"/>
      <c r="AW1011" s="139"/>
      <c r="AX1011" s="139"/>
      <c r="AY1011" s="139"/>
      <c r="AZ1011" s="139"/>
      <c r="BA1011" s="139"/>
      <c r="BB1011" s="139"/>
      <c r="BC1011" s="139"/>
      <c r="BD1011" s="139"/>
      <c r="BE1011" s="139"/>
      <c r="BF1011" s="139"/>
      <c r="BG1011" s="139"/>
      <c r="BH1011" s="139"/>
      <c r="BI1011" s="139"/>
      <c r="BJ1011" s="139"/>
    </row>
    <row r="1012">
      <c r="A1012" s="139"/>
      <c r="B1012" s="139"/>
      <c r="C1012" s="139"/>
      <c r="D1012" s="139"/>
      <c r="E1012" s="139"/>
      <c r="F1012" s="139"/>
      <c r="G1012" s="139"/>
      <c r="H1012" s="139"/>
      <c r="I1012" s="139"/>
      <c r="J1012" s="139"/>
      <c r="K1012" s="139"/>
      <c r="L1012" s="139"/>
      <c r="M1012" s="139"/>
      <c r="N1012" s="139"/>
      <c r="O1012" s="139"/>
      <c r="P1012" s="139"/>
      <c r="Q1012" s="139"/>
      <c r="R1012" s="139"/>
      <c r="S1012" s="139"/>
      <c r="T1012" s="139"/>
      <c r="U1012" s="139"/>
      <c r="V1012" s="140"/>
      <c r="W1012" s="139"/>
      <c r="X1012" s="139"/>
      <c r="Y1012" s="139"/>
      <c r="Z1012" s="139"/>
      <c r="AA1012" s="139"/>
      <c r="AB1012" s="139"/>
      <c r="AC1012" s="139"/>
      <c r="AD1012" s="139"/>
      <c r="AE1012" s="139"/>
      <c r="AF1012" s="139"/>
      <c r="AG1012" s="139"/>
      <c r="AH1012" s="139"/>
      <c r="AI1012" s="139"/>
      <c r="AJ1012" s="139"/>
      <c r="AK1012" s="139"/>
      <c r="AL1012" s="139"/>
      <c r="AM1012" s="139"/>
      <c r="AN1012" s="139"/>
      <c r="AO1012" s="139"/>
      <c r="AP1012" s="139"/>
      <c r="AQ1012" s="139"/>
      <c r="AR1012" s="139"/>
      <c r="AS1012" s="139"/>
      <c r="AT1012" s="139"/>
      <c r="AU1012" s="139"/>
      <c r="AV1012" s="139"/>
      <c r="AW1012" s="139"/>
      <c r="AX1012" s="139"/>
      <c r="AY1012" s="139"/>
      <c r="AZ1012" s="139"/>
      <c r="BA1012" s="139"/>
      <c r="BB1012" s="139"/>
      <c r="BC1012" s="139"/>
      <c r="BD1012" s="139"/>
      <c r="BE1012" s="139"/>
      <c r="BF1012" s="139"/>
      <c r="BG1012" s="139"/>
      <c r="BH1012" s="139"/>
      <c r="BI1012" s="139"/>
      <c r="BJ1012" s="139"/>
    </row>
    <row r="1013">
      <c r="A1013" s="139"/>
      <c r="B1013" s="139"/>
      <c r="C1013" s="139"/>
      <c r="D1013" s="139"/>
      <c r="E1013" s="139"/>
      <c r="F1013" s="139"/>
      <c r="G1013" s="139"/>
      <c r="H1013" s="139"/>
      <c r="I1013" s="139"/>
      <c r="J1013" s="139"/>
      <c r="K1013" s="139"/>
      <c r="L1013" s="139"/>
      <c r="M1013" s="139"/>
      <c r="N1013" s="139"/>
      <c r="O1013" s="139"/>
      <c r="P1013" s="139"/>
      <c r="Q1013" s="139"/>
      <c r="R1013" s="139"/>
      <c r="S1013" s="139"/>
      <c r="T1013" s="139"/>
      <c r="U1013" s="139"/>
      <c r="V1013" s="140"/>
      <c r="W1013" s="139"/>
      <c r="X1013" s="139"/>
      <c r="Y1013" s="139"/>
      <c r="Z1013" s="139"/>
      <c r="AA1013" s="139"/>
      <c r="AB1013" s="139"/>
      <c r="AC1013" s="139"/>
      <c r="AD1013" s="139"/>
      <c r="AE1013" s="139"/>
      <c r="AF1013" s="139"/>
      <c r="AG1013" s="139"/>
      <c r="AH1013" s="139"/>
      <c r="AI1013" s="139"/>
      <c r="AJ1013" s="139"/>
      <c r="AK1013" s="139"/>
      <c r="AL1013" s="139"/>
      <c r="AM1013" s="139"/>
      <c r="AN1013" s="139"/>
      <c r="AO1013" s="139"/>
      <c r="AP1013" s="139"/>
      <c r="AQ1013" s="139"/>
      <c r="AR1013" s="139"/>
      <c r="AS1013" s="139"/>
      <c r="AT1013" s="139"/>
      <c r="AU1013" s="139"/>
      <c r="AV1013" s="139"/>
      <c r="AW1013" s="139"/>
      <c r="AX1013" s="139"/>
      <c r="AY1013" s="139"/>
      <c r="AZ1013" s="139"/>
      <c r="BA1013" s="139"/>
      <c r="BB1013" s="139"/>
      <c r="BC1013" s="139"/>
      <c r="BD1013" s="139"/>
      <c r="BE1013" s="139"/>
      <c r="BF1013" s="139"/>
      <c r="BG1013" s="139"/>
      <c r="BH1013" s="139"/>
      <c r="BI1013" s="139"/>
      <c r="BJ1013" s="139"/>
    </row>
    <row r="1014">
      <c r="A1014" s="139"/>
      <c r="B1014" s="139"/>
      <c r="C1014" s="139"/>
      <c r="D1014" s="139"/>
      <c r="E1014" s="139"/>
      <c r="F1014" s="139"/>
      <c r="G1014" s="139"/>
      <c r="H1014" s="139"/>
      <c r="I1014" s="139"/>
      <c r="J1014" s="139"/>
      <c r="K1014" s="139"/>
      <c r="L1014" s="139"/>
      <c r="M1014" s="139"/>
      <c r="N1014" s="139"/>
      <c r="O1014" s="139"/>
      <c r="P1014" s="139"/>
      <c r="Q1014" s="139"/>
      <c r="R1014" s="139"/>
      <c r="S1014" s="139"/>
      <c r="T1014" s="139"/>
      <c r="U1014" s="139"/>
      <c r="V1014" s="140"/>
      <c r="W1014" s="139"/>
      <c r="X1014" s="139"/>
      <c r="Y1014" s="139"/>
      <c r="Z1014" s="139"/>
      <c r="AA1014" s="139"/>
      <c r="AB1014" s="139"/>
      <c r="AC1014" s="139"/>
      <c r="AD1014" s="139"/>
      <c r="AE1014" s="139"/>
      <c r="AF1014" s="139"/>
      <c r="AG1014" s="139"/>
      <c r="AH1014" s="139"/>
      <c r="AI1014" s="139"/>
      <c r="AJ1014" s="139"/>
      <c r="AK1014" s="139"/>
      <c r="AL1014" s="139"/>
      <c r="AM1014" s="139"/>
      <c r="AN1014" s="139"/>
      <c r="AO1014" s="139"/>
      <c r="AP1014" s="139"/>
      <c r="AQ1014" s="139"/>
      <c r="AR1014" s="139"/>
      <c r="AS1014" s="139"/>
      <c r="AT1014" s="139"/>
      <c r="AU1014" s="139"/>
      <c r="AV1014" s="139"/>
      <c r="AW1014" s="139"/>
      <c r="AX1014" s="139"/>
      <c r="AY1014" s="139"/>
      <c r="AZ1014" s="139"/>
      <c r="BA1014" s="139"/>
      <c r="BB1014" s="139"/>
      <c r="BC1014" s="139"/>
      <c r="BD1014" s="139"/>
      <c r="BE1014" s="139"/>
      <c r="BF1014" s="139"/>
      <c r="BG1014" s="139"/>
      <c r="BH1014" s="139"/>
      <c r="BI1014" s="139"/>
      <c r="BJ1014" s="139"/>
    </row>
    <row r="1015">
      <c r="A1015" s="139"/>
      <c r="B1015" s="139"/>
      <c r="C1015" s="139"/>
      <c r="D1015" s="139"/>
      <c r="E1015" s="139"/>
      <c r="F1015" s="139"/>
      <c r="G1015" s="139"/>
      <c r="H1015" s="139"/>
      <c r="I1015" s="139"/>
      <c r="J1015" s="139"/>
      <c r="K1015" s="139"/>
      <c r="L1015" s="139"/>
      <c r="M1015" s="139"/>
      <c r="N1015" s="139"/>
      <c r="O1015" s="139"/>
      <c r="P1015" s="139"/>
      <c r="Q1015" s="139"/>
      <c r="R1015" s="139"/>
      <c r="S1015" s="139"/>
      <c r="T1015" s="139"/>
      <c r="U1015" s="139"/>
      <c r="V1015" s="140"/>
      <c r="W1015" s="139"/>
      <c r="X1015" s="139"/>
      <c r="Y1015" s="139"/>
      <c r="Z1015" s="139"/>
      <c r="AA1015" s="139"/>
      <c r="AB1015" s="139"/>
      <c r="AC1015" s="139"/>
      <c r="AD1015" s="139"/>
      <c r="AE1015" s="139"/>
      <c r="AF1015" s="139"/>
      <c r="AG1015" s="139"/>
      <c r="AH1015" s="139"/>
      <c r="AI1015" s="139"/>
      <c r="AJ1015" s="139"/>
      <c r="AK1015" s="139"/>
      <c r="AL1015" s="139"/>
      <c r="AM1015" s="139"/>
      <c r="AN1015" s="139"/>
      <c r="AO1015" s="139"/>
      <c r="AP1015" s="139"/>
      <c r="AQ1015" s="139"/>
      <c r="AR1015" s="139"/>
      <c r="AS1015" s="139"/>
      <c r="AT1015" s="139"/>
      <c r="AU1015" s="139"/>
      <c r="AV1015" s="139"/>
      <c r="AW1015" s="139"/>
      <c r="AX1015" s="139"/>
      <c r="AY1015" s="139"/>
      <c r="AZ1015" s="139"/>
      <c r="BA1015" s="139"/>
      <c r="BB1015" s="139"/>
      <c r="BC1015" s="139"/>
      <c r="BD1015" s="139"/>
      <c r="BE1015" s="139"/>
      <c r="BF1015" s="139"/>
      <c r="BG1015" s="139"/>
      <c r="BH1015" s="139"/>
      <c r="BI1015" s="139"/>
      <c r="BJ1015" s="139"/>
    </row>
    <row r="1016">
      <c r="A1016" s="139"/>
      <c r="B1016" s="139"/>
      <c r="C1016" s="139"/>
      <c r="D1016" s="139"/>
      <c r="E1016" s="139"/>
      <c r="F1016" s="139"/>
      <c r="G1016" s="139"/>
      <c r="H1016" s="139"/>
      <c r="I1016" s="139"/>
      <c r="J1016" s="139"/>
      <c r="K1016" s="139"/>
      <c r="L1016" s="139"/>
      <c r="M1016" s="139"/>
      <c r="N1016" s="139"/>
      <c r="O1016" s="139"/>
      <c r="P1016" s="139"/>
      <c r="Q1016" s="139"/>
      <c r="R1016" s="139"/>
      <c r="S1016" s="139"/>
      <c r="T1016" s="139"/>
      <c r="U1016" s="139"/>
      <c r="V1016" s="140"/>
      <c r="W1016" s="139"/>
      <c r="X1016" s="139"/>
      <c r="Y1016" s="139"/>
      <c r="Z1016" s="139"/>
      <c r="AA1016" s="139"/>
      <c r="AB1016" s="139"/>
      <c r="AC1016" s="139"/>
      <c r="AD1016" s="139"/>
      <c r="AE1016" s="139"/>
      <c r="AF1016" s="139"/>
      <c r="AG1016" s="139"/>
      <c r="AH1016" s="139"/>
      <c r="AI1016" s="139"/>
      <c r="AJ1016" s="139"/>
      <c r="AK1016" s="139"/>
      <c r="AL1016" s="139"/>
      <c r="AM1016" s="139"/>
      <c r="AN1016" s="139"/>
      <c r="AO1016" s="139"/>
      <c r="AP1016" s="139"/>
      <c r="AQ1016" s="139"/>
      <c r="AR1016" s="139"/>
      <c r="AS1016" s="139"/>
      <c r="AT1016" s="139"/>
      <c r="AU1016" s="139"/>
      <c r="AV1016" s="139"/>
      <c r="AW1016" s="139"/>
      <c r="AX1016" s="139"/>
      <c r="AY1016" s="139"/>
      <c r="AZ1016" s="139"/>
      <c r="BA1016" s="139"/>
      <c r="BB1016" s="139"/>
      <c r="BC1016" s="139"/>
      <c r="BD1016" s="139"/>
      <c r="BE1016" s="139"/>
      <c r="BF1016" s="139"/>
      <c r="BG1016" s="139"/>
      <c r="BH1016" s="139"/>
      <c r="BI1016" s="139"/>
      <c r="BJ1016" s="139"/>
    </row>
    <row r="1017">
      <c r="A1017" s="139"/>
      <c r="B1017" s="139"/>
      <c r="C1017" s="139"/>
      <c r="D1017" s="139"/>
      <c r="E1017" s="139"/>
      <c r="F1017" s="139"/>
      <c r="G1017" s="139"/>
      <c r="H1017" s="139"/>
      <c r="I1017" s="139"/>
      <c r="J1017" s="139"/>
      <c r="K1017" s="139"/>
      <c r="L1017" s="139"/>
      <c r="M1017" s="139"/>
      <c r="N1017" s="139"/>
      <c r="O1017" s="139"/>
      <c r="P1017" s="139"/>
      <c r="Q1017" s="139"/>
      <c r="R1017" s="139"/>
      <c r="S1017" s="139"/>
      <c r="T1017" s="139"/>
      <c r="U1017" s="139"/>
      <c r="V1017" s="140"/>
      <c r="W1017" s="139"/>
      <c r="X1017" s="139"/>
      <c r="Y1017" s="139"/>
      <c r="Z1017" s="139"/>
      <c r="AA1017" s="139"/>
      <c r="AB1017" s="139"/>
      <c r="AC1017" s="139"/>
      <c r="AD1017" s="139"/>
      <c r="AE1017" s="139"/>
      <c r="AF1017" s="139"/>
      <c r="AG1017" s="139"/>
      <c r="AH1017" s="139"/>
      <c r="AI1017" s="139"/>
      <c r="AJ1017" s="139"/>
      <c r="AK1017" s="139"/>
      <c r="AL1017" s="139"/>
      <c r="AM1017" s="139"/>
      <c r="AN1017" s="139"/>
      <c r="AO1017" s="139"/>
      <c r="AP1017" s="139"/>
      <c r="AQ1017" s="139"/>
      <c r="AR1017" s="139"/>
      <c r="AS1017" s="139"/>
      <c r="AT1017" s="139"/>
      <c r="AU1017" s="139"/>
      <c r="AV1017" s="139"/>
      <c r="AW1017" s="139"/>
      <c r="AX1017" s="139"/>
      <c r="AY1017" s="139"/>
      <c r="AZ1017" s="139"/>
      <c r="BA1017" s="139"/>
      <c r="BB1017" s="139"/>
      <c r="BC1017" s="139"/>
      <c r="BD1017" s="139"/>
      <c r="BE1017" s="139"/>
      <c r="BF1017" s="139"/>
      <c r="BG1017" s="139"/>
      <c r="BH1017" s="139"/>
      <c r="BI1017" s="139"/>
      <c r="BJ1017" s="139"/>
    </row>
    <row r="1018">
      <c r="A1018" s="139"/>
      <c r="B1018" s="139"/>
      <c r="C1018" s="139"/>
      <c r="D1018" s="139"/>
      <c r="E1018" s="139"/>
      <c r="F1018" s="139"/>
      <c r="G1018" s="139"/>
      <c r="H1018" s="139"/>
      <c r="I1018" s="139"/>
      <c r="J1018" s="139"/>
      <c r="K1018" s="139"/>
      <c r="L1018" s="139"/>
      <c r="M1018" s="139"/>
      <c r="N1018" s="139"/>
      <c r="O1018" s="139"/>
      <c r="P1018" s="139"/>
      <c r="Q1018" s="139"/>
      <c r="R1018" s="139"/>
      <c r="S1018" s="139"/>
      <c r="T1018" s="139"/>
      <c r="U1018" s="139"/>
      <c r="V1018" s="140"/>
      <c r="W1018" s="139"/>
      <c r="X1018" s="139"/>
      <c r="Y1018" s="139"/>
      <c r="Z1018" s="139"/>
      <c r="AA1018" s="139"/>
      <c r="AB1018" s="139"/>
      <c r="AC1018" s="139"/>
      <c r="AD1018" s="139"/>
      <c r="AE1018" s="139"/>
      <c r="AF1018" s="139"/>
      <c r="AG1018" s="139"/>
      <c r="AH1018" s="139"/>
      <c r="AI1018" s="139"/>
      <c r="AJ1018" s="139"/>
      <c r="AK1018" s="139"/>
      <c r="AL1018" s="139"/>
      <c r="AM1018" s="139"/>
      <c r="AN1018" s="139"/>
      <c r="AO1018" s="139"/>
      <c r="AP1018" s="139"/>
      <c r="AQ1018" s="139"/>
      <c r="AR1018" s="139"/>
      <c r="AS1018" s="139"/>
      <c r="AT1018" s="139"/>
      <c r="AU1018" s="139"/>
      <c r="AV1018" s="139"/>
      <c r="AW1018" s="139"/>
      <c r="AX1018" s="139"/>
      <c r="AY1018" s="139"/>
      <c r="AZ1018" s="139"/>
      <c r="BA1018" s="139"/>
      <c r="BB1018" s="139"/>
      <c r="BC1018" s="139"/>
      <c r="BD1018" s="139"/>
      <c r="BE1018" s="139"/>
      <c r="BF1018" s="139"/>
      <c r="BG1018" s="139"/>
      <c r="BH1018" s="139"/>
      <c r="BI1018" s="139"/>
      <c r="BJ1018" s="139"/>
    </row>
    <row r="1019">
      <c r="A1019" s="139"/>
      <c r="B1019" s="139"/>
      <c r="C1019" s="139"/>
      <c r="D1019" s="139"/>
      <c r="E1019" s="139"/>
      <c r="F1019" s="139"/>
      <c r="G1019" s="139"/>
      <c r="H1019" s="139"/>
      <c r="I1019" s="139"/>
      <c r="J1019" s="139"/>
      <c r="K1019" s="139"/>
      <c r="L1019" s="139"/>
      <c r="M1019" s="139"/>
      <c r="N1019" s="139"/>
      <c r="O1019" s="139"/>
      <c r="P1019" s="139"/>
      <c r="Q1019" s="139"/>
      <c r="R1019" s="139"/>
      <c r="S1019" s="139"/>
      <c r="T1019" s="139"/>
      <c r="U1019" s="139"/>
      <c r="V1019" s="140"/>
      <c r="W1019" s="139"/>
      <c r="X1019" s="139"/>
      <c r="Y1019" s="139"/>
      <c r="Z1019" s="139"/>
      <c r="AA1019" s="139"/>
      <c r="AB1019" s="139"/>
      <c r="AC1019" s="139"/>
      <c r="AD1019" s="139"/>
      <c r="AE1019" s="139"/>
      <c r="AF1019" s="139"/>
      <c r="AG1019" s="139"/>
      <c r="AH1019" s="139"/>
      <c r="AI1019" s="139"/>
      <c r="AJ1019" s="139"/>
      <c r="AK1019" s="139"/>
      <c r="AL1019" s="139"/>
      <c r="AM1019" s="139"/>
      <c r="AN1019" s="139"/>
      <c r="AO1019" s="139"/>
      <c r="AP1019" s="139"/>
      <c r="AQ1019" s="139"/>
      <c r="AR1019" s="139"/>
      <c r="AS1019" s="139"/>
      <c r="AT1019" s="139"/>
      <c r="AU1019" s="139"/>
      <c r="AV1019" s="139"/>
      <c r="AW1019" s="139"/>
      <c r="AX1019" s="139"/>
      <c r="AY1019" s="139"/>
      <c r="AZ1019" s="139"/>
      <c r="BA1019" s="139"/>
      <c r="BB1019" s="139"/>
      <c r="BC1019" s="139"/>
      <c r="BD1019" s="139"/>
      <c r="BE1019" s="139"/>
      <c r="BF1019" s="139"/>
      <c r="BG1019" s="139"/>
      <c r="BH1019" s="139"/>
      <c r="BI1019" s="139"/>
      <c r="BJ1019" s="139"/>
    </row>
    <row r="1020">
      <c r="A1020" s="139"/>
      <c r="B1020" s="139"/>
      <c r="C1020" s="139"/>
      <c r="D1020" s="139"/>
      <c r="E1020" s="139"/>
      <c r="F1020" s="139"/>
      <c r="G1020" s="139"/>
      <c r="H1020" s="139"/>
      <c r="I1020" s="139"/>
      <c r="J1020" s="139"/>
      <c r="K1020" s="139"/>
      <c r="L1020" s="139"/>
      <c r="M1020" s="139"/>
      <c r="N1020" s="139"/>
      <c r="O1020" s="139"/>
      <c r="P1020" s="139"/>
      <c r="Q1020" s="139"/>
      <c r="R1020" s="139"/>
      <c r="S1020" s="139"/>
      <c r="T1020" s="139"/>
      <c r="U1020" s="139"/>
      <c r="V1020" s="140"/>
      <c r="W1020" s="139"/>
      <c r="X1020" s="139"/>
      <c r="Y1020" s="139"/>
      <c r="Z1020" s="139"/>
      <c r="AA1020" s="139"/>
      <c r="AB1020" s="139"/>
      <c r="AC1020" s="139"/>
      <c r="AD1020" s="139"/>
      <c r="AE1020" s="139"/>
      <c r="AF1020" s="139"/>
      <c r="AG1020" s="139"/>
      <c r="AH1020" s="139"/>
      <c r="AI1020" s="139"/>
      <c r="AJ1020" s="139"/>
      <c r="AK1020" s="139"/>
      <c r="AL1020" s="139"/>
      <c r="AM1020" s="139"/>
      <c r="AN1020" s="139"/>
      <c r="AO1020" s="139"/>
      <c r="AP1020" s="139"/>
      <c r="AQ1020" s="139"/>
      <c r="AR1020" s="139"/>
      <c r="AS1020" s="139"/>
      <c r="AT1020" s="139"/>
      <c r="AU1020" s="139"/>
      <c r="AV1020" s="139"/>
      <c r="AW1020" s="139"/>
      <c r="AX1020" s="139"/>
      <c r="AY1020" s="139"/>
      <c r="AZ1020" s="139"/>
      <c r="BA1020" s="139"/>
      <c r="BB1020" s="139"/>
      <c r="BC1020" s="139"/>
      <c r="BD1020" s="139"/>
      <c r="BE1020" s="139"/>
      <c r="BF1020" s="139"/>
      <c r="BG1020" s="139"/>
      <c r="BH1020" s="139"/>
      <c r="BI1020" s="139"/>
      <c r="BJ1020" s="139"/>
    </row>
    <row r="1021">
      <c r="A1021" s="139"/>
      <c r="B1021" s="139"/>
      <c r="C1021" s="139"/>
      <c r="D1021" s="139"/>
      <c r="E1021" s="139"/>
      <c r="F1021" s="139"/>
      <c r="G1021" s="139"/>
      <c r="H1021" s="139"/>
      <c r="I1021" s="139"/>
      <c r="J1021" s="139"/>
      <c r="K1021" s="139"/>
      <c r="L1021" s="139"/>
      <c r="M1021" s="139"/>
      <c r="N1021" s="139"/>
      <c r="O1021" s="139"/>
      <c r="P1021" s="139"/>
      <c r="Q1021" s="139"/>
      <c r="R1021" s="139"/>
      <c r="S1021" s="139"/>
      <c r="T1021" s="139"/>
      <c r="U1021" s="139"/>
      <c r="V1021" s="140"/>
      <c r="W1021" s="139"/>
      <c r="X1021" s="139"/>
      <c r="Y1021" s="139"/>
      <c r="Z1021" s="139"/>
      <c r="AA1021" s="139"/>
      <c r="AB1021" s="139"/>
      <c r="AC1021" s="139"/>
      <c r="AD1021" s="139"/>
      <c r="AE1021" s="139"/>
      <c r="AF1021" s="139"/>
      <c r="AG1021" s="139"/>
      <c r="AH1021" s="139"/>
      <c r="AI1021" s="139"/>
      <c r="AJ1021" s="139"/>
      <c r="AK1021" s="139"/>
      <c r="AL1021" s="139"/>
      <c r="AM1021" s="139"/>
      <c r="AN1021" s="139"/>
      <c r="AO1021" s="139"/>
      <c r="AP1021" s="139"/>
      <c r="AQ1021" s="139"/>
      <c r="AR1021" s="139"/>
      <c r="AS1021" s="139"/>
      <c r="AT1021" s="139"/>
      <c r="AU1021" s="139"/>
      <c r="AV1021" s="139"/>
      <c r="AW1021" s="139"/>
      <c r="AX1021" s="139"/>
      <c r="AY1021" s="139"/>
      <c r="AZ1021" s="139"/>
      <c r="BA1021" s="139"/>
      <c r="BB1021" s="139"/>
      <c r="BC1021" s="139"/>
      <c r="BD1021" s="139"/>
      <c r="BE1021" s="139"/>
      <c r="BF1021" s="139"/>
      <c r="BG1021" s="139"/>
      <c r="BH1021" s="139"/>
      <c r="BI1021" s="139"/>
      <c r="BJ1021" s="139"/>
    </row>
    <row r="1022">
      <c r="A1022" s="139"/>
      <c r="B1022" s="139"/>
      <c r="C1022" s="139"/>
      <c r="D1022" s="139"/>
      <c r="E1022" s="139"/>
      <c r="F1022" s="139"/>
      <c r="G1022" s="139"/>
      <c r="H1022" s="139"/>
      <c r="I1022" s="139"/>
      <c r="J1022" s="139"/>
      <c r="K1022" s="139"/>
      <c r="L1022" s="139"/>
      <c r="M1022" s="139"/>
      <c r="N1022" s="139"/>
      <c r="O1022" s="139"/>
      <c r="P1022" s="139"/>
      <c r="Q1022" s="139"/>
      <c r="R1022" s="139"/>
      <c r="S1022" s="139"/>
      <c r="T1022" s="139"/>
      <c r="U1022" s="139"/>
      <c r="V1022" s="140"/>
      <c r="W1022" s="139"/>
      <c r="X1022" s="139"/>
      <c r="Y1022" s="139"/>
      <c r="Z1022" s="139"/>
      <c r="AA1022" s="139"/>
      <c r="AB1022" s="139"/>
      <c r="AC1022" s="139"/>
      <c r="AD1022" s="139"/>
      <c r="AE1022" s="139"/>
      <c r="AF1022" s="139"/>
      <c r="AG1022" s="139"/>
      <c r="AH1022" s="139"/>
      <c r="AI1022" s="139"/>
      <c r="AJ1022" s="139"/>
      <c r="AK1022" s="139"/>
      <c r="AL1022" s="139"/>
      <c r="AM1022" s="139"/>
      <c r="AN1022" s="139"/>
      <c r="AO1022" s="139"/>
      <c r="AP1022" s="139"/>
      <c r="AQ1022" s="139"/>
      <c r="AR1022" s="139"/>
      <c r="AS1022" s="139"/>
      <c r="AT1022" s="139"/>
      <c r="AU1022" s="139"/>
      <c r="AV1022" s="139"/>
      <c r="AW1022" s="139"/>
      <c r="AX1022" s="139"/>
      <c r="AY1022" s="139"/>
      <c r="AZ1022" s="139"/>
      <c r="BA1022" s="139"/>
      <c r="BB1022" s="139"/>
      <c r="BC1022" s="139"/>
      <c r="BD1022" s="139"/>
      <c r="BE1022" s="139"/>
      <c r="BF1022" s="139"/>
      <c r="BG1022" s="139"/>
      <c r="BH1022" s="139"/>
      <c r="BI1022" s="139"/>
      <c r="BJ1022" s="139"/>
    </row>
    <row r="1023">
      <c r="A1023" s="139"/>
      <c r="B1023" s="139"/>
      <c r="C1023" s="139"/>
      <c r="D1023" s="139"/>
      <c r="E1023" s="139"/>
      <c r="F1023" s="139"/>
      <c r="G1023" s="139"/>
      <c r="H1023" s="139"/>
      <c r="I1023" s="139"/>
      <c r="J1023" s="139"/>
      <c r="K1023" s="139"/>
      <c r="L1023" s="139"/>
      <c r="M1023" s="139"/>
      <c r="N1023" s="139"/>
      <c r="O1023" s="139"/>
      <c r="P1023" s="139"/>
      <c r="Q1023" s="139"/>
      <c r="R1023" s="139"/>
      <c r="S1023" s="139"/>
      <c r="T1023" s="139"/>
      <c r="U1023" s="139"/>
      <c r="V1023" s="140"/>
      <c r="W1023" s="139"/>
      <c r="X1023" s="139"/>
      <c r="Y1023" s="139"/>
      <c r="Z1023" s="139"/>
      <c r="AA1023" s="139"/>
      <c r="AB1023" s="139"/>
      <c r="AC1023" s="139"/>
      <c r="AD1023" s="139"/>
      <c r="AE1023" s="139"/>
      <c r="AF1023" s="139"/>
      <c r="AG1023" s="139"/>
      <c r="AH1023" s="139"/>
      <c r="AI1023" s="139"/>
      <c r="AJ1023" s="139"/>
      <c r="AK1023" s="139"/>
      <c r="AL1023" s="139"/>
      <c r="AM1023" s="139"/>
      <c r="AN1023" s="139"/>
      <c r="AO1023" s="139"/>
      <c r="AP1023" s="139"/>
      <c r="AQ1023" s="139"/>
      <c r="AR1023" s="139"/>
      <c r="AS1023" s="139"/>
      <c r="AT1023" s="139"/>
      <c r="AU1023" s="139"/>
      <c r="AV1023" s="139"/>
      <c r="AW1023" s="139"/>
      <c r="AX1023" s="139"/>
      <c r="AY1023" s="139"/>
      <c r="AZ1023" s="139"/>
      <c r="BA1023" s="139"/>
      <c r="BB1023" s="139"/>
      <c r="BC1023" s="139"/>
      <c r="BD1023" s="139"/>
      <c r="BE1023" s="139"/>
      <c r="BF1023" s="139"/>
      <c r="BG1023" s="139"/>
      <c r="BH1023" s="139"/>
      <c r="BI1023" s="139"/>
      <c r="BJ1023" s="139"/>
    </row>
    <row r="1024">
      <c r="A1024" s="139"/>
      <c r="B1024" s="139"/>
      <c r="C1024" s="139"/>
      <c r="D1024" s="139"/>
      <c r="E1024" s="139"/>
      <c r="F1024" s="139"/>
      <c r="G1024" s="139"/>
      <c r="H1024" s="139"/>
      <c r="I1024" s="139"/>
      <c r="J1024" s="139"/>
      <c r="K1024" s="139"/>
      <c r="L1024" s="139"/>
      <c r="M1024" s="139"/>
      <c r="N1024" s="139"/>
      <c r="O1024" s="139"/>
      <c r="P1024" s="139"/>
      <c r="Q1024" s="139"/>
      <c r="R1024" s="139"/>
      <c r="S1024" s="139"/>
      <c r="T1024" s="139"/>
      <c r="U1024" s="139"/>
      <c r="V1024" s="140"/>
      <c r="W1024" s="139"/>
      <c r="X1024" s="139"/>
      <c r="Y1024" s="139"/>
      <c r="Z1024" s="139"/>
      <c r="AA1024" s="139"/>
      <c r="AB1024" s="139"/>
      <c r="AC1024" s="139"/>
      <c r="AD1024" s="139"/>
      <c r="AE1024" s="139"/>
      <c r="AF1024" s="139"/>
      <c r="AG1024" s="139"/>
      <c r="AH1024" s="139"/>
      <c r="AI1024" s="139"/>
      <c r="AJ1024" s="139"/>
      <c r="AK1024" s="139"/>
      <c r="AL1024" s="139"/>
      <c r="AM1024" s="139"/>
      <c r="AN1024" s="139"/>
      <c r="AO1024" s="139"/>
      <c r="AP1024" s="139"/>
      <c r="AQ1024" s="139"/>
      <c r="AR1024" s="139"/>
      <c r="AS1024" s="139"/>
      <c r="AT1024" s="139"/>
      <c r="AU1024" s="139"/>
      <c r="AV1024" s="139"/>
      <c r="AW1024" s="139"/>
      <c r="AX1024" s="139"/>
      <c r="AY1024" s="139"/>
      <c r="AZ1024" s="139"/>
      <c r="BA1024" s="139"/>
      <c r="BB1024" s="139"/>
      <c r="BC1024" s="139"/>
      <c r="BD1024" s="139"/>
      <c r="BE1024" s="139"/>
      <c r="BF1024" s="139"/>
      <c r="BG1024" s="139"/>
      <c r="BH1024" s="139"/>
      <c r="BI1024" s="139"/>
      <c r="BJ1024" s="139"/>
    </row>
    <row r="1025">
      <c r="A1025" s="139"/>
      <c r="B1025" s="139"/>
      <c r="C1025" s="139"/>
      <c r="D1025" s="139"/>
      <c r="E1025" s="139"/>
      <c r="F1025" s="139"/>
      <c r="G1025" s="139"/>
      <c r="H1025" s="139"/>
      <c r="I1025" s="139"/>
      <c r="J1025" s="139"/>
      <c r="K1025" s="139"/>
      <c r="L1025" s="139"/>
      <c r="M1025" s="139"/>
      <c r="N1025" s="139"/>
      <c r="O1025" s="139"/>
      <c r="P1025" s="139"/>
      <c r="Q1025" s="139"/>
      <c r="R1025" s="139"/>
      <c r="S1025" s="139"/>
      <c r="T1025" s="139"/>
      <c r="U1025" s="139"/>
      <c r="V1025" s="140"/>
      <c r="W1025" s="139"/>
      <c r="X1025" s="139"/>
      <c r="Y1025" s="139"/>
      <c r="Z1025" s="139"/>
      <c r="AA1025" s="139"/>
      <c r="AB1025" s="139"/>
      <c r="AC1025" s="139"/>
      <c r="AD1025" s="139"/>
      <c r="AE1025" s="139"/>
      <c r="AF1025" s="139"/>
      <c r="AG1025" s="139"/>
      <c r="AH1025" s="139"/>
      <c r="AI1025" s="139"/>
      <c r="AJ1025" s="139"/>
      <c r="AK1025" s="139"/>
      <c r="AL1025" s="139"/>
      <c r="AM1025" s="139"/>
      <c r="AN1025" s="139"/>
      <c r="AO1025" s="139"/>
      <c r="AP1025" s="139"/>
      <c r="AQ1025" s="139"/>
      <c r="AR1025" s="139"/>
      <c r="AS1025" s="139"/>
      <c r="AT1025" s="139"/>
      <c r="AU1025" s="139"/>
      <c r="AV1025" s="139"/>
      <c r="AW1025" s="139"/>
      <c r="AX1025" s="139"/>
      <c r="AY1025" s="139"/>
      <c r="AZ1025" s="139"/>
      <c r="BA1025" s="139"/>
      <c r="BB1025" s="139"/>
      <c r="BC1025" s="139"/>
      <c r="BD1025" s="139"/>
      <c r="BE1025" s="139"/>
      <c r="BF1025" s="139"/>
      <c r="BG1025" s="139"/>
      <c r="BH1025" s="139"/>
      <c r="BI1025" s="139"/>
      <c r="BJ1025" s="139"/>
    </row>
    <row r="1026">
      <c r="A1026" s="139"/>
      <c r="B1026" s="139"/>
      <c r="C1026" s="139"/>
      <c r="D1026" s="139"/>
      <c r="E1026" s="139"/>
      <c r="F1026" s="139"/>
      <c r="G1026" s="139"/>
      <c r="H1026" s="139"/>
      <c r="I1026" s="139"/>
      <c r="J1026" s="139"/>
      <c r="K1026" s="139"/>
      <c r="L1026" s="139"/>
      <c r="M1026" s="139"/>
      <c r="N1026" s="139"/>
      <c r="O1026" s="139"/>
      <c r="P1026" s="139"/>
      <c r="Q1026" s="139"/>
      <c r="R1026" s="139"/>
      <c r="S1026" s="139"/>
      <c r="T1026" s="139"/>
      <c r="U1026" s="139"/>
      <c r="V1026" s="140"/>
      <c r="W1026" s="139"/>
      <c r="X1026" s="139"/>
      <c r="Y1026" s="139"/>
      <c r="Z1026" s="139"/>
      <c r="AA1026" s="139"/>
      <c r="AB1026" s="139"/>
      <c r="AC1026" s="139"/>
      <c r="AD1026" s="139"/>
      <c r="AE1026" s="139"/>
      <c r="AF1026" s="139"/>
      <c r="AG1026" s="139"/>
      <c r="AH1026" s="139"/>
      <c r="AI1026" s="139"/>
      <c r="AJ1026" s="139"/>
      <c r="AK1026" s="139"/>
      <c r="AL1026" s="139"/>
      <c r="AM1026" s="139"/>
      <c r="AN1026" s="139"/>
      <c r="AO1026" s="139"/>
      <c r="AP1026" s="139"/>
      <c r="AQ1026" s="139"/>
      <c r="AR1026" s="139"/>
      <c r="AS1026" s="139"/>
      <c r="AT1026" s="139"/>
      <c r="AU1026" s="139"/>
      <c r="AV1026" s="139"/>
      <c r="AW1026" s="139"/>
      <c r="AX1026" s="139"/>
      <c r="AY1026" s="139"/>
      <c r="AZ1026" s="139"/>
      <c r="BA1026" s="139"/>
      <c r="BB1026" s="139"/>
      <c r="BC1026" s="139"/>
      <c r="BD1026" s="139"/>
      <c r="BE1026" s="139"/>
      <c r="BF1026" s="139"/>
      <c r="BG1026" s="139"/>
      <c r="BH1026" s="139"/>
      <c r="BI1026" s="139"/>
      <c r="BJ1026" s="139"/>
    </row>
    <row r="1027">
      <c r="A1027" s="139"/>
      <c r="B1027" s="139"/>
      <c r="C1027" s="139"/>
      <c r="D1027" s="139"/>
      <c r="E1027" s="139"/>
      <c r="F1027" s="139"/>
      <c r="G1027" s="139"/>
      <c r="H1027" s="139"/>
      <c r="I1027" s="139"/>
      <c r="J1027" s="139"/>
      <c r="K1027" s="139"/>
      <c r="L1027" s="139"/>
      <c r="M1027" s="139"/>
      <c r="N1027" s="139"/>
      <c r="O1027" s="139"/>
      <c r="P1027" s="139"/>
      <c r="Q1027" s="139"/>
      <c r="R1027" s="139"/>
      <c r="S1027" s="139"/>
      <c r="T1027" s="139"/>
      <c r="U1027" s="139"/>
      <c r="V1027" s="140"/>
      <c r="W1027" s="139"/>
      <c r="X1027" s="139"/>
      <c r="Y1027" s="139"/>
      <c r="Z1027" s="139"/>
      <c r="AA1027" s="139"/>
      <c r="AB1027" s="139"/>
      <c r="AC1027" s="139"/>
      <c r="AD1027" s="139"/>
      <c r="AE1027" s="139"/>
      <c r="AF1027" s="139"/>
      <c r="AG1027" s="139"/>
      <c r="AH1027" s="139"/>
      <c r="AI1027" s="139"/>
      <c r="AJ1027" s="139"/>
      <c r="AK1027" s="139"/>
      <c r="AL1027" s="139"/>
      <c r="AM1027" s="139"/>
      <c r="AN1027" s="139"/>
      <c r="AO1027" s="139"/>
      <c r="AP1027" s="139"/>
      <c r="AQ1027" s="139"/>
      <c r="AR1027" s="139"/>
      <c r="AS1027" s="139"/>
      <c r="AT1027" s="139"/>
      <c r="AU1027" s="139"/>
      <c r="AV1027" s="139"/>
      <c r="AW1027" s="139"/>
      <c r="AX1027" s="139"/>
      <c r="AY1027" s="139"/>
      <c r="AZ1027" s="139"/>
      <c r="BA1027" s="139"/>
      <c r="BB1027" s="139"/>
      <c r="BC1027" s="139"/>
      <c r="BD1027" s="139"/>
      <c r="BE1027" s="139"/>
      <c r="BF1027" s="139"/>
      <c r="BG1027" s="139"/>
      <c r="BH1027" s="139"/>
      <c r="BI1027" s="139"/>
      <c r="BJ1027" s="139"/>
    </row>
    <row r="1028">
      <c r="A1028" s="139"/>
      <c r="B1028" s="139"/>
      <c r="C1028" s="139"/>
      <c r="D1028" s="139"/>
      <c r="E1028" s="139"/>
      <c r="F1028" s="139"/>
      <c r="G1028" s="139"/>
      <c r="H1028" s="139"/>
      <c r="I1028" s="139"/>
      <c r="J1028" s="139"/>
      <c r="K1028" s="139"/>
      <c r="L1028" s="139"/>
      <c r="M1028" s="139"/>
      <c r="N1028" s="139"/>
      <c r="O1028" s="139"/>
      <c r="P1028" s="139"/>
      <c r="Q1028" s="139"/>
      <c r="R1028" s="139"/>
      <c r="S1028" s="139"/>
      <c r="T1028" s="139"/>
      <c r="U1028" s="139"/>
      <c r="V1028" s="140"/>
      <c r="W1028" s="139"/>
      <c r="X1028" s="139"/>
      <c r="Y1028" s="139"/>
      <c r="Z1028" s="139"/>
      <c r="AA1028" s="139"/>
      <c r="AB1028" s="139"/>
      <c r="AC1028" s="139"/>
      <c r="AD1028" s="139"/>
      <c r="AE1028" s="139"/>
      <c r="AF1028" s="139"/>
      <c r="AG1028" s="139"/>
      <c r="AH1028" s="139"/>
      <c r="AI1028" s="139"/>
      <c r="AJ1028" s="139"/>
      <c r="AK1028" s="139"/>
      <c r="AL1028" s="139"/>
      <c r="AM1028" s="139"/>
      <c r="AN1028" s="139"/>
      <c r="AO1028" s="139"/>
      <c r="AP1028" s="139"/>
      <c r="AQ1028" s="139"/>
      <c r="AR1028" s="139"/>
      <c r="AS1028" s="139"/>
      <c r="AT1028" s="139"/>
      <c r="AU1028" s="139"/>
      <c r="AV1028" s="139"/>
      <c r="AW1028" s="139"/>
      <c r="AX1028" s="139"/>
      <c r="AY1028" s="139"/>
      <c r="AZ1028" s="139"/>
      <c r="BA1028" s="139"/>
      <c r="BB1028" s="139"/>
      <c r="BC1028" s="139"/>
      <c r="BD1028" s="139"/>
      <c r="BE1028" s="139"/>
      <c r="BF1028" s="139"/>
      <c r="BG1028" s="139"/>
      <c r="BH1028" s="139"/>
      <c r="BI1028" s="139"/>
      <c r="BJ1028" s="139"/>
    </row>
    <row r="1029">
      <c r="A1029" s="139"/>
      <c r="B1029" s="139"/>
      <c r="C1029" s="139"/>
      <c r="D1029" s="139"/>
      <c r="E1029" s="139"/>
      <c r="F1029" s="139"/>
      <c r="G1029" s="139"/>
      <c r="H1029" s="139"/>
      <c r="I1029" s="139"/>
      <c r="J1029" s="139"/>
      <c r="K1029" s="139"/>
      <c r="L1029" s="139"/>
      <c r="M1029" s="139"/>
      <c r="N1029" s="139"/>
      <c r="O1029" s="139"/>
      <c r="P1029" s="139"/>
      <c r="Q1029" s="139"/>
      <c r="R1029" s="139"/>
      <c r="S1029" s="139"/>
      <c r="T1029" s="139"/>
      <c r="U1029" s="139"/>
      <c r="V1029" s="140"/>
      <c r="W1029" s="139"/>
      <c r="X1029" s="139"/>
      <c r="Y1029" s="139"/>
      <c r="Z1029" s="139"/>
      <c r="AA1029" s="139"/>
      <c r="AB1029" s="139"/>
      <c r="AC1029" s="139"/>
      <c r="AD1029" s="139"/>
      <c r="AE1029" s="139"/>
      <c r="AF1029" s="139"/>
      <c r="AG1029" s="139"/>
      <c r="AH1029" s="139"/>
      <c r="AI1029" s="139"/>
      <c r="AJ1029" s="139"/>
      <c r="AK1029" s="139"/>
      <c r="AL1029" s="139"/>
      <c r="AM1029" s="139"/>
      <c r="AN1029" s="139"/>
      <c r="AO1029" s="139"/>
      <c r="AP1029" s="139"/>
      <c r="AQ1029" s="139"/>
      <c r="AR1029" s="139"/>
      <c r="AS1029" s="139"/>
      <c r="AT1029" s="139"/>
      <c r="AU1029" s="139"/>
      <c r="AV1029" s="139"/>
      <c r="AW1029" s="139"/>
      <c r="AX1029" s="139"/>
      <c r="AY1029" s="139"/>
      <c r="AZ1029" s="139"/>
      <c r="BA1029" s="139"/>
      <c r="BB1029" s="139"/>
      <c r="BC1029" s="139"/>
      <c r="BD1029" s="139"/>
      <c r="BE1029" s="139"/>
      <c r="BF1029" s="139"/>
      <c r="BG1029" s="139"/>
      <c r="BH1029" s="139"/>
      <c r="BI1029" s="139"/>
      <c r="BJ1029" s="139"/>
    </row>
    <row r="1030">
      <c r="A1030" s="139"/>
      <c r="B1030" s="139"/>
      <c r="C1030" s="139"/>
      <c r="D1030" s="139"/>
      <c r="E1030" s="139"/>
      <c r="F1030" s="139"/>
      <c r="G1030" s="139"/>
      <c r="H1030" s="139"/>
      <c r="I1030" s="139"/>
      <c r="J1030" s="139"/>
      <c r="K1030" s="139"/>
      <c r="L1030" s="139"/>
      <c r="M1030" s="139"/>
      <c r="N1030" s="139"/>
      <c r="O1030" s="139"/>
      <c r="P1030" s="139"/>
      <c r="Q1030" s="139"/>
      <c r="R1030" s="139"/>
      <c r="S1030" s="139"/>
      <c r="T1030" s="139"/>
      <c r="U1030" s="139"/>
      <c r="V1030" s="140"/>
      <c r="W1030" s="139"/>
      <c r="X1030" s="139"/>
      <c r="Y1030" s="139"/>
      <c r="Z1030" s="139"/>
      <c r="AA1030" s="139"/>
      <c r="AB1030" s="139"/>
      <c r="AC1030" s="139"/>
      <c r="AD1030" s="139"/>
      <c r="AE1030" s="139"/>
      <c r="AF1030" s="139"/>
      <c r="AG1030" s="139"/>
      <c r="AH1030" s="139"/>
      <c r="AI1030" s="139"/>
      <c r="AJ1030" s="139"/>
      <c r="AK1030" s="139"/>
      <c r="AL1030" s="139"/>
      <c r="AM1030" s="139"/>
      <c r="AN1030" s="139"/>
      <c r="AO1030" s="139"/>
      <c r="AP1030" s="139"/>
      <c r="AQ1030" s="139"/>
      <c r="AR1030" s="139"/>
      <c r="AS1030" s="139"/>
      <c r="AT1030" s="139"/>
      <c r="AU1030" s="139"/>
      <c r="AV1030" s="139"/>
      <c r="AW1030" s="139"/>
      <c r="AX1030" s="139"/>
      <c r="AY1030" s="139"/>
      <c r="AZ1030" s="139"/>
      <c r="BA1030" s="139"/>
      <c r="BB1030" s="139"/>
      <c r="BC1030" s="139"/>
      <c r="BD1030" s="139"/>
      <c r="BE1030" s="139"/>
      <c r="BF1030" s="139"/>
      <c r="BG1030" s="139"/>
      <c r="BH1030" s="139"/>
      <c r="BI1030" s="139"/>
      <c r="BJ1030" s="139"/>
    </row>
    <row r="1031">
      <c r="A1031" s="139"/>
      <c r="B1031" s="139"/>
      <c r="C1031" s="139"/>
      <c r="D1031" s="139"/>
      <c r="E1031" s="139"/>
      <c r="F1031" s="139"/>
      <c r="G1031" s="139"/>
      <c r="H1031" s="139"/>
      <c r="I1031" s="139"/>
      <c r="J1031" s="139"/>
      <c r="K1031" s="139"/>
      <c r="L1031" s="139"/>
      <c r="M1031" s="139"/>
      <c r="N1031" s="139"/>
      <c r="O1031" s="139"/>
      <c r="P1031" s="139"/>
      <c r="Q1031" s="139"/>
      <c r="R1031" s="139"/>
      <c r="S1031" s="139"/>
      <c r="T1031" s="139"/>
      <c r="U1031" s="139"/>
      <c r="V1031" s="140"/>
      <c r="W1031" s="139"/>
      <c r="X1031" s="139"/>
      <c r="Y1031" s="139"/>
      <c r="Z1031" s="139"/>
      <c r="AA1031" s="139"/>
      <c r="AB1031" s="139"/>
      <c r="AC1031" s="139"/>
      <c r="AD1031" s="139"/>
      <c r="AE1031" s="139"/>
      <c r="AF1031" s="139"/>
      <c r="AG1031" s="139"/>
      <c r="AH1031" s="139"/>
      <c r="AI1031" s="139"/>
      <c r="AJ1031" s="139"/>
      <c r="AK1031" s="139"/>
      <c r="AL1031" s="139"/>
      <c r="AM1031" s="139"/>
      <c r="AN1031" s="139"/>
      <c r="AO1031" s="139"/>
      <c r="AP1031" s="139"/>
      <c r="AQ1031" s="139"/>
      <c r="AR1031" s="139"/>
      <c r="AS1031" s="139"/>
      <c r="AT1031" s="139"/>
      <c r="AU1031" s="139"/>
      <c r="AV1031" s="139"/>
      <c r="AW1031" s="139"/>
      <c r="AX1031" s="139"/>
      <c r="AY1031" s="139"/>
      <c r="AZ1031" s="139"/>
      <c r="BA1031" s="139"/>
      <c r="BB1031" s="139"/>
      <c r="BC1031" s="139"/>
      <c r="BD1031" s="139"/>
      <c r="BE1031" s="139"/>
      <c r="BF1031" s="139"/>
      <c r="BG1031" s="139"/>
      <c r="BH1031" s="139"/>
      <c r="BI1031" s="139"/>
      <c r="BJ1031" s="139"/>
    </row>
    <row r="1032">
      <c r="A1032" s="139"/>
      <c r="B1032" s="139"/>
      <c r="C1032" s="139"/>
      <c r="D1032" s="139"/>
      <c r="E1032" s="139"/>
      <c r="F1032" s="139"/>
      <c r="G1032" s="139"/>
      <c r="H1032" s="139"/>
      <c r="I1032" s="139"/>
      <c r="J1032" s="139"/>
      <c r="K1032" s="139"/>
      <c r="L1032" s="139"/>
      <c r="M1032" s="139"/>
      <c r="N1032" s="139"/>
      <c r="O1032" s="139"/>
      <c r="P1032" s="139"/>
      <c r="Q1032" s="139"/>
      <c r="R1032" s="139"/>
      <c r="S1032" s="139"/>
      <c r="T1032" s="139"/>
      <c r="U1032" s="139"/>
      <c r="V1032" s="140"/>
      <c r="W1032" s="139"/>
      <c r="X1032" s="139"/>
      <c r="Y1032" s="139"/>
      <c r="Z1032" s="139"/>
      <c r="AA1032" s="139"/>
      <c r="AB1032" s="139"/>
      <c r="AC1032" s="139"/>
      <c r="AD1032" s="139"/>
      <c r="AE1032" s="139"/>
      <c r="AF1032" s="139"/>
      <c r="AG1032" s="139"/>
      <c r="AH1032" s="139"/>
      <c r="AI1032" s="139"/>
      <c r="AJ1032" s="139"/>
      <c r="AK1032" s="139"/>
      <c r="AL1032" s="139"/>
      <c r="AM1032" s="139"/>
      <c r="AN1032" s="139"/>
      <c r="AO1032" s="139"/>
      <c r="AP1032" s="139"/>
      <c r="AQ1032" s="139"/>
      <c r="AR1032" s="139"/>
      <c r="AS1032" s="139"/>
      <c r="AT1032" s="139"/>
      <c r="AU1032" s="139"/>
      <c r="AV1032" s="139"/>
      <c r="AW1032" s="139"/>
      <c r="AX1032" s="139"/>
      <c r="AY1032" s="139"/>
      <c r="AZ1032" s="139"/>
      <c r="BA1032" s="139"/>
      <c r="BB1032" s="139"/>
      <c r="BC1032" s="139"/>
      <c r="BD1032" s="139"/>
      <c r="BE1032" s="139"/>
      <c r="BF1032" s="139"/>
      <c r="BG1032" s="139"/>
      <c r="BH1032" s="139"/>
      <c r="BI1032" s="139"/>
      <c r="BJ1032" s="139"/>
    </row>
    <row r="1033">
      <c r="A1033" s="139"/>
      <c r="B1033" s="139"/>
      <c r="C1033" s="139"/>
      <c r="D1033" s="139"/>
      <c r="E1033" s="139"/>
      <c r="F1033" s="139"/>
      <c r="G1033" s="139"/>
      <c r="H1033" s="139"/>
      <c r="I1033" s="139"/>
      <c r="J1033" s="139"/>
      <c r="K1033" s="139"/>
      <c r="L1033" s="139"/>
      <c r="M1033" s="139"/>
      <c r="N1033" s="139"/>
      <c r="O1033" s="139"/>
      <c r="P1033" s="139"/>
      <c r="Q1033" s="139"/>
      <c r="R1033" s="139"/>
      <c r="S1033" s="139"/>
      <c r="T1033" s="139"/>
      <c r="U1033" s="139"/>
      <c r="V1033" s="140"/>
      <c r="W1033" s="139"/>
      <c r="X1033" s="139"/>
      <c r="Y1033" s="139"/>
      <c r="Z1033" s="139"/>
      <c r="AA1033" s="139"/>
      <c r="AB1033" s="139"/>
      <c r="AC1033" s="139"/>
      <c r="AD1033" s="139"/>
      <c r="AE1033" s="139"/>
      <c r="AF1033" s="139"/>
      <c r="AG1033" s="139"/>
      <c r="AH1033" s="139"/>
      <c r="AI1033" s="139"/>
      <c r="AJ1033" s="139"/>
      <c r="AK1033" s="139"/>
      <c r="AL1033" s="139"/>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139"/>
      <c r="BH1033" s="139"/>
      <c r="BI1033" s="139"/>
      <c r="BJ1033" s="139"/>
    </row>
    <row r="1034">
      <c r="A1034" s="139"/>
      <c r="B1034" s="139"/>
      <c r="C1034" s="139"/>
      <c r="D1034" s="139"/>
      <c r="E1034" s="139"/>
      <c r="F1034" s="139"/>
      <c r="G1034" s="139"/>
      <c r="H1034" s="139"/>
      <c r="I1034" s="139"/>
      <c r="J1034" s="139"/>
      <c r="K1034" s="139"/>
      <c r="L1034" s="139"/>
      <c r="M1034" s="139"/>
      <c r="N1034" s="139"/>
      <c r="O1034" s="139"/>
      <c r="P1034" s="139"/>
      <c r="Q1034" s="139"/>
      <c r="R1034" s="139"/>
      <c r="S1034" s="139"/>
      <c r="T1034" s="139"/>
      <c r="U1034" s="139"/>
      <c r="V1034" s="140"/>
      <c r="W1034" s="139"/>
      <c r="X1034" s="139"/>
      <c r="Y1034" s="139"/>
      <c r="Z1034" s="139"/>
      <c r="AA1034" s="139"/>
      <c r="AB1034" s="139"/>
      <c r="AC1034" s="139"/>
      <c r="AD1034" s="139"/>
      <c r="AE1034" s="139"/>
      <c r="AF1034" s="139"/>
      <c r="AG1034" s="139"/>
      <c r="AH1034" s="139"/>
      <c r="AI1034" s="139"/>
      <c r="AJ1034" s="139"/>
      <c r="AK1034" s="139"/>
      <c r="AL1034" s="139"/>
      <c r="AM1034" s="139"/>
      <c r="AN1034" s="139"/>
      <c r="AO1034" s="139"/>
      <c r="AP1034" s="139"/>
      <c r="AQ1034" s="139"/>
      <c r="AR1034" s="139"/>
      <c r="AS1034" s="139"/>
      <c r="AT1034" s="139"/>
      <c r="AU1034" s="139"/>
      <c r="AV1034" s="139"/>
      <c r="AW1034" s="139"/>
      <c r="AX1034" s="139"/>
      <c r="AY1034" s="139"/>
      <c r="AZ1034" s="139"/>
      <c r="BA1034" s="139"/>
      <c r="BB1034" s="139"/>
      <c r="BC1034" s="139"/>
      <c r="BD1034" s="139"/>
      <c r="BE1034" s="139"/>
      <c r="BF1034" s="139"/>
      <c r="BG1034" s="139"/>
      <c r="BH1034" s="139"/>
      <c r="BI1034" s="139"/>
      <c r="BJ1034" s="139"/>
    </row>
    <row r="1035">
      <c r="A1035" s="139"/>
      <c r="B1035" s="139"/>
      <c r="C1035" s="139"/>
      <c r="D1035" s="139"/>
      <c r="E1035" s="139"/>
      <c r="F1035" s="139"/>
      <c r="G1035" s="139"/>
      <c r="H1035" s="139"/>
      <c r="I1035" s="139"/>
      <c r="J1035" s="139"/>
      <c r="K1035" s="139"/>
      <c r="L1035" s="139"/>
      <c r="M1035" s="139"/>
      <c r="N1035" s="139"/>
      <c r="O1035" s="139"/>
      <c r="P1035" s="139"/>
      <c r="Q1035" s="139"/>
      <c r="R1035" s="139"/>
      <c r="S1035" s="139"/>
      <c r="T1035" s="139"/>
      <c r="U1035" s="139"/>
      <c r="V1035" s="140"/>
      <c r="W1035" s="139"/>
      <c r="X1035" s="139"/>
      <c r="Y1035" s="139"/>
      <c r="Z1035" s="139"/>
      <c r="AA1035" s="139"/>
      <c r="AB1035" s="139"/>
      <c r="AC1035" s="139"/>
      <c r="AD1035" s="139"/>
      <c r="AE1035" s="139"/>
      <c r="AF1035" s="139"/>
      <c r="AG1035" s="139"/>
      <c r="AH1035" s="139"/>
      <c r="AI1035" s="139"/>
      <c r="AJ1035" s="139"/>
      <c r="AK1035" s="139"/>
      <c r="AL1035" s="139"/>
      <c r="AM1035" s="139"/>
      <c r="AN1035" s="139"/>
      <c r="AO1035" s="139"/>
      <c r="AP1035" s="139"/>
      <c r="AQ1035" s="139"/>
      <c r="AR1035" s="139"/>
      <c r="AS1035" s="139"/>
      <c r="AT1035" s="139"/>
      <c r="AU1035" s="139"/>
      <c r="AV1035" s="139"/>
      <c r="AW1035" s="139"/>
      <c r="AX1035" s="139"/>
      <c r="AY1035" s="139"/>
      <c r="AZ1035" s="139"/>
      <c r="BA1035" s="139"/>
      <c r="BB1035" s="139"/>
      <c r="BC1035" s="139"/>
      <c r="BD1035" s="139"/>
      <c r="BE1035" s="139"/>
      <c r="BF1035" s="139"/>
      <c r="BG1035" s="139"/>
      <c r="BH1035" s="139"/>
      <c r="BI1035" s="139"/>
      <c r="BJ1035" s="139"/>
    </row>
    <row r="1036">
      <c r="A1036" s="139"/>
      <c r="B1036" s="139"/>
      <c r="C1036" s="139"/>
      <c r="D1036" s="139"/>
      <c r="E1036" s="139"/>
      <c r="F1036" s="139"/>
      <c r="G1036" s="139"/>
      <c r="H1036" s="139"/>
      <c r="I1036" s="139"/>
      <c r="J1036" s="139"/>
      <c r="K1036" s="139"/>
      <c r="L1036" s="139"/>
      <c r="M1036" s="139"/>
      <c r="N1036" s="139"/>
      <c r="O1036" s="139"/>
      <c r="P1036" s="139"/>
      <c r="Q1036" s="139"/>
      <c r="R1036" s="139"/>
      <c r="S1036" s="139"/>
      <c r="T1036" s="139"/>
      <c r="U1036" s="139"/>
      <c r="V1036" s="140"/>
      <c r="W1036" s="139"/>
      <c r="X1036" s="139"/>
      <c r="Y1036" s="139"/>
      <c r="Z1036" s="139"/>
      <c r="AA1036" s="139"/>
      <c r="AB1036" s="139"/>
      <c r="AC1036" s="139"/>
      <c r="AD1036" s="139"/>
      <c r="AE1036" s="139"/>
      <c r="AF1036" s="139"/>
      <c r="AG1036" s="139"/>
      <c r="AH1036" s="139"/>
      <c r="AI1036" s="139"/>
      <c r="AJ1036" s="139"/>
      <c r="AK1036" s="139"/>
      <c r="AL1036" s="139"/>
      <c r="AM1036" s="139"/>
      <c r="AN1036" s="139"/>
      <c r="AO1036" s="139"/>
      <c r="AP1036" s="139"/>
      <c r="AQ1036" s="139"/>
      <c r="AR1036" s="139"/>
      <c r="AS1036" s="139"/>
      <c r="AT1036" s="139"/>
      <c r="AU1036" s="139"/>
      <c r="AV1036" s="139"/>
      <c r="AW1036" s="139"/>
      <c r="AX1036" s="139"/>
      <c r="AY1036" s="139"/>
      <c r="AZ1036" s="139"/>
      <c r="BA1036" s="139"/>
      <c r="BB1036" s="139"/>
      <c r="BC1036" s="139"/>
      <c r="BD1036" s="139"/>
      <c r="BE1036" s="139"/>
      <c r="BF1036" s="139"/>
      <c r="BG1036" s="139"/>
      <c r="BH1036" s="139"/>
      <c r="BI1036" s="139"/>
      <c r="BJ1036" s="139"/>
    </row>
    <row r="1037">
      <c r="A1037" s="139"/>
      <c r="B1037" s="139"/>
      <c r="C1037" s="139"/>
      <c r="D1037" s="139"/>
      <c r="E1037" s="139"/>
      <c r="F1037" s="139"/>
      <c r="G1037" s="139"/>
      <c r="H1037" s="139"/>
      <c r="I1037" s="139"/>
      <c r="J1037" s="139"/>
      <c r="K1037" s="139"/>
      <c r="L1037" s="139"/>
      <c r="M1037" s="139"/>
      <c r="N1037" s="139"/>
      <c r="O1037" s="139"/>
      <c r="P1037" s="139"/>
      <c r="Q1037" s="139"/>
      <c r="R1037" s="139"/>
      <c r="S1037" s="139"/>
      <c r="T1037" s="139"/>
      <c r="U1037" s="139"/>
      <c r="V1037" s="140"/>
      <c r="W1037" s="139"/>
      <c r="X1037" s="139"/>
      <c r="Y1037" s="139"/>
      <c r="Z1037" s="139"/>
      <c r="AA1037" s="139"/>
      <c r="AB1037" s="139"/>
      <c r="AC1037" s="139"/>
      <c r="AD1037" s="139"/>
      <c r="AE1037" s="139"/>
      <c r="AF1037" s="139"/>
      <c r="AG1037" s="139"/>
      <c r="AH1037" s="139"/>
      <c r="AI1037" s="139"/>
      <c r="AJ1037" s="139"/>
      <c r="AK1037" s="139"/>
      <c r="AL1037" s="139"/>
      <c r="AM1037" s="139"/>
      <c r="AN1037" s="139"/>
      <c r="AO1037" s="139"/>
      <c r="AP1037" s="139"/>
      <c r="AQ1037" s="139"/>
      <c r="AR1037" s="139"/>
      <c r="AS1037" s="139"/>
      <c r="AT1037" s="139"/>
      <c r="AU1037" s="139"/>
      <c r="AV1037" s="139"/>
      <c r="AW1037" s="139"/>
      <c r="AX1037" s="139"/>
      <c r="AY1037" s="139"/>
      <c r="AZ1037" s="139"/>
      <c r="BA1037" s="139"/>
      <c r="BB1037" s="139"/>
      <c r="BC1037" s="139"/>
      <c r="BD1037" s="139"/>
      <c r="BE1037" s="139"/>
      <c r="BF1037" s="139"/>
      <c r="BG1037" s="139"/>
      <c r="BH1037" s="139"/>
      <c r="BI1037" s="139"/>
      <c r="BJ1037" s="139"/>
    </row>
    <row r="1038">
      <c r="A1038" s="139"/>
      <c r="B1038" s="139"/>
      <c r="C1038" s="139"/>
      <c r="D1038" s="139"/>
      <c r="E1038" s="139"/>
      <c r="F1038" s="139"/>
      <c r="G1038" s="139"/>
      <c r="H1038" s="139"/>
      <c r="I1038" s="139"/>
      <c r="J1038" s="139"/>
      <c r="K1038" s="139"/>
      <c r="L1038" s="139"/>
      <c r="M1038" s="139"/>
      <c r="N1038" s="139"/>
      <c r="O1038" s="139"/>
      <c r="P1038" s="139"/>
      <c r="Q1038" s="139"/>
      <c r="R1038" s="139"/>
      <c r="S1038" s="139"/>
      <c r="T1038" s="139"/>
      <c r="U1038" s="139"/>
      <c r="V1038" s="140"/>
      <c r="W1038" s="139"/>
      <c r="X1038" s="139"/>
      <c r="Y1038" s="139"/>
      <c r="Z1038" s="139"/>
      <c r="AA1038" s="139"/>
      <c r="AB1038" s="139"/>
      <c r="AC1038" s="139"/>
      <c r="AD1038" s="139"/>
      <c r="AE1038" s="139"/>
      <c r="AF1038" s="139"/>
      <c r="AG1038" s="139"/>
      <c r="AH1038" s="139"/>
      <c r="AI1038" s="139"/>
      <c r="AJ1038" s="139"/>
      <c r="AK1038" s="139"/>
      <c r="AL1038" s="139"/>
      <c r="AM1038" s="139"/>
      <c r="AN1038" s="139"/>
      <c r="AO1038" s="139"/>
      <c r="AP1038" s="139"/>
      <c r="AQ1038" s="139"/>
      <c r="AR1038" s="139"/>
      <c r="AS1038" s="139"/>
      <c r="AT1038" s="139"/>
      <c r="AU1038" s="139"/>
      <c r="AV1038" s="139"/>
      <c r="AW1038" s="139"/>
      <c r="AX1038" s="139"/>
      <c r="AY1038" s="139"/>
      <c r="AZ1038" s="139"/>
      <c r="BA1038" s="139"/>
      <c r="BB1038" s="139"/>
      <c r="BC1038" s="139"/>
      <c r="BD1038" s="139"/>
      <c r="BE1038" s="139"/>
      <c r="BF1038" s="139"/>
      <c r="BG1038" s="139"/>
      <c r="BH1038" s="139"/>
      <c r="BI1038" s="139"/>
      <c r="BJ1038" s="139"/>
    </row>
    <row r="1039">
      <c r="A1039" s="139"/>
      <c r="B1039" s="139"/>
      <c r="C1039" s="139"/>
      <c r="D1039" s="139"/>
      <c r="E1039" s="139"/>
      <c r="F1039" s="139"/>
      <c r="G1039" s="139"/>
      <c r="H1039" s="139"/>
      <c r="I1039" s="139"/>
      <c r="J1039" s="139"/>
      <c r="K1039" s="139"/>
      <c r="L1039" s="139"/>
      <c r="M1039" s="139"/>
      <c r="N1039" s="139"/>
      <c r="O1039" s="139"/>
      <c r="P1039" s="139"/>
      <c r="Q1039" s="139"/>
      <c r="R1039" s="139"/>
      <c r="S1039" s="139"/>
      <c r="T1039" s="139"/>
      <c r="U1039" s="139"/>
      <c r="V1039" s="140"/>
      <c r="W1039" s="139"/>
      <c r="X1039" s="139"/>
      <c r="Y1039" s="139"/>
      <c r="Z1039" s="139"/>
      <c r="AA1039" s="139"/>
      <c r="AB1039" s="139"/>
      <c r="AC1039" s="139"/>
      <c r="AD1039" s="139"/>
      <c r="AE1039" s="139"/>
      <c r="AF1039" s="139"/>
      <c r="AG1039" s="139"/>
      <c r="AH1039" s="139"/>
      <c r="AI1039" s="139"/>
      <c r="AJ1039" s="139"/>
      <c r="AK1039" s="139"/>
      <c r="AL1039" s="139"/>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139"/>
      <c r="BH1039" s="139"/>
      <c r="BI1039" s="139"/>
      <c r="BJ1039" s="139"/>
    </row>
    <row r="1040">
      <c r="A1040" s="139"/>
      <c r="B1040" s="139"/>
      <c r="C1040" s="139"/>
      <c r="D1040" s="139"/>
      <c r="E1040" s="139"/>
      <c r="F1040" s="139"/>
      <c r="G1040" s="139"/>
      <c r="H1040" s="139"/>
      <c r="I1040" s="139"/>
      <c r="J1040" s="139"/>
      <c r="K1040" s="139"/>
      <c r="L1040" s="139"/>
      <c r="M1040" s="139"/>
      <c r="N1040" s="139"/>
      <c r="O1040" s="139"/>
      <c r="P1040" s="139"/>
      <c r="Q1040" s="139"/>
      <c r="R1040" s="139"/>
      <c r="S1040" s="139"/>
      <c r="T1040" s="139"/>
      <c r="U1040" s="139"/>
      <c r="V1040" s="140"/>
      <c r="W1040" s="139"/>
      <c r="X1040" s="139"/>
      <c r="Y1040" s="139"/>
      <c r="Z1040" s="139"/>
      <c r="AA1040" s="139"/>
      <c r="AB1040" s="139"/>
      <c r="AC1040" s="139"/>
      <c r="AD1040" s="139"/>
      <c r="AE1040" s="139"/>
      <c r="AF1040" s="139"/>
      <c r="AG1040" s="139"/>
      <c r="AH1040" s="139"/>
      <c r="AI1040" s="139"/>
      <c r="AJ1040" s="139"/>
      <c r="AK1040" s="139"/>
      <c r="AL1040" s="139"/>
      <c r="AM1040" s="139"/>
      <c r="AN1040" s="139"/>
      <c r="AO1040" s="139"/>
      <c r="AP1040" s="139"/>
      <c r="AQ1040" s="139"/>
      <c r="AR1040" s="139"/>
      <c r="AS1040" s="139"/>
      <c r="AT1040" s="139"/>
      <c r="AU1040" s="139"/>
      <c r="AV1040" s="139"/>
      <c r="AW1040" s="139"/>
      <c r="AX1040" s="139"/>
      <c r="AY1040" s="139"/>
      <c r="AZ1040" s="139"/>
      <c r="BA1040" s="139"/>
      <c r="BB1040" s="139"/>
      <c r="BC1040" s="139"/>
      <c r="BD1040" s="139"/>
      <c r="BE1040" s="139"/>
      <c r="BF1040" s="139"/>
      <c r="BG1040" s="139"/>
      <c r="BH1040" s="139"/>
      <c r="BI1040" s="139"/>
      <c r="BJ1040" s="139"/>
    </row>
    <row r="1041">
      <c r="A1041" s="139"/>
      <c r="B1041" s="139"/>
      <c r="C1041" s="139"/>
      <c r="D1041" s="139"/>
      <c r="E1041" s="139"/>
      <c r="F1041" s="139"/>
      <c r="G1041" s="139"/>
      <c r="H1041" s="139"/>
      <c r="I1041" s="139"/>
      <c r="J1041" s="139"/>
      <c r="K1041" s="139"/>
      <c r="L1041" s="139"/>
      <c r="M1041" s="139"/>
      <c r="N1041" s="139"/>
      <c r="O1041" s="139"/>
      <c r="P1041" s="139"/>
      <c r="Q1041" s="139"/>
      <c r="R1041" s="139"/>
      <c r="S1041" s="139"/>
      <c r="T1041" s="139"/>
      <c r="U1041" s="139"/>
      <c r="V1041" s="140"/>
      <c r="W1041" s="139"/>
      <c r="X1041" s="139"/>
      <c r="Y1041" s="139"/>
      <c r="Z1041" s="139"/>
      <c r="AA1041" s="139"/>
      <c r="AB1041" s="139"/>
      <c r="AC1041" s="139"/>
      <c r="AD1041" s="139"/>
      <c r="AE1041" s="139"/>
      <c r="AF1041" s="139"/>
      <c r="AG1041" s="139"/>
      <c r="AH1041" s="139"/>
      <c r="AI1041" s="139"/>
      <c r="AJ1041" s="139"/>
      <c r="AK1041" s="139"/>
      <c r="AL1041" s="139"/>
      <c r="AM1041" s="139"/>
      <c r="AN1041" s="139"/>
      <c r="AO1041" s="139"/>
      <c r="AP1041" s="139"/>
      <c r="AQ1041" s="139"/>
      <c r="AR1041" s="139"/>
      <c r="AS1041" s="139"/>
      <c r="AT1041" s="139"/>
      <c r="AU1041" s="139"/>
      <c r="AV1041" s="139"/>
      <c r="AW1041" s="139"/>
      <c r="AX1041" s="139"/>
      <c r="AY1041" s="139"/>
      <c r="AZ1041" s="139"/>
      <c r="BA1041" s="139"/>
      <c r="BB1041" s="139"/>
      <c r="BC1041" s="139"/>
      <c r="BD1041" s="139"/>
      <c r="BE1041" s="139"/>
      <c r="BF1041" s="139"/>
      <c r="BG1041" s="139"/>
      <c r="BH1041" s="139"/>
      <c r="BI1041" s="139"/>
      <c r="BJ1041" s="139"/>
    </row>
    <row r="1042">
      <c r="A1042" s="139"/>
      <c r="B1042" s="139"/>
      <c r="C1042" s="139"/>
      <c r="D1042" s="139"/>
      <c r="E1042" s="139"/>
      <c r="F1042" s="139"/>
      <c r="G1042" s="139"/>
      <c r="H1042" s="139"/>
      <c r="I1042" s="139"/>
      <c r="J1042" s="139"/>
      <c r="K1042" s="139"/>
      <c r="L1042" s="139"/>
      <c r="M1042" s="139"/>
      <c r="N1042" s="139"/>
      <c r="O1042" s="139"/>
      <c r="P1042" s="139"/>
      <c r="Q1042" s="139"/>
      <c r="R1042" s="139"/>
      <c r="S1042" s="139"/>
      <c r="T1042" s="139"/>
      <c r="U1042" s="139"/>
      <c r="V1042" s="140"/>
      <c r="W1042" s="139"/>
      <c r="X1042" s="139"/>
      <c r="Y1042" s="139"/>
      <c r="Z1042" s="139"/>
      <c r="AA1042" s="139"/>
      <c r="AB1042" s="139"/>
      <c r="AC1042" s="139"/>
      <c r="AD1042" s="139"/>
      <c r="AE1042" s="139"/>
      <c r="AF1042" s="139"/>
      <c r="AG1042" s="139"/>
      <c r="AH1042" s="139"/>
      <c r="AI1042" s="139"/>
      <c r="AJ1042" s="139"/>
      <c r="AK1042" s="139"/>
      <c r="AL1042" s="139"/>
      <c r="AM1042" s="139"/>
      <c r="AN1042" s="139"/>
      <c r="AO1042" s="139"/>
      <c r="AP1042" s="139"/>
      <c r="AQ1042" s="139"/>
      <c r="AR1042" s="139"/>
      <c r="AS1042" s="139"/>
      <c r="AT1042" s="139"/>
      <c r="AU1042" s="139"/>
      <c r="AV1042" s="139"/>
      <c r="AW1042" s="139"/>
      <c r="AX1042" s="139"/>
      <c r="AY1042" s="139"/>
      <c r="AZ1042" s="139"/>
      <c r="BA1042" s="139"/>
      <c r="BB1042" s="139"/>
      <c r="BC1042" s="139"/>
      <c r="BD1042" s="139"/>
      <c r="BE1042" s="139"/>
      <c r="BF1042" s="139"/>
      <c r="BG1042" s="139"/>
      <c r="BH1042" s="139"/>
      <c r="BI1042" s="139"/>
      <c r="BJ1042" s="139"/>
    </row>
    <row r="1043">
      <c r="A1043" s="139"/>
      <c r="B1043" s="139"/>
      <c r="C1043" s="139"/>
      <c r="D1043" s="139"/>
      <c r="E1043" s="139"/>
      <c r="F1043" s="139"/>
      <c r="G1043" s="139"/>
      <c r="H1043" s="139"/>
      <c r="I1043" s="139"/>
      <c r="J1043" s="139"/>
      <c r="K1043" s="139"/>
      <c r="L1043" s="139"/>
      <c r="M1043" s="139"/>
      <c r="N1043" s="139"/>
      <c r="O1043" s="139"/>
      <c r="P1043" s="139"/>
      <c r="Q1043" s="139"/>
      <c r="R1043" s="139"/>
      <c r="S1043" s="139"/>
      <c r="T1043" s="139"/>
      <c r="U1043" s="139"/>
      <c r="V1043" s="140"/>
      <c r="W1043" s="139"/>
      <c r="X1043" s="139"/>
      <c r="Y1043" s="139"/>
      <c r="Z1043" s="139"/>
      <c r="AA1043" s="139"/>
      <c r="AB1043" s="139"/>
      <c r="AC1043" s="139"/>
      <c r="AD1043" s="139"/>
      <c r="AE1043" s="139"/>
      <c r="AF1043" s="139"/>
      <c r="AG1043" s="139"/>
      <c r="AH1043" s="139"/>
      <c r="AI1043" s="139"/>
      <c r="AJ1043" s="139"/>
      <c r="AK1043" s="139"/>
      <c r="AL1043" s="139"/>
      <c r="AM1043" s="139"/>
      <c r="AN1043" s="139"/>
      <c r="AO1043" s="139"/>
      <c r="AP1043" s="139"/>
      <c r="AQ1043" s="139"/>
      <c r="AR1043" s="139"/>
      <c r="AS1043" s="139"/>
      <c r="AT1043" s="139"/>
      <c r="AU1043" s="139"/>
      <c r="AV1043" s="139"/>
      <c r="AW1043" s="139"/>
      <c r="AX1043" s="139"/>
      <c r="AY1043" s="139"/>
      <c r="AZ1043" s="139"/>
      <c r="BA1043" s="139"/>
      <c r="BB1043" s="139"/>
      <c r="BC1043" s="139"/>
      <c r="BD1043" s="139"/>
      <c r="BE1043" s="139"/>
      <c r="BF1043" s="139"/>
      <c r="BG1043" s="139"/>
      <c r="BH1043" s="139"/>
      <c r="BI1043" s="139"/>
      <c r="BJ1043" s="139"/>
    </row>
    <row r="1044">
      <c r="A1044" s="139"/>
      <c r="B1044" s="139"/>
      <c r="C1044" s="139"/>
      <c r="D1044" s="139"/>
      <c r="E1044" s="139"/>
      <c r="F1044" s="139"/>
      <c r="G1044" s="139"/>
      <c r="H1044" s="139"/>
      <c r="I1044" s="139"/>
      <c r="J1044" s="139"/>
      <c r="K1044" s="139"/>
      <c r="L1044" s="139"/>
      <c r="M1044" s="139"/>
      <c r="N1044" s="139"/>
      <c r="O1044" s="139"/>
      <c r="P1044" s="139"/>
      <c r="Q1044" s="139"/>
      <c r="R1044" s="139"/>
      <c r="S1044" s="139"/>
      <c r="T1044" s="139"/>
      <c r="U1044" s="139"/>
      <c r="V1044" s="140"/>
      <c r="W1044" s="139"/>
      <c r="X1044" s="139"/>
      <c r="Y1044" s="139"/>
      <c r="Z1044" s="139"/>
      <c r="AA1044" s="139"/>
      <c r="AB1044" s="139"/>
      <c r="AC1044" s="139"/>
      <c r="AD1044" s="139"/>
      <c r="AE1044" s="139"/>
      <c r="AF1044" s="139"/>
      <c r="AG1044" s="139"/>
      <c r="AH1044" s="139"/>
      <c r="AI1044" s="139"/>
      <c r="AJ1044" s="139"/>
      <c r="AK1044" s="139"/>
      <c r="AL1044" s="139"/>
      <c r="AM1044" s="139"/>
      <c r="AN1044" s="139"/>
      <c r="AO1044" s="139"/>
      <c r="AP1044" s="139"/>
      <c r="AQ1044" s="139"/>
      <c r="AR1044" s="139"/>
      <c r="AS1044" s="139"/>
      <c r="AT1044" s="139"/>
      <c r="AU1044" s="139"/>
      <c r="AV1044" s="139"/>
      <c r="AW1044" s="139"/>
      <c r="AX1044" s="139"/>
      <c r="AY1044" s="139"/>
      <c r="AZ1044" s="139"/>
      <c r="BA1044" s="139"/>
      <c r="BB1044" s="139"/>
      <c r="BC1044" s="139"/>
      <c r="BD1044" s="139"/>
      <c r="BE1044" s="139"/>
      <c r="BF1044" s="139"/>
      <c r="BG1044" s="139"/>
      <c r="BH1044" s="139"/>
      <c r="BI1044" s="139"/>
      <c r="BJ1044" s="139"/>
    </row>
    <row r="1045">
      <c r="A1045" s="139"/>
      <c r="B1045" s="139"/>
      <c r="C1045" s="139"/>
      <c r="D1045" s="139"/>
      <c r="E1045" s="139"/>
      <c r="F1045" s="139"/>
      <c r="G1045" s="139"/>
      <c r="H1045" s="139"/>
      <c r="I1045" s="139"/>
      <c r="J1045" s="139"/>
      <c r="K1045" s="139"/>
      <c r="L1045" s="139"/>
      <c r="M1045" s="139"/>
      <c r="N1045" s="139"/>
      <c r="O1045" s="139"/>
      <c r="P1045" s="139"/>
      <c r="Q1045" s="139"/>
      <c r="R1045" s="139"/>
      <c r="S1045" s="139"/>
      <c r="T1045" s="139"/>
      <c r="U1045" s="139"/>
      <c r="V1045" s="140"/>
      <c r="W1045" s="139"/>
      <c r="X1045" s="139"/>
      <c r="Y1045" s="139"/>
      <c r="Z1045" s="139"/>
      <c r="AA1045" s="139"/>
      <c r="AB1045" s="139"/>
      <c r="AC1045" s="139"/>
      <c r="AD1045" s="139"/>
      <c r="AE1045" s="139"/>
      <c r="AF1045" s="139"/>
      <c r="AG1045" s="139"/>
      <c r="AH1045" s="139"/>
      <c r="AI1045" s="139"/>
      <c r="AJ1045" s="139"/>
      <c r="AK1045" s="139"/>
      <c r="AL1045" s="139"/>
      <c r="AM1045" s="139"/>
      <c r="AN1045" s="139"/>
      <c r="AO1045" s="139"/>
      <c r="AP1045" s="139"/>
      <c r="AQ1045" s="139"/>
      <c r="AR1045" s="139"/>
      <c r="AS1045" s="139"/>
      <c r="AT1045" s="139"/>
      <c r="AU1045" s="139"/>
      <c r="AV1045" s="139"/>
      <c r="AW1045" s="139"/>
      <c r="AX1045" s="139"/>
      <c r="AY1045" s="139"/>
      <c r="AZ1045" s="139"/>
      <c r="BA1045" s="139"/>
      <c r="BB1045" s="139"/>
      <c r="BC1045" s="139"/>
      <c r="BD1045" s="139"/>
      <c r="BE1045" s="139"/>
      <c r="BF1045" s="139"/>
      <c r="BG1045" s="139"/>
      <c r="BH1045" s="139"/>
      <c r="BI1045" s="139"/>
      <c r="BJ1045" s="139"/>
    </row>
    <row r="1046">
      <c r="A1046" s="139"/>
      <c r="B1046" s="139"/>
      <c r="C1046" s="139"/>
      <c r="D1046" s="139"/>
      <c r="E1046" s="139"/>
      <c r="F1046" s="139"/>
      <c r="G1046" s="139"/>
      <c r="H1046" s="139"/>
      <c r="I1046" s="139"/>
      <c r="J1046" s="139"/>
      <c r="K1046" s="139"/>
      <c r="L1046" s="139"/>
      <c r="M1046" s="139"/>
      <c r="N1046" s="139"/>
      <c r="O1046" s="139"/>
      <c r="P1046" s="139"/>
      <c r="Q1046" s="139"/>
      <c r="R1046" s="139"/>
      <c r="S1046" s="139"/>
      <c r="T1046" s="139"/>
      <c r="U1046" s="139"/>
      <c r="V1046" s="140"/>
      <c r="W1046" s="139"/>
      <c r="X1046" s="139"/>
      <c r="Y1046" s="139"/>
      <c r="Z1046" s="139"/>
      <c r="AA1046" s="139"/>
      <c r="AB1046" s="139"/>
      <c r="AC1046" s="139"/>
      <c r="AD1046" s="139"/>
      <c r="AE1046" s="139"/>
      <c r="AF1046" s="139"/>
      <c r="AG1046" s="139"/>
      <c r="AH1046" s="139"/>
      <c r="AI1046" s="139"/>
      <c r="AJ1046" s="139"/>
      <c r="AK1046" s="139"/>
      <c r="AL1046" s="139"/>
      <c r="AM1046" s="139"/>
      <c r="AN1046" s="139"/>
      <c r="AO1046" s="139"/>
      <c r="AP1046" s="139"/>
      <c r="AQ1046" s="139"/>
      <c r="AR1046" s="139"/>
      <c r="AS1046" s="139"/>
      <c r="AT1046" s="139"/>
      <c r="AU1046" s="139"/>
      <c r="AV1046" s="139"/>
      <c r="AW1046" s="139"/>
      <c r="AX1046" s="139"/>
      <c r="AY1046" s="139"/>
      <c r="AZ1046" s="139"/>
      <c r="BA1046" s="139"/>
      <c r="BB1046" s="139"/>
      <c r="BC1046" s="139"/>
      <c r="BD1046" s="139"/>
      <c r="BE1046" s="139"/>
      <c r="BF1046" s="139"/>
      <c r="BG1046" s="139"/>
      <c r="BH1046" s="139"/>
      <c r="BI1046" s="139"/>
      <c r="BJ1046" s="139"/>
    </row>
    <row r="1047">
      <c r="A1047" s="139"/>
      <c r="B1047" s="139"/>
      <c r="C1047" s="139"/>
      <c r="D1047" s="139"/>
      <c r="E1047" s="139"/>
      <c r="F1047" s="139"/>
      <c r="G1047" s="139"/>
      <c r="H1047" s="139"/>
      <c r="I1047" s="139"/>
      <c r="J1047" s="139"/>
      <c r="K1047" s="139"/>
      <c r="L1047" s="139"/>
      <c r="M1047" s="139"/>
      <c r="N1047" s="139"/>
      <c r="O1047" s="139"/>
      <c r="P1047" s="139"/>
      <c r="Q1047" s="139"/>
      <c r="R1047" s="139"/>
      <c r="S1047" s="139"/>
      <c r="T1047" s="139"/>
      <c r="U1047" s="139"/>
      <c r="V1047" s="140"/>
      <c r="W1047" s="139"/>
      <c r="X1047" s="139"/>
      <c r="Y1047" s="139"/>
      <c r="Z1047" s="139"/>
      <c r="AA1047" s="139"/>
      <c r="AB1047" s="139"/>
      <c r="AC1047" s="139"/>
      <c r="AD1047" s="139"/>
      <c r="AE1047" s="139"/>
      <c r="AF1047" s="139"/>
      <c r="AG1047" s="139"/>
      <c r="AH1047" s="139"/>
      <c r="AI1047" s="139"/>
      <c r="AJ1047" s="139"/>
      <c r="AK1047" s="139"/>
      <c r="AL1047" s="139"/>
      <c r="AM1047" s="139"/>
      <c r="AN1047" s="139"/>
      <c r="AO1047" s="139"/>
      <c r="AP1047" s="139"/>
      <c r="AQ1047" s="139"/>
      <c r="AR1047" s="139"/>
      <c r="AS1047" s="139"/>
      <c r="AT1047" s="139"/>
      <c r="AU1047" s="139"/>
      <c r="AV1047" s="139"/>
      <c r="AW1047" s="139"/>
      <c r="AX1047" s="139"/>
      <c r="AY1047" s="139"/>
      <c r="AZ1047" s="139"/>
      <c r="BA1047" s="139"/>
      <c r="BB1047" s="139"/>
      <c r="BC1047" s="139"/>
      <c r="BD1047" s="139"/>
      <c r="BE1047" s="139"/>
      <c r="BF1047" s="139"/>
      <c r="BG1047" s="139"/>
      <c r="BH1047" s="139"/>
      <c r="BI1047" s="139"/>
      <c r="BJ1047" s="139"/>
    </row>
    <row r="1048">
      <c r="A1048" s="139"/>
      <c r="B1048" s="139"/>
      <c r="C1048" s="139"/>
      <c r="D1048" s="139"/>
      <c r="E1048" s="139"/>
      <c r="F1048" s="139"/>
      <c r="G1048" s="139"/>
      <c r="H1048" s="139"/>
      <c r="I1048" s="139"/>
      <c r="J1048" s="139"/>
      <c r="K1048" s="139"/>
      <c r="L1048" s="139"/>
      <c r="M1048" s="139"/>
      <c r="N1048" s="139"/>
      <c r="O1048" s="139"/>
      <c r="P1048" s="139"/>
      <c r="Q1048" s="139"/>
      <c r="R1048" s="139"/>
      <c r="S1048" s="139"/>
      <c r="T1048" s="139"/>
      <c r="U1048" s="139"/>
      <c r="V1048" s="140"/>
      <c r="W1048" s="139"/>
      <c r="X1048" s="139"/>
      <c r="Y1048" s="139"/>
      <c r="Z1048" s="139"/>
      <c r="AA1048" s="139"/>
      <c r="AB1048" s="139"/>
      <c r="AC1048" s="139"/>
      <c r="AD1048" s="139"/>
      <c r="AE1048" s="139"/>
      <c r="AF1048" s="139"/>
      <c r="AG1048" s="139"/>
      <c r="AH1048" s="139"/>
      <c r="AI1048" s="139"/>
      <c r="AJ1048" s="139"/>
      <c r="AK1048" s="139"/>
      <c r="AL1048" s="139"/>
      <c r="AM1048" s="139"/>
      <c r="AN1048" s="139"/>
      <c r="AO1048" s="139"/>
      <c r="AP1048" s="139"/>
      <c r="AQ1048" s="139"/>
      <c r="AR1048" s="139"/>
      <c r="AS1048" s="139"/>
      <c r="AT1048" s="139"/>
      <c r="AU1048" s="139"/>
      <c r="AV1048" s="139"/>
      <c r="AW1048" s="139"/>
      <c r="AX1048" s="139"/>
      <c r="AY1048" s="139"/>
      <c r="AZ1048" s="139"/>
      <c r="BA1048" s="139"/>
      <c r="BB1048" s="139"/>
      <c r="BC1048" s="139"/>
      <c r="BD1048" s="139"/>
      <c r="BE1048" s="139"/>
      <c r="BF1048" s="139"/>
      <c r="BG1048" s="139"/>
      <c r="BH1048" s="139"/>
      <c r="BI1048" s="139"/>
      <c r="BJ1048" s="139"/>
    </row>
    <row r="1049">
      <c r="A1049" s="139"/>
      <c r="B1049" s="139"/>
      <c r="C1049" s="139"/>
      <c r="D1049" s="139"/>
      <c r="E1049" s="139"/>
      <c r="F1049" s="139"/>
      <c r="G1049" s="139"/>
      <c r="H1049" s="139"/>
      <c r="I1049" s="139"/>
      <c r="J1049" s="139"/>
      <c r="K1049" s="139"/>
      <c r="L1049" s="139"/>
      <c r="M1049" s="139"/>
      <c r="N1049" s="139"/>
      <c r="O1049" s="139"/>
      <c r="P1049" s="139"/>
      <c r="Q1049" s="139"/>
      <c r="R1049" s="139"/>
      <c r="S1049" s="139"/>
      <c r="T1049" s="139"/>
      <c r="U1049" s="139"/>
      <c r="V1049" s="140"/>
      <c r="W1049" s="139"/>
      <c r="X1049" s="139"/>
      <c r="Y1049" s="139"/>
      <c r="Z1049" s="139"/>
      <c r="AA1049" s="139"/>
      <c r="AB1049" s="139"/>
      <c r="AC1049" s="139"/>
      <c r="AD1049" s="139"/>
      <c r="AE1049" s="139"/>
      <c r="AF1049" s="139"/>
      <c r="AG1049" s="139"/>
      <c r="AH1049" s="139"/>
      <c r="AI1049" s="139"/>
      <c r="AJ1049" s="139"/>
      <c r="AK1049" s="139"/>
      <c r="AL1049" s="139"/>
      <c r="AM1049" s="139"/>
      <c r="AN1049" s="139"/>
      <c r="AO1049" s="139"/>
      <c r="AP1049" s="139"/>
      <c r="AQ1049" s="139"/>
      <c r="AR1049" s="139"/>
      <c r="AS1049" s="139"/>
      <c r="AT1049" s="139"/>
      <c r="AU1049" s="139"/>
      <c r="AV1049" s="139"/>
      <c r="AW1049" s="139"/>
      <c r="AX1049" s="139"/>
      <c r="AY1049" s="139"/>
      <c r="AZ1049" s="139"/>
      <c r="BA1049" s="139"/>
      <c r="BB1049" s="139"/>
      <c r="BC1049" s="139"/>
      <c r="BD1049" s="139"/>
      <c r="BE1049" s="139"/>
      <c r="BF1049" s="139"/>
      <c r="BG1049" s="139"/>
      <c r="BH1049" s="139"/>
      <c r="BI1049" s="139"/>
      <c r="BJ1049" s="139"/>
    </row>
    <row r="1050">
      <c r="A1050" s="139"/>
      <c r="B1050" s="139"/>
      <c r="C1050" s="139"/>
      <c r="D1050" s="139"/>
      <c r="E1050" s="139"/>
      <c r="F1050" s="139"/>
      <c r="G1050" s="139"/>
      <c r="H1050" s="139"/>
      <c r="I1050" s="139"/>
      <c r="J1050" s="139"/>
      <c r="K1050" s="139"/>
      <c r="L1050" s="139"/>
      <c r="M1050" s="139"/>
      <c r="N1050" s="139"/>
      <c r="O1050" s="139"/>
      <c r="P1050" s="139"/>
      <c r="Q1050" s="139"/>
      <c r="R1050" s="139"/>
      <c r="S1050" s="139"/>
      <c r="T1050" s="139"/>
      <c r="U1050" s="139"/>
      <c r="V1050" s="140"/>
      <c r="W1050" s="139"/>
      <c r="X1050" s="139"/>
      <c r="Y1050" s="139"/>
      <c r="Z1050" s="139"/>
      <c r="AA1050" s="139"/>
      <c r="AB1050" s="139"/>
      <c r="AC1050" s="139"/>
      <c r="AD1050" s="139"/>
      <c r="AE1050" s="139"/>
      <c r="AF1050" s="139"/>
      <c r="AG1050" s="139"/>
      <c r="AH1050" s="139"/>
      <c r="AI1050" s="139"/>
      <c r="AJ1050" s="139"/>
      <c r="AK1050" s="139"/>
      <c r="AL1050" s="139"/>
      <c r="AM1050" s="139"/>
      <c r="AN1050" s="139"/>
      <c r="AO1050" s="139"/>
      <c r="AP1050" s="139"/>
      <c r="AQ1050" s="139"/>
      <c r="AR1050" s="139"/>
      <c r="AS1050" s="139"/>
      <c r="AT1050" s="139"/>
      <c r="AU1050" s="139"/>
      <c r="AV1050" s="139"/>
      <c r="AW1050" s="139"/>
      <c r="AX1050" s="139"/>
      <c r="AY1050" s="139"/>
      <c r="AZ1050" s="139"/>
      <c r="BA1050" s="139"/>
      <c r="BB1050" s="139"/>
      <c r="BC1050" s="139"/>
      <c r="BD1050" s="139"/>
      <c r="BE1050" s="139"/>
      <c r="BF1050" s="139"/>
      <c r="BG1050" s="139"/>
      <c r="BH1050" s="139"/>
      <c r="BI1050" s="139"/>
      <c r="BJ1050" s="139"/>
    </row>
    <row r="1051">
      <c r="A1051" s="139"/>
      <c r="B1051" s="139"/>
      <c r="C1051" s="139"/>
      <c r="D1051" s="139"/>
      <c r="E1051" s="139"/>
      <c r="F1051" s="139"/>
      <c r="G1051" s="139"/>
      <c r="H1051" s="139"/>
      <c r="I1051" s="139"/>
      <c r="J1051" s="139"/>
      <c r="K1051" s="139"/>
      <c r="L1051" s="139"/>
      <c r="M1051" s="139"/>
      <c r="N1051" s="139"/>
      <c r="O1051" s="139"/>
      <c r="P1051" s="139"/>
      <c r="Q1051" s="139"/>
      <c r="R1051" s="139"/>
      <c r="S1051" s="139"/>
      <c r="T1051" s="139"/>
      <c r="U1051" s="139"/>
      <c r="V1051" s="140"/>
      <c r="W1051" s="139"/>
      <c r="X1051" s="139"/>
      <c r="Y1051" s="139"/>
      <c r="Z1051" s="139"/>
      <c r="AA1051" s="139"/>
      <c r="AB1051" s="139"/>
      <c r="AC1051" s="139"/>
      <c r="AD1051" s="139"/>
      <c r="AE1051" s="139"/>
      <c r="AF1051" s="139"/>
      <c r="AG1051" s="139"/>
      <c r="AH1051" s="139"/>
      <c r="AI1051" s="139"/>
      <c r="AJ1051" s="139"/>
      <c r="AK1051" s="139"/>
      <c r="AL1051" s="139"/>
      <c r="AM1051" s="139"/>
      <c r="AN1051" s="139"/>
      <c r="AO1051" s="139"/>
      <c r="AP1051" s="139"/>
      <c r="AQ1051" s="139"/>
      <c r="AR1051" s="139"/>
      <c r="AS1051" s="139"/>
      <c r="AT1051" s="139"/>
      <c r="AU1051" s="139"/>
      <c r="AV1051" s="139"/>
      <c r="AW1051" s="139"/>
      <c r="AX1051" s="139"/>
      <c r="AY1051" s="139"/>
      <c r="AZ1051" s="139"/>
      <c r="BA1051" s="139"/>
      <c r="BB1051" s="139"/>
      <c r="BC1051" s="139"/>
      <c r="BD1051" s="139"/>
      <c r="BE1051" s="139"/>
      <c r="BF1051" s="139"/>
      <c r="BG1051" s="139"/>
      <c r="BH1051" s="139"/>
      <c r="BI1051" s="139"/>
      <c r="BJ1051" s="139"/>
    </row>
    <row r="1052">
      <c r="A1052" s="139"/>
      <c r="B1052" s="139"/>
      <c r="C1052" s="139"/>
      <c r="D1052" s="139"/>
      <c r="E1052" s="139"/>
      <c r="F1052" s="139"/>
      <c r="G1052" s="139"/>
      <c r="H1052" s="139"/>
      <c r="I1052" s="139"/>
      <c r="J1052" s="139"/>
      <c r="K1052" s="139"/>
      <c r="L1052" s="139"/>
      <c r="M1052" s="139"/>
      <c r="N1052" s="139"/>
      <c r="O1052" s="139"/>
      <c r="P1052" s="139"/>
      <c r="Q1052" s="139"/>
      <c r="R1052" s="139"/>
      <c r="S1052" s="139"/>
      <c r="T1052" s="139"/>
      <c r="U1052" s="139"/>
      <c r="V1052" s="140"/>
      <c r="W1052" s="139"/>
      <c r="X1052" s="139"/>
      <c r="Y1052" s="139"/>
      <c r="Z1052" s="139"/>
      <c r="AA1052" s="139"/>
      <c r="AB1052" s="139"/>
      <c r="AC1052" s="139"/>
      <c r="AD1052" s="139"/>
      <c r="AE1052" s="139"/>
      <c r="AF1052" s="139"/>
      <c r="AG1052" s="139"/>
      <c r="AH1052" s="139"/>
      <c r="AI1052" s="139"/>
      <c r="AJ1052" s="139"/>
      <c r="AK1052" s="139"/>
      <c r="AL1052" s="139"/>
      <c r="AM1052" s="139"/>
      <c r="AN1052" s="139"/>
      <c r="AO1052" s="139"/>
      <c r="AP1052" s="139"/>
      <c r="AQ1052" s="139"/>
      <c r="AR1052" s="139"/>
      <c r="AS1052" s="139"/>
      <c r="AT1052" s="139"/>
      <c r="AU1052" s="139"/>
      <c r="AV1052" s="139"/>
      <c r="AW1052" s="139"/>
      <c r="AX1052" s="139"/>
      <c r="AY1052" s="139"/>
      <c r="AZ1052" s="139"/>
      <c r="BA1052" s="139"/>
      <c r="BB1052" s="139"/>
      <c r="BC1052" s="139"/>
      <c r="BD1052" s="139"/>
      <c r="BE1052" s="139"/>
      <c r="BF1052" s="139"/>
      <c r="BG1052" s="139"/>
      <c r="BH1052" s="139"/>
      <c r="BI1052" s="139"/>
      <c r="BJ1052" s="139"/>
    </row>
    <row r="1053">
      <c r="A1053" s="139"/>
      <c r="B1053" s="139"/>
      <c r="C1053" s="139"/>
      <c r="D1053" s="139"/>
      <c r="E1053" s="139"/>
      <c r="F1053" s="139"/>
      <c r="G1053" s="139"/>
      <c r="H1053" s="139"/>
      <c r="I1053" s="139"/>
      <c r="J1053" s="139"/>
      <c r="K1053" s="139"/>
      <c r="L1053" s="139"/>
      <c r="M1053" s="139"/>
      <c r="N1053" s="139"/>
      <c r="O1053" s="139"/>
      <c r="P1053" s="139"/>
      <c r="Q1053" s="139"/>
      <c r="R1053" s="139"/>
      <c r="S1053" s="139"/>
      <c r="T1053" s="139"/>
      <c r="U1053" s="139"/>
      <c r="V1053" s="140"/>
      <c r="W1053" s="139"/>
      <c r="X1053" s="139"/>
      <c r="Y1053" s="139"/>
      <c r="Z1053" s="139"/>
      <c r="AA1053" s="139"/>
      <c r="AB1053" s="139"/>
      <c r="AC1053" s="139"/>
      <c r="AD1053" s="139"/>
      <c r="AE1053" s="139"/>
      <c r="AF1053" s="139"/>
      <c r="AG1053" s="139"/>
      <c r="AH1053" s="139"/>
      <c r="AI1053" s="139"/>
      <c r="AJ1053" s="139"/>
      <c r="AK1053" s="139"/>
      <c r="AL1053" s="139"/>
      <c r="AM1053" s="139"/>
      <c r="AN1053" s="139"/>
      <c r="AO1053" s="139"/>
      <c r="AP1053" s="139"/>
      <c r="AQ1053" s="139"/>
      <c r="AR1053" s="139"/>
      <c r="AS1053" s="139"/>
      <c r="AT1053" s="139"/>
      <c r="AU1053" s="139"/>
      <c r="AV1053" s="139"/>
      <c r="AW1053" s="139"/>
      <c r="AX1053" s="139"/>
      <c r="AY1053" s="139"/>
      <c r="AZ1053" s="139"/>
      <c r="BA1053" s="139"/>
      <c r="BB1053" s="139"/>
      <c r="BC1053" s="139"/>
      <c r="BD1053" s="139"/>
      <c r="BE1053" s="139"/>
      <c r="BF1053" s="139"/>
      <c r="BG1053" s="139"/>
      <c r="BH1053" s="139"/>
      <c r="BI1053" s="139"/>
      <c r="BJ1053" s="139"/>
    </row>
    <row r="1054">
      <c r="A1054" s="139"/>
      <c r="B1054" s="139"/>
      <c r="C1054" s="139"/>
      <c r="D1054" s="139"/>
      <c r="E1054" s="139"/>
      <c r="F1054" s="139"/>
      <c r="G1054" s="139"/>
      <c r="H1054" s="139"/>
      <c r="I1054" s="139"/>
      <c r="J1054" s="139"/>
      <c r="K1054" s="139"/>
      <c r="L1054" s="139"/>
      <c r="M1054" s="139"/>
      <c r="N1054" s="139"/>
      <c r="O1054" s="139"/>
      <c r="P1054" s="139"/>
      <c r="Q1054" s="139"/>
      <c r="R1054" s="139"/>
      <c r="S1054" s="139"/>
      <c r="T1054" s="139"/>
      <c r="U1054" s="139"/>
      <c r="V1054" s="140"/>
      <c r="W1054" s="139"/>
      <c r="X1054" s="139"/>
      <c r="Y1054" s="139"/>
      <c r="Z1054" s="139"/>
      <c r="AA1054" s="139"/>
      <c r="AB1054" s="139"/>
      <c r="AC1054" s="139"/>
      <c r="AD1054" s="139"/>
      <c r="AE1054" s="139"/>
      <c r="AF1054" s="139"/>
      <c r="AG1054" s="139"/>
      <c r="AH1054" s="139"/>
      <c r="AI1054" s="139"/>
      <c r="AJ1054" s="139"/>
      <c r="AK1054" s="139"/>
      <c r="AL1054" s="139"/>
      <c r="AM1054" s="139"/>
      <c r="AN1054" s="139"/>
      <c r="AO1054" s="139"/>
      <c r="AP1054" s="139"/>
      <c r="AQ1054" s="139"/>
      <c r="AR1054" s="139"/>
      <c r="AS1054" s="139"/>
      <c r="AT1054" s="139"/>
      <c r="AU1054" s="139"/>
      <c r="AV1054" s="139"/>
      <c r="AW1054" s="139"/>
      <c r="AX1054" s="139"/>
      <c r="AY1054" s="139"/>
      <c r="AZ1054" s="139"/>
      <c r="BA1054" s="139"/>
      <c r="BB1054" s="139"/>
      <c r="BC1054" s="139"/>
      <c r="BD1054" s="139"/>
      <c r="BE1054" s="139"/>
      <c r="BF1054" s="139"/>
      <c r="BG1054" s="139"/>
      <c r="BH1054" s="139"/>
      <c r="BI1054" s="139"/>
      <c r="BJ1054" s="139"/>
    </row>
    <row r="1055">
      <c r="A1055" s="139"/>
      <c r="B1055" s="139"/>
      <c r="C1055" s="139"/>
      <c r="D1055" s="139"/>
      <c r="E1055" s="139"/>
      <c r="F1055" s="139"/>
      <c r="G1055" s="139"/>
      <c r="H1055" s="139"/>
      <c r="I1055" s="139"/>
      <c r="J1055" s="139"/>
      <c r="K1055" s="139"/>
      <c r="L1055" s="139"/>
      <c r="M1055" s="139"/>
      <c r="N1055" s="139"/>
      <c r="O1055" s="139"/>
      <c r="P1055" s="139"/>
      <c r="Q1055" s="139"/>
      <c r="R1055" s="139"/>
      <c r="S1055" s="139"/>
      <c r="T1055" s="139"/>
      <c r="U1055" s="139"/>
      <c r="V1055" s="140"/>
      <c r="W1055" s="139"/>
      <c r="X1055" s="139"/>
      <c r="Y1055" s="139"/>
      <c r="Z1055" s="139"/>
      <c r="AA1055" s="139"/>
      <c r="AB1055" s="139"/>
      <c r="AC1055" s="139"/>
      <c r="AD1055" s="139"/>
      <c r="AE1055" s="139"/>
      <c r="AF1055" s="139"/>
      <c r="AG1055" s="139"/>
      <c r="AH1055" s="139"/>
      <c r="AI1055" s="139"/>
      <c r="AJ1055" s="139"/>
      <c r="AK1055" s="139"/>
      <c r="AL1055" s="139"/>
      <c r="AM1055" s="139"/>
      <c r="AN1055" s="139"/>
      <c r="AO1055" s="139"/>
      <c r="AP1055" s="139"/>
      <c r="AQ1055" s="139"/>
      <c r="AR1055" s="139"/>
      <c r="AS1055" s="139"/>
      <c r="AT1055" s="139"/>
      <c r="AU1055" s="139"/>
      <c r="AV1055" s="139"/>
      <c r="AW1055" s="139"/>
      <c r="AX1055" s="139"/>
      <c r="AY1055" s="139"/>
      <c r="AZ1055" s="139"/>
      <c r="BA1055" s="139"/>
      <c r="BB1055" s="139"/>
      <c r="BC1055" s="139"/>
      <c r="BD1055" s="139"/>
      <c r="BE1055" s="139"/>
      <c r="BF1055" s="139"/>
      <c r="BG1055" s="139"/>
      <c r="BH1055" s="139"/>
      <c r="BI1055" s="139"/>
      <c r="BJ1055" s="139"/>
    </row>
    <row r="1056">
      <c r="A1056" s="139"/>
      <c r="B1056" s="139"/>
      <c r="C1056" s="139"/>
      <c r="D1056" s="139"/>
      <c r="E1056" s="139"/>
      <c r="F1056" s="139"/>
      <c r="G1056" s="139"/>
      <c r="H1056" s="139"/>
      <c r="I1056" s="139"/>
      <c r="J1056" s="139"/>
      <c r="K1056" s="139"/>
      <c r="L1056" s="139"/>
      <c r="M1056" s="139"/>
      <c r="N1056" s="139"/>
      <c r="O1056" s="139"/>
      <c r="P1056" s="139"/>
      <c r="Q1056" s="139"/>
      <c r="R1056" s="139"/>
      <c r="S1056" s="139"/>
      <c r="T1056" s="139"/>
      <c r="U1056" s="139"/>
      <c r="V1056" s="140"/>
      <c r="W1056" s="139"/>
      <c r="X1056" s="139"/>
      <c r="Y1056" s="139"/>
      <c r="Z1056" s="139"/>
      <c r="AA1056" s="139"/>
      <c r="AB1056" s="139"/>
      <c r="AC1056" s="139"/>
      <c r="AD1056" s="139"/>
      <c r="AE1056" s="139"/>
      <c r="AF1056" s="139"/>
      <c r="AG1056" s="139"/>
      <c r="AH1056" s="139"/>
      <c r="AI1056" s="139"/>
      <c r="AJ1056" s="139"/>
      <c r="AK1056" s="139"/>
      <c r="AL1056" s="139"/>
      <c r="AM1056" s="139"/>
      <c r="AN1056" s="139"/>
      <c r="AO1056" s="139"/>
      <c r="AP1056" s="139"/>
      <c r="AQ1056" s="139"/>
      <c r="AR1056" s="139"/>
      <c r="AS1056" s="139"/>
      <c r="AT1056" s="139"/>
      <c r="AU1056" s="139"/>
      <c r="AV1056" s="139"/>
      <c r="AW1056" s="139"/>
      <c r="AX1056" s="139"/>
      <c r="AY1056" s="139"/>
      <c r="AZ1056" s="139"/>
      <c r="BA1056" s="139"/>
      <c r="BB1056" s="139"/>
      <c r="BC1056" s="139"/>
      <c r="BD1056" s="139"/>
      <c r="BE1056" s="139"/>
      <c r="BF1056" s="139"/>
      <c r="BG1056" s="139"/>
      <c r="BH1056" s="139"/>
      <c r="BI1056" s="139"/>
      <c r="BJ1056" s="139"/>
    </row>
    <row r="1057">
      <c r="A1057" s="139"/>
      <c r="B1057" s="139"/>
      <c r="C1057" s="139"/>
      <c r="D1057" s="139"/>
      <c r="E1057" s="139"/>
      <c r="F1057" s="139"/>
      <c r="G1057" s="139"/>
      <c r="H1057" s="139"/>
      <c r="I1057" s="139"/>
      <c r="J1057" s="139"/>
      <c r="K1057" s="139"/>
      <c r="L1057" s="139"/>
      <c r="M1057" s="139"/>
      <c r="N1057" s="139"/>
      <c r="O1057" s="139"/>
      <c r="P1057" s="139"/>
      <c r="Q1057" s="139"/>
      <c r="R1057" s="139"/>
      <c r="S1057" s="139"/>
      <c r="T1057" s="139"/>
      <c r="U1057" s="139"/>
      <c r="V1057" s="140"/>
      <c r="W1057" s="139"/>
      <c r="X1057" s="139"/>
      <c r="Y1057" s="139"/>
      <c r="Z1057" s="139"/>
      <c r="AA1057" s="139"/>
      <c r="AB1057" s="139"/>
      <c r="AC1057" s="139"/>
      <c r="AD1057" s="139"/>
      <c r="AE1057" s="139"/>
      <c r="AF1057" s="139"/>
      <c r="AG1057" s="139"/>
      <c r="AH1057" s="139"/>
      <c r="AI1057" s="139"/>
      <c r="AJ1057" s="139"/>
      <c r="AK1057" s="139"/>
      <c r="AL1057" s="139"/>
      <c r="AM1057" s="139"/>
      <c r="AN1057" s="139"/>
      <c r="AO1057" s="139"/>
      <c r="AP1057" s="139"/>
      <c r="AQ1057" s="139"/>
      <c r="AR1057" s="139"/>
      <c r="AS1057" s="139"/>
      <c r="AT1057" s="139"/>
      <c r="AU1057" s="139"/>
      <c r="AV1057" s="139"/>
      <c r="AW1057" s="139"/>
      <c r="AX1057" s="139"/>
      <c r="AY1057" s="139"/>
      <c r="AZ1057" s="139"/>
      <c r="BA1057" s="139"/>
      <c r="BB1057" s="139"/>
      <c r="BC1057" s="139"/>
      <c r="BD1057" s="139"/>
      <c r="BE1057" s="139"/>
      <c r="BF1057" s="139"/>
      <c r="BG1057" s="139"/>
      <c r="BH1057" s="139"/>
      <c r="BI1057" s="139"/>
      <c r="BJ1057" s="139"/>
    </row>
    <row r="1058">
      <c r="A1058" s="139"/>
      <c r="B1058" s="139"/>
      <c r="C1058" s="139"/>
      <c r="D1058" s="139"/>
      <c r="E1058" s="139"/>
      <c r="F1058" s="139"/>
      <c r="G1058" s="139"/>
      <c r="H1058" s="139"/>
      <c r="I1058" s="139"/>
      <c r="J1058" s="139"/>
      <c r="K1058" s="139"/>
      <c r="L1058" s="139"/>
      <c r="M1058" s="139"/>
      <c r="N1058" s="139"/>
      <c r="O1058" s="139"/>
      <c r="P1058" s="139"/>
      <c r="Q1058" s="139"/>
      <c r="R1058" s="139"/>
      <c r="S1058" s="139"/>
      <c r="T1058" s="139"/>
      <c r="U1058" s="139"/>
      <c r="V1058" s="140"/>
      <c r="W1058" s="139"/>
      <c r="X1058" s="139"/>
      <c r="Y1058" s="139"/>
      <c r="Z1058" s="139"/>
      <c r="AA1058" s="139"/>
      <c r="AB1058" s="139"/>
      <c r="AC1058" s="139"/>
      <c r="AD1058" s="139"/>
      <c r="AE1058" s="139"/>
      <c r="AF1058" s="139"/>
      <c r="AG1058" s="139"/>
      <c r="AH1058" s="139"/>
      <c r="AI1058" s="139"/>
      <c r="AJ1058" s="139"/>
      <c r="AK1058" s="139"/>
      <c r="AL1058" s="139"/>
      <c r="AM1058" s="139"/>
      <c r="AN1058" s="139"/>
      <c r="AO1058" s="139"/>
      <c r="AP1058" s="139"/>
      <c r="AQ1058" s="139"/>
      <c r="AR1058" s="139"/>
      <c r="AS1058" s="139"/>
      <c r="AT1058" s="139"/>
      <c r="AU1058" s="139"/>
      <c r="AV1058" s="139"/>
      <c r="AW1058" s="139"/>
      <c r="AX1058" s="139"/>
      <c r="AY1058" s="139"/>
      <c r="AZ1058" s="139"/>
      <c r="BA1058" s="139"/>
      <c r="BB1058" s="139"/>
      <c r="BC1058" s="139"/>
      <c r="BD1058" s="139"/>
      <c r="BE1058" s="139"/>
      <c r="BF1058" s="139"/>
      <c r="BG1058" s="139"/>
      <c r="BH1058" s="139"/>
      <c r="BI1058" s="139"/>
      <c r="BJ1058" s="139"/>
    </row>
    <row r="1059">
      <c r="A1059" s="139"/>
      <c r="B1059" s="139"/>
      <c r="C1059" s="139"/>
      <c r="D1059" s="139"/>
      <c r="E1059" s="139"/>
      <c r="F1059" s="139"/>
      <c r="G1059" s="139"/>
      <c r="H1059" s="139"/>
      <c r="I1059" s="139"/>
      <c r="J1059" s="139"/>
      <c r="K1059" s="139"/>
      <c r="L1059" s="139"/>
      <c r="M1059" s="139"/>
      <c r="N1059" s="139"/>
      <c r="O1059" s="139"/>
      <c r="P1059" s="139"/>
      <c r="Q1059" s="139"/>
      <c r="R1059" s="139"/>
      <c r="S1059" s="139"/>
      <c r="T1059" s="139"/>
      <c r="U1059" s="139"/>
      <c r="V1059" s="140"/>
      <c r="W1059" s="139"/>
      <c r="X1059" s="139"/>
      <c r="Y1059" s="139"/>
      <c r="Z1059" s="139"/>
      <c r="AA1059" s="139"/>
      <c r="AB1059" s="139"/>
      <c r="AC1059" s="139"/>
      <c r="AD1059" s="139"/>
      <c r="AE1059" s="139"/>
      <c r="AF1059" s="139"/>
      <c r="AG1059" s="139"/>
      <c r="AH1059" s="139"/>
      <c r="AI1059" s="139"/>
      <c r="AJ1059" s="139"/>
      <c r="AK1059" s="139"/>
      <c r="AL1059" s="139"/>
      <c r="AM1059" s="139"/>
      <c r="AN1059" s="139"/>
      <c r="AO1059" s="139"/>
      <c r="AP1059" s="139"/>
      <c r="AQ1059" s="139"/>
      <c r="AR1059" s="139"/>
      <c r="AS1059" s="139"/>
      <c r="AT1059" s="139"/>
      <c r="AU1059" s="139"/>
      <c r="AV1059" s="139"/>
      <c r="AW1059" s="139"/>
      <c r="AX1059" s="139"/>
      <c r="AY1059" s="139"/>
      <c r="AZ1059" s="139"/>
      <c r="BA1059" s="139"/>
      <c r="BB1059" s="139"/>
      <c r="BC1059" s="139"/>
      <c r="BD1059" s="139"/>
      <c r="BE1059" s="139"/>
      <c r="BF1059" s="139"/>
      <c r="BG1059" s="139"/>
      <c r="BH1059" s="139"/>
      <c r="BI1059" s="139"/>
      <c r="BJ1059" s="139"/>
    </row>
    <row r="1060">
      <c r="A1060" s="139"/>
      <c r="B1060" s="139"/>
      <c r="C1060" s="139"/>
      <c r="D1060" s="139"/>
      <c r="E1060" s="139"/>
      <c r="F1060" s="139"/>
      <c r="G1060" s="139"/>
      <c r="H1060" s="139"/>
      <c r="I1060" s="139"/>
      <c r="J1060" s="139"/>
      <c r="K1060" s="139"/>
      <c r="L1060" s="139"/>
      <c r="M1060" s="139"/>
      <c r="N1060" s="139"/>
      <c r="O1060" s="139"/>
      <c r="P1060" s="139"/>
      <c r="Q1060" s="139"/>
      <c r="R1060" s="139"/>
      <c r="S1060" s="139"/>
      <c r="T1060" s="139"/>
      <c r="U1060" s="139"/>
      <c r="V1060" s="140"/>
      <c r="W1060" s="139"/>
      <c r="X1060" s="139"/>
      <c r="Y1060" s="139"/>
      <c r="Z1060" s="139"/>
      <c r="AA1060" s="139"/>
      <c r="AB1060" s="139"/>
      <c r="AC1060" s="139"/>
      <c r="AD1060" s="139"/>
      <c r="AE1060" s="139"/>
      <c r="AF1060" s="139"/>
      <c r="AG1060" s="139"/>
      <c r="AH1060" s="139"/>
      <c r="AI1060" s="139"/>
      <c r="AJ1060" s="139"/>
      <c r="AK1060" s="139"/>
      <c r="AL1060" s="139"/>
      <c r="AM1060" s="139"/>
      <c r="AN1060" s="139"/>
      <c r="AO1060" s="139"/>
      <c r="AP1060" s="139"/>
      <c r="AQ1060" s="139"/>
      <c r="AR1060" s="139"/>
      <c r="AS1060" s="139"/>
      <c r="AT1060" s="139"/>
      <c r="AU1060" s="139"/>
      <c r="AV1060" s="139"/>
      <c r="AW1060" s="139"/>
      <c r="AX1060" s="139"/>
      <c r="AY1060" s="139"/>
      <c r="AZ1060" s="139"/>
      <c r="BA1060" s="139"/>
      <c r="BB1060" s="139"/>
      <c r="BC1060" s="139"/>
      <c r="BD1060" s="139"/>
      <c r="BE1060" s="139"/>
      <c r="BF1060" s="139"/>
      <c r="BG1060" s="139"/>
      <c r="BH1060" s="139"/>
      <c r="BI1060" s="139"/>
      <c r="BJ1060" s="139"/>
    </row>
    <row r="1061">
      <c r="A1061" s="139"/>
      <c r="B1061" s="139"/>
      <c r="C1061" s="139"/>
      <c r="D1061" s="139"/>
      <c r="E1061" s="139"/>
      <c r="F1061" s="139"/>
      <c r="G1061" s="139"/>
      <c r="H1061" s="139"/>
      <c r="I1061" s="139"/>
      <c r="J1061" s="139"/>
      <c r="K1061" s="139"/>
      <c r="L1061" s="139"/>
      <c r="M1061" s="139"/>
      <c r="N1061" s="139"/>
      <c r="O1061" s="139"/>
      <c r="P1061" s="139"/>
      <c r="Q1061" s="139"/>
      <c r="R1061" s="139"/>
      <c r="S1061" s="139"/>
      <c r="T1061" s="139"/>
      <c r="U1061" s="139"/>
      <c r="V1061" s="140"/>
      <c r="W1061" s="139"/>
      <c r="X1061" s="139"/>
      <c r="Y1061" s="139"/>
      <c r="Z1061" s="139"/>
      <c r="AA1061" s="139"/>
      <c r="AB1061" s="139"/>
      <c r="AC1061" s="139"/>
      <c r="AD1061" s="139"/>
      <c r="AE1061" s="139"/>
      <c r="AF1061" s="139"/>
      <c r="AG1061" s="139"/>
      <c r="AH1061" s="139"/>
      <c r="AI1061" s="139"/>
      <c r="AJ1061" s="139"/>
      <c r="AK1061" s="139"/>
      <c r="AL1061" s="139"/>
      <c r="AM1061" s="139"/>
      <c r="AN1061" s="139"/>
      <c r="AO1061" s="139"/>
      <c r="AP1061" s="139"/>
      <c r="AQ1061" s="139"/>
      <c r="AR1061" s="139"/>
      <c r="AS1061" s="139"/>
      <c r="AT1061" s="139"/>
      <c r="AU1061" s="139"/>
      <c r="AV1061" s="139"/>
      <c r="AW1061" s="139"/>
      <c r="AX1061" s="139"/>
      <c r="AY1061" s="139"/>
      <c r="AZ1061" s="139"/>
      <c r="BA1061" s="139"/>
      <c r="BB1061" s="139"/>
      <c r="BC1061" s="139"/>
      <c r="BD1061" s="139"/>
      <c r="BE1061" s="139"/>
      <c r="BF1061" s="139"/>
      <c r="BG1061" s="139"/>
      <c r="BH1061" s="139"/>
      <c r="BI1061" s="139"/>
      <c r="BJ1061" s="139"/>
    </row>
    <row r="1062">
      <c r="A1062" s="139"/>
      <c r="B1062" s="139"/>
      <c r="C1062" s="139"/>
      <c r="D1062" s="139"/>
      <c r="E1062" s="139"/>
      <c r="F1062" s="139"/>
      <c r="G1062" s="139"/>
      <c r="H1062" s="139"/>
      <c r="I1062" s="139"/>
      <c r="J1062" s="139"/>
      <c r="K1062" s="139"/>
      <c r="L1062" s="139"/>
      <c r="M1062" s="139"/>
      <c r="N1062" s="139"/>
      <c r="O1062" s="139"/>
      <c r="P1062" s="139"/>
      <c r="Q1062" s="139"/>
      <c r="R1062" s="139"/>
      <c r="S1062" s="139"/>
      <c r="T1062" s="139"/>
      <c r="U1062" s="139"/>
      <c r="V1062" s="140"/>
      <c r="W1062" s="139"/>
      <c r="X1062" s="139"/>
      <c r="Y1062" s="139"/>
      <c r="Z1062" s="139"/>
      <c r="AA1062" s="139"/>
      <c r="AB1062" s="139"/>
      <c r="AC1062" s="139"/>
      <c r="AD1062" s="139"/>
      <c r="AE1062" s="139"/>
      <c r="AF1062" s="139"/>
      <c r="AG1062" s="139"/>
      <c r="AH1062" s="139"/>
      <c r="AI1062" s="139"/>
      <c r="AJ1062" s="139"/>
      <c r="AK1062" s="139"/>
      <c r="AL1062" s="139"/>
      <c r="AM1062" s="139"/>
      <c r="AN1062" s="139"/>
      <c r="AO1062" s="139"/>
      <c r="AP1062" s="139"/>
      <c r="AQ1062" s="139"/>
      <c r="AR1062" s="139"/>
      <c r="AS1062" s="139"/>
      <c r="AT1062" s="139"/>
      <c r="AU1062" s="139"/>
      <c r="AV1062" s="139"/>
      <c r="AW1062" s="139"/>
      <c r="AX1062" s="139"/>
      <c r="AY1062" s="139"/>
      <c r="AZ1062" s="139"/>
      <c r="BA1062" s="139"/>
      <c r="BB1062" s="139"/>
      <c r="BC1062" s="139"/>
      <c r="BD1062" s="139"/>
      <c r="BE1062" s="139"/>
      <c r="BF1062" s="139"/>
      <c r="BG1062" s="139"/>
      <c r="BH1062" s="139"/>
      <c r="BI1062" s="139"/>
      <c r="BJ1062" s="139"/>
    </row>
    <row r="1063">
      <c r="A1063" s="139"/>
      <c r="B1063" s="139"/>
      <c r="C1063" s="139"/>
      <c r="D1063" s="139"/>
      <c r="E1063" s="139"/>
      <c r="F1063" s="139"/>
      <c r="G1063" s="139"/>
      <c r="H1063" s="139"/>
      <c r="I1063" s="139"/>
      <c r="J1063" s="139"/>
      <c r="K1063" s="139"/>
      <c r="L1063" s="139"/>
      <c r="M1063" s="139"/>
      <c r="N1063" s="139"/>
      <c r="O1063" s="139"/>
      <c r="P1063" s="139"/>
      <c r="Q1063" s="139"/>
      <c r="R1063" s="139"/>
      <c r="S1063" s="139"/>
      <c r="T1063" s="139"/>
      <c r="U1063" s="139"/>
      <c r="V1063" s="140"/>
      <c r="W1063" s="139"/>
      <c r="X1063" s="139"/>
      <c r="Y1063" s="139"/>
      <c r="Z1063" s="139"/>
      <c r="AA1063" s="139"/>
      <c r="AB1063" s="139"/>
      <c r="AC1063" s="139"/>
      <c r="AD1063" s="139"/>
      <c r="AE1063" s="139"/>
      <c r="AF1063" s="139"/>
      <c r="AG1063" s="139"/>
      <c r="AH1063" s="139"/>
      <c r="AI1063" s="139"/>
      <c r="AJ1063" s="139"/>
      <c r="AK1063" s="139"/>
      <c r="AL1063" s="139"/>
      <c r="AM1063" s="139"/>
      <c r="AN1063" s="139"/>
      <c r="AO1063" s="139"/>
      <c r="AP1063" s="139"/>
      <c r="AQ1063" s="139"/>
      <c r="AR1063" s="139"/>
      <c r="AS1063" s="139"/>
      <c r="AT1063" s="139"/>
      <c r="AU1063" s="139"/>
      <c r="AV1063" s="139"/>
      <c r="AW1063" s="139"/>
      <c r="AX1063" s="139"/>
      <c r="AY1063" s="139"/>
      <c r="AZ1063" s="139"/>
      <c r="BA1063" s="139"/>
      <c r="BB1063" s="139"/>
      <c r="BC1063" s="139"/>
      <c r="BD1063" s="139"/>
      <c r="BE1063" s="139"/>
      <c r="BF1063" s="139"/>
      <c r="BG1063" s="139"/>
      <c r="BH1063" s="139"/>
      <c r="BI1063" s="139"/>
      <c r="BJ1063" s="139"/>
    </row>
    <row r="1064">
      <c r="A1064" s="139"/>
      <c r="B1064" s="139"/>
      <c r="C1064" s="139"/>
      <c r="D1064" s="139"/>
      <c r="E1064" s="139"/>
      <c r="F1064" s="139"/>
      <c r="G1064" s="139"/>
      <c r="H1064" s="139"/>
      <c r="I1064" s="139"/>
      <c r="J1064" s="139"/>
      <c r="K1064" s="139"/>
      <c r="L1064" s="139"/>
      <c r="M1064" s="139"/>
      <c r="N1064" s="139"/>
      <c r="O1064" s="139"/>
      <c r="P1064" s="139"/>
      <c r="Q1064" s="139"/>
      <c r="R1064" s="139"/>
      <c r="S1064" s="139"/>
      <c r="T1064" s="139"/>
      <c r="U1064" s="139"/>
      <c r="V1064" s="140"/>
      <c r="W1064" s="139"/>
      <c r="X1064" s="139"/>
      <c r="Y1064" s="139"/>
      <c r="Z1064" s="139"/>
      <c r="AA1064" s="139"/>
      <c r="AB1064" s="139"/>
      <c r="AC1064" s="139"/>
      <c r="AD1064" s="139"/>
      <c r="AE1064" s="139"/>
      <c r="AF1064" s="139"/>
      <c r="AG1064" s="139"/>
      <c r="AH1064" s="139"/>
      <c r="AI1064" s="139"/>
      <c r="AJ1064" s="139"/>
      <c r="AK1064" s="139"/>
      <c r="AL1064" s="139"/>
      <c r="AM1064" s="139"/>
      <c r="AN1064" s="139"/>
      <c r="AO1064" s="139"/>
      <c r="AP1064" s="139"/>
      <c r="AQ1064" s="139"/>
      <c r="AR1064" s="139"/>
      <c r="AS1064" s="139"/>
      <c r="AT1064" s="139"/>
      <c r="AU1064" s="139"/>
      <c r="AV1064" s="139"/>
      <c r="AW1064" s="139"/>
      <c r="AX1064" s="139"/>
      <c r="AY1064" s="139"/>
      <c r="AZ1064" s="139"/>
      <c r="BA1064" s="139"/>
      <c r="BB1064" s="139"/>
      <c r="BC1064" s="139"/>
      <c r="BD1064" s="139"/>
      <c r="BE1064" s="139"/>
      <c r="BF1064" s="139"/>
      <c r="BG1064" s="139"/>
      <c r="BH1064" s="139"/>
      <c r="BI1064" s="139"/>
      <c r="BJ1064" s="139"/>
    </row>
    <row r="1065">
      <c r="A1065" s="139"/>
      <c r="B1065" s="139"/>
      <c r="C1065" s="139"/>
      <c r="D1065" s="139"/>
      <c r="E1065" s="139"/>
      <c r="F1065" s="139"/>
      <c r="G1065" s="139"/>
      <c r="H1065" s="139"/>
      <c r="I1065" s="139"/>
      <c r="J1065" s="139"/>
      <c r="K1065" s="139"/>
      <c r="L1065" s="139"/>
      <c r="M1065" s="139"/>
      <c r="N1065" s="139"/>
      <c r="O1065" s="139"/>
      <c r="P1065" s="139"/>
      <c r="Q1065" s="139"/>
      <c r="R1065" s="139"/>
      <c r="S1065" s="139"/>
      <c r="T1065" s="139"/>
      <c r="U1065" s="139"/>
      <c r="V1065" s="140"/>
      <c r="W1065" s="139"/>
      <c r="X1065" s="139"/>
      <c r="Y1065" s="139"/>
      <c r="Z1065" s="139"/>
      <c r="AA1065" s="139"/>
      <c r="AB1065" s="139"/>
      <c r="AC1065" s="139"/>
      <c r="AD1065" s="139"/>
      <c r="AE1065" s="139"/>
      <c r="AF1065" s="139"/>
      <c r="AG1065" s="139"/>
      <c r="AH1065" s="139"/>
      <c r="AI1065" s="139"/>
      <c r="AJ1065" s="139"/>
      <c r="AK1065" s="139"/>
      <c r="AL1065" s="139"/>
      <c r="AM1065" s="139"/>
      <c r="AN1065" s="139"/>
      <c r="AO1065" s="139"/>
      <c r="AP1065" s="139"/>
      <c r="AQ1065" s="139"/>
      <c r="AR1065" s="139"/>
      <c r="AS1065" s="139"/>
      <c r="AT1065" s="139"/>
      <c r="AU1065" s="139"/>
      <c r="AV1065" s="139"/>
      <c r="AW1065" s="139"/>
      <c r="AX1065" s="139"/>
      <c r="AY1065" s="139"/>
      <c r="AZ1065" s="139"/>
      <c r="BA1065" s="139"/>
      <c r="BB1065" s="139"/>
      <c r="BC1065" s="139"/>
      <c r="BD1065" s="139"/>
      <c r="BE1065" s="139"/>
      <c r="BF1065" s="139"/>
      <c r="BG1065" s="139"/>
      <c r="BH1065" s="139"/>
      <c r="BI1065" s="139"/>
      <c r="BJ1065" s="139"/>
    </row>
    <row r="1066">
      <c r="A1066" s="139"/>
      <c r="B1066" s="139"/>
      <c r="C1066" s="139"/>
      <c r="D1066" s="139"/>
      <c r="E1066" s="139"/>
      <c r="F1066" s="139"/>
      <c r="G1066" s="139"/>
      <c r="H1066" s="139"/>
      <c r="I1066" s="139"/>
      <c r="J1066" s="139"/>
      <c r="K1066" s="139"/>
      <c r="L1066" s="139"/>
      <c r="M1066" s="139"/>
      <c r="N1066" s="139"/>
      <c r="O1066" s="139"/>
      <c r="P1066" s="139"/>
      <c r="Q1066" s="139"/>
      <c r="R1066" s="139"/>
      <c r="S1066" s="139"/>
      <c r="T1066" s="139"/>
      <c r="U1066" s="139"/>
      <c r="V1066" s="140"/>
      <c r="W1066" s="139"/>
      <c r="X1066" s="139"/>
      <c r="Y1066" s="139"/>
      <c r="Z1066" s="139"/>
      <c r="AA1066" s="139"/>
      <c r="AB1066" s="139"/>
      <c r="AC1066" s="139"/>
      <c r="AD1066" s="139"/>
      <c r="AE1066" s="139"/>
      <c r="AF1066" s="139"/>
      <c r="AG1066" s="139"/>
      <c r="AH1066" s="139"/>
      <c r="AI1066" s="139"/>
      <c r="AJ1066" s="139"/>
      <c r="AK1066" s="139"/>
      <c r="AL1066" s="139"/>
      <c r="AM1066" s="139"/>
      <c r="AN1066" s="139"/>
      <c r="AO1066" s="139"/>
      <c r="AP1066" s="139"/>
      <c r="AQ1066" s="139"/>
      <c r="AR1066" s="139"/>
      <c r="AS1066" s="139"/>
      <c r="AT1066" s="139"/>
      <c r="AU1066" s="139"/>
      <c r="AV1066" s="139"/>
      <c r="AW1066" s="139"/>
      <c r="AX1066" s="139"/>
      <c r="AY1066" s="139"/>
      <c r="AZ1066" s="139"/>
      <c r="BA1066" s="139"/>
      <c r="BB1066" s="139"/>
      <c r="BC1066" s="139"/>
      <c r="BD1066" s="139"/>
      <c r="BE1066" s="139"/>
      <c r="BF1066" s="139"/>
      <c r="BG1066" s="139"/>
      <c r="BH1066" s="139"/>
      <c r="BI1066" s="139"/>
      <c r="BJ1066" s="139"/>
    </row>
    <row r="1067">
      <c r="A1067" s="139"/>
      <c r="B1067" s="139"/>
      <c r="C1067" s="139"/>
      <c r="D1067" s="139"/>
      <c r="E1067" s="139"/>
      <c r="F1067" s="139"/>
      <c r="G1067" s="139"/>
      <c r="H1067" s="139"/>
      <c r="I1067" s="139"/>
      <c r="J1067" s="139"/>
      <c r="K1067" s="139"/>
      <c r="L1067" s="139"/>
      <c r="M1067" s="139"/>
      <c r="N1067" s="139"/>
      <c r="O1067" s="139"/>
      <c r="P1067" s="139"/>
      <c r="Q1067" s="139"/>
      <c r="R1067" s="139"/>
      <c r="S1067" s="139"/>
      <c r="T1067" s="139"/>
      <c r="U1067" s="139"/>
      <c r="V1067" s="140"/>
      <c r="W1067" s="139"/>
      <c r="X1067" s="139"/>
      <c r="Y1067" s="139"/>
      <c r="Z1067" s="139"/>
      <c r="AA1067" s="139"/>
      <c r="AB1067" s="139"/>
      <c r="AC1067" s="139"/>
      <c r="AD1067" s="139"/>
      <c r="AE1067" s="139"/>
      <c r="AF1067" s="139"/>
      <c r="AG1067" s="139"/>
      <c r="AH1067" s="139"/>
      <c r="AI1067" s="139"/>
      <c r="AJ1067" s="139"/>
      <c r="AK1067" s="139"/>
      <c r="AL1067" s="139"/>
      <c r="AM1067" s="139"/>
      <c r="AN1067" s="139"/>
      <c r="AO1067" s="139"/>
      <c r="AP1067" s="139"/>
      <c r="AQ1067" s="139"/>
      <c r="AR1067" s="139"/>
      <c r="AS1067" s="139"/>
      <c r="AT1067" s="139"/>
      <c r="AU1067" s="139"/>
      <c r="AV1067" s="139"/>
      <c r="AW1067" s="139"/>
      <c r="AX1067" s="139"/>
      <c r="AY1067" s="139"/>
      <c r="AZ1067" s="139"/>
      <c r="BA1067" s="139"/>
      <c r="BB1067" s="139"/>
      <c r="BC1067" s="139"/>
      <c r="BD1067" s="139"/>
      <c r="BE1067" s="139"/>
      <c r="BF1067" s="139"/>
      <c r="BG1067" s="139"/>
      <c r="BH1067" s="139"/>
      <c r="BI1067" s="139"/>
      <c r="BJ1067" s="139"/>
    </row>
    <row r="1068">
      <c r="A1068" s="139"/>
      <c r="B1068" s="139"/>
      <c r="C1068" s="139"/>
      <c r="D1068" s="139"/>
      <c r="E1068" s="139"/>
      <c r="F1068" s="139"/>
      <c r="G1068" s="139"/>
      <c r="H1068" s="139"/>
      <c r="I1068" s="139"/>
      <c r="J1068" s="139"/>
      <c r="K1068" s="139"/>
      <c r="L1068" s="139"/>
      <c r="M1068" s="139"/>
      <c r="N1068" s="139"/>
      <c r="O1068" s="139"/>
      <c r="P1068" s="139"/>
      <c r="Q1068" s="139"/>
      <c r="R1068" s="139"/>
      <c r="S1068" s="139"/>
      <c r="T1068" s="139"/>
      <c r="U1068" s="139"/>
      <c r="V1068" s="140"/>
      <c r="W1068" s="139"/>
      <c r="X1068" s="139"/>
      <c r="Y1068" s="139"/>
      <c r="Z1068" s="139"/>
      <c r="AA1068" s="139"/>
      <c r="AB1068" s="139"/>
      <c r="AC1068" s="139"/>
      <c r="AD1068" s="139"/>
      <c r="AE1068" s="139"/>
      <c r="AF1068" s="139"/>
      <c r="AG1068" s="139"/>
      <c r="AH1068" s="139"/>
      <c r="AI1068" s="139"/>
      <c r="AJ1068" s="139"/>
      <c r="AK1068" s="139"/>
      <c r="AL1068" s="139"/>
      <c r="AM1068" s="139"/>
      <c r="AN1068" s="139"/>
      <c r="AO1068" s="139"/>
      <c r="AP1068" s="139"/>
      <c r="AQ1068" s="139"/>
      <c r="AR1068" s="139"/>
      <c r="AS1068" s="139"/>
      <c r="AT1068" s="139"/>
      <c r="AU1068" s="139"/>
      <c r="AV1068" s="139"/>
      <c r="AW1068" s="139"/>
      <c r="AX1068" s="139"/>
      <c r="AY1068" s="139"/>
      <c r="AZ1068" s="139"/>
      <c r="BA1068" s="139"/>
      <c r="BB1068" s="139"/>
      <c r="BC1068" s="139"/>
      <c r="BD1068" s="139"/>
      <c r="BE1068" s="139"/>
      <c r="BF1068" s="139"/>
      <c r="BG1068" s="139"/>
      <c r="BH1068" s="139"/>
      <c r="BI1068" s="139"/>
      <c r="BJ1068" s="139"/>
    </row>
    <row r="1069">
      <c r="A1069" s="139"/>
      <c r="B1069" s="139"/>
      <c r="C1069" s="139"/>
      <c r="D1069" s="139"/>
      <c r="E1069" s="139"/>
      <c r="F1069" s="139"/>
      <c r="G1069" s="139"/>
      <c r="H1069" s="139"/>
      <c r="I1069" s="139"/>
      <c r="J1069" s="139"/>
      <c r="K1069" s="139"/>
      <c r="L1069" s="139"/>
      <c r="M1069" s="139"/>
      <c r="N1069" s="139"/>
      <c r="O1069" s="139"/>
      <c r="P1069" s="139"/>
      <c r="Q1069" s="139"/>
      <c r="R1069" s="139"/>
      <c r="S1069" s="139"/>
      <c r="T1069" s="139"/>
      <c r="U1069" s="139"/>
      <c r="V1069" s="140"/>
      <c r="W1069" s="139"/>
      <c r="X1069" s="139"/>
      <c r="Y1069" s="139"/>
      <c r="Z1069" s="139"/>
      <c r="AA1069" s="139"/>
      <c r="AB1069" s="139"/>
      <c r="AC1069" s="139"/>
      <c r="AD1069" s="139"/>
      <c r="AE1069" s="139"/>
      <c r="AF1069" s="139"/>
      <c r="AG1069" s="139"/>
      <c r="AH1069" s="139"/>
      <c r="AI1069" s="139"/>
      <c r="AJ1069" s="139"/>
      <c r="AK1069" s="139"/>
      <c r="AL1069" s="139"/>
      <c r="AM1069" s="139"/>
      <c r="AN1069" s="139"/>
      <c r="AO1069" s="139"/>
      <c r="AP1069" s="139"/>
      <c r="AQ1069" s="139"/>
      <c r="AR1069" s="139"/>
      <c r="AS1069" s="139"/>
      <c r="AT1069" s="139"/>
      <c r="AU1069" s="139"/>
      <c r="AV1069" s="139"/>
      <c r="AW1069" s="139"/>
      <c r="AX1069" s="139"/>
      <c r="AY1069" s="139"/>
      <c r="AZ1069" s="139"/>
      <c r="BA1069" s="139"/>
      <c r="BB1069" s="139"/>
      <c r="BC1069" s="139"/>
      <c r="BD1069" s="139"/>
      <c r="BE1069" s="139"/>
      <c r="BF1069" s="139"/>
      <c r="BG1069" s="139"/>
      <c r="BH1069" s="139"/>
      <c r="BI1069" s="139"/>
      <c r="BJ1069" s="139"/>
    </row>
    <row r="1070">
      <c r="A1070" s="139"/>
      <c r="B1070" s="139"/>
      <c r="C1070" s="139"/>
      <c r="D1070" s="139"/>
      <c r="E1070" s="139"/>
      <c r="F1070" s="139"/>
      <c r="G1070" s="139"/>
      <c r="H1070" s="139"/>
      <c r="I1070" s="139"/>
      <c r="J1070" s="139"/>
      <c r="K1070" s="139"/>
      <c r="L1070" s="139"/>
      <c r="M1070" s="139"/>
      <c r="N1070" s="139"/>
      <c r="O1070" s="139"/>
      <c r="P1070" s="139"/>
      <c r="Q1070" s="139"/>
      <c r="R1070" s="139"/>
      <c r="S1070" s="139"/>
      <c r="T1070" s="139"/>
      <c r="U1070" s="139"/>
      <c r="V1070" s="140"/>
      <c r="W1070" s="139"/>
      <c r="X1070" s="139"/>
      <c r="Y1070" s="139"/>
      <c r="Z1070" s="139"/>
      <c r="AA1070" s="139"/>
      <c r="AB1070" s="139"/>
      <c r="AC1070" s="139"/>
      <c r="AD1070" s="139"/>
      <c r="AE1070" s="139"/>
      <c r="AF1070" s="139"/>
      <c r="AG1070" s="139"/>
      <c r="AH1070" s="139"/>
      <c r="AI1070" s="139"/>
      <c r="AJ1070" s="139"/>
      <c r="AK1070" s="139"/>
      <c r="AL1070" s="139"/>
      <c r="AM1070" s="139"/>
      <c r="AN1070" s="139"/>
      <c r="AO1070" s="139"/>
      <c r="AP1070" s="139"/>
      <c r="AQ1070" s="139"/>
      <c r="AR1070" s="139"/>
      <c r="AS1070" s="139"/>
      <c r="AT1070" s="139"/>
      <c r="AU1070" s="139"/>
      <c r="AV1070" s="139"/>
      <c r="AW1070" s="139"/>
      <c r="AX1070" s="139"/>
      <c r="AY1070" s="139"/>
      <c r="AZ1070" s="139"/>
      <c r="BA1070" s="139"/>
      <c r="BB1070" s="139"/>
      <c r="BC1070" s="139"/>
      <c r="BD1070" s="139"/>
      <c r="BE1070" s="139"/>
      <c r="BF1070" s="139"/>
      <c r="BG1070" s="139"/>
      <c r="BH1070" s="139"/>
      <c r="BI1070" s="139"/>
      <c r="BJ1070" s="139"/>
    </row>
    <row r="1071">
      <c r="A1071" s="139"/>
      <c r="B1071" s="139"/>
      <c r="C1071" s="139"/>
      <c r="D1071" s="139"/>
      <c r="E1071" s="139"/>
      <c r="F1071" s="139"/>
      <c r="G1071" s="139"/>
      <c r="H1071" s="139"/>
      <c r="I1071" s="139"/>
      <c r="J1071" s="139"/>
      <c r="K1071" s="139"/>
      <c r="L1071" s="139"/>
      <c r="M1071" s="139"/>
      <c r="N1071" s="139"/>
      <c r="O1071" s="139"/>
      <c r="P1071" s="139"/>
      <c r="Q1071" s="139"/>
      <c r="R1071" s="139"/>
      <c r="S1071" s="139"/>
      <c r="T1071" s="139"/>
      <c r="U1071" s="139"/>
      <c r="V1071" s="140"/>
      <c r="W1071" s="139"/>
      <c r="X1071" s="139"/>
      <c r="Y1071" s="139"/>
      <c r="Z1071" s="139"/>
      <c r="AA1071" s="139"/>
      <c r="AB1071" s="139"/>
      <c r="AC1071" s="139"/>
      <c r="AD1071" s="139"/>
      <c r="AE1071" s="139"/>
      <c r="AF1071" s="139"/>
      <c r="AG1071" s="139"/>
      <c r="AH1071" s="139"/>
      <c r="AI1071" s="139"/>
      <c r="AJ1071" s="139"/>
      <c r="AK1071" s="139"/>
      <c r="AL1071" s="139"/>
      <c r="AM1071" s="139"/>
      <c r="AN1071" s="139"/>
      <c r="AO1071" s="139"/>
      <c r="AP1071" s="139"/>
      <c r="AQ1071" s="139"/>
      <c r="AR1071" s="139"/>
      <c r="AS1071" s="139"/>
      <c r="AT1071" s="139"/>
      <c r="AU1071" s="139"/>
      <c r="AV1071" s="139"/>
      <c r="AW1071" s="139"/>
      <c r="AX1071" s="139"/>
      <c r="AY1071" s="139"/>
      <c r="AZ1071" s="139"/>
      <c r="BA1071" s="139"/>
      <c r="BB1071" s="139"/>
      <c r="BC1071" s="139"/>
      <c r="BD1071" s="139"/>
      <c r="BE1071" s="139"/>
      <c r="BF1071" s="139"/>
      <c r="BG1071" s="139"/>
      <c r="BH1071" s="139"/>
      <c r="BI1071" s="139"/>
      <c r="BJ1071" s="139"/>
    </row>
    <row r="1072">
      <c r="A1072" s="139"/>
      <c r="B1072" s="139"/>
      <c r="C1072" s="139"/>
      <c r="D1072" s="139"/>
      <c r="E1072" s="139"/>
      <c r="F1072" s="139"/>
      <c r="G1072" s="139"/>
      <c r="H1072" s="139"/>
      <c r="I1072" s="139"/>
      <c r="J1072" s="139"/>
      <c r="K1072" s="139"/>
      <c r="L1072" s="139"/>
      <c r="M1072" s="139"/>
      <c r="N1072" s="139"/>
      <c r="O1072" s="139"/>
      <c r="P1072" s="139"/>
      <c r="Q1072" s="139"/>
      <c r="R1072" s="139"/>
      <c r="S1072" s="139"/>
      <c r="T1072" s="139"/>
      <c r="U1072" s="139"/>
      <c r="V1072" s="140"/>
      <c r="W1072" s="139"/>
      <c r="X1072" s="139"/>
      <c r="Y1072" s="139"/>
      <c r="Z1072" s="139"/>
      <c r="AA1072" s="139"/>
      <c r="AB1072" s="139"/>
      <c r="AC1072" s="139"/>
      <c r="AD1072" s="139"/>
      <c r="AE1072" s="139"/>
      <c r="AF1072" s="139"/>
      <c r="AG1072" s="139"/>
      <c r="AH1072" s="139"/>
      <c r="AI1072" s="139"/>
      <c r="AJ1072" s="139"/>
      <c r="AK1072" s="139"/>
      <c r="AL1072" s="139"/>
      <c r="AM1072" s="139"/>
      <c r="AN1072" s="139"/>
      <c r="AO1072" s="139"/>
      <c r="AP1072" s="139"/>
      <c r="AQ1072" s="139"/>
      <c r="AR1072" s="139"/>
      <c r="AS1072" s="139"/>
      <c r="AT1072" s="139"/>
      <c r="AU1072" s="139"/>
      <c r="AV1072" s="139"/>
      <c r="AW1072" s="139"/>
      <c r="AX1072" s="139"/>
      <c r="AY1072" s="139"/>
      <c r="AZ1072" s="139"/>
      <c r="BA1072" s="139"/>
      <c r="BB1072" s="139"/>
      <c r="BC1072" s="139"/>
      <c r="BD1072" s="139"/>
      <c r="BE1072" s="139"/>
      <c r="BF1072" s="139"/>
      <c r="BG1072" s="139"/>
      <c r="BH1072" s="139"/>
      <c r="BI1072" s="139"/>
      <c r="BJ1072" s="139"/>
    </row>
    <row r="1073">
      <c r="A1073" s="139"/>
      <c r="B1073" s="139"/>
      <c r="C1073" s="139"/>
      <c r="D1073" s="139"/>
      <c r="E1073" s="139"/>
      <c r="F1073" s="139"/>
      <c r="G1073" s="139"/>
      <c r="H1073" s="139"/>
      <c r="I1073" s="139"/>
      <c r="J1073" s="139"/>
      <c r="K1073" s="139"/>
      <c r="L1073" s="139"/>
      <c r="M1073" s="139"/>
      <c r="N1073" s="139"/>
      <c r="O1073" s="139"/>
      <c r="P1073" s="139"/>
      <c r="Q1073" s="139"/>
      <c r="R1073" s="139"/>
      <c r="S1073" s="139"/>
      <c r="T1073" s="139"/>
      <c r="U1073" s="139"/>
      <c r="V1073" s="140"/>
      <c r="W1073" s="139"/>
      <c r="X1073" s="139"/>
      <c r="Y1073" s="139"/>
      <c r="Z1073" s="139"/>
      <c r="AA1073" s="139"/>
      <c r="AB1073" s="139"/>
      <c r="AC1073" s="139"/>
      <c r="AD1073" s="139"/>
      <c r="AE1073" s="139"/>
      <c r="AF1073" s="139"/>
      <c r="AG1073" s="139"/>
      <c r="AH1073" s="139"/>
      <c r="AI1073" s="139"/>
      <c r="AJ1073" s="139"/>
      <c r="AK1073" s="139"/>
      <c r="AL1073" s="139"/>
      <c r="AM1073" s="139"/>
      <c r="AN1073" s="139"/>
      <c r="AO1073" s="139"/>
      <c r="AP1073" s="139"/>
      <c r="AQ1073" s="139"/>
      <c r="AR1073" s="139"/>
      <c r="AS1073" s="139"/>
      <c r="AT1073" s="139"/>
      <c r="AU1073" s="139"/>
      <c r="AV1073" s="139"/>
      <c r="AW1073" s="139"/>
      <c r="AX1073" s="139"/>
      <c r="AY1073" s="139"/>
      <c r="AZ1073" s="139"/>
      <c r="BA1073" s="139"/>
      <c r="BB1073" s="139"/>
      <c r="BC1073" s="139"/>
      <c r="BD1073" s="139"/>
      <c r="BE1073" s="139"/>
      <c r="BF1073" s="139"/>
      <c r="BG1073" s="139"/>
      <c r="BH1073" s="139"/>
      <c r="BI1073" s="139"/>
      <c r="BJ1073" s="139"/>
    </row>
    <row r="1074">
      <c r="A1074" s="139"/>
      <c r="B1074" s="139"/>
      <c r="C1074" s="139"/>
      <c r="D1074" s="139"/>
      <c r="E1074" s="139"/>
      <c r="F1074" s="139"/>
      <c r="G1074" s="139"/>
      <c r="H1074" s="139"/>
      <c r="I1074" s="139"/>
      <c r="J1074" s="139"/>
      <c r="K1074" s="139"/>
      <c r="L1074" s="139"/>
      <c r="M1074" s="139"/>
      <c r="N1074" s="139"/>
      <c r="O1074" s="139"/>
      <c r="P1074" s="139"/>
      <c r="Q1074" s="139"/>
      <c r="R1074" s="139"/>
      <c r="S1074" s="139"/>
      <c r="T1074" s="139"/>
      <c r="U1074" s="139"/>
      <c r="V1074" s="140"/>
      <c r="W1074" s="139"/>
      <c r="X1074" s="139"/>
      <c r="Y1074" s="139"/>
      <c r="Z1074" s="139"/>
      <c r="AA1074" s="139"/>
      <c r="AB1074" s="139"/>
      <c r="AC1074" s="139"/>
      <c r="AD1074" s="139"/>
      <c r="AE1074" s="139"/>
      <c r="AF1074" s="139"/>
      <c r="AG1074" s="139"/>
      <c r="AH1074" s="139"/>
      <c r="AI1074" s="139"/>
      <c r="AJ1074" s="139"/>
      <c r="AK1074" s="139"/>
      <c r="AL1074" s="139"/>
      <c r="AM1074" s="139"/>
      <c r="AN1074" s="139"/>
      <c r="AO1074" s="139"/>
      <c r="AP1074" s="139"/>
      <c r="AQ1074" s="139"/>
      <c r="AR1074" s="139"/>
      <c r="AS1074" s="139"/>
      <c r="AT1074" s="139"/>
      <c r="AU1074" s="139"/>
      <c r="AV1074" s="139"/>
      <c r="AW1074" s="139"/>
      <c r="AX1074" s="139"/>
      <c r="AY1074" s="139"/>
      <c r="AZ1074" s="139"/>
      <c r="BA1074" s="139"/>
      <c r="BB1074" s="139"/>
      <c r="BC1074" s="139"/>
      <c r="BD1074" s="139"/>
      <c r="BE1074" s="139"/>
      <c r="BF1074" s="139"/>
      <c r="BG1074" s="139"/>
      <c r="BH1074" s="139"/>
      <c r="BI1074" s="139"/>
      <c r="BJ1074" s="139"/>
    </row>
    <row r="1075">
      <c r="A1075" s="139"/>
      <c r="B1075" s="139"/>
      <c r="C1075" s="139"/>
      <c r="D1075" s="139"/>
      <c r="E1075" s="139"/>
      <c r="F1075" s="139"/>
      <c r="G1075" s="139"/>
      <c r="H1075" s="139"/>
      <c r="I1075" s="139"/>
      <c r="J1075" s="139"/>
      <c r="K1075" s="139"/>
      <c r="L1075" s="139"/>
      <c r="M1075" s="139"/>
      <c r="N1075" s="139"/>
      <c r="O1075" s="139"/>
      <c r="P1075" s="139"/>
      <c r="Q1075" s="139"/>
      <c r="R1075" s="139"/>
      <c r="S1075" s="139"/>
      <c r="T1075" s="139"/>
      <c r="U1075" s="139"/>
      <c r="V1075" s="140"/>
      <c r="W1075" s="139"/>
      <c r="X1075" s="139"/>
      <c r="Y1075" s="139"/>
      <c r="Z1075" s="139"/>
      <c r="AA1075" s="139"/>
      <c r="AB1075" s="139"/>
      <c r="AC1075" s="139"/>
      <c r="AD1075" s="139"/>
      <c r="AE1075" s="139"/>
      <c r="AF1075" s="139"/>
      <c r="AG1075" s="139"/>
      <c r="AH1075" s="139"/>
      <c r="AI1075" s="139"/>
      <c r="AJ1075" s="139"/>
      <c r="AK1075" s="139"/>
      <c r="AL1075" s="139"/>
      <c r="AM1075" s="139"/>
      <c r="AN1075" s="139"/>
      <c r="AO1075" s="139"/>
      <c r="AP1075" s="139"/>
      <c r="AQ1075" s="139"/>
      <c r="AR1075" s="139"/>
      <c r="AS1075" s="139"/>
      <c r="AT1075" s="139"/>
      <c r="AU1075" s="139"/>
      <c r="AV1075" s="139"/>
      <c r="AW1075" s="139"/>
      <c r="AX1075" s="139"/>
      <c r="AY1075" s="139"/>
      <c r="AZ1075" s="139"/>
      <c r="BA1075" s="139"/>
      <c r="BB1075" s="139"/>
      <c r="BC1075" s="139"/>
      <c r="BD1075" s="139"/>
      <c r="BE1075" s="139"/>
      <c r="BF1075" s="139"/>
      <c r="BG1075" s="139"/>
      <c r="BH1075" s="139"/>
      <c r="BI1075" s="139"/>
      <c r="BJ1075" s="139"/>
    </row>
    <row r="1076">
      <c r="A1076" s="139"/>
      <c r="B1076" s="139"/>
      <c r="C1076" s="139"/>
      <c r="D1076" s="139"/>
      <c r="E1076" s="139"/>
      <c r="F1076" s="139"/>
      <c r="G1076" s="139"/>
      <c r="H1076" s="139"/>
      <c r="I1076" s="139"/>
      <c r="J1076" s="139"/>
      <c r="K1076" s="139"/>
      <c r="L1076" s="139"/>
      <c r="M1076" s="139"/>
      <c r="N1076" s="139"/>
      <c r="O1076" s="139"/>
      <c r="P1076" s="139"/>
      <c r="Q1076" s="139"/>
      <c r="R1076" s="139"/>
      <c r="S1076" s="139"/>
      <c r="T1076" s="139"/>
      <c r="U1076" s="139"/>
      <c r="V1076" s="140"/>
      <c r="W1076" s="139"/>
      <c r="X1076" s="139"/>
      <c r="Y1076" s="139"/>
      <c r="Z1076" s="139"/>
      <c r="AA1076" s="139"/>
      <c r="AB1076" s="139"/>
      <c r="AC1076" s="139"/>
      <c r="AD1076" s="139"/>
      <c r="AE1076" s="139"/>
      <c r="AF1076" s="139"/>
      <c r="AG1076" s="139"/>
      <c r="AH1076" s="139"/>
      <c r="AI1076" s="139"/>
      <c r="AJ1076" s="139"/>
      <c r="AK1076" s="139"/>
      <c r="AL1076" s="139"/>
      <c r="AM1076" s="139"/>
      <c r="AN1076" s="139"/>
      <c r="AO1076" s="139"/>
      <c r="AP1076" s="139"/>
      <c r="AQ1076" s="139"/>
      <c r="AR1076" s="139"/>
      <c r="AS1076" s="139"/>
      <c r="AT1076" s="139"/>
      <c r="AU1076" s="139"/>
      <c r="AV1076" s="139"/>
      <c r="AW1076" s="139"/>
      <c r="AX1076" s="139"/>
      <c r="AY1076" s="139"/>
      <c r="AZ1076" s="139"/>
      <c r="BA1076" s="139"/>
      <c r="BB1076" s="139"/>
      <c r="BC1076" s="139"/>
      <c r="BD1076" s="139"/>
      <c r="BE1076" s="139"/>
      <c r="BF1076" s="139"/>
      <c r="BG1076" s="139"/>
      <c r="BH1076" s="139"/>
      <c r="BI1076" s="139"/>
      <c r="BJ1076" s="139"/>
    </row>
    <row r="1077">
      <c r="A1077" s="139"/>
      <c r="B1077" s="139"/>
      <c r="C1077" s="139"/>
      <c r="D1077" s="139"/>
      <c r="E1077" s="139"/>
      <c r="F1077" s="139"/>
      <c r="G1077" s="139"/>
      <c r="H1077" s="139"/>
      <c r="I1077" s="139"/>
      <c r="J1077" s="139"/>
      <c r="K1077" s="139"/>
      <c r="L1077" s="139"/>
      <c r="M1077" s="139"/>
      <c r="N1077" s="139"/>
      <c r="O1077" s="139"/>
      <c r="P1077" s="139"/>
      <c r="Q1077" s="139"/>
      <c r="R1077" s="139"/>
      <c r="S1077" s="139"/>
      <c r="T1077" s="139"/>
      <c r="U1077" s="139"/>
      <c r="V1077" s="140"/>
      <c r="W1077" s="139"/>
      <c r="X1077" s="139"/>
      <c r="Y1077" s="139"/>
      <c r="Z1077" s="139"/>
      <c r="AA1077" s="139"/>
      <c r="AB1077" s="139"/>
      <c r="AC1077" s="139"/>
      <c r="AD1077" s="139"/>
      <c r="AE1077" s="139"/>
      <c r="AF1077" s="139"/>
      <c r="AG1077" s="139"/>
      <c r="AH1077" s="139"/>
      <c r="AI1077" s="139"/>
      <c r="AJ1077" s="139"/>
      <c r="AK1077" s="139"/>
      <c r="AL1077" s="139"/>
      <c r="AM1077" s="139"/>
      <c r="AN1077" s="139"/>
      <c r="AO1077" s="139"/>
      <c r="AP1077" s="139"/>
      <c r="AQ1077" s="139"/>
      <c r="AR1077" s="139"/>
      <c r="AS1077" s="139"/>
      <c r="AT1077" s="139"/>
      <c r="AU1077" s="139"/>
      <c r="AV1077" s="139"/>
      <c r="AW1077" s="139"/>
      <c r="AX1077" s="139"/>
      <c r="AY1077" s="139"/>
      <c r="AZ1077" s="139"/>
      <c r="BA1077" s="139"/>
      <c r="BB1077" s="139"/>
      <c r="BC1077" s="139"/>
      <c r="BD1077" s="139"/>
      <c r="BE1077" s="139"/>
      <c r="BF1077" s="139"/>
      <c r="BG1077" s="139"/>
      <c r="BH1077" s="139"/>
      <c r="BI1077" s="139"/>
      <c r="BJ1077" s="139"/>
    </row>
    <row r="1078">
      <c r="A1078" s="139"/>
      <c r="B1078" s="139"/>
      <c r="C1078" s="139"/>
      <c r="D1078" s="139"/>
      <c r="E1078" s="139"/>
      <c r="F1078" s="139"/>
      <c r="G1078" s="139"/>
      <c r="H1078" s="139"/>
      <c r="I1078" s="139"/>
      <c r="J1078" s="139"/>
      <c r="K1078" s="139"/>
      <c r="L1078" s="139"/>
      <c r="M1078" s="139"/>
      <c r="N1078" s="139"/>
      <c r="O1078" s="139"/>
      <c r="P1078" s="139"/>
      <c r="Q1078" s="139"/>
      <c r="R1078" s="139"/>
      <c r="S1078" s="139"/>
      <c r="T1078" s="139"/>
      <c r="U1078" s="139"/>
      <c r="V1078" s="140"/>
      <c r="W1078" s="139"/>
      <c r="X1078" s="139"/>
      <c r="Y1078" s="139"/>
      <c r="Z1078" s="139"/>
      <c r="AA1078" s="139"/>
      <c r="AB1078" s="139"/>
      <c r="AC1078" s="139"/>
      <c r="AD1078" s="139"/>
      <c r="AE1078" s="139"/>
      <c r="AF1078" s="139"/>
      <c r="AG1078" s="139"/>
      <c r="AH1078" s="139"/>
      <c r="AI1078" s="139"/>
      <c r="AJ1078" s="139"/>
      <c r="AK1078" s="139"/>
      <c r="AL1078" s="139"/>
      <c r="AM1078" s="139"/>
      <c r="AN1078" s="139"/>
      <c r="AO1078" s="139"/>
      <c r="AP1078" s="139"/>
      <c r="AQ1078" s="139"/>
      <c r="AR1078" s="139"/>
      <c r="AS1078" s="139"/>
      <c r="AT1078" s="139"/>
      <c r="AU1078" s="139"/>
      <c r="AV1078" s="139"/>
      <c r="AW1078" s="139"/>
      <c r="AX1078" s="139"/>
      <c r="AY1078" s="139"/>
      <c r="AZ1078" s="139"/>
      <c r="BA1078" s="139"/>
      <c r="BB1078" s="139"/>
      <c r="BC1078" s="139"/>
      <c r="BD1078" s="139"/>
      <c r="BE1078" s="139"/>
      <c r="BF1078" s="139"/>
      <c r="BG1078" s="139"/>
      <c r="BH1078" s="139"/>
      <c r="BI1078" s="139"/>
      <c r="BJ1078" s="139"/>
    </row>
    <row r="1079">
      <c r="A1079" s="139"/>
      <c r="B1079" s="139"/>
      <c r="C1079" s="139"/>
      <c r="D1079" s="139"/>
      <c r="E1079" s="139"/>
      <c r="F1079" s="139"/>
      <c r="G1079" s="139"/>
      <c r="H1079" s="139"/>
      <c r="I1079" s="139"/>
      <c r="J1079" s="139"/>
      <c r="K1079" s="139"/>
      <c r="L1079" s="139"/>
      <c r="M1079" s="139"/>
      <c r="N1079" s="139"/>
      <c r="O1079" s="139"/>
      <c r="P1079" s="139"/>
      <c r="Q1079" s="139"/>
      <c r="R1079" s="139"/>
      <c r="S1079" s="139"/>
      <c r="T1079" s="139"/>
      <c r="U1079" s="139"/>
      <c r="V1079" s="140"/>
      <c r="W1079" s="139"/>
      <c r="X1079" s="139"/>
      <c r="Y1079" s="139"/>
      <c r="Z1079" s="139"/>
      <c r="AA1079" s="139"/>
      <c r="AB1079" s="139"/>
      <c r="AC1079" s="139"/>
      <c r="AD1079" s="139"/>
      <c r="AE1079" s="139"/>
      <c r="AF1079" s="139"/>
      <c r="AG1079" s="139"/>
      <c r="AH1079" s="139"/>
      <c r="AI1079" s="139"/>
      <c r="AJ1079" s="139"/>
      <c r="AK1079" s="139"/>
      <c r="AL1079" s="139"/>
      <c r="AM1079" s="139"/>
      <c r="AN1079" s="139"/>
      <c r="AO1079" s="139"/>
      <c r="AP1079" s="139"/>
      <c r="AQ1079" s="139"/>
      <c r="AR1079" s="139"/>
      <c r="AS1079" s="139"/>
      <c r="AT1079" s="139"/>
      <c r="AU1079" s="139"/>
      <c r="AV1079" s="139"/>
      <c r="AW1079" s="139"/>
      <c r="AX1079" s="139"/>
      <c r="AY1079" s="139"/>
      <c r="AZ1079" s="139"/>
      <c r="BA1079" s="139"/>
      <c r="BB1079" s="139"/>
      <c r="BC1079" s="139"/>
      <c r="BD1079" s="139"/>
      <c r="BE1079" s="139"/>
      <c r="BF1079" s="139"/>
      <c r="BG1079" s="139"/>
      <c r="BH1079" s="139"/>
      <c r="BI1079" s="139"/>
      <c r="BJ1079" s="139"/>
    </row>
    <row r="1080">
      <c r="A1080" s="139"/>
      <c r="B1080" s="139"/>
      <c r="C1080" s="139"/>
      <c r="D1080" s="139"/>
      <c r="E1080" s="139"/>
      <c r="F1080" s="139"/>
      <c r="G1080" s="139"/>
      <c r="H1080" s="139"/>
      <c r="I1080" s="139"/>
      <c r="J1080" s="139"/>
      <c r="K1080" s="139"/>
      <c r="L1080" s="139"/>
      <c r="M1080" s="139"/>
      <c r="N1080" s="139"/>
      <c r="O1080" s="139"/>
      <c r="P1080" s="139"/>
      <c r="Q1080" s="139"/>
      <c r="R1080" s="139"/>
      <c r="S1080" s="139"/>
      <c r="T1080" s="139"/>
      <c r="U1080" s="139"/>
      <c r="V1080" s="140"/>
      <c r="W1080" s="139"/>
      <c r="X1080" s="139"/>
      <c r="Y1080" s="139"/>
      <c r="Z1080" s="139"/>
      <c r="AA1080" s="139"/>
      <c r="AB1080" s="139"/>
      <c r="AC1080" s="139"/>
      <c r="AD1080" s="139"/>
      <c r="AE1080" s="139"/>
      <c r="AF1080" s="139"/>
      <c r="AG1080" s="139"/>
      <c r="AH1080" s="139"/>
      <c r="AI1080" s="139"/>
      <c r="AJ1080" s="139"/>
      <c r="AK1080" s="139"/>
      <c r="AL1080" s="139"/>
      <c r="AM1080" s="139"/>
      <c r="AN1080" s="139"/>
      <c r="AO1080" s="139"/>
      <c r="AP1080" s="139"/>
      <c r="AQ1080" s="139"/>
      <c r="AR1080" s="139"/>
      <c r="AS1080" s="139"/>
      <c r="AT1080" s="139"/>
      <c r="AU1080" s="139"/>
      <c r="AV1080" s="139"/>
      <c r="AW1080" s="139"/>
      <c r="AX1080" s="139"/>
      <c r="AY1080" s="139"/>
      <c r="AZ1080" s="139"/>
      <c r="BA1080" s="139"/>
      <c r="BB1080" s="139"/>
      <c r="BC1080" s="139"/>
      <c r="BD1080" s="139"/>
      <c r="BE1080" s="139"/>
      <c r="BF1080" s="139"/>
      <c r="BG1080" s="139"/>
      <c r="BH1080" s="139"/>
      <c r="BI1080" s="139"/>
      <c r="BJ1080" s="139"/>
    </row>
    <row r="1081">
      <c r="A1081" s="139"/>
      <c r="B1081" s="139"/>
      <c r="C1081" s="139"/>
      <c r="D1081" s="139"/>
      <c r="E1081" s="139"/>
      <c r="F1081" s="139"/>
      <c r="G1081" s="139"/>
      <c r="H1081" s="139"/>
      <c r="I1081" s="139"/>
      <c r="J1081" s="139"/>
      <c r="K1081" s="139"/>
      <c r="L1081" s="139"/>
      <c r="M1081" s="139"/>
      <c r="N1081" s="139"/>
      <c r="O1081" s="139"/>
      <c r="P1081" s="139"/>
      <c r="Q1081" s="139"/>
      <c r="R1081" s="139"/>
      <c r="S1081" s="139"/>
      <c r="T1081" s="139"/>
      <c r="U1081" s="139"/>
      <c r="V1081" s="140"/>
      <c r="W1081" s="139"/>
      <c r="X1081" s="139"/>
      <c r="Y1081" s="139"/>
      <c r="Z1081" s="139"/>
      <c r="AA1081" s="139"/>
      <c r="AB1081" s="139"/>
      <c r="AC1081" s="139"/>
      <c r="AD1081" s="139"/>
      <c r="AE1081" s="139"/>
      <c r="AF1081" s="139"/>
      <c r="AG1081" s="139"/>
      <c r="AH1081" s="139"/>
      <c r="AI1081" s="139"/>
      <c r="AJ1081" s="139"/>
      <c r="AK1081" s="139"/>
      <c r="AL1081" s="139"/>
      <c r="AM1081" s="139"/>
      <c r="AN1081" s="139"/>
      <c r="AO1081" s="139"/>
      <c r="AP1081" s="139"/>
      <c r="AQ1081" s="139"/>
      <c r="AR1081" s="139"/>
      <c r="AS1081" s="139"/>
      <c r="AT1081" s="139"/>
      <c r="AU1081" s="139"/>
      <c r="AV1081" s="139"/>
      <c r="AW1081" s="139"/>
      <c r="AX1081" s="139"/>
      <c r="AY1081" s="139"/>
      <c r="AZ1081" s="139"/>
      <c r="BA1081" s="139"/>
      <c r="BB1081" s="139"/>
      <c r="BC1081" s="139"/>
      <c r="BD1081" s="139"/>
      <c r="BE1081" s="139"/>
      <c r="BF1081" s="139"/>
      <c r="BG1081" s="139"/>
      <c r="BH1081" s="139"/>
      <c r="BI1081" s="139"/>
      <c r="BJ1081" s="139"/>
    </row>
    <row r="1082">
      <c r="A1082" s="139"/>
      <c r="B1082" s="139"/>
      <c r="C1082" s="139"/>
      <c r="D1082" s="139"/>
      <c r="E1082" s="139"/>
      <c r="F1082" s="139"/>
      <c r="G1082" s="139"/>
      <c r="H1082" s="139"/>
      <c r="I1082" s="139"/>
      <c r="J1082" s="139"/>
      <c r="K1082" s="139"/>
      <c r="L1082" s="139"/>
      <c r="M1082" s="139"/>
      <c r="N1082" s="139"/>
      <c r="O1082" s="139"/>
      <c r="P1082" s="139"/>
      <c r="Q1082" s="139"/>
      <c r="R1082" s="139"/>
      <c r="S1082" s="139"/>
      <c r="T1082" s="139"/>
      <c r="U1082" s="139"/>
      <c r="V1082" s="140"/>
      <c r="W1082" s="139"/>
      <c r="X1082" s="139"/>
      <c r="Y1082" s="139"/>
      <c r="Z1082" s="139"/>
      <c r="AA1082" s="139"/>
      <c r="AB1082" s="139"/>
      <c r="AC1082" s="139"/>
      <c r="AD1082" s="139"/>
      <c r="AE1082" s="139"/>
      <c r="AF1082" s="139"/>
      <c r="AG1082" s="139"/>
      <c r="AH1082" s="139"/>
      <c r="AI1082" s="139"/>
      <c r="AJ1082" s="139"/>
      <c r="AK1082" s="139"/>
      <c r="AL1082" s="139"/>
      <c r="AM1082" s="139"/>
      <c r="AN1082" s="139"/>
      <c r="AO1082" s="139"/>
      <c r="AP1082" s="139"/>
      <c r="AQ1082" s="139"/>
      <c r="AR1082" s="139"/>
      <c r="AS1082" s="139"/>
      <c r="AT1082" s="139"/>
      <c r="AU1082" s="139"/>
      <c r="AV1082" s="139"/>
      <c r="AW1082" s="139"/>
      <c r="AX1082" s="139"/>
      <c r="AY1082" s="139"/>
      <c r="AZ1082" s="139"/>
      <c r="BA1082" s="139"/>
      <c r="BB1082" s="139"/>
      <c r="BC1082" s="139"/>
      <c r="BD1082" s="139"/>
      <c r="BE1082" s="139"/>
      <c r="BF1082" s="139"/>
      <c r="BG1082" s="139"/>
      <c r="BH1082" s="139"/>
      <c r="BI1082" s="139"/>
      <c r="BJ1082" s="139"/>
    </row>
    <row r="1083">
      <c r="A1083" s="139"/>
      <c r="B1083" s="139"/>
      <c r="C1083" s="139"/>
      <c r="D1083" s="139"/>
      <c r="E1083" s="139"/>
      <c r="F1083" s="139"/>
      <c r="G1083" s="139"/>
      <c r="H1083" s="139"/>
      <c r="I1083" s="139"/>
      <c r="J1083" s="139"/>
      <c r="K1083" s="139"/>
      <c r="L1083" s="139"/>
      <c r="M1083" s="139"/>
      <c r="N1083" s="139"/>
      <c r="O1083" s="139"/>
      <c r="P1083" s="139"/>
      <c r="Q1083" s="139"/>
      <c r="R1083" s="139"/>
      <c r="S1083" s="139"/>
      <c r="T1083" s="139"/>
      <c r="U1083" s="139"/>
      <c r="V1083" s="140"/>
      <c r="W1083" s="139"/>
      <c r="X1083" s="139"/>
      <c r="Y1083" s="139"/>
      <c r="Z1083" s="139"/>
      <c r="AA1083" s="139"/>
      <c r="AB1083" s="139"/>
      <c r="AC1083" s="139"/>
      <c r="AD1083" s="139"/>
      <c r="AE1083" s="139"/>
      <c r="AF1083" s="139"/>
      <c r="AG1083" s="139"/>
      <c r="AH1083" s="139"/>
      <c r="AI1083" s="139"/>
      <c r="AJ1083" s="139"/>
      <c r="AK1083" s="139"/>
      <c r="AL1083" s="139"/>
      <c r="AM1083" s="139"/>
      <c r="AN1083" s="139"/>
      <c r="AO1083" s="139"/>
      <c r="AP1083" s="139"/>
      <c r="AQ1083" s="139"/>
      <c r="AR1083" s="139"/>
      <c r="AS1083" s="139"/>
      <c r="AT1083" s="139"/>
      <c r="AU1083" s="139"/>
      <c r="AV1083" s="139"/>
      <c r="AW1083" s="139"/>
      <c r="AX1083" s="139"/>
      <c r="AY1083" s="139"/>
      <c r="AZ1083" s="139"/>
      <c r="BA1083" s="139"/>
      <c r="BB1083" s="139"/>
      <c r="BC1083" s="139"/>
      <c r="BD1083" s="139"/>
      <c r="BE1083" s="139"/>
      <c r="BF1083" s="139"/>
      <c r="BG1083" s="139"/>
      <c r="BH1083" s="139"/>
      <c r="BI1083" s="139"/>
      <c r="BJ1083" s="139"/>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2" t="s">
        <v>59</v>
      </c>
      <c r="B1" s="153" t="s">
        <v>686</v>
      </c>
      <c r="C1" s="153" t="s">
        <v>687</v>
      </c>
      <c r="D1" s="153" t="s">
        <v>688</v>
      </c>
      <c r="E1" s="153" t="s">
        <v>580</v>
      </c>
      <c r="F1" s="153" t="s">
        <v>689</v>
      </c>
      <c r="G1" s="153" t="s">
        <v>690</v>
      </c>
      <c r="H1" s="153" t="s">
        <v>691</v>
      </c>
      <c r="I1" s="154"/>
      <c r="J1" s="153" t="s">
        <v>692</v>
      </c>
      <c r="K1" s="153" t="s">
        <v>693</v>
      </c>
      <c r="L1" s="153" t="s">
        <v>694</v>
      </c>
      <c r="M1" s="155" t="s">
        <v>656</v>
      </c>
    </row>
    <row r="2">
      <c r="A2" s="156">
        <v>5.0</v>
      </c>
      <c r="B2" s="157" t="s">
        <v>695</v>
      </c>
      <c r="C2" s="157">
        <v>55.0</v>
      </c>
      <c r="D2" s="157" t="s">
        <v>696</v>
      </c>
      <c r="E2" s="157" t="s">
        <v>697</v>
      </c>
      <c r="F2" s="157" t="s">
        <v>698</v>
      </c>
      <c r="G2" s="157">
        <v>1.0</v>
      </c>
      <c r="H2" s="157" t="s">
        <v>699</v>
      </c>
      <c r="I2" s="157" t="s">
        <v>700</v>
      </c>
      <c r="J2" s="157" t="s">
        <v>701</v>
      </c>
      <c r="K2" s="157" t="s">
        <v>701</v>
      </c>
      <c r="L2" s="157">
        <v>1.0</v>
      </c>
      <c r="M2" s="158" t="s">
        <v>701</v>
      </c>
    </row>
    <row r="3">
      <c r="A3" s="156">
        <v>11.0</v>
      </c>
      <c r="B3" s="157" t="s">
        <v>702</v>
      </c>
      <c r="C3" s="157">
        <v>54.0</v>
      </c>
      <c r="D3" s="157" t="s">
        <v>703</v>
      </c>
      <c r="E3" s="157" t="s">
        <v>697</v>
      </c>
      <c r="F3" s="157" t="s">
        <v>698</v>
      </c>
      <c r="G3" s="157">
        <v>1.0</v>
      </c>
      <c r="H3" s="157" t="s">
        <v>699</v>
      </c>
      <c r="I3" s="157" t="s">
        <v>704</v>
      </c>
      <c r="J3" s="157" t="s">
        <v>701</v>
      </c>
      <c r="K3" s="157" t="s">
        <v>701</v>
      </c>
      <c r="L3" s="157">
        <v>1.0</v>
      </c>
      <c r="M3" s="158" t="s">
        <v>701</v>
      </c>
    </row>
    <row r="4">
      <c r="A4" s="156">
        <v>14.0</v>
      </c>
      <c r="B4" s="157" t="s">
        <v>695</v>
      </c>
      <c r="C4" s="157">
        <v>50.0</v>
      </c>
      <c r="D4" s="157" t="s">
        <v>696</v>
      </c>
      <c r="E4" s="157" t="s">
        <v>697</v>
      </c>
      <c r="F4" s="157" t="s">
        <v>698</v>
      </c>
      <c r="G4" s="157">
        <v>74.0</v>
      </c>
      <c r="H4" s="157" t="s">
        <v>699</v>
      </c>
      <c r="I4" s="157" t="s">
        <v>700</v>
      </c>
      <c r="J4" s="157" t="s">
        <v>701</v>
      </c>
      <c r="K4" s="157" t="s">
        <v>701</v>
      </c>
      <c r="L4" s="157">
        <v>1.0</v>
      </c>
      <c r="M4" s="158" t="s">
        <v>701</v>
      </c>
    </row>
    <row r="5">
      <c r="A5" s="156">
        <v>17.0</v>
      </c>
      <c r="B5" s="157" t="s">
        <v>695</v>
      </c>
      <c r="C5" s="157">
        <v>56.0</v>
      </c>
      <c r="D5" s="157" t="s">
        <v>696</v>
      </c>
      <c r="E5" s="157" t="s">
        <v>697</v>
      </c>
      <c r="F5" s="157" t="s">
        <v>698</v>
      </c>
      <c r="G5" s="157">
        <v>74.0</v>
      </c>
      <c r="H5" s="157" t="s">
        <v>699</v>
      </c>
      <c r="I5" s="157" t="s">
        <v>700</v>
      </c>
      <c r="J5" s="157" t="s">
        <v>701</v>
      </c>
      <c r="K5" s="157" t="s">
        <v>701</v>
      </c>
      <c r="L5" s="157">
        <v>1.0</v>
      </c>
      <c r="M5" s="158" t="s">
        <v>701</v>
      </c>
    </row>
    <row r="6">
      <c r="A6" s="156">
        <v>18.0</v>
      </c>
      <c r="B6" s="157" t="s">
        <v>695</v>
      </c>
      <c r="C6" s="157">
        <v>55.0</v>
      </c>
      <c r="D6" s="157" t="s">
        <v>696</v>
      </c>
      <c r="E6" s="157" t="s">
        <v>705</v>
      </c>
      <c r="F6" s="157" t="s">
        <v>698</v>
      </c>
      <c r="G6" s="159"/>
      <c r="H6" s="157" t="s">
        <v>699</v>
      </c>
      <c r="I6" s="157" t="s">
        <v>700</v>
      </c>
      <c r="J6" s="157" t="s">
        <v>701</v>
      </c>
      <c r="K6" s="157" t="s">
        <v>701</v>
      </c>
      <c r="L6" s="157">
        <v>1.0</v>
      </c>
      <c r="M6" s="158" t="s">
        <v>701</v>
      </c>
    </row>
    <row r="7">
      <c r="A7" s="156">
        <v>29.0</v>
      </c>
      <c r="B7" s="157" t="s">
        <v>695</v>
      </c>
      <c r="C7" s="157">
        <v>51.0</v>
      </c>
      <c r="D7" s="157" t="s">
        <v>696</v>
      </c>
      <c r="E7" s="157" t="s">
        <v>697</v>
      </c>
      <c r="F7" s="157" t="s">
        <v>698</v>
      </c>
      <c r="G7" s="159"/>
      <c r="H7" s="157" t="s">
        <v>699</v>
      </c>
      <c r="I7" s="157" t="s">
        <v>700</v>
      </c>
      <c r="J7" s="157" t="s">
        <v>701</v>
      </c>
      <c r="K7" s="157" t="s">
        <v>701</v>
      </c>
      <c r="L7" s="157">
        <v>1.0</v>
      </c>
      <c r="M7" s="158" t="s">
        <v>701</v>
      </c>
    </row>
    <row r="8">
      <c r="A8" s="156">
        <v>34.0</v>
      </c>
      <c r="B8" s="157" t="s">
        <v>695</v>
      </c>
      <c r="C8" s="157">
        <v>52.0</v>
      </c>
      <c r="D8" s="157" t="s">
        <v>696</v>
      </c>
      <c r="E8" s="157" t="s">
        <v>697</v>
      </c>
      <c r="F8" s="157" t="s">
        <v>698</v>
      </c>
      <c r="G8" s="159"/>
      <c r="H8" s="157" t="s">
        <v>699</v>
      </c>
      <c r="I8" s="157" t="s">
        <v>700</v>
      </c>
      <c r="J8" s="157" t="s">
        <v>701</v>
      </c>
      <c r="K8" s="157" t="s">
        <v>701</v>
      </c>
      <c r="L8" s="157">
        <v>1.0</v>
      </c>
      <c r="M8" s="158" t="s">
        <v>701</v>
      </c>
    </row>
    <row r="9">
      <c r="A9" s="156">
        <v>44.0</v>
      </c>
      <c r="B9" s="157" t="s">
        <v>695</v>
      </c>
      <c r="C9" s="157">
        <v>57.0</v>
      </c>
      <c r="D9" s="157" t="s">
        <v>696</v>
      </c>
      <c r="E9" s="157" t="s">
        <v>706</v>
      </c>
      <c r="F9" s="157" t="s">
        <v>698</v>
      </c>
      <c r="G9" s="159"/>
      <c r="H9" s="157" t="s">
        <v>699</v>
      </c>
      <c r="I9" s="157" t="s">
        <v>700</v>
      </c>
      <c r="J9" s="157" t="s">
        <v>701</v>
      </c>
      <c r="K9" s="157" t="s">
        <v>701</v>
      </c>
      <c r="L9" s="157">
        <v>1.0</v>
      </c>
      <c r="M9" s="158" t="s">
        <v>701</v>
      </c>
    </row>
    <row r="10">
      <c r="A10" s="156">
        <v>52.0</v>
      </c>
      <c r="B10" s="157" t="s">
        <v>702</v>
      </c>
      <c r="C10" s="157">
        <v>59.0</v>
      </c>
      <c r="D10" s="157" t="s">
        <v>696</v>
      </c>
      <c r="E10" s="157" t="s">
        <v>697</v>
      </c>
      <c r="F10" s="157" t="s">
        <v>698</v>
      </c>
      <c r="G10" s="159"/>
      <c r="H10" s="157" t="s">
        <v>699</v>
      </c>
      <c r="I10" s="157" t="s">
        <v>704</v>
      </c>
      <c r="J10" s="157" t="s">
        <v>701</v>
      </c>
      <c r="K10" s="157" t="s">
        <v>701</v>
      </c>
      <c r="L10" s="157">
        <v>1.0</v>
      </c>
      <c r="M10" s="158" t="s">
        <v>701</v>
      </c>
    </row>
    <row r="11">
      <c r="A11" s="156">
        <v>56.0</v>
      </c>
      <c r="B11" s="157" t="s">
        <v>695</v>
      </c>
      <c r="C11" s="157">
        <v>58.0</v>
      </c>
      <c r="D11" s="157" t="s">
        <v>696</v>
      </c>
      <c r="E11" s="157" t="s">
        <v>697</v>
      </c>
      <c r="F11" s="157" t="s">
        <v>698</v>
      </c>
      <c r="G11" s="159"/>
      <c r="H11" s="157" t="s">
        <v>699</v>
      </c>
      <c r="I11" s="157" t="s">
        <v>700</v>
      </c>
      <c r="J11" s="157" t="s">
        <v>701</v>
      </c>
      <c r="K11" s="157" t="s">
        <v>701</v>
      </c>
      <c r="L11" s="157">
        <v>1.0</v>
      </c>
      <c r="M11" s="158" t="s">
        <v>701</v>
      </c>
    </row>
    <row r="12">
      <c r="A12" s="156">
        <v>58.0</v>
      </c>
      <c r="B12" s="157" t="s">
        <v>695</v>
      </c>
      <c r="C12" s="157">
        <v>51.0</v>
      </c>
      <c r="D12" s="157" t="s">
        <v>696</v>
      </c>
      <c r="E12" s="157" t="s">
        <v>697</v>
      </c>
      <c r="F12" s="157" t="s">
        <v>698</v>
      </c>
      <c r="G12" s="159"/>
      <c r="H12" s="157" t="s">
        <v>699</v>
      </c>
      <c r="I12" s="157" t="s">
        <v>700</v>
      </c>
      <c r="J12" s="157" t="s">
        <v>701</v>
      </c>
      <c r="K12" s="157" t="s">
        <v>701</v>
      </c>
      <c r="L12" s="157">
        <v>1.0</v>
      </c>
      <c r="M12" s="158" t="s">
        <v>701</v>
      </c>
    </row>
    <row r="13">
      <c r="A13" s="156">
        <v>61.0</v>
      </c>
      <c r="B13" s="157" t="s">
        <v>702</v>
      </c>
      <c r="C13" s="157">
        <v>58.0</v>
      </c>
      <c r="D13" s="157" t="s">
        <v>696</v>
      </c>
      <c r="E13" s="157" t="s">
        <v>697</v>
      </c>
      <c r="F13" s="157" t="s">
        <v>698</v>
      </c>
      <c r="G13" s="159"/>
      <c r="H13" s="157" t="s">
        <v>699</v>
      </c>
      <c r="I13" s="157" t="s">
        <v>704</v>
      </c>
      <c r="J13" s="157" t="s">
        <v>701</v>
      </c>
      <c r="K13" s="157" t="s">
        <v>701</v>
      </c>
      <c r="L13" s="157">
        <v>1.0</v>
      </c>
      <c r="M13" s="158" t="s">
        <v>701</v>
      </c>
    </row>
    <row r="14">
      <c r="A14" s="156">
        <v>62.0</v>
      </c>
      <c r="B14" s="157" t="s">
        <v>695</v>
      </c>
      <c r="C14" s="157">
        <v>51.0</v>
      </c>
      <c r="D14" s="157" t="s">
        <v>696</v>
      </c>
      <c r="E14" s="157" t="s">
        <v>707</v>
      </c>
      <c r="F14" s="157" t="s">
        <v>698</v>
      </c>
      <c r="G14" s="159"/>
      <c r="H14" s="157" t="s">
        <v>699</v>
      </c>
      <c r="I14" s="157" t="s">
        <v>700</v>
      </c>
      <c r="J14" s="157" t="s">
        <v>701</v>
      </c>
      <c r="K14" s="157" t="s">
        <v>701</v>
      </c>
      <c r="L14" s="157">
        <v>1.0</v>
      </c>
      <c r="M14" s="158" t="s">
        <v>701</v>
      </c>
    </row>
    <row r="15">
      <c r="A15" s="156">
        <v>77.0</v>
      </c>
      <c r="B15" s="157" t="s">
        <v>695</v>
      </c>
      <c r="C15" s="157">
        <v>55.0</v>
      </c>
      <c r="D15" s="157" t="s">
        <v>703</v>
      </c>
      <c r="E15" s="157" t="s">
        <v>697</v>
      </c>
      <c r="F15" s="157" t="s">
        <v>698</v>
      </c>
      <c r="G15" s="159"/>
      <c r="H15" s="157" t="s">
        <v>699</v>
      </c>
      <c r="I15" s="157" t="s">
        <v>700</v>
      </c>
      <c r="J15" s="157" t="s">
        <v>701</v>
      </c>
      <c r="K15" s="157" t="s">
        <v>701</v>
      </c>
      <c r="L15" s="157">
        <v>1.0</v>
      </c>
      <c r="M15" s="158" t="s">
        <v>701</v>
      </c>
    </row>
    <row r="16">
      <c r="A16" s="156">
        <v>94.0</v>
      </c>
      <c r="B16" s="157" t="s">
        <v>702</v>
      </c>
      <c r="C16" s="157">
        <v>57.0</v>
      </c>
      <c r="D16" s="157" t="s">
        <v>696</v>
      </c>
      <c r="E16" s="157" t="s">
        <v>705</v>
      </c>
      <c r="F16" s="157" t="s">
        <v>698</v>
      </c>
      <c r="G16" s="159"/>
      <c r="H16" s="157" t="s">
        <v>699</v>
      </c>
      <c r="I16" s="157" t="s">
        <v>704</v>
      </c>
      <c r="J16" s="157" t="s">
        <v>701</v>
      </c>
      <c r="K16" s="157" t="s">
        <v>701</v>
      </c>
      <c r="L16" s="157">
        <v>1.0</v>
      </c>
      <c r="M16" s="158" t="s">
        <v>701</v>
      </c>
    </row>
    <row r="17">
      <c r="A17" s="156">
        <v>98.0</v>
      </c>
      <c r="B17" s="157" t="s">
        <v>695</v>
      </c>
      <c r="C17" s="157">
        <v>51.0</v>
      </c>
      <c r="D17" s="157" t="s">
        <v>696</v>
      </c>
      <c r="E17" s="157" t="s">
        <v>697</v>
      </c>
      <c r="F17" s="157" t="s">
        <v>698</v>
      </c>
      <c r="G17" s="159"/>
      <c r="H17" s="157" t="s">
        <v>699</v>
      </c>
      <c r="I17" s="157" t="s">
        <v>700</v>
      </c>
      <c r="J17" s="157" t="s">
        <v>701</v>
      </c>
      <c r="K17" s="157" t="s">
        <v>701</v>
      </c>
      <c r="L17" s="157">
        <v>1.0</v>
      </c>
      <c r="M17" s="158" t="s">
        <v>701</v>
      </c>
    </row>
    <row r="18">
      <c r="A18" s="156">
        <v>111.0</v>
      </c>
      <c r="B18" s="157" t="s">
        <v>695</v>
      </c>
      <c r="C18" s="157">
        <v>57.0</v>
      </c>
      <c r="D18" s="157" t="s">
        <v>696</v>
      </c>
      <c r="E18" s="157" t="s">
        <v>697</v>
      </c>
      <c r="F18" s="157" t="s">
        <v>698</v>
      </c>
      <c r="G18" s="159"/>
      <c r="H18" s="157" t="s">
        <v>699</v>
      </c>
      <c r="I18" s="157" t="s">
        <v>700</v>
      </c>
      <c r="J18" s="157" t="s">
        <v>701</v>
      </c>
      <c r="K18" s="157" t="s">
        <v>701</v>
      </c>
      <c r="L18" s="157">
        <v>1.0</v>
      </c>
      <c r="M18" s="158" t="s">
        <v>701</v>
      </c>
    </row>
    <row r="19">
      <c r="A19" s="156">
        <v>112.0</v>
      </c>
      <c r="B19" s="157" t="s">
        <v>702</v>
      </c>
      <c r="C19" s="157">
        <v>56.0</v>
      </c>
      <c r="D19" s="157" t="s">
        <v>696</v>
      </c>
      <c r="E19" s="157" t="s">
        <v>697</v>
      </c>
      <c r="F19" s="157" t="s">
        <v>698</v>
      </c>
      <c r="G19" s="159"/>
      <c r="H19" s="157" t="s">
        <v>699</v>
      </c>
      <c r="I19" s="157" t="s">
        <v>704</v>
      </c>
      <c r="J19" s="157" t="s">
        <v>701</v>
      </c>
      <c r="K19" s="157" t="s">
        <v>701</v>
      </c>
      <c r="L19" s="157">
        <v>1.0</v>
      </c>
      <c r="M19" s="158" t="s">
        <v>701</v>
      </c>
    </row>
    <row r="20">
      <c r="A20" s="156">
        <v>119.0</v>
      </c>
      <c r="B20" s="157" t="s">
        <v>695</v>
      </c>
      <c r="C20" s="157">
        <v>50.0</v>
      </c>
      <c r="D20" s="157" t="s">
        <v>696</v>
      </c>
      <c r="E20" s="157" t="s">
        <v>697</v>
      </c>
      <c r="F20" s="157" t="s">
        <v>698</v>
      </c>
      <c r="G20" s="159"/>
      <c r="H20" s="157" t="s">
        <v>699</v>
      </c>
      <c r="I20" s="157" t="s">
        <v>700</v>
      </c>
      <c r="J20" s="157" t="s">
        <v>701</v>
      </c>
      <c r="K20" s="157" t="s">
        <v>701</v>
      </c>
      <c r="L20" s="157">
        <v>1.0</v>
      </c>
      <c r="M20" s="158" t="s">
        <v>701</v>
      </c>
    </row>
    <row r="21">
      <c r="A21" s="156">
        <v>125.0</v>
      </c>
      <c r="B21" s="157" t="s">
        <v>695</v>
      </c>
      <c r="C21" s="157">
        <v>56.0</v>
      </c>
      <c r="D21" s="157" t="s">
        <v>696</v>
      </c>
      <c r="E21" s="157" t="s">
        <v>697</v>
      </c>
      <c r="F21" s="157" t="s">
        <v>698</v>
      </c>
      <c r="G21" s="159"/>
      <c r="H21" s="157" t="s">
        <v>699</v>
      </c>
      <c r="I21" s="157" t="s">
        <v>700</v>
      </c>
      <c r="J21" s="157" t="s">
        <v>701</v>
      </c>
      <c r="K21" s="157" t="s">
        <v>701</v>
      </c>
      <c r="L21" s="157">
        <v>1.0</v>
      </c>
      <c r="M21" s="158" t="s">
        <v>701</v>
      </c>
    </row>
    <row r="22">
      <c r="A22" s="156">
        <v>126.0</v>
      </c>
      <c r="B22" s="157" t="s">
        <v>702</v>
      </c>
      <c r="C22" s="157">
        <v>56.0</v>
      </c>
      <c r="D22" s="157" t="s">
        <v>696</v>
      </c>
      <c r="E22" s="157" t="s">
        <v>697</v>
      </c>
      <c r="F22" s="157" t="s">
        <v>698</v>
      </c>
      <c r="G22" s="159"/>
      <c r="H22" s="157" t="s">
        <v>699</v>
      </c>
      <c r="I22" s="157" t="s">
        <v>704</v>
      </c>
      <c r="J22" s="157" t="s">
        <v>701</v>
      </c>
      <c r="K22" s="157" t="s">
        <v>701</v>
      </c>
      <c r="L22" s="157">
        <v>1.0</v>
      </c>
      <c r="M22" s="158" t="s">
        <v>701</v>
      </c>
    </row>
    <row r="23">
      <c r="A23" s="156">
        <v>142.0</v>
      </c>
      <c r="B23" s="157" t="s">
        <v>695</v>
      </c>
      <c r="C23" s="157">
        <v>50.0</v>
      </c>
      <c r="D23" s="157" t="s">
        <v>696</v>
      </c>
      <c r="E23" s="157" t="s">
        <v>708</v>
      </c>
      <c r="F23" s="157" t="s">
        <v>698</v>
      </c>
      <c r="G23" s="159"/>
      <c r="H23" s="157" t="s">
        <v>699</v>
      </c>
      <c r="I23" s="157" t="s">
        <v>700</v>
      </c>
      <c r="J23" s="157" t="s">
        <v>701</v>
      </c>
      <c r="K23" s="157" t="s">
        <v>701</v>
      </c>
      <c r="L23" s="157">
        <v>1.0</v>
      </c>
      <c r="M23" s="158" t="s">
        <v>701</v>
      </c>
    </row>
    <row r="24">
      <c r="A24" s="156">
        <v>150.0</v>
      </c>
      <c r="B24" s="157" t="s">
        <v>695</v>
      </c>
      <c r="C24" s="157">
        <v>55.0</v>
      </c>
      <c r="D24" s="157" t="s">
        <v>696</v>
      </c>
      <c r="E24" s="157" t="s">
        <v>708</v>
      </c>
      <c r="F24" s="157" t="s">
        <v>698</v>
      </c>
      <c r="G24" s="159"/>
      <c r="H24" s="157" t="s">
        <v>699</v>
      </c>
      <c r="I24" s="157" t="s">
        <v>700</v>
      </c>
      <c r="J24" s="157" t="s">
        <v>701</v>
      </c>
      <c r="K24" s="157" t="s">
        <v>701</v>
      </c>
      <c r="L24" s="157">
        <v>1.0</v>
      </c>
      <c r="M24" s="158" t="s">
        <v>701</v>
      </c>
    </row>
    <row r="25">
      <c r="A25" s="156">
        <v>153.0</v>
      </c>
      <c r="B25" s="157" t="s">
        <v>702</v>
      </c>
      <c r="C25" s="157">
        <v>55.0</v>
      </c>
      <c r="D25" s="157" t="s">
        <v>696</v>
      </c>
      <c r="E25" s="157" t="s">
        <v>697</v>
      </c>
      <c r="F25" s="157" t="s">
        <v>698</v>
      </c>
      <c r="G25" s="159"/>
      <c r="H25" s="157" t="s">
        <v>699</v>
      </c>
      <c r="I25" s="157" t="s">
        <v>704</v>
      </c>
      <c r="J25" s="157" t="s">
        <v>701</v>
      </c>
      <c r="K25" s="157" t="s">
        <v>701</v>
      </c>
      <c r="L25" s="157">
        <v>1.0</v>
      </c>
      <c r="M25" s="158" t="s">
        <v>701</v>
      </c>
    </row>
    <row r="26">
      <c r="A26" s="156">
        <v>156.0</v>
      </c>
      <c r="B26" s="157" t="s">
        <v>695</v>
      </c>
      <c r="C26" s="157">
        <v>59.0</v>
      </c>
      <c r="D26" s="157" t="s">
        <v>696</v>
      </c>
      <c r="E26" s="157" t="s">
        <v>697</v>
      </c>
      <c r="F26" s="157" t="s">
        <v>698</v>
      </c>
      <c r="G26" s="159"/>
      <c r="H26" s="157" t="s">
        <v>699</v>
      </c>
      <c r="I26" s="157" t="s">
        <v>700</v>
      </c>
      <c r="J26" s="157" t="s">
        <v>701</v>
      </c>
      <c r="K26" s="157" t="s">
        <v>701</v>
      </c>
      <c r="L26" s="157">
        <v>1.0</v>
      </c>
      <c r="M26" s="158" t="s">
        <v>701</v>
      </c>
    </row>
    <row r="27">
      <c r="A27" s="156">
        <v>160.0</v>
      </c>
      <c r="B27" s="157" t="s">
        <v>695</v>
      </c>
      <c r="C27" s="157">
        <v>52.0</v>
      </c>
      <c r="D27" s="157" t="s">
        <v>696</v>
      </c>
      <c r="E27" s="157" t="s">
        <v>697</v>
      </c>
      <c r="F27" s="157" t="s">
        <v>698</v>
      </c>
      <c r="G27" s="159"/>
      <c r="H27" s="157" t="s">
        <v>699</v>
      </c>
      <c r="I27" s="157" t="s">
        <v>700</v>
      </c>
      <c r="J27" s="157" t="s">
        <v>701</v>
      </c>
      <c r="K27" s="157" t="s">
        <v>701</v>
      </c>
      <c r="L27" s="157">
        <v>1.0</v>
      </c>
      <c r="M27" s="158" t="s">
        <v>701</v>
      </c>
    </row>
    <row r="28">
      <c r="A28" s="156">
        <v>161.0</v>
      </c>
      <c r="B28" s="157" t="s">
        <v>702</v>
      </c>
      <c r="C28" s="157">
        <v>56.0</v>
      </c>
      <c r="D28" s="157" t="s">
        <v>696</v>
      </c>
      <c r="E28" s="157" t="s">
        <v>697</v>
      </c>
      <c r="F28" s="157" t="s">
        <v>698</v>
      </c>
      <c r="G28" s="159"/>
      <c r="H28" s="157" t="s">
        <v>699</v>
      </c>
      <c r="I28" s="157" t="s">
        <v>704</v>
      </c>
      <c r="J28" s="157" t="s">
        <v>701</v>
      </c>
      <c r="K28" s="157" t="s">
        <v>701</v>
      </c>
      <c r="L28" s="157">
        <v>1.0</v>
      </c>
      <c r="M28" s="158" t="s">
        <v>701</v>
      </c>
    </row>
    <row r="29">
      <c r="A29" s="156">
        <v>164.0</v>
      </c>
      <c r="B29" s="157" t="s">
        <v>695</v>
      </c>
      <c r="C29" s="157">
        <v>56.0</v>
      </c>
      <c r="D29" s="157" t="s">
        <v>696</v>
      </c>
      <c r="E29" s="157" t="s">
        <v>708</v>
      </c>
      <c r="F29" s="157" t="s">
        <v>698</v>
      </c>
      <c r="G29" s="159"/>
      <c r="H29" s="157" t="s">
        <v>699</v>
      </c>
      <c r="I29" s="157" t="s">
        <v>700</v>
      </c>
      <c r="J29" s="157" t="s">
        <v>701</v>
      </c>
      <c r="K29" s="157" t="s">
        <v>701</v>
      </c>
      <c r="L29" s="157">
        <v>1.0</v>
      </c>
      <c r="M29" s="158" t="s">
        <v>701</v>
      </c>
    </row>
    <row r="30">
      <c r="A30" s="156">
        <v>176.0</v>
      </c>
      <c r="B30" s="157" t="s">
        <v>695</v>
      </c>
      <c r="C30" s="157">
        <v>56.0</v>
      </c>
      <c r="D30" s="157" t="s">
        <v>696</v>
      </c>
      <c r="E30" s="157" t="s">
        <v>708</v>
      </c>
      <c r="F30" s="157" t="s">
        <v>698</v>
      </c>
      <c r="G30" s="159"/>
      <c r="H30" s="157" t="s">
        <v>699</v>
      </c>
      <c r="I30" s="157" t="s">
        <v>700</v>
      </c>
      <c r="J30" s="157" t="s">
        <v>701</v>
      </c>
      <c r="K30" s="157" t="s">
        <v>701</v>
      </c>
      <c r="L30" s="157">
        <v>1.0</v>
      </c>
      <c r="M30" s="158" t="s">
        <v>701</v>
      </c>
    </row>
    <row r="31">
      <c r="A31" s="156">
        <v>188.0</v>
      </c>
      <c r="B31" s="157" t="s">
        <v>702</v>
      </c>
      <c r="C31" s="157">
        <v>50.0</v>
      </c>
      <c r="D31" s="157" t="s">
        <v>696</v>
      </c>
      <c r="E31" s="157" t="s">
        <v>697</v>
      </c>
      <c r="F31" s="157" t="s">
        <v>698</v>
      </c>
      <c r="G31" s="159"/>
      <c r="H31" s="157" t="s">
        <v>699</v>
      </c>
      <c r="I31" s="157" t="s">
        <v>704</v>
      </c>
      <c r="J31" s="157" t="s">
        <v>701</v>
      </c>
      <c r="K31" s="157" t="s">
        <v>701</v>
      </c>
      <c r="L31" s="157">
        <v>1.0</v>
      </c>
      <c r="M31" s="158" t="s">
        <v>701</v>
      </c>
    </row>
    <row r="32">
      <c r="A32" s="156">
        <v>191.0</v>
      </c>
      <c r="B32" s="157" t="s">
        <v>702</v>
      </c>
      <c r="C32" s="157">
        <v>57.0</v>
      </c>
      <c r="D32" s="157" t="s">
        <v>696</v>
      </c>
      <c r="E32" s="157" t="s">
        <v>697</v>
      </c>
      <c r="F32" s="157" t="s">
        <v>698</v>
      </c>
      <c r="G32" s="159"/>
      <c r="H32" s="157" t="s">
        <v>699</v>
      </c>
      <c r="I32" s="157" t="s">
        <v>704</v>
      </c>
      <c r="J32" s="157" t="s">
        <v>701</v>
      </c>
      <c r="K32" s="157" t="s">
        <v>701</v>
      </c>
      <c r="L32" s="157">
        <v>1.0</v>
      </c>
      <c r="M32" s="158" t="s">
        <v>701</v>
      </c>
    </row>
    <row r="33">
      <c r="A33" s="156">
        <v>199.0</v>
      </c>
      <c r="B33" s="157" t="s">
        <v>702</v>
      </c>
      <c r="C33" s="157">
        <v>55.0</v>
      </c>
      <c r="D33" s="157" t="s">
        <v>696</v>
      </c>
      <c r="E33" s="157" t="s">
        <v>706</v>
      </c>
      <c r="F33" s="157" t="s">
        <v>698</v>
      </c>
      <c r="G33" s="159"/>
      <c r="H33" s="157" t="s">
        <v>699</v>
      </c>
      <c r="I33" s="157" t="s">
        <v>704</v>
      </c>
      <c r="J33" s="157" t="s">
        <v>701</v>
      </c>
      <c r="K33" s="157" t="s">
        <v>701</v>
      </c>
      <c r="L33" s="157">
        <v>1.0</v>
      </c>
      <c r="M33" s="158" t="s">
        <v>701</v>
      </c>
    </row>
    <row r="34">
      <c r="A34" s="156">
        <v>202.0</v>
      </c>
      <c r="B34" s="157" t="s">
        <v>695</v>
      </c>
      <c r="C34" s="157">
        <v>50.0</v>
      </c>
      <c r="D34" s="157" t="s">
        <v>696</v>
      </c>
      <c r="E34" s="157" t="s">
        <v>709</v>
      </c>
      <c r="F34" s="157" t="s">
        <v>698</v>
      </c>
      <c r="G34" s="159"/>
      <c r="H34" s="157" t="s">
        <v>699</v>
      </c>
      <c r="I34" s="157" t="s">
        <v>700</v>
      </c>
      <c r="J34" s="157" t="s">
        <v>701</v>
      </c>
      <c r="K34" s="157" t="s">
        <v>701</v>
      </c>
      <c r="L34" s="157">
        <v>1.0</v>
      </c>
      <c r="M34" s="158" t="s">
        <v>701</v>
      </c>
    </row>
    <row r="35">
      <c r="A35" s="156">
        <v>204.0</v>
      </c>
      <c r="B35" s="157" t="s">
        <v>695</v>
      </c>
      <c r="C35" s="157">
        <v>56.0</v>
      </c>
      <c r="D35" s="157" t="s">
        <v>696</v>
      </c>
      <c r="E35" s="157" t="s">
        <v>697</v>
      </c>
      <c r="F35" s="157" t="s">
        <v>698</v>
      </c>
      <c r="G35" s="159"/>
      <c r="H35" s="157" t="s">
        <v>699</v>
      </c>
      <c r="I35" s="157" t="s">
        <v>700</v>
      </c>
      <c r="J35" s="157" t="s">
        <v>701</v>
      </c>
      <c r="K35" s="157" t="s">
        <v>701</v>
      </c>
      <c r="L35" s="157">
        <v>1.0</v>
      </c>
      <c r="M35" s="158" t="s">
        <v>701</v>
      </c>
    </row>
    <row r="36">
      <c r="A36" s="156">
        <v>205.0</v>
      </c>
      <c r="B36" s="157" t="s">
        <v>695</v>
      </c>
      <c r="C36" s="157">
        <v>59.0</v>
      </c>
      <c r="D36" s="157" t="s">
        <v>696</v>
      </c>
      <c r="E36" s="157" t="s">
        <v>697</v>
      </c>
      <c r="F36" s="157" t="s">
        <v>698</v>
      </c>
      <c r="G36" s="159"/>
      <c r="H36" s="157" t="s">
        <v>699</v>
      </c>
      <c r="I36" s="157" t="s">
        <v>700</v>
      </c>
      <c r="J36" s="157" t="s">
        <v>701</v>
      </c>
      <c r="K36" s="157" t="s">
        <v>701</v>
      </c>
      <c r="L36" s="157">
        <v>1.0</v>
      </c>
      <c r="M36" s="158" t="s">
        <v>701</v>
      </c>
    </row>
    <row r="37">
      <c r="A37" s="156">
        <v>206.0</v>
      </c>
      <c r="B37" s="157" t="s">
        <v>695</v>
      </c>
      <c r="C37" s="157">
        <v>55.0</v>
      </c>
      <c r="D37" s="157" t="s">
        <v>696</v>
      </c>
      <c r="E37" s="157" t="s">
        <v>706</v>
      </c>
      <c r="F37" s="157" t="s">
        <v>698</v>
      </c>
      <c r="G37" s="159"/>
      <c r="H37" s="157" t="s">
        <v>699</v>
      </c>
      <c r="I37" s="157" t="s">
        <v>700</v>
      </c>
      <c r="J37" s="157" t="s">
        <v>701</v>
      </c>
      <c r="K37" s="157" t="s">
        <v>701</v>
      </c>
      <c r="L37" s="157">
        <v>1.0</v>
      </c>
      <c r="M37" s="158" t="s">
        <v>701</v>
      </c>
    </row>
    <row r="38">
      <c r="A38" s="156">
        <v>209.0</v>
      </c>
      <c r="B38" s="157" t="s">
        <v>702</v>
      </c>
      <c r="C38" s="157">
        <v>53.0</v>
      </c>
      <c r="D38" s="157" t="s">
        <v>696</v>
      </c>
      <c r="E38" s="157" t="s">
        <v>706</v>
      </c>
      <c r="F38" s="157" t="s">
        <v>698</v>
      </c>
      <c r="G38" s="159"/>
      <c r="H38" s="157" t="s">
        <v>699</v>
      </c>
      <c r="I38" s="157" t="s">
        <v>704</v>
      </c>
      <c r="J38" s="157" t="s">
        <v>701</v>
      </c>
      <c r="K38" s="157" t="s">
        <v>701</v>
      </c>
      <c r="L38" s="157">
        <v>1.0</v>
      </c>
      <c r="M38" s="158" t="s">
        <v>701</v>
      </c>
    </row>
    <row r="39">
      <c r="A39" s="156">
        <v>217.0</v>
      </c>
      <c r="B39" s="157" t="s">
        <v>695</v>
      </c>
      <c r="C39" s="157">
        <v>52.0</v>
      </c>
      <c r="D39" s="157" t="s">
        <v>696</v>
      </c>
      <c r="E39" s="157" t="s">
        <v>706</v>
      </c>
      <c r="F39" s="157" t="s">
        <v>698</v>
      </c>
      <c r="G39" s="159"/>
      <c r="H39" s="157" t="s">
        <v>699</v>
      </c>
      <c r="I39" s="157" t="s">
        <v>700</v>
      </c>
      <c r="J39" s="157" t="s">
        <v>701</v>
      </c>
      <c r="K39" s="157" t="s">
        <v>701</v>
      </c>
      <c r="L39" s="157">
        <v>1.0</v>
      </c>
      <c r="M39" s="158" t="s">
        <v>701</v>
      </c>
    </row>
    <row r="40">
      <c r="A40" s="156">
        <v>223.0</v>
      </c>
      <c r="B40" s="157" t="s">
        <v>695</v>
      </c>
      <c r="C40" s="157">
        <v>56.0</v>
      </c>
      <c r="D40" s="157" t="s">
        <v>696</v>
      </c>
      <c r="E40" s="157" t="s">
        <v>697</v>
      </c>
      <c r="F40" s="157" t="s">
        <v>698</v>
      </c>
      <c r="G40" s="159"/>
      <c r="H40" s="157" t="s">
        <v>699</v>
      </c>
      <c r="I40" s="157" t="s">
        <v>700</v>
      </c>
      <c r="J40" s="157" t="s">
        <v>701</v>
      </c>
      <c r="K40" s="157" t="s">
        <v>701</v>
      </c>
      <c r="L40" s="157">
        <v>1.0</v>
      </c>
      <c r="M40" s="158" t="s">
        <v>701</v>
      </c>
    </row>
    <row r="41">
      <c r="A41" s="156">
        <v>224.0</v>
      </c>
      <c r="B41" s="157" t="s">
        <v>695</v>
      </c>
      <c r="C41" s="157">
        <v>51.0</v>
      </c>
      <c r="D41" s="157" t="s">
        <v>696</v>
      </c>
      <c r="E41" s="157" t="s">
        <v>697</v>
      </c>
      <c r="F41" s="157" t="s">
        <v>698</v>
      </c>
      <c r="G41" s="159"/>
      <c r="H41" s="157" t="s">
        <v>699</v>
      </c>
      <c r="I41" s="157" t="s">
        <v>700</v>
      </c>
      <c r="J41" s="157" t="s">
        <v>701</v>
      </c>
      <c r="K41" s="157" t="s">
        <v>701</v>
      </c>
      <c r="L41" s="157">
        <v>1.0</v>
      </c>
      <c r="M41" s="158" t="s">
        <v>701</v>
      </c>
    </row>
    <row r="42">
      <c r="A42" s="156">
        <v>228.0</v>
      </c>
      <c r="B42" s="157" t="s">
        <v>695</v>
      </c>
      <c r="C42" s="157">
        <v>50.0</v>
      </c>
      <c r="D42" s="157" t="s">
        <v>696</v>
      </c>
      <c r="E42" s="157" t="s">
        <v>710</v>
      </c>
      <c r="F42" s="157" t="s">
        <v>698</v>
      </c>
      <c r="G42" s="159"/>
      <c r="H42" s="157" t="s">
        <v>699</v>
      </c>
      <c r="I42" s="157" t="s">
        <v>700</v>
      </c>
      <c r="J42" s="157" t="s">
        <v>701</v>
      </c>
      <c r="K42" s="157" t="s">
        <v>701</v>
      </c>
      <c r="L42" s="157">
        <v>1.0</v>
      </c>
      <c r="M42" s="158" t="s">
        <v>701</v>
      </c>
    </row>
    <row r="43">
      <c r="A43" s="156">
        <v>232.0</v>
      </c>
      <c r="B43" s="157" t="s">
        <v>702</v>
      </c>
      <c r="C43" s="157">
        <v>51.0</v>
      </c>
      <c r="D43" s="157" t="s">
        <v>696</v>
      </c>
      <c r="E43" s="157" t="s">
        <v>697</v>
      </c>
      <c r="F43" s="157" t="s">
        <v>698</v>
      </c>
      <c r="G43" s="159"/>
      <c r="H43" s="157" t="s">
        <v>699</v>
      </c>
      <c r="I43" s="157" t="s">
        <v>704</v>
      </c>
      <c r="J43" s="157" t="s">
        <v>701</v>
      </c>
      <c r="K43" s="157" t="s">
        <v>701</v>
      </c>
      <c r="L43" s="157">
        <v>1.0</v>
      </c>
      <c r="M43" s="158" t="s">
        <v>701</v>
      </c>
    </row>
    <row r="44">
      <c r="A44" s="156">
        <v>234.0</v>
      </c>
      <c r="B44" s="157" t="s">
        <v>695</v>
      </c>
      <c r="C44" s="157">
        <v>55.0</v>
      </c>
      <c r="D44" s="157" t="s">
        <v>696</v>
      </c>
      <c r="E44" s="157" t="s">
        <v>697</v>
      </c>
      <c r="F44" s="157" t="s">
        <v>698</v>
      </c>
      <c r="G44" s="159"/>
      <c r="H44" s="157" t="s">
        <v>699</v>
      </c>
      <c r="I44" s="157" t="s">
        <v>700</v>
      </c>
      <c r="J44" s="157" t="s">
        <v>701</v>
      </c>
      <c r="K44" s="157" t="s">
        <v>701</v>
      </c>
      <c r="L44" s="157">
        <v>1.0</v>
      </c>
      <c r="M44" s="158" t="s">
        <v>701</v>
      </c>
    </row>
    <row r="45">
      <c r="A45" s="156">
        <v>237.0</v>
      </c>
      <c r="B45" s="157" t="s">
        <v>695</v>
      </c>
      <c r="C45" s="157">
        <v>54.0</v>
      </c>
      <c r="D45" s="157" t="s">
        <v>696</v>
      </c>
      <c r="E45" s="157" t="s">
        <v>697</v>
      </c>
      <c r="F45" s="157" t="s">
        <v>698</v>
      </c>
      <c r="G45" s="159"/>
      <c r="H45" s="157" t="s">
        <v>699</v>
      </c>
      <c r="I45" s="157" t="s">
        <v>700</v>
      </c>
      <c r="J45" s="157" t="s">
        <v>701</v>
      </c>
      <c r="K45" s="157" t="s">
        <v>701</v>
      </c>
      <c r="L45" s="157">
        <v>1.0</v>
      </c>
      <c r="M45" s="158" t="s">
        <v>701</v>
      </c>
    </row>
    <row r="46">
      <c r="A46" s="156">
        <v>250.0</v>
      </c>
      <c r="B46" s="157" t="s">
        <v>702</v>
      </c>
      <c r="C46" s="157">
        <v>57.0</v>
      </c>
      <c r="D46" s="157" t="s">
        <v>696</v>
      </c>
      <c r="E46" s="157" t="s">
        <v>697</v>
      </c>
      <c r="F46" s="157" t="s">
        <v>698</v>
      </c>
      <c r="G46" s="159"/>
      <c r="H46" s="157" t="s">
        <v>699</v>
      </c>
      <c r="I46" s="157" t="s">
        <v>704</v>
      </c>
      <c r="J46" s="157" t="s">
        <v>701</v>
      </c>
      <c r="K46" s="157" t="s">
        <v>701</v>
      </c>
      <c r="L46" s="157">
        <v>1.0</v>
      </c>
      <c r="M46" s="158" t="s">
        <v>701</v>
      </c>
    </row>
    <row r="47">
      <c r="A47" s="156">
        <v>251.0</v>
      </c>
      <c r="B47" s="157" t="s">
        <v>695</v>
      </c>
      <c r="C47" s="157">
        <v>51.0</v>
      </c>
      <c r="D47" s="157" t="s">
        <v>696</v>
      </c>
      <c r="E47" s="157" t="s">
        <v>697</v>
      </c>
      <c r="F47" s="157" t="s">
        <v>698</v>
      </c>
      <c r="G47" s="159"/>
      <c r="H47" s="157" t="s">
        <v>699</v>
      </c>
      <c r="I47" s="157" t="s">
        <v>700</v>
      </c>
      <c r="J47" s="157" t="s">
        <v>701</v>
      </c>
      <c r="K47" s="157" t="s">
        <v>701</v>
      </c>
      <c r="L47" s="157">
        <v>1.0</v>
      </c>
      <c r="M47" s="158" t="s">
        <v>701</v>
      </c>
    </row>
    <row r="48">
      <c r="A48" s="156">
        <v>254.0</v>
      </c>
      <c r="B48" s="157" t="s">
        <v>702</v>
      </c>
      <c r="C48" s="157">
        <v>59.0</v>
      </c>
      <c r="D48" s="157" t="s">
        <v>696</v>
      </c>
      <c r="E48" s="157" t="s">
        <v>705</v>
      </c>
      <c r="F48" s="157" t="s">
        <v>698</v>
      </c>
      <c r="G48" s="159"/>
      <c r="H48" s="157" t="s">
        <v>699</v>
      </c>
      <c r="I48" s="157" t="s">
        <v>704</v>
      </c>
      <c r="J48" s="157" t="s">
        <v>701</v>
      </c>
      <c r="K48" s="157" t="s">
        <v>701</v>
      </c>
      <c r="L48" s="157">
        <v>1.0</v>
      </c>
      <c r="M48" s="158" t="s">
        <v>701</v>
      </c>
    </row>
    <row r="49">
      <c r="A49" s="156">
        <v>255.0</v>
      </c>
      <c r="B49" s="157" t="s">
        <v>702</v>
      </c>
      <c r="C49" s="157">
        <v>56.0</v>
      </c>
      <c r="D49" s="157" t="s">
        <v>696</v>
      </c>
      <c r="E49" s="157" t="s">
        <v>705</v>
      </c>
      <c r="F49" s="157" t="s">
        <v>698</v>
      </c>
      <c r="G49" s="159"/>
      <c r="H49" s="157" t="s">
        <v>699</v>
      </c>
      <c r="I49" s="157" t="s">
        <v>704</v>
      </c>
      <c r="J49" s="157" t="s">
        <v>701</v>
      </c>
      <c r="K49" s="157" t="s">
        <v>701</v>
      </c>
      <c r="L49" s="157">
        <v>1.0</v>
      </c>
      <c r="M49" s="158" t="s">
        <v>701</v>
      </c>
    </row>
    <row r="50">
      <c r="A50" s="156">
        <v>257.0</v>
      </c>
      <c r="B50" s="157" t="s">
        <v>695</v>
      </c>
      <c r="C50" s="157">
        <v>57.0</v>
      </c>
      <c r="D50" s="157" t="s">
        <v>696</v>
      </c>
      <c r="E50" s="157" t="s">
        <v>697</v>
      </c>
      <c r="F50" s="157" t="s">
        <v>698</v>
      </c>
      <c r="G50" s="159"/>
      <c r="H50" s="157" t="s">
        <v>699</v>
      </c>
      <c r="I50" s="157" t="s">
        <v>700</v>
      </c>
      <c r="J50" s="157" t="s">
        <v>701</v>
      </c>
      <c r="K50" s="157" t="s">
        <v>701</v>
      </c>
      <c r="L50" s="157">
        <v>1.0</v>
      </c>
      <c r="M50" s="158" t="s">
        <v>701</v>
      </c>
    </row>
    <row r="51">
      <c r="A51" s="156">
        <v>259.0</v>
      </c>
      <c r="B51" s="157" t="s">
        <v>695</v>
      </c>
      <c r="C51" s="157">
        <v>51.0</v>
      </c>
      <c r="D51" s="157" t="s">
        <v>696</v>
      </c>
      <c r="E51" s="157" t="s">
        <v>697</v>
      </c>
      <c r="F51" s="157" t="s">
        <v>698</v>
      </c>
      <c r="G51" s="159"/>
      <c r="H51" s="157" t="s">
        <v>699</v>
      </c>
      <c r="I51" s="157" t="s">
        <v>700</v>
      </c>
      <c r="J51" s="157" t="s">
        <v>701</v>
      </c>
      <c r="K51" s="157" t="s">
        <v>701</v>
      </c>
      <c r="L51" s="157">
        <v>1.0</v>
      </c>
      <c r="M51" s="158" t="s">
        <v>701</v>
      </c>
    </row>
    <row r="52">
      <c r="A52" s="156">
        <v>265.0</v>
      </c>
      <c r="B52" s="157" t="s">
        <v>702</v>
      </c>
      <c r="C52" s="157">
        <v>52.0</v>
      </c>
      <c r="D52" s="157" t="s">
        <v>696</v>
      </c>
      <c r="E52" s="157" t="s">
        <v>711</v>
      </c>
      <c r="F52" s="157" t="s">
        <v>698</v>
      </c>
      <c r="G52" s="159"/>
      <c r="H52" s="157" t="s">
        <v>699</v>
      </c>
      <c r="I52" s="157" t="s">
        <v>704</v>
      </c>
      <c r="J52" s="157" t="s">
        <v>701</v>
      </c>
      <c r="K52" s="157" t="s">
        <v>701</v>
      </c>
      <c r="L52" s="157">
        <v>1.0</v>
      </c>
      <c r="M52" s="158" t="s">
        <v>701</v>
      </c>
    </row>
    <row r="53">
      <c r="A53" s="156">
        <v>267.0</v>
      </c>
      <c r="B53" s="157" t="s">
        <v>702</v>
      </c>
      <c r="C53" s="157">
        <v>52.0</v>
      </c>
      <c r="D53" s="157" t="s">
        <v>696</v>
      </c>
      <c r="E53" s="157" t="s">
        <v>697</v>
      </c>
      <c r="F53" s="157" t="s">
        <v>698</v>
      </c>
      <c r="G53" s="159"/>
      <c r="H53" s="157" t="s">
        <v>699</v>
      </c>
      <c r="I53" s="157" t="s">
        <v>704</v>
      </c>
      <c r="J53" s="157" t="s">
        <v>701</v>
      </c>
      <c r="K53" s="157" t="s">
        <v>701</v>
      </c>
      <c r="L53" s="157">
        <v>1.0</v>
      </c>
      <c r="M53" s="158" t="s">
        <v>701</v>
      </c>
    </row>
    <row r="54">
      <c r="A54" s="156">
        <v>268.0</v>
      </c>
      <c r="B54" s="157" t="s">
        <v>695</v>
      </c>
      <c r="C54" s="157">
        <v>50.0</v>
      </c>
      <c r="D54" s="157" t="s">
        <v>696</v>
      </c>
      <c r="E54" s="157" t="s">
        <v>697</v>
      </c>
      <c r="F54" s="157" t="s">
        <v>698</v>
      </c>
      <c r="G54" s="159"/>
      <c r="H54" s="157" t="s">
        <v>699</v>
      </c>
      <c r="I54" s="157" t="s">
        <v>700</v>
      </c>
      <c r="J54" s="157" t="s">
        <v>701</v>
      </c>
      <c r="K54" s="157" t="s">
        <v>701</v>
      </c>
      <c r="L54" s="157">
        <v>1.0</v>
      </c>
      <c r="M54" s="158" t="s">
        <v>701</v>
      </c>
    </row>
    <row r="55">
      <c r="A55" s="156">
        <v>271.0</v>
      </c>
      <c r="B55" s="157" t="s">
        <v>695</v>
      </c>
      <c r="C55" s="157">
        <v>50.0</v>
      </c>
      <c r="D55" s="157" t="s">
        <v>696</v>
      </c>
      <c r="E55" s="157" t="s">
        <v>705</v>
      </c>
      <c r="F55" s="157" t="s">
        <v>698</v>
      </c>
      <c r="G55" s="159"/>
      <c r="H55" s="157" t="s">
        <v>699</v>
      </c>
      <c r="I55" s="157" t="s">
        <v>700</v>
      </c>
      <c r="J55" s="157" t="s">
        <v>701</v>
      </c>
      <c r="K55" s="157" t="s">
        <v>701</v>
      </c>
      <c r="L55" s="157">
        <v>1.0</v>
      </c>
      <c r="M55" s="158" t="s">
        <v>701</v>
      </c>
    </row>
    <row r="56">
      <c r="A56" s="156">
        <v>279.0</v>
      </c>
      <c r="B56" s="157" t="s">
        <v>702</v>
      </c>
      <c r="C56" s="157">
        <v>50.0</v>
      </c>
      <c r="D56" s="157" t="s">
        <v>696</v>
      </c>
      <c r="E56" s="157" t="s">
        <v>709</v>
      </c>
      <c r="F56" s="157" t="s">
        <v>698</v>
      </c>
      <c r="G56" s="159"/>
      <c r="H56" s="157" t="s">
        <v>699</v>
      </c>
      <c r="I56" s="157" t="s">
        <v>704</v>
      </c>
      <c r="J56" s="157" t="s">
        <v>701</v>
      </c>
      <c r="K56" s="157" t="s">
        <v>701</v>
      </c>
      <c r="L56" s="157">
        <v>1.0</v>
      </c>
      <c r="M56" s="158" t="s">
        <v>701</v>
      </c>
    </row>
    <row r="57">
      <c r="A57" s="156">
        <v>283.0</v>
      </c>
      <c r="B57" s="157" t="s">
        <v>702</v>
      </c>
      <c r="C57" s="157">
        <v>51.0</v>
      </c>
      <c r="D57" s="157" t="s">
        <v>696</v>
      </c>
      <c r="E57" s="157" t="s">
        <v>708</v>
      </c>
      <c r="F57" s="157" t="s">
        <v>698</v>
      </c>
      <c r="G57" s="159"/>
      <c r="H57" s="157" t="s">
        <v>699</v>
      </c>
      <c r="I57" s="157" t="s">
        <v>704</v>
      </c>
      <c r="J57" s="157" t="s">
        <v>701</v>
      </c>
      <c r="K57" s="157" t="s">
        <v>701</v>
      </c>
      <c r="L57" s="157">
        <v>1.0</v>
      </c>
      <c r="M57" s="158" t="s">
        <v>701</v>
      </c>
    </row>
    <row r="58">
      <c r="A58" s="156">
        <v>285.0</v>
      </c>
      <c r="B58" s="157" t="s">
        <v>702</v>
      </c>
      <c r="C58" s="157">
        <v>55.0</v>
      </c>
      <c r="D58" s="157" t="s">
        <v>696</v>
      </c>
      <c r="E58" s="157" t="s">
        <v>712</v>
      </c>
      <c r="F58" s="157" t="s">
        <v>698</v>
      </c>
      <c r="G58" s="159"/>
      <c r="H58" s="157" t="s">
        <v>699</v>
      </c>
      <c r="I58" s="157" t="s">
        <v>704</v>
      </c>
      <c r="J58" s="157" t="s">
        <v>701</v>
      </c>
      <c r="K58" s="157" t="s">
        <v>701</v>
      </c>
      <c r="L58" s="157">
        <v>1.0</v>
      </c>
      <c r="M58" s="158" t="s">
        <v>701</v>
      </c>
    </row>
    <row r="59">
      <c r="A59" s="156">
        <v>286.0</v>
      </c>
      <c r="B59" s="157" t="s">
        <v>695</v>
      </c>
      <c r="C59" s="157">
        <v>54.0</v>
      </c>
      <c r="D59" s="157" t="s">
        <v>696</v>
      </c>
      <c r="E59" s="157" t="s">
        <v>712</v>
      </c>
      <c r="F59" s="157" t="s">
        <v>698</v>
      </c>
      <c r="G59" s="159"/>
      <c r="H59" s="157" t="s">
        <v>699</v>
      </c>
      <c r="I59" s="157" t="s">
        <v>700</v>
      </c>
      <c r="J59" s="157" t="s">
        <v>701</v>
      </c>
      <c r="K59" s="157" t="s">
        <v>701</v>
      </c>
      <c r="L59" s="157">
        <v>1.0</v>
      </c>
      <c r="M59" s="158" t="s">
        <v>701</v>
      </c>
    </row>
    <row r="60">
      <c r="A60" s="156">
        <v>294.0</v>
      </c>
      <c r="B60" s="157" t="s">
        <v>695</v>
      </c>
      <c r="C60" s="157">
        <v>57.0</v>
      </c>
      <c r="D60" s="157" t="s">
        <v>696</v>
      </c>
      <c r="E60" s="157" t="s">
        <v>697</v>
      </c>
      <c r="F60" s="157" t="s">
        <v>698</v>
      </c>
      <c r="G60" s="159"/>
      <c r="H60" s="157" t="s">
        <v>699</v>
      </c>
      <c r="I60" s="157" t="s">
        <v>700</v>
      </c>
      <c r="J60" s="157" t="s">
        <v>701</v>
      </c>
      <c r="K60" s="157" t="s">
        <v>701</v>
      </c>
      <c r="L60" s="157">
        <v>1.0</v>
      </c>
      <c r="M60" s="158" t="s">
        <v>701</v>
      </c>
    </row>
    <row r="61">
      <c r="A61" s="156">
        <v>297.0</v>
      </c>
      <c r="B61" s="157" t="s">
        <v>695</v>
      </c>
      <c r="C61" s="157">
        <v>51.0</v>
      </c>
      <c r="D61" s="157" t="s">
        <v>696</v>
      </c>
      <c r="E61" s="157" t="s">
        <v>697</v>
      </c>
      <c r="F61" s="157" t="s">
        <v>698</v>
      </c>
      <c r="G61" s="159"/>
      <c r="H61" s="157" t="s">
        <v>699</v>
      </c>
      <c r="I61" s="157" t="s">
        <v>700</v>
      </c>
      <c r="J61" s="157" t="s">
        <v>701</v>
      </c>
      <c r="K61" s="157" t="s">
        <v>701</v>
      </c>
      <c r="L61" s="157">
        <v>1.0</v>
      </c>
      <c r="M61" s="158" t="s">
        <v>701</v>
      </c>
    </row>
    <row r="62">
      <c r="A62" s="156">
        <v>298.0</v>
      </c>
      <c r="B62" s="157" t="s">
        <v>702</v>
      </c>
      <c r="C62" s="157">
        <v>56.0</v>
      </c>
      <c r="D62" s="157" t="s">
        <v>696</v>
      </c>
      <c r="E62" s="157" t="s">
        <v>697</v>
      </c>
      <c r="F62" s="157" t="s">
        <v>698</v>
      </c>
      <c r="G62" s="159"/>
      <c r="H62" s="157" t="s">
        <v>699</v>
      </c>
      <c r="I62" s="157" t="s">
        <v>704</v>
      </c>
      <c r="J62" s="157" t="s">
        <v>701</v>
      </c>
      <c r="K62" s="157" t="s">
        <v>701</v>
      </c>
      <c r="L62" s="157">
        <v>1.0</v>
      </c>
      <c r="M62" s="158" t="s">
        <v>701</v>
      </c>
    </row>
    <row r="63">
      <c r="A63" s="156">
        <v>299.0</v>
      </c>
      <c r="B63" s="157" t="s">
        <v>695</v>
      </c>
      <c r="C63" s="157">
        <v>51.0</v>
      </c>
      <c r="D63" s="157" t="s">
        <v>696</v>
      </c>
      <c r="E63" s="157" t="s">
        <v>697</v>
      </c>
      <c r="F63" s="157" t="s">
        <v>698</v>
      </c>
      <c r="G63" s="159"/>
      <c r="H63" s="157" t="s">
        <v>699</v>
      </c>
      <c r="I63" s="157" t="s">
        <v>700</v>
      </c>
      <c r="J63" s="157" t="s">
        <v>701</v>
      </c>
      <c r="K63" s="157" t="s">
        <v>701</v>
      </c>
      <c r="L63" s="157">
        <v>1.0</v>
      </c>
      <c r="M63" s="158" t="s">
        <v>701</v>
      </c>
    </row>
    <row r="64">
      <c r="A64" s="156">
        <v>300.0</v>
      </c>
      <c r="B64" s="157" t="s">
        <v>695</v>
      </c>
      <c r="C64" s="157">
        <v>51.0</v>
      </c>
      <c r="D64" s="157" t="s">
        <v>696</v>
      </c>
      <c r="E64" s="157" t="s">
        <v>697</v>
      </c>
      <c r="F64" s="157" t="s">
        <v>698</v>
      </c>
      <c r="G64" s="159"/>
      <c r="H64" s="157" t="s">
        <v>699</v>
      </c>
      <c r="I64" s="157" t="s">
        <v>700</v>
      </c>
      <c r="J64" s="157" t="s">
        <v>701</v>
      </c>
      <c r="K64" s="157" t="s">
        <v>701</v>
      </c>
      <c r="L64" s="157">
        <v>1.0</v>
      </c>
      <c r="M64" s="158" t="s">
        <v>701</v>
      </c>
    </row>
    <row r="65">
      <c r="A65" s="156">
        <v>304.0</v>
      </c>
      <c r="B65" s="157" t="s">
        <v>695</v>
      </c>
      <c r="C65" s="157">
        <v>52.0</v>
      </c>
      <c r="D65" s="157" t="s">
        <v>696</v>
      </c>
      <c r="E65" s="157" t="s">
        <v>697</v>
      </c>
      <c r="F65" s="157" t="s">
        <v>698</v>
      </c>
      <c r="G65" s="159"/>
      <c r="H65" s="157" t="s">
        <v>699</v>
      </c>
      <c r="I65" s="157" t="s">
        <v>700</v>
      </c>
      <c r="J65" s="157" t="s">
        <v>701</v>
      </c>
      <c r="K65" s="157" t="s">
        <v>701</v>
      </c>
      <c r="L65" s="157">
        <v>1.0</v>
      </c>
      <c r="M65" s="158" t="s">
        <v>701</v>
      </c>
    </row>
    <row r="66">
      <c r="A66" s="156">
        <v>309.0</v>
      </c>
      <c r="B66" s="157" t="s">
        <v>695</v>
      </c>
      <c r="C66" s="157">
        <v>56.0</v>
      </c>
      <c r="D66" s="157" t="s">
        <v>696</v>
      </c>
      <c r="E66" s="157" t="s">
        <v>697</v>
      </c>
      <c r="F66" s="157" t="s">
        <v>698</v>
      </c>
      <c r="G66" s="159"/>
      <c r="H66" s="157" t="s">
        <v>699</v>
      </c>
      <c r="I66" s="157" t="s">
        <v>700</v>
      </c>
      <c r="J66" s="157" t="s">
        <v>701</v>
      </c>
      <c r="K66" s="157" t="s">
        <v>701</v>
      </c>
      <c r="L66" s="157">
        <v>1.0</v>
      </c>
      <c r="M66" s="158" t="s">
        <v>701</v>
      </c>
    </row>
    <row r="67">
      <c r="A67" s="156">
        <v>312.0</v>
      </c>
      <c r="B67" s="157" t="s">
        <v>713</v>
      </c>
      <c r="C67" s="157">
        <v>54.0</v>
      </c>
      <c r="D67" s="157" t="s">
        <v>696</v>
      </c>
      <c r="E67" s="157" t="s">
        <v>705</v>
      </c>
      <c r="F67" s="157" t="s">
        <v>698</v>
      </c>
      <c r="G67" s="159"/>
      <c r="H67" s="157" t="s">
        <v>699</v>
      </c>
      <c r="I67" s="157" t="s">
        <v>714</v>
      </c>
      <c r="J67" s="157" t="s">
        <v>701</v>
      </c>
      <c r="K67" s="157" t="s">
        <v>701</v>
      </c>
      <c r="L67" s="157">
        <v>1.0</v>
      </c>
      <c r="M67" s="158" t="s">
        <v>701</v>
      </c>
    </row>
    <row r="68">
      <c r="A68" s="156">
        <v>315.0</v>
      </c>
      <c r="B68" s="157" t="s">
        <v>713</v>
      </c>
      <c r="C68" s="157">
        <v>51.0</v>
      </c>
      <c r="D68" s="157" t="s">
        <v>696</v>
      </c>
      <c r="E68" s="157" t="s">
        <v>706</v>
      </c>
      <c r="F68" s="157" t="s">
        <v>698</v>
      </c>
      <c r="G68" s="159"/>
      <c r="H68" s="157" t="s">
        <v>699</v>
      </c>
      <c r="I68" s="157" t="s">
        <v>714</v>
      </c>
      <c r="J68" s="157" t="s">
        <v>701</v>
      </c>
      <c r="K68" s="157" t="s">
        <v>701</v>
      </c>
      <c r="L68" s="157">
        <v>1.0</v>
      </c>
      <c r="M68" s="158" t="s">
        <v>701</v>
      </c>
    </row>
    <row r="69">
      <c r="A69" s="156">
        <v>319.0</v>
      </c>
      <c r="B69" s="157" t="s">
        <v>702</v>
      </c>
      <c r="C69" s="157">
        <v>53.0</v>
      </c>
      <c r="D69" s="157" t="s">
        <v>696</v>
      </c>
      <c r="E69" s="157" t="s">
        <v>697</v>
      </c>
      <c r="F69" s="157" t="s">
        <v>698</v>
      </c>
      <c r="G69" s="159"/>
      <c r="H69" s="157" t="s">
        <v>699</v>
      </c>
      <c r="I69" s="157" t="s">
        <v>704</v>
      </c>
      <c r="J69" s="157" t="s">
        <v>701</v>
      </c>
      <c r="K69" s="157" t="s">
        <v>701</v>
      </c>
      <c r="L69" s="157">
        <v>1.0</v>
      </c>
      <c r="M69" s="158" t="s">
        <v>701</v>
      </c>
    </row>
    <row r="70">
      <c r="A70" s="156">
        <v>322.0</v>
      </c>
      <c r="B70" s="157" t="s">
        <v>713</v>
      </c>
      <c r="C70" s="157">
        <v>56.0</v>
      </c>
      <c r="D70" s="157" t="s">
        <v>696</v>
      </c>
      <c r="E70" s="157" t="s">
        <v>697</v>
      </c>
      <c r="F70" s="157" t="s">
        <v>698</v>
      </c>
      <c r="G70" s="159"/>
      <c r="H70" s="157" t="s">
        <v>699</v>
      </c>
      <c r="I70" s="157" t="s">
        <v>714</v>
      </c>
      <c r="J70" s="157" t="s">
        <v>701</v>
      </c>
      <c r="K70" s="157" t="s">
        <v>701</v>
      </c>
      <c r="L70" s="157">
        <v>1.0</v>
      </c>
      <c r="M70" s="158" t="s">
        <v>701</v>
      </c>
    </row>
    <row r="71">
      <c r="A71" s="156">
        <v>330.0</v>
      </c>
      <c r="B71" s="157" t="s">
        <v>702</v>
      </c>
      <c r="C71" s="157">
        <v>53.0</v>
      </c>
      <c r="D71" s="157" t="s">
        <v>696</v>
      </c>
      <c r="E71" s="157" t="s">
        <v>715</v>
      </c>
      <c r="F71" s="157" t="s">
        <v>698</v>
      </c>
      <c r="G71" s="159"/>
      <c r="H71" s="157" t="s">
        <v>699</v>
      </c>
      <c r="I71" s="157" t="s">
        <v>704</v>
      </c>
      <c r="J71" s="157" t="s">
        <v>701</v>
      </c>
      <c r="K71" s="157" t="s">
        <v>701</v>
      </c>
      <c r="L71" s="157">
        <v>1.0</v>
      </c>
      <c r="M71" s="158" t="s">
        <v>701</v>
      </c>
    </row>
    <row r="72">
      <c r="A72" s="156">
        <v>333.0</v>
      </c>
      <c r="B72" s="157" t="s">
        <v>702</v>
      </c>
      <c r="C72" s="157">
        <v>50.0</v>
      </c>
      <c r="D72" s="157" t="s">
        <v>696</v>
      </c>
      <c r="E72" s="157" t="s">
        <v>705</v>
      </c>
      <c r="F72" s="157" t="s">
        <v>698</v>
      </c>
      <c r="G72" s="159"/>
      <c r="H72" s="157" t="s">
        <v>699</v>
      </c>
      <c r="I72" s="157" t="s">
        <v>704</v>
      </c>
      <c r="J72" s="157" t="s">
        <v>701</v>
      </c>
      <c r="K72" s="157" t="s">
        <v>701</v>
      </c>
      <c r="L72" s="157">
        <v>1.0</v>
      </c>
      <c r="M72" s="158" t="s">
        <v>701</v>
      </c>
    </row>
    <row r="73">
      <c r="A73" s="156">
        <v>336.0</v>
      </c>
      <c r="B73" s="157" t="s">
        <v>702</v>
      </c>
      <c r="C73" s="157">
        <v>57.0</v>
      </c>
      <c r="D73" s="157" t="s">
        <v>696</v>
      </c>
      <c r="E73" s="157" t="s">
        <v>715</v>
      </c>
      <c r="F73" s="157" t="s">
        <v>698</v>
      </c>
      <c r="G73" s="159"/>
      <c r="H73" s="157" t="s">
        <v>699</v>
      </c>
      <c r="I73" s="157" t="s">
        <v>704</v>
      </c>
      <c r="J73" s="157" t="s">
        <v>701</v>
      </c>
      <c r="K73" s="157" t="s">
        <v>701</v>
      </c>
      <c r="L73" s="157">
        <v>1.0</v>
      </c>
      <c r="M73" s="158" t="s">
        <v>701</v>
      </c>
    </row>
    <row r="74">
      <c r="A74" s="156">
        <v>339.0</v>
      </c>
      <c r="B74" s="157" t="s">
        <v>713</v>
      </c>
      <c r="C74" s="157">
        <v>55.0</v>
      </c>
      <c r="D74" s="157" t="s">
        <v>696</v>
      </c>
      <c r="E74" s="157" t="s">
        <v>697</v>
      </c>
      <c r="F74" s="157" t="s">
        <v>698</v>
      </c>
      <c r="G74" s="159"/>
      <c r="H74" s="157" t="s">
        <v>699</v>
      </c>
      <c r="I74" s="157" t="s">
        <v>714</v>
      </c>
      <c r="J74" s="157" t="s">
        <v>701</v>
      </c>
      <c r="K74" s="157" t="s">
        <v>701</v>
      </c>
      <c r="L74" s="157">
        <v>1.0</v>
      </c>
      <c r="M74" s="158" t="s">
        <v>701</v>
      </c>
    </row>
    <row r="75">
      <c r="A75" s="156">
        <v>340.0</v>
      </c>
      <c r="B75" s="157" t="s">
        <v>713</v>
      </c>
      <c r="C75" s="157">
        <v>57.0</v>
      </c>
      <c r="D75" s="157" t="s">
        <v>696</v>
      </c>
      <c r="E75" s="157" t="s">
        <v>697</v>
      </c>
      <c r="F75" s="157" t="s">
        <v>698</v>
      </c>
      <c r="G75" s="159"/>
      <c r="H75" s="157" t="s">
        <v>699</v>
      </c>
      <c r="I75" s="157" t="s">
        <v>714</v>
      </c>
      <c r="J75" s="157" t="s">
        <v>701</v>
      </c>
      <c r="K75" s="157" t="s">
        <v>701</v>
      </c>
      <c r="L75" s="157">
        <v>1.0</v>
      </c>
      <c r="M75" s="158" t="s">
        <v>701</v>
      </c>
    </row>
    <row r="76">
      <c r="A76" s="156">
        <v>342.0</v>
      </c>
      <c r="B76" s="157" t="s">
        <v>713</v>
      </c>
      <c r="C76" s="157">
        <v>51.0</v>
      </c>
      <c r="D76" s="157" t="s">
        <v>696</v>
      </c>
      <c r="E76" s="157" t="s">
        <v>715</v>
      </c>
      <c r="F76" s="157" t="s">
        <v>698</v>
      </c>
      <c r="G76" s="159"/>
      <c r="H76" s="157" t="s">
        <v>699</v>
      </c>
      <c r="I76" s="157" t="s">
        <v>714</v>
      </c>
      <c r="J76" s="157" t="s">
        <v>701</v>
      </c>
      <c r="K76" s="157" t="s">
        <v>701</v>
      </c>
      <c r="L76" s="157">
        <v>1.0</v>
      </c>
      <c r="M76" s="158" t="s">
        <v>701</v>
      </c>
    </row>
    <row r="77">
      <c r="A77" s="156">
        <v>353.0</v>
      </c>
      <c r="B77" s="157" t="s">
        <v>713</v>
      </c>
      <c r="C77" s="157">
        <v>58.0</v>
      </c>
      <c r="D77" s="157" t="s">
        <v>696</v>
      </c>
      <c r="E77" s="157" t="s">
        <v>708</v>
      </c>
      <c r="F77" s="157" t="s">
        <v>698</v>
      </c>
      <c r="G77" s="159"/>
      <c r="H77" s="157" t="s">
        <v>699</v>
      </c>
      <c r="I77" s="157" t="s">
        <v>714</v>
      </c>
      <c r="J77" s="157" t="s">
        <v>701</v>
      </c>
      <c r="K77" s="157" t="s">
        <v>701</v>
      </c>
      <c r="L77" s="157">
        <v>1.0</v>
      </c>
      <c r="M77" s="158" t="s">
        <v>701</v>
      </c>
    </row>
    <row r="78">
      <c r="A78" s="156">
        <v>355.0</v>
      </c>
      <c r="B78" s="157" t="s">
        <v>702</v>
      </c>
      <c r="C78" s="157">
        <v>51.0</v>
      </c>
      <c r="D78" s="157" t="s">
        <v>696</v>
      </c>
      <c r="E78" s="157" t="s">
        <v>708</v>
      </c>
      <c r="F78" s="157" t="s">
        <v>698</v>
      </c>
      <c r="G78" s="159"/>
      <c r="H78" s="157" t="s">
        <v>699</v>
      </c>
      <c r="I78" s="157" t="s">
        <v>704</v>
      </c>
      <c r="J78" s="157" t="s">
        <v>701</v>
      </c>
      <c r="K78" s="157" t="s">
        <v>701</v>
      </c>
      <c r="L78" s="157">
        <v>1.0</v>
      </c>
      <c r="M78" s="158" t="s">
        <v>701</v>
      </c>
    </row>
    <row r="79">
      <c r="A79" s="156">
        <v>357.0</v>
      </c>
      <c r="B79" s="157" t="s">
        <v>713</v>
      </c>
      <c r="C79" s="157">
        <v>51.0</v>
      </c>
      <c r="D79" s="157" t="s">
        <v>696</v>
      </c>
      <c r="E79" s="157" t="s">
        <v>697</v>
      </c>
      <c r="F79" s="157" t="s">
        <v>698</v>
      </c>
      <c r="G79" s="159"/>
      <c r="H79" s="157" t="s">
        <v>699</v>
      </c>
      <c r="I79" s="157" t="s">
        <v>714</v>
      </c>
      <c r="J79" s="157" t="s">
        <v>701</v>
      </c>
      <c r="K79" s="157" t="s">
        <v>701</v>
      </c>
      <c r="L79" s="157">
        <v>1.0</v>
      </c>
      <c r="M79" s="158" t="s">
        <v>701</v>
      </c>
    </row>
    <row r="80">
      <c r="A80" s="156">
        <v>365.0</v>
      </c>
      <c r="B80" s="157" t="s">
        <v>713</v>
      </c>
      <c r="C80" s="157">
        <v>56.0</v>
      </c>
      <c r="D80" s="157" t="s">
        <v>696</v>
      </c>
      <c r="E80" s="157" t="s">
        <v>697</v>
      </c>
      <c r="F80" s="157" t="s">
        <v>698</v>
      </c>
      <c r="G80" s="159"/>
      <c r="H80" s="157" t="s">
        <v>699</v>
      </c>
      <c r="I80" s="157" t="s">
        <v>714</v>
      </c>
      <c r="J80" s="157" t="s">
        <v>701</v>
      </c>
      <c r="K80" s="157" t="s">
        <v>701</v>
      </c>
      <c r="L80" s="157">
        <v>1.0</v>
      </c>
      <c r="M80" s="158" t="s">
        <v>701</v>
      </c>
    </row>
    <row r="81">
      <c r="A81" s="156">
        <v>367.0</v>
      </c>
      <c r="B81" s="157" t="s">
        <v>713</v>
      </c>
      <c r="C81" s="157">
        <v>55.0</v>
      </c>
      <c r="D81" s="157" t="s">
        <v>696</v>
      </c>
      <c r="E81" s="157" t="s">
        <v>697</v>
      </c>
      <c r="F81" s="157" t="s">
        <v>698</v>
      </c>
      <c r="G81" s="159"/>
      <c r="H81" s="157" t="s">
        <v>699</v>
      </c>
      <c r="I81" s="157" t="s">
        <v>714</v>
      </c>
      <c r="J81" s="157" t="s">
        <v>701</v>
      </c>
      <c r="K81" s="157" t="s">
        <v>701</v>
      </c>
      <c r="L81" s="157">
        <v>1.0</v>
      </c>
      <c r="M81" s="158" t="s">
        <v>701</v>
      </c>
    </row>
    <row r="82">
      <c r="A82" s="156">
        <v>368.0</v>
      </c>
      <c r="B82" s="157" t="s">
        <v>702</v>
      </c>
      <c r="C82" s="157">
        <v>52.0</v>
      </c>
      <c r="D82" s="157" t="s">
        <v>696</v>
      </c>
      <c r="E82" s="157" t="s">
        <v>697</v>
      </c>
      <c r="F82" s="157" t="s">
        <v>698</v>
      </c>
      <c r="G82" s="159"/>
      <c r="H82" s="157" t="s">
        <v>699</v>
      </c>
      <c r="I82" s="157" t="s">
        <v>704</v>
      </c>
      <c r="J82" s="157" t="s">
        <v>701</v>
      </c>
      <c r="K82" s="157" t="s">
        <v>701</v>
      </c>
      <c r="L82" s="157">
        <v>1.0</v>
      </c>
      <c r="M82" s="158" t="s">
        <v>701</v>
      </c>
    </row>
    <row r="83">
      <c r="A83" s="156">
        <v>369.0</v>
      </c>
      <c r="B83" s="157" t="s">
        <v>713</v>
      </c>
      <c r="C83" s="157">
        <v>56.0</v>
      </c>
      <c r="D83" s="157" t="s">
        <v>696</v>
      </c>
      <c r="E83" s="157" t="s">
        <v>697</v>
      </c>
      <c r="F83" s="157" t="s">
        <v>698</v>
      </c>
      <c r="G83" s="159"/>
      <c r="H83" s="157" t="s">
        <v>699</v>
      </c>
      <c r="I83" s="157" t="s">
        <v>714</v>
      </c>
      <c r="J83" s="157" t="s">
        <v>701</v>
      </c>
      <c r="K83" s="157" t="s">
        <v>701</v>
      </c>
      <c r="L83" s="157">
        <v>1.0</v>
      </c>
      <c r="M83" s="158" t="s">
        <v>701</v>
      </c>
    </row>
    <row r="84">
      <c r="A84" s="156">
        <v>385.0</v>
      </c>
      <c r="B84" s="157" t="s">
        <v>713</v>
      </c>
      <c r="C84" s="157">
        <v>54.0</v>
      </c>
      <c r="D84" s="157" t="s">
        <v>696</v>
      </c>
      <c r="E84" s="157" t="s">
        <v>705</v>
      </c>
      <c r="F84" s="157" t="s">
        <v>698</v>
      </c>
      <c r="G84" s="159"/>
      <c r="H84" s="157" t="s">
        <v>699</v>
      </c>
      <c r="I84" s="157" t="s">
        <v>714</v>
      </c>
      <c r="J84" s="157" t="s">
        <v>701</v>
      </c>
      <c r="K84" s="157" t="s">
        <v>701</v>
      </c>
      <c r="L84" s="157">
        <v>1.0</v>
      </c>
      <c r="M84" s="158" t="s">
        <v>701</v>
      </c>
    </row>
    <row r="85">
      <c r="A85" s="156">
        <v>396.0</v>
      </c>
      <c r="B85" s="157" t="s">
        <v>713</v>
      </c>
      <c r="C85" s="157">
        <v>50.0</v>
      </c>
      <c r="D85" s="157" t="s">
        <v>696</v>
      </c>
      <c r="E85" s="157" t="s">
        <v>697</v>
      </c>
      <c r="F85" s="157" t="s">
        <v>698</v>
      </c>
      <c r="G85" s="159"/>
      <c r="H85" s="157" t="s">
        <v>699</v>
      </c>
      <c r="I85" s="157" t="s">
        <v>714</v>
      </c>
      <c r="J85" s="157" t="s">
        <v>701</v>
      </c>
      <c r="K85" s="157" t="s">
        <v>701</v>
      </c>
      <c r="L85" s="157">
        <v>1.0</v>
      </c>
      <c r="M85" s="158" t="s">
        <v>701</v>
      </c>
    </row>
    <row r="86">
      <c r="A86" s="156">
        <v>399.0</v>
      </c>
      <c r="B86" s="157" t="s">
        <v>713</v>
      </c>
      <c r="C86" s="157">
        <v>57.0</v>
      </c>
      <c r="D86" s="157" t="s">
        <v>696</v>
      </c>
      <c r="E86" s="157" t="s">
        <v>697</v>
      </c>
      <c r="F86" s="157" t="s">
        <v>698</v>
      </c>
      <c r="G86" s="159"/>
      <c r="H86" s="157" t="s">
        <v>699</v>
      </c>
      <c r="I86" s="157" t="s">
        <v>714</v>
      </c>
      <c r="J86" s="157" t="s">
        <v>701</v>
      </c>
      <c r="K86" s="157" t="s">
        <v>701</v>
      </c>
      <c r="L86" s="157">
        <v>1.0</v>
      </c>
      <c r="M86" s="158" t="s">
        <v>701</v>
      </c>
    </row>
    <row r="87">
      <c r="A87" s="156">
        <v>404.0</v>
      </c>
      <c r="B87" s="157" t="s">
        <v>702</v>
      </c>
      <c r="C87" s="157">
        <v>57.0</v>
      </c>
      <c r="D87" s="157" t="s">
        <v>696</v>
      </c>
      <c r="E87" s="157" t="s">
        <v>697</v>
      </c>
      <c r="F87" s="157" t="s">
        <v>698</v>
      </c>
      <c r="G87" s="159"/>
      <c r="H87" s="157" t="s">
        <v>699</v>
      </c>
      <c r="I87" s="157" t="s">
        <v>704</v>
      </c>
      <c r="J87" s="157" t="s">
        <v>701</v>
      </c>
      <c r="K87" s="157" t="s">
        <v>701</v>
      </c>
      <c r="L87" s="157">
        <v>1.0</v>
      </c>
      <c r="M87" s="158" t="s">
        <v>701</v>
      </c>
    </row>
    <row r="88">
      <c r="A88" s="156">
        <v>406.0</v>
      </c>
      <c r="B88" s="157" t="s">
        <v>713</v>
      </c>
      <c r="C88" s="157">
        <v>53.0</v>
      </c>
      <c r="D88" s="157" t="s">
        <v>696</v>
      </c>
      <c r="E88" s="157" t="s">
        <v>697</v>
      </c>
      <c r="F88" s="157" t="s">
        <v>698</v>
      </c>
      <c r="G88" s="159"/>
      <c r="H88" s="157" t="s">
        <v>699</v>
      </c>
      <c r="I88" s="157" t="s">
        <v>714</v>
      </c>
      <c r="J88" s="157" t="s">
        <v>701</v>
      </c>
      <c r="K88" s="157" t="s">
        <v>701</v>
      </c>
      <c r="L88" s="157">
        <v>1.0</v>
      </c>
      <c r="M88" s="158" t="s">
        <v>701</v>
      </c>
    </row>
    <row r="89">
      <c r="A89" s="156">
        <v>408.0</v>
      </c>
      <c r="B89" s="157" t="s">
        <v>702</v>
      </c>
      <c r="C89" s="157">
        <v>53.0</v>
      </c>
      <c r="D89" s="157" t="s">
        <v>696</v>
      </c>
      <c r="E89" s="157" t="s">
        <v>697</v>
      </c>
      <c r="F89" s="157" t="s">
        <v>698</v>
      </c>
      <c r="G89" s="159"/>
      <c r="H89" s="157" t="s">
        <v>699</v>
      </c>
      <c r="I89" s="157" t="s">
        <v>704</v>
      </c>
      <c r="J89" s="157" t="s">
        <v>701</v>
      </c>
      <c r="K89" s="157" t="s">
        <v>701</v>
      </c>
      <c r="L89" s="157">
        <v>1.0</v>
      </c>
      <c r="M89" s="158" t="s">
        <v>701</v>
      </c>
    </row>
    <row r="90">
      <c r="A90" s="156">
        <v>409.0</v>
      </c>
      <c r="B90" s="157" t="s">
        <v>713</v>
      </c>
      <c r="C90" s="157">
        <v>56.0</v>
      </c>
      <c r="D90" s="157" t="s">
        <v>696</v>
      </c>
      <c r="E90" s="157" t="s">
        <v>697</v>
      </c>
      <c r="F90" s="157" t="s">
        <v>698</v>
      </c>
      <c r="G90" s="159"/>
      <c r="H90" s="157" t="s">
        <v>699</v>
      </c>
      <c r="I90" s="157" t="s">
        <v>714</v>
      </c>
      <c r="J90" s="157" t="s">
        <v>701</v>
      </c>
      <c r="K90" s="157" t="s">
        <v>701</v>
      </c>
      <c r="L90" s="157">
        <v>1.0</v>
      </c>
      <c r="M90" s="158" t="s">
        <v>701</v>
      </c>
    </row>
    <row r="91">
      <c r="A91" s="156">
        <v>413.0</v>
      </c>
      <c r="B91" s="157" t="s">
        <v>713</v>
      </c>
      <c r="C91" s="157">
        <v>59.0</v>
      </c>
      <c r="D91" s="157" t="s">
        <v>696</v>
      </c>
      <c r="E91" s="157" t="s">
        <v>697</v>
      </c>
      <c r="F91" s="157" t="s">
        <v>698</v>
      </c>
      <c r="G91" s="159"/>
      <c r="H91" s="157" t="s">
        <v>699</v>
      </c>
      <c r="I91" s="157" t="s">
        <v>714</v>
      </c>
      <c r="J91" s="157" t="s">
        <v>701</v>
      </c>
      <c r="K91" s="157" t="s">
        <v>701</v>
      </c>
      <c r="L91" s="157">
        <v>1.0</v>
      </c>
      <c r="M91" s="158" t="s">
        <v>701</v>
      </c>
    </row>
    <row r="92">
      <c r="A92" s="156">
        <v>415.0</v>
      </c>
      <c r="B92" s="157" t="s">
        <v>713</v>
      </c>
      <c r="C92" s="157">
        <v>57.0</v>
      </c>
      <c r="D92" s="157" t="s">
        <v>696</v>
      </c>
      <c r="E92" s="157" t="s">
        <v>697</v>
      </c>
      <c r="F92" s="157" t="s">
        <v>698</v>
      </c>
      <c r="G92" s="159"/>
      <c r="H92" s="157" t="s">
        <v>699</v>
      </c>
      <c r="I92" s="157" t="s">
        <v>714</v>
      </c>
      <c r="J92" s="157" t="s">
        <v>701</v>
      </c>
      <c r="K92" s="157" t="s">
        <v>701</v>
      </c>
      <c r="L92" s="157">
        <v>1.0</v>
      </c>
      <c r="M92" s="158" t="s">
        <v>701</v>
      </c>
    </row>
    <row r="93">
      <c r="A93" s="156">
        <v>417.0</v>
      </c>
      <c r="B93" s="157" t="s">
        <v>713</v>
      </c>
      <c r="C93" s="157">
        <v>53.0</v>
      </c>
      <c r="D93" s="157" t="s">
        <v>696</v>
      </c>
      <c r="E93" s="157" t="s">
        <v>697</v>
      </c>
      <c r="F93" s="157" t="s">
        <v>698</v>
      </c>
      <c r="G93" s="159"/>
      <c r="H93" s="157" t="s">
        <v>699</v>
      </c>
      <c r="I93" s="157" t="s">
        <v>714</v>
      </c>
      <c r="J93" s="157" t="s">
        <v>701</v>
      </c>
      <c r="K93" s="157" t="s">
        <v>701</v>
      </c>
      <c r="L93" s="157">
        <v>1.0</v>
      </c>
      <c r="M93" s="158" t="s">
        <v>701</v>
      </c>
    </row>
    <row r="94">
      <c r="A94" s="156">
        <v>424.0</v>
      </c>
      <c r="B94" s="157" t="s">
        <v>713</v>
      </c>
      <c r="C94" s="157">
        <v>55.0</v>
      </c>
      <c r="D94" s="157" t="s">
        <v>696</v>
      </c>
      <c r="E94" s="157" t="s">
        <v>697</v>
      </c>
      <c r="F94" s="157" t="s">
        <v>698</v>
      </c>
      <c r="G94" s="159"/>
      <c r="H94" s="157" t="s">
        <v>699</v>
      </c>
      <c r="I94" s="157" t="s">
        <v>714</v>
      </c>
      <c r="J94" s="157" t="s">
        <v>701</v>
      </c>
      <c r="K94" s="157" t="s">
        <v>701</v>
      </c>
      <c r="L94" s="157">
        <v>1.0</v>
      </c>
      <c r="M94" s="158" t="s">
        <v>701</v>
      </c>
    </row>
    <row r="95">
      <c r="A95" s="156">
        <v>426.0</v>
      </c>
      <c r="B95" s="157" t="s">
        <v>713</v>
      </c>
      <c r="C95" s="157">
        <v>56.0</v>
      </c>
      <c r="D95" s="157" t="s">
        <v>696</v>
      </c>
      <c r="E95" s="157" t="s">
        <v>697</v>
      </c>
      <c r="F95" s="157" t="s">
        <v>698</v>
      </c>
      <c r="G95" s="159"/>
      <c r="H95" s="157" t="s">
        <v>699</v>
      </c>
      <c r="I95" s="157" t="s">
        <v>714</v>
      </c>
      <c r="J95" s="157" t="s">
        <v>701</v>
      </c>
      <c r="K95" s="157" t="s">
        <v>701</v>
      </c>
      <c r="L95" s="157">
        <v>1.0</v>
      </c>
      <c r="M95" s="158" t="s">
        <v>701</v>
      </c>
    </row>
    <row r="96">
      <c r="A96" s="156">
        <v>431.0</v>
      </c>
      <c r="B96" s="157" t="s">
        <v>713</v>
      </c>
      <c r="C96" s="157">
        <v>53.0</v>
      </c>
      <c r="D96" s="157" t="s">
        <v>696</v>
      </c>
      <c r="E96" s="157" t="s">
        <v>708</v>
      </c>
      <c r="F96" s="157" t="s">
        <v>698</v>
      </c>
      <c r="G96" s="159"/>
      <c r="H96" s="157" t="s">
        <v>699</v>
      </c>
      <c r="I96" s="157" t="s">
        <v>714</v>
      </c>
      <c r="J96" s="157" t="s">
        <v>701</v>
      </c>
      <c r="K96" s="157" t="s">
        <v>701</v>
      </c>
      <c r="L96" s="157">
        <v>1.0</v>
      </c>
      <c r="M96" s="158" t="s">
        <v>701</v>
      </c>
    </row>
    <row r="97">
      <c r="A97" s="156">
        <v>432.0</v>
      </c>
      <c r="B97" s="157" t="s">
        <v>702</v>
      </c>
      <c r="C97" s="157">
        <v>52.0</v>
      </c>
      <c r="D97" s="157" t="s">
        <v>696</v>
      </c>
      <c r="E97" s="157" t="s">
        <v>708</v>
      </c>
      <c r="F97" s="157" t="s">
        <v>698</v>
      </c>
      <c r="G97" s="159"/>
      <c r="H97" s="157" t="s">
        <v>699</v>
      </c>
      <c r="I97" s="157" t="s">
        <v>704</v>
      </c>
      <c r="J97" s="157" t="s">
        <v>701</v>
      </c>
      <c r="K97" s="157" t="s">
        <v>701</v>
      </c>
      <c r="L97" s="157">
        <v>1.0</v>
      </c>
      <c r="M97" s="158" t="s">
        <v>701</v>
      </c>
    </row>
    <row r="98">
      <c r="A98" s="156">
        <v>434.0</v>
      </c>
      <c r="B98" s="157" t="s">
        <v>713</v>
      </c>
      <c r="C98" s="157">
        <v>57.0</v>
      </c>
      <c r="D98" s="157" t="s">
        <v>696</v>
      </c>
      <c r="E98" s="157" t="s">
        <v>697</v>
      </c>
      <c r="F98" s="157" t="s">
        <v>698</v>
      </c>
      <c r="G98" s="159"/>
      <c r="H98" s="157" t="s">
        <v>699</v>
      </c>
      <c r="I98" s="157" t="s">
        <v>714</v>
      </c>
      <c r="J98" s="157" t="s">
        <v>701</v>
      </c>
      <c r="K98" s="157" t="s">
        <v>701</v>
      </c>
      <c r="L98" s="157">
        <v>1.0</v>
      </c>
      <c r="M98" s="158" t="s">
        <v>701</v>
      </c>
    </row>
    <row r="99">
      <c r="A99" s="156">
        <v>437.0</v>
      </c>
      <c r="B99" s="157" t="s">
        <v>713</v>
      </c>
      <c r="C99" s="157">
        <v>52.0</v>
      </c>
      <c r="D99" s="157" t="s">
        <v>696</v>
      </c>
      <c r="E99" s="157" t="s">
        <v>705</v>
      </c>
      <c r="F99" s="157" t="s">
        <v>698</v>
      </c>
      <c r="G99" s="159"/>
      <c r="H99" s="157" t="s">
        <v>699</v>
      </c>
      <c r="I99" s="157" t="s">
        <v>714</v>
      </c>
      <c r="J99" s="157" t="s">
        <v>701</v>
      </c>
      <c r="K99" s="157" t="s">
        <v>701</v>
      </c>
      <c r="L99" s="157">
        <v>1.0</v>
      </c>
      <c r="M99" s="158" t="s">
        <v>701</v>
      </c>
    </row>
    <row r="100">
      <c r="A100" s="156">
        <v>438.0</v>
      </c>
      <c r="B100" s="157" t="s">
        <v>702</v>
      </c>
      <c r="C100" s="157">
        <v>54.0</v>
      </c>
      <c r="D100" s="157" t="s">
        <v>696</v>
      </c>
      <c r="E100" s="157" t="s">
        <v>705</v>
      </c>
      <c r="F100" s="157" t="s">
        <v>698</v>
      </c>
      <c r="G100" s="159"/>
      <c r="H100" s="157" t="s">
        <v>699</v>
      </c>
      <c r="I100" s="157" t="s">
        <v>704</v>
      </c>
      <c r="J100" s="157" t="s">
        <v>701</v>
      </c>
      <c r="K100" s="157" t="s">
        <v>701</v>
      </c>
      <c r="L100" s="157">
        <v>1.0</v>
      </c>
      <c r="M100" s="158" t="s">
        <v>701</v>
      </c>
    </row>
    <row r="101">
      <c r="A101" s="156">
        <v>439.0</v>
      </c>
      <c r="B101" s="157" t="s">
        <v>713</v>
      </c>
      <c r="C101" s="157">
        <v>56.0</v>
      </c>
      <c r="D101" s="157" t="s">
        <v>696</v>
      </c>
      <c r="E101" s="157" t="s">
        <v>697</v>
      </c>
      <c r="F101" s="157" t="s">
        <v>698</v>
      </c>
      <c r="G101" s="159"/>
      <c r="H101" s="157" t="s">
        <v>699</v>
      </c>
      <c r="I101" s="157" t="s">
        <v>714</v>
      </c>
      <c r="J101" s="157" t="s">
        <v>701</v>
      </c>
      <c r="K101" s="157" t="s">
        <v>701</v>
      </c>
      <c r="L101" s="157">
        <v>1.0</v>
      </c>
      <c r="M101" s="158" t="s">
        <v>701</v>
      </c>
    </row>
    <row r="102">
      <c r="A102" s="156">
        <v>444.0</v>
      </c>
      <c r="B102" s="157" t="s">
        <v>713</v>
      </c>
      <c r="C102" s="157">
        <v>53.0</v>
      </c>
      <c r="D102" s="157" t="s">
        <v>696</v>
      </c>
      <c r="E102" s="157" t="s">
        <v>706</v>
      </c>
      <c r="F102" s="157" t="s">
        <v>698</v>
      </c>
      <c r="G102" s="159"/>
      <c r="H102" s="157" t="s">
        <v>699</v>
      </c>
      <c r="I102" s="157" t="s">
        <v>714</v>
      </c>
      <c r="J102" s="157" t="s">
        <v>701</v>
      </c>
      <c r="K102" s="157" t="s">
        <v>701</v>
      </c>
      <c r="L102" s="157">
        <v>1.0</v>
      </c>
      <c r="M102" s="158" t="s">
        <v>701</v>
      </c>
    </row>
    <row r="103">
      <c r="A103" s="156">
        <v>445.0</v>
      </c>
      <c r="B103" s="157" t="s">
        <v>702</v>
      </c>
      <c r="C103" s="157">
        <v>53.0</v>
      </c>
      <c r="D103" s="157" t="s">
        <v>696</v>
      </c>
      <c r="E103" s="157" t="s">
        <v>706</v>
      </c>
      <c r="F103" s="157" t="s">
        <v>698</v>
      </c>
      <c r="G103" s="159"/>
      <c r="H103" s="157" t="s">
        <v>699</v>
      </c>
      <c r="I103" s="157" t="s">
        <v>704</v>
      </c>
      <c r="J103" s="157" t="s">
        <v>701</v>
      </c>
      <c r="K103" s="157" t="s">
        <v>701</v>
      </c>
      <c r="L103" s="157">
        <v>1.0</v>
      </c>
      <c r="M103" s="158" t="s">
        <v>701</v>
      </c>
    </row>
    <row r="104">
      <c r="A104" s="156">
        <v>447.0</v>
      </c>
      <c r="B104" s="157" t="s">
        <v>713</v>
      </c>
      <c r="C104" s="157">
        <v>59.0</v>
      </c>
      <c r="D104" s="157" t="s">
        <v>696</v>
      </c>
      <c r="E104" s="157" t="s">
        <v>706</v>
      </c>
      <c r="F104" s="157" t="s">
        <v>698</v>
      </c>
      <c r="G104" s="159"/>
      <c r="H104" s="157" t="s">
        <v>699</v>
      </c>
      <c r="I104" s="157" t="s">
        <v>714</v>
      </c>
      <c r="J104" s="157" t="s">
        <v>701</v>
      </c>
      <c r="K104" s="157" t="s">
        <v>701</v>
      </c>
      <c r="L104" s="157">
        <v>1.0</v>
      </c>
      <c r="M104" s="158" t="s">
        <v>701</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32" t="s">
        <v>716</v>
      </c>
      <c r="B1" s="132" t="s">
        <v>717</v>
      </c>
      <c r="C1" s="132" t="s">
        <v>718</v>
      </c>
      <c r="D1" s="132" t="s">
        <v>719</v>
      </c>
      <c r="E1" s="132" t="s">
        <v>720</v>
      </c>
      <c r="F1" s="132" t="s">
        <v>721</v>
      </c>
      <c r="G1" s="132" t="s">
        <v>722</v>
      </c>
      <c r="H1" s="132" t="s">
        <v>723</v>
      </c>
      <c r="I1" s="132" t="s">
        <v>724</v>
      </c>
      <c r="J1" s="132" t="s">
        <v>725</v>
      </c>
      <c r="K1" s="132" t="s">
        <v>726</v>
      </c>
    </row>
    <row r="2">
      <c r="A2" s="160">
        <v>43843.0</v>
      </c>
      <c r="B2" s="32"/>
      <c r="C2" s="32"/>
      <c r="D2" s="32"/>
      <c r="E2" s="32"/>
      <c r="F2" s="32"/>
      <c r="G2" s="32"/>
      <c r="H2" s="32"/>
      <c r="I2" s="32"/>
      <c r="J2" s="132">
        <v>1.0</v>
      </c>
      <c r="K2" s="132">
        <v>1.0</v>
      </c>
    </row>
    <row r="3">
      <c r="A3" s="160">
        <v>43847.0</v>
      </c>
      <c r="B3" s="32"/>
      <c r="C3" s="32"/>
      <c r="D3" s="32"/>
      <c r="E3" s="32"/>
      <c r="F3" s="32"/>
      <c r="G3" s="32"/>
      <c r="H3" s="32"/>
      <c r="I3" s="32"/>
      <c r="J3" s="132">
        <v>1.0</v>
      </c>
      <c r="K3" s="132">
        <v>2.0</v>
      </c>
    </row>
    <row r="4">
      <c r="A4" s="160">
        <v>43852.0</v>
      </c>
      <c r="B4" s="32"/>
      <c r="C4" s="32"/>
      <c r="D4" s="32"/>
      <c r="E4" s="32"/>
      <c r="F4" s="32"/>
      <c r="G4" s="32"/>
      <c r="H4" s="32"/>
      <c r="I4" s="32"/>
      <c r="J4" s="132">
        <v>2.0</v>
      </c>
      <c r="K4" s="132">
        <v>4.0</v>
      </c>
    </row>
    <row r="5">
      <c r="A5" s="160">
        <v>43853.0</v>
      </c>
      <c r="B5" s="32"/>
      <c r="C5" s="32"/>
      <c r="D5" s="32"/>
      <c r="E5" s="32"/>
      <c r="F5" s="32"/>
      <c r="G5" s="32"/>
      <c r="H5" s="132">
        <v>1.0</v>
      </c>
      <c r="I5" s="132">
        <v>1.0</v>
      </c>
      <c r="J5" s="32"/>
      <c r="K5" s="132">
        <v>4.0</v>
      </c>
    </row>
    <row r="6">
      <c r="A6" s="160">
        <v>43854.0</v>
      </c>
      <c r="B6" s="32"/>
      <c r="C6" s="32"/>
      <c r="D6" s="32"/>
      <c r="E6" s="32"/>
      <c r="F6" s="32"/>
      <c r="G6" s="32"/>
      <c r="H6" s="132">
        <v>2.0</v>
      </c>
      <c r="I6" s="132">
        <v>3.0</v>
      </c>
      <c r="J6" s="32"/>
      <c r="K6" s="132">
        <v>4.0</v>
      </c>
    </row>
    <row r="7">
      <c r="A7" s="160">
        <v>43855.0</v>
      </c>
      <c r="B7" s="132">
        <v>4.0</v>
      </c>
      <c r="C7" s="132">
        <v>4.0</v>
      </c>
      <c r="D7" s="32"/>
      <c r="E7" s="32"/>
      <c r="F7" s="32"/>
      <c r="G7" s="32"/>
      <c r="H7" s="32"/>
      <c r="I7" s="132">
        <v>3.0</v>
      </c>
      <c r="J7" s="32"/>
      <c r="K7" s="132">
        <v>4.0</v>
      </c>
    </row>
    <row r="8">
      <c r="A8" s="160">
        <v>43856.0</v>
      </c>
      <c r="B8" s="132">
        <v>0.0</v>
      </c>
      <c r="C8" s="132">
        <v>4.0</v>
      </c>
      <c r="D8" s="32"/>
      <c r="E8" s="32"/>
      <c r="F8" s="32"/>
      <c r="G8" s="32"/>
      <c r="H8" s="132">
        <v>1.0</v>
      </c>
      <c r="I8" s="132">
        <v>4.0</v>
      </c>
      <c r="J8" s="132">
        <v>4.0</v>
      </c>
      <c r="K8" s="132">
        <v>8.0</v>
      </c>
    </row>
    <row r="9">
      <c r="A9" s="160">
        <v>43857.0</v>
      </c>
      <c r="B9" s="132">
        <v>0.0</v>
      </c>
      <c r="C9" s="132">
        <v>4.0</v>
      </c>
      <c r="D9" s="32"/>
      <c r="E9" s="32"/>
      <c r="F9" s="32"/>
      <c r="G9" s="32"/>
      <c r="H9" s="132">
        <v>1.0</v>
      </c>
      <c r="I9" s="132">
        <v>5.0</v>
      </c>
      <c r="J9" s="32"/>
      <c r="K9" s="132">
        <v>8.0</v>
      </c>
    </row>
    <row r="10">
      <c r="A10" s="160">
        <v>43858.0</v>
      </c>
      <c r="B10" s="132">
        <v>3.0</v>
      </c>
      <c r="C10" s="132">
        <v>7.0</v>
      </c>
      <c r="D10" s="32"/>
      <c r="E10" s="32"/>
      <c r="F10" s="32"/>
      <c r="G10" s="32"/>
      <c r="H10" s="132">
        <v>2.0</v>
      </c>
      <c r="I10" s="132">
        <v>7.0</v>
      </c>
      <c r="J10" s="132">
        <v>6.0</v>
      </c>
      <c r="K10" s="132">
        <v>14.0</v>
      </c>
    </row>
    <row r="11">
      <c r="A11" s="160">
        <v>43859.0</v>
      </c>
      <c r="B11" s="132">
        <v>0.0</v>
      </c>
      <c r="C11" s="132">
        <v>7.0</v>
      </c>
      <c r="D11" s="32"/>
      <c r="E11" s="32"/>
      <c r="F11" s="32"/>
      <c r="G11" s="32"/>
      <c r="H11" s="132">
        <v>3.0</v>
      </c>
      <c r="I11" s="132">
        <v>10.0</v>
      </c>
      <c r="J11" s="32"/>
      <c r="K11" s="132">
        <v>14.0</v>
      </c>
    </row>
    <row r="12">
      <c r="A12" s="160">
        <v>43860.0</v>
      </c>
      <c r="B12" s="132">
        <v>1.0</v>
      </c>
      <c r="C12" s="132">
        <v>8.0</v>
      </c>
      <c r="D12" s="32"/>
      <c r="E12" s="32"/>
      <c r="F12" s="132">
        <v>1.0</v>
      </c>
      <c r="G12" s="32">
        <f t="shared" ref="G12:G83" si="1">F12+G11</f>
        <v>1</v>
      </c>
      <c r="H12" s="132">
        <v>3.0</v>
      </c>
      <c r="I12" s="132">
        <v>13.0</v>
      </c>
      <c r="J12" s="32"/>
      <c r="K12" s="132">
        <v>14.0</v>
      </c>
    </row>
    <row r="13">
      <c r="A13" s="160">
        <v>43861.0</v>
      </c>
      <c r="B13" s="132">
        <v>0.0</v>
      </c>
      <c r="C13" s="132">
        <v>8.0</v>
      </c>
      <c r="D13" s="32"/>
      <c r="E13" s="32"/>
      <c r="F13" s="132"/>
      <c r="G13" s="32">
        <f t="shared" si="1"/>
        <v>1</v>
      </c>
      <c r="H13" s="132">
        <v>3.0</v>
      </c>
      <c r="I13" s="132">
        <v>16.0</v>
      </c>
      <c r="J13" s="132">
        <v>5.0</v>
      </c>
      <c r="K13" s="132">
        <v>19.0</v>
      </c>
    </row>
    <row r="14">
      <c r="A14" s="160">
        <v>43862.0</v>
      </c>
      <c r="B14" s="132">
        <v>0.0</v>
      </c>
      <c r="C14" s="132">
        <v>8.0</v>
      </c>
      <c r="D14" s="32"/>
      <c r="E14" s="32"/>
      <c r="F14" s="32"/>
      <c r="G14" s="32">
        <f t="shared" si="1"/>
        <v>1</v>
      </c>
      <c r="H14" s="132">
        <v>2.0</v>
      </c>
      <c r="I14" s="132">
        <v>18.0</v>
      </c>
      <c r="J14" s="32"/>
      <c r="K14" s="132">
        <v>19.0</v>
      </c>
    </row>
    <row r="15">
      <c r="A15" s="160">
        <v>43863.0</v>
      </c>
      <c r="B15" s="132">
        <v>0.0</v>
      </c>
      <c r="C15" s="132">
        <v>8.0</v>
      </c>
      <c r="D15" s="32"/>
      <c r="E15" s="32"/>
      <c r="F15" s="132">
        <v>1.0</v>
      </c>
      <c r="G15" s="32">
        <f t="shared" si="1"/>
        <v>2</v>
      </c>
      <c r="H15" s="32"/>
      <c r="I15" s="132">
        <v>18.0</v>
      </c>
      <c r="J15" s="32"/>
      <c r="K15" s="132">
        <v>19.0</v>
      </c>
    </row>
    <row r="16">
      <c r="A16" s="160">
        <v>43864.0</v>
      </c>
      <c r="B16" s="132">
        <v>2.0</v>
      </c>
      <c r="C16" s="132">
        <v>10.0</v>
      </c>
      <c r="D16" s="32"/>
      <c r="E16" s="32"/>
      <c r="F16" s="32"/>
      <c r="G16" s="32">
        <f t="shared" si="1"/>
        <v>2</v>
      </c>
      <c r="H16" s="32"/>
      <c r="I16" s="132">
        <v>18.0</v>
      </c>
      <c r="J16" s="32"/>
      <c r="K16" s="132">
        <v>19.0</v>
      </c>
    </row>
    <row r="17">
      <c r="A17" s="160">
        <v>43865.0</v>
      </c>
      <c r="B17" s="132">
        <v>0.0</v>
      </c>
      <c r="C17" s="132">
        <v>10.0</v>
      </c>
      <c r="D17" s="32"/>
      <c r="E17" s="32"/>
      <c r="F17" s="32"/>
      <c r="G17" s="32">
        <f t="shared" si="1"/>
        <v>2</v>
      </c>
      <c r="H17" s="132">
        <v>6.0</v>
      </c>
      <c r="I17" s="132">
        <v>24.0</v>
      </c>
      <c r="J17" s="132">
        <v>6.0</v>
      </c>
      <c r="K17" s="132">
        <v>25.0</v>
      </c>
    </row>
    <row r="18">
      <c r="A18" s="160">
        <v>43866.0</v>
      </c>
      <c r="B18" s="132">
        <v>4.0</v>
      </c>
      <c r="C18" s="132">
        <v>14.0</v>
      </c>
      <c r="D18" s="32"/>
      <c r="E18" s="32"/>
      <c r="F18" s="132">
        <v>1.0</v>
      </c>
      <c r="G18" s="32">
        <f t="shared" si="1"/>
        <v>3</v>
      </c>
      <c r="H18" s="132">
        <v>4.0</v>
      </c>
      <c r="I18" s="132">
        <v>28.0</v>
      </c>
      <c r="J18" s="32"/>
      <c r="K18" s="132">
        <v>25.0</v>
      </c>
    </row>
    <row r="19">
      <c r="A19" s="160">
        <v>43867.0</v>
      </c>
      <c r="B19" s="132">
        <v>1.0</v>
      </c>
      <c r="C19" s="132">
        <v>15.0</v>
      </c>
      <c r="D19" s="32"/>
      <c r="E19" s="32"/>
      <c r="F19" s="32"/>
      <c r="G19" s="32">
        <f t="shared" si="1"/>
        <v>3</v>
      </c>
      <c r="H19" s="132">
        <v>2.0</v>
      </c>
      <c r="I19" s="132">
        <v>30.0</v>
      </c>
      <c r="J19" s="32"/>
      <c r="K19" s="132">
        <v>25.0</v>
      </c>
    </row>
    <row r="20">
      <c r="A20" s="160">
        <v>43868.0</v>
      </c>
      <c r="B20" s="132">
        <v>1.0</v>
      </c>
      <c r="C20" s="132">
        <v>16.0</v>
      </c>
      <c r="D20" s="32"/>
      <c r="E20" s="32"/>
      <c r="F20" s="32"/>
      <c r="G20" s="32">
        <f t="shared" si="1"/>
        <v>3</v>
      </c>
      <c r="H20" s="132">
        <v>3.0</v>
      </c>
      <c r="I20" s="132">
        <v>33.0</v>
      </c>
      <c r="J20" s="32"/>
      <c r="K20" s="132">
        <v>25.0</v>
      </c>
    </row>
    <row r="21">
      <c r="A21" s="160">
        <v>43869.0</v>
      </c>
      <c r="B21" s="132">
        <v>1.0</v>
      </c>
      <c r="C21" s="132">
        <v>17.0</v>
      </c>
      <c r="D21" s="32"/>
      <c r="E21" s="32"/>
      <c r="F21" s="32"/>
      <c r="G21" s="32">
        <f t="shared" si="1"/>
        <v>3</v>
      </c>
      <c r="H21" s="132">
        <v>7.0</v>
      </c>
      <c r="I21" s="132">
        <v>40.0</v>
      </c>
      <c r="J21" s="132">
        <v>7.0</v>
      </c>
      <c r="K21" s="132">
        <v>32.0</v>
      </c>
    </row>
    <row r="22">
      <c r="A22" s="160">
        <v>43870.0</v>
      </c>
      <c r="B22" s="132">
        <v>1.0</v>
      </c>
      <c r="C22" s="132">
        <v>18.0</v>
      </c>
      <c r="D22" s="32"/>
      <c r="E22" s="32"/>
      <c r="F22" s="32"/>
      <c r="G22" s="32">
        <f t="shared" si="1"/>
        <v>3</v>
      </c>
      <c r="H22" s="132">
        <v>3.0</v>
      </c>
      <c r="I22" s="132">
        <v>43.0</v>
      </c>
      <c r="J22" s="32"/>
      <c r="K22" s="132">
        <v>32.0</v>
      </c>
    </row>
    <row r="23">
      <c r="A23" s="160">
        <v>43871.0</v>
      </c>
      <c r="B23" s="132">
        <v>0.0</v>
      </c>
      <c r="C23" s="132">
        <v>18.0</v>
      </c>
      <c r="D23" s="32"/>
      <c r="E23" s="32"/>
      <c r="F23" s="32"/>
      <c r="G23" s="32">
        <f t="shared" si="1"/>
        <v>3</v>
      </c>
      <c r="H23" s="132">
        <v>2.0</v>
      </c>
      <c r="I23" s="132">
        <v>45.0</v>
      </c>
      <c r="J23" s="32"/>
      <c r="K23" s="132">
        <v>32.0</v>
      </c>
    </row>
    <row r="24">
      <c r="A24" s="160">
        <v>43872.0</v>
      </c>
      <c r="B24" s="132">
        <v>0.0</v>
      </c>
      <c r="C24" s="132">
        <v>18.0</v>
      </c>
      <c r="D24" s="32"/>
      <c r="E24" s="32"/>
      <c r="F24" s="32"/>
      <c r="G24" s="32">
        <f t="shared" si="1"/>
        <v>3</v>
      </c>
      <c r="H24" s="132">
        <v>2.0</v>
      </c>
      <c r="I24" s="132">
        <v>47.0</v>
      </c>
      <c r="J24" s="132">
        <v>1.0</v>
      </c>
      <c r="K24" s="132">
        <v>33.0</v>
      </c>
    </row>
    <row r="25">
      <c r="A25" s="160">
        <v>43873.0</v>
      </c>
      <c r="B25" s="132">
        <v>0.0</v>
      </c>
      <c r="C25" s="132">
        <v>18.0</v>
      </c>
      <c r="D25" s="32"/>
      <c r="E25" s="32"/>
      <c r="F25" s="32"/>
      <c r="G25" s="32">
        <f t="shared" si="1"/>
        <v>3</v>
      </c>
      <c r="H25" s="132">
        <v>3.0</v>
      </c>
      <c r="I25" s="132">
        <v>50.0</v>
      </c>
      <c r="J25" s="32"/>
      <c r="K25" s="132">
        <v>33.0</v>
      </c>
    </row>
    <row r="26">
      <c r="A26" s="160">
        <v>43874.0</v>
      </c>
      <c r="B26" s="132">
        <v>1.0</v>
      </c>
      <c r="C26" s="132">
        <v>19.0</v>
      </c>
      <c r="D26" s="32"/>
      <c r="E26" s="32"/>
      <c r="F26" s="32"/>
      <c r="G26" s="32">
        <f t="shared" si="1"/>
        <v>3</v>
      </c>
      <c r="H26" s="132">
        <v>8.0</v>
      </c>
      <c r="I26" s="132">
        <v>58.0</v>
      </c>
      <c r="J26" s="32"/>
      <c r="K26" s="132">
        <v>33.0</v>
      </c>
    </row>
    <row r="27">
      <c r="A27" s="160">
        <v>43875.0</v>
      </c>
      <c r="B27" s="132">
        <v>2.0</v>
      </c>
      <c r="C27" s="132">
        <v>21.0</v>
      </c>
      <c r="D27" s="32"/>
      <c r="E27" s="32"/>
      <c r="F27" s="32"/>
      <c r="G27" s="32">
        <f t="shared" si="1"/>
        <v>3</v>
      </c>
      <c r="H27" s="132">
        <v>9.0</v>
      </c>
      <c r="I27" s="132">
        <v>67.0</v>
      </c>
      <c r="J27" s="32"/>
      <c r="K27" s="132">
        <v>33.0</v>
      </c>
    </row>
    <row r="28">
      <c r="A28" s="160">
        <v>43876.0</v>
      </c>
      <c r="B28" s="132">
        <v>1.0</v>
      </c>
      <c r="C28" s="132">
        <v>22.0</v>
      </c>
      <c r="D28" s="32"/>
      <c r="E28" s="32"/>
      <c r="F28" s="32"/>
      <c r="G28" s="32">
        <f t="shared" si="1"/>
        <v>3</v>
      </c>
      <c r="H28" s="132">
        <v>5.0</v>
      </c>
      <c r="I28" s="132">
        <v>72.0</v>
      </c>
      <c r="J28" s="132">
        <v>1.0</v>
      </c>
      <c r="K28" s="132">
        <v>34.0</v>
      </c>
    </row>
    <row r="29">
      <c r="A29" s="160">
        <v>43877.0</v>
      </c>
      <c r="B29" s="132">
        <v>0.0</v>
      </c>
      <c r="C29" s="132">
        <v>22.0</v>
      </c>
      <c r="D29" s="32"/>
      <c r="E29" s="32"/>
      <c r="F29" s="32"/>
      <c r="G29" s="32">
        <f t="shared" si="1"/>
        <v>3</v>
      </c>
      <c r="H29" s="132">
        <v>3.0</v>
      </c>
      <c r="I29" s="132">
        <v>75.0</v>
      </c>
      <c r="J29" s="32"/>
      <c r="K29" s="132">
        <v>34.0</v>
      </c>
    </row>
    <row r="30">
      <c r="A30" s="160">
        <v>43878.0</v>
      </c>
      <c r="B30" s="132">
        <v>0.0</v>
      </c>
      <c r="C30" s="132">
        <v>22.0</v>
      </c>
      <c r="D30" s="32"/>
      <c r="E30" s="32"/>
      <c r="F30" s="32"/>
      <c r="G30" s="32">
        <f t="shared" si="1"/>
        <v>3</v>
      </c>
      <c r="H30" s="132">
        <v>2.0</v>
      </c>
      <c r="I30" s="132">
        <v>77.0</v>
      </c>
      <c r="J30" s="132">
        <v>1.0</v>
      </c>
      <c r="K30" s="132">
        <v>35.0</v>
      </c>
    </row>
    <row r="31">
      <c r="A31" s="160">
        <v>43879.0</v>
      </c>
      <c r="B31" s="132">
        <v>0.0</v>
      </c>
      <c r="C31" s="132">
        <v>22.0</v>
      </c>
      <c r="D31" s="32"/>
      <c r="E31" s="32"/>
      <c r="F31" s="32"/>
      <c r="G31" s="32">
        <f t="shared" si="1"/>
        <v>3</v>
      </c>
      <c r="H31" s="132">
        <v>4.0</v>
      </c>
      <c r="I31" s="132">
        <v>81.0</v>
      </c>
      <c r="J31" s="32"/>
      <c r="K31" s="132">
        <v>35.0</v>
      </c>
    </row>
    <row r="32">
      <c r="A32" s="160">
        <v>43880.0</v>
      </c>
      <c r="B32" s="132">
        <v>0.0</v>
      </c>
      <c r="C32" s="132">
        <v>22.0</v>
      </c>
      <c r="D32" s="32"/>
      <c r="E32" s="32"/>
      <c r="F32" s="32"/>
      <c r="G32" s="32">
        <f t="shared" si="1"/>
        <v>3</v>
      </c>
      <c r="H32" s="132">
        <v>3.0</v>
      </c>
      <c r="I32" s="132">
        <v>84.0</v>
      </c>
      <c r="J32" s="32"/>
      <c r="K32" s="132">
        <v>35.0</v>
      </c>
    </row>
    <row r="33">
      <c r="A33" s="160">
        <v>43881.0</v>
      </c>
      <c r="B33" s="132">
        <v>0.0</v>
      </c>
      <c r="C33" s="132">
        <v>22.0</v>
      </c>
      <c r="D33" s="32"/>
      <c r="E33" s="32"/>
      <c r="F33" s="32"/>
      <c r="G33" s="32">
        <f t="shared" si="1"/>
        <v>3</v>
      </c>
      <c r="H33" s="132">
        <v>1.0</v>
      </c>
      <c r="I33" s="132">
        <v>85.0</v>
      </c>
      <c r="J33" s="32"/>
      <c r="K33" s="132">
        <v>35.0</v>
      </c>
    </row>
    <row r="34">
      <c r="A34" s="160">
        <v>43882.0</v>
      </c>
      <c r="B34" s="132">
        <v>0.0</v>
      </c>
      <c r="C34" s="132">
        <v>22.0</v>
      </c>
      <c r="D34" s="32"/>
      <c r="E34" s="32"/>
      <c r="F34" s="32"/>
      <c r="G34" s="32">
        <f t="shared" si="1"/>
        <v>3</v>
      </c>
      <c r="H34" s="132">
        <v>1.0</v>
      </c>
      <c r="I34" s="132">
        <v>86.0</v>
      </c>
      <c r="J34" s="32"/>
      <c r="K34" s="132">
        <v>35.0</v>
      </c>
    </row>
    <row r="35">
      <c r="A35" s="160">
        <v>43883.0</v>
      </c>
      <c r="B35" s="132">
        <v>0.0</v>
      </c>
      <c r="C35" s="132">
        <v>22.0</v>
      </c>
      <c r="D35" s="32"/>
      <c r="E35" s="32"/>
      <c r="F35" s="32"/>
      <c r="G35" s="32">
        <f t="shared" si="1"/>
        <v>3</v>
      </c>
      <c r="H35" s="132">
        <v>3.0</v>
      </c>
      <c r="I35" s="132">
        <v>89.0</v>
      </c>
      <c r="J35" s="32"/>
      <c r="K35" s="132">
        <v>35.0</v>
      </c>
    </row>
    <row r="36">
      <c r="A36" s="160">
        <v>43884.0</v>
      </c>
      <c r="B36" s="132">
        <v>0.0</v>
      </c>
      <c r="C36" s="132">
        <v>22.0</v>
      </c>
      <c r="D36" s="32"/>
      <c r="E36" s="32"/>
      <c r="F36" s="32"/>
      <c r="G36" s="32">
        <f t="shared" si="1"/>
        <v>3</v>
      </c>
      <c r="H36" s="32"/>
      <c r="I36" s="132">
        <v>89.0</v>
      </c>
      <c r="J36" s="32"/>
      <c r="K36" s="132">
        <v>35.0</v>
      </c>
    </row>
    <row r="37">
      <c r="A37" s="160">
        <v>43885.0</v>
      </c>
      <c r="B37" s="132">
        <v>0.0</v>
      </c>
      <c r="C37" s="132">
        <v>22.0</v>
      </c>
      <c r="D37" s="32"/>
      <c r="E37" s="32"/>
      <c r="F37" s="32"/>
      <c r="G37" s="32">
        <f t="shared" si="1"/>
        <v>3</v>
      </c>
      <c r="H37" s="132">
        <v>1.0</v>
      </c>
      <c r="I37" s="132">
        <v>90.0</v>
      </c>
      <c r="J37" s="32"/>
      <c r="K37" s="132">
        <v>35.0</v>
      </c>
    </row>
    <row r="38">
      <c r="A38" s="160">
        <v>43886.0</v>
      </c>
      <c r="B38" s="132">
        <v>0.0</v>
      </c>
      <c r="C38" s="132">
        <v>22.0</v>
      </c>
      <c r="D38" s="32"/>
      <c r="E38" s="32"/>
      <c r="F38" s="32"/>
      <c r="G38" s="32">
        <f t="shared" si="1"/>
        <v>3</v>
      </c>
      <c r="H38" s="132">
        <v>1.0</v>
      </c>
      <c r="I38" s="132">
        <v>91.0</v>
      </c>
      <c r="J38" s="132">
        <v>2.0</v>
      </c>
      <c r="K38" s="132">
        <v>37.0</v>
      </c>
    </row>
    <row r="39">
      <c r="A39" s="160">
        <v>43887.0</v>
      </c>
      <c r="B39" s="132">
        <v>0.0</v>
      </c>
      <c r="C39" s="132">
        <v>22.0</v>
      </c>
      <c r="D39" s="32"/>
      <c r="E39" s="32"/>
      <c r="F39" s="32"/>
      <c r="G39" s="32">
        <f t="shared" si="1"/>
        <v>3</v>
      </c>
      <c r="H39" s="132">
        <v>2.0</v>
      </c>
      <c r="I39" s="132">
        <v>93.0</v>
      </c>
      <c r="J39" s="132">
        <v>3.0</v>
      </c>
      <c r="K39" s="132">
        <v>40.0</v>
      </c>
    </row>
    <row r="40">
      <c r="A40" s="160">
        <v>43888.0</v>
      </c>
      <c r="B40" s="132">
        <v>1.0</v>
      </c>
      <c r="C40" s="132">
        <v>23.0</v>
      </c>
      <c r="D40" s="32"/>
      <c r="E40" s="32"/>
      <c r="F40" s="32"/>
      <c r="G40" s="32">
        <f t="shared" si="1"/>
        <v>3</v>
      </c>
      <c r="H40" s="132">
        <v>3.0</v>
      </c>
      <c r="I40" s="132">
        <v>96.0</v>
      </c>
      <c r="J40" s="32"/>
      <c r="K40" s="132">
        <v>40.0</v>
      </c>
    </row>
    <row r="41">
      <c r="A41" s="160">
        <v>43889.0</v>
      </c>
      <c r="B41" s="132">
        <v>2.0</v>
      </c>
      <c r="C41" s="132">
        <v>25.0</v>
      </c>
      <c r="D41" s="32"/>
      <c r="E41" s="32"/>
      <c r="F41" s="32"/>
      <c r="G41" s="32">
        <f t="shared" si="1"/>
        <v>3</v>
      </c>
      <c r="H41" s="132">
        <v>2.0</v>
      </c>
      <c r="I41" s="132">
        <v>98.0</v>
      </c>
      <c r="J41" s="132">
        <v>1.0</v>
      </c>
      <c r="K41" s="132">
        <v>41.0</v>
      </c>
    </row>
    <row r="42">
      <c r="A42" s="160">
        <v>43890.0</v>
      </c>
      <c r="B42" s="132">
        <v>0.0</v>
      </c>
      <c r="C42" s="132">
        <v>25.0</v>
      </c>
      <c r="D42" s="32"/>
      <c r="E42" s="32"/>
      <c r="F42" s="32"/>
      <c r="G42" s="32">
        <f t="shared" si="1"/>
        <v>3</v>
      </c>
      <c r="H42" s="132">
        <v>4.0</v>
      </c>
      <c r="I42" s="132">
        <v>102.0</v>
      </c>
      <c r="J42" s="132">
        <v>1.0</v>
      </c>
      <c r="K42" s="132">
        <v>42.0</v>
      </c>
    </row>
    <row r="43">
      <c r="A43" s="160">
        <v>43891.0</v>
      </c>
      <c r="B43" s="132">
        <v>4.0</v>
      </c>
      <c r="C43" s="132">
        <v>29.0</v>
      </c>
      <c r="D43" s="32"/>
      <c r="E43" s="32"/>
      <c r="F43" s="32"/>
      <c r="G43" s="32">
        <f t="shared" si="1"/>
        <v>3</v>
      </c>
      <c r="H43" s="132">
        <v>4.0</v>
      </c>
      <c r="I43" s="132">
        <v>106.0</v>
      </c>
      <c r="J43" s="32"/>
      <c r="K43" s="132">
        <v>42.0</v>
      </c>
    </row>
    <row r="44">
      <c r="A44" s="160">
        <v>43892.0</v>
      </c>
      <c r="B44" s="132">
        <v>0.0</v>
      </c>
      <c r="C44" s="132">
        <v>29.0</v>
      </c>
      <c r="D44" s="132">
        <v>2.0</v>
      </c>
      <c r="E44" s="132">
        <v>2.0</v>
      </c>
      <c r="F44" s="32"/>
      <c r="G44" s="32">
        <f t="shared" si="1"/>
        <v>3</v>
      </c>
      <c r="H44" s="132">
        <v>2.0</v>
      </c>
      <c r="I44" s="132">
        <v>108.0</v>
      </c>
      <c r="J44" s="132">
        <v>1.0</v>
      </c>
      <c r="K44" s="132">
        <v>43.0</v>
      </c>
    </row>
    <row r="45">
      <c r="A45" s="160">
        <v>43893.0</v>
      </c>
      <c r="B45" s="132">
        <v>7.0</v>
      </c>
      <c r="C45" s="132">
        <v>36.0</v>
      </c>
      <c r="D45" s="32"/>
      <c r="E45" s="132">
        <v>2.0</v>
      </c>
      <c r="F45" s="32"/>
      <c r="G45" s="32">
        <f t="shared" si="1"/>
        <v>3</v>
      </c>
      <c r="H45" s="132">
        <v>2.0</v>
      </c>
      <c r="I45" s="132">
        <v>110.0</v>
      </c>
      <c r="J45" s="32"/>
      <c r="K45" s="132">
        <v>43.0</v>
      </c>
    </row>
    <row r="46">
      <c r="A46" s="160">
        <v>43894.0</v>
      </c>
      <c r="B46" s="132">
        <v>14.0</v>
      </c>
      <c r="C46" s="132">
        <v>50.0</v>
      </c>
      <c r="D46" s="32"/>
      <c r="E46" s="132">
        <v>2.0</v>
      </c>
      <c r="F46" s="32"/>
      <c r="G46" s="32">
        <f t="shared" si="1"/>
        <v>3</v>
      </c>
      <c r="H46" s="132">
        <v>2.0</v>
      </c>
      <c r="I46" s="132">
        <v>112.0</v>
      </c>
      <c r="J46" s="32"/>
      <c r="K46" s="132">
        <v>43.0</v>
      </c>
    </row>
    <row r="47">
      <c r="A47" s="160">
        <v>43895.0</v>
      </c>
      <c r="B47" s="132">
        <v>5.0</v>
      </c>
      <c r="C47" s="132">
        <v>55.0</v>
      </c>
      <c r="D47" s="32"/>
      <c r="E47" s="132">
        <v>2.0</v>
      </c>
      <c r="F47" s="132">
        <v>2.0</v>
      </c>
      <c r="G47" s="32">
        <f t="shared" si="1"/>
        <v>5</v>
      </c>
      <c r="H47" s="132">
        <v>5.0</v>
      </c>
      <c r="I47" s="132">
        <v>117.0</v>
      </c>
      <c r="J47" s="132">
        <v>4.0</v>
      </c>
      <c r="K47" s="132">
        <v>47.0</v>
      </c>
    </row>
    <row r="48">
      <c r="A48" s="160">
        <v>43896.0</v>
      </c>
      <c r="B48" s="132">
        <v>28.0</v>
      </c>
      <c r="C48" s="132">
        <v>83.0</v>
      </c>
      <c r="D48" s="132">
        <v>2.0</v>
      </c>
      <c r="E48" s="132">
        <v>4.0</v>
      </c>
      <c r="F48" s="32"/>
      <c r="G48" s="32">
        <f t="shared" si="1"/>
        <v>5</v>
      </c>
      <c r="H48" s="132">
        <v>13.0</v>
      </c>
      <c r="I48" s="132">
        <v>130.0</v>
      </c>
      <c r="J48" s="132">
        <v>1.0</v>
      </c>
      <c r="K48" s="132">
        <v>48.0</v>
      </c>
    </row>
    <row r="49">
      <c r="A49" s="160">
        <v>43897.0</v>
      </c>
      <c r="B49" s="132">
        <v>10.0</v>
      </c>
      <c r="C49" s="132">
        <v>93.0</v>
      </c>
      <c r="D49" s="32"/>
      <c r="E49" s="132">
        <v>4.0</v>
      </c>
      <c r="F49" s="132">
        <v>1.0</v>
      </c>
      <c r="G49" s="32">
        <f t="shared" si="1"/>
        <v>6</v>
      </c>
      <c r="H49" s="132">
        <v>8.0</v>
      </c>
      <c r="I49" s="132">
        <v>138.0</v>
      </c>
      <c r="J49" s="132">
        <v>2.0</v>
      </c>
      <c r="K49" s="132">
        <v>50.0</v>
      </c>
    </row>
    <row r="50">
      <c r="A50" s="160">
        <v>43898.0</v>
      </c>
      <c r="B50" s="132">
        <v>6.0</v>
      </c>
      <c r="C50" s="132">
        <v>99.0</v>
      </c>
      <c r="D50" s="132">
        <v>2.0</v>
      </c>
      <c r="E50" s="132">
        <v>6.0</v>
      </c>
      <c r="F50" s="132">
        <v>4.0</v>
      </c>
      <c r="G50" s="32">
        <f t="shared" si="1"/>
        <v>10</v>
      </c>
      <c r="H50" s="132">
        <v>12.0</v>
      </c>
      <c r="I50" s="132">
        <v>150.0</v>
      </c>
      <c r="J50" s="32"/>
      <c r="K50" s="132">
        <v>50.0</v>
      </c>
    </row>
    <row r="51">
      <c r="A51" s="160">
        <v>43899.0</v>
      </c>
      <c r="B51" s="132">
        <v>18.0</v>
      </c>
      <c r="C51" s="132">
        <v>117.0</v>
      </c>
      <c r="D51" s="132">
        <v>13.0</v>
      </c>
      <c r="E51" s="132">
        <v>19.0</v>
      </c>
      <c r="F51" s="132">
        <v>14.0</v>
      </c>
      <c r="G51" s="32">
        <f t="shared" si="1"/>
        <v>24</v>
      </c>
      <c r="H51" s="132">
        <v>10.0</v>
      </c>
      <c r="I51" s="132">
        <v>160.0</v>
      </c>
      <c r="J51" s="32"/>
      <c r="K51" s="132">
        <v>50.0</v>
      </c>
    </row>
    <row r="52">
      <c r="A52" s="160">
        <v>43900.0</v>
      </c>
      <c r="B52" s="132">
        <v>12.0</v>
      </c>
      <c r="C52" s="132">
        <v>129.0</v>
      </c>
      <c r="D52" s="132">
        <v>8.0</v>
      </c>
      <c r="E52" s="132">
        <v>27.0</v>
      </c>
      <c r="F52" s="132">
        <v>9.0</v>
      </c>
      <c r="G52" s="32">
        <f t="shared" si="1"/>
        <v>33</v>
      </c>
      <c r="H52" s="132">
        <v>6.0</v>
      </c>
      <c r="I52" s="132">
        <v>166.0</v>
      </c>
      <c r="J52" s="132">
        <v>3.0</v>
      </c>
      <c r="K52" s="132">
        <v>53.0</v>
      </c>
    </row>
    <row r="53">
      <c r="A53" s="160">
        <v>43901.0</v>
      </c>
      <c r="B53" s="132">
        <v>20.0</v>
      </c>
      <c r="C53" s="132">
        <v>149.0</v>
      </c>
      <c r="D53" s="132">
        <v>7.0</v>
      </c>
      <c r="E53" s="132">
        <v>34.0</v>
      </c>
      <c r="F53" s="132">
        <v>16.0</v>
      </c>
      <c r="G53" s="32">
        <f t="shared" si="1"/>
        <v>49</v>
      </c>
      <c r="H53" s="132">
        <v>12.0</v>
      </c>
      <c r="I53" s="132">
        <v>178.0</v>
      </c>
      <c r="J53" s="132">
        <v>6.0</v>
      </c>
      <c r="K53" s="132">
        <v>59.0</v>
      </c>
    </row>
    <row r="54">
      <c r="A54" s="160">
        <v>43902.0</v>
      </c>
      <c r="B54" s="132">
        <v>9.0</v>
      </c>
      <c r="C54" s="132">
        <v>158.0</v>
      </c>
      <c r="D54" s="132">
        <v>0.0</v>
      </c>
      <c r="E54" s="132">
        <v>34.0</v>
      </c>
      <c r="F54" s="132">
        <v>3.0</v>
      </c>
      <c r="G54" s="32">
        <f t="shared" si="1"/>
        <v>52</v>
      </c>
      <c r="H54" s="132">
        <v>9.0</v>
      </c>
      <c r="I54" s="132">
        <v>187.0</v>
      </c>
      <c r="J54" s="132">
        <v>11.0</v>
      </c>
      <c r="K54" s="132">
        <v>70.0</v>
      </c>
    </row>
    <row r="55">
      <c r="A55" s="160">
        <v>43903.0</v>
      </c>
      <c r="B55" s="132">
        <v>39.0</v>
      </c>
      <c r="C55" s="132">
        <v>197.0</v>
      </c>
      <c r="D55" s="132">
        <v>35.0</v>
      </c>
      <c r="E55" s="132">
        <v>69.0</v>
      </c>
      <c r="F55" s="132">
        <v>12.0</v>
      </c>
      <c r="G55" s="32">
        <f t="shared" si="1"/>
        <v>64</v>
      </c>
      <c r="H55" s="132">
        <v>13.0</v>
      </c>
      <c r="I55" s="132">
        <v>200.0</v>
      </c>
      <c r="J55" s="132">
        <v>5.0</v>
      </c>
      <c r="K55" s="132">
        <v>75.0</v>
      </c>
    </row>
    <row r="56">
      <c r="A56" s="160">
        <v>43904.0</v>
      </c>
      <c r="B56" s="132">
        <v>41.0</v>
      </c>
      <c r="C56" s="132">
        <v>238.0</v>
      </c>
      <c r="D56" s="132">
        <v>27.0</v>
      </c>
      <c r="E56" s="132">
        <v>96.0</v>
      </c>
      <c r="F56" s="132">
        <v>47.0</v>
      </c>
      <c r="G56" s="32">
        <f t="shared" si="1"/>
        <v>111</v>
      </c>
      <c r="H56" s="132">
        <v>12.0</v>
      </c>
      <c r="I56" s="132">
        <v>212.0</v>
      </c>
      <c r="J56" s="132">
        <v>7.0</v>
      </c>
      <c r="K56" s="132">
        <v>82.0</v>
      </c>
    </row>
    <row r="57">
      <c r="A57" s="160">
        <v>43905.0</v>
      </c>
      <c r="B57" s="132">
        <v>190.0</v>
      </c>
      <c r="C57" s="132">
        <v>428.0</v>
      </c>
      <c r="D57" s="132">
        <v>21.0</v>
      </c>
      <c r="E57" s="132">
        <v>117.0</v>
      </c>
      <c r="F57" s="132">
        <v>29.0</v>
      </c>
      <c r="G57" s="32">
        <f t="shared" si="1"/>
        <v>140</v>
      </c>
      <c r="H57" s="132">
        <v>14.0</v>
      </c>
      <c r="I57" s="132">
        <v>226.0</v>
      </c>
      <c r="J57" s="132">
        <v>32.0</v>
      </c>
      <c r="K57" s="132">
        <v>114.0</v>
      </c>
    </row>
    <row r="58">
      <c r="A58" s="160">
        <v>43906.0</v>
      </c>
      <c r="B58" s="132">
        <v>125.0</v>
      </c>
      <c r="C58" s="132">
        <v>553.0</v>
      </c>
      <c r="D58" s="132">
        <v>17.0</v>
      </c>
      <c r="E58" s="132">
        <v>134.0</v>
      </c>
      <c r="F58" s="132">
        <v>2.0</v>
      </c>
      <c r="G58" s="32">
        <f t="shared" si="1"/>
        <v>142</v>
      </c>
      <c r="H58" s="132">
        <v>17.0</v>
      </c>
      <c r="I58" s="132">
        <v>243.0</v>
      </c>
      <c r="J58" s="132">
        <v>28.0</v>
      </c>
      <c r="K58" s="132">
        <v>142.0</v>
      </c>
    </row>
    <row r="59">
      <c r="A59" s="160">
        <v>43907.0</v>
      </c>
      <c r="B59" s="132">
        <v>120.0</v>
      </c>
      <c r="C59" s="132">
        <v>673.0</v>
      </c>
      <c r="D59" s="132">
        <v>38.0</v>
      </c>
      <c r="E59" s="132">
        <v>172.0</v>
      </c>
      <c r="F59" s="132">
        <v>45.0</v>
      </c>
      <c r="G59" s="32">
        <f t="shared" si="1"/>
        <v>187</v>
      </c>
      <c r="H59" s="132">
        <v>17.0</v>
      </c>
      <c r="I59" s="132">
        <v>260.0</v>
      </c>
      <c r="J59" s="132">
        <v>32.0</v>
      </c>
      <c r="K59" s="132">
        <v>174.0</v>
      </c>
    </row>
    <row r="60">
      <c r="A60" s="160">
        <v>43908.0</v>
      </c>
      <c r="B60" s="132">
        <v>117.0</v>
      </c>
      <c r="C60" s="132">
        <v>790.0</v>
      </c>
      <c r="D60" s="132">
        <v>55.0</v>
      </c>
      <c r="E60" s="132">
        <v>227.0</v>
      </c>
      <c r="F60" s="132">
        <v>15.0</v>
      </c>
      <c r="G60" s="32">
        <f t="shared" si="1"/>
        <v>202</v>
      </c>
      <c r="H60" s="132">
        <v>53.0</v>
      </c>
      <c r="I60" s="132">
        <v>313.0</v>
      </c>
      <c r="J60" s="132">
        <v>38.0</v>
      </c>
      <c r="K60" s="132">
        <v>212.0</v>
      </c>
    </row>
    <row r="61">
      <c r="A61" s="160">
        <v>43909.0</v>
      </c>
      <c r="B61" s="132">
        <v>110.0</v>
      </c>
      <c r="C61" s="132">
        <v>900.0</v>
      </c>
      <c r="D61" s="132">
        <v>81.0</v>
      </c>
      <c r="E61" s="132">
        <v>308.0</v>
      </c>
      <c r="F61" s="132">
        <v>15.0</v>
      </c>
      <c r="G61" s="32">
        <f t="shared" si="1"/>
        <v>217</v>
      </c>
      <c r="H61" s="132">
        <v>32.0</v>
      </c>
      <c r="I61" s="132">
        <v>345.0</v>
      </c>
      <c r="J61" s="132">
        <v>60.0</v>
      </c>
      <c r="K61" s="132">
        <v>272.0</v>
      </c>
    </row>
    <row r="62">
      <c r="A62" s="160">
        <v>43910.0</v>
      </c>
      <c r="B62" s="132">
        <v>130.0</v>
      </c>
      <c r="C62" s="132">
        <v>1030.0</v>
      </c>
      <c r="D62" s="132">
        <v>61.0</v>
      </c>
      <c r="E62" s="132">
        <v>369.0</v>
      </c>
      <c r="F62" s="132">
        <v>13.0</v>
      </c>
      <c r="G62" s="32">
        <f t="shared" si="1"/>
        <v>230</v>
      </c>
      <c r="H62" s="132">
        <v>40.0</v>
      </c>
      <c r="I62" s="132">
        <v>385.0</v>
      </c>
      <c r="J62" s="132">
        <v>50.0</v>
      </c>
      <c r="K62" s="132">
        <v>322.0</v>
      </c>
    </row>
    <row r="63">
      <c r="A63" s="160">
        <v>43911.0</v>
      </c>
      <c r="B63" s="132">
        <v>153.0</v>
      </c>
      <c r="C63" s="132">
        <v>1183.0</v>
      </c>
      <c r="D63" s="132">
        <v>81.0</v>
      </c>
      <c r="E63" s="132">
        <v>450.0</v>
      </c>
      <c r="F63" s="132">
        <v>77.0</v>
      </c>
      <c r="G63" s="32">
        <f t="shared" si="1"/>
        <v>307</v>
      </c>
      <c r="H63" s="132">
        <v>47.0</v>
      </c>
      <c r="I63" s="132">
        <v>432.0</v>
      </c>
      <c r="J63" s="132">
        <v>89.0</v>
      </c>
      <c r="K63" s="132">
        <v>411.0</v>
      </c>
    </row>
    <row r="64">
      <c r="A64" s="160">
        <v>43912.0</v>
      </c>
      <c r="B64" s="132">
        <v>123.0</v>
      </c>
      <c r="C64" s="132">
        <v>1306.0</v>
      </c>
      <c r="D64" s="132">
        <v>64.0</v>
      </c>
      <c r="E64" s="132">
        <v>514.0</v>
      </c>
      <c r="F64" s="132">
        <v>73.0</v>
      </c>
      <c r="G64" s="32">
        <f t="shared" si="1"/>
        <v>380</v>
      </c>
      <c r="H64" s="132">
        <v>23.0</v>
      </c>
      <c r="I64" s="132">
        <v>455.0</v>
      </c>
      <c r="J64" s="132">
        <v>188.0</v>
      </c>
      <c r="K64" s="132">
        <v>599.0</v>
      </c>
    </row>
    <row r="65">
      <c r="A65" s="160">
        <v>43913.0</v>
      </c>
      <c r="B65" s="132">
        <v>212.0</v>
      </c>
      <c r="C65" s="132">
        <v>1518.0</v>
      </c>
      <c r="D65" s="132">
        <v>65.0</v>
      </c>
      <c r="E65" s="132">
        <v>579.0</v>
      </c>
      <c r="F65" s="132">
        <v>82.0</v>
      </c>
      <c r="G65" s="32">
        <f t="shared" si="1"/>
        <v>462</v>
      </c>
      <c r="H65" s="132">
        <v>54.0</v>
      </c>
      <c r="I65" s="132">
        <v>509.0</v>
      </c>
      <c r="J65" s="132">
        <v>122.0</v>
      </c>
      <c r="K65" s="132">
        <v>721.0</v>
      </c>
    </row>
    <row r="66">
      <c r="A66" s="160">
        <v>43914.0</v>
      </c>
      <c r="B66" s="132">
        <v>106.0</v>
      </c>
      <c r="C66" s="132">
        <v>1624.0</v>
      </c>
      <c r="D66" s="132">
        <v>106.0</v>
      </c>
      <c r="E66" s="132">
        <v>685.0</v>
      </c>
      <c r="F66" s="132">
        <v>90.0</v>
      </c>
      <c r="G66" s="32">
        <f t="shared" si="1"/>
        <v>552</v>
      </c>
      <c r="H66" s="132">
        <v>49.0</v>
      </c>
      <c r="I66" s="132">
        <v>558.0</v>
      </c>
      <c r="J66" s="132">
        <v>106.0</v>
      </c>
      <c r="K66" s="132">
        <v>827.0</v>
      </c>
    </row>
    <row r="67">
      <c r="A67" s="160">
        <v>43915.0</v>
      </c>
      <c r="B67" s="132">
        <v>172.0</v>
      </c>
      <c r="C67" s="132">
        <v>1796.0</v>
      </c>
      <c r="D67" s="132">
        <v>105.0</v>
      </c>
      <c r="E67" s="132">
        <v>790.0</v>
      </c>
      <c r="F67" s="132">
        <v>84.0</v>
      </c>
      <c r="G67" s="32">
        <f t="shared" si="1"/>
        <v>636</v>
      </c>
      <c r="H67" s="132">
        <v>73.0</v>
      </c>
      <c r="I67" s="132">
        <v>631.0</v>
      </c>
      <c r="J67" s="132">
        <v>107.0</v>
      </c>
      <c r="K67" s="132">
        <v>934.0</v>
      </c>
    </row>
    <row r="68">
      <c r="A68" s="160">
        <v>43916.0</v>
      </c>
      <c r="B68" s="132">
        <v>235.0</v>
      </c>
      <c r="C68" s="132">
        <v>2031.0</v>
      </c>
      <c r="D68" s="132">
        <v>103.0</v>
      </c>
      <c r="E68" s="132">
        <v>893.0</v>
      </c>
      <c r="F68" s="132">
        <v>71.0</v>
      </c>
      <c r="G68" s="32">
        <f t="shared" si="1"/>
        <v>707</v>
      </c>
      <c r="H68" s="132">
        <v>52.0</v>
      </c>
      <c r="I68" s="132">
        <v>683.0</v>
      </c>
      <c r="J68" s="132">
        <v>111.0</v>
      </c>
      <c r="K68" s="132">
        <v>1045.0</v>
      </c>
    </row>
    <row r="69">
      <c r="A69" s="160">
        <v>43917.0</v>
      </c>
      <c r="B69" s="132">
        <v>130.0</v>
      </c>
      <c r="C69" s="132">
        <v>2161.0</v>
      </c>
      <c r="D69" s="132">
        <v>153.0</v>
      </c>
      <c r="E69" s="132">
        <v>1046.0</v>
      </c>
      <c r="F69" s="132">
        <v>96.0</v>
      </c>
      <c r="G69" s="32">
        <f t="shared" si="1"/>
        <v>803</v>
      </c>
      <c r="H69" s="132">
        <v>49.0</v>
      </c>
      <c r="I69" s="132">
        <v>732.0</v>
      </c>
      <c r="J69" s="132">
        <v>91.0</v>
      </c>
      <c r="K69" s="132">
        <v>1136.0</v>
      </c>
    </row>
    <row r="70">
      <c r="A70" s="160">
        <v>43918.0</v>
      </c>
      <c r="B70" s="132">
        <v>159.0</v>
      </c>
      <c r="C70" s="132">
        <v>2320.0</v>
      </c>
      <c r="D70" s="132">
        <v>109.0</v>
      </c>
      <c r="E70" s="132">
        <v>1155.0</v>
      </c>
      <c r="F70" s="132">
        <v>272.0</v>
      </c>
      <c r="G70" s="32">
        <f t="shared" si="1"/>
        <v>1075</v>
      </c>
      <c r="H70" s="132">
        <v>70.0</v>
      </c>
      <c r="I70" s="132">
        <v>802.0</v>
      </c>
      <c r="J70" s="132">
        <v>109.0</v>
      </c>
      <c r="K70" s="132">
        <f t="shared" ref="K70:K83" si="2">J70+K69</f>
        <v>1245</v>
      </c>
    </row>
    <row r="71">
      <c r="A71" s="160">
        <v>43919.0</v>
      </c>
      <c r="B71" s="132">
        <v>150.0</v>
      </c>
      <c r="C71" s="132">
        <v>2470.0</v>
      </c>
      <c r="D71" s="132">
        <v>130.0</v>
      </c>
      <c r="E71" s="132">
        <v>1285.0</v>
      </c>
      <c r="F71" s="132">
        <v>343.0</v>
      </c>
      <c r="G71" s="32">
        <f t="shared" si="1"/>
        <v>1418</v>
      </c>
      <c r="H71" s="132">
        <v>42.0</v>
      </c>
      <c r="I71" s="132">
        <v>844.0</v>
      </c>
      <c r="J71" s="132">
        <v>143.0</v>
      </c>
      <c r="K71" s="132">
        <f t="shared" si="2"/>
        <v>1388</v>
      </c>
    </row>
    <row r="72">
      <c r="A72" s="160">
        <v>43920.0</v>
      </c>
      <c r="B72" s="132">
        <v>156.0</v>
      </c>
      <c r="C72" s="132">
        <v>2626.0</v>
      </c>
      <c r="D72" s="132">
        <v>129.0</v>
      </c>
      <c r="E72" s="132">
        <v>1414.0</v>
      </c>
      <c r="F72" s="132">
        <v>128.0</v>
      </c>
      <c r="G72" s="32">
        <f t="shared" si="1"/>
        <v>1546</v>
      </c>
      <c r="H72" s="132">
        <v>35.0</v>
      </c>
      <c r="I72" s="132">
        <v>879.0</v>
      </c>
      <c r="J72" s="132">
        <v>136.0</v>
      </c>
      <c r="K72" s="132">
        <f t="shared" si="2"/>
        <v>1524</v>
      </c>
    </row>
    <row r="73">
      <c r="A73" s="160">
        <v>43921.0</v>
      </c>
      <c r="B73" s="132">
        <v>140.0</v>
      </c>
      <c r="C73" s="132">
        <v>2766.0</v>
      </c>
      <c r="D73" s="132">
        <v>114.0</v>
      </c>
      <c r="E73" s="132">
        <v>1528.0</v>
      </c>
      <c r="F73" s="132">
        <v>538.0</v>
      </c>
      <c r="G73" s="32">
        <f t="shared" si="1"/>
        <v>2084</v>
      </c>
      <c r="H73" s="132">
        <v>47.0</v>
      </c>
      <c r="I73" s="132">
        <v>926.0</v>
      </c>
      <c r="J73" s="132">
        <v>127.0</v>
      </c>
      <c r="K73" s="132">
        <f t="shared" si="2"/>
        <v>1651</v>
      </c>
    </row>
    <row r="74">
      <c r="A74" s="160">
        <v>43922.0</v>
      </c>
      <c r="B74" s="132">
        <v>142.0</v>
      </c>
      <c r="C74" s="132">
        <v>2908.0</v>
      </c>
      <c r="D74" s="132">
        <v>149.0</v>
      </c>
      <c r="E74" s="132">
        <v>1677.0</v>
      </c>
      <c r="F74" s="132">
        <v>227.0</v>
      </c>
      <c r="G74" s="32">
        <f t="shared" si="1"/>
        <v>2311</v>
      </c>
      <c r="H74" s="132">
        <v>74.0</v>
      </c>
      <c r="I74" s="132">
        <v>1000.0</v>
      </c>
      <c r="J74" s="132">
        <v>120.0</v>
      </c>
      <c r="K74" s="132">
        <f t="shared" si="2"/>
        <v>1771</v>
      </c>
    </row>
    <row r="75">
      <c r="A75" s="160">
        <v>43923.0</v>
      </c>
      <c r="B75" s="132">
        <v>208.0</v>
      </c>
      <c r="C75" s="132">
        <v>3116.0</v>
      </c>
      <c r="D75" s="132">
        <v>113.0</v>
      </c>
      <c r="E75" s="132">
        <v>1790.0</v>
      </c>
      <c r="F75" s="132">
        <v>322.0</v>
      </c>
      <c r="G75" s="32">
        <f t="shared" si="1"/>
        <v>2633</v>
      </c>
      <c r="H75" s="132">
        <v>49.0</v>
      </c>
      <c r="I75" s="132">
        <v>1049.0</v>
      </c>
      <c r="J75" s="132">
        <v>104.0</v>
      </c>
      <c r="K75" s="132">
        <f t="shared" si="2"/>
        <v>1875</v>
      </c>
    </row>
    <row r="76">
      <c r="A76" s="160">
        <v>43924.0</v>
      </c>
      <c r="B76" s="132">
        <v>217.0</v>
      </c>
      <c r="C76" s="32">
        <f t="shared" ref="C76:C83" si="3">B76+C75</f>
        <v>3333</v>
      </c>
      <c r="D76" s="90">
        <f>'Statistik Harian'!B33</f>
        <v>196</v>
      </c>
      <c r="E76" s="90">
        <f>'Statistik Harian'!E33</f>
        <v>1986</v>
      </c>
      <c r="F76" s="132">
        <v>385.0</v>
      </c>
      <c r="G76" s="32">
        <f t="shared" si="1"/>
        <v>3018</v>
      </c>
      <c r="H76" s="32">
        <f t="shared" ref="H76:H91" si="4">I76-I75</f>
        <v>65</v>
      </c>
      <c r="I76" s="132">
        <v>1114.0</v>
      </c>
      <c r="J76" s="132">
        <v>103.0</v>
      </c>
      <c r="K76" s="132">
        <f t="shared" si="2"/>
        <v>1978</v>
      </c>
    </row>
    <row r="77">
      <c r="A77" s="160">
        <v>43925.0</v>
      </c>
      <c r="B77" s="132">
        <v>150.0</v>
      </c>
      <c r="C77" s="32">
        <f t="shared" si="3"/>
        <v>3483</v>
      </c>
      <c r="D77" s="90">
        <f>'Statistik Harian'!B34</f>
        <v>106</v>
      </c>
      <c r="E77" s="90">
        <f>'Statistik Harian'!E34</f>
        <v>2092</v>
      </c>
      <c r="F77" s="132">
        <v>76.0</v>
      </c>
      <c r="G77" s="32">
        <f t="shared" si="1"/>
        <v>3094</v>
      </c>
      <c r="H77" s="32">
        <f t="shared" si="4"/>
        <v>75</v>
      </c>
      <c r="I77" s="132">
        <v>1189.0</v>
      </c>
      <c r="J77" s="132">
        <v>89.0</v>
      </c>
      <c r="K77" s="132">
        <f t="shared" si="2"/>
        <v>2067</v>
      </c>
    </row>
    <row r="78">
      <c r="A78" s="160">
        <v>43926.0</v>
      </c>
      <c r="B78" s="132">
        <v>179.0</v>
      </c>
      <c r="C78" s="32">
        <f t="shared" si="3"/>
        <v>3662</v>
      </c>
      <c r="D78" s="90">
        <f>'Statistik Harian'!B35</f>
        <v>181</v>
      </c>
      <c r="E78" s="90">
        <f>'Statistik Harian'!E35</f>
        <v>2273</v>
      </c>
      <c r="F78" s="132">
        <v>152.0</v>
      </c>
      <c r="G78" s="32">
        <f t="shared" si="1"/>
        <v>3246</v>
      </c>
      <c r="H78" s="32">
        <f t="shared" si="4"/>
        <v>120</v>
      </c>
      <c r="I78" s="132">
        <v>1309.0</v>
      </c>
      <c r="J78" s="132">
        <v>102.0</v>
      </c>
      <c r="K78" s="132">
        <f t="shared" si="2"/>
        <v>2169</v>
      </c>
    </row>
    <row r="79">
      <c r="A79" s="160">
        <v>43927.0</v>
      </c>
      <c r="B79" s="132">
        <v>131.0</v>
      </c>
      <c r="C79" s="32">
        <f t="shared" si="3"/>
        <v>3793</v>
      </c>
      <c r="D79" s="161">
        <f>'Statistik Harian'!B36</f>
        <v>218</v>
      </c>
      <c r="E79" s="161">
        <f>'Statistik Harian'!E36</f>
        <v>2491</v>
      </c>
      <c r="F79" s="132">
        <v>414.0</v>
      </c>
      <c r="G79" s="32">
        <f t="shared" si="1"/>
        <v>3660</v>
      </c>
      <c r="H79" s="32">
        <f t="shared" si="4"/>
        <v>66</v>
      </c>
      <c r="I79" s="132">
        <v>1375.0</v>
      </c>
      <c r="J79" s="132">
        <v>51.0</v>
      </c>
      <c r="K79" s="132">
        <f t="shared" si="2"/>
        <v>2220</v>
      </c>
    </row>
    <row r="80">
      <c r="A80" s="160">
        <v>43928.0</v>
      </c>
      <c r="B80" s="132">
        <v>170.0</v>
      </c>
      <c r="C80" s="32">
        <f t="shared" si="3"/>
        <v>3963</v>
      </c>
      <c r="D80" s="161">
        <f>'Statistik Harian'!B37</f>
        <v>247</v>
      </c>
      <c r="E80" s="161">
        <f>'Statistik Harian'!E37</f>
        <v>2738</v>
      </c>
      <c r="F80" s="132">
        <v>104.0</v>
      </c>
      <c r="G80" s="32">
        <f t="shared" si="1"/>
        <v>3764</v>
      </c>
      <c r="H80" s="32">
        <f t="shared" si="4"/>
        <v>106</v>
      </c>
      <c r="I80" s="132">
        <v>1481.0</v>
      </c>
      <c r="J80" s="132">
        <v>38.0</v>
      </c>
      <c r="K80" s="132">
        <f t="shared" si="2"/>
        <v>2258</v>
      </c>
    </row>
    <row r="81">
      <c r="A81" s="160">
        <v>43929.0</v>
      </c>
      <c r="B81" s="132">
        <v>156.0</v>
      </c>
      <c r="C81" s="32">
        <f t="shared" si="3"/>
        <v>4119</v>
      </c>
      <c r="D81" s="161">
        <f>'Statistik Harian'!B38</f>
        <v>218</v>
      </c>
      <c r="E81" s="161">
        <f>'Statistik Harian'!E38</f>
        <v>2956</v>
      </c>
      <c r="F81" s="132">
        <v>106.0</v>
      </c>
      <c r="G81" s="32">
        <f t="shared" si="1"/>
        <v>3870</v>
      </c>
      <c r="H81" s="32">
        <f t="shared" si="4"/>
        <v>142</v>
      </c>
      <c r="I81" s="132">
        <v>1623.0</v>
      </c>
      <c r="J81" s="132">
        <v>111.0</v>
      </c>
      <c r="K81" s="132">
        <f t="shared" si="2"/>
        <v>2369</v>
      </c>
    </row>
    <row r="82">
      <c r="A82" s="160">
        <v>43930.0</v>
      </c>
      <c r="B82" s="132">
        <v>109.0</v>
      </c>
      <c r="C82" s="32">
        <f t="shared" si="3"/>
        <v>4228</v>
      </c>
      <c r="D82" s="161">
        <f>'Statistik Harian'!B39</f>
        <v>337</v>
      </c>
      <c r="E82" s="161">
        <f>'Statistik Harian'!E39</f>
        <v>3293</v>
      </c>
      <c r="F82" s="132">
        <v>206.0</v>
      </c>
      <c r="G82" s="32">
        <f t="shared" si="1"/>
        <v>4076</v>
      </c>
      <c r="H82" s="32">
        <f t="shared" si="4"/>
        <v>287</v>
      </c>
      <c r="I82" s="132">
        <v>1910.0</v>
      </c>
      <c r="J82" s="132">
        <v>54.0</v>
      </c>
      <c r="K82" s="132">
        <f t="shared" si="2"/>
        <v>2423</v>
      </c>
    </row>
    <row r="83">
      <c r="A83" s="160">
        <v>43931.0</v>
      </c>
      <c r="B83" s="132">
        <v>118.0</v>
      </c>
      <c r="C83" s="32">
        <f t="shared" si="3"/>
        <v>4346</v>
      </c>
      <c r="D83" s="161">
        <f>'Statistik Harian'!B40</f>
        <v>219</v>
      </c>
      <c r="E83" s="161">
        <f>'Statistik Harian'!E40</f>
        <v>3512</v>
      </c>
      <c r="F83" s="132">
        <v>119.0</v>
      </c>
      <c r="G83" s="32">
        <f t="shared" si="1"/>
        <v>4195</v>
      </c>
      <c r="H83" s="32">
        <f t="shared" si="4"/>
        <v>198</v>
      </c>
      <c r="I83" s="132">
        <v>2108.0</v>
      </c>
      <c r="J83" s="132">
        <v>50.0</v>
      </c>
      <c r="K83" s="132">
        <f t="shared" si="2"/>
        <v>2473</v>
      </c>
    </row>
    <row r="84">
      <c r="A84" s="160">
        <v>43932.0</v>
      </c>
      <c r="B84" s="32">
        <f t="shared" ref="B84:B91" si="5">C84-C83</f>
        <v>184</v>
      </c>
      <c r="C84" s="132">
        <v>4530.0</v>
      </c>
      <c r="D84" s="90">
        <f t="shared" ref="D84:D91" si="6">E84-E83</f>
        <v>330</v>
      </c>
      <c r="E84" s="90">
        <f>'Statistik Harian'!E41</f>
        <v>3842</v>
      </c>
      <c r="F84" s="32">
        <f t="shared" ref="F84:F91" si="7">G84-G83</f>
        <v>233</v>
      </c>
      <c r="G84" s="132">
        <v>4428.0</v>
      </c>
      <c r="H84" s="32">
        <f t="shared" si="4"/>
        <v>191</v>
      </c>
      <c r="I84" s="132">
        <v>2299.0</v>
      </c>
      <c r="J84" s="32">
        <f t="shared" ref="J84:J91" si="8">K84-K83</f>
        <v>45</v>
      </c>
      <c r="K84" s="132">
        <v>2518.0</v>
      </c>
    </row>
    <row r="85">
      <c r="A85" s="160">
        <v>43933.0</v>
      </c>
      <c r="B85" s="32">
        <f t="shared" si="5"/>
        <v>153</v>
      </c>
      <c r="C85" s="132">
        <v>4683.0</v>
      </c>
      <c r="D85" s="90">
        <f t="shared" si="6"/>
        <v>399</v>
      </c>
      <c r="E85" s="90">
        <f>'Statistik Harian'!E42</f>
        <v>4241</v>
      </c>
      <c r="F85" s="32">
        <f t="shared" si="7"/>
        <v>220</v>
      </c>
      <c r="G85" s="132">
        <v>4648.0</v>
      </c>
      <c r="H85" s="32">
        <f t="shared" si="4"/>
        <v>233</v>
      </c>
      <c r="I85" s="132">
        <v>2532.0</v>
      </c>
      <c r="J85" s="32">
        <f t="shared" si="8"/>
        <v>33</v>
      </c>
      <c r="K85" s="132">
        <v>2551.0</v>
      </c>
    </row>
    <row r="86">
      <c r="A86" s="160">
        <v>43934.0</v>
      </c>
      <c r="B86" s="32">
        <f t="shared" si="5"/>
        <v>134</v>
      </c>
      <c r="C86" s="132">
        <v>4817.0</v>
      </c>
      <c r="D86" s="90">
        <f t="shared" si="6"/>
        <v>316</v>
      </c>
      <c r="E86" s="90">
        <f>'Statistik Harian'!E43</f>
        <v>4557</v>
      </c>
      <c r="F86" s="32">
        <f t="shared" si="7"/>
        <v>284</v>
      </c>
      <c r="G86" s="132">
        <v>4932.0</v>
      </c>
      <c r="H86" s="32">
        <f t="shared" si="4"/>
        <v>386</v>
      </c>
      <c r="I86" s="132">
        <v>2918.0</v>
      </c>
      <c r="J86" s="32">
        <f t="shared" si="8"/>
        <v>28</v>
      </c>
      <c r="K86" s="132">
        <v>2579.0</v>
      </c>
    </row>
    <row r="87">
      <c r="A87" s="160">
        <v>43935.0</v>
      </c>
      <c r="B87" s="32">
        <f t="shared" si="5"/>
        <v>170</v>
      </c>
      <c r="C87" s="132">
        <v>4987.0</v>
      </c>
      <c r="D87" s="90">
        <f t="shared" si="6"/>
        <v>282</v>
      </c>
      <c r="E87" s="90">
        <f>'Statistik Harian'!E44</f>
        <v>4839</v>
      </c>
      <c r="F87" s="32">
        <f t="shared" si="7"/>
        <v>291</v>
      </c>
      <c r="G87" s="132">
        <v>5223.0</v>
      </c>
      <c r="H87" s="32">
        <f t="shared" si="4"/>
        <v>334</v>
      </c>
      <c r="I87" s="132">
        <v>3252.0</v>
      </c>
      <c r="J87" s="32">
        <f t="shared" si="8"/>
        <v>34</v>
      </c>
      <c r="K87" s="132">
        <v>2613.0</v>
      </c>
    </row>
    <row r="88">
      <c r="A88" s="160">
        <v>43936.0</v>
      </c>
      <c r="B88" s="32">
        <f t="shared" si="5"/>
        <v>85</v>
      </c>
      <c r="C88" s="132">
        <v>5072.0</v>
      </c>
      <c r="D88" s="90">
        <f t="shared" si="6"/>
        <v>297</v>
      </c>
      <c r="E88" s="90">
        <f>'Statistik Harian'!E45</f>
        <v>5136</v>
      </c>
      <c r="F88" s="32">
        <f t="shared" si="7"/>
        <v>230</v>
      </c>
      <c r="G88" s="132">
        <v>5453.0</v>
      </c>
      <c r="H88" s="32">
        <f t="shared" si="4"/>
        <v>447</v>
      </c>
      <c r="I88" s="132">
        <v>3699.0</v>
      </c>
      <c r="J88" s="32">
        <f t="shared" si="8"/>
        <v>30</v>
      </c>
      <c r="K88" s="132">
        <v>2643.0</v>
      </c>
    </row>
    <row r="89">
      <c r="A89" s="160">
        <v>43937.0</v>
      </c>
      <c r="B89" s="32">
        <f t="shared" si="5"/>
        <v>110</v>
      </c>
      <c r="C89" s="132">
        <v>5182.0</v>
      </c>
      <c r="D89" s="90">
        <f t="shared" si="6"/>
        <v>380</v>
      </c>
      <c r="E89" s="90">
        <f>'Statistik Harian'!E46</f>
        <v>5516</v>
      </c>
      <c r="F89" s="32">
        <f t="shared" si="7"/>
        <v>207</v>
      </c>
      <c r="G89" s="132">
        <v>5660.0</v>
      </c>
      <c r="H89" s="32">
        <f t="shared" si="4"/>
        <v>728</v>
      </c>
      <c r="I89" s="132">
        <v>4427.0</v>
      </c>
      <c r="J89" s="32">
        <f t="shared" si="8"/>
        <v>29</v>
      </c>
      <c r="K89" s="132">
        <v>2672.0</v>
      </c>
    </row>
    <row r="90">
      <c r="A90" s="160">
        <v>43938.0</v>
      </c>
      <c r="B90" s="32">
        <f t="shared" si="5"/>
        <v>69</v>
      </c>
      <c r="C90" s="132">
        <v>5251.0</v>
      </c>
      <c r="D90" s="90">
        <f t="shared" si="6"/>
        <v>407</v>
      </c>
      <c r="E90" s="90">
        <f>'Statistik Harian'!E47</f>
        <v>5923</v>
      </c>
      <c r="F90" s="32">
        <f t="shared" si="7"/>
        <v>218</v>
      </c>
      <c r="G90" s="132">
        <v>5878.0</v>
      </c>
      <c r="H90" s="32">
        <f t="shared" si="4"/>
        <v>623</v>
      </c>
      <c r="I90" s="132">
        <v>5050.0</v>
      </c>
      <c r="J90" s="32">
        <f t="shared" si="8"/>
        <v>28</v>
      </c>
      <c r="K90" s="132">
        <v>2700.0</v>
      </c>
    </row>
    <row r="91">
      <c r="A91" s="160">
        <v>43939.0</v>
      </c>
      <c r="B91" s="32">
        <f t="shared" si="5"/>
        <v>54</v>
      </c>
      <c r="C91" s="132">
        <v>5305.0</v>
      </c>
      <c r="D91" s="90">
        <f t="shared" si="6"/>
        <v>325</v>
      </c>
      <c r="E91" s="90">
        <f>'Statistik Harian'!E48</f>
        <v>6248</v>
      </c>
      <c r="F91" s="32">
        <f t="shared" si="7"/>
        <v>209</v>
      </c>
      <c r="G91" s="132">
        <v>6087.0</v>
      </c>
      <c r="H91" s="32">
        <f t="shared" si="4"/>
        <v>942</v>
      </c>
      <c r="I91" s="32">
        <f>I90+942</f>
        <v>5992</v>
      </c>
      <c r="J91" s="32">
        <f t="shared" si="8"/>
        <v>33</v>
      </c>
      <c r="K91" s="132">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62" t="s">
        <v>727</v>
      </c>
      <c r="B1" s="163"/>
      <c r="C1" s="163"/>
      <c r="D1" s="163"/>
      <c r="E1" s="163"/>
      <c r="F1" s="163"/>
      <c r="G1" s="163"/>
      <c r="H1" s="163"/>
      <c r="I1" s="163"/>
      <c r="J1" s="164"/>
      <c r="K1" s="165"/>
      <c r="L1" s="163"/>
      <c r="M1" s="163"/>
      <c r="N1" s="166"/>
      <c r="O1" s="167"/>
      <c r="P1" s="167"/>
      <c r="Q1" s="163"/>
      <c r="R1" s="168" t="s">
        <v>728</v>
      </c>
      <c r="S1" s="169"/>
      <c r="T1" s="170"/>
      <c r="U1" s="170"/>
      <c r="V1" s="170"/>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71">
        <f>today()-1</f>
        <v>44261</v>
      </c>
      <c r="BA1" s="172">
        <f>today()</f>
        <v>44262</v>
      </c>
      <c r="BB1" s="169"/>
      <c r="BC1" s="169"/>
      <c r="BD1" s="163"/>
      <c r="BE1" s="163"/>
      <c r="BF1" s="163"/>
      <c r="BG1" s="163"/>
      <c r="BH1" s="163"/>
    </row>
    <row r="2">
      <c r="A2" s="173" t="s">
        <v>59</v>
      </c>
      <c r="B2" s="173" t="s">
        <v>729</v>
      </c>
      <c r="C2" s="173" t="s">
        <v>662</v>
      </c>
      <c r="D2" s="174" t="s">
        <v>730</v>
      </c>
      <c r="E2" s="173" t="s">
        <v>7</v>
      </c>
      <c r="F2" s="174" t="s">
        <v>731</v>
      </c>
      <c r="G2" s="173" t="s">
        <v>732</v>
      </c>
      <c r="H2" s="174" t="s">
        <v>733</v>
      </c>
      <c r="I2" s="173" t="s">
        <v>734</v>
      </c>
      <c r="J2" s="175" t="s">
        <v>735</v>
      </c>
      <c r="K2" s="176" t="s">
        <v>736</v>
      </c>
      <c r="L2" s="177" t="s">
        <v>737</v>
      </c>
      <c r="M2" s="163"/>
      <c r="N2" s="166"/>
      <c r="O2" s="167"/>
      <c r="P2" s="167"/>
      <c r="Q2" s="163"/>
      <c r="R2" s="178" t="s">
        <v>59</v>
      </c>
      <c r="S2" s="178" t="s">
        <v>729</v>
      </c>
      <c r="T2" s="179" t="s">
        <v>738</v>
      </c>
      <c r="U2" s="180" t="s">
        <v>739</v>
      </c>
      <c r="V2" s="181" t="s">
        <v>740</v>
      </c>
      <c r="W2" s="182" t="s">
        <v>741</v>
      </c>
      <c r="X2" s="182" t="s">
        <v>742</v>
      </c>
      <c r="Y2" s="182" t="s">
        <v>743</v>
      </c>
      <c r="Z2" s="183" t="s">
        <v>14</v>
      </c>
      <c r="AA2" s="183" t="s">
        <v>744</v>
      </c>
      <c r="AB2" s="183" t="s">
        <v>745</v>
      </c>
      <c r="AC2" s="183" t="s">
        <v>746</v>
      </c>
      <c r="AD2" s="183" t="s">
        <v>747</v>
      </c>
      <c r="AE2" s="183" t="s">
        <v>748</v>
      </c>
      <c r="AF2" s="184" t="s">
        <v>749</v>
      </c>
      <c r="AG2" s="185" t="s">
        <v>750</v>
      </c>
      <c r="AH2" s="185" t="s">
        <v>751</v>
      </c>
      <c r="AI2" s="185" t="s">
        <v>752</v>
      </c>
      <c r="AJ2" s="186" t="s">
        <v>753</v>
      </c>
      <c r="AK2" s="186" t="s">
        <v>754</v>
      </c>
      <c r="AL2" s="186" t="s">
        <v>755</v>
      </c>
      <c r="AM2" s="186" t="s">
        <v>756</v>
      </c>
      <c r="AN2" s="187" t="s">
        <v>757</v>
      </c>
      <c r="AO2" s="187" t="s">
        <v>758</v>
      </c>
      <c r="AP2" s="188" t="s">
        <v>759</v>
      </c>
      <c r="AQ2" s="189" t="s">
        <v>760</v>
      </c>
      <c r="AR2" s="188" t="s">
        <v>761</v>
      </c>
      <c r="AS2" s="190" t="s">
        <v>762</v>
      </c>
      <c r="AT2" s="190" t="s">
        <v>763</v>
      </c>
      <c r="AU2" s="190" t="s">
        <v>764</v>
      </c>
      <c r="AV2" s="191" t="s">
        <v>765</v>
      </c>
      <c r="AW2" s="191" t="s">
        <v>766</v>
      </c>
      <c r="AX2" s="191" t="s">
        <v>767</v>
      </c>
      <c r="AY2" s="191" t="s">
        <v>768</v>
      </c>
      <c r="AZ2" s="192" t="s">
        <v>769</v>
      </c>
      <c r="BA2" s="178" t="s">
        <v>582</v>
      </c>
      <c r="BB2" s="178" t="s">
        <v>734</v>
      </c>
      <c r="BC2" s="178" t="s">
        <v>735</v>
      </c>
      <c r="BD2" s="193"/>
      <c r="BE2" s="193" t="s">
        <v>770</v>
      </c>
      <c r="BF2" s="163"/>
      <c r="BG2" s="163"/>
      <c r="BH2" s="163"/>
    </row>
    <row r="3">
      <c r="A3" s="194">
        <v>1.0</v>
      </c>
      <c r="B3" s="195" t="s">
        <v>626</v>
      </c>
      <c r="C3" s="196">
        <v>9605.0</v>
      </c>
      <c r="D3" s="197">
        <v>16.0</v>
      </c>
      <c r="E3" s="196">
        <v>7894.0</v>
      </c>
      <c r="F3" s="198">
        <v>18.0</v>
      </c>
      <c r="G3" s="199">
        <v>387.0</v>
      </c>
      <c r="H3" s="198">
        <v>0.0</v>
      </c>
      <c r="I3" s="200">
        <f t="shared" ref="I3:I36" si="1">if(C3=0,0,E3/C3)</f>
        <v>0.8218636127</v>
      </c>
      <c r="J3" s="201">
        <f t="shared" ref="J3:J36" si="2">if(C3=0,0,G3/C3)</f>
        <v>0.04029151484</v>
      </c>
      <c r="K3" s="165">
        <f t="shared" ref="K3:K36" si="3">(V3+Z3+AF3+AJ3)/AV3</f>
        <v>0.7971889641</v>
      </c>
      <c r="L3" s="202">
        <f t="shared" ref="L3:L9" si="4">AV3-C3</f>
        <v>0</v>
      </c>
      <c r="M3" s="163">
        <f t="shared" ref="M3:M37" si="5">if(C3&gt;G3*100,C3,100*G3)</f>
        <v>38700</v>
      </c>
      <c r="N3" s="203">
        <f t="shared" ref="N3:N37" si="6">C3</f>
        <v>9605</v>
      </c>
      <c r="O3" s="167"/>
      <c r="P3" s="167"/>
      <c r="Q3" s="163"/>
      <c r="R3" s="204">
        <v>1.0</v>
      </c>
      <c r="S3" s="204" t="s">
        <v>626</v>
      </c>
      <c r="T3" s="205"/>
      <c r="U3" s="205"/>
      <c r="V3" s="206"/>
      <c r="W3" s="207"/>
      <c r="X3" s="207"/>
      <c r="Y3" s="207"/>
      <c r="Z3" s="208"/>
      <c r="AA3" s="209"/>
      <c r="AB3" s="209"/>
      <c r="AC3" s="209"/>
      <c r="AD3" s="209"/>
      <c r="AE3" s="209"/>
      <c r="AF3" s="207">
        <v>6985.0</v>
      </c>
      <c r="AG3" s="207">
        <v>112.0</v>
      </c>
      <c r="AH3" s="207">
        <v>6873.0</v>
      </c>
      <c r="AI3" s="207"/>
      <c r="AJ3" s="209">
        <v>672.0</v>
      </c>
      <c r="AK3" s="209">
        <v>51.0</v>
      </c>
      <c r="AL3" s="209">
        <v>444.0</v>
      </c>
      <c r="AM3" s="209">
        <v>40.0</v>
      </c>
      <c r="AN3" s="210"/>
      <c r="AO3" s="210"/>
      <c r="AP3" s="211"/>
      <c r="AQ3" s="211"/>
      <c r="AR3" s="211"/>
      <c r="AS3" s="212"/>
      <c r="AT3" s="212"/>
      <c r="AU3" s="212"/>
      <c r="AV3" s="213">
        <v>9605.0</v>
      </c>
      <c r="AW3" s="214">
        <v>1350.0</v>
      </c>
      <c r="AX3" s="215">
        <v>7870.0</v>
      </c>
      <c r="AY3" s="215">
        <v>385.0</v>
      </c>
      <c r="AZ3" s="215"/>
      <c r="BA3" s="216">
        <v>44261.0</v>
      </c>
      <c r="BB3" s="217">
        <f t="shared" ref="BB3:BB36" si="7">AX3/AV3</f>
        <v>0.8193649141</v>
      </c>
      <c r="BC3" s="218">
        <f t="shared" ref="BC3:BC36" si="8">AY3/AV3</f>
        <v>0.04008328995</v>
      </c>
      <c r="BD3" s="165"/>
      <c r="BE3" s="219" t="str">
        <f>hyperlink("https://covid19.acehprov.go.id/","Pemprov Aceh")</f>
        <v>Pemprov Aceh</v>
      </c>
      <c r="BF3" s="167">
        <f t="shared" ref="BF3:BF36" si="9">AV3-C3</f>
        <v>0</v>
      </c>
      <c r="BG3" s="167">
        <f t="shared" ref="BG3:BG36" si="10">AV3-sum(AW3:AZ3)</f>
        <v>0</v>
      </c>
      <c r="BH3" s="220">
        <f t="shared" ref="BH3:BH36" si="11">G3/AY3</f>
        <v>1.005194805</v>
      </c>
    </row>
    <row r="4">
      <c r="A4" s="194">
        <v>2.0</v>
      </c>
      <c r="B4" s="195" t="s">
        <v>627</v>
      </c>
      <c r="C4" s="196">
        <v>35380.0</v>
      </c>
      <c r="D4" s="221">
        <v>153.0</v>
      </c>
      <c r="E4" s="196">
        <v>32483.0</v>
      </c>
      <c r="F4" s="198">
        <v>219.0</v>
      </c>
      <c r="G4" s="222">
        <v>971.0</v>
      </c>
      <c r="H4" s="198">
        <v>5.0</v>
      </c>
      <c r="I4" s="200">
        <f t="shared" si="1"/>
        <v>0.9181175806</v>
      </c>
      <c r="J4" s="201">
        <f t="shared" si="2"/>
        <v>0.02744488412</v>
      </c>
      <c r="K4" s="165">
        <f t="shared" si="3"/>
        <v>0</v>
      </c>
      <c r="L4" s="202">
        <f t="shared" si="4"/>
        <v>152</v>
      </c>
      <c r="M4" s="163">
        <f t="shared" si="5"/>
        <v>97100</v>
      </c>
      <c r="N4" s="203">
        <f t="shared" si="6"/>
        <v>35380</v>
      </c>
      <c r="O4" s="167"/>
      <c r="P4" s="167"/>
      <c r="Q4" s="223">
        <f t="shared" ref="Q4:Q5" si="12">C4/M4</f>
        <v>0.3643666323</v>
      </c>
      <c r="R4" s="204">
        <v>2.0</v>
      </c>
      <c r="S4" s="204" t="s">
        <v>627</v>
      </c>
      <c r="T4" s="205"/>
      <c r="U4" s="205"/>
      <c r="V4" s="207"/>
      <c r="W4" s="207"/>
      <c r="X4" s="207"/>
      <c r="Y4" s="207"/>
      <c r="Z4" s="209"/>
      <c r="AA4" s="209"/>
      <c r="AB4" s="209"/>
      <c r="AC4" s="209"/>
      <c r="AD4" s="209"/>
      <c r="AE4" s="209"/>
      <c r="AF4" s="207"/>
      <c r="AG4" s="207"/>
      <c r="AH4" s="207"/>
      <c r="AI4" s="207"/>
      <c r="AJ4" s="209"/>
      <c r="AK4" s="209"/>
      <c r="AL4" s="209"/>
      <c r="AM4" s="209"/>
      <c r="AN4" s="210"/>
      <c r="AO4" s="210"/>
      <c r="AP4" s="211"/>
      <c r="AQ4" s="211"/>
      <c r="AR4" s="211"/>
      <c r="AS4" s="212"/>
      <c r="AT4" s="212"/>
      <c r="AU4" s="212"/>
      <c r="AV4" s="224">
        <v>35532.0</v>
      </c>
      <c r="AW4" s="225">
        <v>1965.0</v>
      </c>
      <c r="AX4" s="226">
        <v>32592.0</v>
      </c>
      <c r="AY4" s="226">
        <v>975.0</v>
      </c>
      <c r="AZ4" s="215"/>
      <c r="BA4" s="216">
        <v>44261.0</v>
      </c>
      <c r="BB4" s="217">
        <f t="shared" si="7"/>
        <v>0.9172576832</v>
      </c>
      <c r="BC4" s="218">
        <f t="shared" si="8"/>
        <v>0.02744005404</v>
      </c>
      <c r="BD4" s="165"/>
      <c r="BE4" s="219" t="str">
        <f>hyperlink("https://infocorona.baliprov.go.id/","Pemprov Bali")</f>
        <v>Pemprov Bali</v>
      </c>
      <c r="BF4" s="167">
        <f t="shared" si="9"/>
        <v>152</v>
      </c>
      <c r="BG4" s="167">
        <f t="shared" si="10"/>
        <v>0</v>
      </c>
      <c r="BH4" s="220">
        <f t="shared" si="11"/>
        <v>0.9958974359</v>
      </c>
    </row>
    <row r="5">
      <c r="A5" s="194">
        <v>3.0</v>
      </c>
      <c r="B5" s="195" t="s">
        <v>595</v>
      </c>
      <c r="C5" s="196">
        <v>30205.0</v>
      </c>
      <c r="D5" s="227">
        <v>13.0</v>
      </c>
      <c r="E5" s="196">
        <v>23163.0</v>
      </c>
      <c r="F5" s="198">
        <v>719.0</v>
      </c>
      <c r="G5" s="199">
        <v>627.0</v>
      </c>
      <c r="H5" s="198">
        <v>13.0</v>
      </c>
      <c r="I5" s="200">
        <f t="shared" si="1"/>
        <v>0.7668597914</v>
      </c>
      <c r="J5" s="201">
        <f t="shared" si="2"/>
        <v>0.02075815262</v>
      </c>
      <c r="K5" s="165">
        <f t="shared" si="3"/>
        <v>0.7412808297</v>
      </c>
      <c r="L5" s="202">
        <f t="shared" si="4"/>
        <v>7786</v>
      </c>
      <c r="M5" s="163">
        <f t="shared" si="5"/>
        <v>62700</v>
      </c>
      <c r="N5" s="203">
        <f t="shared" si="6"/>
        <v>30205</v>
      </c>
      <c r="O5" s="203">
        <v>529.0</v>
      </c>
      <c r="P5" s="203">
        <v>92.0</v>
      </c>
      <c r="Q5" s="223">
        <f t="shared" si="12"/>
        <v>0.481738437</v>
      </c>
      <c r="R5" s="204">
        <v>3.0</v>
      </c>
      <c r="S5" s="204" t="s">
        <v>595</v>
      </c>
      <c r="T5" s="228">
        <v>46125.0</v>
      </c>
      <c r="U5" s="229">
        <v>40229.0</v>
      </c>
      <c r="V5" s="230"/>
      <c r="W5" s="231"/>
      <c r="X5" s="231"/>
      <c r="Y5" s="207"/>
      <c r="Z5" s="232"/>
      <c r="AA5" s="233"/>
      <c r="AB5" s="209"/>
      <c r="AC5" s="233"/>
      <c r="AD5" s="209"/>
      <c r="AE5" s="233"/>
      <c r="AF5" s="230">
        <v>28108.0</v>
      </c>
      <c r="AG5" s="231">
        <v>1951.0</v>
      </c>
      <c r="AH5" s="231">
        <v>26157.0</v>
      </c>
      <c r="AI5" s="231">
        <v>100.0</v>
      </c>
      <c r="AJ5" s="232">
        <v>54.0</v>
      </c>
      <c r="AK5" s="233">
        <v>12.0</v>
      </c>
      <c r="AL5" s="233">
        <v>0.0</v>
      </c>
      <c r="AM5" s="233">
        <v>42.0</v>
      </c>
      <c r="AN5" s="210"/>
      <c r="AO5" s="210"/>
      <c r="AP5" s="211"/>
      <c r="AQ5" s="211"/>
      <c r="AR5" s="211"/>
      <c r="AS5" s="212"/>
      <c r="AT5" s="212"/>
      <c r="AU5" s="212"/>
      <c r="AV5" s="224">
        <v>37991.0</v>
      </c>
      <c r="AW5" s="225">
        <v>3543.0</v>
      </c>
      <c r="AX5" s="226">
        <v>33414.0</v>
      </c>
      <c r="AY5" s="226">
        <v>1034.0</v>
      </c>
      <c r="AZ5" s="215"/>
      <c r="BA5" s="216">
        <v>44261.0</v>
      </c>
      <c r="BB5" s="217">
        <f t="shared" si="7"/>
        <v>0.8795240978</v>
      </c>
      <c r="BC5" s="218">
        <f t="shared" si="8"/>
        <v>0.02721697244</v>
      </c>
      <c r="BD5" s="165"/>
      <c r="BE5" s="219" t="str">
        <f>hyperlink("https://infocorona.bantenprov.go.id/","Pemprov Banten")</f>
        <v>Pemprov Banten</v>
      </c>
      <c r="BF5" s="167">
        <f t="shared" si="9"/>
        <v>7786</v>
      </c>
      <c r="BG5" s="167">
        <f t="shared" si="10"/>
        <v>0</v>
      </c>
      <c r="BH5" s="220">
        <f t="shared" si="11"/>
        <v>0.6063829787</v>
      </c>
    </row>
    <row r="6">
      <c r="A6" s="194">
        <v>4.0</v>
      </c>
      <c r="B6" s="195" t="s">
        <v>598</v>
      </c>
      <c r="C6" s="196">
        <v>7618.0</v>
      </c>
      <c r="D6" s="234">
        <v>75.0</v>
      </c>
      <c r="E6" s="196">
        <v>6989.0</v>
      </c>
      <c r="F6" s="198">
        <v>85.0</v>
      </c>
      <c r="G6" s="235">
        <v>113.0</v>
      </c>
      <c r="H6" s="198">
        <v>1.0</v>
      </c>
      <c r="I6" s="200">
        <f t="shared" si="1"/>
        <v>0.917432397</v>
      </c>
      <c r="J6" s="201">
        <f t="shared" si="2"/>
        <v>0.01483328958</v>
      </c>
      <c r="K6" s="165">
        <f t="shared" si="3"/>
        <v>0.7608296141</v>
      </c>
      <c r="L6" s="202">
        <f t="shared" si="4"/>
        <v>0</v>
      </c>
      <c r="M6" s="163">
        <f t="shared" si="5"/>
        <v>11300</v>
      </c>
      <c r="N6" s="203">
        <f t="shared" si="6"/>
        <v>7618</v>
      </c>
      <c r="O6" s="167"/>
      <c r="P6" s="167"/>
      <c r="Q6" s="223"/>
      <c r="R6" s="204">
        <v>4.0</v>
      </c>
      <c r="S6" s="204" t="s">
        <v>598</v>
      </c>
      <c r="T6" s="236">
        <v>19301.0</v>
      </c>
      <c r="U6" s="205"/>
      <c r="V6" s="207"/>
      <c r="W6" s="207"/>
      <c r="X6" s="207"/>
      <c r="Y6" s="207"/>
      <c r="Z6" s="208"/>
      <c r="AA6" s="209"/>
      <c r="AB6" s="209"/>
      <c r="AC6" s="209"/>
      <c r="AD6" s="209"/>
      <c r="AE6" s="209"/>
      <c r="AF6" s="207">
        <v>5764.0</v>
      </c>
      <c r="AG6" s="207"/>
      <c r="AH6" s="207"/>
      <c r="AI6" s="207"/>
      <c r="AJ6" s="209">
        <v>32.0</v>
      </c>
      <c r="AK6" s="209">
        <v>15.0</v>
      </c>
      <c r="AL6" s="209"/>
      <c r="AM6" s="209">
        <v>17.0</v>
      </c>
      <c r="AN6" s="210">
        <v>0.0</v>
      </c>
      <c r="AO6" s="210">
        <v>0.0</v>
      </c>
      <c r="AP6" s="211"/>
      <c r="AQ6" s="211"/>
      <c r="AR6" s="211"/>
      <c r="AS6" s="212">
        <v>30781.0</v>
      </c>
      <c r="AT6" s="212">
        <v>7618.0</v>
      </c>
      <c r="AU6" s="212">
        <v>23163.0</v>
      </c>
      <c r="AV6" s="213">
        <v>7618.0</v>
      </c>
      <c r="AW6" s="214">
        <v>516.0</v>
      </c>
      <c r="AX6" s="215">
        <v>6989.0</v>
      </c>
      <c r="AY6" s="215">
        <v>113.0</v>
      </c>
      <c r="AZ6" s="215"/>
      <c r="BA6" s="237">
        <v>44261.0</v>
      </c>
      <c r="BB6" s="217">
        <f t="shared" si="7"/>
        <v>0.917432397</v>
      </c>
      <c r="BC6" s="218">
        <f t="shared" si="8"/>
        <v>0.01483328958</v>
      </c>
      <c r="BD6" s="165"/>
      <c r="BE6" s="219" t="str">
        <f>hyperlink("http://covid19.babelprov.go.id/","Pemprov Babel")</f>
        <v>Pemprov Babel</v>
      </c>
      <c r="BF6" s="167">
        <f t="shared" si="9"/>
        <v>0</v>
      </c>
      <c r="BG6" s="167">
        <f t="shared" si="10"/>
        <v>0</v>
      </c>
      <c r="BH6" s="220">
        <f t="shared" si="11"/>
        <v>1</v>
      </c>
    </row>
    <row r="7">
      <c r="A7" s="194">
        <v>5.0</v>
      </c>
      <c r="B7" s="195" t="s">
        <v>123</v>
      </c>
      <c r="C7" s="196">
        <v>5017.0</v>
      </c>
      <c r="D7" s="238">
        <v>8.0</v>
      </c>
      <c r="E7" s="196">
        <v>4662.0</v>
      </c>
      <c r="F7" s="198">
        <v>10.0</v>
      </c>
      <c r="G7" s="239">
        <v>147.0</v>
      </c>
      <c r="H7" s="198">
        <v>0.0</v>
      </c>
      <c r="I7" s="200">
        <f t="shared" si="1"/>
        <v>0.929240582</v>
      </c>
      <c r="J7" s="201">
        <f t="shared" si="2"/>
        <v>0.02930037871</v>
      </c>
      <c r="K7" s="165">
        <f t="shared" si="3"/>
        <v>1.466094934</v>
      </c>
      <c r="L7" s="202">
        <f t="shared" si="4"/>
        <v>-3</v>
      </c>
      <c r="M7" s="163">
        <f t="shared" si="5"/>
        <v>14700</v>
      </c>
      <c r="N7" s="203">
        <f t="shared" si="6"/>
        <v>5017</v>
      </c>
      <c r="O7" s="167"/>
      <c r="P7" s="167"/>
      <c r="Q7" s="223"/>
      <c r="R7" s="204">
        <v>5.0</v>
      </c>
      <c r="S7" s="204" t="s">
        <v>123</v>
      </c>
      <c r="T7" s="205"/>
      <c r="U7" s="205"/>
      <c r="V7" s="207">
        <v>7351.0</v>
      </c>
      <c r="W7" s="207"/>
      <c r="X7" s="207"/>
      <c r="Y7" s="207"/>
      <c r="Z7" s="208"/>
      <c r="AA7" s="209"/>
      <c r="AB7" s="209"/>
      <c r="AC7" s="209"/>
      <c r="AD7" s="209"/>
      <c r="AE7" s="209"/>
      <c r="AF7" s="207"/>
      <c r="AG7" s="207"/>
      <c r="AH7" s="207"/>
      <c r="AI7" s="207"/>
      <c r="AJ7" s="209"/>
      <c r="AK7" s="209"/>
      <c r="AL7" s="209"/>
      <c r="AM7" s="209"/>
      <c r="AN7" s="210"/>
      <c r="AO7" s="210"/>
      <c r="AP7" s="211"/>
      <c r="AQ7" s="211"/>
      <c r="AR7" s="211"/>
      <c r="AS7" s="212">
        <v>23061.0</v>
      </c>
      <c r="AT7" s="212">
        <v>5014.0</v>
      </c>
      <c r="AU7" s="212">
        <v>18047.0</v>
      </c>
      <c r="AV7" s="213">
        <v>5014.0</v>
      </c>
      <c r="AW7" s="214">
        <v>225.0</v>
      </c>
      <c r="AX7" s="215">
        <v>4644.0</v>
      </c>
      <c r="AY7" s="215">
        <v>145.0</v>
      </c>
      <c r="AZ7" s="215"/>
      <c r="BA7" s="237">
        <v>44261.0</v>
      </c>
      <c r="BB7" s="217">
        <f t="shared" si="7"/>
        <v>0.9262066215</v>
      </c>
      <c r="BC7" s="218">
        <f t="shared" si="8"/>
        <v>0.02891902673</v>
      </c>
      <c r="BD7" s="165"/>
      <c r="BE7" s="219" t="str">
        <f>hyperlink("http://covid19.bengkuluprov.go.id/","Pemprov Bengkulu")</f>
        <v>Pemprov Bengkulu</v>
      </c>
      <c r="BF7" s="167">
        <f t="shared" si="9"/>
        <v>-3</v>
      </c>
      <c r="BG7" s="167">
        <f t="shared" si="10"/>
        <v>0</v>
      </c>
      <c r="BH7" s="220">
        <f t="shared" si="11"/>
        <v>1.013793103</v>
      </c>
    </row>
    <row r="8">
      <c r="A8" s="194">
        <v>6.0</v>
      </c>
      <c r="B8" s="195" t="s">
        <v>590</v>
      </c>
      <c r="C8" s="196">
        <v>28838.0</v>
      </c>
      <c r="D8" s="240">
        <v>89.0</v>
      </c>
      <c r="E8" s="196">
        <v>23099.0</v>
      </c>
      <c r="F8" s="198">
        <v>249.0</v>
      </c>
      <c r="G8" s="241">
        <v>703.0</v>
      </c>
      <c r="H8" s="198">
        <v>5.0</v>
      </c>
      <c r="I8" s="200">
        <f t="shared" si="1"/>
        <v>0.800991747</v>
      </c>
      <c r="J8" s="201">
        <f t="shared" si="2"/>
        <v>0.02437755739</v>
      </c>
      <c r="K8" s="165">
        <f t="shared" si="3"/>
        <v>1.45727706</v>
      </c>
      <c r="L8" s="202">
        <f t="shared" si="4"/>
        <v>116</v>
      </c>
      <c r="M8" s="163">
        <f t="shared" si="5"/>
        <v>70300</v>
      </c>
      <c r="N8" s="203">
        <f t="shared" si="6"/>
        <v>28838</v>
      </c>
      <c r="O8" s="167"/>
      <c r="P8" s="167"/>
      <c r="Q8" s="223">
        <f t="shared" ref="Q8:Q9" si="13">C8/M8</f>
        <v>0.4102133713</v>
      </c>
      <c r="R8" s="204">
        <v>6.0</v>
      </c>
      <c r="S8" s="204" t="s">
        <v>590</v>
      </c>
      <c r="T8" s="236"/>
      <c r="U8" s="205"/>
      <c r="V8" s="206">
        <v>1507.0</v>
      </c>
      <c r="W8" s="207">
        <v>100.0</v>
      </c>
      <c r="X8" s="207">
        <v>1391.0</v>
      </c>
      <c r="Y8" s="207">
        <v>16.0</v>
      </c>
      <c r="Z8" s="208">
        <v>212.0</v>
      </c>
      <c r="AA8" s="209">
        <v>24.0</v>
      </c>
      <c r="AB8" s="209">
        <v>152.0</v>
      </c>
      <c r="AC8" s="209"/>
      <c r="AD8" s="209"/>
      <c r="AE8" s="209">
        <v>36.0</v>
      </c>
      <c r="AF8" s="206">
        <v>34924.0</v>
      </c>
      <c r="AG8" s="207"/>
      <c r="AH8" s="207">
        <v>17052.0</v>
      </c>
      <c r="AI8" s="207"/>
      <c r="AJ8" s="208">
        <v>5551.0</v>
      </c>
      <c r="AK8" s="209">
        <v>3064.0</v>
      </c>
      <c r="AL8" s="209">
        <v>2412.0</v>
      </c>
      <c r="AM8" s="209">
        <v>75.0</v>
      </c>
      <c r="AN8" s="210"/>
      <c r="AO8" s="210"/>
      <c r="AP8" s="211"/>
      <c r="AQ8" s="211"/>
      <c r="AR8" s="211"/>
      <c r="AS8" s="212"/>
      <c r="AT8" s="212"/>
      <c r="AU8" s="212"/>
      <c r="AV8" s="213">
        <v>28954.0</v>
      </c>
      <c r="AW8" s="214">
        <v>12295.0</v>
      </c>
      <c r="AX8" s="215">
        <v>16124.0</v>
      </c>
      <c r="AY8" s="215">
        <v>535.0</v>
      </c>
      <c r="AZ8" s="215"/>
      <c r="BA8" s="237">
        <v>44261.0</v>
      </c>
      <c r="BB8" s="217">
        <f t="shared" si="7"/>
        <v>0.5568833322</v>
      </c>
      <c r="BC8" s="218">
        <f t="shared" si="8"/>
        <v>0.01847758514</v>
      </c>
      <c r="BD8" s="165"/>
      <c r="BE8" s="219" t="str">
        <f>hyperlink("https://corona.jogjaprov.go.id/data-statistik","Pemprov DIY")</f>
        <v>Pemprov DIY</v>
      </c>
      <c r="BF8" s="167">
        <f t="shared" si="9"/>
        <v>116</v>
      </c>
      <c r="BG8" s="167">
        <f t="shared" si="10"/>
        <v>0</v>
      </c>
      <c r="BH8" s="220">
        <f t="shared" si="11"/>
        <v>1.314018692</v>
      </c>
    </row>
    <row r="9">
      <c r="A9" s="194">
        <v>7.0</v>
      </c>
      <c r="B9" s="195" t="s">
        <v>586</v>
      </c>
      <c r="C9" s="196">
        <v>348591.0</v>
      </c>
      <c r="D9" s="242">
        <v>1616.0</v>
      </c>
      <c r="E9" s="196">
        <v>335545.0</v>
      </c>
      <c r="F9" s="198">
        <v>1697.0</v>
      </c>
      <c r="G9" s="243">
        <v>5756.0</v>
      </c>
      <c r="H9" s="198">
        <v>44.0</v>
      </c>
      <c r="I9" s="200">
        <f t="shared" si="1"/>
        <v>0.9625750521</v>
      </c>
      <c r="J9" s="201">
        <f t="shared" si="2"/>
        <v>0.01651218764</v>
      </c>
      <c r="K9" s="165">
        <f t="shared" si="3"/>
        <v>2.133210553</v>
      </c>
      <c r="L9" s="202">
        <f t="shared" si="4"/>
        <v>0</v>
      </c>
      <c r="M9" s="163">
        <f t="shared" si="5"/>
        <v>575600</v>
      </c>
      <c r="N9" s="203">
        <f t="shared" si="6"/>
        <v>348591</v>
      </c>
      <c r="O9" s="203">
        <v>1447.0</v>
      </c>
      <c r="P9" s="203">
        <v>646.0</v>
      </c>
      <c r="Q9" s="223">
        <f t="shared" si="13"/>
        <v>0.6056132731</v>
      </c>
      <c r="R9" s="204">
        <v>7.0</v>
      </c>
      <c r="S9" s="204" t="s">
        <v>586</v>
      </c>
      <c r="T9" s="236">
        <v>927216.0</v>
      </c>
      <c r="U9" s="205">
        <v>881900.0</v>
      </c>
      <c r="V9" s="207"/>
      <c r="W9" s="207"/>
      <c r="X9" s="207"/>
      <c r="Y9" s="207"/>
      <c r="Z9" s="209"/>
      <c r="AA9" s="209"/>
      <c r="AB9" s="209"/>
      <c r="AC9" s="209"/>
      <c r="AD9" s="209"/>
      <c r="AE9" s="209"/>
      <c r="AF9" s="206">
        <v>736043.0</v>
      </c>
      <c r="AG9" s="207">
        <v>23041.0</v>
      </c>
      <c r="AH9" s="207">
        <v>710691.0</v>
      </c>
      <c r="AI9" s="206">
        <v>2311.0</v>
      </c>
      <c r="AJ9" s="208">
        <v>7575.0</v>
      </c>
      <c r="AK9" s="209">
        <v>76.0</v>
      </c>
      <c r="AL9" s="209">
        <v>2166.0</v>
      </c>
      <c r="AM9" s="209">
        <v>5333.0</v>
      </c>
      <c r="AN9" s="210">
        <v>721017.0</v>
      </c>
      <c r="AO9" s="210">
        <v>39184.0</v>
      </c>
      <c r="AP9" s="211">
        <v>3860070.0</v>
      </c>
      <c r="AQ9" s="211">
        <v>768831.0</v>
      </c>
      <c r="AR9" s="211">
        <v>3091239.0</v>
      </c>
      <c r="AS9" s="212">
        <v>3141722.0</v>
      </c>
      <c r="AT9" s="212">
        <v>348591.0</v>
      </c>
      <c r="AU9" s="212">
        <v>2793131.0</v>
      </c>
      <c r="AV9" s="213">
        <v>348591.0</v>
      </c>
      <c r="AW9" s="225">
        <v>2998.0</v>
      </c>
      <c r="AX9" s="215">
        <v>335617.0</v>
      </c>
      <c r="AY9" s="215">
        <v>5748.0</v>
      </c>
      <c r="AZ9" s="215">
        <v>4228.0</v>
      </c>
      <c r="BA9" s="237">
        <v>44261.0</v>
      </c>
      <c r="BB9" s="217">
        <f t="shared" si="7"/>
        <v>0.9627815979</v>
      </c>
      <c r="BC9" s="218">
        <f t="shared" si="8"/>
        <v>0.0164892381</v>
      </c>
      <c r="BD9" s="165"/>
      <c r="BE9" s="219" t="str">
        <f>HYPERLINK("https://corona.jakarta.go.id/id/data-pemantauan","Pemprov Jakarta")</f>
        <v>Pemprov Jakarta</v>
      </c>
      <c r="BF9" s="167">
        <f t="shared" si="9"/>
        <v>0</v>
      </c>
      <c r="BG9" s="167">
        <f t="shared" si="10"/>
        <v>0</v>
      </c>
      <c r="BH9" s="220">
        <f t="shared" si="11"/>
        <v>1.001391788</v>
      </c>
    </row>
    <row r="10">
      <c r="A10" s="194">
        <v>8.0</v>
      </c>
      <c r="B10" s="195" t="s">
        <v>223</v>
      </c>
      <c r="C10" s="196">
        <v>5611.0</v>
      </c>
      <c r="D10" s="244">
        <v>17.0</v>
      </c>
      <c r="E10" s="196">
        <v>4452.0</v>
      </c>
      <c r="F10" s="198">
        <v>34.0</v>
      </c>
      <c r="G10" s="245">
        <v>85.0</v>
      </c>
      <c r="H10" s="198">
        <v>0.0</v>
      </c>
      <c r="I10" s="200">
        <f t="shared" si="1"/>
        <v>0.7934414543</v>
      </c>
      <c r="J10" s="201">
        <f t="shared" si="2"/>
        <v>0.01514881483</v>
      </c>
      <c r="K10" s="165">
        <f t="shared" si="3"/>
        <v>0.6182498663</v>
      </c>
      <c r="L10" s="246" t="s">
        <v>771</v>
      </c>
      <c r="M10" s="163">
        <f t="shared" si="5"/>
        <v>8500</v>
      </c>
      <c r="N10" s="203">
        <f t="shared" si="6"/>
        <v>5611</v>
      </c>
      <c r="O10" s="167"/>
      <c r="P10" s="167"/>
      <c r="Q10" s="223"/>
      <c r="R10" s="204">
        <v>8.0</v>
      </c>
      <c r="S10" s="204" t="s">
        <v>223</v>
      </c>
      <c r="T10" s="205"/>
      <c r="U10" s="205"/>
      <c r="V10" s="207"/>
      <c r="W10" s="207"/>
      <c r="X10" s="207"/>
      <c r="Y10" s="207"/>
      <c r="Z10" s="209"/>
      <c r="AA10" s="209"/>
      <c r="AB10" s="209"/>
      <c r="AC10" s="209"/>
      <c r="AD10" s="209"/>
      <c r="AE10" s="209"/>
      <c r="AF10" s="230">
        <v>3469.0</v>
      </c>
      <c r="AG10" s="231">
        <v>89.0</v>
      </c>
      <c r="AH10" s="231">
        <v>3380.0</v>
      </c>
      <c r="AI10" s="207"/>
      <c r="AJ10" s="209"/>
      <c r="AK10" s="209"/>
      <c r="AL10" s="209"/>
      <c r="AM10" s="209"/>
      <c r="AN10" s="210"/>
      <c r="AO10" s="210"/>
      <c r="AP10" s="211">
        <v>32210.0</v>
      </c>
      <c r="AQ10" s="211">
        <v>5611.0</v>
      </c>
      <c r="AR10" s="211">
        <v>26587.0</v>
      </c>
      <c r="AS10" s="212"/>
      <c r="AT10" s="212"/>
      <c r="AU10" s="212"/>
      <c r="AV10" s="224">
        <v>5611.0</v>
      </c>
      <c r="AW10" s="225">
        <v>1074.0</v>
      </c>
      <c r="AX10" s="226">
        <v>4452.0</v>
      </c>
      <c r="AY10" s="226">
        <v>85.0</v>
      </c>
      <c r="AZ10" s="215"/>
      <c r="BA10" s="216">
        <v>44261.0</v>
      </c>
      <c r="BB10" s="217">
        <f t="shared" si="7"/>
        <v>0.7934414543</v>
      </c>
      <c r="BC10" s="218">
        <f t="shared" si="8"/>
        <v>0.01514881483</v>
      </c>
      <c r="BD10" s="165"/>
      <c r="BE10" s="219" t="str">
        <f>hyperlink("http://corona.jambiprov.go.id/","Pemprov Jambi")</f>
        <v>Pemprov Jambi</v>
      </c>
      <c r="BF10" s="167">
        <f t="shared" si="9"/>
        <v>0</v>
      </c>
      <c r="BG10" s="167">
        <f t="shared" si="10"/>
        <v>0</v>
      </c>
      <c r="BH10" s="220">
        <f t="shared" si="11"/>
        <v>1</v>
      </c>
    </row>
    <row r="11">
      <c r="A11" s="194">
        <v>9.0</v>
      </c>
      <c r="B11" s="195" t="s">
        <v>588</v>
      </c>
      <c r="C11" s="196">
        <v>221034.0</v>
      </c>
      <c r="D11" s="247">
        <v>1094.0</v>
      </c>
      <c r="E11" s="196">
        <v>182453.0</v>
      </c>
      <c r="F11" s="198">
        <v>1325.0</v>
      </c>
      <c r="G11" s="248">
        <v>2515.0</v>
      </c>
      <c r="H11" s="198">
        <v>1.0</v>
      </c>
      <c r="I11" s="200">
        <f t="shared" si="1"/>
        <v>0.8254521929</v>
      </c>
      <c r="J11" s="201">
        <f t="shared" si="2"/>
        <v>0.01137833998</v>
      </c>
      <c r="K11" s="165">
        <f t="shared" si="3"/>
        <v>0.6589713275</v>
      </c>
      <c r="L11" s="202">
        <f t="shared" ref="L11:L37" si="14">AV11-C11</f>
        <v>572</v>
      </c>
      <c r="M11" s="163">
        <f t="shared" si="5"/>
        <v>251500</v>
      </c>
      <c r="N11" s="203">
        <f t="shared" si="6"/>
        <v>221034</v>
      </c>
      <c r="O11" s="203">
        <v>961.0</v>
      </c>
      <c r="P11" s="203">
        <v>157.0</v>
      </c>
      <c r="Q11" s="223">
        <f t="shared" ref="Q11:Q17" si="15">C11/M11</f>
        <v>0.8788628231</v>
      </c>
      <c r="R11" s="204">
        <v>9.0</v>
      </c>
      <c r="S11" s="204" t="s">
        <v>588</v>
      </c>
      <c r="T11" s="228">
        <v>313566.0</v>
      </c>
      <c r="U11" s="229">
        <v>295227.0</v>
      </c>
      <c r="V11" s="207"/>
      <c r="W11" s="207"/>
      <c r="X11" s="207"/>
      <c r="Y11" s="207"/>
      <c r="Z11" s="209"/>
      <c r="AA11" s="209"/>
      <c r="AB11" s="209"/>
      <c r="AC11" s="209"/>
      <c r="AD11" s="209"/>
      <c r="AE11" s="209"/>
      <c r="AF11" s="230">
        <v>141987.0</v>
      </c>
      <c r="AG11" s="231">
        <v>14022.0</v>
      </c>
      <c r="AH11" s="231">
        <v>127445.0</v>
      </c>
      <c r="AI11" s="231">
        <v>520.0</v>
      </c>
      <c r="AJ11" s="232">
        <v>4045.0</v>
      </c>
      <c r="AK11" s="233">
        <v>243.0</v>
      </c>
      <c r="AL11" s="233">
        <v>2394.0</v>
      </c>
      <c r="AM11" s="233">
        <v>1408.0</v>
      </c>
      <c r="AN11" s="249">
        <v>455175.0</v>
      </c>
      <c r="AO11" s="249">
        <v>8856.0</v>
      </c>
      <c r="AP11" s="250">
        <v>1086675.0</v>
      </c>
      <c r="AQ11" s="250">
        <v>215552.0</v>
      </c>
      <c r="AR11" s="250">
        <v>863534.0</v>
      </c>
      <c r="AS11" s="251">
        <v>884729.0</v>
      </c>
      <c r="AT11" s="251">
        <v>186192.0</v>
      </c>
      <c r="AU11" s="251">
        <v>694329.0</v>
      </c>
      <c r="AV11" s="224">
        <v>221606.0</v>
      </c>
      <c r="AW11" s="225">
        <v>14581.0</v>
      </c>
      <c r="AX11" s="226">
        <v>199197.0</v>
      </c>
      <c r="AY11" s="226">
        <v>4792.0</v>
      </c>
      <c r="AZ11" s="226">
        <v>3036.0</v>
      </c>
      <c r="BA11" s="216">
        <v>44261.0</v>
      </c>
      <c r="BB11" s="217">
        <f t="shared" si="7"/>
        <v>0.8988790917</v>
      </c>
      <c r="BC11" s="218">
        <f t="shared" si="8"/>
        <v>0.02162396325</v>
      </c>
      <c r="BD11" s="165"/>
      <c r="BE11" s="219" t="str">
        <f>hyperlink("https://pikobar.jabarprov.go.id/#/","Pemprov Jabar")</f>
        <v>Pemprov Jabar</v>
      </c>
      <c r="BF11" s="167">
        <f t="shared" si="9"/>
        <v>572</v>
      </c>
      <c r="BG11" s="167">
        <f t="shared" si="10"/>
        <v>0</v>
      </c>
      <c r="BH11" s="220">
        <f t="shared" si="11"/>
        <v>0.5248330551</v>
      </c>
    </row>
    <row r="12">
      <c r="A12" s="194">
        <v>10.0</v>
      </c>
      <c r="B12" s="195" t="s">
        <v>593</v>
      </c>
      <c r="C12" s="196">
        <v>157343.0</v>
      </c>
      <c r="D12" s="252">
        <v>586.0</v>
      </c>
      <c r="E12" s="196">
        <v>107156.0</v>
      </c>
      <c r="F12" s="198">
        <v>47.0</v>
      </c>
      <c r="G12" s="253">
        <v>6743.0</v>
      </c>
      <c r="H12" s="198">
        <v>1.0</v>
      </c>
      <c r="I12" s="200">
        <f t="shared" si="1"/>
        <v>0.681034428</v>
      </c>
      <c r="J12" s="201">
        <f t="shared" si="2"/>
        <v>0.04285541778</v>
      </c>
      <c r="K12" s="165">
        <f t="shared" si="3"/>
        <v>0.3890187808</v>
      </c>
      <c r="L12" s="202">
        <f t="shared" si="14"/>
        <v>38974</v>
      </c>
      <c r="M12" s="163">
        <f t="shared" si="5"/>
        <v>674300</v>
      </c>
      <c r="N12" s="203">
        <f t="shared" si="6"/>
        <v>157343</v>
      </c>
      <c r="O12" s="203">
        <v>2416.0</v>
      </c>
      <c r="P12" s="203">
        <v>196.0</v>
      </c>
      <c r="Q12" s="223">
        <f t="shared" si="15"/>
        <v>0.2333427258</v>
      </c>
      <c r="R12" s="204">
        <v>10.0</v>
      </c>
      <c r="S12" s="204" t="s">
        <v>593</v>
      </c>
      <c r="T12" s="228">
        <v>131965.0</v>
      </c>
      <c r="U12" s="205"/>
      <c r="V12" s="230"/>
      <c r="W12" s="231"/>
      <c r="X12" s="231"/>
      <c r="Y12" s="231"/>
      <c r="Z12" s="232"/>
      <c r="AA12" s="233"/>
      <c r="AB12" s="233"/>
      <c r="AC12" s="233"/>
      <c r="AD12" s="233"/>
      <c r="AE12" s="233"/>
      <c r="AF12" s="207">
        <v>73195.0</v>
      </c>
      <c r="AG12" s="207">
        <v>2849.0</v>
      </c>
      <c r="AH12" s="207">
        <v>67248.0</v>
      </c>
      <c r="AI12" s="207">
        <v>1128.0</v>
      </c>
      <c r="AJ12" s="209">
        <v>3176.0</v>
      </c>
      <c r="AK12" s="209">
        <v>170.0</v>
      </c>
      <c r="AL12" s="209">
        <v>773.0</v>
      </c>
      <c r="AM12" s="209">
        <v>2233.0</v>
      </c>
      <c r="AN12" s="210"/>
      <c r="AO12" s="210"/>
      <c r="AP12" s="211"/>
      <c r="AQ12" s="211"/>
      <c r="AR12" s="211"/>
      <c r="AS12" s="212"/>
      <c r="AT12" s="212"/>
      <c r="AU12" s="212"/>
      <c r="AV12" s="224">
        <v>196317.0</v>
      </c>
      <c r="AW12" s="225">
        <v>7959.0</v>
      </c>
      <c r="AX12" s="226">
        <v>177017.0</v>
      </c>
      <c r="AY12" s="226">
        <v>11341.0</v>
      </c>
      <c r="AZ12" s="226">
        <v>0.0</v>
      </c>
      <c r="BA12" s="216">
        <v>44261.0</v>
      </c>
      <c r="BB12" s="217">
        <f t="shared" si="7"/>
        <v>0.9016896142</v>
      </c>
      <c r="BC12" s="218">
        <f t="shared" si="8"/>
        <v>0.05776881269</v>
      </c>
      <c r="BD12" s="165"/>
      <c r="BE12" s="219" t="str">
        <f>HYPERLINK("https://corona.jatengprov.go.id/","Pemprov Jateng")</f>
        <v>Pemprov Jateng</v>
      </c>
      <c r="BF12" s="167">
        <f t="shared" si="9"/>
        <v>38974</v>
      </c>
      <c r="BG12" s="167">
        <f t="shared" si="10"/>
        <v>0</v>
      </c>
      <c r="BH12" s="220">
        <f t="shared" si="11"/>
        <v>0.5945683802</v>
      </c>
    </row>
    <row r="13">
      <c r="A13" s="194">
        <v>11.0</v>
      </c>
      <c r="B13" s="195" t="s">
        <v>591</v>
      </c>
      <c r="C13" s="196">
        <v>131843.0</v>
      </c>
      <c r="D13" s="254">
        <v>393.0</v>
      </c>
      <c r="E13" s="196">
        <v>119644.0</v>
      </c>
      <c r="F13" s="198">
        <v>463.0</v>
      </c>
      <c r="G13" s="255">
        <v>9277.0</v>
      </c>
      <c r="H13" s="198">
        <v>20.0</v>
      </c>
      <c r="I13" s="200">
        <f t="shared" si="1"/>
        <v>0.9074732826</v>
      </c>
      <c r="J13" s="201">
        <f t="shared" si="2"/>
        <v>0.07036399354</v>
      </c>
      <c r="K13" s="165">
        <f t="shared" si="3"/>
        <v>0.5738853455</v>
      </c>
      <c r="L13" s="202">
        <f t="shared" si="14"/>
        <v>328</v>
      </c>
      <c r="M13" s="163">
        <f t="shared" si="5"/>
        <v>927700</v>
      </c>
      <c r="N13" s="203">
        <f t="shared" si="6"/>
        <v>131843</v>
      </c>
      <c r="O13" s="167"/>
      <c r="P13" s="167"/>
      <c r="Q13" s="223">
        <f t="shared" si="15"/>
        <v>0.1421181416</v>
      </c>
      <c r="R13" s="204">
        <v>11.0</v>
      </c>
      <c r="S13" s="204" t="s">
        <v>591</v>
      </c>
      <c r="T13" s="228">
        <v>769480.0</v>
      </c>
      <c r="U13" s="229">
        <v>659666.0</v>
      </c>
      <c r="V13" s="207"/>
      <c r="W13" s="207"/>
      <c r="X13" s="207"/>
      <c r="Y13" s="207"/>
      <c r="Z13" s="209"/>
      <c r="AA13" s="209"/>
      <c r="AB13" s="209"/>
      <c r="AC13" s="209"/>
      <c r="AD13" s="209"/>
      <c r="AE13" s="209"/>
      <c r="AF13" s="230">
        <v>74877.0</v>
      </c>
      <c r="AG13" s="231">
        <v>1148.0</v>
      </c>
      <c r="AH13" s="231">
        <v>60121.0</v>
      </c>
      <c r="AI13" s="231">
        <v>1415.0</v>
      </c>
      <c r="AJ13" s="232">
        <v>974.0</v>
      </c>
      <c r="AK13" s="209"/>
      <c r="AL13" s="209"/>
      <c r="AM13" s="233">
        <v>974.0</v>
      </c>
      <c r="AN13" s="249">
        <v>1360218.0</v>
      </c>
      <c r="AO13" s="249">
        <v>135057.0</v>
      </c>
      <c r="AP13" s="211"/>
      <c r="AQ13" s="211"/>
      <c r="AR13" s="211"/>
      <c r="AS13" s="251">
        <v>1139459.0</v>
      </c>
      <c r="AT13" s="251">
        <v>131046.0</v>
      </c>
      <c r="AU13" s="251">
        <v>949897.0</v>
      </c>
      <c r="AV13" s="256">
        <v>132171.0</v>
      </c>
      <c r="AW13" s="214">
        <v>1594.0</v>
      </c>
      <c r="AX13" s="257">
        <v>120074.0</v>
      </c>
      <c r="AY13" s="257">
        <v>9295.0</v>
      </c>
      <c r="AZ13" s="226">
        <f>AV13-sum(AW13:AY13)</f>
        <v>1208</v>
      </c>
      <c r="BA13" s="216">
        <v>44259.0</v>
      </c>
      <c r="BB13" s="217">
        <f t="shared" si="7"/>
        <v>0.9084746276</v>
      </c>
      <c r="BC13" s="218">
        <f t="shared" si="8"/>
        <v>0.0703255631</v>
      </c>
      <c r="BD13" s="165"/>
      <c r="BE13" s="219" t="str">
        <f>hyperlink("http://infocovid19.jatimprov.go.id/#peta","Pemprov Jatim")</f>
        <v>Pemprov Jatim</v>
      </c>
      <c r="BF13" s="167">
        <f t="shared" si="9"/>
        <v>328</v>
      </c>
      <c r="BG13" s="167">
        <f t="shared" si="10"/>
        <v>0</v>
      </c>
      <c r="BH13" s="220">
        <f t="shared" si="11"/>
        <v>0.998063475</v>
      </c>
    </row>
    <row r="14">
      <c r="A14" s="194">
        <v>12.0</v>
      </c>
      <c r="B14" s="195" t="s">
        <v>667</v>
      </c>
      <c r="C14" s="196">
        <v>4839.0</v>
      </c>
      <c r="D14" s="258">
        <v>73.0</v>
      </c>
      <c r="E14" s="196">
        <v>4334.0</v>
      </c>
      <c r="F14" s="198">
        <v>26.0</v>
      </c>
      <c r="G14" s="259">
        <v>33.0</v>
      </c>
      <c r="H14" s="198">
        <v>0.0</v>
      </c>
      <c r="I14" s="200">
        <f t="shared" si="1"/>
        <v>0.895639595</v>
      </c>
      <c r="J14" s="201">
        <f t="shared" si="2"/>
        <v>0.006819590825</v>
      </c>
      <c r="K14" s="165">
        <f t="shared" si="3"/>
        <v>5.178755941</v>
      </c>
      <c r="L14" s="202">
        <f t="shared" si="14"/>
        <v>0</v>
      </c>
      <c r="M14" s="167">
        <f t="shared" si="5"/>
        <v>4839</v>
      </c>
      <c r="N14" s="203">
        <f t="shared" si="6"/>
        <v>4839</v>
      </c>
      <c r="O14" s="167"/>
      <c r="P14" s="167"/>
      <c r="Q14" s="223">
        <f t="shared" si="15"/>
        <v>1</v>
      </c>
      <c r="R14" s="204">
        <v>12.0</v>
      </c>
      <c r="S14" s="204" t="s">
        <v>667</v>
      </c>
      <c r="T14" s="228">
        <v>6.0</v>
      </c>
      <c r="U14" s="229">
        <v>6.0</v>
      </c>
      <c r="V14" s="230">
        <v>23281.0</v>
      </c>
      <c r="W14" s="207">
        <v>5121.0</v>
      </c>
      <c r="X14" s="207">
        <v>18115.0</v>
      </c>
      <c r="Y14" s="207"/>
      <c r="Z14" s="232">
        <v>1779.0</v>
      </c>
      <c r="AA14" s="233">
        <v>551.0</v>
      </c>
      <c r="AB14" s="233">
        <v>984.0</v>
      </c>
      <c r="AC14" s="209"/>
      <c r="AD14" s="209"/>
      <c r="AE14" s="233">
        <v>143.0</v>
      </c>
      <c r="AF14" s="207"/>
      <c r="AG14" s="207">
        <v>1666.0</v>
      </c>
      <c r="AH14" s="207"/>
      <c r="AI14" s="207"/>
      <c r="AJ14" s="209"/>
      <c r="AK14" s="209"/>
      <c r="AL14" s="209"/>
      <c r="AM14" s="209"/>
      <c r="AN14" s="210"/>
      <c r="AO14" s="210"/>
      <c r="AP14" s="211"/>
      <c r="AQ14" s="211"/>
      <c r="AR14" s="211"/>
      <c r="AS14" s="212"/>
      <c r="AT14" s="212"/>
      <c r="AU14" s="212"/>
      <c r="AV14" s="224">
        <v>4839.0</v>
      </c>
      <c r="AW14" s="214">
        <v>472.0</v>
      </c>
      <c r="AX14" s="226">
        <v>4334.0</v>
      </c>
      <c r="AY14" s="226">
        <v>33.0</v>
      </c>
      <c r="AZ14" s="225"/>
      <c r="BA14" s="216">
        <v>44261.0</v>
      </c>
      <c r="BB14" s="217">
        <f t="shared" si="7"/>
        <v>0.895639595</v>
      </c>
      <c r="BC14" s="218">
        <f t="shared" si="8"/>
        <v>0.006819590825</v>
      </c>
      <c r="BD14" s="165"/>
      <c r="BE14" s="219" t="str">
        <f>hyperlink("https://dinkes.kalbarprov.go.id/covid-19/","Pemprov Kalbar")</f>
        <v>Pemprov Kalbar</v>
      </c>
      <c r="BF14" s="167">
        <f t="shared" si="9"/>
        <v>0</v>
      </c>
      <c r="BG14" s="167">
        <f t="shared" si="10"/>
        <v>0</v>
      </c>
      <c r="BH14" s="220">
        <f t="shared" si="11"/>
        <v>1</v>
      </c>
    </row>
    <row r="15">
      <c r="A15" s="194">
        <v>13.0</v>
      </c>
      <c r="B15" s="195" t="s">
        <v>668</v>
      </c>
      <c r="C15" s="196">
        <v>57688.0</v>
      </c>
      <c r="D15" s="260">
        <v>396.0</v>
      </c>
      <c r="E15" s="196">
        <v>49896.0</v>
      </c>
      <c r="F15" s="198">
        <v>474.0</v>
      </c>
      <c r="G15" s="261">
        <v>1344.0</v>
      </c>
      <c r="H15" s="198">
        <v>4.0</v>
      </c>
      <c r="I15" s="200">
        <f t="shared" si="1"/>
        <v>0.8649285813</v>
      </c>
      <c r="J15" s="201">
        <f t="shared" si="2"/>
        <v>0.02329773956</v>
      </c>
      <c r="K15" s="165">
        <f t="shared" si="3"/>
        <v>3.080606019</v>
      </c>
      <c r="L15" s="202">
        <f t="shared" si="14"/>
        <v>0</v>
      </c>
      <c r="M15" s="163">
        <f t="shared" si="5"/>
        <v>134400</v>
      </c>
      <c r="N15" s="203">
        <f t="shared" si="6"/>
        <v>57688</v>
      </c>
      <c r="O15" s="167"/>
      <c r="P15" s="167"/>
      <c r="Q15" s="223">
        <f t="shared" si="15"/>
        <v>0.4292261905</v>
      </c>
      <c r="R15" s="204">
        <v>13.0</v>
      </c>
      <c r="S15" s="204" t="s">
        <v>668</v>
      </c>
      <c r="T15" s="205"/>
      <c r="U15" s="205"/>
      <c r="V15" s="207"/>
      <c r="W15" s="207"/>
      <c r="X15" s="207"/>
      <c r="Y15" s="207"/>
      <c r="Z15" s="209"/>
      <c r="AA15" s="209"/>
      <c r="AB15" s="209"/>
      <c r="AC15" s="209"/>
      <c r="AD15" s="209"/>
      <c r="AE15" s="209"/>
      <c r="AF15" s="230">
        <v>177684.0</v>
      </c>
      <c r="AG15" s="231">
        <v>35.0</v>
      </c>
      <c r="AH15" s="231">
        <v>177302.0</v>
      </c>
      <c r="AI15" s="207"/>
      <c r="AJ15" s="209">
        <v>30.0</v>
      </c>
      <c r="AK15" s="209"/>
      <c r="AL15" s="209"/>
      <c r="AM15" s="209">
        <v>30.0</v>
      </c>
      <c r="AN15" s="210"/>
      <c r="AO15" s="210"/>
      <c r="AP15" s="250"/>
      <c r="AQ15" s="250"/>
      <c r="AR15" s="250"/>
      <c r="AS15" s="251">
        <v>235372.0</v>
      </c>
      <c r="AT15" s="251">
        <v>57688.0</v>
      </c>
      <c r="AU15" s="251">
        <v>177302.0</v>
      </c>
      <c r="AV15" s="224">
        <v>57688.0</v>
      </c>
      <c r="AW15" s="225">
        <v>6243.0</v>
      </c>
      <c r="AX15" s="226">
        <v>50091.0</v>
      </c>
      <c r="AY15" s="226">
        <v>1354.0</v>
      </c>
      <c r="AZ15" s="215"/>
      <c r="BA15" s="216">
        <v>44261.0</v>
      </c>
      <c r="BB15" s="217">
        <f t="shared" si="7"/>
        <v>0.8683088337</v>
      </c>
      <c r="BC15" s="218">
        <f t="shared" si="8"/>
        <v>0.02347108584</v>
      </c>
      <c r="BD15" s="165"/>
      <c r="BE15" s="219" t="str">
        <f>hyperlink("http://covid19.kaltimprov.go.id/","Pemprov Kaltim")</f>
        <v>Pemprov Kaltim</v>
      </c>
      <c r="BF15" s="167">
        <f t="shared" si="9"/>
        <v>0</v>
      </c>
      <c r="BG15" s="167">
        <f t="shared" si="10"/>
        <v>0</v>
      </c>
      <c r="BH15" s="220">
        <f t="shared" si="11"/>
        <v>0.9926144756</v>
      </c>
    </row>
    <row r="16">
      <c r="A16" s="194">
        <v>14.0</v>
      </c>
      <c r="B16" s="195" t="s">
        <v>669</v>
      </c>
      <c r="C16" s="196">
        <v>14445.0</v>
      </c>
      <c r="D16" s="240">
        <v>122.0</v>
      </c>
      <c r="E16" s="196">
        <v>12810.0</v>
      </c>
      <c r="F16" s="198">
        <v>164.0</v>
      </c>
      <c r="G16" s="262">
        <v>368.0</v>
      </c>
      <c r="H16" s="198">
        <v>2.0</v>
      </c>
      <c r="I16" s="200">
        <f t="shared" si="1"/>
        <v>0.8868120457</v>
      </c>
      <c r="J16" s="201">
        <f t="shared" si="2"/>
        <v>0.02547594323</v>
      </c>
      <c r="K16" s="165">
        <f t="shared" si="3"/>
        <v>0.7709516554</v>
      </c>
      <c r="L16" s="202">
        <f t="shared" si="14"/>
        <v>-7</v>
      </c>
      <c r="M16" s="163">
        <f t="shared" si="5"/>
        <v>36800</v>
      </c>
      <c r="N16" s="203">
        <f t="shared" si="6"/>
        <v>14445</v>
      </c>
      <c r="O16" s="167"/>
      <c r="P16" s="167"/>
      <c r="Q16" s="223">
        <f t="shared" si="15"/>
        <v>0.3925271739</v>
      </c>
      <c r="R16" s="204">
        <v>14.0</v>
      </c>
      <c r="S16" s="204" t="s">
        <v>669</v>
      </c>
      <c r="T16" s="205"/>
      <c r="U16" s="205"/>
      <c r="V16" s="207"/>
      <c r="W16" s="207"/>
      <c r="X16" s="207"/>
      <c r="Y16" s="207"/>
      <c r="Z16" s="209"/>
      <c r="AA16" s="209"/>
      <c r="AB16" s="209"/>
      <c r="AC16" s="209"/>
      <c r="AD16" s="209"/>
      <c r="AE16" s="209"/>
      <c r="AF16" s="230">
        <v>11028.0</v>
      </c>
      <c r="AG16" s="231"/>
      <c r="AH16" s="231">
        <v>10749.0</v>
      </c>
      <c r="AI16" s="207"/>
      <c r="AJ16" s="232">
        <v>103.0</v>
      </c>
      <c r="AK16" s="233">
        <v>69.0</v>
      </c>
      <c r="AL16" s="233">
        <v>34.0</v>
      </c>
      <c r="AM16" s="233">
        <v>0.0</v>
      </c>
      <c r="AN16" s="210"/>
      <c r="AO16" s="210"/>
      <c r="AP16" s="211">
        <v>108301.0</v>
      </c>
      <c r="AQ16" s="211"/>
      <c r="AR16" s="211"/>
      <c r="AS16" s="251">
        <v>40642.0</v>
      </c>
      <c r="AT16" s="251">
        <v>14438.0</v>
      </c>
      <c r="AU16" s="212">
        <v>26204.0</v>
      </c>
      <c r="AV16" s="224">
        <v>14438.0</v>
      </c>
      <c r="AW16" s="225">
        <v>1247.0</v>
      </c>
      <c r="AX16" s="226">
        <v>12823.0</v>
      </c>
      <c r="AY16" s="226">
        <v>368.0</v>
      </c>
      <c r="AZ16" s="215"/>
      <c r="BA16" s="216">
        <v>44261.0</v>
      </c>
      <c r="BB16" s="217">
        <f t="shared" si="7"/>
        <v>0.888142402</v>
      </c>
      <c r="BC16" s="218">
        <f t="shared" si="8"/>
        <v>0.02548829478</v>
      </c>
      <c r="BD16" s="165"/>
      <c r="BE16" s="219" t="str">
        <f>hyperlink("https://corona.kalteng.go.id/","Pemprov Kalteng")</f>
        <v>Pemprov Kalteng</v>
      </c>
      <c r="BF16" s="167">
        <f t="shared" si="9"/>
        <v>-7</v>
      </c>
      <c r="BG16" s="167">
        <f t="shared" si="10"/>
        <v>0</v>
      </c>
      <c r="BH16" s="220">
        <f t="shared" si="11"/>
        <v>1</v>
      </c>
    </row>
    <row r="17">
      <c r="A17" s="194">
        <v>15.0</v>
      </c>
      <c r="B17" s="195" t="s">
        <v>670</v>
      </c>
      <c r="C17" s="196">
        <v>22944.0</v>
      </c>
      <c r="D17" s="240">
        <v>171.0</v>
      </c>
      <c r="E17" s="196">
        <v>20147.0</v>
      </c>
      <c r="F17" s="198">
        <v>181.0</v>
      </c>
      <c r="G17" s="263">
        <v>748.0</v>
      </c>
      <c r="H17" s="198">
        <v>4.0</v>
      </c>
      <c r="I17" s="200">
        <f t="shared" si="1"/>
        <v>0.8780944909</v>
      </c>
      <c r="J17" s="201">
        <f t="shared" si="2"/>
        <v>0.03260111576</v>
      </c>
      <c r="K17" s="165">
        <f t="shared" si="3"/>
        <v>0.2649058577</v>
      </c>
      <c r="L17" s="202">
        <f t="shared" si="14"/>
        <v>0</v>
      </c>
      <c r="M17" s="163">
        <f t="shared" si="5"/>
        <v>74800</v>
      </c>
      <c r="N17" s="203">
        <f t="shared" si="6"/>
        <v>22944</v>
      </c>
      <c r="O17" s="167"/>
      <c r="P17" s="167"/>
      <c r="Q17" s="223">
        <f t="shared" si="15"/>
        <v>0.3067379679</v>
      </c>
      <c r="R17" s="204">
        <v>15.0</v>
      </c>
      <c r="S17" s="204" t="s">
        <v>670</v>
      </c>
      <c r="T17" s="205"/>
      <c r="U17" s="205"/>
      <c r="V17" s="230">
        <v>5091.0</v>
      </c>
      <c r="W17" s="231">
        <v>1279.0</v>
      </c>
      <c r="X17" s="231">
        <v>3936.0</v>
      </c>
      <c r="Y17" s="207"/>
      <c r="Z17" s="232">
        <v>987.0</v>
      </c>
      <c r="AA17" s="233">
        <v>353.0</v>
      </c>
      <c r="AB17" s="209"/>
      <c r="AC17" s="233">
        <v>634.0</v>
      </c>
      <c r="AD17" s="209"/>
      <c r="AE17" s="209"/>
      <c r="AF17" s="207"/>
      <c r="AG17" s="207"/>
      <c r="AH17" s="207"/>
      <c r="AI17" s="207"/>
      <c r="AJ17" s="209"/>
      <c r="AK17" s="209"/>
      <c r="AL17" s="209"/>
      <c r="AM17" s="209"/>
      <c r="AN17" s="210"/>
      <c r="AO17" s="210"/>
      <c r="AP17" s="211"/>
      <c r="AQ17" s="211"/>
      <c r="AR17" s="211"/>
      <c r="AS17" s="212"/>
      <c r="AT17" s="212"/>
      <c r="AU17" s="212"/>
      <c r="AV17" s="224">
        <v>22944.0</v>
      </c>
      <c r="AW17" s="225">
        <v>2049.0</v>
      </c>
      <c r="AX17" s="226">
        <v>20147.0</v>
      </c>
      <c r="AY17" s="226">
        <v>748.0</v>
      </c>
      <c r="AZ17" s="215"/>
      <c r="BA17" s="216">
        <v>44261.0</v>
      </c>
      <c r="BB17" s="217">
        <f t="shared" si="7"/>
        <v>0.8780944909</v>
      </c>
      <c r="BC17" s="218">
        <f t="shared" si="8"/>
        <v>0.03260111576</v>
      </c>
      <c r="BD17" s="165"/>
      <c r="BE17" s="219" t="str">
        <f>hyperlink("http://dinkes.kalselprov.go.id/","Pemprov Kalsel")</f>
        <v>Pemprov Kalsel</v>
      </c>
      <c r="BF17" s="167">
        <f t="shared" si="9"/>
        <v>0</v>
      </c>
      <c r="BG17" s="167">
        <f t="shared" si="10"/>
        <v>0</v>
      </c>
      <c r="BH17" s="220">
        <f t="shared" si="11"/>
        <v>1</v>
      </c>
    </row>
    <row r="18">
      <c r="A18" s="194">
        <v>16.0</v>
      </c>
      <c r="B18" s="195" t="s">
        <v>671</v>
      </c>
      <c r="C18" s="196">
        <v>10038.0</v>
      </c>
      <c r="D18" s="244">
        <v>61.0</v>
      </c>
      <c r="E18" s="196">
        <v>7802.0</v>
      </c>
      <c r="F18" s="198">
        <v>35.0</v>
      </c>
      <c r="G18" s="235">
        <v>152.0</v>
      </c>
      <c r="H18" s="198">
        <v>0.0</v>
      </c>
      <c r="I18" s="200">
        <f t="shared" si="1"/>
        <v>0.7772464634</v>
      </c>
      <c r="J18" s="201">
        <f t="shared" si="2"/>
        <v>0.01514245866</v>
      </c>
      <c r="K18" s="165">
        <f t="shared" si="3"/>
        <v>2.330278884</v>
      </c>
      <c r="L18" s="202">
        <f t="shared" si="14"/>
        <v>2</v>
      </c>
      <c r="M18" s="163">
        <f t="shared" si="5"/>
        <v>15200</v>
      </c>
      <c r="N18" s="203">
        <f t="shared" si="6"/>
        <v>10038</v>
      </c>
      <c r="O18" s="167"/>
      <c r="P18" s="167"/>
      <c r="Q18" s="223"/>
      <c r="R18" s="204">
        <v>16.0</v>
      </c>
      <c r="S18" s="204" t="s">
        <v>671</v>
      </c>
      <c r="T18" s="205">
        <v>15688.0</v>
      </c>
      <c r="U18" s="205">
        <v>13589.0</v>
      </c>
      <c r="V18" s="207">
        <v>13589.0</v>
      </c>
      <c r="W18" s="207">
        <v>13589.0</v>
      </c>
      <c r="X18" s="207">
        <v>13589.0</v>
      </c>
      <c r="Y18" s="207">
        <v>13589.0</v>
      </c>
      <c r="Z18" s="209"/>
      <c r="AA18" s="209"/>
      <c r="AB18" s="209"/>
      <c r="AC18" s="209"/>
      <c r="AD18" s="209"/>
      <c r="AE18" s="209"/>
      <c r="AF18" s="230">
        <v>9732.0</v>
      </c>
      <c r="AG18" s="231"/>
      <c r="AH18" s="231">
        <v>7784.0</v>
      </c>
      <c r="AI18" s="231"/>
      <c r="AJ18" s="232">
        <v>75.0</v>
      </c>
      <c r="AK18" s="233">
        <v>75.0</v>
      </c>
      <c r="AL18" s="233">
        <v>0.0</v>
      </c>
      <c r="AM18" s="233">
        <v>0.0</v>
      </c>
      <c r="AN18" s="210"/>
      <c r="AO18" s="210"/>
      <c r="AP18" s="211"/>
      <c r="AQ18" s="211"/>
      <c r="AR18" s="211"/>
      <c r="AS18" s="251">
        <v>17824.0</v>
      </c>
      <c r="AT18" s="251">
        <v>10040.0</v>
      </c>
      <c r="AU18" s="251">
        <v>7784.0</v>
      </c>
      <c r="AV18" s="224">
        <v>10040.0</v>
      </c>
      <c r="AW18" s="214">
        <v>1847.0</v>
      </c>
      <c r="AX18" s="226">
        <v>8038.0</v>
      </c>
      <c r="AY18" s="226">
        <v>155.0</v>
      </c>
      <c r="AZ18" s="215"/>
      <c r="BA18" s="216">
        <v>44261.0</v>
      </c>
      <c r="BB18" s="217">
        <f t="shared" si="7"/>
        <v>0.8005976096</v>
      </c>
      <c r="BC18" s="218">
        <f t="shared" si="8"/>
        <v>0.01543824701</v>
      </c>
      <c r="BD18" s="165"/>
      <c r="BE18" s="219" t="str">
        <f>hyperlink("https://www.instagram.com/covid_19kaltara/","Pemprov Kaltara")</f>
        <v>Pemprov Kaltara</v>
      </c>
      <c r="BF18" s="167">
        <f t="shared" si="9"/>
        <v>2</v>
      </c>
      <c r="BG18" s="167">
        <f t="shared" si="10"/>
        <v>0</v>
      </c>
      <c r="BH18" s="220">
        <f t="shared" si="11"/>
        <v>0.9806451613</v>
      </c>
    </row>
    <row r="19">
      <c r="A19" s="194">
        <v>17.0</v>
      </c>
      <c r="B19" s="195" t="s">
        <v>601</v>
      </c>
      <c r="C19" s="196">
        <v>8774.0</v>
      </c>
      <c r="D19" s="264">
        <v>13.0</v>
      </c>
      <c r="E19" s="196">
        <v>8394.0</v>
      </c>
      <c r="F19" s="198">
        <v>18.0</v>
      </c>
      <c r="G19" s="265">
        <v>220.0</v>
      </c>
      <c r="H19" s="198">
        <v>0.0</v>
      </c>
      <c r="I19" s="200">
        <f t="shared" si="1"/>
        <v>0.9566902211</v>
      </c>
      <c r="J19" s="201">
        <f t="shared" si="2"/>
        <v>0.02507408252</v>
      </c>
      <c r="K19" s="165">
        <f t="shared" si="3"/>
        <v>0</v>
      </c>
      <c r="L19" s="202">
        <f t="shared" si="14"/>
        <v>0</v>
      </c>
      <c r="M19" s="163">
        <f t="shared" si="5"/>
        <v>22000</v>
      </c>
      <c r="N19" s="203">
        <f t="shared" si="6"/>
        <v>8774</v>
      </c>
      <c r="O19" s="167"/>
      <c r="P19" s="167"/>
      <c r="Q19" s="223"/>
      <c r="R19" s="204">
        <v>17.0</v>
      </c>
      <c r="S19" s="204" t="s">
        <v>601</v>
      </c>
      <c r="T19" s="228"/>
      <c r="U19" s="229"/>
      <c r="V19" s="207"/>
      <c r="W19" s="207"/>
      <c r="X19" s="207"/>
      <c r="Y19" s="207"/>
      <c r="Z19" s="209"/>
      <c r="AA19" s="209"/>
      <c r="AB19" s="209"/>
      <c r="AC19" s="209"/>
      <c r="AD19" s="209"/>
      <c r="AE19" s="209"/>
      <c r="AF19" s="230"/>
      <c r="AG19" s="231"/>
      <c r="AH19" s="231"/>
      <c r="AI19" s="207"/>
      <c r="AJ19" s="232"/>
      <c r="AK19" s="233"/>
      <c r="AL19" s="233"/>
      <c r="AM19" s="233"/>
      <c r="AN19" s="249"/>
      <c r="AO19" s="249"/>
      <c r="AP19" s="211"/>
      <c r="AQ19" s="211"/>
      <c r="AR19" s="211"/>
      <c r="AS19" s="251"/>
      <c r="AT19" s="251"/>
      <c r="AU19" s="251"/>
      <c r="AV19" s="224">
        <v>8774.0</v>
      </c>
      <c r="AW19" s="214">
        <v>160.0</v>
      </c>
      <c r="AX19" s="226">
        <v>8394.0</v>
      </c>
      <c r="AY19" s="226">
        <v>220.0</v>
      </c>
      <c r="AZ19" s="226">
        <v>0.0</v>
      </c>
      <c r="BA19" s="216">
        <v>44248.0</v>
      </c>
      <c r="BB19" s="217">
        <f t="shared" si="7"/>
        <v>0.9566902211</v>
      </c>
      <c r="BC19" s="218">
        <f t="shared" si="8"/>
        <v>0.02507408252</v>
      </c>
      <c r="BD19" s="165"/>
      <c r="BE19" s="219" t="str">
        <f>hyperlink("https://corona.kepriprov.go.id/data.phtml","Pemprov Kepri")</f>
        <v>Pemprov Kepri</v>
      </c>
      <c r="BF19" s="167">
        <f t="shared" si="9"/>
        <v>0</v>
      </c>
      <c r="BG19" s="167">
        <f t="shared" si="10"/>
        <v>0</v>
      </c>
      <c r="BH19" s="220">
        <f t="shared" si="11"/>
        <v>1</v>
      </c>
    </row>
    <row r="20">
      <c r="A20" s="194">
        <v>18.0</v>
      </c>
      <c r="B20" s="195" t="s">
        <v>672</v>
      </c>
      <c r="C20" s="196">
        <v>8854.0</v>
      </c>
      <c r="D20" s="266">
        <v>3.0</v>
      </c>
      <c r="E20" s="196">
        <v>7196.0</v>
      </c>
      <c r="F20" s="198">
        <v>26.0</v>
      </c>
      <c r="G20" s="267">
        <v>345.0</v>
      </c>
      <c r="H20" s="198">
        <v>1.0</v>
      </c>
      <c r="I20" s="200">
        <f t="shared" si="1"/>
        <v>0.8127400045</v>
      </c>
      <c r="J20" s="201">
        <f t="shared" si="2"/>
        <v>0.03896543935</v>
      </c>
      <c r="K20" s="165">
        <f t="shared" si="3"/>
        <v>1.789026035</v>
      </c>
      <c r="L20" s="202">
        <f t="shared" si="14"/>
        <v>787</v>
      </c>
      <c r="M20" s="163">
        <f t="shared" si="5"/>
        <v>34500</v>
      </c>
      <c r="N20" s="203">
        <f t="shared" si="6"/>
        <v>8854</v>
      </c>
      <c r="O20" s="167"/>
      <c r="P20" s="167"/>
      <c r="Q20" s="223">
        <f t="shared" ref="Q20:Q22" si="16">C20/M20</f>
        <v>0.2566376812</v>
      </c>
      <c r="R20" s="204">
        <v>18.0</v>
      </c>
      <c r="S20" s="204" t="s">
        <v>672</v>
      </c>
      <c r="T20" s="228">
        <v>64389.0</v>
      </c>
      <c r="U20" s="229">
        <v>60119.0</v>
      </c>
      <c r="V20" s="207"/>
      <c r="W20" s="207"/>
      <c r="X20" s="207"/>
      <c r="Y20" s="207"/>
      <c r="Z20" s="209"/>
      <c r="AA20" s="209"/>
      <c r="AB20" s="209"/>
      <c r="AC20" s="209"/>
      <c r="AD20" s="209"/>
      <c r="AE20" s="209"/>
      <c r="AF20" s="230">
        <v>17168.0</v>
      </c>
      <c r="AG20" s="231"/>
      <c r="AH20" s="231">
        <v>16476.0</v>
      </c>
      <c r="AI20" s="207"/>
      <c r="AJ20" s="232">
        <v>80.0</v>
      </c>
      <c r="AK20" s="233">
        <v>80.0</v>
      </c>
      <c r="AL20" s="209"/>
      <c r="AM20" s="233">
        <v>0.0</v>
      </c>
      <c r="AN20" s="210"/>
      <c r="AO20" s="210"/>
      <c r="AP20" s="250">
        <v>61979.0</v>
      </c>
      <c r="AQ20" s="250">
        <v>12628.0</v>
      </c>
      <c r="AR20" s="250">
        <v>49330.0</v>
      </c>
      <c r="AS20" s="251">
        <v>58903.0</v>
      </c>
      <c r="AT20" s="251">
        <v>9552.0</v>
      </c>
      <c r="AU20" s="251">
        <v>49330.0</v>
      </c>
      <c r="AV20" s="224">
        <v>9641.0</v>
      </c>
      <c r="AW20" s="225">
        <v>926.0</v>
      </c>
      <c r="AX20" s="226">
        <v>8315.0</v>
      </c>
      <c r="AY20" s="226">
        <v>400.0</v>
      </c>
      <c r="AZ20" s="215"/>
      <c r="BA20" s="216">
        <v>44261.0</v>
      </c>
      <c r="BB20" s="217">
        <f t="shared" si="7"/>
        <v>0.8624624002</v>
      </c>
      <c r="BC20" s="218">
        <f t="shared" si="8"/>
        <v>0.04148947205</v>
      </c>
      <c r="BD20" s="165"/>
      <c r="BE20" s="219" t="str">
        <f>HYPERLINK("https://corona.ntbprov.go.id/","Pemprov NTB")</f>
        <v>Pemprov NTB</v>
      </c>
      <c r="BF20" s="167">
        <f t="shared" si="9"/>
        <v>787</v>
      </c>
      <c r="BG20" s="167">
        <f t="shared" si="10"/>
        <v>0</v>
      </c>
      <c r="BH20" s="220">
        <f t="shared" si="11"/>
        <v>0.8625</v>
      </c>
    </row>
    <row r="21">
      <c r="A21" s="194">
        <v>19.0</v>
      </c>
      <c r="B21" s="195" t="s">
        <v>673</v>
      </c>
      <c r="C21" s="196">
        <v>16228.0</v>
      </c>
      <c r="D21" s="268">
        <v>58.0</v>
      </c>
      <c r="E21" s="196">
        <v>14474.0</v>
      </c>
      <c r="F21" s="198">
        <v>98.0</v>
      </c>
      <c r="G21" s="269">
        <v>782.0</v>
      </c>
      <c r="H21" s="198">
        <v>1.0</v>
      </c>
      <c r="I21" s="200">
        <f t="shared" si="1"/>
        <v>0.8919152083</v>
      </c>
      <c r="J21" s="201">
        <f t="shared" si="2"/>
        <v>0.04818831649</v>
      </c>
      <c r="K21" s="165">
        <f t="shared" si="3"/>
        <v>2.363199408</v>
      </c>
      <c r="L21" s="202">
        <f t="shared" si="14"/>
        <v>0</v>
      </c>
      <c r="M21" s="163">
        <f t="shared" si="5"/>
        <v>78200</v>
      </c>
      <c r="N21" s="203">
        <f t="shared" si="6"/>
        <v>16228</v>
      </c>
      <c r="O21" s="167"/>
      <c r="P21" s="167"/>
      <c r="Q21" s="223">
        <f t="shared" si="16"/>
        <v>0.2075191816</v>
      </c>
      <c r="R21" s="204">
        <v>19.0</v>
      </c>
      <c r="S21" s="204" t="s">
        <v>673</v>
      </c>
      <c r="T21" s="205" t="s">
        <v>772</v>
      </c>
      <c r="U21" s="205">
        <v>36216.0</v>
      </c>
      <c r="V21" s="207"/>
      <c r="W21" s="207"/>
      <c r="X21" s="207"/>
      <c r="Y21" s="207"/>
      <c r="Z21" s="209"/>
      <c r="AA21" s="209"/>
      <c r="AB21" s="209"/>
      <c r="AC21" s="209"/>
      <c r="AD21" s="209"/>
      <c r="AE21" s="209"/>
      <c r="AF21" s="230">
        <v>37960.0</v>
      </c>
      <c r="AG21" s="231"/>
      <c r="AH21" s="231">
        <v>26305.0</v>
      </c>
      <c r="AI21" s="231"/>
      <c r="AJ21" s="209">
        <v>390.0</v>
      </c>
      <c r="AK21" s="209"/>
      <c r="AL21" s="209"/>
      <c r="AM21" s="233">
        <v>390.0</v>
      </c>
      <c r="AN21" s="210">
        <v>50173.0</v>
      </c>
      <c r="AO21" s="210">
        <v>1866.4356000000002</v>
      </c>
      <c r="AP21" s="211"/>
      <c r="AQ21" s="211"/>
      <c r="AR21" s="211"/>
      <c r="AS21" s="251">
        <v>60333.0</v>
      </c>
      <c r="AT21" s="251">
        <v>16228.0</v>
      </c>
      <c r="AU21" s="251">
        <v>42668.0</v>
      </c>
      <c r="AV21" s="224">
        <v>16228.0</v>
      </c>
      <c r="AW21" s="225">
        <v>277.0</v>
      </c>
      <c r="AX21" s="226">
        <v>14474.0</v>
      </c>
      <c r="AY21" s="226">
        <v>782.0</v>
      </c>
      <c r="AZ21" s="226">
        <v>695.0</v>
      </c>
      <c r="BA21" s="216">
        <v>44261.0</v>
      </c>
      <c r="BB21" s="217">
        <f t="shared" si="7"/>
        <v>0.8919152083</v>
      </c>
      <c r="BC21" s="218">
        <f t="shared" si="8"/>
        <v>0.04818831649</v>
      </c>
      <c r="BD21" s="165"/>
      <c r="BE21" s="219" t="str">
        <f>hyperlink("http://corona.sumselprov.go.id/index.php?module=home&amp;id=1","Pemprov Sumsel")</f>
        <v>Pemprov Sumsel</v>
      </c>
      <c r="BF21" s="167">
        <f t="shared" si="9"/>
        <v>0</v>
      </c>
      <c r="BG21" s="167">
        <f t="shared" si="10"/>
        <v>0</v>
      </c>
      <c r="BH21" s="220">
        <f t="shared" si="11"/>
        <v>1</v>
      </c>
    </row>
    <row r="22">
      <c r="A22" s="194">
        <v>20.0</v>
      </c>
      <c r="B22" s="195" t="s">
        <v>674</v>
      </c>
      <c r="C22" s="196">
        <v>29646.0</v>
      </c>
      <c r="D22" s="270">
        <v>92.0</v>
      </c>
      <c r="E22" s="196">
        <v>27982.0</v>
      </c>
      <c r="F22" s="198">
        <v>88.0</v>
      </c>
      <c r="G22" s="271">
        <v>654.0</v>
      </c>
      <c r="H22" s="198">
        <v>1.0</v>
      </c>
      <c r="I22" s="200">
        <f t="shared" si="1"/>
        <v>0.9438710113</v>
      </c>
      <c r="J22" s="201">
        <f t="shared" si="2"/>
        <v>0.02206031168</v>
      </c>
      <c r="K22" s="165">
        <f t="shared" si="3"/>
        <v>0.4071712879</v>
      </c>
      <c r="L22" s="202">
        <f t="shared" si="14"/>
        <v>0</v>
      </c>
      <c r="M22" s="163">
        <f t="shared" si="5"/>
        <v>65400</v>
      </c>
      <c r="N22" s="203">
        <f t="shared" si="6"/>
        <v>29646</v>
      </c>
      <c r="O22" s="167"/>
      <c r="P22" s="167"/>
      <c r="Q22" s="223">
        <f t="shared" si="16"/>
        <v>0.4533027523</v>
      </c>
      <c r="R22" s="204">
        <v>20.0</v>
      </c>
      <c r="S22" s="204" t="s">
        <v>674</v>
      </c>
      <c r="T22" s="205"/>
      <c r="U22" s="205"/>
      <c r="V22" s="230">
        <v>10210.0</v>
      </c>
      <c r="W22" s="231">
        <v>218.0</v>
      </c>
      <c r="X22" s="231">
        <v>9992.0</v>
      </c>
      <c r="Y22" s="207"/>
      <c r="Z22" s="232">
        <v>1466.0</v>
      </c>
      <c r="AA22" s="233">
        <v>29.0</v>
      </c>
      <c r="AB22" s="209"/>
      <c r="AC22" s="233">
        <v>1437.0</v>
      </c>
      <c r="AD22" s="209"/>
      <c r="AE22" s="209"/>
      <c r="AF22" s="207">
        <v>395.0</v>
      </c>
      <c r="AG22" s="207"/>
      <c r="AH22" s="207"/>
      <c r="AI22" s="207"/>
      <c r="AJ22" s="209"/>
      <c r="AK22" s="209"/>
      <c r="AL22" s="209"/>
      <c r="AM22" s="209"/>
      <c r="AN22" s="210"/>
      <c r="AO22" s="210"/>
      <c r="AP22" s="250">
        <v>571454.0</v>
      </c>
      <c r="AQ22" s="211">
        <v>42573.0</v>
      </c>
      <c r="AR22" s="211">
        <v>528881.0</v>
      </c>
      <c r="AS22" s="251">
        <v>392476.0</v>
      </c>
      <c r="AT22" s="251">
        <v>29646.0</v>
      </c>
      <c r="AU22" s="251">
        <v>362830.0</v>
      </c>
      <c r="AV22" s="224">
        <v>29646.0</v>
      </c>
      <c r="AW22" s="225">
        <v>247.0</v>
      </c>
      <c r="AX22" s="226">
        <v>27982.0</v>
      </c>
      <c r="AY22" s="226">
        <v>654.0</v>
      </c>
      <c r="AZ22" s="226">
        <v>763.0</v>
      </c>
      <c r="BA22" s="216">
        <v>44261.0</v>
      </c>
      <c r="BB22" s="217">
        <f t="shared" si="7"/>
        <v>0.9438710113</v>
      </c>
      <c r="BC22" s="218">
        <f t="shared" si="8"/>
        <v>0.02206031168</v>
      </c>
      <c r="BD22" s="165"/>
      <c r="BE22" s="219" t="str">
        <f>hyperlink("https://corona.sumbarprov.go.id/","Pemprov Sumbar")</f>
        <v>Pemprov Sumbar</v>
      </c>
      <c r="BF22" s="167">
        <f t="shared" si="9"/>
        <v>0</v>
      </c>
      <c r="BG22" s="167">
        <f t="shared" si="10"/>
        <v>0</v>
      </c>
      <c r="BH22" s="220">
        <f t="shared" si="11"/>
        <v>1</v>
      </c>
    </row>
    <row r="23">
      <c r="A23" s="194">
        <v>21.0</v>
      </c>
      <c r="B23" s="195" t="s">
        <v>675</v>
      </c>
      <c r="C23" s="196">
        <v>15103.0</v>
      </c>
      <c r="D23" s="272">
        <v>27.0</v>
      </c>
      <c r="E23" s="196">
        <v>12030.0</v>
      </c>
      <c r="F23" s="198">
        <v>8.0</v>
      </c>
      <c r="G23" s="267">
        <v>498.0</v>
      </c>
      <c r="H23" s="198">
        <v>2.0</v>
      </c>
      <c r="I23" s="200">
        <f t="shared" si="1"/>
        <v>0.7965304906</v>
      </c>
      <c r="J23" s="201">
        <f t="shared" si="2"/>
        <v>0.03297358141</v>
      </c>
      <c r="K23" s="165">
        <f t="shared" si="3"/>
        <v>0.168324052</v>
      </c>
      <c r="L23" s="202">
        <f t="shared" si="14"/>
        <v>-19</v>
      </c>
      <c r="M23" s="163">
        <f t="shared" si="5"/>
        <v>49800</v>
      </c>
      <c r="N23" s="203">
        <f t="shared" si="6"/>
        <v>15103</v>
      </c>
      <c r="O23" s="167"/>
      <c r="P23" s="167"/>
      <c r="Q23" s="223"/>
      <c r="R23" s="204">
        <v>21.0</v>
      </c>
      <c r="S23" s="204" t="s">
        <v>675</v>
      </c>
      <c r="T23" s="205"/>
      <c r="U23" s="205"/>
      <c r="V23" s="230"/>
      <c r="W23" s="231"/>
      <c r="X23" s="207"/>
      <c r="Y23" s="207"/>
      <c r="Z23" s="232"/>
      <c r="AA23" s="233"/>
      <c r="AB23" s="209"/>
      <c r="AC23" s="209"/>
      <c r="AD23" s="209"/>
      <c r="AE23" s="209"/>
      <c r="AF23" s="230">
        <v>2224.0</v>
      </c>
      <c r="AG23" s="231"/>
      <c r="AH23" s="231">
        <v>1931.0</v>
      </c>
      <c r="AI23" s="231">
        <v>0.0</v>
      </c>
      <c r="AJ23" s="232">
        <v>315.0</v>
      </c>
      <c r="AK23" s="233">
        <v>226.0</v>
      </c>
      <c r="AL23" s="209"/>
      <c r="AM23" s="233">
        <v>89.0</v>
      </c>
      <c r="AN23" s="210">
        <v>0.0</v>
      </c>
      <c r="AO23" s="210">
        <v>0.0</v>
      </c>
      <c r="AP23" s="211"/>
      <c r="AQ23" s="211"/>
      <c r="AR23" s="211"/>
      <c r="AS23" s="212"/>
      <c r="AT23" s="212"/>
      <c r="AU23" s="212"/>
      <c r="AV23" s="224">
        <v>15084.0</v>
      </c>
      <c r="AW23" s="225">
        <v>2551.0</v>
      </c>
      <c r="AX23" s="226">
        <v>12017.0</v>
      </c>
      <c r="AY23" s="226">
        <v>516.0</v>
      </c>
      <c r="AZ23" s="215"/>
      <c r="BA23" s="216">
        <v>44261.0</v>
      </c>
      <c r="BB23" s="217">
        <f t="shared" si="7"/>
        <v>0.7966719703</v>
      </c>
      <c r="BC23" s="218">
        <f t="shared" si="8"/>
        <v>0.03420843278</v>
      </c>
      <c r="BD23" s="165"/>
      <c r="BE23" s="219" t="str">
        <f>hyperlink("https://corona.sulutprov.go.id/","Pemprov Sulut")</f>
        <v>Pemprov Sulut</v>
      </c>
      <c r="BF23" s="167">
        <f t="shared" si="9"/>
        <v>-19</v>
      </c>
      <c r="BG23" s="167">
        <f t="shared" si="10"/>
        <v>0</v>
      </c>
      <c r="BH23" s="220">
        <f t="shared" si="11"/>
        <v>0.9651162791</v>
      </c>
    </row>
    <row r="24">
      <c r="A24" s="194">
        <v>22.0</v>
      </c>
      <c r="B24" s="195" t="s">
        <v>597</v>
      </c>
      <c r="C24" s="196">
        <v>25251.0</v>
      </c>
      <c r="D24" s="273">
        <v>87.0</v>
      </c>
      <c r="E24" s="196">
        <v>21877.0</v>
      </c>
      <c r="F24" s="198">
        <v>90.0</v>
      </c>
      <c r="G24" s="274">
        <v>854.0</v>
      </c>
      <c r="H24" s="198">
        <v>3.0</v>
      </c>
      <c r="I24" s="200">
        <f t="shared" si="1"/>
        <v>0.8663815294</v>
      </c>
      <c r="J24" s="201">
        <f t="shared" si="2"/>
        <v>0.03382044275</v>
      </c>
      <c r="K24" s="165">
        <f t="shared" si="3"/>
        <v>0</v>
      </c>
      <c r="L24" s="202">
        <f t="shared" si="14"/>
        <v>0</v>
      </c>
      <c r="M24" s="163">
        <f t="shared" si="5"/>
        <v>85400</v>
      </c>
      <c r="N24" s="203">
        <f t="shared" si="6"/>
        <v>25251</v>
      </c>
      <c r="O24" s="167"/>
      <c r="P24" s="167"/>
      <c r="Q24" s="223"/>
      <c r="R24" s="204">
        <v>22.0</v>
      </c>
      <c r="S24" s="204" t="s">
        <v>597</v>
      </c>
      <c r="T24" s="205"/>
      <c r="U24" s="205"/>
      <c r="V24" s="207"/>
      <c r="W24" s="207"/>
      <c r="X24" s="207"/>
      <c r="Y24" s="207"/>
      <c r="Z24" s="209"/>
      <c r="AA24" s="209"/>
      <c r="AB24" s="209"/>
      <c r="AC24" s="209"/>
      <c r="AD24" s="209"/>
      <c r="AE24" s="209"/>
      <c r="AF24" s="207"/>
      <c r="AG24" s="207"/>
      <c r="AH24" s="207"/>
      <c r="AI24" s="207"/>
      <c r="AJ24" s="209"/>
      <c r="AK24" s="209"/>
      <c r="AL24" s="209"/>
      <c r="AM24" s="209"/>
      <c r="AN24" s="210"/>
      <c r="AO24" s="210"/>
      <c r="AP24" s="250"/>
      <c r="AQ24" s="250"/>
      <c r="AR24" s="211"/>
      <c r="AS24" s="212"/>
      <c r="AT24" s="212"/>
      <c r="AU24" s="212"/>
      <c r="AV24" s="224">
        <v>25251.0</v>
      </c>
      <c r="AW24" s="225">
        <v>2520.0</v>
      </c>
      <c r="AX24" s="226">
        <v>21877.0</v>
      </c>
      <c r="AY24" s="226">
        <v>854.0</v>
      </c>
      <c r="AZ24" s="215"/>
      <c r="BA24" s="216">
        <v>44079.0</v>
      </c>
      <c r="BB24" s="217">
        <f t="shared" si="7"/>
        <v>0.8663815294</v>
      </c>
      <c r="BC24" s="218">
        <f t="shared" si="8"/>
        <v>0.03382044275</v>
      </c>
      <c r="BD24" s="165"/>
      <c r="BE24" s="219" t="str">
        <f>hyperlink("http://covid19.sumutprov.go.id/","Pemprov Sumut")</f>
        <v>Pemprov Sumut</v>
      </c>
      <c r="BF24" s="167">
        <f t="shared" si="9"/>
        <v>0</v>
      </c>
      <c r="BG24" s="167">
        <f t="shared" si="10"/>
        <v>0</v>
      </c>
      <c r="BH24" s="220">
        <f t="shared" si="11"/>
        <v>1</v>
      </c>
    </row>
    <row r="25">
      <c r="A25" s="194">
        <v>23.0</v>
      </c>
      <c r="B25" s="195" t="s">
        <v>676</v>
      </c>
      <c r="C25" s="196">
        <v>10093.0</v>
      </c>
      <c r="D25" s="275">
        <v>2.0</v>
      </c>
      <c r="E25" s="196">
        <v>9385.0</v>
      </c>
      <c r="F25" s="198">
        <v>24.0</v>
      </c>
      <c r="G25" s="276">
        <v>200.0</v>
      </c>
      <c r="H25" s="198">
        <v>0.0</v>
      </c>
      <c r="I25" s="200">
        <f t="shared" si="1"/>
        <v>0.9298523729</v>
      </c>
      <c r="J25" s="201">
        <f t="shared" si="2"/>
        <v>0.01981571386</v>
      </c>
      <c r="K25" s="165">
        <f t="shared" si="3"/>
        <v>0.9206066012</v>
      </c>
      <c r="L25" s="202">
        <f t="shared" si="14"/>
        <v>-4</v>
      </c>
      <c r="M25" s="163">
        <f t="shared" si="5"/>
        <v>20000</v>
      </c>
      <c r="N25" s="203">
        <f t="shared" si="6"/>
        <v>10093</v>
      </c>
      <c r="O25" s="167"/>
      <c r="P25" s="167"/>
      <c r="Q25" s="223"/>
      <c r="R25" s="204">
        <v>23.0</v>
      </c>
      <c r="S25" s="204" t="s">
        <v>676</v>
      </c>
      <c r="T25" s="228">
        <v>11002.0</v>
      </c>
      <c r="U25" s="229">
        <v>10901.0</v>
      </c>
      <c r="V25" s="230">
        <v>5105.0</v>
      </c>
      <c r="W25" s="231">
        <v>58.0</v>
      </c>
      <c r="X25" s="231">
        <v>5047.0</v>
      </c>
      <c r="Y25" s="207"/>
      <c r="Z25" s="232">
        <v>2.0</v>
      </c>
      <c r="AA25" s="233">
        <v>2.0</v>
      </c>
      <c r="AB25" s="209"/>
      <c r="AC25" s="233">
        <v>0.0</v>
      </c>
      <c r="AD25" s="209"/>
      <c r="AE25" s="209"/>
      <c r="AF25" s="207">
        <v>4179.0</v>
      </c>
      <c r="AG25" s="207"/>
      <c r="AH25" s="207">
        <v>4126.0</v>
      </c>
      <c r="AI25" s="207">
        <v>-5.0</v>
      </c>
      <c r="AJ25" s="209">
        <v>2.0</v>
      </c>
      <c r="AK25" s="209">
        <v>0.0</v>
      </c>
      <c r="AL25" s="209">
        <v>0.0</v>
      </c>
      <c r="AM25" s="209">
        <v>2.0</v>
      </c>
      <c r="AN25" s="210">
        <v>125562.0</v>
      </c>
      <c r="AO25" s="210">
        <v>3246.0</v>
      </c>
      <c r="AP25" s="211"/>
      <c r="AQ25" s="211"/>
      <c r="AR25" s="211"/>
      <c r="AS25" s="212">
        <v>32906.0</v>
      </c>
      <c r="AT25" s="212">
        <v>10089.0</v>
      </c>
      <c r="AU25" s="212">
        <v>22817.0</v>
      </c>
      <c r="AV25" s="224">
        <v>10089.0</v>
      </c>
      <c r="AW25" s="214">
        <v>584.0</v>
      </c>
      <c r="AX25" s="226">
        <v>9305.0</v>
      </c>
      <c r="AY25" s="226">
        <v>200.0</v>
      </c>
      <c r="AZ25" s="215"/>
      <c r="BA25" s="216">
        <v>44261.0</v>
      </c>
      <c r="BB25" s="217">
        <f t="shared" si="7"/>
        <v>0.9222916047</v>
      </c>
      <c r="BC25" s="218">
        <f t="shared" si="8"/>
        <v>0.01982357022</v>
      </c>
      <c r="BD25" s="165"/>
      <c r="BE25" s="219" t="str">
        <f>HYPERLINK("https://dinkes.sultraprov.go.id/info-covid-19-sultra/","Pemprov Sultra")</f>
        <v>Pemprov Sultra</v>
      </c>
      <c r="BF25" s="167">
        <f t="shared" si="9"/>
        <v>-4</v>
      </c>
      <c r="BG25" s="167">
        <f t="shared" si="10"/>
        <v>0</v>
      </c>
      <c r="BH25" s="220">
        <f t="shared" si="11"/>
        <v>1</v>
      </c>
    </row>
    <row r="26">
      <c r="A26" s="194">
        <v>24.0</v>
      </c>
      <c r="B26" s="195" t="s">
        <v>678</v>
      </c>
      <c r="C26" s="196">
        <v>57337.0</v>
      </c>
      <c r="D26" s="277">
        <v>165.0</v>
      </c>
      <c r="E26" s="196">
        <v>53251.0</v>
      </c>
      <c r="F26" s="198">
        <v>310.0</v>
      </c>
      <c r="G26" s="278">
        <v>873.0</v>
      </c>
      <c r="H26" s="198">
        <v>4.0</v>
      </c>
      <c r="I26" s="200">
        <f t="shared" si="1"/>
        <v>0.9287371156</v>
      </c>
      <c r="J26" s="201">
        <f t="shared" si="2"/>
        <v>0.01522577044</v>
      </c>
      <c r="K26" s="165">
        <f t="shared" si="3"/>
        <v>0.2018940649</v>
      </c>
      <c r="L26" s="202">
        <f t="shared" si="14"/>
        <v>0</v>
      </c>
      <c r="M26" s="163">
        <f t="shared" si="5"/>
        <v>87300</v>
      </c>
      <c r="N26" s="203">
        <f t="shared" si="6"/>
        <v>57337</v>
      </c>
      <c r="O26" s="167"/>
      <c r="P26" s="167"/>
      <c r="Q26" s="223">
        <f>C26/M26</f>
        <v>0.6567812142</v>
      </c>
      <c r="R26" s="204">
        <v>24.0</v>
      </c>
      <c r="S26" s="204" t="s">
        <v>678</v>
      </c>
      <c r="T26" s="205"/>
      <c r="U26" s="205"/>
      <c r="V26" s="207"/>
      <c r="W26" s="207"/>
      <c r="X26" s="207"/>
      <c r="Y26" s="207"/>
      <c r="Z26" s="209"/>
      <c r="AA26" s="209"/>
      <c r="AB26" s="209"/>
      <c r="AC26" s="209"/>
      <c r="AD26" s="209"/>
      <c r="AE26" s="209"/>
      <c r="AF26" s="230">
        <v>11339.0</v>
      </c>
      <c r="AG26" s="231"/>
      <c r="AH26" s="231">
        <v>10318.0</v>
      </c>
      <c r="AI26" s="207"/>
      <c r="AJ26" s="209">
        <v>237.0</v>
      </c>
      <c r="AK26" s="209">
        <v>0.0</v>
      </c>
      <c r="AL26" s="209">
        <v>15.0</v>
      </c>
      <c r="AM26" s="209">
        <v>222.0</v>
      </c>
      <c r="AN26" s="210"/>
      <c r="AO26" s="210"/>
      <c r="AP26" s="211">
        <v>377654.0</v>
      </c>
      <c r="AQ26" s="211">
        <v>57337.0</v>
      </c>
      <c r="AR26" s="211">
        <v>320317.0</v>
      </c>
      <c r="AS26" s="212"/>
      <c r="AT26" s="212"/>
      <c r="AU26" s="212"/>
      <c r="AV26" s="224">
        <v>57337.0</v>
      </c>
      <c r="AW26" s="225">
        <f>2686-149</f>
        <v>2537</v>
      </c>
      <c r="AX26" s="226">
        <v>53251.0</v>
      </c>
      <c r="AY26" s="226">
        <v>873.0</v>
      </c>
      <c r="AZ26" s="226">
        <v>676.0</v>
      </c>
      <c r="BA26" s="216">
        <v>44261.0</v>
      </c>
      <c r="BB26" s="217">
        <f t="shared" si="7"/>
        <v>0.9287371156</v>
      </c>
      <c r="BC26" s="218">
        <f t="shared" si="8"/>
        <v>0.01522577044</v>
      </c>
      <c r="BD26" s="165"/>
      <c r="BE26" s="219" t="str">
        <f>hyperlink("https://covid19.sulselprov.go.id/","Pemprov Sulsel")</f>
        <v>Pemprov Sulsel</v>
      </c>
      <c r="BF26" s="167">
        <f t="shared" si="9"/>
        <v>0</v>
      </c>
      <c r="BG26" s="167">
        <f t="shared" si="10"/>
        <v>0</v>
      </c>
      <c r="BH26" s="220">
        <f t="shared" si="11"/>
        <v>1</v>
      </c>
    </row>
    <row r="27">
      <c r="A27" s="194">
        <v>25.0</v>
      </c>
      <c r="B27" s="195" t="s">
        <v>679</v>
      </c>
      <c r="C27" s="196">
        <v>10323.0</v>
      </c>
      <c r="D27" s="279">
        <v>34.0</v>
      </c>
      <c r="E27" s="196">
        <v>8491.0</v>
      </c>
      <c r="F27" s="198">
        <v>4.0</v>
      </c>
      <c r="G27" s="280">
        <v>263.0</v>
      </c>
      <c r="H27" s="198">
        <v>0.0</v>
      </c>
      <c r="I27" s="200">
        <f t="shared" si="1"/>
        <v>0.8225322096</v>
      </c>
      <c r="J27" s="201">
        <f t="shared" si="2"/>
        <v>0.02547708999</v>
      </c>
      <c r="K27" s="165">
        <f t="shared" si="3"/>
        <v>0.1978107139</v>
      </c>
      <c r="L27" s="202">
        <f t="shared" si="14"/>
        <v>0</v>
      </c>
      <c r="M27" s="163">
        <f t="shared" si="5"/>
        <v>26300</v>
      </c>
      <c r="N27" s="203">
        <f t="shared" si="6"/>
        <v>10323</v>
      </c>
      <c r="O27" s="167"/>
      <c r="P27" s="167"/>
      <c r="Q27" s="223"/>
      <c r="R27" s="204">
        <v>25.0</v>
      </c>
      <c r="S27" s="204" t="s">
        <v>679</v>
      </c>
      <c r="T27" s="228">
        <v>2422.0</v>
      </c>
      <c r="U27" s="229">
        <v>1780.0</v>
      </c>
      <c r="V27" s="230">
        <v>1810.0</v>
      </c>
      <c r="W27" s="231">
        <v>689.0</v>
      </c>
      <c r="X27" s="231">
        <v>1121.0</v>
      </c>
      <c r="Y27" s="231">
        <v>2.0</v>
      </c>
      <c r="Z27" s="232">
        <v>232.0</v>
      </c>
      <c r="AA27" s="233">
        <v>15.0</v>
      </c>
      <c r="AB27" s="209"/>
      <c r="AC27" s="233">
        <v>217.0</v>
      </c>
      <c r="AD27" s="209"/>
      <c r="AE27" s="233">
        <v>20.0</v>
      </c>
      <c r="AF27" s="207"/>
      <c r="AG27" s="207">
        <v>7669.0</v>
      </c>
      <c r="AH27" s="207"/>
      <c r="AI27" s="207"/>
      <c r="AJ27" s="209"/>
      <c r="AK27" s="209"/>
      <c r="AL27" s="209"/>
      <c r="AM27" s="209"/>
      <c r="AN27" s="210"/>
      <c r="AO27" s="210"/>
      <c r="AP27" s="211"/>
      <c r="AQ27" s="211"/>
      <c r="AR27" s="211"/>
      <c r="AS27" s="212"/>
      <c r="AT27" s="212"/>
      <c r="AU27" s="212"/>
      <c r="AV27" s="224">
        <v>10323.0</v>
      </c>
      <c r="AW27" s="225">
        <v>1569.0</v>
      </c>
      <c r="AX27" s="226">
        <v>8491.0</v>
      </c>
      <c r="AY27" s="226">
        <v>263.0</v>
      </c>
      <c r="AZ27" s="215"/>
      <c r="BA27" s="216">
        <v>44261.0</v>
      </c>
      <c r="BB27" s="217">
        <f t="shared" si="7"/>
        <v>0.8225322096</v>
      </c>
      <c r="BC27" s="218">
        <f t="shared" si="8"/>
        <v>0.02547708999</v>
      </c>
      <c r="BD27" s="165"/>
      <c r="BE27" s="219" t="str">
        <f>HYPERLINK("https://dinkes.sultengprov.go.id/category/covid-19/","Pemprov Sulteng")</f>
        <v>Pemprov Sulteng</v>
      </c>
      <c r="BF27" s="167">
        <f t="shared" si="9"/>
        <v>0</v>
      </c>
      <c r="BG27" s="167">
        <f t="shared" si="10"/>
        <v>0</v>
      </c>
      <c r="BH27" s="220">
        <f t="shared" si="11"/>
        <v>1</v>
      </c>
    </row>
    <row r="28">
      <c r="A28" s="194">
        <v>26.0</v>
      </c>
      <c r="B28" s="195" t="s">
        <v>648</v>
      </c>
      <c r="C28" s="196">
        <v>12859.0</v>
      </c>
      <c r="D28" s="244">
        <v>41.0</v>
      </c>
      <c r="E28" s="196">
        <v>11333.0</v>
      </c>
      <c r="F28" s="198">
        <v>69.0</v>
      </c>
      <c r="G28" s="281">
        <v>670.0</v>
      </c>
      <c r="H28" s="198">
        <v>0.0</v>
      </c>
      <c r="I28" s="200">
        <f t="shared" si="1"/>
        <v>0.8813282526</v>
      </c>
      <c r="J28" s="201">
        <f t="shared" si="2"/>
        <v>0.05210358504</v>
      </c>
      <c r="K28" s="165">
        <f t="shared" si="3"/>
        <v>0.4281397691</v>
      </c>
      <c r="L28" s="202">
        <f t="shared" si="14"/>
        <v>48</v>
      </c>
      <c r="M28" s="163">
        <f t="shared" si="5"/>
        <v>67000</v>
      </c>
      <c r="N28" s="203">
        <f t="shared" si="6"/>
        <v>12859</v>
      </c>
      <c r="O28" s="167"/>
      <c r="P28" s="167"/>
      <c r="Q28" s="223">
        <f>C28/M28</f>
        <v>0.1919253731</v>
      </c>
      <c r="R28" s="204">
        <v>26.0</v>
      </c>
      <c r="S28" s="204" t="s">
        <v>648</v>
      </c>
      <c r="T28" s="205"/>
      <c r="U28" s="205"/>
      <c r="V28" s="230"/>
      <c r="W28" s="231"/>
      <c r="X28" s="231"/>
      <c r="Y28" s="231"/>
      <c r="Z28" s="232"/>
      <c r="AA28" s="233"/>
      <c r="AB28" s="209"/>
      <c r="AC28" s="233"/>
      <c r="AD28" s="209"/>
      <c r="AE28" s="233"/>
      <c r="AF28" s="230">
        <v>5316.0</v>
      </c>
      <c r="AG28" s="231">
        <v>255.0</v>
      </c>
      <c r="AH28" s="231">
        <v>5061.0</v>
      </c>
      <c r="AI28" s="207"/>
      <c r="AJ28" s="232">
        <v>210.0</v>
      </c>
      <c r="AK28" s="233">
        <v>84.0</v>
      </c>
      <c r="AL28" s="233">
        <v>105.0</v>
      </c>
      <c r="AM28" s="233">
        <v>21.0</v>
      </c>
      <c r="AN28" s="210"/>
      <c r="AO28" s="210"/>
      <c r="AP28" s="211"/>
      <c r="AQ28" s="211"/>
      <c r="AR28" s="211"/>
      <c r="AS28" s="212"/>
      <c r="AT28" s="212"/>
      <c r="AU28" s="212"/>
      <c r="AV28" s="224">
        <v>12907.0</v>
      </c>
      <c r="AW28" s="225">
        <v>852.0</v>
      </c>
      <c r="AX28" s="226">
        <v>11384.0</v>
      </c>
      <c r="AY28" s="226">
        <v>671.0</v>
      </c>
      <c r="AZ28" s="215"/>
      <c r="BA28" s="216">
        <v>44261.0</v>
      </c>
      <c r="BB28" s="217">
        <f t="shared" si="7"/>
        <v>0.8820020144</v>
      </c>
      <c r="BC28" s="218">
        <f t="shared" si="8"/>
        <v>0.05198729372</v>
      </c>
      <c r="BD28" s="165"/>
      <c r="BE28" s="219" t="str">
        <f>hyperlink("http://geoportal.lampungprov.go.id/gis/apps/webappviewer/index.html?id=13d5bf1f55d2450eb93ae2a3e1a12ed4","Pemprov Lampung")</f>
        <v>Pemprov Lampung</v>
      </c>
      <c r="BF28" s="167">
        <f t="shared" si="9"/>
        <v>48</v>
      </c>
      <c r="BG28" s="167">
        <f t="shared" si="10"/>
        <v>0</v>
      </c>
      <c r="BH28" s="220">
        <f t="shared" si="11"/>
        <v>0.998509687</v>
      </c>
    </row>
    <row r="29">
      <c r="A29" s="194">
        <v>27.0</v>
      </c>
      <c r="B29" s="195" t="s">
        <v>649</v>
      </c>
      <c r="C29" s="196">
        <v>31905.0</v>
      </c>
      <c r="D29" s="282">
        <v>68.0</v>
      </c>
      <c r="E29" s="196">
        <v>30166.0</v>
      </c>
      <c r="F29" s="198">
        <v>87.0</v>
      </c>
      <c r="G29" s="222">
        <v>778.0</v>
      </c>
      <c r="H29" s="198">
        <v>4.0</v>
      </c>
      <c r="I29" s="200">
        <f t="shared" si="1"/>
        <v>0.9454944366</v>
      </c>
      <c r="J29" s="201">
        <f t="shared" si="2"/>
        <v>0.02438489265</v>
      </c>
      <c r="K29" s="165">
        <f t="shared" si="3"/>
        <v>5.516580993</v>
      </c>
      <c r="L29" s="202">
        <f t="shared" si="14"/>
        <v>-1</v>
      </c>
      <c r="M29" s="163">
        <f t="shared" si="5"/>
        <v>77800</v>
      </c>
      <c r="N29" s="203">
        <f t="shared" si="6"/>
        <v>31905</v>
      </c>
      <c r="O29" s="167"/>
      <c r="P29" s="167"/>
      <c r="Q29" s="223"/>
      <c r="R29" s="204">
        <v>27.0</v>
      </c>
      <c r="S29" s="204" t="s">
        <v>649</v>
      </c>
      <c r="T29" s="205"/>
      <c r="U29" s="205"/>
      <c r="V29" s="230">
        <v>97580.0</v>
      </c>
      <c r="W29" s="231">
        <v>4593.0</v>
      </c>
      <c r="X29" s="231">
        <v>92987.0</v>
      </c>
      <c r="Y29" s="207"/>
      <c r="Z29" s="232">
        <v>2508.0</v>
      </c>
      <c r="AA29" s="233">
        <v>177.0</v>
      </c>
      <c r="AB29" s="209"/>
      <c r="AC29" s="233">
        <v>2133.0</v>
      </c>
      <c r="AD29" s="209"/>
      <c r="AE29" s="233">
        <v>198.0</v>
      </c>
      <c r="AF29" s="207">
        <v>75913.0</v>
      </c>
      <c r="AG29" s="207">
        <v>4820.0</v>
      </c>
      <c r="AH29" s="207">
        <v>73514.0</v>
      </c>
      <c r="AI29" s="207">
        <v>220.0</v>
      </c>
      <c r="AJ29" s="209"/>
      <c r="AK29" s="209"/>
      <c r="AL29" s="209"/>
      <c r="AM29" s="209"/>
      <c r="AN29" s="249">
        <v>63384.0</v>
      </c>
      <c r="AO29" s="249">
        <v>868.0</v>
      </c>
      <c r="AP29" s="211"/>
      <c r="AQ29" s="211"/>
      <c r="AR29" s="211"/>
      <c r="AS29" s="251">
        <v>229987.0</v>
      </c>
      <c r="AT29" s="251">
        <v>31904.0</v>
      </c>
      <c r="AU29" s="251">
        <v>198083.0</v>
      </c>
      <c r="AV29" s="224">
        <v>31904.0</v>
      </c>
      <c r="AW29" s="225">
        <v>319.0</v>
      </c>
      <c r="AX29" s="226">
        <v>30181.0</v>
      </c>
      <c r="AY29" s="226">
        <v>778.0</v>
      </c>
      <c r="AZ29" s="226">
        <v>626.0</v>
      </c>
      <c r="BA29" s="216">
        <v>44261.0</v>
      </c>
      <c r="BB29" s="217">
        <f t="shared" si="7"/>
        <v>0.9459942327</v>
      </c>
      <c r="BC29" s="218">
        <f t="shared" si="8"/>
        <v>0.02438565697</v>
      </c>
      <c r="BD29" s="165"/>
      <c r="BE29" s="219" t="str">
        <f>hyperlink("https://corona.riau.go.id/","Pemprov Riau")</f>
        <v>Pemprov Riau</v>
      </c>
      <c r="BF29" s="167">
        <f t="shared" si="9"/>
        <v>-1</v>
      </c>
      <c r="BG29" s="167">
        <f t="shared" si="10"/>
        <v>0</v>
      </c>
      <c r="BH29" s="220">
        <f t="shared" si="11"/>
        <v>1</v>
      </c>
    </row>
    <row r="30">
      <c r="A30" s="194">
        <v>28.0</v>
      </c>
      <c r="B30" s="195" t="s">
        <v>677</v>
      </c>
      <c r="C30" s="196">
        <v>4052.0</v>
      </c>
      <c r="D30" s="234">
        <v>12.0</v>
      </c>
      <c r="E30" s="196">
        <v>3455.0</v>
      </c>
      <c r="F30" s="198">
        <v>19.0</v>
      </c>
      <c r="G30" s="283">
        <v>113.0</v>
      </c>
      <c r="H30" s="198">
        <v>0.0</v>
      </c>
      <c r="I30" s="200">
        <f t="shared" si="1"/>
        <v>0.8526653504</v>
      </c>
      <c r="J30" s="201">
        <f t="shared" si="2"/>
        <v>0.02788746298</v>
      </c>
      <c r="K30" s="165">
        <f t="shared" si="3"/>
        <v>0.3717080512</v>
      </c>
      <c r="L30" s="202">
        <f t="shared" si="14"/>
        <v>-65</v>
      </c>
      <c r="M30" s="163">
        <f t="shared" si="5"/>
        <v>11300</v>
      </c>
      <c r="N30" s="203">
        <f t="shared" si="6"/>
        <v>4052</v>
      </c>
      <c r="O30" s="167"/>
      <c r="P30" s="167"/>
      <c r="Q30" s="223">
        <f>C30/M30</f>
        <v>0.3585840708</v>
      </c>
      <c r="R30" s="204">
        <v>28.0</v>
      </c>
      <c r="S30" s="204" t="s">
        <v>677</v>
      </c>
      <c r="T30" s="228">
        <v>4526.0</v>
      </c>
      <c r="U30" s="205"/>
      <c r="V30" s="230">
        <v>808.0</v>
      </c>
      <c r="W30" s="231">
        <v>61.0</v>
      </c>
      <c r="X30" s="231">
        <v>747.0</v>
      </c>
      <c r="Y30" s="207"/>
      <c r="Z30" s="232">
        <v>674.0</v>
      </c>
      <c r="AA30" s="233">
        <v>11.0</v>
      </c>
      <c r="AB30" s="233">
        <v>663.0</v>
      </c>
      <c r="AC30" s="209"/>
      <c r="AD30" s="209"/>
      <c r="AE30" s="209"/>
      <c r="AF30" s="207"/>
      <c r="AG30" s="207"/>
      <c r="AH30" s="207"/>
      <c r="AI30" s="207"/>
      <c r="AJ30" s="209"/>
      <c r="AK30" s="209"/>
      <c r="AL30" s="209"/>
      <c r="AM30" s="209"/>
      <c r="AN30" s="210"/>
      <c r="AO30" s="210"/>
      <c r="AP30" s="211"/>
      <c r="AQ30" s="211"/>
      <c r="AR30" s="211"/>
      <c r="AS30" s="212"/>
      <c r="AT30" s="212"/>
      <c r="AU30" s="212"/>
      <c r="AV30" s="224">
        <v>3987.0</v>
      </c>
      <c r="AW30" s="225">
        <v>471.0</v>
      </c>
      <c r="AX30" s="226">
        <v>3403.0</v>
      </c>
      <c r="AY30" s="226">
        <v>113.0</v>
      </c>
      <c r="AZ30" s="215"/>
      <c r="BA30" s="216">
        <v>44257.0</v>
      </c>
      <c r="BB30" s="217">
        <f t="shared" si="7"/>
        <v>0.8535239528</v>
      </c>
      <c r="BC30" s="218">
        <f t="shared" si="8"/>
        <v>0.02834211186</v>
      </c>
      <c r="BD30" s="165"/>
      <c r="BE30" s="219" t="str">
        <f>hyperlink("http://corona.malutprov.go.id/","Pemprov Malut")</f>
        <v>Pemprov Malut</v>
      </c>
      <c r="BF30" s="167">
        <f t="shared" si="9"/>
        <v>-65</v>
      </c>
      <c r="BG30" s="167">
        <f t="shared" si="10"/>
        <v>0</v>
      </c>
      <c r="BH30" s="220">
        <f t="shared" si="11"/>
        <v>1</v>
      </c>
    </row>
    <row r="31">
      <c r="A31" s="194">
        <v>29.0</v>
      </c>
      <c r="B31" s="195" t="s">
        <v>651</v>
      </c>
      <c r="C31" s="196">
        <v>7116.0</v>
      </c>
      <c r="D31" s="234">
        <v>38.0</v>
      </c>
      <c r="E31" s="196">
        <v>6319.0</v>
      </c>
      <c r="F31" s="198">
        <v>53.0</v>
      </c>
      <c r="G31" s="280">
        <v>105.0</v>
      </c>
      <c r="H31" s="198">
        <v>0.0</v>
      </c>
      <c r="I31" s="200">
        <f t="shared" si="1"/>
        <v>0.8879988758</v>
      </c>
      <c r="J31" s="201">
        <f t="shared" si="2"/>
        <v>0.01475548061</v>
      </c>
      <c r="K31" s="165">
        <f t="shared" si="3"/>
        <v>0</v>
      </c>
      <c r="L31" s="202">
        <f t="shared" si="14"/>
        <v>-132</v>
      </c>
      <c r="M31" s="163">
        <f t="shared" si="5"/>
        <v>10500</v>
      </c>
      <c r="N31" s="203">
        <f t="shared" si="6"/>
        <v>7116</v>
      </c>
      <c r="O31" s="167"/>
      <c r="P31" s="167"/>
      <c r="Q31" s="223"/>
      <c r="R31" s="204">
        <v>29.0</v>
      </c>
      <c r="S31" s="204" t="s">
        <v>651</v>
      </c>
      <c r="T31" s="205"/>
      <c r="U31" s="205"/>
      <c r="V31" s="230"/>
      <c r="W31" s="231">
        <v>8.0</v>
      </c>
      <c r="X31" s="207"/>
      <c r="Y31" s="207"/>
      <c r="Z31" s="209"/>
      <c r="AA31" s="209"/>
      <c r="AB31" s="209"/>
      <c r="AC31" s="209"/>
      <c r="AD31" s="209"/>
      <c r="AE31" s="209"/>
      <c r="AF31" s="207"/>
      <c r="AG31" s="207"/>
      <c r="AH31" s="207"/>
      <c r="AI31" s="207"/>
      <c r="AJ31" s="209"/>
      <c r="AK31" s="209"/>
      <c r="AL31" s="209"/>
      <c r="AM31" s="209"/>
      <c r="AN31" s="210"/>
      <c r="AO31" s="210"/>
      <c r="AP31" s="211"/>
      <c r="AQ31" s="211"/>
      <c r="AR31" s="211"/>
      <c r="AS31" s="212"/>
      <c r="AT31" s="212"/>
      <c r="AU31" s="212"/>
      <c r="AV31" s="224">
        <v>6984.0</v>
      </c>
      <c r="AW31" s="214">
        <v>686.0</v>
      </c>
      <c r="AX31" s="226">
        <v>6193.0</v>
      </c>
      <c r="AY31" s="226">
        <v>105.0</v>
      </c>
      <c r="AZ31" s="215"/>
      <c r="BA31" s="216">
        <v>44253.0</v>
      </c>
      <c r="BB31" s="217">
        <f t="shared" si="7"/>
        <v>0.8867411226</v>
      </c>
      <c r="BC31" s="218">
        <f t="shared" si="8"/>
        <v>0.01503436426</v>
      </c>
      <c r="BD31" s="165"/>
      <c r="BE31" s="219" t="str">
        <f>hyperlink("https://corona.malukuprov.go.id/","Pemprov Maluku")</f>
        <v>Pemprov Maluku</v>
      </c>
      <c r="BF31" s="167">
        <f t="shared" si="9"/>
        <v>-132</v>
      </c>
      <c r="BG31" s="167">
        <f t="shared" si="10"/>
        <v>0</v>
      </c>
      <c r="BH31" s="220">
        <f t="shared" si="11"/>
        <v>1</v>
      </c>
    </row>
    <row r="32">
      <c r="A32" s="194">
        <v>30.0</v>
      </c>
      <c r="B32" s="195" t="s">
        <v>680</v>
      </c>
      <c r="C32" s="196">
        <v>7615.0</v>
      </c>
      <c r="D32" s="268">
        <v>44.0</v>
      </c>
      <c r="E32" s="196">
        <v>6944.0</v>
      </c>
      <c r="F32" s="198">
        <v>29.0</v>
      </c>
      <c r="G32" s="283">
        <v>126.0</v>
      </c>
      <c r="H32" s="198">
        <v>0.0</v>
      </c>
      <c r="I32" s="200">
        <f t="shared" si="1"/>
        <v>0.9118844386</v>
      </c>
      <c r="J32" s="201">
        <f t="shared" si="2"/>
        <v>0.01654629022</v>
      </c>
      <c r="K32" s="165">
        <f t="shared" si="3"/>
        <v>0.003939592909</v>
      </c>
      <c r="L32" s="202">
        <f t="shared" si="14"/>
        <v>0</v>
      </c>
      <c r="M32" s="163">
        <f t="shared" si="5"/>
        <v>12600</v>
      </c>
      <c r="N32" s="203">
        <f t="shared" si="6"/>
        <v>7615</v>
      </c>
      <c r="O32" s="167"/>
      <c r="P32" s="167"/>
      <c r="Q32" s="223">
        <f t="shared" ref="Q32:Q33" si="17">C32/M32</f>
        <v>0.6043650794</v>
      </c>
      <c r="R32" s="204">
        <v>30.0</v>
      </c>
      <c r="S32" s="204" t="s">
        <v>680</v>
      </c>
      <c r="T32" s="228"/>
      <c r="U32" s="229"/>
      <c r="V32" s="207"/>
      <c r="W32" s="207"/>
      <c r="X32" s="207"/>
      <c r="Y32" s="207"/>
      <c r="Z32" s="209"/>
      <c r="AA32" s="209"/>
      <c r="AB32" s="209"/>
      <c r="AC32" s="209"/>
      <c r="AD32" s="209"/>
      <c r="AE32" s="209"/>
      <c r="AF32" s="230"/>
      <c r="AG32" s="231">
        <v>5210.0</v>
      </c>
      <c r="AH32" s="231"/>
      <c r="AI32" s="231"/>
      <c r="AJ32" s="232">
        <v>30.0</v>
      </c>
      <c r="AK32" s="209"/>
      <c r="AL32" s="209"/>
      <c r="AM32" s="233">
        <v>30.0</v>
      </c>
      <c r="AN32" s="210"/>
      <c r="AO32" s="210"/>
      <c r="AP32" s="250"/>
      <c r="AQ32" s="250"/>
      <c r="AR32" s="250"/>
      <c r="AS32" s="251">
        <v>36782.0</v>
      </c>
      <c r="AT32" s="251">
        <v>7615.0</v>
      </c>
      <c r="AU32" s="251">
        <v>29167.0</v>
      </c>
      <c r="AV32" s="224">
        <v>7615.0</v>
      </c>
      <c r="AW32" s="214">
        <v>542.0</v>
      </c>
      <c r="AX32" s="226">
        <v>6947.0</v>
      </c>
      <c r="AY32" s="226">
        <v>126.0</v>
      </c>
      <c r="AZ32" s="215"/>
      <c r="BA32" s="284">
        <v>44261.0</v>
      </c>
      <c r="BB32" s="217">
        <f t="shared" si="7"/>
        <v>0.9122783979</v>
      </c>
      <c r="BC32" s="218">
        <f t="shared" si="8"/>
        <v>0.01654629022</v>
      </c>
      <c r="BD32" s="165"/>
      <c r="BE32" s="219" t="str">
        <f>hyperlink("https://dinkes.papuabaratprov.go.id","Pemprov Papbar")</f>
        <v>Pemprov Papbar</v>
      </c>
      <c r="BF32" s="167">
        <f t="shared" si="9"/>
        <v>0</v>
      </c>
      <c r="BG32" s="167">
        <f t="shared" si="10"/>
        <v>0</v>
      </c>
      <c r="BH32" s="220">
        <f t="shared" si="11"/>
        <v>1</v>
      </c>
    </row>
    <row r="33">
      <c r="A33" s="194">
        <v>31.0</v>
      </c>
      <c r="B33" s="195" t="s">
        <v>653</v>
      </c>
      <c r="C33" s="196">
        <v>17560.0</v>
      </c>
      <c r="D33" s="279">
        <v>53.0</v>
      </c>
      <c r="E33" s="196">
        <v>9360.0</v>
      </c>
      <c r="F33" s="198">
        <v>27.0</v>
      </c>
      <c r="G33" s="285">
        <v>179.0</v>
      </c>
      <c r="H33" s="198">
        <v>1.0</v>
      </c>
      <c r="I33" s="200">
        <f t="shared" si="1"/>
        <v>0.5330296128</v>
      </c>
      <c r="J33" s="201">
        <f t="shared" si="2"/>
        <v>0.01019362187</v>
      </c>
      <c r="K33" s="165">
        <f t="shared" si="3"/>
        <v>1.605024956</v>
      </c>
      <c r="L33" s="202">
        <f t="shared" si="14"/>
        <v>-5739</v>
      </c>
      <c r="M33" s="163">
        <f t="shared" si="5"/>
        <v>17900</v>
      </c>
      <c r="N33" s="203">
        <f t="shared" si="6"/>
        <v>17560</v>
      </c>
      <c r="O33" s="167"/>
      <c r="P33" s="167"/>
      <c r="Q33" s="223">
        <f t="shared" si="17"/>
        <v>0.9810055866</v>
      </c>
      <c r="R33" s="204">
        <v>31.0</v>
      </c>
      <c r="S33" s="204" t="s">
        <v>653</v>
      </c>
      <c r="T33" s="205"/>
      <c r="U33" s="205"/>
      <c r="V33" s="230">
        <v>16239.0</v>
      </c>
      <c r="W33" s="231">
        <v>1578.0</v>
      </c>
      <c r="X33" s="231">
        <v>14661.0</v>
      </c>
      <c r="Y33" s="207"/>
      <c r="Z33" s="232">
        <v>2734.0</v>
      </c>
      <c r="AA33" s="233">
        <v>1967.0</v>
      </c>
      <c r="AB33" s="233">
        <v>767.0</v>
      </c>
      <c r="AC33" s="209"/>
      <c r="AD33" s="209"/>
      <c r="AE33" s="209"/>
      <c r="AF33" s="207"/>
      <c r="AG33" s="207">
        <v>870.0</v>
      </c>
      <c r="AH33" s="207"/>
      <c r="AI33" s="207"/>
      <c r="AJ33" s="209"/>
      <c r="AK33" s="209"/>
      <c r="AL33" s="209"/>
      <c r="AM33" s="209"/>
      <c r="AN33" s="210"/>
      <c r="AO33" s="210"/>
      <c r="AP33" s="211"/>
      <c r="AQ33" s="211"/>
      <c r="AR33" s="211"/>
      <c r="AS33" s="251">
        <v>79758.0</v>
      </c>
      <c r="AT33" s="251">
        <v>11821.0</v>
      </c>
      <c r="AU33" s="251">
        <v>67937.0</v>
      </c>
      <c r="AV33" s="224">
        <v>11821.0</v>
      </c>
      <c r="AW33" s="214">
        <v>1823.0</v>
      </c>
      <c r="AX33" s="226">
        <v>9798.0</v>
      </c>
      <c r="AY33" s="226">
        <v>200.0</v>
      </c>
      <c r="AZ33" s="215"/>
      <c r="BA33" s="216">
        <v>44166.0</v>
      </c>
      <c r="BB33" s="217">
        <f t="shared" si="7"/>
        <v>0.8288638863</v>
      </c>
      <c r="BC33" s="218">
        <f t="shared" si="8"/>
        <v>0.01691904238</v>
      </c>
      <c r="BD33" s="165"/>
      <c r="BE33" s="219" t="str">
        <f>hyperlink("http://covid19.papua.go.id/","Pemprov Papua")</f>
        <v>Pemprov Papua</v>
      </c>
      <c r="BF33" s="167">
        <f t="shared" si="9"/>
        <v>-5739</v>
      </c>
      <c r="BG33" s="167">
        <f t="shared" si="10"/>
        <v>0</v>
      </c>
      <c r="BH33" s="220">
        <f t="shared" si="11"/>
        <v>0.895</v>
      </c>
    </row>
    <row r="34">
      <c r="A34" s="194">
        <v>32.0</v>
      </c>
      <c r="B34" s="195" t="s">
        <v>681</v>
      </c>
      <c r="C34" s="196">
        <v>5289.0</v>
      </c>
      <c r="D34" s="264">
        <v>4.0</v>
      </c>
      <c r="E34" s="196">
        <v>4271.0</v>
      </c>
      <c r="F34" s="198">
        <v>89.0</v>
      </c>
      <c r="G34" s="259">
        <v>108.0</v>
      </c>
      <c r="H34" s="198">
        <v>2.0</v>
      </c>
      <c r="I34" s="200">
        <f t="shared" si="1"/>
        <v>0.807525052</v>
      </c>
      <c r="J34" s="201">
        <f t="shared" si="2"/>
        <v>0.02041973908</v>
      </c>
      <c r="K34" s="165">
        <f t="shared" si="3"/>
        <v>0.4030274361</v>
      </c>
      <c r="L34" s="202">
        <f t="shared" si="14"/>
        <v>-4</v>
      </c>
      <c r="M34" s="163">
        <f t="shared" si="5"/>
        <v>10800</v>
      </c>
      <c r="N34" s="203">
        <f t="shared" si="6"/>
        <v>5289</v>
      </c>
      <c r="O34" s="167"/>
      <c r="P34" s="167"/>
      <c r="Q34" s="223"/>
      <c r="R34" s="204">
        <v>32.0</v>
      </c>
      <c r="S34" s="204" t="s">
        <v>681</v>
      </c>
      <c r="T34" s="228">
        <v>2599.0</v>
      </c>
      <c r="U34" s="229">
        <v>2209.0</v>
      </c>
      <c r="V34" s="230">
        <v>1978.0</v>
      </c>
      <c r="W34" s="231">
        <v>107.0</v>
      </c>
      <c r="X34" s="231">
        <v>1868.0</v>
      </c>
      <c r="Y34" s="231">
        <v>3.0</v>
      </c>
      <c r="Z34" s="232">
        <v>152.0</v>
      </c>
      <c r="AA34" s="233">
        <v>9.0</v>
      </c>
      <c r="AB34" s="209"/>
      <c r="AC34" s="233">
        <v>133.0</v>
      </c>
      <c r="AD34" s="209"/>
      <c r="AE34" s="233">
        <v>10.0</v>
      </c>
      <c r="AF34" s="207"/>
      <c r="AG34" s="207">
        <v>4340.0</v>
      </c>
      <c r="AH34" s="207"/>
      <c r="AI34" s="207"/>
      <c r="AJ34" s="209"/>
      <c r="AK34" s="209"/>
      <c r="AL34" s="209"/>
      <c r="AM34" s="209"/>
      <c r="AN34" s="210"/>
      <c r="AO34" s="210"/>
      <c r="AP34" s="211"/>
      <c r="AQ34" s="211"/>
      <c r="AR34" s="211"/>
      <c r="AS34" s="212"/>
      <c r="AT34" s="212"/>
      <c r="AU34" s="212"/>
      <c r="AV34" s="224">
        <v>5285.0</v>
      </c>
      <c r="AW34" s="214">
        <v>82.0</v>
      </c>
      <c r="AX34" s="226">
        <v>4184.0</v>
      </c>
      <c r="AY34" s="226">
        <v>106.0</v>
      </c>
      <c r="AZ34" s="226">
        <v>913.0</v>
      </c>
      <c r="BA34" s="216">
        <v>44261.0</v>
      </c>
      <c r="BB34" s="217">
        <f t="shared" si="7"/>
        <v>0.7916745506</v>
      </c>
      <c r="BC34" s="218">
        <f t="shared" si="8"/>
        <v>0.02005676443</v>
      </c>
      <c r="BD34" s="165"/>
      <c r="BE34" s="219" t="str">
        <f>hyperlink("https://covid19.sulbarprov.go.id/utama/data","Pemprov Sulbar")</f>
        <v>Pemprov Sulbar</v>
      </c>
      <c r="BF34" s="167">
        <f t="shared" si="9"/>
        <v>-4</v>
      </c>
      <c r="BG34" s="167">
        <f t="shared" si="10"/>
        <v>0</v>
      </c>
      <c r="BH34" s="220">
        <f t="shared" si="11"/>
        <v>1.018867925</v>
      </c>
    </row>
    <row r="35">
      <c r="A35" s="194">
        <v>33.0</v>
      </c>
      <c r="B35" s="195" t="s">
        <v>773</v>
      </c>
      <c r="C35" s="196">
        <v>9928.0</v>
      </c>
      <c r="D35" s="234">
        <v>130.0</v>
      </c>
      <c r="E35" s="196">
        <v>7618.0</v>
      </c>
      <c r="F35" s="198">
        <v>30.0</v>
      </c>
      <c r="G35" s="235">
        <v>280.0</v>
      </c>
      <c r="H35" s="198">
        <v>8.0</v>
      </c>
      <c r="I35" s="200">
        <f t="shared" si="1"/>
        <v>0.7673247381</v>
      </c>
      <c r="J35" s="201">
        <f t="shared" si="2"/>
        <v>0.02820306205</v>
      </c>
      <c r="K35" s="165">
        <f t="shared" si="3"/>
        <v>0.3388810908</v>
      </c>
      <c r="L35" s="202">
        <f t="shared" si="14"/>
        <v>46</v>
      </c>
      <c r="M35" s="163">
        <f t="shared" si="5"/>
        <v>28000</v>
      </c>
      <c r="N35" s="203">
        <f t="shared" si="6"/>
        <v>9928</v>
      </c>
      <c r="O35" s="167"/>
      <c r="P35" s="167"/>
      <c r="Q35" s="223"/>
      <c r="R35" s="204">
        <v>33.0</v>
      </c>
      <c r="S35" s="204" t="s">
        <v>773</v>
      </c>
      <c r="T35" s="228">
        <v>12804.0</v>
      </c>
      <c r="U35" s="229">
        <v>11625.0</v>
      </c>
      <c r="V35" s="207"/>
      <c r="W35" s="207"/>
      <c r="X35" s="207"/>
      <c r="Y35" s="207"/>
      <c r="Z35" s="209"/>
      <c r="AA35" s="209"/>
      <c r="AB35" s="209"/>
      <c r="AC35" s="209"/>
      <c r="AD35" s="209"/>
      <c r="AE35" s="209"/>
      <c r="AF35" s="230">
        <v>3258.0</v>
      </c>
      <c r="AG35" s="231"/>
      <c r="AH35" s="231">
        <v>2844.0</v>
      </c>
      <c r="AI35" s="231">
        <v>45.0</v>
      </c>
      <c r="AJ35" s="232">
        <v>122.0</v>
      </c>
      <c r="AK35" s="233">
        <v>14.0</v>
      </c>
      <c r="AL35" s="233">
        <v>22.0</v>
      </c>
      <c r="AM35" s="233">
        <v>86.0</v>
      </c>
      <c r="AN35" s="249">
        <v>19767.0</v>
      </c>
      <c r="AO35" s="249">
        <v>906.0</v>
      </c>
      <c r="AP35" s="250">
        <v>22595.0</v>
      </c>
      <c r="AQ35" s="250">
        <v>8298.0</v>
      </c>
      <c r="AR35" s="250">
        <v>12499.0</v>
      </c>
      <c r="AS35" s="212"/>
      <c r="AT35" s="212"/>
      <c r="AU35" s="212"/>
      <c r="AV35" s="224">
        <v>9974.0</v>
      </c>
      <c r="AW35" s="225">
        <v>1839.0</v>
      </c>
      <c r="AX35" s="226">
        <v>7853.0</v>
      </c>
      <c r="AY35" s="226">
        <v>282.0</v>
      </c>
      <c r="AZ35" s="215"/>
      <c r="BA35" s="216">
        <v>44261.0</v>
      </c>
      <c r="BB35" s="217">
        <f t="shared" si="7"/>
        <v>0.7873471025</v>
      </c>
      <c r="BC35" s="218">
        <f t="shared" si="8"/>
        <v>0.02827351113</v>
      </c>
      <c r="BD35" s="165"/>
      <c r="BE35" s="219" t="str">
        <f>hyperlink("http://www.covid19.nttprov.go.id/","Pemprov NTT")</f>
        <v>Pemprov NTT</v>
      </c>
      <c r="BF35" s="167">
        <f t="shared" si="9"/>
        <v>46</v>
      </c>
      <c r="BG35" s="167">
        <f t="shared" si="10"/>
        <v>0</v>
      </c>
      <c r="BH35" s="220">
        <f t="shared" si="11"/>
        <v>0.9929078014</v>
      </c>
    </row>
    <row r="36">
      <c r="A36" s="194">
        <v>34.0</v>
      </c>
      <c r="B36" s="195" t="s">
        <v>195</v>
      </c>
      <c r="C36" s="196">
        <v>4864.0</v>
      </c>
      <c r="D36" s="279">
        <v>13.0</v>
      </c>
      <c r="E36" s="196">
        <v>4435.0</v>
      </c>
      <c r="F36" s="198">
        <v>10.0</v>
      </c>
      <c r="G36" s="286">
        <v>137.0</v>
      </c>
      <c r="H36" s="198">
        <v>1.0</v>
      </c>
      <c r="I36" s="200">
        <f t="shared" si="1"/>
        <v>0.9118009868</v>
      </c>
      <c r="J36" s="201">
        <f t="shared" si="2"/>
        <v>0.02816611842</v>
      </c>
      <c r="K36" s="165">
        <f t="shared" si="3"/>
        <v>0.9467516447</v>
      </c>
      <c r="L36" s="202">
        <f t="shared" si="14"/>
        <v>0</v>
      </c>
      <c r="M36" s="163">
        <f t="shared" si="5"/>
        <v>13700</v>
      </c>
      <c r="N36" s="203">
        <f t="shared" si="6"/>
        <v>4864</v>
      </c>
      <c r="O36" s="167"/>
      <c r="P36" s="167"/>
      <c r="Q36" s="223">
        <f t="shared" ref="Q36:Q37" si="18">C36/M36</f>
        <v>0.3550364964</v>
      </c>
      <c r="R36" s="204">
        <v>34.0</v>
      </c>
      <c r="S36" s="204" t="s">
        <v>195</v>
      </c>
      <c r="T36" s="228">
        <v>8976.0</v>
      </c>
      <c r="U36" s="229">
        <v>8594.0</v>
      </c>
      <c r="V36" s="207"/>
      <c r="W36" s="207"/>
      <c r="X36" s="207"/>
      <c r="Y36" s="207"/>
      <c r="Z36" s="209"/>
      <c r="AA36" s="209"/>
      <c r="AB36" s="209"/>
      <c r="AC36" s="209"/>
      <c r="AD36" s="209"/>
      <c r="AE36" s="209"/>
      <c r="AF36" s="230">
        <v>4602.0</v>
      </c>
      <c r="AG36" s="231"/>
      <c r="AH36" s="231">
        <v>4530.0</v>
      </c>
      <c r="AI36" s="231">
        <v>0.0</v>
      </c>
      <c r="AJ36" s="232">
        <v>3.0</v>
      </c>
      <c r="AK36" s="209"/>
      <c r="AL36" s="209"/>
      <c r="AM36" s="233">
        <v>3.0</v>
      </c>
      <c r="AN36" s="249">
        <v>12634.0</v>
      </c>
      <c r="AO36" s="249">
        <v>410.0</v>
      </c>
      <c r="AP36" s="250"/>
      <c r="AQ36" s="250"/>
      <c r="AR36" s="250"/>
      <c r="AS36" s="251">
        <v>15854.0</v>
      </c>
      <c r="AT36" s="251">
        <v>3031.0</v>
      </c>
      <c r="AU36" s="251">
        <v>12823.0</v>
      </c>
      <c r="AV36" s="224">
        <v>4864.0</v>
      </c>
      <c r="AW36" s="225">
        <v>124.0</v>
      </c>
      <c r="AX36" s="225">
        <v>4600.0</v>
      </c>
      <c r="AY36" s="225">
        <v>140.0</v>
      </c>
      <c r="AZ36" s="215"/>
      <c r="BA36" s="216">
        <v>44261.0</v>
      </c>
      <c r="BB36" s="217">
        <f t="shared" si="7"/>
        <v>0.9457236842</v>
      </c>
      <c r="BC36" s="218">
        <f t="shared" si="8"/>
        <v>0.02878289474</v>
      </c>
      <c r="BD36" s="165"/>
      <c r="BE36" s="219" t="str">
        <f>hyperlink("http://dinkes.gorontaloprov.go.id/covid-19/","Pemprov Gorontalo")</f>
        <v>Pemprov Gorontalo</v>
      </c>
      <c r="BF36" s="167">
        <f t="shared" si="9"/>
        <v>0</v>
      </c>
      <c r="BG36" s="167">
        <f t="shared" si="10"/>
        <v>0</v>
      </c>
      <c r="BH36" s="220">
        <f t="shared" si="11"/>
        <v>0.9785714286</v>
      </c>
    </row>
    <row r="37">
      <c r="A37" s="287">
        <v>35.0</v>
      </c>
      <c r="B37" s="288" t="s">
        <v>774</v>
      </c>
      <c r="C37" s="289">
        <v>0.0</v>
      </c>
      <c r="D37" s="290">
        <v>0.0</v>
      </c>
      <c r="E37" s="290"/>
      <c r="F37" s="290"/>
      <c r="G37" s="290"/>
      <c r="H37" s="290"/>
      <c r="I37" s="202"/>
      <c r="J37" s="291"/>
      <c r="K37" s="165"/>
      <c r="L37" s="202">
        <f t="shared" si="14"/>
        <v>0</v>
      </c>
      <c r="M37" s="163">
        <f t="shared" si="5"/>
        <v>0</v>
      </c>
      <c r="N37" s="203">
        <f t="shared" si="6"/>
        <v>0</v>
      </c>
      <c r="O37" s="167"/>
      <c r="P37" s="167"/>
      <c r="Q37" s="223" t="str">
        <f t="shared" si="18"/>
        <v>#DIV/0!</v>
      </c>
      <c r="R37" s="204">
        <v>35.0</v>
      </c>
      <c r="S37" s="204" t="s">
        <v>774</v>
      </c>
      <c r="T37" s="292"/>
      <c r="U37" s="292"/>
      <c r="V37" s="293"/>
      <c r="W37" s="293"/>
      <c r="X37" s="293"/>
      <c r="Y37" s="293"/>
      <c r="Z37" s="294"/>
      <c r="AA37" s="295"/>
      <c r="AB37" s="294"/>
      <c r="AC37" s="294"/>
      <c r="AD37" s="294"/>
      <c r="AE37" s="294"/>
      <c r="AF37" s="293"/>
      <c r="AG37" s="293"/>
      <c r="AH37" s="293"/>
      <c r="AI37" s="293"/>
      <c r="AJ37" s="294"/>
      <c r="AK37" s="295"/>
      <c r="AL37" s="294"/>
      <c r="AM37" s="294"/>
      <c r="AN37" s="296"/>
      <c r="AO37" s="296"/>
      <c r="AP37" s="297"/>
      <c r="AQ37" s="297"/>
      <c r="AR37" s="297"/>
      <c r="AS37" s="298"/>
      <c r="AT37" s="298"/>
      <c r="AU37" s="298"/>
      <c r="AV37" s="214"/>
      <c r="AW37" s="299"/>
      <c r="AX37" s="299"/>
      <c r="AY37" s="300"/>
      <c r="AZ37" s="214"/>
      <c r="BA37" s="301"/>
      <c r="BB37" s="302"/>
      <c r="BC37" s="302"/>
      <c r="BD37" s="165"/>
      <c r="BE37" s="303"/>
      <c r="BF37" s="163"/>
      <c r="BG37" s="163"/>
      <c r="BH37" s="163"/>
    </row>
    <row r="38">
      <c r="A38" s="304"/>
      <c r="B38" s="305" t="s">
        <v>657</v>
      </c>
      <c r="C38" s="306">
        <f t="shared" ref="C38:H38" si="19">sum(C3:C37)</f>
        <v>1373836</v>
      </c>
      <c r="D38" s="306">
        <f t="shared" si="19"/>
        <v>5767</v>
      </c>
      <c r="E38" s="306">
        <f t="shared" si="19"/>
        <v>1189510</v>
      </c>
      <c r="F38" s="306">
        <f t="shared" si="19"/>
        <v>6825</v>
      </c>
      <c r="G38" s="306">
        <f t="shared" si="19"/>
        <v>37154</v>
      </c>
      <c r="H38" s="306">
        <f t="shared" si="19"/>
        <v>128</v>
      </c>
      <c r="I38" s="307">
        <f>E38/C38</f>
        <v>0.8658311472</v>
      </c>
      <c r="J38" s="307">
        <f>if(C38=0,0,G38/C38)</f>
        <v>0.02704398487</v>
      </c>
      <c r="K38" s="165">
        <f>(V38+Z38+AF38+AJ38)/AV38</f>
        <v>1.189491859</v>
      </c>
      <c r="L38" s="163"/>
      <c r="M38" s="308">
        <f>max('Statistik Harian'!M:M,sum(M3:M36))</f>
        <v>3716939</v>
      </c>
      <c r="N38" s="166"/>
      <c r="O38" s="167"/>
      <c r="P38" s="167"/>
      <c r="Q38" s="163"/>
      <c r="R38" s="169"/>
      <c r="S38" s="204" t="s">
        <v>657</v>
      </c>
      <c r="T38" s="309">
        <v>2330065.0</v>
      </c>
      <c r="U38" s="309">
        <v>2022061.0</v>
      </c>
      <c r="V38" s="310">
        <v>184549.0</v>
      </c>
      <c r="W38" s="310">
        <v>27401.0</v>
      </c>
      <c r="X38" s="310">
        <v>163454.0</v>
      </c>
      <c r="Y38" s="310">
        <v>13610.0</v>
      </c>
      <c r="Z38" s="311">
        <v>10746.0</v>
      </c>
      <c r="AA38" s="311">
        <v>3138.0</v>
      </c>
      <c r="AB38" s="311">
        <v>2566.0</v>
      </c>
      <c r="AC38" s="311">
        <v>4554.0</v>
      </c>
      <c r="AD38" s="311">
        <v>0.0</v>
      </c>
      <c r="AE38" s="311">
        <v>407.0</v>
      </c>
      <c r="AF38" s="310">
        <v>1466150.0</v>
      </c>
      <c r="AG38" s="310">
        <v>68077.0</v>
      </c>
      <c r="AH38" s="310">
        <v>1359907.0</v>
      </c>
      <c r="AI38" s="310">
        <v>5734.0</v>
      </c>
      <c r="AJ38" s="311">
        <v>23676.0</v>
      </c>
      <c r="AK38" s="311">
        <v>4179.0</v>
      </c>
      <c r="AL38" s="311">
        <v>8365.0</v>
      </c>
      <c r="AM38" s="311">
        <v>10995.0</v>
      </c>
      <c r="AN38" s="312">
        <v>2807930.0</v>
      </c>
      <c r="AO38" s="312">
        <v>190393.4356</v>
      </c>
      <c r="AP38" s="313">
        <v>6120938.0</v>
      </c>
      <c r="AQ38" s="313">
        <v>1110830.0</v>
      </c>
      <c r="AR38" s="313">
        <v>4892387.0</v>
      </c>
      <c r="AS38" s="314">
        <v>6420589.0</v>
      </c>
      <c r="AT38" s="314">
        <v>880513.0</v>
      </c>
      <c r="AU38" s="314">
        <v>5475512.0</v>
      </c>
      <c r="AV38" s="315">
        <f t="shared" ref="AV38:AZ38" si="20">sum(AV2:AV37)</f>
        <v>1416673</v>
      </c>
      <c r="AW38" s="315">
        <f t="shared" si="20"/>
        <v>78067</v>
      </c>
      <c r="AX38" s="315">
        <f t="shared" si="20"/>
        <v>1282072</v>
      </c>
      <c r="AY38" s="315">
        <f t="shared" si="20"/>
        <v>44389</v>
      </c>
      <c r="AZ38" s="315">
        <f t="shared" si="20"/>
        <v>12145</v>
      </c>
      <c r="BA38" s="301"/>
      <c r="BB38" s="217">
        <f>AX38/AV38</f>
        <v>0.9049879542</v>
      </c>
      <c r="BC38" s="218">
        <f>AY38/AV38</f>
        <v>0.03133327169</v>
      </c>
      <c r="BD38" s="165"/>
      <c r="BE38" s="303"/>
      <c r="BF38" s="163"/>
      <c r="BG38" s="163"/>
      <c r="BH38" s="163"/>
    </row>
    <row r="39">
      <c r="A39" s="162"/>
      <c r="B39" s="163"/>
      <c r="C39" s="163"/>
      <c r="D39" s="163"/>
      <c r="E39" s="163"/>
      <c r="F39" s="163"/>
      <c r="G39" s="163"/>
      <c r="H39" s="163"/>
      <c r="I39" s="163"/>
      <c r="J39" s="163"/>
      <c r="K39" s="165"/>
      <c r="L39" s="163"/>
      <c r="M39" s="163"/>
      <c r="N39" s="166"/>
      <c r="O39" s="167"/>
      <c r="P39" s="167"/>
      <c r="Q39" s="163"/>
      <c r="R39" s="316"/>
      <c r="S39" s="316"/>
      <c r="T39" s="316"/>
      <c r="U39" s="316"/>
      <c r="V39" s="316"/>
      <c r="W39" s="316"/>
      <c r="X39" s="316"/>
      <c r="Y39" s="316"/>
      <c r="Z39" s="316"/>
      <c r="AA39" s="316"/>
      <c r="AB39" s="316"/>
      <c r="AC39" s="316"/>
      <c r="AD39" s="316"/>
      <c r="AE39" s="317"/>
      <c r="AF39" s="316"/>
      <c r="AG39" s="316"/>
      <c r="AH39" s="316"/>
      <c r="AI39" s="316"/>
      <c r="AJ39" s="316"/>
      <c r="AK39" s="316"/>
      <c r="AL39" s="316"/>
      <c r="AM39" s="316"/>
      <c r="AN39" s="316"/>
      <c r="AO39" s="316"/>
      <c r="AP39" s="316"/>
      <c r="AQ39" s="316"/>
      <c r="AR39" s="316"/>
      <c r="AS39" s="316"/>
      <c r="AT39" s="316"/>
      <c r="AU39" s="316"/>
      <c r="AV39" s="316"/>
      <c r="AW39" s="163"/>
      <c r="AX39" s="316"/>
      <c r="AY39" s="318"/>
      <c r="AZ39" s="319"/>
      <c r="BA39" s="316"/>
      <c r="BB39" s="316"/>
      <c r="BC39" s="316"/>
      <c r="BD39" s="163"/>
      <c r="BE39" s="163"/>
      <c r="BF39" s="163"/>
      <c r="BG39" s="163"/>
      <c r="BH39" s="163"/>
    </row>
    <row r="40">
      <c r="A40" s="162"/>
      <c r="B40" s="163"/>
      <c r="C40" s="163"/>
      <c r="D40" s="163"/>
      <c r="E40" s="163"/>
      <c r="F40" s="163"/>
      <c r="G40" s="163"/>
      <c r="H40" s="163"/>
      <c r="I40" s="163"/>
      <c r="J40" s="163"/>
      <c r="K40" s="165"/>
      <c r="L40" s="163"/>
      <c r="M40" s="163"/>
      <c r="N40" s="166"/>
      <c r="O40" s="167"/>
      <c r="P40" s="167"/>
      <c r="Q40" s="163"/>
      <c r="R40" s="316"/>
      <c r="S40" s="316"/>
      <c r="T40" s="316"/>
      <c r="U40" s="316"/>
      <c r="V40" s="316"/>
      <c r="W40" s="316"/>
      <c r="X40" s="316"/>
      <c r="Y40" s="316"/>
      <c r="Z40" s="316"/>
      <c r="AA40" s="316"/>
      <c r="AB40" s="316"/>
      <c r="AC40" s="316"/>
      <c r="AD40" s="316"/>
      <c r="AE40" s="317"/>
      <c r="AF40" s="316"/>
      <c r="AG40" s="316"/>
      <c r="AH40" s="316"/>
      <c r="AI40" s="316"/>
      <c r="AJ40" s="316"/>
      <c r="AK40" s="316"/>
      <c r="AL40" s="316"/>
      <c r="AM40" s="316"/>
      <c r="AN40" s="316"/>
      <c r="AO40" s="316"/>
      <c r="AP40" s="316"/>
      <c r="AQ40" s="316"/>
      <c r="AR40" s="316"/>
      <c r="AS40" s="316"/>
      <c r="AT40" s="316"/>
      <c r="AU40" s="316"/>
      <c r="AV40" s="316"/>
      <c r="AW40" s="163"/>
      <c r="AX40" s="316"/>
      <c r="AY40" s="318"/>
      <c r="AZ40" s="319"/>
      <c r="BA40" s="316"/>
      <c r="BB40" s="316"/>
      <c r="BC40" s="316"/>
      <c r="BD40" s="163"/>
      <c r="BE40" s="163"/>
      <c r="BF40" s="163"/>
      <c r="BG40" s="163"/>
      <c r="BH40" s="163"/>
    </row>
    <row r="41">
      <c r="A41" s="320" t="s">
        <v>775</v>
      </c>
      <c r="B41" s="163"/>
      <c r="C41" s="163"/>
      <c r="D41" s="163"/>
      <c r="E41" s="163"/>
      <c r="F41" s="163"/>
      <c r="G41" s="163"/>
      <c r="H41" s="163"/>
      <c r="I41" s="163"/>
      <c r="J41" s="163"/>
      <c r="K41" s="165"/>
      <c r="L41" s="163"/>
      <c r="M41" s="163"/>
      <c r="N41" s="166"/>
      <c r="O41" s="167"/>
      <c r="P41" s="167"/>
      <c r="Q41" s="163"/>
      <c r="R41" s="316"/>
      <c r="S41" s="316"/>
      <c r="T41" s="316"/>
      <c r="U41" s="316"/>
      <c r="V41" s="316"/>
      <c r="W41" s="316"/>
      <c r="X41" s="316"/>
      <c r="Y41" s="316"/>
      <c r="Z41" s="316"/>
      <c r="AA41" s="316"/>
      <c r="AB41" s="316"/>
      <c r="AC41" s="316"/>
      <c r="AD41" s="316"/>
      <c r="AE41" s="317"/>
      <c r="AF41" s="316"/>
      <c r="AG41" s="316"/>
      <c r="AH41" s="316"/>
      <c r="AI41" s="316"/>
      <c r="AJ41" s="316"/>
      <c r="AK41" s="316"/>
      <c r="AL41" s="316"/>
      <c r="AM41" s="316"/>
      <c r="AN41" s="316"/>
      <c r="AO41" s="316"/>
      <c r="AP41" s="316"/>
      <c r="AQ41" s="316"/>
      <c r="AR41" s="316"/>
      <c r="AS41" s="316"/>
      <c r="AT41" s="162"/>
      <c r="AU41" s="162"/>
      <c r="AV41" s="316"/>
      <c r="AW41" s="163"/>
      <c r="AX41" s="316"/>
      <c r="AY41" s="318"/>
      <c r="AZ41" s="319"/>
      <c r="BA41" s="316"/>
      <c r="BB41" s="316"/>
      <c r="BC41" s="316"/>
      <c r="BD41" s="163"/>
      <c r="BE41" s="163"/>
      <c r="BF41" s="163"/>
      <c r="BG41" s="163"/>
      <c r="BH41" s="163"/>
    </row>
    <row r="42">
      <c r="A42" s="163"/>
      <c r="B42" s="163"/>
      <c r="C42" s="163"/>
      <c r="D42" s="163"/>
      <c r="E42" s="163"/>
      <c r="F42" s="163"/>
      <c r="G42" s="163"/>
      <c r="H42" s="163"/>
      <c r="I42" s="163"/>
      <c r="J42" s="163"/>
      <c r="K42" s="165"/>
      <c r="L42" s="163"/>
      <c r="M42" s="163"/>
      <c r="N42" s="166"/>
      <c r="O42" s="167"/>
      <c r="P42" s="167"/>
      <c r="Q42" s="163"/>
      <c r="R42" s="163"/>
      <c r="S42" s="163"/>
      <c r="T42" s="167"/>
      <c r="U42" s="167"/>
      <c r="V42" s="167"/>
      <c r="W42" s="163"/>
      <c r="X42" s="163"/>
      <c r="Y42" s="163"/>
      <c r="Z42" s="321"/>
      <c r="AA42" s="321"/>
      <c r="AB42" s="322"/>
      <c r="AC42" s="322"/>
      <c r="AD42" s="321"/>
      <c r="AE42" s="321"/>
      <c r="AF42" s="321"/>
      <c r="AG42" s="321"/>
      <c r="AH42" s="321"/>
      <c r="AI42" s="321"/>
      <c r="AJ42" s="321"/>
      <c r="AK42" s="321"/>
      <c r="AL42" s="321"/>
      <c r="AM42" s="321"/>
      <c r="AN42" s="321"/>
      <c r="AO42" s="321"/>
      <c r="AP42" s="321"/>
      <c r="AQ42" s="321"/>
      <c r="AR42" s="321"/>
      <c r="AS42" s="321"/>
      <c r="AT42" s="323" t="s">
        <v>776</v>
      </c>
      <c r="AU42" s="162"/>
      <c r="AV42" s="163"/>
      <c r="AW42" s="163"/>
      <c r="AX42" s="163"/>
      <c r="AY42" s="318"/>
      <c r="AZ42" s="167"/>
      <c r="BA42" s="163"/>
      <c r="BB42" s="163"/>
      <c r="BC42" s="163"/>
      <c r="BD42" s="163"/>
      <c r="BE42" s="163"/>
      <c r="BF42" s="163"/>
      <c r="BG42" s="163"/>
      <c r="BH42" s="163"/>
    </row>
    <row r="43">
      <c r="A43" s="163"/>
      <c r="B43" s="163"/>
      <c r="C43" s="163"/>
      <c r="D43" s="163"/>
      <c r="E43" s="163"/>
      <c r="F43" s="163"/>
      <c r="G43" s="163"/>
      <c r="H43" s="163"/>
      <c r="I43" s="163"/>
      <c r="J43" s="163"/>
      <c r="K43" s="165"/>
      <c r="L43" s="163"/>
      <c r="M43" s="163"/>
      <c r="N43" s="166"/>
      <c r="O43" s="167"/>
      <c r="P43" s="167"/>
      <c r="Q43" s="163"/>
      <c r="R43" s="163"/>
      <c r="S43" s="163"/>
      <c r="T43" s="167"/>
      <c r="U43" s="167"/>
      <c r="V43" s="167"/>
      <c r="W43" s="163"/>
      <c r="X43" s="163"/>
      <c r="Y43" s="163"/>
      <c r="Z43" s="321"/>
      <c r="AA43" s="321"/>
      <c r="AB43" s="322"/>
      <c r="AC43" s="322"/>
      <c r="AD43" s="321"/>
      <c r="AE43" s="321"/>
      <c r="AF43" s="321"/>
      <c r="AG43" s="321"/>
      <c r="AH43" s="321"/>
      <c r="AI43" s="321"/>
      <c r="AJ43" s="321"/>
      <c r="AK43" s="321"/>
      <c r="AL43" s="321"/>
      <c r="AM43" s="321"/>
      <c r="AN43" s="321"/>
      <c r="AO43" s="321"/>
      <c r="AP43" s="321"/>
      <c r="AQ43" s="321"/>
      <c r="AR43" s="321"/>
      <c r="AS43" s="321"/>
      <c r="AT43" s="163"/>
      <c r="AU43" s="163"/>
      <c r="AV43" s="223"/>
      <c r="AW43" s="163"/>
      <c r="AX43" s="163"/>
      <c r="AY43" s="163"/>
      <c r="AZ43" s="167"/>
      <c r="BA43" s="163"/>
      <c r="BB43" s="163"/>
      <c r="BC43" s="163"/>
      <c r="BD43" s="163"/>
      <c r="BE43" s="163"/>
      <c r="BF43" s="163"/>
      <c r="BG43" s="163"/>
      <c r="BH43" s="163"/>
    </row>
    <row r="44">
      <c r="A44" s="163"/>
      <c r="B44" s="163"/>
      <c r="C44" s="163"/>
      <c r="D44" s="163"/>
      <c r="E44" s="163"/>
      <c r="F44" s="163"/>
      <c r="G44" s="163"/>
      <c r="H44" s="163"/>
      <c r="I44" s="163"/>
      <c r="J44" s="163"/>
      <c r="K44" s="165"/>
      <c r="L44" s="163"/>
      <c r="M44" s="163"/>
      <c r="N44" s="166"/>
      <c r="O44" s="167"/>
      <c r="P44" s="167"/>
      <c r="Q44" s="163"/>
      <c r="R44" s="163"/>
      <c r="S44" s="163"/>
      <c r="T44" s="167"/>
      <c r="U44" s="167"/>
      <c r="V44" s="167"/>
      <c r="W44" s="163"/>
      <c r="X44" s="163"/>
      <c r="Y44" s="163"/>
      <c r="Z44" s="321"/>
      <c r="AA44" s="321"/>
      <c r="AB44" s="322"/>
      <c r="AC44" s="322"/>
      <c r="AD44" s="321"/>
      <c r="AE44" s="321"/>
      <c r="AF44" s="321"/>
      <c r="AG44" s="321"/>
      <c r="AH44" s="321"/>
      <c r="AI44" s="321"/>
      <c r="AJ44" s="321"/>
      <c r="AK44" s="321"/>
      <c r="AL44" s="321"/>
      <c r="AM44" s="321"/>
      <c r="AN44" s="321"/>
      <c r="AO44" s="321"/>
      <c r="AP44" s="321"/>
      <c r="AQ44" s="321"/>
      <c r="AR44" s="321"/>
      <c r="AS44" s="321"/>
      <c r="AT44" s="163"/>
      <c r="AU44" s="163"/>
      <c r="AV44" s="163"/>
      <c r="AW44" s="163"/>
      <c r="AX44" s="163"/>
      <c r="AY44" s="163"/>
      <c r="AZ44" s="167"/>
      <c r="BA44" s="163"/>
      <c r="BB44" s="163"/>
      <c r="BC44" s="163"/>
      <c r="BD44" s="163"/>
      <c r="BE44" s="163"/>
      <c r="BF44" s="163"/>
      <c r="BG44" s="163"/>
      <c r="BH44" s="163"/>
    </row>
    <row r="45" ht="30.0" customHeight="1">
      <c r="A45" s="163"/>
      <c r="B45" s="163"/>
      <c r="C45" s="163"/>
      <c r="D45" s="163"/>
      <c r="E45" s="163"/>
      <c r="F45" s="163"/>
      <c r="G45" s="163"/>
      <c r="H45" s="163"/>
      <c r="I45" s="163"/>
      <c r="J45" s="163"/>
      <c r="K45" s="165"/>
      <c r="L45" s="163"/>
      <c r="M45" s="163"/>
      <c r="N45" s="166"/>
      <c r="O45" s="167"/>
      <c r="P45" s="167"/>
      <c r="Q45" s="163"/>
      <c r="R45" s="163"/>
      <c r="S45" s="163"/>
      <c r="T45" s="167"/>
      <c r="U45" s="167"/>
      <c r="V45" s="167"/>
      <c r="W45" s="163"/>
      <c r="X45" s="163"/>
      <c r="Y45" s="163"/>
      <c r="Z45" s="321"/>
      <c r="AA45" s="321"/>
      <c r="AB45" s="322"/>
      <c r="AC45" s="163"/>
      <c r="AD45" s="321"/>
      <c r="AE45" s="321"/>
      <c r="AF45" s="321"/>
      <c r="AG45" s="321"/>
      <c r="AH45" s="321"/>
      <c r="AI45" s="321"/>
      <c r="AJ45" s="321"/>
      <c r="AK45" s="321"/>
      <c r="AL45" s="321"/>
      <c r="AM45" s="321"/>
      <c r="AN45" s="321"/>
      <c r="AO45" s="321"/>
      <c r="AP45" s="321"/>
      <c r="AQ45" s="324"/>
      <c r="AR45" s="174" t="s">
        <v>777</v>
      </c>
      <c r="AS45" s="173" t="s">
        <v>778</v>
      </c>
      <c r="AT45" s="325" t="s">
        <v>779</v>
      </c>
      <c r="AU45" s="325" t="s">
        <v>780</v>
      </c>
      <c r="AV45" s="163"/>
      <c r="AW45" s="163"/>
      <c r="AX45" s="163"/>
      <c r="AY45" s="163"/>
      <c r="AZ45" s="167"/>
      <c r="BA45" s="163"/>
      <c r="BB45" s="163"/>
      <c r="BC45" s="163"/>
      <c r="BD45" s="163"/>
      <c r="BE45" s="163"/>
      <c r="BF45" s="163"/>
      <c r="BG45" s="163"/>
      <c r="BH45" s="163"/>
    </row>
    <row r="46" ht="30.0" customHeight="1">
      <c r="A46" s="163"/>
      <c r="B46" s="163"/>
      <c r="C46" s="163"/>
      <c r="D46" s="163"/>
      <c r="E46" s="163"/>
      <c r="F46" s="163"/>
      <c r="G46" s="163"/>
      <c r="H46" s="163"/>
      <c r="I46" s="163"/>
      <c r="J46" s="163"/>
      <c r="K46" s="165"/>
      <c r="L46" s="163"/>
      <c r="M46" s="163"/>
      <c r="N46" s="166"/>
      <c r="O46" s="167"/>
      <c r="P46" s="167"/>
      <c r="Q46" s="163"/>
      <c r="R46" s="163"/>
      <c r="S46" s="163"/>
      <c r="T46" s="167"/>
      <c r="U46" s="167"/>
      <c r="V46" s="167"/>
      <c r="W46" s="163"/>
      <c r="X46" s="163"/>
      <c r="Y46" s="163"/>
      <c r="Z46" s="321"/>
      <c r="AA46" s="321"/>
      <c r="AB46" s="322"/>
      <c r="AC46" s="163"/>
      <c r="AD46" s="321"/>
      <c r="AE46" s="321"/>
      <c r="AF46" s="321"/>
      <c r="AG46" s="321"/>
      <c r="AH46" s="321"/>
      <c r="AI46" s="321"/>
      <c r="AJ46" s="321"/>
      <c r="AK46" s="321"/>
      <c r="AL46" s="321"/>
      <c r="AM46" s="321"/>
      <c r="AN46" s="321"/>
      <c r="AO46" s="321"/>
      <c r="AP46" s="321"/>
      <c r="AQ46" s="173" t="s">
        <v>625</v>
      </c>
      <c r="AR46" s="326">
        <f>TODAY()-1</f>
        <v>44261</v>
      </c>
      <c r="AS46" s="326">
        <f>AR46-1</f>
        <v>44260</v>
      </c>
      <c r="AT46" s="327"/>
      <c r="AU46" s="327"/>
      <c r="AV46" s="163"/>
      <c r="AW46" s="328"/>
      <c r="AX46" s="163"/>
      <c r="AY46" s="163"/>
      <c r="AZ46" s="167"/>
      <c r="BA46" s="163"/>
      <c r="BB46" s="163"/>
      <c r="BC46" s="163"/>
      <c r="BD46" s="163"/>
      <c r="BE46" s="163"/>
      <c r="BF46" s="163"/>
      <c r="BG46" s="163"/>
      <c r="BH46" s="163"/>
    </row>
    <row r="47" ht="30.0" customHeight="1">
      <c r="A47" s="163"/>
      <c r="B47" s="163"/>
      <c r="C47" s="163"/>
      <c r="D47" s="163"/>
      <c r="E47" s="163"/>
      <c r="F47" s="163"/>
      <c r="G47" s="163"/>
      <c r="H47" s="163"/>
      <c r="I47" s="163"/>
      <c r="J47" s="163"/>
      <c r="K47" s="165"/>
      <c r="L47" s="163"/>
      <c r="M47" s="163"/>
      <c r="N47" s="166"/>
      <c r="O47" s="167"/>
      <c r="P47" s="167"/>
      <c r="Q47" s="163"/>
      <c r="R47" s="163"/>
      <c r="S47" s="163"/>
      <c r="T47" s="167"/>
      <c r="U47" s="167"/>
      <c r="V47" s="167"/>
      <c r="W47" s="163"/>
      <c r="X47" s="163"/>
      <c r="Y47" s="163"/>
      <c r="Z47" s="321"/>
      <c r="AA47" s="321"/>
      <c r="AB47" s="322"/>
      <c r="AC47" s="163"/>
      <c r="AD47" s="321"/>
      <c r="AE47" s="321"/>
      <c r="AF47" s="321"/>
      <c r="AG47" s="321"/>
      <c r="AH47" s="321"/>
      <c r="AI47" s="321"/>
      <c r="AJ47" s="321"/>
      <c r="AK47" s="321"/>
      <c r="AL47" s="321"/>
      <c r="AM47" s="321"/>
      <c r="AN47" s="321"/>
      <c r="AO47" s="321"/>
      <c r="AP47" s="321"/>
      <c r="AQ47" s="173" t="s">
        <v>781</v>
      </c>
      <c r="AR47" s="329">
        <f>C38</f>
        <v>1373836</v>
      </c>
      <c r="AS47" s="330">
        <f>AV38</f>
        <v>1416673</v>
      </c>
      <c r="AT47" s="330">
        <f t="shared" ref="AT47:AT49" si="21">(AR47-AS47)</f>
        <v>-42837</v>
      </c>
      <c r="AU47" s="331">
        <f t="shared" ref="AU47:AU49" si="22">AT47/AS47</f>
        <v>-0.03023774717</v>
      </c>
      <c r="AV47" s="163"/>
      <c r="AW47" s="203">
        <f>AP9</f>
        <v>3860070</v>
      </c>
      <c r="AX47" s="167">
        <f>AS9</f>
        <v>3141722</v>
      </c>
      <c r="AY47" s="163"/>
      <c r="AZ47" s="167"/>
      <c r="BA47" s="163"/>
      <c r="BB47" s="163"/>
      <c r="BC47" s="163"/>
      <c r="BD47" s="163"/>
      <c r="BE47" s="163"/>
      <c r="BF47" s="163"/>
      <c r="BG47" s="163"/>
      <c r="BH47" s="163"/>
    </row>
    <row r="48" ht="30.0" customHeight="1">
      <c r="A48" s="163"/>
      <c r="B48" s="163"/>
      <c r="C48" s="163"/>
      <c r="D48" s="163"/>
      <c r="E48" s="163"/>
      <c r="F48" s="163"/>
      <c r="G48" s="163"/>
      <c r="H48" s="163"/>
      <c r="I48" s="163"/>
      <c r="J48" s="163"/>
      <c r="K48" s="165"/>
      <c r="L48" s="163"/>
      <c r="M48" s="163"/>
      <c r="N48" s="166"/>
      <c r="O48" s="167"/>
      <c r="P48" s="167"/>
      <c r="Q48" s="163"/>
      <c r="R48" s="163"/>
      <c r="S48" s="163"/>
      <c r="T48" s="167"/>
      <c r="U48" s="167"/>
      <c r="V48" s="167"/>
      <c r="W48" s="163"/>
      <c r="X48" s="163"/>
      <c r="Y48" s="163"/>
      <c r="Z48" s="321"/>
      <c r="AA48" s="321"/>
      <c r="AB48" s="322"/>
      <c r="AC48" s="322"/>
      <c r="AD48" s="321"/>
      <c r="AE48" s="321"/>
      <c r="AF48" s="321"/>
      <c r="AG48" s="321"/>
      <c r="AH48" s="321"/>
      <c r="AI48" s="321"/>
      <c r="AJ48" s="321"/>
      <c r="AK48" s="321"/>
      <c r="AL48" s="321"/>
      <c r="AM48" s="321"/>
      <c r="AN48" s="321"/>
      <c r="AO48" s="321"/>
      <c r="AP48" s="321"/>
      <c r="AQ48" s="173" t="s">
        <v>7</v>
      </c>
      <c r="AR48" s="329">
        <f>E38</f>
        <v>1189510</v>
      </c>
      <c r="AS48" s="330">
        <f>AX38</f>
        <v>1282072</v>
      </c>
      <c r="AT48" s="330">
        <f t="shared" si="21"/>
        <v>-92562</v>
      </c>
      <c r="AU48" s="331">
        <f t="shared" si="22"/>
        <v>-0.07219719329</v>
      </c>
      <c r="AV48" s="316"/>
      <c r="AW48" s="328">
        <v>421435.0</v>
      </c>
      <c r="AX48" s="328">
        <v>276214.0</v>
      </c>
      <c r="AY48" s="163"/>
      <c r="AZ48" s="167"/>
      <c r="BA48" s="163"/>
      <c r="BB48" s="163"/>
      <c r="BC48" s="163"/>
      <c r="BD48" s="163"/>
      <c r="BE48" s="163"/>
      <c r="BF48" s="163"/>
      <c r="BG48" s="163"/>
      <c r="BH48" s="163"/>
    </row>
    <row r="49" ht="30.0" customHeight="1">
      <c r="A49" s="163"/>
      <c r="B49" s="163"/>
      <c r="C49" s="163"/>
      <c r="D49" s="163"/>
      <c r="E49" s="163"/>
      <c r="F49" s="163"/>
      <c r="G49" s="163"/>
      <c r="H49" s="163"/>
      <c r="I49" s="163"/>
      <c r="J49" s="163"/>
      <c r="K49" s="165"/>
      <c r="L49" s="163"/>
      <c r="M49" s="163"/>
      <c r="N49" s="166"/>
      <c r="O49" s="167"/>
      <c r="P49" s="167"/>
      <c r="Q49" s="163"/>
      <c r="R49" s="163"/>
      <c r="S49" s="163"/>
      <c r="T49" s="167"/>
      <c r="U49" s="167"/>
      <c r="V49" s="167"/>
      <c r="W49" s="163"/>
      <c r="X49" s="163"/>
      <c r="Y49" s="163"/>
      <c r="Z49" s="321"/>
      <c r="AA49" s="321"/>
      <c r="AB49" s="322"/>
      <c r="AC49" s="322"/>
      <c r="AD49" s="321"/>
      <c r="AE49" s="321"/>
      <c r="AF49" s="321"/>
      <c r="AG49" s="321"/>
      <c r="AH49" s="321"/>
      <c r="AI49" s="321"/>
      <c r="AJ49" s="321"/>
      <c r="AK49" s="321"/>
      <c r="AL49" s="321"/>
      <c r="AM49" s="321"/>
      <c r="AN49" s="321"/>
      <c r="AO49" s="321"/>
      <c r="AP49" s="321"/>
      <c r="AQ49" s="173" t="s">
        <v>663</v>
      </c>
      <c r="AR49" s="329">
        <f>G38</f>
        <v>37154</v>
      </c>
      <c r="AS49" s="330">
        <f>AY38</f>
        <v>44389</v>
      </c>
      <c r="AT49" s="330">
        <f t="shared" si="21"/>
        <v>-7235</v>
      </c>
      <c r="AU49" s="331">
        <f t="shared" si="22"/>
        <v>-0.1629908311</v>
      </c>
      <c r="AV49" s="163"/>
      <c r="AW49" s="223">
        <f t="shared" ref="AW49:AX49" si="23">AW47/AW48</f>
        <v>9.159348417</v>
      </c>
      <c r="AX49" s="223">
        <f t="shared" si="23"/>
        <v>11.37423157</v>
      </c>
      <c r="AY49" s="163"/>
      <c r="AZ49" s="167"/>
      <c r="BA49" s="163"/>
      <c r="BB49" s="163"/>
      <c r="BC49" s="163"/>
      <c r="BD49" s="163"/>
      <c r="BE49" s="163"/>
      <c r="BF49" s="163"/>
      <c r="BG49" s="163"/>
      <c r="BH49" s="163"/>
    </row>
    <row r="50">
      <c r="A50" s="163"/>
      <c r="B50" s="163"/>
      <c r="C50" s="163"/>
      <c r="D50" s="163"/>
      <c r="E50" s="163"/>
      <c r="F50" s="163"/>
      <c r="G50" s="163"/>
      <c r="H50" s="163"/>
      <c r="I50" s="163"/>
      <c r="J50" s="163"/>
      <c r="K50" s="165"/>
      <c r="L50" s="163"/>
      <c r="M50" s="163"/>
      <c r="N50" s="166"/>
      <c r="O50" s="167"/>
      <c r="P50" s="167"/>
      <c r="Q50" s="163"/>
      <c r="R50" s="163"/>
      <c r="S50" s="163"/>
      <c r="T50" s="167"/>
      <c r="U50" s="167"/>
      <c r="V50" s="167"/>
      <c r="W50" s="163"/>
      <c r="X50" s="163"/>
      <c r="Y50" s="163"/>
      <c r="Z50" s="321"/>
      <c r="AA50" s="321"/>
      <c r="AB50" s="322"/>
      <c r="AC50" s="322"/>
      <c r="AD50" s="321"/>
      <c r="AE50" s="321"/>
      <c r="AF50" s="321"/>
      <c r="AG50" s="321"/>
      <c r="AH50" s="321"/>
      <c r="AI50" s="321"/>
      <c r="AJ50" s="321"/>
      <c r="AK50" s="321"/>
      <c r="AL50" s="321"/>
      <c r="AM50" s="321"/>
      <c r="AN50" s="321"/>
      <c r="AO50" s="321"/>
      <c r="AP50" s="321"/>
      <c r="AQ50" s="321"/>
      <c r="AR50" s="321"/>
      <c r="AS50" s="321"/>
      <c r="AT50" s="163"/>
      <c r="AU50" s="163"/>
      <c r="AV50" s="163"/>
      <c r="AW50" s="163"/>
      <c r="AX50" s="163"/>
      <c r="AY50" s="163"/>
      <c r="AZ50" s="167"/>
      <c r="BA50" s="163"/>
      <c r="BB50" s="163"/>
      <c r="BC50" s="163"/>
      <c r="BD50" s="163"/>
      <c r="BE50" s="163"/>
      <c r="BF50" s="163"/>
      <c r="BG50" s="163"/>
      <c r="BH50" s="163"/>
    </row>
    <row r="51">
      <c r="A51" s="163"/>
      <c r="B51" s="163"/>
      <c r="C51" s="163"/>
      <c r="D51" s="163"/>
      <c r="E51" s="163"/>
      <c r="F51" s="163"/>
      <c r="G51" s="163"/>
      <c r="H51" s="163"/>
      <c r="I51" s="163"/>
      <c r="J51" s="163"/>
      <c r="K51" s="165"/>
      <c r="L51" s="163"/>
      <c r="M51" s="163"/>
      <c r="N51" s="166"/>
      <c r="O51" s="167"/>
      <c r="P51" s="167"/>
      <c r="Q51" s="163"/>
      <c r="R51" s="163"/>
      <c r="S51" s="163"/>
      <c r="T51" s="167"/>
      <c r="U51" s="167"/>
      <c r="V51" s="167"/>
      <c r="W51" s="163"/>
      <c r="X51" s="163"/>
      <c r="Y51" s="163"/>
      <c r="Z51" s="321"/>
      <c r="AA51" s="321"/>
      <c r="AB51" s="322"/>
      <c r="AC51" s="322"/>
      <c r="AD51" s="321"/>
      <c r="AE51" s="321"/>
      <c r="AF51" s="321"/>
      <c r="AG51" s="321"/>
      <c r="AH51" s="321"/>
      <c r="AI51" s="321"/>
      <c r="AJ51" s="321"/>
      <c r="AK51" s="321"/>
      <c r="AL51" s="321"/>
      <c r="AM51" s="321"/>
      <c r="AN51" s="321"/>
      <c r="AO51" s="321"/>
      <c r="AP51" s="321"/>
      <c r="AQ51" s="321"/>
      <c r="AR51" s="321"/>
      <c r="AS51" s="321"/>
      <c r="AT51" s="163"/>
      <c r="AU51" s="163"/>
      <c r="AV51" s="163"/>
      <c r="AW51" s="163"/>
      <c r="AX51" s="163"/>
      <c r="AY51" s="163"/>
      <c r="AZ51" s="167"/>
      <c r="BA51" s="163"/>
      <c r="BB51" s="163"/>
      <c r="BC51" s="163"/>
      <c r="BD51" s="163"/>
      <c r="BE51" s="163"/>
      <c r="BF51" s="163"/>
      <c r="BG51" s="163"/>
      <c r="BH51" s="163"/>
    </row>
    <row r="52">
      <c r="A52" s="163"/>
      <c r="B52" s="163"/>
      <c r="C52" s="163"/>
      <c r="D52" s="163"/>
      <c r="E52" s="163"/>
      <c r="F52" s="163"/>
      <c r="G52" s="163"/>
      <c r="H52" s="163"/>
      <c r="I52" s="163"/>
      <c r="J52" s="163"/>
      <c r="K52" s="165"/>
      <c r="L52" s="163"/>
      <c r="M52" s="163"/>
      <c r="N52" s="166"/>
      <c r="O52" s="167"/>
      <c r="P52" s="167"/>
      <c r="Q52" s="163"/>
      <c r="R52" s="163"/>
      <c r="S52" s="163"/>
      <c r="T52" s="167"/>
      <c r="U52" s="167"/>
      <c r="V52" s="167"/>
      <c r="W52" s="163"/>
      <c r="X52" s="163"/>
      <c r="Y52" s="163"/>
      <c r="Z52" s="321"/>
      <c r="AA52" s="321"/>
      <c r="AB52" s="322"/>
      <c r="AC52" s="322"/>
      <c r="AD52" s="321"/>
      <c r="AE52" s="321"/>
      <c r="AF52" s="321"/>
      <c r="AG52" s="321"/>
      <c r="AH52" s="321"/>
      <c r="AI52" s="321"/>
      <c r="AJ52" s="321"/>
      <c r="AK52" s="321"/>
      <c r="AL52" s="321"/>
      <c r="AM52" s="321"/>
      <c r="AN52" s="321"/>
      <c r="AO52" s="321"/>
      <c r="AP52" s="321"/>
      <c r="AQ52" s="321"/>
      <c r="AR52" s="321"/>
      <c r="AS52" s="321"/>
      <c r="AT52" s="163"/>
      <c r="AU52" s="163"/>
      <c r="AV52" s="163"/>
      <c r="AW52" s="163"/>
      <c r="AX52" s="163"/>
      <c r="AY52" s="163"/>
      <c r="AZ52" s="167"/>
      <c r="BA52" s="163"/>
      <c r="BB52" s="163"/>
      <c r="BC52" s="163"/>
      <c r="BD52" s="163"/>
      <c r="BE52" s="163"/>
      <c r="BF52" s="163"/>
      <c r="BG52" s="163"/>
      <c r="BH52" s="163"/>
    </row>
    <row r="53">
      <c r="A53" s="163"/>
      <c r="B53" s="163"/>
      <c r="C53" s="163"/>
      <c r="D53" s="163"/>
      <c r="E53" s="163"/>
      <c r="F53" s="163"/>
      <c r="G53" s="163"/>
      <c r="H53" s="163"/>
      <c r="I53" s="163"/>
      <c r="J53" s="163"/>
      <c r="K53" s="165"/>
      <c r="L53" s="163"/>
      <c r="M53" s="163"/>
      <c r="N53" s="166"/>
      <c r="O53" s="167"/>
      <c r="P53" s="167"/>
      <c r="Q53" s="163"/>
      <c r="R53" s="163"/>
      <c r="S53" s="163"/>
      <c r="T53" s="167"/>
      <c r="U53" s="167"/>
      <c r="V53" s="167"/>
      <c r="W53" s="163"/>
      <c r="X53" s="163"/>
      <c r="Y53" s="163"/>
      <c r="Z53" s="321"/>
      <c r="AA53" s="321"/>
      <c r="AB53" s="322"/>
      <c r="AC53" s="322"/>
      <c r="AD53" s="321"/>
      <c r="AE53" s="321"/>
      <c r="AF53" s="321"/>
      <c r="AG53" s="321"/>
      <c r="AH53" s="321"/>
      <c r="AI53" s="321"/>
      <c r="AJ53" s="321"/>
      <c r="AK53" s="321"/>
      <c r="AL53" s="321"/>
      <c r="AM53" s="321"/>
      <c r="AN53" s="321"/>
      <c r="AO53" s="321"/>
      <c r="AP53" s="321"/>
      <c r="AQ53" s="321"/>
      <c r="AR53" s="321"/>
      <c r="AS53" s="321"/>
      <c r="AT53" s="163"/>
      <c r="AU53" s="163"/>
      <c r="AV53" s="163"/>
      <c r="AW53" s="163"/>
      <c r="AX53" s="163"/>
      <c r="AY53" s="163"/>
      <c r="AZ53" s="167"/>
      <c r="BA53" s="163"/>
      <c r="BB53" s="163"/>
      <c r="BC53" s="163"/>
      <c r="BD53" s="163"/>
      <c r="BE53" s="163"/>
      <c r="BF53" s="163"/>
      <c r="BG53" s="163"/>
      <c r="BH53" s="163"/>
    </row>
    <row r="54">
      <c r="A54" s="163"/>
      <c r="B54" s="163"/>
      <c r="C54" s="163"/>
      <c r="D54" s="163"/>
      <c r="E54" s="163"/>
      <c r="F54" s="163"/>
      <c r="G54" s="163"/>
      <c r="H54" s="163"/>
      <c r="I54" s="163"/>
      <c r="J54" s="163"/>
      <c r="K54" s="165"/>
      <c r="L54" s="163"/>
      <c r="M54" s="163"/>
      <c r="N54" s="166"/>
      <c r="O54" s="167"/>
      <c r="P54" s="167"/>
      <c r="Q54" s="163"/>
      <c r="R54" s="163"/>
      <c r="S54" s="163"/>
      <c r="T54" s="167"/>
      <c r="U54" s="167"/>
      <c r="V54" s="167"/>
      <c r="W54" s="163"/>
      <c r="X54" s="163"/>
      <c r="Y54" s="163"/>
      <c r="Z54" s="321"/>
      <c r="AA54" s="321"/>
      <c r="AB54" s="322"/>
      <c r="AC54" s="322"/>
      <c r="AD54" s="321"/>
      <c r="AE54" s="321"/>
      <c r="AF54" s="321"/>
      <c r="AG54" s="321"/>
      <c r="AH54" s="321"/>
      <c r="AI54" s="321"/>
      <c r="AJ54" s="321"/>
      <c r="AK54" s="321"/>
      <c r="AL54" s="321"/>
      <c r="AM54" s="321"/>
      <c r="AN54" s="321"/>
      <c r="AO54" s="321"/>
      <c r="AP54" s="321"/>
      <c r="AQ54" s="321"/>
      <c r="AR54" s="321"/>
      <c r="AS54" s="321"/>
      <c r="AT54" s="163"/>
      <c r="AU54" s="163"/>
      <c r="AV54" s="163"/>
      <c r="AW54" s="163"/>
      <c r="AX54" s="163"/>
      <c r="AY54" s="163"/>
      <c r="AZ54" s="167"/>
      <c r="BA54" s="163"/>
      <c r="BB54" s="163"/>
      <c r="BC54" s="163"/>
      <c r="BD54" s="163"/>
      <c r="BE54" s="163"/>
      <c r="BF54" s="163"/>
      <c r="BG54" s="163"/>
      <c r="BH54" s="163"/>
    </row>
    <row r="55">
      <c r="A55" s="163"/>
      <c r="B55" s="163"/>
      <c r="C55" s="163"/>
      <c r="D55" s="163"/>
      <c r="E55" s="163"/>
      <c r="F55" s="163"/>
      <c r="G55" s="163"/>
      <c r="H55" s="163"/>
      <c r="I55" s="163"/>
      <c r="J55" s="163"/>
      <c r="K55" s="165"/>
      <c r="L55" s="163"/>
      <c r="M55" s="163"/>
      <c r="N55" s="166"/>
      <c r="O55" s="167"/>
      <c r="P55" s="167"/>
      <c r="Q55" s="163"/>
      <c r="R55" s="163"/>
      <c r="S55" s="163"/>
      <c r="T55" s="167"/>
      <c r="U55" s="167"/>
      <c r="V55" s="167"/>
      <c r="W55" s="163"/>
      <c r="X55" s="163"/>
      <c r="Y55" s="163"/>
      <c r="Z55" s="321"/>
      <c r="AA55" s="321"/>
      <c r="AB55" s="322"/>
      <c r="AC55" s="322"/>
      <c r="AD55" s="321"/>
      <c r="AE55" s="321"/>
      <c r="AF55" s="321"/>
      <c r="AG55" s="321"/>
      <c r="AH55" s="321"/>
      <c r="AI55" s="321"/>
      <c r="AJ55" s="321"/>
      <c r="AK55" s="321"/>
      <c r="AL55" s="321"/>
      <c r="AM55" s="321"/>
      <c r="AN55" s="321"/>
      <c r="AO55" s="321"/>
      <c r="AP55" s="321"/>
      <c r="AQ55" s="321"/>
      <c r="AR55" s="321"/>
      <c r="AS55" s="321"/>
      <c r="AT55" s="163"/>
      <c r="AU55" s="163"/>
      <c r="AV55" s="163"/>
      <c r="AW55" s="163"/>
      <c r="AX55" s="163"/>
      <c r="AY55" s="163"/>
      <c r="AZ55" s="167"/>
      <c r="BA55" s="163"/>
      <c r="BB55" s="163"/>
      <c r="BC55" s="163"/>
      <c r="BD55" s="163"/>
      <c r="BE55" s="163"/>
      <c r="BF55" s="163"/>
      <c r="BG55" s="163"/>
      <c r="BH55" s="163"/>
    </row>
    <row r="56">
      <c r="A56" s="163"/>
      <c r="B56" s="163"/>
      <c r="C56" s="163"/>
      <c r="D56" s="163"/>
      <c r="E56" s="163"/>
      <c r="F56" s="163"/>
      <c r="G56" s="163"/>
      <c r="H56" s="163"/>
      <c r="I56" s="163"/>
      <c r="J56" s="163"/>
      <c r="K56" s="165"/>
      <c r="L56" s="163"/>
      <c r="M56" s="163"/>
      <c r="N56" s="166"/>
      <c r="O56" s="167"/>
      <c r="P56" s="167"/>
      <c r="Q56" s="163"/>
      <c r="R56" s="163"/>
      <c r="S56" s="163"/>
      <c r="T56" s="167"/>
      <c r="U56" s="167"/>
      <c r="V56" s="167"/>
      <c r="W56" s="163"/>
      <c r="X56" s="163"/>
      <c r="Y56" s="163"/>
      <c r="Z56" s="321"/>
      <c r="AA56" s="321"/>
      <c r="AB56" s="322"/>
      <c r="AC56" s="322"/>
      <c r="AD56" s="321"/>
      <c r="AE56" s="321"/>
      <c r="AF56" s="321"/>
      <c r="AG56" s="321"/>
      <c r="AH56" s="321"/>
      <c r="AI56" s="321"/>
      <c r="AJ56" s="321"/>
      <c r="AK56" s="321"/>
      <c r="AL56" s="321"/>
      <c r="AM56" s="321"/>
      <c r="AN56" s="321"/>
      <c r="AO56" s="321"/>
      <c r="AP56" s="321"/>
      <c r="AQ56" s="321"/>
      <c r="AR56" s="321"/>
      <c r="AS56" s="321"/>
      <c r="AT56" s="163"/>
      <c r="AU56" s="163"/>
      <c r="AV56" s="163"/>
      <c r="AW56" s="163"/>
      <c r="AX56" s="163"/>
      <c r="AY56" s="163"/>
      <c r="AZ56" s="167"/>
      <c r="BA56" s="163"/>
      <c r="BB56" s="163"/>
      <c r="BC56" s="163"/>
      <c r="BD56" s="163"/>
      <c r="BE56" s="163"/>
      <c r="BF56" s="163"/>
      <c r="BG56" s="163"/>
      <c r="BH56" s="163"/>
    </row>
    <row r="57">
      <c r="A57" s="163"/>
      <c r="B57" s="163"/>
      <c r="C57" s="163"/>
      <c r="D57" s="163"/>
      <c r="E57" s="163"/>
      <c r="F57" s="163"/>
      <c r="G57" s="163"/>
      <c r="H57" s="163"/>
      <c r="I57" s="163"/>
      <c r="J57" s="163"/>
      <c r="K57" s="165"/>
      <c r="L57" s="163"/>
      <c r="M57" s="163"/>
      <c r="N57" s="166"/>
      <c r="O57" s="167"/>
      <c r="P57" s="167"/>
      <c r="Q57" s="163"/>
      <c r="R57" s="163"/>
      <c r="S57" s="163"/>
      <c r="T57" s="167"/>
      <c r="U57" s="167"/>
      <c r="V57" s="167"/>
      <c r="W57" s="163"/>
      <c r="X57" s="163"/>
      <c r="Y57" s="163"/>
      <c r="Z57" s="321"/>
      <c r="AA57" s="321"/>
      <c r="AB57" s="322"/>
      <c r="AC57" s="322"/>
      <c r="AD57" s="321"/>
      <c r="AE57" s="321"/>
      <c r="AF57" s="321"/>
      <c r="AG57" s="321"/>
      <c r="AH57" s="321"/>
      <c r="AI57" s="321"/>
      <c r="AJ57" s="321"/>
      <c r="AK57" s="321"/>
      <c r="AL57" s="321"/>
      <c r="AM57" s="321"/>
      <c r="AN57" s="321"/>
      <c r="AO57" s="321"/>
      <c r="AP57" s="321"/>
      <c r="AQ57" s="321"/>
      <c r="AR57" s="321"/>
      <c r="AS57" s="321"/>
      <c r="AT57" s="163"/>
      <c r="AU57" s="163"/>
      <c r="AV57" s="163"/>
      <c r="AW57" s="163"/>
      <c r="AX57" s="163"/>
      <c r="AY57" s="163"/>
      <c r="AZ57" s="167"/>
      <c r="BA57" s="163"/>
      <c r="BB57" s="163"/>
      <c r="BC57" s="163"/>
      <c r="BD57" s="163"/>
      <c r="BE57" s="163"/>
      <c r="BF57" s="163"/>
      <c r="BG57" s="163"/>
      <c r="BH57" s="163"/>
    </row>
    <row r="58">
      <c r="A58" s="163"/>
      <c r="B58" s="163"/>
      <c r="C58" s="163"/>
      <c r="D58" s="163"/>
      <c r="E58" s="163"/>
      <c r="F58" s="163"/>
      <c r="G58" s="163"/>
      <c r="H58" s="163"/>
      <c r="I58" s="163"/>
      <c r="J58" s="163"/>
      <c r="K58" s="165"/>
      <c r="L58" s="163"/>
      <c r="M58" s="163"/>
      <c r="N58" s="166"/>
      <c r="O58" s="167"/>
      <c r="P58" s="167"/>
      <c r="Q58" s="163"/>
      <c r="R58" s="163"/>
      <c r="S58" s="163"/>
      <c r="T58" s="167"/>
      <c r="U58" s="167"/>
      <c r="V58" s="167"/>
      <c r="W58" s="163"/>
      <c r="X58" s="163"/>
      <c r="Y58" s="163"/>
      <c r="Z58" s="321"/>
      <c r="AA58" s="321"/>
      <c r="AB58" s="322"/>
      <c r="AC58" s="322"/>
      <c r="AD58" s="321"/>
      <c r="AE58" s="321"/>
      <c r="AF58" s="321"/>
      <c r="AG58" s="321"/>
      <c r="AH58" s="321"/>
      <c r="AI58" s="321"/>
      <c r="AJ58" s="321"/>
      <c r="AK58" s="321"/>
      <c r="AL58" s="321"/>
      <c r="AM58" s="321"/>
      <c r="AN58" s="321"/>
      <c r="AO58" s="321"/>
      <c r="AP58" s="321"/>
      <c r="AQ58" s="321"/>
      <c r="AR58" s="321"/>
      <c r="AS58" s="321"/>
      <c r="AT58" s="163"/>
      <c r="AU58" s="163"/>
      <c r="AV58" s="163"/>
      <c r="AW58" s="163"/>
      <c r="AX58" s="163"/>
      <c r="AY58" s="163"/>
      <c r="AZ58" s="167"/>
      <c r="BA58" s="163"/>
      <c r="BB58" s="163"/>
      <c r="BC58" s="163"/>
      <c r="BD58" s="163"/>
      <c r="BE58" s="163"/>
      <c r="BF58" s="163"/>
      <c r="BG58" s="163"/>
      <c r="BH58" s="163"/>
    </row>
    <row r="59">
      <c r="A59" s="163"/>
      <c r="B59" s="163"/>
      <c r="C59" s="163"/>
      <c r="D59" s="163"/>
      <c r="E59" s="163"/>
      <c r="F59" s="163"/>
      <c r="G59" s="163"/>
      <c r="H59" s="163"/>
      <c r="I59" s="163"/>
      <c r="J59" s="163"/>
      <c r="K59" s="165"/>
      <c r="L59" s="163"/>
      <c r="M59" s="163"/>
      <c r="N59" s="166"/>
      <c r="O59" s="167"/>
      <c r="P59" s="167"/>
      <c r="Q59" s="163"/>
      <c r="R59" s="163"/>
      <c r="S59" s="163"/>
      <c r="T59" s="167"/>
      <c r="U59" s="167"/>
      <c r="V59" s="167"/>
      <c r="W59" s="163"/>
      <c r="X59" s="163"/>
      <c r="Y59" s="163"/>
      <c r="Z59" s="321"/>
      <c r="AA59" s="321"/>
      <c r="AB59" s="322"/>
      <c r="AC59" s="322"/>
      <c r="AD59" s="321"/>
      <c r="AE59" s="321"/>
      <c r="AF59" s="321"/>
      <c r="AG59" s="321"/>
      <c r="AH59" s="321"/>
      <c r="AI59" s="321"/>
      <c r="AJ59" s="321"/>
      <c r="AK59" s="321"/>
      <c r="AL59" s="321"/>
      <c r="AM59" s="321"/>
      <c r="AN59" s="321"/>
      <c r="AO59" s="321"/>
      <c r="AP59" s="321"/>
      <c r="AQ59" s="321"/>
      <c r="AR59" s="321"/>
      <c r="AS59" s="321"/>
      <c r="AT59" s="163"/>
      <c r="AU59" s="163"/>
      <c r="AV59" s="163"/>
      <c r="AW59" s="163"/>
      <c r="AX59" s="163"/>
      <c r="AY59" s="163"/>
      <c r="AZ59" s="167"/>
      <c r="BA59" s="163"/>
      <c r="BB59" s="163"/>
      <c r="BC59" s="163"/>
      <c r="BD59" s="163"/>
      <c r="BE59" s="163"/>
      <c r="BF59" s="163"/>
      <c r="BG59" s="163"/>
      <c r="BH59" s="163"/>
    </row>
    <row r="60">
      <c r="A60" s="163"/>
      <c r="B60" s="163"/>
      <c r="C60" s="163"/>
      <c r="D60" s="163"/>
      <c r="E60" s="163"/>
      <c r="F60" s="163"/>
      <c r="G60" s="163"/>
      <c r="H60" s="163"/>
      <c r="I60" s="163"/>
      <c r="J60" s="163"/>
      <c r="K60" s="165"/>
      <c r="L60" s="163"/>
      <c r="M60" s="163"/>
      <c r="N60" s="166"/>
      <c r="O60" s="167"/>
      <c r="P60" s="167"/>
      <c r="Q60" s="163"/>
      <c r="R60" s="163"/>
      <c r="S60" s="163"/>
      <c r="T60" s="167"/>
      <c r="U60" s="167"/>
      <c r="V60" s="167"/>
      <c r="W60" s="163"/>
      <c r="X60" s="163"/>
      <c r="Y60" s="163"/>
      <c r="Z60" s="321"/>
      <c r="AA60" s="321"/>
      <c r="AB60" s="322"/>
      <c r="AC60" s="322"/>
      <c r="AD60" s="321"/>
      <c r="AE60" s="321"/>
      <c r="AF60" s="321"/>
      <c r="AG60" s="321"/>
      <c r="AH60" s="321"/>
      <c r="AI60" s="321"/>
      <c r="AJ60" s="321"/>
      <c r="AK60" s="321"/>
      <c r="AL60" s="321"/>
      <c r="AM60" s="321"/>
      <c r="AN60" s="321"/>
      <c r="AO60" s="321"/>
      <c r="AP60" s="321"/>
      <c r="AQ60" s="321"/>
      <c r="AR60" s="321"/>
      <c r="AS60" s="321"/>
      <c r="AT60" s="163"/>
      <c r="AU60" s="163"/>
      <c r="AV60" s="163"/>
      <c r="AW60" s="163"/>
      <c r="AX60" s="163"/>
      <c r="AY60" s="163"/>
      <c r="AZ60" s="167"/>
      <c r="BA60" s="163"/>
      <c r="BB60" s="163"/>
      <c r="BC60" s="163"/>
      <c r="BD60" s="163"/>
      <c r="BE60" s="163"/>
      <c r="BF60" s="163"/>
      <c r="BG60" s="163"/>
      <c r="BH60" s="163"/>
    </row>
    <row r="61">
      <c r="A61" s="163"/>
      <c r="B61" s="163"/>
      <c r="C61" s="163"/>
      <c r="D61" s="163"/>
      <c r="E61" s="163"/>
      <c r="F61" s="163"/>
      <c r="G61" s="163"/>
      <c r="H61" s="163"/>
      <c r="I61" s="163"/>
      <c r="J61" s="163"/>
      <c r="K61" s="165"/>
      <c r="L61" s="163"/>
      <c r="M61" s="163"/>
      <c r="N61" s="166"/>
      <c r="O61" s="167"/>
      <c r="P61" s="167"/>
      <c r="Q61" s="163"/>
      <c r="R61" s="163"/>
      <c r="S61" s="163"/>
      <c r="T61" s="167"/>
      <c r="U61" s="167"/>
      <c r="V61" s="167"/>
      <c r="W61" s="163"/>
      <c r="X61" s="163"/>
      <c r="Y61" s="163"/>
      <c r="Z61" s="321"/>
      <c r="AA61" s="321"/>
      <c r="AB61" s="322"/>
      <c r="AC61" s="322"/>
      <c r="AD61" s="321"/>
      <c r="AE61" s="321"/>
      <c r="AF61" s="321"/>
      <c r="AG61" s="321"/>
      <c r="AH61" s="321"/>
      <c r="AI61" s="321"/>
      <c r="AJ61" s="321"/>
      <c r="AK61" s="321"/>
      <c r="AL61" s="321"/>
      <c r="AM61" s="321"/>
      <c r="AN61" s="321"/>
      <c r="AO61" s="321"/>
      <c r="AP61" s="321"/>
      <c r="AQ61" s="321"/>
      <c r="AR61" s="321"/>
      <c r="AS61" s="321"/>
      <c r="AT61" s="163"/>
      <c r="AU61" s="163"/>
      <c r="AV61" s="163"/>
      <c r="AW61" s="163"/>
      <c r="AX61" s="163"/>
      <c r="AY61" s="163"/>
      <c r="AZ61" s="167"/>
      <c r="BA61" s="163"/>
      <c r="BB61" s="163"/>
      <c r="BC61" s="163"/>
      <c r="BD61" s="163"/>
      <c r="BE61" s="163"/>
      <c r="BF61" s="163"/>
      <c r="BG61" s="163"/>
      <c r="BH61" s="163"/>
    </row>
    <row r="62">
      <c r="A62" s="163"/>
      <c r="B62" s="163"/>
      <c r="C62" s="163"/>
      <c r="D62" s="163"/>
      <c r="E62" s="163"/>
      <c r="F62" s="163"/>
      <c r="G62" s="163"/>
      <c r="H62" s="163"/>
      <c r="I62" s="163"/>
      <c r="J62" s="163"/>
      <c r="K62" s="165"/>
      <c r="L62" s="163"/>
      <c r="M62" s="163"/>
      <c r="N62" s="166"/>
      <c r="O62" s="167"/>
      <c r="P62" s="167"/>
      <c r="Q62" s="163"/>
      <c r="R62" s="163"/>
      <c r="S62" s="163"/>
      <c r="T62" s="167"/>
      <c r="U62" s="167"/>
      <c r="V62" s="167"/>
      <c r="W62" s="163"/>
      <c r="X62" s="163"/>
      <c r="Y62" s="163"/>
      <c r="Z62" s="321"/>
      <c r="AA62" s="321"/>
      <c r="AB62" s="322"/>
      <c r="AC62" s="322"/>
      <c r="AD62" s="321"/>
      <c r="AE62" s="321"/>
      <c r="AF62" s="321"/>
      <c r="AG62" s="321"/>
      <c r="AH62" s="321"/>
      <c r="AI62" s="321"/>
      <c r="AJ62" s="321"/>
      <c r="AK62" s="321"/>
      <c r="AL62" s="321"/>
      <c r="AM62" s="321"/>
      <c r="AN62" s="321"/>
      <c r="AO62" s="321"/>
      <c r="AP62" s="321"/>
      <c r="AQ62" s="321"/>
      <c r="AR62" s="321"/>
      <c r="AS62" s="321"/>
      <c r="AT62" s="163"/>
      <c r="AU62" s="163"/>
      <c r="AV62" s="163"/>
      <c r="AW62" s="163"/>
      <c r="AX62" s="163"/>
      <c r="AY62" s="163"/>
      <c r="AZ62" s="167"/>
      <c r="BA62" s="163"/>
      <c r="BB62" s="163"/>
      <c r="BC62" s="163"/>
      <c r="BD62" s="163"/>
      <c r="BE62" s="163"/>
      <c r="BF62" s="163"/>
      <c r="BG62" s="163"/>
      <c r="BH62" s="163"/>
    </row>
    <row r="63">
      <c r="A63" s="163"/>
      <c r="B63" s="163"/>
      <c r="C63" s="163"/>
      <c r="D63" s="163"/>
      <c r="E63" s="163"/>
      <c r="F63" s="163"/>
      <c r="G63" s="163"/>
      <c r="H63" s="163"/>
      <c r="I63" s="163"/>
      <c r="J63" s="163"/>
      <c r="K63" s="165"/>
      <c r="L63" s="163"/>
      <c r="M63" s="163"/>
      <c r="N63" s="166"/>
      <c r="O63" s="167"/>
      <c r="P63" s="167"/>
      <c r="Q63" s="163"/>
      <c r="R63" s="163"/>
      <c r="S63" s="163"/>
      <c r="T63" s="167"/>
      <c r="U63" s="167"/>
      <c r="V63" s="167"/>
      <c r="W63" s="163"/>
      <c r="X63" s="163"/>
      <c r="Y63" s="163"/>
      <c r="Z63" s="321"/>
      <c r="AA63" s="321"/>
      <c r="AB63" s="322"/>
      <c r="AC63" s="322"/>
      <c r="AD63" s="321"/>
      <c r="AE63" s="321"/>
      <c r="AF63" s="321"/>
      <c r="AG63" s="321"/>
      <c r="AH63" s="321"/>
      <c r="AI63" s="321"/>
      <c r="AJ63" s="321"/>
      <c r="AK63" s="321"/>
      <c r="AL63" s="321"/>
      <c r="AM63" s="321"/>
      <c r="AN63" s="321"/>
      <c r="AO63" s="321"/>
      <c r="AP63" s="321"/>
      <c r="AQ63" s="321"/>
      <c r="AR63" s="321"/>
      <c r="AS63" s="321"/>
      <c r="AT63" s="163"/>
      <c r="AU63" s="163"/>
      <c r="AV63" s="163"/>
      <c r="AW63" s="163"/>
      <c r="AX63" s="163"/>
      <c r="AY63" s="163"/>
      <c r="AZ63" s="167"/>
      <c r="BA63" s="163"/>
      <c r="BB63" s="163"/>
      <c r="BC63" s="163"/>
      <c r="BD63" s="163"/>
      <c r="BE63" s="163"/>
      <c r="BF63" s="163"/>
      <c r="BG63" s="163"/>
      <c r="BH63" s="163"/>
    </row>
    <row r="64">
      <c r="A64" s="163"/>
      <c r="B64" s="163"/>
      <c r="C64" s="163"/>
      <c r="D64" s="163"/>
      <c r="E64" s="163"/>
      <c r="F64" s="163"/>
      <c r="G64" s="163"/>
      <c r="H64" s="163"/>
      <c r="I64" s="163"/>
      <c r="J64" s="163"/>
      <c r="K64" s="165"/>
      <c r="L64" s="163"/>
      <c r="M64" s="163"/>
      <c r="N64" s="166"/>
      <c r="O64" s="167"/>
      <c r="P64" s="167"/>
      <c r="Q64" s="163"/>
      <c r="R64" s="163"/>
      <c r="S64" s="163"/>
      <c r="T64" s="167"/>
      <c r="U64" s="167"/>
      <c r="V64" s="167"/>
      <c r="W64" s="163"/>
      <c r="X64" s="163"/>
      <c r="Y64" s="163"/>
      <c r="Z64" s="321"/>
      <c r="AA64" s="321"/>
      <c r="AB64" s="322"/>
      <c r="AC64" s="322"/>
      <c r="AD64" s="321"/>
      <c r="AE64" s="321"/>
      <c r="AF64" s="321"/>
      <c r="AG64" s="321"/>
      <c r="AH64" s="321"/>
      <c r="AI64" s="321"/>
      <c r="AJ64" s="321"/>
      <c r="AK64" s="321"/>
      <c r="AL64" s="321"/>
      <c r="AM64" s="321"/>
      <c r="AN64" s="321"/>
      <c r="AO64" s="321"/>
      <c r="AP64" s="321"/>
      <c r="AQ64" s="321"/>
      <c r="AR64" s="321"/>
      <c r="AS64" s="321"/>
      <c r="AT64" s="163"/>
      <c r="AU64" s="163"/>
      <c r="AV64" s="163"/>
      <c r="AW64" s="163"/>
      <c r="AX64" s="163"/>
      <c r="AY64" s="163"/>
      <c r="AZ64" s="167"/>
      <c r="BA64" s="163"/>
      <c r="BB64" s="163"/>
      <c r="BC64" s="163"/>
      <c r="BD64" s="163"/>
      <c r="BE64" s="163"/>
      <c r="BF64" s="163"/>
      <c r="BG64" s="163"/>
      <c r="BH64" s="163"/>
    </row>
    <row r="65">
      <c r="A65" s="163"/>
      <c r="B65" s="163"/>
      <c r="C65" s="163"/>
      <c r="D65" s="163"/>
      <c r="E65" s="163"/>
      <c r="F65" s="163"/>
      <c r="G65" s="163"/>
      <c r="H65" s="163"/>
      <c r="I65" s="163"/>
      <c r="J65" s="163"/>
      <c r="K65" s="165"/>
      <c r="L65" s="163"/>
      <c r="M65" s="163"/>
      <c r="N65" s="166"/>
      <c r="O65" s="167"/>
      <c r="P65" s="167"/>
      <c r="Q65" s="163"/>
      <c r="R65" s="163"/>
      <c r="S65" s="163"/>
      <c r="T65" s="167"/>
      <c r="U65" s="167"/>
      <c r="V65" s="167"/>
      <c r="W65" s="163"/>
      <c r="X65" s="163"/>
      <c r="Y65" s="163"/>
      <c r="Z65" s="321"/>
      <c r="AA65" s="321"/>
      <c r="AB65" s="322"/>
      <c r="AC65" s="322"/>
      <c r="AD65" s="321"/>
      <c r="AE65" s="321"/>
      <c r="AF65" s="321"/>
      <c r="AG65" s="321"/>
      <c r="AH65" s="321"/>
      <c r="AI65" s="321"/>
      <c r="AJ65" s="321"/>
      <c r="AK65" s="321"/>
      <c r="AL65" s="321"/>
      <c r="AM65" s="321"/>
      <c r="AN65" s="321"/>
      <c r="AO65" s="321"/>
      <c r="AP65" s="321"/>
      <c r="AQ65" s="321"/>
      <c r="AR65" s="321"/>
      <c r="AS65" s="321"/>
      <c r="AT65" s="163"/>
      <c r="AU65" s="163"/>
      <c r="AV65" s="163"/>
      <c r="AW65" s="163"/>
      <c r="AX65" s="163"/>
      <c r="AY65" s="163"/>
      <c r="AZ65" s="167"/>
      <c r="BA65" s="163"/>
      <c r="BB65" s="163"/>
      <c r="BC65" s="163"/>
      <c r="BD65" s="163"/>
      <c r="BE65" s="163"/>
      <c r="BF65" s="163"/>
      <c r="BG65" s="163"/>
      <c r="BH65" s="163"/>
    </row>
    <row r="66">
      <c r="A66" s="163"/>
      <c r="B66" s="163"/>
      <c r="C66" s="163"/>
      <c r="D66" s="163"/>
      <c r="E66" s="163"/>
      <c r="F66" s="163"/>
      <c r="G66" s="163"/>
      <c r="H66" s="163"/>
      <c r="I66" s="163"/>
      <c r="J66" s="163"/>
      <c r="K66" s="165"/>
      <c r="L66" s="163"/>
      <c r="M66" s="163"/>
      <c r="N66" s="166"/>
      <c r="O66" s="167"/>
      <c r="P66" s="167"/>
      <c r="Q66" s="163"/>
      <c r="R66" s="163"/>
      <c r="S66" s="163"/>
      <c r="T66" s="167"/>
      <c r="U66" s="167"/>
      <c r="V66" s="167"/>
      <c r="W66" s="163"/>
      <c r="X66" s="163"/>
      <c r="Y66" s="163"/>
      <c r="Z66" s="321"/>
      <c r="AA66" s="321"/>
      <c r="AB66" s="322"/>
      <c r="AC66" s="322"/>
      <c r="AD66" s="321"/>
      <c r="AE66" s="321"/>
      <c r="AF66" s="321"/>
      <c r="AG66" s="321"/>
      <c r="AH66" s="321"/>
      <c r="AI66" s="321"/>
      <c r="AJ66" s="321"/>
      <c r="AK66" s="321"/>
      <c r="AL66" s="321"/>
      <c r="AM66" s="321"/>
      <c r="AN66" s="321"/>
      <c r="AO66" s="321"/>
      <c r="AP66" s="321"/>
      <c r="AQ66" s="321"/>
      <c r="AR66" s="321"/>
      <c r="AS66" s="321"/>
      <c r="AT66" s="163"/>
      <c r="AU66" s="163"/>
      <c r="AV66" s="163"/>
      <c r="AW66" s="163"/>
      <c r="AX66" s="163"/>
      <c r="AY66" s="163"/>
      <c r="AZ66" s="167"/>
      <c r="BA66" s="163"/>
      <c r="BB66" s="163"/>
      <c r="BC66" s="163"/>
      <c r="BD66" s="163"/>
      <c r="BE66" s="163"/>
      <c r="BF66" s="163"/>
      <c r="BG66" s="163"/>
      <c r="BH66" s="163"/>
    </row>
    <row r="67">
      <c r="A67" s="163"/>
      <c r="B67" s="163"/>
      <c r="C67" s="163"/>
      <c r="D67" s="163"/>
      <c r="E67" s="163"/>
      <c r="F67" s="163"/>
      <c r="G67" s="163"/>
      <c r="H67" s="163"/>
      <c r="I67" s="163"/>
      <c r="J67" s="163"/>
      <c r="K67" s="165"/>
      <c r="L67" s="163"/>
      <c r="M67" s="163"/>
      <c r="N67" s="166"/>
      <c r="O67" s="167"/>
      <c r="P67" s="167"/>
      <c r="Q67" s="163"/>
      <c r="R67" s="163"/>
      <c r="S67" s="163"/>
      <c r="T67" s="167"/>
      <c r="U67" s="167"/>
      <c r="V67" s="167"/>
      <c r="W67" s="163"/>
      <c r="X67" s="163"/>
      <c r="Y67" s="163"/>
      <c r="Z67" s="321"/>
      <c r="AA67" s="321"/>
      <c r="AB67" s="322"/>
      <c r="AC67" s="322"/>
      <c r="AD67" s="321"/>
      <c r="AE67" s="321"/>
      <c r="AF67" s="321"/>
      <c r="AG67" s="321"/>
      <c r="AH67" s="321"/>
      <c r="AI67" s="321"/>
      <c r="AJ67" s="321"/>
      <c r="AK67" s="321"/>
      <c r="AL67" s="321"/>
      <c r="AM67" s="321"/>
      <c r="AN67" s="321"/>
      <c r="AO67" s="321"/>
      <c r="AP67" s="321"/>
      <c r="AQ67" s="321"/>
      <c r="AR67" s="321"/>
      <c r="AS67" s="321"/>
      <c r="AT67" s="163"/>
      <c r="AU67" s="163"/>
      <c r="AV67" s="163"/>
      <c r="AW67" s="163"/>
      <c r="AX67" s="163"/>
      <c r="AY67" s="163"/>
      <c r="AZ67" s="167"/>
      <c r="BA67" s="163"/>
      <c r="BB67" s="163"/>
      <c r="BC67" s="163"/>
      <c r="BD67" s="163"/>
      <c r="BE67" s="163"/>
      <c r="BF67" s="163"/>
      <c r="BG67" s="163"/>
      <c r="BH67" s="163"/>
    </row>
    <row r="68">
      <c r="A68" s="163"/>
      <c r="B68" s="163"/>
      <c r="C68" s="163"/>
      <c r="D68" s="163"/>
      <c r="E68" s="163"/>
      <c r="F68" s="163"/>
      <c r="G68" s="163"/>
      <c r="H68" s="163"/>
      <c r="I68" s="163"/>
      <c r="J68" s="163"/>
      <c r="K68" s="165"/>
      <c r="L68" s="163"/>
      <c r="M68" s="163"/>
      <c r="N68" s="166"/>
      <c r="O68" s="167"/>
      <c r="P68" s="167"/>
      <c r="Q68" s="163"/>
      <c r="R68" s="163"/>
      <c r="S68" s="163"/>
      <c r="T68" s="167"/>
      <c r="U68" s="167"/>
      <c r="V68" s="167"/>
      <c r="W68" s="163"/>
      <c r="X68" s="163"/>
      <c r="Y68" s="163"/>
      <c r="Z68" s="321"/>
      <c r="AA68" s="321"/>
      <c r="AB68" s="322"/>
      <c r="AC68" s="322"/>
      <c r="AD68" s="321"/>
      <c r="AE68" s="321"/>
      <c r="AF68" s="321"/>
      <c r="AG68" s="321"/>
      <c r="AH68" s="321"/>
      <c r="AI68" s="321"/>
      <c r="AJ68" s="321"/>
      <c r="AK68" s="321"/>
      <c r="AL68" s="321"/>
      <c r="AM68" s="321"/>
      <c r="AN68" s="321"/>
      <c r="AO68" s="321"/>
      <c r="AP68" s="321"/>
      <c r="AQ68" s="321"/>
      <c r="AR68" s="321"/>
      <c r="AS68" s="321"/>
      <c r="AT68" s="163"/>
      <c r="AU68" s="163"/>
      <c r="AV68" s="163"/>
      <c r="AW68" s="163"/>
      <c r="AX68" s="163"/>
      <c r="AY68" s="163"/>
      <c r="AZ68" s="167"/>
      <c r="BA68" s="163"/>
      <c r="BB68" s="163"/>
      <c r="BC68" s="163"/>
      <c r="BD68" s="163"/>
      <c r="BE68" s="163"/>
      <c r="BF68" s="163"/>
      <c r="BG68" s="163"/>
      <c r="BH68" s="163"/>
    </row>
    <row r="69">
      <c r="A69" s="163"/>
      <c r="B69" s="163"/>
      <c r="C69" s="163"/>
      <c r="D69" s="163"/>
      <c r="E69" s="163"/>
      <c r="F69" s="163"/>
      <c r="G69" s="163"/>
      <c r="H69" s="163"/>
      <c r="I69" s="163"/>
      <c r="J69" s="163"/>
      <c r="K69" s="165"/>
      <c r="L69" s="163"/>
      <c r="M69" s="163"/>
      <c r="N69" s="166"/>
      <c r="O69" s="167"/>
      <c r="P69" s="167"/>
      <c r="Q69" s="163"/>
      <c r="R69" s="163"/>
      <c r="S69" s="163"/>
      <c r="T69" s="167"/>
      <c r="U69" s="167"/>
      <c r="V69" s="167"/>
      <c r="W69" s="163"/>
      <c r="X69" s="163"/>
      <c r="Y69" s="163"/>
      <c r="Z69" s="321"/>
      <c r="AA69" s="321"/>
      <c r="AB69" s="322"/>
      <c r="AC69" s="322"/>
      <c r="AD69" s="321"/>
      <c r="AE69" s="321"/>
      <c r="AF69" s="321"/>
      <c r="AG69" s="321"/>
      <c r="AH69" s="321"/>
      <c r="AI69" s="321"/>
      <c r="AJ69" s="321"/>
      <c r="AK69" s="321"/>
      <c r="AL69" s="321"/>
      <c r="AM69" s="321"/>
      <c r="AN69" s="321"/>
      <c r="AO69" s="321"/>
      <c r="AP69" s="321"/>
      <c r="AQ69" s="321"/>
      <c r="AR69" s="321"/>
      <c r="AS69" s="321"/>
      <c r="AT69" s="163"/>
      <c r="AU69" s="163"/>
      <c r="AV69" s="163"/>
      <c r="AW69" s="163"/>
      <c r="AX69" s="163"/>
      <c r="AY69" s="163"/>
      <c r="AZ69" s="167"/>
      <c r="BA69" s="163"/>
      <c r="BB69" s="163"/>
      <c r="BC69" s="163"/>
      <c r="BD69" s="163"/>
      <c r="BE69" s="163"/>
      <c r="BF69" s="163"/>
      <c r="BG69" s="163"/>
      <c r="BH69" s="163"/>
    </row>
    <row r="70">
      <c r="A70" s="163"/>
      <c r="B70" s="163"/>
      <c r="C70" s="163"/>
      <c r="D70" s="163"/>
      <c r="E70" s="163"/>
      <c r="F70" s="163"/>
      <c r="G70" s="163"/>
      <c r="H70" s="163"/>
      <c r="I70" s="163"/>
      <c r="J70" s="163"/>
      <c r="K70" s="165"/>
      <c r="L70" s="163"/>
      <c r="M70" s="163"/>
      <c r="N70" s="166"/>
      <c r="O70" s="167"/>
      <c r="P70" s="167"/>
      <c r="Q70" s="163"/>
      <c r="R70" s="163"/>
      <c r="S70" s="163"/>
      <c r="T70" s="167"/>
      <c r="U70" s="167"/>
      <c r="V70" s="167"/>
      <c r="W70" s="163"/>
      <c r="X70" s="163"/>
      <c r="Y70" s="163"/>
      <c r="Z70" s="321"/>
      <c r="AA70" s="321"/>
      <c r="AB70" s="322"/>
      <c r="AC70" s="322"/>
      <c r="AD70" s="321"/>
      <c r="AE70" s="321"/>
      <c r="AF70" s="321"/>
      <c r="AG70" s="321"/>
      <c r="AH70" s="321"/>
      <c r="AI70" s="321"/>
      <c r="AJ70" s="321"/>
      <c r="AK70" s="321"/>
      <c r="AL70" s="321"/>
      <c r="AM70" s="321"/>
      <c r="AN70" s="321"/>
      <c r="AO70" s="321"/>
      <c r="AP70" s="321"/>
      <c r="AQ70" s="321"/>
      <c r="AR70" s="321"/>
      <c r="AS70" s="321"/>
      <c r="AT70" s="163"/>
      <c r="AU70" s="163"/>
      <c r="AV70" s="163"/>
      <c r="AW70" s="163"/>
      <c r="AX70" s="163"/>
      <c r="AY70" s="163"/>
      <c r="AZ70" s="167"/>
      <c r="BA70" s="163"/>
      <c r="BB70" s="163"/>
      <c r="BC70" s="163"/>
      <c r="BD70" s="163"/>
      <c r="BE70" s="163"/>
      <c r="BF70" s="163"/>
      <c r="BG70" s="163"/>
      <c r="BH70" s="163"/>
    </row>
    <row r="71">
      <c r="A71" s="163"/>
      <c r="B71" s="163"/>
      <c r="C71" s="163"/>
      <c r="D71" s="163"/>
      <c r="E71" s="163"/>
      <c r="F71" s="163"/>
      <c r="G71" s="163"/>
      <c r="H71" s="163"/>
      <c r="I71" s="163"/>
      <c r="J71" s="163"/>
      <c r="K71" s="165"/>
      <c r="L71" s="163"/>
      <c r="M71" s="163"/>
      <c r="N71" s="166"/>
      <c r="O71" s="167"/>
      <c r="P71" s="167"/>
      <c r="Q71" s="163"/>
      <c r="R71" s="163"/>
      <c r="S71" s="163"/>
      <c r="T71" s="167"/>
      <c r="U71" s="167"/>
      <c r="V71" s="167"/>
      <c r="W71" s="163"/>
      <c r="X71" s="163"/>
      <c r="Y71" s="163"/>
      <c r="Z71" s="321"/>
      <c r="AA71" s="321"/>
      <c r="AB71" s="322"/>
      <c r="AC71" s="322"/>
      <c r="AD71" s="321"/>
      <c r="AE71" s="321"/>
      <c r="AF71" s="321"/>
      <c r="AG71" s="321"/>
      <c r="AH71" s="321"/>
      <c r="AI71" s="321"/>
      <c r="AJ71" s="321"/>
      <c r="AK71" s="321"/>
      <c r="AL71" s="321"/>
      <c r="AM71" s="321"/>
      <c r="AN71" s="321"/>
      <c r="AO71" s="321"/>
      <c r="AP71" s="321"/>
      <c r="AQ71" s="321"/>
      <c r="AR71" s="321"/>
      <c r="AS71" s="321"/>
      <c r="AT71" s="163"/>
      <c r="AU71" s="163"/>
      <c r="AV71" s="163"/>
      <c r="AW71" s="163"/>
      <c r="AX71" s="163"/>
      <c r="AY71" s="163"/>
      <c r="AZ71" s="167"/>
      <c r="BA71" s="163"/>
      <c r="BB71" s="163"/>
      <c r="BC71" s="163"/>
      <c r="BD71" s="163"/>
      <c r="BE71" s="163"/>
      <c r="BF71" s="163"/>
      <c r="BG71" s="163"/>
      <c r="BH71" s="163"/>
    </row>
    <row r="72">
      <c r="A72" s="163"/>
      <c r="B72" s="163"/>
      <c r="C72" s="163"/>
      <c r="D72" s="163"/>
      <c r="E72" s="163"/>
      <c r="F72" s="163"/>
      <c r="G72" s="163"/>
      <c r="H72" s="163"/>
      <c r="I72" s="163"/>
      <c r="J72" s="163"/>
      <c r="K72" s="165"/>
      <c r="L72" s="163"/>
      <c r="M72" s="163"/>
      <c r="N72" s="166"/>
      <c r="O72" s="167"/>
      <c r="P72" s="167"/>
      <c r="Q72" s="163"/>
      <c r="R72" s="163"/>
      <c r="S72" s="163"/>
      <c r="T72" s="167"/>
      <c r="U72" s="167"/>
      <c r="V72" s="167"/>
      <c r="W72" s="163"/>
      <c r="X72" s="163"/>
      <c r="Y72" s="163"/>
      <c r="Z72" s="321"/>
      <c r="AA72" s="321"/>
      <c r="AB72" s="322"/>
      <c r="AC72" s="322"/>
      <c r="AD72" s="321"/>
      <c r="AE72" s="321"/>
      <c r="AF72" s="321"/>
      <c r="AG72" s="321"/>
      <c r="AH72" s="321"/>
      <c r="AI72" s="321"/>
      <c r="AJ72" s="321"/>
      <c r="AK72" s="321"/>
      <c r="AL72" s="321"/>
      <c r="AM72" s="321"/>
      <c r="AN72" s="321"/>
      <c r="AO72" s="321"/>
      <c r="AP72" s="321"/>
      <c r="AQ72" s="321"/>
      <c r="AR72" s="321"/>
      <c r="AS72" s="321"/>
      <c r="AT72" s="163"/>
      <c r="AU72" s="163"/>
      <c r="AV72" s="163"/>
      <c r="AW72" s="163"/>
      <c r="AX72" s="163"/>
      <c r="AY72" s="163"/>
      <c r="AZ72" s="167"/>
      <c r="BA72" s="163"/>
      <c r="BB72" s="163"/>
      <c r="BC72" s="163"/>
      <c r="BD72" s="163"/>
      <c r="BE72" s="163"/>
      <c r="BF72" s="163"/>
      <c r="BG72" s="163"/>
      <c r="BH72" s="163"/>
    </row>
    <row r="73">
      <c r="A73" s="163"/>
      <c r="B73" s="163"/>
      <c r="C73" s="163"/>
      <c r="D73" s="163"/>
      <c r="E73" s="163"/>
      <c r="F73" s="163"/>
      <c r="G73" s="163"/>
      <c r="H73" s="163"/>
      <c r="I73" s="163"/>
      <c r="J73" s="163"/>
      <c r="K73" s="165"/>
      <c r="L73" s="163"/>
      <c r="M73" s="163"/>
      <c r="N73" s="166"/>
      <c r="O73" s="167"/>
      <c r="P73" s="167"/>
      <c r="Q73" s="163"/>
      <c r="R73" s="163"/>
      <c r="S73" s="163"/>
      <c r="T73" s="167"/>
      <c r="U73" s="167"/>
      <c r="V73" s="167"/>
      <c r="W73" s="163"/>
      <c r="X73" s="163"/>
      <c r="Y73" s="163"/>
      <c r="Z73" s="321"/>
      <c r="AA73" s="321"/>
      <c r="AB73" s="322"/>
      <c r="AC73" s="322"/>
      <c r="AD73" s="321"/>
      <c r="AE73" s="321"/>
      <c r="AF73" s="321"/>
      <c r="AG73" s="321"/>
      <c r="AH73" s="321"/>
      <c r="AI73" s="321"/>
      <c r="AJ73" s="321"/>
      <c r="AK73" s="321"/>
      <c r="AL73" s="321"/>
      <c r="AM73" s="321"/>
      <c r="AN73" s="321"/>
      <c r="AO73" s="321"/>
      <c r="AP73" s="321"/>
      <c r="AQ73" s="321"/>
      <c r="AR73" s="321"/>
      <c r="AS73" s="321"/>
      <c r="AT73" s="163"/>
      <c r="AU73" s="163"/>
      <c r="AV73" s="163"/>
      <c r="AW73" s="163"/>
      <c r="AX73" s="163"/>
      <c r="AY73" s="163"/>
      <c r="AZ73" s="167"/>
      <c r="BA73" s="163"/>
      <c r="BB73" s="163"/>
      <c r="BC73" s="163"/>
      <c r="BD73" s="163"/>
      <c r="BE73" s="163"/>
      <c r="BF73" s="163"/>
      <c r="BG73" s="163"/>
      <c r="BH73" s="163"/>
    </row>
    <row r="74">
      <c r="A74" s="163"/>
      <c r="B74" s="163"/>
      <c r="C74" s="163"/>
      <c r="D74" s="163"/>
      <c r="E74" s="163"/>
      <c r="F74" s="163"/>
      <c r="G74" s="163"/>
      <c r="H74" s="163"/>
      <c r="I74" s="163"/>
      <c r="J74" s="163"/>
      <c r="K74" s="165"/>
      <c r="L74" s="163"/>
      <c r="M74" s="163"/>
      <c r="N74" s="166"/>
      <c r="O74" s="167"/>
      <c r="P74" s="167"/>
      <c r="Q74" s="163"/>
      <c r="R74" s="163"/>
      <c r="S74" s="163"/>
      <c r="T74" s="167"/>
      <c r="U74" s="167"/>
      <c r="V74" s="167"/>
      <c r="W74" s="163"/>
      <c r="X74" s="163"/>
      <c r="Y74" s="163"/>
      <c r="Z74" s="321"/>
      <c r="AA74" s="321"/>
      <c r="AB74" s="322"/>
      <c r="AC74" s="322"/>
      <c r="AD74" s="321"/>
      <c r="AE74" s="321"/>
      <c r="AF74" s="321"/>
      <c r="AG74" s="321"/>
      <c r="AH74" s="321"/>
      <c r="AI74" s="321"/>
      <c r="AJ74" s="321"/>
      <c r="AK74" s="321"/>
      <c r="AL74" s="321"/>
      <c r="AM74" s="321"/>
      <c r="AN74" s="321"/>
      <c r="AO74" s="321"/>
      <c r="AP74" s="321"/>
      <c r="AQ74" s="321"/>
      <c r="AR74" s="321"/>
      <c r="AS74" s="321"/>
      <c r="AT74" s="163"/>
      <c r="AU74" s="163"/>
      <c r="AV74" s="163"/>
      <c r="AW74" s="163"/>
      <c r="AX74" s="163"/>
      <c r="AY74" s="163"/>
      <c r="AZ74" s="167"/>
      <c r="BA74" s="163"/>
      <c r="BB74" s="163"/>
      <c r="BC74" s="163"/>
      <c r="BD74" s="163"/>
      <c r="BE74" s="163"/>
      <c r="BF74" s="163"/>
      <c r="BG74" s="163"/>
      <c r="BH74" s="163"/>
    </row>
    <row r="75">
      <c r="A75" s="163"/>
      <c r="B75" s="163"/>
      <c r="C75" s="163"/>
      <c r="D75" s="163"/>
      <c r="E75" s="163"/>
      <c r="F75" s="163"/>
      <c r="G75" s="163"/>
      <c r="H75" s="163"/>
      <c r="I75" s="163"/>
      <c r="J75" s="163"/>
      <c r="K75" s="165"/>
      <c r="L75" s="163"/>
      <c r="M75" s="163"/>
      <c r="N75" s="166"/>
      <c r="O75" s="167"/>
      <c r="P75" s="167"/>
      <c r="Q75" s="163"/>
      <c r="R75" s="163"/>
      <c r="S75" s="163"/>
      <c r="T75" s="167"/>
      <c r="U75" s="167"/>
      <c r="V75" s="167"/>
      <c r="W75" s="163"/>
      <c r="X75" s="163"/>
      <c r="Y75" s="163"/>
      <c r="Z75" s="321"/>
      <c r="AA75" s="321"/>
      <c r="AB75" s="322"/>
      <c r="AC75" s="322"/>
      <c r="AD75" s="321"/>
      <c r="AE75" s="321"/>
      <c r="AF75" s="321"/>
      <c r="AG75" s="321"/>
      <c r="AH75" s="321"/>
      <c r="AI75" s="321"/>
      <c r="AJ75" s="321"/>
      <c r="AK75" s="321"/>
      <c r="AL75" s="321"/>
      <c r="AM75" s="321"/>
      <c r="AN75" s="321"/>
      <c r="AO75" s="321"/>
      <c r="AP75" s="321"/>
      <c r="AQ75" s="321"/>
      <c r="AR75" s="321"/>
      <c r="AS75" s="321"/>
      <c r="AT75" s="163"/>
      <c r="AU75" s="163"/>
      <c r="AV75" s="163"/>
      <c r="AW75" s="163"/>
      <c r="AX75" s="163"/>
      <c r="AY75" s="163"/>
      <c r="AZ75" s="167"/>
      <c r="BA75" s="163"/>
      <c r="BB75" s="163"/>
      <c r="BC75" s="163"/>
      <c r="BD75" s="163"/>
      <c r="BE75" s="163"/>
      <c r="BF75" s="163"/>
      <c r="BG75" s="163"/>
      <c r="BH75" s="163"/>
    </row>
    <row r="76">
      <c r="A76" s="163"/>
      <c r="B76" s="163"/>
      <c r="C76" s="163"/>
      <c r="D76" s="163"/>
      <c r="E76" s="163"/>
      <c r="F76" s="163"/>
      <c r="G76" s="163"/>
      <c r="H76" s="163"/>
      <c r="I76" s="163"/>
      <c r="J76" s="163"/>
      <c r="K76" s="165"/>
      <c r="L76" s="163"/>
      <c r="M76" s="163"/>
      <c r="N76" s="166"/>
      <c r="O76" s="167"/>
      <c r="P76" s="167"/>
      <c r="Q76" s="163"/>
      <c r="R76" s="163"/>
      <c r="S76" s="163"/>
      <c r="T76" s="167"/>
      <c r="U76" s="167"/>
      <c r="V76" s="167"/>
      <c r="W76" s="163"/>
      <c r="X76" s="163"/>
      <c r="Y76" s="163"/>
      <c r="Z76" s="321"/>
      <c r="AA76" s="321"/>
      <c r="AB76" s="322"/>
      <c r="AC76" s="322"/>
      <c r="AD76" s="321"/>
      <c r="AE76" s="321"/>
      <c r="AF76" s="321"/>
      <c r="AG76" s="321"/>
      <c r="AH76" s="321"/>
      <c r="AI76" s="321"/>
      <c r="AJ76" s="321"/>
      <c r="AK76" s="321"/>
      <c r="AL76" s="321"/>
      <c r="AM76" s="321"/>
      <c r="AN76" s="321"/>
      <c r="AO76" s="321"/>
      <c r="AP76" s="321"/>
      <c r="AQ76" s="321"/>
      <c r="AR76" s="321"/>
      <c r="AS76" s="321"/>
      <c r="AT76" s="163"/>
      <c r="AU76" s="163"/>
      <c r="AV76" s="163"/>
      <c r="AW76" s="163"/>
      <c r="AX76" s="163"/>
      <c r="AY76" s="163"/>
      <c r="AZ76" s="167"/>
      <c r="BA76" s="163"/>
      <c r="BB76" s="163"/>
      <c r="BC76" s="163"/>
      <c r="BD76" s="163"/>
      <c r="BE76" s="163"/>
      <c r="BF76" s="163"/>
      <c r="BG76" s="163"/>
      <c r="BH76" s="163"/>
    </row>
    <row r="77">
      <c r="A77" s="163"/>
      <c r="B77" s="163"/>
      <c r="C77" s="163"/>
      <c r="D77" s="163"/>
      <c r="E77" s="163"/>
      <c r="F77" s="163"/>
      <c r="G77" s="163"/>
      <c r="H77" s="163"/>
      <c r="I77" s="163"/>
      <c r="J77" s="163"/>
      <c r="K77" s="165"/>
      <c r="L77" s="163"/>
      <c r="M77" s="163"/>
      <c r="N77" s="166"/>
      <c r="O77" s="167"/>
      <c r="P77" s="167"/>
      <c r="Q77" s="163"/>
      <c r="R77" s="163"/>
      <c r="S77" s="163"/>
      <c r="T77" s="167"/>
      <c r="U77" s="167"/>
      <c r="V77" s="167"/>
      <c r="W77" s="163"/>
      <c r="X77" s="163"/>
      <c r="Y77" s="163"/>
      <c r="Z77" s="321"/>
      <c r="AA77" s="321"/>
      <c r="AB77" s="322"/>
      <c r="AC77" s="322"/>
      <c r="AD77" s="321"/>
      <c r="AE77" s="321"/>
      <c r="AF77" s="321"/>
      <c r="AG77" s="321"/>
      <c r="AH77" s="321"/>
      <c r="AI77" s="321"/>
      <c r="AJ77" s="321"/>
      <c r="AK77" s="321"/>
      <c r="AL77" s="321"/>
      <c r="AM77" s="321"/>
      <c r="AN77" s="321"/>
      <c r="AO77" s="321"/>
      <c r="AP77" s="321"/>
      <c r="AQ77" s="321"/>
      <c r="AR77" s="321"/>
      <c r="AS77" s="321"/>
      <c r="AT77" s="163"/>
      <c r="AU77" s="163"/>
      <c r="AV77" s="163"/>
      <c r="AW77" s="163"/>
      <c r="AX77" s="163"/>
      <c r="AY77" s="163"/>
      <c r="AZ77" s="167"/>
      <c r="BA77" s="163"/>
      <c r="BB77" s="163"/>
      <c r="BC77" s="163"/>
      <c r="BD77" s="163"/>
      <c r="BE77" s="163"/>
      <c r="BF77" s="163"/>
      <c r="BG77" s="163"/>
      <c r="BH77" s="163"/>
    </row>
    <row r="78">
      <c r="A78" s="163"/>
      <c r="B78" s="163"/>
      <c r="C78" s="163"/>
      <c r="D78" s="163"/>
      <c r="E78" s="163"/>
      <c r="F78" s="163"/>
      <c r="G78" s="163"/>
      <c r="H78" s="163"/>
      <c r="I78" s="163"/>
      <c r="J78" s="163"/>
      <c r="K78" s="165"/>
      <c r="L78" s="163"/>
      <c r="M78" s="163"/>
      <c r="N78" s="166"/>
      <c r="O78" s="167"/>
      <c r="P78" s="167"/>
      <c r="Q78" s="163"/>
      <c r="R78" s="163"/>
      <c r="S78" s="163"/>
      <c r="T78" s="167"/>
      <c r="U78" s="167"/>
      <c r="V78" s="167"/>
      <c r="W78" s="163"/>
      <c r="X78" s="163"/>
      <c r="Y78" s="163"/>
      <c r="Z78" s="321"/>
      <c r="AA78" s="321"/>
      <c r="AB78" s="322"/>
      <c r="AC78" s="322"/>
      <c r="AD78" s="321"/>
      <c r="AE78" s="321"/>
      <c r="AF78" s="321"/>
      <c r="AG78" s="321"/>
      <c r="AH78" s="321"/>
      <c r="AI78" s="321"/>
      <c r="AJ78" s="321"/>
      <c r="AK78" s="321"/>
      <c r="AL78" s="321"/>
      <c r="AM78" s="321"/>
      <c r="AN78" s="321"/>
      <c r="AO78" s="321"/>
      <c r="AP78" s="321"/>
      <c r="AQ78" s="321"/>
      <c r="AR78" s="321"/>
      <c r="AS78" s="321"/>
      <c r="AT78" s="163"/>
      <c r="AU78" s="163"/>
      <c r="AV78" s="163"/>
      <c r="AW78" s="163"/>
      <c r="AX78" s="163"/>
      <c r="AY78" s="163"/>
      <c r="AZ78" s="167"/>
      <c r="BA78" s="163"/>
      <c r="BB78" s="163"/>
      <c r="BC78" s="163"/>
      <c r="BD78" s="163"/>
      <c r="BE78" s="163"/>
      <c r="BF78" s="163"/>
      <c r="BG78" s="163"/>
      <c r="BH78" s="163"/>
    </row>
    <row r="79">
      <c r="A79" s="163"/>
      <c r="B79" s="163"/>
      <c r="C79" s="163"/>
      <c r="D79" s="163"/>
      <c r="E79" s="163"/>
      <c r="F79" s="163"/>
      <c r="G79" s="163"/>
      <c r="H79" s="163"/>
      <c r="I79" s="163"/>
      <c r="J79" s="163"/>
      <c r="K79" s="165"/>
      <c r="L79" s="163"/>
      <c r="M79" s="163"/>
      <c r="N79" s="166"/>
      <c r="O79" s="167"/>
      <c r="P79" s="167"/>
      <c r="Q79" s="163"/>
      <c r="R79" s="163"/>
      <c r="S79" s="163"/>
      <c r="T79" s="167"/>
      <c r="U79" s="167"/>
      <c r="V79" s="167"/>
      <c r="W79" s="163"/>
      <c r="X79" s="163"/>
      <c r="Y79" s="163"/>
      <c r="Z79" s="321"/>
      <c r="AA79" s="321"/>
      <c r="AB79" s="322"/>
      <c r="AC79" s="322"/>
      <c r="AD79" s="321"/>
      <c r="AE79" s="321"/>
      <c r="AF79" s="321"/>
      <c r="AG79" s="321"/>
      <c r="AH79" s="321"/>
      <c r="AI79" s="321"/>
      <c r="AJ79" s="321"/>
      <c r="AK79" s="321"/>
      <c r="AL79" s="321"/>
      <c r="AM79" s="321"/>
      <c r="AN79" s="321"/>
      <c r="AO79" s="321"/>
      <c r="AP79" s="321"/>
      <c r="AQ79" s="321"/>
      <c r="AR79" s="321"/>
      <c r="AS79" s="321"/>
      <c r="AT79" s="163"/>
      <c r="AU79" s="163"/>
      <c r="AV79" s="163"/>
      <c r="AW79" s="163"/>
      <c r="AX79" s="163"/>
      <c r="AY79" s="163"/>
      <c r="AZ79" s="167"/>
      <c r="BA79" s="163"/>
      <c r="BB79" s="163"/>
      <c r="BC79" s="163"/>
      <c r="BD79" s="163"/>
      <c r="BE79" s="163"/>
      <c r="BF79" s="163"/>
      <c r="BG79" s="163"/>
      <c r="BH79" s="163"/>
    </row>
    <row r="80">
      <c r="A80" s="163"/>
      <c r="B80" s="163"/>
      <c r="C80" s="163"/>
      <c r="D80" s="163"/>
      <c r="E80" s="163"/>
      <c r="F80" s="163"/>
      <c r="G80" s="163"/>
      <c r="H80" s="163"/>
      <c r="I80" s="163"/>
      <c r="J80" s="163"/>
      <c r="K80" s="165"/>
      <c r="L80" s="163"/>
      <c r="M80" s="163"/>
      <c r="N80" s="166"/>
      <c r="O80" s="167"/>
      <c r="P80" s="167"/>
      <c r="Q80" s="163"/>
      <c r="R80" s="163"/>
      <c r="S80" s="163"/>
      <c r="T80" s="167"/>
      <c r="U80" s="167"/>
      <c r="V80" s="167"/>
      <c r="W80" s="163"/>
      <c r="X80" s="163"/>
      <c r="Y80" s="163"/>
      <c r="Z80" s="321"/>
      <c r="AA80" s="321"/>
      <c r="AB80" s="322"/>
      <c r="AC80" s="322"/>
      <c r="AD80" s="321"/>
      <c r="AE80" s="321"/>
      <c r="AF80" s="321"/>
      <c r="AG80" s="321"/>
      <c r="AH80" s="321"/>
      <c r="AI80" s="321"/>
      <c r="AJ80" s="321"/>
      <c r="AK80" s="321"/>
      <c r="AL80" s="321"/>
      <c r="AM80" s="321"/>
      <c r="AN80" s="321"/>
      <c r="AO80" s="321"/>
      <c r="AP80" s="321"/>
      <c r="AQ80" s="321"/>
      <c r="AR80" s="321"/>
      <c r="AS80" s="321"/>
      <c r="AT80" s="163"/>
      <c r="AU80" s="163"/>
      <c r="AV80" s="163"/>
      <c r="AW80" s="163"/>
      <c r="AX80" s="163"/>
      <c r="AY80" s="163"/>
      <c r="AZ80" s="167"/>
      <c r="BA80" s="163"/>
      <c r="BB80" s="163"/>
      <c r="BC80" s="163"/>
      <c r="BD80" s="163"/>
      <c r="BE80" s="163"/>
      <c r="BF80" s="163"/>
      <c r="BG80" s="163"/>
      <c r="BH80" s="163"/>
    </row>
    <row r="81">
      <c r="A81" s="163"/>
      <c r="B81" s="163"/>
      <c r="C81" s="163"/>
      <c r="D81" s="163"/>
      <c r="E81" s="163"/>
      <c r="F81" s="163"/>
      <c r="G81" s="163"/>
      <c r="H81" s="163"/>
      <c r="I81" s="163"/>
      <c r="J81" s="163"/>
      <c r="K81" s="165"/>
      <c r="L81" s="163"/>
      <c r="M81" s="163"/>
      <c r="N81" s="166"/>
      <c r="O81" s="167"/>
      <c r="P81" s="167"/>
      <c r="Q81" s="163"/>
      <c r="R81" s="163"/>
      <c r="S81" s="163"/>
      <c r="T81" s="167"/>
      <c r="U81" s="167"/>
      <c r="V81" s="167"/>
      <c r="W81" s="163"/>
      <c r="X81" s="163"/>
      <c r="Y81" s="163"/>
      <c r="Z81" s="321"/>
      <c r="AA81" s="321"/>
      <c r="AB81" s="322"/>
      <c r="AC81" s="322"/>
      <c r="AD81" s="321"/>
      <c r="AE81" s="321"/>
      <c r="AF81" s="321"/>
      <c r="AG81" s="321"/>
      <c r="AH81" s="321"/>
      <c r="AI81" s="321"/>
      <c r="AJ81" s="321"/>
      <c r="AK81" s="321"/>
      <c r="AL81" s="321"/>
      <c r="AM81" s="321"/>
      <c r="AN81" s="321"/>
      <c r="AO81" s="321"/>
      <c r="AP81" s="321"/>
      <c r="AQ81" s="321"/>
      <c r="AR81" s="321"/>
      <c r="AS81" s="321"/>
      <c r="AT81" s="163"/>
      <c r="AU81" s="163"/>
      <c r="AV81" s="163"/>
      <c r="AW81" s="163"/>
      <c r="AX81" s="163"/>
      <c r="AY81" s="163"/>
      <c r="AZ81" s="167"/>
      <c r="BA81" s="163"/>
      <c r="BB81" s="163"/>
      <c r="BC81" s="163"/>
      <c r="BD81" s="163"/>
      <c r="BE81" s="163"/>
      <c r="BF81" s="163"/>
      <c r="BG81" s="163"/>
      <c r="BH81" s="163"/>
    </row>
    <row r="82">
      <c r="A82" s="163"/>
      <c r="B82" s="163"/>
      <c r="C82" s="163"/>
      <c r="D82" s="163"/>
      <c r="E82" s="163"/>
      <c r="F82" s="163"/>
      <c r="G82" s="163"/>
      <c r="H82" s="163"/>
      <c r="I82" s="163"/>
      <c r="J82" s="163"/>
      <c r="K82" s="165"/>
      <c r="L82" s="163"/>
      <c r="M82" s="163"/>
      <c r="N82" s="166"/>
      <c r="O82" s="167"/>
      <c r="P82" s="167"/>
      <c r="Q82" s="163"/>
      <c r="R82" s="163"/>
      <c r="S82" s="163"/>
      <c r="T82" s="167"/>
      <c r="U82" s="167"/>
      <c r="V82" s="167"/>
      <c r="W82" s="163"/>
      <c r="X82" s="163"/>
      <c r="Y82" s="163"/>
      <c r="Z82" s="321"/>
      <c r="AA82" s="321"/>
      <c r="AB82" s="322"/>
      <c r="AC82" s="322"/>
      <c r="AD82" s="321"/>
      <c r="AE82" s="321"/>
      <c r="AF82" s="321"/>
      <c r="AG82" s="321"/>
      <c r="AH82" s="321"/>
      <c r="AI82" s="321"/>
      <c r="AJ82" s="321"/>
      <c r="AK82" s="321"/>
      <c r="AL82" s="321"/>
      <c r="AM82" s="321"/>
      <c r="AN82" s="321"/>
      <c r="AO82" s="321"/>
      <c r="AP82" s="321"/>
      <c r="AQ82" s="321"/>
      <c r="AR82" s="321"/>
      <c r="AS82" s="321"/>
      <c r="AT82" s="163"/>
      <c r="AU82" s="163"/>
      <c r="AV82" s="163"/>
      <c r="AW82" s="163"/>
      <c r="AX82" s="163"/>
      <c r="AY82" s="163"/>
      <c r="AZ82" s="167"/>
      <c r="BA82" s="163"/>
      <c r="BB82" s="163"/>
      <c r="BC82" s="163"/>
      <c r="BD82" s="163"/>
      <c r="BE82" s="163"/>
      <c r="BF82" s="163"/>
      <c r="BG82" s="163"/>
      <c r="BH82" s="163"/>
    </row>
    <row r="83">
      <c r="A83" s="163"/>
      <c r="B83" s="163"/>
      <c r="C83" s="163"/>
      <c r="D83" s="163"/>
      <c r="E83" s="163"/>
      <c r="F83" s="163"/>
      <c r="G83" s="163"/>
      <c r="H83" s="163"/>
      <c r="I83" s="163"/>
      <c r="J83" s="163"/>
      <c r="K83" s="165"/>
      <c r="L83" s="163"/>
      <c r="M83" s="163"/>
      <c r="N83" s="166"/>
      <c r="O83" s="167"/>
      <c r="P83" s="167"/>
      <c r="Q83" s="163"/>
      <c r="R83" s="163"/>
      <c r="S83" s="163"/>
      <c r="T83" s="167"/>
      <c r="U83" s="167"/>
      <c r="V83" s="167"/>
      <c r="W83" s="163"/>
      <c r="X83" s="163"/>
      <c r="Y83" s="163"/>
      <c r="Z83" s="321"/>
      <c r="AA83" s="321"/>
      <c r="AB83" s="322"/>
      <c r="AC83" s="322"/>
      <c r="AD83" s="321"/>
      <c r="AE83" s="321"/>
      <c r="AF83" s="321"/>
      <c r="AG83" s="321"/>
      <c r="AH83" s="321"/>
      <c r="AI83" s="321"/>
      <c r="AJ83" s="321"/>
      <c r="AK83" s="321"/>
      <c r="AL83" s="321"/>
      <c r="AM83" s="321"/>
      <c r="AN83" s="321"/>
      <c r="AO83" s="321"/>
      <c r="AP83" s="321"/>
      <c r="AQ83" s="321"/>
      <c r="AR83" s="321"/>
      <c r="AS83" s="321"/>
      <c r="AT83" s="163"/>
      <c r="AU83" s="163"/>
      <c r="AV83" s="163"/>
      <c r="AW83" s="163"/>
      <c r="AX83" s="163"/>
      <c r="AY83" s="163"/>
      <c r="AZ83" s="167"/>
      <c r="BA83" s="163"/>
      <c r="BB83" s="163"/>
      <c r="BC83" s="163"/>
      <c r="BD83" s="163"/>
      <c r="BE83" s="163"/>
      <c r="BF83" s="163"/>
      <c r="BG83" s="163"/>
      <c r="BH83" s="163"/>
    </row>
    <row r="84">
      <c r="A84" s="163"/>
      <c r="B84" s="163"/>
      <c r="C84" s="163"/>
      <c r="D84" s="163"/>
      <c r="E84" s="163"/>
      <c r="F84" s="163"/>
      <c r="G84" s="163"/>
      <c r="H84" s="163"/>
      <c r="I84" s="163"/>
      <c r="J84" s="163"/>
      <c r="K84" s="165"/>
      <c r="L84" s="163"/>
      <c r="M84" s="163"/>
      <c r="N84" s="166"/>
      <c r="O84" s="167"/>
      <c r="P84" s="167"/>
      <c r="Q84" s="163"/>
      <c r="R84" s="163"/>
      <c r="S84" s="163"/>
      <c r="T84" s="167"/>
      <c r="U84" s="167"/>
      <c r="V84" s="167"/>
      <c r="W84" s="163"/>
      <c r="X84" s="163"/>
      <c r="Y84" s="163"/>
      <c r="Z84" s="321"/>
      <c r="AA84" s="321"/>
      <c r="AB84" s="322"/>
      <c r="AC84" s="322"/>
      <c r="AD84" s="321"/>
      <c r="AE84" s="321"/>
      <c r="AF84" s="321"/>
      <c r="AG84" s="321"/>
      <c r="AH84" s="321"/>
      <c r="AI84" s="321"/>
      <c r="AJ84" s="321"/>
      <c r="AK84" s="321"/>
      <c r="AL84" s="321"/>
      <c r="AM84" s="321"/>
      <c r="AN84" s="321"/>
      <c r="AO84" s="321"/>
      <c r="AP84" s="321"/>
      <c r="AQ84" s="321"/>
      <c r="AR84" s="321"/>
      <c r="AS84" s="321"/>
      <c r="AT84" s="163"/>
      <c r="AU84" s="163"/>
      <c r="AV84" s="163"/>
      <c r="AW84" s="163"/>
      <c r="AX84" s="163"/>
      <c r="AY84" s="163"/>
      <c r="AZ84" s="167"/>
      <c r="BA84" s="163"/>
      <c r="BB84" s="163"/>
      <c r="BC84" s="163"/>
      <c r="BD84" s="163"/>
      <c r="BE84" s="163"/>
      <c r="BF84" s="163"/>
      <c r="BG84" s="163"/>
      <c r="BH84" s="163"/>
    </row>
    <row r="85">
      <c r="A85" s="163"/>
      <c r="B85" s="163"/>
      <c r="C85" s="163"/>
      <c r="D85" s="163"/>
      <c r="E85" s="163"/>
      <c r="F85" s="163"/>
      <c r="G85" s="163"/>
      <c r="H85" s="163"/>
      <c r="I85" s="163"/>
      <c r="J85" s="163"/>
      <c r="K85" s="165"/>
      <c r="L85" s="163"/>
      <c r="M85" s="163"/>
      <c r="N85" s="166"/>
      <c r="O85" s="167"/>
      <c r="P85" s="167"/>
      <c r="Q85" s="163"/>
      <c r="R85" s="163"/>
      <c r="S85" s="163"/>
      <c r="T85" s="167"/>
      <c r="U85" s="167"/>
      <c r="V85" s="167"/>
      <c r="W85" s="163"/>
      <c r="X85" s="163"/>
      <c r="Y85" s="163"/>
      <c r="Z85" s="321"/>
      <c r="AA85" s="321"/>
      <c r="AB85" s="322"/>
      <c r="AC85" s="322"/>
      <c r="AD85" s="321"/>
      <c r="AE85" s="321"/>
      <c r="AF85" s="321"/>
      <c r="AG85" s="321"/>
      <c r="AH85" s="321"/>
      <c r="AI85" s="321"/>
      <c r="AJ85" s="321"/>
      <c r="AK85" s="321"/>
      <c r="AL85" s="321"/>
      <c r="AM85" s="321"/>
      <c r="AN85" s="321"/>
      <c r="AO85" s="321"/>
      <c r="AP85" s="321"/>
      <c r="AQ85" s="321"/>
      <c r="AR85" s="321"/>
      <c r="AS85" s="321"/>
      <c r="AT85" s="163"/>
      <c r="AU85" s="163"/>
      <c r="AV85" s="163"/>
      <c r="AW85" s="163"/>
      <c r="AX85" s="163"/>
      <c r="AY85" s="163"/>
      <c r="AZ85" s="167"/>
      <c r="BA85" s="163"/>
      <c r="BB85" s="163"/>
      <c r="BC85" s="163"/>
      <c r="BD85" s="163"/>
      <c r="BE85" s="163"/>
      <c r="BF85" s="163"/>
      <c r="BG85" s="163"/>
      <c r="BH85" s="163"/>
    </row>
    <row r="86">
      <c r="A86" s="323" t="s">
        <v>776</v>
      </c>
      <c r="B86" s="163"/>
      <c r="C86" s="163"/>
      <c r="D86" s="163"/>
      <c r="E86" s="163"/>
      <c r="F86" s="163"/>
      <c r="G86" s="163"/>
      <c r="H86" s="163"/>
      <c r="I86" s="163"/>
      <c r="J86" s="163"/>
      <c r="K86" s="165"/>
      <c r="L86" s="163"/>
      <c r="M86" s="163"/>
      <c r="N86" s="166"/>
      <c r="O86" s="167"/>
      <c r="P86" s="167"/>
      <c r="Q86" s="163"/>
      <c r="R86" s="163"/>
      <c r="S86" s="163"/>
      <c r="T86" s="167"/>
      <c r="U86" s="167"/>
      <c r="V86" s="167"/>
      <c r="W86" s="163"/>
      <c r="X86" s="163"/>
      <c r="Y86" s="163"/>
      <c r="Z86" s="321"/>
      <c r="AA86" s="321"/>
      <c r="AB86" s="322"/>
      <c r="AC86" s="322"/>
      <c r="AD86" s="321"/>
      <c r="AE86" s="321"/>
      <c r="AF86" s="321"/>
      <c r="AG86" s="321"/>
      <c r="AH86" s="321"/>
      <c r="AI86" s="321"/>
      <c r="AJ86" s="321"/>
      <c r="AK86" s="321"/>
      <c r="AL86" s="321"/>
      <c r="AM86" s="321"/>
      <c r="AN86" s="321"/>
      <c r="AO86" s="321"/>
      <c r="AP86" s="321"/>
      <c r="AQ86" s="321"/>
      <c r="AR86" s="321"/>
      <c r="AS86" s="321"/>
      <c r="AT86" s="163"/>
      <c r="AU86" s="163"/>
      <c r="AV86" s="163"/>
      <c r="AW86" s="163"/>
      <c r="AX86" s="163"/>
      <c r="AY86" s="163"/>
      <c r="AZ86" s="167"/>
      <c r="BA86" s="163"/>
      <c r="BB86" s="163"/>
      <c r="BC86" s="163"/>
      <c r="BD86" s="163"/>
      <c r="BE86" s="163"/>
      <c r="BF86" s="163"/>
      <c r="BG86" s="163"/>
      <c r="BH86" s="163"/>
    </row>
    <row r="87">
      <c r="A87" s="163"/>
      <c r="B87" s="163"/>
      <c r="C87" s="163"/>
      <c r="D87" s="163"/>
      <c r="E87" s="163"/>
      <c r="F87" s="163"/>
      <c r="G87" s="163"/>
      <c r="H87" s="163"/>
      <c r="I87" s="163"/>
      <c r="J87" s="163"/>
      <c r="K87" s="165"/>
      <c r="L87" s="163"/>
      <c r="M87" s="163"/>
      <c r="N87" s="166"/>
      <c r="O87" s="167"/>
      <c r="P87" s="167"/>
      <c r="Q87" s="163"/>
      <c r="R87" s="163"/>
      <c r="S87" s="163"/>
      <c r="T87" s="167"/>
      <c r="U87" s="167"/>
      <c r="V87" s="167"/>
      <c r="W87" s="163"/>
      <c r="X87" s="163"/>
      <c r="Y87" s="163"/>
      <c r="Z87" s="321"/>
      <c r="AA87" s="321"/>
      <c r="AB87" s="322"/>
      <c r="AC87" s="322"/>
      <c r="AD87" s="321"/>
      <c r="AE87" s="321"/>
      <c r="AF87" s="321"/>
      <c r="AG87" s="321"/>
      <c r="AH87" s="321"/>
      <c r="AI87" s="321"/>
      <c r="AJ87" s="321"/>
      <c r="AK87" s="321"/>
      <c r="AL87" s="321"/>
      <c r="AM87" s="321"/>
      <c r="AN87" s="321"/>
      <c r="AO87" s="321"/>
      <c r="AP87" s="321"/>
      <c r="AQ87" s="321"/>
      <c r="AR87" s="321"/>
      <c r="AS87" s="321"/>
      <c r="AT87" s="163"/>
      <c r="AU87" s="163"/>
      <c r="AV87" s="163"/>
      <c r="AW87" s="163"/>
      <c r="AX87" s="163"/>
      <c r="AY87" s="163"/>
      <c r="AZ87" s="167"/>
      <c r="BA87" s="163"/>
      <c r="BB87" s="163"/>
      <c r="BC87" s="163"/>
      <c r="BD87" s="163"/>
      <c r="BE87" s="163"/>
      <c r="BF87" s="163"/>
      <c r="BG87" s="163"/>
      <c r="BH87" s="163"/>
    </row>
    <row r="88">
      <c r="A88" s="163"/>
      <c r="B88" s="163"/>
      <c r="C88" s="163"/>
      <c r="D88" s="163"/>
      <c r="E88" s="163"/>
      <c r="F88" s="163"/>
      <c r="G88" s="163"/>
      <c r="H88" s="163"/>
      <c r="I88" s="163"/>
      <c r="J88" s="163"/>
      <c r="K88" s="165"/>
      <c r="L88" s="163"/>
      <c r="M88" s="163"/>
      <c r="N88" s="166"/>
      <c r="O88" s="167"/>
      <c r="P88" s="167"/>
      <c r="Q88" s="163"/>
      <c r="R88" s="163"/>
      <c r="S88" s="163"/>
      <c r="T88" s="167"/>
      <c r="U88" s="167"/>
      <c r="V88" s="167"/>
      <c r="W88" s="163"/>
      <c r="X88" s="163"/>
      <c r="Y88" s="163"/>
      <c r="Z88" s="321"/>
      <c r="AA88" s="321"/>
      <c r="AB88" s="322"/>
      <c r="AC88" s="322"/>
      <c r="AD88" s="321"/>
      <c r="AE88" s="321"/>
      <c r="AF88" s="321"/>
      <c r="AG88" s="321"/>
      <c r="AH88" s="321"/>
      <c r="AI88" s="321"/>
      <c r="AJ88" s="321"/>
      <c r="AK88" s="321"/>
      <c r="AL88" s="321"/>
      <c r="AM88" s="321"/>
      <c r="AN88" s="321"/>
      <c r="AO88" s="321"/>
      <c r="AP88" s="321"/>
      <c r="AQ88" s="321"/>
      <c r="AR88" s="321"/>
      <c r="AS88" s="321"/>
      <c r="AT88" s="163"/>
      <c r="AU88" s="163"/>
      <c r="AV88" s="163"/>
      <c r="AW88" s="163"/>
      <c r="AX88" s="163"/>
      <c r="AY88" s="163"/>
      <c r="AZ88" s="167"/>
      <c r="BA88" s="163"/>
      <c r="BB88" s="163"/>
      <c r="BC88" s="163"/>
      <c r="BD88" s="163"/>
      <c r="BE88" s="163"/>
      <c r="BF88" s="163"/>
      <c r="BG88" s="163"/>
      <c r="BH88" s="163"/>
    </row>
    <row r="89">
      <c r="A89" s="163"/>
      <c r="B89" s="163"/>
      <c r="C89" s="163"/>
      <c r="D89" s="163"/>
      <c r="E89" s="163"/>
      <c r="F89" s="163"/>
      <c r="G89" s="163"/>
      <c r="H89" s="163"/>
      <c r="I89" s="163"/>
      <c r="J89" s="163"/>
      <c r="K89" s="165"/>
      <c r="L89" s="163"/>
      <c r="M89" s="163"/>
      <c r="N89" s="166"/>
      <c r="O89" s="167"/>
      <c r="P89" s="167"/>
      <c r="Q89" s="163"/>
      <c r="R89" s="163"/>
      <c r="S89" s="163"/>
      <c r="T89" s="167"/>
      <c r="U89" s="167"/>
      <c r="V89" s="167"/>
      <c r="W89" s="163"/>
      <c r="X89" s="163"/>
      <c r="Y89" s="163"/>
      <c r="Z89" s="321"/>
      <c r="AA89" s="321"/>
      <c r="AB89" s="322"/>
      <c r="AC89" s="322"/>
      <c r="AD89" s="321"/>
      <c r="AE89" s="321"/>
      <c r="AF89" s="321"/>
      <c r="AG89" s="321"/>
      <c r="AH89" s="321"/>
      <c r="AI89" s="321"/>
      <c r="AJ89" s="321"/>
      <c r="AK89" s="321"/>
      <c r="AL89" s="321"/>
      <c r="AM89" s="321"/>
      <c r="AN89" s="321"/>
      <c r="AO89" s="321"/>
      <c r="AP89" s="321"/>
      <c r="AQ89" s="321"/>
      <c r="AR89" s="321"/>
      <c r="AS89" s="321"/>
      <c r="AT89" s="163"/>
      <c r="AU89" s="163"/>
      <c r="AV89" s="163"/>
      <c r="AW89" s="163"/>
      <c r="AX89" s="163"/>
      <c r="AY89" s="163"/>
      <c r="AZ89" s="167"/>
      <c r="BA89" s="163"/>
      <c r="BB89" s="163"/>
      <c r="BC89" s="163"/>
      <c r="BD89" s="163"/>
      <c r="BE89" s="163"/>
      <c r="BF89" s="163"/>
      <c r="BG89" s="163"/>
      <c r="BH89" s="163"/>
    </row>
    <row r="90">
      <c r="A90" s="163"/>
      <c r="B90" s="163"/>
      <c r="C90" s="163"/>
      <c r="D90" s="163"/>
      <c r="E90" s="163"/>
      <c r="F90" s="163"/>
      <c r="G90" s="163"/>
      <c r="H90" s="163"/>
      <c r="I90" s="163"/>
      <c r="J90" s="163"/>
      <c r="K90" s="165"/>
      <c r="L90" s="163"/>
      <c r="M90" s="163"/>
      <c r="N90" s="166"/>
      <c r="O90" s="167"/>
      <c r="P90" s="167"/>
      <c r="Q90" s="163"/>
      <c r="R90" s="163"/>
      <c r="S90" s="163"/>
      <c r="T90" s="167"/>
      <c r="U90" s="167"/>
      <c r="V90" s="167"/>
      <c r="W90" s="163"/>
      <c r="X90" s="163"/>
      <c r="Y90" s="163"/>
      <c r="Z90" s="321"/>
      <c r="AA90" s="321"/>
      <c r="AB90" s="322"/>
      <c r="AC90" s="322"/>
      <c r="AD90" s="321"/>
      <c r="AE90" s="321"/>
      <c r="AF90" s="321"/>
      <c r="AG90" s="321"/>
      <c r="AH90" s="321"/>
      <c r="AI90" s="321"/>
      <c r="AJ90" s="321"/>
      <c r="AK90" s="321"/>
      <c r="AL90" s="321"/>
      <c r="AM90" s="321"/>
      <c r="AN90" s="321"/>
      <c r="AO90" s="321"/>
      <c r="AP90" s="321"/>
      <c r="AQ90" s="321"/>
      <c r="AR90" s="321"/>
      <c r="AS90" s="321"/>
      <c r="AT90" s="163"/>
      <c r="AU90" s="163"/>
      <c r="AV90" s="163"/>
      <c r="AW90" s="163"/>
      <c r="AX90" s="163"/>
      <c r="AY90" s="163"/>
      <c r="AZ90" s="167"/>
      <c r="BA90" s="163"/>
      <c r="BB90" s="163"/>
      <c r="BC90" s="163"/>
      <c r="BD90" s="163"/>
      <c r="BE90" s="163"/>
      <c r="BF90" s="163"/>
      <c r="BG90" s="163"/>
      <c r="BH90" s="163"/>
    </row>
    <row r="91">
      <c r="A91" s="163"/>
      <c r="B91" s="163"/>
      <c r="C91" s="163"/>
      <c r="D91" s="163"/>
      <c r="E91" s="163"/>
      <c r="F91" s="163"/>
      <c r="G91" s="163"/>
      <c r="H91" s="163"/>
      <c r="I91" s="163"/>
      <c r="J91" s="163"/>
      <c r="K91" s="165"/>
      <c r="L91" s="163"/>
      <c r="M91" s="163"/>
      <c r="N91" s="166"/>
      <c r="O91" s="167"/>
      <c r="P91" s="167"/>
      <c r="Q91" s="163"/>
      <c r="R91" s="163"/>
      <c r="S91" s="163"/>
      <c r="T91" s="167"/>
      <c r="U91" s="167"/>
      <c r="V91" s="167"/>
      <c r="W91" s="163"/>
      <c r="X91" s="163"/>
      <c r="Y91" s="163"/>
      <c r="Z91" s="321"/>
      <c r="AA91" s="321"/>
      <c r="AB91" s="322"/>
      <c r="AC91" s="322"/>
      <c r="AD91" s="321"/>
      <c r="AE91" s="321"/>
      <c r="AF91" s="321"/>
      <c r="AG91" s="321"/>
      <c r="AH91" s="321"/>
      <c r="AI91" s="321"/>
      <c r="AJ91" s="321"/>
      <c r="AK91" s="321"/>
      <c r="AL91" s="321"/>
      <c r="AM91" s="321"/>
      <c r="AN91" s="321"/>
      <c r="AO91" s="321"/>
      <c r="AP91" s="321"/>
      <c r="AQ91" s="321"/>
      <c r="AR91" s="321"/>
      <c r="AS91" s="321"/>
      <c r="AT91" s="163"/>
      <c r="AU91" s="163"/>
      <c r="AV91" s="163"/>
      <c r="AW91" s="163"/>
      <c r="AX91" s="163"/>
      <c r="AY91" s="163"/>
      <c r="AZ91" s="167"/>
      <c r="BA91" s="163"/>
      <c r="BB91" s="163"/>
      <c r="BC91" s="163"/>
      <c r="BD91" s="163"/>
      <c r="BE91" s="163"/>
      <c r="BF91" s="163"/>
      <c r="BG91" s="163"/>
      <c r="BH91" s="163"/>
    </row>
    <row r="92">
      <c r="A92" s="163"/>
      <c r="B92" s="163"/>
      <c r="C92" s="163"/>
      <c r="D92" s="163"/>
      <c r="E92" s="163"/>
      <c r="F92" s="163"/>
      <c r="G92" s="163"/>
      <c r="H92" s="163"/>
      <c r="I92" s="163"/>
      <c r="J92" s="163"/>
      <c r="K92" s="165"/>
      <c r="L92" s="163"/>
      <c r="M92" s="163"/>
      <c r="N92" s="166"/>
      <c r="O92" s="167"/>
      <c r="P92" s="167"/>
      <c r="Q92" s="163"/>
      <c r="R92" s="163"/>
      <c r="S92" s="163"/>
      <c r="T92" s="167"/>
      <c r="U92" s="167"/>
      <c r="V92" s="167"/>
      <c r="W92" s="163"/>
      <c r="X92" s="163"/>
      <c r="Y92" s="163"/>
      <c r="Z92" s="321"/>
      <c r="AA92" s="321"/>
      <c r="AB92" s="322"/>
      <c r="AC92" s="322"/>
      <c r="AD92" s="321"/>
      <c r="AE92" s="321"/>
      <c r="AF92" s="321"/>
      <c r="AG92" s="321"/>
      <c r="AH92" s="321"/>
      <c r="AI92" s="321"/>
      <c r="AJ92" s="321"/>
      <c r="AK92" s="321"/>
      <c r="AL92" s="321"/>
      <c r="AM92" s="321"/>
      <c r="AN92" s="321"/>
      <c r="AO92" s="321"/>
      <c r="AP92" s="321"/>
      <c r="AQ92" s="321"/>
      <c r="AR92" s="321"/>
      <c r="AS92" s="321"/>
      <c r="AT92" s="163"/>
      <c r="AU92" s="163"/>
      <c r="AV92" s="163"/>
      <c r="AW92" s="163"/>
      <c r="AX92" s="163"/>
      <c r="AY92" s="163"/>
      <c r="AZ92" s="167"/>
      <c r="BA92" s="163"/>
      <c r="BB92" s="163"/>
      <c r="BC92" s="163"/>
      <c r="BD92" s="163"/>
      <c r="BE92" s="163"/>
      <c r="BF92" s="163"/>
      <c r="BG92" s="163"/>
      <c r="BH92" s="163"/>
    </row>
    <row r="93">
      <c r="A93" s="163"/>
      <c r="B93" s="163"/>
      <c r="C93" s="163"/>
      <c r="D93" s="163"/>
      <c r="E93" s="163"/>
      <c r="F93" s="163"/>
      <c r="G93" s="163"/>
      <c r="H93" s="163"/>
      <c r="I93" s="163"/>
      <c r="J93" s="163"/>
      <c r="K93" s="165"/>
      <c r="L93" s="163"/>
      <c r="M93" s="163"/>
      <c r="N93" s="166"/>
      <c r="O93" s="167"/>
      <c r="P93" s="167"/>
      <c r="Q93" s="163"/>
      <c r="R93" s="163"/>
      <c r="S93" s="163"/>
      <c r="T93" s="167"/>
      <c r="U93" s="167"/>
      <c r="V93" s="167"/>
      <c r="W93" s="163"/>
      <c r="X93" s="163"/>
      <c r="Y93" s="163"/>
      <c r="Z93" s="321"/>
      <c r="AA93" s="321"/>
      <c r="AB93" s="322"/>
      <c r="AC93" s="322"/>
      <c r="AD93" s="321"/>
      <c r="AE93" s="321"/>
      <c r="AF93" s="321"/>
      <c r="AG93" s="321"/>
      <c r="AH93" s="321"/>
      <c r="AI93" s="321"/>
      <c r="AJ93" s="321"/>
      <c r="AK93" s="321"/>
      <c r="AL93" s="321"/>
      <c r="AM93" s="321"/>
      <c r="AN93" s="321"/>
      <c r="AO93" s="321"/>
      <c r="AP93" s="321"/>
      <c r="AQ93" s="321"/>
      <c r="AR93" s="321"/>
      <c r="AS93" s="321"/>
      <c r="AT93" s="163"/>
      <c r="AU93" s="163"/>
      <c r="AV93" s="163"/>
      <c r="AW93" s="163"/>
      <c r="AX93" s="163"/>
      <c r="AY93" s="163"/>
      <c r="AZ93" s="167"/>
      <c r="BA93" s="163"/>
      <c r="BB93" s="163"/>
      <c r="BC93" s="163"/>
      <c r="BD93" s="163"/>
      <c r="BE93" s="163"/>
      <c r="BF93" s="163"/>
      <c r="BG93" s="163"/>
      <c r="BH93" s="163"/>
    </row>
    <row r="94">
      <c r="A94" s="163"/>
      <c r="B94" s="163"/>
      <c r="C94" s="163"/>
      <c r="D94" s="163"/>
      <c r="E94" s="163"/>
      <c r="F94" s="163"/>
      <c r="G94" s="163"/>
      <c r="H94" s="163"/>
      <c r="I94" s="163"/>
      <c r="J94" s="163"/>
      <c r="K94" s="165"/>
      <c r="L94" s="163"/>
      <c r="M94" s="163"/>
      <c r="N94" s="166"/>
      <c r="O94" s="167"/>
      <c r="P94" s="167"/>
      <c r="Q94" s="163"/>
      <c r="R94" s="163"/>
      <c r="S94" s="163"/>
      <c r="T94" s="167"/>
      <c r="U94" s="167"/>
      <c r="V94" s="167"/>
      <c r="W94" s="163"/>
      <c r="X94" s="163"/>
      <c r="Y94" s="163"/>
      <c r="Z94" s="321"/>
      <c r="AA94" s="321"/>
      <c r="AB94" s="322"/>
      <c r="AC94" s="322"/>
      <c r="AD94" s="321"/>
      <c r="AE94" s="321"/>
      <c r="AF94" s="321"/>
      <c r="AG94" s="321"/>
      <c r="AH94" s="321"/>
      <c r="AI94" s="321"/>
      <c r="AJ94" s="321"/>
      <c r="AK94" s="321"/>
      <c r="AL94" s="321"/>
      <c r="AM94" s="321"/>
      <c r="AN94" s="321"/>
      <c r="AO94" s="321"/>
      <c r="AP94" s="321"/>
      <c r="AQ94" s="321"/>
      <c r="AR94" s="321"/>
      <c r="AS94" s="321"/>
      <c r="AT94" s="163"/>
      <c r="AU94" s="163"/>
      <c r="AV94" s="163"/>
      <c r="AW94" s="163"/>
      <c r="AX94" s="163"/>
      <c r="AY94" s="163"/>
      <c r="AZ94" s="167"/>
      <c r="BA94" s="163"/>
      <c r="BB94" s="163"/>
      <c r="BC94" s="163"/>
      <c r="BD94" s="163"/>
      <c r="BE94" s="163"/>
      <c r="BF94" s="163"/>
      <c r="BG94" s="163"/>
      <c r="BH94" s="163"/>
    </row>
    <row r="95">
      <c r="A95" s="163"/>
      <c r="B95" s="163"/>
      <c r="C95" s="163"/>
      <c r="D95" s="163"/>
      <c r="E95" s="163"/>
      <c r="F95" s="163"/>
      <c r="G95" s="163"/>
      <c r="H95" s="163"/>
      <c r="I95" s="163"/>
      <c r="J95" s="163"/>
      <c r="K95" s="165"/>
      <c r="L95" s="163"/>
      <c r="M95" s="163"/>
      <c r="N95" s="166"/>
      <c r="O95" s="167"/>
      <c r="P95" s="167"/>
      <c r="Q95" s="163"/>
      <c r="R95" s="163"/>
      <c r="S95" s="163"/>
      <c r="T95" s="167"/>
      <c r="U95" s="167"/>
      <c r="V95" s="167"/>
      <c r="W95" s="163"/>
      <c r="X95" s="163"/>
      <c r="Y95" s="163"/>
      <c r="Z95" s="321"/>
      <c r="AA95" s="321"/>
      <c r="AB95" s="322"/>
      <c r="AC95" s="322"/>
      <c r="AD95" s="321"/>
      <c r="AE95" s="321"/>
      <c r="AF95" s="321"/>
      <c r="AG95" s="321"/>
      <c r="AH95" s="321"/>
      <c r="AI95" s="321"/>
      <c r="AJ95" s="321"/>
      <c r="AK95" s="321"/>
      <c r="AL95" s="321"/>
      <c r="AM95" s="321"/>
      <c r="AN95" s="321"/>
      <c r="AO95" s="321"/>
      <c r="AP95" s="321"/>
      <c r="AQ95" s="321"/>
      <c r="AR95" s="321"/>
      <c r="AS95" s="321"/>
      <c r="AT95" s="163"/>
      <c r="AU95" s="163"/>
      <c r="AV95" s="163"/>
      <c r="AW95" s="163"/>
      <c r="AX95" s="163"/>
      <c r="AY95" s="163"/>
      <c r="AZ95" s="167"/>
      <c r="BA95" s="163"/>
      <c r="BB95" s="163"/>
      <c r="BC95" s="163"/>
      <c r="BD95" s="163"/>
      <c r="BE95" s="163"/>
      <c r="BF95" s="163"/>
      <c r="BG95" s="163"/>
      <c r="BH95" s="163"/>
    </row>
    <row r="96">
      <c r="A96" s="163"/>
      <c r="B96" s="163"/>
      <c r="C96" s="163"/>
      <c r="D96" s="163"/>
      <c r="E96" s="163"/>
      <c r="F96" s="163"/>
      <c r="G96" s="163"/>
      <c r="H96" s="163"/>
      <c r="I96" s="163"/>
      <c r="J96" s="163"/>
      <c r="K96" s="165"/>
      <c r="L96" s="163"/>
      <c r="M96" s="163"/>
      <c r="N96" s="166"/>
      <c r="O96" s="167"/>
      <c r="P96" s="167"/>
      <c r="Q96" s="163"/>
      <c r="R96" s="163"/>
      <c r="S96" s="163"/>
      <c r="T96" s="167"/>
      <c r="U96" s="167"/>
      <c r="V96" s="167"/>
      <c r="W96" s="163"/>
      <c r="X96" s="163"/>
      <c r="Y96" s="163"/>
      <c r="Z96" s="321"/>
      <c r="AA96" s="321"/>
      <c r="AB96" s="322"/>
      <c r="AC96" s="322"/>
      <c r="AD96" s="321"/>
      <c r="AE96" s="321"/>
      <c r="AF96" s="321"/>
      <c r="AG96" s="321"/>
      <c r="AH96" s="321"/>
      <c r="AI96" s="321"/>
      <c r="AJ96" s="321"/>
      <c r="AK96" s="321"/>
      <c r="AL96" s="321"/>
      <c r="AM96" s="321"/>
      <c r="AN96" s="321"/>
      <c r="AO96" s="321"/>
      <c r="AP96" s="321"/>
      <c r="AQ96" s="321"/>
      <c r="AR96" s="321"/>
      <c r="AS96" s="321"/>
      <c r="AT96" s="163"/>
      <c r="AU96" s="163"/>
      <c r="AV96" s="163"/>
      <c r="AW96" s="163"/>
      <c r="AX96" s="163"/>
      <c r="AY96" s="163"/>
      <c r="AZ96" s="167"/>
      <c r="BA96" s="163"/>
      <c r="BB96" s="163"/>
      <c r="BC96" s="163"/>
      <c r="BD96" s="163"/>
      <c r="BE96" s="163"/>
      <c r="BF96" s="163"/>
      <c r="BG96" s="163"/>
      <c r="BH96" s="163"/>
    </row>
    <row r="97">
      <c r="A97" s="163"/>
      <c r="B97" s="163"/>
      <c r="C97" s="163"/>
      <c r="D97" s="163"/>
      <c r="E97" s="163"/>
      <c r="F97" s="163"/>
      <c r="G97" s="163"/>
      <c r="H97" s="163"/>
      <c r="I97" s="163"/>
      <c r="J97" s="163"/>
      <c r="K97" s="165"/>
      <c r="L97" s="163"/>
      <c r="M97" s="163"/>
      <c r="N97" s="166"/>
      <c r="O97" s="167"/>
      <c r="P97" s="167"/>
      <c r="Q97" s="163"/>
      <c r="R97" s="163"/>
      <c r="S97" s="163"/>
      <c r="T97" s="167"/>
      <c r="U97" s="167"/>
      <c r="V97" s="167"/>
      <c r="W97" s="163"/>
      <c r="X97" s="163"/>
      <c r="Y97" s="163"/>
      <c r="Z97" s="321"/>
      <c r="AA97" s="321"/>
      <c r="AB97" s="322"/>
      <c r="AC97" s="322"/>
      <c r="AD97" s="321"/>
      <c r="AE97" s="321"/>
      <c r="AF97" s="321"/>
      <c r="AG97" s="321"/>
      <c r="AH97" s="321"/>
      <c r="AI97" s="321"/>
      <c r="AJ97" s="321"/>
      <c r="AK97" s="321"/>
      <c r="AL97" s="321"/>
      <c r="AM97" s="321"/>
      <c r="AN97" s="321"/>
      <c r="AO97" s="321"/>
      <c r="AP97" s="321"/>
      <c r="AQ97" s="321"/>
      <c r="AR97" s="321"/>
      <c r="AS97" s="321"/>
      <c r="AT97" s="163"/>
      <c r="AU97" s="163"/>
      <c r="AV97" s="163"/>
      <c r="AW97" s="163"/>
      <c r="AX97" s="163"/>
      <c r="AY97" s="163"/>
      <c r="AZ97" s="167"/>
      <c r="BA97" s="163"/>
      <c r="BB97" s="163"/>
      <c r="BC97" s="163"/>
      <c r="BD97" s="163"/>
      <c r="BE97" s="163"/>
      <c r="BF97" s="163"/>
      <c r="BG97" s="163"/>
      <c r="BH97" s="163"/>
    </row>
    <row r="98">
      <c r="A98" s="163"/>
      <c r="B98" s="163"/>
      <c r="C98" s="163"/>
      <c r="D98" s="163"/>
      <c r="E98" s="163"/>
      <c r="F98" s="163"/>
      <c r="G98" s="163"/>
      <c r="H98" s="163"/>
      <c r="I98" s="163"/>
      <c r="J98" s="163"/>
      <c r="K98" s="165"/>
      <c r="L98" s="163"/>
      <c r="M98" s="163"/>
      <c r="N98" s="166"/>
      <c r="O98" s="167"/>
      <c r="P98" s="167"/>
      <c r="Q98" s="163"/>
      <c r="R98" s="163"/>
      <c r="S98" s="163"/>
      <c r="T98" s="167"/>
      <c r="U98" s="167"/>
      <c r="V98" s="167"/>
      <c r="W98" s="163"/>
      <c r="X98" s="163"/>
      <c r="Y98" s="163"/>
      <c r="Z98" s="321"/>
      <c r="AA98" s="321"/>
      <c r="AB98" s="322"/>
      <c r="AC98" s="322"/>
      <c r="AD98" s="321"/>
      <c r="AE98" s="321"/>
      <c r="AF98" s="321"/>
      <c r="AG98" s="321"/>
      <c r="AH98" s="321"/>
      <c r="AI98" s="321"/>
      <c r="AJ98" s="321"/>
      <c r="AK98" s="321"/>
      <c r="AL98" s="321"/>
      <c r="AM98" s="321"/>
      <c r="AN98" s="321"/>
      <c r="AO98" s="321"/>
      <c r="AP98" s="321"/>
      <c r="AQ98" s="321"/>
      <c r="AR98" s="321"/>
      <c r="AS98" s="321"/>
      <c r="AT98" s="163"/>
      <c r="AU98" s="163"/>
      <c r="AV98" s="163"/>
      <c r="AW98" s="163"/>
      <c r="AX98" s="163"/>
      <c r="AY98" s="163"/>
      <c r="AZ98" s="167"/>
      <c r="BA98" s="163"/>
      <c r="BB98" s="163"/>
      <c r="BC98" s="163"/>
      <c r="BD98" s="163"/>
      <c r="BE98" s="163"/>
      <c r="BF98" s="163"/>
      <c r="BG98" s="163"/>
      <c r="BH98" s="163"/>
    </row>
    <row r="99">
      <c r="A99" s="163"/>
      <c r="B99" s="163"/>
      <c r="C99" s="163"/>
      <c r="D99" s="163"/>
      <c r="E99" s="163"/>
      <c r="F99" s="163"/>
      <c r="G99" s="163"/>
      <c r="H99" s="163"/>
      <c r="I99" s="163"/>
      <c r="J99" s="163"/>
      <c r="K99" s="165"/>
      <c r="L99" s="163"/>
      <c r="M99" s="163"/>
      <c r="N99" s="166"/>
      <c r="O99" s="167"/>
      <c r="P99" s="167"/>
      <c r="Q99" s="163"/>
      <c r="R99" s="163"/>
      <c r="S99" s="163"/>
      <c r="T99" s="167"/>
      <c r="U99" s="167"/>
      <c r="V99" s="167"/>
      <c r="W99" s="163"/>
      <c r="X99" s="163"/>
      <c r="Y99" s="163"/>
      <c r="Z99" s="321"/>
      <c r="AA99" s="321"/>
      <c r="AB99" s="322"/>
      <c r="AC99" s="322"/>
      <c r="AD99" s="321"/>
      <c r="AE99" s="321"/>
      <c r="AF99" s="321"/>
      <c r="AG99" s="321"/>
      <c r="AH99" s="321"/>
      <c r="AI99" s="321"/>
      <c r="AJ99" s="321"/>
      <c r="AK99" s="321"/>
      <c r="AL99" s="321"/>
      <c r="AM99" s="321"/>
      <c r="AN99" s="321"/>
      <c r="AO99" s="321"/>
      <c r="AP99" s="321"/>
      <c r="AQ99" s="321"/>
      <c r="AR99" s="321"/>
      <c r="AS99" s="321"/>
      <c r="AT99" s="163"/>
      <c r="AU99" s="163"/>
      <c r="AV99" s="163"/>
      <c r="AW99" s="163"/>
      <c r="AX99" s="163"/>
      <c r="AY99" s="163"/>
      <c r="AZ99" s="167"/>
      <c r="BA99" s="163"/>
      <c r="BB99" s="163"/>
      <c r="BC99" s="163"/>
      <c r="BD99" s="163"/>
      <c r="BE99" s="163"/>
      <c r="BF99" s="163"/>
      <c r="BG99" s="163"/>
      <c r="BH99" s="163"/>
    </row>
    <row r="100">
      <c r="A100" s="163"/>
      <c r="B100" s="163"/>
      <c r="C100" s="163"/>
      <c r="D100" s="163"/>
      <c r="E100" s="163"/>
      <c r="F100" s="163"/>
      <c r="G100" s="163"/>
      <c r="H100" s="163"/>
      <c r="I100" s="163"/>
      <c r="J100" s="163"/>
      <c r="K100" s="165"/>
      <c r="L100" s="163"/>
      <c r="M100" s="163"/>
      <c r="N100" s="166"/>
      <c r="O100" s="167"/>
      <c r="P100" s="167"/>
      <c r="Q100" s="163"/>
      <c r="R100" s="163"/>
      <c r="S100" s="163"/>
      <c r="T100" s="167"/>
      <c r="U100" s="167"/>
      <c r="V100" s="167"/>
      <c r="W100" s="163"/>
      <c r="X100" s="163"/>
      <c r="Y100" s="163"/>
      <c r="Z100" s="321"/>
      <c r="AA100" s="321"/>
      <c r="AB100" s="322"/>
      <c r="AC100" s="322"/>
      <c r="AD100" s="321"/>
      <c r="AE100" s="321"/>
      <c r="AF100" s="321"/>
      <c r="AG100" s="321"/>
      <c r="AH100" s="321"/>
      <c r="AI100" s="321"/>
      <c r="AJ100" s="321"/>
      <c r="AK100" s="321"/>
      <c r="AL100" s="321"/>
      <c r="AM100" s="321"/>
      <c r="AN100" s="321"/>
      <c r="AO100" s="321"/>
      <c r="AP100" s="321"/>
      <c r="AQ100" s="321"/>
      <c r="AR100" s="321"/>
      <c r="AS100" s="321"/>
      <c r="AT100" s="163"/>
      <c r="AU100" s="163"/>
      <c r="AV100" s="163"/>
      <c r="AW100" s="163"/>
      <c r="AX100" s="163"/>
      <c r="AY100" s="163"/>
      <c r="AZ100" s="167"/>
      <c r="BA100" s="163"/>
      <c r="BB100" s="163"/>
      <c r="BC100" s="163"/>
      <c r="BD100" s="163"/>
      <c r="BE100" s="163"/>
      <c r="BF100" s="163"/>
      <c r="BG100" s="163"/>
      <c r="BH100" s="163"/>
    </row>
    <row r="101">
      <c r="A101" s="163"/>
      <c r="B101" s="163"/>
      <c r="C101" s="163"/>
      <c r="D101" s="163"/>
      <c r="E101" s="163"/>
      <c r="F101" s="163"/>
      <c r="G101" s="163"/>
      <c r="H101" s="163"/>
      <c r="I101" s="163"/>
      <c r="J101" s="163"/>
      <c r="K101" s="165"/>
      <c r="L101" s="163"/>
      <c r="M101" s="163"/>
      <c r="N101" s="166"/>
      <c r="O101" s="167"/>
      <c r="P101" s="167"/>
      <c r="Q101" s="163"/>
      <c r="R101" s="163"/>
      <c r="S101" s="163"/>
      <c r="T101" s="167"/>
      <c r="U101" s="167"/>
      <c r="V101" s="167"/>
      <c r="W101" s="163"/>
      <c r="X101" s="163"/>
      <c r="Y101" s="163"/>
      <c r="Z101" s="321"/>
      <c r="AA101" s="321"/>
      <c r="AB101" s="322"/>
      <c r="AC101" s="322"/>
      <c r="AD101" s="321"/>
      <c r="AE101" s="321"/>
      <c r="AF101" s="321"/>
      <c r="AG101" s="321"/>
      <c r="AH101" s="321"/>
      <c r="AI101" s="321"/>
      <c r="AJ101" s="321"/>
      <c r="AK101" s="321"/>
      <c r="AL101" s="321"/>
      <c r="AM101" s="321"/>
      <c r="AN101" s="321"/>
      <c r="AO101" s="321"/>
      <c r="AP101" s="321"/>
      <c r="AQ101" s="321"/>
      <c r="AR101" s="321"/>
      <c r="AS101" s="321"/>
      <c r="AT101" s="163"/>
      <c r="AU101" s="163"/>
      <c r="AV101" s="163"/>
      <c r="AW101" s="163"/>
      <c r="AX101" s="163"/>
      <c r="AY101" s="163"/>
      <c r="AZ101" s="167"/>
      <c r="BA101" s="163"/>
      <c r="BB101" s="163"/>
      <c r="BC101" s="163"/>
      <c r="BD101" s="163"/>
      <c r="BE101" s="163"/>
      <c r="BF101" s="163"/>
      <c r="BG101" s="163"/>
      <c r="BH101" s="163"/>
    </row>
    <row r="102">
      <c r="A102" s="163"/>
      <c r="B102" s="163"/>
      <c r="C102" s="163"/>
      <c r="D102" s="163"/>
      <c r="E102" s="163"/>
      <c r="F102" s="163"/>
      <c r="G102" s="163"/>
      <c r="H102" s="163"/>
      <c r="I102" s="163"/>
      <c r="J102" s="163"/>
      <c r="K102" s="165"/>
      <c r="L102" s="163"/>
      <c r="M102" s="163"/>
      <c r="N102" s="166"/>
      <c r="O102" s="167"/>
      <c r="P102" s="167"/>
      <c r="Q102" s="163"/>
      <c r="R102" s="163"/>
      <c r="S102" s="163"/>
      <c r="T102" s="167"/>
      <c r="U102" s="167"/>
      <c r="V102" s="167"/>
      <c r="W102" s="163"/>
      <c r="X102" s="163"/>
      <c r="Y102" s="163"/>
      <c r="Z102" s="321"/>
      <c r="AA102" s="321"/>
      <c r="AB102" s="322"/>
      <c r="AC102" s="322"/>
      <c r="AD102" s="321"/>
      <c r="AE102" s="321"/>
      <c r="AF102" s="321"/>
      <c r="AG102" s="321"/>
      <c r="AH102" s="321"/>
      <c r="AI102" s="321"/>
      <c r="AJ102" s="321"/>
      <c r="AK102" s="321"/>
      <c r="AL102" s="321"/>
      <c r="AM102" s="321"/>
      <c r="AN102" s="321"/>
      <c r="AO102" s="321"/>
      <c r="AP102" s="321"/>
      <c r="AQ102" s="321"/>
      <c r="AR102" s="321"/>
      <c r="AS102" s="321"/>
      <c r="AT102" s="163"/>
      <c r="AU102" s="163"/>
      <c r="AV102" s="163"/>
      <c r="AW102" s="163"/>
      <c r="AX102" s="163"/>
      <c r="AY102" s="163"/>
      <c r="AZ102" s="167"/>
      <c r="BA102" s="163"/>
      <c r="BB102" s="163"/>
      <c r="BC102" s="163"/>
      <c r="BD102" s="163"/>
      <c r="BE102" s="163"/>
      <c r="BF102" s="163"/>
      <c r="BG102" s="163"/>
      <c r="BH102" s="163"/>
    </row>
    <row r="103">
      <c r="A103" s="163"/>
      <c r="B103" s="163"/>
      <c r="C103" s="163"/>
      <c r="D103" s="163"/>
      <c r="E103" s="163"/>
      <c r="F103" s="163"/>
      <c r="G103" s="163"/>
      <c r="H103" s="163"/>
      <c r="I103" s="163"/>
      <c r="J103" s="163"/>
      <c r="K103" s="165"/>
      <c r="L103" s="163"/>
      <c r="M103" s="163"/>
      <c r="N103" s="166"/>
      <c r="O103" s="167"/>
      <c r="P103" s="167"/>
      <c r="Q103" s="163"/>
      <c r="R103" s="163"/>
      <c r="S103" s="163"/>
      <c r="T103" s="167"/>
      <c r="U103" s="167"/>
      <c r="V103" s="167"/>
      <c r="W103" s="163"/>
      <c r="X103" s="163"/>
      <c r="Y103" s="163"/>
      <c r="Z103" s="321"/>
      <c r="AA103" s="321"/>
      <c r="AB103" s="322"/>
      <c r="AC103" s="322"/>
      <c r="AD103" s="321"/>
      <c r="AE103" s="321"/>
      <c r="AF103" s="321"/>
      <c r="AG103" s="321"/>
      <c r="AH103" s="321"/>
      <c r="AI103" s="321"/>
      <c r="AJ103" s="321"/>
      <c r="AK103" s="321"/>
      <c r="AL103" s="321"/>
      <c r="AM103" s="321"/>
      <c r="AN103" s="321"/>
      <c r="AO103" s="321"/>
      <c r="AP103" s="321"/>
      <c r="AQ103" s="321"/>
      <c r="AR103" s="321"/>
      <c r="AS103" s="321"/>
      <c r="AT103" s="163"/>
      <c r="AU103" s="163"/>
      <c r="AV103" s="163"/>
      <c r="AW103" s="163"/>
      <c r="AX103" s="163"/>
      <c r="AY103" s="163"/>
      <c r="AZ103" s="167"/>
      <c r="BA103" s="163"/>
      <c r="BB103" s="163"/>
      <c r="BC103" s="163"/>
      <c r="BD103" s="163"/>
      <c r="BE103" s="163"/>
      <c r="BF103" s="163"/>
      <c r="BG103" s="163"/>
      <c r="BH103" s="163"/>
    </row>
    <row r="104">
      <c r="A104" s="163"/>
      <c r="B104" s="163"/>
      <c r="C104" s="163"/>
      <c r="D104" s="163"/>
      <c r="E104" s="163"/>
      <c r="F104" s="163"/>
      <c r="G104" s="163"/>
      <c r="H104" s="163"/>
      <c r="I104" s="163"/>
      <c r="J104" s="163"/>
      <c r="K104" s="165"/>
      <c r="L104" s="163"/>
      <c r="M104" s="163"/>
      <c r="N104" s="166"/>
      <c r="O104" s="167"/>
      <c r="P104" s="167"/>
      <c r="Q104" s="163"/>
      <c r="R104" s="163"/>
      <c r="S104" s="163"/>
      <c r="T104" s="167"/>
      <c r="U104" s="167"/>
      <c r="V104" s="167"/>
      <c r="W104" s="163"/>
      <c r="X104" s="163"/>
      <c r="Y104" s="163"/>
      <c r="Z104" s="321"/>
      <c r="AA104" s="321"/>
      <c r="AB104" s="322"/>
      <c r="AC104" s="322"/>
      <c r="AD104" s="321"/>
      <c r="AE104" s="321"/>
      <c r="AF104" s="321"/>
      <c r="AG104" s="321"/>
      <c r="AH104" s="321"/>
      <c r="AI104" s="321"/>
      <c r="AJ104" s="321"/>
      <c r="AK104" s="321"/>
      <c r="AL104" s="321"/>
      <c r="AM104" s="321"/>
      <c r="AN104" s="321"/>
      <c r="AO104" s="321"/>
      <c r="AP104" s="321"/>
      <c r="AQ104" s="321"/>
      <c r="AR104" s="321"/>
      <c r="AS104" s="321"/>
      <c r="AT104" s="163"/>
      <c r="AU104" s="163"/>
      <c r="AV104" s="163"/>
      <c r="AW104" s="163"/>
      <c r="AX104" s="163"/>
      <c r="AY104" s="163"/>
      <c r="AZ104" s="167"/>
      <c r="BA104" s="163"/>
      <c r="BB104" s="163"/>
      <c r="BC104" s="163"/>
      <c r="BD104" s="163"/>
      <c r="BE104" s="163"/>
      <c r="BF104" s="163"/>
      <c r="BG104" s="163"/>
      <c r="BH104" s="163"/>
    </row>
    <row r="105">
      <c r="A105" s="163"/>
      <c r="B105" s="163"/>
      <c r="C105" s="163"/>
      <c r="D105" s="163"/>
      <c r="E105" s="163"/>
      <c r="F105" s="163"/>
      <c r="G105" s="163"/>
      <c r="H105" s="163"/>
      <c r="I105" s="163"/>
      <c r="J105" s="163"/>
      <c r="K105" s="165"/>
      <c r="L105" s="163"/>
      <c r="M105" s="163"/>
      <c r="N105" s="166"/>
      <c r="O105" s="167"/>
      <c r="P105" s="167"/>
      <c r="Q105" s="163"/>
      <c r="R105" s="163"/>
      <c r="S105" s="163"/>
      <c r="T105" s="167"/>
      <c r="U105" s="167"/>
      <c r="V105" s="167"/>
      <c r="W105" s="163"/>
      <c r="X105" s="163"/>
      <c r="Y105" s="163"/>
      <c r="Z105" s="321"/>
      <c r="AA105" s="321"/>
      <c r="AB105" s="322"/>
      <c r="AC105" s="322"/>
      <c r="AD105" s="321"/>
      <c r="AE105" s="321"/>
      <c r="AF105" s="321"/>
      <c r="AG105" s="321"/>
      <c r="AH105" s="321"/>
      <c r="AI105" s="321"/>
      <c r="AJ105" s="321"/>
      <c r="AK105" s="321"/>
      <c r="AL105" s="321"/>
      <c r="AM105" s="321"/>
      <c r="AN105" s="321"/>
      <c r="AO105" s="321"/>
      <c r="AP105" s="321"/>
      <c r="AQ105" s="321"/>
      <c r="AR105" s="321"/>
      <c r="AS105" s="321"/>
      <c r="AT105" s="163"/>
      <c r="AU105" s="163"/>
      <c r="AV105" s="163"/>
      <c r="AW105" s="163"/>
      <c r="AX105" s="163"/>
      <c r="AY105" s="163"/>
      <c r="AZ105" s="167"/>
      <c r="BA105" s="163"/>
      <c r="BB105" s="163"/>
      <c r="BC105" s="163"/>
      <c r="BD105" s="163"/>
      <c r="BE105" s="163"/>
      <c r="BF105" s="163"/>
      <c r="BG105" s="163"/>
      <c r="BH105" s="163"/>
    </row>
    <row r="106">
      <c r="A106" s="163"/>
      <c r="B106" s="163"/>
      <c r="C106" s="163"/>
      <c r="D106" s="163"/>
      <c r="E106" s="163"/>
      <c r="F106" s="163"/>
      <c r="G106" s="163"/>
      <c r="H106" s="163"/>
      <c r="I106" s="163"/>
      <c r="J106" s="163"/>
      <c r="K106" s="165"/>
      <c r="L106" s="163"/>
      <c r="M106" s="163"/>
      <c r="N106" s="166"/>
      <c r="O106" s="167"/>
      <c r="P106" s="167"/>
      <c r="Q106" s="163"/>
      <c r="R106" s="163"/>
      <c r="S106" s="163"/>
      <c r="T106" s="167"/>
      <c r="U106" s="167"/>
      <c r="V106" s="167"/>
      <c r="W106" s="163"/>
      <c r="X106" s="163"/>
      <c r="Y106" s="163"/>
      <c r="Z106" s="321"/>
      <c r="AA106" s="321"/>
      <c r="AB106" s="322"/>
      <c r="AC106" s="322"/>
      <c r="AD106" s="321"/>
      <c r="AE106" s="321"/>
      <c r="AF106" s="321"/>
      <c r="AG106" s="321"/>
      <c r="AH106" s="321"/>
      <c r="AI106" s="321"/>
      <c r="AJ106" s="321"/>
      <c r="AK106" s="321"/>
      <c r="AL106" s="321"/>
      <c r="AM106" s="321"/>
      <c r="AN106" s="321"/>
      <c r="AO106" s="321"/>
      <c r="AP106" s="321"/>
      <c r="AQ106" s="321"/>
      <c r="AR106" s="321"/>
      <c r="AS106" s="321"/>
      <c r="AT106" s="163"/>
      <c r="AU106" s="163"/>
      <c r="AV106" s="163"/>
      <c r="AW106" s="163"/>
      <c r="AX106" s="163"/>
      <c r="AY106" s="163"/>
      <c r="AZ106" s="167"/>
      <c r="BA106" s="163"/>
      <c r="BB106" s="163"/>
      <c r="BC106" s="163"/>
      <c r="BD106" s="163"/>
      <c r="BE106" s="163"/>
      <c r="BF106" s="163"/>
      <c r="BG106" s="163"/>
      <c r="BH106" s="163"/>
    </row>
    <row r="107">
      <c r="A107" s="163"/>
      <c r="B107" s="163"/>
      <c r="C107" s="163"/>
      <c r="D107" s="163"/>
      <c r="E107" s="163"/>
      <c r="F107" s="163"/>
      <c r="G107" s="163"/>
      <c r="H107" s="163"/>
      <c r="I107" s="163"/>
      <c r="J107" s="163"/>
      <c r="K107" s="165"/>
      <c r="L107" s="163"/>
      <c r="M107" s="163"/>
      <c r="N107" s="166"/>
      <c r="O107" s="167"/>
      <c r="P107" s="167"/>
      <c r="Q107" s="163"/>
      <c r="R107" s="163"/>
      <c r="S107" s="163"/>
      <c r="T107" s="167"/>
      <c r="U107" s="167"/>
      <c r="V107" s="167"/>
      <c r="W107" s="163"/>
      <c r="X107" s="163"/>
      <c r="Y107" s="163"/>
      <c r="Z107" s="321"/>
      <c r="AA107" s="321"/>
      <c r="AB107" s="322"/>
      <c r="AC107" s="322"/>
      <c r="AD107" s="321"/>
      <c r="AE107" s="321"/>
      <c r="AF107" s="321"/>
      <c r="AG107" s="321"/>
      <c r="AH107" s="321"/>
      <c r="AI107" s="321"/>
      <c r="AJ107" s="321"/>
      <c r="AK107" s="321"/>
      <c r="AL107" s="321"/>
      <c r="AM107" s="321"/>
      <c r="AN107" s="321"/>
      <c r="AO107" s="321"/>
      <c r="AP107" s="321"/>
      <c r="AQ107" s="321"/>
      <c r="AR107" s="321"/>
      <c r="AS107" s="321"/>
      <c r="AT107" s="163"/>
      <c r="AU107" s="163"/>
      <c r="AV107" s="163"/>
      <c r="AW107" s="163"/>
      <c r="AX107" s="163"/>
      <c r="AY107" s="163"/>
      <c r="AZ107" s="167"/>
      <c r="BA107" s="163"/>
      <c r="BB107" s="163"/>
      <c r="BC107" s="163"/>
      <c r="BD107" s="163"/>
      <c r="BE107" s="163"/>
      <c r="BF107" s="163"/>
      <c r="BG107" s="163"/>
      <c r="BH107" s="163"/>
    </row>
    <row r="108">
      <c r="A108" s="163"/>
      <c r="B108" s="163"/>
      <c r="C108" s="163"/>
      <c r="D108" s="163"/>
      <c r="E108" s="163"/>
      <c r="F108" s="163"/>
      <c r="G108" s="163"/>
      <c r="H108" s="163"/>
      <c r="I108" s="163"/>
      <c r="J108" s="163"/>
      <c r="K108" s="165"/>
      <c r="L108" s="163"/>
      <c r="M108" s="163"/>
      <c r="N108" s="166"/>
      <c r="O108" s="167"/>
      <c r="P108" s="167"/>
      <c r="Q108" s="163"/>
      <c r="R108" s="163"/>
      <c r="S108" s="163"/>
      <c r="T108" s="167"/>
      <c r="U108" s="167"/>
      <c r="V108" s="167"/>
      <c r="W108" s="163"/>
      <c r="X108" s="163"/>
      <c r="Y108" s="163"/>
      <c r="Z108" s="321"/>
      <c r="AA108" s="321"/>
      <c r="AB108" s="322"/>
      <c r="AC108" s="322"/>
      <c r="AD108" s="321"/>
      <c r="AE108" s="321"/>
      <c r="AF108" s="321"/>
      <c r="AG108" s="321"/>
      <c r="AH108" s="321"/>
      <c r="AI108" s="321"/>
      <c r="AJ108" s="321"/>
      <c r="AK108" s="321"/>
      <c r="AL108" s="321"/>
      <c r="AM108" s="321"/>
      <c r="AN108" s="321"/>
      <c r="AO108" s="321"/>
      <c r="AP108" s="321"/>
      <c r="AQ108" s="321"/>
      <c r="AR108" s="321"/>
      <c r="AS108" s="321"/>
      <c r="AT108" s="163"/>
      <c r="AU108" s="163"/>
      <c r="AV108" s="163"/>
      <c r="AW108" s="163"/>
      <c r="AX108" s="163"/>
      <c r="AY108" s="163"/>
      <c r="AZ108" s="167"/>
      <c r="BA108" s="163"/>
      <c r="BB108" s="163"/>
      <c r="BC108" s="163"/>
      <c r="BD108" s="163"/>
      <c r="BE108" s="163"/>
      <c r="BF108" s="163"/>
      <c r="BG108" s="163"/>
      <c r="BH108" s="163"/>
    </row>
    <row r="109">
      <c r="A109" s="163"/>
      <c r="B109" s="163"/>
      <c r="C109" s="163"/>
      <c r="D109" s="163"/>
      <c r="E109" s="163"/>
      <c r="F109" s="163"/>
      <c r="G109" s="163"/>
      <c r="H109" s="163"/>
      <c r="I109" s="163"/>
      <c r="J109" s="163"/>
      <c r="K109" s="165"/>
      <c r="L109" s="163"/>
      <c r="M109" s="163"/>
      <c r="N109" s="166"/>
      <c r="O109" s="167"/>
      <c r="P109" s="167"/>
      <c r="Q109" s="163"/>
      <c r="R109" s="163"/>
      <c r="S109" s="163"/>
      <c r="T109" s="167"/>
      <c r="U109" s="167"/>
      <c r="V109" s="167"/>
      <c r="W109" s="163"/>
      <c r="X109" s="163"/>
      <c r="Y109" s="163"/>
      <c r="Z109" s="321"/>
      <c r="AA109" s="321"/>
      <c r="AB109" s="322"/>
      <c r="AC109" s="322"/>
      <c r="AD109" s="321"/>
      <c r="AE109" s="321"/>
      <c r="AF109" s="321"/>
      <c r="AG109" s="321"/>
      <c r="AH109" s="321"/>
      <c r="AI109" s="321"/>
      <c r="AJ109" s="321"/>
      <c r="AK109" s="321"/>
      <c r="AL109" s="321"/>
      <c r="AM109" s="321"/>
      <c r="AN109" s="321"/>
      <c r="AO109" s="321"/>
      <c r="AP109" s="321"/>
      <c r="AQ109" s="321"/>
      <c r="AR109" s="321"/>
      <c r="AS109" s="321"/>
      <c r="AT109" s="163"/>
      <c r="AU109" s="163"/>
      <c r="AV109" s="163"/>
      <c r="AW109" s="163"/>
      <c r="AX109" s="163"/>
      <c r="AY109" s="163"/>
      <c r="AZ109" s="167"/>
      <c r="BA109" s="163"/>
      <c r="BB109" s="163"/>
      <c r="BC109" s="163"/>
      <c r="BD109" s="163"/>
      <c r="BE109" s="163"/>
      <c r="BF109" s="163"/>
      <c r="BG109" s="163"/>
      <c r="BH109" s="163"/>
    </row>
    <row r="110">
      <c r="A110" s="163"/>
      <c r="B110" s="163"/>
      <c r="C110" s="163"/>
      <c r="D110" s="163"/>
      <c r="E110" s="163"/>
      <c r="F110" s="163"/>
      <c r="G110" s="163"/>
      <c r="H110" s="163"/>
      <c r="I110" s="163"/>
      <c r="J110" s="163"/>
      <c r="K110" s="165"/>
      <c r="L110" s="163"/>
      <c r="M110" s="163"/>
      <c r="N110" s="166"/>
      <c r="O110" s="167"/>
      <c r="P110" s="167"/>
      <c r="Q110" s="163"/>
      <c r="R110" s="163"/>
      <c r="S110" s="163"/>
      <c r="T110" s="167"/>
      <c r="U110" s="167"/>
      <c r="V110" s="167"/>
      <c r="W110" s="163"/>
      <c r="X110" s="163"/>
      <c r="Y110" s="163"/>
      <c r="Z110" s="321"/>
      <c r="AA110" s="321"/>
      <c r="AB110" s="322"/>
      <c r="AC110" s="322"/>
      <c r="AD110" s="321"/>
      <c r="AE110" s="321"/>
      <c r="AF110" s="321"/>
      <c r="AG110" s="321"/>
      <c r="AH110" s="321"/>
      <c r="AI110" s="321"/>
      <c r="AJ110" s="321"/>
      <c r="AK110" s="321"/>
      <c r="AL110" s="321"/>
      <c r="AM110" s="321"/>
      <c r="AN110" s="321"/>
      <c r="AO110" s="321"/>
      <c r="AP110" s="321"/>
      <c r="AQ110" s="321"/>
      <c r="AR110" s="321"/>
      <c r="AS110" s="321"/>
      <c r="AT110" s="163"/>
      <c r="AU110" s="163"/>
      <c r="AV110" s="163"/>
      <c r="AW110" s="163"/>
      <c r="AX110" s="163"/>
      <c r="AY110" s="163"/>
      <c r="AZ110" s="167"/>
      <c r="BA110" s="163"/>
      <c r="BB110" s="163"/>
      <c r="BC110" s="163"/>
      <c r="BD110" s="163"/>
      <c r="BE110" s="163"/>
      <c r="BF110" s="163"/>
      <c r="BG110" s="163"/>
      <c r="BH110" s="163"/>
    </row>
    <row r="111">
      <c r="A111" s="163"/>
      <c r="B111" s="163"/>
      <c r="C111" s="163"/>
      <c r="D111" s="163"/>
      <c r="E111" s="163"/>
      <c r="F111" s="163"/>
      <c r="G111" s="163"/>
      <c r="H111" s="163"/>
      <c r="I111" s="163"/>
      <c r="J111" s="163"/>
      <c r="K111" s="165"/>
      <c r="L111" s="163"/>
      <c r="M111" s="163"/>
      <c r="N111" s="166"/>
      <c r="O111" s="167"/>
      <c r="P111" s="167"/>
      <c r="Q111" s="163"/>
      <c r="R111" s="163"/>
      <c r="S111" s="163"/>
      <c r="T111" s="167"/>
      <c r="U111" s="167"/>
      <c r="V111" s="167"/>
      <c r="W111" s="163"/>
      <c r="X111" s="163"/>
      <c r="Y111" s="163"/>
      <c r="Z111" s="321"/>
      <c r="AA111" s="321"/>
      <c r="AB111" s="322"/>
      <c r="AC111" s="322"/>
      <c r="AD111" s="321"/>
      <c r="AE111" s="321"/>
      <c r="AF111" s="321"/>
      <c r="AG111" s="321"/>
      <c r="AH111" s="321"/>
      <c r="AI111" s="321"/>
      <c r="AJ111" s="321"/>
      <c r="AK111" s="321"/>
      <c r="AL111" s="321"/>
      <c r="AM111" s="321"/>
      <c r="AN111" s="321"/>
      <c r="AO111" s="321"/>
      <c r="AP111" s="321"/>
      <c r="AQ111" s="321"/>
      <c r="AR111" s="321"/>
      <c r="AS111" s="321"/>
      <c r="AT111" s="163"/>
      <c r="AU111" s="163"/>
      <c r="AV111" s="163"/>
      <c r="AW111" s="163"/>
      <c r="AX111" s="163"/>
      <c r="AY111" s="163"/>
      <c r="AZ111" s="167"/>
      <c r="BA111" s="163"/>
      <c r="BB111" s="163"/>
      <c r="BC111" s="163"/>
      <c r="BD111" s="163"/>
      <c r="BE111" s="163"/>
      <c r="BF111" s="163"/>
      <c r="BG111" s="163"/>
      <c r="BH111" s="163"/>
    </row>
    <row r="112">
      <c r="A112" s="163"/>
      <c r="B112" s="163"/>
      <c r="C112" s="163"/>
      <c r="D112" s="163"/>
      <c r="E112" s="163"/>
      <c r="F112" s="163"/>
      <c r="G112" s="163"/>
      <c r="H112" s="163"/>
      <c r="I112" s="163"/>
      <c r="J112" s="163"/>
      <c r="K112" s="165"/>
      <c r="L112" s="163"/>
      <c r="M112" s="163"/>
      <c r="N112" s="166"/>
      <c r="O112" s="167"/>
      <c r="P112" s="167"/>
      <c r="Q112" s="163"/>
      <c r="R112" s="163"/>
      <c r="S112" s="163"/>
      <c r="T112" s="167"/>
      <c r="U112" s="167"/>
      <c r="V112" s="167"/>
      <c r="W112" s="163"/>
      <c r="X112" s="163"/>
      <c r="Y112" s="163"/>
      <c r="Z112" s="321"/>
      <c r="AA112" s="321"/>
      <c r="AB112" s="322"/>
      <c r="AC112" s="322"/>
      <c r="AD112" s="321"/>
      <c r="AE112" s="321"/>
      <c r="AF112" s="321"/>
      <c r="AG112" s="321"/>
      <c r="AH112" s="321"/>
      <c r="AI112" s="321"/>
      <c r="AJ112" s="321"/>
      <c r="AK112" s="321"/>
      <c r="AL112" s="321"/>
      <c r="AM112" s="321"/>
      <c r="AN112" s="321"/>
      <c r="AO112" s="321"/>
      <c r="AP112" s="321"/>
      <c r="AQ112" s="321"/>
      <c r="AR112" s="321"/>
      <c r="AS112" s="321"/>
      <c r="AT112" s="163"/>
      <c r="AU112" s="163"/>
      <c r="AV112" s="163"/>
      <c r="AW112" s="163"/>
      <c r="AX112" s="163"/>
      <c r="AY112" s="163"/>
      <c r="AZ112" s="167"/>
      <c r="BA112" s="163"/>
      <c r="BB112" s="163"/>
      <c r="BC112" s="163"/>
      <c r="BD112" s="163"/>
      <c r="BE112" s="163"/>
      <c r="BF112" s="163"/>
      <c r="BG112" s="163"/>
      <c r="BH112" s="163"/>
    </row>
    <row r="113">
      <c r="A113" s="163"/>
      <c r="B113" s="163"/>
      <c r="C113" s="163"/>
      <c r="D113" s="163"/>
      <c r="E113" s="163"/>
      <c r="F113" s="163"/>
      <c r="G113" s="163"/>
      <c r="H113" s="163"/>
      <c r="I113" s="163"/>
      <c r="J113" s="163"/>
      <c r="K113" s="165"/>
      <c r="L113" s="163"/>
      <c r="M113" s="163"/>
      <c r="N113" s="166"/>
      <c r="O113" s="167"/>
      <c r="P113" s="167"/>
      <c r="Q113" s="163"/>
      <c r="R113" s="163"/>
      <c r="S113" s="163"/>
      <c r="T113" s="167"/>
      <c r="U113" s="167"/>
      <c r="V113" s="167"/>
      <c r="W113" s="163"/>
      <c r="X113" s="163"/>
      <c r="Y113" s="163"/>
      <c r="Z113" s="321"/>
      <c r="AA113" s="321"/>
      <c r="AB113" s="322"/>
      <c r="AC113" s="322"/>
      <c r="AD113" s="321"/>
      <c r="AE113" s="321"/>
      <c r="AF113" s="321"/>
      <c r="AG113" s="321"/>
      <c r="AH113" s="321"/>
      <c r="AI113" s="321"/>
      <c r="AJ113" s="321"/>
      <c r="AK113" s="321"/>
      <c r="AL113" s="321"/>
      <c r="AM113" s="321"/>
      <c r="AN113" s="321"/>
      <c r="AO113" s="321"/>
      <c r="AP113" s="321"/>
      <c r="AQ113" s="321"/>
      <c r="AR113" s="321"/>
      <c r="AS113" s="321"/>
      <c r="AT113" s="163"/>
      <c r="AU113" s="163"/>
      <c r="AV113" s="163"/>
      <c r="AW113" s="163"/>
      <c r="AX113" s="163"/>
      <c r="AY113" s="163"/>
      <c r="AZ113" s="167"/>
      <c r="BA113" s="163"/>
      <c r="BB113" s="163"/>
      <c r="BC113" s="163"/>
      <c r="BD113" s="163"/>
      <c r="BE113" s="163"/>
      <c r="BF113" s="163"/>
      <c r="BG113" s="163"/>
      <c r="BH113" s="163"/>
    </row>
    <row r="114">
      <c r="A114" s="163"/>
      <c r="B114" s="163"/>
      <c r="C114" s="163"/>
      <c r="D114" s="163"/>
      <c r="E114" s="163"/>
      <c r="F114" s="163"/>
      <c r="G114" s="163"/>
      <c r="H114" s="163"/>
      <c r="I114" s="163"/>
      <c r="J114" s="163"/>
      <c r="K114" s="165"/>
      <c r="L114" s="163"/>
      <c r="M114" s="163"/>
      <c r="N114" s="166"/>
      <c r="O114" s="167"/>
      <c r="P114" s="167"/>
      <c r="Q114" s="163"/>
      <c r="R114" s="163"/>
      <c r="S114" s="163"/>
      <c r="T114" s="167"/>
      <c r="U114" s="167"/>
      <c r="V114" s="167"/>
      <c r="W114" s="163"/>
      <c r="X114" s="163"/>
      <c r="Y114" s="163"/>
      <c r="Z114" s="321"/>
      <c r="AA114" s="321"/>
      <c r="AB114" s="322"/>
      <c r="AC114" s="322"/>
      <c r="AD114" s="321"/>
      <c r="AE114" s="321"/>
      <c r="AF114" s="321"/>
      <c r="AG114" s="321"/>
      <c r="AH114" s="321"/>
      <c r="AI114" s="321"/>
      <c r="AJ114" s="321"/>
      <c r="AK114" s="321"/>
      <c r="AL114" s="321"/>
      <c r="AM114" s="321"/>
      <c r="AN114" s="321"/>
      <c r="AO114" s="321"/>
      <c r="AP114" s="321"/>
      <c r="AQ114" s="321"/>
      <c r="AR114" s="321"/>
      <c r="AS114" s="321"/>
      <c r="AT114" s="163"/>
      <c r="AU114" s="163"/>
      <c r="AV114" s="163"/>
      <c r="AW114" s="163"/>
      <c r="AX114" s="163"/>
      <c r="AY114" s="163"/>
      <c r="AZ114" s="167"/>
      <c r="BA114" s="163"/>
      <c r="BB114" s="163"/>
      <c r="BC114" s="163"/>
      <c r="BD114" s="163"/>
      <c r="BE114" s="163"/>
      <c r="BF114" s="163"/>
      <c r="BG114" s="163"/>
      <c r="BH114" s="163"/>
    </row>
    <row r="115">
      <c r="A115" s="163"/>
      <c r="B115" s="163"/>
      <c r="C115" s="163"/>
      <c r="D115" s="163"/>
      <c r="E115" s="163"/>
      <c r="F115" s="163"/>
      <c r="G115" s="163"/>
      <c r="H115" s="163"/>
      <c r="I115" s="163"/>
      <c r="J115" s="163"/>
      <c r="K115" s="165"/>
      <c r="L115" s="163"/>
      <c r="M115" s="163"/>
      <c r="N115" s="166"/>
      <c r="O115" s="167"/>
      <c r="P115" s="167"/>
      <c r="Q115" s="163"/>
      <c r="R115" s="163"/>
      <c r="S115" s="163"/>
      <c r="T115" s="167"/>
      <c r="U115" s="167"/>
      <c r="V115" s="167"/>
      <c r="W115" s="163"/>
      <c r="X115" s="163"/>
      <c r="Y115" s="163"/>
      <c r="Z115" s="321"/>
      <c r="AA115" s="321"/>
      <c r="AB115" s="322"/>
      <c r="AC115" s="322"/>
      <c r="AD115" s="321"/>
      <c r="AE115" s="321"/>
      <c r="AF115" s="321"/>
      <c r="AG115" s="321"/>
      <c r="AH115" s="321"/>
      <c r="AI115" s="321"/>
      <c r="AJ115" s="321"/>
      <c r="AK115" s="321"/>
      <c r="AL115" s="321"/>
      <c r="AM115" s="321"/>
      <c r="AN115" s="321"/>
      <c r="AO115" s="321"/>
      <c r="AP115" s="321"/>
      <c r="AQ115" s="321"/>
      <c r="AR115" s="321"/>
      <c r="AS115" s="321"/>
      <c r="AT115" s="163"/>
      <c r="AU115" s="163"/>
      <c r="AV115" s="163"/>
      <c r="AW115" s="163"/>
      <c r="AX115" s="163"/>
      <c r="AY115" s="163"/>
      <c r="AZ115" s="167"/>
      <c r="BA115" s="163"/>
      <c r="BB115" s="163"/>
      <c r="BC115" s="163"/>
      <c r="BD115" s="163"/>
      <c r="BE115" s="163"/>
      <c r="BF115" s="163"/>
      <c r="BG115" s="163"/>
      <c r="BH115" s="163"/>
    </row>
    <row r="116">
      <c r="A116" s="163"/>
      <c r="B116" s="163"/>
      <c r="C116" s="163"/>
      <c r="D116" s="163"/>
      <c r="E116" s="163"/>
      <c r="F116" s="163"/>
      <c r="G116" s="163"/>
      <c r="H116" s="163"/>
      <c r="I116" s="163"/>
      <c r="J116" s="163"/>
      <c r="K116" s="165"/>
      <c r="L116" s="163"/>
      <c r="M116" s="163"/>
      <c r="N116" s="166"/>
      <c r="O116" s="167"/>
      <c r="P116" s="167"/>
      <c r="Q116" s="163"/>
      <c r="R116" s="163"/>
      <c r="S116" s="163"/>
      <c r="T116" s="167"/>
      <c r="U116" s="167"/>
      <c r="V116" s="167"/>
      <c r="W116" s="163"/>
      <c r="X116" s="163"/>
      <c r="Y116" s="163"/>
      <c r="Z116" s="321"/>
      <c r="AA116" s="321"/>
      <c r="AB116" s="322"/>
      <c r="AC116" s="322"/>
      <c r="AD116" s="321"/>
      <c r="AE116" s="321"/>
      <c r="AF116" s="321"/>
      <c r="AG116" s="321"/>
      <c r="AH116" s="321"/>
      <c r="AI116" s="321"/>
      <c r="AJ116" s="321"/>
      <c r="AK116" s="321"/>
      <c r="AL116" s="321"/>
      <c r="AM116" s="321"/>
      <c r="AN116" s="321"/>
      <c r="AO116" s="321"/>
      <c r="AP116" s="321"/>
      <c r="AQ116" s="321"/>
      <c r="AR116" s="321"/>
      <c r="AS116" s="321"/>
      <c r="AT116" s="163"/>
      <c r="AU116" s="163"/>
      <c r="AV116" s="163"/>
      <c r="AW116" s="163"/>
      <c r="AX116" s="163"/>
      <c r="AY116" s="163"/>
      <c r="AZ116" s="167"/>
      <c r="BA116" s="163"/>
      <c r="BB116" s="163"/>
      <c r="BC116" s="163"/>
      <c r="BD116" s="163"/>
      <c r="BE116" s="163"/>
      <c r="BF116" s="163"/>
      <c r="BG116" s="163"/>
      <c r="BH116" s="163"/>
    </row>
    <row r="117">
      <c r="A117" s="163"/>
      <c r="B117" s="163"/>
      <c r="C117" s="163"/>
      <c r="D117" s="163"/>
      <c r="E117" s="163"/>
      <c r="F117" s="163"/>
      <c r="G117" s="163"/>
      <c r="H117" s="163"/>
      <c r="I117" s="163"/>
      <c r="J117" s="163"/>
      <c r="K117" s="165"/>
      <c r="L117" s="163"/>
      <c r="M117" s="163"/>
      <c r="N117" s="166"/>
      <c r="O117" s="167"/>
      <c r="P117" s="167"/>
      <c r="Q117" s="163"/>
      <c r="R117" s="163"/>
      <c r="S117" s="163"/>
      <c r="T117" s="167"/>
      <c r="U117" s="167"/>
      <c r="V117" s="167"/>
      <c r="W117" s="163"/>
      <c r="X117" s="163"/>
      <c r="Y117" s="163"/>
      <c r="Z117" s="321"/>
      <c r="AA117" s="321"/>
      <c r="AB117" s="322"/>
      <c r="AC117" s="322"/>
      <c r="AD117" s="321"/>
      <c r="AE117" s="321"/>
      <c r="AF117" s="321"/>
      <c r="AG117" s="321"/>
      <c r="AH117" s="321"/>
      <c r="AI117" s="321"/>
      <c r="AJ117" s="321"/>
      <c r="AK117" s="321"/>
      <c r="AL117" s="321"/>
      <c r="AM117" s="321"/>
      <c r="AN117" s="321"/>
      <c r="AO117" s="321"/>
      <c r="AP117" s="321"/>
      <c r="AQ117" s="321"/>
      <c r="AR117" s="321"/>
      <c r="AS117" s="321"/>
      <c r="AT117" s="163"/>
      <c r="AU117" s="163"/>
      <c r="AV117" s="163"/>
      <c r="AW117" s="163"/>
      <c r="AX117" s="163"/>
      <c r="AY117" s="163"/>
      <c r="AZ117" s="167"/>
      <c r="BA117" s="163"/>
      <c r="BB117" s="163"/>
      <c r="BC117" s="163"/>
      <c r="BD117" s="163"/>
      <c r="BE117" s="163"/>
      <c r="BF117" s="163"/>
      <c r="BG117" s="163"/>
      <c r="BH117" s="163"/>
    </row>
    <row r="118">
      <c r="A118" s="163"/>
      <c r="B118" s="163"/>
      <c r="C118" s="163"/>
      <c r="D118" s="163"/>
      <c r="E118" s="163"/>
      <c r="F118" s="163"/>
      <c r="G118" s="163"/>
      <c r="H118" s="163"/>
      <c r="I118" s="163"/>
      <c r="J118" s="163"/>
      <c r="K118" s="165"/>
      <c r="L118" s="163"/>
      <c r="M118" s="163"/>
      <c r="N118" s="166"/>
      <c r="O118" s="167"/>
      <c r="P118" s="167"/>
      <c r="Q118" s="163"/>
      <c r="R118" s="163"/>
      <c r="S118" s="163"/>
      <c r="T118" s="167"/>
      <c r="U118" s="167"/>
      <c r="V118" s="167"/>
      <c r="W118" s="163"/>
      <c r="X118" s="163"/>
      <c r="Y118" s="163"/>
      <c r="Z118" s="321"/>
      <c r="AA118" s="321"/>
      <c r="AB118" s="322"/>
      <c r="AC118" s="322"/>
      <c r="AD118" s="321"/>
      <c r="AE118" s="321"/>
      <c r="AF118" s="321"/>
      <c r="AG118" s="321"/>
      <c r="AH118" s="321"/>
      <c r="AI118" s="321"/>
      <c r="AJ118" s="321"/>
      <c r="AK118" s="321"/>
      <c r="AL118" s="321"/>
      <c r="AM118" s="321"/>
      <c r="AN118" s="321"/>
      <c r="AO118" s="321"/>
      <c r="AP118" s="321"/>
      <c r="AQ118" s="321"/>
      <c r="AR118" s="321"/>
      <c r="AS118" s="321"/>
      <c r="AT118" s="163"/>
      <c r="AU118" s="163"/>
      <c r="AV118" s="163"/>
      <c r="AW118" s="163"/>
      <c r="AX118" s="163"/>
      <c r="AY118" s="163"/>
      <c r="AZ118" s="167"/>
      <c r="BA118" s="163"/>
      <c r="BB118" s="163"/>
      <c r="BC118" s="163"/>
      <c r="BD118" s="163"/>
      <c r="BE118" s="163"/>
      <c r="BF118" s="163"/>
      <c r="BG118" s="163"/>
      <c r="BH118" s="163"/>
    </row>
    <row r="119">
      <c r="A119" s="163"/>
      <c r="B119" s="163"/>
      <c r="C119" s="163"/>
      <c r="D119" s="163"/>
      <c r="E119" s="163"/>
      <c r="F119" s="163"/>
      <c r="G119" s="163"/>
      <c r="H119" s="163"/>
      <c r="I119" s="163"/>
      <c r="J119" s="163"/>
      <c r="K119" s="165"/>
      <c r="L119" s="163"/>
      <c r="M119" s="163"/>
      <c r="N119" s="166"/>
      <c r="O119" s="167"/>
      <c r="P119" s="167"/>
      <c r="Q119" s="163"/>
      <c r="R119" s="163"/>
      <c r="S119" s="163"/>
      <c r="T119" s="167"/>
      <c r="U119" s="167"/>
      <c r="V119" s="167"/>
      <c r="W119" s="163"/>
      <c r="X119" s="163"/>
      <c r="Y119" s="163"/>
      <c r="Z119" s="321"/>
      <c r="AA119" s="321"/>
      <c r="AB119" s="322"/>
      <c r="AC119" s="322"/>
      <c r="AD119" s="321"/>
      <c r="AE119" s="321"/>
      <c r="AF119" s="321"/>
      <c r="AG119" s="321"/>
      <c r="AH119" s="321"/>
      <c r="AI119" s="321"/>
      <c r="AJ119" s="321"/>
      <c r="AK119" s="321"/>
      <c r="AL119" s="321"/>
      <c r="AM119" s="321"/>
      <c r="AN119" s="321"/>
      <c r="AO119" s="321"/>
      <c r="AP119" s="321"/>
      <c r="AQ119" s="321"/>
      <c r="AR119" s="321"/>
      <c r="AS119" s="321"/>
      <c r="AT119" s="163"/>
      <c r="AU119" s="163"/>
      <c r="AV119" s="163"/>
      <c r="AW119" s="163"/>
      <c r="AX119" s="163"/>
      <c r="AY119" s="163"/>
      <c r="AZ119" s="167"/>
      <c r="BA119" s="163"/>
      <c r="BB119" s="163"/>
      <c r="BC119" s="163"/>
      <c r="BD119" s="163"/>
      <c r="BE119" s="163"/>
      <c r="BF119" s="163"/>
      <c r="BG119" s="163"/>
      <c r="BH119" s="163"/>
    </row>
    <row r="120">
      <c r="A120" s="163"/>
      <c r="B120" s="163"/>
      <c r="C120" s="163"/>
      <c r="D120" s="163"/>
      <c r="E120" s="163"/>
      <c r="F120" s="163"/>
      <c r="G120" s="163"/>
      <c r="H120" s="163"/>
      <c r="I120" s="163"/>
      <c r="J120" s="163"/>
      <c r="K120" s="165"/>
      <c r="L120" s="163"/>
      <c r="M120" s="163"/>
      <c r="N120" s="166"/>
      <c r="O120" s="167"/>
      <c r="P120" s="167"/>
      <c r="Q120" s="163"/>
      <c r="R120" s="163"/>
      <c r="S120" s="163"/>
      <c r="T120" s="167"/>
      <c r="U120" s="167"/>
      <c r="V120" s="167"/>
      <c r="W120" s="163"/>
      <c r="X120" s="163"/>
      <c r="Y120" s="163"/>
      <c r="Z120" s="321"/>
      <c r="AA120" s="321"/>
      <c r="AB120" s="322"/>
      <c r="AC120" s="322"/>
      <c r="AD120" s="321"/>
      <c r="AE120" s="321"/>
      <c r="AF120" s="321"/>
      <c r="AG120" s="321"/>
      <c r="AH120" s="321"/>
      <c r="AI120" s="321"/>
      <c r="AJ120" s="321"/>
      <c r="AK120" s="321"/>
      <c r="AL120" s="321"/>
      <c r="AM120" s="321"/>
      <c r="AN120" s="321"/>
      <c r="AO120" s="321"/>
      <c r="AP120" s="321"/>
      <c r="AQ120" s="321"/>
      <c r="AR120" s="321"/>
      <c r="AS120" s="321"/>
      <c r="AT120" s="163"/>
      <c r="AU120" s="163"/>
      <c r="AV120" s="163"/>
      <c r="AW120" s="163"/>
      <c r="AX120" s="163"/>
      <c r="AY120" s="163"/>
      <c r="AZ120" s="167"/>
      <c r="BA120" s="163"/>
      <c r="BB120" s="163"/>
      <c r="BC120" s="163"/>
      <c r="BD120" s="163"/>
      <c r="BE120" s="163"/>
      <c r="BF120" s="163"/>
      <c r="BG120" s="163"/>
      <c r="BH120" s="163"/>
    </row>
    <row r="121">
      <c r="A121" s="163"/>
      <c r="B121" s="163"/>
      <c r="C121" s="163"/>
      <c r="D121" s="163"/>
      <c r="E121" s="163"/>
      <c r="F121" s="163"/>
      <c r="G121" s="163"/>
      <c r="H121" s="163"/>
      <c r="I121" s="163"/>
      <c r="J121" s="163"/>
      <c r="K121" s="165"/>
      <c r="L121" s="163"/>
      <c r="M121" s="163"/>
      <c r="N121" s="166"/>
      <c r="O121" s="167"/>
      <c r="P121" s="167"/>
      <c r="Q121" s="163"/>
      <c r="R121" s="163"/>
      <c r="S121" s="163"/>
      <c r="T121" s="167"/>
      <c r="U121" s="167"/>
      <c r="V121" s="167"/>
      <c r="W121" s="163"/>
      <c r="X121" s="163"/>
      <c r="Y121" s="163"/>
      <c r="Z121" s="321"/>
      <c r="AA121" s="321"/>
      <c r="AB121" s="322"/>
      <c r="AC121" s="322"/>
      <c r="AD121" s="321"/>
      <c r="AE121" s="321"/>
      <c r="AF121" s="321"/>
      <c r="AG121" s="321"/>
      <c r="AH121" s="321"/>
      <c r="AI121" s="321"/>
      <c r="AJ121" s="321"/>
      <c r="AK121" s="321"/>
      <c r="AL121" s="321"/>
      <c r="AM121" s="321"/>
      <c r="AN121" s="321"/>
      <c r="AO121" s="321"/>
      <c r="AP121" s="321"/>
      <c r="AQ121" s="321"/>
      <c r="AR121" s="321"/>
      <c r="AS121" s="321"/>
      <c r="AT121" s="163"/>
      <c r="AU121" s="163"/>
      <c r="AV121" s="163"/>
      <c r="AW121" s="163"/>
      <c r="AX121" s="163"/>
      <c r="AY121" s="163"/>
      <c r="AZ121" s="167"/>
      <c r="BA121" s="163"/>
      <c r="BB121" s="163"/>
      <c r="BC121" s="163"/>
      <c r="BD121" s="163"/>
      <c r="BE121" s="163"/>
      <c r="BF121" s="163"/>
      <c r="BG121" s="163"/>
      <c r="BH121" s="163"/>
    </row>
    <row r="122">
      <c r="A122" s="163"/>
      <c r="B122" s="163"/>
      <c r="C122" s="163"/>
      <c r="D122" s="163"/>
      <c r="E122" s="163"/>
      <c r="F122" s="163"/>
      <c r="G122" s="163"/>
      <c r="H122" s="163"/>
      <c r="I122" s="163"/>
      <c r="J122" s="163"/>
      <c r="K122" s="165"/>
      <c r="L122" s="163"/>
      <c r="M122" s="163"/>
      <c r="N122" s="166"/>
      <c r="O122" s="167"/>
      <c r="P122" s="167"/>
      <c r="Q122" s="163"/>
      <c r="R122" s="163"/>
      <c r="S122" s="163"/>
      <c r="T122" s="167"/>
      <c r="U122" s="167"/>
      <c r="V122" s="167"/>
      <c r="W122" s="163"/>
      <c r="X122" s="163"/>
      <c r="Y122" s="163"/>
      <c r="Z122" s="321"/>
      <c r="AA122" s="321"/>
      <c r="AB122" s="322"/>
      <c r="AC122" s="322"/>
      <c r="AD122" s="321"/>
      <c r="AE122" s="321"/>
      <c r="AF122" s="321"/>
      <c r="AG122" s="321"/>
      <c r="AH122" s="321"/>
      <c r="AI122" s="321"/>
      <c r="AJ122" s="321"/>
      <c r="AK122" s="321"/>
      <c r="AL122" s="321"/>
      <c r="AM122" s="321"/>
      <c r="AN122" s="321"/>
      <c r="AO122" s="321"/>
      <c r="AP122" s="321"/>
      <c r="AQ122" s="321"/>
      <c r="AR122" s="321"/>
      <c r="AS122" s="321"/>
      <c r="AT122" s="163"/>
      <c r="AU122" s="163"/>
      <c r="AV122" s="163"/>
      <c r="AW122" s="163"/>
      <c r="AX122" s="163"/>
      <c r="AY122" s="163"/>
      <c r="AZ122" s="167"/>
      <c r="BA122" s="163"/>
      <c r="BB122" s="163"/>
      <c r="BC122" s="163"/>
      <c r="BD122" s="163"/>
      <c r="BE122" s="163"/>
      <c r="BF122" s="163"/>
      <c r="BG122" s="163"/>
      <c r="BH122" s="163"/>
    </row>
    <row r="123">
      <c r="A123" s="163"/>
      <c r="B123" s="163"/>
      <c r="C123" s="163"/>
      <c r="D123" s="163"/>
      <c r="E123" s="163"/>
      <c r="F123" s="163"/>
      <c r="G123" s="163"/>
      <c r="H123" s="163"/>
      <c r="I123" s="163"/>
      <c r="J123" s="163"/>
      <c r="K123" s="165"/>
      <c r="L123" s="163"/>
      <c r="M123" s="163"/>
      <c r="N123" s="166"/>
      <c r="O123" s="167"/>
      <c r="P123" s="167"/>
      <c r="Q123" s="163"/>
      <c r="R123" s="163"/>
      <c r="S123" s="163"/>
      <c r="T123" s="167"/>
      <c r="U123" s="167"/>
      <c r="V123" s="167"/>
      <c r="W123" s="163"/>
      <c r="X123" s="163"/>
      <c r="Y123" s="163"/>
      <c r="Z123" s="321"/>
      <c r="AA123" s="321"/>
      <c r="AB123" s="322"/>
      <c r="AC123" s="322"/>
      <c r="AD123" s="321"/>
      <c r="AE123" s="321"/>
      <c r="AF123" s="321"/>
      <c r="AG123" s="321"/>
      <c r="AH123" s="321"/>
      <c r="AI123" s="321"/>
      <c r="AJ123" s="321"/>
      <c r="AK123" s="321"/>
      <c r="AL123" s="321"/>
      <c r="AM123" s="321"/>
      <c r="AN123" s="321"/>
      <c r="AO123" s="321"/>
      <c r="AP123" s="321"/>
      <c r="AQ123" s="321"/>
      <c r="AR123" s="321"/>
      <c r="AS123" s="321"/>
      <c r="AT123" s="163"/>
      <c r="AU123" s="163"/>
      <c r="AV123" s="163"/>
      <c r="AW123" s="163"/>
      <c r="AX123" s="163"/>
      <c r="AY123" s="163"/>
      <c r="AZ123" s="167"/>
      <c r="BA123" s="163"/>
      <c r="BB123" s="163"/>
      <c r="BC123" s="163"/>
      <c r="BD123" s="163"/>
      <c r="BE123" s="163"/>
      <c r="BF123" s="163"/>
      <c r="BG123" s="163"/>
      <c r="BH123" s="163"/>
    </row>
    <row r="124">
      <c r="A124" s="163"/>
      <c r="B124" s="163"/>
      <c r="C124" s="163"/>
      <c r="D124" s="163"/>
      <c r="E124" s="163"/>
      <c r="F124" s="163"/>
      <c r="G124" s="163"/>
      <c r="H124" s="163"/>
      <c r="I124" s="163"/>
      <c r="J124" s="163"/>
      <c r="K124" s="165"/>
      <c r="L124" s="163"/>
      <c r="M124" s="163"/>
      <c r="N124" s="166"/>
      <c r="O124" s="167"/>
      <c r="P124" s="167"/>
      <c r="Q124" s="163"/>
      <c r="R124" s="163"/>
      <c r="S124" s="163"/>
      <c r="T124" s="167"/>
      <c r="U124" s="167"/>
      <c r="V124" s="167"/>
      <c r="W124" s="163"/>
      <c r="X124" s="163"/>
      <c r="Y124" s="163"/>
      <c r="Z124" s="321"/>
      <c r="AA124" s="321"/>
      <c r="AB124" s="322"/>
      <c r="AC124" s="322"/>
      <c r="AD124" s="321"/>
      <c r="AE124" s="321"/>
      <c r="AF124" s="321"/>
      <c r="AG124" s="321"/>
      <c r="AH124" s="321"/>
      <c r="AI124" s="321"/>
      <c r="AJ124" s="321"/>
      <c r="AK124" s="321"/>
      <c r="AL124" s="321"/>
      <c r="AM124" s="321"/>
      <c r="AN124" s="321"/>
      <c r="AO124" s="321"/>
      <c r="AP124" s="321"/>
      <c r="AQ124" s="321"/>
      <c r="AR124" s="321"/>
      <c r="AS124" s="321"/>
      <c r="AT124" s="163"/>
      <c r="AU124" s="163"/>
      <c r="AV124" s="163"/>
      <c r="AW124" s="163"/>
      <c r="AX124" s="163"/>
      <c r="AY124" s="163"/>
      <c r="AZ124" s="167"/>
      <c r="BA124" s="163"/>
      <c r="BB124" s="163"/>
      <c r="BC124" s="163"/>
      <c r="BD124" s="163"/>
      <c r="BE124" s="163"/>
      <c r="BF124" s="163"/>
      <c r="BG124" s="163"/>
      <c r="BH124" s="163"/>
    </row>
    <row r="125">
      <c r="A125" s="163"/>
      <c r="B125" s="163"/>
      <c r="C125" s="163"/>
      <c r="D125" s="163"/>
      <c r="E125" s="163"/>
      <c r="F125" s="163"/>
      <c r="G125" s="163"/>
      <c r="H125" s="163"/>
      <c r="I125" s="163"/>
      <c r="J125" s="163"/>
      <c r="K125" s="165"/>
      <c r="L125" s="163"/>
      <c r="M125" s="163"/>
      <c r="N125" s="166"/>
      <c r="O125" s="167"/>
      <c r="P125" s="167"/>
      <c r="Q125" s="163"/>
      <c r="R125" s="163"/>
      <c r="S125" s="163"/>
      <c r="T125" s="167"/>
      <c r="U125" s="167"/>
      <c r="V125" s="167"/>
      <c r="W125" s="163"/>
      <c r="X125" s="163"/>
      <c r="Y125" s="163"/>
      <c r="Z125" s="321"/>
      <c r="AA125" s="321"/>
      <c r="AB125" s="322"/>
      <c r="AC125" s="322"/>
      <c r="AD125" s="321"/>
      <c r="AE125" s="321"/>
      <c r="AF125" s="321"/>
      <c r="AG125" s="321"/>
      <c r="AH125" s="321"/>
      <c r="AI125" s="321"/>
      <c r="AJ125" s="321"/>
      <c r="AK125" s="321"/>
      <c r="AL125" s="321"/>
      <c r="AM125" s="321"/>
      <c r="AN125" s="321"/>
      <c r="AO125" s="321"/>
      <c r="AP125" s="321"/>
      <c r="AQ125" s="321"/>
      <c r="AR125" s="321"/>
      <c r="AS125" s="321"/>
      <c r="AT125" s="163"/>
      <c r="AU125" s="163"/>
      <c r="AV125" s="163"/>
      <c r="AW125" s="163"/>
      <c r="AX125" s="163"/>
      <c r="AY125" s="163"/>
      <c r="AZ125" s="167"/>
      <c r="BA125" s="163"/>
      <c r="BB125" s="163"/>
      <c r="BC125" s="163"/>
      <c r="BD125" s="163"/>
      <c r="BE125" s="163"/>
      <c r="BF125" s="163"/>
      <c r="BG125" s="163"/>
      <c r="BH125" s="163"/>
    </row>
    <row r="126">
      <c r="A126" s="163"/>
      <c r="B126" s="163"/>
      <c r="C126" s="163"/>
      <c r="D126" s="163"/>
      <c r="E126" s="163"/>
      <c r="F126" s="163"/>
      <c r="G126" s="163"/>
      <c r="H126" s="163"/>
      <c r="I126" s="163"/>
      <c r="J126" s="163"/>
      <c r="K126" s="165"/>
      <c r="L126" s="163"/>
      <c r="M126" s="163"/>
      <c r="N126" s="166"/>
      <c r="O126" s="167"/>
      <c r="P126" s="167"/>
      <c r="Q126" s="163"/>
      <c r="R126" s="163"/>
      <c r="S126" s="163"/>
      <c r="T126" s="167"/>
      <c r="U126" s="167"/>
      <c r="V126" s="167"/>
      <c r="W126" s="163"/>
      <c r="X126" s="163"/>
      <c r="Y126" s="163"/>
      <c r="Z126" s="321"/>
      <c r="AA126" s="321"/>
      <c r="AB126" s="322"/>
      <c r="AC126" s="322"/>
      <c r="AD126" s="321"/>
      <c r="AE126" s="321"/>
      <c r="AF126" s="321"/>
      <c r="AG126" s="321"/>
      <c r="AH126" s="321"/>
      <c r="AI126" s="321"/>
      <c r="AJ126" s="321"/>
      <c r="AK126" s="321"/>
      <c r="AL126" s="321"/>
      <c r="AM126" s="321"/>
      <c r="AN126" s="321"/>
      <c r="AO126" s="321"/>
      <c r="AP126" s="321"/>
      <c r="AQ126" s="321"/>
      <c r="AR126" s="321"/>
      <c r="AS126" s="321"/>
      <c r="AT126" s="163"/>
      <c r="AU126" s="163"/>
      <c r="AV126" s="163"/>
      <c r="AW126" s="163"/>
      <c r="AX126" s="163"/>
      <c r="AY126" s="163"/>
      <c r="AZ126" s="167"/>
      <c r="BA126" s="163"/>
      <c r="BB126" s="163"/>
      <c r="BC126" s="163"/>
      <c r="BD126" s="163"/>
      <c r="BE126" s="163"/>
      <c r="BF126" s="163"/>
      <c r="BG126" s="163"/>
      <c r="BH126" s="163"/>
    </row>
    <row r="127">
      <c r="A127" s="163"/>
      <c r="B127" s="163"/>
      <c r="C127" s="163"/>
      <c r="D127" s="163"/>
      <c r="E127" s="163"/>
      <c r="F127" s="163"/>
      <c r="G127" s="163"/>
      <c r="H127" s="163"/>
      <c r="I127" s="163"/>
      <c r="J127" s="163"/>
      <c r="K127" s="165"/>
      <c r="L127" s="163"/>
      <c r="M127" s="163"/>
      <c r="N127" s="166"/>
      <c r="O127" s="167"/>
      <c r="P127" s="167"/>
      <c r="Q127" s="163"/>
      <c r="R127" s="163"/>
      <c r="S127" s="163"/>
      <c r="T127" s="167"/>
      <c r="U127" s="167"/>
      <c r="V127" s="167"/>
      <c r="W127" s="163"/>
      <c r="X127" s="163"/>
      <c r="Y127" s="163"/>
      <c r="Z127" s="321"/>
      <c r="AA127" s="321"/>
      <c r="AB127" s="322"/>
      <c r="AC127" s="322"/>
      <c r="AD127" s="321"/>
      <c r="AE127" s="321"/>
      <c r="AF127" s="321"/>
      <c r="AG127" s="321"/>
      <c r="AH127" s="321"/>
      <c r="AI127" s="321"/>
      <c r="AJ127" s="321"/>
      <c r="AK127" s="321"/>
      <c r="AL127" s="321"/>
      <c r="AM127" s="321"/>
      <c r="AN127" s="321"/>
      <c r="AO127" s="321"/>
      <c r="AP127" s="321"/>
      <c r="AQ127" s="321"/>
      <c r="AR127" s="321"/>
      <c r="AS127" s="321"/>
      <c r="AT127" s="163"/>
      <c r="AU127" s="163"/>
      <c r="AV127" s="163"/>
      <c r="AW127" s="163"/>
      <c r="AX127" s="163"/>
      <c r="AY127" s="163"/>
      <c r="AZ127" s="167"/>
      <c r="BA127" s="163"/>
      <c r="BB127" s="163"/>
      <c r="BC127" s="163"/>
      <c r="BD127" s="163"/>
      <c r="BE127" s="163"/>
      <c r="BF127" s="163"/>
      <c r="BG127" s="163"/>
      <c r="BH127" s="163"/>
    </row>
    <row r="128">
      <c r="A128" s="163"/>
      <c r="B128" s="163"/>
      <c r="C128" s="163"/>
      <c r="D128" s="163"/>
      <c r="E128" s="163"/>
      <c r="F128" s="163"/>
      <c r="G128" s="163"/>
      <c r="H128" s="163"/>
      <c r="I128" s="163"/>
      <c r="J128" s="163"/>
      <c r="K128" s="165"/>
      <c r="L128" s="163"/>
      <c r="M128" s="163"/>
      <c r="N128" s="166"/>
      <c r="O128" s="167"/>
      <c r="P128" s="167"/>
      <c r="Q128" s="163"/>
      <c r="R128" s="163"/>
      <c r="S128" s="163"/>
      <c r="T128" s="167"/>
      <c r="U128" s="167"/>
      <c r="V128" s="167"/>
      <c r="W128" s="163"/>
      <c r="X128" s="163"/>
      <c r="Y128" s="163"/>
      <c r="Z128" s="321"/>
      <c r="AA128" s="321"/>
      <c r="AB128" s="322"/>
      <c r="AC128" s="322"/>
      <c r="AD128" s="321"/>
      <c r="AE128" s="321"/>
      <c r="AF128" s="321"/>
      <c r="AG128" s="321"/>
      <c r="AH128" s="321"/>
      <c r="AI128" s="321"/>
      <c r="AJ128" s="321"/>
      <c r="AK128" s="321"/>
      <c r="AL128" s="321"/>
      <c r="AM128" s="321"/>
      <c r="AN128" s="321"/>
      <c r="AO128" s="321"/>
      <c r="AP128" s="321"/>
      <c r="AQ128" s="321"/>
      <c r="AR128" s="321"/>
      <c r="AS128" s="321"/>
      <c r="AT128" s="163"/>
      <c r="AU128" s="163"/>
      <c r="AV128" s="163"/>
      <c r="AW128" s="163"/>
      <c r="AX128" s="163"/>
      <c r="AY128" s="163"/>
      <c r="AZ128" s="167"/>
      <c r="BA128" s="163"/>
      <c r="BB128" s="163"/>
      <c r="BC128" s="163"/>
      <c r="BD128" s="163"/>
      <c r="BE128" s="163"/>
      <c r="BF128" s="163"/>
      <c r="BG128" s="163"/>
      <c r="BH128" s="163"/>
    </row>
    <row r="129">
      <c r="A129" s="332" t="s">
        <v>782</v>
      </c>
      <c r="B129" s="163"/>
      <c r="C129" s="163"/>
      <c r="D129" s="163"/>
      <c r="E129" s="163"/>
      <c r="F129" s="163"/>
      <c r="G129" s="163"/>
      <c r="H129" s="163"/>
      <c r="I129" s="163"/>
      <c r="J129" s="163"/>
      <c r="K129" s="165"/>
      <c r="L129" s="163"/>
      <c r="M129" s="163"/>
      <c r="N129" s="166"/>
      <c r="O129" s="167"/>
      <c r="P129" s="167"/>
      <c r="Q129" s="163"/>
      <c r="R129" s="163"/>
      <c r="S129" s="163"/>
      <c r="T129" s="167"/>
      <c r="U129" s="167"/>
      <c r="V129" s="167"/>
      <c r="W129" s="163"/>
      <c r="X129" s="163"/>
      <c r="Y129" s="163"/>
      <c r="Z129" s="321"/>
      <c r="AA129" s="321"/>
      <c r="AB129" s="322"/>
      <c r="AC129" s="322"/>
      <c r="AD129" s="321"/>
      <c r="AE129" s="321"/>
      <c r="AF129" s="321"/>
      <c r="AG129" s="321"/>
      <c r="AH129" s="321"/>
      <c r="AI129" s="321"/>
      <c r="AJ129" s="321"/>
      <c r="AK129" s="321"/>
      <c r="AL129" s="321"/>
      <c r="AM129" s="321"/>
      <c r="AN129" s="321"/>
      <c r="AO129" s="321"/>
      <c r="AP129" s="321"/>
      <c r="AQ129" s="321"/>
      <c r="AR129" s="321"/>
      <c r="AS129" s="321"/>
      <c r="AT129" s="163"/>
      <c r="AU129" s="163"/>
      <c r="AV129" s="163"/>
      <c r="AW129" s="163"/>
      <c r="AX129" s="163"/>
      <c r="AY129" s="163"/>
      <c r="AZ129" s="167"/>
      <c r="BA129" s="163"/>
      <c r="BB129" s="163"/>
      <c r="BC129" s="163"/>
      <c r="BD129" s="163"/>
      <c r="BE129" s="163"/>
      <c r="BF129" s="163"/>
      <c r="BG129" s="163"/>
      <c r="BH129" s="163"/>
    </row>
    <row r="130">
      <c r="A130" s="163"/>
      <c r="B130" s="163"/>
      <c r="C130" s="163"/>
      <c r="D130" s="163"/>
      <c r="E130" s="163"/>
      <c r="F130" s="163"/>
      <c r="G130" s="163"/>
      <c r="H130" s="163"/>
      <c r="I130" s="163"/>
      <c r="J130" s="163"/>
      <c r="K130" s="165"/>
      <c r="L130" s="163"/>
      <c r="M130" s="163"/>
      <c r="N130" s="166"/>
      <c r="O130" s="167"/>
      <c r="P130" s="167"/>
      <c r="Q130" s="163"/>
      <c r="R130" s="163"/>
      <c r="S130" s="163"/>
      <c r="T130" s="167"/>
      <c r="U130" s="167"/>
      <c r="V130" s="167"/>
      <c r="W130" s="163"/>
      <c r="X130" s="163"/>
      <c r="Y130" s="163"/>
      <c r="Z130" s="321"/>
      <c r="AA130" s="321"/>
      <c r="AB130" s="322"/>
      <c r="AC130" s="322"/>
      <c r="AD130" s="321"/>
      <c r="AE130" s="321"/>
      <c r="AF130" s="321"/>
      <c r="AG130" s="321"/>
      <c r="AH130" s="321"/>
      <c r="AI130" s="321"/>
      <c r="AJ130" s="321"/>
      <c r="AK130" s="321"/>
      <c r="AL130" s="321"/>
      <c r="AM130" s="321"/>
      <c r="AN130" s="321"/>
      <c r="AO130" s="321"/>
      <c r="AP130" s="321"/>
      <c r="AQ130" s="321"/>
      <c r="AR130" s="321"/>
      <c r="AS130" s="321"/>
      <c r="AT130" s="163"/>
      <c r="AU130" s="163"/>
      <c r="AV130" s="163"/>
      <c r="AW130" s="163"/>
      <c r="AX130" s="163"/>
      <c r="AY130" s="163"/>
      <c r="AZ130" s="167"/>
      <c r="BA130" s="163"/>
      <c r="BB130" s="163"/>
      <c r="BC130" s="163"/>
      <c r="BD130" s="163"/>
      <c r="BE130" s="163"/>
      <c r="BF130" s="163"/>
      <c r="BG130" s="163"/>
      <c r="BH130" s="163"/>
    </row>
    <row r="131">
      <c r="A131" s="163"/>
      <c r="B131" s="163"/>
      <c r="C131" s="163"/>
      <c r="D131" s="163"/>
      <c r="E131" s="163"/>
      <c r="F131" s="163"/>
      <c r="G131" s="163"/>
      <c r="H131" s="163"/>
      <c r="I131" s="163"/>
      <c r="J131" s="163"/>
      <c r="K131" s="165"/>
      <c r="L131" s="163"/>
      <c r="M131" s="163"/>
      <c r="N131" s="166"/>
      <c r="O131" s="167"/>
      <c r="P131" s="167"/>
      <c r="Q131" s="163"/>
      <c r="R131" s="163"/>
      <c r="S131" s="163"/>
      <c r="T131" s="167"/>
      <c r="U131" s="167"/>
      <c r="V131" s="167"/>
      <c r="W131" s="163"/>
      <c r="X131" s="163"/>
      <c r="Y131" s="163"/>
      <c r="Z131" s="321"/>
      <c r="AA131" s="321"/>
      <c r="AB131" s="322"/>
      <c r="AC131" s="322"/>
      <c r="AD131" s="321"/>
      <c r="AE131" s="321"/>
      <c r="AF131" s="321"/>
      <c r="AG131" s="321"/>
      <c r="AH131" s="321"/>
      <c r="AI131" s="321"/>
      <c r="AJ131" s="321"/>
      <c r="AK131" s="321"/>
      <c r="AL131" s="321"/>
      <c r="AM131" s="321"/>
      <c r="AN131" s="321"/>
      <c r="AO131" s="321"/>
      <c r="AP131" s="321"/>
      <c r="AQ131" s="321"/>
      <c r="AR131" s="321"/>
      <c r="AS131" s="321"/>
      <c r="AT131" s="163"/>
      <c r="AU131" s="163"/>
      <c r="AV131" s="163"/>
      <c r="AW131" s="163"/>
      <c r="AX131" s="163"/>
      <c r="AY131" s="163"/>
      <c r="AZ131" s="167"/>
      <c r="BA131" s="163"/>
      <c r="BB131" s="163"/>
      <c r="BC131" s="163"/>
      <c r="BD131" s="163"/>
      <c r="BE131" s="163"/>
      <c r="BF131" s="163"/>
      <c r="BG131" s="163"/>
      <c r="BH131" s="163"/>
    </row>
    <row r="132">
      <c r="A132" s="163"/>
      <c r="B132" s="163"/>
      <c r="C132" s="163"/>
      <c r="D132" s="163"/>
      <c r="E132" s="163"/>
      <c r="F132" s="163"/>
      <c r="G132" s="163"/>
      <c r="H132" s="163"/>
      <c r="I132" s="163"/>
      <c r="J132" s="163"/>
      <c r="K132" s="165"/>
      <c r="L132" s="163"/>
      <c r="M132" s="163"/>
      <c r="N132" s="166"/>
      <c r="O132" s="167"/>
      <c r="P132" s="167"/>
      <c r="Q132" s="163"/>
      <c r="R132" s="163"/>
      <c r="S132" s="163"/>
      <c r="T132" s="167"/>
      <c r="U132" s="167"/>
      <c r="V132" s="167"/>
      <c r="W132" s="163"/>
      <c r="X132" s="163"/>
      <c r="Y132" s="163"/>
      <c r="Z132" s="321"/>
      <c r="AA132" s="321"/>
      <c r="AB132" s="322"/>
      <c r="AC132" s="322"/>
      <c r="AD132" s="321"/>
      <c r="AE132" s="321"/>
      <c r="AF132" s="321"/>
      <c r="AG132" s="321"/>
      <c r="AH132" s="321"/>
      <c r="AI132" s="321"/>
      <c r="AJ132" s="321"/>
      <c r="AK132" s="321"/>
      <c r="AL132" s="321"/>
      <c r="AM132" s="321"/>
      <c r="AN132" s="321"/>
      <c r="AO132" s="321"/>
      <c r="AP132" s="321"/>
      <c r="AQ132" s="321"/>
      <c r="AR132" s="321"/>
      <c r="AS132" s="321"/>
      <c r="AT132" s="163"/>
      <c r="AU132" s="163"/>
      <c r="AV132" s="163"/>
      <c r="AW132" s="163"/>
      <c r="AX132" s="163"/>
      <c r="AY132" s="163"/>
      <c r="AZ132" s="167"/>
      <c r="BA132" s="163"/>
      <c r="BB132" s="163"/>
      <c r="BC132" s="163"/>
      <c r="BD132" s="163"/>
      <c r="BE132" s="163"/>
      <c r="BF132" s="163"/>
      <c r="BG132" s="163"/>
      <c r="BH132" s="163"/>
    </row>
    <row r="133">
      <c r="A133" s="163"/>
      <c r="B133" s="163"/>
      <c r="C133" s="163"/>
      <c r="D133" s="163"/>
      <c r="E133" s="163"/>
      <c r="F133" s="163"/>
      <c r="G133" s="163"/>
      <c r="H133" s="163"/>
      <c r="I133" s="163"/>
      <c r="J133" s="163"/>
      <c r="K133" s="165"/>
      <c r="L133" s="163"/>
      <c r="M133" s="163"/>
      <c r="N133" s="166"/>
      <c r="O133" s="167"/>
      <c r="P133" s="167"/>
      <c r="Q133" s="163"/>
      <c r="R133" s="163"/>
      <c r="S133" s="163"/>
      <c r="T133" s="167"/>
      <c r="U133" s="167"/>
      <c r="V133" s="167"/>
      <c r="W133" s="163"/>
      <c r="X133" s="163"/>
      <c r="Y133" s="163"/>
      <c r="Z133" s="321"/>
      <c r="AA133" s="321"/>
      <c r="AB133" s="322"/>
      <c r="AC133" s="322"/>
      <c r="AD133" s="321"/>
      <c r="AE133" s="321"/>
      <c r="AF133" s="321"/>
      <c r="AG133" s="321"/>
      <c r="AH133" s="321"/>
      <c r="AI133" s="321"/>
      <c r="AJ133" s="321"/>
      <c r="AK133" s="321"/>
      <c r="AL133" s="321"/>
      <c r="AM133" s="321"/>
      <c r="AN133" s="321"/>
      <c r="AO133" s="321"/>
      <c r="AP133" s="321"/>
      <c r="AQ133" s="321"/>
      <c r="AR133" s="321"/>
      <c r="AS133" s="321"/>
      <c r="AT133" s="163"/>
      <c r="AU133" s="163"/>
      <c r="AV133" s="163"/>
      <c r="AW133" s="163"/>
      <c r="AX133" s="163"/>
      <c r="AY133" s="163"/>
      <c r="AZ133" s="167"/>
      <c r="BA133" s="163"/>
      <c r="BB133" s="163"/>
      <c r="BC133" s="163"/>
      <c r="BD133" s="163"/>
      <c r="BE133" s="163"/>
      <c r="BF133" s="163"/>
      <c r="BG133" s="163"/>
      <c r="BH133" s="163"/>
    </row>
    <row r="134">
      <c r="A134" s="163"/>
      <c r="B134" s="163"/>
      <c r="C134" s="163"/>
      <c r="D134" s="163"/>
      <c r="E134" s="163"/>
      <c r="F134" s="163"/>
      <c r="G134" s="163"/>
      <c r="H134" s="163"/>
      <c r="I134" s="163"/>
      <c r="J134" s="163"/>
      <c r="K134" s="165"/>
      <c r="L134" s="163"/>
      <c r="M134" s="163"/>
      <c r="N134" s="166"/>
      <c r="O134" s="167"/>
      <c r="P134" s="167"/>
      <c r="Q134" s="163"/>
      <c r="R134" s="163"/>
      <c r="S134" s="163"/>
      <c r="T134" s="167"/>
      <c r="U134" s="167"/>
      <c r="V134" s="167"/>
      <c r="W134" s="163"/>
      <c r="X134" s="163"/>
      <c r="Y134" s="163"/>
      <c r="Z134" s="321"/>
      <c r="AA134" s="321"/>
      <c r="AB134" s="322"/>
      <c r="AC134" s="322"/>
      <c r="AD134" s="321"/>
      <c r="AE134" s="321"/>
      <c r="AF134" s="321"/>
      <c r="AG134" s="321"/>
      <c r="AH134" s="321"/>
      <c r="AI134" s="321"/>
      <c r="AJ134" s="321"/>
      <c r="AK134" s="321"/>
      <c r="AL134" s="321"/>
      <c r="AM134" s="321"/>
      <c r="AN134" s="321"/>
      <c r="AO134" s="321"/>
      <c r="AP134" s="321"/>
      <c r="AQ134" s="321"/>
      <c r="AR134" s="321"/>
      <c r="AS134" s="321"/>
      <c r="AT134" s="163"/>
      <c r="AU134" s="163"/>
      <c r="AV134" s="163"/>
      <c r="AW134" s="163"/>
      <c r="AX134" s="163"/>
      <c r="AY134" s="163"/>
      <c r="AZ134" s="167"/>
      <c r="BA134" s="163"/>
      <c r="BB134" s="163"/>
      <c r="BC134" s="163"/>
      <c r="BD134" s="163"/>
      <c r="BE134" s="163"/>
      <c r="BF134" s="163"/>
      <c r="BG134" s="163"/>
      <c r="BH134" s="163"/>
    </row>
    <row r="135">
      <c r="A135" s="163"/>
      <c r="B135" s="163"/>
      <c r="C135" s="163"/>
      <c r="D135" s="163"/>
      <c r="E135" s="163"/>
      <c r="F135" s="163"/>
      <c r="G135" s="163"/>
      <c r="H135" s="163"/>
      <c r="I135" s="163"/>
      <c r="J135" s="163"/>
      <c r="K135" s="165"/>
      <c r="L135" s="163"/>
      <c r="M135" s="163"/>
      <c r="N135" s="166"/>
      <c r="O135" s="167"/>
      <c r="P135" s="167"/>
      <c r="Q135" s="163"/>
      <c r="R135" s="163"/>
      <c r="S135" s="163"/>
      <c r="T135" s="167"/>
      <c r="U135" s="167"/>
      <c r="V135" s="167"/>
      <c r="W135" s="163"/>
      <c r="X135" s="163"/>
      <c r="Y135" s="163"/>
      <c r="Z135" s="321"/>
      <c r="AA135" s="321"/>
      <c r="AB135" s="322"/>
      <c r="AC135" s="322"/>
      <c r="AD135" s="321"/>
      <c r="AE135" s="321"/>
      <c r="AF135" s="321"/>
      <c r="AG135" s="321"/>
      <c r="AH135" s="321"/>
      <c r="AI135" s="321"/>
      <c r="AJ135" s="321"/>
      <c r="AK135" s="321"/>
      <c r="AL135" s="321"/>
      <c r="AM135" s="321"/>
      <c r="AN135" s="321"/>
      <c r="AO135" s="321"/>
      <c r="AP135" s="321"/>
      <c r="AQ135" s="321"/>
      <c r="AR135" s="321"/>
      <c r="AS135" s="321"/>
      <c r="AT135" s="163"/>
      <c r="AU135" s="163"/>
      <c r="AV135" s="163"/>
      <c r="AW135" s="163"/>
      <c r="AX135" s="163"/>
      <c r="AY135" s="163"/>
      <c r="AZ135" s="167"/>
      <c r="BA135" s="163"/>
      <c r="BB135" s="163"/>
      <c r="BC135" s="163"/>
      <c r="BD135" s="163"/>
      <c r="BE135" s="163"/>
      <c r="BF135" s="163"/>
      <c r="BG135" s="163"/>
      <c r="BH135" s="163"/>
    </row>
    <row r="136">
      <c r="A136" s="163"/>
      <c r="B136" s="163"/>
      <c r="C136" s="163"/>
      <c r="D136" s="163"/>
      <c r="E136" s="163"/>
      <c r="F136" s="163"/>
      <c r="G136" s="163"/>
      <c r="H136" s="163"/>
      <c r="I136" s="163"/>
      <c r="J136" s="163"/>
      <c r="K136" s="165"/>
      <c r="L136" s="163"/>
      <c r="M136" s="163"/>
      <c r="N136" s="166"/>
      <c r="O136" s="167"/>
      <c r="P136" s="167"/>
      <c r="Q136" s="163"/>
      <c r="R136" s="163"/>
      <c r="S136" s="163"/>
      <c r="T136" s="167"/>
      <c r="U136" s="167"/>
      <c r="V136" s="167"/>
      <c r="W136" s="163"/>
      <c r="X136" s="163"/>
      <c r="Y136" s="163"/>
      <c r="Z136" s="321"/>
      <c r="AA136" s="321"/>
      <c r="AB136" s="322"/>
      <c r="AC136" s="322"/>
      <c r="AD136" s="321"/>
      <c r="AE136" s="321"/>
      <c r="AF136" s="321"/>
      <c r="AG136" s="321"/>
      <c r="AH136" s="321"/>
      <c r="AI136" s="321"/>
      <c r="AJ136" s="321"/>
      <c r="AK136" s="321"/>
      <c r="AL136" s="321"/>
      <c r="AM136" s="321"/>
      <c r="AN136" s="321"/>
      <c r="AO136" s="321"/>
      <c r="AP136" s="321"/>
      <c r="AQ136" s="321"/>
      <c r="AR136" s="321"/>
      <c r="AS136" s="321"/>
      <c r="AT136" s="163"/>
      <c r="AU136" s="163"/>
      <c r="AV136" s="163"/>
      <c r="AW136" s="163"/>
      <c r="AX136" s="163"/>
      <c r="AY136" s="163"/>
      <c r="AZ136" s="167"/>
      <c r="BA136" s="163"/>
      <c r="BB136" s="163"/>
      <c r="BC136" s="163"/>
      <c r="BD136" s="163"/>
      <c r="BE136" s="163"/>
      <c r="BF136" s="163"/>
      <c r="BG136" s="163"/>
      <c r="BH136" s="163"/>
    </row>
    <row r="137">
      <c r="A137" s="163"/>
      <c r="B137" s="163"/>
      <c r="C137" s="163"/>
      <c r="D137" s="163"/>
      <c r="E137" s="163"/>
      <c r="F137" s="163"/>
      <c r="G137" s="163"/>
      <c r="H137" s="163"/>
      <c r="I137" s="163"/>
      <c r="J137" s="163"/>
      <c r="K137" s="165"/>
      <c r="L137" s="163"/>
      <c r="M137" s="163"/>
      <c r="N137" s="166"/>
      <c r="O137" s="167"/>
      <c r="P137" s="167"/>
      <c r="Q137" s="163"/>
      <c r="R137" s="163"/>
      <c r="S137" s="163"/>
      <c r="T137" s="167"/>
      <c r="U137" s="167"/>
      <c r="V137" s="167"/>
      <c r="W137" s="163"/>
      <c r="X137" s="163"/>
      <c r="Y137" s="163"/>
      <c r="Z137" s="321"/>
      <c r="AA137" s="321"/>
      <c r="AB137" s="322"/>
      <c r="AC137" s="322"/>
      <c r="AD137" s="321"/>
      <c r="AE137" s="321"/>
      <c r="AF137" s="321"/>
      <c r="AG137" s="321"/>
      <c r="AH137" s="321"/>
      <c r="AI137" s="321"/>
      <c r="AJ137" s="321"/>
      <c r="AK137" s="321"/>
      <c r="AL137" s="321"/>
      <c r="AM137" s="321"/>
      <c r="AN137" s="321"/>
      <c r="AO137" s="321"/>
      <c r="AP137" s="321"/>
      <c r="AQ137" s="321"/>
      <c r="AR137" s="321"/>
      <c r="AS137" s="321"/>
      <c r="AT137" s="163"/>
      <c r="AU137" s="163"/>
      <c r="AV137" s="163"/>
      <c r="AW137" s="163"/>
      <c r="AX137" s="163"/>
      <c r="AY137" s="163"/>
      <c r="AZ137" s="167"/>
      <c r="BA137" s="163"/>
      <c r="BB137" s="163"/>
      <c r="BC137" s="163"/>
      <c r="BD137" s="163"/>
      <c r="BE137" s="163"/>
      <c r="BF137" s="163"/>
      <c r="BG137" s="163"/>
      <c r="BH137" s="163"/>
    </row>
    <row r="138">
      <c r="A138" s="163"/>
      <c r="B138" s="163"/>
      <c r="C138" s="163"/>
      <c r="D138" s="163"/>
      <c r="E138" s="163"/>
      <c r="F138" s="163"/>
      <c r="G138" s="163"/>
      <c r="H138" s="163"/>
      <c r="I138" s="163"/>
      <c r="J138" s="163"/>
      <c r="K138" s="165"/>
      <c r="L138" s="163"/>
      <c r="M138" s="163"/>
      <c r="N138" s="166"/>
      <c r="O138" s="167"/>
      <c r="P138" s="167"/>
      <c r="Q138" s="163"/>
      <c r="R138" s="163"/>
      <c r="S138" s="163"/>
      <c r="T138" s="167"/>
      <c r="U138" s="167"/>
      <c r="V138" s="167"/>
      <c r="W138" s="163"/>
      <c r="X138" s="163"/>
      <c r="Y138" s="163"/>
      <c r="Z138" s="321"/>
      <c r="AA138" s="321"/>
      <c r="AB138" s="322"/>
      <c r="AC138" s="322"/>
      <c r="AD138" s="321"/>
      <c r="AE138" s="321"/>
      <c r="AF138" s="321"/>
      <c r="AG138" s="321"/>
      <c r="AH138" s="321"/>
      <c r="AI138" s="321"/>
      <c r="AJ138" s="321"/>
      <c r="AK138" s="321"/>
      <c r="AL138" s="321"/>
      <c r="AM138" s="321"/>
      <c r="AN138" s="321"/>
      <c r="AO138" s="321"/>
      <c r="AP138" s="321"/>
      <c r="AQ138" s="321"/>
      <c r="AR138" s="321"/>
      <c r="AS138" s="321"/>
      <c r="AT138" s="163"/>
      <c r="AU138" s="163"/>
      <c r="AV138" s="163"/>
      <c r="AW138" s="163"/>
      <c r="AX138" s="163"/>
      <c r="AY138" s="163"/>
      <c r="AZ138" s="167"/>
      <c r="BA138" s="163"/>
      <c r="BB138" s="163"/>
      <c r="BC138" s="163"/>
      <c r="BD138" s="163"/>
      <c r="BE138" s="163"/>
      <c r="BF138" s="163"/>
      <c r="BG138" s="163"/>
      <c r="BH138" s="163"/>
    </row>
    <row r="139">
      <c r="A139" s="163"/>
      <c r="B139" s="163"/>
      <c r="C139" s="163"/>
      <c r="D139" s="163"/>
      <c r="E139" s="163"/>
      <c r="F139" s="163"/>
      <c r="G139" s="163"/>
      <c r="H139" s="163"/>
      <c r="I139" s="163"/>
      <c r="J139" s="163"/>
      <c r="K139" s="165"/>
      <c r="L139" s="163"/>
      <c r="M139" s="163"/>
      <c r="N139" s="166"/>
      <c r="O139" s="167"/>
      <c r="P139" s="167"/>
      <c r="Q139" s="163"/>
      <c r="R139" s="163"/>
      <c r="S139" s="163"/>
      <c r="T139" s="167"/>
      <c r="U139" s="167"/>
      <c r="V139" s="167"/>
      <c r="W139" s="163"/>
      <c r="X139" s="163"/>
      <c r="Y139" s="163"/>
      <c r="Z139" s="321"/>
      <c r="AA139" s="321"/>
      <c r="AB139" s="322"/>
      <c r="AC139" s="322"/>
      <c r="AD139" s="321"/>
      <c r="AE139" s="321"/>
      <c r="AF139" s="321"/>
      <c r="AG139" s="321"/>
      <c r="AH139" s="321"/>
      <c r="AI139" s="321"/>
      <c r="AJ139" s="321"/>
      <c r="AK139" s="321"/>
      <c r="AL139" s="321"/>
      <c r="AM139" s="321"/>
      <c r="AN139" s="321"/>
      <c r="AO139" s="321"/>
      <c r="AP139" s="321"/>
      <c r="AQ139" s="321"/>
      <c r="AR139" s="321"/>
      <c r="AS139" s="321"/>
      <c r="AT139" s="163"/>
      <c r="AU139" s="163"/>
      <c r="AV139" s="163"/>
      <c r="AW139" s="163"/>
      <c r="AX139" s="163"/>
      <c r="AY139" s="163"/>
      <c r="AZ139" s="167"/>
      <c r="BA139" s="163"/>
      <c r="BB139" s="163"/>
      <c r="BC139" s="163"/>
      <c r="BD139" s="163"/>
      <c r="BE139" s="163"/>
      <c r="BF139" s="163"/>
      <c r="BG139" s="163"/>
      <c r="BH139" s="163"/>
    </row>
    <row r="140">
      <c r="A140" s="163"/>
      <c r="B140" s="163"/>
      <c r="C140" s="163"/>
      <c r="D140" s="163"/>
      <c r="E140" s="163"/>
      <c r="F140" s="163"/>
      <c r="G140" s="163"/>
      <c r="H140" s="163"/>
      <c r="I140" s="163"/>
      <c r="J140" s="163"/>
      <c r="K140" s="165"/>
      <c r="L140" s="163"/>
      <c r="M140" s="163"/>
      <c r="N140" s="166"/>
      <c r="O140" s="167"/>
      <c r="P140" s="167"/>
      <c r="Q140" s="163"/>
      <c r="R140" s="163"/>
      <c r="S140" s="163"/>
      <c r="T140" s="167"/>
      <c r="U140" s="167"/>
      <c r="V140" s="167"/>
      <c r="W140" s="163"/>
      <c r="X140" s="163"/>
      <c r="Y140" s="163"/>
      <c r="Z140" s="321"/>
      <c r="AA140" s="321"/>
      <c r="AB140" s="322"/>
      <c r="AC140" s="322"/>
      <c r="AD140" s="321"/>
      <c r="AE140" s="321"/>
      <c r="AF140" s="321"/>
      <c r="AG140" s="321"/>
      <c r="AH140" s="321"/>
      <c r="AI140" s="321"/>
      <c r="AJ140" s="321"/>
      <c r="AK140" s="321"/>
      <c r="AL140" s="321"/>
      <c r="AM140" s="321"/>
      <c r="AN140" s="321"/>
      <c r="AO140" s="321"/>
      <c r="AP140" s="321"/>
      <c r="AQ140" s="321"/>
      <c r="AR140" s="321"/>
      <c r="AS140" s="321"/>
      <c r="AT140" s="163"/>
      <c r="AU140" s="163"/>
      <c r="AV140" s="163"/>
      <c r="AW140" s="163"/>
      <c r="AX140" s="163"/>
      <c r="AY140" s="163"/>
      <c r="AZ140" s="167"/>
      <c r="BA140" s="163"/>
      <c r="BB140" s="163"/>
      <c r="BC140" s="163"/>
      <c r="BD140" s="163"/>
      <c r="BE140" s="163"/>
      <c r="BF140" s="163"/>
      <c r="BG140" s="163"/>
      <c r="BH140" s="163"/>
    </row>
    <row r="141">
      <c r="A141" s="163"/>
      <c r="B141" s="163"/>
      <c r="C141" s="163"/>
      <c r="D141" s="163"/>
      <c r="E141" s="163"/>
      <c r="F141" s="163"/>
      <c r="G141" s="163"/>
      <c r="H141" s="163"/>
      <c r="I141" s="163"/>
      <c r="J141" s="163"/>
      <c r="K141" s="165"/>
      <c r="L141" s="163"/>
      <c r="M141" s="163"/>
      <c r="N141" s="166"/>
      <c r="O141" s="167"/>
      <c r="P141" s="167"/>
      <c r="Q141" s="163"/>
      <c r="R141" s="163"/>
      <c r="S141" s="163"/>
      <c r="T141" s="167"/>
      <c r="U141" s="167"/>
      <c r="V141" s="167"/>
      <c r="W141" s="163"/>
      <c r="X141" s="163"/>
      <c r="Y141" s="163"/>
      <c r="Z141" s="321"/>
      <c r="AA141" s="321"/>
      <c r="AB141" s="322"/>
      <c r="AC141" s="322"/>
      <c r="AD141" s="321"/>
      <c r="AE141" s="321"/>
      <c r="AF141" s="321"/>
      <c r="AG141" s="321"/>
      <c r="AH141" s="321"/>
      <c r="AI141" s="321"/>
      <c r="AJ141" s="321"/>
      <c r="AK141" s="321"/>
      <c r="AL141" s="321"/>
      <c r="AM141" s="321"/>
      <c r="AN141" s="321"/>
      <c r="AO141" s="321"/>
      <c r="AP141" s="321"/>
      <c r="AQ141" s="321"/>
      <c r="AR141" s="321"/>
      <c r="AS141" s="321"/>
      <c r="AT141" s="163"/>
      <c r="AU141" s="163"/>
      <c r="AV141" s="163"/>
      <c r="AW141" s="163"/>
      <c r="AX141" s="163"/>
      <c r="AY141" s="163"/>
      <c r="AZ141" s="167"/>
      <c r="BA141" s="163"/>
      <c r="BB141" s="163"/>
      <c r="BC141" s="163"/>
      <c r="BD141" s="163"/>
      <c r="BE141" s="163"/>
      <c r="BF141" s="163"/>
      <c r="BG141" s="163"/>
      <c r="BH141" s="163"/>
    </row>
    <row r="142">
      <c r="A142" s="163"/>
      <c r="B142" s="163"/>
      <c r="C142" s="163"/>
      <c r="D142" s="163"/>
      <c r="E142" s="163"/>
      <c r="F142" s="163"/>
      <c r="G142" s="163"/>
      <c r="H142" s="163"/>
      <c r="I142" s="163"/>
      <c r="J142" s="163"/>
      <c r="K142" s="165"/>
      <c r="L142" s="163"/>
      <c r="M142" s="163"/>
      <c r="N142" s="166"/>
      <c r="O142" s="167"/>
      <c r="P142" s="167"/>
      <c r="Q142" s="163"/>
      <c r="R142" s="163"/>
      <c r="S142" s="163"/>
      <c r="T142" s="167"/>
      <c r="U142" s="167"/>
      <c r="V142" s="167"/>
      <c r="W142" s="163"/>
      <c r="X142" s="163"/>
      <c r="Y142" s="163"/>
      <c r="Z142" s="321"/>
      <c r="AA142" s="321"/>
      <c r="AB142" s="322"/>
      <c r="AC142" s="322"/>
      <c r="AD142" s="321"/>
      <c r="AE142" s="321"/>
      <c r="AF142" s="321"/>
      <c r="AG142" s="321"/>
      <c r="AH142" s="321"/>
      <c r="AI142" s="321"/>
      <c r="AJ142" s="321"/>
      <c r="AK142" s="321"/>
      <c r="AL142" s="321"/>
      <c r="AM142" s="321"/>
      <c r="AN142" s="321"/>
      <c r="AO142" s="321"/>
      <c r="AP142" s="321"/>
      <c r="AQ142" s="321"/>
      <c r="AR142" s="321"/>
      <c r="AS142" s="321"/>
      <c r="AT142" s="163"/>
      <c r="AU142" s="163"/>
      <c r="AV142" s="163"/>
      <c r="AW142" s="163"/>
      <c r="AX142" s="163"/>
      <c r="AY142" s="163"/>
      <c r="AZ142" s="167"/>
      <c r="BA142" s="163"/>
      <c r="BB142" s="163"/>
      <c r="BC142" s="163"/>
      <c r="BD142" s="163"/>
      <c r="BE142" s="163"/>
      <c r="BF142" s="163"/>
      <c r="BG142" s="163"/>
      <c r="BH142" s="163"/>
    </row>
    <row r="143">
      <c r="A143" s="163"/>
      <c r="B143" s="163"/>
      <c r="C143" s="163"/>
      <c r="D143" s="163"/>
      <c r="E143" s="163"/>
      <c r="F143" s="163"/>
      <c r="G143" s="163"/>
      <c r="H143" s="163"/>
      <c r="I143" s="163"/>
      <c r="J143" s="163"/>
      <c r="K143" s="165"/>
      <c r="L143" s="163"/>
      <c r="M143" s="163"/>
      <c r="N143" s="166"/>
      <c r="O143" s="167"/>
      <c r="P143" s="167"/>
      <c r="Q143" s="163"/>
      <c r="R143" s="163"/>
      <c r="S143" s="163"/>
      <c r="T143" s="167"/>
      <c r="U143" s="167"/>
      <c r="V143" s="167"/>
      <c r="W143" s="163"/>
      <c r="X143" s="163"/>
      <c r="Y143" s="163"/>
      <c r="Z143" s="321"/>
      <c r="AA143" s="321"/>
      <c r="AB143" s="322"/>
      <c r="AC143" s="322"/>
      <c r="AD143" s="321"/>
      <c r="AE143" s="321"/>
      <c r="AF143" s="321"/>
      <c r="AG143" s="321"/>
      <c r="AH143" s="321"/>
      <c r="AI143" s="321"/>
      <c r="AJ143" s="321"/>
      <c r="AK143" s="321"/>
      <c r="AL143" s="321"/>
      <c r="AM143" s="321"/>
      <c r="AN143" s="321"/>
      <c r="AO143" s="321"/>
      <c r="AP143" s="321"/>
      <c r="AQ143" s="321"/>
      <c r="AR143" s="321"/>
      <c r="AS143" s="321"/>
      <c r="AT143" s="163"/>
      <c r="AU143" s="163"/>
      <c r="AV143" s="163"/>
      <c r="AW143" s="163"/>
      <c r="AX143" s="163"/>
      <c r="AY143" s="163"/>
      <c r="AZ143" s="167"/>
      <c r="BA143" s="163"/>
      <c r="BB143" s="163"/>
      <c r="BC143" s="163"/>
      <c r="BD143" s="163"/>
      <c r="BE143" s="163"/>
      <c r="BF143" s="163"/>
      <c r="BG143" s="163"/>
      <c r="BH143" s="163"/>
    </row>
    <row r="144">
      <c r="A144" s="163"/>
      <c r="B144" s="163"/>
      <c r="C144" s="163"/>
      <c r="D144" s="163"/>
      <c r="E144" s="163"/>
      <c r="F144" s="163"/>
      <c r="G144" s="163"/>
      <c r="H144" s="163"/>
      <c r="I144" s="163"/>
      <c r="J144" s="163"/>
      <c r="K144" s="165"/>
      <c r="L144" s="163"/>
      <c r="M144" s="163"/>
      <c r="N144" s="166"/>
      <c r="O144" s="167"/>
      <c r="P144" s="167"/>
      <c r="Q144" s="163"/>
      <c r="R144" s="163"/>
      <c r="S144" s="163"/>
      <c r="T144" s="167"/>
      <c r="U144" s="167"/>
      <c r="V144" s="167"/>
      <c r="W144" s="163"/>
      <c r="X144" s="163"/>
      <c r="Y144" s="163"/>
      <c r="Z144" s="321"/>
      <c r="AA144" s="321"/>
      <c r="AB144" s="322"/>
      <c r="AC144" s="322"/>
      <c r="AD144" s="321"/>
      <c r="AE144" s="321"/>
      <c r="AF144" s="321"/>
      <c r="AG144" s="321"/>
      <c r="AH144" s="321"/>
      <c r="AI144" s="321"/>
      <c r="AJ144" s="321"/>
      <c r="AK144" s="321"/>
      <c r="AL144" s="321"/>
      <c r="AM144" s="321"/>
      <c r="AN144" s="321"/>
      <c r="AO144" s="321"/>
      <c r="AP144" s="321"/>
      <c r="AQ144" s="321"/>
      <c r="AR144" s="321"/>
      <c r="AS144" s="321"/>
      <c r="AT144" s="163"/>
      <c r="AU144" s="163"/>
      <c r="AV144" s="163"/>
      <c r="AW144" s="163"/>
      <c r="AX144" s="163"/>
      <c r="AY144" s="163"/>
      <c r="AZ144" s="167"/>
      <c r="BA144" s="163"/>
      <c r="BB144" s="163"/>
      <c r="BC144" s="163"/>
      <c r="BD144" s="163"/>
      <c r="BE144" s="163"/>
      <c r="BF144" s="163"/>
      <c r="BG144" s="163"/>
      <c r="BH144" s="163"/>
    </row>
    <row r="145">
      <c r="A145" s="163"/>
      <c r="B145" s="163"/>
      <c r="C145" s="163"/>
      <c r="D145" s="163"/>
      <c r="E145" s="163"/>
      <c r="F145" s="163"/>
      <c r="G145" s="163"/>
      <c r="H145" s="163"/>
      <c r="I145" s="163"/>
      <c r="J145" s="163"/>
      <c r="K145" s="165"/>
      <c r="L145" s="163"/>
      <c r="M145" s="163"/>
      <c r="N145" s="166"/>
      <c r="O145" s="167"/>
      <c r="P145" s="167"/>
      <c r="Q145" s="163"/>
      <c r="R145" s="163"/>
      <c r="S145" s="163"/>
      <c r="T145" s="167"/>
      <c r="U145" s="167"/>
      <c r="V145" s="167"/>
      <c r="W145" s="163"/>
      <c r="X145" s="163"/>
      <c r="Y145" s="163"/>
      <c r="Z145" s="321"/>
      <c r="AA145" s="321"/>
      <c r="AB145" s="322"/>
      <c r="AC145" s="322"/>
      <c r="AD145" s="321"/>
      <c r="AE145" s="321"/>
      <c r="AF145" s="321"/>
      <c r="AG145" s="321"/>
      <c r="AH145" s="321"/>
      <c r="AI145" s="321"/>
      <c r="AJ145" s="321"/>
      <c r="AK145" s="321"/>
      <c r="AL145" s="321"/>
      <c r="AM145" s="321"/>
      <c r="AN145" s="321"/>
      <c r="AO145" s="321"/>
      <c r="AP145" s="321"/>
      <c r="AQ145" s="321"/>
      <c r="AR145" s="321"/>
      <c r="AS145" s="321"/>
      <c r="AT145" s="163"/>
      <c r="AU145" s="163"/>
      <c r="AV145" s="163"/>
      <c r="AW145" s="163"/>
      <c r="AX145" s="163"/>
      <c r="AY145" s="163"/>
      <c r="AZ145" s="167"/>
      <c r="BA145" s="163"/>
      <c r="BB145" s="163"/>
      <c r="BC145" s="163"/>
      <c r="BD145" s="163"/>
      <c r="BE145" s="163"/>
      <c r="BF145" s="163"/>
      <c r="BG145" s="163"/>
      <c r="BH145" s="163"/>
    </row>
    <row r="146">
      <c r="A146" s="163"/>
      <c r="B146" s="163"/>
      <c r="C146" s="163"/>
      <c r="D146" s="163"/>
      <c r="E146" s="163"/>
      <c r="F146" s="163"/>
      <c r="G146" s="163"/>
      <c r="H146" s="163"/>
      <c r="I146" s="163"/>
      <c r="J146" s="163"/>
      <c r="K146" s="165"/>
      <c r="L146" s="163"/>
      <c r="M146" s="163"/>
      <c r="N146" s="166"/>
      <c r="O146" s="167"/>
      <c r="P146" s="167"/>
      <c r="Q146" s="163"/>
      <c r="R146" s="163"/>
      <c r="S146" s="163"/>
      <c r="T146" s="167"/>
      <c r="U146" s="167"/>
      <c r="V146" s="167"/>
      <c r="W146" s="163"/>
      <c r="X146" s="163"/>
      <c r="Y146" s="163"/>
      <c r="Z146" s="321"/>
      <c r="AA146" s="321"/>
      <c r="AB146" s="322"/>
      <c r="AC146" s="322"/>
      <c r="AD146" s="321"/>
      <c r="AE146" s="321"/>
      <c r="AF146" s="321"/>
      <c r="AG146" s="321"/>
      <c r="AH146" s="321"/>
      <c r="AI146" s="321"/>
      <c r="AJ146" s="321"/>
      <c r="AK146" s="321"/>
      <c r="AL146" s="321"/>
      <c r="AM146" s="321"/>
      <c r="AN146" s="321"/>
      <c r="AO146" s="321"/>
      <c r="AP146" s="321"/>
      <c r="AQ146" s="321"/>
      <c r="AR146" s="321"/>
      <c r="AS146" s="321"/>
      <c r="AT146" s="163"/>
      <c r="AU146" s="163"/>
      <c r="AV146" s="163"/>
      <c r="AW146" s="163"/>
      <c r="AX146" s="163"/>
      <c r="AY146" s="163"/>
      <c r="AZ146" s="167"/>
      <c r="BA146" s="163"/>
      <c r="BB146" s="163"/>
      <c r="BC146" s="163"/>
      <c r="BD146" s="163"/>
      <c r="BE146" s="163"/>
      <c r="BF146" s="163"/>
      <c r="BG146" s="163"/>
      <c r="BH146" s="163"/>
    </row>
    <row r="147">
      <c r="A147" s="163"/>
      <c r="B147" s="163"/>
      <c r="C147" s="163"/>
      <c r="D147" s="163"/>
      <c r="E147" s="163"/>
      <c r="F147" s="163"/>
      <c r="G147" s="163"/>
      <c r="H147" s="163"/>
      <c r="I147" s="163"/>
      <c r="J147" s="163"/>
      <c r="K147" s="165"/>
      <c r="L147" s="163"/>
      <c r="M147" s="163"/>
      <c r="N147" s="166"/>
      <c r="O147" s="167"/>
      <c r="P147" s="167"/>
      <c r="Q147" s="163"/>
      <c r="R147" s="163"/>
      <c r="S147" s="163"/>
      <c r="T147" s="167"/>
      <c r="U147" s="167"/>
      <c r="V147" s="167"/>
      <c r="W147" s="163"/>
      <c r="X147" s="163"/>
      <c r="Y147" s="163"/>
      <c r="Z147" s="321"/>
      <c r="AA147" s="321"/>
      <c r="AB147" s="322"/>
      <c r="AC147" s="322"/>
      <c r="AD147" s="321"/>
      <c r="AE147" s="321"/>
      <c r="AF147" s="321"/>
      <c r="AG147" s="321"/>
      <c r="AH147" s="321"/>
      <c r="AI147" s="321"/>
      <c r="AJ147" s="321"/>
      <c r="AK147" s="321"/>
      <c r="AL147" s="321"/>
      <c r="AM147" s="321"/>
      <c r="AN147" s="321"/>
      <c r="AO147" s="321"/>
      <c r="AP147" s="321"/>
      <c r="AQ147" s="321"/>
      <c r="AR147" s="321"/>
      <c r="AS147" s="321"/>
      <c r="AT147" s="163"/>
      <c r="AU147" s="163"/>
      <c r="AV147" s="163"/>
      <c r="AW147" s="163"/>
      <c r="AX147" s="163"/>
      <c r="AY147" s="163"/>
      <c r="AZ147" s="167"/>
      <c r="BA147" s="163"/>
      <c r="BB147" s="163"/>
      <c r="BC147" s="163"/>
      <c r="BD147" s="163"/>
      <c r="BE147" s="163"/>
      <c r="BF147" s="163"/>
      <c r="BG147" s="163"/>
      <c r="BH147" s="163"/>
    </row>
    <row r="148">
      <c r="A148" s="163"/>
      <c r="B148" s="163"/>
      <c r="C148" s="163"/>
      <c r="D148" s="163"/>
      <c r="E148" s="163"/>
      <c r="F148" s="163"/>
      <c r="G148" s="163"/>
      <c r="H148" s="163"/>
      <c r="I148" s="163"/>
      <c r="J148" s="163"/>
      <c r="K148" s="165"/>
      <c r="L148" s="163"/>
      <c r="M148" s="163"/>
      <c r="N148" s="166"/>
      <c r="O148" s="167"/>
      <c r="P148" s="167"/>
      <c r="Q148" s="163"/>
      <c r="R148" s="163"/>
      <c r="S148" s="163"/>
      <c r="T148" s="167"/>
      <c r="U148" s="167"/>
      <c r="V148" s="167"/>
      <c r="W148" s="163"/>
      <c r="X148" s="163"/>
      <c r="Y148" s="163"/>
      <c r="Z148" s="321"/>
      <c r="AA148" s="321"/>
      <c r="AB148" s="322"/>
      <c r="AC148" s="322"/>
      <c r="AD148" s="321"/>
      <c r="AE148" s="321"/>
      <c r="AF148" s="321"/>
      <c r="AG148" s="321"/>
      <c r="AH148" s="321"/>
      <c r="AI148" s="321"/>
      <c r="AJ148" s="321"/>
      <c r="AK148" s="321"/>
      <c r="AL148" s="321"/>
      <c r="AM148" s="321"/>
      <c r="AN148" s="321"/>
      <c r="AO148" s="321"/>
      <c r="AP148" s="321"/>
      <c r="AQ148" s="321"/>
      <c r="AR148" s="321"/>
      <c r="AS148" s="321"/>
      <c r="AT148" s="163"/>
      <c r="AU148" s="163"/>
      <c r="AV148" s="163"/>
      <c r="AW148" s="163"/>
      <c r="AX148" s="163"/>
      <c r="AY148" s="163"/>
      <c r="AZ148" s="167"/>
      <c r="BA148" s="163"/>
      <c r="BB148" s="163"/>
      <c r="BC148" s="163"/>
      <c r="BD148" s="163"/>
      <c r="BE148" s="163"/>
      <c r="BF148" s="163"/>
      <c r="BG148" s="163"/>
      <c r="BH148" s="163"/>
    </row>
    <row r="149">
      <c r="A149" s="163"/>
      <c r="B149" s="163"/>
      <c r="C149" s="163"/>
      <c r="D149" s="163"/>
      <c r="E149" s="163"/>
      <c r="F149" s="163"/>
      <c r="G149" s="163"/>
      <c r="H149" s="163"/>
      <c r="I149" s="163"/>
      <c r="J149" s="163"/>
      <c r="K149" s="165"/>
      <c r="L149" s="163"/>
      <c r="M149" s="163"/>
      <c r="N149" s="166"/>
      <c r="O149" s="167"/>
      <c r="P149" s="167"/>
      <c r="Q149" s="163"/>
      <c r="R149" s="163"/>
      <c r="S149" s="163"/>
      <c r="T149" s="167"/>
      <c r="U149" s="167"/>
      <c r="V149" s="167"/>
      <c r="W149" s="163"/>
      <c r="X149" s="163"/>
      <c r="Y149" s="163"/>
      <c r="Z149" s="321"/>
      <c r="AA149" s="321"/>
      <c r="AB149" s="322"/>
      <c r="AC149" s="322"/>
      <c r="AD149" s="321"/>
      <c r="AE149" s="321"/>
      <c r="AF149" s="321"/>
      <c r="AG149" s="321"/>
      <c r="AH149" s="321"/>
      <c r="AI149" s="321"/>
      <c r="AJ149" s="321"/>
      <c r="AK149" s="321"/>
      <c r="AL149" s="321"/>
      <c r="AM149" s="321"/>
      <c r="AN149" s="321"/>
      <c r="AO149" s="321"/>
      <c r="AP149" s="321"/>
      <c r="AQ149" s="321"/>
      <c r="AR149" s="333" t="s">
        <v>783</v>
      </c>
      <c r="AS149" s="321"/>
      <c r="AT149" s="163"/>
      <c r="AU149" s="163"/>
      <c r="AV149" s="163"/>
      <c r="AW149" s="163"/>
      <c r="AX149" s="163"/>
      <c r="AY149" s="163"/>
      <c r="AZ149" s="167"/>
      <c r="BA149" s="163"/>
      <c r="BB149" s="163"/>
      <c r="BC149" s="163"/>
      <c r="BD149" s="163"/>
      <c r="BE149" s="163"/>
      <c r="BF149" s="163"/>
      <c r="BG149" s="163"/>
      <c r="BH149" s="163"/>
    </row>
    <row r="150">
      <c r="A150" s="163"/>
      <c r="B150" s="163"/>
      <c r="C150" s="163"/>
      <c r="D150" s="163"/>
      <c r="E150" s="163"/>
      <c r="F150" s="163"/>
      <c r="G150" s="163"/>
      <c r="H150" s="163"/>
      <c r="I150" s="163"/>
      <c r="J150" s="163"/>
      <c r="K150" s="165"/>
      <c r="L150" s="163"/>
      <c r="M150" s="163"/>
      <c r="N150" s="166"/>
      <c r="O150" s="167"/>
      <c r="P150" s="167"/>
      <c r="Q150" s="163"/>
      <c r="R150" s="163"/>
      <c r="S150" s="163"/>
      <c r="T150" s="167"/>
      <c r="U150" s="167"/>
      <c r="V150" s="167"/>
      <c r="W150" s="163"/>
      <c r="X150" s="163"/>
      <c r="Y150" s="163"/>
      <c r="Z150" s="321"/>
      <c r="AA150" s="321"/>
      <c r="AB150" s="322"/>
      <c r="AC150" s="322"/>
      <c r="AD150" s="321"/>
      <c r="AE150" s="321"/>
      <c r="AF150" s="321"/>
      <c r="AG150" s="321"/>
      <c r="AH150" s="321"/>
      <c r="AI150" s="321"/>
      <c r="AJ150" s="321"/>
      <c r="AK150" s="321"/>
      <c r="AL150" s="321"/>
      <c r="AM150" s="321"/>
      <c r="AN150" s="321"/>
      <c r="AO150" s="321"/>
      <c r="AP150" s="321"/>
      <c r="AQ150" s="321"/>
      <c r="AR150" s="321"/>
      <c r="AS150" s="321"/>
      <c r="AT150" s="163"/>
      <c r="AU150" s="163"/>
      <c r="AV150" s="163"/>
      <c r="AW150" s="163"/>
      <c r="AX150" s="163"/>
      <c r="AY150" s="163"/>
      <c r="AZ150" s="167"/>
      <c r="BA150" s="163"/>
      <c r="BB150" s="163"/>
      <c r="BC150" s="163"/>
      <c r="BD150" s="163"/>
      <c r="BE150" s="163"/>
      <c r="BF150" s="163"/>
      <c r="BG150" s="163"/>
      <c r="BH150" s="163"/>
    </row>
    <row r="151">
      <c r="A151" s="163"/>
      <c r="B151" s="163"/>
      <c r="C151" s="163"/>
      <c r="D151" s="163"/>
      <c r="E151" s="163"/>
      <c r="F151" s="163"/>
      <c r="G151" s="163"/>
      <c r="H151" s="163"/>
      <c r="I151" s="163"/>
      <c r="J151" s="163"/>
      <c r="K151" s="165"/>
      <c r="L151" s="163"/>
      <c r="M151" s="163"/>
      <c r="N151" s="166"/>
      <c r="O151" s="167"/>
      <c r="P151" s="167"/>
      <c r="Q151" s="163"/>
      <c r="R151" s="163"/>
      <c r="S151" s="163"/>
      <c r="T151" s="167"/>
      <c r="U151" s="167"/>
      <c r="V151" s="167"/>
      <c r="W151" s="163"/>
      <c r="X151" s="163"/>
      <c r="Y151" s="163"/>
      <c r="Z151" s="321"/>
      <c r="AA151" s="321"/>
      <c r="AB151" s="322"/>
      <c r="AC151" s="322"/>
      <c r="AD151" s="321"/>
      <c r="AE151" s="321"/>
      <c r="AF151" s="321"/>
      <c r="AG151" s="321"/>
      <c r="AH151" s="321"/>
      <c r="AI151" s="321"/>
      <c r="AJ151" s="321"/>
      <c r="AK151" s="321"/>
      <c r="AL151" s="321"/>
      <c r="AM151" s="321"/>
      <c r="AN151" s="321"/>
      <c r="AO151" s="321"/>
      <c r="AP151" s="321"/>
      <c r="AQ151" s="321"/>
      <c r="AR151" s="321"/>
      <c r="AS151" s="321"/>
      <c r="AT151" s="163"/>
      <c r="AU151" s="163"/>
      <c r="AV151" s="163"/>
      <c r="AW151" s="163"/>
      <c r="AX151" s="163"/>
      <c r="AY151" s="163"/>
      <c r="AZ151" s="167"/>
      <c r="BA151" s="163"/>
      <c r="BB151" s="163"/>
      <c r="BC151" s="163"/>
      <c r="BD151" s="163"/>
      <c r="BE151" s="163"/>
      <c r="BF151" s="163"/>
      <c r="BG151" s="163"/>
      <c r="BH151" s="163"/>
    </row>
    <row r="152">
      <c r="A152" s="163"/>
      <c r="B152" s="163"/>
      <c r="C152" s="163"/>
      <c r="D152" s="163"/>
      <c r="E152" s="163"/>
      <c r="F152" s="163"/>
      <c r="G152" s="163"/>
      <c r="H152" s="163"/>
      <c r="I152" s="163"/>
      <c r="J152" s="163"/>
      <c r="K152" s="165"/>
      <c r="L152" s="163"/>
      <c r="M152" s="163"/>
      <c r="N152" s="166"/>
      <c r="O152" s="167"/>
      <c r="P152" s="167"/>
      <c r="Q152" s="163"/>
      <c r="R152" s="163"/>
      <c r="S152" s="163"/>
      <c r="T152" s="167"/>
      <c r="U152" s="167"/>
      <c r="V152" s="167"/>
      <c r="W152" s="163"/>
      <c r="X152" s="163"/>
      <c r="Y152" s="163"/>
      <c r="Z152" s="321"/>
      <c r="AA152" s="321"/>
      <c r="AB152" s="322"/>
      <c r="AC152" s="322"/>
      <c r="AD152" s="321"/>
      <c r="AE152" s="321"/>
      <c r="AF152" s="321"/>
      <c r="AG152" s="321"/>
      <c r="AH152" s="321"/>
      <c r="AI152" s="321"/>
      <c r="AJ152" s="321"/>
      <c r="AK152" s="321"/>
      <c r="AL152" s="321"/>
      <c r="AM152" s="321"/>
      <c r="AN152" s="321"/>
      <c r="AO152" s="321"/>
      <c r="AP152" s="321"/>
      <c r="AQ152" s="321"/>
      <c r="AR152" s="321"/>
      <c r="AS152" s="321"/>
      <c r="AT152" s="163"/>
      <c r="AU152" s="163"/>
      <c r="AV152" s="163"/>
      <c r="AW152" s="163"/>
      <c r="AX152" s="163"/>
      <c r="AY152" s="163"/>
      <c r="AZ152" s="167"/>
      <c r="BA152" s="163"/>
      <c r="BB152" s="163"/>
      <c r="BC152" s="163"/>
      <c r="BD152" s="163"/>
      <c r="BE152" s="163"/>
      <c r="BF152" s="163"/>
      <c r="BG152" s="163"/>
      <c r="BH152" s="163"/>
    </row>
    <row r="153">
      <c r="A153" s="163"/>
      <c r="B153" s="163"/>
      <c r="C153" s="163"/>
      <c r="D153" s="163"/>
      <c r="E153" s="163"/>
      <c r="F153" s="163"/>
      <c r="G153" s="163"/>
      <c r="H153" s="163"/>
      <c r="I153" s="163"/>
      <c r="J153" s="163"/>
      <c r="K153" s="165"/>
      <c r="L153" s="163"/>
      <c r="M153" s="163"/>
      <c r="N153" s="166"/>
      <c r="O153" s="167"/>
      <c r="P153" s="167"/>
      <c r="Q153" s="163"/>
      <c r="R153" s="163"/>
      <c r="S153" s="163"/>
      <c r="T153" s="167"/>
      <c r="U153" s="167"/>
      <c r="V153" s="167"/>
      <c r="W153" s="163"/>
      <c r="X153" s="163"/>
      <c r="Y153" s="163"/>
      <c r="Z153" s="321"/>
      <c r="AA153" s="321"/>
      <c r="AB153" s="322"/>
      <c r="AC153" s="322"/>
      <c r="AD153" s="321"/>
      <c r="AE153" s="321"/>
      <c r="AF153" s="321"/>
      <c r="AG153" s="321"/>
      <c r="AH153" s="321"/>
      <c r="AI153" s="321"/>
      <c r="AJ153" s="321"/>
      <c r="AK153" s="321"/>
      <c r="AL153" s="321"/>
      <c r="AM153" s="321"/>
      <c r="AN153" s="321"/>
      <c r="AO153" s="321"/>
      <c r="AP153" s="321"/>
      <c r="AQ153" s="321"/>
      <c r="AR153" s="321"/>
      <c r="AS153" s="321"/>
      <c r="AT153" s="163"/>
      <c r="AU153" s="163"/>
      <c r="AV153" s="163"/>
      <c r="AW153" s="163"/>
      <c r="AX153" s="163"/>
      <c r="AY153" s="163"/>
      <c r="AZ153" s="167"/>
      <c r="BA153" s="163"/>
      <c r="BB153" s="163"/>
      <c r="BC153" s="163"/>
      <c r="BD153" s="163"/>
      <c r="BE153" s="163"/>
      <c r="BF153" s="163"/>
      <c r="BG153" s="163"/>
      <c r="BH153" s="163"/>
    </row>
    <row r="154">
      <c r="A154" s="163"/>
      <c r="B154" s="163"/>
      <c r="C154" s="163"/>
      <c r="D154" s="163"/>
      <c r="E154" s="163"/>
      <c r="F154" s="163"/>
      <c r="G154" s="163"/>
      <c r="H154" s="163"/>
      <c r="I154" s="163"/>
      <c r="J154" s="163"/>
      <c r="K154" s="165"/>
      <c r="L154" s="163"/>
      <c r="M154" s="163"/>
      <c r="N154" s="166"/>
      <c r="O154" s="167"/>
      <c r="P154" s="167"/>
      <c r="Q154" s="163"/>
      <c r="R154" s="163"/>
      <c r="S154" s="163"/>
      <c r="T154" s="167"/>
      <c r="U154" s="167"/>
      <c r="V154" s="167"/>
      <c r="W154" s="163"/>
      <c r="X154" s="163"/>
      <c r="Y154" s="163"/>
      <c r="Z154" s="321"/>
      <c r="AA154" s="321"/>
      <c r="AB154" s="322"/>
      <c r="AC154" s="322"/>
      <c r="AD154" s="321"/>
      <c r="AE154" s="321"/>
      <c r="AF154" s="321"/>
      <c r="AG154" s="321"/>
      <c r="AH154" s="321"/>
      <c r="AI154" s="321"/>
      <c r="AJ154" s="321"/>
      <c r="AK154" s="321"/>
      <c r="AL154" s="321"/>
      <c r="AM154" s="321"/>
      <c r="AN154" s="321"/>
      <c r="AO154" s="321"/>
      <c r="AP154" s="321"/>
      <c r="AQ154" s="321"/>
      <c r="AR154" s="321"/>
      <c r="AS154" s="321"/>
      <c r="AT154" s="163"/>
      <c r="AU154" s="163"/>
      <c r="AV154" s="163"/>
      <c r="AW154" s="163"/>
      <c r="AX154" s="163"/>
      <c r="AY154" s="163"/>
      <c r="AZ154" s="167"/>
      <c r="BA154" s="163"/>
      <c r="BB154" s="163"/>
      <c r="BC154" s="163"/>
      <c r="BD154" s="163"/>
      <c r="BE154" s="163"/>
      <c r="BF154" s="163"/>
      <c r="BG154" s="163"/>
      <c r="BH154" s="163"/>
    </row>
    <row r="155">
      <c r="A155" s="163"/>
      <c r="B155" s="163"/>
      <c r="C155" s="163"/>
      <c r="D155" s="163"/>
      <c r="E155" s="163"/>
      <c r="F155" s="163"/>
      <c r="G155" s="163"/>
      <c r="H155" s="163"/>
      <c r="I155" s="163"/>
      <c r="J155" s="163"/>
      <c r="K155" s="165"/>
      <c r="L155" s="163"/>
      <c r="M155" s="163"/>
      <c r="N155" s="166"/>
      <c r="O155" s="167"/>
      <c r="P155" s="167"/>
      <c r="Q155" s="163"/>
      <c r="R155" s="163"/>
      <c r="S155" s="163"/>
      <c r="T155" s="167"/>
      <c r="U155" s="167"/>
      <c r="V155" s="167"/>
      <c r="W155" s="163"/>
      <c r="X155" s="163"/>
      <c r="Y155" s="163"/>
      <c r="Z155" s="321"/>
      <c r="AA155" s="321"/>
      <c r="AB155" s="322"/>
      <c r="AC155" s="322"/>
      <c r="AD155" s="321"/>
      <c r="AE155" s="321"/>
      <c r="AF155" s="321"/>
      <c r="AG155" s="321"/>
      <c r="AH155" s="321"/>
      <c r="AI155" s="321"/>
      <c r="AJ155" s="321"/>
      <c r="AK155" s="321"/>
      <c r="AL155" s="321"/>
      <c r="AM155" s="321"/>
      <c r="AN155" s="321"/>
      <c r="AO155" s="321"/>
      <c r="AP155" s="321"/>
      <c r="AQ155" s="321"/>
      <c r="AR155" s="321"/>
      <c r="AS155" s="321"/>
      <c r="AT155" s="163"/>
      <c r="AU155" s="163"/>
      <c r="AV155" s="163"/>
      <c r="AW155" s="163"/>
      <c r="AX155" s="163"/>
      <c r="AY155" s="163"/>
      <c r="AZ155" s="167"/>
      <c r="BA155" s="163"/>
      <c r="BB155" s="163"/>
      <c r="BC155" s="163"/>
      <c r="BD155" s="163"/>
      <c r="BE155" s="163"/>
      <c r="BF155" s="163"/>
      <c r="BG155" s="163"/>
      <c r="BH155" s="163"/>
    </row>
    <row r="156">
      <c r="A156" s="163"/>
      <c r="B156" s="163"/>
      <c r="C156" s="163"/>
      <c r="D156" s="163"/>
      <c r="E156" s="163"/>
      <c r="F156" s="163"/>
      <c r="G156" s="163"/>
      <c r="H156" s="163"/>
      <c r="I156" s="163"/>
      <c r="J156" s="163"/>
      <c r="K156" s="165"/>
      <c r="L156" s="163"/>
      <c r="M156" s="163"/>
      <c r="N156" s="166"/>
      <c r="O156" s="167"/>
      <c r="P156" s="167"/>
      <c r="Q156" s="163"/>
      <c r="R156" s="163"/>
      <c r="S156" s="163"/>
      <c r="T156" s="167"/>
      <c r="U156" s="167"/>
      <c r="V156" s="167"/>
      <c r="W156" s="163"/>
      <c r="X156" s="163"/>
      <c r="Y156" s="163"/>
      <c r="Z156" s="321"/>
      <c r="AA156" s="321"/>
      <c r="AB156" s="322"/>
      <c r="AC156" s="322"/>
      <c r="AD156" s="321"/>
      <c r="AE156" s="321"/>
      <c r="AF156" s="321"/>
      <c r="AG156" s="321"/>
      <c r="AH156" s="321"/>
      <c r="AI156" s="321"/>
      <c r="AJ156" s="321"/>
      <c r="AK156" s="321"/>
      <c r="AL156" s="321"/>
      <c r="AM156" s="321"/>
      <c r="AN156" s="321"/>
      <c r="AO156" s="321"/>
      <c r="AP156" s="321"/>
      <c r="AQ156" s="321"/>
      <c r="AR156" s="321"/>
      <c r="AS156" s="321"/>
      <c r="AT156" s="163"/>
      <c r="AU156" s="163"/>
      <c r="AV156" s="163"/>
      <c r="AW156" s="163"/>
      <c r="AX156" s="163"/>
      <c r="AY156" s="163"/>
      <c r="AZ156" s="167"/>
      <c r="BA156" s="163"/>
      <c r="BB156" s="163"/>
      <c r="BC156" s="163"/>
      <c r="BD156" s="163"/>
      <c r="BE156" s="163"/>
      <c r="BF156" s="163"/>
      <c r="BG156" s="163"/>
      <c r="BH156" s="163"/>
    </row>
    <row r="157">
      <c r="A157" s="163"/>
      <c r="B157" s="163"/>
      <c r="C157" s="163"/>
      <c r="D157" s="163"/>
      <c r="E157" s="163"/>
      <c r="F157" s="163"/>
      <c r="G157" s="163"/>
      <c r="H157" s="163"/>
      <c r="I157" s="163"/>
      <c r="J157" s="163"/>
      <c r="K157" s="165"/>
      <c r="L157" s="163"/>
      <c r="M157" s="163"/>
      <c r="N157" s="166"/>
      <c r="O157" s="167"/>
      <c r="P157" s="167"/>
      <c r="Q157" s="163"/>
      <c r="R157" s="163"/>
      <c r="S157" s="163"/>
      <c r="T157" s="167"/>
      <c r="U157" s="167"/>
      <c r="V157" s="167"/>
      <c r="W157" s="163"/>
      <c r="X157" s="163"/>
      <c r="Y157" s="163"/>
      <c r="Z157" s="321"/>
      <c r="AA157" s="321"/>
      <c r="AB157" s="322"/>
      <c r="AC157" s="322"/>
      <c r="AD157" s="321"/>
      <c r="AE157" s="321"/>
      <c r="AF157" s="321"/>
      <c r="AG157" s="321"/>
      <c r="AH157" s="321"/>
      <c r="AI157" s="321"/>
      <c r="AJ157" s="321"/>
      <c r="AK157" s="321"/>
      <c r="AL157" s="321"/>
      <c r="AM157" s="321"/>
      <c r="AN157" s="321"/>
      <c r="AO157" s="321"/>
      <c r="AP157" s="321"/>
      <c r="AQ157" s="321"/>
      <c r="AR157" s="321"/>
      <c r="AS157" s="321"/>
      <c r="AT157" s="163"/>
      <c r="AU157" s="163"/>
      <c r="AV157" s="163"/>
      <c r="AW157" s="163"/>
      <c r="AX157" s="163"/>
      <c r="AY157" s="163"/>
      <c r="AZ157" s="167"/>
      <c r="BA157" s="163"/>
      <c r="BB157" s="163"/>
      <c r="BC157" s="163"/>
      <c r="BD157" s="163"/>
      <c r="BE157" s="163"/>
      <c r="BF157" s="163"/>
      <c r="BG157" s="163"/>
      <c r="BH157" s="163"/>
    </row>
    <row r="158">
      <c r="A158" s="163"/>
      <c r="B158" s="163"/>
      <c r="C158" s="163"/>
      <c r="D158" s="163"/>
      <c r="E158" s="163"/>
      <c r="F158" s="163"/>
      <c r="G158" s="163"/>
      <c r="H158" s="163"/>
      <c r="I158" s="163"/>
      <c r="J158" s="163"/>
      <c r="K158" s="165"/>
      <c r="L158" s="163"/>
      <c r="M158" s="163"/>
      <c r="N158" s="166"/>
      <c r="O158" s="167"/>
      <c r="P158" s="167"/>
      <c r="Q158" s="163"/>
      <c r="R158" s="163"/>
      <c r="S158" s="163"/>
      <c r="T158" s="167"/>
      <c r="U158" s="167"/>
      <c r="V158" s="167"/>
      <c r="W158" s="163"/>
      <c r="X158" s="163"/>
      <c r="Y158" s="163"/>
      <c r="Z158" s="321"/>
      <c r="AA158" s="321"/>
      <c r="AB158" s="322"/>
      <c r="AC158" s="322"/>
      <c r="AD158" s="321"/>
      <c r="AE158" s="321"/>
      <c r="AF158" s="321"/>
      <c r="AG158" s="321"/>
      <c r="AH158" s="321"/>
      <c r="AI158" s="321"/>
      <c r="AJ158" s="321"/>
      <c r="AK158" s="321"/>
      <c r="AL158" s="321"/>
      <c r="AM158" s="321"/>
      <c r="AN158" s="321"/>
      <c r="AO158" s="321"/>
      <c r="AP158" s="321"/>
      <c r="AQ158" s="321"/>
      <c r="AR158" s="321"/>
      <c r="AS158" s="321"/>
      <c r="AT158" s="163"/>
      <c r="AU158" s="163"/>
      <c r="AV158" s="163"/>
      <c r="AW158" s="163"/>
      <c r="AX158" s="163"/>
      <c r="AY158" s="163"/>
      <c r="AZ158" s="167"/>
      <c r="BA158" s="163"/>
      <c r="BB158" s="163"/>
      <c r="BC158" s="163"/>
      <c r="BD158" s="163"/>
      <c r="BE158" s="163"/>
      <c r="BF158" s="163"/>
      <c r="BG158" s="163"/>
      <c r="BH158" s="163"/>
    </row>
    <row r="159">
      <c r="A159" s="163"/>
      <c r="B159" s="163"/>
      <c r="C159" s="163"/>
      <c r="D159" s="163"/>
      <c r="E159" s="163"/>
      <c r="F159" s="163"/>
      <c r="G159" s="163"/>
      <c r="H159" s="163"/>
      <c r="I159" s="163"/>
      <c r="J159" s="163"/>
      <c r="K159" s="165"/>
      <c r="L159" s="163"/>
      <c r="M159" s="163"/>
      <c r="N159" s="166"/>
      <c r="O159" s="167"/>
      <c r="P159" s="167"/>
      <c r="Q159" s="163"/>
      <c r="R159" s="163"/>
      <c r="S159" s="163"/>
      <c r="T159" s="167"/>
      <c r="U159" s="167"/>
      <c r="V159" s="167"/>
      <c r="W159" s="163"/>
      <c r="X159" s="163"/>
      <c r="Y159" s="163"/>
      <c r="Z159" s="321"/>
      <c r="AA159" s="321"/>
      <c r="AB159" s="322"/>
      <c r="AC159" s="322"/>
      <c r="AD159" s="321"/>
      <c r="AE159" s="321"/>
      <c r="AF159" s="321"/>
      <c r="AG159" s="321"/>
      <c r="AH159" s="321"/>
      <c r="AI159" s="321"/>
      <c r="AJ159" s="321"/>
      <c r="AK159" s="321"/>
      <c r="AL159" s="321"/>
      <c r="AM159" s="321"/>
      <c r="AN159" s="321"/>
      <c r="AO159" s="321"/>
      <c r="AP159" s="321"/>
      <c r="AQ159" s="321"/>
      <c r="AR159" s="321"/>
      <c r="AS159" s="321"/>
      <c r="AT159" s="163"/>
      <c r="AU159" s="163"/>
      <c r="AV159" s="163"/>
      <c r="AW159" s="163"/>
      <c r="AX159" s="163"/>
      <c r="AY159" s="163"/>
      <c r="AZ159" s="167"/>
      <c r="BA159" s="163"/>
      <c r="BB159" s="163"/>
      <c r="BC159" s="163"/>
      <c r="BD159" s="163"/>
      <c r="BE159" s="163"/>
      <c r="BF159" s="163"/>
      <c r="BG159" s="163"/>
      <c r="BH159" s="163"/>
    </row>
    <row r="160">
      <c r="A160" s="163"/>
      <c r="B160" s="163"/>
      <c r="C160" s="163"/>
      <c r="D160" s="163"/>
      <c r="E160" s="163"/>
      <c r="F160" s="163"/>
      <c r="G160" s="163"/>
      <c r="H160" s="163"/>
      <c r="I160" s="163"/>
      <c r="J160" s="163"/>
      <c r="K160" s="165"/>
      <c r="L160" s="163"/>
      <c r="M160" s="163"/>
      <c r="N160" s="166"/>
      <c r="O160" s="167"/>
      <c r="P160" s="167"/>
      <c r="Q160" s="163"/>
      <c r="R160" s="163"/>
      <c r="S160" s="163"/>
      <c r="T160" s="167"/>
      <c r="U160" s="167"/>
      <c r="V160" s="167"/>
      <c r="W160" s="163"/>
      <c r="X160" s="163"/>
      <c r="Y160" s="163"/>
      <c r="Z160" s="321"/>
      <c r="AA160" s="321"/>
      <c r="AB160" s="322"/>
      <c r="AC160" s="322"/>
      <c r="AD160" s="321"/>
      <c r="AE160" s="321"/>
      <c r="AF160" s="321"/>
      <c r="AG160" s="321"/>
      <c r="AH160" s="321"/>
      <c r="AI160" s="321"/>
      <c r="AJ160" s="321"/>
      <c r="AK160" s="321"/>
      <c r="AL160" s="321"/>
      <c r="AM160" s="321"/>
      <c r="AN160" s="321"/>
      <c r="AO160" s="321"/>
      <c r="AP160" s="321"/>
      <c r="AQ160" s="321"/>
      <c r="AR160" s="321"/>
      <c r="AS160" s="321"/>
      <c r="AT160" s="163"/>
      <c r="AU160" s="163"/>
      <c r="AV160" s="163"/>
      <c r="AW160" s="163"/>
      <c r="AX160" s="163"/>
      <c r="AY160" s="163"/>
      <c r="AZ160" s="167"/>
      <c r="BA160" s="163"/>
      <c r="BB160" s="163"/>
      <c r="BC160" s="163"/>
      <c r="BD160" s="163"/>
      <c r="BE160" s="163"/>
      <c r="BF160" s="163"/>
      <c r="BG160" s="163"/>
      <c r="BH160" s="163"/>
    </row>
    <row r="161">
      <c r="A161" s="163"/>
      <c r="B161" s="163"/>
      <c r="C161" s="163"/>
      <c r="D161" s="163"/>
      <c r="E161" s="163"/>
      <c r="F161" s="163"/>
      <c r="G161" s="163"/>
      <c r="H161" s="163"/>
      <c r="I161" s="163"/>
      <c r="J161" s="163"/>
      <c r="K161" s="165"/>
      <c r="L161" s="163"/>
      <c r="M161" s="163"/>
      <c r="N161" s="166"/>
      <c r="O161" s="167"/>
      <c r="P161" s="167"/>
      <c r="Q161" s="163"/>
      <c r="R161" s="163"/>
      <c r="S161" s="163"/>
      <c r="T161" s="167"/>
      <c r="U161" s="167"/>
      <c r="V161" s="167"/>
      <c r="W161" s="163"/>
      <c r="X161" s="163"/>
      <c r="Y161" s="163"/>
      <c r="Z161" s="321"/>
      <c r="AA161" s="321"/>
      <c r="AB161" s="322"/>
      <c r="AC161" s="322"/>
      <c r="AD161" s="321"/>
      <c r="AE161" s="321"/>
      <c r="AF161" s="321"/>
      <c r="AG161" s="321"/>
      <c r="AH161" s="321"/>
      <c r="AI161" s="321"/>
      <c r="AJ161" s="321"/>
      <c r="AK161" s="321"/>
      <c r="AL161" s="321"/>
      <c r="AM161" s="321"/>
      <c r="AN161" s="321"/>
      <c r="AO161" s="321"/>
      <c r="AP161" s="321"/>
      <c r="AQ161" s="321"/>
      <c r="AR161" s="321"/>
      <c r="AS161" s="321"/>
      <c r="AT161" s="163"/>
      <c r="AU161" s="163"/>
      <c r="AV161" s="163"/>
      <c r="AW161" s="163"/>
      <c r="AX161" s="163"/>
      <c r="AY161" s="163"/>
      <c r="AZ161" s="167"/>
      <c r="BA161" s="163"/>
      <c r="BB161" s="163"/>
      <c r="BC161" s="163"/>
      <c r="BD161" s="163"/>
      <c r="BE161" s="163"/>
      <c r="BF161" s="163"/>
      <c r="BG161" s="163"/>
      <c r="BH161" s="163"/>
    </row>
    <row r="162">
      <c r="A162" s="163"/>
      <c r="B162" s="163"/>
      <c r="C162" s="163"/>
      <c r="D162" s="163"/>
      <c r="E162" s="163"/>
      <c r="F162" s="163"/>
      <c r="G162" s="163"/>
      <c r="H162" s="163"/>
      <c r="I162" s="163"/>
      <c r="J162" s="163"/>
      <c r="K162" s="165"/>
      <c r="L162" s="163"/>
      <c r="M162" s="163"/>
      <c r="N162" s="166"/>
      <c r="O162" s="167"/>
      <c r="P162" s="167"/>
      <c r="Q162" s="163"/>
      <c r="R162" s="163"/>
      <c r="S162" s="163"/>
      <c r="T162" s="167"/>
      <c r="U162" s="167"/>
      <c r="V162" s="167"/>
      <c r="W162" s="163"/>
      <c r="X162" s="163"/>
      <c r="Y162" s="163"/>
      <c r="Z162" s="321"/>
      <c r="AA162" s="321"/>
      <c r="AB162" s="322"/>
      <c r="AC162" s="322"/>
      <c r="AD162" s="321"/>
      <c r="AE162" s="321"/>
      <c r="AF162" s="321"/>
      <c r="AG162" s="321"/>
      <c r="AH162" s="321"/>
      <c r="AI162" s="321"/>
      <c r="AJ162" s="321"/>
      <c r="AK162" s="321"/>
      <c r="AL162" s="321"/>
      <c r="AM162" s="321"/>
      <c r="AN162" s="321"/>
      <c r="AO162" s="321"/>
      <c r="AP162" s="321"/>
      <c r="AQ162" s="321"/>
      <c r="AR162" s="321"/>
      <c r="AS162" s="321"/>
      <c r="AT162" s="163"/>
      <c r="AU162" s="163"/>
      <c r="AV162" s="163"/>
      <c r="AW162" s="163"/>
      <c r="AX162" s="163"/>
      <c r="AY162" s="163"/>
      <c r="AZ162" s="167"/>
      <c r="BA162" s="163"/>
      <c r="BB162" s="163"/>
      <c r="BC162" s="163"/>
      <c r="BD162" s="163"/>
      <c r="BE162" s="163"/>
      <c r="BF162" s="163"/>
      <c r="BG162" s="163"/>
      <c r="BH162" s="163"/>
    </row>
    <row r="163">
      <c r="A163" s="163"/>
      <c r="B163" s="163"/>
      <c r="C163" s="163"/>
      <c r="D163" s="163"/>
      <c r="E163" s="163"/>
      <c r="F163" s="163"/>
      <c r="G163" s="163"/>
      <c r="H163" s="163"/>
      <c r="I163" s="163"/>
      <c r="J163" s="163"/>
      <c r="K163" s="165"/>
      <c r="L163" s="163"/>
      <c r="M163" s="163"/>
      <c r="N163" s="166"/>
      <c r="O163" s="167"/>
      <c r="P163" s="167"/>
      <c r="Q163" s="163"/>
      <c r="R163" s="163"/>
      <c r="S163" s="163"/>
      <c r="T163" s="167"/>
      <c r="U163" s="167"/>
      <c r="V163" s="167"/>
      <c r="W163" s="163"/>
      <c r="X163" s="163"/>
      <c r="Y163" s="163"/>
      <c r="Z163" s="321"/>
      <c r="AA163" s="321"/>
      <c r="AB163" s="322"/>
      <c r="AC163" s="322"/>
      <c r="AD163" s="321"/>
      <c r="AE163" s="321"/>
      <c r="AF163" s="321"/>
      <c r="AG163" s="321"/>
      <c r="AH163" s="321"/>
      <c r="AI163" s="321"/>
      <c r="AJ163" s="321"/>
      <c r="AK163" s="321"/>
      <c r="AL163" s="321"/>
      <c r="AM163" s="321"/>
      <c r="AN163" s="321"/>
      <c r="AO163" s="321"/>
      <c r="AP163" s="321"/>
      <c r="AQ163" s="321"/>
      <c r="AR163" s="321"/>
      <c r="AS163" s="321"/>
      <c r="AT163" s="163"/>
      <c r="AU163" s="163"/>
      <c r="AV163" s="163"/>
      <c r="AW163" s="163"/>
      <c r="AX163" s="163"/>
      <c r="AY163" s="163"/>
      <c r="AZ163" s="167"/>
      <c r="BA163" s="163"/>
      <c r="BB163" s="163"/>
      <c r="BC163" s="163"/>
      <c r="BD163" s="163"/>
      <c r="BE163" s="163"/>
      <c r="BF163" s="163"/>
      <c r="BG163" s="163"/>
      <c r="BH163" s="163"/>
    </row>
    <row r="164">
      <c r="A164" s="163"/>
      <c r="B164" s="163"/>
      <c r="C164" s="163"/>
      <c r="D164" s="163"/>
      <c r="E164" s="163"/>
      <c r="F164" s="163"/>
      <c r="G164" s="163"/>
      <c r="H164" s="163"/>
      <c r="I164" s="163"/>
      <c r="J164" s="163"/>
      <c r="K164" s="165"/>
      <c r="L164" s="163"/>
      <c r="M164" s="163"/>
      <c r="N164" s="166"/>
      <c r="O164" s="167"/>
      <c r="P164" s="167"/>
      <c r="Q164" s="163"/>
      <c r="R164" s="163"/>
      <c r="S164" s="163"/>
      <c r="T164" s="167"/>
      <c r="U164" s="167"/>
      <c r="V164" s="167"/>
      <c r="W164" s="163"/>
      <c r="X164" s="163"/>
      <c r="Y164" s="163"/>
      <c r="Z164" s="321"/>
      <c r="AA164" s="321"/>
      <c r="AB164" s="322"/>
      <c r="AC164" s="322"/>
      <c r="AD164" s="321"/>
      <c r="AE164" s="321"/>
      <c r="AF164" s="321"/>
      <c r="AG164" s="321"/>
      <c r="AH164" s="321"/>
      <c r="AI164" s="321"/>
      <c r="AJ164" s="321"/>
      <c r="AK164" s="321"/>
      <c r="AL164" s="321"/>
      <c r="AM164" s="321"/>
      <c r="AN164" s="321"/>
      <c r="AO164" s="321"/>
      <c r="AP164" s="321"/>
      <c r="AQ164" s="321"/>
      <c r="AR164" s="321"/>
      <c r="AS164" s="321"/>
      <c r="AT164" s="163"/>
      <c r="AU164" s="163"/>
      <c r="AV164" s="163"/>
      <c r="AW164" s="163"/>
      <c r="AX164" s="163"/>
      <c r="AY164" s="163"/>
      <c r="AZ164" s="167"/>
      <c r="BA164" s="163"/>
      <c r="BB164" s="163"/>
      <c r="BC164" s="163"/>
      <c r="BD164" s="163"/>
      <c r="BE164" s="163"/>
      <c r="BF164" s="163"/>
      <c r="BG164" s="163"/>
      <c r="BH164" s="163"/>
    </row>
    <row r="165">
      <c r="A165" s="163"/>
      <c r="B165" s="163"/>
      <c r="C165" s="163"/>
      <c r="D165" s="163"/>
      <c r="E165" s="163"/>
      <c r="F165" s="163"/>
      <c r="G165" s="163"/>
      <c r="H165" s="163"/>
      <c r="I165" s="163"/>
      <c r="J165" s="163"/>
      <c r="K165" s="165"/>
      <c r="L165" s="163"/>
      <c r="M165" s="163"/>
      <c r="N165" s="166"/>
      <c r="O165" s="167"/>
      <c r="P165" s="167"/>
      <c r="Q165" s="163"/>
      <c r="R165" s="163"/>
      <c r="S165" s="163"/>
      <c r="T165" s="167"/>
      <c r="U165" s="167"/>
      <c r="V165" s="167"/>
      <c r="W165" s="163"/>
      <c r="X165" s="163"/>
      <c r="Y165" s="163"/>
      <c r="Z165" s="321"/>
      <c r="AA165" s="321"/>
      <c r="AB165" s="322"/>
      <c r="AC165" s="322"/>
      <c r="AD165" s="321"/>
      <c r="AE165" s="321"/>
      <c r="AF165" s="321"/>
      <c r="AG165" s="321"/>
      <c r="AH165" s="321"/>
      <c r="AI165" s="321"/>
      <c r="AJ165" s="321"/>
      <c r="AK165" s="321"/>
      <c r="AL165" s="321"/>
      <c r="AM165" s="321"/>
      <c r="AN165" s="321"/>
      <c r="AO165" s="321"/>
      <c r="AP165" s="321"/>
      <c r="AQ165" s="321"/>
      <c r="AR165" s="321"/>
      <c r="AS165" s="321"/>
      <c r="AT165" s="163"/>
      <c r="AU165" s="163"/>
      <c r="AV165" s="163"/>
      <c r="AW165" s="163"/>
      <c r="AX165" s="163"/>
      <c r="AY165" s="163"/>
      <c r="AZ165" s="167"/>
      <c r="BA165" s="163"/>
      <c r="BB165" s="163"/>
      <c r="BC165" s="163"/>
      <c r="BD165" s="163"/>
      <c r="BE165" s="163"/>
      <c r="BF165" s="163"/>
      <c r="BG165" s="163"/>
      <c r="BH165" s="163"/>
    </row>
    <row r="166">
      <c r="A166" s="163"/>
      <c r="B166" s="163"/>
      <c r="C166" s="163"/>
      <c r="D166" s="163"/>
      <c r="E166" s="163"/>
      <c r="F166" s="163"/>
      <c r="G166" s="163"/>
      <c r="H166" s="163"/>
      <c r="I166" s="163"/>
      <c r="J166" s="163"/>
      <c r="K166" s="165"/>
      <c r="L166" s="163"/>
      <c r="M166" s="163"/>
      <c r="N166" s="166"/>
      <c r="O166" s="167"/>
      <c r="P166" s="167"/>
      <c r="Q166" s="163"/>
      <c r="R166" s="163"/>
      <c r="S166" s="163"/>
      <c r="T166" s="167"/>
      <c r="U166" s="167"/>
      <c r="V166" s="167"/>
      <c r="W166" s="163"/>
      <c r="X166" s="163"/>
      <c r="Y166" s="163"/>
      <c r="Z166" s="321"/>
      <c r="AA166" s="321"/>
      <c r="AB166" s="322"/>
      <c r="AC166" s="322"/>
      <c r="AD166" s="321"/>
      <c r="AE166" s="321"/>
      <c r="AF166" s="321"/>
      <c r="AG166" s="321"/>
      <c r="AH166" s="321"/>
      <c r="AI166" s="321"/>
      <c r="AJ166" s="321"/>
      <c r="AK166" s="321"/>
      <c r="AL166" s="321"/>
      <c r="AM166" s="321"/>
      <c r="AN166" s="321"/>
      <c r="AO166" s="321"/>
      <c r="AP166" s="321"/>
      <c r="AQ166" s="321"/>
      <c r="AR166" s="321"/>
      <c r="AS166" s="321"/>
      <c r="AT166" s="163"/>
      <c r="AU166" s="163"/>
      <c r="AV166" s="163"/>
      <c r="AW166" s="163"/>
      <c r="AX166" s="163"/>
      <c r="AY166" s="163"/>
      <c r="AZ166" s="167"/>
      <c r="BA166" s="163"/>
      <c r="BB166" s="163"/>
      <c r="BC166" s="163"/>
      <c r="BD166" s="163"/>
      <c r="BE166" s="163"/>
      <c r="BF166" s="163"/>
      <c r="BG166" s="163"/>
      <c r="BH166" s="163"/>
    </row>
    <row r="167">
      <c r="A167" s="163"/>
      <c r="B167" s="163"/>
      <c r="C167" s="163"/>
      <c r="D167" s="163"/>
      <c r="E167" s="163"/>
      <c r="F167" s="163"/>
      <c r="G167" s="163"/>
      <c r="H167" s="163"/>
      <c r="I167" s="163"/>
      <c r="J167" s="163"/>
      <c r="K167" s="165"/>
      <c r="L167" s="163"/>
      <c r="M167" s="163"/>
      <c r="N167" s="166"/>
      <c r="O167" s="167"/>
      <c r="P167" s="167"/>
      <c r="Q167" s="163"/>
      <c r="R167" s="163"/>
      <c r="S167" s="163"/>
      <c r="T167" s="167"/>
      <c r="U167" s="167"/>
      <c r="V167" s="167"/>
      <c r="W167" s="163"/>
      <c r="X167" s="163"/>
      <c r="Y167" s="163"/>
      <c r="Z167" s="321"/>
      <c r="AA167" s="321"/>
      <c r="AB167" s="322"/>
      <c r="AC167" s="322"/>
      <c r="AD167" s="321"/>
      <c r="AE167" s="321"/>
      <c r="AF167" s="321"/>
      <c r="AG167" s="321"/>
      <c r="AH167" s="321"/>
      <c r="AI167" s="321"/>
      <c r="AJ167" s="321"/>
      <c r="AK167" s="321"/>
      <c r="AL167" s="321"/>
      <c r="AM167" s="321"/>
      <c r="AN167" s="321"/>
      <c r="AO167" s="321"/>
      <c r="AP167" s="321"/>
      <c r="AQ167" s="321"/>
      <c r="AR167" s="321"/>
      <c r="AS167" s="321"/>
      <c r="AT167" s="163"/>
      <c r="AU167" s="163"/>
      <c r="AV167" s="163"/>
      <c r="AW167" s="163"/>
      <c r="AX167" s="163"/>
      <c r="AY167" s="163"/>
      <c r="AZ167" s="167"/>
      <c r="BA167" s="163"/>
      <c r="BB167" s="163"/>
      <c r="BC167" s="163"/>
      <c r="BD167" s="163"/>
      <c r="BE167" s="163"/>
      <c r="BF167" s="163"/>
      <c r="BG167" s="163"/>
      <c r="BH167" s="163"/>
    </row>
    <row r="168">
      <c r="A168" s="163"/>
      <c r="B168" s="163"/>
      <c r="C168" s="163"/>
      <c r="D168" s="163"/>
      <c r="E168" s="163"/>
      <c r="F168" s="163"/>
      <c r="G168" s="163"/>
      <c r="H168" s="163"/>
      <c r="I168" s="163"/>
      <c r="J168" s="163"/>
      <c r="K168" s="165"/>
      <c r="L168" s="163"/>
      <c r="M168" s="163"/>
      <c r="N168" s="166"/>
      <c r="O168" s="167"/>
      <c r="P168" s="167"/>
      <c r="Q168" s="163"/>
      <c r="R168" s="163"/>
      <c r="S168" s="163"/>
      <c r="T168" s="167"/>
      <c r="U168" s="167"/>
      <c r="V168" s="167"/>
      <c r="W168" s="163"/>
      <c r="X168" s="163"/>
      <c r="Y168" s="163"/>
      <c r="Z168" s="321"/>
      <c r="AA168" s="321"/>
      <c r="AB168" s="322"/>
      <c r="AC168" s="322"/>
      <c r="AD168" s="321"/>
      <c r="AE168" s="321"/>
      <c r="AF168" s="321"/>
      <c r="AG168" s="321"/>
      <c r="AH168" s="321"/>
      <c r="AI168" s="321"/>
      <c r="AJ168" s="321"/>
      <c r="AK168" s="321"/>
      <c r="AL168" s="321"/>
      <c r="AM168" s="321"/>
      <c r="AN168" s="321"/>
      <c r="AO168" s="321"/>
      <c r="AP168" s="321"/>
      <c r="AQ168" s="321"/>
      <c r="AR168" s="321"/>
      <c r="AS168" s="321"/>
      <c r="AT168" s="163"/>
      <c r="AU168" s="163"/>
      <c r="AV168" s="163"/>
      <c r="AW168" s="163"/>
      <c r="AX168" s="163"/>
      <c r="AY168" s="163"/>
      <c r="AZ168" s="167"/>
      <c r="BA168" s="163"/>
      <c r="BB168" s="163"/>
      <c r="BC168" s="163"/>
      <c r="BD168" s="163"/>
      <c r="BE168" s="163"/>
      <c r="BF168" s="163"/>
      <c r="BG168" s="163"/>
      <c r="BH168" s="163"/>
    </row>
    <row r="169">
      <c r="A169" s="163"/>
      <c r="B169" s="163"/>
      <c r="C169" s="163"/>
      <c r="D169" s="163"/>
      <c r="E169" s="163"/>
      <c r="F169" s="163"/>
      <c r="G169" s="163"/>
      <c r="H169" s="163"/>
      <c r="I169" s="163"/>
      <c r="J169" s="163"/>
      <c r="K169" s="165"/>
      <c r="L169" s="163"/>
      <c r="M169" s="163"/>
      <c r="N169" s="166"/>
      <c r="O169" s="167"/>
      <c r="P169" s="167"/>
      <c r="Q169" s="163"/>
      <c r="R169" s="163"/>
      <c r="S169" s="163"/>
      <c r="T169" s="167"/>
      <c r="U169" s="167"/>
      <c r="V169" s="167"/>
      <c r="W169" s="163"/>
      <c r="X169" s="163"/>
      <c r="Y169" s="163"/>
      <c r="Z169" s="321"/>
      <c r="AA169" s="321"/>
      <c r="AB169" s="322"/>
      <c r="AC169" s="322"/>
      <c r="AD169" s="321"/>
      <c r="AE169" s="321"/>
      <c r="AF169" s="321"/>
      <c r="AG169" s="321"/>
      <c r="AH169" s="321"/>
      <c r="AI169" s="321"/>
      <c r="AJ169" s="321"/>
      <c r="AK169" s="321"/>
      <c r="AL169" s="321"/>
      <c r="AM169" s="321"/>
      <c r="AN169" s="321"/>
      <c r="AO169" s="321"/>
      <c r="AP169" s="321"/>
      <c r="AQ169" s="321"/>
      <c r="AR169" s="321"/>
      <c r="AS169" s="321"/>
      <c r="AT169" s="163"/>
      <c r="AU169" s="163"/>
      <c r="AV169" s="163"/>
      <c r="AW169" s="163"/>
      <c r="AX169" s="163"/>
      <c r="AY169" s="163"/>
      <c r="AZ169" s="167"/>
      <c r="BA169" s="163"/>
      <c r="BB169" s="163"/>
      <c r="BC169" s="163"/>
      <c r="BD169" s="163"/>
      <c r="BE169" s="163"/>
      <c r="BF169" s="163"/>
      <c r="BG169" s="163"/>
      <c r="BH169" s="163"/>
    </row>
    <row r="170">
      <c r="A170" s="163"/>
      <c r="B170" s="163"/>
      <c r="C170" s="163"/>
      <c r="D170" s="163"/>
      <c r="E170" s="163"/>
      <c r="F170" s="163"/>
      <c r="G170" s="163"/>
      <c r="H170" s="163"/>
      <c r="I170" s="163"/>
      <c r="J170" s="163"/>
      <c r="K170" s="165"/>
      <c r="L170" s="163"/>
      <c r="M170" s="163"/>
      <c r="N170" s="166"/>
      <c r="O170" s="167"/>
      <c r="P170" s="167"/>
      <c r="Q170" s="163"/>
      <c r="R170" s="163"/>
      <c r="S170" s="163"/>
      <c r="T170" s="167"/>
      <c r="U170" s="167"/>
      <c r="V170" s="167"/>
      <c r="W170" s="163"/>
      <c r="X170" s="163"/>
      <c r="Y170" s="163"/>
      <c r="Z170" s="321"/>
      <c r="AA170" s="321"/>
      <c r="AB170" s="322"/>
      <c r="AC170" s="322"/>
      <c r="AD170" s="321"/>
      <c r="AE170" s="321"/>
      <c r="AF170" s="321"/>
      <c r="AG170" s="321"/>
      <c r="AH170" s="321"/>
      <c r="AI170" s="321"/>
      <c r="AJ170" s="321"/>
      <c r="AK170" s="321"/>
      <c r="AL170" s="321"/>
      <c r="AM170" s="321"/>
      <c r="AN170" s="321"/>
      <c r="AO170" s="321"/>
      <c r="AP170" s="321"/>
      <c r="AQ170" s="321"/>
      <c r="AR170" s="321"/>
      <c r="AS170" s="321"/>
      <c r="AT170" s="163"/>
      <c r="AU170" s="163"/>
      <c r="AV170" s="163"/>
      <c r="AW170" s="163"/>
      <c r="AX170" s="163"/>
      <c r="AY170" s="163"/>
      <c r="AZ170" s="167"/>
      <c r="BA170" s="163"/>
      <c r="BB170" s="163"/>
      <c r="BC170" s="163"/>
      <c r="BD170" s="163"/>
      <c r="BE170" s="163"/>
      <c r="BF170" s="163"/>
      <c r="BG170" s="163"/>
      <c r="BH170" s="163"/>
    </row>
    <row r="171">
      <c r="A171" s="163"/>
      <c r="B171" s="163"/>
      <c r="C171" s="163"/>
      <c r="D171" s="163"/>
      <c r="E171" s="163"/>
      <c r="F171" s="163"/>
      <c r="G171" s="163"/>
      <c r="H171" s="163"/>
      <c r="I171" s="163"/>
      <c r="J171" s="163"/>
      <c r="K171" s="165"/>
      <c r="L171" s="163"/>
      <c r="M171" s="163"/>
      <c r="N171" s="166"/>
      <c r="O171" s="167"/>
      <c r="P171" s="167"/>
      <c r="Q171" s="163"/>
      <c r="R171" s="163"/>
      <c r="S171" s="163"/>
      <c r="T171" s="167"/>
      <c r="U171" s="167"/>
      <c r="V171" s="167"/>
      <c r="W171" s="163"/>
      <c r="X171" s="163"/>
      <c r="Y171" s="163"/>
      <c r="Z171" s="321"/>
      <c r="AA171" s="321"/>
      <c r="AB171" s="322"/>
      <c r="AC171" s="322"/>
      <c r="AD171" s="321"/>
      <c r="AE171" s="321"/>
      <c r="AF171" s="321"/>
      <c r="AG171" s="321"/>
      <c r="AH171" s="321"/>
      <c r="AI171" s="321"/>
      <c r="AJ171" s="321"/>
      <c r="AK171" s="321"/>
      <c r="AL171" s="321"/>
      <c r="AM171" s="321"/>
      <c r="AN171" s="321"/>
      <c r="AO171" s="321"/>
      <c r="AP171" s="321"/>
      <c r="AQ171" s="321"/>
      <c r="AR171" s="321"/>
      <c r="AS171" s="321"/>
      <c r="AT171" s="163"/>
      <c r="AU171" s="163"/>
      <c r="AV171" s="163"/>
      <c r="AW171" s="163"/>
      <c r="AX171" s="163"/>
      <c r="AY171" s="163"/>
      <c r="AZ171" s="167"/>
      <c r="BA171" s="163"/>
      <c r="BB171" s="163"/>
      <c r="BC171" s="163"/>
      <c r="BD171" s="163"/>
      <c r="BE171" s="163"/>
      <c r="BF171" s="163"/>
      <c r="BG171" s="163"/>
      <c r="BH171" s="163"/>
    </row>
    <row r="172">
      <c r="A172" s="163"/>
      <c r="B172" s="163"/>
      <c r="C172" s="163"/>
      <c r="D172" s="163"/>
      <c r="E172" s="163"/>
      <c r="F172" s="163"/>
      <c r="G172" s="163"/>
      <c r="H172" s="163"/>
      <c r="I172" s="163"/>
      <c r="J172" s="163"/>
      <c r="K172" s="165"/>
      <c r="L172" s="163"/>
      <c r="M172" s="163"/>
      <c r="N172" s="166"/>
      <c r="O172" s="167"/>
      <c r="P172" s="167"/>
      <c r="Q172" s="163"/>
      <c r="R172" s="163"/>
      <c r="S172" s="163"/>
      <c r="T172" s="167"/>
      <c r="U172" s="167"/>
      <c r="V172" s="167"/>
      <c r="W172" s="163"/>
      <c r="X172" s="163"/>
      <c r="Y172" s="163"/>
      <c r="Z172" s="321"/>
      <c r="AA172" s="321"/>
      <c r="AB172" s="322"/>
      <c r="AC172" s="322"/>
      <c r="AD172" s="321"/>
      <c r="AE172" s="321"/>
      <c r="AF172" s="321"/>
      <c r="AG172" s="321"/>
      <c r="AH172" s="321"/>
      <c r="AI172" s="321"/>
      <c r="AJ172" s="321"/>
      <c r="AK172" s="321"/>
      <c r="AL172" s="321"/>
      <c r="AM172" s="321"/>
      <c r="AN172" s="321"/>
      <c r="AO172" s="321"/>
      <c r="AP172" s="321"/>
      <c r="AQ172" s="321"/>
      <c r="AR172" s="321"/>
      <c r="AS172" s="321"/>
      <c r="AT172" s="163"/>
      <c r="AU172" s="163"/>
      <c r="AV172" s="163"/>
      <c r="AW172" s="163"/>
      <c r="AX172" s="163"/>
      <c r="AY172" s="163"/>
      <c r="AZ172" s="167"/>
      <c r="BA172" s="163"/>
      <c r="BB172" s="163"/>
      <c r="BC172" s="163"/>
      <c r="BD172" s="163"/>
      <c r="BE172" s="163"/>
      <c r="BF172" s="163"/>
      <c r="BG172" s="163"/>
      <c r="BH172" s="163"/>
    </row>
    <row r="173">
      <c r="A173" s="163"/>
      <c r="B173" s="163"/>
      <c r="C173" s="163"/>
      <c r="D173" s="163"/>
      <c r="E173" s="163"/>
      <c r="F173" s="163"/>
      <c r="G173" s="163"/>
      <c r="H173" s="163"/>
      <c r="I173" s="163"/>
      <c r="J173" s="163"/>
      <c r="K173" s="165"/>
      <c r="L173" s="163"/>
      <c r="M173" s="163"/>
      <c r="N173" s="166"/>
      <c r="O173" s="167"/>
      <c r="P173" s="167"/>
      <c r="Q173" s="163"/>
      <c r="R173" s="163"/>
      <c r="S173" s="163"/>
      <c r="T173" s="167"/>
      <c r="U173" s="167"/>
      <c r="V173" s="167"/>
      <c r="W173" s="163"/>
      <c r="X173" s="163"/>
      <c r="Y173" s="163"/>
      <c r="Z173" s="321"/>
      <c r="AA173" s="321"/>
      <c r="AB173" s="322"/>
      <c r="AC173" s="322"/>
      <c r="AD173" s="321"/>
      <c r="AE173" s="321"/>
      <c r="AF173" s="321"/>
      <c r="AG173" s="321"/>
      <c r="AH173" s="321"/>
      <c r="AI173" s="321"/>
      <c r="AJ173" s="321"/>
      <c r="AK173" s="321"/>
      <c r="AL173" s="321"/>
      <c r="AM173" s="321"/>
      <c r="AN173" s="321"/>
      <c r="AO173" s="321"/>
      <c r="AP173" s="321"/>
      <c r="AQ173" s="321"/>
      <c r="AR173" s="321"/>
      <c r="AS173" s="321"/>
      <c r="AT173" s="163"/>
      <c r="AU173" s="163"/>
      <c r="AV173" s="163"/>
      <c r="AW173" s="163"/>
      <c r="AX173" s="163"/>
      <c r="AY173" s="163"/>
      <c r="AZ173" s="167"/>
      <c r="BA173" s="163"/>
      <c r="BB173" s="163"/>
      <c r="BC173" s="163"/>
      <c r="BD173" s="163"/>
      <c r="BE173" s="163"/>
      <c r="BF173" s="163"/>
      <c r="BG173" s="163"/>
      <c r="BH173" s="163"/>
    </row>
    <row r="174">
      <c r="A174" s="163"/>
      <c r="B174" s="163"/>
      <c r="C174" s="163"/>
      <c r="D174" s="163"/>
      <c r="E174" s="163"/>
      <c r="F174" s="163"/>
      <c r="G174" s="163"/>
      <c r="H174" s="163"/>
      <c r="I174" s="163"/>
      <c r="J174" s="163"/>
      <c r="K174" s="165"/>
      <c r="L174" s="163"/>
      <c r="M174" s="163"/>
      <c r="N174" s="166"/>
      <c r="O174" s="167"/>
      <c r="P174" s="167"/>
      <c r="Q174" s="163"/>
      <c r="R174" s="163"/>
      <c r="S174" s="163"/>
      <c r="T174" s="167"/>
      <c r="U174" s="167"/>
      <c r="V174" s="167"/>
      <c r="W174" s="163"/>
      <c r="X174" s="163"/>
      <c r="Y174" s="163"/>
      <c r="Z174" s="321"/>
      <c r="AA174" s="321"/>
      <c r="AB174" s="322"/>
      <c r="AC174" s="322"/>
      <c r="AD174" s="321"/>
      <c r="AE174" s="321"/>
      <c r="AF174" s="321"/>
      <c r="AG174" s="321"/>
      <c r="AH174" s="321"/>
      <c r="AI174" s="321"/>
      <c r="AJ174" s="321"/>
      <c r="AK174" s="321"/>
      <c r="AL174" s="321"/>
      <c r="AM174" s="321"/>
      <c r="AN174" s="321"/>
      <c r="AO174" s="321"/>
      <c r="AP174" s="321"/>
      <c r="AQ174" s="321"/>
      <c r="AR174" s="321"/>
      <c r="AS174" s="321"/>
      <c r="AT174" s="163"/>
      <c r="AU174" s="163"/>
      <c r="AV174" s="163"/>
      <c r="AW174" s="163"/>
      <c r="AX174" s="163"/>
      <c r="AY174" s="163"/>
      <c r="AZ174" s="167"/>
      <c r="BA174" s="163"/>
      <c r="BB174" s="163"/>
      <c r="BC174" s="163"/>
      <c r="BD174" s="163"/>
      <c r="BE174" s="163"/>
      <c r="BF174" s="163"/>
      <c r="BG174" s="163"/>
      <c r="BH174" s="163"/>
    </row>
    <row r="175">
      <c r="A175" s="163"/>
      <c r="B175" s="163"/>
      <c r="C175" s="163"/>
      <c r="D175" s="163"/>
      <c r="E175" s="163"/>
      <c r="F175" s="163"/>
      <c r="G175" s="163"/>
      <c r="H175" s="163"/>
      <c r="I175" s="163"/>
      <c r="J175" s="163"/>
      <c r="K175" s="165"/>
      <c r="L175" s="163"/>
      <c r="M175" s="163"/>
      <c r="N175" s="166"/>
      <c r="O175" s="167"/>
      <c r="P175" s="167"/>
      <c r="Q175" s="163"/>
      <c r="R175" s="163"/>
      <c r="S175" s="163"/>
      <c r="T175" s="167"/>
      <c r="U175" s="167"/>
      <c r="V175" s="167"/>
      <c r="W175" s="163"/>
      <c r="X175" s="163"/>
      <c r="Y175" s="163"/>
      <c r="Z175" s="321"/>
      <c r="AA175" s="321"/>
      <c r="AB175" s="322"/>
      <c r="AC175" s="322"/>
      <c r="AD175" s="321"/>
      <c r="AE175" s="321"/>
      <c r="AF175" s="321"/>
      <c r="AG175" s="321"/>
      <c r="AH175" s="321"/>
      <c r="AI175" s="321"/>
      <c r="AJ175" s="321"/>
      <c r="AK175" s="321"/>
      <c r="AL175" s="321"/>
      <c r="AM175" s="321"/>
      <c r="AN175" s="321"/>
      <c r="AO175" s="321"/>
      <c r="AP175" s="321"/>
      <c r="AQ175" s="321"/>
      <c r="AR175" s="321"/>
      <c r="AS175" s="321"/>
      <c r="AT175" s="163"/>
      <c r="AU175" s="163"/>
      <c r="AV175" s="163"/>
      <c r="AW175" s="163"/>
      <c r="AX175" s="163"/>
      <c r="AY175" s="163"/>
      <c r="AZ175" s="167"/>
      <c r="BA175" s="163"/>
      <c r="BB175" s="163"/>
      <c r="BC175" s="163"/>
      <c r="BD175" s="163"/>
      <c r="BE175" s="163"/>
      <c r="BF175" s="163"/>
      <c r="BG175" s="163"/>
      <c r="BH175" s="163"/>
    </row>
    <row r="176">
      <c r="A176" s="163"/>
      <c r="B176" s="163"/>
      <c r="C176" s="163"/>
      <c r="D176" s="163"/>
      <c r="E176" s="163"/>
      <c r="F176" s="163"/>
      <c r="G176" s="163"/>
      <c r="H176" s="163"/>
      <c r="I176" s="163"/>
      <c r="J176" s="163"/>
      <c r="K176" s="165"/>
      <c r="L176" s="163"/>
      <c r="M176" s="163"/>
      <c r="N176" s="166"/>
      <c r="O176" s="167"/>
      <c r="P176" s="167"/>
      <c r="Q176" s="163"/>
      <c r="R176" s="163"/>
      <c r="S176" s="163"/>
      <c r="T176" s="167"/>
      <c r="U176" s="167"/>
      <c r="V176" s="167"/>
      <c r="W176" s="163"/>
      <c r="X176" s="163"/>
      <c r="Y176" s="163"/>
      <c r="Z176" s="321"/>
      <c r="AA176" s="321"/>
      <c r="AB176" s="322"/>
      <c r="AC176" s="322"/>
      <c r="AD176" s="321"/>
      <c r="AE176" s="321"/>
      <c r="AF176" s="321"/>
      <c r="AG176" s="321"/>
      <c r="AH176" s="321"/>
      <c r="AI176" s="321"/>
      <c r="AJ176" s="321"/>
      <c r="AK176" s="321"/>
      <c r="AL176" s="321"/>
      <c r="AM176" s="321"/>
      <c r="AN176" s="321"/>
      <c r="AO176" s="321"/>
      <c r="AP176" s="321"/>
      <c r="AQ176" s="321"/>
      <c r="AR176" s="321"/>
      <c r="AS176" s="321"/>
      <c r="AT176" s="163"/>
      <c r="AU176" s="163"/>
      <c r="AV176" s="163"/>
      <c r="AW176" s="163"/>
      <c r="AX176" s="163"/>
      <c r="AY176" s="163"/>
      <c r="AZ176" s="167"/>
      <c r="BA176" s="163"/>
      <c r="BB176" s="163"/>
      <c r="BC176" s="163"/>
      <c r="BD176" s="163"/>
      <c r="BE176" s="163"/>
      <c r="BF176" s="163"/>
      <c r="BG176" s="163"/>
      <c r="BH176" s="163"/>
    </row>
    <row r="177">
      <c r="A177" s="163"/>
      <c r="B177" s="163"/>
      <c r="C177" s="163"/>
      <c r="D177" s="163"/>
      <c r="E177" s="163"/>
      <c r="F177" s="163"/>
      <c r="G177" s="163"/>
      <c r="H177" s="163"/>
      <c r="I177" s="163"/>
      <c r="J177" s="163"/>
      <c r="K177" s="165"/>
      <c r="L177" s="163"/>
      <c r="M177" s="163"/>
      <c r="N177" s="166"/>
      <c r="O177" s="167"/>
      <c r="P177" s="167"/>
      <c r="Q177" s="163"/>
      <c r="R177" s="163"/>
      <c r="S177" s="163"/>
      <c r="T177" s="167"/>
      <c r="U177" s="167"/>
      <c r="V177" s="167"/>
      <c r="W177" s="163"/>
      <c r="X177" s="163"/>
      <c r="Y177" s="163"/>
      <c r="Z177" s="321"/>
      <c r="AA177" s="321"/>
      <c r="AB177" s="322"/>
      <c r="AC177" s="322"/>
      <c r="AD177" s="321"/>
      <c r="AE177" s="321"/>
      <c r="AF177" s="321"/>
      <c r="AG177" s="321"/>
      <c r="AH177" s="321"/>
      <c r="AI177" s="321"/>
      <c r="AJ177" s="321"/>
      <c r="AK177" s="321"/>
      <c r="AL177" s="321"/>
      <c r="AM177" s="321"/>
      <c r="AN177" s="321"/>
      <c r="AO177" s="321"/>
      <c r="AP177" s="321"/>
      <c r="AQ177" s="321"/>
      <c r="AR177" s="321"/>
      <c r="AS177" s="321"/>
      <c r="AT177" s="163"/>
      <c r="AU177" s="163"/>
      <c r="AV177" s="163"/>
      <c r="AW177" s="163"/>
      <c r="AX177" s="163"/>
      <c r="AY177" s="163"/>
      <c r="AZ177" s="167"/>
      <c r="BA177" s="163"/>
      <c r="BB177" s="163"/>
      <c r="BC177" s="163"/>
      <c r="BD177" s="163"/>
      <c r="BE177" s="163"/>
      <c r="BF177" s="163"/>
      <c r="BG177" s="163"/>
      <c r="BH177" s="163"/>
    </row>
    <row r="178">
      <c r="A178" s="163"/>
      <c r="B178" s="163"/>
      <c r="C178" s="163"/>
      <c r="D178" s="163"/>
      <c r="E178" s="163"/>
      <c r="F178" s="163"/>
      <c r="G178" s="163"/>
      <c r="H178" s="163"/>
      <c r="I178" s="163"/>
      <c r="J178" s="163"/>
      <c r="K178" s="165"/>
      <c r="L178" s="163"/>
      <c r="M178" s="163"/>
      <c r="N178" s="166"/>
      <c r="O178" s="167"/>
      <c r="P178" s="167"/>
      <c r="Q178" s="163"/>
      <c r="R178" s="163"/>
      <c r="S178" s="163"/>
      <c r="T178" s="167"/>
      <c r="U178" s="167"/>
      <c r="V178" s="167"/>
      <c r="W178" s="163"/>
      <c r="X178" s="163"/>
      <c r="Y178" s="163"/>
      <c r="Z178" s="321"/>
      <c r="AA178" s="321"/>
      <c r="AB178" s="322"/>
      <c r="AC178" s="322"/>
      <c r="AD178" s="321"/>
      <c r="AE178" s="321"/>
      <c r="AF178" s="321"/>
      <c r="AG178" s="321"/>
      <c r="AH178" s="321"/>
      <c r="AI178" s="321"/>
      <c r="AJ178" s="321"/>
      <c r="AK178" s="321"/>
      <c r="AL178" s="321"/>
      <c r="AM178" s="321"/>
      <c r="AN178" s="321"/>
      <c r="AO178" s="321"/>
      <c r="AP178" s="321"/>
      <c r="AQ178" s="321"/>
      <c r="AR178" s="321"/>
      <c r="AS178" s="321"/>
      <c r="AT178" s="163"/>
      <c r="AU178" s="163"/>
      <c r="AV178" s="163"/>
      <c r="AW178" s="163"/>
      <c r="AX178" s="163"/>
      <c r="AY178" s="163"/>
      <c r="AZ178" s="167"/>
      <c r="BA178" s="163"/>
      <c r="BB178" s="163"/>
      <c r="BC178" s="163"/>
      <c r="BD178" s="163"/>
      <c r="BE178" s="163"/>
      <c r="BF178" s="163"/>
      <c r="BG178" s="163"/>
      <c r="BH178" s="163"/>
    </row>
    <row r="179">
      <c r="A179" s="163"/>
      <c r="B179" s="163"/>
      <c r="C179" s="163"/>
      <c r="D179" s="163"/>
      <c r="E179" s="163"/>
      <c r="F179" s="163"/>
      <c r="G179" s="163"/>
      <c r="H179" s="163"/>
      <c r="I179" s="163"/>
      <c r="J179" s="163"/>
      <c r="K179" s="165"/>
      <c r="L179" s="163"/>
      <c r="M179" s="163"/>
      <c r="N179" s="166"/>
      <c r="O179" s="167"/>
      <c r="P179" s="167"/>
      <c r="Q179" s="163"/>
      <c r="R179" s="163"/>
      <c r="S179" s="163"/>
      <c r="T179" s="167"/>
      <c r="U179" s="167"/>
      <c r="V179" s="167"/>
      <c r="W179" s="163"/>
      <c r="X179" s="163"/>
      <c r="Y179" s="163"/>
      <c r="Z179" s="321"/>
      <c r="AA179" s="321"/>
      <c r="AB179" s="322"/>
      <c r="AC179" s="322"/>
      <c r="AD179" s="321"/>
      <c r="AE179" s="321"/>
      <c r="AF179" s="321"/>
      <c r="AG179" s="321"/>
      <c r="AH179" s="321"/>
      <c r="AI179" s="321"/>
      <c r="AJ179" s="321"/>
      <c r="AK179" s="321"/>
      <c r="AL179" s="321"/>
      <c r="AM179" s="321"/>
      <c r="AN179" s="321"/>
      <c r="AO179" s="321"/>
      <c r="AP179" s="321"/>
      <c r="AQ179" s="321"/>
      <c r="AR179" s="321"/>
      <c r="AS179" s="321"/>
      <c r="AT179" s="163"/>
      <c r="AU179" s="163"/>
      <c r="AV179" s="163"/>
      <c r="AW179" s="163"/>
      <c r="AX179" s="163"/>
      <c r="AY179" s="163"/>
      <c r="AZ179" s="167"/>
      <c r="BA179" s="163"/>
      <c r="BB179" s="163"/>
      <c r="BC179" s="163"/>
      <c r="BD179" s="163"/>
      <c r="BE179" s="163"/>
      <c r="BF179" s="163"/>
      <c r="BG179" s="163"/>
      <c r="BH179" s="163"/>
    </row>
    <row r="180">
      <c r="A180" s="163"/>
      <c r="B180" s="163"/>
      <c r="C180" s="163"/>
      <c r="D180" s="163"/>
      <c r="E180" s="163"/>
      <c r="F180" s="163"/>
      <c r="G180" s="163"/>
      <c r="H180" s="163"/>
      <c r="I180" s="163"/>
      <c r="J180" s="163"/>
      <c r="K180" s="165"/>
      <c r="L180" s="163"/>
      <c r="M180" s="163"/>
      <c r="N180" s="166"/>
      <c r="O180" s="167"/>
      <c r="P180" s="167"/>
      <c r="Q180" s="163"/>
      <c r="R180" s="163"/>
      <c r="S180" s="163"/>
      <c r="T180" s="167"/>
      <c r="U180" s="167"/>
      <c r="V180" s="167"/>
      <c r="W180" s="163"/>
      <c r="X180" s="163"/>
      <c r="Y180" s="163"/>
      <c r="Z180" s="321"/>
      <c r="AA180" s="321"/>
      <c r="AB180" s="322"/>
      <c r="AC180" s="322"/>
      <c r="AD180" s="321"/>
      <c r="AE180" s="321"/>
      <c r="AF180" s="321"/>
      <c r="AG180" s="321"/>
      <c r="AH180" s="321"/>
      <c r="AI180" s="321"/>
      <c r="AJ180" s="321"/>
      <c r="AK180" s="321"/>
      <c r="AL180" s="321"/>
      <c r="AM180" s="321"/>
      <c r="AN180" s="321"/>
      <c r="AO180" s="321"/>
      <c r="AP180" s="321"/>
      <c r="AQ180" s="321"/>
      <c r="AR180" s="321"/>
      <c r="AS180" s="321"/>
      <c r="AT180" s="163"/>
      <c r="AU180" s="163"/>
      <c r="AV180" s="163"/>
      <c r="AW180" s="163"/>
      <c r="AX180" s="163"/>
      <c r="AY180" s="163"/>
      <c r="AZ180" s="167"/>
      <c r="BA180" s="163"/>
      <c r="BB180" s="163"/>
      <c r="BC180" s="163"/>
      <c r="BD180" s="163"/>
      <c r="BE180" s="163"/>
      <c r="BF180" s="163"/>
      <c r="BG180" s="163"/>
      <c r="BH180" s="163"/>
    </row>
    <row r="181">
      <c r="A181" s="163"/>
      <c r="B181" s="163"/>
      <c r="C181" s="163"/>
      <c r="D181" s="163"/>
      <c r="E181" s="163"/>
      <c r="F181" s="163"/>
      <c r="G181" s="163"/>
      <c r="H181" s="163"/>
      <c r="I181" s="163"/>
      <c r="J181" s="163"/>
      <c r="K181" s="165"/>
      <c r="L181" s="163"/>
      <c r="M181" s="163"/>
      <c r="N181" s="166"/>
      <c r="O181" s="167"/>
      <c r="P181" s="167"/>
      <c r="Q181" s="163"/>
      <c r="R181" s="163"/>
      <c r="S181" s="163"/>
      <c r="T181" s="167"/>
      <c r="U181" s="167"/>
      <c r="V181" s="167"/>
      <c r="W181" s="163"/>
      <c r="X181" s="163"/>
      <c r="Y181" s="163"/>
      <c r="Z181" s="321"/>
      <c r="AA181" s="321"/>
      <c r="AB181" s="322"/>
      <c r="AC181" s="322"/>
      <c r="AD181" s="321"/>
      <c r="AE181" s="321"/>
      <c r="AF181" s="321"/>
      <c r="AG181" s="321"/>
      <c r="AH181" s="321"/>
      <c r="AI181" s="321"/>
      <c r="AJ181" s="321"/>
      <c r="AK181" s="321"/>
      <c r="AL181" s="321"/>
      <c r="AM181" s="321"/>
      <c r="AN181" s="321"/>
      <c r="AO181" s="321"/>
      <c r="AP181" s="321"/>
      <c r="AQ181" s="321"/>
      <c r="AR181" s="321"/>
      <c r="AS181" s="321"/>
      <c r="AT181" s="163"/>
      <c r="AU181" s="163"/>
      <c r="AV181" s="163"/>
      <c r="AW181" s="163"/>
      <c r="AX181" s="163"/>
      <c r="AY181" s="163"/>
      <c r="AZ181" s="167"/>
      <c r="BA181" s="163"/>
      <c r="BB181" s="163"/>
      <c r="BC181" s="163"/>
      <c r="BD181" s="163"/>
      <c r="BE181" s="163"/>
      <c r="BF181" s="163"/>
      <c r="BG181" s="163"/>
      <c r="BH181" s="163"/>
    </row>
    <row r="182">
      <c r="A182" s="163"/>
      <c r="B182" s="163"/>
      <c r="C182" s="163"/>
      <c r="D182" s="163"/>
      <c r="E182" s="163"/>
      <c r="F182" s="163"/>
      <c r="G182" s="163"/>
      <c r="H182" s="163"/>
      <c r="I182" s="163"/>
      <c r="J182" s="163"/>
      <c r="K182" s="165"/>
      <c r="L182" s="163"/>
      <c r="M182" s="163"/>
      <c r="N182" s="166"/>
      <c r="O182" s="167"/>
      <c r="P182" s="167"/>
      <c r="Q182" s="163"/>
      <c r="R182" s="163"/>
      <c r="S182" s="163"/>
      <c r="T182" s="167"/>
      <c r="U182" s="167"/>
      <c r="V182" s="167"/>
      <c r="W182" s="163"/>
      <c r="X182" s="163"/>
      <c r="Y182" s="163"/>
      <c r="Z182" s="321"/>
      <c r="AA182" s="321"/>
      <c r="AB182" s="322"/>
      <c r="AC182" s="322"/>
      <c r="AD182" s="321"/>
      <c r="AE182" s="321"/>
      <c r="AF182" s="321"/>
      <c r="AG182" s="321"/>
      <c r="AH182" s="321"/>
      <c r="AI182" s="321"/>
      <c r="AJ182" s="321"/>
      <c r="AK182" s="321"/>
      <c r="AL182" s="321"/>
      <c r="AM182" s="321"/>
      <c r="AN182" s="321"/>
      <c r="AO182" s="321"/>
      <c r="AP182" s="321"/>
      <c r="AQ182" s="321"/>
      <c r="AR182" s="321"/>
      <c r="AS182" s="321"/>
      <c r="AT182" s="163"/>
      <c r="AU182" s="163"/>
      <c r="AV182" s="163"/>
      <c r="AW182" s="163"/>
      <c r="AX182" s="163"/>
      <c r="AY182" s="163"/>
      <c r="AZ182" s="167"/>
      <c r="BA182" s="163"/>
      <c r="BB182" s="163"/>
      <c r="BC182" s="163"/>
      <c r="BD182" s="163"/>
      <c r="BE182" s="163"/>
      <c r="BF182" s="163"/>
      <c r="BG182" s="163"/>
      <c r="BH182" s="163"/>
    </row>
    <row r="183">
      <c r="A183" s="163"/>
      <c r="B183" s="163"/>
      <c r="C183" s="163"/>
      <c r="D183" s="163"/>
      <c r="E183" s="163"/>
      <c r="F183" s="163"/>
      <c r="G183" s="163"/>
      <c r="H183" s="163"/>
      <c r="I183" s="163"/>
      <c r="J183" s="163"/>
      <c r="K183" s="165"/>
      <c r="L183" s="163"/>
      <c r="M183" s="163"/>
      <c r="N183" s="166"/>
      <c r="O183" s="167"/>
      <c r="P183" s="167"/>
      <c r="Q183" s="163"/>
      <c r="R183" s="163"/>
      <c r="S183" s="163"/>
      <c r="T183" s="167"/>
      <c r="U183" s="167"/>
      <c r="V183" s="167"/>
      <c r="W183" s="163"/>
      <c r="X183" s="163"/>
      <c r="Y183" s="163"/>
      <c r="Z183" s="321"/>
      <c r="AA183" s="321"/>
      <c r="AB183" s="322"/>
      <c r="AC183" s="322"/>
      <c r="AD183" s="321"/>
      <c r="AE183" s="321"/>
      <c r="AF183" s="321"/>
      <c r="AG183" s="321"/>
      <c r="AH183" s="321"/>
      <c r="AI183" s="321"/>
      <c r="AJ183" s="321"/>
      <c r="AK183" s="321"/>
      <c r="AL183" s="321"/>
      <c r="AM183" s="321"/>
      <c r="AN183" s="321"/>
      <c r="AO183" s="321"/>
      <c r="AP183" s="321"/>
      <c r="AQ183" s="321"/>
      <c r="AR183" s="321"/>
      <c r="AS183" s="321"/>
      <c r="AT183" s="163"/>
      <c r="AU183" s="163"/>
      <c r="AV183" s="163"/>
      <c r="AW183" s="163"/>
      <c r="AX183" s="163"/>
      <c r="AY183" s="163"/>
      <c r="AZ183" s="167"/>
      <c r="BA183" s="163"/>
      <c r="BB183" s="163"/>
      <c r="BC183" s="163"/>
      <c r="BD183" s="163"/>
      <c r="BE183" s="163"/>
      <c r="BF183" s="163"/>
      <c r="BG183" s="163"/>
      <c r="BH183" s="163"/>
    </row>
    <row r="184">
      <c r="A184" s="163"/>
      <c r="B184" s="163"/>
      <c r="C184" s="163"/>
      <c r="D184" s="163"/>
      <c r="E184" s="163"/>
      <c r="F184" s="163"/>
      <c r="G184" s="163"/>
      <c r="H184" s="163"/>
      <c r="I184" s="163"/>
      <c r="J184" s="163"/>
      <c r="K184" s="165"/>
      <c r="L184" s="163"/>
      <c r="M184" s="163"/>
      <c r="N184" s="166"/>
      <c r="O184" s="167"/>
      <c r="P184" s="167"/>
      <c r="Q184" s="163"/>
      <c r="R184" s="163"/>
      <c r="S184" s="163"/>
      <c r="T184" s="167"/>
      <c r="U184" s="167"/>
      <c r="V184" s="167"/>
      <c r="W184" s="163"/>
      <c r="X184" s="163"/>
      <c r="Y184" s="163"/>
      <c r="Z184" s="321"/>
      <c r="AA184" s="321"/>
      <c r="AB184" s="322"/>
      <c r="AC184" s="322"/>
      <c r="AD184" s="321"/>
      <c r="AE184" s="321"/>
      <c r="AF184" s="321"/>
      <c r="AG184" s="321"/>
      <c r="AH184" s="321"/>
      <c r="AI184" s="321"/>
      <c r="AJ184" s="321"/>
      <c r="AK184" s="321"/>
      <c r="AL184" s="321"/>
      <c r="AM184" s="321"/>
      <c r="AN184" s="321"/>
      <c r="AO184" s="321"/>
      <c r="AP184" s="321"/>
      <c r="AQ184" s="321"/>
      <c r="AR184" s="321"/>
      <c r="AS184" s="321"/>
      <c r="AT184" s="163"/>
      <c r="AU184" s="163"/>
      <c r="AV184" s="163"/>
      <c r="AW184" s="163"/>
      <c r="AX184" s="163"/>
      <c r="AY184" s="163"/>
      <c r="AZ184" s="167"/>
      <c r="BA184" s="163"/>
      <c r="BB184" s="163"/>
      <c r="BC184" s="163"/>
      <c r="BD184" s="163"/>
      <c r="BE184" s="163"/>
      <c r="BF184" s="163"/>
      <c r="BG184" s="163"/>
      <c r="BH184" s="163"/>
    </row>
    <row r="185">
      <c r="A185" s="163"/>
      <c r="B185" s="163"/>
      <c r="C185" s="163"/>
      <c r="D185" s="163"/>
      <c r="E185" s="163"/>
      <c r="F185" s="163"/>
      <c r="G185" s="163"/>
      <c r="H185" s="163"/>
      <c r="I185" s="163"/>
      <c r="J185" s="163"/>
      <c r="K185" s="165"/>
      <c r="L185" s="163"/>
      <c r="M185" s="163"/>
      <c r="N185" s="166"/>
      <c r="O185" s="167"/>
      <c r="P185" s="167"/>
      <c r="Q185" s="163"/>
      <c r="R185" s="163"/>
      <c r="S185" s="163"/>
      <c r="T185" s="167"/>
      <c r="U185" s="167"/>
      <c r="V185" s="167"/>
      <c r="W185" s="163"/>
      <c r="X185" s="163"/>
      <c r="Y185" s="163"/>
      <c r="Z185" s="321"/>
      <c r="AA185" s="321"/>
      <c r="AB185" s="322"/>
      <c r="AC185" s="322"/>
      <c r="AD185" s="321"/>
      <c r="AE185" s="321"/>
      <c r="AF185" s="321"/>
      <c r="AG185" s="321"/>
      <c r="AH185" s="321"/>
      <c r="AI185" s="321"/>
      <c r="AJ185" s="321"/>
      <c r="AK185" s="321"/>
      <c r="AL185" s="321"/>
      <c r="AM185" s="321"/>
      <c r="AN185" s="321"/>
      <c r="AO185" s="321"/>
      <c r="AP185" s="321"/>
      <c r="AQ185" s="321"/>
      <c r="AR185" s="321"/>
      <c r="AS185" s="321"/>
      <c r="AT185" s="163"/>
      <c r="AU185" s="163"/>
      <c r="AV185" s="163"/>
      <c r="AW185" s="163"/>
      <c r="AX185" s="163"/>
      <c r="AY185" s="163"/>
      <c r="AZ185" s="167"/>
      <c r="BA185" s="163"/>
      <c r="BB185" s="163"/>
      <c r="BC185" s="163"/>
      <c r="BD185" s="163"/>
      <c r="BE185" s="163"/>
      <c r="BF185" s="163"/>
      <c r="BG185" s="163"/>
      <c r="BH185" s="163"/>
    </row>
    <row r="186">
      <c r="A186" s="163"/>
      <c r="B186" s="163"/>
      <c r="C186" s="163"/>
      <c r="D186" s="163"/>
      <c r="E186" s="163"/>
      <c r="F186" s="163"/>
      <c r="G186" s="163"/>
      <c r="H186" s="163"/>
      <c r="I186" s="163"/>
      <c r="J186" s="163"/>
      <c r="K186" s="165"/>
      <c r="L186" s="163"/>
      <c r="M186" s="163"/>
      <c r="N186" s="166"/>
      <c r="O186" s="167"/>
      <c r="P186" s="167"/>
      <c r="Q186" s="163"/>
      <c r="R186" s="163"/>
      <c r="S186" s="163"/>
      <c r="T186" s="167"/>
      <c r="U186" s="167"/>
      <c r="V186" s="167"/>
      <c r="W186" s="163"/>
      <c r="X186" s="163"/>
      <c r="Y186" s="163"/>
      <c r="Z186" s="321"/>
      <c r="AA186" s="321"/>
      <c r="AB186" s="322"/>
      <c r="AC186" s="322"/>
      <c r="AD186" s="321"/>
      <c r="AE186" s="321"/>
      <c r="AF186" s="321"/>
      <c r="AG186" s="321"/>
      <c r="AH186" s="321"/>
      <c r="AI186" s="321"/>
      <c r="AJ186" s="321"/>
      <c r="AK186" s="321"/>
      <c r="AL186" s="321"/>
      <c r="AM186" s="321"/>
      <c r="AN186" s="321"/>
      <c r="AO186" s="321"/>
      <c r="AP186" s="321"/>
      <c r="AQ186" s="321"/>
      <c r="AR186" s="321"/>
      <c r="AS186" s="321"/>
      <c r="AT186" s="163"/>
      <c r="AU186" s="163"/>
      <c r="AV186" s="163"/>
      <c r="AW186" s="163"/>
      <c r="AX186" s="163"/>
      <c r="AY186" s="163"/>
      <c r="AZ186" s="167"/>
      <c r="BA186" s="163"/>
      <c r="BB186" s="163"/>
      <c r="BC186" s="163"/>
      <c r="BD186" s="163"/>
      <c r="BE186" s="163"/>
      <c r="BF186" s="163"/>
      <c r="BG186" s="163"/>
      <c r="BH186" s="163"/>
    </row>
    <row r="187">
      <c r="A187" s="163"/>
      <c r="B187" s="163"/>
      <c r="C187" s="163"/>
      <c r="D187" s="163"/>
      <c r="E187" s="163"/>
      <c r="F187" s="163"/>
      <c r="G187" s="163"/>
      <c r="H187" s="163"/>
      <c r="I187" s="163"/>
      <c r="J187" s="163"/>
      <c r="K187" s="165"/>
      <c r="L187" s="163"/>
      <c r="M187" s="163"/>
      <c r="N187" s="166"/>
      <c r="O187" s="167"/>
      <c r="P187" s="167"/>
      <c r="Q187" s="163"/>
      <c r="R187" s="163"/>
      <c r="S187" s="163"/>
      <c r="T187" s="167"/>
      <c r="U187" s="167"/>
      <c r="V187" s="167"/>
      <c r="W187" s="163"/>
      <c r="X187" s="163"/>
      <c r="Y187" s="163"/>
      <c r="Z187" s="321"/>
      <c r="AA187" s="321"/>
      <c r="AB187" s="322"/>
      <c r="AC187" s="322"/>
      <c r="AD187" s="321"/>
      <c r="AE187" s="321"/>
      <c r="AF187" s="321"/>
      <c r="AG187" s="321"/>
      <c r="AH187" s="321"/>
      <c r="AI187" s="321"/>
      <c r="AJ187" s="321"/>
      <c r="AK187" s="321"/>
      <c r="AL187" s="321"/>
      <c r="AM187" s="321"/>
      <c r="AN187" s="321"/>
      <c r="AO187" s="321"/>
      <c r="AP187" s="321"/>
      <c r="AQ187" s="321"/>
      <c r="AR187" s="321"/>
      <c r="AS187" s="321"/>
      <c r="AT187" s="163"/>
      <c r="AU187" s="163"/>
      <c r="AV187" s="163"/>
      <c r="AW187" s="163"/>
      <c r="AX187" s="163"/>
      <c r="AY187" s="163"/>
      <c r="AZ187" s="167"/>
      <c r="BA187" s="163"/>
      <c r="BB187" s="163"/>
      <c r="BC187" s="163"/>
      <c r="BD187" s="163"/>
      <c r="BE187" s="163"/>
      <c r="BF187" s="163"/>
      <c r="BG187" s="163"/>
      <c r="BH187" s="163"/>
    </row>
    <row r="188">
      <c r="A188" s="163"/>
      <c r="B188" s="163"/>
      <c r="C188" s="163"/>
      <c r="D188" s="163"/>
      <c r="E188" s="163"/>
      <c r="F188" s="163"/>
      <c r="G188" s="163"/>
      <c r="H188" s="163"/>
      <c r="I188" s="163"/>
      <c r="J188" s="163"/>
      <c r="K188" s="165"/>
      <c r="L188" s="163"/>
      <c r="M188" s="163"/>
      <c r="N188" s="166"/>
      <c r="O188" s="167"/>
      <c r="P188" s="167"/>
      <c r="Q188" s="163"/>
      <c r="R188" s="163"/>
      <c r="S188" s="163"/>
      <c r="T188" s="167"/>
      <c r="U188" s="167"/>
      <c r="V188" s="167"/>
      <c r="W188" s="163"/>
      <c r="X188" s="163"/>
      <c r="Y188" s="163"/>
      <c r="Z188" s="321"/>
      <c r="AA188" s="321"/>
      <c r="AB188" s="322"/>
      <c r="AC188" s="322"/>
      <c r="AD188" s="321"/>
      <c r="AE188" s="321"/>
      <c r="AF188" s="321"/>
      <c r="AG188" s="321"/>
      <c r="AH188" s="321"/>
      <c r="AI188" s="321"/>
      <c r="AJ188" s="321"/>
      <c r="AK188" s="321"/>
      <c r="AL188" s="321"/>
      <c r="AM188" s="321"/>
      <c r="AN188" s="321"/>
      <c r="AO188" s="321"/>
      <c r="AP188" s="321"/>
      <c r="AQ188" s="321"/>
      <c r="AR188" s="321"/>
      <c r="AS188" s="321"/>
      <c r="AT188" s="163"/>
      <c r="AU188" s="163"/>
      <c r="AV188" s="163"/>
      <c r="AW188" s="163"/>
      <c r="AX188" s="163"/>
      <c r="AY188" s="163"/>
      <c r="AZ188" s="167"/>
      <c r="BA188" s="163"/>
      <c r="BB188" s="163"/>
      <c r="BC188" s="163"/>
      <c r="BD188" s="163"/>
      <c r="BE188" s="163"/>
      <c r="BF188" s="163"/>
      <c r="BG188" s="163"/>
      <c r="BH188" s="163"/>
    </row>
    <row r="189">
      <c r="A189" s="163"/>
      <c r="B189" s="163"/>
      <c r="C189" s="163"/>
      <c r="D189" s="163"/>
      <c r="E189" s="163"/>
      <c r="F189" s="163"/>
      <c r="G189" s="163"/>
      <c r="H189" s="163"/>
      <c r="I189" s="163"/>
      <c r="J189" s="163"/>
      <c r="K189" s="165"/>
      <c r="L189" s="163"/>
      <c r="M189" s="163"/>
      <c r="N189" s="166"/>
      <c r="O189" s="167"/>
      <c r="P189" s="167"/>
      <c r="Q189" s="163"/>
      <c r="R189" s="163"/>
      <c r="S189" s="163"/>
      <c r="T189" s="167"/>
      <c r="U189" s="167"/>
      <c r="V189" s="167"/>
      <c r="W189" s="163"/>
      <c r="X189" s="163"/>
      <c r="Y189" s="163"/>
      <c r="Z189" s="321"/>
      <c r="AA189" s="321"/>
      <c r="AB189" s="322"/>
      <c r="AC189" s="322"/>
      <c r="AD189" s="321"/>
      <c r="AE189" s="321"/>
      <c r="AF189" s="321"/>
      <c r="AG189" s="321"/>
      <c r="AH189" s="321"/>
      <c r="AI189" s="321"/>
      <c r="AJ189" s="321"/>
      <c r="AK189" s="321"/>
      <c r="AL189" s="321"/>
      <c r="AM189" s="321"/>
      <c r="AN189" s="321"/>
      <c r="AO189" s="321"/>
      <c r="AP189" s="321"/>
      <c r="AQ189" s="321"/>
      <c r="AR189" s="321"/>
      <c r="AS189" s="321"/>
      <c r="AT189" s="163"/>
      <c r="AU189" s="163"/>
      <c r="AV189" s="163"/>
      <c r="AW189" s="163"/>
      <c r="AX189" s="163"/>
      <c r="AY189" s="163"/>
      <c r="AZ189" s="167"/>
      <c r="BA189" s="163"/>
      <c r="BB189" s="163"/>
      <c r="BC189" s="163"/>
      <c r="BD189" s="163"/>
      <c r="BE189" s="163"/>
      <c r="BF189" s="163"/>
      <c r="BG189" s="163"/>
      <c r="BH189" s="163"/>
    </row>
    <row r="190">
      <c r="A190" s="163"/>
      <c r="B190" s="163"/>
      <c r="C190" s="163"/>
      <c r="D190" s="163"/>
      <c r="E190" s="163"/>
      <c r="F190" s="163"/>
      <c r="G190" s="163"/>
      <c r="H190" s="163"/>
      <c r="I190" s="163"/>
      <c r="J190" s="163"/>
      <c r="K190" s="165"/>
      <c r="L190" s="163"/>
      <c r="M190" s="163"/>
      <c r="N190" s="166"/>
      <c r="O190" s="167"/>
      <c r="P190" s="167"/>
      <c r="Q190" s="163"/>
      <c r="R190" s="163"/>
      <c r="S190" s="163"/>
      <c r="T190" s="167"/>
      <c r="U190" s="167"/>
      <c r="V190" s="167"/>
      <c r="W190" s="163"/>
      <c r="X190" s="163"/>
      <c r="Y190" s="163"/>
      <c r="Z190" s="321"/>
      <c r="AA190" s="321"/>
      <c r="AB190" s="322"/>
      <c r="AC190" s="322"/>
      <c r="AD190" s="321"/>
      <c r="AE190" s="321"/>
      <c r="AF190" s="321"/>
      <c r="AG190" s="321"/>
      <c r="AH190" s="321"/>
      <c r="AI190" s="321"/>
      <c r="AJ190" s="321"/>
      <c r="AK190" s="321"/>
      <c r="AL190" s="321"/>
      <c r="AM190" s="321"/>
      <c r="AN190" s="321"/>
      <c r="AO190" s="321"/>
      <c r="AP190" s="321"/>
      <c r="AQ190" s="321"/>
      <c r="AR190" s="321"/>
      <c r="AS190" s="321"/>
      <c r="AT190" s="163"/>
      <c r="AU190" s="163"/>
      <c r="AV190" s="163"/>
      <c r="AW190" s="163"/>
      <c r="AX190" s="163"/>
      <c r="AY190" s="163"/>
      <c r="AZ190" s="167"/>
      <c r="BA190" s="163"/>
      <c r="BB190" s="163"/>
      <c r="BC190" s="163"/>
      <c r="BD190" s="163"/>
      <c r="BE190" s="163"/>
      <c r="BF190" s="163"/>
      <c r="BG190" s="163"/>
      <c r="BH190" s="163"/>
    </row>
    <row r="191">
      <c r="A191" s="163"/>
      <c r="B191" s="163"/>
      <c r="C191" s="163"/>
      <c r="D191" s="163"/>
      <c r="E191" s="163"/>
      <c r="F191" s="163"/>
      <c r="G191" s="163"/>
      <c r="H191" s="163"/>
      <c r="I191" s="163"/>
      <c r="J191" s="163"/>
      <c r="K191" s="165"/>
      <c r="L191" s="163"/>
      <c r="M191" s="163"/>
      <c r="N191" s="166"/>
      <c r="O191" s="167"/>
      <c r="P191" s="167"/>
      <c r="Q191" s="163"/>
      <c r="R191" s="163"/>
      <c r="S191" s="163"/>
      <c r="T191" s="167"/>
      <c r="U191" s="167"/>
      <c r="V191" s="167"/>
      <c r="W191" s="163"/>
      <c r="X191" s="163"/>
      <c r="Y191" s="163"/>
      <c r="Z191" s="321"/>
      <c r="AA191" s="321"/>
      <c r="AB191" s="322"/>
      <c r="AC191" s="322"/>
      <c r="AD191" s="321"/>
      <c r="AE191" s="321"/>
      <c r="AF191" s="321"/>
      <c r="AG191" s="321"/>
      <c r="AH191" s="321"/>
      <c r="AI191" s="321"/>
      <c r="AJ191" s="321"/>
      <c r="AK191" s="321"/>
      <c r="AL191" s="321"/>
      <c r="AM191" s="321"/>
      <c r="AN191" s="321"/>
      <c r="AO191" s="321"/>
      <c r="AP191" s="321"/>
      <c r="AQ191" s="321"/>
      <c r="AR191" s="321"/>
      <c r="AS191" s="321"/>
      <c r="AT191" s="163"/>
      <c r="AU191" s="163"/>
      <c r="AV191" s="163"/>
      <c r="AW191" s="163"/>
      <c r="AX191" s="163"/>
      <c r="AY191" s="163"/>
      <c r="AZ191" s="167"/>
      <c r="BA191" s="163"/>
      <c r="BB191" s="163"/>
      <c r="BC191" s="163"/>
      <c r="BD191" s="163"/>
      <c r="BE191" s="163"/>
      <c r="BF191" s="163"/>
      <c r="BG191" s="163"/>
      <c r="BH191" s="163"/>
    </row>
    <row r="192">
      <c r="A192" s="163"/>
      <c r="B192" s="163"/>
      <c r="C192" s="163"/>
      <c r="D192" s="163"/>
      <c r="E192" s="163"/>
      <c r="F192" s="163"/>
      <c r="G192" s="163"/>
      <c r="H192" s="163"/>
      <c r="I192" s="163"/>
      <c r="J192" s="163"/>
      <c r="K192" s="165"/>
      <c r="L192" s="163"/>
      <c r="M192" s="163"/>
      <c r="N192" s="166"/>
      <c r="O192" s="167"/>
      <c r="P192" s="167"/>
      <c r="Q192" s="163"/>
      <c r="R192" s="163"/>
      <c r="S192" s="163"/>
      <c r="T192" s="167"/>
      <c r="U192" s="167"/>
      <c r="V192" s="167"/>
      <c r="W192" s="163"/>
      <c r="X192" s="163"/>
      <c r="Y192" s="163"/>
      <c r="Z192" s="321"/>
      <c r="AA192" s="321"/>
      <c r="AB192" s="322"/>
      <c r="AC192" s="322"/>
      <c r="AD192" s="321"/>
      <c r="AE192" s="321"/>
      <c r="AF192" s="321"/>
      <c r="AG192" s="321"/>
      <c r="AH192" s="321"/>
      <c r="AI192" s="321"/>
      <c r="AJ192" s="321"/>
      <c r="AK192" s="321"/>
      <c r="AL192" s="321"/>
      <c r="AM192" s="321"/>
      <c r="AN192" s="321"/>
      <c r="AO192" s="321"/>
      <c r="AP192" s="321"/>
      <c r="AQ192" s="321"/>
      <c r="AR192" s="321"/>
      <c r="AS192" s="321"/>
      <c r="AT192" s="163"/>
      <c r="AU192" s="163"/>
      <c r="AV192" s="163"/>
      <c r="AW192" s="163"/>
      <c r="AX192" s="163"/>
      <c r="AY192" s="163"/>
      <c r="AZ192" s="167"/>
      <c r="BA192" s="163"/>
      <c r="BB192" s="163"/>
      <c r="BC192" s="163"/>
      <c r="BD192" s="163"/>
      <c r="BE192" s="163"/>
      <c r="BF192" s="163"/>
      <c r="BG192" s="163"/>
      <c r="BH192" s="163"/>
    </row>
    <row r="193">
      <c r="A193" s="163"/>
      <c r="B193" s="163"/>
      <c r="C193" s="163"/>
      <c r="D193" s="163"/>
      <c r="E193" s="163"/>
      <c r="F193" s="163"/>
      <c r="G193" s="163"/>
      <c r="H193" s="163"/>
      <c r="I193" s="163"/>
      <c r="J193" s="163"/>
      <c r="K193" s="165"/>
      <c r="L193" s="163"/>
      <c r="M193" s="163"/>
      <c r="N193" s="166"/>
      <c r="O193" s="167"/>
      <c r="P193" s="167"/>
      <c r="Q193" s="163"/>
      <c r="R193" s="163"/>
      <c r="S193" s="163"/>
      <c r="T193" s="167"/>
      <c r="U193" s="167"/>
      <c r="V193" s="167"/>
      <c r="W193" s="163"/>
      <c r="X193" s="163"/>
      <c r="Y193" s="163"/>
      <c r="Z193" s="321"/>
      <c r="AA193" s="321"/>
      <c r="AB193" s="322"/>
      <c r="AC193" s="322"/>
      <c r="AD193" s="321"/>
      <c r="AE193" s="321"/>
      <c r="AF193" s="321"/>
      <c r="AG193" s="321"/>
      <c r="AH193" s="321"/>
      <c r="AI193" s="321"/>
      <c r="AJ193" s="321"/>
      <c r="AK193" s="321"/>
      <c r="AL193" s="321"/>
      <c r="AM193" s="321"/>
      <c r="AN193" s="321"/>
      <c r="AO193" s="321"/>
      <c r="AP193" s="321"/>
      <c r="AQ193" s="321"/>
      <c r="AR193" s="321"/>
      <c r="AS193" s="321"/>
      <c r="AT193" s="163"/>
      <c r="AU193" s="163"/>
      <c r="AV193" s="163"/>
      <c r="AW193" s="163"/>
      <c r="AX193" s="163"/>
      <c r="AY193" s="163"/>
      <c r="AZ193" s="167"/>
      <c r="BA193" s="163"/>
      <c r="BB193" s="163"/>
      <c r="BC193" s="163"/>
      <c r="BD193" s="163"/>
      <c r="BE193" s="163"/>
      <c r="BF193" s="163"/>
      <c r="BG193" s="163"/>
      <c r="BH193" s="163"/>
    </row>
    <row r="194">
      <c r="A194" s="163"/>
      <c r="B194" s="163"/>
      <c r="C194" s="163"/>
      <c r="D194" s="163"/>
      <c r="E194" s="163"/>
      <c r="F194" s="163"/>
      <c r="G194" s="163"/>
      <c r="H194" s="163"/>
      <c r="I194" s="163"/>
      <c r="J194" s="163"/>
      <c r="K194" s="165"/>
      <c r="L194" s="163"/>
      <c r="M194" s="163"/>
      <c r="N194" s="166"/>
      <c r="O194" s="167"/>
      <c r="P194" s="167"/>
      <c r="Q194" s="163"/>
      <c r="R194" s="163"/>
      <c r="S194" s="163"/>
      <c r="T194" s="167"/>
      <c r="U194" s="167"/>
      <c r="V194" s="167"/>
      <c r="W194" s="163"/>
      <c r="X194" s="163"/>
      <c r="Y194" s="163"/>
      <c r="Z194" s="321"/>
      <c r="AA194" s="321"/>
      <c r="AB194" s="322"/>
      <c r="AC194" s="322"/>
      <c r="AD194" s="321"/>
      <c r="AE194" s="321"/>
      <c r="AF194" s="321"/>
      <c r="AG194" s="321"/>
      <c r="AH194" s="321"/>
      <c r="AI194" s="321"/>
      <c r="AJ194" s="321"/>
      <c r="AK194" s="321"/>
      <c r="AL194" s="321"/>
      <c r="AM194" s="321"/>
      <c r="AN194" s="321"/>
      <c r="AO194" s="321"/>
      <c r="AP194" s="321"/>
      <c r="AQ194" s="321"/>
      <c r="AR194" s="321"/>
      <c r="AS194" s="321"/>
      <c r="AT194" s="163"/>
      <c r="AU194" s="163"/>
      <c r="AV194" s="163"/>
      <c r="AW194" s="163"/>
      <c r="AX194" s="163"/>
      <c r="AY194" s="163"/>
      <c r="AZ194" s="167"/>
      <c r="BA194" s="163"/>
      <c r="BB194" s="163"/>
      <c r="BC194" s="163"/>
      <c r="BD194" s="163"/>
      <c r="BE194" s="163"/>
      <c r="BF194" s="163"/>
      <c r="BG194" s="163"/>
      <c r="BH194" s="163"/>
    </row>
    <row r="195">
      <c r="A195" s="163"/>
      <c r="B195" s="163"/>
      <c r="C195" s="163"/>
      <c r="D195" s="163"/>
      <c r="E195" s="163"/>
      <c r="F195" s="163"/>
      <c r="G195" s="163"/>
      <c r="H195" s="163"/>
      <c r="I195" s="163"/>
      <c r="J195" s="163"/>
      <c r="K195" s="165"/>
      <c r="L195" s="163"/>
      <c r="M195" s="163"/>
      <c r="N195" s="166"/>
      <c r="O195" s="167"/>
      <c r="P195" s="167"/>
      <c r="Q195" s="163"/>
      <c r="R195" s="163"/>
      <c r="S195" s="163"/>
      <c r="T195" s="167"/>
      <c r="U195" s="167"/>
      <c r="V195" s="167"/>
      <c r="W195" s="163"/>
      <c r="X195" s="163"/>
      <c r="Y195" s="163"/>
      <c r="Z195" s="321"/>
      <c r="AA195" s="321"/>
      <c r="AB195" s="322"/>
      <c r="AC195" s="322"/>
      <c r="AD195" s="321"/>
      <c r="AE195" s="321"/>
      <c r="AF195" s="321"/>
      <c r="AG195" s="321"/>
      <c r="AH195" s="321"/>
      <c r="AI195" s="321"/>
      <c r="AJ195" s="321"/>
      <c r="AK195" s="321"/>
      <c r="AL195" s="321"/>
      <c r="AM195" s="321"/>
      <c r="AN195" s="321"/>
      <c r="AO195" s="321"/>
      <c r="AP195" s="321"/>
      <c r="AQ195" s="321"/>
      <c r="AR195" s="321"/>
      <c r="AS195" s="321"/>
      <c r="AT195" s="163"/>
      <c r="AU195" s="163"/>
      <c r="AV195" s="163"/>
      <c r="AW195" s="163"/>
      <c r="AX195" s="163"/>
      <c r="AY195" s="163"/>
      <c r="AZ195" s="167"/>
      <c r="BA195" s="163"/>
      <c r="BB195" s="163"/>
      <c r="BC195" s="163"/>
      <c r="BD195" s="163"/>
      <c r="BE195" s="163"/>
      <c r="BF195" s="163"/>
      <c r="BG195" s="163"/>
      <c r="BH195" s="163"/>
    </row>
    <row r="196">
      <c r="A196" s="163"/>
      <c r="B196" s="163"/>
      <c r="C196" s="163"/>
      <c r="D196" s="163"/>
      <c r="E196" s="163"/>
      <c r="F196" s="163"/>
      <c r="G196" s="163"/>
      <c r="H196" s="163"/>
      <c r="I196" s="163"/>
      <c r="J196" s="163"/>
      <c r="K196" s="165"/>
      <c r="L196" s="163"/>
      <c r="M196" s="163"/>
      <c r="N196" s="166"/>
      <c r="O196" s="167"/>
      <c r="P196" s="167"/>
      <c r="Q196" s="163"/>
      <c r="R196" s="163"/>
      <c r="S196" s="163"/>
      <c r="T196" s="167"/>
      <c r="U196" s="167"/>
      <c r="V196" s="167"/>
      <c r="W196" s="163"/>
      <c r="X196" s="163"/>
      <c r="Y196" s="163"/>
      <c r="Z196" s="321"/>
      <c r="AA196" s="321"/>
      <c r="AB196" s="322"/>
      <c r="AC196" s="322"/>
      <c r="AD196" s="321"/>
      <c r="AE196" s="321"/>
      <c r="AF196" s="321"/>
      <c r="AG196" s="321"/>
      <c r="AH196" s="321"/>
      <c r="AI196" s="321"/>
      <c r="AJ196" s="321"/>
      <c r="AK196" s="321"/>
      <c r="AL196" s="321"/>
      <c r="AM196" s="321"/>
      <c r="AN196" s="321"/>
      <c r="AO196" s="321"/>
      <c r="AP196" s="321"/>
      <c r="AQ196" s="321"/>
      <c r="AR196" s="321"/>
      <c r="AS196" s="321"/>
      <c r="AT196" s="163"/>
      <c r="AU196" s="163"/>
      <c r="AV196" s="163"/>
      <c r="AW196" s="163"/>
      <c r="AX196" s="163"/>
      <c r="AY196" s="163"/>
      <c r="AZ196" s="167"/>
      <c r="BA196" s="163"/>
      <c r="BB196" s="163"/>
      <c r="BC196" s="163"/>
      <c r="BD196" s="163"/>
      <c r="BE196" s="163"/>
      <c r="BF196" s="163"/>
      <c r="BG196" s="163"/>
      <c r="BH196" s="163"/>
    </row>
    <row r="197">
      <c r="A197" s="163"/>
      <c r="B197" s="163"/>
      <c r="C197" s="163"/>
      <c r="D197" s="163"/>
      <c r="E197" s="163"/>
      <c r="F197" s="163"/>
      <c r="G197" s="163"/>
      <c r="H197" s="163"/>
      <c r="I197" s="163"/>
      <c r="J197" s="163"/>
      <c r="K197" s="165"/>
      <c r="L197" s="163"/>
      <c r="M197" s="163"/>
      <c r="N197" s="166"/>
      <c r="O197" s="167"/>
      <c r="P197" s="167"/>
      <c r="Q197" s="163"/>
      <c r="R197" s="163"/>
      <c r="S197" s="163"/>
      <c r="T197" s="167"/>
      <c r="U197" s="167"/>
      <c r="V197" s="167"/>
      <c r="W197" s="163"/>
      <c r="X197" s="163"/>
      <c r="Y197" s="163"/>
      <c r="Z197" s="321"/>
      <c r="AA197" s="321"/>
      <c r="AB197" s="322"/>
      <c r="AC197" s="322"/>
      <c r="AD197" s="321"/>
      <c r="AE197" s="321"/>
      <c r="AF197" s="321"/>
      <c r="AG197" s="321"/>
      <c r="AH197" s="321"/>
      <c r="AI197" s="321"/>
      <c r="AJ197" s="321"/>
      <c r="AK197" s="321"/>
      <c r="AL197" s="321"/>
      <c r="AM197" s="321"/>
      <c r="AN197" s="321"/>
      <c r="AO197" s="321"/>
      <c r="AP197" s="321"/>
      <c r="AQ197" s="321"/>
      <c r="AR197" s="321"/>
      <c r="AS197" s="321"/>
      <c r="AT197" s="163"/>
      <c r="AU197" s="163"/>
      <c r="AV197" s="163"/>
      <c r="AW197" s="163"/>
      <c r="AX197" s="163"/>
      <c r="AY197" s="163"/>
      <c r="AZ197" s="167"/>
      <c r="BA197" s="163"/>
      <c r="BB197" s="163"/>
      <c r="BC197" s="163"/>
      <c r="BD197" s="163"/>
      <c r="BE197" s="163"/>
      <c r="BF197" s="163"/>
      <c r="BG197" s="163"/>
      <c r="BH197" s="163"/>
    </row>
    <row r="198">
      <c r="A198" s="163"/>
      <c r="B198" s="163"/>
      <c r="C198" s="163"/>
      <c r="D198" s="163"/>
      <c r="E198" s="163"/>
      <c r="F198" s="163"/>
      <c r="G198" s="163"/>
      <c r="H198" s="163"/>
      <c r="I198" s="163"/>
      <c r="J198" s="163"/>
      <c r="K198" s="165"/>
      <c r="L198" s="163"/>
      <c r="M198" s="163"/>
      <c r="N198" s="166"/>
      <c r="O198" s="167"/>
      <c r="P198" s="167"/>
      <c r="Q198" s="163"/>
      <c r="R198" s="163"/>
      <c r="S198" s="163"/>
      <c r="T198" s="167"/>
      <c r="U198" s="167"/>
      <c r="V198" s="167"/>
      <c r="W198" s="163"/>
      <c r="X198" s="163"/>
      <c r="Y198" s="163"/>
      <c r="Z198" s="321"/>
      <c r="AA198" s="321"/>
      <c r="AB198" s="322"/>
      <c r="AC198" s="322"/>
      <c r="AD198" s="321"/>
      <c r="AE198" s="321"/>
      <c r="AF198" s="321"/>
      <c r="AG198" s="321"/>
      <c r="AH198" s="321"/>
      <c r="AI198" s="321"/>
      <c r="AJ198" s="321"/>
      <c r="AK198" s="321"/>
      <c r="AL198" s="321"/>
      <c r="AM198" s="321"/>
      <c r="AN198" s="321"/>
      <c r="AO198" s="321"/>
      <c r="AP198" s="321"/>
      <c r="AQ198" s="321"/>
      <c r="AR198" s="321"/>
      <c r="AS198" s="321"/>
      <c r="AT198" s="163"/>
      <c r="AU198" s="163"/>
      <c r="AV198" s="163"/>
      <c r="AW198" s="163"/>
      <c r="AX198" s="163"/>
      <c r="AY198" s="163"/>
      <c r="AZ198" s="167"/>
      <c r="BA198" s="163"/>
      <c r="BB198" s="163"/>
      <c r="BC198" s="163"/>
      <c r="BD198" s="163"/>
      <c r="BE198" s="163"/>
      <c r="BF198" s="163"/>
      <c r="BG198" s="163"/>
      <c r="BH198" s="163"/>
    </row>
    <row r="199">
      <c r="A199" s="163"/>
      <c r="B199" s="163"/>
      <c r="C199" s="163"/>
      <c r="D199" s="163"/>
      <c r="E199" s="163"/>
      <c r="F199" s="163"/>
      <c r="G199" s="163"/>
      <c r="H199" s="163"/>
      <c r="I199" s="163"/>
      <c r="J199" s="163"/>
      <c r="K199" s="165"/>
      <c r="L199" s="163"/>
      <c r="M199" s="163"/>
      <c r="N199" s="166"/>
      <c r="O199" s="167"/>
      <c r="P199" s="167"/>
      <c r="Q199" s="163"/>
      <c r="R199" s="163"/>
      <c r="S199" s="163"/>
      <c r="T199" s="167"/>
      <c r="U199" s="167"/>
      <c r="V199" s="167"/>
      <c r="W199" s="163"/>
      <c r="X199" s="163"/>
      <c r="Y199" s="163"/>
      <c r="Z199" s="321"/>
      <c r="AA199" s="321"/>
      <c r="AB199" s="322"/>
      <c r="AC199" s="322"/>
      <c r="AD199" s="321"/>
      <c r="AE199" s="321"/>
      <c r="AF199" s="321"/>
      <c r="AG199" s="321"/>
      <c r="AH199" s="321"/>
      <c r="AI199" s="321"/>
      <c r="AJ199" s="321"/>
      <c r="AK199" s="321"/>
      <c r="AL199" s="321"/>
      <c r="AM199" s="321"/>
      <c r="AN199" s="321"/>
      <c r="AO199" s="321"/>
      <c r="AP199" s="321"/>
      <c r="AQ199" s="321"/>
      <c r="AR199" s="321"/>
      <c r="AS199" s="321"/>
      <c r="AT199" s="163"/>
      <c r="AU199" s="163"/>
      <c r="AV199" s="163"/>
      <c r="AW199" s="163"/>
      <c r="AX199" s="163"/>
      <c r="AY199" s="163"/>
      <c r="AZ199" s="167"/>
      <c r="BA199" s="163"/>
      <c r="BB199" s="163"/>
      <c r="BC199" s="163"/>
      <c r="BD199" s="163"/>
      <c r="BE199" s="163"/>
      <c r="BF199" s="163"/>
      <c r="BG199" s="163"/>
      <c r="BH199" s="163"/>
    </row>
    <row r="200">
      <c r="A200" s="163"/>
      <c r="B200" s="163"/>
      <c r="C200" s="163"/>
      <c r="D200" s="163"/>
      <c r="E200" s="163"/>
      <c r="F200" s="163"/>
      <c r="G200" s="163"/>
      <c r="H200" s="163"/>
      <c r="I200" s="163"/>
      <c r="J200" s="163"/>
      <c r="K200" s="165"/>
      <c r="L200" s="163"/>
      <c r="M200" s="163"/>
      <c r="N200" s="166"/>
      <c r="O200" s="167"/>
      <c r="P200" s="167"/>
      <c r="Q200" s="163"/>
      <c r="R200" s="163"/>
      <c r="S200" s="163"/>
      <c r="T200" s="167"/>
      <c r="U200" s="167"/>
      <c r="V200" s="167"/>
      <c r="W200" s="163"/>
      <c r="X200" s="163"/>
      <c r="Y200" s="163"/>
      <c r="Z200" s="321"/>
      <c r="AA200" s="321"/>
      <c r="AB200" s="322"/>
      <c r="AC200" s="322"/>
      <c r="AD200" s="321"/>
      <c r="AE200" s="321"/>
      <c r="AF200" s="321"/>
      <c r="AG200" s="321"/>
      <c r="AH200" s="321"/>
      <c r="AI200" s="321"/>
      <c r="AJ200" s="321"/>
      <c r="AK200" s="321"/>
      <c r="AL200" s="321"/>
      <c r="AM200" s="321"/>
      <c r="AN200" s="321"/>
      <c r="AO200" s="321"/>
      <c r="AP200" s="321"/>
      <c r="AQ200" s="321"/>
      <c r="AR200" s="321"/>
      <c r="AS200" s="321"/>
      <c r="AT200" s="163"/>
      <c r="AU200" s="163"/>
      <c r="AV200" s="163"/>
      <c r="AW200" s="163"/>
      <c r="AX200" s="163"/>
      <c r="AY200" s="163"/>
      <c r="AZ200" s="167"/>
      <c r="BA200" s="163"/>
      <c r="BB200" s="163"/>
      <c r="BC200" s="163"/>
      <c r="BD200" s="163"/>
      <c r="BE200" s="163"/>
      <c r="BF200" s="163"/>
      <c r="BG200" s="163"/>
      <c r="BH200" s="163"/>
    </row>
    <row r="201">
      <c r="A201" s="163"/>
      <c r="B201" s="163"/>
      <c r="C201" s="163"/>
      <c r="D201" s="163"/>
      <c r="E201" s="163"/>
      <c r="F201" s="163"/>
      <c r="G201" s="163"/>
      <c r="H201" s="163"/>
      <c r="I201" s="163"/>
      <c r="J201" s="163"/>
      <c r="K201" s="165"/>
      <c r="L201" s="163"/>
      <c r="M201" s="163"/>
      <c r="N201" s="166"/>
      <c r="O201" s="167"/>
      <c r="P201" s="167"/>
      <c r="Q201" s="163"/>
      <c r="R201" s="163"/>
      <c r="S201" s="163"/>
      <c r="T201" s="167"/>
      <c r="U201" s="167"/>
      <c r="V201" s="167"/>
      <c r="W201" s="163"/>
      <c r="X201" s="163"/>
      <c r="Y201" s="163"/>
      <c r="Z201" s="321"/>
      <c r="AA201" s="321"/>
      <c r="AB201" s="322"/>
      <c r="AC201" s="322"/>
      <c r="AD201" s="321"/>
      <c r="AE201" s="321"/>
      <c r="AF201" s="321"/>
      <c r="AG201" s="321"/>
      <c r="AH201" s="321"/>
      <c r="AI201" s="321"/>
      <c r="AJ201" s="321"/>
      <c r="AK201" s="321"/>
      <c r="AL201" s="321"/>
      <c r="AM201" s="321"/>
      <c r="AN201" s="321"/>
      <c r="AO201" s="321"/>
      <c r="AP201" s="321"/>
      <c r="AQ201" s="321"/>
      <c r="AR201" s="321"/>
      <c r="AS201" s="321"/>
      <c r="AT201" s="163"/>
      <c r="AU201" s="163"/>
      <c r="AV201" s="163"/>
      <c r="AW201" s="163"/>
      <c r="AX201" s="163"/>
      <c r="AY201" s="163"/>
      <c r="AZ201" s="167"/>
      <c r="BA201" s="163"/>
      <c r="BB201" s="163"/>
      <c r="BC201" s="163"/>
      <c r="BD201" s="163"/>
      <c r="BE201" s="163"/>
      <c r="BF201" s="163"/>
      <c r="BG201" s="163"/>
      <c r="BH201" s="163"/>
    </row>
    <row r="202">
      <c r="A202" s="163"/>
      <c r="B202" s="163"/>
      <c r="C202" s="163"/>
      <c r="D202" s="163"/>
      <c r="E202" s="163"/>
      <c r="F202" s="163"/>
      <c r="G202" s="163"/>
      <c r="H202" s="163"/>
      <c r="I202" s="163"/>
      <c r="J202" s="163"/>
      <c r="K202" s="165"/>
      <c r="L202" s="163"/>
      <c r="M202" s="163"/>
      <c r="N202" s="166"/>
      <c r="O202" s="167"/>
      <c r="P202" s="167"/>
      <c r="Q202" s="163"/>
      <c r="R202" s="163"/>
      <c r="S202" s="163"/>
      <c r="T202" s="167"/>
      <c r="U202" s="167"/>
      <c r="V202" s="167"/>
      <c r="W202" s="163"/>
      <c r="X202" s="163"/>
      <c r="Y202" s="163"/>
      <c r="Z202" s="321"/>
      <c r="AA202" s="321"/>
      <c r="AB202" s="322"/>
      <c r="AC202" s="322"/>
      <c r="AD202" s="321"/>
      <c r="AE202" s="321"/>
      <c r="AF202" s="321"/>
      <c r="AG202" s="321"/>
      <c r="AH202" s="321"/>
      <c r="AI202" s="321"/>
      <c r="AJ202" s="321"/>
      <c r="AK202" s="321"/>
      <c r="AL202" s="321"/>
      <c r="AM202" s="321"/>
      <c r="AN202" s="321"/>
      <c r="AO202" s="321"/>
      <c r="AP202" s="321"/>
      <c r="AQ202" s="321"/>
      <c r="AR202" s="321"/>
      <c r="AS202" s="321"/>
      <c r="AT202" s="163"/>
      <c r="AU202" s="163"/>
      <c r="AV202" s="163"/>
      <c r="AW202" s="163"/>
      <c r="AX202" s="163"/>
      <c r="AY202" s="163"/>
      <c r="AZ202" s="167"/>
      <c r="BA202" s="163"/>
      <c r="BB202" s="163"/>
      <c r="BC202" s="163"/>
      <c r="BD202" s="163"/>
      <c r="BE202" s="163"/>
      <c r="BF202" s="163"/>
      <c r="BG202" s="163"/>
      <c r="BH202" s="163"/>
    </row>
    <row r="203">
      <c r="A203" s="163"/>
      <c r="B203" s="163"/>
      <c r="C203" s="163"/>
      <c r="D203" s="163"/>
      <c r="E203" s="163"/>
      <c r="F203" s="163"/>
      <c r="G203" s="163"/>
      <c r="H203" s="163"/>
      <c r="I203" s="163"/>
      <c r="J203" s="163"/>
      <c r="K203" s="165"/>
      <c r="L203" s="163"/>
      <c r="M203" s="163"/>
      <c r="N203" s="166"/>
      <c r="O203" s="167"/>
      <c r="P203" s="167"/>
      <c r="Q203" s="163"/>
      <c r="R203" s="163"/>
      <c r="S203" s="163"/>
      <c r="T203" s="167"/>
      <c r="U203" s="167"/>
      <c r="V203" s="167"/>
      <c r="W203" s="163"/>
      <c r="X203" s="163"/>
      <c r="Y203" s="163"/>
      <c r="Z203" s="321"/>
      <c r="AA203" s="321"/>
      <c r="AB203" s="322"/>
      <c r="AC203" s="322"/>
      <c r="AD203" s="321"/>
      <c r="AE203" s="321"/>
      <c r="AF203" s="321"/>
      <c r="AG203" s="321"/>
      <c r="AH203" s="321"/>
      <c r="AI203" s="321"/>
      <c r="AJ203" s="321"/>
      <c r="AK203" s="321"/>
      <c r="AL203" s="321"/>
      <c r="AM203" s="321"/>
      <c r="AN203" s="321"/>
      <c r="AO203" s="321"/>
      <c r="AP203" s="321"/>
      <c r="AQ203" s="321"/>
      <c r="AR203" s="321"/>
      <c r="AS203" s="321"/>
      <c r="AT203" s="163"/>
      <c r="AU203" s="163"/>
      <c r="AV203" s="163"/>
      <c r="AW203" s="163"/>
      <c r="AX203" s="163"/>
      <c r="AY203" s="163"/>
      <c r="AZ203" s="167"/>
      <c r="BA203" s="163"/>
      <c r="BB203" s="163"/>
      <c r="BC203" s="163"/>
      <c r="BD203" s="163"/>
      <c r="BE203" s="163"/>
      <c r="BF203" s="163"/>
      <c r="BG203" s="163"/>
      <c r="BH203" s="163"/>
    </row>
    <row r="204">
      <c r="A204" s="163"/>
      <c r="B204" s="163"/>
      <c r="C204" s="163"/>
      <c r="D204" s="163"/>
      <c r="E204" s="163"/>
      <c r="F204" s="163"/>
      <c r="G204" s="163"/>
      <c r="H204" s="163"/>
      <c r="I204" s="163"/>
      <c r="J204" s="163"/>
      <c r="K204" s="165"/>
      <c r="L204" s="163"/>
      <c r="M204" s="163"/>
      <c r="N204" s="166"/>
      <c r="O204" s="167"/>
      <c r="P204" s="167"/>
      <c r="Q204" s="163"/>
      <c r="R204" s="163"/>
      <c r="S204" s="163"/>
      <c r="T204" s="167"/>
      <c r="U204" s="167"/>
      <c r="V204" s="167"/>
      <c r="W204" s="163"/>
      <c r="X204" s="163"/>
      <c r="Y204" s="163"/>
      <c r="Z204" s="321"/>
      <c r="AA204" s="321"/>
      <c r="AB204" s="322"/>
      <c r="AC204" s="322"/>
      <c r="AD204" s="321"/>
      <c r="AE204" s="321"/>
      <c r="AF204" s="321"/>
      <c r="AG204" s="321"/>
      <c r="AH204" s="321"/>
      <c r="AI204" s="321"/>
      <c r="AJ204" s="321"/>
      <c r="AK204" s="321"/>
      <c r="AL204" s="321"/>
      <c r="AM204" s="321"/>
      <c r="AN204" s="321"/>
      <c r="AO204" s="321"/>
      <c r="AP204" s="321"/>
      <c r="AQ204" s="321"/>
      <c r="AR204" s="321"/>
      <c r="AS204" s="321"/>
      <c r="AT204" s="163"/>
      <c r="AU204" s="163"/>
      <c r="AV204" s="163"/>
      <c r="AW204" s="163"/>
      <c r="AX204" s="163"/>
      <c r="AY204" s="163"/>
      <c r="AZ204" s="167"/>
      <c r="BA204" s="163"/>
      <c r="BB204" s="163"/>
      <c r="BC204" s="163"/>
      <c r="BD204" s="163"/>
      <c r="BE204" s="163"/>
      <c r="BF204" s="163"/>
      <c r="BG204" s="163"/>
      <c r="BH204" s="163"/>
    </row>
    <row r="205">
      <c r="A205" s="163"/>
      <c r="B205" s="163"/>
      <c r="C205" s="163"/>
      <c r="D205" s="163"/>
      <c r="E205" s="163"/>
      <c r="F205" s="163"/>
      <c r="G205" s="163"/>
      <c r="H205" s="163"/>
      <c r="I205" s="163"/>
      <c r="J205" s="163"/>
      <c r="K205" s="165"/>
      <c r="L205" s="163"/>
      <c r="M205" s="163"/>
      <c r="N205" s="166"/>
      <c r="O205" s="167"/>
      <c r="P205" s="167"/>
      <c r="Q205" s="163"/>
      <c r="R205" s="163"/>
      <c r="S205" s="163"/>
      <c r="T205" s="167"/>
      <c r="U205" s="167"/>
      <c r="V205" s="167"/>
      <c r="W205" s="163"/>
      <c r="X205" s="163"/>
      <c r="Y205" s="163"/>
      <c r="Z205" s="321"/>
      <c r="AA205" s="321"/>
      <c r="AB205" s="322"/>
      <c r="AC205" s="322"/>
      <c r="AD205" s="321"/>
      <c r="AE205" s="321"/>
      <c r="AF205" s="321"/>
      <c r="AG205" s="321"/>
      <c r="AH205" s="321"/>
      <c r="AI205" s="321"/>
      <c r="AJ205" s="321"/>
      <c r="AK205" s="321"/>
      <c r="AL205" s="321"/>
      <c r="AM205" s="321"/>
      <c r="AN205" s="321"/>
      <c r="AO205" s="321"/>
      <c r="AP205" s="321"/>
      <c r="AQ205" s="321"/>
      <c r="AR205" s="321"/>
      <c r="AS205" s="321"/>
      <c r="AT205" s="163"/>
      <c r="AU205" s="163"/>
      <c r="AV205" s="163"/>
      <c r="AW205" s="163"/>
      <c r="AX205" s="163"/>
      <c r="AY205" s="163"/>
      <c r="AZ205" s="167"/>
      <c r="BA205" s="163"/>
      <c r="BB205" s="163"/>
      <c r="BC205" s="163"/>
      <c r="BD205" s="163"/>
      <c r="BE205" s="163"/>
      <c r="BF205" s="163"/>
      <c r="BG205" s="163"/>
      <c r="BH205" s="163"/>
    </row>
    <row r="206">
      <c r="A206" s="163"/>
      <c r="B206" s="163"/>
      <c r="C206" s="163"/>
      <c r="D206" s="163"/>
      <c r="E206" s="163"/>
      <c r="F206" s="163"/>
      <c r="G206" s="163"/>
      <c r="H206" s="163"/>
      <c r="I206" s="163"/>
      <c r="J206" s="163"/>
      <c r="K206" s="165"/>
      <c r="L206" s="163"/>
      <c r="M206" s="163"/>
      <c r="N206" s="166"/>
      <c r="O206" s="167"/>
      <c r="P206" s="167"/>
      <c r="Q206" s="163"/>
      <c r="R206" s="163"/>
      <c r="S206" s="163"/>
      <c r="T206" s="167"/>
      <c r="U206" s="167"/>
      <c r="V206" s="167"/>
      <c r="W206" s="163"/>
      <c r="X206" s="163"/>
      <c r="Y206" s="163"/>
      <c r="Z206" s="321"/>
      <c r="AA206" s="321"/>
      <c r="AB206" s="322"/>
      <c r="AC206" s="322"/>
      <c r="AD206" s="321"/>
      <c r="AE206" s="321"/>
      <c r="AF206" s="321"/>
      <c r="AG206" s="321"/>
      <c r="AH206" s="321"/>
      <c r="AI206" s="321"/>
      <c r="AJ206" s="321"/>
      <c r="AK206" s="321"/>
      <c r="AL206" s="321"/>
      <c r="AM206" s="321"/>
      <c r="AN206" s="321"/>
      <c r="AO206" s="321"/>
      <c r="AP206" s="321"/>
      <c r="AQ206" s="321"/>
      <c r="AR206" s="321"/>
      <c r="AS206" s="321"/>
      <c r="AT206" s="163"/>
      <c r="AU206" s="163"/>
      <c r="AV206" s="163"/>
      <c r="AW206" s="163"/>
      <c r="AX206" s="163"/>
      <c r="AY206" s="163"/>
      <c r="AZ206" s="167"/>
      <c r="BA206" s="163"/>
      <c r="BB206" s="163"/>
      <c r="BC206" s="163"/>
      <c r="BD206" s="163"/>
      <c r="BE206" s="163"/>
      <c r="BF206" s="163"/>
      <c r="BG206" s="163"/>
      <c r="BH206" s="163"/>
    </row>
    <row r="207">
      <c r="A207" s="163"/>
      <c r="B207" s="163"/>
      <c r="C207" s="163"/>
      <c r="D207" s="163"/>
      <c r="E207" s="163"/>
      <c r="F207" s="163"/>
      <c r="G207" s="163"/>
      <c r="H207" s="163"/>
      <c r="I207" s="163"/>
      <c r="J207" s="163"/>
      <c r="K207" s="165"/>
      <c r="L207" s="163"/>
      <c r="M207" s="163"/>
      <c r="N207" s="166"/>
      <c r="O207" s="167"/>
      <c r="P207" s="167"/>
      <c r="Q207" s="163"/>
      <c r="R207" s="163"/>
      <c r="S207" s="163"/>
      <c r="T207" s="167"/>
      <c r="U207" s="167"/>
      <c r="V207" s="167"/>
      <c r="W207" s="163"/>
      <c r="X207" s="163"/>
      <c r="Y207" s="163"/>
      <c r="Z207" s="321"/>
      <c r="AA207" s="321"/>
      <c r="AB207" s="322"/>
      <c r="AC207" s="322"/>
      <c r="AD207" s="321"/>
      <c r="AE207" s="321"/>
      <c r="AF207" s="321"/>
      <c r="AG207" s="321"/>
      <c r="AH207" s="321"/>
      <c r="AI207" s="321"/>
      <c r="AJ207" s="321"/>
      <c r="AK207" s="321"/>
      <c r="AL207" s="321"/>
      <c r="AM207" s="321"/>
      <c r="AN207" s="321"/>
      <c r="AO207" s="321"/>
      <c r="AP207" s="321"/>
      <c r="AQ207" s="321"/>
      <c r="AR207" s="321"/>
      <c r="AS207" s="321"/>
      <c r="AT207" s="163"/>
      <c r="AU207" s="163"/>
      <c r="AV207" s="163"/>
      <c r="AW207" s="163"/>
      <c r="AX207" s="163"/>
      <c r="AY207" s="163"/>
      <c r="AZ207" s="167"/>
      <c r="BA207" s="163"/>
      <c r="BB207" s="163"/>
      <c r="BC207" s="163"/>
      <c r="BD207" s="163"/>
      <c r="BE207" s="163"/>
      <c r="BF207" s="163"/>
      <c r="BG207" s="163"/>
      <c r="BH207" s="163"/>
    </row>
    <row r="208">
      <c r="A208" s="163"/>
      <c r="B208" s="163"/>
      <c r="C208" s="163"/>
      <c r="D208" s="163"/>
      <c r="E208" s="163"/>
      <c r="F208" s="163"/>
      <c r="G208" s="163"/>
      <c r="H208" s="163"/>
      <c r="I208" s="163"/>
      <c r="J208" s="163"/>
      <c r="K208" s="165"/>
      <c r="L208" s="163"/>
      <c r="M208" s="163"/>
      <c r="N208" s="166"/>
      <c r="O208" s="167"/>
      <c r="P208" s="167"/>
      <c r="Q208" s="163"/>
      <c r="R208" s="163"/>
      <c r="S208" s="163"/>
      <c r="T208" s="167"/>
      <c r="U208" s="167"/>
      <c r="V208" s="167"/>
      <c r="W208" s="163"/>
      <c r="X208" s="163"/>
      <c r="Y208" s="163"/>
      <c r="Z208" s="321"/>
      <c r="AA208" s="321"/>
      <c r="AB208" s="322"/>
      <c r="AC208" s="322"/>
      <c r="AD208" s="321"/>
      <c r="AE208" s="321"/>
      <c r="AF208" s="321"/>
      <c r="AG208" s="321"/>
      <c r="AH208" s="321"/>
      <c r="AI208" s="321"/>
      <c r="AJ208" s="321"/>
      <c r="AK208" s="321"/>
      <c r="AL208" s="321"/>
      <c r="AM208" s="321"/>
      <c r="AN208" s="321"/>
      <c r="AO208" s="321"/>
      <c r="AP208" s="321"/>
      <c r="AQ208" s="321"/>
      <c r="AR208" s="321"/>
      <c r="AS208" s="321"/>
      <c r="AT208" s="163"/>
      <c r="AU208" s="163"/>
      <c r="AV208" s="163"/>
      <c r="AW208" s="163"/>
      <c r="AX208" s="163"/>
      <c r="AY208" s="163"/>
      <c r="AZ208" s="167"/>
      <c r="BA208" s="163"/>
      <c r="BB208" s="163"/>
      <c r="BC208" s="163"/>
      <c r="BD208" s="163"/>
      <c r="BE208" s="163"/>
      <c r="BF208" s="163"/>
      <c r="BG208" s="163"/>
      <c r="BH208" s="163"/>
    </row>
    <row r="209">
      <c r="A209" s="163"/>
      <c r="B209" s="163"/>
      <c r="C209" s="163"/>
      <c r="D209" s="163"/>
      <c r="E209" s="163"/>
      <c r="F209" s="163"/>
      <c r="G209" s="163"/>
      <c r="H209" s="163"/>
      <c r="I209" s="163"/>
      <c r="J209" s="163"/>
      <c r="K209" s="165"/>
      <c r="L209" s="163"/>
      <c r="M209" s="163"/>
      <c r="N209" s="166"/>
      <c r="O209" s="167"/>
      <c r="P209" s="167"/>
      <c r="Q209" s="163"/>
      <c r="R209" s="163"/>
      <c r="S209" s="163"/>
      <c r="T209" s="167"/>
      <c r="U209" s="167"/>
      <c r="V209" s="167"/>
      <c r="W209" s="163"/>
      <c r="X209" s="163"/>
      <c r="Y209" s="163"/>
      <c r="Z209" s="321"/>
      <c r="AA209" s="321"/>
      <c r="AB209" s="322"/>
      <c r="AC209" s="322"/>
      <c r="AD209" s="321"/>
      <c r="AE209" s="321"/>
      <c r="AF209" s="321"/>
      <c r="AG209" s="321"/>
      <c r="AH209" s="321"/>
      <c r="AI209" s="321"/>
      <c r="AJ209" s="321"/>
      <c r="AK209" s="321"/>
      <c r="AL209" s="321"/>
      <c r="AM209" s="321"/>
      <c r="AN209" s="321"/>
      <c r="AO209" s="321"/>
      <c r="AP209" s="321"/>
      <c r="AQ209" s="321"/>
      <c r="AR209" s="321"/>
      <c r="AS209" s="321"/>
      <c r="AT209" s="163"/>
      <c r="AU209" s="163"/>
      <c r="AV209" s="163"/>
      <c r="AW209" s="163"/>
      <c r="AX209" s="163"/>
      <c r="AY209" s="163"/>
      <c r="AZ209" s="167"/>
      <c r="BA209" s="163"/>
      <c r="BB209" s="163"/>
      <c r="BC209" s="163"/>
      <c r="BD209" s="163"/>
      <c r="BE209" s="163"/>
      <c r="BF209" s="163"/>
      <c r="BG209" s="163"/>
      <c r="BH209" s="163"/>
    </row>
    <row r="210">
      <c r="A210" s="163"/>
      <c r="B210" s="163"/>
      <c r="C210" s="163"/>
      <c r="D210" s="163"/>
      <c r="E210" s="163"/>
      <c r="F210" s="163"/>
      <c r="G210" s="163"/>
      <c r="H210" s="163"/>
      <c r="I210" s="163"/>
      <c r="J210" s="163"/>
      <c r="K210" s="165"/>
      <c r="L210" s="163"/>
      <c r="M210" s="163"/>
      <c r="N210" s="166"/>
      <c r="O210" s="167"/>
      <c r="P210" s="167"/>
      <c r="Q210" s="163"/>
      <c r="R210" s="163"/>
      <c r="S210" s="163"/>
      <c r="T210" s="167"/>
      <c r="U210" s="167"/>
      <c r="V210" s="167"/>
      <c r="W210" s="163"/>
      <c r="X210" s="163"/>
      <c r="Y210" s="163"/>
      <c r="Z210" s="321"/>
      <c r="AA210" s="321"/>
      <c r="AB210" s="322"/>
      <c r="AC210" s="322"/>
      <c r="AD210" s="321"/>
      <c r="AE210" s="321"/>
      <c r="AF210" s="321"/>
      <c r="AG210" s="321"/>
      <c r="AH210" s="321"/>
      <c r="AI210" s="321"/>
      <c r="AJ210" s="321"/>
      <c r="AK210" s="321"/>
      <c r="AL210" s="321"/>
      <c r="AM210" s="321"/>
      <c r="AN210" s="321"/>
      <c r="AO210" s="321"/>
      <c r="AP210" s="321"/>
      <c r="AQ210" s="321"/>
      <c r="AR210" s="321"/>
      <c r="AS210" s="321"/>
      <c r="AT210" s="163"/>
      <c r="AU210" s="163"/>
      <c r="AV210" s="163"/>
      <c r="AW210" s="163"/>
      <c r="AX210" s="163"/>
      <c r="AY210" s="163"/>
      <c r="AZ210" s="167"/>
      <c r="BA210" s="163"/>
      <c r="BB210" s="163"/>
      <c r="BC210" s="163"/>
      <c r="BD210" s="163"/>
      <c r="BE210" s="163"/>
      <c r="BF210" s="163"/>
      <c r="BG210" s="163"/>
      <c r="BH210" s="163"/>
    </row>
    <row r="211">
      <c r="A211" s="163"/>
      <c r="B211" s="163"/>
      <c r="C211" s="163"/>
      <c r="D211" s="163"/>
      <c r="E211" s="163"/>
      <c r="F211" s="163"/>
      <c r="G211" s="163"/>
      <c r="H211" s="163"/>
      <c r="I211" s="163"/>
      <c r="J211" s="163"/>
      <c r="K211" s="165"/>
      <c r="L211" s="163"/>
      <c r="M211" s="163"/>
      <c r="N211" s="166"/>
      <c r="O211" s="167"/>
      <c r="P211" s="167"/>
      <c r="Q211" s="163"/>
      <c r="R211" s="163"/>
      <c r="S211" s="163"/>
      <c r="T211" s="167"/>
      <c r="U211" s="167"/>
      <c r="V211" s="167"/>
      <c r="W211" s="163"/>
      <c r="X211" s="163"/>
      <c r="Y211" s="163"/>
      <c r="Z211" s="321"/>
      <c r="AA211" s="321"/>
      <c r="AB211" s="322"/>
      <c r="AC211" s="322"/>
      <c r="AD211" s="321"/>
      <c r="AE211" s="321"/>
      <c r="AF211" s="321"/>
      <c r="AG211" s="321"/>
      <c r="AH211" s="321"/>
      <c r="AI211" s="321"/>
      <c r="AJ211" s="321"/>
      <c r="AK211" s="321"/>
      <c r="AL211" s="321"/>
      <c r="AM211" s="321"/>
      <c r="AN211" s="321"/>
      <c r="AO211" s="321"/>
      <c r="AP211" s="321"/>
      <c r="AQ211" s="321"/>
      <c r="AR211" s="321"/>
      <c r="AS211" s="321"/>
      <c r="AT211" s="163"/>
      <c r="AU211" s="163"/>
      <c r="AV211" s="163"/>
      <c r="AW211" s="163"/>
      <c r="AX211" s="163"/>
      <c r="AY211" s="163"/>
      <c r="AZ211" s="167"/>
      <c r="BA211" s="163"/>
      <c r="BB211" s="163"/>
      <c r="BC211" s="163"/>
      <c r="BD211" s="163"/>
      <c r="BE211" s="163"/>
      <c r="BF211" s="163"/>
      <c r="BG211" s="163"/>
      <c r="BH211" s="163"/>
    </row>
    <row r="212">
      <c r="A212" s="163"/>
      <c r="B212" s="163"/>
      <c r="C212" s="163"/>
      <c r="D212" s="163"/>
      <c r="E212" s="163"/>
      <c r="F212" s="163"/>
      <c r="G212" s="163"/>
      <c r="H212" s="163"/>
      <c r="I212" s="163"/>
      <c r="J212" s="163"/>
      <c r="K212" s="165"/>
      <c r="L212" s="163"/>
      <c r="M212" s="163"/>
      <c r="N212" s="166"/>
      <c r="O212" s="167"/>
      <c r="P212" s="167"/>
      <c r="Q212" s="163"/>
      <c r="R212" s="163"/>
      <c r="S212" s="163"/>
      <c r="T212" s="167"/>
      <c r="U212" s="167"/>
      <c r="V212" s="167"/>
      <c r="W212" s="163"/>
      <c r="X212" s="163"/>
      <c r="Y212" s="163"/>
      <c r="Z212" s="321"/>
      <c r="AA212" s="321"/>
      <c r="AB212" s="322"/>
      <c r="AC212" s="322"/>
      <c r="AD212" s="321"/>
      <c r="AE212" s="321"/>
      <c r="AF212" s="321"/>
      <c r="AG212" s="321"/>
      <c r="AH212" s="321"/>
      <c r="AI212" s="321"/>
      <c r="AJ212" s="321"/>
      <c r="AK212" s="321"/>
      <c r="AL212" s="321"/>
      <c r="AM212" s="321"/>
      <c r="AN212" s="321"/>
      <c r="AO212" s="321"/>
      <c r="AP212" s="321"/>
      <c r="AQ212" s="321"/>
      <c r="AR212" s="321"/>
      <c r="AS212" s="321"/>
      <c r="AT212" s="163"/>
      <c r="AU212" s="163"/>
      <c r="AV212" s="163"/>
      <c r="AW212" s="163"/>
      <c r="AX212" s="163"/>
      <c r="AY212" s="163"/>
      <c r="AZ212" s="167"/>
      <c r="BA212" s="163"/>
      <c r="BB212" s="163"/>
      <c r="BC212" s="163"/>
      <c r="BD212" s="163"/>
      <c r="BE212" s="163"/>
      <c r="BF212" s="163"/>
      <c r="BG212" s="163"/>
      <c r="BH212" s="163"/>
    </row>
    <row r="213">
      <c r="A213" s="163"/>
      <c r="B213" s="163"/>
      <c r="C213" s="163"/>
      <c r="D213" s="163"/>
      <c r="E213" s="163"/>
      <c r="F213" s="163"/>
      <c r="G213" s="163"/>
      <c r="H213" s="163"/>
      <c r="I213" s="163"/>
      <c r="J213" s="163"/>
      <c r="K213" s="165"/>
      <c r="L213" s="163"/>
      <c r="M213" s="163"/>
      <c r="N213" s="166"/>
      <c r="O213" s="167"/>
      <c r="P213" s="167"/>
      <c r="Q213" s="163"/>
      <c r="R213" s="163"/>
      <c r="S213" s="163"/>
      <c r="T213" s="167"/>
      <c r="U213" s="167"/>
      <c r="V213" s="167"/>
      <c r="W213" s="163"/>
      <c r="X213" s="163"/>
      <c r="Y213" s="163"/>
      <c r="Z213" s="321"/>
      <c r="AA213" s="321"/>
      <c r="AB213" s="322"/>
      <c r="AC213" s="322"/>
      <c r="AD213" s="321"/>
      <c r="AE213" s="321"/>
      <c r="AF213" s="321"/>
      <c r="AG213" s="321"/>
      <c r="AH213" s="321"/>
      <c r="AI213" s="321"/>
      <c r="AJ213" s="321"/>
      <c r="AK213" s="321"/>
      <c r="AL213" s="321"/>
      <c r="AM213" s="321"/>
      <c r="AN213" s="321"/>
      <c r="AO213" s="321"/>
      <c r="AP213" s="321"/>
      <c r="AQ213" s="321"/>
      <c r="AR213" s="321"/>
      <c r="AS213" s="321"/>
      <c r="AT213" s="163"/>
      <c r="AU213" s="163"/>
      <c r="AV213" s="163"/>
      <c r="AW213" s="163"/>
      <c r="AX213" s="163"/>
      <c r="AY213" s="163"/>
      <c r="AZ213" s="167"/>
      <c r="BA213" s="163"/>
      <c r="BB213" s="163"/>
      <c r="BC213" s="163"/>
      <c r="BD213" s="163"/>
      <c r="BE213" s="163"/>
      <c r="BF213" s="163"/>
      <c r="BG213" s="163"/>
      <c r="BH213" s="163"/>
    </row>
    <row r="214">
      <c r="A214" s="163"/>
      <c r="B214" s="163"/>
      <c r="C214" s="163"/>
      <c r="D214" s="163"/>
      <c r="E214" s="163"/>
      <c r="F214" s="163"/>
      <c r="G214" s="163"/>
      <c r="H214" s="163"/>
      <c r="I214" s="163"/>
      <c r="J214" s="163"/>
      <c r="K214" s="165"/>
      <c r="L214" s="163"/>
      <c r="M214" s="163"/>
      <c r="N214" s="166"/>
      <c r="O214" s="167"/>
      <c r="P214" s="167"/>
      <c r="Q214" s="163"/>
      <c r="R214" s="163"/>
      <c r="S214" s="163"/>
      <c r="T214" s="167"/>
      <c r="U214" s="167"/>
      <c r="V214" s="167"/>
      <c r="W214" s="163"/>
      <c r="X214" s="163"/>
      <c r="Y214" s="163"/>
      <c r="Z214" s="321"/>
      <c r="AA214" s="321"/>
      <c r="AB214" s="322"/>
      <c r="AC214" s="322"/>
      <c r="AD214" s="321"/>
      <c r="AE214" s="321"/>
      <c r="AF214" s="321"/>
      <c r="AG214" s="321"/>
      <c r="AH214" s="321"/>
      <c r="AI214" s="321"/>
      <c r="AJ214" s="321"/>
      <c r="AK214" s="321"/>
      <c r="AL214" s="321"/>
      <c r="AM214" s="321"/>
      <c r="AN214" s="321"/>
      <c r="AO214" s="321"/>
      <c r="AP214" s="321"/>
      <c r="AQ214" s="321"/>
      <c r="AR214" s="321"/>
      <c r="AS214" s="321"/>
      <c r="AT214" s="163"/>
      <c r="AU214" s="163"/>
      <c r="AV214" s="163"/>
      <c r="AW214" s="163"/>
      <c r="AX214" s="163"/>
      <c r="AY214" s="163"/>
      <c r="AZ214" s="167"/>
      <c r="BA214" s="163"/>
      <c r="BB214" s="163"/>
      <c r="BC214" s="163"/>
      <c r="BD214" s="163"/>
      <c r="BE214" s="163"/>
      <c r="BF214" s="163"/>
      <c r="BG214" s="163"/>
      <c r="BH214" s="163"/>
    </row>
    <row r="215">
      <c r="A215" s="163"/>
      <c r="B215" s="163"/>
      <c r="C215" s="163"/>
      <c r="D215" s="163"/>
      <c r="E215" s="163"/>
      <c r="F215" s="163"/>
      <c r="G215" s="163"/>
      <c r="H215" s="163"/>
      <c r="I215" s="163"/>
      <c r="J215" s="163"/>
      <c r="K215" s="165"/>
      <c r="L215" s="163"/>
      <c r="M215" s="163"/>
      <c r="N215" s="166"/>
      <c r="O215" s="167"/>
      <c r="P215" s="167"/>
      <c r="Q215" s="163"/>
      <c r="R215" s="163"/>
      <c r="S215" s="163"/>
      <c r="T215" s="167"/>
      <c r="U215" s="167"/>
      <c r="V215" s="167"/>
      <c r="W215" s="163"/>
      <c r="X215" s="163"/>
      <c r="Y215" s="163"/>
      <c r="Z215" s="321"/>
      <c r="AA215" s="321"/>
      <c r="AB215" s="322"/>
      <c r="AC215" s="322"/>
      <c r="AD215" s="321"/>
      <c r="AE215" s="321"/>
      <c r="AF215" s="321"/>
      <c r="AG215" s="321"/>
      <c r="AH215" s="321"/>
      <c r="AI215" s="321"/>
      <c r="AJ215" s="321"/>
      <c r="AK215" s="321"/>
      <c r="AL215" s="321"/>
      <c r="AM215" s="321"/>
      <c r="AN215" s="321"/>
      <c r="AO215" s="321"/>
      <c r="AP215" s="321"/>
      <c r="AQ215" s="321"/>
      <c r="AR215" s="321"/>
      <c r="AS215" s="321"/>
      <c r="AT215" s="163"/>
      <c r="AU215" s="163"/>
      <c r="AV215" s="163"/>
      <c r="AW215" s="163"/>
      <c r="AX215" s="163"/>
      <c r="AY215" s="163"/>
      <c r="AZ215" s="167"/>
      <c r="BA215" s="163"/>
      <c r="BB215" s="163"/>
      <c r="BC215" s="163"/>
      <c r="BD215" s="163"/>
      <c r="BE215" s="163"/>
      <c r="BF215" s="163"/>
      <c r="BG215" s="163"/>
      <c r="BH215" s="163"/>
    </row>
    <row r="216">
      <c r="A216" s="163"/>
      <c r="B216" s="163"/>
      <c r="C216" s="163"/>
      <c r="D216" s="163"/>
      <c r="E216" s="163"/>
      <c r="F216" s="163"/>
      <c r="G216" s="163"/>
      <c r="H216" s="163"/>
      <c r="I216" s="163"/>
      <c r="J216" s="163"/>
      <c r="K216" s="165"/>
      <c r="L216" s="163"/>
      <c r="M216" s="163"/>
      <c r="N216" s="166"/>
      <c r="O216" s="167"/>
      <c r="P216" s="167"/>
      <c r="Q216" s="163"/>
      <c r="R216" s="163"/>
      <c r="S216" s="163"/>
      <c r="T216" s="167"/>
      <c r="U216" s="167"/>
      <c r="V216" s="167"/>
      <c r="W216" s="163"/>
      <c r="X216" s="163"/>
      <c r="Y216" s="163"/>
      <c r="Z216" s="321"/>
      <c r="AA216" s="321"/>
      <c r="AB216" s="322"/>
      <c r="AC216" s="322"/>
      <c r="AD216" s="321"/>
      <c r="AE216" s="321"/>
      <c r="AF216" s="321"/>
      <c r="AG216" s="321"/>
      <c r="AH216" s="321"/>
      <c r="AI216" s="321"/>
      <c r="AJ216" s="321"/>
      <c r="AK216" s="321"/>
      <c r="AL216" s="321"/>
      <c r="AM216" s="321"/>
      <c r="AN216" s="321"/>
      <c r="AO216" s="321"/>
      <c r="AP216" s="321"/>
      <c r="AQ216" s="321"/>
      <c r="AR216" s="321"/>
      <c r="AS216" s="321"/>
      <c r="AT216" s="163"/>
      <c r="AU216" s="163"/>
      <c r="AV216" s="163"/>
      <c r="AW216" s="163"/>
      <c r="AX216" s="163"/>
      <c r="AY216" s="163"/>
      <c r="AZ216" s="167"/>
      <c r="BA216" s="163"/>
      <c r="BB216" s="163"/>
      <c r="BC216" s="163"/>
      <c r="BD216" s="163"/>
      <c r="BE216" s="163"/>
      <c r="BF216" s="163"/>
      <c r="BG216" s="163"/>
      <c r="BH216" s="163"/>
    </row>
    <row r="217">
      <c r="A217" s="163"/>
      <c r="B217" s="163"/>
      <c r="C217" s="163"/>
      <c r="D217" s="163"/>
      <c r="E217" s="163"/>
      <c r="F217" s="163"/>
      <c r="G217" s="163"/>
      <c r="H217" s="163"/>
      <c r="I217" s="163"/>
      <c r="J217" s="163"/>
      <c r="K217" s="165"/>
      <c r="L217" s="163"/>
      <c r="M217" s="163"/>
      <c r="N217" s="166"/>
      <c r="O217" s="167"/>
      <c r="P217" s="167"/>
      <c r="Q217" s="163"/>
      <c r="R217" s="163"/>
      <c r="S217" s="163"/>
      <c r="T217" s="167"/>
      <c r="U217" s="167"/>
      <c r="V217" s="167"/>
      <c r="W217" s="163"/>
      <c r="X217" s="163"/>
      <c r="Y217" s="163"/>
      <c r="Z217" s="321"/>
      <c r="AA217" s="321"/>
      <c r="AB217" s="322"/>
      <c r="AC217" s="322"/>
      <c r="AD217" s="321"/>
      <c r="AE217" s="321"/>
      <c r="AF217" s="321"/>
      <c r="AG217" s="321"/>
      <c r="AH217" s="321"/>
      <c r="AI217" s="321"/>
      <c r="AJ217" s="321"/>
      <c r="AK217" s="321"/>
      <c r="AL217" s="321"/>
      <c r="AM217" s="321"/>
      <c r="AN217" s="321"/>
      <c r="AO217" s="321"/>
      <c r="AP217" s="321"/>
      <c r="AQ217" s="321"/>
      <c r="AR217" s="321"/>
      <c r="AS217" s="321"/>
      <c r="AT217" s="163"/>
      <c r="AU217" s="163"/>
      <c r="AV217" s="163"/>
      <c r="AW217" s="163"/>
      <c r="AX217" s="163"/>
      <c r="AY217" s="163"/>
      <c r="AZ217" s="167"/>
      <c r="BA217" s="163"/>
      <c r="BB217" s="163"/>
      <c r="BC217" s="163"/>
      <c r="BD217" s="163"/>
      <c r="BE217" s="163"/>
      <c r="BF217" s="163"/>
      <c r="BG217" s="163"/>
      <c r="BH217" s="163"/>
    </row>
    <row r="218">
      <c r="A218" s="163"/>
      <c r="B218" s="163"/>
      <c r="C218" s="163"/>
      <c r="D218" s="163"/>
      <c r="E218" s="163"/>
      <c r="F218" s="163"/>
      <c r="G218" s="163"/>
      <c r="H218" s="163"/>
      <c r="I218" s="163"/>
      <c r="J218" s="163"/>
      <c r="K218" s="165"/>
      <c r="L218" s="163"/>
      <c r="M218" s="163"/>
      <c r="N218" s="166"/>
      <c r="O218" s="167"/>
      <c r="P218" s="167"/>
      <c r="Q218" s="163"/>
      <c r="R218" s="163"/>
      <c r="S218" s="163"/>
      <c r="T218" s="167"/>
      <c r="U218" s="167"/>
      <c r="V218" s="167"/>
      <c r="W218" s="163"/>
      <c r="X218" s="163"/>
      <c r="Y218" s="163"/>
      <c r="Z218" s="321"/>
      <c r="AA218" s="321"/>
      <c r="AB218" s="322"/>
      <c r="AC218" s="322"/>
      <c r="AD218" s="321"/>
      <c r="AE218" s="321"/>
      <c r="AF218" s="321"/>
      <c r="AG218" s="321"/>
      <c r="AH218" s="321"/>
      <c r="AI218" s="321"/>
      <c r="AJ218" s="321"/>
      <c r="AK218" s="321"/>
      <c r="AL218" s="321"/>
      <c r="AM218" s="321"/>
      <c r="AN218" s="321"/>
      <c r="AO218" s="321"/>
      <c r="AP218" s="321"/>
      <c r="AQ218" s="321"/>
      <c r="AR218" s="321"/>
      <c r="AS218" s="321"/>
      <c r="AT218" s="163"/>
      <c r="AU218" s="163"/>
      <c r="AV218" s="163"/>
      <c r="AW218" s="163"/>
      <c r="AX218" s="163"/>
      <c r="AY218" s="163"/>
      <c r="AZ218" s="167"/>
      <c r="BA218" s="163"/>
      <c r="BB218" s="163"/>
      <c r="BC218" s="163"/>
      <c r="BD218" s="163"/>
      <c r="BE218" s="163"/>
      <c r="BF218" s="163"/>
      <c r="BG218" s="163"/>
      <c r="BH218" s="163"/>
    </row>
    <row r="219">
      <c r="A219" s="163"/>
      <c r="B219" s="163"/>
      <c r="C219" s="163"/>
      <c r="D219" s="163"/>
      <c r="E219" s="163"/>
      <c r="F219" s="163"/>
      <c r="G219" s="163"/>
      <c r="H219" s="163"/>
      <c r="I219" s="163"/>
      <c r="J219" s="163"/>
      <c r="K219" s="165"/>
      <c r="L219" s="163"/>
      <c r="M219" s="163"/>
      <c r="N219" s="166"/>
      <c r="O219" s="167"/>
      <c r="P219" s="167"/>
      <c r="Q219" s="163"/>
      <c r="R219" s="163"/>
      <c r="S219" s="163"/>
      <c r="T219" s="167"/>
      <c r="U219" s="167"/>
      <c r="V219" s="167"/>
      <c r="W219" s="163"/>
      <c r="X219" s="163"/>
      <c r="Y219" s="163"/>
      <c r="Z219" s="321"/>
      <c r="AA219" s="321"/>
      <c r="AB219" s="322"/>
      <c r="AC219" s="322"/>
      <c r="AD219" s="321"/>
      <c r="AE219" s="321"/>
      <c r="AF219" s="321"/>
      <c r="AG219" s="321"/>
      <c r="AH219" s="321"/>
      <c r="AI219" s="321"/>
      <c r="AJ219" s="321"/>
      <c r="AK219" s="321"/>
      <c r="AL219" s="321"/>
      <c r="AM219" s="321"/>
      <c r="AN219" s="321"/>
      <c r="AO219" s="321"/>
      <c r="AP219" s="321"/>
      <c r="AQ219" s="321"/>
      <c r="AR219" s="321"/>
      <c r="AS219" s="321"/>
      <c r="AT219" s="163"/>
      <c r="AU219" s="163"/>
      <c r="AV219" s="163"/>
      <c r="AW219" s="163"/>
      <c r="AX219" s="163"/>
      <c r="AY219" s="163"/>
      <c r="AZ219" s="167"/>
      <c r="BA219" s="163"/>
      <c r="BB219" s="163"/>
      <c r="BC219" s="163"/>
      <c r="BD219" s="163"/>
      <c r="BE219" s="163"/>
      <c r="BF219" s="163"/>
      <c r="BG219" s="163"/>
      <c r="BH219" s="163"/>
    </row>
    <row r="220">
      <c r="A220" s="163"/>
      <c r="B220" s="163"/>
      <c r="C220" s="163"/>
      <c r="D220" s="163"/>
      <c r="E220" s="163"/>
      <c r="F220" s="163"/>
      <c r="G220" s="163"/>
      <c r="H220" s="163"/>
      <c r="I220" s="163"/>
      <c r="J220" s="163"/>
      <c r="K220" s="165"/>
      <c r="L220" s="163"/>
      <c r="M220" s="163"/>
      <c r="N220" s="166"/>
      <c r="O220" s="167"/>
      <c r="P220" s="167"/>
      <c r="Q220" s="163"/>
      <c r="R220" s="163"/>
      <c r="S220" s="163"/>
      <c r="T220" s="167"/>
      <c r="U220" s="167"/>
      <c r="V220" s="167"/>
      <c r="W220" s="163"/>
      <c r="X220" s="163"/>
      <c r="Y220" s="163"/>
      <c r="Z220" s="321"/>
      <c r="AA220" s="321"/>
      <c r="AB220" s="322"/>
      <c r="AC220" s="322"/>
      <c r="AD220" s="321"/>
      <c r="AE220" s="321"/>
      <c r="AF220" s="321"/>
      <c r="AG220" s="321"/>
      <c r="AH220" s="321"/>
      <c r="AI220" s="321"/>
      <c r="AJ220" s="321"/>
      <c r="AK220" s="321"/>
      <c r="AL220" s="321"/>
      <c r="AM220" s="321"/>
      <c r="AN220" s="321"/>
      <c r="AO220" s="321"/>
      <c r="AP220" s="321"/>
      <c r="AQ220" s="321"/>
      <c r="AR220" s="321"/>
      <c r="AS220" s="321"/>
      <c r="AT220" s="163"/>
      <c r="AU220" s="163"/>
      <c r="AV220" s="163"/>
      <c r="AW220" s="163"/>
      <c r="AX220" s="163"/>
      <c r="AY220" s="163"/>
      <c r="AZ220" s="167"/>
      <c r="BA220" s="163"/>
      <c r="BB220" s="163"/>
      <c r="BC220" s="163"/>
      <c r="BD220" s="163"/>
      <c r="BE220" s="163"/>
      <c r="BF220" s="163"/>
      <c r="BG220" s="163"/>
      <c r="BH220" s="163"/>
    </row>
    <row r="221">
      <c r="A221" s="163"/>
      <c r="B221" s="163"/>
      <c r="C221" s="163"/>
      <c r="D221" s="163"/>
      <c r="E221" s="163"/>
      <c r="F221" s="163"/>
      <c r="G221" s="163"/>
      <c r="H221" s="163"/>
      <c r="I221" s="163"/>
      <c r="J221" s="163"/>
      <c r="K221" s="165"/>
      <c r="L221" s="163"/>
      <c r="M221" s="163"/>
      <c r="N221" s="166"/>
      <c r="O221" s="167"/>
      <c r="P221" s="167"/>
      <c r="Q221" s="163"/>
      <c r="R221" s="163"/>
      <c r="S221" s="163"/>
      <c r="T221" s="167"/>
      <c r="U221" s="167"/>
      <c r="V221" s="167"/>
      <c r="W221" s="163"/>
      <c r="X221" s="163"/>
      <c r="Y221" s="163"/>
      <c r="Z221" s="321"/>
      <c r="AA221" s="321"/>
      <c r="AB221" s="322"/>
      <c r="AC221" s="322"/>
      <c r="AD221" s="321"/>
      <c r="AE221" s="321"/>
      <c r="AF221" s="321"/>
      <c r="AG221" s="321"/>
      <c r="AH221" s="321"/>
      <c r="AI221" s="321"/>
      <c r="AJ221" s="321"/>
      <c r="AK221" s="321"/>
      <c r="AL221" s="321"/>
      <c r="AM221" s="321"/>
      <c r="AN221" s="321"/>
      <c r="AO221" s="321"/>
      <c r="AP221" s="321"/>
      <c r="AQ221" s="321"/>
      <c r="AR221" s="321"/>
      <c r="AS221" s="321"/>
      <c r="AT221" s="163"/>
      <c r="AU221" s="163"/>
      <c r="AV221" s="163"/>
      <c r="AW221" s="163"/>
      <c r="AX221" s="163"/>
      <c r="AY221" s="163"/>
      <c r="AZ221" s="167"/>
      <c r="BA221" s="163"/>
      <c r="BB221" s="163"/>
      <c r="BC221" s="163"/>
      <c r="BD221" s="163"/>
      <c r="BE221" s="163"/>
      <c r="BF221" s="163"/>
      <c r="BG221" s="163"/>
      <c r="BH221" s="163"/>
    </row>
    <row r="222">
      <c r="A222" s="163"/>
      <c r="B222" s="163"/>
      <c r="C222" s="163"/>
      <c r="D222" s="163"/>
      <c r="E222" s="163"/>
      <c r="F222" s="163"/>
      <c r="G222" s="163"/>
      <c r="H222" s="163"/>
      <c r="I222" s="163"/>
      <c r="J222" s="163"/>
      <c r="K222" s="165"/>
      <c r="L222" s="163"/>
      <c r="M222" s="163"/>
      <c r="N222" s="166"/>
      <c r="O222" s="167"/>
      <c r="P222" s="167"/>
      <c r="Q222" s="163"/>
      <c r="R222" s="163"/>
      <c r="S222" s="163"/>
      <c r="T222" s="167"/>
      <c r="U222" s="167"/>
      <c r="V222" s="167"/>
      <c r="W222" s="163"/>
      <c r="X222" s="163"/>
      <c r="Y222" s="163"/>
      <c r="Z222" s="321"/>
      <c r="AA222" s="321"/>
      <c r="AB222" s="322"/>
      <c r="AC222" s="322"/>
      <c r="AD222" s="321"/>
      <c r="AE222" s="321"/>
      <c r="AF222" s="321"/>
      <c r="AG222" s="321"/>
      <c r="AH222" s="321"/>
      <c r="AI222" s="321"/>
      <c r="AJ222" s="321"/>
      <c r="AK222" s="321"/>
      <c r="AL222" s="321"/>
      <c r="AM222" s="321"/>
      <c r="AN222" s="321"/>
      <c r="AO222" s="321"/>
      <c r="AP222" s="321"/>
      <c r="AQ222" s="321"/>
      <c r="AR222" s="321"/>
      <c r="AS222" s="321"/>
      <c r="AT222" s="163"/>
      <c r="AU222" s="163"/>
      <c r="AV222" s="163"/>
      <c r="AW222" s="163"/>
      <c r="AX222" s="163"/>
      <c r="AY222" s="163"/>
      <c r="AZ222" s="167"/>
      <c r="BA222" s="163"/>
      <c r="BB222" s="163"/>
      <c r="BC222" s="163"/>
      <c r="BD222" s="163"/>
      <c r="BE222" s="163"/>
      <c r="BF222" s="163"/>
      <c r="BG222" s="163"/>
      <c r="BH222" s="163"/>
    </row>
    <row r="223">
      <c r="A223" s="163"/>
      <c r="B223" s="163"/>
      <c r="C223" s="163"/>
      <c r="D223" s="163"/>
      <c r="E223" s="163"/>
      <c r="F223" s="163"/>
      <c r="G223" s="163"/>
      <c r="H223" s="163"/>
      <c r="I223" s="163"/>
      <c r="J223" s="163"/>
      <c r="K223" s="165"/>
      <c r="L223" s="163"/>
      <c r="M223" s="163"/>
      <c r="N223" s="166"/>
      <c r="O223" s="167"/>
      <c r="P223" s="167"/>
      <c r="Q223" s="163"/>
      <c r="R223" s="163"/>
      <c r="S223" s="163"/>
      <c r="T223" s="167"/>
      <c r="U223" s="167"/>
      <c r="V223" s="167"/>
      <c r="W223" s="163"/>
      <c r="X223" s="163"/>
      <c r="Y223" s="163"/>
      <c r="Z223" s="321"/>
      <c r="AA223" s="321"/>
      <c r="AB223" s="322"/>
      <c r="AC223" s="322"/>
      <c r="AD223" s="321"/>
      <c r="AE223" s="321"/>
      <c r="AF223" s="321"/>
      <c r="AG223" s="321"/>
      <c r="AH223" s="321"/>
      <c r="AI223" s="321"/>
      <c r="AJ223" s="321"/>
      <c r="AK223" s="321"/>
      <c r="AL223" s="321"/>
      <c r="AM223" s="321"/>
      <c r="AN223" s="321"/>
      <c r="AO223" s="321"/>
      <c r="AP223" s="321"/>
      <c r="AQ223" s="321"/>
      <c r="AR223" s="321"/>
      <c r="AS223" s="321"/>
      <c r="AT223" s="163"/>
      <c r="AU223" s="163"/>
      <c r="AV223" s="163"/>
      <c r="AW223" s="163"/>
      <c r="AX223" s="163"/>
      <c r="AY223" s="163"/>
      <c r="AZ223" s="167"/>
      <c r="BA223" s="163"/>
      <c r="BB223" s="163"/>
      <c r="BC223" s="163"/>
      <c r="BD223" s="163"/>
      <c r="BE223" s="163"/>
      <c r="BF223" s="163"/>
      <c r="BG223" s="163"/>
      <c r="BH223" s="163"/>
    </row>
    <row r="224">
      <c r="A224" s="163"/>
      <c r="B224" s="163"/>
      <c r="C224" s="163"/>
      <c r="D224" s="163"/>
      <c r="E224" s="163"/>
      <c r="F224" s="163"/>
      <c r="G224" s="163"/>
      <c r="H224" s="163"/>
      <c r="I224" s="163"/>
      <c r="J224" s="163"/>
      <c r="K224" s="165"/>
      <c r="L224" s="163"/>
      <c r="M224" s="163"/>
      <c r="N224" s="166"/>
      <c r="O224" s="167"/>
      <c r="P224" s="167"/>
      <c r="Q224" s="163"/>
      <c r="R224" s="163"/>
      <c r="S224" s="163"/>
      <c r="T224" s="167"/>
      <c r="U224" s="167"/>
      <c r="V224" s="167"/>
      <c r="W224" s="163"/>
      <c r="X224" s="163"/>
      <c r="Y224" s="163"/>
      <c r="Z224" s="321"/>
      <c r="AA224" s="321"/>
      <c r="AB224" s="322"/>
      <c r="AC224" s="322"/>
      <c r="AD224" s="321"/>
      <c r="AE224" s="321"/>
      <c r="AF224" s="321"/>
      <c r="AG224" s="321"/>
      <c r="AH224" s="321"/>
      <c r="AI224" s="321"/>
      <c r="AJ224" s="321"/>
      <c r="AK224" s="321"/>
      <c r="AL224" s="321"/>
      <c r="AM224" s="321"/>
      <c r="AN224" s="321"/>
      <c r="AO224" s="321"/>
      <c r="AP224" s="321"/>
      <c r="AQ224" s="321"/>
      <c r="AR224" s="321"/>
      <c r="AS224" s="321"/>
      <c r="AT224" s="163"/>
      <c r="AU224" s="163"/>
      <c r="AV224" s="163"/>
      <c r="AW224" s="163"/>
      <c r="AX224" s="163"/>
      <c r="AY224" s="163"/>
      <c r="AZ224" s="167"/>
      <c r="BA224" s="163"/>
      <c r="BB224" s="163"/>
      <c r="BC224" s="163"/>
      <c r="BD224" s="163"/>
      <c r="BE224" s="163"/>
      <c r="BF224" s="163"/>
      <c r="BG224" s="163"/>
      <c r="BH224" s="163"/>
    </row>
    <row r="225">
      <c r="A225" s="163"/>
      <c r="B225" s="163"/>
      <c r="C225" s="163"/>
      <c r="D225" s="163"/>
      <c r="E225" s="163"/>
      <c r="F225" s="163"/>
      <c r="G225" s="163"/>
      <c r="H225" s="163"/>
      <c r="I225" s="163"/>
      <c r="J225" s="163"/>
      <c r="K225" s="165"/>
      <c r="L225" s="163"/>
      <c r="M225" s="163"/>
      <c r="N225" s="166"/>
      <c r="O225" s="167"/>
      <c r="P225" s="167"/>
      <c r="Q225" s="163"/>
      <c r="R225" s="163"/>
      <c r="S225" s="163"/>
      <c r="T225" s="167"/>
      <c r="U225" s="167"/>
      <c r="V225" s="167"/>
      <c r="W225" s="163"/>
      <c r="X225" s="163"/>
      <c r="Y225" s="163"/>
      <c r="Z225" s="321"/>
      <c r="AA225" s="321"/>
      <c r="AB225" s="322"/>
      <c r="AC225" s="322"/>
      <c r="AD225" s="321"/>
      <c r="AE225" s="321"/>
      <c r="AF225" s="321"/>
      <c r="AG225" s="321"/>
      <c r="AH225" s="321"/>
      <c r="AI225" s="321"/>
      <c r="AJ225" s="321"/>
      <c r="AK225" s="321"/>
      <c r="AL225" s="321"/>
      <c r="AM225" s="321"/>
      <c r="AN225" s="321"/>
      <c r="AO225" s="321"/>
      <c r="AP225" s="321"/>
      <c r="AQ225" s="321"/>
      <c r="AR225" s="321"/>
      <c r="AS225" s="321"/>
      <c r="AT225" s="163"/>
      <c r="AU225" s="163"/>
      <c r="AV225" s="163"/>
      <c r="AW225" s="163"/>
      <c r="AX225" s="163"/>
      <c r="AY225" s="163"/>
      <c r="AZ225" s="167"/>
      <c r="BA225" s="163"/>
      <c r="BB225" s="163"/>
      <c r="BC225" s="163"/>
      <c r="BD225" s="163"/>
      <c r="BE225" s="163"/>
      <c r="BF225" s="163"/>
      <c r="BG225" s="163"/>
      <c r="BH225" s="163"/>
    </row>
    <row r="226">
      <c r="A226" s="163"/>
      <c r="B226" s="163"/>
      <c r="C226" s="163"/>
      <c r="D226" s="163"/>
      <c r="E226" s="163"/>
      <c r="F226" s="163"/>
      <c r="G226" s="163"/>
      <c r="H226" s="163"/>
      <c r="I226" s="163"/>
      <c r="J226" s="163"/>
      <c r="K226" s="165"/>
      <c r="L226" s="163"/>
      <c r="M226" s="163"/>
      <c r="N226" s="166"/>
      <c r="O226" s="167"/>
      <c r="P226" s="167"/>
      <c r="Q226" s="163"/>
      <c r="R226" s="163"/>
      <c r="S226" s="163"/>
      <c r="T226" s="167"/>
      <c r="U226" s="167"/>
      <c r="V226" s="167"/>
      <c r="W226" s="163"/>
      <c r="X226" s="163"/>
      <c r="Y226" s="163"/>
      <c r="Z226" s="321"/>
      <c r="AA226" s="321"/>
      <c r="AB226" s="322"/>
      <c r="AC226" s="322"/>
      <c r="AD226" s="321"/>
      <c r="AE226" s="321"/>
      <c r="AF226" s="321"/>
      <c r="AG226" s="321"/>
      <c r="AH226" s="321"/>
      <c r="AI226" s="321"/>
      <c r="AJ226" s="321"/>
      <c r="AK226" s="321"/>
      <c r="AL226" s="321"/>
      <c r="AM226" s="321"/>
      <c r="AN226" s="321"/>
      <c r="AO226" s="321"/>
      <c r="AP226" s="321"/>
      <c r="AQ226" s="321"/>
      <c r="AR226" s="321"/>
      <c r="AS226" s="321"/>
      <c r="AT226" s="163"/>
      <c r="AU226" s="163"/>
      <c r="AV226" s="163"/>
      <c r="AW226" s="163"/>
      <c r="AX226" s="163"/>
      <c r="AY226" s="163"/>
      <c r="AZ226" s="167"/>
      <c r="BA226" s="163"/>
      <c r="BB226" s="163"/>
      <c r="BC226" s="163"/>
      <c r="BD226" s="163"/>
      <c r="BE226" s="163"/>
      <c r="BF226" s="163"/>
      <c r="BG226" s="163"/>
      <c r="BH226" s="163"/>
    </row>
    <row r="227">
      <c r="A227" s="163"/>
      <c r="B227" s="163"/>
      <c r="C227" s="163"/>
      <c r="D227" s="163"/>
      <c r="E227" s="163"/>
      <c r="F227" s="163"/>
      <c r="G227" s="163"/>
      <c r="H227" s="163"/>
      <c r="I227" s="163"/>
      <c r="J227" s="163"/>
      <c r="K227" s="165"/>
      <c r="L227" s="163"/>
      <c r="M227" s="163"/>
      <c r="N227" s="166"/>
      <c r="O227" s="167"/>
      <c r="P227" s="167"/>
      <c r="Q227" s="163"/>
      <c r="R227" s="163"/>
      <c r="S227" s="163"/>
      <c r="T227" s="167"/>
      <c r="U227" s="167"/>
      <c r="V227" s="167"/>
      <c r="W227" s="163"/>
      <c r="X227" s="163"/>
      <c r="Y227" s="163"/>
      <c r="Z227" s="321"/>
      <c r="AA227" s="321"/>
      <c r="AB227" s="322"/>
      <c r="AC227" s="322"/>
      <c r="AD227" s="321"/>
      <c r="AE227" s="321"/>
      <c r="AF227" s="321"/>
      <c r="AG227" s="321"/>
      <c r="AH227" s="321"/>
      <c r="AI227" s="321"/>
      <c r="AJ227" s="321"/>
      <c r="AK227" s="321"/>
      <c r="AL227" s="321"/>
      <c r="AM227" s="321"/>
      <c r="AN227" s="321"/>
      <c r="AO227" s="321"/>
      <c r="AP227" s="321"/>
      <c r="AQ227" s="321"/>
      <c r="AR227" s="321"/>
      <c r="AS227" s="321"/>
      <c r="AT227" s="163"/>
      <c r="AU227" s="163"/>
      <c r="AV227" s="163"/>
      <c r="AW227" s="163"/>
      <c r="AX227" s="163"/>
      <c r="AY227" s="163"/>
      <c r="AZ227" s="167"/>
      <c r="BA227" s="163"/>
      <c r="BB227" s="163"/>
      <c r="BC227" s="163"/>
      <c r="BD227" s="163"/>
      <c r="BE227" s="163"/>
      <c r="BF227" s="163"/>
      <c r="BG227" s="163"/>
      <c r="BH227" s="163"/>
    </row>
    <row r="228">
      <c r="A228" s="163"/>
      <c r="B228" s="163"/>
      <c r="C228" s="163"/>
      <c r="D228" s="163"/>
      <c r="E228" s="163"/>
      <c r="F228" s="163"/>
      <c r="G228" s="163"/>
      <c r="H228" s="163"/>
      <c r="I228" s="163"/>
      <c r="J228" s="163"/>
      <c r="K228" s="165"/>
      <c r="L228" s="163"/>
      <c r="M228" s="163"/>
      <c r="N228" s="166"/>
      <c r="O228" s="167"/>
      <c r="P228" s="167"/>
      <c r="Q228" s="163"/>
      <c r="R228" s="163"/>
      <c r="S228" s="163"/>
      <c r="T228" s="167"/>
      <c r="U228" s="167"/>
      <c r="V228" s="167"/>
      <c r="W228" s="163"/>
      <c r="X228" s="163"/>
      <c r="Y228" s="163"/>
      <c r="Z228" s="321"/>
      <c r="AA228" s="321"/>
      <c r="AB228" s="322"/>
      <c r="AC228" s="322"/>
      <c r="AD228" s="321"/>
      <c r="AE228" s="321"/>
      <c r="AF228" s="321"/>
      <c r="AG228" s="321"/>
      <c r="AH228" s="321"/>
      <c r="AI228" s="321"/>
      <c r="AJ228" s="321"/>
      <c r="AK228" s="321"/>
      <c r="AL228" s="321"/>
      <c r="AM228" s="321"/>
      <c r="AN228" s="321"/>
      <c r="AO228" s="321"/>
      <c r="AP228" s="321"/>
      <c r="AQ228" s="321"/>
      <c r="AR228" s="321"/>
      <c r="AS228" s="321"/>
      <c r="AT228" s="163"/>
      <c r="AU228" s="163"/>
      <c r="AV228" s="163"/>
      <c r="AW228" s="163"/>
      <c r="AX228" s="163"/>
      <c r="AY228" s="163"/>
      <c r="AZ228" s="167"/>
      <c r="BA228" s="163"/>
      <c r="BB228" s="163"/>
      <c r="BC228" s="163"/>
      <c r="BD228" s="163"/>
      <c r="BE228" s="163"/>
      <c r="BF228" s="163"/>
      <c r="BG228" s="163"/>
      <c r="BH228" s="163"/>
    </row>
    <row r="229">
      <c r="A229" s="163"/>
      <c r="B229" s="163"/>
      <c r="C229" s="163"/>
      <c r="D229" s="163"/>
      <c r="E229" s="163"/>
      <c r="F229" s="163"/>
      <c r="G229" s="163"/>
      <c r="H229" s="163"/>
      <c r="I229" s="163"/>
      <c r="J229" s="163"/>
      <c r="K229" s="165"/>
      <c r="L229" s="163"/>
      <c r="M229" s="163"/>
      <c r="N229" s="166"/>
      <c r="O229" s="167"/>
      <c r="P229" s="167"/>
      <c r="Q229" s="163"/>
      <c r="R229" s="163"/>
      <c r="S229" s="163"/>
      <c r="T229" s="167"/>
      <c r="U229" s="167"/>
      <c r="V229" s="167"/>
      <c r="W229" s="163"/>
      <c r="X229" s="163"/>
      <c r="Y229" s="163"/>
      <c r="Z229" s="321"/>
      <c r="AA229" s="321"/>
      <c r="AB229" s="322"/>
      <c r="AC229" s="322"/>
      <c r="AD229" s="321"/>
      <c r="AE229" s="321"/>
      <c r="AF229" s="321"/>
      <c r="AG229" s="321"/>
      <c r="AH229" s="321"/>
      <c r="AI229" s="321"/>
      <c r="AJ229" s="321"/>
      <c r="AK229" s="321"/>
      <c r="AL229" s="321"/>
      <c r="AM229" s="321"/>
      <c r="AN229" s="321"/>
      <c r="AO229" s="321"/>
      <c r="AP229" s="321"/>
      <c r="AQ229" s="321"/>
      <c r="AR229" s="321"/>
      <c r="AS229" s="321"/>
      <c r="AT229" s="163"/>
      <c r="AU229" s="163"/>
      <c r="AV229" s="163"/>
      <c r="AW229" s="163"/>
      <c r="AX229" s="163"/>
      <c r="AY229" s="163"/>
      <c r="AZ229" s="167"/>
      <c r="BA229" s="163"/>
      <c r="BB229" s="163"/>
      <c r="BC229" s="163"/>
      <c r="BD229" s="163"/>
      <c r="BE229" s="163"/>
      <c r="BF229" s="163"/>
      <c r="BG229" s="163"/>
      <c r="BH229" s="163"/>
    </row>
    <row r="230">
      <c r="A230" s="163"/>
      <c r="B230" s="163"/>
      <c r="C230" s="163"/>
      <c r="D230" s="163"/>
      <c r="E230" s="163"/>
      <c r="F230" s="163"/>
      <c r="G230" s="163"/>
      <c r="H230" s="163"/>
      <c r="I230" s="163"/>
      <c r="J230" s="163"/>
      <c r="K230" s="165"/>
      <c r="L230" s="163"/>
      <c r="M230" s="163"/>
      <c r="N230" s="166"/>
      <c r="O230" s="167"/>
      <c r="P230" s="167"/>
      <c r="Q230" s="163"/>
      <c r="R230" s="163"/>
      <c r="S230" s="163"/>
      <c r="T230" s="167"/>
      <c r="U230" s="167"/>
      <c r="V230" s="167"/>
      <c r="W230" s="163"/>
      <c r="X230" s="163"/>
      <c r="Y230" s="163"/>
      <c r="Z230" s="321"/>
      <c r="AA230" s="321"/>
      <c r="AB230" s="322"/>
      <c r="AC230" s="322"/>
      <c r="AD230" s="321"/>
      <c r="AE230" s="321"/>
      <c r="AF230" s="321"/>
      <c r="AG230" s="321"/>
      <c r="AH230" s="321"/>
      <c r="AI230" s="321"/>
      <c r="AJ230" s="321"/>
      <c r="AK230" s="321"/>
      <c r="AL230" s="321"/>
      <c r="AM230" s="321"/>
      <c r="AN230" s="321"/>
      <c r="AO230" s="321"/>
      <c r="AP230" s="321"/>
      <c r="AQ230" s="321"/>
      <c r="AR230" s="321"/>
      <c r="AS230" s="321"/>
      <c r="AT230" s="163"/>
      <c r="AU230" s="163"/>
      <c r="AV230" s="163"/>
      <c r="AW230" s="163"/>
      <c r="AX230" s="163"/>
      <c r="AY230" s="163"/>
      <c r="AZ230" s="167"/>
      <c r="BA230" s="163"/>
      <c r="BB230" s="163"/>
      <c r="BC230" s="163"/>
      <c r="BD230" s="163"/>
      <c r="BE230" s="163"/>
      <c r="BF230" s="163"/>
      <c r="BG230" s="163"/>
      <c r="BH230" s="163"/>
    </row>
    <row r="231">
      <c r="A231" s="163"/>
      <c r="B231" s="163"/>
      <c r="C231" s="163"/>
      <c r="D231" s="163"/>
      <c r="E231" s="163"/>
      <c r="F231" s="163"/>
      <c r="G231" s="163"/>
      <c r="H231" s="163"/>
      <c r="I231" s="163"/>
      <c r="J231" s="163"/>
      <c r="K231" s="165"/>
      <c r="L231" s="163"/>
      <c r="M231" s="163"/>
      <c r="N231" s="166"/>
      <c r="O231" s="167"/>
      <c r="P231" s="167"/>
      <c r="Q231" s="163"/>
      <c r="R231" s="163"/>
      <c r="S231" s="163"/>
      <c r="T231" s="167"/>
      <c r="U231" s="167"/>
      <c r="V231" s="167"/>
      <c r="W231" s="163"/>
      <c r="X231" s="163"/>
      <c r="Y231" s="163"/>
      <c r="Z231" s="321"/>
      <c r="AA231" s="321"/>
      <c r="AB231" s="322"/>
      <c r="AC231" s="322"/>
      <c r="AD231" s="321"/>
      <c r="AE231" s="321"/>
      <c r="AF231" s="321"/>
      <c r="AG231" s="321"/>
      <c r="AH231" s="321"/>
      <c r="AI231" s="321"/>
      <c r="AJ231" s="321"/>
      <c r="AK231" s="321"/>
      <c r="AL231" s="321"/>
      <c r="AM231" s="321"/>
      <c r="AN231" s="321"/>
      <c r="AO231" s="321"/>
      <c r="AP231" s="321"/>
      <c r="AQ231" s="321"/>
      <c r="AR231" s="321"/>
      <c r="AS231" s="321"/>
      <c r="AT231" s="163"/>
      <c r="AU231" s="163"/>
      <c r="AV231" s="163"/>
      <c r="AW231" s="163"/>
      <c r="AX231" s="163"/>
      <c r="AY231" s="163"/>
      <c r="AZ231" s="167"/>
      <c r="BA231" s="163"/>
      <c r="BB231" s="163"/>
      <c r="BC231" s="163"/>
      <c r="BD231" s="163"/>
      <c r="BE231" s="163"/>
      <c r="BF231" s="163"/>
      <c r="BG231" s="163"/>
      <c r="BH231" s="163"/>
    </row>
    <row r="232">
      <c r="A232" s="163"/>
      <c r="B232" s="163"/>
      <c r="C232" s="163"/>
      <c r="D232" s="163"/>
      <c r="E232" s="163"/>
      <c r="F232" s="163"/>
      <c r="G232" s="163"/>
      <c r="H232" s="163"/>
      <c r="I232" s="163"/>
      <c r="J232" s="163"/>
      <c r="K232" s="165"/>
      <c r="L232" s="163"/>
      <c r="M232" s="163"/>
      <c r="N232" s="166"/>
      <c r="O232" s="167"/>
      <c r="P232" s="167"/>
      <c r="Q232" s="163"/>
      <c r="R232" s="163"/>
      <c r="S232" s="163"/>
      <c r="T232" s="167"/>
      <c r="U232" s="167"/>
      <c r="V232" s="167"/>
      <c r="W232" s="163"/>
      <c r="X232" s="163"/>
      <c r="Y232" s="163"/>
      <c r="Z232" s="321"/>
      <c r="AA232" s="321"/>
      <c r="AB232" s="322"/>
      <c r="AC232" s="322"/>
      <c r="AD232" s="321"/>
      <c r="AE232" s="321"/>
      <c r="AF232" s="321"/>
      <c r="AG232" s="321"/>
      <c r="AH232" s="321"/>
      <c r="AI232" s="321"/>
      <c r="AJ232" s="321"/>
      <c r="AK232" s="321"/>
      <c r="AL232" s="321"/>
      <c r="AM232" s="321"/>
      <c r="AN232" s="321"/>
      <c r="AO232" s="321"/>
      <c r="AP232" s="321"/>
      <c r="AQ232" s="321"/>
      <c r="AR232" s="321"/>
      <c r="AS232" s="321"/>
      <c r="AT232" s="163"/>
      <c r="AU232" s="163"/>
      <c r="AV232" s="163"/>
      <c r="AW232" s="163"/>
      <c r="AX232" s="163"/>
      <c r="AY232" s="163"/>
      <c r="AZ232" s="167"/>
      <c r="BA232" s="163"/>
      <c r="BB232" s="163"/>
      <c r="BC232" s="163"/>
      <c r="BD232" s="163"/>
      <c r="BE232" s="163"/>
      <c r="BF232" s="163"/>
      <c r="BG232" s="163"/>
      <c r="BH232" s="163"/>
    </row>
    <row r="233">
      <c r="A233" s="163"/>
      <c r="B233" s="163"/>
      <c r="C233" s="163"/>
      <c r="D233" s="163"/>
      <c r="E233" s="163"/>
      <c r="F233" s="163"/>
      <c r="G233" s="163"/>
      <c r="H233" s="163"/>
      <c r="I233" s="163"/>
      <c r="J233" s="163"/>
      <c r="K233" s="165"/>
      <c r="L233" s="163"/>
      <c r="M233" s="163"/>
      <c r="N233" s="166"/>
      <c r="O233" s="167"/>
      <c r="P233" s="167"/>
      <c r="Q233" s="163"/>
      <c r="R233" s="163"/>
      <c r="S233" s="163"/>
      <c r="T233" s="167"/>
      <c r="U233" s="167"/>
      <c r="V233" s="167"/>
      <c r="W233" s="163"/>
      <c r="X233" s="163"/>
      <c r="Y233" s="163"/>
      <c r="Z233" s="321"/>
      <c r="AA233" s="321"/>
      <c r="AB233" s="322"/>
      <c r="AC233" s="322"/>
      <c r="AD233" s="321"/>
      <c r="AE233" s="321"/>
      <c r="AF233" s="321"/>
      <c r="AG233" s="321"/>
      <c r="AH233" s="321"/>
      <c r="AI233" s="321"/>
      <c r="AJ233" s="321"/>
      <c r="AK233" s="321"/>
      <c r="AL233" s="321"/>
      <c r="AM233" s="321"/>
      <c r="AN233" s="321"/>
      <c r="AO233" s="321"/>
      <c r="AP233" s="321"/>
      <c r="AQ233" s="321"/>
      <c r="AR233" s="321"/>
      <c r="AS233" s="321"/>
      <c r="AT233" s="163"/>
      <c r="AU233" s="163"/>
      <c r="AV233" s="163"/>
      <c r="AW233" s="163"/>
      <c r="AX233" s="163"/>
      <c r="AY233" s="163"/>
      <c r="AZ233" s="167"/>
      <c r="BA233" s="163"/>
      <c r="BB233" s="163"/>
      <c r="BC233" s="163"/>
      <c r="BD233" s="163"/>
      <c r="BE233" s="163"/>
      <c r="BF233" s="163"/>
      <c r="BG233" s="163"/>
      <c r="BH233" s="163"/>
    </row>
    <row r="234">
      <c r="A234" s="163"/>
      <c r="B234" s="163"/>
      <c r="C234" s="163"/>
      <c r="D234" s="163"/>
      <c r="E234" s="163"/>
      <c r="F234" s="163"/>
      <c r="G234" s="163"/>
      <c r="H234" s="163"/>
      <c r="I234" s="163"/>
      <c r="J234" s="163"/>
      <c r="K234" s="165"/>
      <c r="L234" s="163"/>
      <c r="M234" s="163"/>
      <c r="N234" s="166"/>
      <c r="O234" s="167"/>
      <c r="P234" s="167"/>
      <c r="Q234" s="163"/>
      <c r="R234" s="163"/>
      <c r="S234" s="163"/>
      <c r="T234" s="167"/>
      <c r="U234" s="167"/>
      <c r="V234" s="167"/>
      <c r="W234" s="163"/>
      <c r="X234" s="163"/>
      <c r="Y234" s="163"/>
      <c r="Z234" s="321"/>
      <c r="AA234" s="321"/>
      <c r="AB234" s="322"/>
      <c r="AC234" s="322"/>
      <c r="AD234" s="321"/>
      <c r="AE234" s="321"/>
      <c r="AF234" s="321"/>
      <c r="AG234" s="321"/>
      <c r="AH234" s="321"/>
      <c r="AI234" s="321"/>
      <c r="AJ234" s="321"/>
      <c r="AK234" s="321"/>
      <c r="AL234" s="321"/>
      <c r="AM234" s="321"/>
      <c r="AN234" s="321"/>
      <c r="AO234" s="321"/>
      <c r="AP234" s="321"/>
      <c r="AQ234" s="321"/>
      <c r="AR234" s="321"/>
      <c r="AS234" s="321"/>
      <c r="AT234" s="163"/>
      <c r="AU234" s="163"/>
      <c r="AV234" s="163"/>
      <c r="AW234" s="163"/>
      <c r="AX234" s="163"/>
      <c r="AY234" s="163"/>
      <c r="AZ234" s="167"/>
      <c r="BA234" s="163"/>
      <c r="BB234" s="163"/>
      <c r="BC234" s="163"/>
      <c r="BD234" s="163"/>
      <c r="BE234" s="163"/>
      <c r="BF234" s="163"/>
      <c r="BG234" s="163"/>
      <c r="BH234" s="163"/>
    </row>
    <row r="235">
      <c r="A235" s="163"/>
      <c r="B235" s="163"/>
      <c r="C235" s="163"/>
      <c r="D235" s="163"/>
      <c r="E235" s="163"/>
      <c r="F235" s="163"/>
      <c r="G235" s="163"/>
      <c r="H235" s="163"/>
      <c r="I235" s="163"/>
      <c r="J235" s="163"/>
      <c r="K235" s="165"/>
      <c r="L235" s="163"/>
      <c r="M235" s="163"/>
      <c r="N235" s="166"/>
      <c r="O235" s="167"/>
      <c r="P235" s="167"/>
      <c r="Q235" s="163"/>
      <c r="R235" s="163"/>
      <c r="S235" s="163"/>
      <c r="T235" s="167"/>
      <c r="U235" s="167"/>
      <c r="V235" s="167"/>
      <c r="W235" s="163"/>
      <c r="X235" s="163"/>
      <c r="Y235" s="163"/>
      <c r="Z235" s="321"/>
      <c r="AA235" s="321"/>
      <c r="AB235" s="322"/>
      <c r="AC235" s="322"/>
      <c r="AD235" s="321"/>
      <c r="AE235" s="321"/>
      <c r="AF235" s="321"/>
      <c r="AG235" s="321"/>
      <c r="AH235" s="321"/>
      <c r="AI235" s="321"/>
      <c r="AJ235" s="321"/>
      <c r="AK235" s="321"/>
      <c r="AL235" s="321"/>
      <c r="AM235" s="321"/>
      <c r="AN235" s="321"/>
      <c r="AO235" s="321"/>
      <c r="AP235" s="321"/>
      <c r="AQ235" s="321"/>
      <c r="AR235" s="321"/>
      <c r="AS235" s="321"/>
      <c r="AT235" s="163"/>
      <c r="AU235" s="163"/>
      <c r="AV235" s="163"/>
      <c r="AW235" s="163"/>
      <c r="AX235" s="163"/>
      <c r="AY235" s="163"/>
      <c r="AZ235" s="167"/>
      <c r="BA235" s="163"/>
      <c r="BB235" s="163"/>
      <c r="BC235" s="163"/>
      <c r="BD235" s="163"/>
      <c r="BE235" s="163"/>
      <c r="BF235" s="163"/>
      <c r="BG235" s="163"/>
      <c r="BH235" s="163"/>
    </row>
    <row r="236">
      <c r="A236" s="163"/>
      <c r="B236" s="163"/>
      <c r="C236" s="163"/>
      <c r="D236" s="163"/>
      <c r="E236" s="163"/>
      <c r="F236" s="163"/>
      <c r="G236" s="163"/>
      <c r="H236" s="163"/>
      <c r="I236" s="163"/>
      <c r="J236" s="163"/>
      <c r="K236" s="165"/>
      <c r="L236" s="163"/>
      <c r="M236" s="163"/>
      <c r="N236" s="166"/>
      <c r="O236" s="167"/>
      <c r="P236" s="167"/>
      <c r="Q236" s="163"/>
      <c r="R236" s="163"/>
      <c r="S236" s="163"/>
      <c r="T236" s="167"/>
      <c r="U236" s="167"/>
      <c r="V236" s="167"/>
      <c r="W236" s="163"/>
      <c r="X236" s="163"/>
      <c r="Y236" s="163"/>
      <c r="Z236" s="321"/>
      <c r="AA236" s="321"/>
      <c r="AB236" s="322"/>
      <c r="AC236" s="322"/>
      <c r="AD236" s="321"/>
      <c r="AE236" s="321"/>
      <c r="AF236" s="321"/>
      <c r="AG236" s="321"/>
      <c r="AH236" s="321"/>
      <c r="AI236" s="321"/>
      <c r="AJ236" s="321"/>
      <c r="AK236" s="321"/>
      <c r="AL236" s="321"/>
      <c r="AM236" s="321"/>
      <c r="AN236" s="321"/>
      <c r="AO236" s="321"/>
      <c r="AP236" s="321"/>
      <c r="AQ236" s="321"/>
      <c r="AR236" s="321"/>
      <c r="AS236" s="321"/>
      <c r="AT236" s="163"/>
      <c r="AU236" s="163"/>
      <c r="AV236" s="163"/>
      <c r="AW236" s="163"/>
      <c r="AX236" s="163"/>
      <c r="AY236" s="163"/>
      <c r="AZ236" s="167"/>
      <c r="BA236" s="163"/>
      <c r="BB236" s="163"/>
      <c r="BC236" s="163"/>
      <c r="BD236" s="163"/>
      <c r="BE236" s="163"/>
      <c r="BF236" s="163"/>
      <c r="BG236" s="163"/>
      <c r="BH236" s="163"/>
    </row>
    <row r="237">
      <c r="A237" s="163"/>
      <c r="B237" s="163"/>
      <c r="C237" s="163"/>
      <c r="D237" s="163"/>
      <c r="E237" s="163"/>
      <c r="F237" s="163"/>
      <c r="G237" s="163"/>
      <c r="H237" s="163"/>
      <c r="I237" s="163"/>
      <c r="J237" s="163"/>
      <c r="K237" s="165"/>
      <c r="L237" s="163"/>
      <c r="M237" s="163"/>
      <c r="N237" s="166"/>
      <c r="O237" s="167"/>
      <c r="P237" s="167"/>
      <c r="Q237" s="163"/>
      <c r="R237" s="163"/>
      <c r="S237" s="163"/>
      <c r="T237" s="167"/>
      <c r="U237" s="167"/>
      <c r="V237" s="167"/>
      <c r="W237" s="163"/>
      <c r="X237" s="163"/>
      <c r="Y237" s="163"/>
      <c r="Z237" s="321"/>
      <c r="AA237" s="321"/>
      <c r="AB237" s="322"/>
      <c r="AC237" s="322"/>
      <c r="AD237" s="321"/>
      <c r="AE237" s="321"/>
      <c r="AF237" s="321"/>
      <c r="AG237" s="321"/>
      <c r="AH237" s="321"/>
      <c r="AI237" s="321"/>
      <c r="AJ237" s="321"/>
      <c r="AK237" s="321"/>
      <c r="AL237" s="321"/>
      <c r="AM237" s="321"/>
      <c r="AN237" s="321"/>
      <c r="AO237" s="321"/>
      <c r="AP237" s="321"/>
      <c r="AQ237" s="321"/>
      <c r="AR237" s="321"/>
      <c r="AS237" s="321"/>
      <c r="AT237" s="163"/>
      <c r="AU237" s="163"/>
      <c r="AV237" s="163"/>
      <c r="AW237" s="163"/>
      <c r="AX237" s="163"/>
      <c r="AY237" s="163"/>
      <c r="AZ237" s="167"/>
      <c r="BA237" s="163"/>
      <c r="BB237" s="163"/>
      <c r="BC237" s="163"/>
      <c r="BD237" s="163"/>
      <c r="BE237" s="163"/>
      <c r="BF237" s="163"/>
      <c r="BG237" s="163"/>
      <c r="BH237" s="163"/>
    </row>
    <row r="238">
      <c r="A238" s="163"/>
      <c r="B238" s="163"/>
      <c r="C238" s="163"/>
      <c r="D238" s="163"/>
      <c r="E238" s="163"/>
      <c r="F238" s="163"/>
      <c r="G238" s="163"/>
      <c r="H238" s="163"/>
      <c r="I238" s="163"/>
      <c r="J238" s="163"/>
      <c r="K238" s="165"/>
      <c r="L238" s="163"/>
      <c r="M238" s="163"/>
      <c r="N238" s="166"/>
      <c r="O238" s="167"/>
      <c r="P238" s="167"/>
      <c r="Q238" s="163"/>
      <c r="R238" s="163"/>
      <c r="S238" s="163"/>
      <c r="T238" s="167"/>
      <c r="U238" s="167"/>
      <c r="V238" s="167"/>
      <c r="W238" s="163"/>
      <c r="X238" s="163"/>
      <c r="Y238" s="163"/>
      <c r="Z238" s="321"/>
      <c r="AA238" s="321"/>
      <c r="AB238" s="322"/>
      <c r="AC238" s="322"/>
      <c r="AD238" s="321"/>
      <c r="AE238" s="321"/>
      <c r="AF238" s="321"/>
      <c r="AG238" s="321"/>
      <c r="AH238" s="321"/>
      <c r="AI238" s="321"/>
      <c r="AJ238" s="321"/>
      <c r="AK238" s="321"/>
      <c r="AL238" s="321"/>
      <c r="AM238" s="321"/>
      <c r="AN238" s="321"/>
      <c r="AO238" s="321"/>
      <c r="AP238" s="321"/>
      <c r="AQ238" s="321"/>
      <c r="AR238" s="321"/>
      <c r="AS238" s="321"/>
      <c r="AT238" s="163"/>
      <c r="AU238" s="163"/>
      <c r="AV238" s="163"/>
      <c r="AW238" s="163"/>
      <c r="AX238" s="163"/>
      <c r="AY238" s="163"/>
      <c r="AZ238" s="167"/>
      <c r="BA238" s="163"/>
      <c r="BB238" s="163"/>
      <c r="BC238" s="163"/>
      <c r="BD238" s="163"/>
      <c r="BE238" s="163"/>
      <c r="BF238" s="163"/>
      <c r="BG238" s="163"/>
      <c r="BH238" s="163"/>
    </row>
    <row r="239">
      <c r="A239" s="163"/>
      <c r="B239" s="163"/>
      <c r="C239" s="163"/>
      <c r="D239" s="163"/>
      <c r="E239" s="163"/>
      <c r="F239" s="163"/>
      <c r="G239" s="163"/>
      <c r="H239" s="163"/>
      <c r="I239" s="163"/>
      <c r="J239" s="163"/>
      <c r="K239" s="165"/>
      <c r="L239" s="163"/>
      <c r="M239" s="163"/>
      <c r="N239" s="166"/>
      <c r="O239" s="167"/>
      <c r="P239" s="167"/>
      <c r="Q239" s="163"/>
      <c r="R239" s="163"/>
      <c r="S239" s="163"/>
      <c r="T239" s="167"/>
      <c r="U239" s="167"/>
      <c r="V239" s="167"/>
      <c r="W239" s="163"/>
      <c r="X239" s="163"/>
      <c r="Y239" s="163"/>
      <c r="Z239" s="321"/>
      <c r="AA239" s="321"/>
      <c r="AB239" s="322"/>
      <c r="AC239" s="322"/>
      <c r="AD239" s="321"/>
      <c r="AE239" s="321"/>
      <c r="AF239" s="321"/>
      <c r="AG239" s="321"/>
      <c r="AH239" s="321"/>
      <c r="AI239" s="321"/>
      <c r="AJ239" s="321"/>
      <c r="AK239" s="321"/>
      <c r="AL239" s="321"/>
      <c r="AM239" s="321"/>
      <c r="AN239" s="321"/>
      <c r="AO239" s="321"/>
      <c r="AP239" s="321"/>
      <c r="AQ239" s="321"/>
      <c r="AR239" s="321"/>
      <c r="AS239" s="321"/>
      <c r="AT239" s="163"/>
      <c r="AU239" s="163"/>
      <c r="AV239" s="163"/>
      <c r="AW239" s="163"/>
      <c r="AX239" s="163"/>
      <c r="AY239" s="163"/>
      <c r="AZ239" s="167"/>
      <c r="BA239" s="163"/>
      <c r="BB239" s="163"/>
      <c r="BC239" s="163"/>
      <c r="BD239" s="163"/>
      <c r="BE239" s="163"/>
      <c r="BF239" s="163"/>
      <c r="BG239" s="163"/>
      <c r="BH239" s="163"/>
    </row>
    <row r="240">
      <c r="A240" s="163"/>
      <c r="B240" s="163"/>
      <c r="C240" s="163"/>
      <c r="D240" s="163"/>
      <c r="E240" s="163"/>
      <c r="F240" s="163"/>
      <c r="G240" s="163"/>
      <c r="H240" s="163"/>
      <c r="I240" s="163"/>
      <c r="J240" s="163"/>
      <c r="K240" s="165"/>
      <c r="L240" s="163"/>
      <c r="M240" s="163"/>
      <c r="N240" s="166"/>
      <c r="O240" s="167"/>
      <c r="P240" s="167"/>
      <c r="Q240" s="163"/>
      <c r="R240" s="163"/>
      <c r="S240" s="163"/>
      <c r="T240" s="167"/>
      <c r="U240" s="167"/>
      <c r="V240" s="167"/>
      <c r="W240" s="163"/>
      <c r="X240" s="163"/>
      <c r="Y240" s="163"/>
      <c r="Z240" s="321"/>
      <c r="AA240" s="321"/>
      <c r="AB240" s="322"/>
      <c r="AC240" s="322"/>
      <c r="AD240" s="321"/>
      <c r="AE240" s="321"/>
      <c r="AF240" s="321"/>
      <c r="AG240" s="321"/>
      <c r="AH240" s="321"/>
      <c r="AI240" s="321"/>
      <c r="AJ240" s="321"/>
      <c r="AK240" s="321"/>
      <c r="AL240" s="321"/>
      <c r="AM240" s="321"/>
      <c r="AN240" s="321"/>
      <c r="AO240" s="321"/>
      <c r="AP240" s="321"/>
      <c r="AQ240" s="321"/>
      <c r="AR240" s="321"/>
      <c r="AS240" s="321"/>
      <c r="AT240" s="163"/>
      <c r="AU240" s="163"/>
      <c r="AV240" s="163"/>
      <c r="AW240" s="163"/>
      <c r="AX240" s="163"/>
      <c r="AY240" s="163"/>
      <c r="AZ240" s="167"/>
      <c r="BA240" s="163"/>
      <c r="BB240" s="163"/>
      <c r="BC240" s="163"/>
      <c r="BD240" s="163"/>
      <c r="BE240" s="163"/>
      <c r="BF240" s="163"/>
      <c r="BG240" s="163"/>
      <c r="BH240" s="163"/>
    </row>
    <row r="241">
      <c r="A241" s="163"/>
      <c r="B241" s="163"/>
      <c r="C241" s="163"/>
      <c r="D241" s="163"/>
      <c r="E241" s="163"/>
      <c r="F241" s="163"/>
      <c r="G241" s="163"/>
      <c r="H241" s="163"/>
      <c r="I241" s="163"/>
      <c r="J241" s="163"/>
      <c r="K241" s="165"/>
      <c r="L241" s="163"/>
      <c r="M241" s="163"/>
      <c r="N241" s="166"/>
      <c r="O241" s="167"/>
      <c r="P241" s="167"/>
      <c r="Q241" s="163"/>
      <c r="R241" s="163"/>
      <c r="S241" s="163"/>
      <c r="T241" s="167"/>
      <c r="U241" s="167"/>
      <c r="V241" s="167"/>
      <c r="W241" s="163"/>
      <c r="X241" s="163"/>
      <c r="Y241" s="163"/>
      <c r="Z241" s="321"/>
      <c r="AA241" s="321"/>
      <c r="AB241" s="322"/>
      <c r="AC241" s="322"/>
      <c r="AD241" s="321"/>
      <c r="AE241" s="321"/>
      <c r="AF241" s="321"/>
      <c r="AG241" s="321"/>
      <c r="AH241" s="321"/>
      <c r="AI241" s="321"/>
      <c r="AJ241" s="321"/>
      <c r="AK241" s="321"/>
      <c r="AL241" s="321"/>
      <c r="AM241" s="321"/>
      <c r="AN241" s="321"/>
      <c r="AO241" s="321"/>
      <c r="AP241" s="321"/>
      <c r="AQ241" s="321"/>
      <c r="AR241" s="321"/>
      <c r="AS241" s="321"/>
      <c r="AT241" s="163"/>
      <c r="AU241" s="163"/>
      <c r="AV241" s="163"/>
      <c r="AW241" s="163"/>
      <c r="AX241" s="163"/>
      <c r="AY241" s="163"/>
      <c r="AZ241" s="167"/>
      <c r="BA241" s="163"/>
      <c r="BB241" s="163"/>
      <c r="BC241" s="163"/>
      <c r="BD241" s="163"/>
      <c r="BE241" s="163"/>
      <c r="BF241" s="163"/>
      <c r="BG241" s="163"/>
      <c r="BH241" s="163"/>
    </row>
    <row r="242">
      <c r="A242" s="163"/>
      <c r="B242" s="163"/>
      <c r="C242" s="163"/>
      <c r="D242" s="163"/>
      <c r="E242" s="163"/>
      <c r="F242" s="163"/>
      <c r="G242" s="163"/>
      <c r="H242" s="163"/>
      <c r="I242" s="163"/>
      <c r="J242" s="163"/>
      <c r="K242" s="165"/>
      <c r="L242" s="163"/>
      <c r="M242" s="163"/>
      <c r="N242" s="166"/>
      <c r="O242" s="167"/>
      <c r="P242" s="167"/>
      <c r="Q242" s="163"/>
      <c r="R242" s="163"/>
      <c r="S242" s="163"/>
      <c r="T242" s="167"/>
      <c r="U242" s="167"/>
      <c r="V242" s="167"/>
      <c r="W242" s="163"/>
      <c r="X242" s="163"/>
      <c r="Y242" s="163"/>
      <c r="Z242" s="321"/>
      <c r="AA242" s="321"/>
      <c r="AB242" s="322"/>
      <c r="AC242" s="322"/>
      <c r="AD242" s="321"/>
      <c r="AE242" s="321"/>
      <c r="AF242" s="321"/>
      <c r="AG242" s="321"/>
      <c r="AH242" s="321"/>
      <c r="AI242" s="321"/>
      <c r="AJ242" s="321"/>
      <c r="AK242" s="321"/>
      <c r="AL242" s="321"/>
      <c r="AM242" s="321"/>
      <c r="AN242" s="321"/>
      <c r="AO242" s="321"/>
      <c r="AP242" s="321"/>
      <c r="AQ242" s="321"/>
      <c r="AR242" s="321"/>
      <c r="AS242" s="321"/>
      <c r="AT242" s="163"/>
      <c r="AU242" s="163"/>
      <c r="AV242" s="163"/>
      <c r="AW242" s="163"/>
      <c r="AX242" s="163"/>
      <c r="AY242" s="163"/>
      <c r="AZ242" s="167"/>
      <c r="BA242" s="163"/>
      <c r="BB242" s="163"/>
      <c r="BC242" s="163"/>
      <c r="BD242" s="163"/>
      <c r="BE242" s="163"/>
      <c r="BF242" s="163"/>
      <c r="BG242" s="163"/>
      <c r="BH242" s="163"/>
    </row>
    <row r="243">
      <c r="A243" s="163"/>
      <c r="B243" s="163"/>
      <c r="C243" s="163"/>
      <c r="D243" s="163"/>
      <c r="E243" s="163"/>
      <c r="F243" s="163"/>
      <c r="G243" s="163"/>
      <c r="H243" s="163"/>
      <c r="I243" s="163"/>
      <c r="J243" s="163"/>
      <c r="K243" s="165"/>
      <c r="L243" s="163"/>
      <c r="M243" s="163"/>
      <c r="N243" s="166"/>
      <c r="O243" s="167"/>
      <c r="P243" s="167"/>
      <c r="Q243" s="163"/>
      <c r="R243" s="163"/>
      <c r="S243" s="163"/>
      <c r="T243" s="167"/>
      <c r="U243" s="167"/>
      <c r="V243" s="167"/>
      <c r="W243" s="163"/>
      <c r="X243" s="163"/>
      <c r="Y243" s="163"/>
      <c r="Z243" s="321"/>
      <c r="AA243" s="321"/>
      <c r="AB243" s="322"/>
      <c r="AC243" s="322"/>
      <c r="AD243" s="321"/>
      <c r="AE243" s="321"/>
      <c r="AF243" s="321"/>
      <c r="AG243" s="321"/>
      <c r="AH243" s="321"/>
      <c r="AI243" s="321"/>
      <c r="AJ243" s="321"/>
      <c r="AK243" s="321"/>
      <c r="AL243" s="321"/>
      <c r="AM243" s="321"/>
      <c r="AN243" s="321"/>
      <c r="AO243" s="321"/>
      <c r="AP243" s="321"/>
      <c r="AQ243" s="321"/>
      <c r="AR243" s="321"/>
      <c r="AS243" s="321"/>
      <c r="AT243" s="163"/>
      <c r="AU243" s="163"/>
      <c r="AV243" s="163"/>
      <c r="AW243" s="163"/>
      <c r="AX243" s="163"/>
      <c r="AY243" s="163"/>
      <c r="AZ243" s="167"/>
      <c r="BA243" s="163"/>
      <c r="BB243" s="163"/>
      <c r="BC243" s="163"/>
      <c r="BD243" s="163"/>
      <c r="BE243" s="163"/>
      <c r="BF243" s="163"/>
      <c r="BG243" s="163"/>
      <c r="BH243" s="163"/>
    </row>
    <row r="244">
      <c r="A244" s="163"/>
      <c r="B244" s="163"/>
      <c r="C244" s="163"/>
      <c r="D244" s="163"/>
      <c r="E244" s="163"/>
      <c r="F244" s="163"/>
      <c r="G244" s="163"/>
      <c r="H244" s="163"/>
      <c r="I244" s="163"/>
      <c r="J244" s="163"/>
      <c r="K244" s="165"/>
      <c r="L244" s="163"/>
      <c r="M244" s="163"/>
      <c r="N244" s="166"/>
      <c r="O244" s="167"/>
      <c r="P244" s="167"/>
      <c r="Q244" s="163"/>
      <c r="R244" s="163"/>
      <c r="S244" s="163"/>
      <c r="T244" s="167"/>
      <c r="U244" s="167"/>
      <c r="V244" s="167"/>
      <c r="W244" s="163"/>
      <c r="X244" s="163"/>
      <c r="Y244" s="163"/>
      <c r="Z244" s="321"/>
      <c r="AA244" s="321"/>
      <c r="AB244" s="322"/>
      <c r="AC244" s="322"/>
      <c r="AD244" s="321"/>
      <c r="AE244" s="321"/>
      <c r="AF244" s="321"/>
      <c r="AG244" s="321"/>
      <c r="AH244" s="321"/>
      <c r="AI244" s="321"/>
      <c r="AJ244" s="321"/>
      <c r="AK244" s="321"/>
      <c r="AL244" s="321"/>
      <c r="AM244" s="321"/>
      <c r="AN244" s="321"/>
      <c r="AO244" s="321"/>
      <c r="AP244" s="321"/>
      <c r="AQ244" s="321"/>
      <c r="AR244" s="321"/>
      <c r="AS244" s="321"/>
      <c r="AT244" s="163"/>
      <c r="AU244" s="163"/>
      <c r="AV244" s="163"/>
      <c r="AW244" s="163"/>
      <c r="AX244" s="163"/>
      <c r="AY244" s="163"/>
      <c r="AZ244" s="167"/>
      <c r="BA244" s="163"/>
      <c r="BB244" s="163"/>
      <c r="BC244" s="163"/>
      <c r="BD244" s="163"/>
      <c r="BE244" s="163"/>
      <c r="BF244" s="163"/>
      <c r="BG244" s="163"/>
      <c r="BH244" s="163"/>
    </row>
    <row r="245">
      <c r="A245" s="163"/>
      <c r="B245" s="163"/>
      <c r="C245" s="163"/>
      <c r="D245" s="163"/>
      <c r="E245" s="163"/>
      <c r="F245" s="163"/>
      <c r="G245" s="163"/>
      <c r="H245" s="163"/>
      <c r="I245" s="163"/>
      <c r="J245" s="163"/>
      <c r="K245" s="165"/>
      <c r="L245" s="163"/>
      <c r="M245" s="163"/>
      <c r="N245" s="166"/>
      <c r="O245" s="167"/>
      <c r="P245" s="167"/>
      <c r="Q245" s="163"/>
      <c r="R245" s="163"/>
      <c r="S245" s="163"/>
      <c r="T245" s="167"/>
      <c r="U245" s="167"/>
      <c r="V245" s="167"/>
      <c r="W245" s="163"/>
      <c r="X245" s="163"/>
      <c r="Y245" s="163"/>
      <c r="Z245" s="321"/>
      <c r="AA245" s="321"/>
      <c r="AB245" s="322"/>
      <c r="AC245" s="322"/>
      <c r="AD245" s="321"/>
      <c r="AE245" s="321"/>
      <c r="AF245" s="321"/>
      <c r="AG245" s="321"/>
      <c r="AH245" s="321"/>
      <c r="AI245" s="321"/>
      <c r="AJ245" s="321"/>
      <c r="AK245" s="321"/>
      <c r="AL245" s="321"/>
      <c r="AM245" s="321"/>
      <c r="AN245" s="321"/>
      <c r="AO245" s="321"/>
      <c r="AP245" s="321"/>
      <c r="AQ245" s="321"/>
      <c r="AR245" s="321"/>
      <c r="AS245" s="321"/>
      <c r="AT245" s="163"/>
      <c r="AU245" s="163"/>
      <c r="AV245" s="163"/>
      <c r="AW245" s="163"/>
      <c r="AX245" s="163"/>
      <c r="AY245" s="163"/>
      <c r="AZ245" s="167"/>
      <c r="BA245" s="163"/>
      <c r="BB245" s="163"/>
      <c r="BC245" s="163"/>
      <c r="BD245" s="163"/>
      <c r="BE245" s="163"/>
      <c r="BF245" s="163"/>
      <c r="BG245" s="163"/>
      <c r="BH245" s="163"/>
    </row>
    <row r="246">
      <c r="A246" s="163"/>
      <c r="B246" s="163"/>
      <c r="C246" s="163"/>
      <c r="D246" s="163"/>
      <c r="E246" s="163"/>
      <c r="F246" s="163"/>
      <c r="G246" s="163"/>
      <c r="H246" s="163"/>
      <c r="I246" s="163"/>
      <c r="J246" s="163"/>
      <c r="K246" s="165"/>
      <c r="L246" s="163"/>
      <c r="M246" s="163"/>
      <c r="N246" s="166"/>
      <c r="O246" s="167"/>
      <c r="P246" s="167"/>
      <c r="Q246" s="163"/>
      <c r="R246" s="163"/>
      <c r="S246" s="163"/>
      <c r="T246" s="167"/>
      <c r="U246" s="167"/>
      <c r="V246" s="167"/>
      <c r="W246" s="163"/>
      <c r="X246" s="163"/>
      <c r="Y246" s="163"/>
      <c r="Z246" s="321"/>
      <c r="AA246" s="321"/>
      <c r="AB246" s="322"/>
      <c r="AC246" s="322"/>
      <c r="AD246" s="321"/>
      <c r="AE246" s="321"/>
      <c r="AF246" s="321"/>
      <c r="AG246" s="321"/>
      <c r="AH246" s="321"/>
      <c r="AI246" s="321"/>
      <c r="AJ246" s="321"/>
      <c r="AK246" s="321"/>
      <c r="AL246" s="321"/>
      <c r="AM246" s="321"/>
      <c r="AN246" s="321"/>
      <c r="AO246" s="321"/>
      <c r="AP246" s="321"/>
      <c r="AQ246" s="321"/>
      <c r="AR246" s="321"/>
      <c r="AS246" s="321"/>
      <c r="AT246" s="163"/>
      <c r="AU246" s="163"/>
      <c r="AV246" s="163"/>
      <c r="AW246" s="163"/>
      <c r="AX246" s="163"/>
      <c r="AY246" s="163"/>
      <c r="AZ246" s="167"/>
      <c r="BA246" s="163"/>
      <c r="BB246" s="163"/>
      <c r="BC246" s="163"/>
      <c r="BD246" s="163"/>
      <c r="BE246" s="163"/>
      <c r="BF246" s="163"/>
      <c r="BG246" s="163"/>
      <c r="BH246" s="163"/>
    </row>
    <row r="247">
      <c r="A247" s="163"/>
      <c r="B247" s="163"/>
      <c r="C247" s="163"/>
      <c r="D247" s="163"/>
      <c r="E247" s="163"/>
      <c r="F247" s="163"/>
      <c r="G247" s="163"/>
      <c r="H247" s="163"/>
      <c r="I247" s="163"/>
      <c r="J247" s="163"/>
      <c r="K247" s="165"/>
      <c r="L247" s="163"/>
      <c r="M247" s="163"/>
      <c r="N247" s="166"/>
      <c r="O247" s="167"/>
      <c r="P247" s="167"/>
      <c r="Q247" s="163"/>
      <c r="R247" s="163"/>
      <c r="S247" s="163"/>
      <c r="T247" s="167"/>
      <c r="U247" s="167"/>
      <c r="V247" s="167"/>
      <c r="W247" s="163"/>
      <c r="X247" s="163"/>
      <c r="Y247" s="163"/>
      <c r="Z247" s="321"/>
      <c r="AA247" s="321"/>
      <c r="AB247" s="322"/>
      <c r="AC247" s="322"/>
      <c r="AD247" s="321"/>
      <c r="AE247" s="321"/>
      <c r="AF247" s="321"/>
      <c r="AG247" s="321"/>
      <c r="AH247" s="321"/>
      <c r="AI247" s="321"/>
      <c r="AJ247" s="321"/>
      <c r="AK247" s="321"/>
      <c r="AL247" s="321"/>
      <c r="AM247" s="321"/>
      <c r="AN247" s="321"/>
      <c r="AO247" s="321"/>
      <c r="AP247" s="321"/>
      <c r="AQ247" s="321"/>
      <c r="AR247" s="321"/>
      <c r="AS247" s="321"/>
      <c r="AT247" s="163"/>
      <c r="AU247" s="163"/>
      <c r="AV247" s="163"/>
      <c r="AW247" s="163"/>
      <c r="AX247" s="163"/>
      <c r="AY247" s="163"/>
      <c r="AZ247" s="167"/>
      <c r="BA247" s="163"/>
      <c r="BB247" s="163"/>
      <c r="BC247" s="163"/>
      <c r="BD247" s="163"/>
      <c r="BE247" s="163"/>
      <c r="BF247" s="163"/>
      <c r="BG247" s="163"/>
      <c r="BH247" s="163"/>
    </row>
    <row r="248">
      <c r="A248" s="163"/>
      <c r="B248" s="163"/>
      <c r="C248" s="163"/>
      <c r="D248" s="163"/>
      <c r="E248" s="163"/>
      <c r="F248" s="163"/>
      <c r="G248" s="163"/>
      <c r="H248" s="163"/>
      <c r="I248" s="163"/>
      <c r="J248" s="163"/>
      <c r="K248" s="165"/>
      <c r="L248" s="163"/>
      <c r="M248" s="163"/>
      <c r="N248" s="166"/>
      <c r="O248" s="167"/>
      <c r="P248" s="167"/>
      <c r="Q248" s="163"/>
      <c r="R248" s="163"/>
      <c r="S248" s="163"/>
      <c r="T248" s="167"/>
      <c r="U248" s="167"/>
      <c r="V248" s="167"/>
      <c r="W248" s="163"/>
      <c r="X248" s="163"/>
      <c r="Y248" s="163"/>
      <c r="Z248" s="321"/>
      <c r="AA248" s="321"/>
      <c r="AB248" s="322"/>
      <c r="AC248" s="322"/>
      <c r="AD248" s="321"/>
      <c r="AE248" s="321"/>
      <c r="AF248" s="321"/>
      <c r="AG248" s="321"/>
      <c r="AH248" s="321"/>
      <c r="AI248" s="321"/>
      <c r="AJ248" s="321"/>
      <c r="AK248" s="321"/>
      <c r="AL248" s="321"/>
      <c r="AM248" s="321"/>
      <c r="AN248" s="321"/>
      <c r="AO248" s="321"/>
      <c r="AP248" s="321"/>
      <c r="AQ248" s="321"/>
      <c r="AR248" s="321"/>
      <c r="AS248" s="321"/>
      <c r="AT248" s="163"/>
      <c r="AU248" s="163"/>
      <c r="AV248" s="163"/>
      <c r="AW248" s="163"/>
      <c r="AX248" s="163"/>
      <c r="AY248" s="163"/>
      <c r="AZ248" s="167"/>
      <c r="BA248" s="163"/>
      <c r="BB248" s="163"/>
      <c r="BC248" s="163"/>
      <c r="BD248" s="163"/>
      <c r="BE248" s="163"/>
      <c r="BF248" s="163"/>
      <c r="BG248" s="163"/>
      <c r="BH248" s="163"/>
    </row>
    <row r="249">
      <c r="A249" s="163"/>
      <c r="B249" s="163"/>
      <c r="C249" s="163"/>
      <c r="D249" s="163"/>
      <c r="E249" s="163"/>
      <c r="F249" s="163"/>
      <c r="G249" s="163"/>
      <c r="H249" s="163"/>
      <c r="I249" s="163"/>
      <c r="J249" s="163"/>
      <c r="K249" s="165"/>
      <c r="L249" s="163"/>
      <c r="M249" s="163"/>
      <c r="N249" s="166"/>
      <c r="O249" s="167"/>
      <c r="P249" s="167"/>
      <c r="Q249" s="163"/>
      <c r="R249" s="163"/>
      <c r="S249" s="163"/>
      <c r="T249" s="167"/>
      <c r="U249" s="167"/>
      <c r="V249" s="167"/>
      <c r="W249" s="163"/>
      <c r="X249" s="163"/>
      <c r="Y249" s="163"/>
      <c r="Z249" s="321"/>
      <c r="AA249" s="321"/>
      <c r="AB249" s="322"/>
      <c r="AC249" s="322"/>
      <c r="AD249" s="321"/>
      <c r="AE249" s="321"/>
      <c r="AF249" s="321"/>
      <c r="AG249" s="321"/>
      <c r="AH249" s="321"/>
      <c r="AI249" s="321"/>
      <c r="AJ249" s="321"/>
      <c r="AK249" s="321"/>
      <c r="AL249" s="321"/>
      <c r="AM249" s="321"/>
      <c r="AN249" s="321"/>
      <c r="AO249" s="321"/>
      <c r="AP249" s="321"/>
      <c r="AQ249" s="321"/>
      <c r="AR249" s="321"/>
      <c r="AS249" s="321"/>
      <c r="AT249" s="163"/>
      <c r="AU249" s="163"/>
      <c r="AV249" s="163"/>
      <c r="AW249" s="163"/>
      <c r="AX249" s="163"/>
      <c r="AY249" s="163"/>
      <c r="AZ249" s="167"/>
      <c r="BA249" s="163"/>
      <c r="BB249" s="163"/>
      <c r="BC249" s="163"/>
      <c r="BD249" s="163"/>
      <c r="BE249" s="163"/>
      <c r="BF249" s="163"/>
      <c r="BG249" s="163"/>
      <c r="BH249" s="163"/>
    </row>
    <row r="250">
      <c r="A250" s="163"/>
      <c r="B250" s="163"/>
      <c r="C250" s="163"/>
      <c r="D250" s="163"/>
      <c r="E250" s="163"/>
      <c r="F250" s="163"/>
      <c r="G250" s="163"/>
      <c r="H250" s="163"/>
      <c r="I250" s="163"/>
      <c r="J250" s="163"/>
      <c r="K250" s="165"/>
      <c r="L250" s="163"/>
      <c r="M250" s="163"/>
      <c r="N250" s="166"/>
      <c r="O250" s="167"/>
      <c r="P250" s="167"/>
      <c r="Q250" s="163"/>
      <c r="R250" s="163"/>
      <c r="S250" s="163"/>
      <c r="T250" s="167"/>
      <c r="U250" s="167"/>
      <c r="V250" s="167"/>
      <c r="W250" s="163"/>
      <c r="X250" s="163"/>
      <c r="Y250" s="163"/>
      <c r="Z250" s="321"/>
      <c r="AA250" s="321"/>
      <c r="AB250" s="322"/>
      <c r="AC250" s="322"/>
      <c r="AD250" s="321"/>
      <c r="AE250" s="321"/>
      <c r="AF250" s="321"/>
      <c r="AG250" s="321"/>
      <c r="AH250" s="321"/>
      <c r="AI250" s="321"/>
      <c r="AJ250" s="321"/>
      <c r="AK250" s="321"/>
      <c r="AL250" s="321"/>
      <c r="AM250" s="321"/>
      <c r="AN250" s="321"/>
      <c r="AO250" s="321"/>
      <c r="AP250" s="321"/>
      <c r="AQ250" s="321"/>
      <c r="AR250" s="321"/>
      <c r="AS250" s="321"/>
      <c r="AT250" s="163"/>
      <c r="AU250" s="163"/>
      <c r="AV250" s="163"/>
      <c r="AW250" s="163"/>
      <c r="AX250" s="163"/>
      <c r="AY250" s="163"/>
      <c r="AZ250" s="167"/>
      <c r="BA250" s="163"/>
      <c r="BB250" s="163"/>
      <c r="BC250" s="163"/>
      <c r="BD250" s="163"/>
      <c r="BE250" s="163"/>
      <c r="BF250" s="163"/>
      <c r="BG250" s="163"/>
      <c r="BH250" s="163"/>
    </row>
    <row r="251">
      <c r="A251" s="163"/>
      <c r="B251" s="163"/>
      <c r="C251" s="163"/>
      <c r="D251" s="163"/>
      <c r="E251" s="163"/>
      <c r="F251" s="163"/>
      <c r="G251" s="163"/>
      <c r="H251" s="163"/>
      <c r="I251" s="163"/>
      <c r="J251" s="163"/>
      <c r="K251" s="165"/>
      <c r="L251" s="163"/>
      <c r="M251" s="163"/>
      <c r="N251" s="166"/>
      <c r="O251" s="167"/>
      <c r="P251" s="167"/>
      <c r="Q251" s="163"/>
      <c r="R251" s="163"/>
      <c r="S251" s="163"/>
      <c r="T251" s="167"/>
      <c r="U251" s="167"/>
      <c r="V251" s="167"/>
      <c r="W251" s="163"/>
      <c r="X251" s="163"/>
      <c r="Y251" s="163"/>
      <c r="Z251" s="321"/>
      <c r="AA251" s="321"/>
      <c r="AB251" s="322"/>
      <c r="AC251" s="322"/>
      <c r="AD251" s="321"/>
      <c r="AE251" s="321"/>
      <c r="AF251" s="321"/>
      <c r="AG251" s="321"/>
      <c r="AH251" s="321"/>
      <c r="AI251" s="321"/>
      <c r="AJ251" s="321"/>
      <c r="AK251" s="321"/>
      <c r="AL251" s="321"/>
      <c r="AM251" s="321"/>
      <c r="AN251" s="321"/>
      <c r="AO251" s="321"/>
      <c r="AP251" s="321"/>
      <c r="AQ251" s="321"/>
      <c r="AR251" s="321"/>
      <c r="AS251" s="321"/>
      <c r="AT251" s="163"/>
      <c r="AU251" s="163"/>
      <c r="AV251" s="163"/>
      <c r="AW251" s="163"/>
      <c r="AX251" s="163"/>
      <c r="AY251" s="163"/>
      <c r="AZ251" s="167"/>
      <c r="BA251" s="163"/>
      <c r="BB251" s="163"/>
      <c r="BC251" s="163"/>
      <c r="BD251" s="163"/>
      <c r="BE251" s="163"/>
      <c r="BF251" s="163"/>
      <c r="BG251" s="163"/>
      <c r="BH251" s="163"/>
    </row>
    <row r="252">
      <c r="A252" s="163"/>
      <c r="B252" s="163"/>
      <c r="C252" s="163"/>
      <c r="D252" s="163"/>
      <c r="E252" s="163"/>
      <c r="F252" s="163"/>
      <c r="G252" s="163"/>
      <c r="H252" s="163"/>
      <c r="I252" s="163"/>
      <c r="J252" s="163"/>
      <c r="K252" s="165"/>
      <c r="L252" s="163"/>
      <c r="M252" s="163"/>
      <c r="N252" s="166"/>
      <c r="O252" s="167"/>
      <c r="P252" s="167"/>
      <c r="Q252" s="163"/>
      <c r="R252" s="163"/>
      <c r="S252" s="163"/>
      <c r="T252" s="167"/>
      <c r="U252" s="167"/>
      <c r="V252" s="167"/>
      <c r="W252" s="163"/>
      <c r="X252" s="163"/>
      <c r="Y252" s="163"/>
      <c r="Z252" s="321"/>
      <c r="AA252" s="321"/>
      <c r="AB252" s="322"/>
      <c r="AC252" s="322"/>
      <c r="AD252" s="321"/>
      <c r="AE252" s="321"/>
      <c r="AF252" s="321"/>
      <c r="AG252" s="321"/>
      <c r="AH252" s="321"/>
      <c r="AI252" s="321"/>
      <c r="AJ252" s="321"/>
      <c r="AK252" s="321"/>
      <c r="AL252" s="321"/>
      <c r="AM252" s="321"/>
      <c r="AN252" s="321"/>
      <c r="AO252" s="321"/>
      <c r="AP252" s="321"/>
      <c r="AQ252" s="321"/>
      <c r="AR252" s="321"/>
      <c r="AS252" s="321"/>
      <c r="AT252" s="163"/>
      <c r="AU252" s="163"/>
      <c r="AV252" s="163"/>
      <c r="AW252" s="163"/>
      <c r="AX252" s="163"/>
      <c r="AY252" s="163"/>
      <c r="AZ252" s="167"/>
      <c r="BA252" s="163"/>
      <c r="BB252" s="163"/>
      <c r="BC252" s="163"/>
      <c r="BD252" s="163"/>
      <c r="BE252" s="163"/>
      <c r="BF252" s="163"/>
      <c r="BG252" s="163"/>
      <c r="BH252" s="163"/>
    </row>
    <row r="253">
      <c r="A253" s="163"/>
      <c r="B253" s="163"/>
      <c r="C253" s="163"/>
      <c r="D253" s="163"/>
      <c r="E253" s="163"/>
      <c r="F253" s="163"/>
      <c r="G253" s="163"/>
      <c r="H253" s="163"/>
      <c r="I253" s="163"/>
      <c r="J253" s="163"/>
      <c r="K253" s="165"/>
      <c r="L253" s="163"/>
      <c r="M253" s="163"/>
      <c r="N253" s="166"/>
      <c r="O253" s="167"/>
      <c r="P253" s="167"/>
      <c r="Q253" s="163"/>
      <c r="R253" s="163"/>
      <c r="S253" s="163"/>
      <c r="T253" s="167"/>
      <c r="U253" s="167"/>
      <c r="V253" s="167"/>
      <c r="W253" s="163"/>
      <c r="X253" s="163"/>
      <c r="Y253" s="163"/>
      <c r="Z253" s="321"/>
      <c r="AA253" s="321"/>
      <c r="AB253" s="322"/>
      <c r="AC253" s="322"/>
      <c r="AD253" s="321"/>
      <c r="AE253" s="321"/>
      <c r="AF253" s="321"/>
      <c r="AG253" s="321"/>
      <c r="AH253" s="321"/>
      <c r="AI253" s="321"/>
      <c r="AJ253" s="321"/>
      <c r="AK253" s="321"/>
      <c r="AL253" s="321"/>
      <c r="AM253" s="321"/>
      <c r="AN253" s="321"/>
      <c r="AO253" s="321"/>
      <c r="AP253" s="321"/>
      <c r="AQ253" s="321"/>
      <c r="AR253" s="321"/>
      <c r="AS253" s="321"/>
      <c r="AT253" s="163"/>
      <c r="AU253" s="163"/>
      <c r="AV253" s="163"/>
      <c r="AW253" s="163"/>
      <c r="AX253" s="163"/>
      <c r="AY253" s="163"/>
      <c r="AZ253" s="167"/>
      <c r="BA253" s="163"/>
      <c r="BB253" s="163"/>
      <c r="BC253" s="163"/>
      <c r="BD253" s="163"/>
      <c r="BE253" s="163"/>
      <c r="BF253" s="163"/>
      <c r="BG253" s="163"/>
      <c r="BH253" s="163"/>
    </row>
    <row r="254">
      <c r="A254" s="163"/>
      <c r="B254" s="163"/>
      <c r="C254" s="163"/>
      <c r="D254" s="163"/>
      <c r="E254" s="163"/>
      <c r="F254" s="163"/>
      <c r="G254" s="163"/>
      <c r="H254" s="163"/>
      <c r="I254" s="163"/>
      <c r="J254" s="163"/>
      <c r="K254" s="165"/>
      <c r="L254" s="163"/>
      <c r="M254" s="163"/>
      <c r="N254" s="166"/>
      <c r="O254" s="167"/>
      <c r="P254" s="167"/>
      <c r="Q254" s="163"/>
      <c r="R254" s="163"/>
      <c r="S254" s="163"/>
      <c r="T254" s="167"/>
      <c r="U254" s="167"/>
      <c r="V254" s="167"/>
      <c r="W254" s="163"/>
      <c r="X254" s="163"/>
      <c r="Y254" s="163"/>
      <c r="Z254" s="321"/>
      <c r="AA254" s="321"/>
      <c r="AB254" s="322"/>
      <c r="AC254" s="322"/>
      <c r="AD254" s="321"/>
      <c r="AE254" s="321"/>
      <c r="AF254" s="321"/>
      <c r="AG254" s="321"/>
      <c r="AH254" s="321"/>
      <c r="AI254" s="321"/>
      <c r="AJ254" s="321"/>
      <c r="AK254" s="321"/>
      <c r="AL254" s="321"/>
      <c r="AM254" s="321"/>
      <c r="AN254" s="321"/>
      <c r="AO254" s="321"/>
      <c r="AP254" s="321"/>
      <c r="AQ254" s="321"/>
      <c r="AR254" s="321"/>
      <c r="AS254" s="321"/>
      <c r="AT254" s="163"/>
      <c r="AU254" s="163"/>
      <c r="AV254" s="163"/>
      <c r="AW254" s="163"/>
      <c r="AX254" s="163"/>
      <c r="AY254" s="163"/>
      <c r="AZ254" s="167"/>
      <c r="BA254" s="163"/>
      <c r="BB254" s="163"/>
      <c r="BC254" s="163"/>
      <c r="BD254" s="163"/>
      <c r="BE254" s="163"/>
      <c r="BF254" s="163"/>
      <c r="BG254" s="163"/>
      <c r="BH254" s="163"/>
    </row>
    <row r="255">
      <c r="A255" s="163"/>
      <c r="B255" s="163"/>
      <c r="C255" s="163"/>
      <c r="D255" s="163"/>
      <c r="E255" s="163"/>
      <c r="F255" s="163"/>
      <c r="G255" s="163"/>
      <c r="H255" s="163"/>
      <c r="I255" s="163"/>
      <c r="J255" s="163"/>
      <c r="K255" s="165"/>
      <c r="L255" s="163"/>
      <c r="M255" s="163"/>
      <c r="N255" s="166"/>
      <c r="O255" s="167"/>
      <c r="P255" s="167"/>
      <c r="Q255" s="163"/>
      <c r="R255" s="163"/>
      <c r="S255" s="163"/>
      <c r="T255" s="167"/>
      <c r="U255" s="167"/>
      <c r="V255" s="167"/>
      <c r="W255" s="163"/>
      <c r="X255" s="163"/>
      <c r="Y255" s="163"/>
      <c r="Z255" s="321"/>
      <c r="AA255" s="321"/>
      <c r="AB255" s="322"/>
      <c r="AC255" s="322"/>
      <c r="AD255" s="321"/>
      <c r="AE255" s="321"/>
      <c r="AF255" s="321"/>
      <c r="AG255" s="321"/>
      <c r="AH255" s="321"/>
      <c r="AI255" s="321"/>
      <c r="AJ255" s="321"/>
      <c r="AK255" s="321"/>
      <c r="AL255" s="321"/>
      <c r="AM255" s="321"/>
      <c r="AN255" s="321"/>
      <c r="AO255" s="321"/>
      <c r="AP255" s="321"/>
      <c r="AQ255" s="321"/>
      <c r="AR255" s="321"/>
      <c r="AS255" s="321"/>
      <c r="AT255" s="163"/>
      <c r="AU255" s="163"/>
      <c r="AV255" s="163"/>
      <c r="AW255" s="163"/>
      <c r="AX255" s="163"/>
      <c r="AY255" s="163"/>
      <c r="AZ255" s="167"/>
      <c r="BA255" s="163"/>
      <c r="BB255" s="163"/>
      <c r="BC255" s="163"/>
      <c r="BD255" s="163"/>
      <c r="BE255" s="163"/>
      <c r="BF255" s="163"/>
      <c r="BG255" s="163"/>
      <c r="BH255" s="163"/>
    </row>
    <row r="256">
      <c r="A256" s="163"/>
      <c r="B256" s="163"/>
      <c r="C256" s="163"/>
      <c r="D256" s="163"/>
      <c r="E256" s="163"/>
      <c r="F256" s="163"/>
      <c r="G256" s="163"/>
      <c r="H256" s="163"/>
      <c r="I256" s="163"/>
      <c r="J256" s="163"/>
      <c r="K256" s="165"/>
      <c r="L256" s="163"/>
      <c r="M256" s="163"/>
      <c r="N256" s="166"/>
      <c r="O256" s="167"/>
      <c r="P256" s="167"/>
      <c r="Q256" s="163"/>
      <c r="R256" s="163"/>
      <c r="S256" s="163"/>
      <c r="T256" s="167"/>
      <c r="U256" s="167"/>
      <c r="V256" s="167"/>
      <c r="W256" s="163"/>
      <c r="X256" s="163"/>
      <c r="Y256" s="163"/>
      <c r="Z256" s="321"/>
      <c r="AA256" s="321"/>
      <c r="AB256" s="322"/>
      <c r="AC256" s="322"/>
      <c r="AD256" s="321"/>
      <c r="AE256" s="321"/>
      <c r="AF256" s="321"/>
      <c r="AG256" s="321"/>
      <c r="AH256" s="321"/>
      <c r="AI256" s="321"/>
      <c r="AJ256" s="321"/>
      <c r="AK256" s="321"/>
      <c r="AL256" s="321"/>
      <c r="AM256" s="321"/>
      <c r="AN256" s="321"/>
      <c r="AO256" s="321"/>
      <c r="AP256" s="321"/>
      <c r="AQ256" s="321"/>
      <c r="AR256" s="321"/>
      <c r="AS256" s="321"/>
      <c r="AT256" s="163"/>
      <c r="AU256" s="163"/>
      <c r="AV256" s="163"/>
      <c r="AW256" s="163"/>
      <c r="AX256" s="163"/>
      <c r="AY256" s="163"/>
      <c r="AZ256" s="167"/>
      <c r="BA256" s="163"/>
      <c r="BB256" s="163"/>
      <c r="BC256" s="163"/>
      <c r="BD256" s="163"/>
      <c r="BE256" s="163"/>
      <c r="BF256" s="163"/>
      <c r="BG256" s="163"/>
      <c r="BH256" s="163"/>
    </row>
    <row r="257">
      <c r="A257" s="163"/>
      <c r="B257" s="163"/>
      <c r="C257" s="163"/>
      <c r="D257" s="163"/>
      <c r="E257" s="163"/>
      <c r="F257" s="163"/>
      <c r="G257" s="163"/>
      <c r="H257" s="163"/>
      <c r="I257" s="163"/>
      <c r="J257" s="163"/>
      <c r="K257" s="165"/>
      <c r="L257" s="163"/>
      <c r="M257" s="163"/>
      <c r="N257" s="166"/>
      <c r="O257" s="167"/>
      <c r="P257" s="167"/>
      <c r="Q257" s="163"/>
      <c r="R257" s="163"/>
      <c r="S257" s="163"/>
      <c r="T257" s="167"/>
      <c r="U257" s="167"/>
      <c r="V257" s="167"/>
      <c r="W257" s="163"/>
      <c r="X257" s="163"/>
      <c r="Y257" s="163"/>
      <c r="Z257" s="321"/>
      <c r="AA257" s="321"/>
      <c r="AB257" s="322"/>
      <c r="AC257" s="322"/>
      <c r="AD257" s="321"/>
      <c r="AE257" s="321"/>
      <c r="AF257" s="321"/>
      <c r="AG257" s="321"/>
      <c r="AH257" s="321"/>
      <c r="AI257" s="321"/>
      <c r="AJ257" s="321"/>
      <c r="AK257" s="321"/>
      <c r="AL257" s="321"/>
      <c r="AM257" s="321"/>
      <c r="AN257" s="321"/>
      <c r="AO257" s="321"/>
      <c r="AP257" s="321"/>
      <c r="AQ257" s="321"/>
      <c r="AR257" s="321"/>
      <c r="AS257" s="321"/>
      <c r="AT257" s="163"/>
      <c r="AU257" s="163"/>
      <c r="AV257" s="163"/>
      <c r="AW257" s="163"/>
      <c r="AX257" s="163"/>
      <c r="AY257" s="163"/>
      <c r="AZ257" s="167"/>
      <c r="BA257" s="163"/>
      <c r="BB257" s="163"/>
      <c r="BC257" s="163"/>
      <c r="BD257" s="163"/>
      <c r="BE257" s="163"/>
      <c r="BF257" s="163"/>
      <c r="BG257" s="163"/>
      <c r="BH257" s="163"/>
    </row>
    <row r="258">
      <c r="A258" s="163"/>
      <c r="B258" s="163"/>
      <c r="C258" s="163"/>
      <c r="D258" s="163"/>
      <c r="E258" s="163"/>
      <c r="F258" s="163"/>
      <c r="G258" s="163"/>
      <c r="H258" s="163"/>
      <c r="I258" s="163"/>
      <c r="J258" s="163"/>
      <c r="K258" s="165"/>
      <c r="L258" s="163"/>
      <c r="M258" s="163"/>
      <c r="N258" s="166"/>
      <c r="O258" s="167"/>
      <c r="P258" s="167"/>
      <c r="Q258" s="163"/>
      <c r="R258" s="163"/>
      <c r="S258" s="163"/>
      <c r="T258" s="167"/>
      <c r="U258" s="167"/>
      <c r="V258" s="167"/>
      <c r="W258" s="163"/>
      <c r="X258" s="163"/>
      <c r="Y258" s="163"/>
      <c r="Z258" s="321"/>
      <c r="AA258" s="321"/>
      <c r="AB258" s="322"/>
      <c r="AC258" s="322"/>
      <c r="AD258" s="321"/>
      <c r="AE258" s="321"/>
      <c r="AF258" s="321"/>
      <c r="AG258" s="321"/>
      <c r="AH258" s="321"/>
      <c r="AI258" s="321"/>
      <c r="AJ258" s="321"/>
      <c r="AK258" s="321"/>
      <c r="AL258" s="321"/>
      <c r="AM258" s="321"/>
      <c r="AN258" s="321"/>
      <c r="AO258" s="321"/>
      <c r="AP258" s="321"/>
      <c r="AQ258" s="321"/>
      <c r="AR258" s="321"/>
      <c r="AS258" s="321"/>
      <c r="AT258" s="163"/>
      <c r="AU258" s="163"/>
      <c r="AV258" s="163"/>
      <c r="AW258" s="163"/>
      <c r="AX258" s="163"/>
      <c r="AY258" s="163"/>
      <c r="AZ258" s="167"/>
      <c r="BA258" s="163"/>
      <c r="BB258" s="163"/>
      <c r="BC258" s="163"/>
      <c r="BD258" s="163"/>
      <c r="BE258" s="163"/>
      <c r="BF258" s="163"/>
      <c r="BG258" s="163"/>
      <c r="BH258" s="163"/>
    </row>
    <row r="259">
      <c r="A259" s="163"/>
      <c r="B259" s="163"/>
      <c r="C259" s="163"/>
      <c r="D259" s="163"/>
      <c r="E259" s="163"/>
      <c r="F259" s="163"/>
      <c r="G259" s="163"/>
      <c r="H259" s="163"/>
      <c r="I259" s="163"/>
      <c r="J259" s="163"/>
      <c r="K259" s="165"/>
      <c r="L259" s="163"/>
      <c r="M259" s="163"/>
      <c r="N259" s="166"/>
      <c r="O259" s="167"/>
      <c r="P259" s="167"/>
      <c r="Q259" s="163"/>
      <c r="R259" s="163"/>
      <c r="S259" s="163"/>
      <c r="T259" s="167"/>
      <c r="U259" s="167"/>
      <c r="V259" s="167"/>
      <c r="W259" s="163"/>
      <c r="X259" s="163"/>
      <c r="Y259" s="163"/>
      <c r="Z259" s="321"/>
      <c r="AA259" s="321"/>
      <c r="AB259" s="322"/>
      <c r="AC259" s="322"/>
      <c r="AD259" s="321"/>
      <c r="AE259" s="321"/>
      <c r="AF259" s="321"/>
      <c r="AG259" s="321"/>
      <c r="AH259" s="321"/>
      <c r="AI259" s="321"/>
      <c r="AJ259" s="321"/>
      <c r="AK259" s="321"/>
      <c r="AL259" s="321"/>
      <c r="AM259" s="321"/>
      <c r="AN259" s="321"/>
      <c r="AO259" s="321"/>
      <c r="AP259" s="321"/>
      <c r="AQ259" s="321"/>
      <c r="AR259" s="321"/>
      <c r="AS259" s="321"/>
      <c r="AT259" s="163"/>
      <c r="AU259" s="163"/>
      <c r="AV259" s="163"/>
      <c r="AW259" s="163"/>
      <c r="AX259" s="163"/>
      <c r="AY259" s="163"/>
      <c r="AZ259" s="167"/>
      <c r="BA259" s="163"/>
      <c r="BB259" s="163"/>
      <c r="BC259" s="163"/>
      <c r="BD259" s="163"/>
      <c r="BE259" s="163"/>
      <c r="BF259" s="163"/>
      <c r="BG259" s="163"/>
      <c r="BH259" s="163"/>
    </row>
    <row r="260">
      <c r="A260" s="163"/>
      <c r="B260" s="163"/>
      <c r="C260" s="163"/>
      <c r="D260" s="163"/>
      <c r="E260" s="163"/>
      <c r="F260" s="163"/>
      <c r="G260" s="163"/>
      <c r="H260" s="163"/>
      <c r="I260" s="163"/>
      <c r="J260" s="163"/>
      <c r="K260" s="165"/>
      <c r="L260" s="163"/>
      <c r="M260" s="163"/>
      <c r="N260" s="166"/>
      <c r="O260" s="167"/>
      <c r="P260" s="167"/>
      <c r="Q260" s="163"/>
      <c r="R260" s="163"/>
      <c r="S260" s="163"/>
      <c r="T260" s="167"/>
      <c r="U260" s="167"/>
      <c r="V260" s="167"/>
      <c r="W260" s="163"/>
      <c r="X260" s="163"/>
      <c r="Y260" s="163"/>
      <c r="Z260" s="321"/>
      <c r="AA260" s="321"/>
      <c r="AB260" s="322"/>
      <c r="AC260" s="322"/>
      <c r="AD260" s="321"/>
      <c r="AE260" s="321"/>
      <c r="AF260" s="321"/>
      <c r="AG260" s="321"/>
      <c r="AH260" s="321"/>
      <c r="AI260" s="321"/>
      <c r="AJ260" s="321"/>
      <c r="AK260" s="321"/>
      <c r="AL260" s="321"/>
      <c r="AM260" s="321"/>
      <c r="AN260" s="321"/>
      <c r="AO260" s="321"/>
      <c r="AP260" s="321"/>
      <c r="AQ260" s="321"/>
      <c r="AR260" s="321"/>
      <c r="AS260" s="321"/>
      <c r="AT260" s="163"/>
      <c r="AU260" s="163"/>
      <c r="AV260" s="163"/>
      <c r="AW260" s="163"/>
      <c r="AX260" s="163"/>
      <c r="AY260" s="163"/>
      <c r="AZ260" s="167"/>
      <c r="BA260" s="163"/>
      <c r="BB260" s="163"/>
      <c r="BC260" s="163"/>
      <c r="BD260" s="163"/>
      <c r="BE260" s="163"/>
      <c r="BF260" s="163"/>
      <c r="BG260" s="163"/>
      <c r="BH260" s="163"/>
    </row>
    <row r="261">
      <c r="A261" s="163"/>
      <c r="B261" s="163"/>
      <c r="C261" s="163"/>
      <c r="D261" s="163"/>
      <c r="E261" s="163"/>
      <c r="F261" s="163"/>
      <c r="G261" s="163"/>
      <c r="H261" s="163"/>
      <c r="I261" s="163"/>
      <c r="J261" s="163"/>
      <c r="K261" s="165"/>
      <c r="L261" s="163"/>
      <c r="M261" s="163"/>
      <c r="N261" s="166"/>
      <c r="O261" s="167"/>
      <c r="P261" s="167"/>
      <c r="Q261" s="163"/>
      <c r="R261" s="163"/>
      <c r="S261" s="163"/>
      <c r="T261" s="167"/>
      <c r="U261" s="167"/>
      <c r="V261" s="167"/>
      <c r="W261" s="163"/>
      <c r="X261" s="163"/>
      <c r="Y261" s="163"/>
      <c r="Z261" s="321"/>
      <c r="AA261" s="321"/>
      <c r="AB261" s="322"/>
      <c r="AC261" s="322"/>
      <c r="AD261" s="321"/>
      <c r="AE261" s="321"/>
      <c r="AF261" s="321"/>
      <c r="AG261" s="321"/>
      <c r="AH261" s="321"/>
      <c r="AI261" s="321"/>
      <c r="AJ261" s="321"/>
      <c r="AK261" s="321"/>
      <c r="AL261" s="321"/>
      <c r="AM261" s="321"/>
      <c r="AN261" s="321"/>
      <c r="AO261" s="321"/>
      <c r="AP261" s="321"/>
      <c r="AQ261" s="321"/>
      <c r="AR261" s="321"/>
      <c r="AS261" s="321"/>
      <c r="AT261" s="163"/>
      <c r="AU261" s="163"/>
      <c r="AV261" s="163"/>
      <c r="AW261" s="163"/>
      <c r="AX261" s="163"/>
      <c r="AY261" s="163"/>
      <c r="AZ261" s="167"/>
      <c r="BA261" s="163"/>
      <c r="BB261" s="163"/>
      <c r="BC261" s="163"/>
      <c r="BD261" s="163"/>
      <c r="BE261" s="163"/>
      <c r="BF261" s="163"/>
      <c r="BG261" s="163"/>
      <c r="BH261" s="163"/>
    </row>
    <row r="262">
      <c r="A262" s="163"/>
      <c r="B262" s="163"/>
      <c r="C262" s="163"/>
      <c r="D262" s="163"/>
      <c r="E262" s="163"/>
      <c r="F262" s="163"/>
      <c r="G262" s="163"/>
      <c r="H262" s="163"/>
      <c r="I262" s="163"/>
      <c r="J262" s="163"/>
      <c r="K262" s="165"/>
      <c r="L262" s="163"/>
      <c r="M262" s="163"/>
      <c r="N262" s="166"/>
      <c r="O262" s="167"/>
      <c r="P262" s="167"/>
      <c r="Q262" s="163"/>
      <c r="R262" s="163"/>
      <c r="S262" s="163"/>
      <c r="T262" s="167"/>
      <c r="U262" s="167"/>
      <c r="V262" s="167"/>
      <c r="W262" s="163"/>
      <c r="X262" s="163"/>
      <c r="Y262" s="163"/>
      <c r="Z262" s="321"/>
      <c r="AA262" s="321"/>
      <c r="AB262" s="322"/>
      <c r="AC262" s="322"/>
      <c r="AD262" s="321"/>
      <c r="AE262" s="321"/>
      <c r="AF262" s="321"/>
      <c r="AG262" s="321"/>
      <c r="AH262" s="321"/>
      <c r="AI262" s="321"/>
      <c r="AJ262" s="321"/>
      <c r="AK262" s="321"/>
      <c r="AL262" s="321"/>
      <c r="AM262" s="321"/>
      <c r="AN262" s="321"/>
      <c r="AO262" s="321"/>
      <c r="AP262" s="321"/>
      <c r="AQ262" s="321"/>
      <c r="AR262" s="321"/>
      <c r="AS262" s="321"/>
      <c r="AT262" s="163"/>
      <c r="AU262" s="163"/>
      <c r="AV262" s="163"/>
      <c r="AW262" s="163"/>
      <c r="AX262" s="163"/>
      <c r="AY262" s="163"/>
      <c r="AZ262" s="167"/>
      <c r="BA262" s="163"/>
      <c r="BB262" s="163"/>
      <c r="BC262" s="163"/>
      <c r="BD262" s="163"/>
      <c r="BE262" s="163"/>
      <c r="BF262" s="163"/>
      <c r="BG262" s="163"/>
      <c r="BH262" s="163"/>
    </row>
    <row r="263">
      <c r="A263" s="163"/>
      <c r="B263" s="163"/>
      <c r="C263" s="163"/>
      <c r="D263" s="163"/>
      <c r="E263" s="163"/>
      <c r="F263" s="163"/>
      <c r="G263" s="163"/>
      <c r="H263" s="163"/>
      <c r="I263" s="163"/>
      <c r="J263" s="163"/>
      <c r="K263" s="165"/>
      <c r="L263" s="163"/>
      <c r="M263" s="163"/>
      <c r="N263" s="166"/>
      <c r="O263" s="167"/>
      <c r="P263" s="167"/>
      <c r="Q263" s="163"/>
      <c r="R263" s="163"/>
      <c r="S263" s="163"/>
      <c r="T263" s="167"/>
      <c r="U263" s="167"/>
      <c r="V263" s="167"/>
      <c r="W263" s="163"/>
      <c r="X263" s="163"/>
      <c r="Y263" s="163"/>
      <c r="Z263" s="321"/>
      <c r="AA263" s="321"/>
      <c r="AB263" s="322"/>
      <c r="AC263" s="322"/>
      <c r="AD263" s="321"/>
      <c r="AE263" s="321"/>
      <c r="AF263" s="321"/>
      <c r="AG263" s="321"/>
      <c r="AH263" s="321"/>
      <c r="AI263" s="321"/>
      <c r="AJ263" s="321"/>
      <c r="AK263" s="321"/>
      <c r="AL263" s="321"/>
      <c r="AM263" s="321"/>
      <c r="AN263" s="321"/>
      <c r="AO263" s="321"/>
      <c r="AP263" s="321"/>
      <c r="AQ263" s="321"/>
      <c r="AR263" s="321"/>
      <c r="AS263" s="321"/>
      <c r="AT263" s="163"/>
      <c r="AU263" s="163"/>
      <c r="AV263" s="163"/>
      <c r="AW263" s="163"/>
      <c r="AX263" s="163"/>
      <c r="AY263" s="163"/>
      <c r="AZ263" s="167"/>
      <c r="BA263" s="163"/>
      <c r="BB263" s="163"/>
      <c r="BC263" s="163"/>
      <c r="BD263" s="163"/>
      <c r="BE263" s="163"/>
      <c r="BF263" s="163"/>
      <c r="BG263" s="163"/>
      <c r="BH263" s="163"/>
    </row>
    <row r="264">
      <c r="A264" s="163"/>
      <c r="B264" s="163"/>
      <c r="C264" s="163"/>
      <c r="D264" s="163"/>
      <c r="E264" s="163"/>
      <c r="F264" s="163"/>
      <c r="G264" s="163"/>
      <c r="H264" s="163"/>
      <c r="I264" s="163"/>
      <c r="J264" s="163"/>
      <c r="K264" s="165"/>
      <c r="L264" s="163"/>
      <c r="M264" s="163"/>
      <c r="N264" s="166"/>
      <c r="O264" s="167"/>
      <c r="P264" s="167"/>
      <c r="Q264" s="163"/>
      <c r="R264" s="163"/>
      <c r="S264" s="163"/>
      <c r="T264" s="167"/>
      <c r="U264" s="167"/>
      <c r="V264" s="167"/>
      <c r="W264" s="163"/>
      <c r="X264" s="163"/>
      <c r="Y264" s="163"/>
      <c r="Z264" s="321"/>
      <c r="AA264" s="321"/>
      <c r="AB264" s="322"/>
      <c r="AC264" s="322"/>
      <c r="AD264" s="321"/>
      <c r="AE264" s="321"/>
      <c r="AF264" s="321"/>
      <c r="AG264" s="321"/>
      <c r="AH264" s="321"/>
      <c r="AI264" s="321"/>
      <c r="AJ264" s="321"/>
      <c r="AK264" s="321"/>
      <c r="AL264" s="321"/>
      <c r="AM264" s="321"/>
      <c r="AN264" s="321"/>
      <c r="AO264" s="321"/>
      <c r="AP264" s="321"/>
      <c r="AQ264" s="321"/>
      <c r="AR264" s="321"/>
      <c r="AS264" s="321"/>
      <c r="AT264" s="163"/>
      <c r="AU264" s="163"/>
      <c r="AV264" s="163"/>
      <c r="AW264" s="163"/>
      <c r="AX264" s="163"/>
      <c r="AY264" s="163"/>
      <c r="AZ264" s="167"/>
      <c r="BA264" s="163"/>
      <c r="BB264" s="163"/>
      <c r="BC264" s="163"/>
      <c r="BD264" s="163"/>
      <c r="BE264" s="163"/>
      <c r="BF264" s="163"/>
      <c r="BG264" s="163"/>
      <c r="BH264" s="163"/>
    </row>
    <row r="265">
      <c r="A265" s="163"/>
      <c r="B265" s="163"/>
      <c r="C265" s="163"/>
      <c r="D265" s="163"/>
      <c r="E265" s="163"/>
      <c r="F265" s="163"/>
      <c r="G265" s="163"/>
      <c r="H265" s="163"/>
      <c r="I265" s="163"/>
      <c r="J265" s="163"/>
      <c r="K265" s="165"/>
      <c r="L265" s="163"/>
      <c r="M265" s="163"/>
      <c r="N265" s="166"/>
      <c r="O265" s="167"/>
      <c r="P265" s="167"/>
      <c r="Q265" s="163"/>
      <c r="R265" s="163"/>
      <c r="S265" s="163"/>
      <c r="T265" s="167"/>
      <c r="U265" s="167"/>
      <c r="V265" s="167"/>
      <c r="W265" s="163"/>
      <c r="X265" s="163"/>
      <c r="Y265" s="163"/>
      <c r="Z265" s="321"/>
      <c r="AA265" s="321"/>
      <c r="AB265" s="322"/>
      <c r="AC265" s="322"/>
      <c r="AD265" s="321"/>
      <c r="AE265" s="321"/>
      <c r="AF265" s="321"/>
      <c r="AG265" s="321"/>
      <c r="AH265" s="321"/>
      <c r="AI265" s="321"/>
      <c r="AJ265" s="321"/>
      <c r="AK265" s="321"/>
      <c r="AL265" s="321"/>
      <c r="AM265" s="321"/>
      <c r="AN265" s="321"/>
      <c r="AO265" s="321"/>
      <c r="AP265" s="321"/>
      <c r="AQ265" s="321"/>
      <c r="AR265" s="321"/>
      <c r="AS265" s="321"/>
      <c r="AT265" s="163"/>
      <c r="AU265" s="163"/>
      <c r="AV265" s="163"/>
      <c r="AW265" s="163"/>
      <c r="AX265" s="163"/>
      <c r="AY265" s="163"/>
      <c r="AZ265" s="167"/>
      <c r="BA265" s="163"/>
      <c r="BB265" s="163"/>
      <c r="BC265" s="163"/>
      <c r="BD265" s="163"/>
      <c r="BE265" s="163"/>
      <c r="BF265" s="163"/>
      <c r="BG265" s="163"/>
      <c r="BH265" s="163"/>
    </row>
    <row r="266">
      <c r="A266" s="163"/>
      <c r="B266" s="163"/>
      <c r="C266" s="163"/>
      <c r="D266" s="163"/>
      <c r="E266" s="163"/>
      <c r="F266" s="163"/>
      <c r="G266" s="163"/>
      <c r="H266" s="163"/>
      <c r="I266" s="163"/>
      <c r="J266" s="163"/>
      <c r="K266" s="165"/>
      <c r="L266" s="163"/>
      <c r="M266" s="163"/>
      <c r="N266" s="166"/>
      <c r="O266" s="167"/>
      <c r="P266" s="167"/>
      <c r="Q266" s="163"/>
      <c r="R266" s="163"/>
      <c r="S266" s="163"/>
      <c r="T266" s="167"/>
      <c r="U266" s="167"/>
      <c r="V266" s="167"/>
      <c r="W266" s="163"/>
      <c r="X266" s="163"/>
      <c r="Y266" s="163"/>
      <c r="Z266" s="321"/>
      <c r="AA266" s="321"/>
      <c r="AB266" s="322"/>
      <c r="AC266" s="322"/>
      <c r="AD266" s="321"/>
      <c r="AE266" s="321"/>
      <c r="AF266" s="321"/>
      <c r="AG266" s="321"/>
      <c r="AH266" s="321"/>
      <c r="AI266" s="321"/>
      <c r="AJ266" s="321"/>
      <c r="AK266" s="321"/>
      <c r="AL266" s="321"/>
      <c r="AM266" s="321"/>
      <c r="AN266" s="321"/>
      <c r="AO266" s="321"/>
      <c r="AP266" s="321"/>
      <c r="AQ266" s="321"/>
      <c r="AR266" s="321"/>
      <c r="AS266" s="321"/>
      <c r="AT266" s="163"/>
      <c r="AU266" s="163"/>
      <c r="AV266" s="163"/>
      <c r="AW266" s="163"/>
      <c r="AX266" s="163"/>
      <c r="AY266" s="163"/>
      <c r="AZ266" s="167"/>
      <c r="BA266" s="163"/>
      <c r="BB266" s="163"/>
      <c r="BC266" s="163"/>
      <c r="BD266" s="163"/>
      <c r="BE266" s="163"/>
      <c r="BF266" s="163"/>
      <c r="BG266" s="163"/>
      <c r="BH266" s="163"/>
    </row>
    <row r="267">
      <c r="A267" s="163"/>
      <c r="B267" s="163"/>
      <c r="C267" s="163"/>
      <c r="D267" s="163"/>
      <c r="E267" s="163"/>
      <c r="F267" s="163"/>
      <c r="G267" s="163"/>
      <c r="H267" s="163"/>
      <c r="I267" s="163"/>
      <c r="J267" s="163"/>
      <c r="K267" s="165"/>
      <c r="L267" s="163"/>
      <c r="M267" s="163"/>
      <c r="N267" s="166"/>
      <c r="O267" s="167"/>
      <c r="P267" s="167"/>
      <c r="Q267" s="163"/>
      <c r="R267" s="163"/>
      <c r="S267" s="163"/>
      <c r="T267" s="167"/>
      <c r="U267" s="167"/>
      <c r="V267" s="167"/>
      <c r="W267" s="163"/>
      <c r="X267" s="163"/>
      <c r="Y267" s="163"/>
      <c r="Z267" s="321"/>
      <c r="AA267" s="321"/>
      <c r="AB267" s="322"/>
      <c r="AC267" s="322"/>
      <c r="AD267" s="321"/>
      <c r="AE267" s="321"/>
      <c r="AF267" s="321"/>
      <c r="AG267" s="321"/>
      <c r="AH267" s="321"/>
      <c r="AI267" s="321"/>
      <c r="AJ267" s="321"/>
      <c r="AK267" s="321"/>
      <c r="AL267" s="321"/>
      <c r="AM267" s="321"/>
      <c r="AN267" s="321"/>
      <c r="AO267" s="321"/>
      <c r="AP267" s="321"/>
      <c r="AQ267" s="321"/>
      <c r="AR267" s="321"/>
      <c r="AS267" s="321"/>
      <c r="AT267" s="163"/>
      <c r="AU267" s="163"/>
      <c r="AV267" s="163"/>
      <c r="AW267" s="163"/>
      <c r="AX267" s="163"/>
      <c r="AY267" s="163"/>
      <c r="AZ267" s="167"/>
      <c r="BA267" s="163"/>
      <c r="BB267" s="163"/>
      <c r="BC267" s="163"/>
      <c r="BD267" s="163"/>
      <c r="BE267" s="163"/>
      <c r="BF267" s="163"/>
      <c r="BG267" s="163"/>
      <c r="BH267" s="163"/>
    </row>
    <row r="268">
      <c r="A268" s="163"/>
      <c r="B268" s="163"/>
      <c r="C268" s="163"/>
      <c r="D268" s="163"/>
      <c r="E268" s="163"/>
      <c r="F268" s="163"/>
      <c r="G268" s="163"/>
      <c r="H268" s="163"/>
      <c r="I268" s="163"/>
      <c r="J268" s="163"/>
      <c r="K268" s="165"/>
      <c r="L268" s="163"/>
      <c r="M268" s="163"/>
      <c r="N268" s="166"/>
      <c r="O268" s="167"/>
      <c r="P268" s="167"/>
      <c r="Q268" s="163"/>
      <c r="R268" s="163"/>
      <c r="S268" s="163"/>
      <c r="T268" s="167"/>
      <c r="U268" s="167"/>
      <c r="V268" s="167"/>
      <c r="W268" s="163"/>
      <c r="X268" s="163"/>
      <c r="Y268" s="163"/>
      <c r="Z268" s="321"/>
      <c r="AA268" s="321"/>
      <c r="AB268" s="322"/>
      <c r="AC268" s="322"/>
      <c r="AD268" s="321"/>
      <c r="AE268" s="321"/>
      <c r="AF268" s="321"/>
      <c r="AG268" s="321"/>
      <c r="AH268" s="321"/>
      <c r="AI268" s="321"/>
      <c r="AJ268" s="321"/>
      <c r="AK268" s="321"/>
      <c r="AL268" s="321"/>
      <c r="AM268" s="321"/>
      <c r="AN268" s="321"/>
      <c r="AO268" s="321"/>
      <c r="AP268" s="321"/>
      <c r="AQ268" s="321"/>
      <c r="AR268" s="321"/>
      <c r="AS268" s="321"/>
      <c r="AT268" s="163"/>
      <c r="AU268" s="163"/>
      <c r="AV268" s="163"/>
      <c r="AW268" s="163"/>
      <c r="AX268" s="163"/>
      <c r="AY268" s="163"/>
      <c r="AZ268" s="167"/>
      <c r="BA268" s="163"/>
      <c r="BB268" s="163"/>
      <c r="BC268" s="163"/>
      <c r="BD268" s="163"/>
      <c r="BE268" s="163"/>
      <c r="BF268" s="163"/>
      <c r="BG268" s="163"/>
      <c r="BH268" s="163"/>
    </row>
    <row r="269">
      <c r="A269" s="163"/>
      <c r="B269" s="163"/>
      <c r="C269" s="163"/>
      <c r="D269" s="163"/>
      <c r="E269" s="163"/>
      <c r="F269" s="163"/>
      <c r="G269" s="163"/>
      <c r="H269" s="163"/>
      <c r="I269" s="163"/>
      <c r="J269" s="163"/>
      <c r="K269" s="165"/>
      <c r="L269" s="163"/>
      <c r="M269" s="163"/>
      <c r="N269" s="166"/>
      <c r="O269" s="167"/>
      <c r="P269" s="167"/>
      <c r="Q269" s="163"/>
      <c r="R269" s="163"/>
      <c r="S269" s="163"/>
      <c r="T269" s="167"/>
      <c r="U269" s="167"/>
      <c r="V269" s="167"/>
      <c r="W269" s="163"/>
      <c r="X269" s="163"/>
      <c r="Y269" s="163"/>
      <c r="Z269" s="321"/>
      <c r="AA269" s="321"/>
      <c r="AB269" s="322"/>
      <c r="AC269" s="322"/>
      <c r="AD269" s="321"/>
      <c r="AE269" s="321"/>
      <c r="AF269" s="321"/>
      <c r="AG269" s="321"/>
      <c r="AH269" s="321"/>
      <c r="AI269" s="321"/>
      <c r="AJ269" s="321"/>
      <c r="AK269" s="321"/>
      <c r="AL269" s="321"/>
      <c r="AM269" s="321"/>
      <c r="AN269" s="321"/>
      <c r="AO269" s="321"/>
      <c r="AP269" s="321"/>
      <c r="AQ269" s="321"/>
      <c r="AR269" s="321"/>
      <c r="AS269" s="321"/>
      <c r="AT269" s="163"/>
      <c r="AU269" s="163"/>
      <c r="AV269" s="163"/>
      <c r="AW269" s="163"/>
      <c r="AX269" s="163"/>
      <c r="AY269" s="163"/>
      <c r="AZ269" s="167"/>
      <c r="BA269" s="163"/>
      <c r="BB269" s="163"/>
      <c r="BC269" s="163"/>
      <c r="BD269" s="163"/>
      <c r="BE269" s="163"/>
      <c r="BF269" s="163"/>
      <c r="BG269" s="163"/>
      <c r="BH269" s="163"/>
    </row>
    <row r="270">
      <c r="A270" s="163"/>
      <c r="B270" s="163"/>
      <c r="C270" s="163"/>
      <c r="D270" s="163"/>
      <c r="E270" s="163"/>
      <c r="F270" s="163"/>
      <c r="G270" s="163"/>
      <c r="H270" s="163"/>
      <c r="I270" s="163"/>
      <c r="J270" s="163"/>
      <c r="K270" s="165"/>
      <c r="L270" s="163"/>
      <c r="M270" s="163"/>
      <c r="N270" s="166"/>
      <c r="O270" s="167"/>
      <c r="P270" s="167"/>
      <c r="Q270" s="163"/>
      <c r="R270" s="163"/>
      <c r="S270" s="163"/>
      <c r="T270" s="167"/>
      <c r="U270" s="167"/>
      <c r="V270" s="167"/>
      <c r="W270" s="163"/>
      <c r="X270" s="163"/>
      <c r="Y270" s="163"/>
      <c r="Z270" s="321"/>
      <c r="AA270" s="321"/>
      <c r="AB270" s="322"/>
      <c r="AC270" s="322"/>
      <c r="AD270" s="321"/>
      <c r="AE270" s="321"/>
      <c r="AF270" s="321"/>
      <c r="AG270" s="321"/>
      <c r="AH270" s="321"/>
      <c r="AI270" s="321"/>
      <c r="AJ270" s="321"/>
      <c r="AK270" s="321"/>
      <c r="AL270" s="321"/>
      <c r="AM270" s="321"/>
      <c r="AN270" s="321"/>
      <c r="AO270" s="321"/>
      <c r="AP270" s="321"/>
      <c r="AQ270" s="321"/>
      <c r="AR270" s="321"/>
      <c r="AS270" s="321"/>
      <c r="AT270" s="163"/>
      <c r="AU270" s="163"/>
      <c r="AV270" s="163"/>
      <c r="AW270" s="163"/>
      <c r="AX270" s="163"/>
      <c r="AY270" s="163"/>
      <c r="AZ270" s="167"/>
      <c r="BA270" s="163"/>
      <c r="BB270" s="163"/>
      <c r="BC270" s="163"/>
      <c r="BD270" s="163"/>
      <c r="BE270" s="163"/>
      <c r="BF270" s="163"/>
      <c r="BG270" s="163"/>
      <c r="BH270" s="163"/>
    </row>
    <row r="271">
      <c r="A271" s="163"/>
      <c r="B271" s="163"/>
      <c r="C271" s="163"/>
      <c r="D271" s="163"/>
      <c r="E271" s="163"/>
      <c r="F271" s="163"/>
      <c r="G271" s="163"/>
      <c r="H271" s="163"/>
      <c r="I271" s="163"/>
      <c r="J271" s="163"/>
      <c r="K271" s="165"/>
      <c r="L271" s="163"/>
      <c r="M271" s="163"/>
      <c r="N271" s="166"/>
      <c r="O271" s="167"/>
      <c r="P271" s="167"/>
      <c r="Q271" s="163"/>
      <c r="R271" s="163"/>
      <c r="S271" s="163"/>
      <c r="T271" s="167"/>
      <c r="U271" s="167"/>
      <c r="V271" s="167"/>
      <c r="W271" s="163"/>
      <c r="X271" s="163"/>
      <c r="Y271" s="163"/>
      <c r="Z271" s="321"/>
      <c r="AA271" s="321"/>
      <c r="AB271" s="322"/>
      <c r="AC271" s="322"/>
      <c r="AD271" s="321"/>
      <c r="AE271" s="321"/>
      <c r="AF271" s="321"/>
      <c r="AG271" s="321"/>
      <c r="AH271" s="321"/>
      <c r="AI271" s="321"/>
      <c r="AJ271" s="321"/>
      <c r="AK271" s="321"/>
      <c r="AL271" s="321"/>
      <c r="AM271" s="321"/>
      <c r="AN271" s="321"/>
      <c r="AO271" s="321"/>
      <c r="AP271" s="321"/>
      <c r="AQ271" s="321"/>
      <c r="AR271" s="321"/>
      <c r="AS271" s="321"/>
      <c r="AT271" s="163"/>
      <c r="AU271" s="163"/>
      <c r="AV271" s="163"/>
      <c r="AW271" s="163"/>
      <c r="AX271" s="163"/>
      <c r="AY271" s="163"/>
      <c r="AZ271" s="167"/>
      <c r="BA271" s="163"/>
      <c r="BB271" s="163"/>
      <c r="BC271" s="163"/>
      <c r="BD271" s="163"/>
      <c r="BE271" s="163"/>
      <c r="BF271" s="163"/>
      <c r="BG271" s="163"/>
      <c r="BH271" s="163"/>
    </row>
    <row r="272">
      <c r="A272" s="163"/>
      <c r="B272" s="163"/>
      <c r="C272" s="163"/>
      <c r="D272" s="163"/>
      <c r="E272" s="163"/>
      <c r="F272" s="163"/>
      <c r="G272" s="163"/>
      <c r="H272" s="163"/>
      <c r="I272" s="163"/>
      <c r="J272" s="163"/>
      <c r="K272" s="165"/>
      <c r="L272" s="163"/>
      <c r="M272" s="163"/>
      <c r="N272" s="166"/>
      <c r="O272" s="167"/>
      <c r="P272" s="167"/>
      <c r="Q272" s="163"/>
      <c r="R272" s="163"/>
      <c r="S272" s="163"/>
      <c r="T272" s="167"/>
      <c r="U272" s="167"/>
      <c r="V272" s="167"/>
      <c r="W272" s="163"/>
      <c r="X272" s="163"/>
      <c r="Y272" s="163"/>
      <c r="Z272" s="321"/>
      <c r="AA272" s="321"/>
      <c r="AB272" s="322"/>
      <c r="AC272" s="322"/>
      <c r="AD272" s="321"/>
      <c r="AE272" s="321"/>
      <c r="AF272" s="321"/>
      <c r="AG272" s="321"/>
      <c r="AH272" s="321"/>
      <c r="AI272" s="321"/>
      <c r="AJ272" s="321"/>
      <c r="AK272" s="321"/>
      <c r="AL272" s="321"/>
      <c r="AM272" s="321"/>
      <c r="AN272" s="321"/>
      <c r="AO272" s="321"/>
      <c r="AP272" s="321"/>
      <c r="AQ272" s="321"/>
      <c r="AR272" s="321"/>
      <c r="AS272" s="321"/>
      <c r="AT272" s="163"/>
      <c r="AU272" s="163"/>
      <c r="AV272" s="163"/>
      <c r="AW272" s="163"/>
      <c r="AX272" s="163"/>
      <c r="AY272" s="163"/>
      <c r="AZ272" s="167"/>
      <c r="BA272" s="163"/>
      <c r="BB272" s="163"/>
      <c r="BC272" s="163"/>
      <c r="BD272" s="163"/>
      <c r="BE272" s="163"/>
      <c r="BF272" s="163"/>
      <c r="BG272" s="163"/>
      <c r="BH272" s="163"/>
    </row>
    <row r="273">
      <c r="A273" s="163"/>
      <c r="B273" s="163"/>
      <c r="C273" s="163"/>
      <c r="D273" s="163"/>
      <c r="E273" s="163"/>
      <c r="F273" s="163"/>
      <c r="G273" s="163"/>
      <c r="H273" s="163"/>
      <c r="I273" s="163"/>
      <c r="J273" s="163"/>
      <c r="K273" s="165"/>
      <c r="L273" s="163"/>
      <c r="M273" s="163"/>
      <c r="N273" s="166"/>
      <c r="O273" s="167"/>
      <c r="P273" s="167"/>
      <c r="Q273" s="163"/>
      <c r="R273" s="163"/>
      <c r="S273" s="163"/>
      <c r="T273" s="167"/>
      <c r="U273" s="167"/>
      <c r="V273" s="167"/>
      <c r="W273" s="163"/>
      <c r="X273" s="163"/>
      <c r="Y273" s="163"/>
      <c r="Z273" s="321"/>
      <c r="AA273" s="321"/>
      <c r="AB273" s="322"/>
      <c r="AC273" s="322"/>
      <c r="AD273" s="321"/>
      <c r="AE273" s="321"/>
      <c r="AF273" s="321"/>
      <c r="AG273" s="321"/>
      <c r="AH273" s="321"/>
      <c r="AI273" s="321"/>
      <c r="AJ273" s="321"/>
      <c r="AK273" s="321"/>
      <c r="AL273" s="321"/>
      <c r="AM273" s="321"/>
      <c r="AN273" s="321"/>
      <c r="AO273" s="321"/>
      <c r="AP273" s="321"/>
      <c r="AQ273" s="321"/>
      <c r="AR273" s="321"/>
      <c r="AS273" s="321"/>
      <c r="AT273" s="163"/>
      <c r="AU273" s="163"/>
      <c r="AV273" s="163"/>
      <c r="AW273" s="163"/>
      <c r="AX273" s="163"/>
      <c r="AY273" s="163"/>
      <c r="AZ273" s="167"/>
      <c r="BA273" s="163"/>
      <c r="BB273" s="163"/>
      <c r="BC273" s="163"/>
      <c r="BD273" s="163"/>
      <c r="BE273" s="163"/>
      <c r="BF273" s="163"/>
      <c r="BG273" s="163"/>
      <c r="BH273" s="163"/>
    </row>
    <row r="274">
      <c r="A274" s="163"/>
      <c r="B274" s="163"/>
      <c r="C274" s="163"/>
      <c r="D274" s="163"/>
      <c r="E274" s="163"/>
      <c r="F274" s="163"/>
      <c r="G274" s="163"/>
      <c r="H274" s="163"/>
      <c r="I274" s="163"/>
      <c r="J274" s="163"/>
      <c r="K274" s="165"/>
      <c r="L274" s="163"/>
      <c r="M274" s="163"/>
      <c r="N274" s="166"/>
      <c r="O274" s="167"/>
      <c r="P274" s="167"/>
      <c r="Q274" s="163"/>
      <c r="R274" s="163"/>
      <c r="S274" s="163"/>
      <c r="T274" s="167"/>
      <c r="U274" s="167"/>
      <c r="V274" s="167"/>
      <c r="W274" s="163"/>
      <c r="X274" s="163"/>
      <c r="Y274" s="163"/>
      <c r="Z274" s="321"/>
      <c r="AA274" s="321"/>
      <c r="AB274" s="322"/>
      <c r="AC274" s="322"/>
      <c r="AD274" s="321"/>
      <c r="AE274" s="321"/>
      <c r="AF274" s="321"/>
      <c r="AG274" s="321"/>
      <c r="AH274" s="321"/>
      <c r="AI274" s="321"/>
      <c r="AJ274" s="321"/>
      <c r="AK274" s="321"/>
      <c r="AL274" s="321"/>
      <c r="AM274" s="321"/>
      <c r="AN274" s="321"/>
      <c r="AO274" s="321"/>
      <c r="AP274" s="321"/>
      <c r="AQ274" s="321"/>
      <c r="AR274" s="321"/>
      <c r="AS274" s="321"/>
      <c r="AT274" s="163"/>
      <c r="AU274" s="163"/>
      <c r="AV274" s="163"/>
      <c r="AW274" s="163"/>
      <c r="AX274" s="163"/>
      <c r="AY274" s="163"/>
      <c r="AZ274" s="167"/>
      <c r="BA274" s="163"/>
      <c r="BB274" s="163"/>
      <c r="BC274" s="163"/>
      <c r="BD274" s="163"/>
      <c r="BE274" s="163"/>
      <c r="BF274" s="163"/>
      <c r="BG274" s="163"/>
      <c r="BH274" s="163"/>
    </row>
    <row r="275">
      <c r="A275" s="163"/>
      <c r="B275" s="163"/>
      <c r="C275" s="163"/>
      <c r="D275" s="163"/>
      <c r="E275" s="163"/>
      <c r="F275" s="163"/>
      <c r="G275" s="163"/>
      <c r="H275" s="163"/>
      <c r="I275" s="163"/>
      <c r="J275" s="163"/>
      <c r="K275" s="165"/>
      <c r="L275" s="163"/>
      <c r="M275" s="163"/>
      <c r="N275" s="166"/>
      <c r="O275" s="167"/>
      <c r="P275" s="167"/>
      <c r="Q275" s="163"/>
      <c r="R275" s="163"/>
      <c r="S275" s="163"/>
      <c r="T275" s="167"/>
      <c r="U275" s="167"/>
      <c r="V275" s="167"/>
      <c r="W275" s="163"/>
      <c r="X275" s="163"/>
      <c r="Y275" s="163"/>
      <c r="Z275" s="321"/>
      <c r="AA275" s="321"/>
      <c r="AB275" s="322"/>
      <c r="AC275" s="322"/>
      <c r="AD275" s="321"/>
      <c r="AE275" s="321"/>
      <c r="AF275" s="321"/>
      <c r="AG275" s="321"/>
      <c r="AH275" s="321"/>
      <c r="AI275" s="321"/>
      <c r="AJ275" s="321"/>
      <c r="AK275" s="321"/>
      <c r="AL275" s="321"/>
      <c r="AM275" s="321"/>
      <c r="AN275" s="321"/>
      <c r="AO275" s="321"/>
      <c r="AP275" s="321"/>
      <c r="AQ275" s="321"/>
      <c r="AR275" s="321"/>
      <c r="AS275" s="321"/>
      <c r="AT275" s="163"/>
      <c r="AU275" s="163"/>
      <c r="AV275" s="163"/>
      <c r="AW275" s="163"/>
      <c r="AX275" s="163"/>
      <c r="AY275" s="163"/>
      <c r="AZ275" s="167"/>
      <c r="BA275" s="163"/>
      <c r="BB275" s="163"/>
      <c r="BC275" s="163"/>
      <c r="BD275" s="163"/>
      <c r="BE275" s="163"/>
      <c r="BF275" s="163"/>
      <c r="BG275" s="163"/>
      <c r="BH275" s="163"/>
    </row>
    <row r="276">
      <c r="A276" s="163"/>
      <c r="B276" s="163"/>
      <c r="C276" s="163"/>
      <c r="D276" s="163"/>
      <c r="E276" s="163"/>
      <c r="F276" s="163"/>
      <c r="G276" s="163"/>
      <c r="H276" s="163"/>
      <c r="I276" s="163"/>
      <c r="J276" s="163"/>
      <c r="K276" s="165"/>
      <c r="L276" s="163"/>
      <c r="M276" s="163"/>
      <c r="N276" s="166"/>
      <c r="O276" s="167"/>
      <c r="P276" s="167"/>
      <c r="Q276" s="163"/>
      <c r="R276" s="163"/>
      <c r="S276" s="163"/>
      <c r="T276" s="167"/>
      <c r="U276" s="167"/>
      <c r="V276" s="167"/>
      <c r="W276" s="163"/>
      <c r="X276" s="163"/>
      <c r="Y276" s="163"/>
      <c r="Z276" s="321"/>
      <c r="AA276" s="321"/>
      <c r="AB276" s="322"/>
      <c r="AC276" s="322"/>
      <c r="AD276" s="321"/>
      <c r="AE276" s="321"/>
      <c r="AF276" s="321"/>
      <c r="AG276" s="321"/>
      <c r="AH276" s="321"/>
      <c r="AI276" s="321"/>
      <c r="AJ276" s="321"/>
      <c r="AK276" s="321"/>
      <c r="AL276" s="321"/>
      <c r="AM276" s="321"/>
      <c r="AN276" s="321"/>
      <c r="AO276" s="321"/>
      <c r="AP276" s="321"/>
      <c r="AQ276" s="321"/>
      <c r="AR276" s="321"/>
      <c r="AS276" s="321"/>
      <c r="AT276" s="163"/>
      <c r="AU276" s="163"/>
      <c r="AV276" s="163"/>
      <c r="AW276" s="163"/>
      <c r="AX276" s="163"/>
      <c r="AY276" s="163"/>
      <c r="AZ276" s="167"/>
      <c r="BA276" s="163"/>
      <c r="BB276" s="163"/>
      <c r="BC276" s="163"/>
      <c r="BD276" s="163"/>
      <c r="BE276" s="163"/>
      <c r="BF276" s="163"/>
      <c r="BG276" s="163"/>
      <c r="BH276" s="163"/>
    </row>
    <row r="277">
      <c r="A277" s="163"/>
      <c r="B277" s="163"/>
      <c r="C277" s="163"/>
      <c r="D277" s="163"/>
      <c r="E277" s="163"/>
      <c r="F277" s="163"/>
      <c r="G277" s="163"/>
      <c r="H277" s="163"/>
      <c r="I277" s="163"/>
      <c r="J277" s="163"/>
      <c r="K277" s="165"/>
      <c r="L277" s="163"/>
      <c r="M277" s="163"/>
      <c r="N277" s="166"/>
      <c r="O277" s="167"/>
      <c r="P277" s="167"/>
      <c r="Q277" s="163"/>
      <c r="R277" s="163"/>
      <c r="S277" s="163"/>
      <c r="T277" s="167"/>
      <c r="U277" s="167"/>
      <c r="V277" s="167"/>
      <c r="W277" s="163"/>
      <c r="X277" s="163"/>
      <c r="Y277" s="163"/>
      <c r="Z277" s="321"/>
      <c r="AA277" s="321"/>
      <c r="AB277" s="322"/>
      <c r="AC277" s="322"/>
      <c r="AD277" s="321"/>
      <c r="AE277" s="321"/>
      <c r="AF277" s="321"/>
      <c r="AG277" s="321"/>
      <c r="AH277" s="321"/>
      <c r="AI277" s="321"/>
      <c r="AJ277" s="321"/>
      <c r="AK277" s="321"/>
      <c r="AL277" s="321"/>
      <c r="AM277" s="321"/>
      <c r="AN277" s="321"/>
      <c r="AO277" s="321"/>
      <c r="AP277" s="321"/>
      <c r="AQ277" s="321"/>
      <c r="AR277" s="321"/>
      <c r="AS277" s="321"/>
      <c r="AT277" s="163"/>
      <c r="AU277" s="163"/>
      <c r="AV277" s="163"/>
      <c r="AW277" s="163"/>
      <c r="AX277" s="163"/>
      <c r="AY277" s="163"/>
      <c r="AZ277" s="167"/>
      <c r="BA277" s="163"/>
      <c r="BB277" s="163"/>
      <c r="BC277" s="163"/>
      <c r="BD277" s="163"/>
      <c r="BE277" s="163"/>
      <c r="BF277" s="163"/>
      <c r="BG277" s="163"/>
      <c r="BH277" s="163"/>
    </row>
    <row r="278">
      <c r="A278" s="163"/>
      <c r="B278" s="163"/>
      <c r="C278" s="163"/>
      <c r="D278" s="163"/>
      <c r="E278" s="163"/>
      <c r="F278" s="163"/>
      <c r="G278" s="163"/>
      <c r="H278" s="163"/>
      <c r="I278" s="163"/>
      <c r="J278" s="163"/>
      <c r="K278" s="165"/>
      <c r="L278" s="163"/>
      <c r="M278" s="163"/>
      <c r="N278" s="166"/>
      <c r="O278" s="167"/>
      <c r="P278" s="167"/>
      <c r="Q278" s="163"/>
      <c r="R278" s="163"/>
      <c r="S278" s="163"/>
      <c r="T278" s="167"/>
      <c r="U278" s="167"/>
      <c r="V278" s="167"/>
      <c r="W278" s="163"/>
      <c r="X278" s="163"/>
      <c r="Y278" s="163"/>
      <c r="Z278" s="321"/>
      <c r="AA278" s="321"/>
      <c r="AB278" s="322"/>
      <c r="AC278" s="322"/>
      <c r="AD278" s="321"/>
      <c r="AE278" s="321"/>
      <c r="AF278" s="321"/>
      <c r="AG278" s="321"/>
      <c r="AH278" s="321"/>
      <c r="AI278" s="321"/>
      <c r="AJ278" s="321"/>
      <c r="AK278" s="321"/>
      <c r="AL278" s="321"/>
      <c r="AM278" s="321"/>
      <c r="AN278" s="321"/>
      <c r="AO278" s="321"/>
      <c r="AP278" s="321"/>
      <c r="AQ278" s="321"/>
      <c r="AR278" s="321"/>
      <c r="AS278" s="321"/>
      <c r="AT278" s="163"/>
      <c r="AU278" s="163"/>
      <c r="AV278" s="163"/>
      <c r="AW278" s="163"/>
      <c r="AX278" s="163"/>
      <c r="AY278" s="163"/>
      <c r="AZ278" s="167"/>
      <c r="BA278" s="163"/>
      <c r="BB278" s="163"/>
      <c r="BC278" s="163"/>
      <c r="BD278" s="163"/>
      <c r="BE278" s="163"/>
      <c r="BF278" s="163"/>
      <c r="BG278" s="163"/>
      <c r="BH278" s="163"/>
    </row>
    <row r="279">
      <c r="A279" s="163"/>
      <c r="B279" s="163"/>
      <c r="C279" s="163"/>
      <c r="D279" s="163"/>
      <c r="E279" s="163"/>
      <c r="F279" s="163"/>
      <c r="G279" s="163"/>
      <c r="H279" s="163"/>
      <c r="I279" s="163"/>
      <c r="J279" s="163"/>
      <c r="K279" s="165"/>
      <c r="L279" s="163"/>
      <c r="M279" s="163"/>
      <c r="N279" s="166"/>
      <c r="O279" s="167"/>
      <c r="P279" s="167"/>
      <c r="Q279" s="163"/>
      <c r="R279" s="163"/>
      <c r="S279" s="163"/>
      <c r="T279" s="167"/>
      <c r="U279" s="167"/>
      <c r="V279" s="167"/>
      <c r="W279" s="163"/>
      <c r="X279" s="163"/>
      <c r="Y279" s="163"/>
      <c r="Z279" s="321"/>
      <c r="AA279" s="321"/>
      <c r="AB279" s="322"/>
      <c r="AC279" s="322"/>
      <c r="AD279" s="321"/>
      <c r="AE279" s="321"/>
      <c r="AF279" s="321"/>
      <c r="AG279" s="321"/>
      <c r="AH279" s="321"/>
      <c r="AI279" s="321"/>
      <c r="AJ279" s="321"/>
      <c r="AK279" s="321"/>
      <c r="AL279" s="321"/>
      <c r="AM279" s="321"/>
      <c r="AN279" s="321"/>
      <c r="AO279" s="321"/>
      <c r="AP279" s="321"/>
      <c r="AQ279" s="321"/>
      <c r="AR279" s="321"/>
      <c r="AS279" s="321"/>
      <c r="AT279" s="163"/>
      <c r="AU279" s="163"/>
      <c r="AV279" s="163"/>
      <c r="AW279" s="163"/>
      <c r="AX279" s="163"/>
      <c r="AY279" s="163"/>
      <c r="AZ279" s="167"/>
      <c r="BA279" s="163"/>
      <c r="BB279" s="163"/>
      <c r="BC279" s="163"/>
      <c r="BD279" s="163"/>
      <c r="BE279" s="163"/>
      <c r="BF279" s="163"/>
      <c r="BG279" s="163"/>
      <c r="BH279" s="163"/>
    </row>
    <row r="280">
      <c r="A280" s="163"/>
      <c r="B280" s="163"/>
      <c r="C280" s="163"/>
      <c r="D280" s="163"/>
      <c r="E280" s="163"/>
      <c r="F280" s="163"/>
      <c r="G280" s="163"/>
      <c r="H280" s="163"/>
      <c r="I280" s="163"/>
      <c r="J280" s="163"/>
      <c r="K280" s="165"/>
      <c r="L280" s="163"/>
      <c r="M280" s="163"/>
      <c r="N280" s="166"/>
      <c r="O280" s="167"/>
      <c r="P280" s="167"/>
      <c r="Q280" s="163"/>
      <c r="R280" s="163"/>
      <c r="S280" s="163"/>
      <c r="T280" s="167"/>
      <c r="U280" s="167"/>
      <c r="V280" s="167"/>
      <c r="W280" s="163"/>
      <c r="X280" s="163"/>
      <c r="Y280" s="163"/>
      <c r="Z280" s="321"/>
      <c r="AA280" s="321"/>
      <c r="AB280" s="322"/>
      <c r="AC280" s="322"/>
      <c r="AD280" s="321"/>
      <c r="AE280" s="321"/>
      <c r="AF280" s="321"/>
      <c r="AG280" s="321"/>
      <c r="AH280" s="321"/>
      <c r="AI280" s="321"/>
      <c r="AJ280" s="321"/>
      <c r="AK280" s="321"/>
      <c r="AL280" s="321"/>
      <c r="AM280" s="321"/>
      <c r="AN280" s="321"/>
      <c r="AO280" s="321"/>
      <c r="AP280" s="321"/>
      <c r="AQ280" s="321"/>
      <c r="AR280" s="321"/>
      <c r="AS280" s="321"/>
      <c r="AT280" s="163"/>
      <c r="AU280" s="163"/>
      <c r="AV280" s="163"/>
      <c r="AW280" s="163"/>
      <c r="AX280" s="163"/>
      <c r="AY280" s="163"/>
      <c r="AZ280" s="167"/>
      <c r="BA280" s="163"/>
      <c r="BB280" s="163"/>
      <c r="BC280" s="163"/>
      <c r="BD280" s="163"/>
      <c r="BE280" s="163"/>
      <c r="BF280" s="163"/>
      <c r="BG280" s="163"/>
      <c r="BH280" s="163"/>
    </row>
    <row r="281">
      <c r="A281" s="163"/>
      <c r="B281" s="163"/>
      <c r="C281" s="163"/>
      <c r="D281" s="163"/>
      <c r="E281" s="163"/>
      <c r="F281" s="163"/>
      <c r="G281" s="163"/>
      <c r="H281" s="163"/>
      <c r="I281" s="163"/>
      <c r="J281" s="163"/>
      <c r="K281" s="165"/>
      <c r="L281" s="163"/>
      <c r="M281" s="163"/>
      <c r="N281" s="166"/>
      <c r="O281" s="167"/>
      <c r="P281" s="167"/>
      <c r="Q281" s="163"/>
      <c r="R281" s="163"/>
      <c r="S281" s="163"/>
      <c r="T281" s="167"/>
      <c r="U281" s="167"/>
      <c r="V281" s="167"/>
      <c r="W281" s="163"/>
      <c r="X281" s="163"/>
      <c r="Y281" s="163"/>
      <c r="Z281" s="321"/>
      <c r="AA281" s="321"/>
      <c r="AB281" s="322"/>
      <c r="AC281" s="322"/>
      <c r="AD281" s="321"/>
      <c r="AE281" s="321"/>
      <c r="AF281" s="321"/>
      <c r="AG281" s="321"/>
      <c r="AH281" s="321"/>
      <c r="AI281" s="321"/>
      <c r="AJ281" s="321"/>
      <c r="AK281" s="321"/>
      <c r="AL281" s="321"/>
      <c r="AM281" s="321"/>
      <c r="AN281" s="321"/>
      <c r="AO281" s="321"/>
      <c r="AP281" s="321"/>
      <c r="AQ281" s="321"/>
      <c r="AR281" s="321"/>
      <c r="AS281" s="321"/>
      <c r="AT281" s="163"/>
      <c r="AU281" s="163"/>
      <c r="AV281" s="163"/>
      <c r="AW281" s="163"/>
      <c r="AX281" s="163"/>
      <c r="AY281" s="163"/>
      <c r="AZ281" s="167"/>
      <c r="BA281" s="163"/>
      <c r="BB281" s="163"/>
      <c r="BC281" s="163"/>
      <c r="BD281" s="163"/>
      <c r="BE281" s="163"/>
      <c r="BF281" s="163"/>
      <c r="BG281" s="163"/>
      <c r="BH281" s="163"/>
    </row>
    <row r="282">
      <c r="A282" s="163"/>
      <c r="B282" s="163"/>
      <c r="C282" s="163"/>
      <c r="D282" s="163"/>
      <c r="E282" s="163"/>
      <c r="F282" s="163"/>
      <c r="G282" s="163"/>
      <c r="H282" s="163"/>
      <c r="I282" s="163"/>
      <c r="J282" s="163"/>
      <c r="K282" s="165"/>
      <c r="L282" s="163"/>
      <c r="M282" s="163"/>
      <c r="N282" s="166"/>
      <c r="O282" s="167"/>
      <c r="P282" s="167"/>
      <c r="Q282" s="163"/>
      <c r="R282" s="163"/>
      <c r="S282" s="163"/>
      <c r="T282" s="167"/>
      <c r="U282" s="167"/>
      <c r="V282" s="167"/>
      <c r="W282" s="163"/>
      <c r="X282" s="163"/>
      <c r="Y282" s="163"/>
      <c r="Z282" s="321"/>
      <c r="AA282" s="321"/>
      <c r="AB282" s="322"/>
      <c r="AC282" s="322"/>
      <c r="AD282" s="321"/>
      <c r="AE282" s="321"/>
      <c r="AF282" s="321"/>
      <c r="AG282" s="321"/>
      <c r="AH282" s="321"/>
      <c r="AI282" s="321"/>
      <c r="AJ282" s="321"/>
      <c r="AK282" s="321"/>
      <c r="AL282" s="321"/>
      <c r="AM282" s="321"/>
      <c r="AN282" s="321"/>
      <c r="AO282" s="321"/>
      <c r="AP282" s="321"/>
      <c r="AQ282" s="321"/>
      <c r="AR282" s="321"/>
      <c r="AS282" s="321"/>
      <c r="AT282" s="163"/>
      <c r="AU282" s="163"/>
      <c r="AV282" s="163"/>
      <c r="AW282" s="163"/>
      <c r="AX282" s="163"/>
      <c r="AY282" s="163"/>
      <c r="AZ282" s="167"/>
      <c r="BA282" s="163"/>
      <c r="BB282" s="163"/>
      <c r="BC282" s="163"/>
      <c r="BD282" s="163"/>
      <c r="BE282" s="163"/>
      <c r="BF282" s="163"/>
      <c r="BG282" s="163"/>
      <c r="BH282" s="163"/>
    </row>
    <row r="283">
      <c r="A283" s="163"/>
      <c r="B283" s="163"/>
      <c r="C283" s="163"/>
      <c r="D283" s="163"/>
      <c r="E283" s="163"/>
      <c r="F283" s="163"/>
      <c r="G283" s="163"/>
      <c r="H283" s="163"/>
      <c r="I283" s="163"/>
      <c r="J283" s="163"/>
      <c r="K283" s="165"/>
      <c r="L283" s="163"/>
      <c r="M283" s="163"/>
      <c r="N283" s="166"/>
      <c r="O283" s="167"/>
      <c r="P283" s="167"/>
      <c r="Q283" s="163"/>
      <c r="R283" s="163"/>
      <c r="S283" s="163"/>
      <c r="T283" s="167"/>
      <c r="U283" s="167"/>
      <c r="V283" s="167"/>
      <c r="W283" s="163"/>
      <c r="X283" s="163"/>
      <c r="Y283" s="163"/>
      <c r="Z283" s="321"/>
      <c r="AA283" s="321"/>
      <c r="AB283" s="322"/>
      <c r="AC283" s="322"/>
      <c r="AD283" s="321"/>
      <c r="AE283" s="321"/>
      <c r="AF283" s="321"/>
      <c r="AG283" s="321"/>
      <c r="AH283" s="321"/>
      <c r="AI283" s="321"/>
      <c r="AJ283" s="321"/>
      <c r="AK283" s="321"/>
      <c r="AL283" s="321"/>
      <c r="AM283" s="321"/>
      <c r="AN283" s="321"/>
      <c r="AO283" s="321"/>
      <c r="AP283" s="321"/>
      <c r="AQ283" s="321"/>
      <c r="AR283" s="321"/>
      <c r="AS283" s="321"/>
      <c r="AT283" s="163"/>
      <c r="AU283" s="163"/>
      <c r="AV283" s="163"/>
      <c r="AW283" s="163"/>
      <c r="AX283" s="163"/>
      <c r="AY283" s="163"/>
      <c r="AZ283" s="167"/>
      <c r="BA283" s="163"/>
      <c r="BB283" s="163"/>
      <c r="BC283" s="163"/>
      <c r="BD283" s="163"/>
      <c r="BE283" s="163"/>
      <c r="BF283" s="163"/>
      <c r="BG283" s="163"/>
      <c r="BH283" s="163"/>
    </row>
    <row r="284">
      <c r="A284" s="163"/>
      <c r="B284" s="163"/>
      <c r="C284" s="163"/>
      <c r="D284" s="163"/>
      <c r="E284" s="163"/>
      <c r="F284" s="163"/>
      <c r="G284" s="163"/>
      <c r="H284" s="163"/>
      <c r="I284" s="163"/>
      <c r="J284" s="163"/>
      <c r="K284" s="165"/>
      <c r="L284" s="163"/>
      <c r="M284" s="163"/>
      <c r="N284" s="166"/>
      <c r="O284" s="167"/>
      <c r="P284" s="167"/>
      <c r="Q284" s="163"/>
      <c r="R284" s="163"/>
      <c r="S284" s="163"/>
      <c r="T284" s="167"/>
      <c r="U284" s="167"/>
      <c r="V284" s="167"/>
      <c r="W284" s="163"/>
      <c r="X284" s="163"/>
      <c r="Y284" s="163"/>
      <c r="Z284" s="321"/>
      <c r="AA284" s="321"/>
      <c r="AB284" s="322"/>
      <c r="AC284" s="322"/>
      <c r="AD284" s="321"/>
      <c r="AE284" s="321"/>
      <c r="AF284" s="321"/>
      <c r="AG284" s="321"/>
      <c r="AH284" s="321"/>
      <c r="AI284" s="321"/>
      <c r="AJ284" s="321"/>
      <c r="AK284" s="321"/>
      <c r="AL284" s="321"/>
      <c r="AM284" s="321"/>
      <c r="AN284" s="321"/>
      <c r="AO284" s="321"/>
      <c r="AP284" s="321"/>
      <c r="AQ284" s="321"/>
      <c r="AR284" s="321"/>
      <c r="AS284" s="321"/>
      <c r="AT284" s="163"/>
      <c r="AU284" s="163"/>
      <c r="AV284" s="163"/>
      <c r="AW284" s="163"/>
      <c r="AX284" s="163"/>
      <c r="AY284" s="163"/>
      <c r="AZ284" s="167"/>
      <c r="BA284" s="163"/>
      <c r="BB284" s="163"/>
      <c r="BC284" s="163"/>
      <c r="BD284" s="163"/>
      <c r="BE284" s="163"/>
      <c r="BF284" s="163"/>
      <c r="BG284" s="163"/>
      <c r="BH284" s="163"/>
    </row>
    <row r="285">
      <c r="A285" s="163"/>
      <c r="B285" s="163"/>
      <c r="C285" s="163"/>
      <c r="D285" s="163"/>
      <c r="E285" s="163"/>
      <c r="F285" s="163"/>
      <c r="G285" s="163"/>
      <c r="H285" s="163"/>
      <c r="I285" s="163"/>
      <c r="J285" s="163"/>
      <c r="K285" s="165"/>
      <c r="L285" s="163"/>
      <c r="M285" s="163"/>
      <c r="N285" s="166"/>
      <c r="O285" s="167"/>
      <c r="P285" s="167"/>
      <c r="Q285" s="163"/>
      <c r="R285" s="163"/>
      <c r="S285" s="163"/>
      <c r="T285" s="167"/>
      <c r="U285" s="167"/>
      <c r="V285" s="167"/>
      <c r="W285" s="163"/>
      <c r="X285" s="163"/>
      <c r="Y285" s="163"/>
      <c r="Z285" s="321"/>
      <c r="AA285" s="321"/>
      <c r="AB285" s="322"/>
      <c r="AC285" s="322"/>
      <c r="AD285" s="321"/>
      <c r="AE285" s="321"/>
      <c r="AF285" s="321"/>
      <c r="AG285" s="321"/>
      <c r="AH285" s="321"/>
      <c r="AI285" s="321"/>
      <c r="AJ285" s="321"/>
      <c r="AK285" s="321"/>
      <c r="AL285" s="321"/>
      <c r="AM285" s="321"/>
      <c r="AN285" s="321"/>
      <c r="AO285" s="321"/>
      <c r="AP285" s="321"/>
      <c r="AQ285" s="321"/>
      <c r="AR285" s="321"/>
      <c r="AS285" s="321"/>
      <c r="AT285" s="163"/>
      <c r="AU285" s="163"/>
      <c r="AV285" s="163"/>
      <c r="AW285" s="163"/>
      <c r="AX285" s="163"/>
      <c r="AY285" s="163"/>
      <c r="AZ285" s="167"/>
      <c r="BA285" s="163"/>
      <c r="BB285" s="163"/>
      <c r="BC285" s="163"/>
      <c r="BD285" s="163"/>
      <c r="BE285" s="163"/>
      <c r="BF285" s="163"/>
      <c r="BG285" s="163"/>
      <c r="BH285" s="163"/>
    </row>
    <row r="286">
      <c r="A286" s="163"/>
      <c r="B286" s="163"/>
      <c r="C286" s="163"/>
      <c r="D286" s="163"/>
      <c r="E286" s="163"/>
      <c r="F286" s="163"/>
      <c r="G286" s="163"/>
      <c r="H286" s="163"/>
      <c r="I286" s="163"/>
      <c r="J286" s="163"/>
      <c r="K286" s="165"/>
      <c r="L286" s="163"/>
      <c r="M286" s="163"/>
      <c r="N286" s="166"/>
      <c r="O286" s="167"/>
      <c r="P286" s="167"/>
      <c r="Q286" s="163"/>
      <c r="R286" s="163"/>
      <c r="S286" s="163"/>
      <c r="T286" s="167"/>
      <c r="U286" s="167"/>
      <c r="V286" s="167"/>
      <c r="W286" s="163"/>
      <c r="X286" s="163"/>
      <c r="Y286" s="163"/>
      <c r="Z286" s="321"/>
      <c r="AA286" s="321"/>
      <c r="AB286" s="322"/>
      <c r="AC286" s="322"/>
      <c r="AD286" s="321"/>
      <c r="AE286" s="321"/>
      <c r="AF286" s="321"/>
      <c r="AG286" s="321"/>
      <c r="AH286" s="321"/>
      <c r="AI286" s="321"/>
      <c r="AJ286" s="321"/>
      <c r="AK286" s="321"/>
      <c r="AL286" s="321"/>
      <c r="AM286" s="321"/>
      <c r="AN286" s="321"/>
      <c r="AO286" s="321"/>
      <c r="AP286" s="321"/>
      <c r="AQ286" s="321"/>
      <c r="AR286" s="321"/>
      <c r="AS286" s="321"/>
      <c r="AT286" s="163"/>
      <c r="AU286" s="163"/>
      <c r="AV286" s="163"/>
      <c r="AW286" s="163"/>
      <c r="AX286" s="163"/>
      <c r="AY286" s="163"/>
      <c r="AZ286" s="167"/>
      <c r="BA286" s="163"/>
      <c r="BB286" s="163"/>
      <c r="BC286" s="163"/>
      <c r="BD286" s="163"/>
      <c r="BE286" s="163"/>
      <c r="BF286" s="163"/>
      <c r="BG286" s="163"/>
      <c r="BH286" s="163"/>
    </row>
    <row r="287">
      <c r="A287" s="163"/>
      <c r="B287" s="163"/>
      <c r="C287" s="163"/>
      <c r="D287" s="163"/>
      <c r="E287" s="163"/>
      <c r="F287" s="163"/>
      <c r="G287" s="163"/>
      <c r="H287" s="163"/>
      <c r="I287" s="163"/>
      <c r="J287" s="163"/>
      <c r="K287" s="165"/>
      <c r="L287" s="163"/>
      <c r="M287" s="163"/>
      <c r="N287" s="166"/>
      <c r="O287" s="167"/>
      <c r="P287" s="167"/>
      <c r="Q287" s="163"/>
      <c r="R287" s="163"/>
      <c r="S287" s="163"/>
      <c r="T287" s="167"/>
      <c r="U287" s="167"/>
      <c r="V287" s="167"/>
      <c r="W287" s="163"/>
      <c r="X287" s="163"/>
      <c r="Y287" s="163"/>
      <c r="Z287" s="321"/>
      <c r="AA287" s="321"/>
      <c r="AB287" s="322"/>
      <c r="AC287" s="322"/>
      <c r="AD287" s="321"/>
      <c r="AE287" s="321"/>
      <c r="AF287" s="321"/>
      <c r="AG287" s="321"/>
      <c r="AH287" s="321"/>
      <c r="AI287" s="321"/>
      <c r="AJ287" s="321"/>
      <c r="AK287" s="321"/>
      <c r="AL287" s="321"/>
      <c r="AM287" s="321"/>
      <c r="AN287" s="321"/>
      <c r="AO287" s="321"/>
      <c r="AP287" s="321"/>
      <c r="AQ287" s="321"/>
      <c r="AR287" s="321"/>
      <c r="AS287" s="321"/>
      <c r="AT287" s="163"/>
      <c r="AU287" s="163"/>
      <c r="AV287" s="163"/>
      <c r="AW287" s="163"/>
      <c r="AX287" s="163"/>
      <c r="AY287" s="163"/>
      <c r="AZ287" s="167"/>
      <c r="BA287" s="163"/>
      <c r="BB287" s="163"/>
      <c r="BC287" s="163"/>
      <c r="BD287" s="163"/>
      <c r="BE287" s="163"/>
      <c r="BF287" s="163"/>
      <c r="BG287" s="163"/>
      <c r="BH287" s="163"/>
    </row>
    <row r="288">
      <c r="A288" s="163"/>
      <c r="B288" s="163"/>
      <c r="C288" s="163"/>
      <c r="D288" s="163"/>
      <c r="E288" s="163"/>
      <c r="F288" s="163"/>
      <c r="G288" s="163"/>
      <c r="H288" s="163"/>
      <c r="I288" s="163"/>
      <c r="J288" s="163"/>
      <c r="K288" s="165"/>
      <c r="L288" s="163"/>
      <c r="M288" s="163"/>
      <c r="N288" s="166"/>
      <c r="O288" s="167"/>
      <c r="P288" s="167"/>
      <c r="Q288" s="163"/>
      <c r="R288" s="163"/>
      <c r="S288" s="163"/>
      <c r="T288" s="167"/>
      <c r="U288" s="167"/>
      <c r="V288" s="167"/>
      <c r="W288" s="163"/>
      <c r="X288" s="163"/>
      <c r="Y288" s="163"/>
      <c r="Z288" s="321"/>
      <c r="AA288" s="321"/>
      <c r="AB288" s="322"/>
      <c r="AC288" s="322"/>
      <c r="AD288" s="321"/>
      <c r="AE288" s="321"/>
      <c r="AF288" s="321"/>
      <c r="AG288" s="321"/>
      <c r="AH288" s="321"/>
      <c r="AI288" s="321"/>
      <c r="AJ288" s="321"/>
      <c r="AK288" s="321"/>
      <c r="AL288" s="321"/>
      <c r="AM288" s="321"/>
      <c r="AN288" s="321"/>
      <c r="AO288" s="321"/>
      <c r="AP288" s="321"/>
      <c r="AQ288" s="321"/>
      <c r="AR288" s="321"/>
      <c r="AS288" s="321"/>
      <c r="AT288" s="163"/>
      <c r="AU288" s="163"/>
      <c r="AV288" s="163"/>
      <c r="AW288" s="163"/>
      <c r="AX288" s="163"/>
      <c r="AY288" s="163"/>
      <c r="AZ288" s="167"/>
      <c r="BA288" s="163"/>
      <c r="BB288" s="163"/>
      <c r="BC288" s="163"/>
      <c r="BD288" s="163"/>
      <c r="BE288" s="163"/>
      <c r="BF288" s="163"/>
      <c r="BG288" s="163"/>
      <c r="BH288" s="163"/>
    </row>
    <row r="289">
      <c r="A289" s="163"/>
      <c r="B289" s="163"/>
      <c r="C289" s="163"/>
      <c r="D289" s="163"/>
      <c r="E289" s="163"/>
      <c r="F289" s="163"/>
      <c r="G289" s="163"/>
      <c r="H289" s="163"/>
      <c r="I289" s="163"/>
      <c r="J289" s="163"/>
      <c r="K289" s="165"/>
      <c r="L289" s="163"/>
      <c r="M289" s="163"/>
      <c r="N289" s="166"/>
      <c r="O289" s="167"/>
      <c r="P289" s="167"/>
      <c r="Q289" s="163"/>
      <c r="R289" s="163"/>
      <c r="S289" s="163"/>
      <c r="T289" s="167"/>
      <c r="U289" s="167"/>
      <c r="V289" s="167"/>
      <c r="W289" s="163"/>
      <c r="X289" s="163"/>
      <c r="Y289" s="163"/>
      <c r="Z289" s="321"/>
      <c r="AA289" s="321"/>
      <c r="AB289" s="322"/>
      <c r="AC289" s="322"/>
      <c r="AD289" s="321"/>
      <c r="AE289" s="321"/>
      <c r="AF289" s="321"/>
      <c r="AG289" s="321"/>
      <c r="AH289" s="321"/>
      <c r="AI289" s="321"/>
      <c r="AJ289" s="321"/>
      <c r="AK289" s="321"/>
      <c r="AL289" s="321"/>
      <c r="AM289" s="321"/>
      <c r="AN289" s="321"/>
      <c r="AO289" s="321"/>
      <c r="AP289" s="321"/>
      <c r="AQ289" s="321"/>
      <c r="AR289" s="321"/>
      <c r="AS289" s="321"/>
      <c r="AT289" s="163"/>
      <c r="AU289" s="163"/>
      <c r="AV289" s="163"/>
      <c r="AW289" s="163"/>
      <c r="AX289" s="163"/>
      <c r="AY289" s="163"/>
      <c r="AZ289" s="167"/>
      <c r="BA289" s="163"/>
      <c r="BB289" s="163"/>
      <c r="BC289" s="163"/>
      <c r="BD289" s="163"/>
      <c r="BE289" s="163"/>
      <c r="BF289" s="163"/>
      <c r="BG289" s="163"/>
      <c r="BH289" s="163"/>
    </row>
    <row r="290">
      <c r="A290" s="163"/>
      <c r="B290" s="163"/>
      <c r="C290" s="163"/>
      <c r="D290" s="163"/>
      <c r="E290" s="163"/>
      <c r="F290" s="163"/>
      <c r="G290" s="163"/>
      <c r="H290" s="163"/>
      <c r="I290" s="163"/>
      <c r="J290" s="163"/>
      <c r="K290" s="165"/>
      <c r="L290" s="163"/>
      <c r="M290" s="163"/>
      <c r="N290" s="166"/>
      <c r="O290" s="167"/>
      <c r="P290" s="167"/>
      <c r="Q290" s="163"/>
      <c r="R290" s="163"/>
      <c r="S290" s="163"/>
      <c r="T290" s="167"/>
      <c r="U290" s="167"/>
      <c r="V290" s="167"/>
      <c r="W290" s="163"/>
      <c r="X290" s="163"/>
      <c r="Y290" s="163"/>
      <c r="Z290" s="321"/>
      <c r="AA290" s="321"/>
      <c r="AB290" s="322"/>
      <c r="AC290" s="322"/>
      <c r="AD290" s="321"/>
      <c r="AE290" s="321"/>
      <c r="AF290" s="321"/>
      <c r="AG290" s="321"/>
      <c r="AH290" s="321"/>
      <c r="AI290" s="321"/>
      <c r="AJ290" s="321"/>
      <c r="AK290" s="321"/>
      <c r="AL290" s="321"/>
      <c r="AM290" s="321"/>
      <c r="AN290" s="321"/>
      <c r="AO290" s="321"/>
      <c r="AP290" s="321"/>
      <c r="AQ290" s="321"/>
      <c r="AR290" s="321"/>
      <c r="AS290" s="321"/>
      <c r="AT290" s="163"/>
      <c r="AU290" s="163"/>
      <c r="AV290" s="163"/>
      <c r="AW290" s="163"/>
      <c r="AX290" s="163"/>
      <c r="AY290" s="163"/>
      <c r="AZ290" s="167"/>
      <c r="BA290" s="163"/>
      <c r="BB290" s="163"/>
      <c r="BC290" s="163"/>
      <c r="BD290" s="163"/>
      <c r="BE290" s="163"/>
      <c r="BF290" s="163"/>
      <c r="BG290" s="163"/>
      <c r="BH290" s="163"/>
    </row>
    <row r="291">
      <c r="A291" s="163"/>
      <c r="B291" s="163"/>
      <c r="C291" s="163"/>
      <c r="D291" s="163"/>
      <c r="E291" s="163"/>
      <c r="F291" s="163"/>
      <c r="G291" s="163"/>
      <c r="H291" s="163"/>
      <c r="I291" s="163"/>
      <c r="J291" s="163"/>
      <c r="K291" s="165"/>
      <c r="L291" s="163"/>
      <c r="M291" s="163"/>
      <c r="N291" s="166"/>
      <c r="O291" s="167"/>
      <c r="P291" s="167"/>
      <c r="Q291" s="163"/>
      <c r="R291" s="163"/>
      <c r="S291" s="163"/>
      <c r="T291" s="167"/>
      <c r="U291" s="167"/>
      <c r="V291" s="167"/>
      <c r="W291" s="163"/>
      <c r="X291" s="163"/>
      <c r="Y291" s="163"/>
      <c r="Z291" s="321"/>
      <c r="AA291" s="321"/>
      <c r="AB291" s="322"/>
      <c r="AC291" s="322"/>
      <c r="AD291" s="321"/>
      <c r="AE291" s="321"/>
      <c r="AF291" s="321"/>
      <c r="AG291" s="321"/>
      <c r="AH291" s="321"/>
      <c r="AI291" s="321"/>
      <c r="AJ291" s="321"/>
      <c r="AK291" s="321"/>
      <c r="AL291" s="321"/>
      <c r="AM291" s="321"/>
      <c r="AN291" s="321"/>
      <c r="AO291" s="321"/>
      <c r="AP291" s="321"/>
      <c r="AQ291" s="321"/>
      <c r="AR291" s="321"/>
      <c r="AS291" s="321"/>
      <c r="AT291" s="163"/>
      <c r="AU291" s="163"/>
      <c r="AV291" s="163"/>
      <c r="AW291" s="163"/>
      <c r="AX291" s="163"/>
      <c r="AY291" s="163"/>
      <c r="AZ291" s="167"/>
      <c r="BA291" s="163"/>
      <c r="BB291" s="163"/>
      <c r="BC291" s="163"/>
      <c r="BD291" s="163"/>
      <c r="BE291" s="163"/>
      <c r="BF291" s="163"/>
      <c r="BG291" s="163"/>
      <c r="BH291" s="163"/>
    </row>
    <row r="292">
      <c r="A292" s="163"/>
      <c r="B292" s="163"/>
      <c r="C292" s="163"/>
      <c r="D292" s="163"/>
      <c r="E292" s="163"/>
      <c r="F292" s="163"/>
      <c r="G292" s="163"/>
      <c r="H292" s="163"/>
      <c r="I292" s="163"/>
      <c r="J292" s="163"/>
      <c r="K292" s="165"/>
      <c r="L292" s="163"/>
      <c r="M292" s="163"/>
      <c r="N292" s="166"/>
      <c r="O292" s="167"/>
      <c r="P292" s="167"/>
      <c r="Q292" s="163"/>
      <c r="R292" s="163"/>
      <c r="S292" s="163"/>
      <c r="T292" s="167"/>
      <c r="U292" s="167"/>
      <c r="V292" s="167"/>
      <c r="W292" s="163"/>
      <c r="X292" s="163"/>
      <c r="Y292" s="163"/>
      <c r="Z292" s="321"/>
      <c r="AA292" s="321"/>
      <c r="AB292" s="322"/>
      <c r="AC292" s="322"/>
      <c r="AD292" s="321"/>
      <c r="AE292" s="321"/>
      <c r="AF292" s="321"/>
      <c r="AG292" s="321"/>
      <c r="AH292" s="321"/>
      <c r="AI292" s="321"/>
      <c r="AJ292" s="321"/>
      <c r="AK292" s="321"/>
      <c r="AL292" s="321"/>
      <c r="AM292" s="321"/>
      <c r="AN292" s="321"/>
      <c r="AO292" s="321"/>
      <c r="AP292" s="321"/>
      <c r="AQ292" s="321"/>
      <c r="AR292" s="321"/>
      <c r="AS292" s="321"/>
      <c r="AT292" s="163"/>
      <c r="AU292" s="163"/>
      <c r="AV292" s="163"/>
      <c r="AW292" s="163"/>
      <c r="AX292" s="163"/>
      <c r="AY292" s="163"/>
      <c r="AZ292" s="167"/>
      <c r="BA292" s="163"/>
      <c r="BB292" s="163"/>
      <c r="BC292" s="163"/>
      <c r="BD292" s="163"/>
      <c r="BE292" s="163"/>
      <c r="BF292" s="163"/>
      <c r="BG292" s="163"/>
      <c r="BH292" s="163"/>
    </row>
    <row r="293">
      <c r="A293" s="163"/>
      <c r="B293" s="163"/>
      <c r="C293" s="163"/>
      <c r="D293" s="163"/>
      <c r="E293" s="163"/>
      <c r="F293" s="163"/>
      <c r="G293" s="163"/>
      <c r="H293" s="163"/>
      <c r="I293" s="163"/>
      <c r="J293" s="163"/>
      <c r="K293" s="165"/>
      <c r="L293" s="163"/>
      <c r="M293" s="163"/>
      <c r="N293" s="166"/>
      <c r="O293" s="167"/>
      <c r="P293" s="167"/>
      <c r="Q293" s="163"/>
      <c r="R293" s="163"/>
      <c r="S293" s="163"/>
      <c r="T293" s="167"/>
      <c r="U293" s="167"/>
      <c r="V293" s="167"/>
      <c r="W293" s="163"/>
      <c r="X293" s="163"/>
      <c r="Y293" s="163"/>
      <c r="Z293" s="321"/>
      <c r="AA293" s="321"/>
      <c r="AB293" s="322"/>
      <c r="AC293" s="322"/>
      <c r="AD293" s="321"/>
      <c r="AE293" s="321"/>
      <c r="AF293" s="321"/>
      <c r="AG293" s="321"/>
      <c r="AH293" s="321"/>
      <c r="AI293" s="321"/>
      <c r="AJ293" s="321"/>
      <c r="AK293" s="321"/>
      <c r="AL293" s="321"/>
      <c r="AM293" s="321"/>
      <c r="AN293" s="321"/>
      <c r="AO293" s="321"/>
      <c r="AP293" s="321"/>
      <c r="AQ293" s="321"/>
      <c r="AR293" s="321"/>
      <c r="AS293" s="321"/>
      <c r="AT293" s="163"/>
      <c r="AU293" s="163"/>
      <c r="AV293" s="163"/>
      <c r="AW293" s="163"/>
      <c r="AX293" s="163"/>
      <c r="AY293" s="163"/>
      <c r="AZ293" s="167"/>
      <c r="BA293" s="163"/>
      <c r="BB293" s="163"/>
      <c r="BC293" s="163"/>
      <c r="BD293" s="163"/>
      <c r="BE293" s="163"/>
      <c r="BF293" s="163"/>
      <c r="BG293" s="163"/>
      <c r="BH293" s="163"/>
    </row>
    <row r="294">
      <c r="A294" s="163"/>
      <c r="B294" s="163"/>
      <c r="C294" s="163"/>
      <c r="D294" s="163"/>
      <c r="E294" s="163"/>
      <c r="F294" s="163"/>
      <c r="G294" s="163"/>
      <c r="H294" s="163"/>
      <c r="I294" s="163"/>
      <c r="J294" s="163"/>
      <c r="K294" s="165"/>
      <c r="L294" s="163"/>
      <c r="M294" s="163"/>
      <c r="N294" s="166"/>
      <c r="O294" s="167"/>
      <c r="P294" s="167"/>
      <c r="Q294" s="163"/>
      <c r="R294" s="163"/>
      <c r="S294" s="163"/>
      <c r="T294" s="167"/>
      <c r="U294" s="167"/>
      <c r="V294" s="167"/>
      <c r="W294" s="163"/>
      <c r="X294" s="163"/>
      <c r="Y294" s="163"/>
      <c r="Z294" s="321"/>
      <c r="AA294" s="321"/>
      <c r="AB294" s="322"/>
      <c r="AC294" s="322"/>
      <c r="AD294" s="321"/>
      <c r="AE294" s="321"/>
      <c r="AF294" s="321"/>
      <c r="AG294" s="321"/>
      <c r="AH294" s="321"/>
      <c r="AI294" s="321"/>
      <c r="AJ294" s="321"/>
      <c r="AK294" s="321"/>
      <c r="AL294" s="321"/>
      <c r="AM294" s="321"/>
      <c r="AN294" s="321"/>
      <c r="AO294" s="321"/>
      <c r="AP294" s="321"/>
      <c r="AQ294" s="321"/>
      <c r="AR294" s="321"/>
      <c r="AS294" s="321"/>
      <c r="AT294" s="163"/>
      <c r="AU294" s="163"/>
      <c r="AV294" s="163"/>
      <c r="AW294" s="163"/>
      <c r="AX294" s="163"/>
      <c r="AY294" s="163"/>
      <c r="AZ294" s="167"/>
      <c r="BA294" s="163"/>
      <c r="BB294" s="163"/>
      <c r="BC294" s="163"/>
      <c r="BD294" s="163"/>
      <c r="BE294" s="163"/>
      <c r="BF294" s="163"/>
      <c r="BG294" s="163"/>
      <c r="BH294" s="163"/>
    </row>
    <row r="295">
      <c r="A295" s="163"/>
      <c r="B295" s="163"/>
      <c r="C295" s="163"/>
      <c r="D295" s="163"/>
      <c r="E295" s="163"/>
      <c r="F295" s="163"/>
      <c r="G295" s="163"/>
      <c r="H295" s="163"/>
      <c r="I295" s="163"/>
      <c r="J295" s="163"/>
      <c r="K295" s="165"/>
      <c r="L295" s="163"/>
      <c r="M295" s="163"/>
      <c r="N295" s="166"/>
      <c r="O295" s="167"/>
      <c r="P295" s="167"/>
      <c r="Q295" s="163"/>
      <c r="R295" s="163"/>
      <c r="S295" s="163"/>
      <c r="T295" s="167"/>
      <c r="U295" s="167"/>
      <c r="V295" s="167"/>
      <c r="W295" s="163"/>
      <c r="X295" s="163"/>
      <c r="Y295" s="163"/>
      <c r="Z295" s="321"/>
      <c r="AA295" s="321"/>
      <c r="AB295" s="322"/>
      <c r="AC295" s="322"/>
      <c r="AD295" s="321"/>
      <c r="AE295" s="321"/>
      <c r="AF295" s="321"/>
      <c r="AG295" s="321"/>
      <c r="AH295" s="321"/>
      <c r="AI295" s="321"/>
      <c r="AJ295" s="321"/>
      <c r="AK295" s="321"/>
      <c r="AL295" s="321"/>
      <c r="AM295" s="321"/>
      <c r="AN295" s="321"/>
      <c r="AO295" s="321"/>
      <c r="AP295" s="321"/>
      <c r="AQ295" s="321"/>
      <c r="AR295" s="321"/>
      <c r="AS295" s="321"/>
      <c r="AT295" s="163"/>
      <c r="AU295" s="163"/>
      <c r="AV295" s="163"/>
      <c r="AW295" s="163"/>
      <c r="AX295" s="163"/>
      <c r="AY295" s="163"/>
      <c r="AZ295" s="167"/>
      <c r="BA295" s="163"/>
      <c r="BB295" s="163"/>
      <c r="BC295" s="163"/>
      <c r="BD295" s="163"/>
      <c r="BE295" s="163"/>
      <c r="BF295" s="163"/>
      <c r="BG295" s="163"/>
      <c r="BH295" s="163"/>
    </row>
    <row r="296">
      <c r="A296" s="163"/>
      <c r="B296" s="163"/>
      <c r="C296" s="163"/>
      <c r="D296" s="163"/>
      <c r="E296" s="163"/>
      <c r="F296" s="163"/>
      <c r="G296" s="163"/>
      <c r="H296" s="163"/>
      <c r="I296" s="163"/>
      <c r="J296" s="163"/>
      <c r="K296" s="165"/>
      <c r="L296" s="163"/>
      <c r="M296" s="163"/>
      <c r="N296" s="166"/>
      <c r="O296" s="167"/>
      <c r="P296" s="167"/>
      <c r="Q296" s="163"/>
      <c r="R296" s="163"/>
      <c r="S296" s="163"/>
      <c r="T296" s="167"/>
      <c r="U296" s="167"/>
      <c r="V296" s="167"/>
      <c r="W296" s="163"/>
      <c r="X296" s="163"/>
      <c r="Y296" s="163"/>
      <c r="Z296" s="321"/>
      <c r="AA296" s="321"/>
      <c r="AB296" s="322"/>
      <c r="AC296" s="322"/>
      <c r="AD296" s="321"/>
      <c r="AE296" s="321"/>
      <c r="AF296" s="321"/>
      <c r="AG296" s="321"/>
      <c r="AH296" s="321"/>
      <c r="AI296" s="321"/>
      <c r="AJ296" s="321"/>
      <c r="AK296" s="321"/>
      <c r="AL296" s="321"/>
      <c r="AM296" s="321"/>
      <c r="AN296" s="321"/>
      <c r="AO296" s="321"/>
      <c r="AP296" s="321"/>
      <c r="AQ296" s="321"/>
      <c r="AR296" s="321"/>
      <c r="AS296" s="321"/>
      <c r="AT296" s="163"/>
      <c r="AU296" s="163"/>
      <c r="AV296" s="163"/>
      <c r="AW296" s="163"/>
      <c r="AX296" s="163"/>
      <c r="AY296" s="163"/>
      <c r="AZ296" s="167"/>
      <c r="BA296" s="163"/>
      <c r="BB296" s="163"/>
      <c r="BC296" s="163"/>
      <c r="BD296" s="163"/>
      <c r="BE296" s="163"/>
      <c r="BF296" s="163"/>
      <c r="BG296" s="163"/>
      <c r="BH296" s="163"/>
    </row>
    <row r="297">
      <c r="A297" s="163"/>
      <c r="B297" s="163"/>
      <c r="C297" s="163"/>
      <c r="D297" s="163"/>
      <c r="E297" s="163"/>
      <c r="F297" s="163"/>
      <c r="G297" s="163"/>
      <c r="H297" s="163"/>
      <c r="I297" s="163"/>
      <c r="J297" s="163"/>
      <c r="K297" s="165"/>
      <c r="L297" s="163"/>
      <c r="M297" s="163"/>
      <c r="N297" s="166"/>
      <c r="O297" s="167"/>
      <c r="P297" s="167"/>
      <c r="Q297" s="163"/>
      <c r="R297" s="163"/>
      <c r="S297" s="163"/>
      <c r="T297" s="167"/>
      <c r="U297" s="167"/>
      <c r="V297" s="167"/>
      <c r="W297" s="163"/>
      <c r="X297" s="163"/>
      <c r="Y297" s="163"/>
      <c r="Z297" s="321"/>
      <c r="AA297" s="321"/>
      <c r="AB297" s="322"/>
      <c r="AC297" s="322"/>
      <c r="AD297" s="321"/>
      <c r="AE297" s="321"/>
      <c r="AF297" s="321"/>
      <c r="AG297" s="321"/>
      <c r="AH297" s="321"/>
      <c r="AI297" s="321"/>
      <c r="AJ297" s="321"/>
      <c r="AK297" s="321"/>
      <c r="AL297" s="321"/>
      <c r="AM297" s="321"/>
      <c r="AN297" s="321"/>
      <c r="AO297" s="321"/>
      <c r="AP297" s="321"/>
      <c r="AQ297" s="321"/>
      <c r="AR297" s="321"/>
      <c r="AS297" s="321"/>
      <c r="AT297" s="163"/>
      <c r="AU297" s="163"/>
      <c r="AV297" s="163"/>
      <c r="AW297" s="163"/>
      <c r="AX297" s="163"/>
      <c r="AY297" s="163"/>
      <c r="AZ297" s="167"/>
      <c r="BA297" s="163"/>
      <c r="BB297" s="163"/>
      <c r="BC297" s="163"/>
      <c r="BD297" s="163"/>
      <c r="BE297" s="163"/>
      <c r="BF297" s="163"/>
      <c r="BG297" s="163"/>
      <c r="BH297" s="163"/>
    </row>
    <row r="298">
      <c r="A298" s="163"/>
      <c r="B298" s="163"/>
      <c r="C298" s="163"/>
      <c r="D298" s="163"/>
      <c r="E298" s="163"/>
      <c r="F298" s="163"/>
      <c r="G298" s="163"/>
      <c r="H298" s="163"/>
      <c r="I298" s="163"/>
      <c r="J298" s="163"/>
      <c r="K298" s="165"/>
      <c r="L298" s="163"/>
      <c r="M298" s="163"/>
      <c r="N298" s="166"/>
      <c r="O298" s="167"/>
      <c r="P298" s="167"/>
      <c r="Q298" s="163"/>
      <c r="R298" s="163"/>
      <c r="S298" s="163"/>
      <c r="T298" s="167"/>
      <c r="U298" s="167"/>
      <c r="V298" s="167"/>
      <c r="W298" s="163"/>
      <c r="X298" s="163"/>
      <c r="Y298" s="163"/>
      <c r="Z298" s="321"/>
      <c r="AA298" s="321"/>
      <c r="AB298" s="322"/>
      <c r="AC298" s="322"/>
      <c r="AD298" s="321"/>
      <c r="AE298" s="321"/>
      <c r="AF298" s="321"/>
      <c r="AG298" s="321"/>
      <c r="AH298" s="321"/>
      <c r="AI298" s="321"/>
      <c r="AJ298" s="321"/>
      <c r="AK298" s="321"/>
      <c r="AL298" s="321"/>
      <c r="AM298" s="321"/>
      <c r="AN298" s="321"/>
      <c r="AO298" s="321"/>
      <c r="AP298" s="321"/>
      <c r="AQ298" s="321"/>
      <c r="AR298" s="321"/>
      <c r="AS298" s="321"/>
      <c r="AT298" s="163"/>
      <c r="AU298" s="163"/>
      <c r="AV298" s="163"/>
      <c r="AW298" s="163"/>
      <c r="AX298" s="163"/>
      <c r="AY298" s="163"/>
      <c r="AZ298" s="167"/>
      <c r="BA298" s="163"/>
      <c r="BB298" s="163"/>
      <c r="BC298" s="163"/>
      <c r="BD298" s="163"/>
      <c r="BE298" s="163"/>
      <c r="BF298" s="163"/>
      <c r="BG298" s="163"/>
      <c r="BH298" s="163"/>
    </row>
    <row r="299">
      <c r="A299" s="163"/>
      <c r="B299" s="163"/>
      <c r="C299" s="163"/>
      <c r="D299" s="163"/>
      <c r="E299" s="163"/>
      <c r="F299" s="163"/>
      <c r="G299" s="163"/>
      <c r="H299" s="163"/>
      <c r="I299" s="163"/>
      <c r="J299" s="163"/>
      <c r="K299" s="165"/>
      <c r="L299" s="163"/>
      <c r="M299" s="163"/>
      <c r="N299" s="166"/>
      <c r="O299" s="167"/>
      <c r="P299" s="167"/>
      <c r="Q299" s="163"/>
      <c r="R299" s="163"/>
      <c r="S299" s="163"/>
      <c r="T299" s="167"/>
      <c r="U299" s="167"/>
      <c r="V299" s="167"/>
      <c r="W299" s="163"/>
      <c r="X299" s="163"/>
      <c r="Y299" s="163"/>
      <c r="Z299" s="321"/>
      <c r="AA299" s="321"/>
      <c r="AB299" s="322"/>
      <c r="AC299" s="322"/>
      <c r="AD299" s="321"/>
      <c r="AE299" s="321"/>
      <c r="AF299" s="321"/>
      <c r="AG299" s="321"/>
      <c r="AH299" s="321"/>
      <c r="AI299" s="321"/>
      <c r="AJ299" s="321"/>
      <c r="AK299" s="321"/>
      <c r="AL299" s="321"/>
      <c r="AM299" s="321"/>
      <c r="AN299" s="321"/>
      <c r="AO299" s="321"/>
      <c r="AP299" s="321"/>
      <c r="AQ299" s="321"/>
      <c r="AR299" s="321"/>
      <c r="AS299" s="321"/>
      <c r="AT299" s="163"/>
      <c r="AU299" s="163"/>
      <c r="AV299" s="163"/>
      <c r="AW299" s="163"/>
      <c r="AX299" s="163"/>
      <c r="AY299" s="163"/>
      <c r="AZ299" s="167"/>
      <c r="BA299" s="163"/>
      <c r="BB299" s="163"/>
      <c r="BC299" s="163"/>
      <c r="BD299" s="163"/>
      <c r="BE299" s="163"/>
      <c r="BF299" s="163"/>
      <c r="BG299" s="163"/>
      <c r="BH299" s="163"/>
    </row>
    <row r="300">
      <c r="A300" s="163"/>
      <c r="B300" s="163"/>
      <c r="C300" s="163"/>
      <c r="D300" s="163"/>
      <c r="E300" s="163"/>
      <c r="F300" s="163"/>
      <c r="G300" s="163"/>
      <c r="H300" s="163"/>
      <c r="I300" s="163"/>
      <c r="J300" s="163"/>
      <c r="K300" s="165"/>
      <c r="L300" s="163"/>
      <c r="M300" s="163"/>
      <c r="N300" s="166"/>
      <c r="O300" s="167"/>
      <c r="P300" s="167"/>
      <c r="Q300" s="163"/>
      <c r="R300" s="163"/>
      <c r="S300" s="163"/>
      <c r="T300" s="167"/>
      <c r="U300" s="167"/>
      <c r="V300" s="167"/>
      <c r="W300" s="163"/>
      <c r="X300" s="163"/>
      <c r="Y300" s="163"/>
      <c r="Z300" s="321"/>
      <c r="AA300" s="321"/>
      <c r="AB300" s="322"/>
      <c r="AC300" s="322"/>
      <c r="AD300" s="321"/>
      <c r="AE300" s="321"/>
      <c r="AF300" s="321"/>
      <c r="AG300" s="321"/>
      <c r="AH300" s="321"/>
      <c r="AI300" s="321"/>
      <c r="AJ300" s="321"/>
      <c r="AK300" s="321"/>
      <c r="AL300" s="321"/>
      <c r="AM300" s="321"/>
      <c r="AN300" s="321"/>
      <c r="AO300" s="321"/>
      <c r="AP300" s="321"/>
      <c r="AQ300" s="321"/>
      <c r="AR300" s="321"/>
      <c r="AS300" s="321"/>
      <c r="AT300" s="163"/>
      <c r="AU300" s="163"/>
      <c r="AV300" s="163"/>
      <c r="AW300" s="163"/>
      <c r="AX300" s="163"/>
      <c r="AY300" s="163"/>
      <c r="AZ300" s="167"/>
      <c r="BA300" s="163"/>
      <c r="BB300" s="163"/>
      <c r="BC300" s="163"/>
      <c r="BD300" s="163"/>
      <c r="BE300" s="163"/>
      <c r="BF300" s="163"/>
      <c r="BG300" s="163"/>
      <c r="BH300" s="163"/>
    </row>
    <row r="301">
      <c r="A301" s="163"/>
      <c r="B301" s="163"/>
      <c r="C301" s="163"/>
      <c r="D301" s="163"/>
      <c r="E301" s="163"/>
      <c r="F301" s="163"/>
      <c r="G301" s="163"/>
      <c r="H301" s="163"/>
      <c r="I301" s="163"/>
      <c r="J301" s="163"/>
      <c r="K301" s="165"/>
      <c r="L301" s="163"/>
      <c r="M301" s="163"/>
      <c r="N301" s="166"/>
      <c r="O301" s="167"/>
      <c r="P301" s="167"/>
      <c r="Q301" s="163"/>
      <c r="R301" s="163"/>
      <c r="S301" s="163"/>
      <c r="T301" s="167"/>
      <c r="U301" s="167"/>
      <c r="V301" s="167"/>
      <c r="W301" s="163"/>
      <c r="X301" s="163"/>
      <c r="Y301" s="163"/>
      <c r="Z301" s="321"/>
      <c r="AA301" s="321"/>
      <c r="AB301" s="322"/>
      <c r="AC301" s="322"/>
      <c r="AD301" s="321"/>
      <c r="AE301" s="321"/>
      <c r="AF301" s="321"/>
      <c r="AG301" s="321"/>
      <c r="AH301" s="321"/>
      <c r="AI301" s="321"/>
      <c r="AJ301" s="321"/>
      <c r="AK301" s="321"/>
      <c r="AL301" s="321"/>
      <c r="AM301" s="321"/>
      <c r="AN301" s="321"/>
      <c r="AO301" s="321"/>
      <c r="AP301" s="321"/>
      <c r="AQ301" s="321"/>
      <c r="AR301" s="321"/>
      <c r="AS301" s="321"/>
      <c r="AT301" s="163"/>
      <c r="AU301" s="163"/>
      <c r="AV301" s="163"/>
      <c r="AW301" s="163"/>
      <c r="AX301" s="163"/>
      <c r="AY301" s="163"/>
      <c r="AZ301" s="167"/>
      <c r="BA301" s="163"/>
      <c r="BB301" s="163"/>
      <c r="BC301" s="163"/>
      <c r="BD301" s="163"/>
      <c r="BE301" s="163"/>
      <c r="BF301" s="163"/>
      <c r="BG301" s="163"/>
      <c r="BH301" s="163"/>
    </row>
    <row r="302">
      <c r="A302" s="163"/>
      <c r="B302" s="163"/>
      <c r="C302" s="163"/>
      <c r="D302" s="163"/>
      <c r="E302" s="163"/>
      <c r="F302" s="163"/>
      <c r="G302" s="163"/>
      <c r="H302" s="163"/>
      <c r="I302" s="163"/>
      <c r="J302" s="163"/>
      <c r="K302" s="165"/>
      <c r="L302" s="163"/>
      <c r="M302" s="163"/>
      <c r="N302" s="166"/>
      <c r="O302" s="167"/>
      <c r="P302" s="167"/>
      <c r="Q302" s="163"/>
      <c r="R302" s="163"/>
      <c r="S302" s="163"/>
      <c r="T302" s="167"/>
      <c r="U302" s="167"/>
      <c r="V302" s="167"/>
      <c r="W302" s="163"/>
      <c r="X302" s="163"/>
      <c r="Y302" s="163"/>
      <c r="Z302" s="321"/>
      <c r="AA302" s="321"/>
      <c r="AB302" s="322"/>
      <c r="AC302" s="322"/>
      <c r="AD302" s="321"/>
      <c r="AE302" s="321"/>
      <c r="AF302" s="321"/>
      <c r="AG302" s="321"/>
      <c r="AH302" s="321"/>
      <c r="AI302" s="321"/>
      <c r="AJ302" s="321"/>
      <c r="AK302" s="321"/>
      <c r="AL302" s="321"/>
      <c r="AM302" s="321"/>
      <c r="AN302" s="321"/>
      <c r="AO302" s="321"/>
      <c r="AP302" s="321"/>
      <c r="AQ302" s="321"/>
      <c r="AR302" s="321"/>
      <c r="AS302" s="321"/>
      <c r="AT302" s="163"/>
      <c r="AU302" s="163"/>
      <c r="AV302" s="163"/>
      <c r="AW302" s="163"/>
      <c r="AX302" s="163"/>
      <c r="AY302" s="163"/>
      <c r="AZ302" s="167"/>
      <c r="BA302" s="163"/>
      <c r="BB302" s="163"/>
      <c r="BC302" s="163"/>
      <c r="BD302" s="163"/>
      <c r="BE302" s="163"/>
      <c r="BF302" s="163"/>
      <c r="BG302" s="163"/>
      <c r="BH302" s="163"/>
    </row>
    <row r="303">
      <c r="A303" s="163"/>
      <c r="B303" s="163"/>
      <c r="C303" s="163"/>
      <c r="D303" s="163"/>
      <c r="E303" s="163"/>
      <c r="F303" s="163"/>
      <c r="G303" s="163"/>
      <c r="H303" s="163"/>
      <c r="I303" s="163"/>
      <c r="J303" s="163"/>
      <c r="K303" s="165"/>
      <c r="L303" s="163"/>
      <c r="M303" s="163"/>
      <c r="N303" s="166"/>
      <c r="O303" s="167"/>
      <c r="P303" s="167"/>
      <c r="Q303" s="163"/>
      <c r="R303" s="163"/>
      <c r="S303" s="163"/>
      <c r="T303" s="167"/>
      <c r="U303" s="167"/>
      <c r="V303" s="167"/>
      <c r="W303" s="163"/>
      <c r="X303" s="163"/>
      <c r="Y303" s="163"/>
      <c r="Z303" s="321"/>
      <c r="AA303" s="321"/>
      <c r="AB303" s="322"/>
      <c r="AC303" s="322"/>
      <c r="AD303" s="321"/>
      <c r="AE303" s="321"/>
      <c r="AF303" s="321"/>
      <c r="AG303" s="321"/>
      <c r="AH303" s="321"/>
      <c r="AI303" s="321"/>
      <c r="AJ303" s="321"/>
      <c r="AK303" s="321"/>
      <c r="AL303" s="321"/>
      <c r="AM303" s="321"/>
      <c r="AN303" s="321"/>
      <c r="AO303" s="321"/>
      <c r="AP303" s="321"/>
      <c r="AQ303" s="321"/>
      <c r="AR303" s="321"/>
      <c r="AS303" s="321"/>
      <c r="AT303" s="163"/>
      <c r="AU303" s="163"/>
      <c r="AV303" s="163"/>
      <c r="AW303" s="163"/>
      <c r="AX303" s="163"/>
      <c r="AY303" s="163"/>
      <c r="AZ303" s="167"/>
      <c r="BA303" s="163"/>
      <c r="BB303" s="163"/>
      <c r="BC303" s="163"/>
      <c r="BD303" s="163"/>
      <c r="BE303" s="163"/>
      <c r="BF303" s="163"/>
      <c r="BG303" s="163"/>
      <c r="BH303" s="163"/>
    </row>
    <row r="304">
      <c r="A304" s="163"/>
      <c r="B304" s="163"/>
      <c r="C304" s="163"/>
      <c r="D304" s="163"/>
      <c r="E304" s="163"/>
      <c r="F304" s="163"/>
      <c r="G304" s="163"/>
      <c r="H304" s="163"/>
      <c r="I304" s="163"/>
      <c r="J304" s="163"/>
      <c r="K304" s="165"/>
      <c r="L304" s="163"/>
      <c r="M304" s="163"/>
      <c r="N304" s="166"/>
      <c r="O304" s="167"/>
      <c r="P304" s="167"/>
      <c r="Q304" s="163"/>
      <c r="R304" s="163"/>
      <c r="S304" s="163"/>
      <c r="T304" s="167"/>
      <c r="U304" s="167"/>
      <c r="V304" s="167"/>
      <c r="W304" s="163"/>
      <c r="X304" s="163"/>
      <c r="Y304" s="163"/>
      <c r="Z304" s="321"/>
      <c r="AA304" s="321"/>
      <c r="AB304" s="322"/>
      <c r="AC304" s="322"/>
      <c r="AD304" s="321"/>
      <c r="AE304" s="321"/>
      <c r="AF304" s="321"/>
      <c r="AG304" s="321"/>
      <c r="AH304" s="321"/>
      <c r="AI304" s="321"/>
      <c r="AJ304" s="321"/>
      <c r="AK304" s="321"/>
      <c r="AL304" s="321"/>
      <c r="AM304" s="321"/>
      <c r="AN304" s="321"/>
      <c r="AO304" s="321"/>
      <c r="AP304" s="321"/>
      <c r="AQ304" s="321"/>
      <c r="AR304" s="321"/>
      <c r="AS304" s="321"/>
      <c r="AT304" s="163"/>
      <c r="AU304" s="163"/>
      <c r="AV304" s="163"/>
      <c r="AW304" s="163"/>
      <c r="AX304" s="163"/>
      <c r="AY304" s="163"/>
      <c r="AZ304" s="167"/>
      <c r="BA304" s="163"/>
      <c r="BB304" s="163"/>
      <c r="BC304" s="163"/>
      <c r="BD304" s="163"/>
      <c r="BE304" s="163"/>
      <c r="BF304" s="163"/>
      <c r="BG304" s="163"/>
      <c r="BH304" s="163"/>
    </row>
    <row r="305">
      <c r="A305" s="163"/>
      <c r="B305" s="163"/>
      <c r="C305" s="163"/>
      <c r="D305" s="163"/>
      <c r="E305" s="163"/>
      <c r="F305" s="163"/>
      <c r="G305" s="163"/>
      <c r="H305" s="163"/>
      <c r="I305" s="163"/>
      <c r="J305" s="163"/>
      <c r="K305" s="165"/>
      <c r="L305" s="163"/>
      <c r="M305" s="163"/>
      <c r="N305" s="166"/>
      <c r="O305" s="167"/>
      <c r="P305" s="167"/>
      <c r="Q305" s="163"/>
      <c r="R305" s="163"/>
      <c r="S305" s="163"/>
      <c r="T305" s="167"/>
      <c r="U305" s="167"/>
      <c r="V305" s="167"/>
      <c r="W305" s="163"/>
      <c r="X305" s="163"/>
      <c r="Y305" s="163"/>
      <c r="Z305" s="321"/>
      <c r="AA305" s="321"/>
      <c r="AB305" s="322"/>
      <c r="AC305" s="322"/>
      <c r="AD305" s="321"/>
      <c r="AE305" s="321"/>
      <c r="AF305" s="321"/>
      <c r="AG305" s="321"/>
      <c r="AH305" s="321"/>
      <c r="AI305" s="321"/>
      <c r="AJ305" s="321"/>
      <c r="AK305" s="321"/>
      <c r="AL305" s="321"/>
      <c r="AM305" s="321"/>
      <c r="AN305" s="321"/>
      <c r="AO305" s="321"/>
      <c r="AP305" s="321"/>
      <c r="AQ305" s="321"/>
      <c r="AR305" s="321"/>
      <c r="AS305" s="321"/>
      <c r="AT305" s="163"/>
      <c r="AU305" s="163"/>
      <c r="AV305" s="163"/>
      <c r="AW305" s="163"/>
      <c r="AX305" s="163"/>
      <c r="AY305" s="163"/>
      <c r="AZ305" s="167"/>
      <c r="BA305" s="163"/>
      <c r="BB305" s="163"/>
      <c r="BC305" s="163"/>
      <c r="BD305" s="163"/>
      <c r="BE305" s="163"/>
      <c r="BF305" s="163"/>
      <c r="BG305" s="163"/>
      <c r="BH305" s="163"/>
    </row>
    <row r="306">
      <c r="A306" s="163"/>
      <c r="B306" s="163"/>
      <c r="C306" s="163"/>
      <c r="D306" s="163"/>
      <c r="E306" s="163"/>
      <c r="F306" s="163"/>
      <c r="G306" s="163"/>
      <c r="H306" s="163"/>
      <c r="I306" s="163"/>
      <c r="J306" s="163"/>
      <c r="K306" s="165"/>
      <c r="L306" s="163"/>
      <c r="M306" s="163"/>
      <c r="N306" s="166"/>
      <c r="O306" s="167"/>
      <c r="P306" s="167"/>
      <c r="Q306" s="163"/>
      <c r="R306" s="163"/>
      <c r="S306" s="163"/>
      <c r="T306" s="167"/>
      <c r="U306" s="167"/>
      <c r="V306" s="167"/>
      <c r="W306" s="163"/>
      <c r="X306" s="163"/>
      <c r="Y306" s="163"/>
      <c r="Z306" s="321"/>
      <c r="AA306" s="321"/>
      <c r="AB306" s="322"/>
      <c r="AC306" s="322"/>
      <c r="AD306" s="321"/>
      <c r="AE306" s="321"/>
      <c r="AF306" s="321"/>
      <c r="AG306" s="321"/>
      <c r="AH306" s="321"/>
      <c r="AI306" s="321"/>
      <c r="AJ306" s="321"/>
      <c r="AK306" s="321"/>
      <c r="AL306" s="321"/>
      <c r="AM306" s="321"/>
      <c r="AN306" s="321"/>
      <c r="AO306" s="321"/>
      <c r="AP306" s="321"/>
      <c r="AQ306" s="321"/>
      <c r="AR306" s="321"/>
      <c r="AS306" s="321"/>
      <c r="AT306" s="163"/>
      <c r="AU306" s="163"/>
      <c r="AV306" s="163"/>
      <c r="AW306" s="163"/>
      <c r="AX306" s="163"/>
      <c r="AY306" s="163"/>
      <c r="AZ306" s="167"/>
      <c r="BA306" s="163"/>
      <c r="BB306" s="163"/>
      <c r="BC306" s="163"/>
      <c r="BD306" s="163"/>
      <c r="BE306" s="163"/>
      <c r="BF306" s="163"/>
      <c r="BG306" s="163"/>
      <c r="BH306" s="163"/>
    </row>
    <row r="307">
      <c r="A307" s="163"/>
      <c r="B307" s="163"/>
      <c r="C307" s="163"/>
      <c r="D307" s="163"/>
      <c r="E307" s="163"/>
      <c r="F307" s="163"/>
      <c r="G307" s="163"/>
      <c r="H307" s="163"/>
      <c r="I307" s="163"/>
      <c r="J307" s="163"/>
      <c r="K307" s="165"/>
      <c r="L307" s="163"/>
      <c r="M307" s="163"/>
      <c r="N307" s="166"/>
      <c r="O307" s="167"/>
      <c r="P307" s="167"/>
      <c r="Q307" s="163"/>
      <c r="R307" s="163"/>
      <c r="S307" s="163"/>
      <c r="T307" s="167"/>
      <c r="U307" s="167"/>
      <c r="V307" s="167"/>
      <c r="W307" s="163"/>
      <c r="X307" s="163"/>
      <c r="Y307" s="163"/>
      <c r="Z307" s="321"/>
      <c r="AA307" s="321"/>
      <c r="AB307" s="322"/>
      <c r="AC307" s="322"/>
      <c r="AD307" s="321"/>
      <c r="AE307" s="321"/>
      <c r="AF307" s="321"/>
      <c r="AG307" s="321"/>
      <c r="AH307" s="321"/>
      <c r="AI307" s="321"/>
      <c r="AJ307" s="321"/>
      <c r="AK307" s="321"/>
      <c r="AL307" s="321"/>
      <c r="AM307" s="321"/>
      <c r="AN307" s="321"/>
      <c r="AO307" s="321"/>
      <c r="AP307" s="321"/>
      <c r="AQ307" s="321"/>
      <c r="AR307" s="321"/>
      <c r="AS307" s="321"/>
      <c r="AT307" s="163"/>
      <c r="AU307" s="163"/>
      <c r="AV307" s="163"/>
      <c r="AW307" s="163"/>
      <c r="AX307" s="163"/>
      <c r="AY307" s="163"/>
      <c r="AZ307" s="167"/>
      <c r="BA307" s="163"/>
      <c r="BB307" s="163"/>
      <c r="BC307" s="163"/>
      <c r="BD307" s="163"/>
      <c r="BE307" s="163"/>
      <c r="BF307" s="163"/>
      <c r="BG307" s="163"/>
      <c r="BH307" s="163"/>
    </row>
    <row r="308">
      <c r="A308" s="163"/>
      <c r="B308" s="163"/>
      <c r="C308" s="163"/>
      <c r="D308" s="163"/>
      <c r="E308" s="163"/>
      <c r="F308" s="163"/>
      <c r="G308" s="163"/>
      <c r="H308" s="163"/>
      <c r="I308" s="163"/>
      <c r="J308" s="163"/>
      <c r="K308" s="165"/>
      <c r="L308" s="163"/>
      <c r="M308" s="163"/>
      <c r="N308" s="166"/>
      <c r="O308" s="167"/>
      <c r="P308" s="167"/>
      <c r="Q308" s="163"/>
      <c r="R308" s="163"/>
      <c r="S308" s="163"/>
      <c r="T308" s="167"/>
      <c r="U308" s="167"/>
      <c r="V308" s="167"/>
      <c r="W308" s="163"/>
      <c r="X308" s="163"/>
      <c r="Y308" s="163"/>
      <c r="Z308" s="321"/>
      <c r="AA308" s="321"/>
      <c r="AB308" s="322"/>
      <c r="AC308" s="322"/>
      <c r="AD308" s="321"/>
      <c r="AE308" s="321"/>
      <c r="AF308" s="321"/>
      <c r="AG308" s="321"/>
      <c r="AH308" s="321"/>
      <c r="AI308" s="321"/>
      <c r="AJ308" s="321"/>
      <c r="AK308" s="321"/>
      <c r="AL308" s="321"/>
      <c r="AM308" s="321"/>
      <c r="AN308" s="321"/>
      <c r="AO308" s="321"/>
      <c r="AP308" s="321"/>
      <c r="AQ308" s="321"/>
      <c r="AR308" s="321"/>
      <c r="AS308" s="321"/>
      <c r="AT308" s="163"/>
      <c r="AU308" s="163"/>
      <c r="AV308" s="163"/>
      <c r="AW308" s="163"/>
      <c r="AX308" s="163"/>
      <c r="AY308" s="163"/>
      <c r="AZ308" s="167"/>
      <c r="BA308" s="163"/>
      <c r="BB308" s="163"/>
      <c r="BC308" s="163"/>
      <c r="BD308" s="163"/>
      <c r="BE308" s="163"/>
      <c r="BF308" s="163"/>
      <c r="BG308" s="163"/>
      <c r="BH308" s="163"/>
    </row>
    <row r="309">
      <c r="A309" s="163"/>
      <c r="B309" s="163"/>
      <c r="C309" s="163"/>
      <c r="D309" s="163"/>
      <c r="E309" s="163"/>
      <c r="F309" s="163"/>
      <c r="G309" s="163"/>
      <c r="H309" s="163"/>
      <c r="I309" s="163"/>
      <c r="J309" s="163"/>
      <c r="K309" s="165"/>
      <c r="L309" s="163"/>
      <c r="M309" s="163"/>
      <c r="N309" s="166"/>
      <c r="O309" s="167"/>
      <c r="P309" s="167"/>
      <c r="Q309" s="163"/>
      <c r="R309" s="163"/>
      <c r="S309" s="163"/>
      <c r="T309" s="167"/>
      <c r="U309" s="167"/>
      <c r="V309" s="167"/>
      <c r="W309" s="163"/>
      <c r="X309" s="163"/>
      <c r="Y309" s="163"/>
      <c r="Z309" s="321"/>
      <c r="AA309" s="321"/>
      <c r="AB309" s="322"/>
      <c r="AC309" s="322"/>
      <c r="AD309" s="321"/>
      <c r="AE309" s="321"/>
      <c r="AF309" s="321"/>
      <c r="AG309" s="321"/>
      <c r="AH309" s="321"/>
      <c r="AI309" s="321"/>
      <c r="AJ309" s="321"/>
      <c r="AK309" s="321"/>
      <c r="AL309" s="321"/>
      <c r="AM309" s="321"/>
      <c r="AN309" s="321"/>
      <c r="AO309" s="321"/>
      <c r="AP309" s="321"/>
      <c r="AQ309" s="321"/>
      <c r="AR309" s="321"/>
      <c r="AS309" s="321"/>
      <c r="AT309" s="163"/>
      <c r="AU309" s="163"/>
      <c r="AV309" s="163"/>
      <c r="AW309" s="163"/>
      <c r="AX309" s="163"/>
      <c r="AY309" s="163"/>
      <c r="AZ309" s="167"/>
      <c r="BA309" s="163"/>
      <c r="BB309" s="163"/>
      <c r="BC309" s="163"/>
      <c r="BD309" s="163"/>
      <c r="BE309" s="163"/>
      <c r="BF309" s="163"/>
      <c r="BG309" s="163"/>
      <c r="BH309" s="163"/>
    </row>
    <row r="310">
      <c r="A310" s="163"/>
      <c r="B310" s="163"/>
      <c r="C310" s="163"/>
      <c r="D310" s="163"/>
      <c r="E310" s="163"/>
      <c r="F310" s="163"/>
      <c r="G310" s="163"/>
      <c r="H310" s="163"/>
      <c r="I310" s="163"/>
      <c r="J310" s="163"/>
      <c r="K310" s="165"/>
      <c r="L310" s="163"/>
      <c r="M310" s="163"/>
      <c r="N310" s="166"/>
      <c r="O310" s="167"/>
      <c r="P310" s="167"/>
      <c r="Q310" s="163"/>
      <c r="R310" s="163"/>
      <c r="S310" s="163"/>
      <c r="T310" s="167"/>
      <c r="U310" s="167"/>
      <c r="V310" s="167"/>
      <c r="W310" s="163"/>
      <c r="X310" s="163"/>
      <c r="Y310" s="163"/>
      <c r="Z310" s="321"/>
      <c r="AA310" s="321"/>
      <c r="AB310" s="322"/>
      <c r="AC310" s="322"/>
      <c r="AD310" s="321"/>
      <c r="AE310" s="321"/>
      <c r="AF310" s="321"/>
      <c r="AG310" s="321"/>
      <c r="AH310" s="321"/>
      <c r="AI310" s="321"/>
      <c r="AJ310" s="321"/>
      <c r="AK310" s="321"/>
      <c r="AL310" s="321"/>
      <c r="AM310" s="321"/>
      <c r="AN310" s="321"/>
      <c r="AO310" s="321"/>
      <c r="AP310" s="321"/>
      <c r="AQ310" s="321"/>
      <c r="AR310" s="321"/>
      <c r="AS310" s="321"/>
      <c r="AT310" s="163"/>
      <c r="AU310" s="163"/>
      <c r="AV310" s="163"/>
      <c r="AW310" s="163"/>
      <c r="AX310" s="163"/>
      <c r="AY310" s="163"/>
      <c r="AZ310" s="167"/>
      <c r="BA310" s="163"/>
      <c r="BB310" s="163"/>
      <c r="BC310" s="163"/>
      <c r="BD310" s="163"/>
      <c r="BE310" s="163"/>
      <c r="BF310" s="163"/>
      <c r="BG310" s="163"/>
      <c r="BH310" s="163"/>
    </row>
    <row r="311">
      <c r="A311" s="163"/>
      <c r="B311" s="163"/>
      <c r="C311" s="163"/>
      <c r="D311" s="163"/>
      <c r="E311" s="163"/>
      <c r="F311" s="163"/>
      <c r="G311" s="163"/>
      <c r="H311" s="163"/>
      <c r="I311" s="163"/>
      <c r="J311" s="163"/>
      <c r="K311" s="165"/>
      <c r="L311" s="163"/>
      <c r="M311" s="163"/>
      <c r="N311" s="166"/>
      <c r="O311" s="167"/>
      <c r="P311" s="167"/>
      <c r="Q311" s="163"/>
      <c r="R311" s="163"/>
      <c r="S311" s="163"/>
      <c r="T311" s="167"/>
      <c r="U311" s="167"/>
      <c r="V311" s="167"/>
      <c r="W311" s="163"/>
      <c r="X311" s="163"/>
      <c r="Y311" s="163"/>
      <c r="Z311" s="321"/>
      <c r="AA311" s="321"/>
      <c r="AB311" s="322"/>
      <c r="AC311" s="322"/>
      <c r="AD311" s="321"/>
      <c r="AE311" s="321"/>
      <c r="AF311" s="321"/>
      <c r="AG311" s="321"/>
      <c r="AH311" s="321"/>
      <c r="AI311" s="321"/>
      <c r="AJ311" s="321"/>
      <c r="AK311" s="321"/>
      <c r="AL311" s="321"/>
      <c r="AM311" s="321"/>
      <c r="AN311" s="321"/>
      <c r="AO311" s="321"/>
      <c r="AP311" s="321"/>
      <c r="AQ311" s="321"/>
      <c r="AR311" s="321"/>
      <c r="AS311" s="321"/>
      <c r="AT311" s="163"/>
      <c r="AU311" s="163"/>
      <c r="AV311" s="163"/>
      <c r="AW311" s="163"/>
      <c r="AX311" s="163"/>
      <c r="AY311" s="163"/>
      <c r="AZ311" s="167"/>
      <c r="BA311" s="163"/>
      <c r="BB311" s="163"/>
      <c r="BC311" s="163"/>
      <c r="BD311" s="163"/>
      <c r="BE311" s="163"/>
      <c r="BF311" s="163"/>
      <c r="BG311" s="163"/>
      <c r="BH311" s="163"/>
    </row>
    <row r="312">
      <c r="A312" s="163"/>
      <c r="B312" s="163"/>
      <c r="C312" s="163"/>
      <c r="D312" s="163"/>
      <c r="E312" s="163"/>
      <c r="F312" s="163"/>
      <c r="G312" s="163"/>
      <c r="H312" s="163"/>
      <c r="I312" s="163"/>
      <c r="J312" s="163"/>
      <c r="K312" s="165"/>
      <c r="L312" s="163"/>
      <c r="M312" s="163"/>
      <c r="N312" s="166"/>
      <c r="O312" s="167"/>
      <c r="P312" s="167"/>
      <c r="Q312" s="163"/>
      <c r="R312" s="163"/>
      <c r="S312" s="163"/>
      <c r="T312" s="167"/>
      <c r="U312" s="167"/>
      <c r="V312" s="167"/>
      <c r="W312" s="163"/>
      <c r="X312" s="163"/>
      <c r="Y312" s="163"/>
      <c r="Z312" s="321"/>
      <c r="AA312" s="321"/>
      <c r="AB312" s="322"/>
      <c r="AC312" s="322"/>
      <c r="AD312" s="321"/>
      <c r="AE312" s="321"/>
      <c r="AF312" s="321"/>
      <c r="AG312" s="321"/>
      <c r="AH312" s="321"/>
      <c r="AI312" s="321"/>
      <c r="AJ312" s="321"/>
      <c r="AK312" s="321"/>
      <c r="AL312" s="321"/>
      <c r="AM312" s="321"/>
      <c r="AN312" s="321"/>
      <c r="AO312" s="321"/>
      <c r="AP312" s="321"/>
      <c r="AQ312" s="321"/>
      <c r="AR312" s="321"/>
      <c r="AS312" s="321"/>
      <c r="AT312" s="163"/>
      <c r="AU312" s="163"/>
      <c r="AV312" s="163"/>
      <c r="AW312" s="163"/>
      <c r="AX312" s="163"/>
      <c r="AY312" s="163"/>
      <c r="AZ312" s="167"/>
      <c r="BA312" s="163"/>
      <c r="BB312" s="163"/>
      <c r="BC312" s="163"/>
      <c r="BD312" s="163"/>
      <c r="BE312" s="163"/>
      <c r="BF312" s="163"/>
      <c r="BG312" s="163"/>
      <c r="BH312" s="163"/>
    </row>
    <row r="313">
      <c r="A313" s="163"/>
      <c r="B313" s="163"/>
      <c r="C313" s="163"/>
      <c r="D313" s="163"/>
      <c r="E313" s="163"/>
      <c r="F313" s="163"/>
      <c r="G313" s="163"/>
      <c r="H313" s="163"/>
      <c r="I313" s="163"/>
      <c r="J313" s="163"/>
      <c r="K313" s="165"/>
      <c r="L313" s="163"/>
      <c r="M313" s="163"/>
      <c r="N313" s="166"/>
      <c r="O313" s="167"/>
      <c r="P313" s="167"/>
      <c r="Q313" s="163"/>
      <c r="R313" s="163"/>
      <c r="S313" s="163"/>
      <c r="T313" s="167"/>
      <c r="U313" s="167"/>
      <c r="V313" s="167"/>
      <c r="W313" s="163"/>
      <c r="X313" s="163"/>
      <c r="Y313" s="163"/>
      <c r="Z313" s="321"/>
      <c r="AA313" s="321"/>
      <c r="AB313" s="322"/>
      <c r="AC313" s="322"/>
      <c r="AD313" s="321"/>
      <c r="AE313" s="321"/>
      <c r="AF313" s="321"/>
      <c r="AG313" s="321"/>
      <c r="AH313" s="321"/>
      <c r="AI313" s="321"/>
      <c r="AJ313" s="321"/>
      <c r="AK313" s="321"/>
      <c r="AL313" s="321"/>
      <c r="AM313" s="321"/>
      <c r="AN313" s="321"/>
      <c r="AO313" s="321"/>
      <c r="AP313" s="321"/>
      <c r="AQ313" s="321"/>
      <c r="AR313" s="321"/>
      <c r="AS313" s="321"/>
      <c r="AT313" s="163"/>
      <c r="AU313" s="163"/>
      <c r="AV313" s="163"/>
      <c r="AW313" s="163"/>
      <c r="AX313" s="163"/>
      <c r="AY313" s="163"/>
      <c r="AZ313" s="167"/>
      <c r="BA313" s="163"/>
      <c r="BB313" s="163"/>
      <c r="BC313" s="163"/>
      <c r="BD313" s="163"/>
      <c r="BE313" s="163"/>
      <c r="BF313" s="163"/>
      <c r="BG313" s="163"/>
      <c r="BH313" s="163"/>
    </row>
    <row r="314">
      <c r="A314" s="163"/>
      <c r="B314" s="163"/>
      <c r="C314" s="163"/>
      <c r="D314" s="163"/>
      <c r="E314" s="163"/>
      <c r="F314" s="163"/>
      <c r="G314" s="163"/>
      <c r="H314" s="163"/>
      <c r="I314" s="163"/>
      <c r="J314" s="163"/>
      <c r="K314" s="165"/>
      <c r="L314" s="163"/>
      <c r="M314" s="163"/>
      <c r="N314" s="166"/>
      <c r="O314" s="167"/>
      <c r="P314" s="167"/>
      <c r="Q314" s="163"/>
      <c r="R314" s="163"/>
      <c r="S314" s="163"/>
      <c r="T314" s="167"/>
      <c r="U314" s="167"/>
      <c r="V314" s="167"/>
      <c r="W314" s="163"/>
      <c r="X314" s="163"/>
      <c r="Y314" s="163"/>
      <c r="Z314" s="321"/>
      <c r="AA314" s="321"/>
      <c r="AB314" s="322"/>
      <c r="AC314" s="322"/>
      <c r="AD314" s="321"/>
      <c r="AE314" s="321"/>
      <c r="AF314" s="321"/>
      <c r="AG314" s="321"/>
      <c r="AH314" s="321"/>
      <c r="AI314" s="321"/>
      <c r="AJ314" s="321"/>
      <c r="AK314" s="321"/>
      <c r="AL314" s="321"/>
      <c r="AM314" s="321"/>
      <c r="AN314" s="321"/>
      <c r="AO314" s="321"/>
      <c r="AP314" s="321"/>
      <c r="AQ314" s="321"/>
      <c r="AR314" s="321"/>
      <c r="AS314" s="321"/>
      <c r="AT314" s="163"/>
      <c r="AU314" s="163"/>
      <c r="AV314" s="163"/>
      <c r="AW314" s="163"/>
      <c r="AX314" s="163"/>
      <c r="AY314" s="163"/>
      <c r="AZ314" s="167"/>
      <c r="BA314" s="163"/>
      <c r="BB314" s="163"/>
      <c r="BC314" s="163"/>
      <c r="BD314" s="163"/>
      <c r="BE314" s="163"/>
      <c r="BF314" s="163"/>
      <c r="BG314" s="163"/>
      <c r="BH314" s="163"/>
    </row>
    <row r="315">
      <c r="A315" s="163"/>
      <c r="B315" s="163"/>
      <c r="C315" s="163"/>
      <c r="D315" s="163"/>
      <c r="E315" s="163"/>
      <c r="F315" s="163"/>
      <c r="G315" s="163"/>
      <c r="H315" s="163"/>
      <c r="I315" s="163"/>
      <c r="J315" s="163"/>
      <c r="K315" s="165"/>
      <c r="L315" s="163"/>
      <c r="M315" s="163"/>
      <c r="N315" s="166"/>
      <c r="O315" s="167"/>
      <c r="P315" s="167"/>
      <c r="Q315" s="163"/>
      <c r="R315" s="163"/>
      <c r="S315" s="163"/>
      <c r="T315" s="167"/>
      <c r="U315" s="167"/>
      <c r="V315" s="167"/>
      <c r="W315" s="163"/>
      <c r="X315" s="163"/>
      <c r="Y315" s="163"/>
      <c r="Z315" s="321"/>
      <c r="AA315" s="321"/>
      <c r="AB315" s="322"/>
      <c r="AC315" s="322"/>
      <c r="AD315" s="321"/>
      <c r="AE315" s="321"/>
      <c r="AF315" s="321"/>
      <c r="AG315" s="321"/>
      <c r="AH315" s="321"/>
      <c r="AI315" s="321"/>
      <c r="AJ315" s="321"/>
      <c r="AK315" s="321"/>
      <c r="AL315" s="321"/>
      <c r="AM315" s="321"/>
      <c r="AN315" s="321"/>
      <c r="AO315" s="321"/>
      <c r="AP315" s="321"/>
      <c r="AQ315" s="321"/>
      <c r="AR315" s="321"/>
      <c r="AS315" s="321"/>
      <c r="AT315" s="163"/>
      <c r="AU315" s="163"/>
      <c r="AV315" s="163"/>
      <c r="AW315" s="163"/>
      <c r="AX315" s="163"/>
      <c r="AY315" s="163"/>
      <c r="AZ315" s="167"/>
      <c r="BA315" s="163"/>
      <c r="BB315" s="163"/>
      <c r="BC315" s="163"/>
      <c r="BD315" s="163"/>
      <c r="BE315" s="163"/>
      <c r="BF315" s="163"/>
      <c r="BG315" s="163"/>
      <c r="BH315" s="163"/>
    </row>
    <row r="316">
      <c r="A316" s="163"/>
      <c r="B316" s="163"/>
      <c r="C316" s="163"/>
      <c r="D316" s="163"/>
      <c r="E316" s="163"/>
      <c r="F316" s="163"/>
      <c r="G316" s="163"/>
      <c r="H316" s="163"/>
      <c r="I316" s="163"/>
      <c r="J316" s="163"/>
      <c r="K316" s="165"/>
      <c r="L316" s="163"/>
      <c r="M316" s="163"/>
      <c r="N316" s="166"/>
      <c r="O316" s="167"/>
      <c r="P316" s="167"/>
      <c r="Q316" s="163"/>
      <c r="R316" s="163"/>
      <c r="S316" s="163"/>
      <c r="T316" s="167"/>
      <c r="U316" s="167"/>
      <c r="V316" s="167"/>
      <c r="W316" s="163"/>
      <c r="X316" s="163"/>
      <c r="Y316" s="163"/>
      <c r="Z316" s="321"/>
      <c r="AA316" s="321"/>
      <c r="AB316" s="322"/>
      <c r="AC316" s="322"/>
      <c r="AD316" s="321"/>
      <c r="AE316" s="321"/>
      <c r="AF316" s="321"/>
      <c r="AG316" s="321"/>
      <c r="AH316" s="321"/>
      <c r="AI316" s="321"/>
      <c r="AJ316" s="321"/>
      <c r="AK316" s="321"/>
      <c r="AL316" s="321"/>
      <c r="AM316" s="321"/>
      <c r="AN316" s="321"/>
      <c r="AO316" s="321"/>
      <c r="AP316" s="321"/>
      <c r="AQ316" s="321"/>
      <c r="AR316" s="321"/>
      <c r="AS316" s="321"/>
      <c r="AT316" s="163"/>
      <c r="AU316" s="163"/>
      <c r="AV316" s="163"/>
      <c r="AW316" s="163"/>
      <c r="AX316" s="163"/>
      <c r="AY316" s="163"/>
      <c r="AZ316" s="167"/>
      <c r="BA316" s="163"/>
      <c r="BB316" s="163"/>
      <c r="BC316" s="163"/>
      <c r="BD316" s="163"/>
      <c r="BE316" s="163"/>
      <c r="BF316" s="163"/>
      <c r="BG316" s="163"/>
      <c r="BH316" s="163"/>
    </row>
    <row r="317">
      <c r="A317" s="163"/>
      <c r="B317" s="163"/>
      <c r="C317" s="163"/>
      <c r="D317" s="163"/>
      <c r="E317" s="163"/>
      <c r="F317" s="163"/>
      <c r="G317" s="163"/>
      <c r="H317" s="163"/>
      <c r="I317" s="163"/>
      <c r="J317" s="163"/>
      <c r="K317" s="165"/>
      <c r="L317" s="163"/>
      <c r="M317" s="163"/>
      <c r="N317" s="166"/>
      <c r="O317" s="167"/>
      <c r="P317" s="167"/>
      <c r="Q317" s="163"/>
      <c r="R317" s="163"/>
      <c r="S317" s="163"/>
      <c r="T317" s="167"/>
      <c r="U317" s="167"/>
      <c r="V317" s="167"/>
      <c r="W317" s="163"/>
      <c r="X317" s="163"/>
      <c r="Y317" s="163"/>
      <c r="Z317" s="321"/>
      <c r="AA317" s="321"/>
      <c r="AB317" s="322"/>
      <c r="AC317" s="322"/>
      <c r="AD317" s="321"/>
      <c r="AE317" s="321"/>
      <c r="AF317" s="321"/>
      <c r="AG317" s="321"/>
      <c r="AH317" s="321"/>
      <c r="AI317" s="321"/>
      <c r="AJ317" s="321"/>
      <c r="AK317" s="321"/>
      <c r="AL317" s="321"/>
      <c r="AM317" s="321"/>
      <c r="AN317" s="321"/>
      <c r="AO317" s="321"/>
      <c r="AP317" s="321"/>
      <c r="AQ317" s="321"/>
      <c r="AR317" s="321"/>
      <c r="AS317" s="321"/>
      <c r="AT317" s="163"/>
      <c r="AU317" s="163"/>
      <c r="AV317" s="163"/>
      <c r="AW317" s="163"/>
      <c r="AX317" s="163"/>
      <c r="AY317" s="163"/>
      <c r="AZ317" s="167"/>
      <c r="BA317" s="163"/>
      <c r="BB317" s="163"/>
      <c r="BC317" s="163"/>
      <c r="BD317" s="163"/>
      <c r="BE317" s="163"/>
      <c r="BF317" s="163"/>
      <c r="BG317" s="163"/>
      <c r="BH317" s="163"/>
    </row>
    <row r="318">
      <c r="A318" s="163"/>
      <c r="B318" s="163"/>
      <c r="C318" s="163"/>
      <c r="D318" s="163"/>
      <c r="E318" s="163"/>
      <c r="F318" s="163"/>
      <c r="G318" s="163"/>
      <c r="H318" s="163"/>
      <c r="I318" s="163"/>
      <c r="J318" s="163"/>
      <c r="K318" s="165"/>
      <c r="L318" s="163"/>
      <c r="M318" s="163"/>
      <c r="N318" s="166"/>
      <c r="O318" s="167"/>
      <c r="P318" s="167"/>
      <c r="Q318" s="163"/>
      <c r="R318" s="163"/>
      <c r="S318" s="163"/>
      <c r="T318" s="167"/>
      <c r="U318" s="167"/>
      <c r="V318" s="167"/>
      <c r="W318" s="163"/>
      <c r="X318" s="163"/>
      <c r="Y318" s="163"/>
      <c r="Z318" s="321"/>
      <c r="AA318" s="321"/>
      <c r="AB318" s="322"/>
      <c r="AC318" s="322"/>
      <c r="AD318" s="321"/>
      <c r="AE318" s="321"/>
      <c r="AF318" s="321"/>
      <c r="AG318" s="321"/>
      <c r="AH318" s="321"/>
      <c r="AI318" s="321"/>
      <c r="AJ318" s="321"/>
      <c r="AK318" s="321"/>
      <c r="AL318" s="321"/>
      <c r="AM318" s="321"/>
      <c r="AN318" s="321"/>
      <c r="AO318" s="321"/>
      <c r="AP318" s="321"/>
      <c r="AQ318" s="321"/>
      <c r="AR318" s="321"/>
      <c r="AS318" s="321"/>
      <c r="AT318" s="163"/>
      <c r="AU318" s="163"/>
      <c r="AV318" s="163"/>
      <c r="AW318" s="163"/>
      <c r="AX318" s="163"/>
      <c r="AY318" s="163"/>
      <c r="AZ318" s="167"/>
      <c r="BA318" s="163"/>
      <c r="BB318" s="163"/>
      <c r="BC318" s="163"/>
      <c r="BD318" s="163"/>
      <c r="BE318" s="163"/>
      <c r="BF318" s="163"/>
      <c r="BG318" s="163"/>
      <c r="BH318" s="163"/>
    </row>
    <row r="319">
      <c r="A319" s="163"/>
      <c r="B319" s="163"/>
      <c r="C319" s="163"/>
      <c r="D319" s="163"/>
      <c r="E319" s="163"/>
      <c r="F319" s="163"/>
      <c r="G319" s="163"/>
      <c r="H319" s="163"/>
      <c r="I319" s="163"/>
      <c r="J319" s="163"/>
      <c r="K319" s="165"/>
      <c r="L319" s="163"/>
      <c r="M319" s="163"/>
      <c r="N319" s="166"/>
      <c r="O319" s="167"/>
      <c r="P319" s="167"/>
      <c r="Q319" s="163"/>
      <c r="R319" s="163"/>
      <c r="S319" s="163"/>
      <c r="T319" s="167"/>
      <c r="U319" s="167"/>
      <c r="V319" s="167"/>
      <c r="W319" s="163"/>
      <c r="X319" s="163"/>
      <c r="Y319" s="163"/>
      <c r="Z319" s="321"/>
      <c r="AA319" s="321"/>
      <c r="AB319" s="322"/>
      <c r="AC319" s="322"/>
      <c r="AD319" s="321"/>
      <c r="AE319" s="321"/>
      <c r="AF319" s="321"/>
      <c r="AG319" s="321"/>
      <c r="AH319" s="321"/>
      <c r="AI319" s="321"/>
      <c r="AJ319" s="321"/>
      <c r="AK319" s="321"/>
      <c r="AL319" s="321"/>
      <c r="AM319" s="321"/>
      <c r="AN319" s="321"/>
      <c r="AO319" s="321"/>
      <c r="AP319" s="321"/>
      <c r="AQ319" s="321"/>
      <c r="AR319" s="321"/>
      <c r="AS319" s="321"/>
      <c r="AT319" s="163"/>
      <c r="AU319" s="163"/>
      <c r="AV319" s="163"/>
      <c r="AW319" s="163"/>
      <c r="AX319" s="163"/>
      <c r="AY319" s="163"/>
      <c r="AZ319" s="167"/>
      <c r="BA319" s="163"/>
      <c r="BB319" s="163"/>
      <c r="BC319" s="163"/>
      <c r="BD319" s="163"/>
      <c r="BE319" s="163"/>
      <c r="BF319" s="163"/>
      <c r="BG319" s="163"/>
      <c r="BH319" s="163"/>
    </row>
    <row r="320">
      <c r="A320" s="163"/>
      <c r="B320" s="163"/>
      <c r="C320" s="163"/>
      <c r="D320" s="163"/>
      <c r="E320" s="163"/>
      <c r="F320" s="163"/>
      <c r="G320" s="163"/>
      <c r="H320" s="163"/>
      <c r="I320" s="163"/>
      <c r="J320" s="163"/>
      <c r="K320" s="165"/>
      <c r="L320" s="163"/>
      <c r="M320" s="163"/>
      <c r="N320" s="166"/>
      <c r="O320" s="167"/>
      <c r="P320" s="167"/>
      <c r="Q320" s="163"/>
      <c r="R320" s="163"/>
      <c r="S320" s="163"/>
      <c r="T320" s="167"/>
      <c r="U320" s="167"/>
      <c r="V320" s="167"/>
      <c r="W320" s="163"/>
      <c r="X320" s="163"/>
      <c r="Y320" s="163"/>
      <c r="Z320" s="321"/>
      <c r="AA320" s="321"/>
      <c r="AB320" s="322"/>
      <c r="AC320" s="322"/>
      <c r="AD320" s="321"/>
      <c r="AE320" s="321"/>
      <c r="AF320" s="321"/>
      <c r="AG320" s="321"/>
      <c r="AH320" s="321"/>
      <c r="AI320" s="321"/>
      <c r="AJ320" s="321"/>
      <c r="AK320" s="321"/>
      <c r="AL320" s="321"/>
      <c r="AM320" s="321"/>
      <c r="AN320" s="321"/>
      <c r="AO320" s="321"/>
      <c r="AP320" s="321"/>
      <c r="AQ320" s="321"/>
      <c r="AR320" s="321"/>
      <c r="AS320" s="321"/>
      <c r="AT320" s="163"/>
      <c r="AU320" s="163"/>
      <c r="AV320" s="163"/>
      <c r="AW320" s="163"/>
      <c r="AX320" s="163"/>
      <c r="AY320" s="163"/>
      <c r="AZ320" s="167"/>
      <c r="BA320" s="163"/>
      <c r="BB320" s="163"/>
      <c r="BC320" s="163"/>
      <c r="BD320" s="163"/>
      <c r="BE320" s="163"/>
      <c r="BF320" s="163"/>
      <c r="BG320" s="163"/>
      <c r="BH320" s="163"/>
    </row>
    <row r="321">
      <c r="A321" s="163"/>
      <c r="B321" s="163"/>
      <c r="C321" s="163"/>
      <c r="D321" s="163"/>
      <c r="E321" s="163"/>
      <c r="F321" s="163"/>
      <c r="G321" s="163"/>
      <c r="H321" s="163"/>
      <c r="I321" s="163"/>
      <c r="J321" s="163"/>
      <c r="K321" s="165"/>
      <c r="L321" s="163"/>
      <c r="M321" s="163"/>
      <c r="N321" s="166"/>
      <c r="O321" s="167"/>
      <c r="P321" s="167"/>
      <c r="Q321" s="163"/>
      <c r="R321" s="163"/>
      <c r="S321" s="163"/>
      <c r="T321" s="167"/>
      <c r="U321" s="167"/>
      <c r="V321" s="167"/>
      <c r="W321" s="163"/>
      <c r="X321" s="163"/>
      <c r="Y321" s="163"/>
      <c r="Z321" s="321"/>
      <c r="AA321" s="321"/>
      <c r="AB321" s="322"/>
      <c r="AC321" s="322"/>
      <c r="AD321" s="321"/>
      <c r="AE321" s="321"/>
      <c r="AF321" s="321"/>
      <c r="AG321" s="321"/>
      <c r="AH321" s="321"/>
      <c r="AI321" s="321"/>
      <c r="AJ321" s="321"/>
      <c r="AK321" s="321"/>
      <c r="AL321" s="321"/>
      <c r="AM321" s="321"/>
      <c r="AN321" s="321"/>
      <c r="AO321" s="321"/>
      <c r="AP321" s="321"/>
      <c r="AQ321" s="321"/>
      <c r="AR321" s="321"/>
      <c r="AS321" s="321"/>
      <c r="AT321" s="163"/>
      <c r="AU321" s="163"/>
      <c r="AV321" s="163"/>
      <c r="AW321" s="163"/>
      <c r="AX321" s="163"/>
      <c r="AY321" s="163"/>
      <c r="AZ321" s="167"/>
      <c r="BA321" s="163"/>
      <c r="BB321" s="163"/>
      <c r="BC321" s="163"/>
      <c r="BD321" s="163"/>
      <c r="BE321" s="163"/>
      <c r="BF321" s="163"/>
      <c r="BG321" s="163"/>
      <c r="BH321" s="163"/>
    </row>
    <row r="322">
      <c r="A322" s="163"/>
      <c r="B322" s="163"/>
      <c r="C322" s="163"/>
      <c r="D322" s="163"/>
      <c r="E322" s="163"/>
      <c r="F322" s="163"/>
      <c r="G322" s="163"/>
      <c r="H322" s="163"/>
      <c r="I322" s="163"/>
      <c r="J322" s="163"/>
      <c r="K322" s="165"/>
      <c r="L322" s="163"/>
      <c r="M322" s="163"/>
      <c r="N322" s="166"/>
      <c r="O322" s="167"/>
      <c r="P322" s="167"/>
      <c r="Q322" s="163"/>
      <c r="R322" s="163"/>
      <c r="S322" s="163"/>
      <c r="T322" s="167"/>
      <c r="U322" s="167"/>
      <c r="V322" s="167"/>
      <c r="W322" s="163"/>
      <c r="X322" s="163"/>
      <c r="Y322" s="163"/>
      <c r="Z322" s="321"/>
      <c r="AA322" s="321"/>
      <c r="AB322" s="322"/>
      <c r="AC322" s="322"/>
      <c r="AD322" s="321"/>
      <c r="AE322" s="321"/>
      <c r="AF322" s="321"/>
      <c r="AG322" s="321"/>
      <c r="AH322" s="321"/>
      <c r="AI322" s="321"/>
      <c r="AJ322" s="321"/>
      <c r="AK322" s="321"/>
      <c r="AL322" s="321"/>
      <c r="AM322" s="321"/>
      <c r="AN322" s="321"/>
      <c r="AO322" s="321"/>
      <c r="AP322" s="321"/>
      <c r="AQ322" s="321"/>
      <c r="AR322" s="321"/>
      <c r="AS322" s="321"/>
      <c r="AT322" s="163"/>
      <c r="AU322" s="163"/>
      <c r="AV322" s="163"/>
      <c r="AW322" s="163"/>
      <c r="AX322" s="163"/>
      <c r="AY322" s="163"/>
      <c r="AZ322" s="167"/>
      <c r="BA322" s="163"/>
      <c r="BB322" s="163"/>
      <c r="BC322" s="163"/>
      <c r="BD322" s="163"/>
      <c r="BE322" s="163"/>
      <c r="BF322" s="163"/>
      <c r="BG322" s="163"/>
      <c r="BH322" s="163"/>
    </row>
    <row r="323">
      <c r="A323" s="163"/>
      <c r="B323" s="163"/>
      <c r="C323" s="163"/>
      <c r="D323" s="163"/>
      <c r="E323" s="163"/>
      <c r="F323" s="163"/>
      <c r="G323" s="163"/>
      <c r="H323" s="163"/>
      <c r="I323" s="163"/>
      <c r="J323" s="163"/>
      <c r="K323" s="165"/>
      <c r="L323" s="163"/>
      <c r="M323" s="163"/>
      <c r="N323" s="166"/>
      <c r="O323" s="167"/>
      <c r="P323" s="167"/>
      <c r="Q323" s="163"/>
      <c r="R323" s="163"/>
      <c r="S323" s="163"/>
      <c r="T323" s="167"/>
      <c r="U323" s="167"/>
      <c r="V323" s="167"/>
      <c r="W323" s="163"/>
      <c r="X323" s="163"/>
      <c r="Y323" s="163"/>
      <c r="Z323" s="321"/>
      <c r="AA323" s="321"/>
      <c r="AB323" s="322"/>
      <c r="AC323" s="322"/>
      <c r="AD323" s="321"/>
      <c r="AE323" s="321"/>
      <c r="AF323" s="321"/>
      <c r="AG323" s="321"/>
      <c r="AH323" s="321"/>
      <c r="AI323" s="321"/>
      <c r="AJ323" s="321"/>
      <c r="AK323" s="321"/>
      <c r="AL323" s="321"/>
      <c r="AM323" s="321"/>
      <c r="AN323" s="321"/>
      <c r="AO323" s="321"/>
      <c r="AP323" s="321"/>
      <c r="AQ323" s="321"/>
      <c r="AR323" s="321"/>
      <c r="AS323" s="321"/>
      <c r="AT323" s="163"/>
      <c r="AU323" s="163"/>
      <c r="AV323" s="163"/>
      <c r="AW323" s="163"/>
      <c r="AX323" s="163"/>
      <c r="AY323" s="163"/>
      <c r="AZ323" s="167"/>
      <c r="BA323" s="163"/>
      <c r="BB323" s="163"/>
      <c r="BC323" s="163"/>
      <c r="BD323" s="163"/>
      <c r="BE323" s="163"/>
      <c r="BF323" s="163"/>
      <c r="BG323" s="163"/>
      <c r="BH323" s="163"/>
    </row>
    <row r="324">
      <c r="A324" s="163"/>
      <c r="B324" s="163"/>
      <c r="C324" s="163"/>
      <c r="D324" s="163"/>
      <c r="E324" s="163"/>
      <c r="F324" s="163"/>
      <c r="G324" s="163"/>
      <c r="H324" s="163"/>
      <c r="I324" s="163"/>
      <c r="J324" s="163"/>
      <c r="K324" s="165"/>
      <c r="L324" s="163"/>
      <c r="M324" s="163"/>
      <c r="N324" s="166"/>
      <c r="O324" s="167"/>
      <c r="P324" s="167"/>
      <c r="Q324" s="163"/>
      <c r="R324" s="163"/>
      <c r="S324" s="163"/>
      <c r="T324" s="167"/>
      <c r="U324" s="167"/>
      <c r="V324" s="167"/>
      <c r="W324" s="163"/>
      <c r="X324" s="163"/>
      <c r="Y324" s="163"/>
      <c r="Z324" s="321"/>
      <c r="AA324" s="321"/>
      <c r="AB324" s="322"/>
      <c r="AC324" s="322"/>
      <c r="AD324" s="321"/>
      <c r="AE324" s="321"/>
      <c r="AF324" s="321"/>
      <c r="AG324" s="321"/>
      <c r="AH324" s="321"/>
      <c r="AI324" s="321"/>
      <c r="AJ324" s="321"/>
      <c r="AK324" s="321"/>
      <c r="AL324" s="321"/>
      <c r="AM324" s="321"/>
      <c r="AN324" s="321"/>
      <c r="AO324" s="321"/>
      <c r="AP324" s="321"/>
      <c r="AQ324" s="321"/>
      <c r="AR324" s="321"/>
      <c r="AS324" s="321"/>
      <c r="AT324" s="163"/>
      <c r="AU324" s="163"/>
      <c r="AV324" s="163"/>
      <c r="AW324" s="163"/>
      <c r="AX324" s="163"/>
      <c r="AY324" s="163"/>
      <c r="AZ324" s="167"/>
      <c r="BA324" s="163"/>
      <c r="BB324" s="163"/>
      <c r="BC324" s="163"/>
      <c r="BD324" s="163"/>
      <c r="BE324" s="163"/>
      <c r="BF324" s="163"/>
      <c r="BG324" s="163"/>
      <c r="BH324" s="163"/>
    </row>
    <row r="325">
      <c r="A325" s="163"/>
      <c r="B325" s="163"/>
      <c r="C325" s="163"/>
      <c r="D325" s="163"/>
      <c r="E325" s="163"/>
      <c r="F325" s="163"/>
      <c r="G325" s="163"/>
      <c r="H325" s="163"/>
      <c r="I325" s="163"/>
      <c r="J325" s="163"/>
      <c r="K325" s="165"/>
      <c r="L325" s="163"/>
      <c r="M325" s="163"/>
      <c r="N325" s="166"/>
      <c r="O325" s="167"/>
      <c r="P325" s="167"/>
      <c r="Q325" s="163"/>
      <c r="R325" s="163"/>
      <c r="S325" s="163"/>
      <c r="T325" s="167"/>
      <c r="U325" s="167"/>
      <c r="V325" s="167"/>
      <c r="W325" s="163"/>
      <c r="X325" s="163"/>
      <c r="Y325" s="163"/>
      <c r="Z325" s="321"/>
      <c r="AA325" s="321"/>
      <c r="AB325" s="322"/>
      <c r="AC325" s="322"/>
      <c r="AD325" s="321"/>
      <c r="AE325" s="321"/>
      <c r="AF325" s="321"/>
      <c r="AG325" s="321"/>
      <c r="AH325" s="321"/>
      <c r="AI325" s="321"/>
      <c r="AJ325" s="321"/>
      <c r="AK325" s="321"/>
      <c r="AL325" s="321"/>
      <c r="AM325" s="321"/>
      <c r="AN325" s="321"/>
      <c r="AO325" s="321"/>
      <c r="AP325" s="321"/>
      <c r="AQ325" s="321"/>
      <c r="AR325" s="321"/>
      <c r="AS325" s="321"/>
      <c r="AT325" s="163"/>
      <c r="AU325" s="163"/>
      <c r="AV325" s="163"/>
      <c r="AW325" s="163"/>
      <c r="AX325" s="163"/>
      <c r="AY325" s="163"/>
      <c r="AZ325" s="167"/>
      <c r="BA325" s="163"/>
      <c r="BB325" s="163"/>
      <c r="BC325" s="163"/>
      <c r="BD325" s="163"/>
      <c r="BE325" s="163"/>
      <c r="BF325" s="163"/>
      <c r="BG325" s="163"/>
      <c r="BH325" s="163"/>
    </row>
    <row r="326">
      <c r="A326" s="163"/>
      <c r="B326" s="163"/>
      <c r="C326" s="163"/>
      <c r="D326" s="163"/>
      <c r="E326" s="163"/>
      <c r="F326" s="163"/>
      <c r="G326" s="163"/>
      <c r="H326" s="163"/>
      <c r="I326" s="163"/>
      <c r="J326" s="163"/>
      <c r="K326" s="165"/>
      <c r="L326" s="163"/>
      <c r="M326" s="163"/>
      <c r="N326" s="166"/>
      <c r="O326" s="167"/>
      <c r="P326" s="167"/>
      <c r="Q326" s="163"/>
      <c r="R326" s="163"/>
      <c r="S326" s="163"/>
      <c r="T326" s="167"/>
      <c r="U326" s="167"/>
      <c r="V326" s="167"/>
      <c r="W326" s="163"/>
      <c r="X326" s="163"/>
      <c r="Y326" s="163"/>
      <c r="Z326" s="321"/>
      <c r="AA326" s="321"/>
      <c r="AB326" s="322"/>
      <c r="AC326" s="322"/>
      <c r="AD326" s="321"/>
      <c r="AE326" s="321"/>
      <c r="AF326" s="321"/>
      <c r="AG326" s="321"/>
      <c r="AH326" s="321"/>
      <c r="AI326" s="321"/>
      <c r="AJ326" s="321"/>
      <c r="AK326" s="321"/>
      <c r="AL326" s="321"/>
      <c r="AM326" s="321"/>
      <c r="AN326" s="321"/>
      <c r="AO326" s="321"/>
      <c r="AP326" s="321"/>
      <c r="AQ326" s="321"/>
      <c r="AR326" s="321"/>
      <c r="AS326" s="321"/>
      <c r="AT326" s="163"/>
      <c r="AU326" s="163"/>
      <c r="AV326" s="163"/>
      <c r="AW326" s="163"/>
      <c r="AX326" s="163"/>
      <c r="AY326" s="163"/>
      <c r="AZ326" s="167"/>
      <c r="BA326" s="163"/>
      <c r="BB326" s="163"/>
      <c r="BC326" s="163"/>
      <c r="BD326" s="163"/>
      <c r="BE326" s="163"/>
      <c r="BF326" s="163"/>
      <c r="BG326" s="163"/>
      <c r="BH326" s="163"/>
    </row>
    <row r="327">
      <c r="A327" s="163"/>
      <c r="B327" s="163"/>
      <c r="C327" s="163"/>
      <c r="D327" s="163"/>
      <c r="E327" s="163"/>
      <c r="F327" s="163"/>
      <c r="G327" s="163"/>
      <c r="H327" s="163"/>
      <c r="I327" s="163"/>
      <c r="J327" s="163"/>
      <c r="K327" s="165"/>
      <c r="L327" s="163"/>
      <c r="M327" s="163"/>
      <c r="N327" s="166"/>
      <c r="O327" s="167"/>
      <c r="P327" s="167"/>
      <c r="Q327" s="163"/>
      <c r="R327" s="163"/>
      <c r="S327" s="163"/>
      <c r="T327" s="167"/>
      <c r="U327" s="167"/>
      <c r="V327" s="167"/>
      <c r="W327" s="163"/>
      <c r="X327" s="163"/>
      <c r="Y327" s="163"/>
      <c r="Z327" s="321"/>
      <c r="AA327" s="321"/>
      <c r="AB327" s="322"/>
      <c r="AC327" s="322"/>
      <c r="AD327" s="321"/>
      <c r="AE327" s="321"/>
      <c r="AF327" s="321"/>
      <c r="AG327" s="321"/>
      <c r="AH327" s="321"/>
      <c r="AI327" s="321"/>
      <c r="AJ327" s="321"/>
      <c r="AK327" s="321"/>
      <c r="AL327" s="321"/>
      <c r="AM327" s="321"/>
      <c r="AN327" s="321"/>
      <c r="AO327" s="321"/>
      <c r="AP327" s="321"/>
      <c r="AQ327" s="321"/>
      <c r="AR327" s="321"/>
      <c r="AS327" s="321"/>
      <c r="AT327" s="163"/>
      <c r="AU327" s="163"/>
      <c r="AV327" s="163"/>
      <c r="AW327" s="163"/>
      <c r="AX327" s="163"/>
      <c r="AY327" s="163"/>
      <c r="AZ327" s="167"/>
      <c r="BA327" s="163"/>
      <c r="BB327" s="163"/>
      <c r="BC327" s="163"/>
      <c r="BD327" s="163"/>
      <c r="BE327" s="163"/>
      <c r="BF327" s="163"/>
      <c r="BG327" s="163"/>
      <c r="BH327" s="163"/>
    </row>
    <row r="328">
      <c r="A328" s="163"/>
      <c r="B328" s="163"/>
      <c r="C328" s="163"/>
      <c r="D328" s="163"/>
      <c r="E328" s="163"/>
      <c r="F328" s="163"/>
      <c r="G328" s="163"/>
      <c r="H328" s="163"/>
      <c r="I328" s="163"/>
      <c r="J328" s="163"/>
      <c r="K328" s="165"/>
      <c r="L328" s="163"/>
      <c r="M328" s="163"/>
      <c r="N328" s="166"/>
      <c r="O328" s="167"/>
      <c r="P328" s="167"/>
      <c r="Q328" s="163"/>
      <c r="R328" s="163"/>
      <c r="S328" s="163"/>
      <c r="T328" s="167"/>
      <c r="U328" s="167"/>
      <c r="V328" s="167"/>
      <c r="W328" s="163"/>
      <c r="X328" s="163"/>
      <c r="Y328" s="163"/>
      <c r="Z328" s="321"/>
      <c r="AA328" s="321"/>
      <c r="AB328" s="322"/>
      <c r="AC328" s="322"/>
      <c r="AD328" s="321"/>
      <c r="AE328" s="321"/>
      <c r="AF328" s="321"/>
      <c r="AG328" s="321"/>
      <c r="AH328" s="321"/>
      <c r="AI328" s="321"/>
      <c r="AJ328" s="321"/>
      <c r="AK328" s="321"/>
      <c r="AL328" s="321"/>
      <c r="AM328" s="321"/>
      <c r="AN328" s="321"/>
      <c r="AO328" s="321"/>
      <c r="AP328" s="321"/>
      <c r="AQ328" s="321"/>
      <c r="AR328" s="321"/>
      <c r="AS328" s="321"/>
      <c r="AT328" s="163"/>
      <c r="AU328" s="163"/>
      <c r="AV328" s="163"/>
      <c r="AW328" s="163"/>
      <c r="AX328" s="163"/>
      <c r="AY328" s="163"/>
      <c r="AZ328" s="167"/>
      <c r="BA328" s="163"/>
      <c r="BB328" s="163"/>
      <c r="BC328" s="163"/>
      <c r="BD328" s="163"/>
      <c r="BE328" s="163"/>
      <c r="BF328" s="163"/>
      <c r="BG328" s="163"/>
      <c r="BH328" s="163"/>
    </row>
    <row r="329">
      <c r="A329" s="163"/>
      <c r="B329" s="163"/>
      <c r="C329" s="163"/>
      <c r="D329" s="163"/>
      <c r="E329" s="163"/>
      <c r="F329" s="163"/>
      <c r="G329" s="163"/>
      <c r="H329" s="163"/>
      <c r="I329" s="163"/>
      <c r="J329" s="163"/>
      <c r="K329" s="165"/>
      <c r="L329" s="163"/>
      <c r="M329" s="163"/>
      <c r="N329" s="166"/>
      <c r="O329" s="167"/>
      <c r="P329" s="167"/>
      <c r="Q329" s="163"/>
      <c r="R329" s="163"/>
      <c r="S329" s="163"/>
      <c r="T329" s="167"/>
      <c r="U329" s="167"/>
      <c r="V329" s="167"/>
      <c r="W329" s="163"/>
      <c r="X329" s="163"/>
      <c r="Y329" s="163"/>
      <c r="Z329" s="321"/>
      <c r="AA329" s="321"/>
      <c r="AB329" s="322"/>
      <c r="AC329" s="322"/>
      <c r="AD329" s="321"/>
      <c r="AE329" s="321"/>
      <c r="AF329" s="321"/>
      <c r="AG329" s="321"/>
      <c r="AH329" s="321"/>
      <c r="AI329" s="321"/>
      <c r="AJ329" s="321"/>
      <c r="AK329" s="321"/>
      <c r="AL329" s="321"/>
      <c r="AM329" s="321"/>
      <c r="AN329" s="321"/>
      <c r="AO329" s="321"/>
      <c r="AP329" s="321"/>
      <c r="AQ329" s="321"/>
      <c r="AR329" s="321"/>
      <c r="AS329" s="321"/>
      <c r="AT329" s="163"/>
      <c r="AU329" s="163"/>
      <c r="AV329" s="163"/>
      <c r="AW329" s="163"/>
      <c r="AX329" s="163"/>
      <c r="AY329" s="163"/>
      <c r="AZ329" s="167"/>
      <c r="BA329" s="163"/>
      <c r="BB329" s="163"/>
      <c r="BC329" s="163"/>
      <c r="BD329" s="163"/>
      <c r="BE329" s="163"/>
      <c r="BF329" s="163"/>
      <c r="BG329" s="163"/>
      <c r="BH329" s="163"/>
    </row>
    <row r="330">
      <c r="A330" s="163"/>
      <c r="B330" s="163"/>
      <c r="C330" s="163"/>
      <c r="D330" s="163"/>
      <c r="E330" s="163"/>
      <c r="F330" s="163"/>
      <c r="G330" s="163"/>
      <c r="H330" s="163"/>
      <c r="I330" s="163"/>
      <c r="J330" s="163"/>
      <c r="K330" s="165"/>
      <c r="L330" s="163"/>
      <c r="M330" s="163"/>
      <c r="N330" s="166"/>
      <c r="O330" s="167"/>
      <c r="P330" s="167"/>
      <c r="Q330" s="163"/>
      <c r="R330" s="163"/>
      <c r="S330" s="163"/>
      <c r="T330" s="167"/>
      <c r="U330" s="167"/>
      <c r="V330" s="167"/>
      <c r="W330" s="163"/>
      <c r="X330" s="163"/>
      <c r="Y330" s="163"/>
      <c r="Z330" s="321"/>
      <c r="AA330" s="321"/>
      <c r="AB330" s="322"/>
      <c r="AC330" s="322"/>
      <c r="AD330" s="321"/>
      <c r="AE330" s="321"/>
      <c r="AF330" s="321"/>
      <c r="AG330" s="321"/>
      <c r="AH330" s="321"/>
      <c r="AI330" s="321"/>
      <c r="AJ330" s="321"/>
      <c r="AK330" s="321"/>
      <c r="AL330" s="321"/>
      <c r="AM330" s="321"/>
      <c r="AN330" s="321"/>
      <c r="AO330" s="321"/>
      <c r="AP330" s="321"/>
      <c r="AQ330" s="321"/>
      <c r="AR330" s="321"/>
      <c r="AS330" s="321"/>
      <c r="AT330" s="163"/>
      <c r="AU330" s="163"/>
      <c r="AV330" s="163"/>
      <c r="AW330" s="163"/>
      <c r="AX330" s="163"/>
      <c r="AY330" s="163"/>
      <c r="AZ330" s="167"/>
      <c r="BA330" s="163"/>
      <c r="BB330" s="163"/>
      <c r="BC330" s="163"/>
      <c r="BD330" s="163"/>
      <c r="BE330" s="163"/>
      <c r="BF330" s="163"/>
      <c r="BG330" s="163"/>
      <c r="BH330" s="163"/>
    </row>
    <row r="331">
      <c r="A331" s="163"/>
      <c r="B331" s="163"/>
      <c r="C331" s="163"/>
      <c r="D331" s="163"/>
      <c r="E331" s="163"/>
      <c r="F331" s="163"/>
      <c r="G331" s="163"/>
      <c r="H331" s="163"/>
      <c r="I331" s="163"/>
      <c r="J331" s="163"/>
      <c r="K331" s="165"/>
      <c r="L331" s="163"/>
      <c r="M331" s="163"/>
      <c r="N331" s="166"/>
      <c r="O331" s="167"/>
      <c r="P331" s="167"/>
      <c r="Q331" s="163"/>
      <c r="R331" s="163"/>
      <c r="S331" s="163"/>
      <c r="T331" s="167"/>
      <c r="U331" s="167"/>
      <c r="V331" s="167"/>
      <c r="W331" s="163"/>
      <c r="X331" s="163"/>
      <c r="Y331" s="163"/>
      <c r="Z331" s="321"/>
      <c r="AA331" s="321"/>
      <c r="AB331" s="322"/>
      <c r="AC331" s="322"/>
      <c r="AD331" s="321"/>
      <c r="AE331" s="321"/>
      <c r="AF331" s="321"/>
      <c r="AG331" s="321"/>
      <c r="AH331" s="321"/>
      <c r="AI331" s="321"/>
      <c r="AJ331" s="321"/>
      <c r="AK331" s="321"/>
      <c r="AL331" s="321"/>
      <c r="AM331" s="321"/>
      <c r="AN331" s="321"/>
      <c r="AO331" s="321"/>
      <c r="AP331" s="321"/>
      <c r="AQ331" s="321"/>
      <c r="AR331" s="321"/>
      <c r="AS331" s="321"/>
      <c r="AT331" s="163"/>
      <c r="AU331" s="163"/>
      <c r="AV331" s="163"/>
      <c r="AW331" s="163"/>
      <c r="AX331" s="163"/>
      <c r="AY331" s="163"/>
      <c r="AZ331" s="167"/>
      <c r="BA331" s="163"/>
      <c r="BB331" s="163"/>
      <c r="BC331" s="163"/>
      <c r="BD331" s="163"/>
      <c r="BE331" s="163"/>
      <c r="BF331" s="163"/>
      <c r="BG331" s="163"/>
      <c r="BH331" s="163"/>
    </row>
    <row r="332">
      <c r="A332" s="163"/>
      <c r="B332" s="163"/>
      <c r="C332" s="163"/>
      <c r="D332" s="163"/>
      <c r="E332" s="163"/>
      <c r="F332" s="163"/>
      <c r="G332" s="163"/>
      <c r="H332" s="163"/>
      <c r="I332" s="163"/>
      <c r="J332" s="163"/>
      <c r="K332" s="165"/>
      <c r="L332" s="163"/>
      <c r="M332" s="163"/>
      <c r="N332" s="166"/>
      <c r="O332" s="167"/>
      <c r="P332" s="167"/>
      <c r="Q332" s="163"/>
      <c r="R332" s="163"/>
      <c r="S332" s="163"/>
      <c r="T332" s="167"/>
      <c r="U332" s="167"/>
      <c r="V332" s="167"/>
      <c r="W332" s="163"/>
      <c r="X332" s="163"/>
      <c r="Y332" s="163"/>
      <c r="Z332" s="321"/>
      <c r="AA332" s="321"/>
      <c r="AB332" s="322"/>
      <c r="AC332" s="322"/>
      <c r="AD332" s="321"/>
      <c r="AE332" s="321"/>
      <c r="AF332" s="321"/>
      <c r="AG332" s="321"/>
      <c r="AH332" s="321"/>
      <c r="AI332" s="321"/>
      <c r="AJ332" s="321"/>
      <c r="AK332" s="321"/>
      <c r="AL332" s="321"/>
      <c r="AM332" s="321"/>
      <c r="AN332" s="321"/>
      <c r="AO332" s="321"/>
      <c r="AP332" s="321"/>
      <c r="AQ332" s="321"/>
      <c r="AR332" s="321"/>
      <c r="AS332" s="321"/>
      <c r="AT332" s="163"/>
      <c r="AU332" s="163"/>
      <c r="AV332" s="163"/>
      <c r="AW332" s="163"/>
      <c r="AX332" s="163"/>
      <c r="AY332" s="163"/>
      <c r="AZ332" s="167"/>
      <c r="BA332" s="163"/>
      <c r="BB332" s="163"/>
      <c r="BC332" s="163"/>
      <c r="BD332" s="163"/>
      <c r="BE332" s="163"/>
      <c r="BF332" s="163"/>
      <c r="BG332" s="163"/>
      <c r="BH332" s="163"/>
    </row>
    <row r="333">
      <c r="A333" s="163"/>
      <c r="B333" s="163"/>
      <c r="C333" s="163"/>
      <c r="D333" s="163"/>
      <c r="E333" s="163"/>
      <c r="F333" s="163"/>
      <c r="G333" s="163"/>
      <c r="H333" s="163"/>
      <c r="I333" s="163"/>
      <c r="J333" s="163"/>
      <c r="K333" s="165"/>
      <c r="L333" s="163"/>
      <c r="M333" s="163"/>
      <c r="N333" s="166"/>
      <c r="O333" s="167"/>
      <c r="P333" s="167"/>
      <c r="Q333" s="163"/>
      <c r="R333" s="163"/>
      <c r="S333" s="163"/>
      <c r="T333" s="167"/>
      <c r="U333" s="167"/>
      <c r="V333" s="167"/>
      <c r="W333" s="163"/>
      <c r="X333" s="163"/>
      <c r="Y333" s="163"/>
      <c r="Z333" s="321"/>
      <c r="AA333" s="321"/>
      <c r="AB333" s="322"/>
      <c r="AC333" s="322"/>
      <c r="AD333" s="321"/>
      <c r="AE333" s="321"/>
      <c r="AF333" s="321"/>
      <c r="AG333" s="321"/>
      <c r="AH333" s="321"/>
      <c r="AI333" s="321"/>
      <c r="AJ333" s="321"/>
      <c r="AK333" s="321"/>
      <c r="AL333" s="321"/>
      <c r="AM333" s="321"/>
      <c r="AN333" s="321"/>
      <c r="AO333" s="321"/>
      <c r="AP333" s="321"/>
      <c r="AQ333" s="321"/>
      <c r="AR333" s="321"/>
      <c r="AS333" s="321"/>
      <c r="AT333" s="163"/>
      <c r="AU333" s="163"/>
      <c r="AV333" s="163"/>
      <c r="AW333" s="163"/>
      <c r="AX333" s="163"/>
      <c r="AY333" s="163"/>
      <c r="AZ333" s="167"/>
      <c r="BA333" s="163"/>
      <c r="BB333" s="163"/>
      <c r="BC333" s="163"/>
      <c r="BD333" s="163"/>
      <c r="BE333" s="163"/>
      <c r="BF333" s="163"/>
      <c r="BG333" s="163"/>
      <c r="BH333" s="163"/>
    </row>
    <row r="334">
      <c r="A334" s="163"/>
      <c r="B334" s="163"/>
      <c r="C334" s="163"/>
      <c r="D334" s="163"/>
      <c r="E334" s="163"/>
      <c r="F334" s="163"/>
      <c r="G334" s="163"/>
      <c r="H334" s="163"/>
      <c r="I334" s="163"/>
      <c r="J334" s="163"/>
      <c r="K334" s="165"/>
      <c r="L334" s="163"/>
      <c r="M334" s="163"/>
      <c r="N334" s="166"/>
      <c r="O334" s="167"/>
      <c r="P334" s="167"/>
      <c r="Q334" s="163"/>
      <c r="R334" s="163"/>
      <c r="S334" s="163"/>
      <c r="T334" s="167"/>
      <c r="U334" s="167"/>
      <c r="V334" s="167"/>
      <c r="W334" s="163"/>
      <c r="X334" s="163"/>
      <c r="Y334" s="163"/>
      <c r="Z334" s="321"/>
      <c r="AA334" s="321"/>
      <c r="AB334" s="322"/>
      <c r="AC334" s="322"/>
      <c r="AD334" s="321"/>
      <c r="AE334" s="321"/>
      <c r="AF334" s="321"/>
      <c r="AG334" s="321"/>
      <c r="AH334" s="321"/>
      <c r="AI334" s="321"/>
      <c r="AJ334" s="321"/>
      <c r="AK334" s="321"/>
      <c r="AL334" s="321"/>
      <c r="AM334" s="321"/>
      <c r="AN334" s="321"/>
      <c r="AO334" s="321"/>
      <c r="AP334" s="321"/>
      <c r="AQ334" s="321"/>
      <c r="AR334" s="321"/>
      <c r="AS334" s="321"/>
      <c r="AT334" s="163"/>
      <c r="AU334" s="163"/>
      <c r="AV334" s="163"/>
      <c r="AW334" s="163"/>
      <c r="AX334" s="163"/>
      <c r="AY334" s="163"/>
      <c r="AZ334" s="167"/>
      <c r="BA334" s="163"/>
      <c r="BB334" s="163"/>
      <c r="BC334" s="163"/>
      <c r="BD334" s="163"/>
      <c r="BE334" s="163"/>
      <c r="BF334" s="163"/>
      <c r="BG334" s="163"/>
      <c r="BH334" s="163"/>
    </row>
    <row r="335">
      <c r="A335" s="163"/>
      <c r="B335" s="163"/>
      <c r="C335" s="163"/>
      <c r="D335" s="163"/>
      <c r="E335" s="163"/>
      <c r="F335" s="163"/>
      <c r="G335" s="163"/>
      <c r="H335" s="163"/>
      <c r="I335" s="163"/>
      <c r="J335" s="163"/>
      <c r="K335" s="165"/>
      <c r="L335" s="163"/>
      <c r="M335" s="163"/>
      <c r="N335" s="166"/>
      <c r="O335" s="167"/>
      <c r="P335" s="167"/>
      <c r="Q335" s="163"/>
      <c r="R335" s="163"/>
      <c r="S335" s="163"/>
      <c r="T335" s="167"/>
      <c r="U335" s="167"/>
      <c r="V335" s="167"/>
      <c r="W335" s="163"/>
      <c r="X335" s="163"/>
      <c r="Y335" s="163"/>
      <c r="Z335" s="321"/>
      <c r="AA335" s="321"/>
      <c r="AB335" s="322"/>
      <c r="AC335" s="322"/>
      <c r="AD335" s="321"/>
      <c r="AE335" s="321"/>
      <c r="AF335" s="321"/>
      <c r="AG335" s="321"/>
      <c r="AH335" s="321"/>
      <c r="AI335" s="321"/>
      <c r="AJ335" s="321"/>
      <c r="AK335" s="321"/>
      <c r="AL335" s="321"/>
      <c r="AM335" s="321"/>
      <c r="AN335" s="321"/>
      <c r="AO335" s="321"/>
      <c r="AP335" s="321"/>
      <c r="AQ335" s="321"/>
      <c r="AR335" s="321"/>
      <c r="AS335" s="321"/>
      <c r="AT335" s="163"/>
      <c r="AU335" s="163"/>
      <c r="AV335" s="163"/>
      <c r="AW335" s="163"/>
      <c r="AX335" s="163"/>
      <c r="AY335" s="163"/>
      <c r="AZ335" s="167"/>
      <c r="BA335" s="163"/>
      <c r="BB335" s="163"/>
      <c r="BC335" s="163"/>
      <c r="BD335" s="163"/>
      <c r="BE335" s="163"/>
      <c r="BF335" s="163"/>
      <c r="BG335" s="163"/>
      <c r="BH335" s="163"/>
    </row>
    <row r="336">
      <c r="A336" s="163"/>
      <c r="B336" s="163"/>
      <c r="C336" s="163"/>
      <c r="D336" s="163"/>
      <c r="E336" s="163"/>
      <c r="F336" s="163"/>
      <c r="G336" s="163"/>
      <c r="H336" s="163"/>
      <c r="I336" s="163"/>
      <c r="J336" s="163"/>
      <c r="K336" s="165"/>
      <c r="L336" s="163"/>
      <c r="M336" s="163"/>
      <c r="N336" s="166"/>
      <c r="O336" s="167"/>
      <c r="P336" s="167"/>
      <c r="Q336" s="163"/>
      <c r="R336" s="163"/>
      <c r="S336" s="163"/>
      <c r="T336" s="167"/>
      <c r="U336" s="167"/>
      <c r="V336" s="167"/>
      <c r="W336" s="163"/>
      <c r="X336" s="163"/>
      <c r="Y336" s="163"/>
      <c r="Z336" s="321"/>
      <c r="AA336" s="321"/>
      <c r="AB336" s="322"/>
      <c r="AC336" s="322"/>
      <c r="AD336" s="321"/>
      <c r="AE336" s="321"/>
      <c r="AF336" s="321"/>
      <c r="AG336" s="321"/>
      <c r="AH336" s="321"/>
      <c r="AI336" s="321"/>
      <c r="AJ336" s="321"/>
      <c r="AK336" s="321"/>
      <c r="AL336" s="321"/>
      <c r="AM336" s="321"/>
      <c r="AN336" s="321"/>
      <c r="AO336" s="321"/>
      <c r="AP336" s="321"/>
      <c r="AQ336" s="321"/>
      <c r="AR336" s="321"/>
      <c r="AS336" s="321"/>
      <c r="AT336" s="163"/>
      <c r="AU336" s="163"/>
      <c r="AV336" s="163"/>
      <c r="AW336" s="163"/>
      <c r="AX336" s="163"/>
      <c r="AY336" s="163"/>
      <c r="AZ336" s="167"/>
      <c r="BA336" s="163"/>
      <c r="BB336" s="163"/>
      <c r="BC336" s="163"/>
      <c r="BD336" s="163"/>
      <c r="BE336" s="163"/>
      <c r="BF336" s="163"/>
      <c r="BG336" s="163"/>
      <c r="BH336" s="163"/>
    </row>
    <row r="337">
      <c r="A337" s="163"/>
      <c r="B337" s="163"/>
      <c r="C337" s="163"/>
      <c r="D337" s="163"/>
      <c r="E337" s="163"/>
      <c r="F337" s="163"/>
      <c r="G337" s="163"/>
      <c r="H337" s="163"/>
      <c r="I337" s="163"/>
      <c r="J337" s="163"/>
      <c r="K337" s="165"/>
      <c r="L337" s="163"/>
      <c r="M337" s="163"/>
      <c r="N337" s="166"/>
      <c r="O337" s="167"/>
      <c r="P337" s="167"/>
      <c r="Q337" s="163"/>
      <c r="R337" s="163"/>
      <c r="S337" s="163"/>
      <c r="T337" s="167"/>
      <c r="U337" s="167"/>
      <c r="V337" s="167"/>
      <c r="W337" s="163"/>
      <c r="X337" s="163"/>
      <c r="Y337" s="163"/>
      <c r="Z337" s="321"/>
      <c r="AA337" s="321"/>
      <c r="AB337" s="322"/>
      <c r="AC337" s="322"/>
      <c r="AD337" s="321"/>
      <c r="AE337" s="321"/>
      <c r="AF337" s="321"/>
      <c r="AG337" s="321"/>
      <c r="AH337" s="321"/>
      <c r="AI337" s="321"/>
      <c r="AJ337" s="321"/>
      <c r="AK337" s="321"/>
      <c r="AL337" s="321"/>
      <c r="AM337" s="321"/>
      <c r="AN337" s="321"/>
      <c r="AO337" s="321"/>
      <c r="AP337" s="321"/>
      <c r="AQ337" s="321"/>
      <c r="AR337" s="321"/>
      <c r="AS337" s="321"/>
      <c r="AT337" s="163"/>
      <c r="AU337" s="163"/>
      <c r="AV337" s="163"/>
      <c r="AW337" s="163"/>
      <c r="AX337" s="163"/>
      <c r="AY337" s="163"/>
      <c r="AZ337" s="167"/>
      <c r="BA337" s="163"/>
      <c r="BB337" s="163"/>
      <c r="BC337" s="163"/>
      <c r="BD337" s="163"/>
      <c r="BE337" s="163"/>
      <c r="BF337" s="163"/>
      <c r="BG337" s="163"/>
      <c r="BH337" s="163"/>
    </row>
    <row r="338">
      <c r="A338" s="163"/>
      <c r="B338" s="163"/>
      <c r="C338" s="163"/>
      <c r="D338" s="163"/>
      <c r="E338" s="163"/>
      <c r="F338" s="163"/>
      <c r="G338" s="163"/>
      <c r="H338" s="163"/>
      <c r="I338" s="163"/>
      <c r="J338" s="163"/>
      <c r="K338" s="165"/>
      <c r="L338" s="163"/>
      <c r="M338" s="163"/>
      <c r="N338" s="166"/>
      <c r="O338" s="167"/>
      <c r="P338" s="167"/>
      <c r="Q338" s="163"/>
      <c r="R338" s="163"/>
      <c r="S338" s="163"/>
      <c r="T338" s="167"/>
      <c r="U338" s="167"/>
      <c r="V338" s="167"/>
      <c r="W338" s="163"/>
      <c r="X338" s="163"/>
      <c r="Y338" s="163"/>
      <c r="Z338" s="321"/>
      <c r="AA338" s="321"/>
      <c r="AB338" s="322"/>
      <c r="AC338" s="322"/>
      <c r="AD338" s="321"/>
      <c r="AE338" s="321"/>
      <c r="AF338" s="321"/>
      <c r="AG338" s="321"/>
      <c r="AH338" s="321"/>
      <c r="AI338" s="321"/>
      <c r="AJ338" s="321"/>
      <c r="AK338" s="321"/>
      <c r="AL338" s="321"/>
      <c r="AM338" s="321"/>
      <c r="AN338" s="321"/>
      <c r="AO338" s="321"/>
      <c r="AP338" s="321"/>
      <c r="AQ338" s="321"/>
      <c r="AR338" s="321"/>
      <c r="AS338" s="321"/>
      <c r="AT338" s="163"/>
      <c r="AU338" s="163"/>
      <c r="AV338" s="163"/>
      <c r="AW338" s="163"/>
      <c r="AX338" s="163"/>
      <c r="AY338" s="163"/>
      <c r="AZ338" s="167"/>
      <c r="BA338" s="163"/>
      <c r="BB338" s="163"/>
      <c r="BC338" s="163"/>
      <c r="BD338" s="163"/>
      <c r="BE338" s="163"/>
      <c r="BF338" s="163"/>
      <c r="BG338" s="163"/>
      <c r="BH338" s="163"/>
    </row>
    <row r="339">
      <c r="A339" s="163"/>
      <c r="B339" s="163"/>
      <c r="C339" s="163"/>
      <c r="D339" s="163"/>
      <c r="E339" s="163"/>
      <c r="F339" s="163"/>
      <c r="G339" s="163"/>
      <c r="H339" s="163"/>
      <c r="I339" s="163"/>
      <c r="J339" s="163"/>
      <c r="K339" s="165"/>
      <c r="L339" s="163"/>
      <c r="M339" s="163"/>
      <c r="N339" s="166"/>
      <c r="O339" s="167"/>
      <c r="P339" s="167"/>
      <c r="Q339" s="163"/>
      <c r="R339" s="163"/>
      <c r="S339" s="163"/>
      <c r="T339" s="167"/>
      <c r="U339" s="167"/>
      <c r="V339" s="167"/>
      <c r="W339" s="163"/>
      <c r="X339" s="163"/>
      <c r="Y339" s="163"/>
      <c r="Z339" s="321"/>
      <c r="AA339" s="321"/>
      <c r="AB339" s="322"/>
      <c r="AC339" s="322"/>
      <c r="AD339" s="321"/>
      <c r="AE339" s="321"/>
      <c r="AF339" s="321"/>
      <c r="AG339" s="321"/>
      <c r="AH339" s="321"/>
      <c r="AI339" s="321"/>
      <c r="AJ339" s="321"/>
      <c r="AK339" s="321"/>
      <c r="AL339" s="321"/>
      <c r="AM339" s="321"/>
      <c r="AN339" s="321"/>
      <c r="AO339" s="321"/>
      <c r="AP339" s="321"/>
      <c r="AQ339" s="321"/>
      <c r="AR339" s="321"/>
      <c r="AS339" s="321"/>
      <c r="AT339" s="163"/>
      <c r="AU339" s="163"/>
      <c r="AV339" s="163"/>
      <c r="AW339" s="163"/>
      <c r="AX339" s="163"/>
      <c r="AY339" s="163"/>
      <c r="AZ339" s="167"/>
      <c r="BA339" s="163"/>
      <c r="BB339" s="163"/>
      <c r="BC339" s="163"/>
      <c r="BD339" s="163"/>
      <c r="BE339" s="163"/>
      <c r="BF339" s="163"/>
      <c r="BG339" s="163"/>
      <c r="BH339" s="163"/>
    </row>
    <row r="340">
      <c r="A340" s="163"/>
      <c r="B340" s="163"/>
      <c r="C340" s="163"/>
      <c r="D340" s="163"/>
      <c r="E340" s="163"/>
      <c r="F340" s="163"/>
      <c r="G340" s="163"/>
      <c r="H340" s="163"/>
      <c r="I340" s="163"/>
      <c r="J340" s="163"/>
      <c r="K340" s="165"/>
      <c r="L340" s="163"/>
      <c r="M340" s="163"/>
      <c r="N340" s="166"/>
      <c r="O340" s="167"/>
      <c r="P340" s="167"/>
      <c r="Q340" s="163"/>
      <c r="R340" s="163"/>
      <c r="S340" s="163"/>
      <c r="T340" s="167"/>
      <c r="U340" s="167"/>
      <c r="V340" s="167"/>
      <c r="W340" s="163"/>
      <c r="X340" s="163"/>
      <c r="Y340" s="163"/>
      <c r="Z340" s="321"/>
      <c r="AA340" s="321"/>
      <c r="AB340" s="322"/>
      <c r="AC340" s="322"/>
      <c r="AD340" s="321"/>
      <c r="AE340" s="321"/>
      <c r="AF340" s="321"/>
      <c r="AG340" s="321"/>
      <c r="AH340" s="321"/>
      <c r="AI340" s="321"/>
      <c r="AJ340" s="321"/>
      <c r="AK340" s="321"/>
      <c r="AL340" s="321"/>
      <c r="AM340" s="321"/>
      <c r="AN340" s="321"/>
      <c r="AO340" s="321"/>
      <c r="AP340" s="321"/>
      <c r="AQ340" s="321"/>
      <c r="AR340" s="321"/>
      <c r="AS340" s="321"/>
      <c r="AT340" s="163"/>
      <c r="AU340" s="163"/>
      <c r="AV340" s="163"/>
      <c r="AW340" s="163"/>
      <c r="AX340" s="163"/>
      <c r="AY340" s="163"/>
      <c r="AZ340" s="167"/>
      <c r="BA340" s="163"/>
      <c r="BB340" s="163"/>
      <c r="BC340" s="163"/>
      <c r="BD340" s="163"/>
      <c r="BE340" s="163"/>
      <c r="BF340" s="163"/>
      <c r="BG340" s="163"/>
      <c r="BH340" s="163"/>
    </row>
    <row r="341">
      <c r="A341" s="163"/>
      <c r="B341" s="163"/>
      <c r="C341" s="163"/>
      <c r="D341" s="163"/>
      <c r="E341" s="163"/>
      <c r="F341" s="163"/>
      <c r="G341" s="163"/>
      <c r="H341" s="163"/>
      <c r="I341" s="163"/>
      <c r="J341" s="163"/>
      <c r="K341" s="165"/>
      <c r="L341" s="163"/>
      <c r="M341" s="163"/>
      <c r="N341" s="166"/>
      <c r="O341" s="167"/>
      <c r="P341" s="167"/>
      <c r="Q341" s="163"/>
      <c r="R341" s="163"/>
      <c r="S341" s="163"/>
      <c r="T341" s="167"/>
      <c r="U341" s="167"/>
      <c r="V341" s="167"/>
      <c r="W341" s="163"/>
      <c r="X341" s="163"/>
      <c r="Y341" s="163"/>
      <c r="Z341" s="321"/>
      <c r="AA341" s="321"/>
      <c r="AB341" s="322"/>
      <c r="AC341" s="322"/>
      <c r="AD341" s="321"/>
      <c r="AE341" s="321"/>
      <c r="AF341" s="321"/>
      <c r="AG341" s="321"/>
      <c r="AH341" s="321"/>
      <c r="AI341" s="321"/>
      <c r="AJ341" s="321"/>
      <c r="AK341" s="321"/>
      <c r="AL341" s="321"/>
      <c r="AM341" s="321"/>
      <c r="AN341" s="321"/>
      <c r="AO341" s="321"/>
      <c r="AP341" s="321"/>
      <c r="AQ341" s="321"/>
      <c r="AR341" s="321"/>
      <c r="AS341" s="321"/>
      <c r="AT341" s="163"/>
      <c r="AU341" s="163"/>
      <c r="AV341" s="163"/>
      <c r="AW341" s="163"/>
      <c r="AX341" s="163"/>
      <c r="AY341" s="163"/>
      <c r="AZ341" s="167"/>
      <c r="BA341" s="163"/>
      <c r="BB341" s="163"/>
      <c r="BC341" s="163"/>
      <c r="BD341" s="163"/>
      <c r="BE341" s="163"/>
      <c r="BF341" s="163"/>
      <c r="BG341" s="163"/>
      <c r="BH341" s="163"/>
    </row>
    <row r="342">
      <c r="A342" s="163"/>
      <c r="B342" s="163"/>
      <c r="C342" s="163"/>
      <c r="D342" s="163"/>
      <c r="E342" s="163"/>
      <c r="F342" s="163"/>
      <c r="G342" s="163"/>
      <c r="H342" s="163"/>
      <c r="I342" s="163"/>
      <c r="J342" s="163"/>
      <c r="K342" s="165"/>
      <c r="L342" s="163"/>
      <c r="M342" s="163"/>
      <c r="N342" s="166"/>
      <c r="O342" s="167"/>
      <c r="P342" s="167"/>
      <c r="Q342" s="163"/>
      <c r="R342" s="163"/>
      <c r="S342" s="163"/>
      <c r="T342" s="167"/>
      <c r="U342" s="167"/>
      <c r="V342" s="167"/>
      <c r="W342" s="163"/>
      <c r="X342" s="163"/>
      <c r="Y342" s="163"/>
      <c r="Z342" s="321"/>
      <c r="AA342" s="321"/>
      <c r="AB342" s="322"/>
      <c r="AC342" s="322"/>
      <c r="AD342" s="321"/>
      <c r="AE342" s="321"/>
      <c r="AF342" s="321"/>
      <c r="AG342" s="321"/>
      <c r="AH342" s="321"/>
      <c r="AI342" s="321"/>
      <c r="AJ342" s="321"/>
      <c r="AK342" s="321"/>
      <c r="AL342" s="321"/>
      <c r="AM342" s="321"/>
      <c r="AN342" s="321"/>
      <c r="AO342" s="321"/>
      <c r="AP342" s="321"/>
      <c r="AQ342" s="321"/>
      <c r="AR342" s="321"/>
      <c r="AS342" s="321"/>
      <c r="AT342" s="163"/>
      <c r="AU342" s="163"/>
      <c r="AV342" s="163"/>
      <c r="AW342" s="163"/>
      <c r="AX342" s="163"/>
      <c r="AY342" s="163"/>
      <c r="AZ342" s="167"/>
      <c r="BA342" s="163"/>
      <c r="BB342" s="163"/>
      <c r="BC342" s="163"/>
      <c r="BD342" s="163"/>
      <c r="BE342" s="163"/>
      <c r="BF342" s="163"/>
      <c r="BG342" s="163"/>
      <c r="BH342" s="163"/>
    </row>
    <row r="343">
      <c r="A343" s="163"/>
      <c r="B343" s="163"/>
      <c r="C343" s="163"/>
      <c r="D343" s="163"/>
      <c r="E343" s="163"/>
      <c r="F343" s="163"/>
      <c r="G343" s="163"/>
      <c r="H343" s="163"/>
      <c r="I343" s="163"/>
      <c r="J343" s="163"/>
      <c r="K343" s="165"/>
      <c r="L343" s="163"/>
      <c r="M343" s="163"/>
      <c r="N343" s="166"/>
      <c r="O343" s="167"/>
      <c r="P343" s="167"/>
      <c r="Q343" s="163"/>
      <c r="R343" s="163"/>
      <c r="S343" s="163"/>
      <c r="T343" s="167"/>
      <c r="U343" s="167"/>
      <c r="V343" s="167"/>
      <c r="W343" s="163"/>
      <c r="X343" s="163"/>
      <c r="Y343" s="163"/>
      <c r="Z343" s="321"/>
      <c r="AA343" s="321"/>
      <c r="AB343" s="322"/>
      <c r="AC343" s="322"/>
      <c r="AD343" s="321"/>
      <c r="AE343" s="321"/>
      <c r="AF343" s="321"/>
      <c r="AG343" s="321"/>
      <c r="AH343" s="321"/>
      <c r="AI343" s="321"/>
      <c r="AJ343" s="321"/>
      <c r="AK343" s="321"/>
      <c r="AL343" s="321"/>
      <c r="AM343" s="321"/>
      <c r="AN343" s="321"/>
      <c r="AO343" s="321"/>
      <c r="AP343" s="321"/>
      <c r="AQ343" s="321"/>
      <c r="AR343" s="321"/>
      <c r="AS343" s="321"/>
      <c r="AT343" s="163"/>
      <c r="AU343" s="163"/>
      <c r="AV343" s="163"/>
      <c r="AW343" s="163"/>
      <c r="AX343" s="163"/>
      <c r="AY343" s="163"/>
      <c r="AZ343" s="167"/>
      <c r="BA343" s="163"/>
      <c r="BB343" s="163"/>
      <c r="BC343" s="163"/>
      <c r="BD343" s="163"/>
      <c r="BE343" s="163"/>
      <c r="BF343" s="163"/>
      <c r="BG343" s="163"/>
      <c r="BH343" s="163"/>
    </row>
    <row r="344">
      <c r="A344" s="163"/>
      <c r="B344" s="163"/>
      <c r="C344" s="163"/>
      <c r="D344" s="163"/>
      <c r="E344" s="163"/>
      <c r="F344" s="163"/>
      <c r="G344" s="163"/>
      <c r="H344" s="163"/>
      <c r="I344" s="163"/>
      <c r="J344" s="163"/>
      <c r="K344" s="165"/>
      <c r="L344" s="163"/>
      <c r="M344" s="163"/>
      <c r="N344" s="166"/>
      <c r="O344" s="167"/>
      <c r="P344" s="167"/>
      <c r="Q344" s="163"/>
      <c r="R344" s="163"/>
      <c r="S344" s="163"/>
      <c r="T344" s="167"/>
      <c r="U344" s="167"/>
      <c r="V344" s="167"/>
      <c r="W344" s="163"/>
      <c r="X344" s="163"/>
      <c r="Y344" s="163"/>
      <c r="Z344" s="321"/>
      <c r="AA344" s="321"/>
      <c r="AB344" s="322"/>
      <c r="AC344" s="322"/>
      <c r="AD344" s="321"/>
      <c r="AE344" s="321"/>
      <c r="AF344" s="321"/>
      <c r="AG344" s="321"/>
      <c r="AH344" s="321"/>
      <c r="AI344" s="321"/>
      <c r="AJ344" s="321"/>
      <c r="AK344" s="321"/>
      <c r="AL344" s="321"/>
      <c r="AM344" s="321"/>
      <c r="AN344" s="321"/>
      <c r="AO344" s="321"/>
      <c r="AP344" s="321"/>
      <c r="AQ344" s="321"/>
      <c r="AR344" s="321"/>
      <c r="AS344" s="321"/>
      <c r="AT344" s="163"/>
      <c r="AU344" s="163"/>
      <c r="AV344" s="163"/>
      <c r="AW344" s="163"/>
      <c r="AX344" s="163"/>
      <c r="AY344" s="163"/>
      <c r="AZ344" s="167"/>
      <c r="BA344" s="163"/>
      <c r="BB344" s="163"/>
      <c r="BC344" s="163"/>
      <c r="BD344" s="163"/>
      <c r="BE344" s="163"/>
      <c r="BF344" s="163"/>
      <c r="BG344" s="163"/>
      <c r="BH344" s="163"/>
    </row>
    <row r="345">
      <c r="A345" s="163"/>
      <c r="B345" s="163"/>
      <c r="C345" s="163"/>
      <c r="D345" s="163"/>
      <c r="E345" s="163"/>
      <c r="F345" s="163"/>
      <c r="G345" s="163"/>
      <c r="H345" s="163"/>
      <c r="I345" s="163"/>
      <c r="J345" s="163"/>
      <c r="K345" s="165"/>
      <c r="L345" s="163"/>
      <c r="M345" s="163"/>
      <c r="N345" s="166"/>
      <c r="O345" s="167"/>
      <c r="P345" s="167"/>
      <c r="Q345" s="163"/>
      <c r="R345" s="163"/>
      <c r="S345" s="163"/>
      <c r="T345" s="167"/>
      <c r="U345" s="167"/>
      <c r="V345" s="167"/>
      <c r="W345" s="163"/>
      <c r="X345" s="163"/>
      <c r="Y345" s="163"/>
      <c r="Z345" s="321"/>
      <c r="AA345" s="321"/>
      <c r="AB345" s="322"/>
      <c r="AC345" s="322"/>
      <c r="AD345" s="321"/>
      <c r="AE345" s="321"/>
      <c r="AF345" s="321"/>
      <c r="AG345" s="321"/>
      <c r="AH345" s="321"/>
      <c r="AI345" s="321"/>
      <c r="AJ345" s="321"/>
      <c r="AK345" s="321"/>
      <c r="AL345" s="321"/>
      <c r="AM345" s="321"/>
      <c r="AN345" s="321"/>
      <c r="AO345" s="321"/>
      <c r="AP345" s="321"/>
      <c r="AQ345" s="321"/>
      <c r="AR345" s="321"/>
      <c r="AS345" s="321"/>
      <c r="AT345" s="163"/>
      <c r="AU345" s="163"/>
      <c r="AV345" s="163"/>
      <c r="AW345" s="163"/>
      <c r="AX345" s="163"/>
      <c r="AY345" s="163"/>
      <c r="AZ345" s="167"/>
      <c r="BA345" s="163"/>
      <c r="BB345" s="163"/>
      <c r="BC345" s="163"/>
      <c r="BD345" s="163"/>
      <c r="BE345" s="163"/>
      <c r="BF345" s="163"/>
      <c r="BG345" s="163"/>
      <c r="BH345" s="163"/>
    </row>
    <row r="346">
      <c r="A346" s="163"/>
      <c r="B346" s="163"/>
      <c r="C346" s="163"/>
      <c r="D346" s="163"/>
      <c r="E346" s="163"/>
      <c r="F346" s="163"/>
      <c r="G346" s="163"/>
      <c r="H346" s="163"/>
      <c r="I346" s="163"/>
      <c r="J346" s="163"/>
      <c r="K346" s="165"/>
      <c r="L346" s="163"/>
      <c r="M346" s="163"/>
      <c r="N346" s="166"/>
      <c r="O346" s="167"/>
      <c r="P346" s="167"/>
      <c r="Q346" s="163"/>
      <c r="R346" s="163"/>
      <c r="S346" s="163"/>
      <c r="T346" s="167"/>
      <c r="U346" s="167"/>
      <c r="V346" s="167"/>
      <c r="W346" s="163"/>
      <c r="X346" s="163"/>
      <c r="Y346" s="163"/>
      <c r="Z346" s="321"/>
      <c r="AA346" s="321"/>
      <c r="AB346" s="322"/>
      <c r="AC346" s="322"/>
      <c r="AD346" s="321"/>
      <c r="AE346" s="321"/>
      <c r="AF346" s="321"/>
      <c r="AG346" s="321"/>
      <c r="AH346" s="321"/>
      <c r="AI346" s="321"/>
      <c r="AJ346" s="321"/>
      <c r="AK346" s="321"/>
      <c r="AL346" s="321"/>
      <c r="AM346" s="321"/>
      <c r="AN346" s="321"/>
      <c r="AO346" s="321"/>
      <c r="AP346" s="321"/>
      <c r="AQ346" s="321"/>
      <c r="AR346" s="321"/>
      <c r="AS346" s="321"/>
      <c r="AT346" s="163"/>
      <c r="AU346" s="163"/>
      <c r="AV346" s="163"/>
      <c r="AW346" s="163"/>
      <c r="AX346" s="163"/>
      <c r="AY346" s="163"/>
      <c r="AZ346" s="167"/>
      <c r="BA346" s="163"/>
      <c r="BB346" s="163"/>
      <c r="BC346" s="163"/>
      <c r="BD346" s="163"/>
      <c r="BE346" s="163"/>
      <c r="BF346" s="163"/>
      <c r="BG346" s="163"/>
      <c r="BH346" s="163"/>
    </row>
    <row r="347">
      <c r="A347" s="163"/>
      <c r="B347" s="163"/>
      <c r="C347" s="163"/>
      <c r="D347" s="163"/>
      <c r="E347" s="163"/>
      <c r="F347" s="163"/>
      <c r="G347" s="163"/>
      <c r="H347" s="163"/>
      <c r="I347" s="163"/>
      <c r="J347" s="163"/>
      <c r="K347" s="165"/>
      <c r="L347" s="163"/>
      <c r="M347" s="163"/>
      <c r="N347" s="166"/>
      <c r="O347" s="167"/>
      <c r="P347" s="167"/>
      <c r="Q347" s="163"/>
      <c r="R347" s="163"/>
      <c r="S347" s="163"/>
      <c r="T347" s="167"/>
      <c r="U347" s="167"/>
      <c r="V347" s="167"/>
      <c r="W347" s="163"/>
      <c r="X347" s="163"/>
      <c r="Y347" s="163"/>
      <c r="Z347" s="321"/>
      <c r="AA347" s="321"/>
      <c r="AB347" s="322"/>
      <c r="AC347" s="322"/>
      <c r="AD347" s="321"/>
      <c r="AE347" s="321"/>
      <c r="AF347" s="321"/>
      <c r="AG347" s="321"/>
      <c r="AH347" s="321"/>
      <c r="AI347" s="321"/>
      <c r="AJ347" s="321"/>
      <c r="AK347" s="321"/>
      <c r="AL347" s="321"/>
      <c r="AM347" s="321"/>
      <c r="AN347" s="321"/>
      <c r="AO347" s="321"/>
      <c r="AP347" s="321"/>
      <c r="AQ347" s="321"/>
      <c r="AR347" s="321"/>
      <c r="AS347" s="321"/>
      <c r="AT347" s="163"/>
      <c r="AU347" s="163"/>
      <c r="AV347" s="163"/>
      <c r="AW347" s="163"/>
      <c r="AX347" s="163"/>
      <c r="AY347" s="163"/>
      <c r="AZ347" s="167"/>
      <c r="BA347" s="163"/>
      <c r="BB347" s="163"/>
      <c r="BC347" s="163"/>
      <c r="BD347" s="163"/>
      <c r="BE347" s="163"/>
      <c r="BF347" s="163"/>
      <c r="BG347" s="163"/>
      <c r="BH347" s="163"/>
    </row>
    <row r="348">
      <c r="A348" s="163"/>
      <c r="B348" s="163"/>
      <c r="C348" s="163"/>
      <c r="D348" s="163"/>
      <c r="E348" s="163"/>
      <c r="F348" s="163"/>
      <c r="G348" s="163"/>
      <c r="H348" s="163"/>
      <c r="I348" s="163"/>
      <c r="J348" s="163"/>
      <c r="K348" s="165"/>
      <c r="L348" s="163"/>
      <c r="M348" s="163"/>
      <c r="N348" s="166"/>
      <c r="O348" s="167"/>
      <c r="P348" s="167"/>
      <c r="Q348" s="163"/>
      <c r="R348" s="163"/>
      <c r="S348" s="163"/>
      <c r="T348" s="167"/>
      <c r="U348" s="167"/>
      <c r="V348" s="167"/>
      <c r="W348" s="163"/>
      <c r="X348" s="163"/>
      <c r="Y348" s="163"/>
      <c r="Z348" s="321"/>
      <c r="AA348" s="321"/>
      <c r="AB348" s="322"/>
      <c r="AC348" s="322"/>
      <c r="AD348" s="321"/>
      <c r="AE348" s="321"/>
      <c r="AF348" s="321"/>
      <c r="AG348" s="321"/>
      <c r="AH348" s="321"/>
      <c r="AI348" s="321"/>
      <c r="AJ348" s="321"/>
      <c r="AK348" s="321"/>
      <c r="AL348" s="321"/>
      <c r="AM348" s="321"/>
      <c r="AN348" s="321"/>
      <c r="AO348" s="321"/>
      <c r="AP348" s="321"/>
      <c r="AQ348" s="321"/>
      <c r="AR348" s="321"/>
      <c r="AS348" s="321"/>
      <c r="AT348" s="163"/>
      <c r="AU348" s="163"/>
      <c r="AV348" s="163"/>
      <c r="AW348" s="163"/>
      <c r="AX348" s="163"/>
      <c r="AY348" s="163"/>
      <c r="AZ348" s="167"/>
      <c r="BA348" s="163"/>
      <c r="BB348" s="163"/>
      <c r="BC348" s="163"/>
      <c r="BD348" s="163"/>
      <c r="BE348" s="163"/>
      <c r="BF348" s="163"/>
      <c r="BG348" s="163"/>
      <c r="BH348" s="163"/>
    </row>
    <row r="349">
      <c r="A349" s="163"/>
      <c r="B349" s="163"/>
      <c r="C349" s="163"/>
      <c r="D349" s="163"/>
      <c r="E349" s="163"/>
      <c r="F349" s="163"/>
      <c r="G349" s="163"/>
      <c r="H349" s="163"/>
      <c r="I349" s="163"/>
      <c r="J349" s="163"/>
      <c r="K349" s="165"/>
      <c r="L349" s="163"/>
      <c r="M349" s="163"/>
      <c r="N349" s="166"/>
      <c r="O349" s="167"/>
      <c r="P349" s="167"/>
      <c r="Q349" s="163"/>
      <c r="R349" s="163"/>
      <c r="S349" s="163"/>
      <c r="T349" s="167"/>
      <c r="U349" s="167"/>
      <c r="V349" s="167"/>
      <c r="W349" s="163"/>
      <c r="X349" s="163"/>
      <c r="Y349" s="163"/>
      <c r="Z349" s="321"/>
      <c r="AA349" s="321"/>
      <c r="AB349" s="322"/>
      <c r="AC349" s="322"/>
      <c r="AD349" s="321"/>
      <c r="AE349" s="321"/>
      <c r="AF349" s="321"/>
      <c r="AG349" s="321"/>
      <c r="AH349" s="321"/>
      <c r="AI349" s="321"/>
      <c r="AJ349" s="321"/>
      <c r="AK349" s="321"/>
      <c r="AL349" s="321"/>
      <c r="AM349" s="321"/>
      <c r="AN349" s="321"/>
      <c r="AO349" s="321"/>
      <c r="AP349" s="321"/>
      <c r="AQ349" s="321"/>
      <c r="AR349" s="321"/>
      <c r="AS349" s="321"/>
      <c r="AT349" s="163"/>
      <c r="AU349" s="163"/>
      <c r="AV349" s="163"/>
      <c r="AW349" s="163"/>
      <c r="AX349" s="163"/>
      <c r="AY349" s="163"/>
      <c r="AZ349" s="167"/>
      <c r="BA349" s="163"/>
      <c r="BB349" s="163"/>
      <c r="BC349" s="163"/>
      <c r="BD349" s="163"/>
      <c r="BE349" s="163"/>
      <c r="BF349" s="163"/>
      <c r="BG349" s="163"/>
      <c r="BH349" s="163"/>
    </row>
    <row r="350">
      <c r="A350" s="163"/>
      <c r="B350" s="163"/>
      <c r="C350" s="163"/>
      <c r="D350" s="163"/>
      <c r="E350" s="163"/>
      <c r="F350" s="163"/>
      <c r="G350" s="163"/>
      <c r="H350" s="163"/>
      <c r="I350" s="163"/>
      <c r="J350" s="163"/>
      <c r="K350" s="165"/>
      <c r="L350" s="163"/>
      <c r="M350" s="163"/>
      <c r="N350" s="166"/>
      <c r="O350" s="167"/>
      <c r="P350" s="167"/>
      <c r="Q350" s="163"/>
      <c r="R350" s="163"/>
      <c r="S350" s="163"/>
      <c r="T350" s="167"/>
      <c r="U350" s="167"/>
      <c r="V350" s="167"/>
      <c r="W350" s="163"/>
      <c r="X350" s="163"/>
      <c r="Y350" s="163"/>
      <c r="Z350" s="321"/>
      <c r="AA350" s="321"/>
      <c r="AB350" s="322"/>
      <c r="AC350" s="322"/>
      <c r="AD350" s="321"/>
      <c r="AE350" s="321"/>
      <c r="AF350" s="321"/>
      <c r="AG350" s="321"/>
      <c r="AH350" s="321"/>
      <c r="AI350" s="321"/>
      <c r="AJ350" s="321"/>
      <c r="AK350" s="321"/>
      <c r="AL350" s="321"/>
      <c r="AM350" s="321"/>
      <c r="AN350" s="321"/>
      <c r="AO350" s="321"/>
      <c r="AP350" s="321"/>
      <c r="AQ350" s="321"/>
      <c r="AR350" s="321"/>
      <c r="AS350" s="321"/>
      <c r="AT350" s="163"/>
      <c r="AU350" s="163"/>
      <c r="AV350" s="163"/>
      <c r="AW350" s="163"/>
      <c r="AX350" s="163"/>
      <c r="AY350" s="163"/>
      <c r="AZ350" s="167"/>
      <c r="BA350" s="163"/>
      <c r="BB350" s="163"/>
      <c r="BC350" s="163"/>
      <c r="BD350" s="163"/>
      <c r="BE350" s="163"/>
      <c r="BF350" s="163"/>
      <c r="BG350" s="163"/>
      <c r="BH350" s="163"/>
    </row>
    <row r="351">
      <c r="A351" s="163"/>
      <c r="B351" s="163"/>
      <c r="C351" s="163"/>
      <c r="D351" s="163"/>
      <c r="E351" s="163"/>
      <c r="F351" s="163"/>
      <c r="G351" s="163"/>
      <c r="H351" s="163"/>
      <c r="I351" s="163"/>
      <c r="J351" s="163"/>
      <c r="K351" s="165"/>
      <c r="L351" s="163"/>
      <c r="M351" s="163"/>
      <c r="N351" s="166"/>
      <c r="O351" s="167"/>
      <c r="P351" s="167"/>
      <c r="Q351" s="163"/>
      <c r="R351" s="163"/>
      <c r="S351" s="163"/>
      <c r="T351" s="167"/>
      <c r="U351" s="167"/>
      <c r="V351" s="167"/>
      <c r="W351" s="163"/>
      <c r="X351" s="163"/>
      <c r="Y351" s="163"/>
      <c r="Z351" s="321"/>
      <c r="AA351" s="321"/>
      <c r="AB351" s="322"/>
      <c r="AC351" s="322"/>
      <c r="AD351" s="321"/>
      <c r="AE351" s="321"/>
      <c r="AF351" s="321"/>
      <c r="AG351" s="321"/>
      <c r="AH351" s="321"/>
      <c r="AI351" s="321"/>
      <c r="AJ351" s="321"/>
      <c r="AK351" s="321"/>
      <c r="AL351" s="321"/>
      <c r="AM351" s="321"/>
      <c r="AN351" s="321"/>
      <c r="AO351" s="321"/>
      <c r="AP351" s="321"/>
      <c r="AQ351" s="321"/>
      <c r="AR351" s="321"/>
      <c r="AS351" s="321"/>
      <c r="AT351" s="163"/>
      <c r="AU351" s="163"/>
      <c r="AV351" s="163"/>
      <c r="AW351" s="163"/>
      <c r="AX351" s="163"/>
      <c r="AY351" s="163"/>
      <c r="AZ351" s="167"/>
      <c r="BA351" s="163"/>
      <c r="BB351" s="163"/>
      <c r="BC351" s="163"/>
      <c r="BD351" s="163"/>
      <c r="BE351" s="163"/>
      <c r="BF351" s="163"/>
      <c r="BG351" s="163"/>
      <c r="BH351" s="163"/>
    </row>
    <row r="352">
      <c r="A352" s="163"/>
      <c r="B352" s="163"/>
      <c r="C352" s="163"/>
      <c r="D352" s="163"/>
      <c r="E352" s="163"/>
      <c r="F352" s="163"/>
      <c r="G352" s="163"/>
      <c r="H352" s="163"/>
      <c r="I352" s="163"/>
      <c r="J352" s="163"/>
      <c r="K352" s="165"/>
      <c r="L352" s="163"/>
      <c r="M352" s="163"/>
      <c r="N352" s="166"/>
      <c r="O352" s="167"/>
      <c r="P352" s="167"/>
      <c r="Q352" s="163"/>
      <c r="R352" s="163"/>
      <c r="S352" s="163"/>
      <c r="T352" s="167"/>
      <c r="U352" s="167"/>
      <c r="V352" s="167"/>
      <c r="W352" s="163"/>
      <c r="X352" s="163"/>
      <c r="Y352" s="163"/>
      <c r="Z352" s="321"/>
      <c r="AA352" s="321"/>
      <c r="AB352" s="322"/>
      <c r="AC352" s="322"/>
      <c r="AD352" s="321"/>
      <c r="AE352" s="321"/>
      <c r="AF352" s="321"/>
      <c r="AG352" s="321"/>
      <c r="AH352" s="321"/>
      <c r="AI352" s="321"/>
      <c r="AJ352" s="321"/>
      <c r="AK352" s="321"/>
      <c r="AL352" s="321"/>
      <c r="AM352" s="321"/>
      <c r="AN352" s="321"/>
      <c r="AO352" s="321"/>
      <c r="AP352" s="321"/>
      <c r="AQ352" s="321"/>
      <c r="AR352" s="321"/>
      <c r="AS352" s="321"/>
      <c r="AT352" s="163"/>
      <c r="AU352" s="163"/>
      <c r="AV352" s="163"/>
      <c r="AW352" s="163"/>
      <c r="AX352" s="163"/>
      <c r="AY352" s="163"/>
      <c r="AZ352" s="167"/>
      <c r="BA352" s="163"/>
      <c r="BB352" s="163"/>
      <c r="BC352" s="163"/>
      <c r="BD352" s="163"/>
      <c r="BE352" s="163"/>
      <c r="BF352" s="163"/>
      <c r="BG352" s="163"/>
      <c r="BH352" s="163"/>
    </row>
    <row r="353">
      <c r="A353" s="163"/>
      <c r="B353" s="163"/>
      <c r="C353" s="163"/>
      <c r="D353" s="163"/>
      <c r="E353" s="163"/>
      <c r="F353" s="163"/>
      <c r="G353" s="163"/>
      <c r="H353" s="163"/>
      <c r="I353" s="163"/>
      <c r="J353" s="163"/>
      <c r="K353" s="165"/>
      <c r="L353" s="163"/>
      <c r="M353" s="163"/>
      <c r="N353" s="166"/>
      <c r="O353" s="167"/>
      <c r="P353" s="167"/>
      <c r="Q353" s="163"/>
      <c r="R353" s="163"/>
      <c r="S353" s="163"/>
      <c r="T353" s="167"/>
      <c r="U353" s="167"/>
      <c r="V353" s="167"/>
      <c r="W353" s="163"/>
      <c r="X353" s="163"/>
      <c r="Y353" s="163"/>
      <c r="Z353" s="321"/>
      <c r="AA353" s="321"/>
      <c r="AB353" s="322"/>
      <c r="AC353" s="322"/>
      <c r="AD353" s="321"/>
      <c r="AE353" s="321"/>
      <c r="AF353" s="321"/>
      <c r="AG353" s="321"/>
      <c r="AH353" s="321"/>
      <c r="AI353" s="321"/>
      <c r="AJ353" s="321"/>
      <c r="AK353" s="321"/>
      <c r="AL353" s="321"/>
      <c r="AM353" s="321"/>
      <c r="AN353" s="321"/>
      <c r="AO353" s="321"/>
      <c r="AP353" s="321"/>
      <c r="AQ353" s="321"/>
      <c r="AR353" s="321"/>
      <c r="AS353" s="321"/>
      <c r="AT353" s="163"/>
      <c r="AU353" s="163"/>
      <c r="AV353" s="163"/>
      <c r="AW353" s="163"/>
      <c r="AX353" s="163"/>
      <c r="AY353" s="163"/>
      <c r="AZ353" s="167"/>
      <c r="BA353" s="163"/>
      <c r="BB353" s="163"/>
      <c r="BC353" s="163"/>
      <c r="BD353" s="163"/>
      <c r="BE353" s="163"/>
      <c r="BF353" s="163"/>
      <c r="BG353" s="163"/>
      <c r="BH353" s="163"/>
    </row>
    <row r="354">
      <c r="A354" s="163"/>
      <c r="B354" s="163"/>
      <c r="C354" s="163"/>
      <c r="D354" s="163"/>
      <c r="E354" s="163"/>
      <c r="F354" s="163"/>
      <c r="G354" s="163"/>
      <c r="H354" s="163"/>
      <c r="I354" s="163"/>
      <c r="J354" s="163"/>
      <c r="K354" s="165"/>
      <c r="L354" s="163"/>
      <c r="M354" s="163"/>
      <c r="N354" s="166"/>
      <c r="O354" s="167"/>
      <c r="P354" s="167"/>
      <c r="Q354" s="163"/>
      <c r="R354" s="163"/>
      <c r="S354" s="163"/>
      <c r="T354" s="167"/>
      <c r="U354" s="167"/>
      <c r="V354" s="167"/>
      <c r="W354" s="163"/>
      <c r="X354" s="163"/>
      <c r="Y354" s="163"/>
      <c r="Z354" s="321"/>
      <c r="AA354" s="321"/>
      <c r="AB354" s="322"/>
      <c r="AC354" s="322"/>
      <c r="AD354" s="321"/>
      <c r="AE354" s="321"/>
      <c r="AF354" s="321"/>
      <c r="AG354" s="321"/>
      <c r="AH354" s="321"/>
      <c r="AI354" s="321"/>
      <c r="AJ354" s="321"/>
      <c r="AK354" s="321"/>
      <c r="AL354" s="321"/>
      <c r="AM354" s="321"/>
      <c r="AN354" s="321"/>
      <c r="AO354" s="321"/>
      <c r="AP354" s="321"/>
      <c r="AQ354" s="321"/>
      <c r="AR354" s="321"/>
      <c r="AS354" s="321"/>
      <c r="AT354" s="163"/>
      <c r="AU354" s="163"/>
      <c r="AV354" s="163"/>
      <c r="AW354" s="163"/>
      <c r="AX354" s="163"/>
      <c r="AY354" s="163"/>
      <c r="AZ354" s="167"/>
      <c r="BA354" s="163"/>
      <c r="BB354" s="163"/>
      <c r="BC354" s="163"/>
      <c r="BD354" s="163"/>
      <c r="BE354" s="163"/>
      <c r="BF354" s="163"/>
      <c r="BG354" s="163"/>
      <c r="BH354" s="163"/>
    </row>
    <row r="355">
      <c r="A355" s="163"/>
      <c r="B355" s="163"/>
      <c r="C355" s="163"/>
      <c r="D355" s="163"/>
      <c r="E355" s="163"/>
      <c r="F355" s="163"/>
      <c r="G355" s="163"/>
      <c r="H355" s="163"/>
      <c r="I355" s="163"/>
      <c r="J355" s="163"/>
      <c r="K355" s="165"/>
      <c r="L355" s="163"/>
      <c r="M355" s="163"/>
      <c r="N355" s="166"/>
      <c r="O355" s="167"/>
      <c r="P355" s="167"/>
      <c r="Q355" s="163"/>
      <c r="R355" s="163"/>
      <c r="S355" s="163"/>
      <c r="T355" s="167"/>
      <c r="U355" s="167"/>
      <c r="V355" s="167"/>
      <c r="W355" s="163"/>
      <c r="X355" s="163"/>
      <c r="Y355" s="163"/>
      <c r="Z355" s="321"/>
      <c r="AA355" s="321"/>
      <c r="AB355" s="322"/>
      <c r="AC355" s="322"/>
      <c r="AD355" s="321"/>
      <c r="AE355" s="321"/>
      <c r="AF355" s="321"/>
      <c r="AG355" s="321"/>
      <c r="AH355" s="321"/>
      <c r="AI355" s="321"/>
      <c r="AJ355" s="321"/>
      <c r="AK355" s="321"/>
      <c r="AL355" s="321"/>
      <c r="AM355" s="321"/>
      <c r="AN355" s="321"/>
      <c r="AO355" s="321"/>
      <c r="AP355" s="321"/>
      <c r="AQ355" s="321"/>
      <c r="AR355" s="321"/>
      <c r="AS355" s="321"/>
      <c r="AT355" s="163"/>
      <c r="AU355" s="163"/>
      <c r="AV355" s="163"/>
      <c r="AW355" s="163"/>
      <c r="AX355" s="163"/>
      <c r="AY355" s="163"/>
      <c r="AZ355" s="167"/>
      <c r="BA355" s="163"/>
      <c r="BB355" s="163"/>
      <c r="BC355" s="163"/>
      <c r="BD355" s="163"/>
      <c r="BE355" s="163"/>
      <c r="BF355" s="163"/>
      <c r="BG355" s="163"/>
      <c r="BH355" s="163"/>
    </row>
    <row r="356">
      <c r="A356" s="163"/>
      <c r="B356" s="163"/>
      <c r="C356" s="163"/>
      <c r="D356" s="163"/>
      <c r="E356" s="163"/>
      <c r="F356" s="163"/>
      <c r="G356" s="163"/>
      <c r="H356" s="163"/>
      <c r="I356" s="163"/>
      <c r="J356" s="163"/>
      <c r="K356" s="165"/>
      <c r="L356" s="163"/>
      <c r="M356" s="163"/>
      <c r="N356" s="166"/>
      <c r="O356" s="167"/>
      <c r="P356" s="167"/>
      <c r="Q356" s="163"/>
      <c r="R356" s="163"/>
      <c r="S356" s="163"/>
      <c r="T356" s="167"/>
      <c r="U356" s="167"/>
      <c r="V356" s="167"/>
      <c r="W356" s="163"/>
      <c r="X356" s="163"/>
      <c r="Y356" s="163"/>
      <c r="Z356" s="321"/>
      <c r="AA356" s="321"/>
      <c r="AB356" s="322"/>
      <c r="AC356" s="322"/>
      <c r="AD356" s="321"/>
      <c r="AE356" s="321"/>
      <c r="AF356" s="321"/>
      <c r="AG356" s="321"/>
      <c r="AH356" s="321"/>
      <c r="AI356" s="321"/>
      <c r="AJ356" s="321"/>
      <c r="AK356" s="321"/>
      <c r="AL356" s="321"/>
      <c r="AM356" s="321"/>
      <c r="AN356" s="321"/>
      <c r="AO356" s="321"/>
      <c r="AP356" s="321"/>
      <c r="AQ356" s="321"/>
      <c r="AR356" s="321"/>
      <c r="AS356" s="321"/>
      <c r="AT356" s="163"/>
      <c r="AU356" s="163"/>
      <c r="AV356" s="163"/>
      <c r="AW356" s="163"/>
      <c r="AX356" s="163"/>
      <c r="AY356" s="163"/>
      <c r="AZ356" s="167"/>
      <c r="BA356" s="163"/>
      <c r="BB356" s="163"/>
      <c r="BC356" s="163"/>
      <c r="BD356" s="163"/>
      <c r="BE356" s="163"/>
      <c r="BF356" s="163"/>
      <c r="BG356" s="163"/>
      <c r="BH356" s="163"/>
    </row>
    <row r="357">
      <c r="A357" s="163"/>
      <c r="B357" s="163"/>
      <c r="C357" s="163"/>
      <c r="D357" s="163"/>
      <c r="E357" s="163"/>
      <c r="F357" s="163"/>
      <c r="G357" s="163"/>
      <c r="H357" s="163"/>
      <c r="I357" s="163"/>
      <c r="J357" s="163"/>
      <c r="K357" s="165"/>
      <c r="L357" s="163"/>
      <c r="M357" s="163"/>
      <c r="N357" s="166"/>
      <c r="O357" s="167"/>
      <c r="P357" s="167"/>
      <c r="Q357" s="163"/>
      <c r="R357" s="163"/>
      <c r="S357" s="163"/>
      <c r="T357" s="167"/>
      <c r="U357" s="167"/>
      <c r="V357" s="167"/>
      <c r="W357" s="163"/>
      <c r="X357" s="163"/>
      <c r="Y357" s="163"/>
      <c r="Z357" s="321"/>
      <c r="AA357" s="321"/>
      <c r="AB357" s="322"/>
      <c r="AC357" s="322"/>
      <c r="AD357" s="321"/>
      <c r="AE357" s="321"/>
      <c r="AF357" s="321"/>
      <c r="AG357" s="321"/>
      <c r="AH357" s="321"/>
      <c r="AI357" s="321"/>
      <c r="AJ357" s="321"/>
      <c r="AK357" s="321"/>
      <c r="AL357" s="321"/>
      <c r="AM357" s="321"/>
      <c r="AN357" s="321"/>
      <c r="AO357" s="321"/>
      <c r="AP357" s="321"/>
      <c r="AQ357" s="321"/>
      <c r="AR357" s="321"/>
      <c r="AS357" s="321"/>
      <c r="AT357" s="163"/>
      <c r="AU357" s="163"/>
      <c r="AV357" s="163"/>
      <c r="AW357" s="163"/>
      <c r="AX357" s="163"/>
      <c r="AY357" s="163"/>
      <c r="AZ357" s="167"/>
      <c r="BA357" s="163"/>
      <c r="BB357" s="163"/>
      <c r="BC357" s="163"/>
      <c r="BD357" s="163"/>
      <c r="BE357" s="163"/>
      <c r="BF357" s="163"/>
      <c r="BG357" s="163"/>
      <c r="BH357" s="163"/>
    </row>
    <row r="358">
      <c r="A358" s="163"/>
      <c r="B358" s="163"/>
      <c r="C358" s="163"/>
      <c r="D358" s="163"/>
      <c r="E358" s="163"/>
      <c r="F358" s="163"/>
      <c r="G358" s="163"/>
      <c r="H358" s="163"/>
      <c r="I358" s="163"/>
      <c r="J358" s="163"/>
      <c r="K358" s="165"/>
      <c r="L358" s="163"/>
      <c r="M358" s="163"/>
      <c r="N358" s="166"/>
      <c r="O358" s="167"/>
      <c r="P358" s="167"/>
      <c r="Q358" s="163"/>
      <c r="R358" s="163"/>
      <c r="S358" s="163"/>
      <c r="T358" s="167"/>
      <c r="U358" s="167"/>
      <c r="V358" s="167"/>
      <c r="W358" s="163"/>
      <c r="X358" s="163"/>
      <c r="Y358" s="163"/>
      <c r="Z358" s="321"/>
      <c r="AA358" s="321"/>
      <c r="AB358" s="322"/>
      <c r="AC358" s="322"/>
      <c r="AD358" s="321"/>
      <c r="AE358" s="321"/>
      <c r="AF358" s="321"/>
      <c r="AG358" s="321"/>
      <c r="AH358" s="321"/>
      <c r="AI358" s="321"/>
      <c r="AJ358" s="321"/>
      <c r="AK358" s="321"/>
      <c r="AL358" s="321"/>
      <c r="AM358" s="321"/>
      <c r="AN358" s="321"/>
      <c r="AO358" s="321"/>
      <c r="AP358" s="321"/>
      <c r="AQ358" s="321"/>
      <c r="AR358" s="321"/>
      <c r="AS358" s="321"/>
      <c r="AT358" s="163"/>
      <c r="AU358" s="163"/>
      <c r="AV358" s="163"/>
      <c r="AW358" s="163"/>
      <c r="AX358" s="163"/>
      <c r="AY358" s="163"/>
      <c r="AZ358" s="167"/>
      <c r="BA358" s="163"/>
      <c r="BB358" s="163"/>
      <c r="BC358" s="163"/>
      <c r="BD358" s="163"/>
      <c r="BE358" s="163"/>
      <c r="BF358" s="163"/>
      <c r="BG358" s="163"/>
      <c r="BH358" s="163"/>
    </row>
    <row r="359">
      <c r="A359" s="163"/>
      <c r="B359" s="163"/>
      <c r="C359" s="163"/>
      <c r="D359" s="163"/>
      <c r="E359" s="163"/>
      <c r="F359" s="163"/>
      <c r="G359" s="163"/>
      <c r="H359" s="163"/>
      <c r="I359" s="163"/>
      <c r="J359" s="163"/>
      <c r="K359" s="165"/>
      <c r="L359" s="163"/>
      <c r="M359" s="163"/>
      <c r="N359" s="166"/>
      <c r="O359" s="167"/>
      <c r="P359" s="167"/>
      <c r="Q359" s="163"/>
      <c r="R359" s="163"/>
      <c r="S359" s="163"/>
      <c r="T359" s="167"/>
      <c r="U359" s="167"/>
      <c r="V359" s="167"/>
      <c r="W359" s="163"/>
      <c r="X359" s="163"/>
      <c r="Y359" s="163"/>
      <c r="Z359" s="321"/>
      <c r="AA359" s="321"/>
      <c r="AB359" s="322"/>
      <c r="AC359" s="322"/>
      <c r="AD359" s="321"/>
      <c r="AE359" s="321"/>
      <c r="AF359" s="321"/>
      <c r="AG359" s="321"/>
      <c r="AH359" s="321"/>
      <c r="AI359" s="321"/>
      <c r="AJ359" s="321"/>
      <c r="AK359" s="321"/>
      <c r="AL359" s="321"/>
      <c r="AM359" s="321"/>
      <c r="AN359" s="321"/>
      <c r="AO359" s="321"/>
      <c r="AP359" s="321"/>
      <c r="AQ359" s="321"/>
      <c r="AR359" s="321"/>
      <c r="AS359" s="321"/>
      <c r="AT359" s="163"/>
      <c r="AU359" s="163"/>
      <c r="AV359" s="163"/>
      <c r="AW359" s="163"/>
      <c r="AX359" s="163"/>
      <c r="AY359" s="163"/>
      <c r="AZ359" s="167"/>
      <c r="BA359" s="163"/>
      <c r="BB359" s="163"/>
      <c r="BC359" s="163"/>
      <c r="BD359" s="163"/>
      <c r="BE359" s="163"/>
      <c r="BF359" s="163"/>
      <c r="BG359" s="163"/>
      <c r="BH359" s="163"/>
    </row>
    <row r="360">
      <c r="A360" s="163"/>
      <c r="B360" s="163"/>
      <c r="C360" s="163"/>
      <c r="D360" s="163"/>
      <c r="E360" s="163"/>
      <c r="F360" s="163"/>
      <c r="G360" s="163"/>
      <c r="H360" s="163"/>
      <c r="I360" s="163"/>
      <c r="J360" s="163"/>
      <c r="K360" s="165"/>
      <c r="L360" s="163"/>
      <c r="M360" s="163"/>
      <c r="N360" s="166"/>
      <c r="O360" s="167"/>
      <c r="P360" s="167"/>
      <c r="Q360" s="163"/>
      <c r="R360" s="163"/>
      <c r="S360" s="163"/>
      <c r="T360" s="167"/>
      <c r="U360" s="167"/>
      <c r="V360" s="167"/>
      <c r="W360" s="163"/>
      <c r="X360" s="163"/>
      <c r="Y360" s="163"/>
      <c r="Z360" s="321"/>
      <c r="AA360" s="321"/>
      <c r="AB360" s="322"/>
      <c r="AC360" s="322"/>
      <c r="AD360" s="321"/>
      <c r="AE360" s="321"/>
      <c r="AF360" s="321"/>
      <c r="AG360" s="321"/>
      <c r="AH360" s="321"/>
      <c r="AI360" s="321"/>
      <c r="AJ360" s="321"/>
      <c r="AK360" s="321"/>
      <c r="AL360" s="321"/>
      <c r="AM360" s="321"/>
      <c r="AN360" s="321"/>
      <c r="AO360" s="321"/>
      <c r="AP360" s="321"/>
      <c r="AQ360" s="321"/>
      <c r="AR360" s="321"/>
      <c r="AS360" s="321"/>
      <c r="AT360" s="163"/>
      <c r="AU360" s="163"/>
      <c r="AV360" s="163"/>
      <c r="AW360" s="163"/>
      <c r="AX360" s="163"/>
      <c r="AY360" s="163"/>
      <c r="AZ360" s="167"/>
      <c r="BA360" s="163"/>
      <c r="BB360" s="163"/>
      <c r="BC360" s="163"/>
      <c r="BD360" s="163"/>
      <c r="BE360" s="163"/>
      <c r="BF360" s="163"/>
      <c r="BG360" s="163"/>
      <c r="BH360" s="163"/>
    </row>
    <row r="361">
      <c r="A361" s="163"/>
      <c r="B361" s="163"/>
      <c r="C361" s="163"/>
      <c r="D361" s="163"/>
      <c r="E361" s="163"/>
      <c r="F361" s="163"/>
      <c r="G361" s="163"/>
      <c r="H361" s="163"/>
      <c r="I361" s="163"/>
      <c r="J361" s="163"/>
      <c r="K361" s="165"/>
      <c r="L361" s="163"/>
      <c r="M361" s="163"/>
      <c r="N361" s="166"/>
      <c r="O361" s="167"/>
      <c r="P361" s="167"/>
      <c r="Q361" s="163"/>
      <c r="R361" s="163"/>
      <c r="S361" s="163"/>
      <c r="T361" s="167"/>
      <c r="U361" s="167"/>
      <c r="V361" s="167"/>
      <c r="W361" s="163"/>
      <c r="X361" s="163"/>
      <c r="Y361" s="163"/>
      <c r="Z361" s="321"/>
      <c r="AA361" s="321"/>
      <c r="AB361" s="322"/>
      <c r="AC361" s="322"/>
      <c r="AD361" s="321"/>
      <c r="AE361" s="321"/>
      <c r="AF361" s="321"/>
      <c r="AG361" s="321"/>
      <c r="AH361" s="321"/>
      <c r="AI361" s="321"/>
      <c r="AJ361" s="321"/>
      <c r="AK361" s="321"/>
      <c r="AL361" s="321"/>
      <c r="AM361" s="321"/>
      <c r="AN361" s="321"/>
      <c r="AO361" s="321"/>
      <c r="AP361" s="321"/>
      <c r="AQ361" s="321"/>
      <c r="AR361" s="321"/>
      <c r="AS361" s="321"/>
      <c r="AT361" s="163"/>
      <c r="AU361" s="163"/>
      <c r="AV361" s="163"/>
      <c r="AW361" s="163"/>
      <c r="AX361" s="163"/>
      <c r="AY361" s="163"/>
      <c r="AZ361" s="167"/>
      <c r="BA361" s="163"/>
      <c r="BB361" s="163"/>
      <c r="BC361" s="163"/>
      <c r="BD361" s="163"/>
      <c r="BE361" s="163"/>
      <c r="BF361" s="163"/>
      <c r="BG361" s="163"/>
      <c r="BH361" s="163"/>
    </row>
    <row r="362">
      <c r="A362" s="163"/>
      <c r="B362" s="163"/>
      <c r="C362" s="163"/>
      <c r="D362" s="163"/>
      <c r="E362" s="163"/>
      <c r="F362" s="163"/>
      <c r="G362" s="163"/>
      <c r="H362" s="163"/>
      <c r="I362" s="163"/>
      <c r="J362" s="163"/>
      <c r="K362" s="165"/>
      <c r="L362" s="163"/>
      <c r="M362" s="163"/>
      <c r="N362" s="166"/>
      <c r="O362" s="167"/>
      <c r="P362" s="167"/>
      <c r="Q362" s="163"/>
      <c r="R362" s="163"/>
      <c r="S362" s="163"/>
      <c r="T362" s="167"/>
      <c r="U362" s="167"/>
      <c r="V362" s="167"/>
      <c r="W362" s="163"/>
      <c r="X362" s="163"/>
      <c r="Y362" s="163"/>
      <c r="Z362" s="321"/>
      <c r="AA362" s="321"/>
      <c r="AB362" s="322"/>
      <c r="AC362" s="322"/>
      <c r="AD362" s="321"/>
      <c r="AE362" s="321"/>
      <c r="AF362" s="321"/>
      <c r="AG362" s="321"/>
      <c r="AH362" s="321"/>
      <c r="AI362" s="321"/>
      <c r="AJ362" s="321"/>
      <c r="AK362" s="321"/>
      <c r="AL362" s="321"/>
      <c r="AM362" s="321"/>
      <c r="AN362" s="321"/>
      <c r="AO362" s="321"/>
      <c r="AP362" s="321"/>
      <c r="AQ362" s="321"/>
      <c r="AR362" s="321"/>
      <c r="AS362" s="321"/>
      <c r="AT362" s="163"/>
      <c r="AU362" s="163"/>
      <c r="AV362" s="163"/>
      <c r="AW362" s="163"/>
      <c r="AX362" s="163"/>
      <c r="AY362" s="163"/>
      <c r="AZ362" s="167"/>
      <c r="BA362" s="163"/>
      <c r="BB362" s="163"/>
      <c r="BC362" s="163"/>
      <c r="BD362" s="163"/>
      <c r="BE362" s="163"/>
      <c r="BF362" s="163"/>
      <c r="BG362" s="163"/>
      <c r="BH362" s="163"/>
    </row>
    <row r="363">
      <c r="A363" s="163"/>
      <c r="B363" s="163"/>
      <c r="C363" s="163"/>
      <c r="D363" s="163"/>
      <c r="E363" s="163"/>
      <c r="F363" s="163"/>
      <c r="G363" s="163"/>
      <c r="H363" s="163"/>
      <c r="I363" s="163"/>
      <c r="J363" s="163"/>
      <c r="K363" s="165"/>
      <c r="L363" s="163"/>
      <c r="M363" s="163"/>
      <c r="N363" s="166"/>
      <c r="O363" s="167"/>
      <c r="P363" s="167"/>
      <c r="Q363" s="163"/>
      <c r="R363" s="163"/>
      <c r="S363" s="163"/>
      <c r="T363" s="167"/>
      <c r="U363" s="167"/>
      <c r="V363" s="167"/>
      <c r="W363" s="163"/>
      <c r="X363" s="163"/>
      <c r="Y363" s="163"/>
      <c r="Z363" s="321"/>
      <c r="AA363" s="321"/>
      <c r="AB363" s="322"/>
      <c r="AC363" s="322"/>
      <c r="AD363" s="321"/>
      <c r="AE363" s="321"/>
      <c r="AF363" s="321"/>
      <c r="AG363" s="321"/>
      <c r="AH363" s="321"/>
      <c r="AI363" s="321"/>
      <c r="AJ363" s="321"/>
      <c r="AK363" s="321"/>
      <c r="AL363" s="321"/>
      <c r="AM363" s="321"/>
      <c r="AN363" s="321"/>
      <c r="AO363" s="321"/>
      <c r="AP363" s="321"/>
      <c r="AQ363" s="321"/>
      <c r="AR363" s="321"/>
      <c r="AS363" s="321"/>
      <c r="AT363" s="163"/>
      <c r="AU363" s="163"/>
      <c r="AV363" s="163"/>
      <c r="AW363" s="163"/>
      <c r="AX363" s="163"/>
      <c r="AY363" s="163"/>
      <c r="AZ363" s="167"/>
      <c r="BA363" s="163"/>
      <c r="BB363" s="163"/>
      <c r="BC363" s="163"/>
      <c r="BD363" s="163"/>
      <c r="BE363" s="163"/>
      <c r="BF363" s="163"/>
      <c r="BG363" s="163"/>
      <c r="BH363" s="163"/>
    </row>
    <row r="364">
      <c r="A364" s="163"/>
      <c r="B364" s="163"/>
      <c r="C364" s="163"/>
      <c r="D364" s="163"/>
      <c r="E364" s="163"/>
      <c r="F364" s="163"/>
      <c r="G364" s="163"/>
      <c r="H364" s="163"/>
      <c r="I364" s="163"/>
      <c r="J364" s="163"/>
      <c r="K364" s="165"/>
      <c r="L364" s="163"/>
      <c r="M364" s="163"/>
      <c r="N364" s="166"/>
      <c r="O364" s="167"/>
      <c r="P364" s="167"/>
      <c r="Q364" s="163"/>
      <c r="R364" s="163"/>
      <c r="S364" s="163"/>
      <c r="T364" s="167"/>
      <c r="U364" s="167"/>
      <c r="V364" s="167"/>
      <c r="W364" s="163"/>
      <c r="X364" s="163"/>
      <c r="Y364" s="163"/>
      <c r="Z364" s="321"/>
      <c r="AA364" s="321"/>
      <c r="AB364" s="322"/>
      <c r="AC364" s="322"/>
      <c r="AD364" s="321"/>
      <c r="AE364" s="321"/>
      <c r="AF364" s="321"/>
      <c r="AG364" s="321"/>
      <c r="AH364" s="321"/>
      <c r="AI364" s="321"/>
      <c r="AJ364" s="321"/>
      <c r="AK364" s="321"/>
      <c r="AL364" s="321"/>
      <c r="AM364" s="321"/>
      <c r="AN364" s="321"/>
      <c r="AO364" s="321"/>
      <c r="AP364" s="321"/>
      <c r="AQ364" s="321"/>
      <c r="AR364" s="321"/>
      <c r="AS364" s="321"/>
      <c r="AT364" s="163"/>
      <c r="AU364" s="163"/>
      <c r="AV364" s="163"/>
      <c r="AW364" s="163"/>
      <c r="AX364" s="163"/>
      <c r="AY364" s="163"/>
      <c r="AZ364" s="167"/>
      <c r="BA364" s="163"/>
      <c r="BB364" s="163"/>
      <c r="BC364" s="163"/>
      <c r="BD364" s="163"/>
      <c r="BE364" s="163"/>
      <c r="BF364" s="163"/>
      <c r="BG364" s="163"/>
      <c r="BH364" s="163"/>
    </row>
    <row r="365">
      <c r="A365" s="163"/>
      <c r="B365" s="163"/>
      <c r="C365" s="163"/>
      <c r="D365" s="163"/>
      <c r="E365" s="163"/>
      <c r="F365" s="163"/>
      <c r="G365" s="163"/>
      <c r="H365" s="163"/>
      <c r="I365" s="163"/>
      <c r="J365" s="163"/>
      <c r="K365" s="165"/>
      <c r="L365" s="163"/>
      <c r="M365" s="163"/>
      <c r="N365" s="166"/>
      <c r="O365" s="167"/>
      <c r="P365" s="167"/>
      <c r="Q365" s="163"/>
      <c r="R365" s="163"/>
      <c r="S365" s="163"/>
      <c r="T365" s="167"/>
      <c r="U365" s="167"/>
      <c r="V365" s="167"/>
      <c r="W365" s="163"/>
      <c r="X365" s="163"/>
      <c r="Y365" s="163"/>
      <c r="Z365" s="321"/>
      <c r="AA365" s="321"/>
      <c r="AB365" s="322"/>
      <c r="AC365" s="322"/>
      <c r="AD365" s="321"/>
      <c r="AE365" s="321"/>
      <c r="AF365" s="321"/>
      <c r="AG365" s="321"/>
      <c r="AH365" s="321"/>
      <c r="AI365" s="321"/>
      <c r="AJ365" s="321"/>
      <c r="AK365" s="321"/>
      <c r="AL365" s="321"/>
      <c r="AM365" s="321"/>
      <c r="AN365" s="321"/>
      <c r="AO365" s="321"/>
      <c r="AP365" s="321"/>
      <c r="AQ365" s="321"/>
      <c r="AR365" s="321"/>
      <c r="AS365" s="321"/>
      <c r="AT365" s="163"/>
      <c r="AU365" s="163"/>
      <c r="AV365" s="163"/>
      <c r="AW365" s="163"/>
      <c r="AX365" s="163"/>
      <c r="AY365" s="163"/>
      <c r="AZ365" s="167"/>
      <c r="BA365" s="163"/>
      <c r="BB365" s="163"/>
      <c r="BC365" s="163"/>
      <c r="BD365" s="163"/>
      <c r="BE365" s="163"/>
      <c r="BF365" s="163"/>
      <c r="BG365" s="163"/>
      <c r="BH365" s="163"/>
    </row>
    <row r="366">
      <c r="A366" s="163"/>
      <c r="B366" s="163"/>
      <c r="C366" s="163"/>
      <c r="D366" s="163"/>
      <c r="E366" s="163"/>
      <c r="F366" s="163"/>
      <c r="G366" s="163"/>
      <c r="H366" s="163"/>
      <c r="I366" s="163"/>
      <c r="J366" s="163"/>
      <c r="K366" s="165"/>
      <c r="L366" s="163"/>
      <c r="M366" s="163"/>
      <c r="N366" s="166"/>
      <c r="O366" s="167"/>
      <c r="P366" s="167"/>
      <c r="Q366" s="163"/>
      <c r="R366" s="163"/>
      <c r="S366" s="163"/>
      <c r="T366" s="167"/>
      <c r="U366" s="167"/>
      <c r="V366" s="167"/>
      <c r="W366" s="163"/>
      <c r="X366" s="163"/>
      <c r="Y366" s="163"/>
      <c r="Z366" s="321"/>
      <c r="AA366" s="321"/>
      <c r="AB366" s="322"/>
      <c r="AC366" s="322"/>
      <c r="AD366" s="321"/>
      <c r="AE366" s="321"/>
      <c r="AF366" s="321"/>
      <c r="AG366" s="321"/>
      <c r="AH366" s="321"/>
      <c r="AI366" s="321"/>
      <c r="AJ366" s="321"/>
      <c r="AK366" s="321"/>
      <c r="AL366" s="321"/>
      <c r="AM366" s="321"/>
      <c r="AN366" s="321"/>
      <c r="AO366" s="321"/>
      <c r="AP366" s="321"/>
      <c r="AQ366" s="321"/>
      <c r="AR366" s="321"/>
      <c r="AS366" s="321"/>
      <c r="AT366" s="163"/>
      <c r="AU366" s="163"/>
      <c r="AV366" s="163"/>
      <c r="AW366" s="163"/>
      <c r="AX366" s="163"/>
      <c r="AY366" s="163"/>
      <c r="AZ366" s="167"/>
      <c r="BA366" s="163"/>
      <c r="BB366" s="163"/>
      <c r="BC366" s="163"/>
      <c r="BD366" s="163"/>
      <c r="BE366" s="163"/>
      <c r="BF366" s="163"/>
      <c r="BG366" s="163"/>
      <c r="BH366" s="163"/>
    </row>
    <row r="367">
      <c r="A367" s="163"/>
      <c r="B367" s="163"/>
      <c r="C367" s="163"/>
      <c r="D367" s="163"/>
      <c r="E367" s="163"/>
      <c r="F367" s="163"/>
      <c r="G367" s="163"/>
      <c r="H367" s="163"/>
      <c r="I367" s="163"/>
      <c r="J367" s="163"/>
      <c r="K367" s="165"/>
      <c r="L367" s="163"/>
      <c r="M367" s="163"/>
      <c r="N367" s="166"/>
      <c r="O367" s="167"/>
      <c r="P367" s="167"/>
      <c r="Q367" s="163"/>
      <c r="R367" s="163"/>
      <c r="S367" s="163"/>
      <c r="T367" s="167"/>
      <c r="U367" s="167"/>
      <c r="V367" s="167"/>
      <c r="W367" s="163"/>
      <c r="X367" s="163"/>
      <c r="Y367" s="163"/>
      <c r="Z367" s="321"/>
      <c r="AA367" s="321"/>
      <c r="AB367" s="322"/>
      <c r="AC367" s="322"/>
      <c r="AD367" s="321"/>
      <c r="AE367" s="321"/>
      <c r="AF367" s="321"/>
      <c r="AG367" s="321"/>
      <c r="AH367" s="321"/>
      <c r="AI367" s="321"/>
      <c r="AJ367" s="321"/>
      <c r="AK367" s="321"/>
      <c r="AL367" s="321"/>
      <c r="AM367" s="321"/>
      <c r="AN367" s="321"/>
      <c r="AO367" s="321"/>
      <c r="AP367" s="321"/>
      <c r="AQ367" s="321"/>
      <c r="AR367" s="321"/>
      <c r="AS367" s="321"/>
      <c r="AT367" s="163"/>
      <c r="AU367" s="163"/>
      <c r="AV367" s="163"/>
      <c r="AW367" s="163"/>
      <c r="AX367" s="163"/>
      <c r="AY367" s="163"/>
      <c r="AZ367" s="167"/>
      <c r="BA367" s="163"/>
      <c r="BB367" s="163"/>
      <c r="BC367" s="163"/>
      <c r="BD367" s="163"/>
      <c r="BE367" s="163"/>
      <c r="BF367" s="163"/>
      <c r="BG367" s="163"/>
      <c r="BH367" s="163"/>
    </row>
    <row r="368">
      <c r="A368" s="163"/>
      <c r="B368" s="163"/>
      <c r="C368" s="163"/>
      <c r="D368" s="163"/>
      <c r="E368" s="163"/>
      <c r="F368" s="163"/>
      <c r="G368" s="163"/>
      <c r="H368" s="163"/>
      <c r="I368" s="163"/>
      <c r="J368" s="163"/>
      <c r="K368" s="165"/>
      <c r="L368" s="163"/>
      <c r="M368" s="163"/>
      <c r="N368" s="166"/>
      <c r="O368" s="167"/>
      <c r="P368" s="167"/>
      <c r="Q368" s="163"/>
      <c r="R368" s="163"/>
      <c r="S368" s="163"/>
      <c r="T368" s="167"/>
      <c r="U368" s="167"/>
      <c r="V368" s="167"/>
      <c r="W368" s="163"/>
      <c r="X368" s="163"/>
      <c r="Y368" s="163"/>
      <c r="Z368" s="321"/>
      <c r="AA368" s="321"/>
      <c r="AB368" s="322"/>
      <c r="AC368" s="322"/>
      <c r="AD368" s="321"/>
      <c r="AE368" s="321"/>
      <c r="AF368" s="321"/>
      <c r="AG368" s="321"/>
      <c r="AH368" s="321"/>
      <c r="AI368" s="321"/>
      <c r="AJ368" s="321"/>
      <c r="AK368" s="321"/>
      <c r="AL368" s="321"/>
      <c r="AM368" s="321"/>
      <c r="AN368" s="321"/>
      <c r="AO368" s="321"/>
      <c r="AP368" s="321"/>
      <c r="AQ368" s="321"/>
      <c r="AR368" s="321"/>
      <c r="AS368" s="321"/>
      <c r="AT368" s="163"/>
      <c r="AU368" s="163"/>
      <c r="AV368" s="163"/>
      <c r="AW368" s="163"/>
      <c r="AX368" s="163"/>
      <c r="AY368" s="163"/>
      <c r="AZ368" s="167"/>
      <c r="BA368" s="163"/>
      <c r="BB368" s="163"/>
      <c r="BC368" s="163"/>
      <c r="BD368" s="163"/>
      <c r="BE368" s="163"/>
      <c r="BF368" s="163"/>
      <c r="BG368" s="163"/>
      <c r="BH368" s="163"/>
    </row>
    <row r="369">
      <c r="A369" s="163"/>
      <c r="B369" s="163"/>
      <c r="C369" s="163"/>
      <c r="D369" s="163"/>
      <c r="E369" s="163"/>
      <c r="F369" s="163"/>
      <c r="G369" s="163"/>
      <c r="H369" s="163"/>
      <c r="I369" s="163"/>
      <c r="J369" s="163"/>
      <c r="K369" s="165"/>
      <c r="L369" s="163"/>
      <c r="M369" s="163"/>
      <c r="N369" s="166"/>
      <c r="O369" s="167"/>
      <c r="P369" s="167"/>
      <c r="Q369" s="163"/>
      <c r="R369" s="163"/>
      <c r="S369" s="163"/>
      <c r="T369" s="167"/>
      <c r="U369" s="167"/>
      <c r="V369" s="167"/>
      <c r="W369" s="163"/>
      <c r="X369" s="163"/>
      <c r="Y369" s="163"/>
      <c r="Z369" s="321"/>
      <c r="AA369" s="321"/>
      <c r="AB369" s="322"/>
      <c r="AC369" s="322"/>
      <c r="AD369" s="321"/>
      <c r="AE369" s="321"/>
      <c r="AF369" s="321"/>
      <c r="AG369" s="321"/>
      <c r="AH369" s="321"/>
      <c r="AI369" s="321"/>
      <c r="AJ369" s="321"/>
      <c r="AK369" s="321"/>
      <c r="AL369" s="321"/>
      <c r="AM369" s="321"/>
      <c r="AN369" s="321"/>
      <c r="AO369" s="321"/>
      <c r="AP369" s="321"/>
      <c r="AQ369" s="321"/>
      <c r="AR369" s="321"/>
      <c r="AS369" s="321"/>
      <c r="AT369" s="163"/>
      <c r="AU369" s="163"/>
      <c r="AV369" s="163"/>
      <c r="AW369" s="163"/>
      <c r="AX369" s="163"/>
      <c r="AY369" s="163"/>
      <c r="AZ369" s="167"/>
      <c r="BA369" s="163"/>
      <c r="BB369" s="163"/>
      <c r="BC369" s="163"/>
      <c r="BD369" s="163"/>
      <c r="BE369" s="163"/>
      <c r="BF369" s="163"/>
      <c r="BG369" s="163"/>
      <c r="BH369" s="163"/>
    </row>
    <row r="370">
      <c r="A370" s="163"/>
      <c r="B370" s="163"/>
      <c r="C370" s="163"/>
      <c r="D370" s="163"/>
      <c r="E370" s="163"/>
      <c r="F370" s="163"/>
      <c r="G370" s="163"/>
      <c r="H370" s="163"/>
      <c r="I370" s="163"/>
      <c r="J370" s="163"/>
      <c r="K370" s="165"/>
      <c r="L370" s="163"/>
      <c r="M370" s="163"/>
      <c r="N370" s="166"/>
      <c r="O370" s="167"/>
      <c r="P370" s="167"/>
      <c r="Q370" s="163"/>
      <c r="R370" s="163"/>
      <c r="S370" s="163"/>
      <c r="T370" s="167"/>
      <c r="U370" s="167"/>
      <c r="V370" s="167"/>
      <c r="W370" s="163"/>
      <c r="X370" s="163"/>
      <c r="Y370" s="163"/>
      <c r="Z370" s="321"/>
      <c r="AA370" s="321"/>
      <c r="AB370" s="322"/>
      <c r="AC370" s="322"/>
      <c r="AD370" s="321"/>
      <c r="AE370" s="321"/>
      <c r="AF370" s="321"/>
      <c r="AG370" s="321"/>
      <c r="AH370" s="321"/>
      <c r="AI370" s="321"/>
      <c r="AJ370" s="321"/>
      <c r="AK370" s="321"/>
      <c r="AL370" s="321"/>
      <c r="AM370" s="321"/>
      <c r="AN370" s="321"/>
      <c r="AO370" s="321"/>
      <c r="AP370" s="321"/>
      <c r="AQ370" s="321"/>
      <c r="AR370" s="321"/>
      <c r="AS370" s="321"/>
      <c r="AT370" s="163"/>
      <c r="AU370" s="163"/>
      <c r="AV370" s="163"/>
      <c r="AW370" s="163"/>
      <c r="AX370" s="163"/>
      <c r="AY370" s="163"/>
      <c r="AZ370" s="167"/>
      <c r="BA370" s="163"/>
      <c r="BB370" s="163"/>
      <c r="BC370" s="163"/>
      <c r="BD370" s="163"/>
      <c r="BE370" s="163"/>
      <c r="BF370" s="163"/>
      <c r="BG370" s="163"/>
      <c r="BH370" s="163"/>
    </row>
    <row r="371">
      <c r="A371" s="163"/>
      <c r="B371" s="163"/>
      <c r="C371" s="163"/>
      <c r="D371" s="163"/>
      <c r="E371" s="163"/>
      <c r="F371" s="163"/>
      <c r="G371" s="163"/>
      <c r="H371" s="163"/>
      <c r="I371" s="163"/>
      <c r="J371" s="163"/>
      <c r="K371" s="165"/>
      <c r="L371" s="163"/>
      <c r="M371" s="163"/>
      <c r="N371" s="166"/>
      <c r="O371" s="167"/>
      <c r="P371" s="167"/>
      <c r="Q371" s="163"/>
      <c r="R371" s="163"/>
      <c r="S371" s="163"/>
      <c r="T371" s="167"/>
      <c r="U371" s="167"/>
      <c r="V371" s="167"/>
      <c r="W371" s="163"/>
      <c r="X371" s="163"/>
      <c r="Y371" s="163"/>
      <c r="Z371" s="321"/>
      <c r="AA371" s="321"/>
      <c r="AB371" s="322"/>
      <c r="AC371" s="322"/>
      <c r="AD371" s="321"/>
      <c r="AE371" s="321"/>
      <c r="AF371" s="321"/>
      <c r="AG371" s="321"/>
      <c r="AH371" s="321"/>
      <c r="AI371" s="321"/>
      <c r="AJ371" s="321"/>
      <c r="AK371" s="321"/>
      <c r="AL371" s="321"/>
      <c r="AM371" s="321"/>
      <c r="AN371" s="321"/>
      <c r="AO371" s="321"/>
      <c r="AP371" s="321"/>
      <c r="AQ371" s="321"/>
      <c r="AR371" s="321"/>
      <c r="AS371" s="321"/>
      <c r="AT371" s="163"/>
      <c r="AU371" s="163"/>
      <c r="AV371" s="163"/>
      <c r="AW371" s="163"/>
      <c r="AX371" s="163"/>
      <c r="AY371" s="163"/>
      <c r="AZ371" s="167"/>
      <c r="BA371" s="163"/>
      <c r="BB371" s="163"/>
      <c r="BC371" s="163"/>
      <c r="BD371" s="163"/>
      <c r="BE371" s="163"/>
      <c r="BF371" s="163"/>
      <c r="BG371" s="163"/>
      <c r="BH371" s="163"/>
    </row>
    <row r="372">
      <c r="A372" s="163"/>
      <c r="B372" s="163"/>
      <c r="C372" s="163"/>
      <c r="D372" s="163"/>
      <c r="E372" s="163"/>
      <c r="F372" s="163"/>
      <c r="G372" s="163"/>
      <c r="H372" s="163"/>
      <c r="I372" s="163"/>
      <c r="J372" s="163"/>
      <c r="K372" s="165"/>
      <c r="L372" s="163"/>
      <c r="M372" s="163"/>
      <c r="N372" s="166"/>
      <c r="O372" s="167"/>
      <c r="P372" s="167"/>
      <c r="Q372" s="163"/>
      <c r="R372" s="163"/>
      <c r="S372" s="163"/>
      <c r="T372" s="167"/>
      <c r="U372" s="167"/>
      <c r="V372" s="167"/>
      <c r="W372" s="163"/>
      <c r="X372" s="163"/>
      <c r="Y372" s="163"/>
      <c r="Z372" s="321"/>
      <c r="AA372" s="321"/>
      <c r="AB372" s="322"/>
      <c r="AC372" s="322"/>
      <c r="AD372" s="321"/>
      <c r="AE372" s="321"/>
      <c r="AF372" s="321"/>
      <c r="AG372" s="321"/>
      <c r="AH372" s="321"/>
      <c r="AI372" s="321"/>
      <c r="AJ372" s="321"/>
      <c r="AK372" s="321"/>
      <c r="AL372" s="321"/>
      <c r="AM372" s="321"/>
      <c r="AN372" s="321"/>
      <c r="AO372" s="321"/>
      <c r="AP372" s="321"/>
      <c r="AQ372" s="321"/>
      <c r="AR372" s="321"/>
      <c r="AS372" s="321"/>
      <c r="AT372" s="163"/>
      <c r="AU372" s="163"/>
      <c r="AV372" s="163"/>
      <c r="AW372" s="163"/>
      <c r="AX372" s="163"/>
      <c r="AY372" s="163"/>
      <c r="AZ372" s="167"/>
      <c r="BA372" s="163"/>
      <c r="BB372" s="163"/>
      <c r="BC372" s="163"/>
      <c r="BD372" s="163"/>
      <c r="BE372" s="163"/>
      <c r="BF372" s="163"/>
      <c r="BG372" s="163"/>
      <c r="BH372" s="163"/>
    </row>
    <row r="373">
      <c r="A373" s="163"/>
      <c r="B373" s="163"/>
      <c r="C373" s="163"/>
      <c r="D373" s="163"/>
      <c r="E373" s="163"/>
      <c r="F373" s="163"/>
      <c r="G373" s="163"/>
      <c r="H373" s="163"/>
      <c r="I373" s="163"/>
      <c r="J373" s="163"/>
      <c r="K373" s="165"/>
      <c r="L373" s="163"/>
      <c r="M373" s="163"/>
      <c r="N373" s="166"/>
      <c r="O373" s="167"/>
      <c r="P373" s="167"/>
      <c r="Q373" s="163"/>
      <c r="R373" s="163"/>
      <c r="S373" s="163"/>
      <c r="T373" s="167"/>
      <c r="U373" s="167"/>
      <c r="V373" s="167"/>
      <c r="W373" s="163"/>
      <c r="X373" s="163"/>
      <c r="Y373" s="163"/>
      <c r="Z373" s="321"/>
      <c r="AA373" s="321"/>
      <c r="AB373" s="322"/>
      <c r="AC373" s="322"/>
      <c r="AD373" s="321"/>
      <c r="AE373" s="321"/>
      <c r="AF373" s="321"/>
      <c r="AG373" s="321"/>
      <c r="AH373" s="321"/>
      <c r="AI373" s="321"/>
      <c r="AJ373" s="321"/>
      <c r="AK373" s="321"/>
      <c r="AL373" s="321"/>
      <c r="AM373" s="321"/>
      <c r="AN373" s="321"/>
      <c r="AO373" s="321"/>
      <c r="AP373" s="321"/>
      <c r="AQ373" s="321"/>
      <c r="AR373" s="321"/>
      <c r="AS373" s="321"/>
      <c r="AT373" s="163"/>
      <c r="AU373" s="163"/>
      <c r="AV373" s="163"/>
      <c r="AW373" s="163"/>
      <c r="AX373" s="163"/>
      <c r="AY373" s="163"/>
      <c r="AZ373" s="167"/>
      <c r="BA373" s="163"/>
      <c r="BB373" s="163"/>
      <c r="BC373" s="163"/>
      <c r="BD373" s="163"/>
      <c r="BE373" s="163"/>
      <c r="BF373" s="163"/>
      <c r="BG373" s="163"/>
      <c r="BH373" s="163"/>
    </row>
    <row r="374">
      <c r="A374" s="163"/>
      <c r="B374" s="163"/>
      <c r="C374" s="163"/>
      <c r="D374" s="163"/>
      <c r="E374" s="163"/>
      <c r="F374" s="163"/>
      <c r="G374" s="163"/>
      <c r="H374" s="163"/>
      <c r="I374" s="163"/>
      <c r="J374" s="163"/>
      <c r="K374" s="165"/>
      <c r="L374" s="163"/>
      <c r="M374" s="163"/>
      <c r="N374" s="166"/>
      <c r="O374" s="167"/>
      <c r="P374" s="167"/>
      <c r="Q374" s="163"/>
      <c r="R374" s="163"/>
      <c r="S374" s="163"/>
      <c r="T374" s="167"/>
      <c r="U374" s="167"/>
      <c r="V374" s="167"/>
      <c r="W374" s="163"/>
      <c r="X374" s="163"/>
      <c r="Y374" s="163"/>
      <c r="Z374" s="321"/>
      <c r="AA374" s="321"/>
      <c r="AB374" s="322"/>
      <c r="AC374" s="322"/>
      <c r="AD374" s="321"/>
      <c r="AE374" s="321"/>
      <c r="AF374" s="321"/>
      <c r="AG374" s="321"/>
      <c r="AH374" s="321"/>
      <c r="AI374" s="321"/>
      <c r="AJ374" s="321"/>
      <c r="AK374" s="321"/>
      <c r="AL374" s="321"/>
      <c r="AM374" s="321"/>
      <c r="AN374" s="321"/>
      <c r="AO374" s="321"/>
      <c r="AP374" s="321"/>
      <c r="AQ374" s="321"/>
      <c r="AR374" s="321"/>
      <c r="AS374" s="321"/>
      <c r="AT374" s="163"/>
      <c r="AU374" s="163"/>
      <c r="AV374" s="163"/>
      <c r="AW374" s="163"/>
      <c r="AX374" s="163"/>
      <c r="AY374" s="163"/>
      <c r="AZ374" s="167"/>
      <c r="BA374" s="163"/>
      <c r="BB374" s="163"/>
      <c r="BC374" s="163"/>
      <c r="BD374" s="163"/>
      <c r="BE374" s="163"/>
      <c r="BF374" s="163"/>
      <c r="BG374" s="163"/>
      <c r="BH374" s="163"/>
    </row>
    <row r="375">
      <c r="A375" s="163"/>
      <c r="B375" s="163"/>
      <c r="C375" s="163"/>
      <c r="D375" s="163"/>
      <c r="E375" s="163"/>
      <c r="F375" s="163"/>
      <c r="G375" s="163"/>
      <c r="H375" s="163"/>
      <c r="I375" s="163"/>
      <c r="J375" s="163"/>
      <c r="K375" s="165"/>
      <c r="L375" s="163"/>
      <c r="M375" s="163"/>
      <c r="N375" s="166"/>
      <c r="O375" s="167"/>
      <c r="P375" s="167"/>
      <c r="Q375" s="163"/>
      <c r="R375" s="163"/>
      <c r="S375" s="163"/>
      <c r="T375" s="167"/>
      <c r="U375" s="167"/>
      <c r="V375" s="167"/>
      <c r="W375" s="163"/>
      <c r="X375" s="163"/>
      <c r="Y375" s="163"/>
      <c r="Z375" s="321"/>
      <c r="AA375" s="321"/>
      <c r="AB375" s="322"/>
      <c r="AC375" s="322"/>
      <c r="AD375" s="321"/>
      <c r="AE375" s="321"/>
      <c r="AF375" s="321"/>
      <c r="AG375" s="321"/>
      <c r="AH375" s="321"/>
      <c r="AI375" s="321"/>
      <c r="AJ375" s="321"/>
      <c r="AK375" s="321"/>
      <c r="AL375" s="321"/>
      <c r="AM375" s="321"/>
      <c r="AN375" s="321"/>
      <c r="AO375" s="321"/>
      <c r="AP375" s="321"/>
      <c r="AQ375" s="321"/>
      <c r="AR375" s="321"/>
      <c r="AS375" s="321"/>
      <c r="AT375" s="163"/>
      <c r="AU375" s="163"/>
      <c r="AV375" s="163"/>
      <c r="AW375" s="163"/>
      <c r="AX375" s="163"/>
      <c r="AY375" s="163"/>
      <c r="AZ375" s="167"/>
      <c r="BA375" s="163"/>
      <c r="BB375" s="163"/>
      <c r="BC375" s="163"/>
      <c r="BD375" s="163"/>
      <c r="BE375" s="163"/>
      <c r="BF375" s="163"/>
      <c r="BG375" s="163"/>
      <c r="BH375" s="163"/>
    </row>
    <row r="376">
      <c r="A376" s="163"/>
      <c r="B376" s="163"/>
      <c r="C376" s="163"/>
      <c r="D376" s="163"/>
      <c r="E376" s="163"/>
      <c r="F376" s="163"/>
      <c r="G376" s="163"/>
      <c r="H376" s="163"/>
      <c r="I376" s="163"/>
      <c r="J376" s="163"/>
      <c r="K376" s="165"/>
      <c r="L376" s="163"/>
      <c r="M376" s="163"/>
      <c r="N376" s="166"/>
      <c r="O376" s="167"/>
      <c r="P376" s="167"/>
      <c r="Q376" s="163"/>
      <c r="R376" s="163"/>
      <c r="S376" s="163"/>
      <c r="T376" s="167"/>
      <c r="U376" s="167"/>
      <c r="V376" s="167"/>
      <c r="W376" s="163"/>
      <c r="X376" s="163"/>
      <c r="Y376" s="163"/>
      <c r="Z376" s="321"/>
      <c r="AA376" s="321"/>
      <c r="AB376" s="322"/>
      <c r="AC376" s="322"/>
      <c r="AD376" s="321"/>
      <c r="AE376" s="321"/>
      <c r="AF376" s="321"/>
      <c r="AG376" s="321"/>
      <c r="AH376" s="321"/>
      <c r="AI376" s="321"/>
      <c r="AJ376" s="321"/>
      <c r="AK376" s="321"/>
      <c r="AL376" s="321"/>
      <c r="AM376" s="321"/>
      <c r="AN376" s="321"/>
      <c r="AO376" s="321"/>
      <c r="AP376" s="321"/>
      <c r="AQ376" s="321"/>
      <c r="AR376" s="321"/>
      <c r="AS376" s="321"/>
      <c r="AT376" s="163"/>
      <c r="AU376" s="163"/>
      <c r="AV376" s="163"/>
      <c r="AW376" s="163"/>
      <c r="AX376" s="163"/>
      <c r="AY376" s="163"/>
      <c r="AZ376" s="167"/>
      <c r="BA376" s="163"/>
      <c r="BB376" s="163"/>
      <c r="BC376" s="163"/>
      <c r="BD376" s="163"/>
      <c r="BE376" s="163"/>
      <c r="BF376" s="163"/>
      <c r="BG376" s="163"/>
      <c r="BH376" s="163"/>
    </row>
    <row r="377">
      <c r="A377" s="163"/>
      <c r="B377" s="163"/>
      <c r="C377" s="163"/>
      <c r="D377" s="163"/>
      <c r="E377" s="163"/>
      <c r="F377" s="163"/>
      <c r="G377" s="163"/>
      <c r="H377" s="163"/>
      <c r="I377" s="163"/>
      <c r="J377" s="163"/>
      <c r="K377" s="165"/>
      <c r="L377" s="163"/>
      <c r="M377" s="163"/>
      <c r="N377" s="166"/>
      <c r="O377" s="167"/>
      <c r="P377" s="167"/>
      <c r="Q377" s="163"/>
      <c r="R377" s="163"/>
      <c r="S377" s="163"/>
      <c r="T377" s="167"/>
      <c r="U377" s="167"/>
      <c r="V377" s="167"/>
      <c r="W377" s="163"/>
      <c r="X377" s="163"/>
      <c r="Y377" s="163"/>
      <c r="Z377" s="321"/>
      <c r="AA377" s="321"/>
      <c r="AB377" s="322"/>
      <c r="AC377" s="322"/>
      <c r="AD377" s="321"/>
      <c r="AE377" s="321"/>
      <c r="AF377" s="321"/>
      <c r="AG377" s="321"/>
      <c r="AH377" s="321"/>
      <c r="AI377" s="321"/>
      <c r="AJ377" s="321"/>
      <c r="AK377" s="321"/>
      <c r="AL377" s="321"/>
      <c r="AM377" s="321"/>
      <c r="AN377" s="321"/>
      <c r="AO377" s="321"/>
      <c r="AP377" s="321"/>
      <c r="AQ377" s="321"/>
      <c r="AR377" s="321"/>
      <c r="AS377" s="321"/>
      <c r="AT377" s="163"/>
      <c r="AU377" s="163"/>
      <c r="AV377" s="163"/>
      <c r="AW377" s="163"/>
      <c r="AX377" s="163"/>
      <c r="AY377" s="163"/>
      <c r="AZ377" s="167"/>
      <c r="BA377" s="163"/>
      <c r="BB377" s="163"/>
      <c r="BC377" s="163"/>
      <c r="BD377" s="163"/>
      <c r="BE377" s="163"/>
      <c r="BF377" s="163"/>
      <c r="BG377" s="163"/>
      <c r="BH377" s="163"/>
    </row>
    <row r="378">
      <c r="A378" s="163"/>
      <c r="B378" s="163"/>
      <c r="C378" s="163"/>
      <c r="D378" s="163"/>
      <c r="E378" s="163"/>
      <c r="F378" s="163"/>
      <c r="G378" s="163"/>
      <c r="H378" s="163"/>
      <c r="I378" s="163"/>
      <c r="J378" s="163"/>
      <c r="K378" s="165"/>
      <c r="L378" s="163"/>
      <c r="M378" s="163"/>
      <c r="N378" s="166"/>
      <c r="O378" s="167"/>
      <c r="P378" s="167"/>
      <c r="Q378" s="163"/>
      <c r="R378" s="163"/>
      <c r="S378" s="163"/>
      <c r="T378" s="167"/>
      <c r="U378" s="167"/>
      <c r="V378" s="167"/>
      <c r="W378" s="163"/>
      <c r="X378" s="163"/>
      <c r="Y378" s="163"/>
      <c r="Z378" s="321"/>
      <c r="AA378" s="321"/>
      <c r="AB378" s="322"/>
      <c r="AC378" s="322"/>
      <c r="AD378" s="321"/>
      <c r="AE378" s="321"/>
      <c r="AF378" s="321"/>
      <c r="AG378" s="321"/>
      <c r="AH378" s="321"/>
      <c r="AI378" s="321"/>
      <c r="AJ378" s="321"/>
      <c r="AK378" s="321"/>
      <c r="AL378" s="321"/>
      <c r="AM378" s="321"/>
      <c r="AN378" s="321"/>
      <c r="AO378" s="321"/>
      <c r="AP378" s="321"/>
      <c r="AQ378" s="321"/>
      <c r="AR378" s="321"/>
      <c r="AS378" s="321"/>
      <c r="AT378" s="163"/>
      <c r="AU378" s="163"/>
      <c r="AV378" s="163"/>
      <c r="AW378" s="163"/>
      <c r="AX378" s="163"/>
      <c r="AY378" s="163"/>
      <c r="AZ378" s="167"/>
      <c r="BA378" s="163"/>
      <c r="BB378" s="163"/>
      <c r="BC378" s="163"/>
      <c r="BD378" s="163"/>
      <c r="BE378" s="163"/>
      <c r="BF378" s="163"/>
      <c r="BG378" s="163"/>
      <c r="BH378" s="163"/>
    </row>
    <row r="379">
      <c r="A379" s="163"/>
      <c r="B379" s="163"/>
      <c r="C379" s="163"/>
      <c r="D379" s="163"/>
      <c r="E379" s="163"/>
      <c r="F379" s="163"/>
      <c r="G379" s="163"/>
      <c r="H379" s="163"/>
      <c r="I379" s="163"/>
      <c r="J379" s="163"/>
      <c r="K379" s="165"/>
      <c r="L379" s="163"/>
      <c r="M379" s="163"/>
      <c r="N379" s="166"/>
      <c r="O379" s="167"/>
      <c r="P379" s="167"/>
      <c r="Q379" s="163"/>
      <c r="R379" s="163"/>
      <c r="S379" s="163"/>
      <c r="T379" s="167"/>
      <c r="U379" s="167"/>
      <c r="V379" s="167"/>
      <c r="W379" s="163"/>
      <c r="X379" s="163"/>
      <c r="Y379" s="163"/>
      <c r="Z379" s="321"/>
      <c r="AA379" s="321"/>
      <c r="AB379" s="322"/>
      <c r="AC379" s="322"/>
      <c r="AD379" s="321"/>
      <c r="AE379" s="321"/>
      <c r="AF379" s="321"/>
      <c r="AG379" s="321"/>
      <c r="AH379" s="321"/>
      <c r="AI379" s="321"/>
      <c r="AJ379" s="321"/>
      <c r="AK379" s="321"/>
      <c r="AL379" s="321"/>
      <c r="AM379" s="321"/>
      <c r="AN379" s="321"/>
      <c r="AO379" s="321"/>
      <c r="AP379" s="321"/>
      <c r="AQ379" s="321"/>
      <c r="AR379" s="321"/>
      <c r="AS379" s="321"/>
      <c r="AT379" s="163"/>
      <c r="AU379" s="163"/>
      <c r="AV379" s="163"/>
      <c r="AW379" s="163"/>
      <c r="AX379" s="163"/>
      <c r="AY379" s="163"/>
      <c r="AZ379" s="167"/>
      <c r="BA379" s="163"/>
      <c r="BB379" s="163"/>
      <c r="BC379" s="163"/>
      <c r="BD379" s="163"/>
      <c r="BE379" s="163"/>
      <c r="BF379" s="163"/>
      <c r="BG379" s="163"/>
      <c r="BH379" s="163"/>
    </row>
    <row r="380">
      <c r="A380" s="163"/>
      <c r="B380" s="163"/>
      <c r="C380" s="163"/>
      <c r="D380" s="163"/>
      <c r="E380" s="163"/>
      <c r="F380" s="163"/>
      <c r="G380" s="163"/>
      <c r="H380" s="163"/>
      <c r="I380" s="163"/>
      <c r="J380" s="163"/>
      <c r="K380" s="165"/>
      <c r="L380" s="163"/>
      <c r="M380" s="163"/>
      <c r="N380" s="166"/>
      <c r="O380" s="167"/>
      <c r="P380" s="167"/>
      <c r="Q380" s="163"/>
      <c r="R380" s="163"/>
      <c r="S380" s="163"/>
      <c r="T380" s="167"/>
      <c r="U380" s="167"/>
      <c r="V380" s="167"/>
      <c r="W380" s="163"/>
      <c r="X380" s="163"/>
      <c r="Y380" s="163"/>
      <c r="Z380" s="321"/>
      <c r="AA380" s="321"/>
      <c r="AB380" s="322"/>
      <c r="AC380" s="322"/>
      <c r="AD380" s="321"/>
      <c r="AE380" s="321"/>
      <c r="AF380" s="321"/>
      <c r="AG380" s="321"/>
      <c r="AH380" s="321"/>
      <c r="AI380" s="321"/>
      <c r="AJ380" s="321"/>
      <c r="AK380" s="321"/>
      <c r="AL380" s="321"/>
      <c r="AM380" s="321"/>
      <c r="AN380" s="321"/>
      <c r="AO380" s="321"/>
      <c r="AP380" s="321"/>
      <c r="AQ380" s="321"/>
      <c r="AR380" s="321"/>
      <c r="AS380" s="321"/>
      <c r="AT380" s="163"/>
      <c r="AU380" s="163"/>
      <c r="AV380" s="163"/>
      <c r="AW380" s="163"/>
      <c r="AX380" s="163"/>
      <c r="AY380" s="163"/>
      <c r="AZ380" s="167"/>
      <c r="BA380" s="163"/>
      <c r="BB380" s="163"/>
      <c r="BC380" s="163"/>
      <c r="BD380" s="163"/>
      <c r="BE380" s="163"/>
      <c r="BF380" s="163"/>
      <c r="BG380" s="163"/>
      <c r="BH380" s="163"/>
    </row>
    <row r="381">
      <c r="A381" s="163"/>
      <c r="B381" s="163"/>
      <c r="C381" s="163"/>
      <c r="D381" s="163"/>
      <c r="E381" s="163"/>
      <c r="F381" s="163"/>
      <c r="G381" s="163"/>
      <c r="H381" s="163"/>
      <c r="I381" s="163"/>
      <c r="J381" s="163"/>
      <c r="K381" s="165"/>
      <c r="L381" s="163"/>
      <c r="M381" s="163"/>
      <c r="N381" s="166"/>
      <c r="O381" s="167"/>
      <c r="P381" s="167"/>
      <c r="Q381" s="163"/>
      <c r="R381" s="163"/>
      <c r="S381" s="163"/>
      <c r="T381" s="167"/>
      <c r="U381" s="167"/>
      <c r="V381" s="167"/>
      <c r="W381" s="163"/>
      <c r="X381" s="163"/>
      <c r="Y381" s="163"/>
      <c r="Z381" s="321"/>
      <c r="AA381" s="321"/>
      <c r="AB381" s="322"/>
      <c r="AC381" s="322"/>
      <c r="AD381" s="321"/>
      <c r="AE381" s="321"/>
      <c r="AF381" s="321"/>
      <c r="AG381" s="321"/>
      <c r="AH381" s="321"/>
      <c r="AI381" s="321"/>
      <c r="AJ381" s="321"/>
      <c r="AK381" s="321"/>
      <c r="AL381" s="321"/>
      <c r="AM381" s="321"/>
      <c r="AN381" s="321"/>
      <c r="AO381" s="321"/>
      <c r="AP381" s="321"/>
      <c r="AQ381" s="321"/>
      <c r="AR381" s="321"/>
      <c r="AS381" s="321"/>
      <c r="AT381" s="163"/>
      <c r="AU381" s="163"/>
      <c r="AV381" s="163"/>
      <c r="AW381" s="163"/>
      <c r="AX381" s="163"/>
      <c r="AY381" s="163"/>
      <c r="AZ381" s="167"/>
      <c r="BA381" s="163"/>
      <c r="BB381" s="163"/>
      <c r="BC381" s="163"/>
      <c r="BD381" s="163"/>
      <c r="BE381" s="163"/>
      <c r="BF381" s="163"/>
      <c r="BG381" s="163"/>
      <c r="BH381" s="163"/>
    </row>
    <row r="382">
      <c r="A382" s="163"/>
      <c r="B382" s="163"/>
      <c r="C382" s="163"/>
      <c r="D382" s="163"/>
      <c r="E382" s="163"/>
      <c r="F382" s="163"/>
      <c r="G382" s="163"/>
      <c r="H382" s="163"/>
      <c r="I382" s="163"/>
      <c r="J382" s="163"/>
      <c r="K382" s="165"/>
      <c r="L382" s="163"/>
      <c r="M382" s="163"/>
      <c r="N382" s="166"/>
      <c r="O382" s="167"/>
      <c r="P382" s="167"/>
      <c r="Q382" s="163"/>
      <c r="R382" s="163"/>
      <c r="S382" s="163"/>
      <c r="T382" s="167"/>
      <c r="U382" s="167"/>
      <c r="V382" s="167"/>
      <c r="W382" s="163"/>
      <c r="X382" s="163"/>
      <c r="Y382" s="163"/>
      <c r="Z382" s="321"/>
      <c r="AA382" s="321"/>
      <c r="AB382" s="322"/>
      <c r="AC382" s="322"/>
      <c r="AD382" s="321"/>
      <c r="AE382" s="321"/>
      <c r="AF382" s="321"/>
      <c r="AG382" s="321"/>
      <c r="AH382" s="321"/>
      <c r="AI382" s="321"/>
      <c r="AJ382" s="321"/>
      <c r="AK382" s="321"/>
      <c r="AL382" s="321"/>
      <c r="AM382" s="321"/>
      <c r="AN382" s="321"/>
      <c r="AO382" s="321"/>
      <c r="AP382" s="321"/>
      <c r="AQ382" s="321"/>
      <c r="AR382" s="321"/>
      <c r="AS382" s="321"/>
      <c r="AT382" s="163"/>
      <c r="AU382" s="163"/>
      <c r="AV382" s="163"/>
      <c r="AW382" s="163"/>
      <c r="AX382" s="163"/>
      <c r="AY382" s="163"/>
      <c r="AZ382" s="167"/>
      <c r="BA382" s="163"/>
      <c r="BB382" s="163"/>
      <c r="BC382" s="163"/>
      <c r="BD382" s="163"/>
      <c r="BE382" s="163"/>
      <c r="BF382" s="163"/>
      <c r="BG382" s="163"/>
      <c r="BH382" s="163"/>
    </row>
    <row r="383">
      <c r="A383" s="163"/>
      <c r="B383" s="163"/>
      <c r="C383" s="163"/>
      <c r="D383" s="163"/>
      <c r="E383" s="163"/>
      <c r="F383" s="163"/>
      <c r="G383" s="163"/>
      <c r="H383" s="163"/>
      <c r="I383" s="163"/>
      <c r="J383" s="163"/>
      <c r="K383" s="165"/>
      <c r="L383" s="163"/>
      <c r="M383" s="163"/>
      <c r="N383" s="166"/>
      <c r="O383" s="167"/>
      <c r="P383" s="167"/>
      <c r="Q383" s="163"/>
      <c r="R383" s="163"/>
      <c r="S383" s="163"/>
      <c r="T383" s="167"/>
      <c r="U383" s="167"/>
      <c r="V383" s="167"/>
      <c r="W383" s="163"/>
      <c r="X383" s="163"/>
      <c r="Y383" s="163"/>
      <c r="Z383" s="321"/>
      <c r="AA383" s="321"/>
      <c r="AB383" s="322"/>
      <c r="AC383" s="322"/>
      <c r="AD383" s="321"/>
      <c r="AE383" s="321"/>
      <c r="AF383" s="321"/>
      <c r="AG383" s="321"/>
      <c r="AH383" s="321"/>
      <c r="AI383" s="321"/>
      <c r="AJ383" s="321"/>
      <c r="AK383" s="321"/>
      <c r="AL383" s="321"/>
      <c r="AM383" s="321"/>
      <c r="AN383" s="321"/>
      <c r="AO383" s="321"/>
      <c r="AP383" s="321"/>
      <c r="AQ383" s="321"/>
      <c r="AR383" s="321"/>
      <c r="AS383" s="321"/>
      <c r="AT383" s="163"/>
      <c r="AU383" s="163"/>
      <c r="AV383" s="163"/>
      <c r="AW383" s="163"/>
      <c r="AX383" s="163"/>
      <c r="AY383" s="163"/>
      <c r="AZ383" s="167"/>
      <c r="BA383" s="163"/>
      <c r="BB383" s="163"/>
      <c r="BC383" s="163"/>
      <c r="BD383" s="163"/>
      <c r="BE383" s="163"/>
      <c r="BF383" s="163"/>
      <c r="BG383" s="163"/>
      <c r="BH383" s="163"/>
    </row>
    <row r="384">
      <c r="A384" s="163"/>
      <c r="B384" s="163"/>
      <c r="C384" s="163"/>
      <c r="D384" s="163"/>
      <c r="E384" s="163"/>
      <c r="F384" s="163"/>
      <c r="G384" s="163"/>
      <c r="H384" s="163"/>
      <c r="I384" s="163"/>
      <c r="J384" s="163"/>
      <c r="K384" s="165"/>
      <c r="L384" s="163"/>
      <c r="M384" s="163"/>
      <c r="N384" s="166"/>
      <c r="O384" s="167"/>
      <c r="P384" s="167"/>
      <c r="Q384" s="163"/>
      <c r="R384" s="163"/>
      <c r="S384" s="163"/>
      <c r="T384" s="167"/>
      <c r="U384" s="167"/>
      <c r="V384" s="167"/>
      <c r="W384" s="163"/>
      <c r="X384" s="163"/>
      <c r="Y384" s="163"/>
      <c r="Z384" s="321"/>
      <c r="AA384" s="321"/>
      <c r="AB384" s="322"/>
      <c r="AC384" s="322"/>
      <c r="AD384" s="321"/>
      <c r="AE384" s="321"/>
      <c r="AF384" s="321"/>
      <c r="AG384" s="321"/>
      <c r="AH384" s="321"/>
      <c r="AI384" s="321"/>
      <c r="AJ384" s="321"/>
      <c r="AK384" s="321"/>
      <c r="AL384" s="321"/>
      <c r="AM384" s="321"/>
      <c r="AN384" s="321"/>
      <c r="AO384" s="321"/>
      <c r="AP384" s="321"/>
      <c r="AQ384" s="321"/>
      <c r="AR384" s="321"/>
      <c r="AS384" s="321"/>
      <c r="AT384" s="163"/>
      <c r="AU384" s="163"/>
      <c r="AV384" s="163"/>
      <c r="AW384" s="163"/>
      <c r="AX384" s="163"/>
      <c r="AY384" s="163"/>
      <c r="AZ384" s="167"/>
      <c r="BA384" s="163"/>
      <c r="BB384" s="163"/>
      <c r="BC384" s="163"/>
      <c r="BD384" s="163"/>
      <c r="BE384" s="163"/>
      <c r="BF384" s="163"/>
      <c r="BG384" s="163"/>
      <c r="BH384" s="163"/>
    </row>
    <row r="385">
      <c r="A385" s="163"/>
      <c r="B385" s="163"/>
      <c r="C385" s="163"/>
      <c r="D385" s="163"/>
      <c r="E385" s="163"/>
      <c r="F385" s="163"/>
      <c r="G385" s="163"/>
      <c r="H385" s="163"/>
      <c r="I385" s="163"/>
      <c r="J385" s="163"/>
      <c r="K385" s="165"/>
      <c r="L385" s="163"/>
      <c r="M385" s="163"/>
      <c r="N385" s="166"/>
      <c r="O385" s="167"/>
      <c r="P385" s="167"/>
      <c r="Q385" s="163"/>
      <c r="R385" s="163"/>
      <c r="S385" s="163"/>
      <c r="T385" s="167"/>
      <c r="U385" s="167"/>
      <c r="V385" s="167"/>
      <c r="W385" s="163"/>
      <c r="X385" s="163"/>
      <c r="Y385" s="163"/>
      <c r="Z385" s="321"/>
      <c r="AA385" s="321"/>
      <c r="AB385" s="322"/>
      <c r="AC385" s="322"/>
      <c r="AD385" s="321"/>
      <c r="AE385" s="321"/>
      <c r="AF385" s="321"/>
      <c r="AG385" s="321"/>
      <c r="AH385" s="321"/>
      <c r="AI385" s="321"/>
      <c r="AJ385" s="321"/>
      <c r="AK385" s="321"/>
      <c r="AL385" s="321"/>
      <c r="AM385" s="321"/>
      <c r="AN385" s="321"/>
      <c r="AO385" s="321"/>
      <c r="AP385" s="321"/>
      <c r="AQ385" s="321"/>
      <c r="AR385" s="321"/>
      <c r="AS385" s="321"/>
      <c r="AT385" s="163"/>
      <c r="AU385" s="163"/>
      <c r="AV385" s="163"/>
      <c r="AW385" s="163"/>
      <c r="AX385" s="163"/>
      <c r="AY385" s="163"/>
      <c r="AZ385" s="167"/>
      <c r="BA385" s="163"/>
      <c r="BB385" s="163"/>
      <c r="BC385" s="163"/>
      <c r="BD385" s="163"/>
      <c r="BE385" s="163"/>
      <c r="BF385" s="163"/>
      <c r="BG385" s="163"/>
      <c r="BH385" s="163"/>
    </row>
    <row r="386">
      <c r="A386" s="163"/>
      <c r="B386" s="163"/>
      <c r="C386" s="163"/>
      <c r="D386" s="163"/>
      <c r="E386" s="163"/>
      <c r="F386" s="163"/>
      <c r="G386" s="163"/>
      <c r="H386" s="163"/>
      <c r="I386" s="163"/>
      <c r="J386" s="163"/>
      <c r="K386" s="165"/>
      <c r="L386" s="163"/>
      <c r="M386" s="163"/>
      <c r="N386" s="166"/>
      <c r="O386" s="167"/>
      <c r="P386" s="167"/>
      <c r="Q386" s="163"/>
      <c r="R386" s="163"/>
      <c r="S386" s="163"/>
      <c r="T386" s="167"/>
      <c r="U386" s="167"/>
      <c r="V386" s="167"/>
      <c r="W386" s="163"/>
      <c r="X386" s="163"/>
      <c r="Y386" s="163"/>
      <c r="Z386" s="321"/>
      <c r="AA386" s="321"/>
      <c r="AB386" s="322"/>
      <c r="AC386" s="322"/>
      <c r="AD386" s="321"/>
      <c r="AE386" s="321"/>
      <c r="AF386" s="321"/>
      <c r="AG386" s="321"/>
      <c r="AH386" s="321"/>
      <c r="AI386" s="321"/>
      <c r="AJ386" s="321"/>
      <c r="AK386" s="321"/>
      <c r="AL386" s="321"/>
      <c r="AM386" s="321"/>
      <c r="AN386" s="321"/>
      <c r="AO386" s="321"/>
      <c r="AP386" s="321"/>
      <c r="AQ386" s="321"/>
      <c r="AR386" s="321"/>
      <c r="AS386" s="321"/>
      <c r="AT386" s="163"/>
      <c r="AU386" s="163"/>
      <c r="AV386" s="163"/>
      <c r="AW386" s="163"/>
      <c r="AX386" s="163"/>
      <c r="AY386" s="163"/>
      <c r="AZ386" s="167"/>
      <c r="BA386" s="163"/>
      <c r="BB386" s="163"/>
      <c r="BC386" s="163"/>
      <c r="BD386" s="163"/>
      <c r="BE386" s="163"/>
      <c r="BF386" s="163"/>
      <c r="BG386" s="163"/>
      <c r="BH386" s="163"/>
    </row>
    <row r="387">
      <c r="A387" s="163"/>
      <c r="B387" s="163"/>
      <c r="C387" s="163"/>
      <c r="D387" s="163"/>
      <c r="E387" s="163"/>
      <c r="F387" s="163"/>
      <c r="G387" s="163"/>
      <c r="H387" s="163"/>
      <c r="I387" s="163"/>
      <c r="J387" s="163"/>
      <c r="K387" s="165"/>
      <c r="L387" s="163"/>
      <c r="M387" s="163"/>
      <c r="N387" s="166"/>
      <c r="O387" s="167"/>
      <c r="P387" s="167"/>
      <c r="Q387" s="163"/>
      <c r="R387" s="163"/>
      <c r="S387" s="163"/>
      <c r="T387" s="167"/>
      <c r="U387" s="167"/>
      <c r="V387" s="167"/>
      <c r="W387" s="163"/>
      <c r="X387" s="163"/>
      <c r="Y387" s="163"/>
      <c r="Z387" s="321"/>
      <c r="AA387" s="321"/>
      <c r="AB387" s="322"/>
      <c r="AC387" s="322"/>
      <c r="AD387" s="321"/>
      <c r="AE387" s="321"/>
      <c r="AF387" s="321"/>
      <c r="AG387" s="321"/>
      <c r="AH387" s="321"/>
      <c r="AI387" s="321"/>
      <c r="AJ387" s="321"/>
      <c r="AK387" s="321"/>
      <c r="AL387" s="321"/>
      <c r="AM387" s="321"/>
      <c r="AN387" s="321"/>
      <c r="AO387" s="321"/>
      <c r="AP387" s="321"/>
      <c r="AQ387" s="321"/>
      <c r="AR387" s="321"/>
      <c r="AS387" s="321"/>
      <c r="AT387" s="163"/>
      <c r="AU387" s="163"/>
      <c r="AV387" s="163"/>
      <c r="AW387" s="163"/>
      <c r="AX387" s="163"/>
      <c r="AY387" s="163"/>
      <c r="AZ387" s="167"/>
      <c r="BA387" s="163"/>
      <c r="BB387" s="163"/>
      <c r="BC387" s="163"/>
      <c r="BD387" s="163"/>
      <c r="BE387" s="163"/>
      <c r="BF387" s="163"/>
      <c r="BG387" s="163"/>
      <c r="BH387" s="163"/>
    </row>
    <row r="388">
      <c r="A388" s="163"/>
      <c r="B388" s="163"/>
      <c r="C388" s="163"/>
      <c r="D388" s="163"/>
      <c r="E388" s="163"/>
      <c r="F388" s="163"/>
      <c r="G388" s="163"/>
      <c r="H388" s="163"/>
      <c r="I388" s="163"/>
      <c r="J388" s="163"/>
      <c r="K388" s="165"/>
      <c r="L388" s="163"/>
      <c r="M388" s="163"/>
      <c r="N388" s="166"/>
      <c r="O388" s="167"/>
      <c r="P388" s="167"/>
      <c r="Q388" s="163"/>
      <c r="R388" s="163"/>
      <c r="S388" s="163"/>
      <c r="T388" s="167"/>
      <c r="U388" s="167"/>
      <c r="V388" s="167"/>
      <c r="W388" s="163"/>
      <c r="X388" s="163"/>
      <c r="Y388" s="163"/>
      <c r="Z388" s="321"/>
      <c r="AA388" s="321"/>
      <c r="AB388" s="322"/>
      <c r="AC388" s="322"/>
      <c r="AD388" s="321"/>
      <c r="AE388" s="321"/>
      <c r="AF388" s="321"/>
      <c r="AG388" s="321"/>
      <c r="AH388" s="321"/>
      <c r="AI388" s="321"/>
      <c r="AJ388" s="321"/>
      <c r="AK388" s="321"/>
      <c r="AL388" s="321"/>
      <c r="AM388" s="321"/>
      <c r="AN388" s="321"/>
      <c r="AO388" s="321"/>
      <c r="AP388" s="321"/>
      <c r="AQ388" s="321"/>
      <c r="AR388" s="321"/>
      <c r="AS388" s="321"/>
      <c r="AT388" s="163"/>
      <c r="AU388" s="163"/>
      <c r="AV388" s="163"/>
      <c r="AW388" s="163"/>
      <c r="AX388" s="163"/>
      <c r="AY388" s="163"/>
      <c r="AZ388" s="167"/>
      <c r="BA388" s="163"/>
      <c r="BB388" s="163"/>
      <c r="BC388" s="163"/>
      <c r="BD388" s="163"/>
      <c r="BE388" s="163"/>
      <c r="BF388" s="163"/>
      <c r="BG388" s="163"/>
      <c r="BH388" s="163"/>
    </row>
    <row r="389">
      <c r="A389" s="163"/>
      <c r="B389" s="163"/>
      <c r="C389" s="163"/>
      <c r="D389" s="163"/>
      <c r="E389" s="163"/>
      <c r="F389" s="163"/>
      <c r="G389" s="163"/>
      <c r="H389" s="163"/>
      <c r="I389" s="163"/>
      <c r="J389" s="163"/>
      <c r="K389" s="165"/>
      <c r="L389" s="163"/>
      <c r="M389" s="163"/>
      <c r="N389" s="166"/>
      <c r="O389" s="167"/>
      <c r="P389" s="167"/>
      <c r="Q389" s="163"/>
      <c r="R389" s="163"/>
      <c r="S389" s="163"/>
      <c r="T389" s="167"/>
      <c r="U389" s="167"/>
      <c r="V389" s="167"/>
      <c r="W389" s="163"/>
      <c r="X389" s="163"/>
      <c r="Y389" s="163"/>
      <c r="Z389" s="321"/>
      <c r="AA389" s="321"/>
      <c r="AB389" s="322"/>
      <c r="AC389" s="322"/>
      <c r="AD389" s="321"/>
      <c r="AE389" s="321"/>
      <c r="AF389" s="321"/>
      <c r="AG389" s="321"/>
      <c r="AH389" s="321"/>
      <c r="AI389" s="321"/>
      <c r="AJ389" s="321"/>
      <c r="AK389" s="321"/>
      <c r="AL389" s="321"/>
      <c r="AM389" s="321"/>
      <c r="AN389" s="321"/>
      <c r="AO389" s="321"/>
      <c r="AP389" s="321"/>
      <c r="AQ389" s="321"/>
      <c r="AR389" s="321"/>
      <c r="AS389" s="321"/>
      <c r="AT389" s="163"/>
      <c r="AU389" s="163"/>
      <c r="AV389" s="163"/>
      <c r="AW389" s="163"/>
      <c r="AX389" s="163"/>
      <c r="AY389" s="163"/>
      <c r="AZ389" s="167"/>
      <c r="BA389" s="163"/>
      <c r="BB389" s="163"/>
      <c r="BC389" s="163"/>
      <c r="BD389" s="163"/>
      <c r="BE389" s="163"/>
      <c r="BF389" s="163"/>
      <c r="BG389" s="163"/>
      <c r="BH389" s="163"/>
    </row>
    <row r="390">
      <c r="A390" s="163"/>
      <c r="B390" s="163"/>
      <c r="C390" s="163"/>
      <c r="D390" s="163"/>
      <c r="E390" s="163"/>
      <c r="F390" s="163"/>
      <c r="G390" s="163"/>
      <c r="H390" s="163"/>
      <c r="I390" s="163"/>
      <c r="J390" s="163"/>
      <c r="K390" s="165"/>
      <c r="L390" s="163"/>
      <c r="M390" s="163"/>
      <c r="N390" s="166"/>
      <c r="O390" s="167"/>
      <c r="P390" s="167"/>
      <c r="Q390" s="163"/>
      <c r="R390" s="163"/>
      <c r="S390" s="163"/>
      <c r="T390" s="167"/>
      <c r="U390" s="167"/>
      <c r="V390" s="167"/>
      <c r="W390" s="163"/>
      <c r="X390" s="163"/>
      <c r="Y390" s="163"/>
      <c r="Z390" s="321"/>
      <c r="AA390" s="321"/>
      <c r="AB390" s="322"/>
      <c r="AC390" s="322"/>
      <c r="AD390" s="321"/>
      <c r="AE390" s="321"/>
      <c r="AF390" s="321"/>
      <c r="AG390" s="321"/>
      <c r="AH390" s="321"/>
      <c r="AI390" s="321"/>
      <c r="AJ390" s="321"/>
      <c r="AK390" s="321"/>
      <c r="AL390" s="321"/>
      <c r="AM390" s="321"/>
      <c r="AN390" s="321"/>
      <c r="AO390" s="321"/>
      <c r="AP390" s="321"/>
      <c r="AQ390" s="321"/>
      <c r="AR390" s="321"/>
      <c r="AS390" s="321"/>
      <c r="AT390" s="163"/>
      <c r="AU390" s="163"/>
      <c r="AV390" s="163"/>
      <c r="AW390" s="163"/>
      <c r="AX390" s="163"/>
      <c r="AY390" s="163"/>
      <c r="AZ390" s="167"/>
      <c r="BA390" s="163"/>
      <c r="BB390" s="163"/>
      <c r="BC390" s="163"/>
      <c r="BD390" s="163"/>
      <c r="BE390" s="163"/>
      <c r="BF390" s="163"/>
      <c r="BG390" s="163"/>
      <c r="BH390" s="163"/>
    </row>
    <row r="391">
      <c r="A391" s="163"/>
      <c r="B391" s="163"/>
      <c r="C391" s="163"/>
      <c r="D391" s="163"/>
      <c r="E391" s="163"/>
      <c r="F391" s="163"/>
      <c r="G391" s="163"/>
      <c r="H391" s="163"/>
      <c r="I391" s="163"/>
      <c r="J391" s="163"/>
      <c r="K391" s="165"/>
      <c r="L391" s="163"/>
      <c r="M391" s="163"/>
      <c r="N391" s="166"/>
      <c r="O391" s="167"/>
      <c r="P391" s="167"/>
      <c r="Q391" s="163"/>
      <c r="R391" s="163"/>
      <c r="S391" s="163"/>
      <c r="T391" s="167"/>
      <c r="U391" s="167"/>
      <c r="V391" s="167"/>
      <c r="W391" s="163"/>
      <c r="X391" s="163"/>
      <c r="Y391" s="163"/>
      <c r="Z391" s="321"/>
      <c r="AA391" s="321"/>
      <c r="AB391" s="322"/>
      <c r="AC391" s="322"/>
      <c r="AD391" s="321"/>
      <c r="AE391" s="321"/>
      <c r="AF391" s="321"/>
      <c r="AG391" s="321"/>
      <c r="AH391" s="321"/>
      <c r="AI391" s="321"/>
      <c r="AJ391" s="321"/>
      <c r="AK391" s="321"/>
      <c r="AL391" s="321"/>
      <c r="AM391" s="321"/>
      <c r="AN391" s="321"/>
      <c r="AO391" s="321"/>
      <c r="AP391" s="321"/>
      <c r="AQ391" s="321"/>
      <c r="AR391" s="321"/>
      <c r="AS391" s="321"/>
      <c r="AT391" s="163"/>
      <c r="AU391" s="163"/>
      <c r="AV391" s="163"/>
      <c r="AW391" s="163"/>
      <c r="AX391" s="163"/>
      <c r="AY391" s="163"/>
      <c r="AZ391" s="167"/>
      <c r="BA391" s="163"/>
      <c r="BB391" s="163"/>
      <c r="BC391" s="163"/>
      <c r="BD391" s="163"/>
      <c r="BE391" s="163"/>
      <c r="BF391" s="163"/>
      <c r="BG391" s="163"/>
      <c r="BH391" s="163"/>
    </row>
    <row r="392">
      <c r="A392" s="163"/>
      <c r="B392" s="163"/>
      <c r="C392" s="163"/>
      <c r="D392" s="163"/>
      <c r="E392" s="163"/>
      <c r="F392" s="163"/>
      <c r="G392" s="163"/>
      <c r="H392" s="163"/>
      <c r="I392" s="163"/>
      <c r="J392" s="163"/>
      <c r="K392" s="165"/>
      <c r="L392" s="163"/>
      <c r="M392" s="163"/>
      <c r="N392" s="166"/>
      <c r="O392" s="167"/>
      <c r="P392" s="167"/>
      <c r="Q392" s="163"/>
      <c r="R392" s="163"/>
      <c r="S392" s="163"/>
      <c r="T392" s="167"/>
      <c r="U392" s="167"/>
      <c r="V392" s="167"/>
      <c r="W392" s="163"/>
      <c r="X392" s="163"/>
      <c r="Y392" s="163"/>
      <c r="Z392" s="321"/>
      <c r="AA392" s="321"/>
      <c r="AB392" s="322"/>
      <c r="AC392" s="322"/>
      <c r="AD392" s="321"/>
      <c r="AE392" s="321"/>
      <c r="AF392" s="321"/>
      <c r="AG392" s="321"/>
      <c r="AH392" s="321"/>
      <c r="AI392" s="321"/>
      <c r="AJ392" s="321"/>
      <c r="AK392" s="321"/>
      <c r="AL392" s="321"/>
      <c r="AM392" s="321"/>
      <c r="AN392" s="321"/>
      <c r="AO392" s="321"/>
      <c r="AP392" s="321"/>
      <c r="AQ392" s="321"/>
      <c r="AR392" s="321"/>
      <c r="AS392" s="321"/>
      <c r="AT392" s="163"/>
      <c r="AU392" s="163"/>
      <c r="AV392" s="163"/>
      <c r="AW392" s="163"/>
      <c r="AX392" s="163"/>
      <c r="AY392" s="163"/>
      <c r="AZ392" s="167"/>
      <c r="BA392" s="163"/>
      <c r="BB392" s="163"/>
      <c r="BC392" s="163"/>
      <c r="BD392" s="163"/>
      <c r="BE392" s="163"/>
      <c r="BF392" s="163"/>
      <c r="BG392" s="163"/>
      <c r="BH392" s="163"/>
    </row>
    <row r="393">
      <c r="A393" s="163"/>
      <c r="B393" s="163"/>
      <c r="C393" s="163"/>
      <c r="D393" s="163"/>
      <c r="E393" s="163"/>
      <c r="F393" s="163"/>
      <c r="G393" s="163"/>
      <c r="H393" s="163"/>
      <c r="I393" s="163"/>
      <c r="J393" s="163"/>
      <c r="K393" s="165"/>
      <c r="L393" s="163"/>
      <c r="M393" s="163"/>
      <c r="N393" s="166"/>
      <c r="O393" s="167"/>
      <c r="P393" s="167"/>
      <c r="Q393" s="163"/>
      <c r="R393" s="163"/>
      <c r="S393" s="163"/>
      <c r="T393" s="167"/>
      <c r="U393" s="167"/>
      <c r="V393" s="167"/>
      <c r="W393" s="163"/>
      <c r="X393" s="163"/>
      <c r="Y393" s="163"/>
      <c r="Z393" s="321"/>
      <c r="AA393" s="321"/>
      <c r="AB393" s="322"/>
      <c r="AC393" s="322"/>
      <c r="AD393" s="321"/>
      <c r="AE393" s="321"/>
      <c r="AF393" s="321"/>
      <c r="AG393" s="321"/>
      <c r="AH393" s="321"/>
      <c r="AI393" s="321"/>
      <c r="AJ393" s="321"/>
      <c r="AK393" s="321"/>
      <c r="AL393" s="321"/>
      <c r="AM393" s="321"/>
      <c r="AN393" s="321"/>
      <c r="AO393" s="321"/>
      <c r="AP393" s="321"/>
      <c r="AQ393" s="321"/>
      <c r="AR393" s="321"/>
      <c r="AS393" s="321"/>
      <c r="AT393" s="163"/>
      <c r="AU393" s="163"/>
      <c r="AV393" s="163"/>
      <c r="AW393" s="163"/>
      <c r="AX393" s="163"/>
      <c r="AY393" s="163"/>
      <c r="AZ393" s="167"/>
      <c r="BA393" s="163"/>
      <c r="BB393" s="163"/>
      <c r="BC393" s="163"/>
      <c r="BD393" s="163"/>
      <c r="BE393" s="163"/>
      <c r="BF393" s="163"/>
      <c r="BG393" s="163"/>
      <c r="BH393" s="163"/>
    </row>
    <row r="394">
      <c r="A394" s="163"/>
      <c r="B394" s="163"/>
      <c r="C394" s="163"/>
      <c r="D394" s="163"/>
      <c r="E394" s="163"/>
      <c r="F394" s="163"/>
      <c r="G394" s="163"/>
      <c r="H394" s="163"/>
      <c r="I394" s="163"/>
      <c r="J394" s="163"/>
      <c r="K394" s="165"/>
      <c r="L394" s="163"/>
      <c r="M394" s="163"/>
      <c r="N394" s="166"/>
      <c r="O394" s="167"/>
      <c r="P394" s="167"/>
      <c r="Q394" s="163"/>
      <c r="R394" s="163"/>
      <c r="S394" s="163"/>
      <c r="T394" s="167"/>
      <c r="U394" s="167"/>
      <c r="V394" s="167"/>
      <c r="W394" s="163"/>
      <c r="X394" s="163"/>
      <c r="Y394" s="163"/>
      <c r="Z394" s="321"/>
      <c r="AA394" s="321"/>
      <c r="AB394" s="322"/>
      <c r="AC394" s="322"/>
      <c r="AD394" s="321"/>
      <c r="AE394" s="321"/>
      <c r="AF394" s="321"/>
      <c r="AG394" s="321"/>
      <c r="AH394" s="321"/>
      <c r="AI394" s="321"/>
      <c r="AJ394" s="321"/>
      <c r="AK394" s="321"/>
      <c r="AL394" s="321"/>
      <c r="AM394" s="321"/>
      <c r="AN394" s="321"/>
      <c r="AO394" s="321"/>
      <c r="AP394" s="321"/>
      <c r="AQ394" s="321"/>
      <c r="AR394" s="321"/>
      <c r="AS394" s="321"/>
      <c r="AT394" s="163"/>
      <c r="AU394" s="163"/>
      <c r="AV394" s="163"/>
      <c r="AW394" s="163"/>
      <c r="AX394" s="163"/>
      <c r="AY394" s="163"/>
      <c r="AZ394" s="167"/>
      <c r="BA394" s="163"/>
      <c r="BB394" s="163"/>
      <c r="BC394" s="163"/>
      <c r="BD394" s="163"/>
      <c r="BE394" s="163"/>
      <c r="BF394" s="163"/>
      <c r="BG394" s="163"/>
      <c r="BH394" s="163"/>
    </row>
    <row r="395">
      <c r="A395" s="163"/>
      <c r="B395" s="163"/>
      <c r="C395" s="163"/>
      <c r="D395" s="163"/>
      <c r="E395" s="163"/>
      <c r="F395" s="163"/>
      <c r="G395" s="163"/>
      <c r="H395" s="163"/>
      <c r="I395" s="163"/>
      <c r="J395" s="163"/>
      <c r="K395" s="165"/>
      <c r="L395" s="163"/>
      <c r="M395" s="163"/>
      <c r="N395" s="166"/>
      <c r="O395" s="167"/>
      <c r="P395" s="167"/>
      <c r="Q395" s="163"/>
      <c r="R395" s="163"/>
      <c r="S395" s="163"/>
      <c r="T395" s="167"/>
      <c r="U395" s="167"/>
      <c r="V395" s="167"/>
      <c r="W395" s="163"/>
      <c r="X395" s="163"/>
      <c r="Y395" s="163"/>
      <c r="Z395" s="321"/>
      <c r="AA395" s="321"/>
      <c r="AB395" s="322"/>
      <c r="AC395" s="322"/>
      <c r="AD395" s="321"/>
      <c r="AE395" s="321"/>
      <c r="AF395" s="321"/>
      <c r="AG395" s="321"/>
      <c r="AH395" s="321"/>
      <c r="AI395" s="321"/>
      <c r="AJ395" s="321"/>
      <c r="AK395" s="321"/>
      <c r="AL395" s="321"/>
      <c r="AM395" s="321"/>
      <c r="AN395" s="321"/>
      <c r="AO395" s="321"/>
      <c r="AP395" s="321"/>
      <c r="AQ395" s="321"/>
      <c r="AR395" s="321"/>
      <c r="AS395" s="321"/>
      <c r="AT395" s="163"/>
      <c r="AU395" s="163"/>
      <c r="AV395" s="163"/>
      <c r="AW395" s="163"/>
      <c r="AX395" s="163"/>
      <c r="AY395" s="163"/>
      <c r="AZ395" s="167"/>
      <c r="BA395" s="163"/>
      <c r="BB395" s="163"/>
      <c r="BC395" s="163"/>
      <c r="BD395" s="163"/>
      <c r="BE395" s="163"/>
      <c r="BF395" s="163"/>
      <c r="BG395" s="163"/>
      <c r="BH395" s="163"/>
    </row>
    <row r="396">
      <c r="A396" s="163"/>
      <c r="B396" s="163"/>
      <c r="C396" s="163"/>
      <c r="D396" s="163"/>
      <c r="E396" s="163"/>
      <c r="F396" s="163"/>
      <c r="G396" s="163"/>
      <c r="H396" s="163"/>
      <c r="I396" s="163"/>
      <c r="J396" s="163"/>
      <c r="K396" s="165"/>
      <c r="L396" s="163"/>
      <c r="M396" s="163"/>
      <c r="N396" s="166"/>
      <c r="O396" s="167"/>
      <c r="P396" s="167"/>
      <c r="Q396" s="163"/>
      <c r="R396" s="163"/>
      <c r="S396" s="163"/>
      <c r="T396" s="167"/>
      <c r="U396" s="167"/>
      <c r="V396" s="167"/>
      <c r="W396" s="163"/>
      <c r="X396" s="163"/>
      <c r="Y396" s="163"/>
      <c r="Z396" s="321"/>
      <c r="AA396" s="321"/>
      <c r="AB396" s="322"/>
      <c r="AC396" s="322"/>
      <c r="AD396" s="321"/>
      <c r="AE396" s="321"/>
      <c r="AF396" s="321"/>
      <c r="AG396" s="321"/>
      <c r="AH396" s="321"/>
      <c r="AI396" s="321"/>
      <c r="AJ396" s="321"/>
      <c r="AK396" s="321"/>
      <c r="AL396" s="321"/>
      <c r="AM396" s="321"/>
      <c r="AN396" s="321"/>
      <c r="AO396" s="321"/>
      <c r="AP396" s="321"/>
      <c r="AQ396" s="321"/>
      <c r="AR396" s="321"/>
      <c r="AS396" s="321"/>
      <c r="AT396" s="163"/>
      <c r="AU396" s="163"/>
      <c r="AV396" s="163"/>
      <c r="AW396" s="163"/>
      <c r="AX396" s="163"/>
      <c r="AY396" s="163"/>
      <c r="AZ396" s="167"/>
      <c r="BA396" s="163"/>
      <c r="BB396" s="163"/>
      <c r="BC396" s="163"/>
      <c r="BD396" s="163"/>
      <c r="BE396" s="163"/>
      <c r="BF396" s="163"/>
      <c r="BG396" s="163"/>
      <c r="BH396" s="163"/>
    </row>
    <row r="397">
      <c r="A397" s="163"/>
      <c r="B397" s="163"/>
      <c r="C397" s="163"/>
      <c r="D397" s="163"/>
      <c r="E397" s="163"/>
      <c r="F397" s="163"/>
      <c r="G397" s="163"/>
      <c r="H397" s="163"/>
      <c r="I397" s="163"/>
      <c r="J397" s="163"/>
      <c r="K397" s="165"/>
      <c r="L397" s="163"/>
      <c r="M397" s="163"/>
      <c r="N397" s="166"/>
      <c r="O397" s="167"/>
      <c r="P397" s="167"/>
      <c r="Q397" s="163"/>
      <c r="R397" s="163"/>
      <c r="S397" s="163"/>
      <c r="T397" s="167"/>
      <c r="U397" s="167"/>
      <c r="V397" s="167"/>
      <c r="W397" s="163"/>
      <c r="X397" s="163"/>
      <c r="Y397" s="163"/>
      <c r="Z397" s="321"/>
      <c r="AA397" s="321"/>
      <c r="AB397" s="322"/>
      <c r="AC397" s="322"/>
      <c r="AD397" s="321"/>
      <c r="AE397" s="321"/>
      <c r="AF397" s="321"/>
      <c r="AG397" s="321"/>
      <c r="AH397" s="321"/>
      <c r="AI397" s="321"/>
      <c r="AJ397" s="321"/>
      <c r="AK397" s="321"/>
      <c r="AL397" s="321"/>
      <c r="AM397" s="321"/>
      <c r="AN397" s="321"/>
      <c r="AO397" s="321"/>
      <c r="AP397" s="321"/>
      <c r="AQ397" s="321"/>
      <c r="AR397" s="321"/>
      <c r="AS397" s="321"/>
      <c r="AT397" s="163"/>
      <c r="AU397" s="163"/>
      <c r="AV397" s="163"/>
      <c r="AW397" s="163"/>
      <c r="AX397" s="163"/>
      <c r="AY397" s="163"/>
      <c r="AZ397" s="167"/>
      <c r="BA397" s="163"/>
      <c r="BB397" s="163"/>
      <c r="BC397" s="163"/>
      <c r="BD397" s="163"/>
      <c r="BE397" s="163"/>
      <c r="BF397" s="163"/>
      <c r="BG397" s="163"/>
      <c r="BH397" s="163"/>
    </row>
    <row r="398">
      <c r="A398" s="163"/>
      <c r="B398" s="163"/>
      <c r="C398" s="163"/>
      <c r="D398" s="163"/>
      <c r="E398" s="163"/>
      <c r="F398" s="163"/>
      <c r="G398" s="163"/>
      <c r="H398" s="163"/>
      <c r="I398" s="163"/>
      <c r="J398" s="163"/>
      <c r="K398" s="165"/>
      <c r="L398" s="163"/>
      <c r="M398" s="163"/>
      <c r="N398" s="166"/>
      <c r="O398" s="167"/>
      <c r="P398" s="167"/>
      <c r="Q398" s="163"/>
      <c r="R398" s="163"/>
      <c r="S398" s="163"/>
      <c r="T398" s="167"/>
      <c r="U398" s="167"/>
      <c r="V398" s="167"/>
      <c r="W398" s="163"/>
      <c r="X398" s="163"/>
      <c r="Y398" s="163"/>
      <c r="Z398" s="321"/>
      <c r="AA398" s="321"/>
      <c r="AB398" s="322"/>
      <c r="AC398" s="322"/>
      <c r="AD398" s="321"/>
      <c r="AE398" s="321"/>
      <c r="AF398" s="321"/>
      <c r="AG398" s="321"/>
      <c r="AH398" s="321"/>
      <c r="AI398" s="321"/>
      <c r="AJ398" s="321"/>
      <c r="AK398" s="321"/>
      <c r="AL398" s="321"/>
      <c r="AM398" s="321"/>
      <c r="AN398" s="321"/>
      <c r="AO398" s="321"/>
      <c r="AP398" s="321"/>
      <c r="AQ398" s="321"/>
      <c r="AR398" s="321"/>
      <c r="AS398" s="321"/>
      <c r="AT398" s="163"/>
      <c r="AU398" s="163"/>
      <c r="AV398" s="163"/>
      <c r="AW398" s="163"/>
      <c r="AX398" s="163"/>
      <c r="AY398" s="163"/>
      <c r="AZ398" s="167"/>
      <c r="BA398" s="163"/>
      <c r="BB398" s="163"/>
      <c r="BC398" s="163"/>
      <c r="BD398" s="163"/>
      <c r="BE398" s="163"/>
      <c r="BF398" s="163"/>
      <c r="BG398" s="163"/>
      <c r="BH398" s="163"/>
    </row>
    <row r="399">
      <c r="A399" s="163"/>
      <c r="B399" s="163"/>
      <c r="C399" s="163"/>
      <c r="D399" s="163"/>
      <c r="E399" s="163"/>
      <c r="F399" s="163"/>
      <c r="G399" s="163"/>
      <c r="H399" s="163"/>
      <c r="I399" s="163"/>
      <c r="J399" s="163"/>
      <c r="K399" s="165"/>
      <c r="L399" s="163"/>
      <c r="M399" s="163"/>
      <c r="N399" s="166"/>
      <c r="O399" s="167"/>
      <c r="P399" s="167"/>
      <c r="Q399" s="163"/>
      <c r="R399" s="163"/>
      <c r="S399" s="163"/>
      <c r="T399" s="167"/>
      <c r="U399" s="167"/>
      <c r="V399" s="167"/>
      <c r="W399" s="163"/>
      <c r="X399" s="163"/>
      <c r="Y399" s="163"/>
      <c r="Z399" s="321"/>
      <c r="AA399" s="321"/>
      <c r="AB399" s="322"/>
      <c r="AC399" s="322"/>
      <c r="AD399" s="321"/>
      <c r="AE399" s="321"/>
      <c r="AF399" s="321"/>
      <c r="AG399" s="321"/>
      <c r="AH399" s="321"/>
      <c r="AI399" s="321"/>
      <c r="AJ399" s="321"/>
      <c r="AK399" s="321"/>
      <c r="AL399" s="321"/>
      <c r="AM399" s="321"/>
      <c r="AN399" s="321"/>
      <c r="AO399" s="321"/>
      <c r="AP399" s="321"/>
      <c r="AQ399" s="321"/>
      <c r="AR399" s="321"/>
      <c r="AS399" s="321"/>
      <c r="AT399" s="163"/>
      <c r="AU399" s="163"/>
      <c r="AV399" s="163"/>
      <c r="AW399" s="163"/>
      <c r="AX399" s="163"/>
      <c r="AY399" s="163"/>
      <c r="AZ399" s="167"/>
      <c r="BA399" s="163"/>
      <c r="BB399" s="163"/>
      <c r="BC399" s="163"/>
      <c r="BD399" s="163"/>
      <c r="BE399" s="163"/>
      <c r="BF399" s="163"/>
      <c r="BG399" s="163"/>
      <c r="BH399" s="163"/>
    </row>
    <row r="400">
      <c r="A400" s="163"/>
      <c r="B400" s="163"/>
      <c r="C400" s="163"/>
      <c r="D400" s="163"/>
      <c r="E400" s="163"/>
      <c r="F400" s="163"/>
      <c r="G400" s="163"/>
      <c r="H400" s="163"/>
      <c r="I400" s="163"/>
      <c r="J400" s="163"/>
      <c r="K400" s="165"/>
      <c r="L400" s="163"/>
      <c r="M400" s="163"/>
      <c r="N400" s="166"/>
      <c r="O400" s="167"/>
      <c r="P400" s="167"/>
      <c r="Q400" s="163"/>
      <c r="R400" s="163"/>
      <c r="S400" s="163"/>
      <c r="T400" s="167"/>
      <c r="U400" s="167"/>
      <c r="V400" s="167"/>
      <c r="W400" s="163"/>
      <c r="X400" s="163"/>
      <c r="Y400" s="163"/>
      <c r="Z400" s="321"/>
      <c r="AA400" s="321"/>
      <c r="AB400" s="322"/>
      <c r="AC400" s="322"/>
      <c r="AD400" s="321"/>
      <c r="AE400" s="321"/>
      <c r="AF400" s="321"/>
      <c r="AG400" s="321"/>
      <c r="AH400" s="321"/>
      <c r="AI400" s="321"/>
      <c r="AJ400" s="321"/>
      <c r="AK400" s="321"/>
      <c r="AL400" s="321"/>
      <c r="AM400" s="321"/>
      <c r="AN400" s="321"/>
      <c r="AO400" s="321"/>
      <c r="AP400" s="321"/>
      <c r="AQ400" s="321"/>
      <c r="AR400" s="321"/>
      <c r="AS400" s="321"/>
      <c r="AT400" s="163"/>
      <c r="AU400" s="163"/>
      <c r="AV400" s="163"/>
      <c r="AW400" s="163"/>
      <c r="AX400" s="163"/>
      <c r="AY400" s="163"/>
      <c r="AZ400" s="167"/>
      <c r="BA400" s="163"/>
      <c r="BB400" s="163"/>
      <c r="BC400" s="163"/>
      <c r="BD400" s="163"/>
      <c r="BE400" s="163"/>
      <c r="BF400" s="163"/>
      <c r="BG400" s="163"/>
      <c r="BH400" s="163"/>
    </row>
    <row r="401">
      <c r="A401" s="163"/>
      <c r="B401" s="163"/>
      <c r="C401" s="163"/>
      <c r="D401" s="163"/>
      <c r="E401" s="163"/>
      <c r="F401" s="163"/>
      <c r="G401" s="163"/>
      <c r="H401" s="163"/>
      <c r="I401" s="163"/>
      <c r="J401" s="163"/>
      <c r="K401" s="165"/>
      <c r="L401" s="163"/>
      <c r="M401" s="163"/>
      <c r="N401" s="166"/>
      <c r="O401" s="167"/>
      <c r="P401" s="167"/>
      <c r="Q401" s="163"/>
      <c r="R401" s="163"/>
      <c r="S401" s="163"/>
      <c r="T401" s="167"/>
      <c r="U401" s="167"/>
      <c r="V401" s="167"/>
      <c r="W401" s="163"/>
      <c r="X401" s="163"/>
      <c r="Y401" s="163"/>
      <c r="Z401" s="321"/>
      <c r="AA401" s="321"/>
      <c r="AB401" s="322"/>
      <c r="AC401" s="322"/>
      <c r="AD401" s="321"/>
      <c r="AE401" s="321"/>
      <c r="AF401" s="321"/>
      <c r="AG401" s="321"/>
      <c r="AH401" s="321"/>
      <c r="AI401" s="321"/>
      <c r="AJ401" s="321"/>
      <c r="AK401" s="321"/>
      <c r="AL401" s="321"/>
      <c r="AM401" s="321"/>
      <c r="AN401" s="321"/>
      <c r="AO401" s="321"/>
      <c r="AP401" s="321"/>
      <c r="AQ401" s="321"/>
      <c r="AR401" s="321"/>
      <c r="AS401" s="321"/>
      <c r="AT401" s="163"/>
      <c r="AU401" s="163"/>
      <c r="AV401" s="163"/>
      <c r="AW401" s="163"/>
      <c r="AX401" s="163"/>
      <c r="AY401" s="163"/>
      <c r="AZ401" s="167"/>
      <c r="BA401" s="163"/>
      <c r="BB401" s="163"/>
      <c r="BC401" s="163"/>
      <c r="BD401" s="163"/>
      <c r="BE401" s="163"/>
      <c r="BF401" s="163"/>
      <c r="BG401" s="163"/>
      <c r="BH401" s="163"/>
    </row>
    <row r="402">
      <c r="A402" s="163"/>
      <c r="B402" s="163"/>
      <c r="C402" s="163"/>
      <c r="D402" s="163"/>
      <c r="E402" s="163"/>
      <c r="F402" s="163"/>
      <c r="G402" s="163"/>
      <c r="H402" s="163"/>
      <c r="I402" s="163"/>
      <c r="J402" s="163"/>
      <c r="K402" s="165"/>
      <c r="L402" s="163"/>
      <c r="M402" s="163"/>
      <c r="N402" s="166"/>
      <c r="O402" s="167"/>
      <c r="P402" s="167"/>
      <c r="Q402" s="163"/>
      <c r="R402" s="163"/>
      <c r="S402" s="163"/>
      <c r="T402" s="167"/>
      <c r="U402" s="167"/>
      <c r="V402" s="167"/>
      <c r="W402" s="163"/>
      <c r="X402" s="163"/>
      <c r="Y402" s="163"/>
      <c r="Z402" s="321"/>
      <c r="AA402" s="321"/>
      <c r="AB402" s="322"/>
      <c r="AC402" s="322"/>
      <c r="AD402" s="321"/>
      <c r="AE402" s="321"/>
      <c r="AF402" s="321"/>
      <c r="AG402" s="321"/>
      <c r="AH402" s="321"/>
      <c r="AI402" s="321"/>
      <c r="AJ402" s="321"/>
      <c r="AK402" s="321"/>
      <c r="AL402" s="321"/>
      <c r="AM402" s="321"/>
      <c r="AN402" s="321"/>
      <c r="AO402" s="321"/>
      <c r="AP402" s="321"/>
      <c r="AQ402" s="321"/>
      <c r="AR402" s="321"/>
      <c r="AS402" s="321"/>
      <c r="AT402" s="163"/>
      <c r="AU402" s="163"/>
      <c r="AV402" s="163"/>
      <c r="AW402" s="163"/>
      <c r="AX402" s="163"/>
      <c r="AY402" s="163"/>
      <c r="AZ402" s="167"/>
      <c r="BA402" s="163"/>
      <c r="BB402" s="163"/>
      <c r="BC402" s="163"/>
      <c r="BD402" s="163"/>
      <c r="BE402" s="163"/>
      <c r="BF402" s="163"/>
      <c r="BG402" s="163"/>
      <c r="BH402" s="163"/>
    </row>
    <row r="403">
      <c r="A403" s="163"/>
      <c r="B403" s="163"/>
      <c r="C403" s="163"/>
      <c r="D403" s="163"/>
      <c r="E403" s="163"/>
      <c r="F403" s="163"/>
      <c r="G403" s="163"/>
      <c r="H403" s="163"/>
      <c r="I403" s="163"/>
      <c r="J403" s="163"/>
      <c r="K403" s="165"/>
      <c r="L403" s="163"/>
      <c r="M403" s="163"/>
      <c r="N403" s="166"/>
      <c r="O403" s="167"/>
      <c r="P403" s="167"/>
      <c r="Q403" s="163"/>
      <c r="R403" s="163"/>
      <c r="S403" s="163"/>
      <c r="T403" s="167"/>
      <c r="U403" s="167"/>
      <c r="V403" s="167"/>
      <c r="W403" s="163"/>
      <c r="X403" s="163"/>
      <c r="Y403" s="163"/>
      <c r="Z403" s="321"/>
      <c r="AA403" s="321"/>
      <c r="AB403" s="322"/>
      <c r="AC403" s="322"/>
      <c r="AD403" s="321"/>
      <c r="AE403" s="321"/>
      <c r="AF403" s="321"/>
      <c r="AG403" s="321"/>
      <c r="AH403" s="321"/>
      <c r="AI403" s="321"/>
      <c r="AJ403" s="321"/>
      <c r="AK403" s="321"/>
      <c r="AL403" s="321"/>
      <c r="AM403" s="321"/>
      <c r="AN403" s="321"/>
      <c r="AO403" s="321"/>
      <c r="AP403" s="321"/>
      <c r="AQ403" s="321"/>
      <c r="AR403" s="321"/>
      <c r="AS403" s="321"/>
      <c r="AT403" s="163"/>
      <c r="AU403" s="163"/>
      <c r="AV403" s="163"/>
      <c r="AW403" s="163"/>
      <c r="AX403" s="163"/>
      <c r="AY403" s="163"/>
      <c r="AZ403" s="167"/>
      <c r="BA403" s="163"/>
      <c r="BB403" s="163"/>
      <c r="BC403" s="163"/>
      <c r="BD403" s="163"/>
      <c r="BE403" s="163"/>
      <c r="BF403" s="163"/>
      <c r="BG403" s="163"/>
      <c r="BH403" s="163"/>
    </row>
    <row r="404">
      <c r="A404" s="163"/>
      <c r="B404" s="163"/>
      <c r="C404" s="163"/>
      <c r="D404" s="163"/>
      <c r="E404" s="163"/>
      <c r="F404" s="163"/>
      <c r="G404" s="163"/>
      <c r="H404" s="163"/>
      <c r="I404" s="163"/>
      <c r="J404" s="163"/>
      <c r="K404" s="165"/>
      <c r="L404" s="163"/>
      <c r="M404" s="163"/>
      <c r="N404" s="166"/>
      <c r="O404" s="167"/>
      <c r="P404" s="167"/>
      <c r="Q404" s="163"/>
      <c r="R404" s="163"/>
      <c r="S404" s="163"/>
      <c r="T404" s="167"/>
      <c r="U404" s="167"/>
      <c r="V404" s="167"/>
      <c r="W404" s="163"/>
      <c r="X404" s="163"/>
      <c r="Y404" s="163"/>
      <c r="Z404" s="321"/>
      <c r="AA404" s="321"/>
      <c r="AB404" s="322"/>
      <c r="AC404" s="322"/>
      <c r="AD404" s="321"/>
      <c r="AE404" s="321"/>
      <c r="AF404" s="321"/>
      <c r="AG404" s="321"/>
      <c r="AH404" s="321"/>
      <c r="AI404" s="321"/>
      <c r="AJ404" s="321"/>
      <c r="AK404" s="321"/>
      <c r="AL404" s="321"/>
      <c r="AM404" s="321"/>
      <c r="AN404" s="321"/>
      <c r="AO404" s="321"/>
      <c r="AP404" s="321"/>
      <c r="AQ404" s="321"/>
      <c r="AR404" s="321"/>
      <c r="AS404" s="321"/>
      <c r="AT404" s="163"/>
      <c r="AU404" s="163"/>
      <c r="AV404" s="163"/>
      <c r="AW404" s="163"/>
      <c r="AX404" s="163"/>
      <c r="AY404" s="163"/>
      <c r="AZ404" s="167"/>
      <c r="BA404" s="163"/>
      <c r="BB404" s="163"/>
      <c r="BC404" s="163"/>
      <c r="BD404" s="163"/>
      <c r="BE404" s="163"/>
      <c r="BF404" s="163"/>
      <c r="BG404" s="163"/>
      <c r="BH404" s="163"/>
    </row>
    <row r="405">
      <c r="A405" s="163"/>
      <c r="B405" s="163"/>
      <c r="C405" s="163"/>
      <c r="D405" s="163"/>
      <c r="E405" s="163"/>
      <c r="F405" s="163"/>
      <c r="G405" s="163"/>
      <c r="H405" s="163"/>
      <c r="I405" s="163"/>
      <c r="J405" s="163"/>
      <c r="K405" s="165"/>
      <c r="L405" s="163"/>
      <c r="M405" s="163"/>
      <c r="N405" s="166"/>
      <c r="O405" s="167"/>
      <c r="P405" s="167"/>
      <c r="Q405" s="163"/>
      <c r="R405" s="163"/>
      <c r="S405" s="163"/>
      <c r="T405" s="167"/>
      <c r="U405" s="167"/>
      <c r="V405" s="167"/>
      <c r="W405" s="163"/>
      <c r="X405" s="163"/>
      <c r="Y405" s="163"/>
      <c r="Z405" s="321"/>
      <c r="AA405" s="321"/>
      <c r="AB405" s="322"/>
      <c r="AC405" s="322"/>
      <c r="AD405" s="321"/>
      <c r="AE405" s="321"/>
      <c r="AF405" s="321"/>
      <c r="AG405" s="321"/>
      <c r="AH405" s="321"/>
      <c r="AI405" s="321"/>
      <c r="AJ405" s="321"/>
      <c r="AK405" s="321"/>
      <c r="AL405" s="321"/>
      <c r="AM405" s="321"/>
      <c r="AN405" s="321"/>
      <c r="AO405" s="321"/>
      <c r="AP405" s="321"/>
      <c r="AQ405" s="321"/>
      <c r="AR405" s="321"/>
      <c r="AS405" s="321"/>
      <c r="AT405" s="163"/>
      <c r="AU405" s="163"/>
      <c r="AV405" s="163"/>
      <c r="AW405" s="163"/>
      <c r="AX405" s="163"/>
      <c r="AY405" s="163"/>
      <c r="AZ405" s="167"/>
      <c r="BA405" s="163"/>
      <c r="BB405" s="163"/>
      <c r="BC405" s="163"/>
      <c r="BD405" s="163"/>
      <c r="BE405" s="163"/>
      <c r="BF405" s="163"/>
      <c r="BG405" s="163"/>
      <c r="BH405" s="163"/>
    </row>
    <row r="406">
      <c r="A406" s="163"/>
      <c r="B406" s="163"/>
      <c r="C406" s="163"/>
      <c r="D406" s="163"/>
      <c r="E406" s="163"/>
      <c r="F406" s="163"/>
      <c r="G406" s="163"/>
      <c r="H406" s="163"/>
      <c r="I406" s="163"/>
      <c r="J406" s="163"/>
      <c r="K406" s="165"/>
      <c r="L406" s="163"/>
      <c r="M406" s="163"/>
      <c r="N406" s="166"/>
      <c r="O406" s="167"/>
      <c r="P406" s="167"/>
      <c r="Q406" s="163"/>
      <c r="R406" s="163"/>
      <c r="S406" s="163"/>
      <c r="T406" s="167"/>
      <c r="U406" s="167"/>
      <c r="V406" s="167"/>
      <c r="W406" s="163"/>
      <c r="X406" s="163"/>
      <c r="Y406" s="163"/>
      <c r="Z406" s="321"/>
      <c r="AA406" s="321"/>
      <c r="AB406" s="322"/>
      <c r="AC406" s="322"/>
      <c r="AD406" s="321"/>
      <c r="AE406" s="321"/>
      <c r="AF406" s="321"/>
      <c r="AG406" s="321"/>
      <c r="AH406" s="321"/>
      <c r="AI406" s="321"/>
      <c r="AJ406" s="321"/>
      <c r="AK406" s="321"/>
      <c r="AL406" s="321"/>
      <c r="AM406" s="321"/>
      <c r="AN406" s="321"/>
      <c r="AO406" s="321"/>
      <c r="AP406" s="321"/>
      <c r="AQ406" s="321"/>
      <c r="AR406" s="321"/>
      <c r="AS406" s="321"/>
      <c r="AT406" s="163"/>
      <c r="AU406" s="163"/>
      <c r="AV406" s="163"/>
      <c r="AW406" s="163"/>
      <c r="AX406" s="163"/>
      <c r="AY406" s="163"/>
      <c r="AZ406" s="167"/>
      <c r="BA406" s="163"/>
      <c r="BB406" s="163"/>
      <c r="BC406" s="163"/>
      <c r="BD406" s="163"/>
      <c r="BE406" s="163"/>
      <c r="BF406" s="163"/>
      <c r="BG406" s="163"/>
      <c r="BH406" s="163"/>
    </row>
    <row r="407">
      <c r="A407" s="163"/>
      <c r="B407" s="163"/>
      <c r="C407" s="163"/>
      <c r="D407" s="163"/>
      <c r="E407" s="163"/>
      <c r="F407" s="163"/>
      <c r="G407" s="163"/>
      <c r="H407" s="163"/>
      <c r="I407" s="163"/>
      <c r="J407" s="163"/>
      <c r="K407" s="165"/>
      <c r="L407" s="163"/>
      <c r="M407" s="163"/>
      <c r="N407" s="166"/>
      <c r="O407" s="167"/>
      <c r="P407" s="167"/>
      <c r="Q407" s="163"/>
      <c r="R407" s="163"/>
      <c r="S407" s="163"/>
      <c r="T407" s="167"/>
      <c r="U407" s="167"/>
      <c r="V407" s="167"/>
      <c r="W407" s="163"/>
      <c r="X407" s="163"/>
      <c r="Y407" s="163"/>
      <c r="Z407" s="321"/>
      <c r="AA407" s="321"/>
      <c r="AB407" s="322"/>
      <c r="AC407" s="322"/>
      <c r="AD407" s="321"/>
      <c r="AE407" s="321"/>
      <c r="AF407" s="321"/>
      <c r="AG407" s="321"/>
      <c r="AH407" s="321"/>
      <c r="AI407" s="321"/>
      <c r="AJ407" s="321"/>
      <c r="AK407" s="321"/>
      <c r="AL407" s="321"/>
      <c r="AM407" s="321"/>
      <c r="AN407" s="321"/>
      <c r="AO407" s="321"/>
      <c r="AP407" s="321"/>
      <c r="AQ407" s="321"/>
      <c r="AR407" s="321"/>
      <c r="AS407" s="321"/>
      <c r="AT407" s="163"/>
      <c r="AU407" s="163"/>
      <c r="AV407" s="163"/>
      <c r="AW407" s="163"/>
      <c r="AX407" s="163"/>
      <c r="AY407" s="163"/>
      <c r="AZ407" s="167"/>
      <c r="BA407" s="163"/>
      <c r="BB407" s="163"/>
      <c r="BC407" s="163"/>
      <c r="BD407" s="163"/>
      <c r="BE407" s="163"/>
      <c r="BF407" s="163"/>
      <c r="BG407" s="163"/>
      <c r="BH407" s="163"/>
    </row>
    <row r="408">
      <c r="A408" s="163"/>
      <c r="B408" s="163"/>
      <c r="C408" s="163"/>
      <c r="D408" s="163"/>
      <c r="E408" s="163"/>
      <c r="F408" s="163"/>
      <c r="G408" s="163"/>
      <c r="H408" s="163"/>
      <c r="I408" s="163"/>
      <c r="J408" s="163"/>
      <c r="K408" s="165"/>
      <c r="L408" s="163"/>
      <c r="M408" s="163"/>
      <c r="N408" s="166"/>
      <c r="O408" s="167"/>
      <c r="P408" s="167"/>
      <c r="Q408" s="163"/>
      <c r="R408" s="163"/>
      <c r="S408" s="163"/>
      <c r="T408" s="167"/>
      <c r="U408" s="167"/>
      <c r="V408" s="167"/>
      <c r="W408" s="163"/>
      <c r="X408" s="163"/>
      <c r="Y408" s="163"/>
      <c r="Z408" s="321"/>
      <c r="AA408" s="321"/>
      <c r="AB408" s="322"/>
      <c r="AC408" s="322"/>
      <c r="AD408" s="321"/>
      <c r="AE408" s="321"/>
      <c r="AF408" s="321"/>
      <c r="AG408" s="321"/>
      <c r="AH408" s="321"/>
      <c r="AI408" s="321"/>
      <c r="AJ408" s="321"/>
      <c r="AK408" s="321"/>
      <c r="AL408" s="321"/>
      <c r="AM408" s="321"/>
      <c r="AN408" s="321"/>
      <c r="AO408" s="321"/>
      <c r="AP408" s="321"/>
      <c r="AQ408" s="321"/>
      <c r="AR408" s="321"/>
      <c r="AS408" s="321"/>
      <c r="AT408" s="163"/>
      <c r="AU408" s="163"/>
      <c r="AV408" s="163"/>
      <c r="AW408" s="163"/>
      <c r="AX408" s="163"/>
      <c r="AY408" s="163"/>
      <c r="AZ408" s="167"/>
      <c r="BA408" s="163"/>
      <c r="BB408" s="163"/>
      <c r="BC408" s="163"/>
      <c r="BD408" s="163"/>
      <c r="BE408" s="163"/>
      <c r="BF408" s="163"/>
      <c r="BG408" s="163"/>
      <c r="BH408" s="163"/>
    </row>
    <row r="409">
      <c r="A409" s="163"/>
      <c r="B409" s="163"/>
      <c r="C409" s="163"/>
      <c r="D409" s="163"/>
      <c r="E409" s="163"/>
      <c r="F409" s="163"/>
      <c r="G409" s="163"/>
      <c r="H409" s="163"/>
      <c r="I409" s="163"/>
      <c r="J409" s="163"/>
      <c r="K409" s="165"/>
      <c r="L409" s="163"/>
      <c r="M409" s="163"/>
      <c r="N409" s="166"/>
      <c r="O409" s="167"/>
      <c r="P409" s="167"/>
      <c r="Q409" s="163"/>
      <c r="R409" s="163"/>
      <c r="S409" s="163"/>
      <c r="T409" s="167"/>
      <c r="U409" s="167"/>
      <c r="V409" s="167"/>
      <c r="W409" s="163"/>
      <c r="X409" s="163"/>
      <c r="Y409" s="163"/>
      <c r="Z409" s="321"/>
      <c r="AA409" s="321"/>
      <c r="AB409" s="322"/>
      <c r="AC409" s="322"/>
      <c r="AD409" s="321"/>
      <c r="AE409" s="321"/>
      <c r="AF409" s="321"/>
      <c r="AG409" s="321"/>
      <c r="AH409" s="321"/>
      <c r="AI409" s="321"/>
      <c r="AJ409" s="321"/>
      <c r="AK409" s="321"/>
      <c r="AL409" s="321"/>
      <c r="AM409" s="321"/>
      <c r="AN409" s="321"/>
      <c r="AO409" s="321"/>
      <c r="AP409" s="321"/>
      <c r="AQ409" s="321"/>
      <c r="AR409" s="321"/>
      <c r="AS409" s="321"/>
      <c r="AT409" s="163"/>
      <c r="AU409" s="163"/>
      <c r="AV409" s="163"/>
      <c r="AW409" s="163"/>
      <c r="AX409" s="163"/>
      <c r="AY409" s="163"/>
      <c r="AZ409" s="167"/>
      <c r="BA409" s="163"/>
      <c r="BB409" s="163"/>
      <c r="BC409" s="163"/>
      <c r="BD409" s="163"/>
      <c r="BE409" s="163"/>
      <c r="BF409" s="163"/>
      <c r="BG409" s="163"/>
      <c r="BH409" s="163"/>
    </row>
    <row r="410">
      <c r="A410" s="163"/>
      <c r="B410" s="163"/>
      <c r="C410" s="163"/>
      <c r="D410" s="163"/>
      <c r="E410" s="163"/>
      <c r="F410" s="163"/>
      <c r="G410" s="163"/>
      <c r="H410" s="163"/>
      <c r="I410" s="163"/>
      <c r="J410" s="163"/>
      <c r="K410" s="165"/>
      <c r="L410" s="163"/>
      <c r="M410" s="163"/>
      <c r="N410" s="166"/>
      <c r="O410" s="167"/>
      <c r="P410" s="167"/>
      <c r="Q410" s="163"/>
      <c r="R410" s="163"/>
      <c r="S410" s="163"/>
      <c r="T410" s="167"/>
      <c r="U410" s="167"/>
      <c r="V410" s="167"/>
      <c r="W410" s="163"/>
      <c r="X410" s="163"/>
      <c r="Y410" s="163"/>
      <c r="Z410" s="321"/>
      <c r="AA410" s="321"/>
      <c r="AB410" s="322"/>
      <c r="AC410" s="322"/>
      <c r="AD410" s="321"/>
      <c r="AE410" s="321"/>
      <c r="AF410" s="321"/>
      <c r="AG410" s="321"/>
      <c r="AH410" s="321"/>
      <c r="AI410" s="321"/>
      <c r="AJ410" s="321"/>
      <c r="AK410" s="321"/>
      <c r="AL410" s="321"/>
      <c r="AM410" s="321"/>
      <c r="AN410" s="321"/>
      <c r="AO410" s="321"/>
      <c r="AP410" s="321"/>
      <c r="AQ410" s="321"/>
      <c r="AR410" s="321"/>
      <c r="AS410" s="321"/>
      <c r="AT410" s="163"/>
      <c r="AU410" s="163"/>
      <c r="AV410" s="163"/>
      <c r="AW410" s="163"/>
      <c r="AX410" s="163"/>
      <c r="AY410" s="163"/>
      <c r="AZ410" s="167"/>
      <c r="BA410" s="163"/>
      <c r="BB410" s="163"/>
      <c r="BC410" s="163"/>
      <c r="BD410" s="163"/>
      <c r="BE410" s="163"/>
      <c r="BF410" s="163"/>
      <c r="BG410" s="163"/>
      <c r="BH410" s="163"/>
    </row>
    <row r="411">
      <c r="A411" s="163"/>
      <c r="B411" s="163"/>
      <c r="C411" s="163"/>
      <c r="D411" s="163"/>
      <c r="E411" s="163"/>
      <c r="F411" s="163"/>
      <c r="G411" s="163"/>
      <c r="H411" s="163"/>
      <c r="I411" s="163"/>
      <c r="J411" s="163"/>
      <c r="K411" s="165"/>
      <c r="L411" s="163"/>
      <c r="M411" s="163"/>
      <c r="N411" s="166"/>
      <c r="O411" s="167"/>
      <c r="P411" s="167"/>
      <c r="Q411" s="163"/>
      <c r="R411" s="163"/>
      <c r="S411" s="163"/>
      <c r="T411" s="167"/>
      <c r="U411" s="167"/>
      <c r="V411" s="167"/>
      <c r="W411" s="163"/>
      <c r="X411" s="163"/>
      <c r="Y411" s="163"/>
      <c r="Z411" s="321"/>
      <c r="AA411" s="321"/>
      <c r="AB411" s="322"/>
      <c r="AC411" s="322"/>
      <c r="AD411" s="321"/>
      <c r="AE411" s="321"/>
      <c r="AF411" s="321"/>
      <c r="AG411" s="321"/>
      <c r="AH411" s="321"/>
      <c r="AI411" s="321"/>
      <c r="AJ411" s="321"/>
      <c r="AK411" s="321"/>
      <c r="AL411" s="321"/>
      <c r="AM411" s="321"/>
      <c r="AN411" s="321"/>
      <c r="AO411" s="321"/>
      <c r="AP411" s="321"/>
      <c r="AQ411" s="321"/>
      <c r="AR411" s="321"/>
      <c r="AS411" s="321"/>
      <c r="AT411" s="163"/>
      <c r="AU411" s="163"/>
      <c r="AV411" s="163"/>
      <c r="AW411" s="163"/>
      <c r="AX411" s="163"/>
      <c r="AY411" s="163"/>
      <c r="AZ411" s="167"/>
      <c r="BA411" s="163"/>
      <c r="BB411" s="163"/>
      <c r="BC411" s="163"/>
      <c r="BD411" s="163"/>
      <c r="BE411" s="163"/>
      <c r="BF411" s="163"/>
      <c r="BG411" s="163"/>
      <c r="BH411" s="163"/>
    </row>
    <row r="412">
      <c r="A412" s="163"/>
      <c r="B412" s="163"/>
      <c r="C412" s="163"/>
      <c r="D412" s="163"/>
      <c r="E412" s="163"/>
      <c r="F412" s="163"/>
      <c r="G412" s="163"/>
      <c r="H412" s="163"/>
      <c r="I412" s="163"/>
      <c r="J412" s="163"/>
      <c r="K412" s="165"/>
      <c r="L412" s="163"/>
      <c r="M412" s="163"/>
      <c r="N412" s="166"/>
      <c r="O412" s="167"/>
      <c r="P412" s="167"/>
      <c r="Q412" s="163"/>
      <c r="R412" s="163"/>
      <c r="S412" s="163"/>
      <c r="T412" s="167"/>
      <c r="U412" s="167"/>
      <c r="V412" s="167"/>
      <c r="W412" s="163"/>
      <c r="X412" s="163"/>
      <c r="Y412" s="163"/>
      <c r="Z412" s="321"/>
      <c r="AA412" s="321"/>
      <c r="AB412" s="322"/>
      <c r="AC412" s="322"/>
      <c r="AD412" s="321"/>
      <c r="AE412" s="321"/>
      <c r="AF412" s="321"/>
      <c r="AG412" s="321"/>
      <c r="AH412" s="321"/>
      <c r="AI412" s="321"/>
      <c r="AJ412" s="321"/>
      <c r="AK412" s="321"/>
      <c r="AL412" s="321"/>
      <c r="AM412" s="321"/>
      <c r="AN412" s="321"/>
      <c r="AO412" s="321"/>
      <c r="AP412" s="321"/>
      <c r="AQ412" s="321"/>
      <c r="AR412" s="321"/>
      <c r="AS412" s="321"/>
      <c r="AT412" s="163"/>
      <c r="AU412" s="163"/>
      <c r="AV412" s="163"/>
      <c r="AW412" s="163"/>
      <c r="AX412" s="163"/>
      <c r="AY412" s="163"/>
      <c r="AZ412" s="167"/>
      <c r="BA412" s="163"/>
      <c r="BB412" s="163"/>
      <c r="BC412" s="163"/>
      <c r="BD412" s="163"/>
      <c r="BE412" s="163"/>
      <c r="BF412" s="163"/>
      <c r="BG412" s="163"/>
      <c r="BH412" s="163"/>
    </row>
    <row r="413">
      <c r="A413" s="163"/>
      <c r="B413" s="163"/>
      <c r="C413" s="163"/>
      <c r="D413" s="163"/>
      <c r="E413" s="163"/>
      <c r="F413" s="163"/>
      <c r="G413" s="163"/>
      <c r="H413" s="163"/>
      <c r="I413" s="163"/>
      <c r="J413" s="163"/>
      <c r="K413" s="165"/>
      <c r="L413" s="163"/>
      <c r="M413" s="163"/>
      <c r="N413" s="166"/>
      <c r="O413" s="167"/>
      <c r="P413" s="167"/>
      <c r="Q413" s="163"/>
      <c r="R413" s="163"/>
      <c r="S413" s="163"/>
      <c r="T413" s="167"/>
      <c r="U413" s="167"/>
      <c r="V413" s="167"/>
      <c r="W413" s="163"/>
      <c r="X413" s="163"/>
      <c r="Y413" s="163"/>
      <c r="Z413" s="321"/>
      <c r="AA413" s="321"/>
      <c r="AB413" s="322"/>
      <c r="AC413" s="322"/>
      <c r="AD413" s="321"/>
      <c r="AE413" s="321"/>
      <c r="AF413" s="321"/>
      <c r="AG413" s="321"/>
      <c r="AH413" s="321"/>
      <c r="AI413" s="321"/>
      <c r="AJ413" s="321"/>
      <c r="AK413" s="321"/>
      <c r="AL413" s="321"/>
      <c r="AM413" s="321"/>
      <c r="AN413" s="321"/>
      <c r="AO413" s="321"/>
      <c r="AP413" s="321"/>
      <c r="AQ413" s="321"/>
      <c r="AR413" s="321"/>
      <c r="AS413" s="321"/>
      <c r="AT413" s="163"/>
      <c r="AU413" s="163"/>
      <c r="AV413" s="163"/>
      <c r="AW413" s="163"/>
      <c r="AX413" s="163"/>
      <c r="AY413" s="163"/>
      <c r="AZ413" s="167"/>
      <c r="BA413" s="163"/>
      <c r="BB413" s="163"/>
      <c r="BC413" s="163"/>
      <c r="BD413" s="163"/>
      <c r="BE413" s="163"/>
      <c r="BF413" s="163"/>
      <c r="BG413" s="163"/>
      <c r="BH413" s="163"/>
    </row>
    <row r="414">
      <c r="A414" s="163"/>
      <c r="B414" s="163"/>
      <c r="C414" s="163"/>
      <c r="D414" s="163"/>
      <c r="E414" s="163"/>
      <c r="F414" s="163"/>
      <c r="G414" s="163"/>
      <c r="H414" s="163"/>
      <c r="I414" s="163"/>
      <c r="J414" s="163"/>
      <c r="K414" s="165"/>
      <c r="L414" s="163"/>
      <c r="M414" s="163"/>
      <c r="N414" s="166"/>
      <c r="O414" s="167"/>
      <c r="P414" s="167"/>
      <c r="Q414" s="163"/>
      <c r="R414" s="163"/>
      <c r="S414" s="163"/>
      <c r="T414" s="167"/>
      <c r="U414" s="167"/>
      <c r="V414" s="167"/>
      <c r="W414" s="163"/>
      <c r="X414" s="163"/>
      <c r="Y414" s="163"/>
      <c r="Z414" s="321"/>
      <c r="AA414" s="321"/>
      <c r="AB414" s="322"/>
      <c r="AC414" s="322"/>
      <c r="AD414" s="321"/>
      <c r="AE414" s="321"/>
      <c r="AF414" s="321"/>
      <c r="AG414" s="321"/>
      <c r="AH414" s="321"/>
      <c r="AI414" s="321"/>
      <c r="AJ414" s="321"/>
      <c r="AK414" s="321"/>
      <c r="AL414" s="321"/>
      <c r="AM414" s="321"/>
      <c r="AN414" s="321"/>
      <c r="AO414" s="321"/>
      <c r="AP414" s="321"/>
      <c r="AQ414" s="321"/>
      <c r="AR414" s="321"/>
      <c r="AS414" s="321"/>
      <c r="AT414" s="163"/>
      <c r="AU414" s="163"/>
      <c r="AV414" s="163"/>
      <c r="AW414" s="163"/>
      <c r="AX414" s="163"/>
      <c r="AY414" s="163"/>
      <c r="AZ414" s="167"/>
      <c r="BA414" s="163"/>
      <c r="BB414" s="163"/>
      <c r="BC414" s="163"/>
      <c r="BD414" s="163"/>
      <c r="BE414" s="163"/>
      <c r="BF414" s="163"/>
      <c r="BG414" s="163"/>
      <c r="BH414" s="163"/>
    </row>
    <row r="415">
      <c r="A415" s="163"/>
      <c r="B415" s="163"/>
      <c r="C415" s="163"/>
      <c r="D415" s="163"/>
      <c r="E415" s="163"/>
      <c r="F415" s="163"/>
      <c r="G415" s="163"/>
      <c r="H415" s="163"/>
      <c r="I415" s="163"/>
      <c r="J415" s="163"/>
      <c r="K415" s="165"/>
      <c r="L415" s="163"/>
      <c r="M415" s="163"/>
      <c r="N415" s="166"/>
      <c r="O415" s="167"/>
      <c r="P415" s="167"/>
      <c r="Q415" s="163"/>
      <c r="R415" s="163"/>
      <c r="S415" s="163"/>
      <c r="T415" s="167"/>
      <c r="U415" s="167"/>
      <c r="V415" s="167"/>
      <c r="W415" s="163"/>
      <c r="X415" s="163"/>
      <c r="Y415" s="163"/>
      <c r="Z415" s="321"/>
      <c r="AA415" s="321"/>
      <c r="AB415" s="322"/>
      <c r="AC415" s="322"/>
      <c r="AD415" s="321"/>
      <c r="AE415" s="321"/>
      <c r="AF415" s="321"/>
      <c r="AG415" s="321"/>
      <c r="AH415" s="321"/>
      <c r="AI415" s="321"/>
      <c r="AJ415" s="321"/>
      <c r="AK415" s="321"/>
      <c r="AL415" s="321"/>
      <c r="AM415" s="321"/>
      <c r="AN415" s="321"/>
      <c r="AO415" s="321"/>
      <c r="AP415" s="321"/>
      <c r="AQ415" s="321"/>
      <c r="AR415" s="321"/>
      <c r="AS415" s="321"/>
      <c r="AT415" s="163"/>
      <c r="AU415" s="163"/>
      <c r="AV415" s="163"/>
      <c r="AW415" s="163"/>
      <c r="AX415" s="163"/>
      <c r="AY415" s="163"/>
      <c r="AZ415" s="167"/>
      <c r="BA415" s="163"/>
      <c r="BB415" s="163"/>
      <c r="BC415" s="163"/>
      <c r="BD415" s="163"/>
      <c r="BE415" s="163"/>
      <c r="BF415" s="163"/>
      <c r="BG415" s="163"/>
      <c r="BH415" s="163"/>
    </row>
    <row r="416">
      <c r="A416" s="163"/>
      <c r="B416" s="163"/>
      <c r="C416" s="163"/>
      <c r="D416" s="163"/>
      <c r="E416" s="163"/>
      <c r="F416" s="163"/>
      <c r="G416" s="163"/>
      <c r="H416" s="163"/>
      <c r="I416" s="163"/>
      <c r="J416" s="163"/>
      <c r="K416" s="165"/>
      <c r="L416" s="163"/>
      <c r="M416" s="163"/>
      <c r="N416" s="166"/>
      <c r="O416" s="167"/>
      <c r="P416" s="167"/>
      <c r="Q416" s="163"/>
      <c r="R416" s="163"/>
      <c r="S416" s="163"/>
      <c r="T416" s="167"/>
      <c r="U416" s="167"/>
      <c r="V416" s="167"/>
      <c r="W416" s="163"/>
      <c r="X416" s="163"/>
      <c r="Y416" s="163"/>
      <c r="Z416" s="321"/>
      <c r="AA416" s="321"/>
      <c r="AB416" s="322"/>
      <c r="AC416" s="322"/>
      <c r="AD416" s="321"/>
      <c r="AE416" s="321"/>
      <c r="AF416" s="321"/>
      <c r="AG416" s="321"/>
      <c r="AH416" s="321"/>
      <c r="AI416" s="321"/>
      <c r="AJ416" s="321"/>
      <c r="AK416" s="321"/>
      <c r="AL416" s="321"/>
      <c r="AM416" s="321"/>
      <c r="AN416" s="321"/>
      <c r="AO416" s="321"/>
      <c r="AP416" s="321"/>
      <c r="AQ416" s="321"/>
      <c r="AR416" s="321"/>
      <c r="AS416" s="321"/>
      <c r="AT416" s="163"/>
      <c r="AU416" s="163"/>
      <c r="AV416" s="163"/>
      <c r="AW416" s="163"/>
      <c r="AX416" s="163"/>
      <c r="AY416" s="163"/>
      <c r="AZ416" s="167"/>
      <c r="BA416" s="163"/>
      <c r="BB416" s="163"/>
      <c r="BC416" s="163"/>
      <c r="BD416" s="163"/>
      <c r="BE416" s="163"/>
      <c r="BF416" s="163"/>
      <c r="BG416" s="163"/>
      <c r="BH416" s="163"/>
    </row>
    <row r="417">
      <c r="A417" s="163"/>
      <c r="B417" s="163"/>
      <c r="C417" s="163"/>
      <c r="D417" s="163"/>
      <c r="E417" s="163"/>
      <c r="F417" s="163"/>
      <c r="G417" s="163"/>
      <c r="H417" s="163"/>
      <c r="I417" s="163"/>
      <c r="J417" s="163"/>
      <c r="K417" s="165"/>
      <c r="L417" s="163"/>
      <c r="M417" s="163"/>
      <c r="N417" s="166"/>
      <c r="O417" s="167"/>
      <c r="P417" s="167"/>
      <c r="Q417" s="163"/>
      <c r="R417" s="163"/>
      <c r="S417" s="163"/>
      <c r="T417" s="167"/>
      <c r="U417" s="167"/>
      <c r="V417" s="167"/>
      <c r="W417" s="163"/>
      <c r="X417" s="163"/>
      <c r="Y417" s="163"/>
      <c r="Z417" s="321"/>
      <c r="AA417" s="321"/>
      <c r="AB417" s="322"/>
      <c r="AC417" s="322"/>
      <c r="AD417" s="321"/>
      <c r="AE417" s="321"/>
      <c r="AF417" s="321"/>
      <c r="AG417" s="321"/>
      <c r="AH417" s="321"/>
      <c r="AI417" s="321"/>
      <c r="AJ417" s="321"/>
      <c r="AK417" s="321"/>
      <c r="AL417" s="321"/>
      <c r="AM417" s="321"/>
      <c r="AN417" s="321"/>
      <c r="AO417" s="321"/>
      <c r="AP417" s="321"/>
      <c r="AQ417" s="321"/>
      <c r="AR417" s="321"/>
      <c r="AS417" s="321"/>
      <c r="AT417" s="163"/>
      <c r="AU417" s="163"/>
      <c r="AV417" s="163"/>
      <c r="AW417" s="163"/>
      <c r="AX417" s="163"/>
      <c r="AY417" s="163"/>
      <c r="AZ417" s="167"/>
      <c r="BA417" s="163"/>
      <c r="BB417" s="163"/>
      <c r="BC417" s="163"/>
      <c r="BD417" s="163"/>
      <c r="BE417" s="163"/>
      <c r="BF417" s="163"/>
      <c r="BG417" s="163"/>
      <c r="BH417" s="163"/>
    </row>
    <row r="418">
      <c r="A418" s="163"/>
      <c r="B418" s="163"/>
      <c r="C418" s="163"/>
      <c r="D418" s="163"/>
      <c r="E418" s="163"/>
      <c r="F418" s="163"/>
      <c r="G418" s="163"/>
      <c r="H418" s="163"/>
      <c r="I418" s="163"/>
      <c r="J418" s="163"/>
      <c r="K418" s="165"/>
      <c r="L418" s="163"/>
      <c r="M418" s="163"/>
      <c r="N418" s="166"/>
      <c r="O418" s="167"/>
      <c r="P418" s="167"/>
      <c r="Q418" s="163"/>
      <c r="R418" s="163"/>
      <c r="S418" s="163"/>
      <c r="T418" s="167"/>
      <c r="U418" s="167"/>
      <c r="V418" s="167"/>
      <c r="W418" s="163"/>
      <c r="X418" s="163"/>
      <c r="Y418" s="163"/>
      <c r="Z418" s="321"/>
      <c r="AA418" s="321"/>
      <c r="AB418" s="322"/>
      <c r="AC418" s="322"/>
      <c r="AD418" s="321"/>
      <c r="AE418" s="321"/>
      <c r="AF418" s="321"/>
      <c r="AG418" s="321"/>
      <c r="AH418" s="321"/>
      <c r="AI418" s="321"/>
      <c r="AJ418" s="321"/>
      <c r="AK418" s="321"/>
      <c r="AL418" s="321"/>
      <c r="AM418" s="321"/>
      <c r="AN418" s="321"/>
      <c r="AO418" s="321"/>
      <c r="AP418" s="321"/>
      <c r="AQ418" s="321"/>
      <c r="AR418" s="321"/>
      <c r="AS418" s="321"/>
      <c r="AT418" s="163"/>
      <c r="AU418" s="163"/>
      <c r="AV418" s="163"/>
      <c r="AW418" s="163"/>
      <c r="AX418" s="163"/>
      <c r="AY418" s="163"/>
      <c r="AZ418" s="167"/>
      <c r="BA418" s="163"/>
      <c r="BB418" s="163"/>
      <c r="BC418" s="163"/>
      <c r="BD418" s="163"/>
      <c r="BE418" s="163"/>
      <c r="BF418" s="163"/>
      <c r="BG418" s="163"/>
      <c r="BH418" s="163"/>
    </row>
    <row r="419">
      <c r="A419" s="163"/>
      <c r="B419" s="163"/>
      <c r="C419" s="163"/>
      <c r="D419" s="163"/>
      <c r="E419" s="163"/>
      <c r="F419" s="163"/>
      <c r="G419" s="163"/>
      <c r="H419" s="163"/>
      <c r="I419" s="163"/>
      <c r="J419" s="163"/>
      <c r="K419" s="165"/>
      <c r="L419" s="163"/>
      <c r="M419" s="163"/>
      <c r="N419" s="166"/>
      <c r="O419" s="167"/>
      <c r="P419" s="167"/>
      <c r="Q419" s="163"/>
      <c r="R419" s="163"/>
      <c r="S419" s="163"/>
      <c r="T419" s="167"/>
      <c r="U419" s="167"/>
      <c r="V419" s="167"/>
      <c r="W419" s="163"/>
      <c r="X419" s="163"/>
      <c r="Y419" s="163"/>
      <c r="Z419" s="321"/>
      <c r="AA419" s="321"/>
      <c r="AB419" s="322"/>
      <c r="AC419" s="322"/>
      <c r="AD419" s="321"/>
      <c r="AE419" s="321"/>
      <c r="AF419" s="321"/>
      <c r="AG419" s="321"/>
      <c r="AH419" s="321"/>
      <c r="AI419" s="321"/>
      <c r="AJ419" s="321"/>
      <c r="AK419" s="321"/>
      <c r="AL419" s="321"/>
      <c r="AM419" s="321"/>
      <c r="AN419" s="321"/>
      <c r="AO419" s="321"/>
      <c r="AP419" s="321"/>
      <c r="AQ419" s="321"/>
      <c r="AR419" s="321"/>
      <c r="AS419" s="321"/>
      <c r="AT419" s="163"/>
      <c r="AU419" s="163"/>
      <c r="AV419" s="163"/>
      <c r="AW419" s="163"/>
      <c r="AX419" s="163"/>
      <c r="AY419" s="163"/>
      <c r="AZ419" s="167"/>
      <c r="BA419" s="163"/>
      <c r="BB419" s="163"/>
      <c r="BC419" s="163"/>
      <c r="BD419" s="163"/>
      <c r="BE419" s="163"/>
      <c r="BF419" s="163"/>
      <c r="BG419" s="163"/>
      <c r="BH419" s="163"/>
    </row>
    <row r="420">
      <c r="A420" s="163"/>
      <c r="B420" s="163"/>
      <c r="C420" s="163"/>
      <c r="D420" s="163"/>
      <c r="E420" s="163"/>
      <c r="F420" s="163"/>
      <c r="G420" s="163"/>
      <c r="H420" s="163"/>
      <c r="I420" s="163"/>
      <c r="J420" s="163"/>
      <c r="K420" s="165"/>
      <c r="L420" s="163"/>
      <c r="M420" s="163"/>
      <c r="N420" s="166"/>
      <c r="O420" s="167"/>
      <c r="P420" s="167"/>
      <c r="Q420" s="163"/>
      <c r="R420" s="163"/>
      <c r="S420" s="163"/>
      <c r="T420" s="167"/>
      <c r="U420" s="167"/>
      <c r="V420" s="167"/>
      <c r="W420" s="163"/>
      <c r="X420" s="163"/>
      <c r="Y420" s="163"/>
      <c r="Z420" s="321"/>
      <c r="AA420" s="321"/>
      <c r="AB420" s="322"/>
      <c r="AC420" s="322"/>
      <c r="AD420" s="321"/>
      <c r="AE420" s="321"/>
      <c r="AF420" s="321"/>
      <c r="AG420" s="321"/>
      <c r="AH420" s="321"/>
      <c r="AI420" s="321"/>
      <c r="AJ420" s="321"/>
      <c r="AK420" s="321"/>
      <c r="AL420" s="321"/>
      <c r="AM420" s="321"/>
      <c r="AN420" s="321"/>
      <c r="AO420" s="321"/>
      <c r="AP420" s="321"/>
      <c r="AQ420" s="321"/>
      <c r="AR420" s="321"/>
      <c r="AS420" s="321"/>
      <c r="AT420" s="163"/>
      <c r="AU420" s="163"/>
      <c r="AV420" s="163"/>
      <c r="AW420" s="163"/>
      <c r="AX420" s="163"/>
      <c r="AY420" s="163"/>
      <c r="AZ420" s="167"/>
      <c r="BA420" s="163"/>
      <c r="BB420" s="163"/>
      <c r="BC420" s="163"/>
      <c r="BD420" s="163"/>
      <c r="BE420" s="163"/>
      <c r="BF420" s="163"/>
      <c r="BG420" s="163"/>
      <c r="BH420" s="163"/>
    </row>
    <row r="421">
      <c r="A421" s="163"/>
      <c r="B421" s="163"/>
      <c r="C421" s="163"/>
      <c r="D421" s="163"/>
      <c r="E421" s="163"/>
      <c r="F421" s="163"/>
      <c r="G421" s="163"/>
      <c r="H421" s="163"/>
      <c r="I421" s="163"/>
      <c r="J421" s="163"/>
      <c r="K421" s="165"/>
      <c r="L421" s="163"/>
      <c r="M421" s="163"/>
      <c r="N421" s="166"/>
      <c r="O421" s="167"/>
      <c r="P421" s="167"/>
      <c r="Q421" s="163"/>
      <c r="R421" s="163"/>
      <c r="S421" s="163"/>
      <c r="T421" s="167"/>
      <c r="U421" s="167"/>
      <c r="V421" s="167"/>
      <c r="W421" s="163"/>
      <c r="X421" s="163"/>
      <c r="Y421" s="163"/>
      <c r="Z421" s="321"/>
      <c r="AA421" s="321"/>
      <c r="AB421" s="322"/>
      <c r="AC421" s="322"/>
      <c r="AD421" s="321"/>
      <c r="AE421" s="321"/>
      <c r="AF421" s="321"/>
      <c r="AG421" s="321"/>
      <c r="AH421" s="321"/>
      <c r="AI421" s="321"/>
      <c r="AJ421" s="321"/>
      <c r="AK421" s="321"/>
      <c r="AL421" s="321"/>
      <c r="AM421" s="321"/>
      <c r="AN421" s="321"/>
      <c r="AO421" s="321"/>
      <c r="AP421" s="321"/>
      <c r="AQ421" s="321"/>
      <c r="AR421" s="321"/>
      <c r="AS421" s="321"/>
      <c r="AT421" s="163"/>
      <c r="AU421" s="163"/>
      <c r="AV421" s="163"/>
      <c r="AW421" s="163"/>
      <c r="AX421" s="163"/>
      <c r="AY421" s="163"/>
      <c r="AZ421" s="167"/>
      <c r="BA421" s="163"/>
      <c r="BB421" s="163"/>
      <c r="BC421" s="163"/>
      <c r="BD421" s="163"/>
      <c r="BE421" s="163"/>
      <c r="BF421" s="163"/>
      <c r="BG421" s="163"/>
      <c r="BH421" s="163"/>
    </row>
    <row r="422">
      <c r="A422" s="163"/>
      <c r="B422" s="163"/>
      <c r="C422" s="163"/>
      <c r="D422" s="163"/>
      <c r="E422" s="163"/>
      <c r="F422" s="163"/>
      <c r="G422" s="163"/>
      <c r="H422" s="163"/>
      <c r="I422" s="163"/>
      <c r="J422" s="163"/>
      <c r="K422" s="165"/>
      <c r="L422" s="163"/>
      <c r="M422" s="163"/>
      <c r="N422" s="166"/>
      <c r="O422" s="167"/>
      <c r="P422" s="167"/>
      <c r="Q422" s="163"/>
      <c r="R422" s="163"/>
      <c r="S422" s="163"/>
      <c r="T422" s="167"/>
      <c r="U422" s="167"/>
      <c r="V422" s="167"/>
      <c r="W422" s="163"/>
      <c r="X422" s="163"/>
      <c r="Y422" s="163"/>
      <c r="Z422" s="321"/>
      <c r="AA422" s="321"/>
      <c r="AB422" s="322"/>
      <c r="AC422" s="322"/>
      <c r="AD422" s="321"/>
      <c r="AE422" s="321"/>
      <c r="AF422" s="321"/>
      <c r="AG422" s="321"/>
      <c r="AH422" s="321"/>
      <c r="AI422" s="321"/>
      <c r="AJ422" s="321"/>
      <c r="AK422" s="321"/>
      <c r="AL422" s="321"/>
      <c r="AM422" s="321"/>
      <c r="AN422" s="321"/>
      <c r="AO422" s="321"/>
      <c r="AP422" s="321"/>
      <c r="AQ422" s="321"/>
      <c r="AR422" s="321"/>
      <c r="AS422" s="321"/>
      <c r="AT422" s="163"/>
      <c r="AU422" s="163"/>
      <c r="AV422" s="163"/>
      <c r="AW422" s="163"/>
      <c r="AX422" s="163"/>
      <c r="AY422" s="163"/>
      <c r="AZ422" s="167"/>
      <c r="BA422" s="163"/>
      <c r="BB422" s="163"/>
      <c r="BC422" s="163"/>
      <c r="BD422" s="163"/>
      <c r="BE422" s="163"/>
      <c r="BF422" s="163"/>
      <c r="BG422" s="163"/>
      <c r="BH422" s="163"/>
    </row>
    <row r="423">
      <c r="A423" s="163"/>
      <c r="B423" s="163"/>
      <c r="C423" s="163"/>
      <c r="D423" s="163"/>
      <c r="E423" s="163"/>
      <c r="F423" s="163"/>
      <c r="G423" s="163"/>
      <c r="H423" s="163"/>
      <c r="I423" s="163"/>
      <c r="J423" s="163"/>
      <c r="K423" s="165"/>
      <c r="L423" s="163"/>
      <c r="M423" s="163"/>
      <c r="N423" s="166"/>
      <c r="O423" s="167"/>
      <c r="P423" s="167"/>
      <c r="Q423" s="163"/>
      <c r="R423" s="163"/>
      <c r="S423" s="163"/>
      <c r="T423" s="167"/>
      <c r="U423" s="167"/>
      <c r="V423" s="167"/>
      <c r="W423" s="163"/>
      <c r="X423" s="163"/>
      <c r="Y423" s="163"/>
      <c r="Z423" s="321"/>
      <c r="AA423" s="321"/>
      <c r="AB423" s="322"/>
      <c r="AC423" s="322"/>
      <c r="AD423" s="321"/>
      <c r="AE423" s="321"/>
      <c r="AF423" s="321"/>
      <c r="AG423" s="321"/>
      <c r="AH423" s="321"/>
      <c r="AI423" s="321"/>
      <c r="AJ423" s="321"/>
      <c r="AK423" s="321"/>
      <c r="AL423" s="321"/>
      <c r="AM423" s="321"/>
      <c r="AN423" s="321"/>
      <c r="AO423" s="321"/>
      <c r="AP423" s="321"/>
      <c r="AQ423" s="321"/>
      <c r="AR423" s="321"/>
      <c r="AS423" s="321"/>
      <c r="AT423" s="163"/>
      <c r="AU423" s="163"/>
      <c r="AV423" s="163"/>
      <c r="AW423" s="163"/>
      <c r="AX423" s="163"/>
      <c r="AY423" s="163"/>
      <c r="AZ423" s="167"/>
      <c r="BA423" s="163"/>
      <c r="BB423" s="163"/>
      <c r="BC423" s="163"/>
      <c r="BD423" s="163"/>
      <c r="BE423" s="163"/>
      <c r="BF423" s="163"/>
      <c r="BG423" s="163"/>
      <c r="BH423" s="163"/>
    </row>
    <row r="424">
      <c r="A424" s="163"/>
      <c r="B424" s="163"/>
      <c r="C424" s="163"/>
      <c r="D424" s="163"/>
      <c r="E424" s="163"/>
      <c r="F424" s="163"/>
      <c r="G424" s="163"/>
      <c r="H424" s="163"/>
      <c r="I424" s="163"/>
      <c r="J424" s="163"/>
      <c r="K424" s="165"/>
      <c r="L424" s="163"/>
      <c r="M424" s="163"/>
      <c r="N424" s="166"/>
      <c r="O424" s="167"/>
      <c r="P424" s="167"/>
      <c r="Q424" s="163"/>
      <c r="R424" s="163"/>
      <c r="S424" s="163"/>
      <c r="T424" s="167"/>
      <c r="U424" s="167"/>
      <c r="V424" s="167"/>
      <c r="W424" s="163"/>
      <c r="X424" s="163"/>
      <c r="Y424" s="163"/>
      <c r="Z424" s="321"/>
      <c r="AA424" s="321"/>
      <c r="AB424" s="322"/>
      <c r="AC424" s="322"/>
      <c r="AD424" s="321"/>
      <c r="AE424" s="321"/>
      <c r="AF424" s="321"/>
      <c r="AG424" s="321"/>
      <c r="AH424" s="321"/>
      <c r="AI424" s="321"/>
      <c r="AJ424" s="321"/>
      <c r="AK424" s="321"/>
      <c r="AL424" s="321"/>
      <c r="AM424" s="321"/>
      <c r="AN424" s="321"/>
      <c r="AO424" s="321"/>
      <c r="AP424" s="321"/>
      <c r="AQ424" s="321"/>
      <c r="AR424" s="321"/>
      <c r="AS424" s="321"/>
      <c r="AT424" s="163"/>
      <c r="AU424" s="163"/>
      <c r="AV424" s="163"/>
      <c r="AW424" s="163"/>
      <c r="AX424" s="163"/>
      <c r="AY424" s="163"/>
      <c r="AZ424" s="167"/>
      <c r="BA424" s="163"/>
      <c r="BB424" s="163"/>
      <c r="BC424" s="163"/>
      <c r="BD424" s="163"/>
      <c r="BE424" s="163"/>
      <c r="BF424" s="163"/>
      <c r="BG424" s="163"/>
      <c r="BH424" s="163"/>
    </row>
    <row r="425">
      <c r="A425" s="163"/>
      <c r="B425" s="163"/>
      <c r="C425" s="163"/>
      <c r="D425" s="163"/>
      <c r="E425" s="163"/>
      <c r="F425" s="163"/>
      <c r="G425" s="163"/>
      <c r="H425" s="163"/>
      <c r="I425" s="163"/>
      <c r="J425" s="163"/>
      <c r="K425" s="165"/>
      <c r="L425" s="163"/>
      <c r="M425" s="163"/>
      <c r="N425" s="166"/>
      <c r="O425" s="167"/>
      <c r="P425" s="167"/>
      <c r="Q425" s="163"/>
      <c r="R425" s="163"/>
      <c r="S425" s="163"/>
      <c r="T425" s="167"/>
      <c r="U425" s="167"/>
      <c r="V425" s="167"/>
      <c r="W425" s="163"/>
      <c r="X425" s="163"/>
      <c r="Y425" s="163"/>
      <c r="Z425" s="321"/>
      <c r="AA425" s="321"/>
      <c r="AB425" s="322"/>
      <c r="AC425" s="322"/>
      <c r="AD425" s="321"/>
      <c r="AE425" s="321"/>
      <c r="AF425" s="321"/>
      <c r="AG425" s="321"/>
      <c r="AH425" s="321"/>
      <c r="AI425" s="321"/>
      <c r="AJ425" s="321"/>
      <c r="AK425" s="321"/>
      <c r="AL425" s="321"/>
      <c r="AM425" s="321"/>
      <c r="AN425" s="321"/>
      <c r="AO425" s="321"/>
      <c r="AP425" s="321"/>
      <c r="AQ425" s="321"/>
      <c r="AR425" s="321"/>
      <c r="AS425" s="321"/>
      <c r="AT425" s="163"/>
      <c r="AU425" s="163"/>
      <c r="AV425" s="163"/>
      <c r="AW425" s="163"/>
      <c r="AX425" s="163"/>
      <c r="AY425" s="163"/>
      <c r="AZ425" s="167"/>
      <c r="BA425" s="163"/>
      <c r="BB425" s="163"/>
      <c r="BC425" s="163"/>
      <c r="BD425" s="163"/>
      <c r="BE425" s="163"/>
      <c r="BF425" s="163"/>
      <c r="BG425" s="163"/>
      <c r="BH425" s="163"/>
    </row>
    <row r="426">
      <c r="A426" s="163"/>
      <c r="B426" s="163"/>
      <c r="C426" s="163"/>
      <c r="D426" s="163"/>
      <c r="E426" s="163"/>
      <c r="F426" s="163"/>
      <c r="G426" s="163"/>
      <c r="H426" s="163"/>
      <c r="I426" s="163"/>
      <c r="J426" s="163"/>
      <c r="K426" s="165"/>
      <c r="L426" s="163"/>
      <c r="M426" s="163"/>
      <c r="N426" s="166"/>
      <c r="O426" s="167"/>
      <c r="P426" s="167"/>
      <c r="Q426" s="163"/>
      <c r="R426" s="163"/>
      <c r="S426" s="163"/>
      <c r="T426" s="167"/>
      <c r="U426" s="167"/>
      <c r="V426" s="167"/>
      <c r="W426" s="163"/>
      <c r="X426" s="163"/>
      <c r="Y426" s="163"/>
      <c r="Z426" s="321"/>
      <c r="AA426" s="321"/>
      <c r="AB426" s="322"/>
      <c r="AC426" s="322"/>
      <c r="AD426" s="321"/>
      <c r="AE426" s="321"/>
      <c r="AF426" s="321"/>
      <c r="AG426" s="321"/>
      <c r="AH426" s="321"/>
      <c r="AI426" s="321"/>
      <c r="AJ426" s="321"/>
      <c r="AK426" s="321"/>
      <c r="AL426" s="321"/>
      <c r="AM426" s="321"/>
      <c r="AN426" s="321"/>
      <c r="AO426" s="321"/>
      <c r="AP426" s="321"/>
      <c r="AQ426" s="321"/>
      <c r="AR426" s="321"/>
      <c r="AS426" s="321"/>
      <c r="AT426" s="163"/>
      <c r="AU426" s="163"/>
      <c r="AV426" s="163"/>
      <c r="AW426" s="163"/>
      <c r="AX426" s="163"/>
      <c r="AY426" s="163"/>
      <c r="AZ426" s="167"/>
      <c r="BA426" s="163"/>
      <c r="BB426" s="163"/>
      <c r="BC426" s="163"/>
      <c r="BD426" s="163"/>
      <c r="BE426" s="163"/>
      <c r="BF426" s="163"/>
      <c r="BG426" s="163"/>
      <c r="BH426" s="163"/>
    </row>
    <row r="427">
      <c r="A427" s="163"/>
      <c r="B427" s="163"/>
      <c r="C427" s="163"/>
      <c r="D427" s="163"/>
      <c r="E427" s="163"/>
      <c r="F427" s="163"/>
      <c r="G427" s="163"/>
      <c r="H427" s="163"/>
      <c r="I427" s="163"/>
      <c r="J427" s="163"/>
      <c r="K427" s="165"/>
      <c r="L427" s="163"/>
      <c r="M427" s="163"/>
      <c r="N427" s="166"/>
      <c r="O427" s="167"/>
      <c r="P427" s="167"/>
      <c r="Q427" s="163"/>
      <c r="R427" s="163"/>
      <c r="S427" s="163"/>
      <c r="T427" s="167"/>
      <c r="U427" s="167"/>
      <c r="V427" s="167"/>
      <c r="W427" s="163"/>
      <c r="X427" s="163"/>
      <c r="Y427" s="163"/>
      <c r="Z427" s="321"/>
      <c r="AA427" s="321"/>
      <c r="AB427" s="322"/>
      <c r="AC427" s="322"/>
      <c r="AD427" s="321"/>
      <c r="AE427" s="321"/>
      <c r="AF427" s="321"/>
      <c r="AG427" s="321"/>
      <c r="AH427" s="321"/>
      <c r="AI427" s="321"/>
      <c r="AJ427" s="321"/>
      <c r="AK427" s="321"/>
      <c r="AL427" s="321"/>
      <c r="AM427" s="321"/>
      <c r="AN427" s="321"/>
      <c r="AO427" s="321"/>
      <c r="AP427" s="321"/>
      <c r="AQ427" s="321"/>
      <c r="AR427" s="321"/>
      <c r="AS427" s="321"/>
      <c r="AT427" s="163"/>
      <c r="AU427" s="163"/>
      <c r="AV427" s="163"/>
      <c r="AW427" s="163"/>
      <c r="AX427" s="163"/>
      <c r="AY427" s="163"/>
      <c r="AZ427" s="167"/>
      <c r="BA427" s="163"/>
      <c r="BB427" s="163"/>
      <c r="BC427" s="163"/>
      <c r="BD427" s="163"/>
      <c r="BE427" s="163"/>
      <c r="BF427" s="163"/>
      <c r="BG427" s="163"/>
      <c r="BH427" s="163"/>
    </row>
    <row r="428">
      <c r="A428" s="163"/>
      <c r="B428" s="163"/>
      <c r="C428" s="163"/>
      <c r="D428" s="163"/>
      <c r="E428" s="163"/>
      <c r="F428" s="163"/>
      <c r="G428" s="163"/>
      <c r="H428" s="163"/>
      <c r="I428" s="163"/>
      <c r="J428" s="163"/>
      <c r="K428" s="165"/>
      <c r="L428" s="163"/>
      <c r="M428" s="163"/>
      <c r="N428" s="166"/>
      <c r="O428" s="167"/>
      <c r="P428" s="167"/>
      <c r="Q428" s="163"/>
      <c r="R428" s="163"/>
      <c r="S428" s="163"/>
      <c r="T428" s="167"/>
      <c r="U428" s="167"/>
      <c r="V428" s="167"/>
      <c r="W428" s="163"/>
      <c r="X428" s="163"/>
      <c r="Y428" s="163"/>
      <c r="Z428" s="321"/>
      <c r="AA428" s="321"/>
      <c r="AB428" s="322"/>
      <c r="AC428" s="322"/>
      <c r="AD428" s="321"/>
      <c r="AE428" s="321"/>
      <c r="AF428" s="321"/>
      <c r="AG428" s="321"/>
      <c r="AH428" s="321"/>
      <c r="AI428" s="321"/>
      <c r="AJ428" s="321"/>
      <c r="AK428" s="321"/>
      <c r="AL428" s="321"/>
      <c r="AM428" s="321"/>
      <c r="AN428" s="321"/>
      <c r="AO428" s="321"/>
      <c r="AP428" s="321"/>
      <c r="AQ428" s="321"/>
      <c r="AR428" s="321"/>
      <c r="AS428" s="321"/>
      <c r="AT428" s="163"/>
      <c r="AU428" s="163"/>
      <c r="AV428" s="163"/>
      <c r="AW428" s="163"/>
      <c r="AX428" s="163"/>
      <c r="AY428" s="163"/>
      <c r="AZ428" s="167"/>
      <c r="BA428" s="163"/>
      <c r="BB428" s="163"/>
      <c r="BC428" s="163"/>
      <c r="BD428" s="163"/>
      <c r="BE428" s="163"/>
      <c r="BF428" s="163"/>
      <c r="BG428" s="163"/>
      <c r="BH428" s="163"/>
    </row>
    <row r="429">
      <c r="A429" s="163"/>
      <c r="B429" s="163"/>
      <c r="C429" s="163"/>
      <c r="D429" s="163"/>
      <c r="E429" s="163"/>
      <c r="F429" s="163"/>
      <c r="G429" s="163"/>
      <c r="H429" s="163"/>
      <c r="I429" s="163"/>
      <c r="J429" s="163"/>
      <c r="K429" s="165"/>
      <c r="L429" s="163"/>
      <c r="M429" s="163"/>
      <c r="N429" s="166"/>
      <c r="O429" s="167"/>
      <c r="P429" s="167"/>
      <c r="Q429" s="163"/>
      <c r="R429" s="163"/>
      <c r="S429" s="163"/>
      <c r="T429" s="167"/>
      <c r="U429" s="167"/>
      <c r="V429" s="167"/>
      <c r="W429" s="163"/>
      <c r="X429" s="163"/>
      <c r="Y429" s="163"/>
      <c r="Z429" s="321"/>
      <c r="AA429" s="321"/>
      <c r="AB429" s="322"/>
      <c r="AC429" s="322"/>
      <c r="AD429" s="321"/>
      <c r="AE429" s="321"/>
      <c r="AF429" s="321"/>
      <c r="AG429" s="321"/>
      <c r="AH429" s="321"/>
      <c r="AI429" s="321"/>
      <c r="AJ429" s="321"/>
      <c r="AK429" s="321"/>
      <c r="AL429" s="321"/>
      <c r="AM429" s="321"/>
      <c r="AN429" s="321"/>
      <c r="AO429" s="321"/>
      <c r="AP429" s="321"/>
      <c r="AQ429" s="321"/>
      <c r="AR429" s="321"/>
      <c r="AS429" s="321"/>
      <c r="AT429" s="163"/>
      <c r="AU429" s="163"/>
      <c r="AV429" s="163"/>
      <c r="AW429" s="163"/>
      <c r="AX429" s="163"/>
      <c r="AY429" s="163"/>
      <c r="AZ429" s="167"/>
      <c r="BA429" s="163"/>
      <c r="BB429" s="163"/>
      <c r="BC429" s="163"/>
      <c r="BD429" s="163"/>
      <c r="BE429" s="163"/>
      <c r="BF429" s="163"/>
      <c r="BG429" s="163"/>
      <c r="BH429" s="163"/>
    </row>
    <row r="430">
      <c r="A430" s="163"/>
      <c r="B430" s="163"/>
      <c r="C430" s="163"/>
      <c r="D430" s="163"/>
      <c r="E430" s="163"/>
      <c r="F430" s="163"/>
      <c r="G430" s="163"/>
      <c r="H430" s="163"/>
      <c r="I430" s="163"/>
      <c r="J430" s="163"/>
      <c r="K430" s="165"/>
      <c r="L430" s="163"/>
      <c r="M430" s="163"/>
      <c r="N430" s="166"/>
      <c r="O430" s="167"/>
      <c r="P430" s="167"/>
      <c r="Q430" s="163"/>
      <c r="R430" s="163"/>
      <c r="S430" s="163"/>
      <c r="T430" s="167"/>
      <c r="U430" s="167"/>
      <c r="V430" s="167"/>
      <c r="W430" s="163"/>
      <c r="X430" s="163"/>
      <c r="Y430" s="163"/>
      <c r="Z430" s="321"/>
      <c r="AA430" s="321"/>
      <c r="AB430" s="322"/>
      <c r="AC430" s="322"/>
      <c r="AD430" s="321"/>
      <c r="AE430" s="321"/>
      <c r="AF430" s="321"/>
      <c r="AG430" s="321"/>
      <c r="AH430" s="321"/>
      <c r="AI430" s="321"/>
      <c r="AJ430" s="321"/>
      <c r="AK430" s="321"/>
      <c r="AL430" s="321"/>
      <c r="AM430" s="321"/>
      <c r="AN430" s="321"/>
      <c r="AO430" s="321"/>
      <c r="AP430" s="321"/>
      <c r="AQ430" s="321"/>
      <c r="AR430" s="321"/>
      <c r="AS430" s="321"/>
      <c r="AT430" s="163"/>
      <c r="AU430" s="163"/>
      <c r="AV430" s="163"/>
      <c r="AW430" s="163"/>
      <c r="AX430" s="163"/>
      <c r="AY430" s="163"/>
      <c r="AZ430" s="167"/>
      <c r="BA430" s="163"/>
      <c r="BB430" s="163"/>
      <c r="BC430" s="163"/>
      <c r="BD430" s="163"/>
      <c r="BE430" s="163"/>
      <c r="BF430" s="163"/>
      <c r="BG430" s="163"/>
      <c r="BH430" s="163"/>
    </row>
    <row r="431">
      <c r="A431" s="163"/>
      <c r="B431" s="163"/>
      <c r="C431" s="163"/>
      <c r="D431" s="163"/>
      <c r="E431" s="163"/>
      <c r="F431" s="163"/>
      <c r="G431" s="163"/>
      <c r="H431" s="163"/>
      <c r="I431" s="163"/>
      <c r="J431" s="163"/>
      <c r="K431" s="165"/>
      <c r="L431" s="163"/>
      <c r="M431" s="163"/>
      <c r="N431" s="166"/>
      <c r="O431" s="167"/>
      <c r="P431" s="167"/>
      <c r="Q431" s="163"/>
      <c r="R431" s="163"/>
      <c r="S431" s="163"/>
      <c r="T431" s="167"/>
      <c r="U431" s="167"/>
      <c r="V431" s="167"/>
      <c r="W431" s="163"/>
      <c r="X431" s="163"/>
      <c r="Y431" s="163"/>
      <c r="Z431" s="321"/>
      <c r="AA431" s="321"/>
      <c r="AB431" s="322"/>
      <c r="AC431" s="322"/>
      <c r="AD431" s="321"/>
      <c r="AE431" s="321"/>
      <c r="AF431" s="321"/>
      <c r="AG431" s="321"/>
      <c r="AH431" s="321"/>
      <c r="AI431" s="321"/>
      <c r="AJ431" s="321"/>
      <c r="AK431" s="321"/>
      <c r="AL431" s="321"/>
      <c r="AM431" s="321"/>
      <c r="AN431" s="321"/>
      <c r="AO431" s="321"/>
      <c r="AP431" s="321"/>
      <c r="AQ431" s="321"/>
      <c r="AR431" s="321"/>
      <c r="AS431" s="321"/>
      <c r="AT431" s="163"/>
      <c r="AU431" s="163"/>
      <c r="AV431" s="163"/>
      <c r="AW431" s="163"/>
      <c r="AX431" s="163"/>
      <c r="AY431" s="163"/>
      <c r="AZ431" s="167"/>
      <c r="BA431" s="163"/>
      <c r="BB431" s="163"/>
      <c r="BC431" s="163"/>
      <c r="BD431" s="163"/>
      <c r="BE431" s="163"/>
      <c r="BF431" s="163"/>
      <c r="BG431" s="163"/>
      <c r="BH431" s="163"/>
    </row>
    <row r="432">
      <c r="A432" s="163"/>
      <c r="B432" s="163"/>
      <c r="C432" s="163"/>
      <c r="D432" s="163"/>
      <c r="E432" s="163"/>
      <c r="F432" s="163"/>
      <c r="G432" s="163"/>
      <c r="H432" s="163"/>
      <c r="I432" s="163"/>
      <c r="J432" s="163"/>
      <c r="K432" s="165"/>
      <c r="L432" s="163"/>
      <c r="M432" s="163"/>
      <c r="N432" s="166"/>
      <c r="O432" s="167"/>
      <c r="P432" s="167"/>
      <c r="Q432" s="163"/>
      <c r="R432" s="163"/>
      <c r="S432" s="163"/>
      <c r="T432" s="167"/>
      <c r="U432" s="167"/>
      <c r="V432" s="167"/>
      <c r="W432" s="163"/>
      <c r="X432" s="163"/>
      <c r="Y432" s="163"/>
      <c r="Z432" s="321"/>
      <c r="AA432" s="321"/>
      <c r="AB432" s="322"/>
      <c r="AC432" s="322"/>
      <c r="AD432" s="321"/>
      <c r="AE432" s="321"/>
      <c r="AF432" s="321"/>
      <c r="AG432" s="321"/>
      <c r="AH432" s="321"/>
      <c r="AI432" s="321"/>
      <c r="AJ432" s="321"/>
      <c r="AK432" s="321"/>
      <c r="AL432" s="321"/>
      <c r="AM432" s="321"/>
      <c r="AN432" s="321"/>
      <c r="AO432" s="321"/>
      <c r="AP432" s="321"/>
      <c r="AQ432" s="321"/>
      <c r="AR432" s="321"/>
      <c r="AS432" s="321"/>
      <c r="AT432" s="163"/>
      <c r="AU432" s="163"/>
      <c r="AV432" s="163"/>
      <c r="AW432" s="163"/>
      <c r="AX432" s="163"/>
      <c r="AY432" s="163"/>
      <c r="AZ432" s="167"/>
      <c r="BA432" s="163"/>
      <c r="BB432" s="163"/>
      <c r="BC432" s="163"/>
      <c r="BD432" s="163"/>
      <c r="BE432" s="163"/>
      <c r="BF432" s="163"/>
      <c r="BG432" s="163"/>
      <c r="BH432" s="163"/>
    </row>
    <row r="433">
      <c r="A433" s="163"/>
      <c r="B433" s="163"/>
      <c r="C433" s="163"/>
      <c r="D433" s="163"/>
      <c r="E433" s="163"/>
      <c r="F433" s="163"/>
      <c r="G433" s="163"/>
      <c r="H433" s="163"/>
      <c r="I433" s="163"/>
      <c r="J433" s="163"/>
      <c r="K433" s="165"/>
      <c r="L433" s="163"/>
      <c r="M433" s="163"/>
      <c r="N433" s="166"/>
      <c r="O433" s="167"/>
      <c r="P433" s="167"/>
      <c r="Q433" s="163"/>
      <c r="R433" s="163"/>
      <c r="S433" s="163"/>
      <c r="T433" s="167"/>
      <c r="U433" s="167"/>
      <c r="V433" s="167"/>
      <c r="W433" s="163"/>
      <c r="X433" s="163"/>
      <c r="Y433" s="163"/>
      <c r="Z433" s="321"/>
      <c r="AA433" s="321"/>
      <c r="AB433" s="322"/>
      <c r="AC433" s="322"/>
      <c r="AD433" s="321"/>
      <c r="AE433" s="321"/>
      <c r="AF433" s="321"/>
      <c r="AG433" s="321"/>
      <c r="AH433" s="321"/>
      <c r="AI433" s="321"/>
      <c r="AJ433" s="321"/>
      <c r="AK433" s="321"/>
      <c r="AL433" s="321"/>
      <c r="AM433" s="321"/>
      <c r="AN433" s="321"/>
      <c r="AO433" s="321"/>
      <c r="AP433" s="321"/>
      <c r="AQ433" s="321"/>
      <c r="AR433" s="321"/>
      <c r="AS433" s="321"/>
      <c r="AT433" s="163"/>
      <c r="AU433" s="163"/>
      <c r="AV433" s="163"/>
      <c r="AW433" s="163"/>
      <c r="AX433" s="163"/>
      <c r="AY433" s="163"/>
      <c r="AZ433" s="167"/>
      <c r="BA433" s="163"/>
      <c r="BB433" s="163"/>
      <c r="BC433" s="163"/>
      <c r="BD433" s="163"/>
      <c r="BE433" s="163"/>
      <c r="BF433" s="163"/>
      <c r="BG433" s="163"/>
      <c r="BH433" s="163"/>
    </row>
    <row r="434">
      <c r="A434" s="163"/>
      <c r="B434" s="163"/>
      <c r="C434" s="163"/>
      <c r="D434" s="163"/>
      <c r="E434" s="163"/>
      <c r="F434" s="163"/>
      <c r="G434" s="163"/>
      <c r="H434" s="163"/>
      <c r="I434" s="163"/>
      <c r="J434" s="163"/>
      <c r="K434" s="165"/>
      <c r="L434" s="163"/>
      <c r="M434" s="163"/>
      <c r="N434" s="166"/>
      <c r="O434" s="167"/>
      <c r="P434" s="167"/>
      <c r="Q434" s="163"/>
      <c r="R434" s="163"/>
      <c r="S434" s="163"/>
      <c r="T434" s="167"/>
      <c r="U434" s="167"/>
      <c r="V434" s="167"/>
      <c r="W434" s="163"/>
      <c r="X434" s="163"/>
      <c r="Y434" s="163"/>
      <c r="Z434" s="321"/>
      <c r="AA434" s="321"/>
      <c r="AB434" s="322"/>
      <c r="AC434" s="322"/>
      <c r="AD434" s="321"/>
      <c r="AE434" s="321"/>
      <c r="AF434" s="321"/>
      <c r="AG434" s="321"/>
      <c r="AH434" s="321"/>
      <c r="AI434" s="321"/>
      <c r="AJ434" s="321"/>
      <c r="AK434" s="321"/>
      <c r="AL434" s="321"/>
      <c r="AM434" s="321"/>
      <c r="AN434" s="321"/>
      <c r="AO434" s="321"/>
      <c r="AP434" s="321"/>
      <c r="AQ434" s="321"/>
      <c r="AR434" s="321"/>
      <c r="AS434" s="321"/>
      <c r="AT434" s="163"/>
      <c r="AU434" s="163"/>
      <c r="AV434" s="163"/>
      <c r="AW434" s="163"/>
      <c r="AX434" s="163"/>
      <c r="AY434" s="163"/>
      <c r="AZ434" s="167"/>
      <c r="BA434" s="163"/>
      <c r="BB434" s="163"/>
      <c r="BC434" s="163"/>
      <c r="BD434" s="163"/>
      <c r="BE434" s="163"/>
      <c r="BF434" s="163"/>
      <c r="BG434" s="163"/>
      <c r="BH434" s="163"/>
    </row>
    <row r="435">
      <c r="A435" s="163"/>
      <c r="B435" s="163"/>
      <c r="C435" s="163"/>
      <c r="D435" s="163"/>
      <c r="E435" s="163"/>
      <c r="F435" s="163"/>
      <c r="G435" s="163"/>
      <c r="H435" s="163"/>
      <c r="I435" s="163"/>
      <c r="J435" s="163"/>
      <c r="K435" s="165"/>
      <c r="L435" s="163"/>
      <c r="M435" s="163"/>
      <c r="N435" s="166"/>
      <c r="O435" s="167"/>
      <c r="P435" s="167"/>
      <c r="Q435" s="163"/>
      <c r="R435" s="163"/>
      <c r="S435" s="163"/>
      <c r="T435" s="167"/>
      <c r="U435" s="167"/>
      <c r="V435" s="167"/>
      <c r="W435" s="163"/>
      <c r="X435" s="163"/>
      <c r="Y435" s="163"/>
      <c r="Z435" s="321"/>
      <c r="AA435" s="321"/>
      <c r="AB435" s="322"/>
      <c r="AC435" s="322"/>
      <c r="AD435" s="321"/>
      <c r="AE435" s="321"/>
      <c r="AF435" s="321"/>
      <c r="AG435" s="321"/>
      <c r="AH435" s="321"/>
      <c r="AI435" s="321"/>
      <c r="AJ435" s="321"/>
      <c r="AK435" s="321"/>
      <c r="AL435" s="321"/>
      <c r="AM435" s="321"/>
      <c r="AN435" s="321"/>
      <c r="AO435" s="321"/>
      <c r="AP435" s="321"/>
      <c r="AQ435" s="321"/>
      <c r="AR435" s="321"/>
      <c r="AS435" s="321"/>
      <c r="AT435" s="163"/>
      <c r="AU435" s="163"/>
      <c r="AV435" s="163"/>
      <c r="AW435" s="163"/>
      <c r="AX435" s="163"/>
      <c r="AY435" s="163"/>
      <c r="AZ435" s="167"/>
      <c r="BA435" s="163"/>
      <c r="BB435" s="163"/>
      <c r="BC435" s="163"/>
      <c r="BD435" s="163"/>
      <c r="BE435" s="163"/>
      <c r="BF435" s="163"/>
      <c r="BG435" s="163"/>
      <c r="BH435" s="163"/>
    </row>
    <row r="436">
      <c r="A436" s="163"/>
      <c r="B436" s="163"/>
      <c r="C436" s="163"/>
      <c r="D436" s="163"/>
      <c r="E436" s="163"/>
      <c r="F436" s="163"/>
      <c r="G436" s="163"/>
      <c r="H436" s="163"/>
      <c r="I436" s="163"/>
      <c r="J436" s="163"/>
      <c r="K436" s="165"/>
      <c r="L436" s="163"/>
      <c r="M436" s="163"/>
      <c r="N436" s="166"/>
      <c r="O436" s="167"/>
      <c r="P436" s="167"/>
      <c r="Q436" s="163"/>
      <c r="R436" s="163"/>
      <c r="S436" s="163"/>
      <c r="T436" s="167"/>
      <c r="U436" s="167"/>
      <c r="V436" s="167"/>
      <c r="W436" s="163"/>
      <c r="X436" s="163"/>
      <c r="Y436" s="163"/>
      <c r="Z436" s="321"/>
      <c r="AA436" s="321"/>
      <c r="AB436" s="322"/>
      <c r="AC436" s="322"/>
      <c r="AD436" s="321"/>
      <c r="AE436" s="321"/>
      <c r="AF436" s="321"/>
      <c r="AG436" s="321"/>
      <c r="AH436" s="321"/>
      <c r="AI436" s="321"/>
      <c r="AJ436" s="321"/>
      <c r="AK436" s="321"/>
      <c r="AL436" s="321"/>
      <c r="AM436" s="321"/>
      <c r="AN436" s="321"/>
      <c r="AO436" s="321"/>
      <c r="AP436" s="321"/>
      <c r="AQ436" s="321"/>
      <c r="AR436" s="321"/>
      <c r="AS436" s="321"/>
      <c r="AT436" s="163"/>
      <c r="AU436" s="163"/>
      <c r="AV436" s="163"/>
      <c r="AW436" s="163"/>
      <c r="AX436" s="163"/>
      <c r="AY436" s="163"/>
      <c r="AZ436" s="167"/>
      <c r="BA436" s="163"/>
      <c r="BB436" s="163"/>
      <c r="BC436" s="163"/>
      <c r="BD436" s="163"/>
      <c r="BE436" s="163"/>
      <c r="BF436" s="163"/>
      <c r="BG436" s="163"/>
      <c r="BH436" s="163"/>
    </row>
    <row r="437">
      <c r="A437" s="163"/>
      <c r="B437" s="163"/>
      <c r="C437" s="163"/>
      <c r="D437" s="163"/>
      <c r="E437" s="163"/>
      <c r="F437" s="163"/>
      <c r="G437" s="163"/>
      <c r="H437" s="163"/>
      <c r="I437" s="163"/>
      <c r="J437" s="163"/>
      <c r="K437" s="165"/>
      <c r="L437" s="163"/>
      <c r="M437" s="163"/>
      <c r="N437" s="166"/>
      <c r="O437" s="167"/>
      <c r="P437" s="167"/>
      <c r="Q437" s="163"/>
      <c r="R437" s="163"/>
      <c r="S437" s="163"/>
      <c r="T437" s="167"/>
      <c r="U437" s="167"/>
      <c r="V437" s="167"/>
      <c r="W437" s="163"/>
      <c r="X437" s="163"/>
      <c r="Y437" s="163"/>
      <c r="Z437" s="321"/>
      <c r="AA437" s="321"/>
      <c r="AB437" s="322"/>
      <c r="AC437" s="322"/>
      <c r="AD437" s="321"/>
      <c r="AE437" s="321"/>
      <c r="AF437" s="321"/>
      <c r="AG437" s="321"/>
      <c r="AH437" s="321"/>
      <c r="AI437" s="321"/>
      <c r="AJ437" s="321"/>
      <c r="AK437" s="321"/>
      <c r="AL437" s="321"/>
      <c r="AM437" s="321"/>
      <c r="AN437" s="321"/>
      <c r="AO437" s="321"/>
      <c r="AP437" s="321"/>
      <c r="AQ437" s="321"/>
      <c r="AR437" s="321"/>
      <c r="AS437" s="321"/>
      <c r="AT437" s="163"/>
      <c r="AU437" s="163"/>
      <c r="AV437" s="163"/>
      <c r="AW437" s="163"/>
      <c r="AX437" s="163"/>
      <c r="AY437" s="163"/>
      <c r="AZ437" s="167"/>
      <c r="BA437" s="163"/>
      <c r="BB437" s="163"/>
      <c r="BC437" s="163"/>
      <c r="BD437" s="163"/>
      <c r="BE437" s="163"/>
      <c r="BF437" s="163"/>
      <c r="BG437" s="163"/>
      <c r="BH437" s="163"/>
    </row>
    <row r="438">
      <c r="A438" s="163"/>
      <c r="B438" s="163"/>
      <c r="C438" s="163"/>
      <c r="D438" s="163"/>
      <c r="E438" s="163"/>
      <c r="F438" s="163"/>
      <c r="G438" s="163"/>
      <c r="H438" s="163"/>
      <c r="I438" s="163"/>
      <c r="J438" s="163"/>
      <c r="K438" s="165"/>
      <c r="L438" s="163"/>
      <c r="M438" s="163"/>
      <c r="N438" s="166"/>
      <c r="O438" s="167"/>
      <c r="P438" s="167"/>
      <c r="Q438" s="163"/>
      <c r="R438" s="163"/>
      <c r="S438" s="163"/>
      <c r="T438" s="167"/>
      <c r="U438" s="167"/>
      <c r="V438" s="167"/>
      <c r="W438" s="163"/>
      <c r="X438" s="163"/>
      <c r="Y438" s="163"/>
      <c r="Z438" s="321"/>
      <c r="AA438" s="321"/>
      <c r="AB438" s="322"/>
      <c r="AC438" s="322"/>
      <c r="AD438" s="321"/>
      <c r="AE438" s="321"/>
      <c r="AF438" s="321"/>
      <c r="AG438" s="321"/>
      <c r="AH438" s="321"/>
      <c r="AI438" s="321"/>
      <c r="AJ438" s="321"/>
      <c r="AK438" s="321"/>
      <c r="AL438" s="321"/>
      <c r="AM438" s="321"/>
      <c r="AN438" s="321"/>
      <c r="AO438" s="321"/>
      <c r="AP438" s="321"/>
      <c r="AQ438" s="321"/>
      <c r="AR438" s="321"/>
      <c r="AS438" s="321"/>
      <c r="AT438" s="163"/>
      <c r="AU438" s="163"/>
      <c r="AV438" s="163"/>
      <c r="AW438" s="163"/>
      <c r="AX438" s="163"/>
      <c r="AY438" s="163"/>
      <c r="AZ438" s="167"/>
      <c r="BA438" s="163"/>
      <c r="BB438" s="163"/>
      <c r="BC438" s="163"/>
      <c r="BD438" s="163"/>
      <c r="BE438" s="163"/>
      <c r="BF438" s="163"/>
      <c r="BG438" s="163"/>
      <c r="BH438" s="163"/>
    </row>
    <row r="439">
      <c r="A439" s="163"/>
      <c r="B439" s="163"/>
      <c r="C439" s="163"/>
      <c r="D439" s="163"/>
      <c r="E439" s="163"/>
      <c r="F439" s="163"/>
      <c r="G439" s="163"/>
      <c r="H439" s="163"/>
      <c r="I439" s="163"/>
      <c r="J439" s="163"/>
      <c r="K439" s="165"/>
      <c r="L439" s="163"/>
      <c r="M439" s="163"/>
      <c r="N439" s="166"/>
      <c r="O439" s="167"/>
      <c r="P439" s="167"/>
      <c r="Q439" s="163"/>
      <c r="R439" s="163"/>
      <c r="S439" s="163"/>
      <c r="T439" s="167"/>
      <c r="U439" s="167"/>
      <c r="V439" s="167"/>
      <c r="W439" s="163"/>
      <c r="X439" s="163"/>
      <c r="Y439" s="163"/>
      <c r="Z439" s="321"/>
      <c r="AA439" s="321"/>
      <c r="AB439" s="322"/>
      <c r="AC439" s="322"/>
      <c r="AD439" s="321"/>
      <c r="AE439" s="321"/>
      <c r="AF439" s="321"/>
      <c r="AG439" s="321"/>
      <c r="AH439" s="321"/>
      <c r="AI439" s="321"/>
      <c r="AJ439" s="321"/>
      <c r="AK439" s="321"/>
      <c r="AL439" s="321"/>
      <c r="AM439" s="321"/>
      <c r="AN439" s="321"/>
      <c r="AO439" s="321"/>
      <c r="AP439" s="321"/>
      <c r="AQ439" s="321"/>
      <c r="AR439" s="321"/>
      <c r="AS439" s="321"/>
      <c r="AT439" s="163"/>
      <c r="AU439" s="163"/>
      <c r="AV439" s="163"/>
      <c r="AW439" s="163"/>
      <c r="AX439" s="163"/>
      <c r="AY439" s="163"/>
      <c r="AZ439" s="167"/>
      <c r="BA439" s="163"/>
      <c r="BB439" s="163"/>
      <c r="BC439" s="163"/>
      <c r="BD439" s="163"/>
      <c r="BE439" s="163"/>
      <c r="BF439" s="163"/>
      <c r="BG439" s="163"/>
      <c r="BH439" s="163"/>
    </row>
    <row r="440">
      <c r="A440" s="163"/>
      <c r="B440" s="163"/>
      <c r="C440" s="163"/>
      <c r="D440" s="163"/>
      <c r="E440" s="163"/>
      <c r="F440" s="163"/>
      <c r="G440" s="163"/>
      <c r="H440" s="163"/>
      <c r="I440" s="163"/>
      <c r="J440" s="163"/>
      <c r="K440" s="165"/>
      <c r="L440" s="163"/>
      <c r="M440" s="163"/>
      <c r="N440" s="166"/>
      <c r="O440" s="167"/>
      <c r="P440" s="167"/>
      <c r="Q440" s="163"/>
      <c r="R440" s="163"/>
      <c r="S440" s="163"/>
      <c r="T440" s="167"/>
      <c r="U440" s="167"/>
      <c r="V440" s="167"/>
      <c r="W440" s="163"/>
      <c r="X440" s="163"/>
      <c r="Y440" s="163"/>
      <c r="Z440" s="321"/>
      <c r="AA440" s="321"/>
      <c r="AB440" s="322"/>
      <c r="AC440" s="322"/>
      <c r="AD440" s="321"/>
      <c r="AE440" s="321"/>
      <c r="AF440" s="321"/>
      <c r="AG440" s="321"/>
      <c r="AH440" s="321"/>
      <c r="AI440" s="321"/>
      <c r="AJ440" s="321"/>
      <c r="AK440" s="321"/>
      <c r="AL440" s="321"/>
      <c r="AM440" s="321"/>
      <c r="AN440" s="321"/>
      <c r="AO440" s="321"/>
      <c r="AP440" s="321"/>
      <c r="AQ440" s="321"/>
      <c r="AR440" s="321"/>
      <c r="AS440" s="321"/>
      <c r="AT440" s="163"/>
      <c r="AU440" s="163"/>
      <c r="AV440" s="163"/>
      <c r="AW440" s="163"/>
      <c r="AX440" s="163"/>
      <c r="AY440" s="163"/>
      <c r="AZ440" s="167"/>
      <c r="BA440" s="163"/>
      <c r="BB440" s="163"/>
      <c r="BC440" s="163"/>
      <c r="BD440" s="163"/>
      <c r="BE440" s="163"/>
      <c r="BF440" s="163"/>
      <c r="BG440" s="163"/>
      <c r="BH440" s="163"/>
    </row>
    <row r="441">
      <c r="A441" s="163"/>
      <c r="B441" s="163"/>
      <c r="C441" s="163"/>
      <c r="D441" s="163"/>
      <c r="E441" s="163"/>
      <c r="F441" s="163"/>
      <c r="G441" s="163"/>
      <c r="H441" s="163"/>
      <c r="I441" s="163"/>
      <c r="J441" s="163"/>
      <c r="K441" s="165"/>
      <c r="L441" s="163"/>
      <c r="M441" s="163"/>
      <c r="N441" s="166"/>
      <c r="O441" s="167"/>
      <c r="P441" s="167"/>
      <c r="Q441" s="163"/>
      <c r="R441" s="163"/>
      <c r="S441" s="163"/>
      <c r="T441" s="167"/>
      <c r="U441" s="167"/>
      <c r="V441" s="167"/>
      <c r="W441" s="163"/>
      <c r="X441" s="163"/>
      <c r="Y441" s="163"/>
      <c r="Z441" s="321"/>
      <c r="AA441" s="321"/>
      <c r="AB441" s="322"/>
      <c r="AC441" s="322"/>
      <c r="AD441" s="321"/>
      <c r="AE441" s="321"/>
      <c r="AF441" s="321"/>
      <c r="AG441" s="321"/>
      <c r="AH441" s="321"/>
      <c r="AI441" s="321"/>
      <c r="AJ441" s="321"/>
      <c r="AK441" s="321"/>
      <c r="AL441" s="321"/>
      <c r="AM441" s="321"/>
      <c r="AN441" s="321"/>
      <c r="AO441" s="321"/>
      <c r="AP441" s="321"/>
      <c r="AQ441" s="321"/>
      <c r="AR441" s="321"/>
      <c r="AS441" s="321"/>
      <c r="AT441" s="163"/>
      <c r="AU441" s="163"/>
      <c r="AV441" s="163"/>
      <c r="AW441" s="163"/>
      <c r="AX441" s="163"/>
      <c r="AY441" s="163"/>
      <c r="AZ441" s="167"/>
      <c r="BA441" s="163"/>
      <c r="BB441" s="163"/>
      <c r="BC441" s="163"/>
      <c r="BD441" s="163"/>
      <c r="BE441" s="163"/>
      <c r="BF441" s="163"/>
      <c r="BG441" s="163"/>
      <c r="BH441" s="163"/>
    </row>
    <row r="442">
      <c r="A442" s="163"/>
      <c r="B442" s="163"/>
      <c r="C442" s="163"/>
      <c r="D442" s="163"/>
      <c r="E442" s="163"/>
      <c r="F442" s="163"/>
      <c r="G442" s="163"/>
      <c r="H442" s="163"/>
      <c r="I442" s="163"/>
      <c r="J442" s="163"/>
      <c r="K442" s="165"/>
      <c r="L442" s="163"/>
      <c r="M442" s="163"/>
      <c r="N442" s="166"/>
      <c r="O442" s="167"/>
      <c r="P442" s="167"/>
      <c r="Q442" s="163"/>
      <c r="R442" s="163"/>
      <c r="S442" s="163"/>
      <c r="T442" s="167"/>
      <c r="U442" s="167"/>
      <c r="V442" s="167"/>
      <c r="W442" s="163"/>
      <c r="X442" s="163"/>
      <c r="Y442" s="163"/>
      <c r="Z442" s="321"/>
      <c r="AA442" s="321"/>
      <c r="AB442" s="322"/>
      <c r="AC442" s="322"/>
      <c r="AD442" s="321"/>
      <c r="AE442" s="321"/>
      <c r="AF442" s="321"/>
      <c r="AG442" s="321"/>
      <c r="AH442" s="321"/>
      <c r="AI442" s="321"/>
      <c r="AJ442" s="321"/>
      <c r="AK442" s="321"/>
      <c r="AL442" s="321"/>
      <c r="AM442" s="321"/>
      <c r="AN442" s="321"/>
      <c r="AO442" s="321"/>
      <c r="AP442" s="321"/>
      <c r="AQ442" s="321"/>
      <c r="AR442" s="321"/>
      <c r="AS442" s="321"/>
      <c r="AT442" s="163"/>
      <c r="AU442" s="163"/>
      <c r="AV442" s="163"/>
      <c r="AW442" s="163"/>
      <c r="AX442" s="163"/>
      <c r="AY442" s="163"/>
      <c r="AZ442" s="167"/>
      <c r="BA442" s="163"/>
      <c r="BB442" s="163"/>
      <c r="BC442" s="163"/>
      <c r="BD442" s="163"/>
      <c r="BE442" s="163"/>
      <c r="BF442" s="163"/>
      <c r="BG442" s="163"/>
      <c r="BH442" s="163"/>
    </row>
    <row r="443">
      <c r="A443" s="163"/>
      <c r="B443" s="163"/>
      <c r="C443" s="163"/>
      <c r="D443" s="163"/>
      <c r="E443" s="163"/>
      <c r="F443" s="163"/>
      <c r="G443" s="163"/>
      <c r="H443" s="163"/>
      <c r="I443" s="163"/>
      <c r="J443" s="163"/>
      <c r="K443" s="165"/>
      <c r="L443" s="163"/>
      <c r="M443" s="163"/>
      <c r="N443" s="166"/>
      <c r="O443" s="167"/>
      <c r="P443" s="167"/>
      <c r="Q443" s="163"/>
      <c r="R443" s="163"/>
      <c r="S443" s="163"/>
      <c r="T443" s="167"/>
      <c r="U443" s="167"/>
      <c r="V443" s="167"/>
      <c r="W443" s="163"/>
      <c r="X443" s="163"/>
      <c r="Y443" s="163"/>
      <c r="Z443" s="321"/>
      <c r="AA443" s="321"/>
      <c r="AB443" s="322"/>
      <c r="AC443" s="322"/>
      <c r="AD443" s="321"/>
      <c r="AE443" s="321"/>
      <c r="AF443" s="321"/>
      <c r="AG443" s="321"/>
      <c r="AH443" s="321"/>
      <c r="AI443" s="321"/>
      <c r="AJ443" s="321"/>
      <c r="AK443" s="321"/>
      <c r="AL443" s="321"/>
      <c r="AM443" s="321"/>
      <c r="AN443" s="321"/>
      <c r="AO443" s="321"/>
      <c r="AP443" s="321"/>
      <c r="AQ443" s="321"/>
      <c r="AR443" s="321"/>
      <c r="AS443" s="321"/>
      <c r="AT443" s="163"/>
      <c r="AU443" s="163"/>
      <c r="AV443" s="163"/>
      <c r="AW443" s="163"/>
      <c r="AX443" s="163"/>
      <c r="AY443" s="163"/>
      <c r="AZ443" s="167"/>
      <c r="BA443" s="163"/>
      <c r="BB443" s="163"/>
      <c r="BC443" s="163"/>
      <c r="BD443" s="163"/>
      <c r="BE443" s="163"/>
      <c r="BF443" s="163"/>
      <c r="BG443" s="163"/>
      <c r="BH443" s="163"/>
    </row>
    <row r="444">
      <c r="A444" s="163"/>
      <c r="B444" s="163"/>
      <c r="C444" s="163"/>
      <c r="D444" s="163"/>
      <c r="E444" s="163"/>
      <c r="F444" s="163"/>
      <c r="G444" s="163"/>
      <c r="H444" s="163"/>
      <c r="I444" s="163"/>
      <c r="J444" s="163"/>
      <c r="K444" s="165"/>
      <c r="L444" s="163"/>
      <c r="M444" s="163"/>
      <c r="N444" s="166"/>
      <c r="O444" s="167"/>
      <c r="P444" s="167"/>
      <c r="Q444" s="163"/>
      <c r="R444" s="163"/>
      <c r="S444" s="163"/>
      <c r="T444" s="167"/>
      <c r="U444" s="167"/>
      <c r="V444" s="167"/>
      <c r="W444" s="163"/>
      <c r="X444" s="163"/>
      <c r="Y444" s="163"/>
      <c r="Z444" s="321"/>
      <c r="AA444" s="321"/>
      <c r="AB444" s="322"/>
      <c r="AC444" s="322"/>
      <c r="AD444" s="321"/>
      <c r="AE444" s="321"/>
      <c r="AF444" s="321"/>
      <c r="AG444" s="321"/>
      <c r="AH444" s="321"/>
      <c r="AI444" s="321"/>
      <c r="AJ444" s="321"/>
      <c r="AK444" s="321"/>
      <c r="AL444" s="321"/>
      <c r="AM444" s="321"/>
      <c r="AN444" s="321"/>
      <c r="AO444" s="321"/>
      <c r="AP444" s="321"/>
      <c r="AQ444" s="321"/>
      <c r="AR444" s="321"/>
      <c r="AS444" s="321"/>
      <c r="AT444" s="163"/>
      <c r="AU444" s="163"/>
      <c r="AV444" s="163"/>
      <c r="AW444" s="163"/>
      <c r="AX444" s="163"/>
      <c r="AY444" s="163"/>
      <c r="AZ444" s="167"/>
      <c r="BA444" s="163"/>
      <c r="BB444" s="163"/>
      <c r="BC444" s="163"/>
      <c r="BD444" s="163"/>
      <c r="BE444" s="163"/>
      <c r="BF444" s="163"/>
      <c r="BG444" s="163"/>
      <c r="BH444" s="163"/>
    </row>
    <row r="445">
      <c r="A445" s="163"/>
      <c r="B445" s="163"/>
      <c r="C445" s="163"/>
      <c r="D445" s="163"/>
      <c r="E445" s="163"/>
      <c r="F445" s="163"/>
      <c r="G445" s="163"/>
      <c r="H445" s="163"/>
      <c r="I445" s="163"/>
      <c r="J445" s="163"/>
      <c r="K445" s="165"/>
      <c r="L445" s="163"/>
      <c r="M445" s="163"/>
      <c r="N445" s="166"/>
      <c r="O445" s="167"/>
      <c r="P445" s="167"/>
      <c r="Q445" s="163"/>
      <c r="R445" s="163"/>
      <c r="S445" s="163"/>
      <c r="T445" s="167"/>
      <c r="U445" s="167"/>
      <c r="V445" s="167"/>
      <c r="W445" s="163"/>
      <c r="X445" s="163"/>
      <c r="Y445" s="163"/>
      <c r="Z445" s="321"/>
      <c r="AA445" s="321"/>
      <c r="AB445" s="322"/>
      <c r="AC445" s="322"/>
      <c r="AD445" s="321"/>
      <c r="AE445" s="321"/>
      <c r="AF445" s="321"/>
      <c r="AG445" s="321"/>
      <c r="AH445" s="321"/>
      <c r="AI445" s="321"/>
      <c r="AJ445" s="321"/>
      <c r="AK445" s="321"/>
      <c r="AL445" s="321"/>
      <c r="AM445" s="321"/>
      <c r="AN445" s="321"/>
      <c r="AO445" s="321"/>
      <c r="AP445" s="321"/>
      <c r="AQ445" s="321"/>
      <c r="AR445" s="321"/>
      <c r="AS445" s="321"/>
      <c r="AT445" s="163"/>
      <c r="AU445" s="163"/>
      <c r="AV445" s="163"/>
      <c r="AW445" s="163"/>
      <c r="AX445" s="163"/>
      <c r="AY445" s="163"/>
      <c r="AZ445" s="167"/>
      <c r="BA445" s="163"/>
      <c r="BB445" s="163"/>
      <c r="BC445" s="163"/>
      <c r="BD445" s="163"/>
      <c r="BE445" s="163"/>
      <c r="BF445" s="163"/>
      <c r="BG445" s="163"/>
      <c r="BH445" s="163"/>
    </row>
    <row r="446">
      <c r="A446" s="163"/>
      <c r="B446" s="163"/>
      <c r="C446" s="163"/>
      <c r="D446" s="163"/>
      <c r="E446" s="163"/>
      <c r="F446" s="163"/>
      <c r="G446" s="163"/>
      <c r="H446" s="163"/>
      <c r="I446" s="163"/>
      <c r="J446" s="163"/>
      <c r="K446" s="165"/>
      <c r="L446" s="163"/>
      <c r="M446" s="163"/>
      <c r="N446" s="166"/>
      <c r="O446" s="167"/>
      <c r="P446" s="167"/>
      <c r="Q446" s="163"/>
      <c r="R446" s="163"/>
      <c r="S446" s="163"/>
      <c r="T446" s="167"/>
      <c r="U446" s="167"/>
      <c r="V446" s="167"/>
      <c r="W446" s="163"/>
      <c r="X446" s="163"/>
      <c r="Y446" s="163"/>
      <c r="Z446" s="321"/>
      <c r="AA446" s="321"/>
      <c r="AB446" s="322"/>
      <c r="AC446" s="322"/>
      <c r="AD446" s="321"/>
      <c r="AE446" s="321"/>
      <c r="AF446" s="321"/>
      <c r="AG446" s="321"/>
      <c r="AH446" s="321"/>
      <c r="AI446" s="321"/>
      <c r="AJ446" s="321"/>
      <c r="AK446" s="321"/>
      <c r="AL446" s="321"/>
      <c r="AM446" s="321"/>
      <c r="AN446" s="321"/>
      <c r="AO446" s="321"/>
      <c r="AP446" s="321"/>
      <c r="AQ446" s="321"/>
      <c r="AR446" s="321"/>
      <c r="AS446" s="321"/>
      <c r="AT446" s="163"/>
      <c r="AU446" s="163"/>
      <c r="AV446" s="163"/>
      <c r="AW446" s="163"/>
      <c r="AX446" s="163"/>
      <c r="AY446" s="163"/>
      <c r="AZ446" s="167"/>
      <c r="BA446" s="163"/>
      <c r="BB446" s="163"/>
      <c r="BC446" s="163"/>
      <c r="BD446" s="163"/>
      <c r="BE446" s="163"/>
      <c r="BF446" s="163"/>
      <c r="BG446" s="163"/>
      <c r="BH446" s="163"/>
    </row>
    <row r="447">
      <c r="A447" s="163"/>
      <c r="B447" s="163"/>
      <c r="C447" s="163"/>
      <c r="D447" s="163"/>
      <c r="E447" s="163"/>
      <c r="F447" s="163"/>
      <c r="G447" s="163"/>
      <c r="H447" s="163"/>
      <c r="I447" s="163"/>
      <c r="J447" s="163"/>
      <c r="K447" s="165"/>
      <c r="L447" s="163"/>
      <c r="M447" s="163"/>
      <c r="N447" s="166"/>
      <c r="O447" s="167"/>
      <c r="P447" s="167"/>
      <c r="Q447" s="163"/>
      <c r="R447" s="163"/>
      <c r="S447" s="163"/>
      <c r="T447" s="167"/>
      <c r="U447" s="167"/>
      <c r="V447" s="167"/>
      <c r="W447" s="163"/>
      <c r="X447" s="163"/>
      <c r="Y447" s="163"/>
      <c r="Z447" s="321"/>
      <c r="AA447" s="321"/>
      <c r="AB447" s="322"/>
      <c r="AC447" s="322"/>
      <c r="AD447" s="321"/>
      <c r="AE447" s="321"/>
      <c r="AF447" s="321"/>
      <c r="AG447" s="321"/>
      <c r="AH447" s="321"/>
      <c r="AI447" s="321"/>
      <c r="AJ447" s="321"/>
      <c r="AK447" s="321"/>
      <c r="AL447" s="321"/>
      <c r="AM447" s="321"/>
      <c r="AN447" s="321"/>
      <c r="AO447" s="321"/>
      <c r="AP447" s="321"/>
      <c r="AQ447" s="321"/>
      <c r="AR447" s="321"/>
      <c r="AS447" s="321"/>
      <c r="AT447" s="163"/>
      <c r="AU447" s="163"/>
      <c r="AV447" s="163"/>
      <c r="AW447" s="163"/>
      <c r="AX447" s="163"/>
      <c r="AY447" s="163"/>
      <c r="AZ447" s="167"/>
      <c r="BA447" s="163"/>
      <c r="BB447" s="163"/>
      <c r="BC447" s="163"/>
      <c r="BD447" s="163"/>
      <c r="BE447" s="163"/>
      <c r="BF447" s="163"/>
      <c r="BG447" s="163"/>
      <c r="BH447" s="163"/>
    </row>
    <row r="448">
      <c r="A448" s="163"/>
      <c r="B448" s="163"/>
      <c r="C448" s="163"/>
      <c r="D448" s="163"/>
      <c r="E448" s="163"/>
      <c r="F448" s="163"/>
      <c r="G448" s="163"/>
      <c r="H448" s="163"/>
      <c r="I448" s="163"/>
      <c r="J448" s="163"/>
      <c r="K448" s="165"/>
      <c r="L448" s="163"/>
      <c r="M448" s="163"/>
      <c r="N448" s="166"/>
      <c r="O448" s="167"/>
      <c r="P448" s="167"/>
      <c r="Q448" s="163"/>
      <c r="R448" s="163"/>
      <c r="S448" s="163"/>
      <c r="T448" s="167"/>
      <c r="U448" s="167"/>
      <c r="V448" s="167"/>
      <c r="W448" s="163"/>
      <c r="X448" s="163"/>
      <c r="Y448" s="163"/>
      <c r="Z448" s="321"/>
      <c r="AA448" s="321"/>
      <c r="AB448" s="322"/>
      <c r="AC448" s="322"/>
      <c r="AD448" s="321"/>
      <c r="AE448" s="321"/>
      <c r="AF448" s="321"/>
      <c r="AG448" s="321"/>
      <c r="AH448" s="321"/>
      <c r="AI448" s="321"/>
      <c r="AJ448" s="321"/>
      <c r="AK448" s="321"/>
      <c r="AL448" s="321"/>
      <c r="AM448" s="321"/>
      <c r="AN448" s="321"/>
      <c r="AO448" s="321"/>
      <c r="AP448" s="321"/>
      <c r="AQ448" s="321"/>
      <c r="AR448" s="321"/>
      <c r="AS448" s="321"/>
      <c r="AT448" s="163"/>
      <c r="AU448" s="163"/>
      <c r="AV448" s="163"/>
      <c r="AW448" s="163"/>
      <c r="AX448" s="163"/>
      <c r="AY448" s="163"/>
      <c r="AZ448" s="167"/>
      <c r="BA448" s="163"/>
      <c r="BB448" s="163"/>
      <c r="BC448" s="163"/>
      <c r="BD448" s="163"/>
      <c r="BE448" s="163"/>
      <c r="BF448" s="163"/>
      <c r="BG448" s="163"/>
      <c r="BH448" s="163"/>
    </row>
    <row r="449">
      <c r="A449" s="163"/>
      <c r="B449" s="163"/>
      <c r="C449" s="163"/>
      <c r="D449" s="163"/>
      <c r="E449" s="163"/>
      <c r="F449" s="163"/>
      <c r="G449" s="163"/>
      <c r="H449" s="163"/>
      <c r="I449" s="163"/>
      <c r="J449" s="163"/>
      <c r="K449" s="165"/>
      <c r="L449" s="163"/>
      <c r="M449" s="163"/>
      <c r="N449" s="166"/>
      <c r="O449" s="167"/>
      <c r="P449" s="167"/>
      <c r="Q449" s="163"/>
      <c r="R449" s="163"/>
      <c r="S449" s="163"/>
      <c r="T449" s="167"/>
      <c r="U449" s="167"/>
      <c r="V449" s="167"/>
      <c r="W449" s="163"/>
      <c r="X449" s="163"/>
      <c r="Y449" s="163"/>
      <c r="Z449" s="321"/>
      <c r="AA449" s="321"/>
      <c r="AB449" s="322"/>
      <c r="AC449" s="322"/>
      <c r="AD449" s="321"/>
      <c r="AE449" s="321"/>
      <c r="AF449" s="321"/>
      <c r="AG449" s="321"/>
      <c r="AH449" s="321"/>
      <c r="AI449" s="321"/>
      <c r="AJ449" s="321"/>
      <c r="AK449" s="321"/>
      <c r="AL449" s="321"/>
      <c r="AM449" s="321"/>
      <c r="AN449" s="321"/>
      <c r="AO449" s="321"/>
      <c r="AP449" s="321"/>
      <c r="AQ449" s="321"/>
      <c r="AR449" s="321"/>
      <c r="AS449" s="321"/>
      <c r="AT449" s="163"/>
      <c r="AU449" s="163"/>
      <c r="AV449" s="163"/>
      <c r="AW449" s="163"/>
      <c r="AX449" s="163"/>
      <c r="AY449" s="163"/>
      <c r="AZ449" s="167"/>
      <c r="BA449" s="163"/>
      <c r="BB449" s="163"/>
      <c r="BC449" s="163"/>
      <c r="BD449" s="163"/>
      <c r="BE449" s="163"/>
      <c r="BF449" s="163"/>
      <c r="BG449" s="163"/>
      <c r="BH449" s="163"/>
    </row>
    <row r="450">
      <c r="A450" s="163"/>
      <c r="B450" s="163"/>
      <c r="C450" s="163"/>
      <c r="D450" s="163"/>
      <c r="E450" s="163"/>
      <c r="F450" s="163"/>
      <c r="G450" s="163"/>
      <c r="H450" s="163"/>
      <c r="I450" s="163"/>
      <c r="J450" s="163"/>
      <c r="K450" s="165"/>
      <c r="L450" s="163"/>
      <c r="M450" s="163"/>
      <c r="N450" s="166"/>
      <c r="O450" s="167"/>
      <c r="P450" s="167"/>
      <c r="Q450" s="163"/>
      <c r="R450" s="163"/>
      <c r="S450" s="163"/>
      <c r="T450" s="167"/>
      <c r="U450" s="167"/>
      <c r="V450" s="167"/>
      <c r="W450" s="163"/>
      <c r="X450" s="163"/>
      <c r="Y450" s="163"/>
      <c r="Z450" s="321"/>
      <c r="AA450" s="321"/>
      <c r="AB450" s="322"/>
      <c r="AC450" s="322"/>
      <c r="AD450" s="321"/>
      <c r="AE450" s="321"/>
      <c r="AF450" s="321"/>
      <c r="AG450" s="321"/>
      <c r="AH450" s="321"/>
      <c r="AI450" s="321"/>
      <c r="AJ450" s="321"/>
      <c r="AK450" s="321"/>
      <c r="AL450" s="321"/>
      <c r="AM450" s="321"/>
      <c r="AN450" s="321"/>
      <c r="AO450" s="321"/>
      <c r="AP450" s="321"/>
      <c r="AQ450" s="321"/>
      <c r="AR450" s="321"/>
      <c r="AS450" s="321"/>
      <c r="AT450" s="163"/>
      <c r="AU450" s="163"/>
      <c r="AV450" s="163"/>
      <c r="AW450" s="163"/>
      <c r="AX450" s="163"/>
      <c r="AY450" s="163"/>
      <c r="AZ450" s="167"/>
      <c r="BA450" s="163"/>
      <c r="BB450" s="163"/>
      <c r="BC450" s="163"/>
      <c r="BD450" s="163"/>
      <c r="BE450" s="163"/>
      <c r="BF450" s="163"/>
      <c r="BG450" s="163"/>
      <c r="BH450" s="163"/>
    </row>
    <row r="451">
      <c r="A451" s="163"/>
      <c r="B451" s="163"/>
      <c r="C451" s="163"/>
      <c r="D451" s="163"/>
      <c r="E451" s="163"/>
      <c r="F451" s="163"/>
      <c r="G451" s="163"/>
      <c r="H451" s="163"/>
      <c r="I451" s="163"/>
      <c r="J451" s="163"/>
      <c r="K451" s="165"/>
      <c r="L451" s="163"/>
      <c r="M451" s="163"/>
      <c r="N451" s="166"/>
      <c r="O451" s="167"/>
      <c r="P451" s="167"/>
      <c r="Q451" s="163"/>
      <c r="R451" s="163"/>
      <c r="S451" s="163"/>
      <c r="T451" s="167"/>
      <c r="U451" s="167"/>
      <c r="V451" s="167"/>
      <c r="W451" s="163"/>
      <c r="X451" s="163"/>
      <c r="Y451" s="163"/>
      <c r="Z451" s="321"/>
      <c r="AA451" s="321"/>
      <c r="AB451" s="322"/>
      <c r="AC451" s="322"/>
      <c r="AD451" s="321"/>
      <c r="AE451" s="321"/>
      <c r="AF451" s="321"/>
      <c r="AG451" s="321"/>
      <c r="AH451" s="321"/>
      <c r="AI451" s="321"/>
      <c r="AJ451" s="321"/>
      <c r="AK451" s="321"/>
      <c r="AL451" s="321"/>
      <c r="AM451" s="321"/>
      <c r="AN451" s="321"/>
      <c r="AO451" s="321"/>
      <c r="AP451" s="321"/>
      <c r="AQ451" s="321"/>
      <c r="AR451" s="321"/>
      <c r="AS451" s="321"/>
      <c r="AT451" s="163"/>
      <c r="AU451" s="163"/>
      <c r="AV451" s="163"/>
      <c r="AW451" s="163"/>
      <c r="AX451" s="163"/>
      <c r="AY451" s="163"/>
      <c r="AZ451" s="167"/>
      <c r="BA451" s="163"/>
      <c r="BB451" s="163"/>
      <c r="BC451" s="163"/>
      <c r="BD451" s="163"/>
      <c r="BE451" s="163"/>
      <c r="BF451" s="163"/>
      <c r="BG451" s="163"/>
      <c r="BH451" s="163"/>
    </row>
    <row r="452">
      <c r="A452" s="163"/>
      <c r="B452" s="163"/>
      <c r="C452" s="163"/>
      <c r="D452" s="163"/>
      <c r="E452" s="163"/>
      <c r="F452" s="163"/>
      <c r="G452" s="163"/>
      <c r="H452" s="163"/>
      <c r="I452" s="163"/>
      <c r="J452" s="163"/>
      <c r="K452" s="165"/>
      <c r="L452" s="163"/>
      <c r="M452" s="163"/>
      <c r="N452" s="166"/>
      <c r="O452" s="167"/>
      <c r="P452" s="167"/>
      <c r="Q452" s="163"/>
      <c r="R452" s="163"/>
      <c r="S452" s="163"/>
      <c r="T452" s="167"/>
      <c r="U452" s="167"/>
      <c r="V452" s="167"/>
      <c r="W452" s="163"/>
      <c r="X452" s="163"/>
      <c r="Y452" s="163"/>
      <c r="Z452" s="321"/>
      <c r="AA452" s="321"/>
      <c r="AB452" s="322"/>
      <c r="AC452" s="322"/>
      <c r="AD452" s="321"/>
      <c r="AE452" s="321"/>
      <c r="AF452" s="321"/>
      <c r="AG452" s="321"/>
      <c r="AH452" s="321"/>
      <c r="AI452" s="321"/>
      <c r="AJ452" s="321"/>
      <c r="AK452" s="321"/>
      <c r="AL452" s="321"/>
      <c r="AM452" s="321"/>
      <c r="AN452" s="321"/>
      <c r="AO452" s="321"/>
      <c r="AP452" s="321"/>
      <c r="AQ452" s="321"/>
      <c r="AR452" s="321"/>
      <c r="AS452" s="321"/>
      <c r="AT452" s="163"/>
      <c r="AU452" s="163"/>
      <c r="AV452" s="163"/>
      <c r="AW452" s="163"/>
      <c r="AX452" s="163"/>
      <c r="AY452" s="163"/>
      <c r="AZ452" s="167"/>
      <c r="BA452" s="163"/>
      <c r="BB452" s="163"/>
      <c r="BC452" s="163"/>
      <c r="BD452" s="163"/>
      <c r="BE452" s="163"/>
      <c r="BF452" s="163"/>
      <c r="BG452" s="163"/>
      <c r="BH452" s="163"/>
    </row>
    <row r="453">
      <c r="A453" s="163"/>
      <c r="B453" s="163"/>
      <c r="C453" s="163"/>
      <c r="D453" s="163"/>
      <c r="E453" s="163"/>
      <c r="F453" s="163"/>
      <c r="G453" s="163"/>
      <c r="H453" s="163"/>
      <c r="I453" s="163"/>
      <c r="J453" s="163"/>
      <c r="K453" s="165"/>
      <c r="L453" s="163"/>
      <c r="M453" s="163"/>
      <c r="N453" s="166"/>
      <c r="O453" s="167"/>
      <c r="P453" s="167"/>
      <c r="Q453" s="163"/>
      <c r="R453" s="163"/>
      <c r="S453" s="163"/>
      <c r="T453" s="167"/>
      <c r="U453" s="167"/>
      <c r="V453" s="167"/>
      <c r="W453" s="163"/>
      <c r="X453" s="163"/>
      <c r="Y453" s="163"/>
      <c r="Z453" s="321"/>
      <c r="AA453" s="321"/>
      <c r="AB453" s="322"/>
      <c r="AC453" s="322"/>
      <c r="AD453" s="321"/>
      <c r="AE453" s="321"/>
      <c r="AF453" s="321"/>
      <c r="AG453" s="321"/>
      <c r="AH453" s="321"/>
      <c r="AI453" s="321"/>
      <c r="AJ453" s="321"/>
      <c r="AK453" s="321"/>
      <c r="AL453" s="321"/>
      <c r="AM453" s="321"/>
      <c r="AN453" s="321"/>
      <c r="AO453" s="321"/>
      <c r="AP453" s="321"/>
      <c r="AQ453" s="321"/>
      <c r="AR453" s="321"/>
      <c r="AS453" s="321"/>
      <c r="AT453" s="163"/>
      <c r="AU453" s="163"/>
      <c r="AV453" s="163"/>
      <c r="AW453" s="163"/>
      <c r="AX453" s="163"/>
      <c r="AY453" s="163"/>
      <c r="AZ453" s="167"/>
      <c r="BA453" s="163"/>
      <c r="BB453" s="163"/>
      <c r="BC453" s="163"/>
      <c r="BD453" s="163"/>
      <c r="BE453" s="163"/>
      <c r="BF453" s="163"/>
      <c r="BG453" s="163"/>
      <c r="BH453" s="163"/>
    </row>
    <row r="454">
      <c r="A454" s="163"/>
      <c r="B454" s="163"/>
      <c r="C454" s="163"/>
      <c r="D454" s="163"/>
      <c r="E454" s="163"/>
      <c r="F454" s="163"/>
      <c r="G454" s="163"/>
      <c r="H454" s="163"/>
      <c r="I454" s="163"/>
      <c r="J454" s="163"/>
      <c r="K454" s="165"/>
      <c r="L454" s="163"/>
      <c r="M454" s="163"/>
      <c r="N454" s="166"/>
      <c r="O454" s="167"/>
      <c r="P454" s="167"/>
      <c r="Q454" s="163"/>
      <c r="R454" s="163"/>
      <c r="S454" s="163"/>
      <c r="T454" s="167"/>
      <c r="U454" s="167"/>
      <c r="V454" s="167"/>
      <c r="W454" s="163"/>
      <c r="X454" s="163"/>
      <c r="Y454" s="163"/>
      <c r="Z454" s="321"/>
      <c r="AA454" s="321"/>
      <c r="AB454" s="322"/>
      <c r="AC454" s="322"/>
      <c r="AD454" s="321"/>
      <c r="AE454" s="321"/>
      <c r="AF454" s="321"/>
      <c r="AG454" s="321"/>
      <c r="AH454" s="321"/>
      <c r="AI454" s="321"/>
      <c r="AJ454" s="321"/>
      <c r="AK454" s="321"/>
      <c r="AL454" s="321"/>
      <c r="AM454" s="321"/>
      <c r="AN454" s="321"/>
      <c r="AO454" s="321"/>
      <c r="AP454" s="321"/>
      <c r="AQ454" s="321"/>
      <c r="AR454" s="321"/>
      <c r="AS454" s="321"/>
      <c r="AT454" s="163"/>
      <c r="AU454" s="163"/>
      <c r="AV454" s="163"/>
      <c r="AW454" s="163"/>
      <c r="AX454" s="163"/>
      <c r="AY454" s="163"/>
      <c r="AZ454" s="167"/>
      <c r="BA454" s="163"/>
      <c r="BB454" s="163"/>
      <c r="BC454" s="163"/>
      <c r="BD454" s="163"/>
      <c r="BE454" s="163"/>
      <c r="BF454" s="163"/>
      <c r="BG454" s="163"/>
      <c r="BH454" s="163"/>
    </row>
    <row r="455">
      <c r="A455" s="163"/>
      <c r="B455" s="163"/>
      <c r="C455" s="163"/>
      <c r="D455" s="163"/>
      <c r="E455" s="163"/>
      <c r="F455" s="163"/>
      <c r="G455" s="163"/>
      <c r="H455" s="163"/>
      <c r="I455" s="163"/>
      <c r="J455" s="163"/>
      <c r="K455" s="165"/>
      <c r="L455" s="163"/>
      <c r="M455" s="163"/>
      <c r="N455" s="166"/>
      <c r="O455" s="167"/>
      <c r="P455" s="167"/>
      <c r="Q455" s="163"/>
      <c r="R455" s="163"/>
      <c r="S455" s="163"/>
      <c r="T455" s="167"/>
      <c r="U455" s="167"/>
      <c r="V455" s="167"/>
      <c r="W455" s="163"/>
      <c r="X455" s="163"/>
      <c r="Y455" s="163"/>
      <c r="Z455" s="321"/>
      <c r="AA455" s="321"/>
      <c r="AB455" s="322"/>
      <c r="AC455" s="322"/>
      <c r="AD455" s="321"/>
      <c r="AE455" s="321"/>
      <c r="AF455" s="321"/>
      <c r="AG455" s="321"/>
      <c r="AH455" s="321"/>
      <c r="AI455" s="321"/>
      <c r="AJ455" s="321"/>
      <c r="AK455" s="321"/>
      <c r="AL455" s="321"/>
      <c r="AM455" s="321"/>
      <c r="AN455" s="321"/>
      <c r="AO455" s="321"/>
      <c r="AP455" s="321"/>
      <c r="AQ455" s="321"/>
      <c r="AR455" s="321"/>
      <c r="AS455" s="321"/>
      <c r="AT455" s="163"/>
      <c r="AU455" s="163"/>
      <c r="AV455" s="163"/>
      <c r="AW455" s="163"/>
      <c r="AX455" s="163"/>
      <c r="AY455" s="163"/>
      <c r="AZ455" s="167"/>
      <c r="BA455" s="163"/>
      <c r="BB455" s="163"/>
      <c r="BC455" s="163"/>
      <c r="BD455" s="163"/>
      <c r="BE455" s="163"/>
      <c r="BF455" s="163"/>
      <c r="BG455" s="163"/>
      <c r="BH455" s="163"/>
    </row>
    <row r="456">
      <c r="A456" s="163"/>
      <c r="B456" s="163"/>
      <c r="C456" s="163"/>
      <c r="D456" s="163"/>
      <c r="E456" s="163"/>
      <c r="F456" s="163"/>
      <c r="G456" s="163"/>
      <c r="H456" s="163"/>
      <c r="I456" s="163"/>
      <c r="J456" s="163"/>
      <c r="K456" s="165"/>
      <c r="L456" s="163"/>
      <c r="M456" s="163"/>
      <c r="N456" s="166"/>
      <c r="O456" s="167"/>
      <c r="P456" s="167"/>
      <c r="Q456" s="163"/>
      <c r="R456" s="163"/>
      <c r="S456" s="163"/>
      <c r="T456" s="167"/>
      <c r="U456" s="167"/>
      <c r="V456" s="167"/>
      <c r="W456" s="163"/>
      <c r="X456" s="163"/>
      <c r="Y456" s="163"/>
      <c r="Z456" s="321"/>
      <c r="AA456" s="321"/>
      <c r="AB456" s="322"/>
      <c r="AC456" s="322"/>
      <c r="AD456" s="321"/>
      <c r="AE456" s="321"/>
      <c r="AF456" s="321"/>
      <c r="AG456" s="321"/>
      <c r="AH456" s="321"/>
      <c r="AI456" s="321"/>
      <c r="AJ456" s="321"/>
      <c r="AK456" s="321"/>
      <c r="AL456" s="321"/>
      <c r="AM456" s="321"/>
      <c r="AN456" s="321"/>
      <c r="AO456" s="321"/>
      <c r="AP456" s="321"/>
      <c r="AQ456" s="321"/>
      <c r="AR456" s="321"/>
      <c r="AS456" s="321"/>
      <c r="AT456" s="163"/>
      <c r="AU456" s="163"/>
      <c r="AV456" s="163"/>
      <c r="AW456" s="163"/>
      <c r="AX456" s="163"/>
      <c r="AY456" s="163"/>
      <c r="AZ456" s="167"/>
      <c r="BA456" s="163"/>
      <c r="BB456" s="163"/>
      <c r="BC456" s="163"/>
      <c r="BD456" s="163"/>
      <c r="BE456" s="163"/>
      <c r="BF456" s="163"/>
      <c r="BG456" s="163"/>
      <c r="BH456" s="163"/>
    </row>
    <row r="457">
      <c r="A457" s="163"/>
      <c r="B457" s="163"/>
      <c r="C457" s="163"/>
      <c r="D457" s="163"/>
      <c r="E457" s="163"/>
      <c r="F457" s="163"/>
      <c r="G457" s="163"/>
      <c r="H457" s="163"/>
      <c r="I457" s="163"/>
      <c r="J457" s="163"/>
      <c r="K457" s="165"/>
      <c r="L457" s="163"/>
      <c r="M457" s="163"/>
      <c r="N457" s="166"/>
      <c r="O457" s="167"/>
      <c r="P457" s="167"/>
      <c r="Q457" s="163"/>
      <c r="R457" s="163"/>
      <c r="S457" s="163"/>
      <c r="T457" s="167"/>
      <c r="U457" s="167"/>
      <c r="V457" s="167"/>
      <c r="W457" s="163"/>
      <c r="X457" s="163"/>
      <c r="Y457" s="163"/>
      <c r="Z457" s="321"/>
      <c r="AA457" s="321"/>
      <c r="AB457" s="322"/>
      <c r="AC457" s="322"/>
      <c r="AD457" s="321"/>
      <c r="AE457" s="321"/>
      <c r="AF457" s="321"/>
      <c r="AG457" s="321"/>
      <c r="AH457" s="321"/>
      <c r="AI457" s="321"/>
      <c r="AJ457" s="321"/>
      <c r="AK457" s="321"/>
      <c r="AL457" s="321"/>
      <c r="AM457" s="321"/>
      <c r="AN457" s="321"/>
      <c r="AO457" s="321"/>
      <c r="AP457" s="321"/>
      <c r="AQ457" s="321"/>
      <c r="AR457" s="321"/>
      <c r="AS457" s="321"/>
      <c r="AT457" s="163"/>
      <c r="AU457" s="163"/>
      <c r="AV457" s="163"/>
      <c r="AW457" s="163"/>
      <c r="AX457" s="163"/>
      <c r="AY457" s="163"/>
      <c r="AZ457" s="167"/>
      <c r="BA457" s="163"/>
      <c r="BB457" s="163"/>
      <c r="BC457" s="163"/>
      <c r="BD457" s="163"/>
      <c r="BE457" s="163"/>
      <c r="BF457" s="163"/>
      <c r="BG457" s="163"/>
      <c r="BH457" s="163"/>
    </row>
    <row r="458">
      <c r="A458" s="163"/>
      <c r="B458" s="163"/>
      <c r="C458" s="163"/>
      <c r="D458" s="163"/>
      <c r="E458" s="163"/>
      <c r="F458" s="163"/>
      <c r="G458" s="163"/>
      <c r="H458" s="163"/>
      <c r="I458" s="163"/>
      <c r="J458" s="163"/>
      <c r="K458" s="165"/>
      <c r="L458" s="163"/>
      <c r="M458" s="163"/>
      <c r="N458" s="166"/>
      <c r="O458" s="167"/>
      <c r="P458" s="167"/>
      <c r="Q458" s="163"/>
      <c r="R458" s="163"/>
      <c r="S458" s="163"/>
      <c r="T458" s="167"/>
      <c r="U458" s="167"/>
      <c r="V458" s="167"/>
      <c r="W458" s="163"/>
      <c r="X458" s="163"/>
      <c r="Y458" s="163"/>
      <c r="Z458" s="321"/>
      <c r="AA458" s="321"/>
      <c r="AB458" s="322"/>
      <c r="AC458" s="322"/>
      <c r="AD458" s="321"/>
      <c r="AE458" s="321"/>
      <c r="AF458" s="321"/>
      <c r="AG458" s="321"/>
      <c r="AH458" s="321"/>
      <c r="AI458" s="321"/>
      <c r="AJ458" s="321"/>
      <c r="AK458" s="321"/>
      <c r="AL458" s="321"/>
      <c r="AM458" s="321"/>
      <c r="AN458" s="321"/>
      <c r="AO458" s="321"/>
      <c r="AP458" s="321"/>
      <c r="AQ458" s="321"/>
      <c r="AR458" s="321"/>
      <c r="AS458" s="321"/>
      <c r="AT458" s="163"/>
      <c r="AU458" s="163"/>
      <c r="AV458" s="163"/>
      <c r="AW458" s="163"/>
      <c r="AX458" s="163"/>
      <c r="AY458" s="163"/>
      <c r="AZ458" s="167"/>
      <c r="BA458" s="163"/>
      <c r="BB458" s="163"/>
      <c r="BC458" s="163"/>
      <c r="BD458" s="163"/>
      <c r="BE458" s="163"/>
      <c r="BF458" s="163"/>
      <c r="BG458" s="163"/>
      <c r="BH458" s="163"/>
    </row>
    <row r="459">
      <c r="A459" s="163"/>
      <c r="B459" s="163"/>
      <c r="C459" s="163"/>
      <c r="D459" s="163"/>
      <c r="E459" s="163"/>
      <c r="F459" s="163"/>
      <c r="G459" s="163"/>
      <c r="H459" s="163"/>
      <c r="I459" s="163"/>
      <c r="J459" s="163"/>
      <c r="K459" s="165"/>
      <c r="L459" s="163"/>
      <c r="M459" s="163"/>
      <c r="N459" s="166"/>
      <c r="O459" s="167"/>
      <c r="P459" s="167"/>
      <c r="Q459" s="163"/>
      <c r="R459" s="163"/>
      <c r="S459" s="163"/>
      <c r="T459" s="167"/>
      <c r="U459" s="167"/>
      <c r="V459" s="167"/>
      <c r="W459" s="163"/>
      <c r="X459" s="163"/>
      <c r="Y459" s="163"/>
      <c r="Z459" s="321"/>
      <c r="AA459" s="321"/>
      <c r="AB459" s="322"/>
      <c r="AC459" s="322"/>
      <c r="AD459" s="321"/>
      <c r="AE459" s="321"/>
      <c r="AF459" s="321"/>
      <c r="AG459" s="321"/>
      <c r="AH459" s="321"/>
      <c r="AI459" s="321"/>
      <c r="AJ459" s="321"/>
      <c r="AK459" s="321"/>
      <c r="AL459" s="321"/>
      <c r="AM459" s="321"/>
      <c r="AN459" s="321"/>
      <c r="AO459" s="321"/>
      <c r="AP459" s="321"/>
      <c r="AQ459" s="321"/>
      <c r="AR459" s="321"/>
      <c r="AS459" s="321"/>
      <c r="AT459" s="163"/>
      <c r="AU459" s="163"/>
      <c r="AV459" s="163"/>
      <c r="AW459" s="163"/>
      <c r="AX459" s="163"/>
      <c r="AY459" s="163"/>
      <c r="AZ459" s="167"/>
      <c r="BA459" s="163"/>
      <c r="BB459" s="163"/>
      <c r="BC459" s="163"/>
      <c r="BD459" s="163"/>
      <c r="BE459" s="163"/>
      <c r="BF459" s="163"/>
      <c r="BG459" s="163"/>
      <c r="BH459" s="163"/>
    </row>
    <row r="460">
      <c r="A460" s="163"/>
      <c r="B460" s="163"/>
      <c r="C460" s="163"/>
      <c r="D460" s="163"/>
      <c r="E460" s="163"/>
      <c r="F460" s="163"/>
      <c r="G460" s="163"/>
      <c r="H460" s="163"/>
      <c r="I460" s="163"/>
      <c r="J460" s="163"/>
      <c r="K460" s="165"/>
      <c r="L460" s="163"/>
      <c r="M460" s="163"/>
      <c r="N460" s="166"/>
      <c r="O460" s="167"/>
      <c r="P460" s="167"/>
      <c r="Q460" s="163"/>
      <c r="R460" s="163"/>
      <c r="S460" s="163"/>
      <c r="T460" s="167"/>
      <c r="U460" s="167"/>
      <c r="V460" s="167"/>
      <c r="W460" s="163"/>
      <c r="X460" s="163"/>
      <c r="Y460" s="163"/>
      <c r="Z460" s="321"/>
      <c r="AA460" s="321"/>
      <c r="AB460" s="322"/>
      <c r="AC460" s="322"/>
      <c r="AD460" s="321"/>
      <c r="AE460" s="321"/>
      <c r="AF460" s="321"/>
      <c r="AG460" s="321"/>
      <c r="AH460" s="321"/>
      <c r="AI460" s="321"/>
      <c r="AJ460" s="321"/>
      <c r="AK460" s="321"/>
      <c r="AL460" s="321"/>
      <c r="AM460" s="321"/>
      <c r="AN460" s="321"/>
      <c r="AO460" s="321"/>
      <c r="AP460" s="321"/>
      <c r="AQ460" s="321"/>
      <c r="AR460" s="321"/>
      <c r="AS460" s="321"/>
      <c r="AT460" s="163"/>
      <c r="AU460" s="163"/>
      <c r="AV460" s="163"/>
      <c r="AW460" s="163"/>
      <c r="AX460" s="163"/>
      <c r="AY460" s="163"/>
      <c r="AZ460" s="167"/>
      <c r="BA460" s="163"/>
      <c r="BB460" s="163"/>
      <c r="BC460" s="163"/>
      <c r="BD460" s="163"/>
      <c r="BE460" s="163"/>
      <c r="BF460" s="163"/>
      <c r="BG460" s="163"/>
      <c r="BH460" s="163"/>
    </row>
    <row r="461">
      <c r="A461" s="163"/>
      <c r="B461" s="163"/>
      <c r="C461" s="163"/>
      <c r="D461" s="163"/>
      <c r="E461" s="163"/>
      <c r="F461" s="163"/>
      <c r="G461" s="163"/>
      <c r="H461" s="163"/>
      <c r="I461" s="163"/>
      <c r="J461" s="163"/>
      <c r="K461" s="165"/>
      <c r="L461" s="163"/>
      <c r="M461" s="163"/>
      <c r="N461" s="166"/>
      <c r="O461" s="167"/>
      <c r="P461" s="167"/>
      <c r="Q461" s="163"/>
      <c r="R461" s="163"/>
      <c r="S461" s="163"/>
      <c r="T461" s="167"/>
      <c r="U461" s="167"/>
      <c r="V461" s="167"/>
      <c r="W461" s="163"/>
      <c r="X461" s="163"/>
      <c r="Y461" s="163"/>
      <c r="Z461" s="321"/>
      <c r="AA461" s="321"/>
      <c r="AB461" s="322"/>
      <c r="AC461" s="322"/>
      <c r="AD461" s="321"/>
      <c r="AE461" s="321"/>
      <c r="AF461" s="321"/>
      <c r="AG461" s="321"/>
      <c r="AH461" s="321"/>
      <c r="AI461" s="321"/>
      <c r="AJ461" s="321"/>
      <c r="AK461" s="321"/>
      <c r="AL461" s="321"/>
      <c r="AM461" s="321"/>
      <c r="AN461" s="321"/>
      <c r="AO461" s="321"/>
      <c r="AP461" s="321"/>
      <c r="AQ461" s="321"/>
      <c r="AR461" s="321"/>
      <c r="AS461" s="321"/>
      <c r="AT461" s="163"/>
      <c r="AU461" s="163"/>
      <c r="AV461" s="163"/>
      <c r="AW461" s="163"/>
      <c r="AX461" s="163"/>
      <c r="AY461" s="163"/>
      <c r="AZ461" s="167"/>
      <c r="BA461" s="163"/>
      <c r="BB461" s="163"/>
      <c r="BC461" s="163"/>
      <c r="BD461" s="163"/>
      <c r="BE461" s="163"/>
      <c r="BF461" s="163"/>
      <c r="BG461" s="163"/>
      <c r="BH461" s="163"/>
    </row>
    <row r="462">
      <c r="A462" s="163"/>
      <c r="B462" s="163"/>
      <c r="C462" s="163"/>
      <c r="D462" s="163"/>
      <c r="E462" s="163"/>
      <c r="F462" s="163"/>
      <c r="G462" s="163"/>
      <c r="H462" s="163"/>
      <c r="I462" s="163"/>
      <c r="J462" s="163"/>
      <c r="K462" s="165"/>
      <c r="L462" s="163"/>
      <c r="M462" s="163"/>
      <c r="N462" s="166"/>
      <c r="O462" s="167"/>
      <c r="P462" s="167"/>
      <c r="Q462" s="163"/>
      <c r="R462" s="163"/>
      <c r="S462" s="163"/>
      <c r="T462" s="167"/>
      <c r="U462" s="167"/>
      <c r="V462" s="167"/>
      <c r="W462" s="163"/>
      <c r="X462" s="163"/>
      <c r="Y462" s="163"/>
      <c r="Z462" s="321"/>
      <c r="AA462" s="321"/>
      <c r="AB462" s="322"/>
      <c r="AC462" s="322"/>
      <c r="AD462" s="321"/>
      <c r="AE462" s="321"/>
      <c r="AF462" s="321"/>
      <c r="AG462" s="321"/>
      <c r="AH462" s="321"/>
      <c r="AI462" s="321"/>
      <c r="AJ462" s="321"/>
      <c r="AK462" s="321"/>
      <c r="AL462" s="321"/>
      <c r="AM462" s="321"/>
      <c r="AN462" s="321"/>
      <c r="AO462" s="321"/>
      <c r="AP462" s="321"/>
      <c r="AQ462" s="321"/>
      <c r="AR462" s="321"/>
      <c r="AS462" s="321"/>
      <c r="AT462" s="163"/>
      <c r="AU462" s="163"/>
      <c r="AV462" s="163"/>
      <c r="AW462" s="163"/>
      <c r="AX462" s="163"/>
      <c r="AY462" s="163"/>
      <c r="AZ462" s="167"/>
      <c r="BA462" s="163"/>
      <c r="BB462" s="163"/>
      <c r="BC462" s="163"/>
      <c r="BD462" s="163"/>
      <c r="BE462" s="163"/>
      <c r="BF462" s="163"/>
      <c r="BG462" s="163"/>
      <c r="BH462" s="163"/>
    </row>
    <row r="463">
      <c r="A463" s="163"/>
      <c r="B463" s="163"/>
      <c r="C463" s="163"/>
      <c r="D463" s="163"/>
      <c r="E463" s="163"/>
      <c r="F463" s="163"/>
      <c r="G463" s="163"/>
      <c r="H463" s="163"/>
      <c r="I463" s="163"/>
      <c r="J463" s="163"/>
      <c r="K463" s="165"/>
      <c r="L463" s="163"/>
      <c r="M463" s="163"/>
      <c r="N463" s="166"/>
      <c r="O463" s="167"/>
      <c r="P463" s="167"/>
      <c r="Q463" s="163"/>
      <c r="R463" s="163"/>
      <c r="S463" s="163"/>
      <c r="T463" s="167"/>
      <c r="U463" s="167"/>
      <c r="V463" s="167"/>
      <c r="W463" s="163"/>
      <c r="X463" s="163"/>
      <c r="Y463" s="163"/>
      <c r="Z463" s="321"/>
      <c r="AA463" s="321"/>
      <c r="AB463" s="322"/>
      <c r="AC463" s="322"/>
      <c r="AD463" s="321"/>
      <c r="AE463" s="321"/>
      <c r="AF463" s="321"/>
      <c r="AG463" s="321"/>
      <c r="AH463" s="321"/>
      <c r="AI463" s="321"/>
      <c r="AJ463" s="321"/>
      <c r="AK463" s="321"/>
      <c r="AL463" s="321"/>
      <c r="AM463" s="321"/>
      <c r="AN463" s="321"/>
      <c r="AO463" s="321"/>
      <c r="AP463" s="321"/>
      <c r="AQ463" s="321"/>
      <c r="AR463" s="321"/>
      <c r="AS463" s="321"/>
      <c r="AT463" s="163"/>
      <c r="AU463" s="163"/>
      <c r="AV463" s="163"/>
      <c r="AW463" s="163"/>
      <c r="AX463" s="163"/>
      <c r="AY463" s="163"/>
      <c r="AZ463" s="167"/>
      <c r="BA463" s="163"/>
      <c r="BB463" s="163"/>
      <c r="BC463" s="163"/>
      <c r="BD463" s="163"/>
      <c r="BE463" s="163"/>
      <c r="BF463" s="163"/>
      <c r="BG463" s="163"/>
      <c r="BH463" s="163"/>
    </row>
    <row r="464">
      <c r="A464" s="163"/>
      <c r="B464" s="163"/>
      <c r="C464" s="163"/>
      <c r="D464" s="163"/>
      <c r="E464" s="163"/>
      <c r="F464" s="163"/>
      <c r="G464" s="163"/>
      <c r="H464" s="163"/>
      <c r="I464" s="163"/>
      <c r="J464" s="163"/>
      <c r="K464" s="165"/>
      <c r="L464" s="163"/>
      <c r="M464" s="163"/>
      <c r="N464" s="166"/>
      <c r="O464" s="167"/>
      <c r="P464" s="167"/>
      <c r="Q464" s="163"/>
      <c r="R464" s="163"/>
      <c r="S464" s="163"/>
      <c r="T464" s="167"/>
      <c r="U464" s="167"/>
      <c r="V464" s="167"/>
      <c r="W464" s="163"/>
      <c r="X464" s="163"/>
      <c r="Y464" s="163"/>
      <c r="Z464" s="321"/>
      <c r="AA464" s="321"/>
      <c r="AB464" s="322"/>
      <c r="AC464" s="322"/>
      <c r="AD464" s="321"/>
      <c r="AE464" s="321"/>
      <c r="AF464" s="321"/>
      <c r="AG464" s="321"/>
      <c r="AH464" s="321"/>
      <c r="AI464" s="321"/>
      <c r="AJ464" s="321"/>
      <c r="AK464" s="321"/>
      <c r="AL464" s="321"/>
      <c r="AM464" s="321"/>
      <c r="AN464" s="321"/>
      <c r="AO464" s="321"/>
      <c r="AP464" s="321"/>
      <c r="AQ464" s="321"/>
      <c r="AR464" s="321"/>
      <c r="AS464" s="321"/>
      <c r="AT464" s="163"/>
      <c r="AU464" s="163"/>
      <c r="AV464" s="163"/>
      <c r="AW464" s="163"/>
      <c r="AX464" s="163"/>
      <c r="AY464" s="163"/>
      <c r="AZ464" s="167"/>
      <c r="BA464" s="163"/>
      <c r="BB464" s="163"/>
      <c r="BC464" s="163"/>
      <c r="BD464" s="163"/>
      <c r="BE464" s="163"/>
      <c r="BF464" s="163"/>
      <c r="BG464" s="163"/>
      <c r="BH464" s="163"/>
    </row>
    <row r="465">
      <c r="A465" s="163"/>
      <c r="B465" s="163"/>
      <c r="C465" s="163"/>
      <c r="D465" s="163"/>
      <c r="E465" s="163"/>
      <c r="F465" s="163"/>
      <c r="G465" s="163"/>
      <c r="H465" s="163"/>
      <c r="I465" s="163"/>
      <c r="J465" s="163"/>
      <c r="K465" s="165"/>
      <c r="L465" s="163"/>
      <c r="M465" s="163"/>
      <c r="N465" s="166"/>
      <c r="O465" s="167"/>
      <c r="P465" s="167"/>
      <c r="Q465" s="163"/>
      <c r="R465" s="163"/>
      <c r="S465" s="163"/>
      <c r="T465" s="167"/>
      <c r="U465" s="167"/>
      <c r="V465" s="167"/>
      <c r="W465" s="163"/>
      <c r="X465" s="163"/>
      <c r="Y465" s="163"/>
      <c r="Z465" s="321"/>
      <c r="AA465" s="321"/>
      <c r="AB465" s="322"/>
      <c r="AC465" s="322"/>
      <c r="AD465" s="321"/>
      <c r="AE465" s="321"/>
      <c r="AF465" s="321"/>
      <c r="AG465" s="321"/>
      <c r="AH465" s="321"/>
      <c r="AI465" s="321"/>
      <c r="AJ465" s="321"/>
      <c r="AK465" s="321"/>
      <c r="AL465" s="321"/>
      <c r="AM465" s="321"/>
      <c r="AN465" s="321"/>
      <c r="AO465" s="321"/>
      <c r="AP465" s="321"/>
      <c r="AQ465" s="321"/>
      <c r="AR465" s="321"/>
      <c r="AS465" s="321"/>
      <c r="AT465" s="163"/>
      <c r="AU465" s="163"/>
      <c r="AV465" s="163"/>
      <c r="AW465" s="163"/>
      <c r="AX465" s="163"/>
      <c r="AY465" s="163"/>
      <c r="AZ465" s="167"/>
      <c r="BA465" s="163"/>
      <c r="BB465" s="163"/>
      <c r="BC465" s="163"/>
      <c r="BD465" s="163"/>
      <c r="BE465" s="163"/>
      <c r="BF465" s="163"/>
      <c r="BG465" s="163"/>
      <c r="BH465" s="163"/>
    </row>
    <row r="466">
      <c r="A466" s="163"/>
      <c r="B466" s="163"/>
      <c r="C466" s="163"/>
      <c r="D466" s="163"/>
      <c r="E466" s="163"/>
      <c r="F466" s="163"/>
      <c r="G466" s="163"/>
      <c r="H466" s="163"/>
      <c r="I466" s="163"/>
      <c r="J466" s="163"/>
      <c r="K466" s="165"/>
      <c r="L466" s="163"/>
      <c r="M466" s="163"/>
      <c r="N466" s="166"/>
      <c r="O466" s="167"/>
      <c r="P466" s="167"/>
      <c r="Q466" s="163"/>
      <c r="R466" s="163"/>
      <c r="S466" s="163"/>
      <c r="T466" s="167"/>
      <c r="U466" s="167"/>
      <c r="V466" s="167"/>
      <c r="W466" s="163"/>
      <c r="X466" s="163"/>
      <c r="Y466" s="163"/>
      <c r="Z466" s="321"/>
      <c r="AA466" s="321"/>
      <c r="AB466" s="322"/>
      <c r="AC466" s="322"/>
      <c r="AD466" s="321"/>
      <c r="AE466" s="321"/>
      <c r="AF466" s="321"/>
      <c r="AG466" s="321"/>
      <c r="AH466" s="321"/>
      <c r="AI466" s="321"/>
      <c r="AJ466" s="321"/>
      <c r="AK466" s="321"/>
      <c r="AL466" s="321"/>
      <c r="AM466" s="321"/>
      <c r="AN466" s="321"/>
      <c r="AO466" s="321"/>
      <c r="AP466" s="321"/>
      <c r="AQ466" s="321"/>
      <c r="AR466" s="321"/>
      <c r="AS466" s="321"/>
      <c r="AT466" s="163"/>
      <c r="AU466" s="163"/>
      <c r="AV466" s="163"/>
      <c r="AW466" s="163"/>
      <c r="AX466" s="163"/>
      <c r="AY466" s="163"/>
      <c r="AZ466" s="167"/>
      <c r="BA466" s="163"/>
      <c r="BB466" s="163"/>
      <c r="BC466" s="163"/>
      <c r="BD466" s="163"/>
      <c r="BE466" s="163"/>
      <c r="BF466" s="163"/>
      <c r="BG466" s="163"/>
      <c r="BH466" s="163"/>
    </row>
    <row r="467">
      <c r="A467" s="163"/>
      <c r="B467" s="163"/>
      <c r="C467" s="163"/>
      <c r="D467" s="163"/>
      <c r="E467" s="163"/>
      <c r="F467" s="163"/>
      <c r="G467" s="163"/>
      <c r="H467" s="163"/>
      <c r="I467" s="163"/>
      <c r="J467" s="163"/>
      <c r="K467" s="165"/>
      <c r="L467" s="163"/>
      <c r="M467" s="163"/>
      <c r="N467" s="166"/>
      <c r="O467" s="167"/>
      <c r="P467" s="167"/>
      <c r="Q467" s="163"/>
      <c r="R467" s="163"/>
      <c r="S467" s="163"/>
      <c r="T467" s="167"/>
      <c r="U467" s="167"/>
      <c r="V467" s="167"/>
      <c r="W467" s="163"/>
      <c r="X467" s="163"/>
      <c r="Y467" s="163"/>
      <c r="Z467" s="321"/>
      <c r="AA467" s="321"/>
      <c r="AB467" s="322"/>
      <c r="AC467" s="322"/>
      <c r="AD467" s="321"/>
      <c r="AE467" s="321"/>
      <c r="AF467" s="321"/>
      <c r="AG467" s="321"/>
      <c r="AH467" s="321"/>
      <c r="AI467" s="321"/>
      <c r="AJ467" s="321"/>
      <c r="AK467" s="321"/>
      <c r="AL467" s="321"/>
      <c r="AM467" s="321"/>
      <c r="AN467" s="321"/>
      <c r="AO467" s="321"/>
      <c r="AP467" s="321"/>
      <c r="AQ467" s="321"/>
      <c r="AR467" s="321"/>
      <c r="AS467" s="321"/>
      <c r="AT467" s="163"/>
      <c r="AU467" s="163"/>
      <c r="AV467" s="163"/>
      <c r="AW467" s="163"/>
      <c r="AX467" s="163"/>
      <c r="AY467" s="163"/>
      <c r="AZ467" s="167"/>
      <c r="BA467" s="163"/>
      <c r="BB467" s="163"/>
      <c r="BC467" s="163"/>
      <c r="BD467" s="163"/>
      <c r="BE467" s="163"/>
      <c r="BF467" s="163"/>
      <c r="BG467" s="163"/>
      <c r="BH467" s="163"/>
    </row>
    <row r="468">
      <c r="A468" s="163"/>
      <c r="B468" s="163"/>
      <c r="C468" s="163"/>
      <c r="D468" s="163"/>
      <c r="E468" s="163"/>
      <c r="F468" s="163"/>
      <c r="G468" s="163"/>
      <c r="H468" s="163"/>
      <c r="I468" s="163"/>
      <c r="J468" s="163"/>
      <c r="K468" s="165"/>
      <c r="L468" s="163"/>
      <c r="M468" s="163"/>
      <c r="N468" s="166"/>
      <c r="O468" s="167"/>
      <c r="P468" s="167"/>
      <c r="Q468" s="163"/>
      <c r="R468" s="163"/>
      <c r="S468" s="163"/>
      <c r="T468" s="167"/>
      <c r="U468" s="167"/>
      <c r="V468" s="167"/>
      <c r="W468" s="163"/>
      <c r="X468" s="163"/>
      <c r="Y468" s="163"/>
      <c r="Z468" s="321"/>
      <c r="AA468" s="321"/>
      <c r="AB468" s="322"/>
      <c r="AC468" s="322"/>
      <c r="AD468" s="321"/>
      <c r="AE468" s="321"/>
      <c r="AF468" s="321"/>
      <c r="AG468" s="321"/>
      <c r="AH468" s="321"/>
      <c r="AI468" s="321"/>
      <c r="AJ468" s="321"/>
      <c r="AK468" s="321"/>
      <c r="AL468" s="321"/>
      <c r="AM468" s="321"/>
      <c r="AN468" s="321"/>
      <c r="AO468" s="321"/>
      <c r="AP468" s="321"/>
      <c r="AQ468" s="321"/>
      <c r="AR468" s="321"/>
      <c r="AS468" s="321"/>
      <c r="AT468" s="163"/>
      <c r="AU468" s="163"/>
      <c r="AV468" s="163"/>
      <c r="AW468" s="163"/>
      <c r="AX468" s="163"/>
      <c r="AY468" s="163"/>
      <c r="AZ468" s="167"/>
      <c r="BA468" s="163"/>
      <c r="BB468" s="163"/>
      <c r="BC468" s="163"/>
      <c r="BD468" s="163"/>
      <c r="BE468" s="163"/>
      <c r="BF468" s="163"/>
      <c r="BG468" s="163"/>
      <c r="BH468" s="163"/>
    </row>
    <row r="469">
      <c r="A469" s="163"/>
      <c r="B469" s="163"/>
      <c r="C469" s="163"/>
      <c r="D469" s="163"/>
      <c r="E469" s="163"/>
      <c r="F469" s="163"/>
      <c r="G469" s="163"/>
      <c r="H469" s="163"/>
      <c r="I469" s="163"/>
      <c r="J469" s="163"/>
      <c r="K469" s="165"/>
      <c r="L469" s="163"/>
      <c r="M469" s="163"/>
      <c r="N469" s="166"/>
      <c r="O469" s="167"/>
      <c r="P469" s="167"/>
      <c r="Q469" s="163"/>
      <c r="R469" s="163"/>
      <c r="S469" s="163"/>
      <c r="T469" s="167"/>
      <c r="U469" s="167"/>
      <c r="V469" s="167"/>
      <c r="W469" s="163"/>
      <c r="X469" s="163"/>
      <c r="Y469" s="163"/>
      <c r="Z469" s="321"/>
      <c r="AA469" s="321"/>
      <c r="AB469" s="322"/>
      <c r="AC469" s="322"/>
      <c r="AD469" s="321"/>
      <c r="AE469" s="321"/>
      <c r="AF469" s="321"/>
      <c r="AG469" s="321"/>
      <c r="AH469" s="321"/>
      <c r="AI469" s="321"/>
      <c r="AJ469" s="321"/>
      <c r="AK469" s="321"/>
      <c r="AL469" s="321"/>
      <c r="AM469" s="321"/>
      <c r="AN469" s="321"/>
      <c r="AO469" s="321"/>
      <c r="AP469" s="321"/>
      <c r="AQ469" s="321"/>
      <c r="AR469" s="321"/>
      <c r="AS469" s="321"/>
      <c r="AT469" s="163"/>
      <c r="AU469" s="163"/>
      <c r="AV469" s="163"/>
      <c r="AW469" s="163"/>
      <c r="AX469" s="163"/>
      <c r="AY469" s="163"/>
      <c r="AZ469" s="167"/>
      <c r="BA469" s="163"/>
      <c r="BB469" s="163"/>
      <c r="BC469" s="163"/>
      <c r="BD469" s="163"/>
      <c r="BE469" s="163"/>
      <c r="BF469" s="163"/>
      <c r="BG469" s="163"/>
      <c r="BH469" s="163"/>
    </row>
    <row r="470">
      <c r="A470" s="163"/>
      <c r="B470" s="163"/>
      <c r="C470" s="163"/>
      <c r="D470" s="163"/>
      <c r="E470" s="163"/>
      <c r="F470" s="163"/>
      <c r="G470" s="163"/>
      <c r="H470" s="163"/>
      <c r="I470" s="163"/>
      <c r="J470" s="163"/>
      <c r="K470" s="165"/>
      <c r="L470" s="163"/>
      <c r="M470" s="163"/>
      <c r="N470" s="166"/>
      <c r="O470" s="167"/>
      <c r="P470" s="167"/>
      <c r="Q470" s="163"/>
      <c r="R470" s="163"/>
      <c r="S470" s="163"/>
      <c r="T470" s="167"/>
      <c r="U470" s="167"/>
      <c r="V470" s="167"/>
      <c r="W470" s="163"/>
      <c r="X470" s="163"/>
      <c r="Y470" s="163"/>
      <c r="Z470" s="321"/>
      <c r="AA470" s="321"/>
      <c r="AB470" s="322"/>
      <c r="AC470" s="322"/>
      <c r="AD470" s="321"/>
      <c r="AE470" s="321"/>
      <c r="AF470" s="321"/>
      <c r="AG470" s="321"/>
      <c r="AH470" s="321"/>
      <c r="AI470" s="321"/>
      <c r="AJ470" s="321"/>
      <c r="AK470" s="321"/>
      <c r="AL470" s="321"/>
      <c r="AM470" s="321"/>
      <c r="AN470" s="321"/>
      <c r="AO470" s="321"/>
      <c r="AP470" s="321"/>
      <c r="AQ470" s="321"/>
      <c r="AR470" s="321"/>
      <c r="AS470" s="321"/>
      <c r="AT470" s="163"/>
      <c r="AU470" s="163"/>
      <c r="AV470" s="163"/>
      <c r="AW470" s="163"/>
      <c r="AX470" s="163"/>
      <c r="AY470" s="163"/>
      <c r="AZ470" s="167"/>
      <c r="BA470" s="163"/>
      <c r="BB470" s="163"/>
      <c r="BC470" s="163"/>
      <c r="BD470" s="163"/>
      <c r="BE470" s="163"/>
      <c r="BF470" s="163"/>
      <c r="BG470" s="163"/>
      <c r="BH470" s="163"/>
    </row>
    <row r="471">
      <c r="A471" s="163"/>
      <c r="B471" s="163"/>
      <c r="C471" s="163"/>
      <c r="D471" s="163"/>
      <c r="E471" s="163"/>
      <c r="F471" s="163"/>
      <c r="G471" s="163"/>
      <c r="H471" s="163"/>
      <c r="I471" s="163"/>
      <c r="J471" s="163"/>
      <c r="K471" s="165"/>
      <c r="L471" s="163"/>
      <c r="M471" s="163"/>
      <c r="N471" s="166"/>
      <c r="O471" s="167"/>
      <c r="P471" s="167"/>
      <c r="Q471" s="163"/>
      <c r="R471" s="163"/>
      <c r="S471" s="163"/>
      <c r="T471" s="167"/>
      <c r="U471" s="167"/>
      <c r="V471" s="167"/>
      <c r="W471" s="163"/>
      <c r="X471" s="163"/>
      <c r="Y471" s="163"/>
      <c r="Z471" s="321"/>
      <c r="AA471" s="321"/>
      <c r="AB471" s="322"/>
      <c r="AC471" s="322"/>
      <c r="AD471" s="321"/>
      <c r="AE471" s="321"/>
      <c r="AF471" s="321"/>
      <c r="AG471" s="321"/>
      <c r="AH471" s="321"/>
      <c r="AI471" s="321"/>
      <c r="AJ471" s="321"/>
      <c r="AK471" s="321"/>
      <c r="AL471" s="321"/>
      <c r="AM471" s="321"/>
      <c r="AN471" s="321"/>
      <c r="AO471" s="321"/>
      <c r="AP471" s="321"/>
      <c r="AQ471" s="321"/>
      <c r="AR471" s="321"/>
      <c r="AS471" s="321"/>
      <c r="AT471" s="163"/>
      <c r="AU471" s="163"/>
      <c r="AV471" s="163"/>
      <c r="AW471" s="163"/>
      <c r="AX471" s="163"/>
      <c r="AY471" s="163"/>
      <c r="AZ471" s="167"/>
      <c r="BA471" s="163"/>
      <c r="BB471" s="163"/>
      <c r="BC471" s="163"/>
      <c r="BD471" s="163"/>
      <c r="BE471" s="163"/>
      <c r="BF471" s="163"/>
      <c r="BG471" s="163"/>
      <c r="BH471" s="163"/>
    </row>
    <row r="472">
      <c r="A472" s="163"/>
      <c r="B472" s="163"/>
      <c r="C472" s="163"/>
      <c r="D472" s="163"/>
      <c r="E472" s="163"/>
      <c r="F472" s="163"/>
      <c r="G472" s="163"/>
      <c r="H472" s="163"/>
      <c r="I472" s="163"/>
      <c r="J472" s="163"/>
      <c r="K472" s="165"/>
      <c r="L472" s="163"/>
      <c r="M472" s="163"/>
      <c r="N472" s="166"/>
      <c r="O472" s="167"/>
      <c r="P472" s="167"/>
      <c r="Q472" s="163"/>
      <c r="R472" s="163"/>
      <c r="S472" s="163"/>
      <c r="T472" s="167"/>
      <c r="U472" s="167"/>
      <c r="V472" s="167"/>
      <c r="W472" s="163"/>
      <c r="X472" s="163"/>
      <c r="Y472" s="163"/>
      <c r="Z472" s="321"/>
      <c r="AA472" s="321"/>
      <c r="AB472" s="322"/>
      <c r="AC472" s="322"/>
      <c r="AD472" s="321"/>
      <c r="AE472" s="321"/>
      <c r="AF472" s="321"/>
      <c r="AG472" s="321"/>
      <c r="AH472" s="321"/>
      <c r="AI472" s="321"/>
      <c r="AJ472" s="321"/>
      <c r="AK472" s="321"/>
      <c r="AL472" s="321"/>
      <c r="AM472" s="321"/>
      <c r="AN472" s="321"/>
      <c r="AO472" s="321"/>
      <c r="AP472" s="321"/>
      <c r="AQ472" s="321"/>
      <c r="AR472" s="321"/>
      <c r="AS472" s="321"/>
      <c r="AT472" s="163"/>
      <c r="AU472" s="163"/>
      <c r="AV472" s="163"/>
      <c r="AW472" s="163"/>
      <c r="AX472" s="163"/>
      <c r="AY472" s="163"/>
      <c r="AZ472" s="167"/>
      <c r="BA472" s="163"/>
      <c r="BB472" s="163"/>
      <c r="BC472" s="163"/>
      <c r="BD472" s="163"/>
      <c r="BE472" s="163"/>
      <c r="BF472" s="163"/>
      <c r="BG472" s="163"/>
      <c r="BH472" s="163"/>
    </row>
    <row r="473">
      <c r="A473" s="163"/>
      <c r="B473" s="163"/>
      <c r="C473" s="163"/>
      <c r="D473" s="163"/>
      <c r="E473" s="163"/>
      <c r="F473" s="163"/>
      <c r="G473" s="163"/>
      <c r="H473" s="163"/>
      <c r="I473" s="163"/>
      <c r="J473" s="163"/>
      <c r="K473" s="165"/>
      <c r="L473" s="163"/>
      <c r="M473" s="163"/>
      <c r="N473" s="166"/>
      <c r="O473" s="167"/>
      <c r="P473" s="167"/>
      <c r="Q473" s="163"/>
      <c r="R473" s="163"/>
      <c r="S473" s="163"/>
      <c r="T473" s="167"/>
      <c r="U473" s="167"/>
      <c r="V473" s="167"/>
      <c r="W473" s="163"/>
      <c r="X473" s="163"/>
      <c r="Y473" s="163"/>
      <c r="Z473" s="321"/>
      <c r="AA473" s="321"/>
      <c r="AB473" s="322"/>
      <c r="AC473" s="322"/>
      <c r="AD473" s="321"/>
      <c r="AE473" s="321"/>
      <c r="AF473" s="321"/>
      <c r="AG473" s="321"/>
      <c r="AH473" s="321"/>
      <c r="AI473" s="321"/>
      <c r="AJ473" s="321"/>
      <c r="AK473" s="321"/>
      <c r="AL473" s="321"/>
      <c r="AM473" s="321"/>
      <c r="AN473" s="321"/>
      <c r="AO473" s="321"/>
      <c r="AP473" s="321"/>
      <c r="AQ473" s="321"/>
      <c r="AR473" s="321"/>
      <c r="AS473" s="321"/>
      <c r="AT473" s="163"/>
      <c r="AU473" s="163"/>
      <c r="AV473" s="163"/>
      <c r="AW473" s="163"/>
      <c r="AX473" s="163"/>
      <c r="AY473" s="163"/>
      <c r="AZ473" s="167"/>
      <c r="BA473" s="163"/>
      <c r="BB473" s="163"/>
      <c r="BC473" s="163"/>
      <c r="BD473" s="163"/>
      <c r="BE473" s="163"/>
      <c r="BF473" s="163"/>
      <c r="BG473" s="163"/>
      <c r="BH473" s="163"/>
    </row>
    <row r="474">
      <c r="A474" s="163"/>
      <c r="B474" s="163"/>
      <c r="C474" s="163"/>
      <c r="D474" s="163"/>
      <c r="E474" s="163"/>
      <c r="F474" s="163"/>
      <c r="G474" s="163"/>
      <c r="H474" s="163"/>
      <c r="I474" s="163"/>
      <c r="J474" s="163"/>
      <c r="K474" s="165"/>
      <c r="L474" s="163"/>
      <c r="M474" s="163"/>
      <c r="N474" s="166"/>
      <c r="O474" s="167"/>
      <c r="P474" s="167"/>
      <c r="Q474" s="163"/>
      <c r="R474" s="163"/>
      <c r="S474" s="163"/>
      <c r="T474" s="167"/>
      <c r="U474" s="167"/>
      <c r="V474" s="167"/>
      <c r="W474" s="163"/>
      <c r="X474" s="163"/>
      <c r="Y474" s="163"/>
      <c r="Z474" s="321"/>
      <c r="AA474" s="321"/>
      <c r="AB474" s="322"/>
      <c r="AC474" s="322"/>
      <c r="AD474" s="321"/>
      <c r="AE474" s="321"/>
      <c r="AF474" s="321"/>
      <c r="AG474" s="321"/>
      <c r="AH474" s="321"/>
      <c r="AI474" s="321"/>
      <c r="AJ474" s="321"/>
      <c r="AK474" s="321"/>
      <c r="AL474" s="321"/>
      <c r="AM474" s="321"/>
      <c r="AN474" s="321"/>
      <c r="AO474" s="321"/>
      <c r="AP474" s="321"/>
      <c r="AQ474" s="321"/>
      <c r="AR474" s="321"/>
      <c r="AS474" s="321"/>
      <c r="AT474" s="163"/>
      <c r="AU474" s="163"/>
      <c r="AV474" s="163"/>
      <c r="AW474" s="163"/>
      <c r="AX474" s="163"/>
      <c r="AY474" s="163"/>
      <c r="AZ474" s="167"/>
      <c r="BA474" s="163"/>
      <c r="BB474" s="163"/>
      <c r="BC474" s="163"/>
      <c r="BD474" s="163"/>
      <c r="BE474" s="163"/>
      <c r="BF474" s="163"/>
      <c r="BG474" s="163"/>
      <c r="BH474" s="163"/>
    </row>
    <row r="475">
      <c r="A475" s="163"/>
      <c r="B475" s="163"/>
      <c r="C475" s="163"/>
      <c r="D475" s="163"/>
      <c r="E475" s="163"/>
      <c r="F475" s="163"/>
      <c r="G475" s="163"/>
      <c r="H475" s="163"/>
      <c r="I475" s="163"/>
      <c r="J475" s="163"/>
      <c r="K475" s="165"/>
      <c r="L475" s="163"/>
      <c r="M475" s="163"/>
      <c r="N475" s="166"/>
      <c r="O475" s="167"/>
      <c r="P475" s="167"/>
      <c r="Q475" s="163"/>
      <c r="R475" s="163"/>
      <c r="S475" s="163"/>
      <c r="T475" s="167"/>
      <c r="U475" s="167"/>
      <c r="V475" s="167"/>
      <c r="W475" s="163"/>
      <c r="X475" s="163"/>
      <c r="Y475" s="163"/>
      <c r="Z475" s="321"/>
      <c r="AA475" s="321"/>
      <c r="AB475" s="322"/>
      <c r="AC475" s="322"/>
      <c r="AD475" s="321"/>
      <c r="AE475" s="321"/>
      <c r="AF475" s="321"/>
      <c r="AG475" s="321"/>
      <c r="AH475" s="321"/>
      <c r="AI475" s="321"/>
      <c r="AJ475" s="321"/>
      <c r="AK475" s="321"/>
      <c r="AL475" s="321"/>
      <c r="AM475" s="321"/>
      <c r="AN475" s="321"/>
      <c r="AO475" s="321"/>
      <c r="AP475" s="321"/>
      <c r="AQ475" s="321"/>
      <c r="AR475" s="321"/>
      <c r="AS475" s="321"/>
      <c r="AT475" s="163"/>
      <c r="AU475" s="163"/>
      <c r="AV475" s="163"/>
      <c r="AW475" s="163"/>
      <c r="AX475" s="163"/>
      <c r="AY475" s="163"/>
      <c r="AZ475" s="167"/>
      <c r="BA475" s="163"/>
      <c r="BB475" s="163"/>
      <c r="BC475" s="163"/>
      <c r="BD475" s="163"/>
      <c r="BE475" s="163"/>
      <c r="BF475" s="163"/>
      <c r="BG475" s="163"/>
      <c r="BH475" s="163"/>
    </row>
    <row r="476">
      <c r="A476" s="163"/>
      <c r="B476" s="163"/>
      <c r="C476" s="163"/>
      <c r="D476" s="163"/>
      <c r="E476" s="163"/>
      <c r="F476" s="163"/>
      <c r="G476" s="163"/>
      <c r="H476" s="163"/>
      <c r="I476" s="163"/>
      <c r="J476" s="163"/>
      <c r="K476" s="165"/>
      <c r="L476" s="163"/>
      <c r="M476" s="163"/>
      <c r="N476" s="166"/>
      <c r="O476" s="167"/>
      <c r="P476" s="167"/>
      <c r="Q476" s="163"/>
      <c r="R476" s="163"/>
      <c r="S476" s="163"/>
      <c r="T476" s="167"/>
      <c r="U476" s="167"/>
      <c r="V476" s="167"/>
      <c r="W476" s="163"/>
      <c r="X476" s="163"/>
      <c r="Y476" s="163"/>
      <c r="Z476" s="321"/>
      <c r="AA476" s="321"/>
      <c r="AB476" s="322"/>
      <c r="AC476" s="322"/>
      <c r="AD476" s="321"/>
      <c r="AE476" s="321"/>
      <c r="AF476" s="321"/>
      <c r="AG476" s="321"/>
      <c r="AH476" s="321"/>
      <c r="AI476" s="321"/>
      <c r="AJ476" s="321"/>
      <c r="AK476" s="321"/>
      <c r="AL476" s="321"/>
      <c r="AM476" s="321"/>
      <c r="AN476" s="321"/>
      <c r="AO476" s="321"/>
      <c r="AP476" s="321"/>
      <c r="AQ476" s="321"/>
      <c r="AR476" s="321"/>
      <c r="AS476" s="321"/>
      <c r="AT476" s="163"/>
      <c r="AU476" s="163"/>
      <c r="AV476" s="163"/>
      <c r="AW476" s="163"/>
      <c r="AX476" s="163"/>
      <c r="AY476" s="163"/>
      <c r="AZ476" s="167"/>
      <c r="BA476" s="163"/>
      <c r="BB476" s="163"/>
      <c r="BC476" s="163"/>
      <c r="BD476" s="163"/>
      <c r="BE476" s="163"/>
      <c r="BF476" s="163"/>
      <c r="BG476" s="163"/>
      <c r="BH476" s="163"/>
    </row>
    <row r="477">
      <c r="A477" s="163"/>
      <c r="B477" s="163"/>
      <c r="C477" s="163"/>
      <c r="D477" s="163"/>
      <c r="E477" s="163"/>
      <c r="F477" s="163"/>
      <c r="G477" s="163"/>
      <c r="H477" s="163"/>
      <c r="I477" s="163"/>
      <c r="J477" s="163"/>
      <c r="K477" s="165"/>
      <c r="L477" s="163"/>
      <c r="M477" s="163"/>
      <c r="N477" s="166"/>
      <c r="O477" s="167"/>
      <c r="P477" s="167"/>
      <c r="Q477" s="163"/>
      <c r="R477" s="163"/>
      <c r="S477" s="163"/>
      <c r="T477" s="167"/>
      <c r="U477" s="167"/>
      <c r="V477" s="167"/>
      <c r="W477" s="163"/>
      <c r="X477" s="163"/>
      <c r="Y477" s="163"/>
      <c r="Z477" s="321"/>
      <c r="AA477" s="321"/>
      <c r="AB477" s="322"/>
      <c r="AC477" s="322"/>
      <c r="AD477" s="321"/>
      <c r="AE477" s="321"/>
      <c r="AF477" s="321"/>
      <c r="AG477" s="321"/>
      <c r="AH477" s="321"/>
      <c r="AI477" s="321"/>
      <c r="AJ477" s="321"/>
      <c r="AK477" s="321"/>
      <c r="AL477" s="321"/>
      <c r="AM477" s="321"/>
      <c r="AN477" s="321"/>
      <c r="AO477" s="321"/>
      <c r="AP477" s="321"/>
      <c r="AQ477" s="321"/>
      <c r="AR477" s="321"/>
      <c r="AS477" s="321"/>
      <c r="AT477" s="163"/>
      <c r="AU477" s="163"/>
      <c r="AV477" s="163"/>
      <c r="AW477" s="163"/>
      <c r="AX477" s="163"/>
      <c r="AY477" s="163"/>
      <c r="AZ477" s="167"/>
      <c r="BA477" s="163"/>
      <c r="BB477" s="163"/>
      <c r="BC477" s="163"/>
      <c r="BD477" s="163"/>
      <c r="BE477" s="163"/>
      <c r="BF477" s="163"/>
      <c r="BG477" s="163"/>
      <c r="BH477" s="163"/>
    </row>
    <row r="478">
      <c r="A478" s="163"/>
      <c r="B478" s="163"/>
      <c r="C478" s="163"/>
      <c r="D478" s="163"/>
      <c r="E478" s="163"/>
      <c r="F478" s="163"/>
      <c r="G478" s="163"/>
      <c r="H478" s="163"/>
      <c r="I478" s="163"/>
      <c r="J478" s="163"/>
      <c r="K478" s="165"/>
      <c r="L478" s="163"/>
      <c r="M478" s="163"/>
      <c r="N478" s="166"/>
      <c r="O478" s="167"/>
      <c r="P478" s="167"/>
      <c r="Q478" s="163"/>
      <c r="R478" s="163"/>
      <c r="S478" s="163"/>
      <c r="T478" s="167"/>
      <c r="U478" s="167"/>
      <c r="V478" s="167"/>
      <c r="W478" s="163"/>
      <c r="X478" s="163"/>
      <c r="Y478" s="163"/>
      <c r="Z478" s="321"/>
      <c r="AA478" s="321"/>
      <c r="AB478" s="322"/>
      <c r="AC478" s="322"/>
      <c r="AD478" s="321"/>
      <c r="AE478" s="321"/>
      <c r="AF478" s="321"/>
      <c r="AG478" s="321"/>
      <c r="AH478" s="321"/>
      <c r="AI478" s="321"/>
      <c r="AJ478" s="321"/>
      <c r="AK478" s="321"/>
      <c r="AL478" s="321"/>
      <c r="AM478" s="321"/>
      <c r="AN478" s="321"/>
      <c r="AO478" s="321"/>
      <c r="AP478" s="321"/>
      <c r="AQ478" s="321"/>
      <c r="AR478" s="321"/>
      <c r="AS478" s="321"/>
      <c r="AT478" s="163"/>
      <c r="AU478" s="163"/>
      <c r="AV478" s="163"/>
      <c r="AW478" s="163"/>
      <c r="AX478" s="163"/>
      <c r="AY478" s="163"/>
      <c r="AZ478" s="167"/>
      <c r="BA478" s="163"/>
      <c r="BB478" s="163"/>
      <c r="BC478" s="163"/>
      <c r="BD478" s="163"/>
      <c r="BE478" s="163"/>
      <c r="BF478" s="163"/>
      <c r="BG478" s="163"/>
      <c r="BH478" s="163"/>
    </row>
    <row r="479">
      <c r="A479" s="163"/>
      <c r="B479" s="163"/>
      <c r="C479" s="163"/>
      <c r="D479" s="163"/>
      <c r="E479" s="163"/>
      <c r="F479" s="163"/>
      <c r="G479" s="163"/>
      <c r="H479" s="163"/>
      <c r="I479" s="163"/>
      <c r="J479" s="163"/>
      <c r="K479" s="165"/>
      <c r="L479" s="163"/>
      <c r="M479" s="163"/>
      <c r="N479" s="166"/>
      <c r="O479" s="167"/>
      <c r="P479" s="167"/>
      <c r="Q479" s="163"/>
      <c r="R479" s="163"/>
      <c r="S479" s="163"/>
      <c r="T479" s="167"/>
      <c r="U479" s="167"/>
      <c r="V479" s="167"/>
      <c r="W479" s="163"/>
      <c r="X479" s="163"/>
      <c r="Y479" s="163"/>
      <c r="Z479" s="321"/>
      <c r="AA479" s="321"/>
      <c r="AB479" s="322"/>
      <c r="AC479" s="322"/>
      <c r="AD479" s="321"/>
      <c r="AE479" s="321"/>
      <c r="AF479" s="321"/>
      <c r="AG479" s="321"/>
      <c r="AH479" s="321"/>
      <c r="AI479" s="321"/>
      <c r="AJ479" s="321"/>
      <c r="AK479" s="321"/>
      <c r="AL479" s="321"/>
      <c r="AM479" s="321"/>
      <c r="AN479" s="321"/>
      <c r="AO479" s="321"/>
      <c r="AP479" s="321"/>
      <c r="AQ479" s="321"/>
      <c r="AR479" s="321"/>
      <c r="AS479" s="321"/>
      <c r="AT479" s="163"/>
      <c r="AU479" s="163"/>
      <c r="AV479" s="163"/>
      <c r="AW479" s="163"/>
      <c r="AX479" s="163"/>
      <c r="AY479" s="163"/>
      <c r="AZ479" s="167"/>
      <c r="BA479" s="163"/>
      <c r="BB479" s="163"/>
      <c r="BC479" s="163"/>
      <c r="BD479" s="163"/>
      <c r="BE479" s="163"/>
      <c r="BF479" s="163"/>
      <c r="BG479" s="163"/>
      <c r="BH479" s="163"/>
    </row>
    <row r="480">
      <c r="A480" s="163"/>
      <c r="B480" s="163"/>
      <c r="C480" s="163"/>
      <c r="D480" s="163"/>
      <c r="E480" s="163"/>
      <c r="F480" s="163"/>
      <c r="G480" s="163"/>
      <c r="H480" s="163"/>
      <c r="I480" s="163"/>
      <c r="J480" s="163"/>
      <c r="K480" s="165"/>
      <c r="L480" s="163"/>
      <c r="M480" s="163"/>
      <c r="N480" s="166"/>
      <c r="O480" s="167"/>
      <c r="P480" s="167"/>
      <c r="Q480" s="163"/>
      <c r="R480" s="163"/>
      <c r="S480" s="163"/>
      <c r="T480" s="167"/>
      <c r="U480" s="167"/>
      <c r="V480" s="167"/>
      <c r="W480" s="163"/>
      <c r="X480" s="163"/>
      <c r="Y480" s="163"/>
      <c r="Z480" s="321"/>
      <c r="AA480" s="321"/>
      <c r="AB480" s="322"/>
      <c r="AC480" s="322"/>
      <c r="AD480" s="321"/>
      <c r="AE480" s="321"/>
      <c r="AF480" s="321"/>
      <c r="AG480" s="321"/>
      <c r="AH480" s="321"/>
      <c r="AI480" s="321"/>
      <c r="AJ480" s="321"/>
      <c r="AK480" s="321"/>
      <c r="AL480" s="321"/>
      <c r="AM480" s="321"/>
      <c r="AN480" s="321"/>
      <c r="AO480" s="321"/>
      <c r="AP480" s="321"/>
      <c r="AQ480" s="321"/>
      <c r="AR480" s="321"/>
      <c r="AS480" s="321"/>
      <c r="AT480" s="163"/>
      <c r="AU480" s="163"/>
      <c r="AV480" s="163"/>
      <c r="AW480" s="163"/>
      <c r="AX480" s="163"/>
      <c r="AY480" s="163"/>
      <c r="AZ480" s="167"/>
      <c r="BA480" s="163"/>
      <c r="BB480" s="163"/>
      <c r="BC480" s="163"/>
      <c r="BD480" s="163"/>
      <c r="BE480" s="163"/>
      <c r="BF480" s="163"/>
      <c r="BG480" s="163"/>
      <c r="BH480" s="163"/>
    </row>
    <row r="481">
      <c r="A481" s="163"/>
      <c r="B481" s="163"/>
      <c r="C481" s="163"/>
      <c r="D481" s="163"/>
      <c r="E481" s="163"/>
      <c r="F481" s="163"/>
      <c r="G481" s="163"/>
      <c r="H481" s="163"/>
      <c r="I481" s="163"/>
      <c r="J481" s="163"/>
      <c r="K481" s="165"/>
      <c r="L481" s="163"/>
      <c r="M481" s="163"/>
      <c r="N481" s="166"/>
      <c r="O481" s="167"/>
      <c r="P481" s="167"/>
      <c r="Q481" s="163"/>
      <c r="R481" s="163"/>
      <c r="S481" s="163"/>
      <c r="T481" s="167"/>
      <c r="U481" s="167"/>
      <c r="V481" s="167"/>
      <c r="W481" s="163"/>
      <c r="X481" s="163"/>
      <c r="Y481" s="163"/>
      <c r="Z481" s="321"/>
      <c r="AA481" s="321"/>
      <c r="AB481" s="322"/>
      <c r="AC481" s="322"/>
      <c r="AD481" s="321"/>
      <c r="AE481" s="321"/>
      <c r="AF481" s="321"/>
      <c r="AG481" s="321"/>
      <c r="AH481" s="321"/>
      <c r="AI481" s="321"/>
      <c r="AJ481" s="321"/>
      <c r="AK481" s="321"/>
      <c r="AL481" s="321"/>
      <c r="AM481" s="321"/>
      <c r="AN481" s="321"/>
      <c r="AO481" s="321"/>
      <c r="AP481" s="321"/>
      <c r="AQ481" s="321"/>
      <c r="AR481" s="321"/>
      <c r="AS481" s="321"/>
      <c r="AT481" s="163"/>
      <c r="AU481" s="163"/>
      <c r="AV481" s="163"/>
      <c r="AW481" s="163"/>
      <c r="AX481" s="163"/>
      <c r="AY481" s="163"/>
      <c r="AZ481" s="167"/>
      <c r="BA481" s="163"/>
      <c r="BB481" s="163"/>
      <c r="BC481" s="163"/>
      <c r="BD481" s="163"/>
      <c r="BE481" s="163"/>
      <c r="BF481" s="163"/>
      <c r="BG481" s="163"/>
      <c r="BH481" s="163"/>
    </row>
    <row r="482">
      <c r="A482" s="163"/>
      <c r="B482" s="163"/>
      <c r="C482" s="163"/>
      <c r="D482" s="163"/>
      <c r="E482" s="163"/>
      <c r="F482" s="163"/>
      <c r="G482" s="163"/>
      <c r="H482" s="163"/>
      <c r="I482" s="163"/>
      <c r="J482" s="163"/>
      <c r="K482" s="165"/>
      <c r="L482" s="163"/>
      <c r="M482" s="163"/>
      <c r="N482" s="166"/>
      <c r="O482" s="167"/>
      <c r="P482" s="167"/>
      <c r="Q482" s="163"/>
      <c r="R482" s="163"/>
      <c r="S482" s="163"/>
      <c r="T482" s="167"/>
      <c r="U482" s="167"/>
      <c r="V482" s="167"/>
      <c r="W482" s="163"/>
      <c r="X482" s="163"/>
      <c r="Y482" s="163"/>
      <c r="Z482" s="321"/>
      <c r="AA482" s="321"/>
      <c r="AB482" s="322"/>
      <c r="AC482" s="322"/>
      <c r="AD482" s="321"/>
      <c r="AE482" s="321"/>
      <c r="AF482" s="321"/>
      <c r="AG482" s="321"/>
      <c r="AH482" s="321"/>
      <c r="AI482" s="321"/>
      <c r="AJ482" s="321"/>
      <c r="AK482" s="321"/>
      <c r="AL482" s="321"/>
      <c r="AM482" s="321"/>
      <c r="AN482" s="321"/>
      <c r="AO482" s="321"/>
      <c r="AP482" s="321"/>
      <c r="AQ482" s="321"/>
      <c r="AR482" s="321"/>
      <c r="AS482" s="321"/>
      <c r="AT482" s="163"/>
      <c r="AU482" s="163"/>
      <c r="AV482" s="163"/>
      <c r="AW482" s="163"/>
      <c r="AX482" s="163"/>
      <c r="AY482" s="163"/>
      <c r="AZ482" s="167"/>
      <c r="BA482" s="163"/>
      <c r="BB482" s="163"/>
      <c r="BC482" s="163"/>
      <c r="BD482" s="163"/>
      <c r="BE482" s="163"/>
      <c r="BF482" s="163"/>
      <c r="BG482" s="163"/>
      <c r="BH482" s="163"/>
    </row>
    <row r="483">
      <c r="A483" s="163"/>
      <c r="B483" s="163"/>
      <c r="C483" s="163"/>
      <c r="D483" s="163"/>
      <c r="E483" s="163"/>
      <c r="F483" s="163"/>
      <c r="G483" s="163"/>
      <c r="H483" s="163"/>
      <c r="I483" s="163"/>
      <c r="J483" s="163"/>
      <c r="K483" s="165"/>
      <c r="L483" s="163"/>
      <c r="M483" s="163"/>
      <c r="N483" s="166"/>
      <c r="O483" s="167"/>
      <c r="P483" s="167"/>
      <c r="Q483" s="163"/>
      <c r="R483" s="163"/>
      <c r="S483" s="163"/>
      <c r="T483" s="167"/>
      <c r="U483" s="167"/>
      <c r="V483" s="167"/>
      <c r="W483" s="163"/>
      <c r="X483" s="163"/>
      <c r="Y483" s="163"/>
      <c r="Z483" s="321"/>
      <c r="AA483" s="321"/>
      <c r="AB483" s="322"/>
      <c r="AC483" s="322"/>
      <c r="AD483" s="321"/>
      <c r="AE483" s="321"/>
      <c r="AF483" s="321"/>
      <c r="AG483" s="321"/>
      <c r="AH483" s="321"/>
      <c r="AI483" s="321"/>
      <c r="AJ483" s="321"/>
      <c r="AK483" s="321"/>
      <c r="AL483" s="321"/>
      <c r="AM483" s="321"/>
      <c r="AN483" s="321"/>
      <c r="AO483" s="321"/>
      <c r="AP483" s="321"/>
      <c r="AQ483" s="321"/>
      <c r="AR483" s="321"/>
      <c r="AS483" s="321"/>
      <c r="AT483" s="163"/>
      <c r="AU483" s="163"/>
      <c r="AV483" s="163"/>
      <c r="AW483" s="163"/>
      <c r="AX483" s="163"/>
      <c r="AY483" s="163"/>
      <c r="AZ483" s="167"/>
      <c r="BA483" s="163"/>
      <c r="BB483" s="163"/>
      <c r="BC483" s="163"/>
      <c r="BD483" s="163"/>
      <c r="BE483" s="163"/>
      <c r="BF483" s="163"/>
      <c r="BG483" s="163"/>
      <c r="BH483" s="163"/>
    </row>
    <row r="484">
      <c r="A484" s="163"/>
      <c r="B484" s="163"/>
      <c r="C484" s="163"/>
      <c r="D484" s="163"/>
      <c r="E484" s="163"/>
      <c r="F484" s="163"/>
      <c r="G484" s="163"/>
      <c r="H484" s="163"/>
      <c r="I484" s="163"/>
      <c r="J484" s="163"/>
      <c r="K484" s="165"/>
      <c r="L484" s="163"/>
      <c r="M484" s="163"/>
      <c r="N484" s="166"/>
      <c r="O484" s="167"/>
      <c r="P484" s="167"/>
      <c r="Q484" s="163"/>
      <c r="R484" s="163"/>
      <c r="S484" s="163"/>
      <c r="T484" s="167"/>
      <c r="U484" s="167"/>
      <c r="V484" s="167"/>
      <c r="W484" s="163"/>
      <c r="X484" s="163"/>
      <c r="Y484" s="163"/>
      <c r="Z484" s="321"/>
      <c r="AA484" s="321"/>
      <c r="AB484" s="322"/>
      <c r="AC484" s="322"/>
      <c r="AD484" s="321"/>
      <c r="AE484" s="321"/>
      <c r="AF484" s="321"/>
      <c r="AG484" s="321"/>
      <c r="AH484" s="321"/>
      <c r="AI484" s="321"/>
      <c r="AJ484" s="321"/>
      <c r="AK484" s="321"/>
      <c r="AL484" s="321"/>
      <c r="AM484" s="321"/>
      <c r="AN484" s="321"/>
      <c r="AO484" s="321"/>
      <c r="AP484" s="321"/>
      <c r="AQ484" s="321"/>
      <c r="AR484" s="321"/>
      <c r="AS484" s="321"/>
      <c r="AT484" s="163"/>
      <c r="AU484" s="163"/>
      <c r="AV484" s="163"/>
      <c r="AW484" s="163"/>
      <c r="AX484" s="163"/>
      <c r="AY484" s="163"/>
      <c r="AZ484" s="167"/>
      <c r="BA484" s="163"/>
      <c r="BB484" s="163"/>
      <c r="BC484" s="163"/>
      <c r="BD484" s="163"/>
      <c r="BE484" s="163"/>
      <c r="BF484" s="163"/>
      <c r="BG484" s="163"/>
      <c r="BH484" s="163"/>
    </row>
    <row r="485">
      <c r="A485" s="163"/>
      <c r="B485" s="163"/>
      <c r="C485" s="163"/>
      <c r="D485" s="163"/>
      <c r="E485" s="163"/>
      <c r="F485" s="163"/>
      <c r="G485" s="163"/>
      <c r="H485" s="163"/>
      <c r="I485" s="163"/>
      <c r="J485" s="163"/>
      <c r="K485" s="165"/>
      <c r="L485" s="163"/>
      <c r="M485" s="163"/>
      <c r="N485" s="166"/>
      <c r="O485" s="167"/>
      <c r="P485" s="167"/>
      <c r="Q485" s="163"/>
      <c r="R485" s="163"/>
      <c r="S485" s="163"/>
      <c r="T485" s="167"/>
      <c r="U485" s="167"/>
      <c r="V485" s="167"/>
      <c r="W485" s="163"/>
      <c r="X485" s="163"/>
      <c r="Y485" s="163"/>
      <c r="Z485" s="321"/>
      <c r="AA485" s="321"/>
      <c r="AB485" s="322"/>
      <c r="AC485" s="322"/>
      <c r="AD485" s="321"/>
      <c r="AE485" s="321"/>
      <c r="AF485" s="321"/>
      <c r="AG485" s="321"/>
      <c r="AH485" s="321"/>
      <c r="AI485" s="321"/>
      <c r="AJ485" s="321"/>
      <c r="AK485" s="321"/>
      <c r="AL485" s="321"/>
      <c r="AM485" s="321"/>
      <c r="AN485" s="321"/>
      <c r="AO485" s="321"/>
      <c r="AP485" s="321"/>
      <c r="AQ485" s="321"/>
      <c r="AR485" s="321"/>
      <c r="AS485" s="321"/>
      <c r="AT485" s="163"/>
      <c r="AU485" s="163"/>
      <c r="AV485" s="163"/>
      <c r="AW485" s="163"/>
      <c r="AX485" s="163"/>
      <c r="AY485" s="163"/>
      <c r="AZ485" s="167"/>
      <c r="BA485" s="163"/>
      <c r="BB485" s="163"/>
      <c r="BC485" s="163"/>
      <c r="BD485" s="163"/>
      <c r="BE485" s="163"/>
      <c r="BF485" s="163"/>
      <c r="BG485" s="163"/>
      <c r="BH485" s="163"/>
    </row>
    <row r="486">
      <c r="A486" s="163"/>
      <c r="B486" s="163"/>
      <c r="C486" s="163"/>
      <c r="D486" s="163"/>
      <c r="E486" s="163"/>
      <c r="F486" s="163"/>
      <c r="G486" s="163"/>
      <c r="H486" s="163"/>
      <c r="I486" s="163"/>
      <c r="J486" s="163"/>
      <c r="K486" s="165"/>
      <c r="L486" s="163"/>
      <c r="M486" s="163"/>
      <c r="N486" s="166"/>
      <c r="O486" s="167"/>
      <c r="P486" s="167"/>
      <c r="Q486" s="163"/>
      <c r="R486" s="163"/>
      <c r="S486" s="163"/>
      <c r="T486" s="167"/>
      <c r="U486" s="167"/>
      <c r="V486" s="167"/>
      <c r="W486" s="163"/>
      <c r="X486" s="163"/>
      <c r="Y486" s="163"/>
      <c r="Z486" s="321"/>
      <c r="AA486" s="321"/>
      <c r="AB486" s="322"/>
      <c r="AC486" s="322"/>
      <c r="AD486" s="321"/>
      <c r="AE486" s="321"/>
      <c r="AF486" s="321"/>
      <c r="AG486" s="321"/>
      <c r="AH486" s="321"/>
      <c r="AI486" s="321"/>
      <c r="AJ486" s="321"/>
      <c r="AK486" s="321"/>
      <c r="AL486" s="321"/>
      <c r="AM486" s="321"/>
      <c r="AN486" s="321"/>
      <c r="AO486" s="321"/>
      <c r="AP486" s="321"/>
      <c r="AQ486" s="321"/>
      <c r="AR486" s="321"/>
      <c r="AS486" s="321"/>
      <c r="AT486" s="163"/>
      <c r="AU486" s="163"/>
      <c r="AV486" s="163"/>
      <c r="AW486" s="163"/>
      <c r="AX486" s="163"/>
      <c r="AY486" s="163"/>
      <c r="AZ486" s="167"/>
      <c r="BA486" s="163"/>
      <c r="BB486" s="163"/>
      <c r="BC486" s="163"/>
      <c r="BD486" s="163"/>
      <c r="BE486" s="163"/>
      <c r="BF486" s="163"/>
      <c r="BG486" s="163"/>
      <c r="BH486" s="163"/>
    </row>
    <row r="487">
      <c r="A487" s="163"/>
      <c r="B487" s="163"/>
      <c r="C487" s="163"/>
      <c r="D487" s="163"/>
      <c r="E487" s="163"/>
      <c r="F487" s="163"/>
      <c r="G487" s="163"/>
      <c r="H487" s="163"/>
      <c r="I487" s="163"/>
      <c r="J487" s="163"/>
      <c r="K487" s="165"/>
      <c r="L487" s="163"/>
      <c r="M487" s="163"/>
      <c r="N487" s="166"/>
      <c r="O487" s="167"/>
      <c r="P487" s="167"/>
      <c r="Q487" s="163"/>
      <c r="R487" s="163"/>
      <c r="S487" s="163"/>
      <c r="T487" s="167"/>
      <c r="U487" s="167"/>
      <c r="V487" s="167"/>
      <c r="W487" s="163"/>
      <c r="X487" s="163"/>
      <c r="Y487" s="163"/>
      <c r="Z487" s="321"/>
      <c r="AA487" s="321"/>
      <c r="AB487" s="322"/>
      <c r="AC487" s="322"/>
      <c r="AD487" s="321"/>
      <c r="AE487" s="321"/>
      <c r="AF487" s="321"/>
      <c r="AG487" s="321"/>
      <c r="AH487" s="321"/>
      <c r="AI487" s="321"/>
      <c r="AJ487" s="321"/>
      <c r="AK487" s="321"/>
      <c r="AL487" s="321"/>
      <c r="AM487" s="321"/>
      <c r="AN487" s="321"/>
      <c r="AO487" s="321"/>
      <c r="AP487" s="321"/>
      <c r="AQ487" s="321"/>
      <c r="AR487" s="321"/>
      <c r="AS487" s="321"/>
      <c r="AT487" s="163"/>
      <c r="AU487" s="163"/>
      <c r="AV487" s="163"/>
      <c r="AW487" s="163"/>
      <c r="AX487" s="163"/>
      <c r="AY487" s="163"/>
      <c r="AZ487" s="167"/>
      <c r="BA487" s="163"/>
      <c r="BB487" s="163"/>
      <c r="BC487" s="163"/>
      <c r="BD487" s="163"/>
      <c r="BE487" s="163"/>
      <c r="BF487" s="163"/>
      <c r="BG487" s="163"/>
      <c r="BH487" s="163"/>
    </row>
    <row r="488">
      <c r="A488" s="163"/>
      <c r="B488" s="163"/>
      <c r="C488" s="163"/>
      <c r="D488" s="163"/>
      <c r="E488" s="163"/>
      <c r="F488" s="163"/>
      <c r="G488" s="163"/>
      <c r="H488" s="163"/>
      <c r="I488" s="163"/>
      <c r="J488" s="163"/>
      <c r="K488" s="165"/>
      <c r="L488" s="163"/>
      <c r="M488" s="163"/>
      <c r="N488" s="166"/>
      <c r="O488" s="167"/>
      <c r="P488" s="167"/>
      <c r="Q488" s="163"/>
      <c r="R488" s="163"/>
      <c r="S488" s="163"/>
      <c r="T488" s="167"/>
      <c r="U488" s="167"/>
      <c r="V488" s="167"/>
      <c r="W488" s="163"/>
      <c r="X488" s="163"/>
      <c r="Y488" s="163"/>
      <c r="Z488" s="321"/>
      <c r="AA488" s="321"/>
      <c r="AB488" s="322"/>
      <c r="AC488" s="322"/>
      <c r="AD488" s="321"/>
      <c r="AE488" s="321"/>
      <c r="AF488" s="321"/>
      <c r="AG488" s="321"/>
      <c r="AH488" s="321"/>
      <c r="AI488" s="321"/>
      <c r="AJ488" s="321"/>
      <c r="AK488" s="321"/>
      <c r="AL488" s="321"/>
      <c r="AM488" s="321"/>
      <c r="AN488" s="321"/>
      <c r="AO488" s="321"/>
      <c r="AP488" s="321"/>
      <c r="AQ488" s="321"/>
      <c r="AR488" s="321"/>
      <c r="AS488" s="321"/>
      <c r="AT488" s="163"/>
      <c r="AU488" s="163"/>
      <c r="AV488" s="163"/>
      <c r="AW488" s="163"/>
      <c r="AX488" s="163"/>
      <c r="AY488" s="163"/>
      <c r="AZ488" s="167"/>
      <c r="BA488" s="163"/>
      <c r="BB488" s="163"/>
      <c r="BC488" s="163"/>
      <c r="BD488" s="163"/>
      <c r="BE488" s="163"/>
      <c r="BF488" s="163"/>
      <c r="BG488" s="163"/>
      <c r="BH488" s="163"/>
    </row>
    <row r="489">
      <c r="A489" s="163"/>
      <c r="B489" s="163"/>
      <c r="C489" s="163"/>
      <c r="D489" s="163"/>
      <c r="E489" s="163"/>
      <c r="F489" s="163"/>
      <c r="G489" s="163"/>
      <c r="H489" s="163"/>
      <c r="I489" s="163"/>
      <c r="J489" s="163"/>
      <c r="K489" s="165"/>
      <c r="L489" s="163"/>
      <c r="M489" s="163"/>
      <c r="N489" s="166"/>
      <c r="O489" s="167"/>
      <c r="P489" s="167"/>
      <c r="Q489" s="163"/>
      <c r="R489" s="163"/>
      <c r="S489" s="163"/>
      <c r="T489" s="167"/>
      <c r="U489" s="167"/>
      <c r="V489" s="167"/>
      <c r="W489" s="163"/>
      <c r="X489" s="163"/>
      <c r="Y489" s="163"/>
      <c r="Z489" s="321"/>
      <c r="AA489" s="321"/>
      <c r="AB489" s="322"/>
      <c r="AC489" s="322"/>
      <c r="AD489" s="321"/>
      <c r="AE489" s="321"/>
      <c r="AF489" s="321"/>
      <c r="AG489" s="321"/>
      <c r="AH489" s="321"/>
      <c r="AI489" s="321"/>
      <c r="AJ489" s="321"/>
      <c r="AK489" s="321"/>
      <c r="AL489" s="321"/>
      <c r="AM489" s="321"/>
      <c r="AN489" s="321"/>
      <c r="AO489" s="321"/>
      <c r="AP489" s="321"/>
      <c r="AQ489" s="321"/>
      <c r="AR489" s="321"/>
      <c r="AS489" s="321"/>
      <c r="AT489" s="163"/>
      <c r="AU489" s="163"/>
      <c r="AV489" s="163"/>
      <c r="AW489" s="163"/>
      <c r="AX489" s="163"/>
      <c r="AY489" s="163"/>
      <c r="AZ489" s="167"/>
      <c r="BA489" s="163"/>
      <c r="BB489" s="163"/>
      <c r="BC489" s="163"/>
      <c r="BD489" s="163"/>
      <c r="BE489" s="163"/>
      <c r="BF489" s="163"/>
      <c r="BG489" s="163"/>
      <c r="BH489" s="163"/>
    </row>
    <row r="490">
      <c r="A490" s="163"/>
      <c r="B490" s="163"/>
      <c r="C490" s="163"/>
      <c r="D490" s="163"/>
      <c r="E490" s="163"/>
      <c r="F490" s="163"/>
      <c r="G490" s="163"/>
      <c r="H490" s="163"/>
      <c r="I490" s="163"/>
      <c r="J490" s="163"/>
      <c r="K490" s="165"/>
      <c r="L490" s="163"/>
      <c r="M490" s="163"/>
      <c r="N490" s="166"/>
      <c r="O490" s="167"/>
      <c r="P490" s="167"/>
      <c r="Q490" s="163"/>
      <c r="R490" s="163"/>
      <c r="S490" s="163"/>
      <c r="T490" s="167"/>
      <c r="U490" s="167"/>
      <c r="V490" s="167"/>
      <c r="W490" s="163"/>
      <c r="X490" s="163"/>
      <c r="Y490" s="163"/>
      <c r="Z490" s="321"/>
      <c r="AA490" s="321"/>
      <c r="AB490" s="322"/>
      <c r="AC490" s="322"/>
      <c r="AD490" s="321"/>
      <c r="AE490" s="321"/>
      <c r="AF490" s="321"/>
      <c r="AG490" s="321"/>
      <c r="AH490" s="321"/>
      <c r="AI490" s="321"/>
      <c r="AJ490" s="321"/>
      <c r="AK490" s="321"/>
      <c r="AL490" s="321"/>
      <c r="AM490" s="321"/>
      <c r="AN490" s="321"/>
      <c r="AO490" s="321"/>
      <c r="AP490" s="321"/>
      <c r="AQ490" s="321"/>
      <c r="AR490" s="321"/>
      <c r="AS490" s="321"/>
      <c r="AT490" s="163"/>
      <c r="AU490" s="163"/>
      <c r="AV490" s="163"/>
      <c r="AW490" s="163"/>
      <c r="AX490" s="163"/>
      <c r="AY490" s="163"/>
      <c r="AZ490" s="167"/>
      <c r="BA490" s="163"/>
      <c r="BB490" s="163"/>
      <c r="BC490" s="163"/>
      <c r="BD490" s="163"/>
      <c r="BE490" s="163"/>
      <c r="BF490" s="163"/>
      <c r="BG490" s="163"/>
      <c r="BH490" s="163"/>
    </row>
    <row r="491">
      <c r="A491" s="163"/>
      <c r="B491" s="163"/>
      <c r="C491" s="163"/>
      <c r="D491" s="163"/>
      <c r="E491" s="163"/>
      <c r="F491" s="163"/>
      <c r="G491" s="163"/>
      <c r="H491" s="163"/>
      <c r="I491" s="163"/>
      <c r="J491" s="163"/>
      <c r="K491" s="165"/>
      <c r="L491" s="163"/>
      <c r="M491" s="163"/>
      <c r="N491" s="166"/>
      <c r="O491" s="167"/>
      <c r="P491" s="167"/>
      <c r="Q491" s="163"/>
      <c r="R491" s="163"/>
      <c r="S491" s="163"/>
      <c r="T491" s="167"/>
      <c r="U491" s="167"/>
      <c r="V491" s="167"/>
      <c r="W491" s="163"/>
      <c r="X491" s="163"/>
      <c r="Y491" s="163"/>
      <c r="Z491" s="321"/>
      <c r="AA491" s="321"/>
      <c r="AB491" s="322"/>
      <c r="AC491" s="322"/>
      <c r="AD491" s="321"/>
      <c r="AE491" s="321"/>
      <c r="AF491" s="321"/>
      <c r="AG491" s="321"/>
      <c r="AH491" s="321"/>
      <c r="AI491" s="321"/>
      <c r="AJ491" s="321"/>
      <c r="AK491" s="321"/>
      <c r="AL491" s="321"/>
      <c r="AM491" s="321"/>
      <c r="AN491" s="321"/>
      <c r="AO491" s="321"/>
      <c r="AP491" s="321"/>
      <c r="AQ491" s="321"/>
      <c r="AR491" s="321"/>
      <c r="AS491" s="321"/>
      <c r="AT491" s="163"/>
      <c r="AU491" s="163"/>
      <c r="AV491" s="163"/>
      <c r="AW491" s="163"/>
      <c r="AX491" s="163"/>
      <c r="AY491" s="163"/>
      <c r="AZ491" s="167"/>
      <c r="BA491" s="163"/>
      <c r="BB491" s="163"/>
      <c r="BC491" s="163"/>
      <c r="BD491" s="163"/>
      <c r="BE491" s="163"/>
      <c r="BF491" s="163"/>
      <c r="BG491" s="163"/>
      <c r="BH491" s="163"/>
    </row>
    <row r="492">
      <c r="A492" s="163"/>
      <c r="B492" s="163"/>
      <c r="C492" s="163"/>
      <c r="D492" s="163"/>
      <c r="E492" s="163"/>
      <c r="F492" s="163"/>
      <c r="G492" s="163"/>
      <c r="H492" s="163"/>
      <c r="I492" s="163"/>
      <c r="J492" s="163"/>
      <c r="K492" s="165"/>
      <c r="L492" s="163"/>
      <c r="M492" s="163"/>
      <c r="N492" s="166"/>
      <c r="O492" s="167"/>
      <c r="P492" s="167"/>
      <c r="Q492" s="163"/>
      <c r="R492" s="163"/>
      <c r="S492" s="163"/>
      <c r="T492" s="167"/>
      <c r="U492" s="167"/>
      <c r="V492" s="167"/>
      <c r="W492" s="163"/>
      <c r="X492" s="163"/>
      <c r="Y492" s="163"/>
      <c r="Z492" s="321"/>
      <c r="AA492" s="321"/>
      <c r="AB492" s="322"/>
      <c r="AC492" s="322"/>
      <c r="AD492" s="321"/>
      <c r="AE492" s="321"/>
      <c r="AF492" s="321"/>
      <c r="AG492" s="321"/>
      <c r="AH492" s="321"/>
      <c r="AI492" s="321"/>
      <c r="AJ492" s="321"/>
      <c r="AK492" s="321"/>
      <c r="AL492" s="321"/>
      <c r="AM492" s="321"/>
      <c r="AN492" s="321"/>
      <c r="AO492" s="321"/>
      <c r="AP492" s="321"/>
      <c r="AQ492" s="321"/>
      <c r="AR492" s="321"/>
      <c r="AS492" s="321"/>
      <c r="AT492" s="163"/>
      <c r="AU492" s="163"/>
      <c r="AV492" s="163"/>
      <c r="AW492" s="163"/>
      <c r="AX492" s="163"/>
      <c r="AY492" s="163"/>
      <c r="AZ492" s="167"/>
      <c r="BA492" s="163"/>
      <c r="BB492" s="163"/>
      <c r="BC492" s="163"/>
      <c r="BD492" s="163"/>
      <c r="BE492" s="163"/>
      <c r="BF492" s="163"/>
      <c r="BG492" s="163"/>
      <c r="BH492" s="163"/>
    </row>
    <row r="493">
      <c r="A493" s="163"/>
      <c r="B493" s="163"/>
      <c r="C493" s="163"/>
      <c r="D493" s="163"/>
      <c r="E493" s="163"/>
      <c r="F493" s="163"/>
      <c r="G493" s="163"/>
      <c r="H493" s="163"/>
      <c r="I493" s="163"/>
      <c r="J493" s="163"/>
      <c r="K493" s="165"/>
      <c r="L493" s="163"/>
      <c r="M493" s="163"/>
      <c r="N493" s="166"/>
      <c r="O493" s="167"/>
      <c r="P493" s="167"/>
      <c r="Q493" s="163"/>
      <c r="R493" s="163"/>
      <c r="S493" s="163"/>
      <c r="T493" s="167"/>
      <c r="U493" s="167"/>
      <c r="V493" s="167"/>
      <c r="W493" s="163"/>
      <c r="X493" s="163"/>
      <c r="Y493" s="163"/>
      <c r="Z493" s="321"/>
      <c r="AA493" s="321"/>
      <c r="AB493" s="322"/>
      <c r="AC493" s="322"/>
      <c r="AD493" s="321"/>
      <c r="AE493" s="321"/>
      <c r="AF493" s="321"/>
      <c r="AG493" s="321"/>
      <c r="AH493" s="321"/>
      <c r="AI493" s="321"/>
      <c r="AJ493" s="321"/>
      <c r="AK493" s="321"/>
      <c r="AL493" s="321"/>
      <c r="AM493" s="321"/>
      <c r="AN493" s="321"/>
      <c r="AO493" s="321"/>
      <c r="AP493" s="321"/>
      <c r="AQ493" s="321"/>
      <c r="AR493" s="321"/>
      <c r="AS493" s="321"/>
      <c r="AT493" s="163"/>
      <c r="AU493" s="163"/>
      <c r="AV493" s="163"/>
      <c r="AW493" s="163"/>
      <c r="AX493" s="163"/>
      <c r="AY493" s="163"/>
      <c r="AZ493" s="167"/>
      <c r="BA493" s="163"/>
      <c r="BB493" s="163"/>
      <c r="BC493" s="163"/>
      <c r="BD493" s="163"/>
      <c r="BE493" s="163"/>
      <c r="BF493" s="163"/>
      <c r="BG493" s="163"/>
      <c r="BH493" s="163"/>
    </row>
    <row r="494">
      <c r="A494" s="163"/>
      <c r="B494" s="163"/>
      <c r="C494" s="163"/>
      <c r="D494" s="163"/>
      <c r="E494" s="163"/>
      <c r="F494" s="163"/>
      <c r="G494" s="163"/>
      <c r="H494" s="163"/>
      <c r="I494" s="163"/>
      <c r="J494" s="163"/>
      <c r="K494" s="165"/>
      <c r="L494" s="163"/>
      <c r="M494" s="163"/>
      <c r="N494" s="166"/>
      <c r="O494" s="167"/>
      <c r="P494" s="167"/>
      <c r="Q494" s="163"/>
      <c r="R494" s="163"/>
      <c r="S494" s="163"/>
      <c r="T494" s="167"/>
      <c r="U494" s="167"/>
      <c r="V494" s="167"/>
      <c r="W494" s="163"/>
      <c r="X494" s="163"/>
      <c r="Y494" s="163"/>
      <c r="Z494" s="321"/>
      <c r="AA494" s="321"/>
      <c r="AB494" s="322"/>
      <c r="AC494" s="322"/>
      <c r="AD494" s="321"/>
      <c r="AE494" s="321"/>
      <c r="AF494" s="321"/>
      <c r="AG494" s="321"/>
      <c r="AH494" s="321"/>
      <c r="AI494" s="321"/>
      <c r="AJ494" s="321"/>
      <c r="AK494" s="321"/>
      <c r="AL494" s="321"/>
      <c r="AM494" s="321"/>
      <c r="AN494" s="321"/>
      <c r="AO494" s="321"/>
      <c r="AP494" s="321"/>
      <c r="AQ494" s="321"/>
      <c r="AR494" s="321"/>
      <c r="AS494" s="321"/>
      <c r="AT494" s="163"/>
      <c r="AU494" s="163"/>
      <c r="AV494" s="163"/>
      <c r="AW494" s="163"/>
      <c r="AX494" s="163"/>
      <c r="AY494" s="163"/>
      <c r="AZ494" s="167"/>
      <c r="BA494" s="163"/>
      <c r="BB494" s="163"/>
      <c r="BC494" s="163"/>
      <c r="BD494" s="163"/>
      <c r="BE494" s="163"/>
      <c r="BF494" s="163"/>
      <c r="BG494" s="163"/>
      <c r="BH494" s="163"/>
    </row>
    <row r="495">
      <c r="A495" s="163"/>
      <c r="B495" s="163"/>
      <c r="C495" s="163"/>
      <c r="D495" s="163"/>
      <c r="E495" s="163"/>
      <c r="F495" s="163"/>
      <c r="G495" s="163"/>
      <c r="H495" s="163"/>
      <c r="I495" s="163"/>
      <c r="J495" s="163"/>
      <c r="K495" s="165"/>
      <c r="L495" s="163"/>
      <c r="M495" s="163"/>
      <c r="N495" s="166"/>
      <c r="O495" s="167"/>
      <c r="P495" s="167"/>
      <c r="Q495" s="163"/>
      <c r="R495" s="163"/>
      <c r="S495" s="163"/>
      <c r="T495" s="167"/>
      <c r="U495" s="167"/>
      <c r="V495" s="167"/>
      <c r="W495" s="163"/>
      <c r="X495" s="163"/>
      <c r="Y495" s="163"/>
      <c r="Z495" s="321"/>
      <c r="AA495" s="321"/>
      <c r="AB495" s="322"/>
      <c r="AC495" s="322"/>
      <c r="AD495" s="321"/>
      <c r="AE495" s="321"/>
      <c r="AF495" s="321"/>
      <c r="AG495" s="321"/>
      <c r="AH495" s="321"/>
      <c r="AI495" s="321"/>
      <c r="AJ495" s="321"/>
      <c r="AK495" s="321"/>
      <c r="AL495" s="321"/>
      <c r="AM495" s="321"/>
      <c r="AN495" s="321"/>
      <c r="AO495" s="321"/>
      <c r="AP495" s="321"/>
      <c r="AQ495" s="321"/>
      <c r="AR495" s="321"/>
      <c r="AS495" s="321"/>
      <c r="AT495" s="163"/>
      <c r="AU495" s="163"/>
      <c r="AV495" s="163"/>
      <c r="AW495" s="163"/>
      <c r="AX495" s="163"/>
      <c r="AY495" s="163"/>
      <c r="AZ495" s="167"/>
      <c r="BA495" s="163"/>
      <c r="BB495" s="163"/>
      <c r="BC495" s="163"/>
      <c r="BD495" s="163"/>
      <c r="BE495" s="163"/>
      <c r="BF495" s="163"/>
      <c r="BG495" s="163"/>
      <c r="BH495" s="163"/>
    </row>
    <row r="496">
      <c r="A496" s="163"/>
      <c r="B496" s="163"/>
      <c r="C496" s="163"/>
      <c r="D496" s="163"/>
      <c r="E496" s="163"/>
      <c r="F496" s="163"/>
      <c r="G496" s="163"/>
      <c r="H496" s="163"/>
      <c r="I496" s="163"/>
      <c r="J496" s="163"/>
      <c r="K496" s="165"/>
      <c r="L496" s="163"/>
      <c r="M496" s="163"/>
      <c r="N496" s="166"/>
      <c r="O496" s="167"/>
      <c r="P496" s="167"/>
      <c r="Q496" s="163"/>
      <c r="R496" s="163"/>
      <c r="S496" s="163"/>
      <c r="T496" s="167"/>
      <c r="U496" s="167"/>
      <c r="V496" s="167"/>
      <c r="W496" s="163"/>
      <c r="X496" s="163"/>
      <c r="Y496" s="163"/>
      <c r="Z496" s="321"/>
      <c r="AA496" s="321"/>
      <c r="AB496" s="322"/>
      <c r="AC496" s="322"/>
      <c r="AD496" s="321"/>
      <c r="AE496" s="321"/>
      <c r="AF496" s="321"/>
      <c r="AG496" s="321"/>
      <c r="AH496" s="321"/>
      <c r="AI496" s="321"/>
      <c r="AJ496" s="321"/>
      <c r="AK496" s="321"/>
      <c r="AL496" s="321"/>
      <c r="AM496" s="321"/>
      <c r="AN496" s="321"/>
      <c r="AO496" s="321"/>
      <c r="AP496" s="321"/>
      <c r="AQ496" s="321"/>
      <c r="AR496" s="321"/>
      <c r="AS496" s="321"/>
      <c r="AT496" s="163"/>
      <c r="AU496" s="163"/>
      <c r="AV496" s="163"/>
      <c r="AW496" s="163"/>
      <c r="AX496" s="163"/>
      <c r="AY496" s="163"/>
      <c r="AZ496" s="167"/>
      <c r="BA496" s="163"/>
      <c r="BB496" s="163"/>
      <c r="BC496" s="163"/>
      <c r="BD496" s="163"/>
      <c r="BE496" s="163"/>
      <c r="BF496" s="163"/>
      <c r="BG496" s="163"/>
      <c r="BH496" s="163"/>
    </row>
    <row r="497">
      <c r="A497" s="163"/>
      <c r="B497" s="163"/>
      <c r="C497" s="163"/>
      <c r="D497" s="163"/>
      <c r="E497" s="163"/>
      <c r="F497" s="163"/>
      <c r="G497" s="163"/>
      <c r="H497" s="163"/>
      <c r="I497" s="163"/>
      <c r="J497" s="163"/>
      <c r="K497" s="165"/>
      <c r="L497" s="163"/>
      <c r="M497" s="163"/>
      <c r="N497" s="166"/>
      <c r="O497" s="167"/>
      <c r="P497" s="167"/>
      <c r="Q497" s="163"/>
      <c r="R497" s="163"/>
      <c r="S497" s="163"/>
      <c r="T497" s="167"/>
      <c r="U497" s="167"/>
      <c r="V497" s="167"/>
      <c r="W497" s="163"/>
      <c r="X497" s="163"/>
      <c r="Y497" s="163"/>
      <c r="Z497" s="321"/>
      <c r="AA497" s="321"/>
      <c r="AB497" s="322"/>
      <c r="AC497" s="322"/>
      <c r="AD497" s="321"/>
      <c r="AE497" s="321"/>
      <c r="AF497" s="321"/>
      <c r="AG497" s="321"/>
      <c r="AH497" s="321"/>
      <c r="AI497" s="321"/>
      <c r="AJ497" s="321"/>
      <c r="AK497" s="321"/>
      <c r="AL497" s="321"/>
      <c r="AM497" s="321"/>
      <c r="AN497" s="321"/>
      <c r="AO497" s="321"/>
      <c r="AP497" s="321"/>
      <c r="AQ497" s="321"/>
      <c r="AR497" s="321"/>
      <c r="AS497" s="321"/>
      <c r="AT497" s="163"/>
      <c r="AU497" s="163"/>
      <c r="AV497" s="163"/>
      <c r="AW497" s="163"/>
      <c r="AX497" s="163"/>
      <c r="AY497" s="163"/>
      <c r="AZ497" s="167"/>
      <c r="BA497" s="163"/>
      <c r="BB497" s="163"/>
      <c r="BC497" s="163"/>
      <c r="BD497" s="163"/>
      <c r="BE497" s="163"/>
      <c r="BF497" s="163"/>
      <c r="BG497" s="163"/>
      <c r="BH497" s="163"/>
    </row>
    <row r="498">
      <c r="A498" s="163"/>
      <c r="B498" s="163"/>
      <c r="C498" s="163"/>
      <c r="D498" s="163"/>
      <c r="E498" s="163"/>
      <c r="F498" s="163"/>
      <c r="G498" s="163"/>
      <c r="H498" s="163"/>
      <c r="I498" s="163"/>
      <c r="J498" s="163"/>
      <c r="K498" s="165"/>
      <c r="L498" s="163"/>
      <c r="M498" s="163"/>
      <c r="N498" s="166"/>
      <c r="O498" s="167"/>
      <c r="P498" s="167"/>
      <c r="Q498" s="163"/>
      <c r="R498" s="163"/>
      <c r="S498" s="163"/>
      <c r="T498" s="167"/>
      <c r="U498" s="167"/>
      <c r="V498" s="167"/>
      <c r="W498" s="163"/>
      <c r="X498" s="163"/>
      <c r="Y498" s="163"/>
      <c r="Z498" s="321"/>
      <c r="AA498" s="321"/>
      <c r="AB498" s="322"/>
      <c r="AC498" s="322"/>
      <c r="AD498" s="321"/>
      <c r="AE498" s="321"/>
      <c r="AF498" s="321"/>
      <c r="AG498" s="321"/>
      <c r="AH498" s="321"/>
      <c r="AI498" s="321"/>
      <c r="AJ498" s="321"/>
      <c r="AK498" s="321"/>
      <c r="AL498" s="321"/>
      <c r="AM498" s="321"/>
      <c r="AN498" s="321"/>
      <c r="AO498" s="321"/>
      <c r="AP498" s="321"/>
      <c r="AQ498" s="321"/>
      <c r="AR498" s="321"/>
      <c r="AS498" s="321"/>
      <c r="AT498" s="163"/>
      <c r="AU498" s="163"/>
      <c r="AV498" s="163"/>
      <c r="AW498" s="163"/>
      <c r="AX498" s="163"/>
      <c r="AY498" s="163"/>
      <c r="AZ498" s="167"/>
      <c r="BA498" s="163"/>
      <c r="BB498" s="163"/>
      <c r="BC498" s="163"/>
      <c r="BD498" s="163"/>
      <c r="BE498" s="163"/>
      <c r="BF498" s="163"/>
      <c r="BG498" s="163"/>
      <c r="BH498" s="163"/>
    </row>
    <row r="499">
      <c r="A499" s="163"/>
      <c r="B499" s="163"/>
      <c r="C499" s="163"/>
      <c r="D499" s="163"/>
      <c r="E499" s="163"/>
      <c r="F499" s="163"/>
      <c r="G499" s="163"/>
      <c r="H499" s="163"/>
      <c r="I499" s="163"/>
      <c r="J499" s="163"/>
      <c r="K499" s="165"/>
      <c r="L499" s="163"/>
      <c r="M499" s="163"/>
      <c r="N499" s="166"/>
      <c r="O499" s="167"/>
      <c r="P499" s="167"/>
      <c r="Q499" s="163"/>
      <c r="R499" s="163"/>
      <c r="S499" s="163"/>
      <c r="T499" s="167"/>
      <c r="U499" s="167"/>
      <c r="V499" s="167"/>
      <c r="W499" s="163"/>
      <c r="X499" s="163"/>
      <c r="Y499" s="163"/>
      <c r="Z499" s="321"/>
      <c r="AA499" s="321"/>
      <c r="AB499" s="322"/>
      <c r="AC499" s="322"/>
      <c r="AD499" s="321"/>
      <c r="AE499" s="321"/>
      <c r="AF499" s="321"/>
      <c r="AG499" s="321"/>
      <c r="AH499" s="321"/>
      <c r="AI499" s="321"/>
      <c r="AJ499" s="321"/>
      <c r="AK499" s="321"/>
      <c r="AL499" s="321"/>
      <c r="AM499" s="321"/>
      <c r="AN499" s="321"/>
      <c r="AO499" s="321"/>
      <c r="AP499" s="321"/>
      <c r="AQ499" s="321"/>
      <c r="AR499" s="321"/>
      <c r="AS499" s="321"/>
      <c r="AT499" s="163"/>
      <c r="AU499" s="163"/>
      <c r="AV499" s="163"/>
      <c r="AW499" s="163"/>
      <c r="AX499" s="163"/>
      <c r="AY499" s="163"/>
      <c r="AZ499" s="167"/>
      <c r="BA499" s="163"/>
      <c r="BB499" s="163"/>
      <c r="BC499" s="163"/>
      <c r="BD499" s="163"/>
      <c r="BE499" s="163"/>
      <c r="BF499" s="163"/>
      <c r="BG499" s="163"/>
      <c r="BH499" s="163"/>
    </row>
    <row r="500">
      <c r="A500" s="163"/>
      <c r="B500" s="163"/>
      <c r="C500" s="163"/>
      <c r="D500" s="163"/>
      <c r="E500" s="163"/>
      <c r="F500" s="163"/>
      <c r="G500" s="163"/>
      <c r="H500" s="163"/>
      <c r="I500" s="163"/>
      <c r="J500" s="163"/>
      <c r="K500" s="165"/>
      <c r="L500" s="163"/>
      <c r="M500" s="163"/>
      <c r="N500" s="166"/>
      <c r="O500" s="167"/>
      <c r="P500" s="167"/>
      <c r="Q500" s="163"/>
      <c r="R500" s="163"/>
      <c r="S500" s="163"/>
      <c r="T500" s="167"/>
      <c r="U500" s="167"/>
      <c r="V500" s="167"/>
      <c r="W500" s="163"/>
      <c r="X500" s="163"/>
      <c r="Y500" s="163"/>
      <c r="Z500" s="321"/>
      <c r="AA500" s="321"/>
      <c r="AB500" s="322"/>
      <c r="AC500" s="322"/>
      <c r="AD500" s="321"/>
      <c r="AE500" s="321"/>
      <c r="AF500" s="321"/>
      <c r="AG500" s="321"/>
      <c r="AH500" s="321"/>
      <c r="AI500" s="321"/>
      <c r="AJ500" s="321"/>
      <c r="AK500" s="321"/>
      <c r="AL500" s="321"/>
      <c r="AM500" s="321"/>
      <c r="AN500" s="321"/>
      <c r="AO500" s="321"/>
      <c r="AP500" s="321"/>
      <c r="AQ500" s="321"/>
      <c r="AR500" s="321"/>
      <c r="AS500" s="321"/>
      <c r="AT500" s="163"/>
      <c r="AU500" s="163"/>
      <c r="AV500" s="163"/>
      <c r="AW500" s="163"/>
      <c r="AX500" s="163"/>
      <c r="AY500" s="163"/>
      <c r="AZ500" s="167"/>
      <c r="BA500" s="163"/>
      <c r="BB500" s="163"/>
      <c r="BC500" s="163"/>
      <c r="BD500" s="163"/>
      <c r="BE500" s="163"/>
      <c r="BF500" s="163"/>
      <c r="BG500" s="163"/>
      <c r="BH500" s="163"/>
    </row>
    <row r="501">
      <c r="A501" s="163"/>
      <c r="B501" s="163"/>
      <c r="C501" s="163"/>
      <c r="D501" s="163"/>
      <c r="E501" s="163"/>
      <c r="F501" s="163"/>
      <c r="G501" s="163"/>
      <c r="H501" s="163"/>
      <c r="I501" s="163"/>
      <c r="J501" s="163"/>
      <c r="K501" s="165"/>
      <c r="L501" s="163"/>
      <c r="M501" s="163"/>
      <c r="N501" s="166"/>
      <c r="O501" s="167"/>
      <c r="P501" s="167"/>
      <c r="Q501" s="163"/>
      <c r="R501" s="163"/>
      <c r="S501" s="163"/>
      <c r="T501" s="167"/>
      <c r="U501" s="167"/>
      <c r="V501" s="167"/>
      <c r="W501" s="163"/>
      <c r="X501" s="163"/>
      <c r="Y501" s="163"/>
      <c r="Z501" s="321"/>
      <c r="AA501" s="321"/>
      <c r="AB501" s="322"/>
      <c r="AC501" s="322"/>
      <c r="AD501" s="321"/>
      <c r="AE501" s="321"/>
      <c r="AF501" s="321"/>
      <c r="AG501" s="321"/>
      <c r="AH501" s="321"/>
      <c r="AI501" s="321"/>
      <c r="AJ501" s="321"/>
      <c r="AK501" s="321"/>
      <c r="AL501" s="321"/>
      <c r="AM501" s="321"/>
      <c r="AN501" s="321"/>
      <c r="AO501" s="321"/>
      <c r="AP501" s="321"/>
      <c r="AQ501" s="321"/>
      <c r="AR501" s="321"/>
      <c r="AS501" s="321"/>
      <c r="AT501" s="163"/>
      <c r="AU501" s="163"/>
      <c r="AV501" s="163"/>
      <c r="AW501" s="163"/>
      <c r="AX501" s="163"/>
      <c r="AY501" s="163"/>
      <c r="AZ501" s="167"/>
      <c r="BA501" s="163"/>
      <c r="BB501" s="163"/>
      <c r="BC501" s="163"/>
      <c r="BD501" s="163"/>
      <c r="BE501" s="163"/>
      <c r="BF501" s="163"/>
      <c r="BG501" s="163"/>
      <c r="BH501" s="163"/>
    </row>
    <row r="502">
      <c r="A502" s="163"/>
      <c r="B502" s="163"/>
      <c r="C502" s="163"/>
      <c r="D502" s="163"/>
      <c r="E502" s="163"/>
      <c r="F502" s="163"/>
      <c r="G502" s="163"/>
      <c r="H502" s="163"/>
      <c r="I502" s="163"/>
      <c r="J502" s="163"/>
      <c r="K502" s="165"/>
      <c r="L502" s="163"/>
      <c r="M502" s="163"/>
      <c r="N502" s="166"/>
      <c r="O502" s="167"/>
      <c r="P502" s="167"/>
      <c r="Q502" s="163"/>
      <c r="R502" s="163"/>
      <c r="S502" s="163"/>
      <c r="T502" s="167"/>
      <c r="U502" s="167"/>
      <c r="V502" s="167"/>
      <c r="W502" s="163"/>
      <c r="X502" s="163"/>
      <c r="Y502" s="163"/>
      <c r="Z502" s="321"/>
      <c r="AA502" s="321"/>
      <c r="AB502" s="322"/>
      <c r="AC502" s="322"/>
      <c r="AD502" s="321"/>
      <c r="AE502" s="321"/>
      <c r="AF502" s="321"/>
      <c r="AG502" s="321"/>
      <c r="AH502" s="321"/>
      <c r="AI502" s="321"/>
      <c r="AJ502" s="321"/>
      <c r="AK502" s="321"/>
      <c r="AL502" s="321"/>
      <c r="AM502" s="321"/>
      <c r="AN502" s="321"/>
      <c r="AO502" s="321"/>
      <c r="AP502" s="321"/>
      <c r="AQ502" s="321"/>
      <c r="AR502" s="321"/>
      <c r="AS502" s="321"/>
      <c r="AT502" s="163"/>
      <c r="AU502" s="163"/>
      <c r="AV502" s="163"/>
      <c r="AW502" s="163"/>
      <c r="AX502" s="163"/>
      <c r="AY502" s="163"/>
      <c r="AZ502" s="167"/>
      <c r="BA502" s="163"/>
      <c r="BB502" s="163"/>
      <c r="BC502" s="163"/>
      <c r="BD502" s="163"/>
      <c r="BE502" s="163"/>
      <c r="BF502" s="163"/>
      <c r="BG502" s="163"/>
      <c r="BH502" s="163"/>
    </row>
    <row r="503">
      <c r="A503" s="163"/>
      <c r="B503" s="163"/>
      <c r="C503" s="163"/>
      <c r="D503" s="163"/>
      <c r="E503" s="163"/>
      <c r="F503" s="163"/>
      <c r="G503" s="163"/>
      <c r="H503" s="163"/>
      <c r="I503" s="163"/>
      <c r="J503" s="163"/>
      <c r="K503" s="165"/>
      <c r="L503" s="163"/>
      <c r="M503" s="163"/>
      <c r="N503" s="166"/>
      <c r="O503" s="167"/>
      <c r="P503" s="167"/>
      <c r="Q503" s="163"/>
      <c r="R503" s="163"/>
      <c r="S503" s="163"/>
      <c r="T503" s="167"/>
      <c r="U503" s="167"/>
      <c r="V503" s="167"/>
      <c r="W503" s="163"/>
      <c r="X503" s="163"/>
      <c r="Y503" s="163"/>
      <c r="Z503" s="321"/>
      <c r="AA503" s="321"/>
      <c r="AB503" s="322"/>
      <c r="AC503" s="322"/>
      <c r="AD503" s="321"/>
      <c r="AE503" s="321"/>
      <c r="AF503" s="321"/>
      <c r="AG503" s="321"/>
      <c r="AH503" s="321"/>
      <c r="AI503" s="321"/>
      <c r="AJ503" s="321"/>
      <c r="AK503" s="321"/>
      <c r="AL503" s="321"/>
      <c r="AM503" s="321"/>
      <c r="AN503" s="321"/>
      <c r="AO503" s="321"/>
      <c r="AP503" s="321"/>
      <c r="AQ503" s="321"/>
      <c r="AR503" s="321"/>
      <c r="AS503" s="321"/>
      <c r="AT503" s="163"/>
      <c r="AU503" s="163"/>
      <c r="AV503" s="163"/>
      <c r="AW503" s="163"/>
      <c r="AX503" s="163"/>
      <c r="AY503" s="163"/>
      <c r="AZ503" s="167"/>
      <c r="BA503" s="163"/>
      <c r="BB503" s="163"/>
      <c r="BC503" s="163"/>
      <c r="BD503" s="163"/>
      <c r="BE503" s="163"/>
      <c r="BF503" s="163"/>
      <c r="BG503" s="163"/>
      <c r="BH503" s="163"/>
    </row>
    <row r="504">
      <c r="A504" s="163"/>
      <c r="B504" s="163"/>
      <c r="C504" s="163"/>
      <c r="D504" s="163"/>
      <c r="E504" s="163"/>
      <c r="F504" s="163"/>
      <c r="G504" s="163"/>
      <c r="H504" s="163"/>
      <c r="I504" s="163"/>
      <c r="J504" s="163"/>
      <c r="K504" s="165"/>
      <c r="L504" s="163"/>
      <c r="M504" s="163"/>
      <c r="N504" s="166"/>
      <c r="O504" s="167"/>
      <c r="P504" s="167"/>
      <c r="Q504" s="163"/>
      <c r="R504" s="163"/>
      <c r="S504" s="163"/>
      <c r="T504" s="167"/>
      <c r="U504" s="167"/>
      <c r="V504" s="167"/>
      <c r="W504" s="163"/>
      <c r="X504" s="163"/>
      <c r="Y504" s="163"/>
      <c r="Z504" s="321"/>
      <c r="AA504" s="321"/>
      <c r="AB504" s="322"/>
      <c r="AC504" s="322"/>
      <c r="AD504" s="321"/>
      <c r="AE504" s="321"/>
      <c r="AF504" s="321"/>
      <c r="AG504" s="321"/>
      <c r="AH504" s="321"/>
      <c r="AI504" s="321"/>
      <c r="AJ504" s="321"/>
      <c r="AK504" s="321"/>
      <c r="AL504" s="321"/>
      <c r="AM504" s="321"/>
      <c r="AN504" s="321"/>
      <c r="AO504" s="321"/>
      <c r="AP504" s="321"/>
      <c r="AQ504" s="321"/>
      <c r="AR504" s="321"/>
      <c r="AS504" s="321"/>
      <c r="AT504" s="163"/>
      <c r="AU504" s="163"/>
      <c r="AV504" s="163"/>
      <c r="AW504" s="163"/>
      <c r="AX504" s="163"/>
      <c r="AY504" s="163"/>
      <c r="AZ504" s="167"/>
      <c r="BA504" s="163"/>
      <c r="BB504" s="163"/>
      <c r="BC504" s="163"/>
      <c r="BD504" s="163"/>
      <c r="BE504" s="163"/>
      <c r="BF504" s="163"/>
      <c r="BG504" s="163"/>
      <c r="BH504" s="163"/>
    </row>
    <row r="505">
      <c r="A505" s="163"/>
      <c r="B505" s="163"/>
      <c r="C505" s="163"/>
      <c r="D505" s="163"/>
      <c r="E505" s="163"/>
      <c r="F505" s="163"/>
      <c r="G505" s="163"/>
      <c r="H505" s="163"/>
      <c r="I505" s="163"/>
      <c r="J505" s="163"/>
      <c r="K505" s="165"/>
      <c r="L505" s="163"/>
      <c r="M505" s="163"/>
      <c r="N505" s="166"/>
      <c r="O505" s="167"/>
      <c r="P505" s="167"/>
      <c r="Q505" s="163"/>
      <c r="R505" s="163"/>
      <c r="S505" s="163"/>
      <c r="T505" s="167"/>
      <c r="U505" s="167"/>
      <c r="V505" s="167"/>
      <c r="W505" s="163"/>
      <c r="X505" s="163"/>
      <c r="Y505" s="163"/>
      <c r="Z505" s="321"/>
      <c r="AA505" s="321"/>
      <c r="AB505" s="322"/>
      <c r="AC505" s="322"/>
      <c r="AD505" s="321"/>
      <c r="AE505" s="321"/>
      <c r="AF505" s="321"/>
      <c r="AG505" s="321"/>
      <c r="AH505" s="321"/>
      <c r="AI505" s="321"/>
      <c r="AJ505" s="321"/>
      <c r="AK505" s="321"/>
      <c r="AL505" s="321"/>
      <c r="AM505" s="321"/>
      <c r="AN505" s="321"/>
      <c r="AO505" s="321"/>
      <c r="AP505" s="321"/>
      <c r="AQ505" s="321"/>
      <c r="AR505" s="321"/>
      <c r="AS505" s="321"/>
      <c r="AT505" s="163"/>
      <c r="AU505" s="163"/>
      <c r="AV505" s="163"/>
      <c r="AW505" s="163"/>
      <c r="AX505" s="163"/>
      <c r="AY505" s="163"/>
      <c r="AZ505" s="167"/>
      <c r="BA505" s="163"/>
      <c r="BB505" s="163"/>
      <c r="BC505" s="163"/>
      <c r="BD505" s="163"/>
      <c r="BE505" s="163"/>
      <c r="BF505" s="163"/>
      <c r="BG505" s="163"/>
      <c r="BH505" s="163"/>
    </row>
    <row r="506">
      <c r="A506" s="163"/>
      <c r="B506" s="163"/>
      <c r="C506" s="163"/>
      <c r="D506" s="163"/>
      <c r="E506" s="163"/>
      <c r="F506" s="163"/>
      <c r="G506" s="163"/>
      <c r="H506" s="163"/>
      <c r="I506" s="163"/>
      <c r="J506" s="163"/>
      <c r="K506" s="165"/>
      <c r="L506" s="163"/>
      <c r="M506" s="163"/>
      <c r="N506" s="166"/>
      <c r="O506" s="167"/>
      <c r="P506" s="167"/>
      <c r="Q506" s="163"/>
      <c r="R506" s="163"/>
      <c r="S506" s="163"/>
      <c r="T506" s="167"/>
      <c r="U506" s="167"/>
      <c r="V506" s="167"/>
      <c r="W506" s="163"/>
      <c r="X506" s="163"/>
      <c r="Y506" s="163"/>
      <c r="Z506" s="321"/>
      <c r="AA506" s="321"/>
      <c r="AB506" s="322"/>
      <c r="AC506" s="322"/>
      <c r="AD506" s="321"/>
      <c r="AE506" s="321"/>
      <c r="AF506" s="321"/>
      <c r="AG506" s="321"/>
      <c r="AH506" s="321"/>
      <c r="AI506" s="321"/>
      <c r="AJ506" s="321"/>
      <c r="AK506" s="321"/>
      <c r="AL506" s="321"/>
      <c r="AM506" s="321"/>
      <c r="AN506" s="321"/>
      <c r="AO506" s="321"/>
      <c r="AP506" s="321"/>
      <c r="AQ506" s="321"/>
      <c r="AR506" s="321"/>
      <c r="AS506" s="321"/>
      <c r="AT506" s="163"/>
      <c r="AU506" s="163"/>
      <c r="AV506" s="163"/>
      <c r="AW506" s="163"/>
      <c r="AX506" s="163"/>
      <c r="AY506" s="163"/>
      <c r="AZ506" s="167"/>
      <c r="BA506" s="163"/>
      <c r="BB506" s="163"/>
      <c r="BC506" s="163"/>
      <c r="BD506" s="163"/>
      <c r="BE506" s="163"/>
      <c r="BF506" s="163"/>
      <c r="BG506" s="163"/>
      <c r="BH506" s="163"/>
    </row>
    <row r="507">
      <c r="A507" s="163"/>
      <c r="B507" s="163"/>
      <c r="C507" s="163"/>
      <c r="D507" s="163"/>
      <c r="E507" s="163"/>
      <c r="F507" s="163"/>
      <c r="G507" s="163"/>
      <c r="H507" s="163"/>
      <c r="I507" s="163"/>
      <c r="J507" s="163"/>
      <c r="K507" s="165"/>
      <c r="L507" s="163"/>
      <c r="M507" s="163"/>
      <c r="N507" s="166"/>
      <c r="O507" s="167"/>
      <c r="P507" s="167"/>
      <c r="Q507" s="163"/>
      <c r="R507" s="163"/>
      <c r="S507" s="163"/>
      <c r="T507" s="167"/>
      <c r="U507" s="167"/>
      <c r="V507" s="167"/>
      <c r="W507" s="163"/>
      <c r="X507" s="163"/>
      <c r="Y507" s="163"/>
      <c r="Z507" s="321"/>
      <c r="AA507" s="321"/>
      <c r="AB507" s="322"/>
      <c r="AC507" s="322"/>
      <c r="AD507" s="321"/>
      <c r="AE507" s="321"/>
      <c r="AF507" s="321"/>
      <c r="AG507" s="321"/>
      <c r="AH507" s="321"/>
      <c r="AI507" s="321"/>
      <c r="AJ507" s="321"/>
      <c r="AK507" s="321"/>
      <c r="AL507" s="321"/>
      <c r="AM507" s="321"/>
      <c r="AN507" s="321"/>
      <c r="AO507" s="321"/>
      <c r="AP507" s="321"/>
      <c r="AQ507" s="321"/>
      <c r="AR507" s="321"/>
      <c r="AS507" s="321"/>
      <c r="AT507" s="163"/>
      <c r="AU507" s="163"/>
      <c r="AV507" s="163"/>
      <c r="AW507" s="163"/>
      <c r="AX507" s="163"/>
      <c r="AY507" s="163"/>
      <c r="AZ507" s="167"/>
      <c r="BA507" s="163"/>
      <c r="BB507" s="163"/>
      <c r="BC507" s="163"/>
      <c r="BD507" s="163"/>
      <c r="BE507" s="163"/>
      <c r="BF507" s="163"/>
      <c r="BG507" s="163"/>
      <c r="BH507" s="163"/>
    </row>
    <row r="508">
      <c r="A508" s="163"/>
      <c r="B508" s="163"/>
      <c r="C508" s="163"/>
      <c r="D508" s="163"/>
      <c r="E508" s="163"/>
      <c r="F508" s="163"/>
      <c r="G508" s="163"/>
      <c r="H508" s="163"/>
      <c r="I508" s="163"/>
      <c r="J508" s="163"/>
      <c r="K508" s="165"/>
      <c r="L508" s="163"/>
      <c r="M508" s="163"/>
      <c r="N508" s="166"/>
      <c r="O508" s="167"/>
      <c r="P508" s="167"/>
      <c r="Q508" s="163"/>
      <c r="R508" s="163"/>
      <c r="S508" s="163"/>
      <c r="T508" s="167"/>
      <c r="U508" s="167"/>
      <c r="V508" s="167"/>
      <c r="W508" s="163"/>
      <c r="X508" s="163"/>
      <c r="Y508" s="163"/>
      <c r="Z508" s="321"/>
      <c r="AA508" s="321"/>
      <c r="AB508" s="322"/>
      <c r="AC508" s="322"/>
      <c r="AD508" s="321"/>
      <c r="AE508" s="321"/>
      <c r="AF508" s="321"/>
      <c r="AG508" s="321"/>
      <c r="AH508" s="321"/>
      <c r="AI508" s="321"/>
      <c r="AJ508" s="321"/>
      <c r="AK508" s="321"/>
      <c r="AL508" s="321"/>
      <c r="AM508" s="321"/>
      <c r="AN508" s="321"/>
      <c r="AO508" s="321"/>
      <c r="AP508" s="321"/>
      <c r="AQ508" s="321"/>
      <c r="AR508" s="321"/>
      <c r="AS508" s="321"/>
      <c r="AT508" s="163"/>
      <c r="AU508" s="163"/>
      <c r="AV508" s="163"/>
      <c r="AW508" s="163"/>
      <c r="AX508" s="163"/>
      <c r="AY508" s="163"/>
      <c r="AZ508" s="167"/>
      <c r="BA508" s="163"/>
      <c r="BB508" s="163"/>
      <c r="BC508" s="163"/>
      <c r="BD508" s="163"/>
      <c r="BE508" s="163"/>
      <c r="BF508" s="163"/>
      <c r="BG508" s="163"/>
      <c r="BH508" s="163"/>
    </row>
    <row r="509">
      <c r="A509" s="163"/>
      <c r="B509" s="163"/>
      <c r="C509" s="163"/>
      <c r="D509" s="163"/>
      <c r="E509" s="163"/>
      <c r="F509" s="163"/>
      <c r="G509" s="163"/>
      <c r="H509" s="163"/>
      <c r="I509" s="163"/>
      <c r="J509" s="163"/>
      <c r="K509" s="165"/>
      <c r="L509" s="163"/>
      <c r="M509" s="163"/>
      <c r="N509" s="166"/>
      <c r="O509" s="167"/>
      <c r="P509" s="167"/>
      <c r="Q509" s="163"/>
      <c r="R509" s="163"/>
      <c r="S509" s="163"/>
      <c r="T509" s="167"/>
      <c r="U509" s="167"/>
      <c r="V509" s="167"/>
      <c r="W509" s="163"/>
      <c r="X509" s="163"/>
      <c r="Y509" s="163"/>
      <c r="Z509" s="321"/>
      <c r="AA509" s="321"/>
      <c r="AB509" s="322"/>
      <c r="AC509" s="322"/>
      <c r="AD509" s="321"/>
      <c r="AE509" s="321"/>
      <c r="AF509" s="321"/>
      <c r="AG509" s="321"/>
      <c r="AH509" s="321"/>
      <c r="AI509" s="321"/>
      <c r="AJ509" s="321"/>
      <c r="AK509" s="321"/>
      <c r="AL509" s="321"/>
      <c r="AM509" s="321"/>
      <c r="AN509" s="321"/>
      <c r="AO509" s="321"/>
      <c r="AP509" s="321"/>
      <c r="AQ509" s="321"/>
      <c r="AR509" s="321"/>
      <c r="AS509" s="321"/>
      <c r="AT509" s="163"/>
      <c r="AU509" s="163"/>
      <c r="AV509" s="163"/>
      <c r="AW509" s="163"/>
      <c r="AX509" s="163"/>
      <c r="AY509" s="163"/>
      <c r="AZ509" s="167"/>
      <c r="BA509" s="163"/>
      <c r="BB509" s="163"/>
      <c r="BC509" s="163"/>
      <c r="BD509" s="163"/>
      <c r="BE509" s="163"/>
      <c r="BF509" s="163"/>
      <c r="BG509" s="163"/>
      <c r="BH509" s="163"/>
    </row>
    <row r="510">
      <c r="A510" s="163"/>
      <c r="B510" s="163"/>
      <c r="C510" s="163"/>
      <c r="D510" s="163"/>
      <c r="E510" s="163"/>
      <c r="F510" s="163"/>
      <c r="G510" s="163"/>
      <c r="H510" s="163"/>
      <c r="I510" s="163"/>
      <c r="J510" s="163"/>
      <c r="K510" s="165"/>
      <c r="L510" s="163"/>
      <c r="M510" s="163"/>
      <c r="N510" s="166"/>
      <c r="O510" s="167"/>
      <c r="P510" s="167"/>
      <c r="Q510" s="163"/>
      <c r="R510" s="163"/>
      <c r="S510" s="163"/>
      <c r="T510" s="167"/>
      <c r="U510" s="167"/>
      <c r="V510" s="167"/>
      <c r="W510" s="163"/>
      <c r="X510" s="163"/>
      <c r="Y510" s="163"/>
      <c r="Z510" s="321"/>
      <c r="AA510" s="321"/>
      <c r="AB510" s="322"/>
      <c r="AC510" s="322"/>
      <c r="AD510" s="321"/>
      <c r="AE510" s="321"/>
      <c r="AF510" s="321"/>
      <c r="AG510" s="321"/>
      <c r="AH510" s="321"/>
      <c r="AI510" s="321"/>
      <c r="AJ510" s="321"/>
      <c r="AK510" s="321"/>
      <c r="AL510" s="321"/>
      <c r="AM510" s="321"/>
      <c r="AN510" s="321"/>
      <c r="AO510" s="321"/>
      <c r="AP510" s="321"/>
      <c r="AQ510" s="321"/>
      <c r="AR510" s="321"/>
      <c r="AS510" s="321"/>
      <c r="AT510" s="163"/>
      <c r="AU510" s="163"/>
      <c r="AV510" s="163"/>
      <c r="AW510" s="163"/>
      <c r="AX510" s="163"/>
      <c r="AY510" s="163"/>
      <c r="AZ510" s="167"/>
      <c r="BA510" s="163"/>
      <c r="BB510" s="163"/>
      <c r="BC510" s="163"/>
      <c r="BD510" s="163"/>
      <c r="BE510" s="163"/>
      <c r="BF510" s="163"/>
      <c r="BG510" s="163"/>
      <c r="BH510" s="163"/>
    </row>
    <row r="511">
      <c r="A511" s="163"/>
      <c r="B511" s="163"/>
      <c r="C511" s="163"/>
      <c r="D511" s="163"/>
      <c r="E511" s="163"/>
      <c r="F511" s="163"/>
      <c r="G511" s="163"/>
      <c r="H511" s="163"/>
      <c r="I511" s="163"/>
      <c r="J511" s="163"/>
      <c r="K511" s="165"/>
      <c r="L511" s="163"/>
      <c r="M511" s="163"/>
      <c r="N511" s="166"/>
      <c r="O511" s="167"/>
      <c r="P511" s="167"/>
      <c r="Q511" s="163"/>
      <c r="R511" s="163"/>
      <c r="S511" s="163"/>
      <c r="T511" s="167"/>
      <c r="U511" s="167"/>
      <c r="V511" s="167"/>
      <c r="W511" s="163"/>
      <c r="X511" s="163"/>
      <c r="Y511" s="163"/>
      <c r="Z511" s="321"/>
      <c r="AA511" s="321"/>
      <c r="AB511" s="322"/>
      <c r="AC511" s="322"/>
      <c r="AD511" s="321"/>
      <c r="AE511" s="321"/>
      <c r="AF511" s="321"/>
      <c r="AG511" s="321"/>
      <c r="AH511" s="321"/>
      <c r="AI511" s="321"/>
      <c r="AJ511" s="321"/>
      <c r="AK511" s="321"/>
      <c r="AL511" s="321"/>
      <c r="AM511" s="321"/>
      <c r="AN511" s="321"/>
      <c r="AO511" s="321"/>
      <c r="AP511" s="321"/>
      <c r="AQ511" s="321"/>
      <c r="AR511" s="321"/>
      <c r="AS511" s="321"/>
      <c r="AT511" s="163"/>
      <c r="AU511" s="163"/>
      <c r="AV511" s="163"/>
      <c r="AW511" s="163"/>
      <c r="AX511" s="163"/>
      <c r="AY511" s="163"/>
      <c r="AZ511" s="167"/>
      <c r="BA511" s="163"/>
      <c r="BB511" s="163"/>
      <c r="BC511" s="163"/>
      <c r="BD511" s="163"/>
      <c r="BE511" s="163"/>
      <c r="BF511" s="163"/>
      <c r="BG511" s="163"/>
      <c r="BH511" s="163"/>
    </row>
    <row r="512">
      <c r="A512" s="163"/>
      <c r="B512" s="163"/>
      <c r="C512" s="163"/>
      <c r="D512" s="163"/>
      <c r="E512" s="163"/>
      <c r="F512" s="163"/>
      <c r="G512" s="163"/>
      <c r="H512" s="163"/>
      <c r="I512" s="163"/>
      <c r="J512" s="163"/>
      <c r="K512" s="165"/>
      <c r="L512" s="163"/>
      <c r="M512" s="163"/>
      <c r="N512" s="166"/>
      <c r="O512" s="167"/>
      <c r="P512" s="167"/>
      <c r="Q512" s="163"/>
      <c r="R512" s="163"/>
      <c r="S512" s="163"/>
      <c r="T512" s="167"/>
      <c r="U512" s="167"/>
      <c r="V512" s="167"/>
      <c r="W512" s="163"/>
      <c r="X512" s="163"/>
      <c r="Y512" s="163"/>
      <c r="Z512" s="321"/>
      <c r="AA512" s="321"/>
      <c r="AB512" s="322"/>
      <c r="AC512" s="322"/>
      <c r="AD512" s="321"/>
      <c r="AE512" s="321"/>
      <c r="AF512" s="321"/>
      <c r="AG512" s="321"/>
      <c r="AH512" s="321"/>
      <c r="AI512" s="321"/>
      <c r="AJ512" s="321"/>
      <c r="AK512" s="321"/>
      <c r="AL512" s="321"/>
      <c r="AM512" s="321"/>
      <c r="AN512" s="321"/>
      <c r="AO512" s="321"/>
      <c r="AP512" s="321"/>
      <c r="AQ512" s="321"/>
      <c r="AR512" s="321"/>
      <c r="AS512" s="321"/>
      <c r="AT512" s="163"/>
      <c r="AU512" s="163"/>
      <c r="AV512" s="163"/>
      <c r="AW512" s="163"/>
      <c r="AX512" s="163"/>
      <c r="AY512" s="163"/>
      <c r="AZ512" s="167"/>
      <c r="BA512" s="163"/>
      <c r="BB512" s="163"/>
      <c r="BC512" s="163"/>
      <c r="BD512" s="163"/>
      <c r="BE512" s="163"/>
      <c r="BF512" s="163"/>
      <c r="BG512" s="163"/>
      <c r="BH512" s="163"/>
    </row>
    <row r="513">
      <c r="A513" s="163"/>
      <c r="B513" s="163"/>
      <c r="C513" s="163"/>
      <c r="D513" s="163"/>
      <c r="E513" s="163"/>
      <c r="F513" s="163"/>
      <c r="G513" s="163"/>
      <c r="H513" s="163"/>
      <c r="I513" s="163"/>
      <c r="J513" s="163"/>
      <c r="K513" s="165"/>
      <c r="L513" s="163"/>
      <c r="M513" s="163"/>
      <c r="N513" s="166"/>
      <c r="O513" s="167"/>
      <c r="P513" s="167"/>
      <c r="Q513" s="163"/>
      <c r="R513" s="163"/>
      <c r="S513" s="163"/>
      <c r="T513" s="167"/>
      <c r="U513" s="167"/>
      <c r="V513" s="167"/>
      <c r="W513" s="163"/>
      <c r="X513" s="163"/>
      <c r="Y513" s="163"/>
      <c r="Z513" s="321"/>
      <c r="AA513" s="321"/>
      <c r="AB513" s="322"/>
      <c r="AC513" s="322"/>
      <c r="AD513" s="321"/>
      <c r="AE513" s="321"/>
      <c r="AF513" s="321"/>
      <c r="AG513" s="321"/>
      <c r="AH513" s="321"/>
      <c r="AI513" s="321"/>
      <c r="AJ513" s="321"/>
      <c r="AK513" s="321"/>
      <c r="AL513" s="321"/>
      <c r="AM513" s="321"/>
      <c r="AN513" s="321"/>
      <c r="AO513" s="321"/>
      <c r="AP513" s="321"/>
      <c r="AQ513" s="321"/>
      <c r="AR513" s="321"/>
      <c r="AS513" s="321"/>
      <c r="AT513" s="163"/>
      <c r="AU513" s="163"/>
      <c r="AV513" s="163"/>
      <c r="AW513" s="163"/>
      <c r="AX513" s="163"/>
      <c r="AY513" s="163"/>
      <c r="AZ513" s="167"/>
      <c r="BA513" s="163"/>
      <c r="BB513" s="163"/>
      <c r="BC513" s="163"/>
      <c r="BD513" s="163"/>
      <c r="BE513" s="163"/>
      <c r="BF513" s="163"/>
      <c r="BG513" s="163"/>
      <c r="BH513" s="163"/>
    </row>
    <row r="514">
      <c r="A514" s="163"/>
      <c r="B514" s="163"/>
      <c r="C514" s="163"/>
      <c r="D514" s="163"/>
      <c r="E514" s="163"/>
      <c r="F514" s="163"/>
      <c r="G514" s="163"/>
      <c r="H514" s="163"/>
      <c r="I514" s="163"/>
      <c r="J514" s="163"/>
      <c r="K514" s="165"/>
      <c r="L514" s="163"/>
      <c r="M514" s="163"/>
      <c r="N514" s="166"/>
      <c r="O514" s="167"/>
      <c r="P514" s="167"/>
      <c r="Q514" s="163"/>
      <c r="R514" s="163"/>
      <c r="S514" s="163"/>
      <c r="T514" s="167"/>
      <c r="U514" s="167"/>
      <c r="V514" s="167"/>
      <c r="W514" s="163"/>
      <c r="X514" s="163"/>
      <c r="Y514" s="163"/>
      <c r="Z514" s="321"/>
      <c r="AA514" s="321"/>
      <c r="AB514" s="322"/>
      <c r="AC514" s="322"/>
      <c r="AD514" s="321"/>
      <c r="AE514" s="321"/>
      <c r="AF514" s="321"/>
      <c r="AG514" s="321"/>
      <c r="AH514" s="321"/>
      <c r="AI514" s="321"/>
      <c r="AJ514" s="321"/>
      <c r="AK514" s="321"/>
      <c r="AL514" s="321"/>
      <c r="AM514" s="321"/>
      <c r="AN514" s="321"/>
      <c r="AO514" s="321"/>
      <c r="AP514" s="321"/>
      <c r="AQ514" s="321"/>
      <c r="AR514" s="321"/>
      <c r="AS514" s="321"/>
      <c r="AT514" s="163"/>
      <c r="AU514" s="163"/>
      <c r="AV514" s="163"/>
      <c r="AW514" s="163"/>
      <c r="AX514" s="163"/>
      <c r="AY514" s="163"/>
      <c r="AZ514" s="167"/>
      <c r="BA514" s="163"/>
      <c r="BB514" s="163"/>
      <c r="BC514" s="163"/>
      <c r="BD514" s="163"/>
      <c r="BE514" s="163"/>
      <c r="BF514" s="163"/>
      <c r="BG514" s="163"/>
      <c r="BH514" s="163"/>
    </row>
    <row r="515">
      <c r="A515" s="163"/>
      <c r="B515" s="163"/>
      <c r="C515" s="163"/>
      <c r="D515" s="163"/>
      <c r="E515" s="163"/>
      <c r="F515" s="163"/>
      <c r="G515" s="163"/>
      <c r="H515" s="163"/>
      <c r="I515" s="163"/>
      <c r="J515" s="163"/>
      <c r="K515" s="165"/>
      <c r="L515" s="163"/>
      <c r="M515" s="163"/>
      <c r="N515" s="166"/>
      <c r="O515" s="167"/>
      <c r="P515" s="167"/>
      <c r="Q515" s="163"/>
      <c r="R515" s="163"/>
      <c r="S515" s="163"/>
      <c r="T515" s="167"/>
      <c r="U515" s="167"/>
      <c r="V515" s="167"/>
      <c r="W515" s="163"/>
      <c r="X515" s="163"/>
      <c r="Y515" s="163"/>
      <c r="Z515" s="321"/>
      <c r="AA515" s="321"/>
      <c r="AB515" s="322"/>
      <c r="AC515" s="322"/>
      <c r="AD515" s="321"/>
      <c r="AE515" s="321"/>
      <c r="AF515" s="321"/>
      <c r="AG515" s="321"/>
      <c r="AH515" s="321"/>
      <c r="AI515" s="321"/>
      <c r="AJ515" s="321"/>
      <c r="AK515" s="321"/>
      <c r="AL515" s="321"/>
      <c r="AM515" s="321"/>
      <c r="AN515" s="321"/>
      <c r="AO515" s="321"/>
      <c r="AP515" s="321"/>
      <c r="AQ515" s="321"/>
      <c r="AR515" s="321"/>
      <c r="AS515" s="321"/>
      <c r="AT515" s="163"/>
      <c r="AU515" s="163"/>
      <c r="AV515" s="163"/>
      <c r="AW515" s="163"/>
      <c r="AX515" s="163"/>
      <c r="AY515" s="163"/>
      <c r="AZ515" s="167"/>
      <c r="BA515" s="163"/>
      <c r="BB515" s="163"/>
      <c r="BC515" s="163"/>
      <c r="BD515" s="163"/>
      <c r="BE515" s="163"/>
      <c r="BF515" s="163"/>
      <c r="BG515" s="163"/>
      <c r="BH515" s="163"/>
    </row>
    <row r="516">
      <c r="A516" s="163"/>
      <c r="B516" s="163"/>
      <c r="C516" s="163"/>
      <c r="D516" s="163"/>
      <c r="E516" s="163"/>
      <c r="F516" s="163"/>
      <c r="G516" s="163"/>
      <c r="H516" s="163"/>
      <c r="I516" s="163"/>
      <c r="J516" s="163"/>
      <c r="K516" s="165"/>
      <c r="L516" s="163"/>
      <c r="M516" s="163"/>
      <c r="N516" s="166"/>
      <c r="O516" s="167"/>
      <c r="P516" s="167"/>
      <c r="Q516" s="163"/>
      <c r="R516" s="163"/>
      <c r="S516" s="163"/>
      <c r="T516" s="167"/>
      <c r="U516" s="167"/>
      <c r="V516" s="167"/>
      <c r="W516" s="163"/>
      <c r="X516" s="163"/>
      <c r="Y516" s="163"/>
      <c r="Z516" s="321"/>
      <c r="AA516" s="321"/>
      <c r="AB516" s="322"/>
      <c r="AC516" s="322"/>
      <c r="AD516" s="321"/>
      <c r="AE516" s="321"/>
      <c r="AF516" s="321"/>
      <c r="AG516" s="321"/>
      <c r="AH516" s="321"/>
      <c r="AI516" s="321"/>
      <c r="AJ516" s="321"/>
      <c r="AK516" s="321"/>
      <c r="AL516" s="321"/>
      <c r="AM516" s="321"/>
      <c r="AN516" s="321"/>
      <c r="AO516" s="321"/>
      <c r="AP516" s="321"/>
      <c r="AQ516" s="321"/>
      <c r="AR516" s="321"/>
      <c r="AS516" s="321"/>
      <c r="AT516" s="163"/>
      <c r="AU516" s="163"/>
      <c r="AV516" s="163"/>
      <c r="AW516" s="163"/>
      <c r="AX516" s="163"/>
      <c r="AY516" s="163"/>
      <c r="AZ516" s="167"/>
      <c r="BA516" s="163"/>
      <c r="BB516" s="163"/>
      <c r="BC516" s="163"/>
      <c r="BD516" s="163"/>
      <c r="BE516" s="163"/>
      <c r="BF516" s="163"/>
      <c r="BG516" s="163"/>
      <c r="BH516" s="163"/>
    </row>
    <row r="517">
      <c r="A517" s="163"/>
      <c r="B517" s="163"/>
      <c r="C517" s="163"/>
      <c r="D517" s="163"/>
      <c r="E517" s="163"/>
      <c r="F517" s="163"/>
      <c r="G517" s="163"/>
      <c r="H517" s="163"/>
      <c r="I517" s="163"/>
      <c r="J517" s="163"/>
      <c r="K517" s="165"/>
      <c r="L517" s="163"/>
      <c r="M517" s="163"/>
      <c r="N517" s="166"/>
      <c r="O517" s="167"/>
      <c r="P517" s="167"/>
      <c r="Q517" s="163"/>
      <c r="R517" s="163"/>
      <c r="S517" s="163"/>
      <c r="T517" s="167"/>
      <c r="U517" s="167"/>
      <c r="V517" s="167"/>
      <c r="W517" s="163"/>
      <c r="X517" s="163"/>
      <c r="Y517" s="163"/>
      <c r="Z517" s="321"/>
      <c r="AA517" s="321"/>
      <c r="AB517" s="322"/>
      <c r="AC517" s="322"/>
      <c r="AD517" s="321"/>
      <c r="AE517" s="321"/>
      <c r="AF517" s="321"/>
      <c r="AG517" s="321"/>
      <c r="AH517" s="321"/>
      <c r="AI517" s="321"/>
      <c r="AJ517" s="321"/>
      <c r="AK517" s="321"/>
      <c r="AL517" s="321"/>
      <c r="AM517" s="321"/>
      <c r="AN517" s="321"/>
      <c r="AO517" s="321"/>
      <c r="AP517" s="321"/>
      <c r="AQ517" s="321"/>
      <c r="AR517" s="321"/>
      <c r="AS517" s="321"/>
      <c r="AT517" s="163"/>
      <c r="AU517" s="163"/>
      <c r="AV517" s="163"/>
      <c r="AW517" s="163"/>
      <c r="AX517" s="163"/>
      <c r="AY517" s="163"/>
      <c r="AZ517" s="167"/>
      <c r="BA517" s="163"/>
      <c r="BB517" s="163"/>
      <c r="BC517" s="163"/>
      <c r="BD517" s="163"/>
      <c r="BE517" s="163"/>
      <c r="BF517" s="163"/>
      <c r="BG517" s="163"/>
      <c r="BH517" s="163"/>
    </row>
    <row r="518">
      <c r="A518" s="163"/>
      <c r="B518" s="163"/>
      <c r="C518" s="163"/>
      <c r="D518" s="163"/>
      <c r="E518" s="163"/>
      <c r="F518" s="163"/>
      <c r="G518" s="163"/>
      <c r="H518" s="163"/>
      <c r="I518" s="163"/>
      <c r="J518" s="163"/>
      <c r="K518" s="165"/>
      <c r="L518" s="163"/>
      <c r="M518" s="163"/>
      <c r="N518" s="166"/>
      <c r="O518" s="167"/>
      <c r="P518" s="167"/>
      <c r="Q518" s="163"/>
      <c r="R518" s="163"/>
      <c r="S518" s="163"/>
      <c r="T518" s="167"/>
      <c r="U518" s="167"/>
      <c r="V518" s="167"/>
      <c r="W518" s="163"/>
      <c r="X518" s="163"/>
      <c r="Y518" s="163"/>
      <c r="Z518" s="321"/>
      <c r="AA518" s="321"/>
      <c r="AB518" s="322"/>
      <c r="AC518" s="322"/>
      <c r="AD518" s="321"/>
      <c r="AE518" s="321"/>
      <c r="AF518" s="321"/>
      <c r="AG518" s="321"/>
      <c r="AH518" s="321"/>
      <c r="AI518" s="321"/>
      <c r="AJ518" s="321"/>
      <c r="AK518" s="321"/>
      <c r="AL518" s="321"/>
      <c r="AM518" s="321"/>
      <c r="AN518" s="321"/>
      <c r="AO518" s="321"/>
      <c r="AP518" s="321"/>
      <c r="AQ518" s="321"/>
      <c r="AR518" s="321"/>
      <c r="AS518" s="321"/>
      <c r="AT518" s="163"/>
      <c r="AU518" s="163"/>
      <c r="AV518" s="163"/>
      <c r="AW518" s="163"/>
      <c r="AX518" s="163"/>
      <c r="AY518" s="163"/>
      <c r="AZ518" s="167"/>
      <c r="BA518" s="163"/>
      <c r="BB518" s="163"/>
      <c r="BC518" s="163"/>
      <c r="BD518" s="163"/>
      <c r="BE518" s="163"/>
      <c r="BF518" s="163"/>
      <c r="BG518" s="163"/>
      <c r="BH518" s="163"/>
    </row>
    <row r="519">
      <c r="A519" s="163"/>
      <c r="B519" s="163"/>
      <c r="C519" s="163"/>
      <c r="D519" s="163"/>
      <c r="E519" s="163"/>
      <c r="F519" s="163"/>
      <c r="G519" s="163"/>
      <c r="H519" s="163"/>
      <c r="I519" s="163"/>
      <c r="J519" s="163"/>
      <c r="K519" s="165"/>
      <c r="L519" s="163"/>
      <c r="M519" s="163"/>
      <c r="N519" s="166"/>
      <c r="O519" s="167"/>
      <c r="P519" s="167"/>
      <c r="Q519" s="163"/>
      <c r="R519" s="163"/>
      <c r="S519" s="163"/>
      <c r="T519" s="167"/>
      <c r="U519" s="167"/>
      <c r="V519" s="167"/>
      <c r="W519" s="163"/>
      <c r="X519" s="163"/>
      <c r="Y519" s="163"/>
      <c r="Z519" s="321"/>
      <c r="AA519" s="321"/>
      <c r="AB519" s="322"/>
      <c r="AC519" s="322"/>
      <c r="AD519" s="321"/>
      <c r="AE519" s="321"/>
      <c r="AF519" s="321"/>
      <c r="AG519" s="321"/>
      <c r="AH519" s="321"/>
      <c r="AI519" s="321"/>
      <c r="AJ519" s="321"/>
      <c r="AK519" s="321"/>
      <c r="AL519" s="321"/>
      <c r="AM519" s="321"/>
      <c r="AN519" s="321"/>
      <c r="AO519" s="321"/>
      <c r="AP519" s="321"/>
      <c r="AQ519" s="321"/>
      <c r="AR519" s="321"/>
      <c r="AS519" s="321"/>
      <c r="AT519" s="163"/>
      <c r="AU519" s="163"/>
      <c r="AV519" s="163"/>
      <c r="AW519" s="163"/>
      <c r="AX519" s="163"/>
      <c r="AY519" s="163"/>
      <c r="AZ519" s="167"/>
      <c r="BA519" s="163"/>
      <c r="BB519" s="163"/>
      <c r="BC519" s="163"/>
      <c r="BD519" s="163"/>
      <c r="BE519" s="163"/>
      <c r="BF519" s="163"/>
      <c r="BG519" s="163"/>
      <c r="BH519" s="163"/>
    </row>
    <row r="520">
      <c r="A520" s="163"/>
      <c r="B520" s="163"/>
      <c r="C520" s="163"/>
      <c r="D520" s="163"/>
      <c r="E520" s="163"/>
      <c r="F520" s="163"/>
      <c r="G520" s="163"/>
      <c r="H520" s="163"/>
      <c r="I520" s="163"/>
      <c r="J520" s="163"/>
      <c r="K520" s="165"/>
      <c r="L520" s="163"/>
      <c r="M520" s="163"/>
      <c r="N520" s="166"/>
      <c r="O520" s="167"/>
      <c r="P520" s="167"/>
      <c r="Q520" s="163"/>
      <c r="R520" s="163"/>
      <c r="S520" s="163"/>
      <c r="T520" s="167"/>
      <c r="U520" s="167"/>
      <c r="V520" s="167"/>
      <c r="W520" s="163"/>
      <c r="X520" s="163"/>
      <c r="Y520" s="163"/>
      <c r="Z520" s="321"/>
      <c r="AA520" s="321"/>
      <c r="AB520" s="322"/>
      <c r="AC520" s="322"/>
      <c r="AD520" s="321"/>
      <c r="AE520" s="321"/>
      <c r="AF520" s="321"/>
      <c r="AG520" s="321"/>
      <c r="AH520" s="321"/>
      <c r="AI520" s="321"/>
      <c r="AJ520" s="321"/>
      <c r="AK520" s="321"/>
      <c r="AL520" s="321"/>
      <c r="AM520" s="321"/>
      <c r="AN520" s="321"/>
      <c r="AO520" s="321"/>
      <c r="AP520" s="321"/>
      <c r="AQ520" s="321"/>
      <c r="AR520" s="321"/>
      <c r="AS520" s="321"/>
      <c r="AT520" s="163"/>
      <c r="AU520" s="163"/>
      <c r="AV520" s="163"/>
      <c r="AW520" s="163"/>
      <c r="AX520" s="163"/>
      <c r="AY520" s="163"/>
      <c r="AZ520" s="167"/>
      <c r="BA520" s="163"/>
      <c r="BB520" s="163"/>
      <c r="BC520" s="163"/>
      <c r="BD520" s="163"/>
      <c r="BE520" s="163"/>
      <c r="BF520" s="163"/>
      <c r="BG520" s="163"/>
      <c r="BH520" s="163"/>
    </row>
    <row r="521">
      <c r="A521" s="163"/>
      <c r="B521" s="163"/>
      <c r="C521" s="163"/>
      <c r="D521" s="163"/>
      <c r="E521" s="163"/>
      <c r="F521" s="163"/>
      <c r="G521" s="163"/>
      <c r="H521" s="163"/>
      <c r="I521" s="163"/>
      <c r="J521" s="163"/>
      <c r="K521" s="165"/>
      <c r="L521" s="163"/>
      <c r="M521" s="163"/>
      <c r="N521" s="166"/>
      <c r="O521" s="167"/>
      <c r="P521" s="167"/>
      <c r="Q521" s="163"/>
      <c r="R521" s="163"/>
      <c r="S521" s="163"/>
      <c r="T521" s="167"/>
      <c r="U521" s="167"/>
      <c r="V521" s="167"/>
      <c r="W521" s="163"/>
      <c r="X521" s="163"/>
      <c r="Y521" s="163"/>
      <c r="Z521" s="321"/>
      <c r="AA521" s="321"/>
      <c r="AB521" s="322"/>
      <c r="AC521" s="322"/>
      <c r="AD521" s="321"/>
      <c r="AE521" s="321"/>
      <c r="AF521" s="321"/>
      <c r="AG521" s="321"/>
      <c r="AH521" s="321"/>
      <c r="AI521" s="321"/>
      <c r="AJ521" s="321"/>
      <c r="AK521" s="321"/>
      <c r="AL521" s="321"/>
      <c r="AM521" s="321"/>
      <c r="AN521" s="321"/>
      <c r="AO521" s="321"/>
      <c r="AP521" s="321"/>
      <c r="AQ521" s="321"/>
      <c r="AR521" s="321"/>
      <c r="AS521" s="321"/>
      <c r="AT521" s="163"/>
      <c r="AU521" s="163"/>
      <c r="AV521" s="163"/>
      <c r="AW521" s="163"/>
      <c r="AX521" s="163"/>
      <c r="AY521" s="163"/>
      <c r="AZ521" s="167"/>
      <c r="BA521" s="163"/>
      <c r="BB521" s="163"/>
      <c r="BC521" s="163"/>
      <c r="BD521" s="163"/>
      <c r="BE521" s="163"/>
      <c r="BF521" s="163"/>
      <c r="BG521" s="163"/>
      <c r="BH521" s="163"/>
    </row>
    <row r="522">
      <c r="A522" s="163"/>
      <c r="B522" s="163"/>
      <c r="C522" s="163"/>
      <c r="D522" s="163"/>
      <c r="E522" s="163"/>
      <c r="F522" s="163"/>
      <c r="G522" s="163"/>
      <c r="H522" s="163"/>
      <c r="I522" s="163"/>
      <c r="J522" s="163"/>
      <c r="K522" s="165"/>
      <c r="L522" s="163"/>
      <c r="M522" s="163"/>
      <c r="N522" s="166"/>
      <c r="O522" s="167"/>
      <c r="P522" s="167"/>
      <c r="Q522" s="163"/>
      <c r="R522" s="163"/>
      <c r="S522" s="163"/>
      <c r="T522" s="167"/>
      <c r="U522" s="167"/>
      <c r="V522" s="167"/>
      <c r="W522" s="163"/>
      <c r="X522" s="163"/>
      <c r="Y522" s="163"/>
      <c r="Z522" s="321"/>
      <c r="AA522" s="321"/>
      <c r="AB522" s="322"/>
      <c r="AC522" s="322"/>
      <c r="AD522" s="321"/>
      <c r="AE522" s="321"/>
      <c r="AF522" s="321"/>
      <c r="AG522" s="321"/>
      <c r="AH522" s="321"/>
      <c r="AI522" s="321"/>
      <c r="AJ522" s="321"/>
      <c r="AK522" s="321"/>
      <c r="AL522" s="321"/>
      <c r="AM522" s="321"/>
      <c r="AN522" s="321"/>
      <c r="AO522" s="321"/>
      <c r="AP522" s="321"/>
      <c r="AQ522" s="321"/>
      <c r="AR522" s="321"/>
      <c r="AS522" s="321"/>
      <c r="AT522" s="163"/>
      <c r="AU522" s="163"/>
      <c r="AV522" s="163"/>
      <c r="AW522" s="163"/>
      <c r="AX522" s="163"/>
      <c r="AY522" s="163"/>
      <c r="AZ522" s="167"/>
      <c r="BA522" s="163"/>
      <c r="BB522" s="163"/>
      <c r="BC522" s="163"/>
      <c r="BD522" s="163"/>
      <c r="BE522" s="163"/>
      <c r="BF522" s="163"/>
      <c r="BG522" s="163"/>
      <c r="BH522" s="163"/>
    </row>
    <row r="523">
      <c r="A523" s="163"/>
      <c r="B523" s="163"/>
      <c r="C523" s="163"/>
      <c r="D523" s="163"/>
      <c r="E523" s="163"/>
      <c r="F523" s="163"/>
      <c r="G523" s="163"/>
      <c r="H523" s="163"/>
      <c r="I523" s="163"/>
      <c r="J523" s="163"/>
      <c r="K523" s="165"/>
      <c r="L523" s="163"/>
      <c r="M523" s="163"/>
      <c r="N523" s="166"/>
      <c r="O523" s="167"/>
      <c r="P523" s="167"/>
      <c r="Q523" s="163"/>
      <c r="R523" s="163"/>
      <c r="S523" s="163"/>
      <c r="T523" s="167"/>
      <c r="U523" s="167"/>
      <c r="V523" s="167"/>
      <c r="W523" s="163"/>
      <c r="X523" s="163"/>
      <c r="Y523" s="163"/>
      <c r="Z523" s="321"/>
      <c r="AA523" s="321"/>
      <c r="AB523" s="322"/>
      <c r="AC523" s="322"/>
      <c r="AD523" s="321"/>
      <c r="AE523" s="321"/>
      <c r="AF523" s="321"/>
      <c r="AG523" s="321"/>
      <c r="AH523" s="321"/>
      <c r="AI523" s="321"/>
      <c r="AJ523" s="321"/>
      <c r="AK523" s="321"/>
      <c r="AL523" s="321"/>
      <c r="AM523" s="321"/>
      <c r="AN523" s="321"/>
      <c r="AO523" s="321"/>
      <c r="AP523" s="321"/>
      <c r="AQ523" s="321"/>
      <c r="AR523" s="321"/>
      <c r="AS523" s="321"/>
      <c r="AT523" s="163"/>
      <c r="AU523" s="163"/>
      <c r="AV523" s="163"/>
      <c r="AW523" s="163"/>
      <c r="AX523" s="163"/>
      <c r="AY523" s="163"/>
      <c r="AZ523" s="167"/>
      <c r="BA523" s="163"/>
      <c r="BB523" s="163"/>
      <c r="BC523" s="163"/>
      <c r="BD523" s="163"/>
      <c r="BE523" s="163"/>
      <c r="BF523" s="163"/>
      <c r="BG523" s="163"/>
      <c r="BH523" s="163"/>
    </row>
    <row r="524">
      <c r="A524" s="163"/>
      <c r="B524" s="163"/>
      <c r="C524" s="163"/>
      <c r="D524" s="163"/>
      <c r="E524" s="163"/>
      <c r="F524" s="163"/>
      <c r="G524" s="163"/>
      <c r="H524" s="163"/>
      <c r="I524" s="163"/>
      <c r="J524" s="163"/>
      <c r="K524" s="165"/>
      <c r="L524" s="163"/>
      <c r="M524" s="163"/>
      <c r="N524" s="166"/>
      <c r="O524" s="167"/>
      <c r="P524" s="167"/>
      <c r="Q524" s="163"/>
      <c r="R524" s="163"/>
      <c r="S524" s="163"/>
      <c r="T524" s="167"/>
      <c r="U524" s="167"/>
      <c r="V524" s="167"/>
      <c r="W524" s="163"/>
      <c r="X524" s="163"/>
      <c r="Y524" s="163"/>
      <c r="Z524" s="321"/>
      <c r="AA524" s="321"/>
      <c r="AB524" s="322"/>
      <c r="AC524" s="322"/>
      <c r="AD524" s="321"/>
      <c r="AE524" s="321"/>
      <c r="AF524" s="321"/>
      <c r="AG524" s="321"/>
      <c r="AH524" s="321"/>
      <c r="AI524" s="321"/>
      <c r="AJ524" s="321"/>
      <c r="AK524" s="321"/>
      <c r="AL524" s="321"/>
      <c r="AM524" s="321"/>
      <c r="AN524" s="321"/>
      <c r="AO524" s="321"/>
      <c r="AP524" s="321"/>
      <c r="AQ524" s="321"/>
      <c r="AR524" s="321"/>
      <c r="AS524" s="321"/>
      <c r="AT524" s="163"/>
      <c r="AU524" s="163"/>
      <c r="AV524" s="163"/>
      <c r="AW524" s="163"/>
      <c r="AX524" s="163"/>
      <c r="AY524" s="163"/>
      <c r="AZ524" s="167"/>
      <c r="BA524" s="163"/>
      <c r="BB524" s="163"/>
      <c r="BC524" s="163"/>
      <c r="BD524" s="163"/>
      <c r="BE524" s="163"/>
      <c r="BF524" s="163"/>
      <c r="BG524" s="163"/>
      <c r="BH524" s="163"/>
    </row>
    <row r="525">
      <c r="A525" s="163"/>
      <c r="B525" s="163"/>
      <c r="C525" s="163"/>
      <c r="D525" s="163"/>
      <c r="E525" s="163"/>
      <c r="F525" s="163"/>
      <c r="G525" s="163"/>
      <c r="H525" s="163"/>
      <c r="I525" s="163"/>
      <c r="J525" s="163"/>
      <c r="K525" s="165"/>
      <c r="L525" s="163"/>
      <c r="M525" s="163"/>
      <c r="N525" s="166"/>
      <c r="O525" s="167"/>
      <c r="P525" s="167"/>
      <c r="Q525" s="163"/>
      <c r="R525" s="163"/>
      <c r="S525" s="163"/>
      <c r="T525" s="167"/>
      <c r="U525" s="167"/>
      <c r="V525" s="167"/>
      <c r="W525" s="163"/>
      <c r="X525" s="163"/>
      <c r="Y525" s="163"/>
      <c r="Z525" s="321"/>
      <c r="AA525" s="321"/>
      <c r="AB525" s="322"/>
      <c r="AC525" s="322"/>
      <c r="AD525" s="321"/>
      <c r="AE525" s="321"/>
      <c r="AF525" s="321"/>
      <c r="AG525" s="321"/>
      <c r="AH525" s="321"/>
      <c r="AI525" s="321"/>
      <c r="AJ525" s="321"/>
      <c r="AK525" s="321"/>
      <c r="AL525" s="321"/>
      <c r="AM525" s="321"/>
      <c r="AN525" s="321"/>
      <c r="AO525" s="321"/>
      <c r="AP525" s="321"/>
      <c r="AQ525" s="321"/>
      <c r="AR525" s="321"/>
      <c r="AS525" s="321"/>
      <c r="AT525" s="163"/>
      <c r="AU525" s="163"/>
      <c r="AV525" s="163"/>
      <c r="AW525" s="163"/>
      <c r="AX525" s="163"/>
      <c r="AY525" s="163"/>
      <c r="AZ525" s="167"/>
      <c r="BA525" s="163"/>
      <c r="BB525" s="163"/>
      <c r="BC525" s="163"/>
      <c r="BD525" s="163"/>
      <c r="BE525" s="163"/>
      <c r="BF525" s="163"/>
      <c r="BG525" s="163"/>
      <c r="BH525" s="163"/>
    </row>
    <row r="526">
      <c r="A526" s="163"/>
      <c r="B526" s="163"/>
      <c r="C526" s="163"/>
      <c r="D526" s="163"/>
      <c r="E526" s="163"/>
      <c r="F526" s="163"/>
      <c r="G526" s="163"/>
      <c r="H526" s="163"/>
      <c r="I526" s="163"/>
      <c r="J526" s="163"/>
      <c r="K526" s="165"/>
      <c r="L526" s="163"/>
      <c r="M526" s="163"/>
      <c r="N526" s="166"/>
      <c r="O526" s="167"/>
      <c r="P526" s="167"/>
      <c r="Q526" s="163"/>
      <c r="R526" s="163"/>
      <c r="S526" s="163"/>
      <c r="T526" s="167"/>
      <c r="U526" s="167"/>
      <c r="V526" s="167"/>
      <c r="W526" s="163"/>
      <c r="X526" s="163"/>
      <c r="Y526" s="163"/>
      <c r="Z526" s="321"/>
      <c r="AA526" s="321"/>
      <c r="AB526" s="322"/>
      <c r="AC526" s="322"/>
      <c r="AD526" s="321"/>
      <c r="AE526" s="321"/>
      <c r="AF526" s="321"/>
      <c r="AG526" s="321"/>
      <c r="AH526" s="321"/>
      <c r="AI526" s="321"/>
      <c r="AJ526" s="321"/>
      <c r="AK526" s="321"/>
      <c r="AL526" s="321"/>
      <c r="AM526" s="321"/>
      <c r="AN526" s="321"/>
      <c r="AO526" s="321"/>
      <c r="AP526" s="321"/>
      <c r="AQ526" s="321"/>
      <c r="AR526" s="321"/>
      <c r="AS526" s="321"/>
      <c r="AT526" s="163"/>
      <c r="AU526" s="163"/>
      <c r="AV526" s="163"/>
      <c r="AW526" s="163"/>
      <c r="AX526" s="163"/>
      <c r="AY526" s="163"/>
      <c r="AZ526" s="167"/>
      <c r="BA526" s="163"/>
      <c r="BB526" s="163"/>
      <c r="BC526" s="163"/>
      <c r="BD526" s="163"/>
      <c r="BE526" s="163"/>
      <c r="BF526" s="163"/>
      <c r="BG526" s="163"/>
      <c r="BH526" s="163"/>
    </row>
    <row r="527">
      <c r="A527" s="163"/>
      <c r="B527" s="163"/>
      <c r="C527" s="163"/>
      <c r="D527" s="163"/>
      <c r="E527" s="163"/>
      <c r="F527" s="163"/>
      <c r="G527" s="163"/>
      <c r="H527" s="163"/>
      <c r="I527" s="163"/>
      <c r="J527" s="163"/>
      <c r="K527" s="165"/>
      <c r="L527" s="163"/>
      <c r="M527" s="163"/>
      <c r="N527" s="166"/>
      <c r="O527" s="167"/>
      <c r="P527" s="167"/>
      <c r="Q527" s="163"/>
      <c r="R527" s="163"/>
      <c r="S527" s="163"/>
      <c r="T527" s="167"/>
      <c r="U527" s="167"/>
      <c r="V527" s="167"/>
      <c r="W527" s="163"/>
      <c r="X527" s="163"/>
      <c r="Y527" s="163"/>
      <c r="Z527" s="321"/>
      <c r="AA527" s="321"/>
      <c r="AB527" s="322"/>
      <c r="AC527" s="322"/>
      <c r="AD527" s="321"/>
      <c r="AE527" s="321"/>
      <c r="AF527" s="321"/>
      <c r="AG527" s="321"/>
      <c r="AH527" s="321"/>
      <c r="AI527" s="321"/>
      <c r="AJ527" s="321"/>
      <c r="AK527" s="321"/>
      <c r="AL527" s="321"/>
      <c r="AM527" s="321"/>
      <c r="AN527" s="321"/>
      <c r="AO527" s="321"/>
      <c r="AP527" s="321"/>
      <c r="AQ527" s="321"/>
      <c r="AR527" s="321"/>
      <c r="AS527" s="321"/>
      <c r="AT527" s="163"/>
      <c r="AU527" s="163"/>
      <c r="AV527" s="163"/>
      <c r="AW527" s="163"/>
      <c r="AX527" s="163"/>
      <c r="AY527" s="163"/>
      <c r="AZ527" s="167"/>
      <c r="BA527" s="163"/>
      <c r="BB527" s="163"/>
      <c r="BC527" s="163"/>
      <c r="BD527" s="163"/>
      <c r="BE527" s="163"/>
      <c r="BF527" s="163"/>
      <c r="BG527" s="163"/>
      <c r="BH527" s="163"/>
    </row>
    <row r="528">
      <c r="A528" s="163"/>
      <c r="B528" s="163"/>
      <c r="C528" s="163"/>
      <c r="D528" s="163"/>
      <c r="E528" s="163"/>
      <c r="F528" s="163"/>
      <c r="G528" s="163"/>
      <c r="H528" s="163"/>
      <c r="I528" s="163"/>
      <c r="J528" s="163"/>
      <c r="K528" s="165"/>
      <c r="L528" s="163"/>
      <c r="M528" s="163"/>
      <c r="N528" s="166"/>
      <c r="O528" s="167"/>
      <c r="P528" s="167"/>
      <c r="Q528" s="163"/>
      <c r="R528" s="163"/>
      <c r="S528" s="163"/>
      <c r="T528" s="167"/>
      <c r="U528" s="167"/>
      <c r="V528" s="167"/>
      <c r="W528" s="163"/>
      <c r="X528" s="163"/>
      <c r="Y528" s="163"/>
      <c r="Z528" s="321"/>
      <c r="AA528" s="321"/>
      <c r="AB528" s="322"/>
      <c r="AC528" s="322"/>
      <c r="AD528" s="321"/>
      <c r="AE528" s="321"/>
      <c r="AF528" s="321"/>
      <c r="AG528" s="321"/>
      <c r="AH528" s="321"/>
      <c r="AI528" s="321"/>
      <c r="AJ528" s="321"/>
      <c r="AK528" s="321"/>
      <c r="AL528" s="321"/>
      <c r="AM528" s="321"/>
      <c r="AN528" s="321"/>
      <c r="AO528" s="321"/>
      <c r="AP528" s="321"/>
      <c r="AQ528" s="321"/>
      <c r="AR528" s="321"/>
      <c r="AS528" s="321"/>
      <c r="AT528" s="163"/>
      <c r="AU528" s="163"/>
      <c r="AV528" s="163"/>
      <c r="AW528" s="163"/>
      <c r="AX528" s="163"/>
      <c r="AY528" s="163"/>
      <c r="AZ528" s="167"/>
      <c r="BA528" s="163"/>
      <c r="BB528" s="163"/>
      <c r="BC528" s="163"/>
      <c r="BD528" s="163"/>
      <c r="BE528" s="163"/>
      <c r="BF528" s="163"/>
      <c r="BG528" s="163"/>
      <c r="BH528" s="163"/>
    </row>
    <row r="529">
      <c r="A529" s="163"/>
      <c r="B529" s="163"/>
      <c r="C529" s="163"/>
      <c r="D529" s="163"/>
      <c r="E529" s="163"/>
      <c r="F529" s="163"/>
      <c r="G529" s="163"/>
      <c r="H529" s="163"/>
      <c r="I529" s="163"/>
      <c r="J529" s="163"/>
      <c r="K529" s="165"/>
      <c r="L529" s="163"/>
      <c r="M529" s="163"/>
      <c r="N529" s="166"/>
      <c r="O529" s="167"/>
      <c r="P529" s="167"/>
      <c r="Q529" s="163"/>
      <c r="R529" s="163"/>
      <c r="S529" s="163"/>
      <c r="T529" s="167"/>
      <c r="U529" s="167"/>
      <c r="V529" s="167"/>
      <c r="W529" s="163"/>
      <c r="X529" s="163"/>
      <c r="Y529" s="163"/>
      <c r="Z529" s="321"/>
      <c r="AA529" s="321"/>
      <c r="AB529" s="322"/>
      <c r="AC529" s="322"/>
      <c r="AD529" s="321"/>
      <c r="AE529" s="321"/>
      <c r="AF529" s="321"/>
      <c r="AG529" s="321"/>
      <c r="AH529" s="321"/>
      <c r="AI529" s="321"/>
      <c r="AJ529" s="321"/>
      <c r="AK529" s="321"/>
      <c r="AL529" s="321"/>
      <c r="AM529" s="321"/>
      <c r="AN529" s="321"/>
      <c r="AO529" s="321"/>
      <c r="AP529" s="321"/>
      <c r="AQ529" s="321"/>
      <c r="AR529" s="321"/>
      <c r="AS529" s="321"/>
      <c r="AT529" s="163"/>
      <c r="AU529" s="163"/>
      <c r="AV529" s="163"/>
      <c r="AW529" s="163"/>
      <c r="AX529" s="163"/>
      <c r="AY529" s="163"/>
      <c r="AZ529" s="167"/>
      <c r="BA529" s="163"/>
      <c r="BB529" s="163"/>
      <c r="BC529" s="163"/>
      <c r="BD529" s="163"/>
      <c r="BE529" s="163"/>
      <c r="BF529" s="163"/>
      <c r="BG529" s="163"/>
      <c r="BH529" s="163"/>
    </row>
    <row r="530">
      <c r="A530" s="163"/>
      <c r="B530" s="163"/>
      <c r="C530" s="163"/>
      <c r="D530" s="163"/>
      <c r="E530" s="163"/>
      <c r="F530" s="163"/>
      <c r="G530" s="163"/>
      <c r="H530" s="163"/>
      <c r="I530" s="163"/>
      <c r="J530" s="163"/>
      <c r="K530" s="165"/>
      <c r="L530" s="163"/>
      <c r="M530" s="163"/>
      <c r="N530" s="166"/>
      <c r="O530" s="167"/>
      <c r="P530" s="167"/>
      <c r="Q530" s="163"/>
      <c r="R530" s="163"/>
      <c r="S530" s="163"/>
      <c r="T530" s="167"/>
      <c r="U530" s="167"/>
      <c r="V530" s="167"/>
      <c r="W530" s="163"/>
      <c r="X530" s="163"/>
      <c r="Y530" s="163"/>
      <c r="Z530" s="321"/>
      <c r="AA530" s="321"/>
      <c r="AB530" s="322"/>
      <c r="AC530" s="322"/>
      <c r="AD530" s="321"/>
      <c r="AE530" s="321"/>
      <c r="AF530" s="321"/>
      <c r="AG530" s="321"/>
      <c r="AH530" s="321"/>
      <c r="AI530" s="321"/>
      <c r="AJ530" s="321"/>
      <c r="AK530" s="321"/>
      <c r="AL530" s="321"/>
      <c r="AM530" s="321"/>
      <c r="AN530" s="321"/>
      <c r="AO530" s="321"/>
      <c r="AP530" s="321"/>
      <c r="AQ530" s="321"/>
      <c r="AR530" s="321"/>
      <c r="AS530" s="321"/>
      <c r="AT530" s="163"/>
      <c r="AU530" s="163"/>
      <c r="AV530" s="163"/>
      <c r="AW530" s="163"/>
      <c r="AX530" s="163"/>
      <c r="AY530" s="163"/>
      <c r="AZ530" s="167"/>
      <c r="BA530" s="163"/>
      <c r="BB530" s="163"/>
      <c r="BC530" s="163"/>
      <c r="BD530" s="163"/>
      <c r="BE530" s="163"/>
      <c r="BF530" s="163"/>
      <c r="BG530" s="163"/>
      <c r="BH530" s="163"/>
    </row>
    <row r="531">
      <c r="A531" s="163"/>
      <c r="B531" s="163"/>
      <c r="C531" s="163"/>
      <c r="D531" s="163"/>
      <c r="E531" s="163"/>
      <c r="F531" s="163"/>
      <c r="G531" s="163"/>
      <c r="H531" s="163"/>
      <c r="I531" s="163"/>
      <c r="J531" s="163"/>
      <c r="K531" s="165"/>
      <c r="L531" s="163"/>
      <c r="M531" s="163"/>
      <c r="N531" s="166"/>
      <c r="O531" s="167"/>
      <c r="P531" s="167"/>
      <c r="Q531" s="163"/>
      <c r="R531" s="163"/>
      <c r="S531" s="163"/>
      <c r="T531" s="167"/>
      <c r="U531" s="167"/>
      <c r="V531" s="167"/>
      <c r="W531" s="163"/>
      <c r="X531" s="163"/>
      <c r="Y531" s="163"/>
      <c r="Z531" s="321"/>
      <c r="AA531" s="321"/>
      <c r="AB531" s="322"/>
      <c r="AC531" s="322"/>
      <c r="AD531" s="321"/>
      <c r="AE531" s="321"/>
      <c r="AF531" s="321"/>
      <c r="AG531" s="321"/>
      <c r="AH531" s="321"/>
      <c r="AI531" s="321"/>
      <c r="AJ531" s="321"/>
      <c r="AK531" s="321"/>
      <c r="AL531" s="321"/>
      <c r="AM531" s="321"/>
      <c r="AN531" s="321"/>
      <c r="AO531" s="321"/>
      <c r="AP531" s="321"/>
      <c r="AQ531" s="321"/>
      <c r="AR531" s="321"/>
      <c r="AS531" s="321"/>
      <c r="AT531" s="163"/>
      <c r="AU531" s="163"/>
      <c r="AV531" s="163"/>
      <c r="AW531" s="163"/>
      <c r="AX531" s="163"/>
      <c r="AY531" s="163"/>
      <c r="AZ531" s="167"/>
      <c r="BA531" s="163"/>
      <c r="BB531" s="163"/>
      <c r="BC531" s="163"/>
      <c r="BD531" s="163"/>
      <c r="BE531" s="163"/>
      <c r="BF531" s="163"/>
      <c r="BG531" s="163"/>
      <c r="BH531" s="163"/>
    </row>
    <row r="532">
      <c r="A532" s="163"/>
      <c r="B532" s="163"/>
      <c r="C532" s="163"/>
      <c r="D532" s="163"/>
      <c r="E532" s="163"/>
      <c r="F532" s="163"/>
      <c r="G532" s="163"/>
      <c r="H532" s="163"/>
      <c r="I532" s="163"/>
      <c r="J532" s="163"/>
      <c r="K532" s="165"/>
      <c r="L532" s="163"/>
      <c r="M532" s="163"/>
      <c r="N532" s="166"/>
      <c r="O532" s="167"/>
      <c r="P532" s="167"/>
      <c r="Q532" s="163"/>
      <c r="R532" s="163"/>
      <c r="S532" s="163"/>
      <c r="T532" s="167"/>
      <c r="U532" s="167"/>
      <c r="V532" s="167"/>
      <c r="W532" s="163"/>
      <c r="X532" s="163"/>
      <c r="Y532" s="163"/>
      <c r="Z532" s="321"/>
      <c r="AA532" s="321"/>
      <c r="AB532" s="322"/>
      <c r="AC532" s="322"/>
      <c r="AD532" s="321"/>
      <c r="AE532" s="321"/>
      <c r="AF532" s="321"/>
      <c r="AG532" s="321"/>
      <c r="AH532" s="321"/>
      <c r="AI532" s="321"/>
      <c r="AJ532" s="321"/>
      <c r="AK532" s="321"/>
      <c r="AL532" s="321"/>
      <c r="AM532" s="321"/>
      <c r="AN532" s="321"/>
      <c r="AO532" s="321"/>
      <c r="AP532" s="321"/>
      <c r="AQ532" s="321"/>
      <c r="AR532" s="321"/>
      <c r="AS532" s="321"/>
      <c r="AT532" s="163"/>
      <c r="AU532" s="163"/>
      <c r="AV532" s="163"/>
      <c r="AW532" s="163"/>
      <c r="AX532" s="163"/>
      <c r="AY532" s="163"/>
      <c r="AZ532" s="167"/>
      <c r="BA532" s="163"/>
      <c r="BB532" s="163"/>
      <c r="BC532" s="163"/>
      <c r="BD532" s="163"/>
      <c r="BE532" s="163"/>
      <c r="BF532" s="163"/>
      <c r="BG532" s="163"/>
      <c r="BH532" s="163"/>
    </row>
    <row r="533">
      <c r="A533" s="163"/>
      <c r="B533" s="163"/>
      <c r="C533" s="163"/>
      <c r="D533" s="163"/>
      <c r="E533" s="163"/>
      <c r="F533" s="163"/>
      <c r="G533" s="163"/>
      <c r="H533" s="163"/>
      <c r="I533" s="163"/>
      <c r="J533" s="163"/>
      <c r="K533" s="165"/>
      <c r="L533" s="163"/>
      <c r="M533" s="163"/>
      <c r="N533" s="166"/>
      <c r="O533" s="167"/>
      <c r="P533" s="167"/>
      <c r="Q533" s="163"/>
      <c r="R533" s="163"/>
      <c r="S533" s="163"/>
      <c r="T533" s="167"/>
      <c r="U533" s="167"/>
      <c r="V533" s="167"/>
      <c r="W533" s="163"/>
      <c r="X533" s="163"/>
      <c r="Y533" s="163"/>
      <c r="Z533" s="321"/>
      <c r="AA533" s="321"/>
      <c r="AB533" s="322"/>
      <c r="AC533" s="322"/>
      <c r="AD533" s="321"/>
      <c r="AE533" s="321"/>
      <c r="AF533" s="321"/>
      <c r="AG533" s="321"/>
      <c r="AH533" s="321"/>
      <c r="AI533" s="321"/>
      <c r="AJ533" s="321"/>
      <c r="AK533" s="321"/>
      <c r="AL533" s="321"/>
      <c r="AM533" s="321"/>
      <c r="AN533" s="321"/>
      <c r="AO533" s="321"/>
      <c r="AP533" s="321"/>
      <c r="AQ533" s="321"/>
      <c r="AR533" s="321"/>
      <c r="AS533" s="321"/>
      <c r="AT533" s="163"/>
      <c r="AU533" s="163"/>
      <c r="AV533" s="163"/>
      <c r="AW533" s="163"/>
      <c r="AX533" s="163"/>
      <c r="AY533" s="163"/>
      <c r="AZ533" s="167"/>
      <c r="BA533" s="163"/>
      <c r="BB533" s="163"/>
      <c r="BC533" s="163"/>
      <c r="BD533" s="163"/>
      <c r="BE533" s="163"/>
      <c r="BF533" s="163"/>
      <c r="BG533" s="163"/>
      <c r="BH533" s="163"/>
    </row>
    <row r="534">
      <c r="A534" s="163"/>
      <c r="B534" s="163"/>
      <c r="C534" s="163"/>
      <c r="D534" s="163"/>
      <c r="E534" s="163"/>
      <c r="F534" s="163"/>
      <c r="G534" s="163"/>
      <c r="H534" s="163"/>
      <c r="I534" s="163"/>
      <c r="J534" s="163"/>
      <c r="K534" s="165"/>
      <c r="L534" s="163"/>
      <c r="M534" s="163"/>
      <c r="N534" s="166"/>
      <c r="O534" s="167"/>
      <c r="P534" s="167"/>
      <c r="Q534" s="163"/>
      <c r="R534" s="163"/>
      <c r="S534" s="163"/>
      <c r="T534" s="167"/>
      <c r="U534" s="167"/>
      <c r="V534" s="167"/>
      <c r="W534" s="163"/>
      <c r="X534" s="163"/>
      <c r="Y534" s="163"/>
      <c r="Z534" s="321"/>
      <c r="AA534" s="321"/>
      <c r="AB534" s="322"/>
      <c r="AC534" s="322"/>
      <c r="AD534" s="321"/>
      <c r="AE534" s="321"/>
      <c r="AF534" s="321"/>
      <c r="AG534" s="321"/>
      <c r="AH534" s="321"/>
      <c r="AI534" s="321"/>
      <c r="AJ534" s="321"/>
      <c r="AK534" s="321"/>
      <c r="AL534" s="321"/>
      <c r="AM534" s="321"/>
      <c r="AN534" s="321"/>
      <c r="AO534" s="321"/>
      <c r="AP534" s="321"/>
      <c r="AQ534" s="321"/>
      <c r="AR534" s="321"/>
      <c r="AS534" s="321"/>
      <c r="AT534" s="163"/>
      <c r="AU534" s="163"/>
      <c r="AV534" s="163"/>
      <c r="AW534" s="163"/>
      <c r="AX534" s="163"/>
      <c r="AY534" s="163"/>
      <c r="AZ534" s="167"/>
      <c r="BA534" s="163"/>
      <c r="BB534" s="163"/>
      <c r="BC534" s="163"/>
      <c r="BD534" s="163"/>
      <c r="BE534" s="163"/>
      <c r="BF534" s="163"/>
      <c r="BG534" s="163"/>
      <c r="BH534" s="163"/>
    </row>
    <row r="535">
      <c r="A535" s="163"/>
      <c r="B535" s="163"/>
      <c r="C535" s="163"/>
      <c r="D535" s="163"/>
      <c r="E535" s="163"/>
      <c r="F535" s="163"/>
      <c r="G535" s="163"/>
      <c r="H535" s="163"/>
      <c r="I535" s="163"/>
      <c r="J535" s="163"/>
      <c r="K535" s="165"/>
      <c r="L535" s="163"/>
      <c r="M535" s="163"/>
      <c r="N535" s="166"/>
      <c r="O535" s="167"/>
      <c r="P535" s="167"/>
      <c r="Q535" s="163"/>
      <c r="R535" s="163"/>
      <c r="S535" s="163"/>
      <c r="T535" s="167"/>
      <c r="U535" s="167"/>
      <c r="V535" s="167"/>
      <c r="W535" s="163"/>
      <c r="X535" s="163"/>
      <c r="Y535" s="163"/>
      <c r="Z535" s="321"/>
      <c r="AA535" s="321"/>
      <c r="AB535" s="322"/>
      <c r="AC535" s="322"/>
      <c r="AD535" s="321"/>
      <c r="AE535" s="321"/>
      <c r="AF535" s="321"/>
      <c r="AG535" s="321"/>
      <c r="AH535" s="321"/>
      <c r="AI535" s="321"/>
      <c r="AJ535" s="321"/>
      <c r="AK535" s="321"/>
      <c r="AL535" s="321"/>
      <c r="AM535" s="321"/>
      <c r="AN535" s="321"/>
      <c r="AO535" s="321"/>
      <c r="AP535" s="321"/>
      <c r="AQ535" s="321"/>
      <c r="AR535" s="321"/>
      <c r="AS535" s="321"/>
      <c r="AT535" s="163"/>
      <c r="AU535" s="163"/>
      <c r="AV535" s="163"/>
      <c r="AW535" s="163"/>
      <c r="AX535" s="163"/>
      <c r="AY535" s="163"/>
      <c r="AZ535" s="167"/>
      <c r="BA535" s="163"/>
      <c r="BB535" s="163"/>
      <c r="BC535" s="163"/>
      <c r="BD535" s="163"/>
      <c r="BE535" s="163"/>
      <c r="BF535" s="163"/>
      <c r="BG535" s="163"/>
      <c r="BH535" s="163"/>
    </row>
    <row r="536">
      <c r="A536" s="163"/>
      <c r="B536" s="163"/>
      <c r="C536" s="163"/>
      <c r="D536" s="163"/>
      <c r="E536" s="163"/>
      <c r="F536" s="163"/>
      <c r="G536" s="163"/>
      <c r="H536" s="163"/>
      <c r="I536" s="163"/>
      <c r="J536" s="163"/>
      <c r="K536" s="165"/>
      <c r="L536" s="163"/>
      <c r="M536" s="163"/>
      <c r="N536" s="166"/>
      <c r="O536" s="167"/>
      <c r="P536" s="167"/>
      <c r="Q536" s="163"/>
      <c r="R536" s="163"/>
      <c r="S536" s="163"/>
      <c r="T536" s="167"/>
      <c r="U536" s="167"/>
      <c r="V536" s="167"/>
      <c r="W536" s="163"/>
      <c r="X536" s="163"/>
      <c r="Y536" s="163"/>
      <c r="Z536" s="321"/>
      <c r="AA536" s="321"/>
      <c r="AB536" s="322"/>
      <c r="AC536" s="322"/>
      <c r="AD536" s="321"/>
      <c r="AE536" s="321"/>
      <c r="AF536" s="321"/>
      <c r="AG536" s="321"/>
      <c r="AH536" s="321"/>
      <c r="AI536" s="321"/>
      <c r="AJ536" s="321"/>
      <c r="AK536" s="321"/>
      <c r="AL536" s="321"/>
      <c r="AM536" s="321"/>
      <c r="AN536" s="321"/>
      <c r="AO536" s="321"/>
      <c r="AP536" s="321"/>
      <c r="AQ536" s="321"/>
      <c r="AR536" s="321"/>
      <c r="AS536" s="321"/>
      <c r="AT536" s="163"/>
      <c r="AU536" s="163"/>
      <c r="AV536" s="163"/>
      <c r="AW536" s="163"/>
      <c r="AX536" s="163"/>
      <c r="AY536" s="163"/>
      <c r="AZ536" s="167"/>
      <c r="BA536" s="163"/>
      <c r="BB536" s="163"/>
      <c r="BC536" s="163"/>
      <c r="BD536" s="163"/>
      <c r="BE536" s="163"/>
      <c r="BF536" s="163"/>
      <c r="BG536" s="163"/>
      <c r="BH536" s="163"/>
    </row>
    <row r="537">
      <c r="A537" s="163"/>
      <c r="B537" s="163"/>
      <c r="C537" s="163"/>
      <c r="D537" s="163"/>
      <c r="E537" s="163"/>
      <c r="F537" s="163"/>
      <c r="G537" s="163"/>
      <c r="H537" s="163"/>
      <c r="I537" s="163"/>
      <c r="J537" s="163"/>
      <c r="K537" s="165"/>
      <c r="L537" s="163"/>
      <c r="M537" s="163"/>
      <c r="N537" s="166"/>
      <c r="O537" s="167"/>
      <c r="P537" s="167"/>
      <c r="Q537" s="163"/>
      <c r="R537" s="163"/>
      <c r="S537" s="163"/>
      <c r="T537" s="167"/>
      <c r="U537" s="167"/>
      <c r="V537" s="167"/>
      <c r="W537" s="163"/>
      <c r="X537" s="163"/>
      <c r="Y537" s="163"/>
      <c r="Z537" s="321"/>
      <c r="AA537" s="321"/>
      <c r="AB537" s="322"/>
      <c r="AC537" s="322"/>
      <c r="AD537" s="321"/>
      <c r="AE537" s="321"/>
      <c r="AF537" s="321"/>
      <c r="AG537" s="321"/>
      <c r="AH537" s="321"/>
      <c r="AI537" s="321"/>
      <c r="AJ537" s="321"/>
      <c r="AK537" s="321"/>
      <c r="AL537" s="321"/>
      <c r="AM537" s="321"/>
      <c r="AN537" s="321"/>
      <c r="AO537" s="321"/>
      <c r="AP537" s="321"/>
      <c r="AQ537" s="321"/>
      <c r="AR537" s="321"/>
      <c r="AS537" s="321"/>
      <c r="AT537" s="163"/>
      <c r="AU537" s="163"/>
      <c r="AV537" s="163"/>
      <c r="AW537" s="163"/>
      <c r="AX537" s="163"/>
      <c r="AY537" s="163"/>
      <c r="AZ537" s="167"/>
      <c r="BA537" s="163"/>
      <c r="BB537" s="163"/>
      <c r="BC537" s="163"/>
      <c r="BD537" s="163"/>
      <c r="BE537" s="163"/>
      <c r="BF537" s="163"/>
      <c r="BG537" s="163"/>
      <c r="BH537" s="163"/>
    </row>
    <row r="538">
      <c r="A538" s="163"/>
      <c r="B538" s="163"/>
      <c r="C538" s="163"/>
      <c r="D538" s="163"/>
      <c r="E538" s="163"/>
      <c r="F538" s="163"/>
      <c r="G538" s="163"/>
      <c r="H538" s="163"/>
      <c r="I538" s="163"/>
      <c r="J538" s="163"/>
      <c r="K538" s="165"/>
      <c r="L538" s="163"/>
      <c r="M538" s="163"/>
      <c r="N538" s="166"/>
      <c r="O538" s="167"/>
      <c r="P538" s="167"/>
      <c r="Q538" s="163"/>
      <c r="R538" s="163"/>
      <c r="S538" s="163"/>
      <c r="T538" s="167"/>
      <c r="U538" s="167"/>
      <c r="V538" s="167"/>
      <c r="W538" s="163"/>
      <c r="X538" s="163"/>
      <c r="Y538" s="163"/>
      <c r="Z538" s="321"/>
      <c r="AA538" s="321"/>
      <c r="AB538" s="322"/>
      <c r="AC538" s="322"/>
      <c r="AD538" s="321"/>
      <c r="AE538" s="321"/>
      <c r="AF538" s="321"/>
      <c r="AG538" s="321"/>
      <c r="AH538" s="321"/>
      <c r="AI538" s="321"/>
      <c r="AJ538" s="321"/>
      <c r="AK538" s="321"/>
      <c r="AL538" s="321"/>
      <c r="AM538" s="321"/>
      <c r="AN538" s="321"/>
      <c r="AO538" s="321"/>
      <c r="AP538" s="321"/>
      <c r="AQ538" s="321"/>
      <c r="AR538" s="321"/>
      <c r="AS538" s="321"/>
      <c r="AT538" s="163"/>
      <c r="AU538" s="163"/>
      <c r="AV538" s="163"/>
      <c r="AW538" s="163"/>
      <c r="AX538" s="163"/>
      <c r="AY538" s="163"/>
      <c r="AZ538" s="167"/>
      <c r="BA538" s="163"/>
      <c r="BB538" s="163"/>
      <c r="BC538" s="163"/>
      <c r="BD538" s="163"/>
      <c r="BE538" s="163"/>
      <c r="BF538" s="163"/>
      <c r="BG538" s="163"/>
      <c r="BH538" s="163"/>
    </row>
    <row r="539">
      <c r="A539" s="163"/>
      <c r="B539" s="163"/>
      <c r="C539" s="163"/>
      <c r="D539" s="163"/>
      <c r="E539" s="163"/>
      <c r="F539" s="163"/>
      <c r="G539" s="163"/>
      <c r="H539" s="163"/>
      <c r="I539" s="163"/>
      <c r="J539" s="163"/>
      <c r="K539" s="165"/>
      <c r="L539" s="163"/>
      <c r="M539" s="163"/>
      <c r="N539" s="166"/>
      <c r="O539" s="167"/>
      <c r="P539" s="167"/>
      <c r="Q539" s="163"/>
      <c r="R539" s="163"/>
      <c r="S539" s="163"/>
      <c r="T539" s="167"/>
      <c r="U539" s="167"/>
      <c r="V539" s="167"/>
      <c r="W539" s="163"/>
      <c r="X539" s="163"/>
      <c r="Y539" s="163"/>
      <c r="Z539" s="321"/>
      <c r="AA539" s="321"/>
      <c r="AB539" s="322"/>
      <c r="AC539" s="322"/>
      <c r="AD539" s="321"/>
      <c r="AE539" s="321"/>
      <c r="AF539" s="321"/>
      <c r="AG539" s="321"/>
      <c r="AH539" s="321"/>
      <c r="AI539" s="321"/>
      <c r="AJ539" s="321"/>
      <c r="AK539" s="321"/>
      <c r="AL539" s="321"/>
      <c r="AM539" s="321"/>
      <c r="AN539" s="321"/>
      <c r="AO539" s="321"/>
      <c r="AP539" s="321"/>
      <c r="AQ539" s="321"/>
      <c r="AR539" s="321"/>
      <c r="AS539" s="321"/>
      <c r="AT539" s="163"/>
      <c r="AU539" s="163"/>
      <c r="AV539" s="163"/>
      <c r="AW539" s="163"/>
      <c r="AX539" s="163"/>
      <c r="AY539" s="163"/>
      <c r="AZ539" s="167"/>
      <c r="BA539" s="163"/>
      <c r="BB539" s="163"/>
      <c r="BC539" s="163"/>
      <c r="BD539" s="163"/>
      <c r="BE539" s="163"/>
      <c r="BF539" s="163"/>
      <c r="BG539" s="163"/>
      <c r="BH539" s="163"/>
    </row>
    <row r="540">
      <c r="A540" s="163"/>
      <c r="B540" s="163"/>
      <c r="C540" s="163"/>
      <c r="D540" s="163"/>
      <c r="E540" s="163"/>
      <c r="F540" s="163"/>
      <c r="G540" s="163"/>
      <c r="H540" s="163"/>
      <c r="I540" s="163"/>
      <c r="J540" s="163"/>
      <c r="K540" s="165"/>
      <c r="L540" s="163"/>
      <c r="M540" s="163"/>
      <c r="N540" s="166"/>
      <c r="O540" s="167"/>
      <c r="P540" s="167"/>
      <c r="Q540" s="163"/>
      <c r="R540" s="163"/>
      <c r="S540" s="163"/>
      <c r="T540" s="167"/>
      <c r="U540" s="167"/>
      <c r="V540" s="167"/>
      <c r="W540" s="163"/>
      <c r="X540" s="163"/>
      <c r="Y540" s="163"/>
      <c r="Z540" s="321"/>
      <c r="AA540" s="321"/>
      <c r="AB540" s="322"/>
      <c r="AC540" s="322"/>
      <c r="AD540" s="321"/>
      <c r="AE540" s="321"/>
      <c r="AF540" s="321"/>
      <c r="AG540" s="321"/>
      <c r="AH540" s="321"/>
      <c r="AI540" s="321"/>
      <c r="AJ540" s="321"/>
      <c r="AK540" s="321"/>
      <c r="AL540" s="321"/>
      <c r="AM540" s="321"/>
      <c r="AN540" s="321"/>
      <c r="AO540" s="321"/>
      <c r="AP540" s="321"/>
      <c r="AQ540" s="321"/>
      <c r="AR540" s="321"/>
      <c r="AS540" s="321"/>
      <c r="AT540" s="163"/>
      <c r="AU540" s="163"/>
      <c r="AV540" s="163"/>
      <c r="AW540" s="163"/>
      <c r="AX540" s="163"/>
      <c r="AY540" s="163"/>
      <c r="AZ540" s="167"/>
      <c r="BA540" s="163"/>
      <c r="BB540" s="163"/>
      <c r="BC540" s="163"/>
      <c r="BD540" s="163"/>
      <c r="BE540" s="163"/>
      <c r="BF540" s="163"/>
      <c r="BG540" s="163"/>
      <c r="BH540" s="163"/>
    </row>
    <row r="541">
      <c r="A541" s="163"/>
      <c r="B541" s="163"/>
      <c r="C541" s="163"/>
      <c r="D541" s="163"/>
      <c r="E541" s="163"/>
      <c r="F541" s="163"/>
      <c r="G541" s="163"/>
      <c r="H541" s="163"/>
      <c r="I541" s="163"/>
      <c r="J541" s="163"/>
      <c r="K541" s="165"/>
      <c r="L541" s="163"/>
      <c r="M541" s="163"/>
      <c r="N541" s="166"/>
      <c r="O541" s="167"/>
      <c r="P541" s="167"/>
      <c r="Q541" s="163"/>
      <c r="R541" s="163"/>
      <c r="S541" s="163"/>
      <c r="T541" s="167"/>
      <c r="U541" s="167"/>
      <c r="V541" s="167"/>
      <c r="W541" s="163"/>
      <c r="X541" s="163"/>
      <c r="Y541" s="163"/>
      <c r="Z541" s="321"/>
      <c r="AA541" s="321"/>
      <c r="AB541" s="322"/>
      <c r="AC541" s="322"/>
      <c r="AD541" s="321"/>
      <c r="AE541" s="321"/>
      <c r="AF541" s="321"/>
      <c r="AG541" s="321"/>
      <c r="AH541" s="321"/>
      <c r="AI541" s="321"/>
      <c r="AJ541" s="321"/>
      <c r="AK541" s="321"/>
      <c r="AL541" s="321"/>
      <c r="AM541" s="321"/>
      <c r="AN541" s="321"/>
      <c r="AO541" s="321"/>
      <c r="AP541" s="321"/>
      <c r="AQ541" s="321"/>
      <c r="AR541" s="321"/>
      <c r="AS541" s="321"/>
      <c r="AT541" s="163"/>
      <c r="AU541" s="163"/>
      <c r="AV541" s="163"/>
      <c r="AW541" s="163"/>
      <c r="AX541" s="163"/>
      <c r="AY541" s="163"/>
      <c r="AZ541" s="167"/>
      <c r="BA541" s="163"/>
      <c r="BB541" s="163"/>
      <c r="BC541" s="163"/>
      <c r="BD541" s="163"/>
      <c r="BE541" s="163"/>
      <c r="BF541" s="163"/>
      <c r="BG541" s="163"/>
      <c r="BH541" s="163"/>
    </row>
    <row r="542">
      <c r="A542" s="163"/>
      <c r="B542" s="163"/>
      <c r="C542" s="163"/>
      <c r="D542" s="163"/>
      <c r="E542" s="163"/>
      <c r="F542" s="163"/>
      <c r="G542" s="163"/>
      <c r="H542" s="163"/>
      <c r="I542" s="163"/>
      <c r="J542" s="163"/>
      <c r="K542" s="165"/>
      <c r="L542" s="163"/>
      <c r="M542" s="163"/>
      <c r="N542" s="166"/>
      <c r="O542" s="167"/>
      <c r="P542" s="167"/>
      <c r="Q542" s="163"/>
      <c r="R542" s="163"/>
      <c r="S542" s="163"/>
      <c r="T542" s="167"/>
      <c r="U542" s="167"/>
      <c r="V542" s="167"/>
      <c r="W542" s="163"/>
      <c r="X542" s="163"/>
      <c r="Y542" s="163"/>
      <c r="Z542" s="321"/>
      <c r="AA542" s="321"/>
      <c r="AB542" s="322"/>
      <c r="AC542" s="322"/>
      <c r="AD542" s="321"/>
      <c r="AE542" s="321"/>
      <c r="AF542" s="321"/>
      <c r="AG542" s="321"/>
      <c r="AH542" s="321"/>
      <c r="AI542" s="321"/>
      <c r="AJ542" s="321"/>
      <c r="AK542" s="321"/>
      <c r="AL542" s="321"/>
      <c r="AM542" s="321"/>
      <c r="AN542" s="321"/>
      <c r="AO542" s="321"/>
      <c r="AP542" s="321"/>
      <c r="AQ542" s="321"/>
      <c r="AR542" s="321"/>
      <c r="AS542" s="321"/>
      <c r="AT542" s="163"/>
      <c r="AU542" s="163"/>
      <c r="AV542" s="163"/>
      <c r="AW542" s="163"/>
      <c r="AX542" s="163"/>
      <c r="AY542" s="163"/>
      <c r="AZ542" s="167"/>
      <c r="BA542" s="163"/>
      <c r="BB542" s="163"/>
      <c r="BC542" s="163"/>
      <c r="BD542" s="163"/>
      <c r="BE542" s="163"/>
      <c r="BF542" s="163"/>
      <c r="BG542" s="163"/>
      <c r="BH542" s="163"/>
    </row>
    <row r="543">
      <c r="A543" s="163"/>
      <c r="B543" s="163"/>
      <c r="C543" s="163"/>
      <c r="D543" s="163"/>
      <c r="E543" s="163"/>
      <c r="F543" s="163"/>
      <c r="G543" s="163"/>
      <c r="H543" s="163"/>
      <c r="I543" s="163"/>
      <c r="J543" s="163"/>
      <c r="K543" s="165"/>
      <c r="L543" s="163"/>
      <c r="M543" s="163"/>
      <c r="N543" s="166"/>
      <c r="O543" s="167"/>
      <c r="P543" s="167"/>
      <c r="Q543" s="163"/>
      <c r="R543" s="163"/>
      <c r="S543" s="163"/>
      <c r="T543" s="167"/>
      <c r="U543" s="167"/>
      <c r="V543" s="167"/>
      <c r="W543" s="163"/>
      <c r="X543" s="163"/>
      <c r="Y543" s="163"/>
      <c r="Z543" s="321"/>
      <c r="AA543" s="321"/>
      <c r="AB543" s="322"/>
      <c r="AC543" s="322"/>
      <c r="AD543" s="321"/>
      <c r="AE543" s="321"/>
      <c r="AF543" s="321"/>
      <c r="AG543" s="321"/>
      <c r="AH543" s="321"/>
      <c r="AI543" s="321"/>
      <c r="AJ543" s="321"/>
      <c r="AK543" s="321"/>
      <c r="AL543" s="321"/>
      <c r="AM543" s="321"/>
      <c r="AN543" s="321"/>
      <c r="AO543" s="321"/>
      <c r="AP543" s="321"/>
      <c r="AQ543" s="321"/>
      <c r="AR543" s="321"/>
      <c r="AS543" s="321"/>
      <c r="AT543" s="163"/>
      <c r="AU543" s="163"/>
      <c r="AV543" s="163"/>
      <c r="AW543" s="163"/>
      <c r="AX543" s="163"/>
      <c r="AY543" s="163"/>
      <c r="AZ543" s="167"/>
      <c r="BA543" s="163"/>
      <c r="BB543" s="163"/>
      <c r="BC543" s="163"/>
      <c r="BD543" s="163"/>
      <c r="BE543" s="163"/>
      <c r="BF543" s="163"/>
      <c r="BG543" s="163"/>
      <c r="BH543" s="163"/>
    </row>
    <row r="544">
      <c r="A544" s="163"/>
      <c r="B544" s="163"/>
      <c r="C544" s="163"/>
      <c r="D544" s="163"/>
      <c r="E544" s="163"/>
      <c r="F544" s="163"/>
      <c r="G544" s="163"/>
      <c r="H544" s="163"/>
      <c r="I544" s="163"/>
      <c r="J544" s="163"/>
      <c r="K544" s="165"/>
      <c r="L544" s="163"/>
      <c r="M544" s="163"/>
      <c r="N544" s="166"/>
      <c r="O544" s="167"/>
      <c r="P544" s="167"/>
      <c r="Q544" s="163"/>
      <c r="R544" s="163"/>
      <c r="S544" s="163"/>
      <c r="T544" s="167"/>
      <c r="U544" s="167"/>
      <c r="V544" s="167"/>
      <c r="W544" s="163"/>
      <c r="X544" s="163"/>
      <c r="Y544" s="163"/>
      <c r="Z544" s="321"/>
      <c r="AA544" s="321"/>
      <c r="AB544" s="322"/>
      <c r="AC544" s="322"/>
      <c r="AD544" s="321"/>
      <c r="AE544" s="321"/>
      <c r="AF544" s="321"/>
      <c r="AG544" s="321"/>
      <c r="AH544" s="321"/>
      <c r="AI544" s="321"/>
      <c r="AJ544" s="321"/>
      <c r="AK544" s="321"/>
      <c r="AL544" s="321"/>
      <c r="AM544" s="321"/>
      <c r="AN544" s="321"/>
      <c r="AO544" s="321"/>
      <c r="AP544" s="321"/>
      <c r="AQ544" s="321"/>
      <c r="AR544" s="321"/>
      <c r="AS544" s="321"/>
      <c r="AT544" s="163"/>
      <c r="AU544" s="163"/>
      <c r="AV544" s="163"/>
      <c r="AW544" s="163"/>
      <c r="AX544" s="163"/>
      <c r="AY544" s="163"/>
      <c r="AZ544" s="167"/>
      <c r="BA544" s="163"/>
      <c r="BB544" s="163"/>
      <c r="BC544" s="163"/>
      <c r="BD544" s="163"/>
      <c r="BE544" s="163"/>
      <c r="BF544" s="163"/>
      <c r="BG544" s="163"/>
      <c r="BH544" s="163"/>
    </row>
    <row r="545">
      <c r="A545" s="163"/>
      <c r="B545" s="163"/>
      <c r="C545" s="163"/>
      <c r="D545" s="163"/>
      <c r="E545" s="163"/>
      <c r="F545" s="163"/>
      <c r="G545" s="163"/>
      <c r="H545" s="163"/>
      <c r="I545" s="163"/>
      <c r="J545" s="163"/>
      <c r="K545" s="165"/>
      <c r="L545" s="163"/>
      <c r="M545" s="163"/>
      <c r="N545" s="166"/>
      <c r="O545" s="167"/>
      <c r="P545" s="167"/>
      <c r="Q545" s="163"/>
      <c r="R545" s="163"/>
      <c r="S545" s="163"/>
      <c r="T545" s="167"/>
      <c r="U545" s="167"/>
      <c r="V545" s="167"/>
      <c r="W545" s="163"/>
      <c r="X545" s="163"/>
      <c r="Y545" s="163"/>
      <c r="Z545" s="321"/>
      <c r="AA545" s="321"/>
      <c r="AB545" s="322"/>
      <c r="AC545" s="322"/>
      <c r="AD545" s="321"/>
      <c r="AE545" s="321"/>
      <c r="AF545" s="321"/>
      <c r="AG545" s="321"/>
      <c r="AH545" s="321"/>
      <c r="AI545" s="321"/>
      <c r="AJ545" s="321"/>
      <c r="AK545" s="321"/>
      <c r="AL545" s="321"/>
      <c r="AM545" s="321"/>
      <c r="AN545" s="321"/>
      <c r="AO545" s="321"/>
      <c r="AP545" s="321"/>
      <c r="AQ545" s="321"/>
      <c r="AR545" s="321"/>
      <c r="AS545" s="321"/>
      <c r="AT545" s="163"/>
      <c r="AU545" s="163"/>
      <c r="AV545" s="163"/>
      <c r="AW545" s="163"/>
      <c r="AX545" s="163"/>
      <c r="AY545" s="163"/>
      <c r="AZ545" s="167"/>
      <c r="BA545" s="163"/>
      <c r="BB545" s="163"/>
      <c r="BC545" s="163"/>
      <c r="BD545" s="163"/>
      <c r="BE545" s="163"/>
      <c r="BF545" s="163"/>
      <c r="BG545" s="163"/>
      <c r="BH545" s="163"/>
    </row>
    <row r="546">
      <c r="A546" s="163"/>
      <c r="B546" s="163"/>
      <c r="C546" s="163"/>
      <c r="D546" s="163"/>
      <c r="E546" s="163"/>
      <c r="F546" s="163"/>
      <c r="G546" s="163"/>
      <c r="H546" s="163"/>
      <c r="I546" s="163"/>
      <c r="J546" s="163"/>
      <c r="K546" s="165"/>
      <c r="L546" s="163"/>
      <c r="M546" s="163"/>
      <c r="N546" s="166"/>
      <c r="O546" s="167"/>
      <c r="P546" s="167"/>
      <c r="Q546" s="163"/>
      <c r="R546" s="163"/>
      <c r="S546" s="163"/>
      <c r="T546" s="167"/>
      <c r="U546" s="167"/>
      <c r="V546" s="167"/>
      <c r="W546" s="163"/>
      <c r="X546" s="163"/>
      <c r="Y546" s="163"/>
      <c r="Z546" s="321"/>
      <c r="AA546" s="321"/>
      <c r="AB546" s="322"/>
      <c r="AC546" s="322"/>
      <c r="AD546" s="321"/>
      <c r="AE546" s="321"/>
      <c r="AF546" s="321"/>
      <c r="AG546" s="321"/>
      <c r="AH546" s="321"/>
      <c r="AI546" s="321"/>
      <c r="AJ546" s="321"/>
      <c r="AK546" s="321"/>
      <c r="AL546" s="321"/>
      <c r="AM546" s="321"/>
      <c r="AN546" s="321"/>
      <c r="AO546" s="321"/>
      <c r="AP546" s="321"/>
      <c r="AQ546" s="321"/>
      <c r="AR546" s="321"/>
      <c r="AS546" s="321"/>
      <c r="AT546" s="163"/>
      <c r="AU546" s="163"/>
      <c r="AV546" s="163"/>
      <c r="AW546" s="163"/>
      <c r="AX546" s="163"/>
      <c r="AY546" s="163"/>
      <c r="AZ546" s="167"/>
      <c r="BA546" s="163"/>
      <c r="BB546" s="163"/>
      <c r="BC546" s="163"/>
      <c r="BD546" s="163"/>
      <c r="BE546" s="163"/>
      <c r="BF546" s="163"/>
      <c r="BG546" s="163"/>
      <c r="BH546" s="163"/>
    </row>
    <row r="547">
      <c r="A547" s="163"/>
      <c r="B547" s="163"/>
      <c r="C547" s="163"/>
      <c r="D547" s="163"/>
      <c r="E547" s="163"/>
      <c r="F547" s="163"/>
      <c r="G547" s="163"/>
      <c r="H547" s="163"/>
      <c r="I547" s="163"/>
      <c r="J547" s="163"/>
      <c r="K547" s="165"/>
      <c r="L547" s="163"/>
      <c r="M547" s="163"/>
      <c r="N547" s="166"/>
      <c r="O547" s="167"/>
      <c r="P547" s="167"/>
      <c r="Q547" s="163"/>
      <c r="R547" s="163"/>
      <c r="S547" s="163"/>
      <c r="T547" s="167"/>
      <c r="U547" s="167"/>
      <c r="V547" s="167"/>
      <c r="W547" s="163"/>
      <c r="X547" s="163"/>
      <c r="Y547" s="163"/>
      <c r="Z547" s="321"/>
      <c r="AA547" s="321"/>
      <c r="AB547" s="322"/>
      <c r="AC547" s="322"/>
      <c r="AD547" s="321"/>
      <c r="AE547" s="321"/>
      <c r="AF547" s="321"/>
      <c r="AG547" s="321"/>
      <c r="AH547" s="321"/>
      <c r="AI547" s="321"/>
      <c r="AJ547" s="321"/>
      <c r="AK547" s="321"/>
      <c r="AL547" s="321"/>
      <c r="AM547" s="321"/>
      <c r="AN547" s="321"/>
      <c r="AO547" s="321"/>
      <c r="AP547" s="321"/>
      <c r="AQ547" s="321"/>
      <c r="AR547" s="321"/>
      <c r="AS547" s="321"/>
      <c r="AT547" s="163"/>
      <c r="AU547" s="163"/>
      <c r="AV547" s="163"/>
      <c r="AW547" s="163"/>
      <c r="AX547" s="163"/>
      <c r="AY547" s="163"/>
      <c r="AZ547" s="167"/>
      <c r="BA547" s="163"/>
      <c r="BB547" s="163"/>
      <c r="BC547" s="163"/>
      <c r="BD547" s="163"/>
      <c r="BE547" s="163"/>
      <c r="BF547" s="163"/>
      <c r="BG547" s="163"/>
      <c r="BH547" s="163"/>
    </row>
    <row r="548">
      <c r="A548" s="163"/>
      <c r="B548" s="163"/>
      <c r="C548" s="163"/>
      <c r="D548" s="163"/>
      <c r="E548" s="163"/>
      <c r="F548" s="163"/>
      <c r="G548" s="163"/>
      <c r="H548" s="163"/>
      <c r="I548" s="163"/>
      <c r="J548" s="163"/>
      <c r="K548" s="165"/>
      <c r="L548" s="163"/>
      <c r="M548" s="163"/>
      <c r="N548" s="166"/>
      <c r="O548" s="167"/>
      <c r="P548" s="167"/>
      <c r="Q548" s="163"/>
      <c r="R548" s="163"/>
      <c r="S548" s="163"/>
      <c r="T548" s="167"/>
      <c r="U548" s="167"/>
      <c r="V548" s="167"/>
      <c r="W548" s="163"/>
      <c r="X548" s="163"/>
      <c r="Y548" s="163"/>
      <c r="Z548" s="321"/>
      <c r="AA548" s="321"/>
      <c r="AB548" s="322"/>
      <c r="AC548" s="322"/>
      <c r="AD548" s="321"/>
      <c r="AE548" s="321"/>
      <c r="AF548" s="321"/>
      <c r="AG548" s="321"/>
      <c r="AH548" s="321"/>
      <c r="AI548" s="321"/>
      <c r="AJ548" s="321"/>
      <c r="AK548" s="321"/>
      <c r="AL548" s="321"/>
      <c r="AM548" s="321"/>
      <c r="AN548" s="321"/>
      <c r="AO548" s="321"/>
      <c r="AP548" s="321"/>
      <c r="AQ548" s="321"/>
      <c r="AR548" s="321"/>
      <c r="AS548" s="321"/>
      <c r="AT548" s="163"/>
      <c r="AU548" s="163"/>
      <c r="AV548" s="163"/>
      <c r="AW548" s="163"/>
      <c r="AX548" s="163"/>
      <c r="AY548" s="163"/>
      <c r="AZ548" s="167"/>
      <c r="BA548" s="163"/>
      <c r="BB548" s="163"/>
      <c r="BC548" s="163"/>
      <c r="BD548" s="163"/>
      <c r="BE548" s="163"/>
      <c r="BF548" s="163"/>
      <c r="BG548" s="163"/>
      <c r="BH548" s="163"/>
    </row>
    <row r="549">
      <c r="A549" s="163"/>
      <c r="B549" s="163"/>
      <c r="C549" s="163"/>
      <c r="D549" s="163"/>
      <c r="E549" s="163"/>
      <c r="F549" s="163"/>
      <c r="G549" s="163"/>
      <c r="H549" s="163"/>
      <c r="I549" s="163"/>
      <c r="J549" s="163"/>
      <c r="K549" s="165"/>
      <c r="L549" s="163"/>
      <c r="M549" s="163"/>
      <c r="N549" s="166"/>
      <c r="O549" s="167"/>
      <c r="P549" s="167"/>
      <c r="Q549" s="163"/>
      <c r="R549" s="163"/>
      <c r="S549" s="163"/>
      <c r="T549" s="167"/>
      <c r="U549" s="167"/>
      <c r="V549" s="167"/>
      <c r="W549" s="163"/>
      <c r="X549" s="163"/>
      <c r="Y549" s="163"/>
      <c r="Z549" s="321"/>
      <c r="AA549" s="321"/>
      <c r="AB549" s="322"/>
      <c r="AC549" s="322"/>
      <c r="AD549" s="321"/>
      <c r="AE549" s="321"/>
      <c r="AF549" s="321"/>
      <c r="AG549" s="321"/>
      <c r="AH549" s="321"/>
      <c r="AI549" s="321"/>
      <c r="AJ549" s="321"/>
      <c r="AK549" s="321"/>
      <c r="AL549" s="321"/>
      <c r="AM549" s="321"/>
      <c r="AN549" s="321"/>
      <c r="AO549" s="321"/>
      <c r="AP549" s="321"/>
      <c r="AQ549" s="321"/>
      <c r="AR549" s="321"/>
      <c r="AS549" s="321"/>
      <c r="AT549" s="163"/>
      <c r="AU549" s="163"/>
      <c r="AV549" s="163"/>
      <c r="AW549" s="163"/>
      <c r="AX549" s="163"/>
      <c r="AY549" s="163"/>
      <c r="AZ549" s="167"/>
      <c r="BA549" s="163"/>
      <c r="BB549" s="163"/>
      <c r="BC549" s="163"/>
      <c r="BD549" s="163"/>
      <c r="BE549" s="163"/>
      <c r="BF549" s="163"/>
      <c r="BG549" s="163"/>
      <c r="BH549" s="163"/>
    </row>
    <row r="550">
      <c r="A550" s="163"/>
      <c r="B550" s="163"/>
      <c r="C550" s="163"/>
      <c r="D550" s="163"/>
      <c r="E550" s="163"/>
      <c r="F550" s="163"/>
      <c r="G550" s="163"/>
      <c r="H550" s="163"/>
      <c r="I550" s="163"/>
      <c r="J550" s="163"/>
      <c r="K550" s="165"/>
      <c r="L550" s="163"/>
      <c r="M550" s="163"/>
      <c r="N550" s="166"/>
      <c r="O550" s="167"/>
      <c r="P550" s="167"/>
      <c r="Q550" s="163"/>
      <c r="R550" s="163"/>
      <c r="S550" s="163"/>
      <c r="T550" s="167"/>
      <c r="U550" s="167"/>
      <c r="V550" s="167"/>
      <c r="W550" s="163"/>
      <c r="X550" s="163"/>
      <c r="Y550" s="163"/>
      <c r="Z550" s="321"/>
      <c r="AA550" s="321"/>
      <c r="AB550" s="322"/>
      <c r="AC550" s="322"/>
      <c r="AD550" s="321"/>
      <c r="AE550" s="321"/>
      <c r="AF550" s="321"/>
      <c r="AG550" s="321"/>
      <c r="AH550" s="321"/>
      <c r="AI550" s="321"/>
      <c r="AJ550" s="321"/>
      <c r="AK550" s="321"/>
      <c r="AL550" s="321"/>
      <c r="AM550" s="321"/>
      <c r="AN550" s="321"/>
      <c r="AO550" s="321"/>
      <c r="AP550" s="321"/>
      <c r="AQ550" s="321"/>
      <c r="AR550" s="321"/>
      <c r="AS550" s="321"/>
      <c r="AT550" s="163"/>
      <c r="AU550" s="163"/>
      <c r="AV550" s="163"/>
      <c r="AW550" s="163"/>
      <c r="AX550" s="163"/>
      <c r="AY550" s="163"/>
      <c r="AZ550" s="167"/>
      <c r="BA550" s="163"/>
      <c r="BB550" s="163"/>
      <c r="BC550" s="163"/>
      <c r="BD550" s="163"/>
      <c r="BE550" s="163"/>
      <c r="BF550" s="163"/>
      <c r="BG550" s="163"/>
      <c r="BH550" s="163"/>
    </row>
    <row r="551">
      <c r="A551" s="163"/>
      <c r="B551" s="163"/>
      <c r="C551" s="163"/>
      <c r="D551" s="163"/>
      <c r="E551" s="163"/>
      <c r="F551" s="163"/>
      <c r="G551" s="163"/>
      <c r="H551" s="163"/>
      <c r="I551" s="163"/>
      <c r="J551" s="163"/>
      <c r="K551" s="165"/>
      <c r="L551" s="163"/>
      <c r="M551" s="163"/>
      <c r="N551" s="166"/>
      <c r="O551" s="167"/>
      <c r="P551" s="167"/>
      <c r="Q551" s="163"/>
      <c r="R551" s="163"/>
      <c r="S551" s="163"/>
      <c r="T551" s="167"/>
      <c r="U551" s="167"/>
      <c r="V551" s="167"/>
      <c r="W551" s="163"/>
      <c r="X551" s="163"/>
      <c r="Y551" s="163"/>
      <c r="Z551" s="321"/>
      <c r="AA551" s="321"/>
      <c r="AB551" s="322"/>
      <c r="AC551" s="322"/>
      <c r="AD551" s="321"/>
      <c r="AE551" s="321"/>
      <c r="AF551" s="321"/>
      <c r="AG551" s="321"/>
      <c r="AH551" s="321"/>
      <c r="AI551" s="321"/>
      <c r="AJ551" s="321"/>
      <c r="AK551" s="321"/>
      <c r="AL551" s="321"/>
      <c r="AM551" s="321"/>
      <c r="AN551" s="321"/>
      <c r="AO551" s="321"/>
      <c r="AP551" s="321"/>
      <c r="AQ551" s="321"/>
      <c r="AR551" s="321"/>
      <c r="AS551" s="321"/>
      <c r="AT551" s="163"/>
      <c r="AU551" s="163"/>
      <c r="AV551" s="163"/>
      <c r="AW551" s="163"/>
      <c r="AX551" s="163"/>
      <c r="AY551" s="163"/>
      <c r="AZ551" s="167"/>
      <c r="BA551" s="163"/>
      <c r="BB551" s="163"/>
      <c r="BC551" s="163"/>
      <c r="BD551" s="163"/>
      <c r="BE551" s="163"/>
      <c r="BF551" s="163"/>
      <c r="BG551" s="163"/>
      <c r="BH551" s="163"/>
    </row>
    <row r="552">
      <c r="A552" s="163"/>
      <c r="B552" s="163"/>
      <c r="C552" s="163"/>
      <c r="D552" s="163"/>
      <c r="E552" s="163"/>
      <c r="F552" s="163"/>
      <c r="G552" s="163"/>
      <c r="H552" s="163"/>
      <c r="I552" s="163"/>
      <c r="J552" s="163"/>
      <c r="K552" s="165"/>
      <c r="L552" s="163"/>
      <c r="M552" s="163"/>
      <c r="N552" s="166"/>
      <c r="O552" s="167"/>
      <c r="P552" s="167"/>
      <c r="Q552" s="163"/>
      <c r="R552" s="163"/>
      <c r="S552" s="163"/>
      <c r="T552" s="167"/>
      <c r="U552" s="167"/>
      <c r="V552" s="167"/>
      <c r="W552" s="163"/>
      <c r="X552" s="163"/>
      <c r="Y552" s="163"/>
      <c r="Z552" s="321"/>
      <c r="AA552" s="321"/>
      <c r="AB552" s="322"/>
      <c r="AC552" s="322"/>
      <c r="AD552" s="321"/>
      <c r="AE552" s="321"/>
      <c r="AF552" s="321"/>
      <c r="AG552" s="321"/>
      <c r="AH552" s="321"/>
      <c r="AI552" s="321"/>
      <c r="AJ552" s="321"/>
      <c r="AK552" s="321"/>
      <c r="AL552" s="321"/>
      <c r="AM552" s="321"/>
      <c r="AN552" s="321"/>
      <c r="AO552" s="321"/>
      <c r="AP552" s="321"/>
      <c r="AQ552" s="321"/>
      <c r="AR552" s="321"/>
      <c r="AS552" s="321"/>
      <c r="AT552" s="163"/>
      <c r="AU552" s="163"/>
      <c r="AV552" s="163"/>
      <c r="AW552" s="163"/>
      <c r="AX552" s="163"/>
      <c r="AY552" s="163"/>
      <c r="AZ552" s="167"/>
      <c r="BA552" s="163"/>
      <c r="BB552" s="163"/>
      <c r="BC552" s="163"/>
      <c r="BD552" s="163"/>
      <c r="BE552" s="163"/>
      <c r="BF552" s="163"/>
      <c r="BG552" s="163"/>
      <c r="BH552" s="163"/>
    </row>
    <row r="553">
      <c r="A553" s="163"/>
      <c r="B553" s="163"/>
      <c r="C553" s="163"/>
      <c r="D553" s="163"/>
      <c r="E553" s="163"/>
      <c r="F553" s="163"/>
      <c r="G553" s="163"/>
      <c r="H553" s="163"/>
      <c r="I553" s="163"/>
      <c r="J553" s="163"/>
      <c r="K553" s="165"/>
      <c r="L553" s="163"/>
      <c r="M553" s="163"/>
      <c r="N553" s="166"/>
      <c r="O553" s="167"/>
      <c r="P553" s="167"/>
      <c r="Q553" s="163"/>
      <c r="R553" s="163"/>
      <c r="S553" s="163"/>
      <c r="T553" s="167"/>
      <c r="U553" s="167"/>
      <c r="V553" s="167"/>
      <c r="W553" s="163"/>
      <c r="X553" s="163"/>
      <c r="Y553" s="163"/>
      <c r="Z553" s="321"/>
      <c r="AA553" s="321"/>
      <c r="AB553" s="322"/>
      <c r="AC553" s="322"/>
      <c r="AD553" s="321"/>
      <c r="AE553" s="321"/>
      <c r="AF553" s="321"/>
      <c r="AG553" s="321"/>
      <c r="AH553" s="321"/>
      <c r="AI553" s="321"/>
      <c r="AJ553" s="321"/>
      <c r="AK553" s="321"/>
      <c r="AL553" s="321"/>
      <c r="AM553" s="321"/>
      <c r="AN553" s="321"/>
      <c r="AO553" s="321"/>
      <c r="AP553" s="321"/>
      <c r="AQ553" s="321"/>
      <c r="AR553" s="321"/>
      <c r="AS553" s="321"/>
      <c r="AT553" s="163"/>
      <c r="AU553" s="163"/>
      <c r="AV553" s="163"/>
      <c r="AW553" s="163"/>
      <c r="AX553" s="163"/>
      <c r="AY553" s="163"/>
      <c r="AZ553" s="167"/>
      <c r="BA553" s="163"/>
      <c r="BB553" s="163"/>
      <c r="BC553" s="163"/>
      <c r="BD553" s="163"/>
      <c r="BE553" s="163"/>
      <c r="BF553" s="163"/>
      <c r="BG553" s="163"/>
      <c r="BH553" s="163"/>
    </row>
    <row r="554">
      <c r="A554" s="163"/>
      <c r="B554" s="163"/>
      <c r="C554" s="163"/>
      <c r="D554" s="163"/>
      <c r="E554" s="163"/>
      <c r="F554" s="163"/>
      <c r="G554" s="163"/>
      <c r="H554" s="163"/>
      <c r="I554" s="163"/>
      <c r="J554" s="163"/>
      <c r="K554" s="165"/>
      <c r="L554" s="163"/>
      <c r="M554" s="163"/>
      <c r="N554" s="166"/>
      <c r="O554" s="167"/>
      <c r="P554" s="167"/>
      <c r="Q554" s="163"/>
      <c r="R554" s="163"/>
      <c r="S554" s="163"/>
      <c r="T554" s="167"/>
      <c r="U554" s="167"/>
      <c r="V554" s="167"/>
      <c r="W554" s="163"/>
      <c r="X554" s="163"/>
      <c r="Y554" s="163"/>
      <c r="Z554" s="321"/>
      <c r="AA554" s="321"/>
      <c r="AB554" s="322"/>
      <c r="AC554" s="322"/>
      <c r="AD554" s="321"/>
      <c r="AE554" s="321"/>
      <c r="AF554" s="321"/>
      <c r="AG554" s="321"/>
      <c r="AH554" s="321"/>
      <c r="AI554" s="321"/>
      <c r="AJ554" s="321"/>
      <c r="AK554" s="321"/>
      <c r="AL554" s="321"/>
      <c r="AM554" s="321"/>
      <c r="AN554" s="321"/>
      <c r="AO554" s="321"/>
      <c r="AP554" s="321"/>
      <c r="AQ554" s="321"/>
      <c r="AR554" s="321"/>
      <c r="AS554" s="321"/>
      <c r="AT554" s="163"/>
      <c r="AU554" s="163"/>
      <c r="AV554" s="163"/>
      <c r="AW554" s="163"/>
      <c r="AX554" s="163"/>
      <c r="AY554" s="163"/>
      <c r="AZ554" s="167"/>
      <c r="BA554" s="163"/>
      <c r="BB554" s="163"/>
      <c r="BC554" s="163"/>
      <c r="BD554" s="163"/>
      <c r="BE554" s="163"/>
      <c r="BF554" s="163"/>
      <c r="BG554" s="163"/>
      <c r="BH554" s="163"/>
    </row>
    <row r="555">
      <c r="A555" s="163"/>
      <c r="B555" s="163"/>
      <c r="C555" s="163"/>
      <c r="D555" s="163"/>
      <c r="E555" s="163"/>
      <c r="F555" s="163"/>
      <c r="G555" s="163"/>
      <c r="H555" s="163"/>
      <c r="I555" s="163"/>
      <c r="J555" s="163"/>
      <c r="K555" s="165"/>
      <c r="L555" s="163"/>
      <c r="M555" s="163"/>
      <c r="N555" s="166"/>
      <c r="O555" s="167"/>
      <c r="P555" s="167"/>
      <c r="Q555" s="163"/>
      <c r="R555" s="163"/>
      <c r="S555" s="163"/>
      <c r="T555" s="167"/>
      <c r="U555" s="167"/>
      <c r="V555" s="167"/>
      <c r="W555" s="163"/>
      <c r="X555" s="163"/>
      <c r="Y555" s="163"/>
      <c r="Z555" s="321"/>
      <c r="AA555" s="321"/>
      <c r="AB555" s="322"/>
      <c r="AC555" s="322"/>
      <c r="AD555" s="321"/>
      <c r="AE555" s="321"/>
      <c r="AF555" s="321"/>
      <c r="AG555" s="321"/>
      <c r="AH555" s="321"/>
      <c r="AI555" s="321"/>
      <c r="AJ555" s="321"/>
      <c r="AK555" s="321"/>
      <c r="AL555" s="321"/>
      <c r="AM555" s="321"/>
      <c r="AN555" s="321"/>
      <c r="AO555" s="321"/>
      <c r="AP555" s="321"/>
      <c r="AQ555" s="321"/>
      <c r="AR555" s="321"/>
      <c r="AS555" s="321"/>
      <c r="AT555" s="163"/>
      <c r="AU555" s="163"/>
      <c r="AV555" s="163"/>
      <c r="AW555" s="163"/>
      <c r="AX555" s="163"/>
      <c r="AY555" s="163"/>
      <c r="AZ555" s="167"/>
      <c r="BA555" s="163"/>
      <c r="BB555" s="163"/>
      <c r="BC555" s="163"/>
      <c r="BD555" s="163"/>
      <c r="BE555" s="163"/>
      <c r="BF555" s="163"/>
      <c r="BG555" s="163"/>
      <c r="BH555" s="163"/>
    </row>
    <row r="556">
      <c r="A556" s="163"/>
      <c r="B556" s="163"/>
      <c r="C556" s="163"/>
      <c r="D556" s="163"/>
      <c r="E556" s="163"/>
      <c r="F556" s="163"/>
      <c r="G556" s="163"/>
      <c r="H556" s="163"/>
      <c r="I556" s="163"/>
      <c r="J556" s="163"/>
      <c r="K556" s="165"/>
      <c r="L556" s="163"/>
      <c r="M556" s="163"/>
      <c r="N556" s="166"/>
      <c r="O556" s="167"/>
      <c r="P556" s="167"/>
      <c r="Q556" s="163"/>
      <c r="R556" s="163"/>
      <c r="S556" s="163"/>
      <c r="T556" s="167"/>
      <c r="U556" s="167"/>
      <c r="V556" s="167"/>
      <c r="W556" s="163"/>
      <c r="X556" s="163"/>
      <c r="Y556" s="163"/>
      <c r="Z556" s="321"/>
      <c r="AA556" s="321"/>
      <c r="AB556" s="322"/>
      <c r="AC556" s="322"/>
      <c r="AD556" s="321"/>
      <c r="AE556" s="321"/>
      <c r="AF556" s="321"/>
      <c r="AG556" s="321"/>
      <c r="AH556" s="321"/>
      <c r="AI556" s="321"/>
      <c r="AJ556" s="321"/>
      <c r="AK556" s="321"/>
      <c r="AL556" s="321"/>
      <c r="AM556" s="321"/>
      <c r="AN556" s="321"/>
      <c r="AO556" s="321"/>
      <c r="AP556" s="321"/>
      <c r="AQ556" s="321"/>
      <c r="AR556" s="321"/>
      <c r="AS556" s="321"/>
      <c r="AT556" s="163"/>
      <c r="AU556" s="163"/>
      <c r="AV556" s="163"/>
      <c r="AW556" s="163"/>
      <c r="AX556" s="163"/>
      <c r="AY556" s="163"/>
      <c r="AZ556" s="167"/>
      <c r="BA556" s="163"/>
      <c r="BB556" s="163"/>
      <c r="BC556" s="163"/>
      <c r="BD556" s="163"/>
      <c r="BE556" s="163"/>
      <c r="BF556" s="163"/>
      <c r="BG556" s="163"/>
      <c r="BH556" s="163"/>
    </row>
    <row r="557">
      <c r="A557" s="163"/>
      <c r="B557" s="163"/>
      <c r="C557" s="163"/>
      <c r="D557" s="163"/>
      <c r="E557" s="163"/>
      <c r="F557" s="163"/>
      <c r="G557" s="163"/>
      <c r="H557" s="163"/>
      <c r="I557" s="163"/>
      <c r="J557" s="163"/>
      <c r="K557" s="165"/>
      <c r="L557" s="163"/>
      <c r="M557" s="163"/>
      <c r="N557" s="166"/>
      <c r="O557" s="167"/>
      <c r="P557" s="167"/>
      <c r="Q557" s="163"/>
      <c r="R557" s="163"/>
      <c r="S557" s="163"/>
      <c r="T557" s="167"/>
      <c r="U557" s="167"/>
      <c r="V557" s="167"/>
      <c r="W557" s="163"/>
      <c r="X557" s="163"/>
      <c r="Y557" s="163"/>
      <c r="Z557" s="321"/>
      <c r="AA557" s="321"/>
      <c r="AB557" s="322"/>
      <c r="AC557" s="322"/>
      <c r="AD557" s="321"/>
      <c r="AE557" s="321"/>
      <c r="AF557" s="321"/>
      <c r="AG557" s="321"/>
      <c r="AH557" s="321"/>
      <c r="AI557" s="321"/>
      <c r="AJ557" s="321"/>
      <c r="AK557" s="321"/>
      <c r="AL557" s="321"/>
      <c r="AM557" s="321"/>
      <c r="AN557" s="321"/>
      <c r="AO557" s="321"/>
      <c r="AP557" s="321"/>
      <c r="AQ557" s="321"/>
      <c r="AR557" s="321"/>
      <c r="AS557" s="321"/>
      <c r="AT557" s="163"/>
      <c r="AU557" s="163"/>
      <c r="AV557" s="163"/>
      <c r="AW557" s="163"/>
      <c r="AX557" s="163"/>
      <c r="AY557" s="163"/>
      <c r="AZ557" s="167"/>
      <c r="BA557" s="163"/>
      <c r="BB557" s="163"/>
      <c r="BC557" s="163"/>
      <c r="BD557" s="163"/>
      <c r="BE557" s="163"/>
      <c r="BF557" s="163"/>
      <c r="BG557" s="163"/>
      <c r="BH557" s="163"/>
    </row>
    <row r="558">
      <c r="A558" s="163"/>
      <c r="B558" s="163"/>
      <c r="C558" s="163"/>
      <c r="D558" s="163"/>
      <c r="E558" s="163"/>
      <c r="F558" s="163"/>
      <c r="G558" s="163"/>
      <c r="H558" s="163"/>
      <c r="I558" s="163"/>
      <c r="J558" s="163"/>
      <c r="K558" s="165"/>
      <c r="L558" s="163"/>
      <c r="M558" s="163"/>
      <c r="N558" s="166"/>
      <c r="O558" s="167"/>
      <c r="P558" s="167"/>
      <c r="Q558" s="163"/>
      <c r="R558" s="163"/>
      <c r="S558" s="163"/>
      <c r="T558" s="167"/>
      <c r="U558" s="167"/>
      <c r="V558" s="167"/>
      <c r="W558" s="163"/>
      <c r="X558" s="163"/>
      <c r="Y558" s="163"/>
      <c r="Z558" s="321"/>
      <c r="AA558" s="321"/>
      <c r="AB558" s="322"/>
      <c r="AC558" s="322"/>
      <c r="AD558" s="321"/>
      <c r="AE558" s="321"/>
      <c r="AF558" s="321"/>
      <c r="AG558" s="321"/>
      <c r="AH558" s="321"/>
      <c r="AI558" s="321"/>
      <c r="AJ558" s="321"/>
      <c r="AK558" s="321"/>
      <c r="AL558" s="321"/>
      <c r="AM558" s="321"/>
      <c r="AN558" s="321"/>
      <c r="AO558" s="321"/>
      <c r="AP558" s="321"/>
      <c r="AQ558" s="321"/>
      <c r="AR558" s="321"/>
      <c r="AS558" s="321"/>
      <c r="AT558" s="163"/>
      <c r="AU558" s="163"/>
      <c r="AV558" s="163"/>
      <c r="AW558" s="163"/>
      <c r="AX558" s="163"/>
      <c r="AY558" s="163"/>
      <c r="AZ558" s="167"/>
      <c r="BA558" s="163"/>
      <c r="BB558" s="163"/>
      <c r="BC558" s="163"/>
      <c r="BD558" s="163"/>
      <c r="BE558" s="163"/>
      <c r="BF558" s="163"/>
      <c r="BG558" s="163"/>
      <c r="BH558" s="163"/>
    </row>
    <row r="559">
      <c r="A559" s="163"/>
      <c r="B559" s="163"/>
      <c r="C559" s="163"/>
      <c r="D559" s="163"/>
      <c r="E559" s="163"/>
      <c r="F559" s="163"/>
      <c r="G559" s="163"/>
      <c r="H559" s="163"/>
      <c r="I559" s="163"/>
      <c r="J559" s="163"/>
      <c r="K559" s="165"/>
      <c r="L559" s="163"/>
      <c r="M559" s="163"/>
      <c r="N559" s="166"/>
      <c r="O559" s="167"/>
      <c r="P559" s="167"/>
      <c r="Q559" s="163"/>
      <c r="R559" s="163"/>
      <c r="S559" s="163"/>
      <c r="T559" s="167"/>
      <c r="U559" s="167"/>
      <c r="V559" s="167"/>
      <c r="W559" s="163"/>
      <c r="X559" s="163"/>
      <c r="Y559" s="163"/>
      <c r="Z559" s="321"/>
      <c r="AA559" s="321"/>
      <c r="AB559" s="322"/>
      <c r="AC559" s="322"/>
      <c r="AD559" s="321"/>
      <c r="AE559" s="321"/>
      <c r="AF559" s="321"/>
      <c r="AG559" s="321"/>
      <c r="AH559" s="321"/>
      <c r="AI559" s="321"/>
      <c r="AJ559" s="321"/>
      <c r="AK559" s="321"/>
      <c r="AL559" s="321"/>
      <c r="AM559" s="321"/>
      <c r="AN559" s="321"/>
      <c r="AO559" s="321"/>
      <c r="AP559" s="321"/>
      <c r="AQ559" s="321"/>
      <c r="AR559" s="321"/>
      <c r="AS559" s="321"/>
      <c r="AT559" s="163"/>
      <c r="AU559" s="163"/>
      <c r="AV559" s="163"/>
      <c r="AW559" s="163"/>
      <c r="AX559" s="163"/>
      <c r="AY559" s="163"/>
      <c r="AZ559" s="167"/>
      <c r="BA559" s="163"/>
      <c r="BB559" s="163"/>
      <c r="BC559" s="163"/>
      <c r="BD559" s="163"/>
      <c r="BE559" s="163"/>
      <c r="BF559" s="163"/>
      <c r="BG559" s="163"/>
      <c r="BH559" s="163"/>
    </row>
    <row r="560">
      <c r="A560" s="163"/>
      <c r="B560" s="163"/>
      <c r="C560" s="163"/>
      <c r="D560" s="163"/>
      <c r="E560" s="163"/>
      <c r="F560" s="163"/>
      <c r="G560" s="163"/>
      <c r="H560" s="163"/>
      <c r="I560" s="163"/>
      <c r="J560" s="163"/>
      <c r="K560" s="165"/>
      <c r="L560" s="163"/>
      <c r="M560" s="163"/>
      <c r="N560" s="166"/>
      <c r="O560" s="167"/>
      <c r="P560" s="167"/>
      <c r="Q560" s="163"/>
      <c r="R560" s="163"/>
      <c r="S560" s="163"/>
      <c r="T560" s="167"/>
      <c r="U560" s="167"/>
      <c r="V560" s="167"/>
      <c r="W560" s="163"/>
      <c r="X560" s="163"/>
      <c r="Y560" s="163"/>
      <c r="Z560" s="321"/>
      <c r="AA560" s="321"/>
      <c r="AB560" s="322"/>
      <c r="AC560" s="322"/>
      <c r="AD560" s="321"/>
      <c r="AE560" s="321"/>
      <c r="AF560" s="321"/>
      <c r="AG560" s="321"/>
      <c r="AH560" s="321"/>
      <c r="AI560" s="321"/>
      <c r="AJ560" s="321"/>
      <c r="AK560" s="321"/>
      <c r="AL560" s="321"/>
      <c r="AM560" s="321"/>
      <c r="AN560" s="321"/>
      <c r="AO560" s="321"/>
      <c r="AP560" s="321"/>
      <c r="AQ560" s="321"/>
      <c r="AR560" s="321"/>
      <c r="AS560" s="321"/>
      <c r="AT560" s="163"/>
      <c r="AU560" s="163"/>
      <c r="AV560" s="163"/>
      <c r="AW560" s="163"/>
      <c r="AX560" s="163"/>
      <c r="AY560" s="163"/>
      <c r="AZ560" s="167"/>
      <c r="BA560" s="163"/>
      <c r="BB560" s="163"/>
      <c r="BC560" s="163"/>
      <c r="BD560" s="163"/>
      <c r="BE560" s="163"/>
      <c r="BF560" s="163"/>
      <c r="BG560" s="163"/>
      <c r="BH560" s="163"/>
    </row>
    <row r="561">
      <c r="A561" s="163"/>
      <c r="B561" s="163"/>
      <c r="C561" s="163"/>
      <c r="D561" s="163"/>
      <c r="E561" s="163"/>
      <c r="F561" s="163"/>
      <c r="G561" s="163"/>
      <c r="H561" s="163"/>
      <c r="I561" s="163"/>
      <c r="J561" s="163"/>
      <c r="K561" s="165"/>
      <c r="L561" s="163"/>
      <c r="M561" s="163"/>
      <c r="N561" s="166"/>
      <c r="O561" s="167"/>
      <c r="P561" s="167"/>
      <c r="Q561" s="163"/>
      <c r="R561" s="163"/>
      <c r="S561" s="163"/>
      <c r="T561" s="167"/>
      <c r="U561" s="167"/>
      <c r="V561" s="167"/>
      <c r="W561" s="163"/>
      <c r="X561" s="163"/>
      <c r="Y561" s="163"/>
      <c r="Z561" s="321"/>
      <c r="AA561" s="321"/>
      <c r="AB561" s="322"/>
      <c r="AC561" s="322"/>
      <c r="AD561" s="321"/>
      <c r="AE561" s="321"/>
      <c r="AF561" s="321"/>
      <c r="AG561" s="321"/>
      <c r="AH561" s="321"/>
      <c r="AI561" s="321"/>
      <c r="AJ561" s="321"/>
      <c r="AK561" s="321"/>
      <c r="AL561" s="321"/>
      <c r="AM561" s="321"/>
      <c r="AN561" s="321"/>
      <c r="AO561" s="321"/>
      <c r="AP561" s="321"/>
      <c r="AQ561" s="321"/>
      <c r="AR561" s="321"/>
      <c r="AS561" s="321"/>
      <c r="AT561" s="163"/>
      <c r="AU561" s="163"/>
      <c r="AV561" s="163"/>
      <c r="AW561" s="163"/>
      <c r="AX561" s="163"/>
      <c r="AY561" s="163"/>
      <c r="AZ561" s="167"/>
      <c r="BA561" s="163"/>
      <c r="BB561" s="163"/>
      <c r="BC561" s="163"/>
      <c r="BD561" s="163"/>
      <c r="BE561" s="163"/>
      <c r="BF561" s="163"/>
      <c r="BG561" s="163"/>
      <c r="BH561" s="163"/>
    </row>
    <row r="562">
      <c r="A562" s="163"/>
      <c r="B562" s="163"/>
      <c r="C562" s="163"/>
      <c r="D562" s="163"/>
      <c r="E562" s="163"/>
      <c r="F562" s="163"/>
      <c r="G562" s="163"/>
      <c r="H562" s="163"/>
      <c r="I562" s="163"/>
      <c r="J562" s="163"/>
      <c r="K562" s="165"/>
      <c r="L562" s="163"/>
      <c r="M562" s="163"/>
      <c r="N562" s="166"/>
      <c r="O562" s="167"/>
      <c r="P562" s="167"/>
      <c r="Q562" s="163"/>
      <c r="R562" s="163"/>
      <c r="S562" s="163"/>
      <c r="T562" s="167"/>
      <c r="U562" s="167"/>
      <c r="V562" s="167"/>
      <c r="W562" s="163"/>
      <c r="X562" s="163"/>
      <c r="Y562" s="163"/>
      <c r="Z562" s="321"/>
      <c r="AA562" s="321"/>
      <c r="AB562" s="322"/>
      <c r="AC562" s="322"/>
      <c r="AD562" s="321"/>
      <c r="AE562" s="321"/>
      <c r="AF562" s="321"/>
      <c r="AG562" s="321"/>
      <c r="AH562" s="321"/>
      <c r="AI562" s="321"/>
      <c r="AJ562" s="321"/>
      <c r="AK562" s="321"/>
      <c r="AL562" s="321"/>
      <c r="AM562" s="321"/>
      <c r="AN562" s="321"/>
      <c r="AO562" s="321"/>
      <c r="AP562" s="321"/>
      <c r="AQ562" s="321"/>
      <c r="AR562" s="321"/>
      <c r="AS562" s="321"/>
      <c r="AT562" s="163"/>
      <c r="AU562" s="163"/>
      <c r="AV562" s="163"/>
      <c r="AW562" s="163"/>
      <c r="AX562" s="163"/>
      <c r="AY562" s="163"/>
      <c r="AZ562" s="167"/>
      <c r="BA562" s="163"/>
      <c r="BB562" s="163"/>
      <c r="BC562" s="163"/>
      <c r="BD562" s="163"/>
      <c r="BE562" s="163"/>
      <c r="BF562" s="163"/>
      <c r="BG562" s="163"/>
      <c r="BH562" s="163"/>
    </row>
    <row r="563">
      <c r="A563" s="163"/>
      <c r="B563" s="163"/>
      <c r="C563" s="163"/>
      <c r="D563" s="163"/>
      <c r="E563" s="163"/>
      <c r="F563" s="163"/>
      <c r="G563" s="163"/>
      <c r="H563" s="163"/>
      <c r="I563" s="163"/>
      <c r="J563" s="163"/>
      <c r="K563" s="165"/>
      <c r="L563" s="163"/>
      <c r="M563" s="163"/>
      <c r="N563" s="166"/>
      <c r="O563" s="167"/>
      <c r="P563" s="167"/>
      <c r="Q563" s="163"/>
      <c r="R563" s="163"/>
      <c r="S563" s="163"/>
      <c r="T563" s="167"/>
      <c r="U563" s="167"/>
      <c r="V563" s="167"/>
      <c r="W563" s="163"/>
      <c r="X563" s="163"/>
      <c r="Y563" s="163"/>
      <c r="Z563" s="321"/>
      <c r="AA563" s="321"/>
      <c r="AB563" s="322"/>
      <c r="AC563" s="322"/>
      <c r="AD563" s="321"/>
      <c r="AE563" s="321"/>
      <c r="AF563" s="321"/>
      <c r="AG563" s="321"/>
      <c r="AH563" s="321"/>
      <c r="AI563" s="321"/>
      <c r="AJ563" s="321"/>
      <c r="AK563" s="321"/>
      <c r="AL563" s="321"/>
      <c r="AM563" s="321"/>
      <c r="AN563" s="321"/>
      <c r="AO563" s="321"/>
      <c r="AP563" s="321"/>
      <c r="AQ563" s="321"/>
      <c r="AR563" s="321"/>
      <c r="AS563" s="321"/>
      <c r="AT563" s="163"/>
      <c r="AU563" s="163"/>
      <c r="AV563" s="163"/>
      <c r="AW563" s="163"/>
      <c r="AX563" s="163"/>
      <c r="AY563" s="163"/>
      <c r="AZ563" s="167"/>
      <c r="BA563" s="163"/>
      <c r="BB563" s="163"/>
      <c r="BC563" s="163"/>
      <c r="BD563" s="163"/>
      <c r="BE563" s="163"/>
      <c r="BF563" s="163"/>
      <c r="BG563" s="163"/>
      <c r="BH563" s="163"/>
    </row>
    <row r="564">
      <c r="A564" s="163"/>
      <c r="B564" s="163"/>
      <c r="C564" s="163"/>
      <c r="D564" s="163"/>
      <c r="E564" s="163"/>
      <c r="F564" s="163"/>
      <c r="G564" s="163"/>
      <c r="H564" s="163"/>
      <c r="I564" s="163"/>
      <c r="J564" s="163"/>
      <c r="K564" s="165"/>
      <c r="L564" s="163"/>
      <c r="M564" s="163"/>
      <c r="N564" s="166"/>
      <c r="O564" s="167"/>
      <c r="P564" s="167"/>
      <c r="Q564" s="163"/>
      <c r="R564" s="163"/>
      <c r="S564" s="163"/>
      <c r="T564" s="167"/>
      <c r="U564" s="167"/>
      <c r="V564" s="167"/>
      <c r="W564" s="163"/>
      <c r="X564" s="163"/>
      <c r="Y564" s="163"/>
      <c r="Z564" s="321"/>
      <c r="AA564" s="321"/>
      <c r="AB564" s="322"/>
      <c r="AC564" s="322"/>
      <c r="AD564" s="321"/>
      <c r="AE564" s="321"/>
      <c r="AF564" s="321"/>
      <c r="AG564" s="321"/>
      <c r="AH564" s="321"/>
      <c r="AI564" s="321"/>
      <c r="AJ564" s="321"/>
      <c r="AK564" s="321"/>
      <c r="AL564" s="321"/>
      <c r="AM564" s="321"/>
      <c r="AN564" s="321"/>
      <c r="AO564" s="321"/>
      <c r="AP564" s="321"/>
      <c r="AQ564" s="321"/>
      <c r="AR564" s="321"/>
      <c r="AS564" s="321"/>
      <c r="AT564" s="163"/>
      <c r="AU564" s="163"/>
      <c r="AV564" s="163"/>
      <c r="AW564" s="163"/>
      <c r="AX564" s="163"/>
      <c r="AY564" s="163"/>
      <c r="AZ564" s="167"/>
      <c r="BA564" s="163"/>
      <c r="BB564" s="163"/>
      <c r="BC564" s="163"/>
      <c r="BD564" s="163"/>
      <c r="BE564" s="163"/>
      <c r="BF564" s="163"/>
      <c r="BG564" s="163"/>
      <c r="BH564" s="163"/>
    </row>
    <row r="565">
      <c r="A565" s="163"/>
      <c r="B565" s="163"/>
      <c r="C565" s="163"/>
      <c r="D565" s="163"/>
      <c r="E565" s="163"/>
      <c r="F565" s="163"/>
      <c r="G565" s="163"/>
      <c r="H565" s="163"/>
      <c r="I565" s="163"/>
      <c r="J565" s="163"/>
      <c r="K565" s="165"/>
      <c r="L565" s="163"/>
      <c r="M565" s="163"/>
      <c r="N565" s="166"/>
      <c r="O565" s="167"/>
      <c r="P565" s="167"/>
      <c r="Q565" s="163"/>
      <c r="R565" s="163"/>
      <c r="S565" s="163"/>
      <c r="T565" s="167"/>
      <c r="U565" s="167"/>
      <c r="V565" s="167"/>
      <c r="W565" s="163"/>
      <c r="X565" s="163"/>
      <c r="Y565" s="163"/>
      <c r="Z565" s="321"/>
      <c r="AA565" s="321"/>
      <c r="AB565" s="322"/>
      <c r="AC565" s="322"/>
      <c r="AD565" s="321"/>
      <c r="AE565" s="321"/>
      <c r="AF565" s="321"/>
      <c r="AG565" s="321"/>
      <c r="AH565" s="321"/>
      <c r="AI565" s="321"/>
      <c r="AJ565" s="321"/>
      <c r="AK565" s="321"/>
      <c r="AL565" s="321"/>
      <c r="AM565" s="321"/>
      <c r="AN565" s="321"/>
      <c r="AO565" s="321"/>
      <c r="AP565" s="321"/>
      <c r="AQ565" s="321"/>
      <c r="AR565" s="321"/>
      <c r="AS565" s="321"/>
      <c r="AT565" s="163"/>
      <c r="AU565" s="163"/>
      <c r="AV565" s="163"/>
      <c r="AW565" s="163"/>
      <c r="AX565" s="163"/>
      <c r="AY565" s="163"/>
      <c r="AZ565" s="167"/>
      <c r="BA565" s="163"/>
      <c r="BB565" s="163"/>
      <c r="BC565" s="163"/>
      <c r="BD565" s="163"/>
      <c r="BE565" s="163"/>
      <c r="BF565" s="163"/>
      <c r="BG565" s="163"/>
      <c r="BH565" s="163"/>
    </row>
    <row r="566">
      <c r="A566" s="163"/>
      <c r="B566" s="163"/>
      <c r="C566" s="163"/>
      <c r="D566" s="163"/>
      <c r="E566" s="163"/>
      <c r="F566" s="163"/>
      <c r="G566" s="163"/>
      <c r="H566" s="163"/>
      <c r="I566" s="163"/>
      <c r="J566" s="163"/>
      <c r="K566" s="165"/>
      <c r="L566" s="163"/>
      <c r="M566" s="163"/>
      <c r="N566" s="166"/>
      <c r="O566" s="167"/>
      <c r="P566" s="167"/>
      <c r="Q566" s="163"/>
      <c r="R566" s="163"/>
      <c r="S566" s="163"/>
      <c r="T566" s="167"/>
      <c r="U566" s="167"/>
      <c r="V566" s="167"/>
      <c r="W566" s="163"/>
      <c r="X566" s="163"/>
      <c r="Y566" s="163"/>
      <c r="Z566" s="321"/>
      <c r="AA566" s="321"/>
      <c r="AB566" s="322"/>
      <c r="AC566" s="322"/>
      <c r="AD566" s="321"/>
      <c r="AE566" s="321"/>
      <c r="AF566" s="321"/>
      <c r="AG566" s="321"/>
      <c r="AH566" s="321"/>
      <c r="AI566" s="321"/>
      <c r="AJ566" s="321"/>
      <c r="AK566" s="321"/>
      <c r="AL566" s="321"/>
      <c r="AM566" s="321"/>
      <c r="AN566" s="321"/>
      <c r="AO566" s="321"/>
      <c r="AP566" s="321"/>
      <c r="AQ566" s="321"/>
      <c r="AR566" s="321"/>
      <c r="AS566" s="321"/>
      <c r="AT566" s="163"/>
      <c r="AU566" s="163"/>
      <c r="AV566" s="163"/>
      <c r="AW566" s="163"/>
      <c r="AX566" s="163"/>
      <c r="AY566" s="163"/>
      <c r="AZ566" s="167"/>
      <c r="BA566" s="163"/>
      <c r="BB566" s="163"/>
      <c r="BC566" s="163"/>
      <c r="BD566" s="163"/>
      <c r="BE566" s="163"/>
      <c r="BF566" s="163"/>
      <c r="BG566" s="163"/>
      <c r="BH566" s="163"/>
    </row>
    <row r="567">
      <c r="A567" s="163"/>
      <c r="B567" s="163"/>
      <c r="C567" s="163"/>
      <c r="D567" s="163"/>
      <c r="E567" s="163"/>
      <c r="F567" s="163"/>
      <c r="G567" s="163"/>
      <c r="H567" s="163"/>
      <c r="I567" s="163"/>
      <c r="J567" s="163"/>
      <c r="K567" s="165"/>
      <c r="L567" s="163"/>
      <c r="M567" s="163"/>
      <c r="N567" s="166"/>
      <c r="O567" s="167"/>
      <c r="P567" s="167"/>
      <c r="Q567" s="163"/>
      <c r="R567" s="163"/>
      <c r="S567" s="163"/>
      <c r="T567" s="167"/>
      <c r="U567" s="167"/>
      <c r="V567" s="167"/>
      <c r="W567" s="163"/>
      <c r="X567" s="163"/>
      <c r="Y567" s="163"/>
      <c r="Z567" s="321"/>
      <c r="AA567" s="321"/>
      <c r="AB567" s="322"/>
      <c r="AC567" s="322"/>
      <c r="AD567" s="321"/>
      <c r="AE567" s="321"/>
      <c r="AF567" s="321"/>
      <c r="AG567" s="321"/>
      <c r="AH567" s="321"/>
      <c r="AI567" s="321"/>
      <c r="AJ567" s="321"/>
      <c r="AK567" s="321"/>
      <c r="AL567" s="321"/>
      <c r="AM567" s="321"/>
      <c r="AN567" s="321"/>
      <c r="AO567" s="321"/>
      <c r="AP567" s="321"/>
      <c r="AQ567" s="321"/>
      <c r="AR567" s="321"/>
      <c r="AS567" s="321"/>
      <c r="AT567" s="163"/>
      <c r="AU567" s="163"/>
      <c r="AV567" s="163"/>
      <c r="AW567" s="163"/>
      <c r="AX567" s="163"/>
      <c r="AY567" s="163"/>
      <c r="AZ567" s="167"/>
      <c r="BA567" s="163"/>
      <c r="BB567" s="163"/>
      <c r="BC567" s="163"/>
      <c r="BD567" s="163"/>
      <c r="BE567" s="163"/>
      <c r="BF567" s="163"/>
      <c r="BG567" s="163"/>
      <c r="BH567" s="163"/>
    </row>
    <row r="568">
      <c r="A568" s="163"/>
      <c r="B568" s="163"/>
      <c r="C568" s="163"/>
      <c r="D568" s="163"/>
      <c r="E568" s="163"/>
      <c r="F568" s="163"/>
      <c r="G568" s="163"/>
      <c r="H568" s="163"/>
      <c r="I568" s="163"/>
      <c r="J568" s="163"/>
      <c r="K568" s="165"/>
      <c r="L568" s="163"/>
      <c r="M568" s="163"/>
      <c r="N568" s="166"/>
      <c r="O568" s="167"/>
      <c r="P568" s="167"/>
      <c r="Q568" s="163"/>
      <c r="R568" s="163"/>
      <c r="S568" s="163"/>
      <c r="T568" s="167"/>
      <c r="U568" s="167"/>
      <c r="V568" s="167"/>
      <c r="W568" s="163"/>
      <c r="X568" s="163"/>
      <c r="Y568" s="163"/>
      <c r="Z568" s="321"/>
      <c r="AA568" s="321"/>
      <c r="AB568" s="322"/>
      <c r="AC568" s="322"/>
      <c r="AD568" s="321"/>
      <c r="AE568" s="321"/>
      <c r="AF568" s="321"/>
      <c r="AG568" s="321"/>
      <c r="AH568" s="321"/>
      <c r="AI568" s="321"/>
      <c r="AJ568" s="321"/>
      <c r="AK568" s="321"/>
      <c r="AL568" s="321"/>
      <c r="AM568" s="321"/>
      <c r="AN568" s="321"/>
      <c r="AO568" s="321"/>
      <c r="AP568" s="321"/>
      <c r="AQ568" s="321"/>
      <c r="AR568" s="321"/>
      <c r="AS568" s="321"/>
      <c r="AT568" s="163"/>
      <c r="AU568" s="163"/>
      <c r="AV568" s="163"/>
      <c r="AW568" s="163"/>
      <c r="AX568" s="163"/>
      <c r="AY568" s="163"/>
      <c r="AZ568" s="167"/>
      <c r="BA568" s="163"/>
      <c r="BB568" s="163"/>
      <c r="BC568" s="163"/>
      <c r="BD568" s="163"/>
      <c r="BE568" s="163"/>
      <c r="BF568" s="163"/>
      <c r="BG568" s="163"/>
      <c r="BH568" s="163"/>
    </row>
    <row r="569">
      <c r="A569" s="163"/>
      <c r="B569" s="163"/>
      <c r="C569" s="163"/>
      <c r="D569" s="163"/>
      <c r="E569" s="163"/>
      <c r="F569" s="163"/>
      <c r="G569" s="163"/>
      <c r="H569" s="163"/>
      <c r="I569" s="163"/>
      <c r="J569" s="163"/>
      <c r="K569" s="165"/>
      <c r="L569" s="163"/>
      <c r="M569" s="163"/>
      <c r="N569" s="166"/>
      <c r="O569" s="167"/>
      <c r="P569" s="167"/>
      <c r="Q569" s="163"/>
      <c r="R569" s="163"/>
      <c r="S569" s="163"/>
      <c r="T569" s="167"/>
      <c r="U569" s="167"/>
      <c r="V569" s="167"/>
      <c r="W569" s="163"/>
      <c r="X569" s="163"/>
      <c r="Y569" s="163"/>
      <c r="Z569" s="321"/>
      <c r="AA569" s="321"/>
      <c r="AB569" s="322"/>
      <c r="AC569" s="322"/>
      <c r="AD569" s="321"/>
      <c r="AE569" s="321"/>
      <c r="AF569" s="321"/>
      <c r="AG569" s="321"/>
      <c r="AH569" s="321"/>
      <c r="AI569" s="321"/>
      <c r="AJ569" s="321"/>
      <c r="AK569" s="321"/>
      <c r="AL569" s="321"/>
      <c r="AM569" s="321"/>
      <c r="AN569" s="321"/>
      <c r="AO569" s="321"/>
      <c r="AP569" s="321"/>
      <c r="AQ569" s="321"/>
      <c r="AR569" s="321"/>
      <c r="AS569" s="321"/>
      <c r="AT569" s="163"/>
      <c r="AU569" s="163"/>
      <c r="AV569" s="163"/>
      <c r="AW569" s="163"/>
      <c r="AX569" s="163"/>
      <c r="AY569" s="163"/>
      <c r="AZ569" s="167"/>
      <c r="BA569" s="163"/>
      <c r="BB569" s="163"/>
      <c r="BC569" s="163"/>
      <c r="BD569" s="163"/>
      <c r="BE569" s="163"/>
      <c r="BF569" s="163"/>
      <c r="BG569" s="163"/>
      <c r="BH569" s="163"/>
    </row>
    <row r="570">
      <c r="A570" s="163"/>
      <c r="B570" s="163"/>
      <c r="C570" s="163"/>
      <c r="D570" s="163"/>
      <c r="E570" s="163"/>
      <c r="F570" s="163"/>
      <c r="G570" s="163"/>
      <c r="H570" s="163"/>
      <c r="I570" s="163"/>
      <c r="J570" s="163"/>
      <c r="K570" s="165"/>
      <c r="L570" s="163"/>
      <c r="M570" s="163"/>
      <c r="N570" s="166"/>
      <c r="O570" s="167"/>
      <c r="P570" s="167"/>
      <c r="Q570" s="163"/>
      <c r="R570" s="163"/>
      <c r="S570" s="163"/>
      <c r="T570" s="167"/>
      <c r="U570" s="167"/>
      <c r="V570" s="167"/>
      <c r="W570" s="163"/>
      <c r="X570" s="163"/>
      <c r="Y570" s="163"/>
      <c r="Z570" s="321"/>
      <c r="AA570" s="321"/>
      <c r="AB570" s="322"/>
      <c r="AC570" s="322"/>
      <c r="AD570" s="321"/>
      <c r="AE570" s="321"/>
      <c r="AF570" s="321"/>
      <c r="AG570" s="321"/>
      <c r="AH570" s="321"/>
      <c r="AI570" s="321"/>
      <c r="AJ570" s="321"/>
      <c r="AK570" s="321"/>
      <c r="AL570" s="321"/>
      <c r="AM570" s="321"/>
      <c r="AN570" s="321"/>
      <c r="AO570" s="321"/>
      <c r="AP570" s="321"/>
      <c r="AQ570" s="321"/>
      <c r="AR570" s="321"/>
      <c r="AS570" s="321"/>
      <c r="AT570" s="163"/>
      <c r="AU570" s="163"/>
      <c r="AV570" s="163"/>
      <c r="AW570" s="163"/>
      <c r="AX570" s="163"/>
      <c r="AY570" s="163"/>
      <c r="AZ570" s="167"/>
      <c r="BA570" s="163"/>
      <c r="BB570" s="163"/>
      <c r="BC570" s="163"/>
      <c r="BD570" s="163"/>
      <c r="BE570" s="163"/>
      <c r="BF570" s="163"/>
      <c r="BG570" s="163"/>
      <c r="BH570" s="163"/>
    </row>
    <row r="571">
      <c r="A571" s="163"/>
      <c r="B571" s="163"/>
      <c r="C571" s="163"/>
      <c r="D571" s="163"/>
      <c r="E571" s="163"/>
      <c r="F571" s="163"/>
      <c r="G571" s="163"/>
      <c r="H571" s="163"/>
      <c r="I571" s="163"/>
      <c r="J571" s="163"/>
      <c r="K571" s="165"/>
      <c r="L571" s="163"/>
      <c r="M571" s="163"/>
      <c r="N571" s="166"/>
      <c r="O571" s="167"/>
      <c r="P571" s="167"/>
      <c r="Q571" s="163"/>
      <c r="R571" s="163"/>
      <c r="S571" s="163"/>
      <c r="T571" s="167"/>
      <c r="U571" s="167"/>
      <c r="V571" s="167"/>
      <c r="W571" s="163"/>
      <c r="X571" s="163"/>
      <c r="Y571" s="163"/>
      <c r="Z571" s="321"/>
      <c r="AA571" s="321"/>
      <c r="AB571" s="322"/>
      <c r="AC571" s="322"/>
      <c r="AD571" s="321"/>
      <c r="AE571" s="321"/>
      <c r="AF571" s="321"/>
      <c r="AG571" s="321"/>
      <c r="AH571" s="321"/>
      <c r="AI571" s="321"/>
      <c r="AJ571" s="321"/>
      <c r="AK571" s="321"/>
      <c r="AL571" s="321"/>
      <c r="AM571" s="321"/>
      <c r="AN571" s="321"/>
      <c r="AO571" s="321"/>
      <c r="AP571" s="321"/>
      <c r="AQ571" s="321"/>
      <c r="AR571" s="321"/>
      <c r="AS571" s="321"/>
      <c r="AT571" s="163"/>
      <c r="AU571" s="163"/>
      <c r="AV571" s="163"/>
      <c r="AW571" s="163"/>
      <c r="AX571" s="163"/>
      <c r="AY571" s="163"/>
      <c r="AZ571" s="167"/>
      <c r="BA571" s="163"/>
      <c r="BB571" s="163"/>
      <c r="BC571" s="163"/>
      <c r="BD571" s="163"/>
      <c r="BE571" s="163"/>
      <c r="BF571" s="163"/>
      <c r="BG571" s="163"/>
      <c r="BH571" s="163"/>
    </row>
    <row r="572">
      <c r="A572" s="163"/>
      <c r="B572" s="163"/>
      <c r="C572" s="163"/>
      <c r="D572" s="163"/>
      <c r="E572" s="163"/>
      <c r="F572" s="163"/>
      <c r="G572" s="163"/>
      <c r="H572" s="163"/>
      <c r="I572" s="163"/>
      <c r="J572" s="163"/>
      <c r="K572" s="165"/>
      <c r="L572" s="163"/>
      <c r="M572" s="163"/>
      <c r="N572" s="166"/>
      <c r="O572" s="167"/>
      <c r="P572" s="167"/>
      <c r="Q572" s="163"/>
      <c r="R572" s="163"/>
      <c r="S572" s="163"/>
      <c r="T572" s="167"/>
      <c r="U572" s="167"/>
      <c r="V572" s="167"/>
      <c r="W572" s="163"/>
      <c r="X572" s="163"/>
      <c r="Y572" s="163"/>
      <c r="Z572" s="321"/>
      <c r="AA572" s="321"/>
      <c r="AB572" s="322"/>
      <c r="AC572" s="322"/>
      <c r="AD572" s="321"/>
      <c r="AE572" s="321"/>
      <c r="AF572" s="321"/>
      <c r="AG572" s="321"/>
      <c r="AH572" s="321"/>
      <c r="AI572" s="321"/>
      <c r="AJ572" s="321"/>
      <c r="AK572" s="321"/>
      <c r="AL572" s="321"/>
      <c r="AM572" s="321"/>
      <c r="AN572" s="321"/>
      <c r="AO572" s="321"/>
      <c r="AP572" s="321"/>
      <c r="AQ572" s="321"/>
      <c r="AR572" s="321"/>
      <c r="AS572" s="321"/>
      <c r="AT572" s="163"/>
      <c r="AU572" s="163"/>
      <c r="AV572" s="163"/>
      <c r="AW572" s="163"/>
      <c r="AX572" s="163"/>
      <c r="AY572" s="163"/>
      <c r="AZ572" s="167"/>
      <c r="BA572" s="163"/>
      <c r="BB572" s="163"/>
      <c r="BC572" s="163"/>
      <c r="BD572" s="163"/>
      <c r="BE572" s="163"/>
      <c r="BF572" s="163"/>
      <c r="BG572" s="163"/>
      <c r="BH572" s="163"/>
    </row>
    <row r="573">
      <c r="A573" s="163"/>
      <c r="B573" s="163"/>
      <c r="C573" s="163"/>
      <c r="D573" s="163"/>
      <c r="E573" s="163"/>
      <c r="F573" s="163"/>
      <c r="G573" s="163"/>
      <c r="H573" s="163"/>
      <c r="I573" s="163"/>
      <c r="J573" s="163"/>
      <c r="K573" s="165"/>
      <c r="L573" s="163"/>
      <c r="M573" s="163"/>
      <c r="N573" s="166"/>
      <c r="O573" s="167"/>
      <c r="P573" s="167"/>
      <c r="Q573" s="163"/>
      <c r="R573" s="163"/>
      <c r="S573" s="163"/>
      <c r="T573" s="167"/>
      <c r="U573" s="167"/>
      <c r="V573" s="167"/>
      <c r="W573" s="163"/>
      <c r="X573" s="163"/>
      <c r="Y573" s="163"/>
      <c r="Z573" s="321"/>
      <c r="AA573" s="321"/>
      <c r="AB573" s="322"/>
      <c r="AC573" s="322"/>
      <c r="AD573" s="321"/>
      <c r="AE573" s="321"/>
      <c r="AF573" s="321"/>
      <c r="AG573" s="321"/>
      <c r="AH573" s="321"/>
      <c r="AI573" s="321"/>
      <c r="AJ573" s="321"/>
      <c r="AK573" s="321"/>
      <c r="AL573" s="321"/>
      <c r="AM573" s="321"/>
      <c r="AN573" s="321"/>
      <c r="AO573" s="321"/>
      <c r="AP573" s="321"/>
      <c r="AQ573" s="321"/>
      <c r="AR573" s="321"/>
      <c r="AS573" s="321"/>
      <c r="AT573" s="163"/>
      <c r="AU573" s="163"/>
      <c r="AV573" s="163"/>
      <c r="AW573" s="163"/>
      <c r="AX573" s="163"/>
      <c r="AY573" s="163"/>
      <c r="AZ573" s="167"/>
      <c r="BA573" s="163"/>
      <c r="BB573" s="163"/>
      <c r="BC573" s="163"/>
      <c r="BD573" s="163"/>
      <c r="BE573" s="163"/>
      <c r="BF573" s="163"/>
      <c r="BG573" s="163"/>
      <c r="BH573" s="163"/>
    </row>
    <row r="574">
      <c r="A574" s="163"/>
      <c r="B574" s="163"/>
      <c r="C574" s="163"/>
      <c r="D574" s="163"/>
      <c r="E574" s="163"/>
      <c r="F574" s="163"/>
      <c r="G574" s="163"/>
      <c r="H574" s="163"/>
      <c r="I574" s="163"/>
      <c r="J574" s="163"/>
      <c r="K574" s="165"/>
      <c r="L574" s="163"/>
      <c r="M574" s="163"/>
      <c r="N574" s="166"/>
      <c r="O574" s="167"/>
      <c r="P574" s="167"/>
      <c r="Q574" s="163"/>
      <c r="R574" s="163"/>
      <c r="S574" s="163"/>
      <c r="T574" s="167"/>
      <c r="U574" s="167"/>
      <c r="V574" s="167"/>
      <c r="W574" s="163"/>
      <c r="X574" s="163"/>
      <c r="Y574" s="163"/>
      <c r="Z574" s="321"/>
      <c r="AA574" s="321"/>
      <c r="AB574" s="322"/>
      <c r="AC574" s="322"/>
      <c r="AD574" s="321"/>
      <c r="AE574" s="321"/>
      <c r="AF574" s="321"/>
      <c r="AG574" s="321"/>
      <c r="AH574" s="321"/>
      <c r="AI574" s="321"/>
      <c r="AJ574" s="321"/>
      <c r="AK574" s="321"/>
      <c r="AL574" s="321"/>
      <c r="AM574" s="321"/>
      <c r="AN574" s="321"/>
      <c r="AO574" s="321"/>
      <c r="AP574" s="321"/>
      <c r="AQ574" s="321"/>
      <c r="AR574" s="321"/>
      <c r="AS574" s="321"/>
      <c r="AT574" s="163"/>
      <c r="AU574" s="163"/>
      <c r="AV574" s="163"/>
      <c r="AW574" s="163"/>
      <c r="AX574" s="163"/>
      <c r="AY574" s="163"/>
      <c r="AZ574" s="167"/>
      <c r="BA574" s="163"/>
      <c r="BB574" s="163"/>
      <c r="BC574" s="163"/>
      <c r="BD574" s="163"/>
      <c r="BE574" s="163"/>
      <c r="BF574" s="163"/>
      <c r="BG574" s="163"/>
      <c r="BH574" s="163"/>
    </row>
    <row r="575">
      <c r="A575" s="163"/>
      <c r="B575" s="163"/>
      <c r="C575" s="163"/>
      <c r="D575" s="163"/>
      <c r="E575" s="163"/>
      <c r="F575" s="163"/>
      <c r="G575" s="163"/>
      <c r="H575" s="163"/>
      <c r="I575" s="163"/>
      <c r="J575" s="163"/>
      <c r="K575" s="165"/>
      <c r="L575" s="163"/>
      <c r="M575" s="163"/>
      <c r="N575" s="166"/>
      <c r="O575" s="167"/>
      <c r="P575" s="167"/>
      <c r="Q575" s="163"/>
      <c r="R575" s="163"/>
      <c r="S575" s="163"/>
      <c r="T575" s="167"/>
      <c r="U575" s="167"/>
      <c r="V575" s="167"/>
      <c r="W575" s="163"/>
      <c r="X575" s="163"/>
      <c r="Y575" s="163"/>
      <c r="Z575" s="321"/>
      <c r="AA575" s="321"/>
      <c r="AB575" s="322"/>
      <c r="AC575" s="322"/>
      <c r="AD575" s="321"/>
      <c r="AE575" s="321"/>
      <c r="AF575" s="321"/>
      <c r="AG575" s="321"/>
      <c r="AH575" s="321"/>
      <c r="AI575" s="321"/>
      <c r="AJ575" s="321"/>
      <c r="AK575" s="321"/>
      <c r="AL575" s="321"/>
      <c r="AM575" s="321"/>
      <c r="AN575" s="321"/>
      <c r="AO575" s="321"/>
      <c r="AP575" s="321"/>
      <c r="AQ575" s="321"/>
      <c r="AR575" s="321"/>
      <c r="AS575" s="321"/>
      <c r="AT575" s="163"/>
      <c r="AU575" s="163"/>
      <c r="AV575" s="163"/>
      <c r="AW575" s="163"/>
      <c r="AX575" s="163"/>
      <c r="AY575" s="163"/>
      <c r="AZ575" s="167"/>
      <c r="BA575" s="163"/>
      <c r="BB575" s="163"/>
      <c r="BC575" s="163"/>
      <c r="BD575" s="163"/>
      <c r="BE575" s="163"/>
      <c r="BF575" s="163"/>
      <c r="BG575" s="163"/>
      <c r="BH575" s="163"/>
    </row>
    <row r="576">
      <c r="A576" s="163"/>
      <c r="B576" s="163"/>
      <c r="C576" s="163"/>
      <c r="D576" s="163"/>
      <c r="E576" s="163"/>
      <c r="F576" s="163"/>
      <c r="G576" s="163"/>
      <c r="H576" s="163"/>
      <c r="I576" s="163"/>
      <c r="J576" s="163"/>
      <c r="K576" s="165"/>
      <c r="L576" s="163"/>
      <c r="M576" s="163"/>
      <c r="N576" s="166"/>
      <c r="O576" s="167"/>
      <c r="P576" s="167"/>
      <c r="Q576" s="163"/>
      <c r="R576" s="163"/>
      <c r="S576" s="163"/>
      <c r="T576" s="167"/>
      <c r="U576" s="167"/>
      <c r="V576" s="167"/>
      <c r="W576" s="163"/>
      <c r="X576" s="163"/>
      <c r="Y576" s="163"/>
      <c r="Z576" s="321"/>
      <c r="AA576" s="321"/>
      <c r="AB576" s="322"/>
      <c r="AC576" s="322"/>
      <c r="AD576" s="321"/>
      <c r="AE576" s="321"/>
      <c r="AF576" s="321"/>
      <c r="AG576" s="321"/>
      <c r="AH576" s="321"/>
      <c r="AI576" s="321"/>
      <c r="AJ576" s="321"/>
      <c r="AK576" s="321"/>
      <c r="AL576" s="321"/>
      <c r="AM576" s="321"/>
      <c r="AN576" s="321"/>
      <c r="AO576" s="321"/>
      <c r="AP576" s="321"/>
      <c r="AQ576" s="321"/>
      <c r="AR576" s="321"/>
      <c r="AS576" s="321"/>
      <c r="AT576" s="163"/>
      <c r="AU576" s="163"/>
      <c r="AV576" s="163"/>
      <c r="AW576" s="163"/>
      <c r="AX576" s="163"/>
      <c r="AY576" s="163"/>
      <c r="AZ576" s="167"/>
      <c r="BA576" s="163"/>
      <c r="BB576" s="163"/>
      <c r="BC576" s="163"/>
      <c r="BD576" s="163"/>
      <c r="BE576" s="163"/>
      <c r="BF576" s="163"/>
      <c r="BG576" s="163"/>
      <c r="BH576" s="163"/>
    </row>
    <row r="577">
      <c r="A577" s="163"/>
      <c r="B577" s="163"/>
      <c r="C577" s="163"/>
      <c r="D577" s="163"/>
      <c r="E577" s="163"/>
      <c r="F577" s="163"/>
      <c r="G577" s="163"/>
      <c r="H577" s="163"/>
      <c r="I577" s="163"/>
      <c r="J577" s="163"/>
      <c r="K577" s="165"/>
      <c r="L577" s="163"/>
      <c r="M577" s="163"/>
      <c r="N577" s="166"/>
      <c r="O577" s="167"/>
      <c r="P577" s="167"/>
      <c r="Q577" s="163"/>
      <c r="R577" s="163"/>
      <c r="S577" s="163"/>
      <c r="T577" s="167"/>
      <c r="U577" s="167"/>
      <c r="V577" s="167"/>
      <c r="W577" s="163"/>
      <c r="X577" s="163"/>
      <c r="Y577" s="163"/>
      <c r="Z577" s="321"/>
      <c r="AA577" s="321"/>
      <c r="AB577" s="322"/>
      <c r="AC577" s="322"/>
      <c r="AD577" s="321"/>
      <c r="AE577" s="321"/>
      <c r="AF577" s="321"/>
      <c r="AG577" s="321"/>
      <c r="AH577" s="321"/>
      <c r="AI577" s="321"/>
      <c r="AJ577" s="321"/>
      <c r="AK577" s="321"/>
      <c r="AL577" s="321"/>
      <c r="AM577" s="321"/>
      <c r="AN577" s="321"/>
      <c r="AO577" s="321"/>
      <c r="AP577" s="321"/>
      <c r="AQ577" s="321"/>
      <c r="AR577" s="321"/>
      <c r="AS577" s="321"/>
      <c r="AT577" s="163"/>
      <c r="AU577" s="163"/>
      <c r="AV577" s="163"/>
      <c r="AW577" s="163"/>
      <c r="AX577" s="163"/>
      <c r="AY577" s="163"/>
      <c r="AZ577" s="167"/>
      <c r="BA577" s="163"/>
      <c r="BB577" s="163"/>
      <c r="BC577" s="163"/>
      <c r="BD577" s="163"/>
      <c r="BE577" s="163"/>
      <c r="BF577" s="163"/>
      <c r="BG577" s="163"/>
      <c r="BH577" s="163"/>
    </row>
    <row r="578">
      <c r="A578" s="163"/>
      <c r="B578" s="163"/>
      <c r="C578" s="163"/>
      <c r="D578" s="163"/>
      <c r="E578" s="163"/>
      <c r="F578" s="163"/>
      <c r="G578" s="163"/>
      <c r="H578" s="163"/>
      <c r="I578" s="163"/>
      <c r="J578" s="163"/>
      <c r="K578" s="165"/>
      <c r="L578" s="163"/>
      <c r="M578" s="163"/>
      <c r="N578" s="166"/>
      <c r="O578" s="167"/>
      <c r="P578" s="167"/>
      <c r="Q578" s="163"/>
      <c r="R578" s="163"/>
      <c r="S578" s="163"/>
      <c r="T578" s="167"/>
      <c r="U578" s="167"/>
      <c r="V578" s="167"/>
      <c r="W578" s="163"/>
      <c r="X578" s="163"/>
      <c r="Y578" s="163"/>
      <c r="Z578" s="321"/>
      <c r="AA578" s="321"/>
      <c r="AB578" s="322"/>
      <c r="AC578" s="322"/>
      <c r="AD578" s="321"/>
      <c r="AE578" s="321"/>
      <c r="AF578" s="321"/>
      <c r="AG578" s="321"/>
      <c r="AH578" s="321"/>
      <c r="AI578" s="321"/>
      <c r="AJ578" s="321"/>
      <c r="AK578" s="321"/>
      <c r="AL578" s="321"/>
      <c r="AM578" s="321"/>
      <c r="AN578" s="321"/>
      <c r="AO578" s="321"/>
      <c r="AP578" s="321"/>
      <c r="AQ578" s="321"/>
      <c r="AR578" s="321"/>
      <c r="AS578" s="321"/>
      <c r="AT578" s="163"/>
      <c r="AU578" s="163"/>
      <c r="AV578" s="163"/>
      <c r="AW578" s="163"/>
      <c r="AX578" s="163"/>
      <c r="AY578" s="163"/>
      <c r="AZ578" s="167"/>
      <c r="BA578" s="163"/>
      <c r="BB578" s="163"/>
      <c r="BC578" s="163"/>
      <c r="BD578" s="163"/>
      <c r="BE578" s="163"/>
      <c r="BF578" s="163"/>
      <c r="BG578" s="163"/>
      <c r="BH578" s="163"/>
    </row>
    <row r="579">
      <c r="A579" s="163"/>
      <c r="B579" s="163"/>
      <c r="C579" s="163"/>
      <c r="D579" s="163"/>
      <c r="E579" s="163"/>
      <c r="F579" s="163"/>
      <c r="G579" s="163"/>
      <c r="H579" s="163"/>
      <c r="I579" s="163"/>
      <c r="J579" s="163"/>
      <c r="K579" s="165"/>
      <c r="L579" s="163"/>
      <c r="M579" s="163"/>
      <c r="N579" s="166"/>
      <c r="O579" s="167"/>
      <c r="P579" s="167"/>
      <c r="Q579" s="163"/>
      <c r="R579" s="163"/>
      <c r="S579" s="163"/>
      <c r="T579" s="167"/>
      <c r="U579" s="167"/>
      <c r="V579" s="167"/>
      <c r="W579" s="163"/>
      <c r="X579" s="163"/>
      <c r="Y579" s="163"/>
      <c r="Z579" s="321"/>
      <c r="AA579" s="321"/>
      <c r="AB579" s="322"/>
      <c r="AC579" s="322"/>
      <c r="AD579" s="321"/>
      <c r="AE579" s="321"/>
      <c r="AF579" s="321"/>
      <c r="AG579" s="321"/>
      <c r="AH579" s="321"/>
      <c r="AI579" s="321"/>
      <c r="AJ579" s="321"/>
      <c r="AK579" s="321"/>
      <c r="AL579" s="321"/>
      <c r="AM579" s="321"/>
      <c r="AN579" s="321"/>
      <c r="AO579" s="321"/>
      <c r="AP579" s="321"/>
      <c r="AQ579" s="321"/>
      <c r="AR579" s="321"/>
      <c r="AS579" s="321"/>
      <c r="AT579" s="163"/>
      <c r="AU579" s="163"/>
      <c r="AV579" s="163"/>
      <c r="AW579" s="163"/>
      <c r="AX579" s="163"/>
      <c r="AY579" s="163"/>
      <c r="AZ579" s="167"/>
      <c r="BA579" s="163"/>
      <c r="BB579" s="163"/>
      <c r="BC579" s="163"/>
      <c r="BD579" s="163"/>
      <c r="BE579" s="163"/>
      <c r="BF579" s="163"/>
      <c r="BG579" s="163"/>
      <c r="BH579" s="163"/>
    </row>
    <row r="580">
      <c r="A580" s="163"/>
      <c r="B580" s="163"/>
      <c r="C580" s="163"/>
      <c r="D580" s="163"/>
      <c r="E580" s="163"/>
      <c r="F580" s="163"/>
      <c r="G580" s="163"/>
      <c r="H580" s="163"/>
      <c r="I580" s="163"/>
      <c r="J580" s="163"/>
      <c r="K580" s="165"/>
      <c r="L580" s="163"/>
      <c r="M580" s="163"/>
      <c r="N580" s="166"/>
      <c r="O580" s="167"/>
      <c r="P580" s="167"/>
      <c r="Q580" s="163"/>
      <c r="R580" s="163"/>
      <c r="S580" s="163"/>
      <c r="T580" s="167"/>
      <c r="U580" s="167"/>
      <c r="V580" s="167"/>
      <c r="W580" s="163"/>
      <c r="X580" s="163"/>
      <c r="Y580" s="163"/>
      <c r="Z580" s="321"/>
      <c r="AA580" s="321"/>
      <c r="AB580" s="322"/>
      <c r="AC580" s="322"/>
      <c r="AD580" s="321"/>
      <c r="AE580" s="321"/>
      <c r="AF580" s="321"/>
      <c r="AG580" s="321"/>
      <c r="AH580" s="321"/>
      <c r="AI580" s="321"/>
      <c r="AJ580" s="321"/>
      <c r="AK580" s="321"/>
      <c r="AL580" s="321"/>
      <c r="AM580" s="321"/>
      <c r="AN580" s="321"/>
      <c r="AO580" s="321"/>
      <c r="AP580" s="321"/>
      <c r="AQ580" s="321"/>
      <c r="AR580" s="321"/>
      <c r="AS580" s="321"/>
      <c r="AT580" s="163"/>
      <c r="AU580" s="163"/>
      <c r="AV580" s="163"/>
      <c r="AW580" s="163"/>
      <c r="AX580" s="163"/>
      <c r="AY580" s="163"/>
      <c r="AZ580" s="167"/>
      <c r="BA580" s="163"/>
      <c r="BB580" s="163"/>
      <c r="BC580" s="163"/>
      <c r="BD580" s="163"/>
      <c r="BE580" s="163"/>
      <c r="BF580" s="163"/>
      <c r="BG580" s="163"/>
      <c r="BH580" s="163"/>
    </row>
    <row r="581">
      <c r="A581" s="163"/>
      <c r="B581" s="163"/>
      <c r="C581" s="163"/>
      <c r="D581" s="163"/>
      <c r="E581" s="163"/>
      <c r="F581" s="163"/>
      <c r="G581" s="163"/>
      <c r="H581" s="163"/>
      <c r="I581" s="163"/>
      <c r="J581" s="163"/>
      <c r="K581" s="165"/>
      <c r="L581" s="163"/>
      <c r="M581" s="163"/>
      <c r="N581" s="166"/>
      <c r="O581" s="167"/>
      <c r="P581" s="167"/>
      <c r="Q581" s="163"/>
      <c r="R581" s="163"/>
      <c r="S581" s="163"/>
      <c r="T581" s="167"/>
      <c r="U581" s="167"/>
      <c r="V581" s="167"/>
      <c r="W581" s="163"/>
      <c r="X581" s="163"/>
      <c r="Y581" s="163"/>
      <c r="Z581" s="321"/>
      <c r="AA581" s="321"/>
      <c r="AB581" s="322"/>
      <c r="AC581" s="322"/>
      <c r="AD581" s="321"/>
      <c r="AE581" s="321"/>
      <c r="AF581" s="321"/>
      <c r="AG581" s="321"/>
      <c r="AH581" s="321"/>
      <c r="AI581" s="321"/>
      <c r="AJ581" s="321"/>
      <c r="AK581" s="321"/>
      <c r="AL581" s="321"/>
      <c r="AM581" s="321"/>
      <c r="AN581" s="321"/>
      <c r="AO581" s="321"/>
      <c r="AP581" s="321"/>
      <c r="AQ581" s="321"/>
      <c r="AR581" s="321"/>
      <c r="AS581" s="321"/>
      <c r="AT581" s="163"/>
      <c r="AU581" s="163"/>
      <c r="AV581" s="163"/>
      <c r="AW581" s="163"/>
      <c r="AX581" s="163"/>
      <c r="AY581" s="163"/>
      <c r="AZ581" s="167"/>
      <c r="BA581" s="163"/>
      <c r="BB581" s="163"/>
      <c r="BC581" s="163"/>
      <c r="BD581" s="163"/>
      <c r="BE581" s="163"/>
      <c r="BF581" s="163"/>
      <c r="BG581" s="163"/>
      <c r="BH581" s="163"/>
    </row>
    <row r="582">
      <c r="A582" s="163"/>
      <c r="B582" s="163"/>
      <c r="C582" s="163"/>
      <c r="D582" s="163"/>
      <c r="E582" s="163"/>
      <c r="F582" s="163"/>
      <c r="G582" s="163"/>
      <c r="H582" s="163"/>
      <c r="I582" s="163"/>
      <c r="J582" s="163"/>
      <c r="K582" s="165"/>
      <c r="L582" s="163"/>
      <c r="M582" s="163"/>
      <c r="N582" s="166"/>
      <c r="O582" s="167"/>
      <c r="P582" s="167"/>
      <c r="Q582" s="163"/>
      <c r="R582" s="163"/>
      <c r="S582" s="163"/>
      <c r="T582" s="167"/>
      <c r="U582" s="167"/>
      <c r="V582" s="167"/>
      <c r="W582" s="163"/>
      <c r="X582" s="163"/>
      <c r="Y582" s="163"/>
      <c r="Z582" s="321"/>
      <c r="AA582" s="321"/>
      <c r="AB582" s="322"/>
      <c r="AC582" s="322"/>
      <c r="AD582" s="321"/>
      <c r="AE582" s="321"/>
      <c r="AF582" s="321"/>
      <c r="AG582" s="321"/>
      <c r="AH582" s="321"/>
      <c r="AI582" s="321"/>
      <c r="AJ582" s="321"/>
      <c r="AK582" s="321"/>
      <c r="AL582" s="321"/>
      <c r="AM582" s="321"/>
      <c r="AN582" s="321"/>
      <c r="AO582" s="321"/>
      <c r="AP582" s="321"/>
      <c r="AQ582" s="321"/>
      <c r="AR582" s="321"/>
      <c r="AS582" s="321"/>
      <c r="AT582" s="163"/>
      <c r="AU582" s="163"/>
      <c r="AV582" s="163"/>
      <c r="AW582" s="163"/>
      <c r="AX582" s="163"/>
      <c r="AY582" s="163"/>
      <c r="AZ582" s="167"/>
      <c r="BA582" s="163"/>
      <c r="BB582" s="163"/>
      <c r="BC582" s="163"/>
      <c r="BD582" s="163"/>
      <c r="BE582" s="163"/>
      <c r="BF582" s="163"/>
      <c r="BG582" s="163"/>
      <c r="BH582" s="163"/>
    </row>
    <row r="583">
      <c r="A583" s="163"/>
      <c r="B583" s="163"/>
      <c r="C583" s="163"/>
      <c r="D583" s="163"/>
      <c r="E583" s="163"/>
      <c r="F583" s="163"/>
      <c r="G583" s="163"/>
      <c r="H583" s="163"/>
      <c r="I583" s="163"/>
      <c r="J583" s="163"/>
      <c r="K583" s="165"/>
      <c r="L583" s="163"/>
      <c r="M583" s="163"/>
      <c r="N583" s="166"/>
      <c r="O583" s="167"/>
      <c r="P583" s="167"/>
      <c r="Q583" s="163"/>
      <c r="R583" s="163"/>
      <c r="S583" s="163"/>
      <c r="T583" s="167"/>
      <c r="U583" s="167"/>
      <c r="V583" s="167"/>
      <c r="W583" s="163"/>
      <c r="X583" s="163"/>
      <c r="Y583" s="163"/>
      <c r="Z583" s="321"/>
      <c r="AA583" s="321"/>
      <c r="AB583" s="322"/>
      <c r="AC583" s="322"/>
      <c r="AD583" s="321"/>
      <c r="AE583" s="321"/>
      <c r="AF583" s="321"/>
      <c r="AG583" s="321"/>
      <c r="AH583" s="321"/>
      <c r="AI583" s="321"/>
      <c r="AJ583" s="321"/>
      <c r="AK583" s="321"/>
      <c r="AL583" s="321"/>
      <c r="AM583" s="321"/>
      <c r="AN583" s="321"/>
      <c r="AO583" s="321"/>
      <c r="AP583" s="321"/>
      <c r="AQ583" s="321"/>
      <c r="AR583" s="321"/>
      <c r="AS583" s="321"/>
      <c r="AT583" s="163"/>
      <c r="AU583" s="163"/>
      <c r="AV583" s="163"/>
      <c r="AW583" s="163"/>
      <c r="AX583" s="163"/>
      <c r="AY583" s="163"/>
      <c r="AZ583" s="167"/>
      <c r="BA583" s="163"/>
      <c r="BB583" s="163"/>
      <c r="BC583" s="163"/>
      <c r="BD583" s="163"/>
      <c r="BE583" s="163"/>
      <c r="BF583" s="163"/>
      <c r="BG583" s="163"/>
      <c r="BH583" s="163"/>
    </row>
    <row r="584">
      <c r="A584" s="163"/>
      <c r="B584" s="163"/>
      <c r="C584" s="163"/>
      <c r="D584" s="163"/>
      <c r="E584" s="163"/>
      <c r="F584" s="163"/>
      <c r="G584" s="163"/>
      <c r="H584" s="163"/>
      <c r="I584" s="163"/>
      <c r="J584" s="163"/>
      <c r="K584" s="165"/>
      <c r="L584" s="163"/>
      <c r="M584" s="163"/>
      <c r="N584" s="166"/>
      <c r="O584" s="167"/>
      <c r="P584" s="167"/>
      <c r="Q584" s="163"/>
      <c r="R584" s="163"/>
      <c r="S584" s="163"/>
      <c r="T584" s="167"/>
      <c r="U584" s="167"/>
      <c r="V584" s="167"/>
      <c r="W584" s="163"/>
      <c r="X584" s="163"/>
      <c r="Y584" s="163"/>
      <c r="Z584" s="321"/>
      <c r="AA584" s="321"/>
      <c r="AB584" s="322"/>
      <c r="AC584" s="322"/>
      <c r="AD584" s="321"/>
      <c r="AE584" s="321"/>
      <c r="AF584" s="321"/>
      <c r="AG584" s="321"/>
      <c r="AH584" s="321"/>
      <c r="AI584" s="321"/>
      <c r="AJ584" s="321"/>
      <c r="AK584" s="321"/>
      <c r="AL584" s="321"/>
      <c r="AM584" s="321"/>
      <c r="AN584" s="321"/>
      <c r="AO584" s="321"/>
      <c r="AP584" s="321"/>
      <c r="AQ584" s="321"/>
      <c r="AR584" s="321"/>
      <c r="AS584" s="321"/>
      <c r="AT584" s="163"/>
      <c r="AU584" s="163"/>
      <c r="AV584" s="163"/>
      <c r="AW584" s="163"/>
      <c r="AX584" s="163"/>
      <c r="AY584" s="163"/>
      <c r="AZ584" s="167"/>
      <c r="BA584" s="163"/>
      <c r="BB584" s="163"/>
      <c r="BC584" s="163"/>
      <c r="BD584" s="163"/>
      <c r="BE584" s="163"/>
      <c r="BF584" s="163"/>
      <c r="BG584" s="163"/>
      <c r="BH584" s="163"/>
    </row>
    <row r="585">
      <c r="A585" s="163"/>
      <c r="B585" s="163"/>
      <c r="C585" s="163"/>
      <c r="D585" s="163"/>
      <c r="E585" s="163"/>
      <c r="F585" s="163"/>
      <c r="G585" s="163"/>
      <c r="H585" s="163"/>
      <c r="I585" s="163"/>
      <c r="J585" s="163"/>
      <c r="K585" s="165"/>
      <c r="L585" s="163"/>
      <c r="M585" s="163"/>
      <c r="N585" s="166"/>
      <c r="O585" s="167"/>
      <c r="P585" s="167"/>
      <c r="Q585" s="163"/>
      <c r="R585" s="163"/>
      <c r="S585" s="163"/>
      <c r="T585" s="167"/>
      <c r="U585" s="167"/>
      <c r="V585" s="167"/>
      <c r="W585" s="163"/>
      <c r="X585" s="163"/>
      <c r="Y585" s="163"/>
      <c r="Z585" s="321"/>
      <c r="AA585" s="321"/>
      <c r="AB585" s="322"/>
      <c r="AC585" s="322"/>
      <c r="AD585" s="321"/>
      <c r="AE585" s="321"/>
      <c r="AF585" s="321"/>
      <c r="AG585" s="321"/>
      <c r="AH585" s="321"/>
      <c r="AI585" s="321"/>
      <c r="AJ585" s="321"/>
      <c r="AK585" s="321"/>
      <c r="AL585" s="321"/>
      <c r="AM585" s="321"/>
      <c r="AN585" s="321"/>
      <c r="AO585" s="321"/>
      <c r="AP585" s="321"/>
      <c r="AQ585" s="321"/>
      <c r="AR585" s="321"/>
      <c r="AS585" s="321"/>
      <c r="AT585" s="163"/>
      <c r="AU585" s="163"/>
      <c r="AV585" s="163"/>
      <c r="AW585" s="163"/>
      <c r="AX585" s="163"/>
      <c r="AY585" s="163"/>
      <c r="AZ585" s="167"/>
      <c r="BA585" s="163"/>
      <c r="BB585" s="163"/>
      <c r="BC585" s="163"/>
      <c r="BD585" s="163"/>
      <c r="BE585" s="163"/>
      <c r="BF585" s="163"/>
      <c r="BG585" s="163"/>
      <c r="BH585" s="163"/>
    </row>
    <row r="586">
      <c r="A586" s="163"/>
      <c r="B586" s="163"/>
      <c r="C586" s="163"/>
      <c r="D586" s="163"/>
      <c r="E586" s="163"/>
      <c r="F586" s="163"/>
      <c r="G586" s="163"/>
      <c r="H586" s="163"/>
      <c r="I586" s="163"/>
      <c r="J586" s="163"/>
      <c r="K586" s="165"/>
      <c r="L586" s="163"/>
      <c r="M586" s="163"/>
      <c r="N586" s="166"/>
      <c r="O586" s="167"/>
      <c r="P586" s="167"/>
      <c r="Q586" s="163"/>
      <c r="R586" s="163"/>
      <c r="S586" s="163"/>
      <c r="T586" s="167"/>
      <c r="U586" s="167"/>
      <c r="V586" s="167"/>
      <c r="W586" s="163"/>
      <c r="X586" s="163"/>
      <c r="Y586" s="163"/>
      <c r="Z586" s="321"/>
      <c r="AA586" s="321"/>
      <c r="AB586" s="322"/>
      <c r="AC586" s="322"/>
      <c r="AD586" s="321"/>
      <c r="AE586" s="321"/>
      <c r="AF586" s="321"/>
      <c r="AG586" s="321"/>
      <c r="AH586" s="321"/>
      <c r="AI586" s="321"/>
      <c r="AJ586" s="321"/>
      <c r="AK586" s="321"/>
      <c r="AL586" s="321"/>
      <c r="AM586" s="321"/>
      <c r="AN586" s="321"/>
      <c r="AO586" s="321"/>
      <c r="AP586" s="321"/>
      <c r="AQ586" s="321"/>
      <c r="AR586" s="321"/>
      <c r="AS586" s="321"/>
      <c r="AT586" s="163"/>
      <c r="AU586" s="163"/>
      <c r="AV586" s="163"/>
      <c r="AW586" s="163"/>
      <c r="AX586" s="163"/>
      <c r="AY586" s="163"/>
      <c r="AZ586" s="167"/>
      <c r="BA586" s="163"/>
      <c r="BB586" s="163"/>
      <c r="BC586" s="163"/>
      <c r="BD586" s="163"/>
      <c r="BE586" s="163"/>
      <c r="BF586" s="163"/>
      <c r="BG586" s="163"/>
      <c r="BH586" s="163"/>
    </row>
    <row r="587">
      <c r="A587" s="163"/>
      <c r="B587" s="163"/>
      <c r="C587" s="163"/>
      <c r="D587" s="163"/>
      <c r="E587" s="163"/>
      <c r="F587" s="163"/>
      <c r="G587" s="163"/>
      <c r="H587" s="163"/>
      <c r="I587" s="163"/>
      <c r="J587" s="163"/>
      <c r="K587" s="165"/>
      <c r="L587" s="163"/>
      <c r="M587" s="163"/>
      <c r="N587" s="166"/>
      <c r="O587" s="167"/>
      <c r="P587" s="167"/>
      <c r="Q587" s="163"/>
      <c r="R587" s="163"/>
      <c r="S587" s="163"/>
      <c r="T587" s="167"/>
      <c r="U587" s="167"/>
      <c r="V587" s="167"/>
      <c r="W587" s="163"/>
      <c r="X587" s="163"/>
      <c r="Y587" s="163"/>
      <c r="Z587" s="321"/>
      <c r="AA587" s="321"/>
      <c r="AB587" s="322"/>
      <c r="AC587" s="322"/>
      <c r="AD587" s="321"/>
      <c r="AE587" s="321"/>
      <c r="AF587" s="321"/>
      <c r="AG587" s="321"/>
      <c r="AH587" s="321"/>
      <c r="AI587" s="321"/>
      <c r="AJ587" s="321"/>
      <c r="AK587" s="321"/>
      <c r="AL587" s="321"/>
      <c r="AM587" s="321"/>
      <c r="AN587" s="321"/>
      <c r="AO587" s="321"/>
      <c r="AP587" s="321"/>
      <c r="AQ587" s="321"/>
      <c r="AR587" s="321"/>
      <c r="AS587" s="321"/>
      <c r="AT587" s="163"/>
      <c r="AU587" s="163"/>
      <c r="AV587" s="163"/>
      <c r="AW587" s="163"/>
      <c r="AX587" s="163"/>
      <c r="AY587" s="163"/>
      <c r="AZ587" s="167"/>
      <c r="BA587" s="163"/>
      <c r="BB587" s="163"/>
      <c r="BC587" s="163"/>
      <c r="BD587" s="163"/>
      <c r="BE587" s="163"/>
      <c r="BF587" s="163"/>
      <c r="BG587" s="163"/>
      <c r="BH587" s="163"/>
    </row>
    <row r="588">
      <c r="A588" s="163"/>
      <c r="B588" s="163"/>
      <c r="C588" s="163"/>
      <c r="D588" s="163"/>
      <c r="E588" s="163"/>
      <c r="F588" s="163"/>
      <c r="G588" s="163"/>
      <c r="H588" s="163"/>
      <c r="I588" s="163"/>
      <c r="J588" s="163"/>
      <c r="K588" s="165"/>
      <c r="L588" s="163"/>
      <c r="M588" s="163"/>
      <c r="N588" s="166"/>
      <c r="O588" s="167"/>
      <c r="P588" s="167"/>
      <c r="Q588" s="163"/>
      <c r="R588" s="163"/>
      <c r="S588" s="163"/>
      <c r="T588" s="167"/>
      <c r="U588" s="167"/>
      <c r="V588" s="167"/>
      <c r="W588" s="163"/>
      <c r="X588" s="163"/>
      <c r="Y588" s="163"/>
      <c r="Z588" s="321"/>
      <c r="AA588" s="321"/>
      <c r="AB588" s="322"/>
      <c r="AC588" s="322"/>
      <c r="AD588" s="321"/>
      <c r="AE588" s="321"/>
      <c r="AF588" s="321"/>
      <c r="AG588" s="321"/>
      <c r="AH588" s="321"/>
      <c r="AI588" s="321"/>
      <c r="AJ588" s="321"/>
      <c r="AK588" s="321"/>
      <c r="AL588" s="321"/>
      <c r="AM588" s="321"/>
      <c r="AN588" s="321"/>
      <c r="AO588" s="321"/>
      <c r="AP588" s="321"/>
      <c r="AQ588" s="321"/>
      <c r="AR588" s="321"/>
      <c r="AS588" s="321"/>
      <c r="AT588" s="163"/>
      <c r="AU588" s="163"/>
      <c r="AV588" s="163"/>
      <c r="AW588" s="163"/>
      <c r="AX588" s="163"/>
      <c r="AY588" s="163"/>
      <c r="AZ588" s="167"/>
      <c r="BA588" s="163"/>
      <c r="BB588" s="163"/>
      <c r="BC588" s="163"/>
      <c r="BD588" s="163"/>
      <c r="BE588" s="163"/>
      <c r="BF588" s="163"/>
      <c r="BG588" s="163"/>
      <c r="BH588" s="163"/>
    </row>
    <row r="589">
      <c r="A589" s="163"/>
      <c r="B589" s="163"/>
      <c r="C589" s="163"/>
      <c r="D589" s="163"/>
      <c r="E589" s="163"/>
      <c r="F589" s="163"/>
      <c r="G589" s="163"/>
      <c r="H589" s="163"/>
      <c r="I589" s="163"/>
      <c r="J589" s="163"/>
      <c r="K589" s="165"/>
      <c r="L589" s="163"/>
      <c r="M589" s="163"/>
      <c r="N589" s="166"/>
      <c r="O589" s="167"/>
      <c r="P589" s="167"/>
      <c r="Q589" s="163"/>
      <c r="R589" s="163"/>
      <c r="S589" s="163"/>
      <c r="T589" s="167"/>
      <c r="U589" s="167"/>
      <c r="V589" s="167"/>
      <c r="W589" s="163"/>
      <c r="X589" s="163"/>
      <c r="Y589" s="163"/>
      <c r="Z589" s="321"/>
      <c r="AA589" s="321"/>
      <c r="AB589" s="322"/>
      <c r="AC589" s="322"/>
      <c r="AD589" s="321"/>
      <c r="AE589" s="321"/>
      <c r="AF589" s="321"/>
      <c r="AG589" s="321"/>
      <c r="AH589" s="321"/>
      <c r="AI589" s="321"/>
      <c r="AJ589" s="321"/>
      <c r="AK589" s="321"/>
      <c r="AL589" s="321"/>
      <c r="AM589" s="321"/>
      <c r="AN589" s="321"/>
      <c r="AO589" s="321"/>
      <c r="AP589" s="321"/>
      <c r="AQ589" s="321"/>
      <c r="AR589" s="321"/>
      <c r="AS589" s="321"/>
      <c r="AT589" s="163"/>
      <c r="AU589" s="163"/>
      <c r="AV589" s="163"/>
      <c r="AW589" s="163"/>
      <c r="AX589" s="163"/>
      <c r="AY589" s="163"/>
      <c r="AZ589" s="167"/>
      <c r="BA589" s="163"/>
      <c r="BB589" s="163"/>
      <c r="BC589" s="163"/>
      <c r="BD589" s="163"/>
      <c r="BE589" s="163"/>
      <c r="BF589" s="163"/>
      <c r="BG589" s="163"/>
      <c r="BH589" s="163"/>
    </row>
    <row r="590">
      <c r="A590" s="163"/>
      <c r="B590" s="163"/>
      <c r="C590" s="163"/>
      <c r="D590" s="163"/>
      <c r="E590" s="163"/>
      <c r="F590" s="163"/>
      <c r="G590" s="163"/>
      <c r="H590" s="163"/>
      <c r="I590" s="163"/>
      <c r="J590" s="163"/>
      <c r="K590" s="165"/>
      <c r="L590" s="163"/>
      <c r="M590" s="163"/>
      <c r="N590" s="166"/>
      <c r="O590" s="167"/>
      <c r="P590" s="167"/>
      <c r="Q590" s="163"/>
      <c r="R590" s="163"/>
      <c r="S590" s="163"/>
      <c r="T590" s="167"/>
      <c r="U590" s="167"/>
      <c r="V590" s="167"/>
      <c r="W590" s="163"/>
      <c r="X590" s="163"/>
      <c r="Y590" s="163"/>
      <c r="Z590" s="321"/>
      <c r="AA590" s="321"/>
      <c r="AB590" s="322"/>
      <c r="AC590" s="322"/>
      <c r="AD590" s="321"/>
      <c r="AE590" s="321"/>
      <c r="AF590" s="321"/>
      <c r="AG590" s="321"/>
      <c r="AH590" s="321"/>
      <c r="AI590" s="321"/>
      <c r="AJ590" s="321"/>
      <c r="AK590" s="321"/>
      <c r="AL590" s="321"/>
      <c r="AM590" s="321"/>
      <c r="AN590" s="321"/>
      <c r="AO590" s="321"/>
      <c r="AP590" s="321"/>
      <c r="AQ590" s="321"/>
      <c r="AR590" s="321"/>
      <c r="AS590" s="321"/>
      <c r="AT590" s="163"/>
      <c r="AU590" s="163"/>
      <c r="AV590" s="163"/>
      <c r="AW590" s="163"/>
      <c r="AX590" s="163"/>
      <c r="AY590" s="163"/>
      <c r="AZ590" s="167"/>
      <c r="BA590" s="163"/>
      <c r="BB590" s="163"/>
      <c r="BC590" s="163"/>
      <c r="BD590" s="163"/>
      <c r="BE590" s="163"/>
      <c r="BF590" s="163"/>
      <c r="BG590" s="163"/>
      <c r="BH590" s="163"/>
    </row>
    <row r="591">
      <c r="A591" s="163"/>
      <c r="B591" s="163"/>
      <c r="C591" s="163"/>
      <c r="D591" s="163"/>
      <c r="E591" s="163"/>
      <c r="F591" s="163"/>
      <c r="G591" s="163"/>
      <c r="H591" s="163"/>
      <c r="I591" s="163"/>
      <c r="J591" s="163"/>
      <c r="K591" s="165"/>
      <c r="L591" s="163"/>
      <c r="M591" s="163"/>
      <c r="N591" s="166"/>
      <c r="O591" s="167"/>
      <c r="P591" s="167"/>
      <c r="Q591" s="163"/>
      <c r="R591" s="163"/>
      <c r="S591" s="163"/>
      <c r="T591" s="167"/>
      <c r="U591" s="167"/>
      <c r="V591" s="167"/>
      <c r="W591" s="163"/>
      <c r="X591" s="163"/>
      <c r="Y591" s="163"/>
      <c r="Z591" s="321"/>
      <c r="AA591" s="321"/>
      <c r="AB591" s="322"/>
      <c r="AC591" s="322"/>
      <c r="AD591" s="321"/>
      <c r="AE591" s="321"/>
      <c r="AF591" s="321"/>
      <c r="AG591" s="321"/>
      <c r="AH591" s="321"/>
      <c r="AI591" s="321"/>
      <c r="AJ591" s="321"/>
      <c r="AK591" s="321"/>
      <c r="AL591" s="321"/>
      <c r="AM591" s="321"/>
      <c r="AN591" s="321"/>
      <c r="AO591" s="321"/>
      <c r="AP591" s="321"/>
      <c r="AQ591" s="321"/>
      <c r="AR591" s="321"/>
      <c r="AS591" s="321"/>
      <c r="AT591" s="163"/>
      <c r="AU591" s="163"/>
      <c r="AV591" s="163"/>
      <c r="AW591" s="163"/>
      <c r="AX591" s="163"/>
      <c r="AY591" s="163"/>
      <c r="AZ591" s="167"/>
      <c r="BA591" s="163"/>
      <c r="BB591" s="163"/>
      <c r="BC591" s="163"/>
      <c r="BD591" s="163"/>
      <c r="BE591" s="163"/>
      <c r="BF591" s="163"/>
      <c r="BG591" s="163"/>
      <c r="BH591" s="163"/>
    </row>
    <row r="592">
      <c r="A592" s="163"/>
      <c r="B592" s="163"/>
      <c r="C592" s="163"/>
      <c r="D592" s="163"/>
      <c r="E592" s="163"/>
      <c r="F592" s="163"/>
      <c r="G592" s="163"/>
      <c r="H592" s="163"/>
      <c r="I592" s="163"/>
      <c r="J592" s="163"/>
      <c r="K592" s="165"/>
      <c r="L592" s="163"/>
      <c r="M592" s="163"/>
      <c r="N592" s="166"/>
      <c r="O592" s="167"/>
      <c r="P592" s="167"/>
      <c r="Q592" s="163"/>
      <c r="R592" s="163"/>
      <c r="S592" s="163"/>
      <c r="T592" s="167"/>
      <c r="U592" s="167"/>
      <c r="V592" s="167"/>
      <c r="W592" s="163"/>
      <c r="X592" s="163"/>
      <c r="Y592" s="163"/>
      <c r="Z592" s="321"/>
      <c r="AA592" s="321"/>
      <c r="AB592" s="322"/>
      <c r="AC592" s="322"/>
      <c r="AD592" s="321"/>
      <c r="AE592" s="321"/>
      <c r="AF592" s="321"/>
      <c r="AG592" s="321"/>
      <c r="AH592" s="321"/>
      <c r="AI592" s="321"/>
      <c r="AJ592" s="321"/>
      <c r="AK592" s="321"/>
      <c r="AL592" s="321"/>
      <c r="AM592" s="321"/>
      <c r="AN592" s="321"/>
      <c r="AO592" s="321"/>
      <c r="AP592" s="321"/>
      <c r="AQ592" s="321"/>
      <c r="AR592" s="321"/>
      <c r="AS592" s="321"/>
      <c r="AT592" s="163"/>
      <c r="AU592" s="163"/>
      <c r="AV592" s="163"/>
      <c r="AW592" s="163"/>
      <c r="AX592" s="163"/>
      <c r="AY592" s="163"/>
      <c r="AZ592" s="167"/>
      <c r="BA592" s="163"/>
      <c r="BB592" s="163"/>
      <c r="BC592" s="163"/>
      <c r="BD592" s="163"/>
      <c r="BE592" s="163"/>
      <c r="BF592" s="163"/>
      <c r="BG592" s="163"/>
      <c r="BH592" s="163"/>
    </row>
    <row r="593">
      <c r="A593" s="163"/>
      <c r="B593" s="163"/>
      <c r="C593" s="163"/>
      <c r="D593" s="163"/>
      <c r="E593" s="163"/>
      <c r="F593" s="163"/>
      <c r="G593" s="163"/>
      <c r="H593" s="163"/>
      <c r="I593" s="163"/>
      <c r="J593" s="163"/>
      <c r="K593" s="165"/>
      <c r="L593" s="163"/>
      <c r="M593" s="163"/>
      <c r="N593" s="166"/>
      <c r="O593" s="167"/>
      <c r="P593" s="167"/>
      <c r="Q593" s="163"/>
      <c r="R593" s="163"/>
      <c r="S593" s="163"/>
      <c r="T593" s="167"/>
      <c r="U593" s="167"/>
      <c r="V593" s="167"/>
      <c r="W593" s="163"/>
      <c r="X593" s="163"/>
      <c r="Y593" s="163"/>
      <c r="Z593" s="321"/>
      <c r="AA593" s="321"/>
      <c r="AB593" s="322"/>
      <c r="AC593" s="322"/>
      <c r="AD593" s="321"/>
      <c r="AE593" s="321"/>
      <c r="AF593" s="321"/>
      <c r="AG593" s="321"/>
      <c r="AH593" s="321"/>
      <c r="AI593" s="321"/>
      <c r="AJ593" s="321"/>
      <c r="AK593" s="321"/>
      <c r="AL593" s="321"/>
      <c r="AM593" s="321"/>
      <c r="AN593" s="321"/>
      <c r="AO593" s="321"/>
      <c r="AP593" s="321"/>
      <c r="AQ593" s="321"/>
      <c r="AR593" s="321"/>
      <c r="AS593" s="321"/>
      <c r="AT593" s="163"/>
      <c r="AU593" s="163"/>
      <c r="AV593" s="163"/>
      <c r="AW593" s="163"/>
      <c r="AX593" s="163"/>
      <c r="AY593" s="163"/>
      <c r="AZ593" s="167"/>
      <c r="BA593" s="163"/>
      <c r="BB593" s="163"/>
      <c r="BC593" s="163"/>
      <c r="BD593" s="163"/>
      <c r="BE593" s="163"/>
      <c r="BF593" s="163"/>
      <c r="BG593" s="163"/>
      <c r="BH593" s="163"/>
    </row>
    <row r="594">
      <c r="A594" s="163"/>
      <c r="B594" s="163"/>
      <c r="C594" s="163"/>
      <c r="D594" s="163"/>
      <c r="E594" s="163"/>
      <c r="F594" s="163"/>
      <c r="G594" s="163"/>
      <c r="H594" s="163"/>
      <c r="I594" s="163"/>
      <c r="J594" s="163"/>
      <c r="K594" s="165"/>
      <c r="L594" s="163"/>
      <c r="M594" s="163"/>
      <c r="N594" s="166"/>
      <c r="O594" s="167"/>
      <c r="P594" s="167"/>
      <c r="Q594" s="163"/>
      <c r="R594" s="163"/>
      <c r="S594" s="163"/>
      <c r="T594" s="167"/>
      <c r="U594" s="167"/>
      <c r="V594" s="167"/>
      <c r="W594" s="163"/>
      <c r="X594" s="163"/>
      <c r="Y594" s="163"/>
      <c r="Z594" s="321"/>
      <c r="AA594" s="321"/>
      <c r="AB594" s="322"/>
      <c r="AC594" s="322"/>
      <c r="AD594" s="321"/>
      <c r="AE594" s="321"/>
      <c r="AF594" s="321"/>
      <c r="AG594" s="321"/>
      <c r="AH594" s="321"/>
      <c r="AI594" s="321"/>
      <c r="AJ594" s="321"/>
      <c r="AK594" s="321"/>
      <c r="AL594" s="321"/>
      <c r="AM594" s="321"/>
      <c r="AN594" s="321"/>
      <c r="AO594" s="321"/>
      <c r="AP594" s="321"/>
      <c r="AQ594" s="321"/>
      <c r="AR594" s="321"/>
      <c r="AS594" s="321"/>
      <c r="AT594" s="163"/>
      <c r="AU594" s="163"/>
      <c r="AV594" s="163"/>
      <c r="AW594" s="163"/>
      <c r="AX594" s="163"/>
      <c r="AY594" s="163"/>
      <c r="AZ594" s="167"/>
      <c r="BA594" s="163"/>
      <c r="BB594" s="163"/>
      <c r="BC594" s="163"/>
      <c r="BD594" s="163"/>
      <c r="BE594" s="163"/>
      <c r="BF594" s="163"/>
      <c r="BG594" s="163"/>
      <c r="BH594" s="163"/>
    </row>
    <row r="595">
      <c r="A595" s="163"/>
      <c r="B595" s="163"/>
      <c r="C595" s="163"/>
      <c r="D595" s="163"/>
      <c r="E595" s="163"/>
      <c r="F595" s="163"/>
      <c r="G595" s="163"/>
      <c r="H595" s="163"/>
      <c r="I595" s="163"/>
      <c r="J595" s="163"/>
      <c r="K595" s="165"/>
      <c r="L595" s="163"/>
      <c r="M595" s="163"/>
      <c r="N595" s="166"/>
      <c r="O595" s="167"/>
      <c r="P595" s="167"/>
      <c r="Q595" s="163"/>
      <c r="R595" s="163"/>
      <c r="S595" s="163"/>
      <c r="T595" s="167"/>
      <c r="U595" s="167"/>
      <c r="V595" s="167"/>
      <c r="W595" s="163"/>
      <c r="X595" s="163"/>
      <c r="Y595" s="163"/>
      <c r="Z595" s="321"/>
      <c r="AA595" s="321"/>
      <c r="AB595" s="322"/>
      <c r="AC595" s="322"/>
      <c r="AD595" s="321"/>
      <c r="AE595" s="321"/>
      <c r="AF595" s="321"/>
      <c r="AG595" s="321"/>
      <c r="AH595" s="321"/>
      <c r="AI595" s="321"/>
      <c r="AJ595" s="321"/>
      <c r="AK595" s="321"/>
      <c r="AL595" s="321"/>
      <c r="AM595" s="321"/>
      <c r="AN595" s="321"/>
      <c r="AO595" s="321"/>
      <c r="AP595" s="321"/>
      <c r="AQ595" s="321"/>
      <c r="AR595" s="321"/>
      <c r="AS595" s="321"/>
      <c r="AT595" s="163"/>
      <c r="AU595" s="163"/>
      <c r="AV595" s="163"/>
      <c r="AW595" s="163"/>
      <c r="AX595" s="163"/>
      <c r="AY595" s="163"/>
      <c r="AZ595" s="167"/>
      <c r="BA595" s="163"/>
      <c r="BB595" s="163"/>
      <c r="BC595" s="163"/>
      <c r="BD595" s="163"/>
      <c r="BE595" s="163"/>
      <c r="BF595" s="163"/>
      <c r="BG595" s="163"/>
      <c r="BH595" s="163"/>
    </row>
    <row r="596">
      <c r="A596" s="163"/>
      <c r="B596" s="163"/>
      <c r="C596" s="163"/>
      <c r="D596" s="163"/>
      <c r="E596" s="163"/>
      <c r="F596" s="163"/>
      <c r="G596" s="163"/>
      <c r="H596" s="163"/>
      <c r="I596" s="163"/>
      <c r="J596" s="163"/>
      <c r="K596" s="165"/>
      <c r="L596" s="163"/>
      <c r="M596" s="163"/>
      <c r="N596" s="166"/>
      <c r="O596" s="167"/>
      <c r="P596" s="167"/>
      <c r="Q596" s="163"/>
      <c r="R596" s="163"/>
      <c r="S596" s="163"/>
      <c r="T596" s="167"/>
      <c r="U596" s="167"/>
      <c r="V596" s="167"/>
      <c r="W596" s="163"/>
      <c r="X596" s="163"/>
      <c r="Y596" s="163"/>
      <c r="Z596" s="321"/>
      <c r="AA596" s="321"/>
      <c r="AB596" s="322"/>
      <c r="AC596" s="322"/>
      <c r="AD596" s="321"/>
      <c r="AE596" s="321"/>
      <c r="AF596" s="321"/>
      <c r="AG596" s="321"/>
      <c r="AH596" s="321"/>
      <c r="AI596" s="321"/>
      <c r="AJ596" s="321"/>
      <c r="AK596" s="321"/>
      <c r="AL596" s="321"/>
      <c r="AM596" s="321"/>
      <c r="AN596" s="321"/>
      <c r="AO596" s="321"/>
      <c r="AP596" s="321"/>
      <c r="AQ596" s="321"/>
      <c r="AR596" s="321"/>
      <c r="AS596" s="321"/>
      <c r="AT596" s="163"/>
      <c r="AU596" s="163"/>
      <c r="AV596" s="163"/>
      <c r="AW596" s="163"/>
      <c r="AX596" s="163"/>
      <c r="AY596" s="163"/>
      <c r="AZ596" s="167"/>
      <c r="BA596" s="163"/>
      <c r="BB596" s="163"/>
      <c r="BC596" s="163"/>
      <c r="BD596" s="163"/>
      <c r="BE596" s="163"/>
      <c r="BF596" s="163"/>
      <c r="BG596" s="163"/>
      <c r="BH596" s="163"/>
    </row>
    <row r="597">
      <c r="A597" s="163"/>
      <c r="B597" s="163"/>
      <c r="C597" s="163"/>
      <c r="D597" s="163"/>
      <c r="E597" s="163"/>
      <c r="F597" s="163"/>
      <c r="G597" s="163"/>
      <c r="H597" s="163"/>
      <c r="I597" s="163"/>
      <c r="J597" s="163"/>
      <c r="K597" s="165"/>
      <c r="L597" s="163"/>
      <c r="M597" s="163"/>
      <c r="N597" s="166"/>
      <c r="O597" s="167"/>
      <c r="P597" s="167"/>
      <c r="Q597" s="163"/>
      <c r="R597" s="163"/>
      <c r="S597" s="163"/>
      <c r="T597" s="167"/>
      <c r="U597" s="167"/>
      <c r="V597" s="167"/>
      <c r="W597" s="163"/>
      <c r="X597" s="163"/>
      <c r="Y597" s="163"/>
      <c r="Z597" s="321"/>
      <c r="AA597" s="321"/>
      <c r="AB597" s="322"/>
      <c r="AC597" s="322"/>
      <c r="AD597" s="321"/>
      <c r="AE597" s="321"/>
      <c r="AF597" s="321"/>
      <c r="AG597" s="321"/>
      <c r="AH597" s="321"/>
      <c r="AI597" s="321"/>
      <c r="AJ597" s="321"/>
      <c r="AK597" s="321"/>
      <c r="AL597" s="321"/>
      <c r="AM597" s="321"/>
      <c r="AN597" s="321"/>
      <c r="AO597" s="321"/>
      <c r="AP597" s="321"/>
      <c r="AQ597" s="321"/>
      <c r="AR597" s="321"/>
      <c r="AS597" s="321"/>
      <c r="AT597" s="163"/>
      <c r="AU597" s="163"/>
      <c r="AV597" s="163"/>
      <c r="AW597" s="163"/>
      <c r="AX597" s="163"/>
      <c r="AY597" s="163"/>
      <c r="AZ597" s="167"/>
      <c r="BA597" s="163"/>
      <c r="BB597" s="163"/>
      <c r="BC597" s="163"/>
      <c r="BD597" s="163"/>
      <c r="BE597" s="163"/>
      <c r="BF597" s="163"/>
      <c r="BG597" s="163"/>
      <c r="BH597" s="163"/>
    </row>
    <row r="598">
      <c r="A598" s="163"/>
      <c r="B598" s="163"/>
      <c r="C598" s="163"/>
      <c r="D598" s="163"/>
      <c r="E598" s="163"/>
      <c r="F598" s="163"/>
      <c r="G598" s="163"/>
      <c r="H598" s="163"/>
      <c r="I598" s="163"/>
      <c r="J598" s="163"/>
      <c r="K598" s="165"/>
      <c r="L598" s="163"/>
      <c r="M598" s="163"/>
      <c r="N598" s="166"/>
      <c r="O598" s="167"/>
      <c r="P598" s="167"/>
      <c r="Q598" s="163"/>
      <c r="R598" s="163"/>
      <c r="S598" s="163"/>
      <c r="T598" s="167"/>
      <c r="U598" s="167"/>
      <c r="V598" s="167"/>
      <c r="W598" s="163"/>
      <c r="X598" s="163"/>
      <c r="Y598" s="163"/>
      <c r="Z598" s="321"/>
      <c r="AA598" s="321"/>
      <c r="AB598" s="322"/>
      <c r="AC598" s="322"/>
      <c r="AD598" s="321"/>
      <c r="AE598" s="321"/>
      <c r="AF598" s="321"/>
      <c r="AG598" s="321"/>
      <c r="AH598" s="321"/>
      <c r="AI598" s="321"/>
      <c r="AJ598" s="321"/>
      <c r="AK598" s="321"/>
      <c r="AL598" s="321"/>
      <c r="AM598" s="321"/>
      <c r="AN598" s="321"/>
      <c r="AO598" s="321"/>
      <c r="AP598" s="321"/>
      <c r="AQ598" s="321"/>
      <c r="AR598" s="321"/>
      <c r="AS598" s="321"/>
      <c r="AT598" s="163"/>
      <c r="AU598" s="163"/>
      <c r="AV598" s="163"/>
      <c r="AW598" s="163"/>
      <c r="AX598" s="163"/>
      <c r="AY598" s="163"/>
      <c r="AZ598" s="167"/>
      <c r="BA598" s="163"/>
      <c r="BB598" s="163"/>
      <c r="BC598" s="163"/>
      <c r="BD598" s="163"/>
      <c r="BE598" s="163"/>
      <c r="BF598" s="163"/>
      <c r="BG598" s="163"/>
      <c r="BH598" s="163"/>
    </row>
    <row r="599">
      <c r="A599" s="163"/>
      <c r="B599" s="163"/>
      <c r="C599" s="163"/>
      <c r="D599" s="163"/>
      <c r="E599" s="163"/>
      <c r="F599" s="163"/>
      <c r="G599" s="163"/>
      <c r="H599" s="163"/>
      <c r="I599" s="163"/>
      <c r="J599" s="163"/>
      <c r="K599" s="165"/>
      <c r="L599" s="163"/>
      <c r="M599" s="163"/>
      <c r="N599" s="166"/>
      <c r="O599" s="167"/>
      <c r="P599" s="167"/>
      <c r="Q599" s="163"/>
      <c r="R599" s="163"/>
      <c r="S599" s="163"/>
      <c r="T599" s="167"/>
      <c r="U599" s="167"/>
      <c r="V599" s="167"/>
      <c r="W599" s="163"/>
      <c r="X599" s="163"/>
      <c r="Y599" s="163"/>
      <c r="Z599" s="321"/>
      <c r="AA599" s="321"/>
      <c r="AB599" s="322"/>
      <c r="AC599" s="322"/>
      <c r="AD599" s="321"/>
      <c r="AE599" s="321"/>
      <c r="AF599" s="321"/>
      <c r="AG599" s="321"/>
      <c r="AH599" s="321"/>
      <c r="AI599" s="321"/>
      <c r="AJ599" s="321"/>
      <c r="AK599" s="321"/>
      <c r="AL599" s="321"/>
      <c r="AM599" s="321"/>
      <c r="AN599" s="321"/>
      <c r="AO599" s="321"/>
      <c r="AP599" s="321"/>
      <c r="AQ599" s="321"/>
      <c r="AR599" s="321"/>
      <c r="AS599" s="321"/>
      <c r="AT599" s="163"/>
      <c r="AU599" s="163"/>
      <c r="AV599" s="163"/>
      <c r="AW599" s="163"/>
      <c r="AX599" s="163"/>
      <c r="AY599" s="163"/>
      <c r="AZ599" s="167"/>
      <c r="BA599" s="163"/>
      <c r="BB599" s="163"/>
      <c r="BC599" s="163"/>
      <c r="BD599" s="163"/>
      <c r="BE599" s="163"/>
      <c r="BF599" s="163"/>
      <c r="BG599" s="163"/>
      <c r="BH599" s="163"/>
    </row>
    <row r="600">
      <c r="A600" s="163"/>
      <c r="B600" s="163"/>
      <c r="C600" s="163"/>
      <c r="D600" s="163"/>
      <c r="E600" s="163"/>
      <c r="F600" s="163"/>
      <c r="G600" s="163"/>
      <c r="H600" s="163"/>
      <c r="I600" s="163"/>
      <c r="J600" s="163"/>
      <c r="K600" s="165"/>
      <c r="L600" s="163"/>
      <c r="M600" s="163"/>
      <c r="N600" s="166"/>
      <c r="O600" s="167"/>
      <c r="P600" s="167"/>
      <c r="Q600" s="163"/>
      <c r="R600" s="163"/>
      <c r="S600" s="163"/>
      <c r="T600" s="167"/>
      <c r="U600" s="167"/>
      <c r="V600" s="167"/>
      <c r="W600" s="163"/>
      <c r="X600" s="163"/>
      <c r="Y600" s="163"/>
      <c r="Z600" s="321"/>
      <c r="AA600" s="321"/>
      <c r="AB600" s="322"/>
      <c r="AC600" s="322"/>
      <c r="AD600" s="321"/>
      <c r="AE600" s="321"/>
      <c r="AF600" s="321"/>
      <c r="AG600" s="321"/>
      <c r="AH600" s="321"/>
      <c r="AI600" s="321"/>
      <c r="AJ600" s="321"/>
      <c r="AK600" s="321"/>
      <c r="AL600" s="321"/>
      <c r="AM600" s="321"/>
      <c r="AN600" s="321"/>
      <c r="AO600" s="321"/>
      <c r="AP600" s="321"/>
      <c r="AQ600" s="321"/>
      <c r="AR600" s="321"/>
      <c r="AS600" s="321"/>
      <c r="AT600" s="163"/>
      <c r="AU600" s="163"/>
      <c r="AV600" s="163"/>
      <c r="AW600" s="163"/>
      <c r="AX600" s="163"/>
      <c r="AY600" s="163"/>
      <c r="AZ600" s="167"/>
      <c r="BA600" s="163"/>
      <c r="BB600" s="163"/>
      <c r="BC600" s="163"/>
      <c r="BD600" s="163"/>
      <c r="BE600" s="163"/>
      <c r="BF600" s="163"/>
      <c r="BG600" s="163"/>
      <c r="BH600" s="163"/>
    </row>
    <row r="601">
      <c r="A601" s="163"/>
      <c r="B601" s="163"/>
      <c r="C601" s="163"/>
      <c r="D601" s="163"/>
      <c r="E601" s="163"/>
      <c r="F601" s="163"/>
      <c r="G601" s="163"/>
      <c r="H601" s="163"/>
      <c r="I601" s="163"/>
      <c r="J601" s="163"/>
      <c r="K601" s="165"/>
      <c r="L601" s="163"/>
      <c r="M601" s="163"/>
      <c r="N601" s="166"/>
      <c r="O601" s="167"/>
      <c r="P601" s="167"/>
      <c r="Q601" s="163"/>
      <c r="R601" s="163"/>
      <c r="S601" s="163"/>
      <c r="T601" s="167"/>
      <c r="U601" s="167"/>
      <c r="V601" s="167"/>
      <c r="W601" s="163"/>
      <c r="X601" s="163"/>
      <c r="Y601" s="163"/>
      <c r="Z601" s="321"/>
      <c r="AA601" s="321"/>
      <c r="AB601" s="322"/>
      <c r="AC601" s="322"/>
      <c r="AD601" s="321"/>
      <c r="AE601" s="321"/>
      <c r="AF601" s="321"/>
      <c r="AG601" s="321"/>
      <c r="AH601" s="321"/>
      <c r="AI601" s="321"/>
      <c r="AJ601" s="321"/>
      <c r="AK601" s="321"/>
      <c r="AL601" s="321"/>
      <c r="AM601" s="321"/>
      <c r="AN601" s="321"/>
      <c r="AO601" s="321"/>
      <c r="AP601" s="321"/>
      <c r="AQ601" s="321"/>
      <c r="AR601" s="321"/>
      <c r="AS601" s="321"/>
      <c r="AT601" s="163"/>
      <c r="AU601" s="163"/>
      <c r="AV601" s="163"/>
      <c r="AW601" s="163"/>
      <c r="AX601" s="163"/>
      <c r="AY601" s="163"/>
      <c r="AZ601" s="167"/>
      <c r="BA601" s="163"/>
      <c r="BB601" s="163"/>
      <c r="BC601" s="163"/>
      <c r="BD601" s="163"/>
      <c r="BE601" s="163"/>
      <c r="BF601" s="163"/>
      <c r="BG601" s="163"/>
      <c r="BH601" s="163"/>
    </row>
    <row r="602">
      <c r="A602" s="163"/>
      <c r="B602" s="163"/>
      <c r="C602" s="163"/>
      <c r="D602" s="163"/>
      <c r="E602" s="163"/>
      <c r="F602" s="163"/>
      <c r="G602" s="163"/>
      <c r="H602" s="163"/>
      <c r="I602" s="163"/>
      <c r="J602" s="163"/>
      <c r="K602" s="165"/>
      <c r="L602" s="163"/>
      <c r="M602" s="163"/>
      <c r="N602" s="166"/>
      <c r="O602" s="167"/>
      <c r="P602" s="167"/>
      <c r="Q602" s="163"/>
      <c r="R602" s="163"/>
      <c r="S602" s="163"/>
      <c r="T602" s="167"/>
      <c r="U602" s="167"/>
      <c r="V602" s="167"/>
      <c r="W602" s="163"/>
      <c r="X602" s="163"/>
      <c r="Y602" s="163"/>
      <c r="Z602" s="321"/>
      <c r="AA602" s="321"/>
      <c r="AB602" s="322"/>
      <c r="AC602" s="322"/>
      <c r="AD602" s="321"/>
      <c r="AE602" s="321"/>
      <c r="AF602" s="321"/>
      <c r="AG602" s="321"/>
      <c r="AH602" s="321"/>
      <c r="AI602" s="321"/>
      <c r="AJ602" s="321"/>
      <c r="AK602" s="321"/>
      <c r="AL602" s="321"/>
      <c r="AM602" s="321"/>
      <c r="AN602" s="321"/>
      <c r="AO602" s="321"/>
      <c r="AP602" s="321"/>
      <c r="AQ602" s="321"/>
      <c r="AR602" s="321"/>
      <c r="AS602" s="321"/>
      <c r="AT602" s="163"/>
      <c r="AU602" s="163"/>
      <c r="AV602" s="163"/>
      <c r="AW602" s="163"/>
      <c r="AX602" s="163"/>
      <c r="AY602" s="163"/>
      <c r="AZ602" s="167"/>
      <c r="BA602" s="163"/>
      <c r="BB602" s="163"/>
      <c r="BC602" s="163"/>
      <c r="BD602" s="163"/>
      <c r="BE602" s="163"/>
      <c r="BF602" s="163"/>
      <c r="BG602" s="163"/>
      <c r="BH602" s="163"/>
    </row>
    <row r="603">
      <c r="A603" s="163"/>
      <c r="B603" s="163"/>
      <c r="C603" s="163"/>
      <c r="D603" s="163"/>
      <c r="E603" s="163"/>
      <c r="F603" s="163"/>
      <c r="G603" s="163"/>
      <c r="H603" s="163"/>
      <c r="I603" s="163"/>
      <c r="J603" s="163"/>
      <c r="K603" s="165"/>
      <c r="L603" s="163"/>
      <c r="M603" s="163"/>
      <c r="N603" s="166"/>
      <c r="O603" s="167"/>
      <c r="P603" s="167"/>
      <c r="Q603" s="163"/>
      <c r="R603" s="163"/>
      <c r="S603" s="163"/>
      <c r="T603" s="167"/>
      <c r="U603" s="167"/>
      <c r="V603" s="167"/>
      <c r="W603" s="163"/>
      <c r="X603" s="163"/>
      <c r="Y603" s="163"/>
      <c r="Z603" s="321"/>
      <c r="AA603" s="321"/>
      <c r="AB603" s="322"/>
      <c r="AC603" s="322"/>
      <c r="AD603" s="321"/>
      <c r="AE603" s="321"/>
      <c r="AF603" s="321"/>
      <c r="AG603" s="321"/>
      <c r="AH603" s="321"/>
      <c r="AI603" s="321"/>
      <c r="AJ603" s="321"/>
      <c r="AK603" s="321"/>
      <c r="AL603" s="321"/>
      <c r="AM603" s="321"/>
      <c r="AN603" s="321"/>
      <c r="AO603" s="321"/>
      <c r="AP603" s="321"/>
      <c r="AQ603" s="321"/>
      <c r="AR603" s="321"/>
      <c r="AS603" s="321"/>
      <c r="AT603" s="163"/>
      <c r="AU603" s="163"/>
      <c r="AV603" s="163"/>
      <c r="AW603" s="163"/>
      <c r="AX603" s="163"/>
      <c r="AY603" s="163"/>
      <c r="AZ603" s="167"/>
      <c r="BA603" s="163"/>
      <c r="BB603" s="163"/>
      <c r="BC603" s="163"/>
      <c r="BD603" s="163"/>
      <c r="BE603" s="163"/>
      <c r="BF603" s="163"/>
      <c r="BG603" s="163"/>
      <c r="BH603" s="163"/>
    </row>
    <row r="604">
      <c r="A604" s="163"/>
      <c r="B604" s="163"/>
      <c r="C604" s="163"/>
      <c r="D604" s="163"/>
      <c r="E604" s="163"/>
      <c r="F604" s="163"/>
      <c r="G604" s="163"/>
      <c r="H604" s="163"/>
      <c r="I604" s="163"/>
      <c r="J604" s="163"/>
      <c r="K604" s="165"/>
      <c r="L604" s="163"/>
      <c r="M604" s="163"/>
      <c r="N604" s="166"/>
      <c r="O604" s="167"/>
      <c r="P604" s="167"/>
      <c r="Q604" s="163"/>
      <c r="R604" s="163"/>
      <c r="S604" s="163"/>
      <c r="T604" s="167"/>
      <c r="U604" s="167"/>
      <c r="V604" s="167"/>
      <c r="W604" s="163"/>
      <c r="X604" s="163"/>
      <c r="Y604" s="163"/>
      <c r="Z604" s="321"/>
      <c r="AA604" s="321"/>
      <c r="AB604" s="322"/>
      <c r="AC604" s="322"/>
      <c r="AD604" s="321"/>
      <c r="AE604" s="321"/>
      <c r="AF604" s="321"/>
      <c r="AG604" s="321"/>
      <c r="AH604" s="321"/>
      <c r="AI604" s="321"/>
      <c r="AJ604" s="321"/>
      <c r="AK604" s="321"/>
      <c r="AL604" s="321"/>
      <c r="AM604" s="321"/>
      <c r="AN604" s="321"/>
      <c r="AO604" s="321"/>
      <c r="AP604" s="321"/>
      <c r="AQ604" s="321"/>
      <c r="AR604" s="321"/>
      <c r="AS604" s="321"/>
      <c r="AT604" s="163"/>
      <c r="AU604" s="163"/>
      <c r="AV604" s="163"/>
      <c r="AW604" s="163"/>
      <c r="AX604" s="163"/>
      <c r="AY604" s="163"/>
      <c r="AZ604" s="167"/>
      <c r="BA604" s="163"/>
      <c r="BB604" s="163"/>
      <c r="BC604" s="163"/>
      <c r="BD604" s="163"/>
      <c r="BE604" s="163"/>
      <c r="BF604" s="163"/>
      <c r="BG604" s="163"/>
      <c r="BH604" s="163"/>
    </row>
    <row r="605">
      <c r="A605" s="163"/>
      <c r="B605" s="163"/>
      <c r="C605" s="163"/>
      <c r="D605" s="163"/>
      <c r="E605" s="163"/>
      <c r="F605" s="163"/>
      <c r="G605" s="163"/>
      <c r="H605" s="163"/>
      <c r="I605" s="163"/>
      <c r="J605" s="163"/>
      <c r="K605" s="165"/>
      <c r="L605" s="163"/>
      <c r="M605" s="163"/>
      <c r="N605" s="166"/>
      <c r="O605" s="167"/>
      <c r="P605" s="167"/>
      <c r="Q605" s="163"/>
      <c r="R605" s="163"/>
      <c r="S605" s="163"/>
      <c r="T605" s="167"/>
      <c r="U605" s="167"/>
      <c r="V605" s="167"/>
      <c r="W605" s="163"/>
      <c r="X605" s="163"/>
      <c r="Y605" s="163"/>
      <c r="Z605" s="321"/>
      <c r="AA605" s="321"/>
      <c r="AB605" s="322"/>
      <c r="AC605" s="322"/>
      <c r="AD605" s="321"/>
      <c r="AE605" s="321"/>
      <c r="AF605" s="321"/>
      <c r="AG605" s="321"/>
      <c r="AH605" s="321"/>
      <c r="AI605" s="321"/>
      <c r="AJ605" s="321"/>
      <c r="AK605" s="321"/>
      <c r="AL605" s="321"/>
      <c r="AM605" s="321"/>
      <c r="AN605" s="321"/>
      <c r="AO605" s="321"/>
      <c r="AP605" s="321"/>
      <c r="AQ605" s="321"/>
      <c r="AR605" s="321"/>
      <c r="AS605" s="321"/>
      <c r="AT605" s="163"/>
      <c r="AU605" s="163"/>
      <c r="AV605" s="163"/>
      <c r="AW605" s="163"/>
      <c r="AX605" s="163"/>
      <c r="AY605" s="163"/>
      <c r="AZ605" s="167"/>
      <c r="BA605" s="163"/>
      <c r="BB605" s="163"/>
      <c r="BC605" s="163"/>
      <c r="BD605" s="163"/>
      <c r="BE605" s="163"/>
      <c r="BF605" s="163"/>
      <c r="BG605" s="163"/>
      <c r="BH605" s="163"/>
    </row>
    <row r="606">
      <c r="A606" s="163"/>
      <c r="B606" s="163"/>
      <c r="C606" s="163"/>
      <c r="D606" s="163"/>
      <c r="E606" s="163"/>
      <c r="F606" s="163"/>
      <c r="G606" s="163"/>
      <c r="H606" s="163"/>
      <c r="I606" s="163"/>
      <c r="J606" s="163"/>
      <c r="K606" s="165"/>
      <c r="L606" s="163"/>
      <c r="M606" s="163"/>
      <c r="N606" s="166"/>
      <c r="O606" s="167"/>
      <c r="P606" s="167"/>
      <c r="Q606" s="163"/>
      <c r="R606" s="163"/>
      <c r="S606" s="163"/>
      <c r="T606" s="167"/>
      <c r="U606" s="167"/>
      <c r="V606" s="167"/>
      <c r="W606" s="163"/>
      <c r="X606" s="163"/>
      <c r="Y606" s="163"/>
      <c r="Z606" s="321"/>
      <c r="AA606" s="321"/>
      <c r="AB606" s="322"/>
      <c r="AC606" s="322"/>
      <c r="AD606" s="321"/>
      <c r="AE606" s="321"/>
      <c r="AF606" s="321"/>
      <c r="AG606" s="321"/>
      <c r="AH606" s="321"/>
      <c r="AI606" s="321"/>
      <c r="AJ606" s="321"/>
      <c r="AK606" s="321"/>
      <c r="AL606" s="321"/>
      <c r="AM606" s="321"/>
      <c r="AN606" s="321"/>
      <c r="AO606" s="321"/>
      <c r="AP606" s="321"/>
      <c r="AQ606" s="321"/>
      <c r="AR606" s="321"/>
      <c r="AS606" s="321"/>
      <c r="AT606" s="163"/>
      <c r="AU606" s="163"/>
      <c r="AV606" s="163"/>
      <c r="AW606" s="163"/>
      <c r="AX606" s="163"/>
      <c r="AY606" s="163"/>
      <c r="AZ606" s="167"/>
      <c r="BA606" s="163"/>
      <c r="BB606" s="163"/>
      <c r="BC606" s="163"/>
      <c r="BD606" s="163"/>
      <c r="BE606" s="163"/>
      <c r="BF606" s="163"/>
      <c r="BG606" s="163"/>
      <c r="BH606" s="163"/>
    </row>
    <row r="607">
      <c r="A607" s="163"/>
      <c r="B607" s="163"/>
      <c r="C607" s="163"/>
      <c r="D607" s="163"/>
      <c r="E607" s="163"/>
      <c r="F607" s="163"/>
      <c r="G607" s="163"/>
      <c r="H607" s="163"/>
      <c r="I607" s="163"/>
      <c r="J607" s="163"/>
      <c r="K607" s="165"/>
      <c r="L607" s="163"/>
      <c r="M607" s="163"/>
      <c r="N607" s="166"/>
      <c r="O607" s="167"/>
      <c r="P607" s="167"/>
      <c r="Q607" s="163"/>
      <c r="R607" s="163"/>
      <c r="S607" s="163"/>
      <c r="T607" s="167"/>
      <c r="U607" s="167"/>
      <c r="V607" s="167"/>
      <c r="W607" s="163"/>
      <c r="X607" s="163"/>
      <c r="Y607" s="163"/>
      <c r="Z607" s="321"/>
      <c r="AA607" s="321"/>
      <c r="AB607" s="322"/>
      <c r="AC607" s="322"/>
      <c r="AD607" s="321"/>
      <c r="AE607" s="321"/>
      <c r="AF607" s="321"/>
      <c r="AG607" s="321"/>
      <c r="AH607" s="321"/>
      <c r="AI607" s="321"/>
      <c r="AJ607" s="321"/>
      <c r="AK607" s="321"/>
      <c r="AL607" s="321"/>
      <c r="AM607" s="321"/>
      <c r="AN607" s="321"/>
      <c r="AO607" s="321"/>
      <c r="AP607" s="321"/>
      <c r="AQ607" s="321"/>
      <c r="AR607" s="321"/>
      <c r="AS607" s="321"/>
      <c r="AT607" s="163"/>
      <c r="AU607" s="163"/>
      <c r="AV607" s="163"/>
      <c r="AW607" s="163"/>
      <c r="AX607" s="163"/>
      <c r="AY607" s="163"/>
      <c r="AZ607" s="167"/>
      <c r="BA607" s="163"/>
      <c r="BB607" s="163"/>
      <c r="BC607" s="163"/>
      <c r="BD607" s="163"/>
      <c r="BE607" s="163"/>
      <c r="BF607" s="163"/>
      <c r="BG607" s="163"/>
      <c r="BH607" s="163"/>
    </row>
    <row r="608">
      <c r="A608" s="163"/>
      <c r="B608" s="163"/>
      <c r="C608" s="163"/>
      <c r="D608" s="163"/>
      <c r="E608" s="163"/>
      <c r="F608" s="163"/>
      <c r="G608" s="163"/>
      <c r="H608" s="163"/>
      <c r="I608" s="163"/>
      <c r="J608" s="163"/>
      <c r="K608" s="165"/>
      <c r="L608" s="163"/>
      <c r="M608" s="163"/>
      <c r="N608" s="166"/>
      <c r="O608" s="167"/>
      <c r="P608" s="167"/>
      <c r="Q608" s="163"/>
      <c r="R608" s="163"/>
      <c r="S608" s="163"/>
      <c r="T608" s="167"/>
      <c r="U608" s="167"/>
      <c r="V608" s="167"/>
      <c r="W608" s="163"/>
      <c r="X608" s="163"/>
      <c r="Y608" s="163"/>
      <c r="Z608" s="321"/>
      <c r="AA608" s="321"/>
      <c r="AB608" s="322"/>
      <c r="AC608" s="322"/>
      <c r="AD608" s="321"/>
      <c r="AE608" s="321"/>
      <c r="AF608" s="321"/>
      <c r="AG608" s="321"/>
      <c r="AH608" s="321"/>
      <c r="AI608" s="321"/>
      <c r="AJ608" s="321"/>
      <c r="AK608" s="321"/>
      <c r="AL608" s="321"/>
      <c r="AM608" s="321"/>
      <c r="AN608" s="321"/>
      <c r="AO608" s="321"/>
      <c r="AP608" s="321"/>
      <c r="AQ608" s="321"/>
      <c r="AR608" s="321"/>
      <c r="AS608" s="321"/>
      <c r="AT608" s="163"/>
      <c r="AU608" s="163"/>
      <c r="AV608" s="163"/>
      <c r="AW608" s="163"/>
      <c r="AX608" s="163"/>
      <c r="AY608" s="163"/>
      <c r="AZ608" s="167"/>
      <c r="BA608" s="163"/>
      <c r="BB608" s="163"/>
      <c r="BC608" s="163"/>
      <c r="BD608" s="163"/>
      <c r="BE608" s="163"/>
      <c r="BF608" s="163"/>
      <c r="BG608" s="163"/>
      <c r="BH608" s="163"/>
    </row>
    <row r="609">
      <c r="A609" s="163"/>
      <c r="B609" s="163"/>
      <c r="C609" s="163"/>
      <c r="D609" s="163"/>
      <c r="E609" s="163"/>
      <c r="F609" s="163"/>
      <c r="G609" s="163"/>
      <c r="H609" s="163"/>
      <c r="I609" s="163"/>
      <c r="J609" s="163"/>
      <c r="K609" s="165"/>
      <c r="L609" s="163"/>
      <c r="M609" s="163"/>
      <c r="N609" s="166"/>
      <c r="O609" s="167"/>
      <c r="P609" s="167"/>
      <c r="Q609" s="163"/>
      <c r="R609" s="163"/>
      <c r="S609" s="163"/>
      <c r="T609" s="167"/>
      <c r="U609" s="167"/>
      <c r="V609" s="167"/>
      <c r="W609" s="163"/>
      <c r="X609" s="163"/>
      <c r="Y609" s="163"/>
      <c r="Z609" s="321"/>
      <c r="AA609" s="321"/>
      <c r="AB609" s="322"/>
      <c r="AC609" s="322"/>
      <c r="AD609" s="321"/>
      <c r="AE609" s="321"/>
      <c r="AF609" s="321"/>
      <c r="AG609" s="321"/>
      <c r="AH609" s="321"/>
      <c r="AI609" s="321"/>
      <c r="AJ609" s="321"/>
      <c r="AK609" s="321"/>
      <c r="AL609" s="321"/>
      <c r="AM609" s="321"/>
      <c r="AN609" s="321"/>
      <c r="AO609" s="321"/>
      <c r="AP609" s="321"/>
      <c r="AQ609" s="321"/>
      <c r="AR609" s="321"/>
      <c r="AS609" s="321"/>
      <c r="AT609" s="163"/>
      <c r="AU609" s="163"/>
      <c r="AV609" s="163"/>
      <c r="AW609" s="163"/>
      <c r="AX609" s="163"/>
      <c r="AY609" s="163"/>
      <c r="AZ609" s="167"/>
      <c r="BA609" s="163"/>
      <c r="BB609" s="163"/>
      <c r="BC609" s="163"/>
      <c r="BD609" s="163"/>
      <c r="BE609" s="163"/>
      <c r="BF609" s="163"/>
      <c r="BG609" s="163"/>
      <c r="BH609" s="163"/>
    </row>
    <row r="610">
      <c r="A610" s="163"/>
      <c r="B610" s="163"/>
      <c r="C610" s="163"/>
      <c r="D610" s="163"/>
      <c r="E610" s="163"/>
      <c r="F610" s="163"/>
      <c r="G610" s="163"/>
      <c r="H610" s="163"/>
      <c r="I610" s="163"/>
      <c r="J610" s="163"/>
      <c r="K610" s="165"/>
      <c r="L610" s="163"/>
      <c r="M610" s="163"/>
      <c r="N610" s="166"/>
      <c r="O610" s="167"/>
      <c r="P610" s="167"/>
      <c r="Q610" s="163"/>
      <c r="R610" s="163"/>
      <c r="S610" s="163"/>
      <c r="T610" s="167"/>
      <c r="U610" s="167"/>
      <c r="V610" s="167"/>
      <c r="W610" s="163"/>
      <c r="X610" s="163"/>
      <c r="Y610" s="163"/>
      <c r="Z610" s="321"/>
      <c r="AA610" s="321"/>
      <c r="AB610" s="322"/>
      <c r="AC610" s="322"/>
      <c r="AD610" s="321"/>
      <c r="AE610" s="321"/>
      <c r="AF610" s="321"/>
      <c r="AG610" s="321"/>
      <c r="AH610" s="321"/>
      <c r="AI610" s="321"/>
      <c r="AJ610" s="321"/>
      <c r="AK610" s="321"/>
      <c r="AL610" s="321"/>
      <c r="AM610" s="321"/>
      <c r="AN610" s="321"/>
      <c r="AO610" s="321"/>
      <c r="AP610" s="321"/>
      <c r="AQ610" s="321"/>
      <c r="AR610" s="321"/>
      <c r="AS610" s="321"/>
      <c r="AT610" s="163"/>
      <c r="AU610" s="163"/>
      <c r="AV610" s="163"/>
      <c r="AW610" s="163"/>
      <c r="AX610" s="163"/>
      <c r="AY610" s="163"/>
      <c r="AZ610" s="167"/>
      <c r="BA610" s="163"/>
      <c r="BB610" s="163"/>
      <c r="BC610" s="163"/>
      <c r="BD610" s="163"/>
      <c r="BE610" s="163"/>
      <c r="BF610" s="163"/>
      <c r="BG610" s="163"/>
      <c r="BH610" s="163"/>
    </row>
    <row r="611">
      <c r="A611" s="163"/>
      <c r="B611" s="163"/>
      <c r="C611" s="163"/>
      <c r="D611" s="163"/>
      <c r="E611" s="163"/>
      <c r="F611" s="163"/>
      <c r="G611" s="163"/>
      <c r="H611" s="163"/>
      <c r="I611" s="163"/>
      <c r="J611" s="163"/>
      <c r="K611" s="165"/>
      <c r="L611" s="163"/>
      <c r="M611" s="163"/>
      <c r="N611" s="166"/>
      <c r="O611" s="167"/>
      <c r="P611" s="167"/>
      <c r="Q611" s="163"/>
      <c r="R611" s="163"/>
      <c r="S611" s="163"/>
      <c r="T611" s="167"/>
      <c r="U611" s="167"/>
      <c r="V611" s="167"/>
      <c r="W611" s="163"/>
      <c r="X611" s="163"/>
      <c r="Y611" s="163"/>
      <c r="Z611" s="321"/>
      <c r="AA611" s="321"/>
      <c r="AB611" s="322"/>
      <c r="AC611" s="322"/>
      <c r="AD611" s="321"/>
      <c r="AE611" s="321"/>
      <c r="AF611" s="321"/>
      <c r="AG611" s="321"/>
      <c r="AH611" s="321"/>
      <c r="AI611" s="321"/>
      <c r="AJ611" s="321"/>
      <c r="AK611" s="321"/>
      <c r="AL611" s="321"/>
      <c r="AM611" s="321"/>
      <c r="AN611" s="321"/>
      <c r="AO611" s="321"/>
      <c r="AP611" s="321"/>
      <c r="AQ611" s="321"/>
      <c r="AR611" s="321"/>
      <c r="AS611" s="321"/>
      <c r="AT611" s="163"/>
      <c r="AU611" s="163"/>
      <c r="AV611" s="163"/>
      <c r="AW611" s="163"/>
      <c r="AX611" s="163"/>
      <c r="AY611" s="163"/>
      <c r="AZ611" s="167"/>
      <c r="BA611" s="163"/>
      <c r="BB611" s="163"/>
      <c r="BC611" s="163"/>
      <c r="BD611" s="163"/>
      <c r="BE611" s="163"/>
      <c r="BF611" s="163"/>
      <c r="BG611" s="163"/>
      <c r="BH611" s="163"/>
    </row>
    <row r="612">
      <c r="A612" s="163"/>
      <c r="B612" s="163"/>
      <c r="C612" s="163"/>
      <c r="D612" s="163"/>
      <c r="E612" s="163"/>
      <c r="F612" s="163"/>
      <c r="G612" s="163"/>
      <c r="H612" s="163"/>
      <c r="I612" s="163"/>
      <c r="J612" s="163"/>
      <c r="K612" s="165"/>
      <c r="L612" s="163"/>
      <c r="M612" s="163"/>
      <c r="N612" s="166"/>
      <c r="O612" s="167"/>
      <c r="P612" s="167"/>
      <c r="Q612" s="163"/>
      <c r="R612" s="163"/>
      <c r="S612" s="163"/>
      <c r="T612" s="167"/>
      <c r="U612" s="167"/>
      <c r="V612" s="167"/>
      <c r="W612" s="163"/>
      <c r="X612" s="163"/>
      <c r="Y612" s="163"/>
      <c r="Z612" s="321"/>
      <c r="AA612" s="321"/>
      <c r="AB612" s="322"/>
      <c r="AC612" s="322"/>
      <c r="AD612" s="321"/>
      <c r="AE612" s="321"/>
      <c r="AF612" s="321"/>
      <c r="AG612" s="321"/>
      <c r="AH612" s="321"/>
      <c r="AI612" s="321"/>
      <c r="AJ612" s="321"/>
      <c r="AK612" s="321"/>
      <c r="AL612" s="321"/>
      <c r="AM612" s="321"/>
      <c r="AN612" s="321"/>
      <c r="AO612" s="321"/>
      <c r="AP612" s="321"/>
      <c r="AQ612" s="321"/>
      <c r="AR612" s="321"/>
      <c r="AS612" s="321"/>
      <c r="AT612" s="163"/>
      <c r="AU612" s="163"/>
      <c r="AV612" s="163"/>
      <c r="AW612" s="163"/>
      <c r="AX612" s="163"/>
      <c r="AY612" s="163"/>
      <c r="AZ612" s="167"/>
      <c r="BA612" s="163"/>
      <c r="BB612" s="163"/>
      <c r="BC612" s="163"/>
      <c r="BD612" s="163"/>
      <c r="BE612" s="163"/>
      <c r="BF612" s="163"/>
      <c r="BG612" s="163"/>
      <c r="BH612" s="163"/>
    </row>
    <row r="613">
      <c r="A613" s="163"/>
      <c r="B613" s="163"/>
      <c r="C613" s="163"/>
      <c r="D613" s="163"/>
      <c r="E613" s="163"/>
      <c r="F613" s="163"/>
      <c r="G613" s="163"/>
      <c r="H613" s="163"/>
      <c r="I613" s="163"/>
      <c r="J613" s="163"/>
      <c r="K613" s="165"/>
      <c r="L613" s="163"/>
      <c r="M613" s="163"/>
      <c r="N613" s="166"/>
      <c r="O613" s="167"/>
      <c r="P613" s="167"/>
      <c r="Q613" s="163"/>
      <c r="R613" s="163"/>
      <c r="S613" s="163"/>
      <c r="T613" s="167"/>
      <c r="U613" s="167"/>
      <c r="V613" s="167"/>
      <c r="W613" s="163"/>
      <c r="X613" s="163"/>
      <c r="Y613" s="163"/>
      <c r="Z613" s="321"/>
      <c r="AA613" s="321"/>
      <c r="AB613" s="322"/>
      <c r="AC613" s="322"/>
      <c r="AD613" s="321"/>
      <c r="AE613" s="321"/>
      <c r="AF613" s="321"/>
      <c r="AG613" s="321"/>
      <c r="AH613" s="321"/>
      <c r="AI613" s="321"/>
      <c r="AJ613" s="321"/>
      <c r="AK613" s="321"/>
      <c r="AL613" s="321"/>
      <c r="AM613" s="321"/>
      <c r="AN613" s="321"/>
      <c r="AO613" s="321"/>
      <c r="AP613" s="321"/>
      <c r="AQ613" s="321"/>
      <c r="AR613" s="321"/>
      <c r="AS613" s="321"/>
      <c r="AT613" s="163"/>
      <c r="AU613" s="163"/>
      <c r="AV613" s="163"/>
      <c r="AW613" s="163"/>
      <c r="AX613" s="163"/>
      <c r="AY613" s="163"/>
      <c r="AZ613" s="167"/>
      <c r="BA613" s="163"/>
      <c r="BB613" s="163"/>
      <c r="BC613" s="163"/>
      <c r="BD613" s="163"/>
      <c r="BE613" s="163"/>
      <c r="BF613" s="163"/>
      <c r="BG613" s="163"/>
      <c r="BH613" s="163"/>
    </row>
    <row r="614">
      <c r="A614" s="163"/>
      <c r="B614" s="163"/>
      <c r="C614" s="163"/>
      <c r="D614" s="163"/>
      <c r="E614" s="163"/>
      <c r="F614" s="163"/>
      <c r="G614" s="163"/>
      <c r="H614" s="163"/>
      <c r="I614" s="163"/>
      <c r="J614" s="163"/>
      <c r="K614" s="165"/>
      <c r="L614" s="163"/>
      <c r="M614" s="163"/>
      <c r="N614" s="166"/>
      <c r="O614" s="167"/>
      <c r="P614" s="167"/>
      <c r="Q614" s="163"/>
      <c r="R614" s="163"/>
      <c r="S614" s="163"/>
      <c r="T614" s="167"/>
      <c r="U614" s="167"/>
      <c r="V614" s="167"/>
      <c r="W614" s="163"/>
      <c r="X614" s="163"/>
      <c r="Y614" s="163"/>
      <c r="Z614" s="321"/>
      <c r="AA614" s="321"/>
      <c r="AB614" s="322"/>
      <c r="AC614" s="322"/>
      <c r="AD614" s="321"/>
      <c r="AE614" s="321"/>
      <c r="AF614" s="321"/>
      <c r="AG614" s="321"/>
      <c r="AH614" s="321"/>
      <c r="AI614" s="321"/>
      <c r="AJ614" s="321"/>
      <c r="AK614" s="321"/>
      <c r="AL614" s="321"/>
      <c r="AM614" s="321"/>
      <c r="AN614" s="321"/>
      <c r="AO614" s="321"/>
      <c r="AP614" s="321"/>
      <c r="AQ614" s="321"/>
      <c r="AR614" s="321"/>
      <c r="AS614" s="321"/>
      <c r="AT614" s="163"/>
      <c r="AU614" s="163"/>
      <c r="AV614" s="163"/>
      <c r="AW614" s="163"/>
      <c r="AX614" s="163"/>
      <c r="AY614" s="163"/>
      <c r="AZ614" s="167"/>
      <c r="BA614" s="163"/>
      <c r="BB614" s="163"/>
      <c r="BC614" s="163"/>
      <c r="BD614" s="163"/>
      <c r="BE614" s="163"/>
      <c r="BF614" s="163"/>
      <c r="BG614" s="163"/>
      <c r="BH614" s="163"/>
    </row>
    <row r="615">
      <c r="A615" s="163"/>
      <c r="B615" s="163"/>
      <c r="C615" s="163"/>
      <c r="D615" s="163"/>
      <c r="E615" s="163"/>
      <c r="F615" s="163"/>
      <c r="G615" s="163"/>
      <c r="H615" s="163"/>
      <c r="I615" s="163"/>
      <c r="J615" s="163"/>
      <c r="K615" s="165"/>
      <c r="L615" s="163"/>
      <c r="M615" s="163"/>
      <c r="N615" s="166"/>
      <c r="O615" s="167"/>
      <c r="P615" s="167"/>
      <c r="Q615" s="163"/>
      <c r="R615" s="163"/>
      <c r="S615" s="163"/>
      <c r="T615" s="167"/>
      <c r="U615" s="167"/>
      <c r="V615" s="167"/>
      <c r="W615" s="163"/>
      <c r="X615" s="163"/>
      <c r="Y615" s="163"/>
      <c r="Z615" s="321"/>
      <c r="AA615" s="321"/>
      <c r="AB615" s="322"/>
      <c r="AC615" s="322"/>
      <c r="AD615" s="321"/>
      <c r="AE615" s="321"/>
      <c r="AF615" s="321"/>
      <c r="AG615" s="321"/>
      <c r="AH615" s="321"/>
      <c r="AI615" s="321"/>
      <c r="AJ615" s="321"/>
      <c r="AK615" s="321"/>
      <c r="AL615" s="321"/>
      <c r="AM615" s="321"/>
      <c r="AN615" s="321"/>
      <c r="AO615" s="321"/>
      <c r="AP615" s="321"/>
      <c r="AQ615" s="321"/>
      <c r="AR615" s="321"/>
      <c r="AS615" s="321"/>
      <c r="AT615" s="163"/>
      <c r="AU615" s="163"/>
      <c r="AV615" s="163"/>
      <c r="AW615" s="163"/>
      <c r="AX615" s="163"/>
      <c r="AY615" s="163"/>
      <c r="AZ615" s="167"/>
      <c r="BA615" s="163"/>
      <c r="BB615" s="163"/>
      <c r="BC615" s="163"/>
      <c r="BD615" s="163"/>
      <c r="BE615" s="163"/>
      <c r="BF615" s="163"/>
      <c r="BG615" s="163"/>
      <c r="BH615" s="163"/>
    </row>
    <row r="616">
      <c r="A616" s="163"/>
      <c r="B616" s="163"/>
      <c r="C616" s="163"/>
      <c r="D616" s="163"/>
      <c r="E616" s="163"/>
      <c r="F616" s="163"/>
      <c r="G616" s="163"/>
      <c r="H616" s="163"/>
      <c r="I616" s="163"/>
      <c r="J616" s="163"/>
      <c r="K616" s="165"/>
      <c r="L616" s="163"/>
      <c r="M616" s="163"/>
      <c r="N616" s="166"/>
      <c r="O616" s="167"/>
      <c r="P616" s="167"/>
      <c r="Q616" s="163"/>
      <c r="R616" s="163"/>
      <c r="S616" s="163"/>
      <c r="T616" s="167"/>
      <c r="U616" s="167"/>
      <c r="V616" s="167"/>
      <c r="W616" s="163"/>
      <c r="X616" s="163"/>
      <c r="Y616" s="163"/>
      <c r="Z616" s="321"/>
      <c r="AA616" s="321"/>
      <c r="AB616" s="322"/>
      <c r="AC616" s="322"/>
      <c r="AD616" s="321"/>
      <c r="AE616" s="321"/>
      <c r="AF616" s="321"/>
      <c r="AG616" s="321"/>
      <c r="AH616" s="321"/>
      <c r="AI616" s="321"/>
      <c r="AJ616" s="321"/>
      <c r="AK616" s="321"/>
      <c r="AL616" s="321"/>
      <c r="AM616" s="321"/>
      <c r="AN616" s="321"/>
      <c r="AO616" s="321"/>
      <c r="AP616" s="321"/>
      <c r="AQ616" s="321"/>
      <c r="AR616" s="321"/>
      <c r="AS616" s="321"/>
      <c r="AT616" s="163"/>
      <c r="AU616" s="163"/>
      <c r="AV616" s="163"/>
      <c r="AW616" s="163"/>
      <c r="AX616" s="163"/>
      <c r="AY616" s="163"/>
      <c r="AZ616" s="167"/>
      <c r="BA616" s="163"/>
      <c r="BB616" s="163"/>
      <c r="BC616" s="163"/>
      <c r="BD616" s="163"/>
      <c r="BE616" s="163"/>
      <c r="BF616" s="163"/>
      <c r="BG616" s="163"/>
      <c r="BH616" s="163"/>
    </row>
    <row r="617">
      <c r="A617" s="163"/>
      <c r="B617" s="163"/>
      <c r="C617" s="163"/>
      <c r="D617" s="163"/>
      <c r="E617" s="163"/>
      <c r="F617" s="163"/>
      <c r="G617" s="163"/>
      <c r="H617" s="163"/>
      <c r="I617" s="163"/>
      <c r="J617" s="163"/>
      <c r="K617" s="165"/>
      <c r="L617" s="163"/>
      <c r="M617" s="163"/>
      <c r="N617" s="166"/>
      <c r="O617" s="167"/>
      <c r="P617" s="167"/>
      <c r="Q617" s="163"/>
      <c r="R617" s="163"/>
      <c r="S617" s="163"/>
      <c r="T617" s="167"/>
      <c r="U617" s="167"/>
      <c r="V617" s="167"/>
      <c r="W617" s="163"/>
      <c r="X617" s="163"/>
      <c r="Y617" s="163"/>
      <c r="Z617" s="321"/>
      <c r="AA617" s="321"/>
      <c r="AB617" s="322"/>
      <c r="AC617" s="322"/>
      <c r="AD617" s="321"/>
      <c r="AE617" s="321"/>
      <c r="AF617" s="321"/>
      <c r="AG617" s="321"/>
      <c r="AH617" s="321"/>
      <c r="AI617" s="321"/>
      <c r="AJ617" s="321"/>
      <c r="AK617" s="321"/>
      <c r="AL617" s="321"/>
      <c r="AM617" s="321"/>
      <c r="AN617" s="321"/>
      <c r="AO617" s="321"/>
      <c r="AP617" s="321"/>
      <c r="AQ617" s="321"/>
      <c r="AR617" s="321"/>
      <c r="AS617" s="321"/>
      <c r="AT617" s="163"/>
      <c r="AU617" s="163"/>
      <c r="AV617" s="163"/>
      <c r="AW617" s="163"/>
      <c r="AX617" s="163"/>
      <c r="AY617" s="163"/>
      <c r="AZ617" s="167"/>
      <c r="BA617" s="163"/>
      <c r="BB617" s="163"/>
      <c r="BC617" s="163"/>
      <c r="BD617" s="163"/>
      <c r="BE617" s="163"/>
      <c r="BF617" s="163"/>
      <c r="BG617" s="163"/>
      <c r="BH617" s="163"/>
    </row>
    <row r="618">
      <c r="A618" s="163"/>
      <c r="B618" s="163"/>
      <c r="C618" s="163"/>
      <c r="D618" s="163"/>
      <c r="E618" s="163"/>
      <c r="F618" s="163"/>
      <c r="G618" s="163"/>
      <c r="H618" s="163"/>
      <c r="I618" s="163"/>
      <c r="J618" s="163"/>
      <c r="K618" s="165"/>
      <c r="L618" s="163"/>
      <c r="M618" s="163"/>
      <c r="N618" s="166"/>
      <c r="O618" s="167"/>
      <c r="P618" s="167"/>
      <c r="Q618" s="163"/>
      <c r="R618" s="163"/>
      <c r="S618" s="163"/>
      <c r="T618" s="167"/>
      <c r="U618" s="167"/>
      <c r="V618" s="167"/>
      <c r="W618" s="163"/>
      <c r="X618" s="163"/>
      <c r="Y618" s="163"/>
      <c r="Z618" s="321"/>
      <c r="AA618" s="321"/>
      <c r="AB618" s="322"/>
      <c r="AC618" s="322"/>
      <c r="AD618" s="321"/>
      <c r="AE618" s="321"/>
      <c r="AF618" s="321"/>
      <c r="AG618" s="321"/>
      <c r="AH618" s="321"/>
      <c r="AI618" s="321"/>
      <c r="AJ618" s="321"/>
      <c r="AK618" s="321"/>
      <c r="AL618" s="321"/>
      <c r="AM618" s="321"/>
      <c r="AN618" s="321"/>
      <c r="AO618" s="321"/>
      <c r="AP618" s="321"/>
      <c r="AQ618" s="321"/>
      <c r="AR618" s="321"/>
      <c r="AS618" s="321"/>
      <c r="AT618" s="163"/>
      <c r="AU618" s="163"/>
      <c r="AV618" s="163"/>
      <c r="AW618" s="163"/>
      <c r="AX618" s="163"/>
      <c r="AY618" s="163"/>
      <c r="AZ618" s="167"/>
      <c r="BA618" s="163"/>
      <c r="BB618" s="163"/>
      <c r="BC618" s="163"/>
      <c r="BD618" s="163"/>
      <c r="BE618" s="163"/>
      <c r="BF618" s="163"/>
      <c r="BG618" s="163"/>
      <c r="BH618" s="163"/>
    </row>
    <row r="619">
      <c r="A619" s="163"/>
      <c r="B619" s="163"/>
      <c r="C619" s="163"/>
      <c r="D619" s="163"/>
      <c r="E619" s="163"/>
      <c r="F619" s="163"/>
      <c r="G619" s="163"/>
      <c r="H619" s="163"/>
      <c r="I619" s="163"/>
      <c r="J619" s="163"/>
      <c r="K619" s="165"/>
      <c r="L619" s="163"/>
      <c r="M619" s="163"/>
      <c r="N619" s="166"/>
      <c r="O619" s="167"/>
      <c r="P619" s="167"/>
      <c r="Q619" s="163"/>
      <c r="R619" s="163"/>
      <c r="S619" s="163"/>
      <c r="T619" s="167"/>
      <c r="U619" s="167"/>
      <c r="V619" s="167"/>
      <c r="W619" s="163"/>
      <c r="X619" s="163"/>
      <c r="Y619" s="163"/>
      <c r="Z619" s="321"/>
      <c r="AA619" s="321"/>
      <c r="AB619" s="322"/>
      <c r="AC619" s="322"/>
      <c r="AD619" s="321"/>
      <c r="AE619" s="321"/>
      <c r="AF619" s="321"/>
      <c r="AG619" s="321"/>
      <c r="AH619" s="321"/>
      <c r="AI619" s="321"/>
      <c r="AJ619" s="321"/>
      <c r="AK619" s="321"/>
      <c r="AL619" s="321"/>
      <c r="AM619" s="321"/>
      <c r="AN619" s="321"/>
      <c r="AO619" s="321"/>
      <c r="AP619" s="321"/>
      <c r="AQ619" s="321"/>
      <c r="AR619" s="321"/>
      <c r="AS619" s="321"/>
      <c r="AT619" s="163"/>
      <c r="AU619" s="163"/>
      <c r="AV619" s="163"/>
      <c r="AW619" s="163"/>
      <c r="AX619" s="163"/>
      <c r="AY619" s="163"/>
      <c r="AZ619" s="167"/>
      <c r="BA619" s="163"/>
      <c r="BB619" s="163"/>
      <c r="BC619" s="163"/>
      <c r="BD619" s="163"/>
      <c r="BE619" s="163"/>
      <c r="BF619" s="163"/>
      <c r="BG619" s="163"/>
      <c r="BH619" s="163"/>
    </row>
    <row r="620">
      <c r="A620" s="163"/>
      <c r="B620" s="163"/>
      <c r="C620" s="163"/>
      <c r="D620" s="163"/>
      <c r="E620" s="163"/>
      <c r="F620" s="163"/>
      <c r="G620" s="163"/>
      <c r="H620" s="163"/>
      <c r="I620" s="163"/>
      <c r="J620" s="163"/>
      <c r="K620" s="165"/>
      <c r="L620" s="163"/>
      <c r="M620" s="163"/>
      <c r="N620" s="166"/>
      <c r="O620" s="167"/>
      <c r="P620" s="167"/>
      <c r="Q620" s="163"/>
      <c r="R620" s="163"/>
      <c r="S620" s="163"/>
      <c r="T620" s="167"/>
      <c r="U620" s="167"/>
      <c r="V620" s="167"/>
      <c r="W620" s="163"/>
      <c r="X620" s="163"/>
      <c r="Y620" s="163"/>
      <c r="Z620" s="321"/>
      <c r="AA620" s="321"/>
      <c r="AB620" s="322"/>
      <c r="AC620" s="322"/>
      <c r="AD620" s="321"/>
      <c r="AE620" s="321"/>
      <c r="AF620" s="321"/>
      <c r="AG620" s="321"/>
      <c r="AH620" s="321"/>
      <c r="AI620" s="321"/>
      <c r="AJ620" s="321"/>
      <c r="AK620" s="321"/>
      <c r="AL620" s="321"/>
      <c r="AM620" s="321"/>
      <c r="AN620" s="321"/>
      <c r="AO620" s="321"/>
      <c r="AP620" s="321"/>
      <c r="AQ620" s="321"/>
      <c r="AR620" s="321"/>
      <c r="AS620" s="321"/>
      <c r="AT620" s="163"/>
      <c r="AU620" s="163"/>
      <c r="AV620" s="163"/>
      <c r="AW620" s="163"/>
      <c r="AX620" s="163"/>
      <c r="AY620" s="163"/>
      <c r="AZ620" s="167"/>
      <c r="BA620" s="163"/>
      <c r="BB620" s="163"/>
      <c r="BC620" s="163"/>
      <c r="BD620" s="163"/>
      <c r="BE620" s="163"/>
      <c r="BF620" s="163"/>
      <c r="BG620" s="163"/>
      <c r="BH620" s="163"/>
    </row>
    <row r="621">
      <c r="A621" s="163"/>
      <c r="B621" s="163"/>
      <c r="C621" s="163"/>
      <c r="D621" s="163"/>
      <c r="E621" s="163"/>
      <c r="F621" s="163"/>
      <c r="G621" s="163"/>
      <c r="H621" s="163"/>
      <c r="I621" s="163"/>
      <c r="J621" s="163"/>
      <c r="K621" s="165"/>
      <c r="L621" s="163"/>
      <c r="M621" s="163"/>
      <c r="N621" s="166"/>
      <c r="O621" s="167"/>
      <c r="P621" s="167"/>
      <c r="Q621" s="163"/>
      <c r="R621" s="163"/>
      <c r="S621" s="163"/>
      <c r="T621" s="167"/>
      <c r="U621" s="167"/>
      <c r="V621" s="167"/>
      <c r="W621" s="163"/>
      <c r="X621" s="163"/>
      <c r="Y621" s="163"/>
      <c r="Z621" s="321"/>
      <c r="AA621" s="321"/>
      <c r="AB621" s="322"/>
      <c r="AC621" s="322"/>
      <c r="AD621" s="321"/>
      <c r="AE621" s="321"/>
      <c r="AF621" s="321"/>
      <c r="AG621" s="321"/>
      <c r="AH621" s="321"/>
      <c r="AI621" s="321"/>
      <c r="AJ621" s="321"/>
      <c r="AK621" s="321"/>
      <c r="AL621" s="321"/>
      <c r="AM621" s="321"/>
      <c r="AN621" s="321"/>
      <c r="AO621" s="321"/>
      <c r="AP621" s="321"/>
      <c r="AQ621" s="321"/>
      <c r="AR621" s="321"/>
      <c r="AS621" s="321"/>
      <c r="AT621" s="163"/>
      <c r="AU621" s="163"/>
      <c r="AV621" s="163"/>
      <c r="AW621" s="163"/>
      <c r="AX621" s="163"/>
      <c r="AY621" s="163"/>
      <c r="AZ621" s="167"/>
      <c r="BA621" s="163"/>
      <c r="BB621" s="163"/>
      <c r="BC621" s="163"/>
      <c r="BD621" s="163"/>
      <c r="BE621" s="163"/>
      <c r="BF621" s="163"/>
      <c r="BG621" s="163"/>
      <c r="BH621" s="163"/>
    </row>
    <row r="622">
      <c r="A622" s="163"/>
      <c r="B622" s="163"/>
      <c r="C622" s="163"/>
      <c r="D622" s="163"/>
      <c r="E622" s="163"/>
      <c r="F622" s="163"/>
      <c r="G622" s="163"/>
      <c r="H622" s="163"/>
      <c r="I622" s="163"/>
      <c r="J622" s="163"/>
      <c r="K622" s="165"/>
      <c r="L622" s="163"/>
      <c r="M622" s="163"/>
      <c r="N622" s="166"/>
      <c r="O622" s="167"/>
      <c r="P622" s="167"/>
      <c r="Q622" s="163"/>
      <c r="R622" s="163"/>
      <c r="S622" s="163"/>
      <c r="T622" s="167"/>
      <c r="U622" s="167"/>
      <c r="V622" s="167"/>
      <c r="W622" s="163"/>
      <c r="X622" s="163"/>
      <c r="Y622" s="163"/>
      <c r="Z622" s="321"/>
      <c r="AA622" s="321"/>
      <c r="AB622" s="322"/>
      <c r="AC622" s="322"/>
      <c r="AD622" s="321"/>
      <c r="AE622" s="321"/>
      <c r="AF622" s="321"/>
      <c r="AG622" s="321"/>
      <c r="AH622" s="321"/>
      <c r="AI622" s="321"/>
      <c r="AJ622" s="321"/>
      <c r="AK622" s="321"/>
      <c r="AL622" s="321"/>
      <c r="AM622" s="321"/>
      <c r="AN622" s="321"/>
      <c r="AO622" s="321"/>
      <c r="AP622" s="321"/>
      <c r="AQ622" s="321"/>
      <c r="AR622" s="321"/>
      <c r="AS622" s="321"/>
      <c r="AT622" s="163"/>
      <c r="AU622" s="163"/>
      <c r="AV622" s="163"/>
      <c r="AW622" s="163"/>
      <c r="AX622" s="163"/>
      <c r="AY622" s="163"/>
      <c r="AZ622" s="167"/>
      <c r="BA622" s="163"/>
      <c r="BB622" s="163"/>
      <c r="BC622" s="163"/>
      <c r="BD622" s="163"/>
      <c r="BE622" s="163"/>
      <c r="BF622" s="163"/>
      <c r="BG622" s="163"/>
      <c r="BH622" s="163"/>
    </row>
    <row r="623">
      <c r="A623" s="163"/>
      <c r="B623" s="163"/>
      <c r="C623" s="163"/>
      <c r="D623" s="163"/>
      <c r="E623" s="163"/>
      <c r="F623" s="163"/>
      <c r="G623" s="163"/>
      <c r="H623" s="163"/>
      <c r="I623" s="163"/>
      <c r="J623" s="163"/>
      <c r="K623" s="165"/>
      <c r="L623" s="163"/>
      <c r="M623" s="163"/>
      <c r="N623" s="166"/>
      <c r="O623" s="167"/>
      <c r="P623" s="167"/>
      <c r="Q623" s="163"/>
      <c r="R623" s="163"/>
      <c r="S623" s="163"/>
      <c r="T623" s="167"/>
      <c r="U623" s="167"/>
      <c r="V623" s="167"/>
      <c r="W623" s="163"/>
      <c r="X623" s="163"/>
      <c r="Y623" s="163"/>
      <c r="Z623" s="321"/>
      <c r="AA623" s="321"/>
      <c r="AB623" s="322"/>
      <c r="AC623" s="322"/>
      <c r="AD623" s="321"/>
      <c r="AE623" s="321"/>
      <c r="AF623" s="321"/>
      <c r="AG623" s="321"/>
      <c r="AH623" s="321"/>
      <c r="AI623" s="321"/>
      <c r="AJ623" s="321"/>
      <c r="AK623" s="321"/>
      <c r="AL623" s="321"/>
      <c r="AM623" s="321"/>
      <c r="AN623" s="321"/>
      <c r="AO623" s="321"/>
      <c r="AP623" s="321"/>
      <c r="AQ623" s="321"/>
      <c r="AR623" s="321"/>
      <c r="AS623" s="321"/>
      <c r="AT623" s="163"/>
      <c r="AU623" s="163"/>
      <c r="AV623" s="163"/>
      <c r="AW623" s="163"/>
      <c r="AX623" s="163"/>
      <c r="AY623" s="163"/>
      <c r="AZ623" s="167"/>
      <c r="BA623" s="163"/>
      <c r="BB623" s="163"/>
      <c r="BC623" s="163"/>
      <c r="BD623" s="163"/>
      <c r="BE623" s="163"/>
      <c r="BF623" s="163"/>
      <c r="BG623" s="163"/>
      <c r="BH623" s="163"/>
    </row>
    <row r="624">
      <c r="A624" s="163"/>
      <c r="B624" s="163"/>
      <c r="C624" s="163"/>
      <c r="D624" s="163"/>
      <c r="E624" s="163"/>
      <c r="F624" s="163"/>
      <c r="G624" s="163"/>
      <c r="H624" s="163"/>
      <c r="I624" s="163"/>
      <c r="J624" s="163"/>
      <c r="K624" s="165"/>
      <c r="L624" s="163"/>
      <c r="M624" s="163"/>
      <c r="N624" s="166"/>
      <c r="O624" s="167"/>
      <c r="P624" s="167"/>
      <c r="Q624" s="163"/>
      <c r="R624" s="163"/>
      <c r="S624" s="163"/>
      <c r="T624" s="167"/>
      <c r="U624" s="167"/>
      <c r="V624" s="167"/>
      <c r="W624" s="163"/>
      <c r="X624" s="163"/>
      <c r="Y624" s="163"/>
      <c r="Z624" s="321"/>
      <c r="AA624" s="321"/>
      <c r="AB624" s="322"/>
      <c r="AC624" s="322"/>
      <c r="AD624" s="321"/>
      <c r="AE624" s="321"/>
      <c r="AF624" s="321"/>
      <c r="AG624" s="321"/>
      <c r="AH624" s="321"/>
      <c r="AI624" s="321"/>
      <c r="AJ624" s="321"/>
      <c r="AK624" s="321"/>
      <c r="AL624" s="321"/>
      <c r="AM624" s="321"/>
      <c r="AN624" s="321"/>
      <c r="AO624" s="321"/>
      <c r="AP624" s="321"/>
      <c r="AQ624" s="321"/>
      <c r="AR624" s="321"/>
      <c r="AS624" s="321"/>
      <c r="AT624" s="163"/>
      <c r="AU624" s="163"/>
      <c r="AV624" s="163"/>
      <c r="AW624" s="163"/>
      <c r="AX624" s="163"/>
      <c r="AY624" s="163"/>
      <c r="AZ624" s="167"/>
      <c r="BA624" s="163"/>
      <c r="BB624" s="163"/>
      <c r="BC624" s="163"/>
      <c r="BD624" s="163"/>
      <c r="BE624" s="163"/>
      <c r="BF624" s="163"/>
      <c r="BG624" s="163"/>
      <c r="BH624" s="163"/>
    </row>
    <row r="625">
      <c r="A625" s="163"/>
      <c r="B625" s="163"/>
      <c r="C625" s="163"/>
      <c r="D625" s="163"/>
      <c r="E625" s="163"/>
      <c r="F625" s="163"/>
      <c r="G625" s="163"/>
      <c r="H625" s="163"/>
      <c r="I625" s="163"/>
      <c r="J625" s="163"/>
      <c r="K625" s="165"/>
      <c r="L625" s="163"/>
      <c r="M625" s="163"/>
      <c r="N625" s="166"/>
      <c r="O625" s="167"/>
      <c r="P625" s="167"/>
      <c r="Q625" s="163"/>
      <c r="R625" s="163"/>
      <c r="S625" s="163"/>
      <c r="T625" s="167"/>
      <c r="U625" s="167"/>
      <c r="V625" s="167"/>
      <c r="W625" s="163"/>
      <c r="X625" s="163"/>
      <c r="Y625" s="163"/>
      <c r="Z625" s="321"/>
      <c r="AA625" s="321"/>
      <c r="AB625" s="322"/>
      <c r="AC625" s="322"/>
      <c r="AD625" s="321"/>
      <c r="AE625" s="321"/>
      <c r="AF625" s="321"/>
      <c r="AG625" s="321"/>
      <c r="AH625" s="321"/>
      <c r="AI625" s="321"/>
      <c r="AJ625" s="321"/>
      <c r="AK625" s="321"/>
      <c r="AL625" s="321"/>
      <c r="AM625" s="321"/>
      <c r="AN625" s="321"/>
      <c r="AO625" s="321"/>
      <c r="AP625" s="321"/>
      <c r="AQ625" s="321"/>
      <c r="AR625" s="321"/>
      <c r="AS625" s="321"/>
      <c r="AT625" s="163"/>
      <c r="AU625" s="163"/>
      <c r="AV625" s="163"/>
      <c r="AW625" s="163"/>
      <c r="AX625" s="163"/>
      <c r="AY625" s="163"/>
      <c r="AZ625" s="167"/>
      <c r="BA625" s="163"/>
      <c r="BB625" s="163"/>
      <c r="BC625" s="163"/>
      <c r="BD625" s="163"/>
      <c r="BE625" s="163"/>
      <c r="BF625" s="163"/>
      <c r="BG625" s="163"/>
      <c r="BH625" s="163"/>
    </row>
    <row r="626">
      <c r="A626" s="163"/>
      <c r="B626" s="163"/>
      <c r="C626" s="163"/>
      <c r="D626" s="163"/>
      <c r="E626" s="163"/>
      <c r="F626" s="163"/>
      <c r="G626" s="163"/>
      <c r="H626" s="163"/>
      <c r="I626" s="163"/>
      <c r="J626" s="163"/>
      <c r="K626" s="165"/>
      <c r="L626" s="163"/>
      <c r="M626" s="163"/>
      <c r="N626" s="166"/>
      <c r="O626" s="167"/>
      <c r="P626" s="167"/>
      <c r="Q626" s="163"/>
      <c r="R626" s="163"/>
      <c r="S626" s="163"/>
      <c r="T626" s="167"/>
      <c r="U626" s="167"/>
      <c r="V626" s="167"/>
      <c r="W626" s="163"/>
      <c r="X626" s="163"/>
      <c r="Y626" s="163"/>
      <c r="Z626" s="321"/>
      <c r="AA626" s="321"/>
      <c r="AB626" s="322"/>
      <c r="AC626" s="322"/>
      <c r="AD626" s="321"/>
      <c r="AE626" s="321"/>
      <c r="AF626" s="321"/>
      <c r="AG626" s="321"/>
      <c r="AH626" s="321"/>
      <c r="AI626" s="321"/>
      <c r="AJ626" s="321"/>
      <c r="AK626" s="321"/>
      <c r="AL626" s="321"/>
      <c r="AM626" s="321"/>
      <c r="AN626" s="321"/>
      <c r="AO626" s="321"/>
      <c r="AP626" s="321"/>
      <c r="AQ626" s="321"/>
      <c r="AR626" s="321"/>
      <c r="AS626" s="321"/>
      <c r="AT626" s="163"/>
      <c r="AU626" s="163"/>
      <c r="AV626" s="163"/>
      <c r="AW626" s="163"/>
      <c r="AX626" s="163"/>
      <c r="AY626" s="163"/>
      <c r="AZ626" s="167"/>
      <c r="BA626" s="163"/>
      <c r="BB626" s="163"/>
      <c r="BC626" s="163"/>
      <c r="BD626" s="163"/>
      <c r="BE626" s="163"/>
      <c r="BF626" s="163"/>
      <c r="BG626" s="163"/>
      <c r="BH626" s="163"/>
    </row>
    <row r="627">
      <c r="A627" s="163"/>
      <c r="B627" s="163"/>
      <c r="C627" s="163"/>
      <c r="D627" s="163"/>
      <c r="E627" s="163"/>
      <c r="F627" s="163"/>
      <c r="G627" s="163"/>
      <c r="H627" s="163"/>
      <c r="I627" s="163"/>
      <c r="J627" s="163"/>
      <c r="K627" s="165"/>
      <c r="L627" s="163"/>
      <c r="M627" s="163"/>
      <c r="N627" s="166"/>
      <c r="O627" s="167"/>
      <c r="P627" s="167"/>
      <c r="Q627" s="163"/>
      <c r="R627" s="163"/>
      <c r="S627" s="163"/>
      <c r="T627" s="167"/>
      <c r="U627" s="167"/>
      <c r="V627" s="167"/>
      <c r="W627" s="163"/>
      <c r="X627" s="163"/>
      <c r="Y627" s="163"/>
      <c r="Z627" s="321"/>
      <c r="AA627" s="321"/>
      <c r="AB627" s="322"/>
      <c r="AC627" s="322"/>
      <c r="AD627" s="321"/>
      <c r="AE627" s="321"/>
      <c r="AF627" s="321"/>
      <c r="AG627" s="321"/>
      <c r="AH627" s="321"/>
      <c r="AI627" s="321"/>
      <c r="AJ627" s="321"/>
      <c r="AK627" s="321"/>
      <c r="AL627" s="321"/>
      <c r="AM627" s="321"/>
      <c r="AN627" s="321"/>
      <c r="AO627" s="321"/>
      <c r="AP627" s="321"/>
      <c r="AQ627" s="321"/>
      <c r="AR627" s="321"/>
      <c r="AS627" s="321"/>
      <c r="AT627" s="163"/>
      <c r="AU627" s="163"/>
      <c r="AV627" s="163"/>
      <c r="AW627" s="163"/>
      <c r="AX627" s="163"/>
      <c r="AY627" s="163"/>
      <c r="AZ627" s="167"/>
      <c r="BA627" s="163"/>
      <c r="BB627" s="163"/>
      <c r="BC627" s="163"/>
      <c r="BD627" s="163"/>
      <c r="BE627" s="163"/>
      <c r="BF627" s="163"/>
      <c r="BG627" s="163"/>
      <c r="BH627" s="163"/>
    </row>
    <row r="628">
      <c r="A628" s="163"/>
      <c r="B628" s="163"/>
      <c r="C628" s="163"/>
      <c r="D628" s="163"/>
      <c r="E628" s="163"/>
      <c r="F628" s="163"/>
      <c r="G628" s="163"/>
      <c r="H628" s="163"/>
      <c r="I628" s="163"/>
      <c r="J628" s="163"/>
      <c r="K628" s="165"/>
      <c r="L628" s="163"/>
      <c r="M628" s="163"/>
      <c r="N628" s="166"/>
      <c r="O628" s="167"/>
      <c r="P628" s="167"/>
      <c r="Q628" s="163"/>
      <c r="R628" s="163"/>
      <c r="S628" s="163"/>
      <c r="T628" s="167"/>
      <c r="U628" s="167"/>
      <c r="V628" s="167"/>
      <c r="W628" s="163"/>
      <c r="X628" s="163"/>
      <c r="Y628" s="163"/>
      <c r="Z628" s="321"/>
      <c r="AA628" s="321"/>
      <c r="AB628" s="322"/>
      <c r="AC628" s="322"/>
      <c r="AD628" s="321"/>
      <c r="AE628" s="321"/>
      <c r="AF628" s="321"/>
      <c r="AG628" s="321"/>
      <c r="AH628" s="321"/>
      <c r="AI628" s="321"/>
      <c r="AJ628" s="321"/>
      <c r="AK628" s="321"/>
      <c r="AL628" s="321"/>
      <c r="AM628" s="321"/>
      <c r="AN628" s="321"/>
      <c r="AO628" s="321"/>
      <c r="AP628" s="321"/>
      <c r="AQ628" s="321"/>
      <c r="AR628" s="321"/>
      <c r="AS628" s="321"/>
      <c r="AT628" s="163"/>
      <c r="AU628" s="163"/>
      <c r="AV628" s="163"/>
      <c r="AW628" s="163"/>
      <c r="AX628" s="163"/>
      <c r="AY628" s="163"/>
      <c r="AZ628" s="167"/>
      <c r="BA628" s="163"/>
      <c r="BB628" s="163"/>
      <c r="BC628" s="163"/>
      <c r="BD628" s="163"/>
      <c r="BE628" s="163"/>
      <c r="BF628" s="163"/>
      <c r="BG628" s="163"/>
      <c r="BH628" s="163"/>
    </row>
    <row r="629">
      <c r="A629" s="163"/>
      <c r="B629" s="163"/>
      <c r="C629" s="163"/>
      <c r="D629" s="163"/>
      <c r="E629" s="163"/>
      <c r="F629" s="163"/>
      <c r="G629" s="163"/>
      <c r="H629" s="163"/>
      <c r="I629" s="163"/>
      <c r="J629" s="163"/>
      <c r="K629" s="165"/>
      <c r="L629" s="163"/>
      <c r="M629" s="163"/>
      <c r="N629" s="166"/>
      <c r="O629" s="167"/>
      <c r="P629" s="167"/>
      <c r="Q629" s="163"/>
      <c r="R629" s="163"/>
      <c r="S629" s="163"/>
      <c r="T629" s="167"/>
      <c r="U629" s="167"/>
      <c r="V629" s="167"/>
      <c r="W629" s="163"/>
      <c r="X629" s="163"/>
      <c r="Y629" s="163"/>
      <c r="Z629" s="321"/>
      <c r="AA629" s="321"/>
      <c r="AB629" s="322"/>
      <c r="AC629" s="322"/>
      <c r="AD629" s="321"/>
      <c r="AE629" s="321"/>
      <c r="AF629" s="321"/>
      <c r="AG629" s="321"/>
      <c r="AH629" s="321"/>
      <c r="AI629" s="321"/>
      <c r="AJ629" s="321"/>
      <c r="AK629" s="321"/>
      <c r="AL629" s="321"/>
      <c r="AM629" s="321"/>
      <c r="AN629" s="321"/>
      <c r="AO629" s="321"/>
      <c r="AP629" s="321"/>
      <c r="AQ629" s="321"/>
      <c r="AR629" s="321"/>
      <c r="AS629" s="321"/>
      <c r="AT629" s="163"/>
      <c r="AU629" s="163"/>
      <c r="AV629" s="163"/>
      <c r="AW629" s="163"/>
      <c r="AX629" s="163"/>
      <c r="AY629" s="163"/>
      <c r="AZ629" s="167"/>
      <c r="BA629" s="163"/>
      <c r="BB629" s="163"/>
      <c r="BC629" s="163"/>
      <c r="BD629" s="163"/>
      <c r="BE629" s="163"/>
      <c r="BF629" s="163"/>
      <c r="BG629" s="163"/>
      <c r="BH629" s="163"/>
    </row>
    <row r="630">
      <c r="A630" s="163"/>
      <c r="B630" s="163"/>
      <c r="C630" s="163"/>
      <c r="D630" s="163"/>
      <c r="E630" s="163"/>
      <c r="F630" s="163"/>
      <c r="G630" s="163"/>
      <c r="H630" s="163"/>
      <c r="I630" s="163"/>
      <c r="J630" s="163"/>
      <c r="K630" s="165"/>
      <c r="L630" s="163"/>
      <c r="M630" s="163"/>
      <c r="N630" s="166"/>
      <c r="O630" s="167"/>
      <c r="P630" s="167"/>
      <c r="Q630" s="163"/>
      <c r="R630" s="163"/>
      <c r="S630" s="163"/>
      <c r="T630" s="167"/>
      <c r="U630" s="167"/>
      <c r="V630" s="167"/>
      <c r="W630" s="163"/>
      <c r="X630" s="163"/>
      <c r="Y630" s="163"/>
      <c r="Z630" s="321"/>
      <c r="AA630" s="321"/>
      <c r="AB630" s="322"/>
      <c r="AC630" s="322"/>
      <c r="AD630" s="321"/>
      <c r="AE630" s="321"/>
      <c r="AF630" s="321"/>
      <c r="AG630" s="321"/>
      <c r="AH630" s="321"/>
      <c r="AI630" s="321"/>
      <c r="AJ630" s="321"/>
      <c r="AK630" s="321"/>
      <c r="AL630" s="321"/>
      <c r="AM630" s="321"/>
      <c r="AN630" s="321"/>
      <c r="AO630" s="321"/>
      <c r="AP630" s="321"/>
      <c r="AQ630" s="321"/>
      <c r="AR630" s="321"/>
      <c r="AS630" s="321"/>
      <c r="AT630" s="163"/>
      <c r="AU630" s="163"/>
      <c r="AV630" s="163"/>
      <c r="AW630" s="163"/>
      <c r="AX630" s="163"/>
      <c r="AY630" s="163"/>
      <c r="AZ630" s="167"/>
      <c r="BA630" s="163"/>
      <c r="BB630" s="163"/>
      <c r="BC630" s="163"/>
      <c r="BD630" s="163"/>
      <c r="BE630" s="163"/>
      <c r="BF630" s="163"/>
      <c r="BG630" s="163"/>
      <c r="BH630" s="163"/>
    </row>
    <row r="631">
      <c r="A631" s="163"/>
      <c r="B631" s="163"/>
      <c r="C631" s="163"/>
      <c r="D631" s="163"/>
      <c r="E631" s="163"/>
      <c r="F631" s="163"/>
      <c r="G631" s="163"/>
      <c r="H631" s="163"/>
      <c r="I631" s="163"/>
      <c r="J631" s="163"/>
      <c r="K631" s="165"/>
      <c r="L631" s="163"/>
      <c r="M631" s="163"/>
      <c r="N631" s="166"/>
      <c r="O631" s="167"/>
      <c r="P631" s="167"/>
      <c r="Q631" s="163"/>
      <c r="R631" s="163"/>
      <c r="S631" s="163"/>
      <c r="T631" s="167"/>
      <c r="U631" s="167"/>
      <c r="V631" s="167"/>
      <c r="W631" s="163"/>
      <c r="X631" s="163"/>
      <c r="Y631" s="163"/>
      <c r="Z631" s="321"/>
      <c r="AA631" s="321"/>
      <c r="AB631" s="322"/>
      <c r="AC631" s="322"/>
      <c r="AD631" s="321"/>
      <c r="AE631" s="321"/>
      <c r="AF631" s="321"/>
      <c r="AG631" s="321"/>
      <c r="AH631" s="321"/>
      <c r="AI631" s="321"/>
      <c r="AJ631" s="321"/>
      <c r="AK631" s="321"/>
      <c r="AL631" s="321"/>
      <c r="AM631" s="321"/>
      <c r="AN631" s="321"/>
      <c r="AO631" s="321"/>
      <c r="AP631" s="321"/>
      <c r="AQ631" s="321"/>
      <c r="AR631" s="321"/>
      <c r="AS631" s="321"/>
      <c r="AT631" s="163"/>
      <c r="AU631" s="163"/>
      <c r="AV631" s="163"/>
      <c r="AW631" s="163"/>
      <c r="AX631" s="163"/>
      <c r="AY631" s="163"/>
      <c r="AZ631" s="167"/>
      <c r="BA631" s="163"/>
      <c r="BB631" s="163"/>
      <c r="BC631" s="163"/>
      <c r="BD631" s="163"/>
      <c r="BE631" s="163"/>
      <c r="BF631" s="163"/>
      <c r="BG631" s="163"/>
      <c r="BH631" s="163"/>
    </row>
    <row r="632">
      <c r="A632" s="163"/>
      <c r="B632" s="163"/>
      <c r="C632" s="163"/>
      <c r="D632" s="163"/>
      <c r="E632" s="163"/>
      <c r="F632" s="163"/>
      <c r="G632" s="163"/>
      <c r="H632" s="163"/>
      <c r="I632" s="163"/>
      <c r="J632" s="163"/>
      <c r="K632" s="165"/>
      <c r="L632" s="163"/>
      <c r="M632" s="163"/>
      <c r="N632" s="166"/>
      <c r="O632" s="167"/>
      <c r="P632" s="167"/>
      <c r="Q632" s="163"/>
      <c r="R632" s="163"/>
      <c r="S632" s="163"/>
      <c r="T632" s="167"/>
      <c r="U632" s="167"/>
      <c r="V632" s="167"/>
      <c r="W632" s="163"/>
      <c r="X632" s="163"/>
      <c r="Y632" s="163"/>
      <c r="Z632" s="321"/>
      <c r="AA632" s="321"/>
      <c r="AB632" s="322"/>
      <c r="AC632" s="322"/>
      <c r="AD632" s="321"/>
      <c r="AE632" s="321"/>
      <c r="AF632" s="321"/>
      <c r="AG632" s="321"/>
      <c r="AH632" s="321"/>
      <c r="AI632" s="321"/>
      <c r="AJ632" s="321"/>
      <c r="AK632" s="321"/>
      <c r="AL632" s="321"/>
      <c r="AM632" s="321"/>
      <c r="AN632" s="321"/>
      <c r="AO632" s="321"/>
      <c r="AP632" s="321"/>
      <c r="AQ632" s="321"/>
      <c r="AR632" s="321"/>
      <c r="AS632" s="321"/>
      <c r="AT632" s="163"/>
      <c r="AU632" s="163"/>
      <c r="AV632" s="163"/>
      <c r="AW632" s="163"/>
      <c r="AX632" s="163"/>
      <c r="AY632" s="163"/>
      <c r="AZ632" s="167"/>
      <c r="BA632" s="163"/>
      <c r="BB632" s="163"/>
      <c r="BC632" s="163"/>
      <c r="BD632" s="163"/>
      <c r="BE632" s="163"/>
      <c r="BF632" s="163"/>
      <c r="BG632" s="163"/>
      <c r="BH632" s="163"/>
    </row>
    <row r="633">
      <c r="A633" s="163"/>
      <c r="B633" s="163"/>
      <c r="C633" s="163"/>
      <c r="D633" s="163"/>
      <c r="E633" s="163"/>
      <c r="F633" s="163"/>
      <c r="G633" s="163"/>
      <c r="H633" s="163"/>
      <c r="I633" s="163"/>
      <c r="J633" s="163"/>
      <c r="K633" s="165"/>
      <c r="L633" s="163"/>
      <c r="M633" s="163"/>
      <c r="N633" s="166"/>
      <c r="O633" s="167"/>
      <c r="P633" s="167"/>
      <c r="Q633" s="163"/>
      <c r="R633" s="163"/>
      <c r="S633" s="163"/>
      <c r="T633" s="167"/>
      <c r="U633" s="167"/>
      <c r="V633" s="167"/>
      <c r="W633" s="163"/>
      <c r="X633" s="163"/>
      <c r="Y633" s="163"/>
      <c r="Z633" s="321"/>
      <c r="AA633" s="321"/>
      <c r="AB633" s="322"/>
      <c r="AC633" s="322"/>
      <c r="AD633" s="321"/>
      <c r="AE633" s="321"/>
      <c r="AF633" s="321"/>
      <c r="AG633" s="321"/>
      <c r="AH633" s="321"/>
      <c r="AI633" s="321"/>
      <c r="AJ633" s="321"/>
      <c r="AK633" s="321"/>
      <c r="AL633" s="321"/>
      <c r="AM633" s="321"/>
      <c r="AN633" s="321"/>
      <c r="AO633" s="321"/>
      <c r="AP633" s="321"/>
      <c r="AQ633" s="321"/>
      <c r="AR633" s="321"/>
      <c r="AS633" s="321"/>
      <c r="AT633" s="163"/>
      <c r="AU633" s="163"/>
      <c r="AV633" s="163"/>
      <c r="AW633" s="163"/>
      <c r="AX633" s="163"/>
      <c r="AY633" s="163"/>
      <c r="AZ633" s="167"/>
      <c r="BA633" s="163"/>
      <c r="BB633" s="163"/>
      <c r="BC633" s="163"/>
      <c r="BD633" s="163"/>
      <c r="BE633" s="163"/>
      <c r="BF633" s="163"/>
      <c r="BG633" s="163"/>
      <c r="BH633" s="163"/>
    </row>
    <row r="634">
      <c r="A634" s="163"/>
      <c r="B634" s="163"/>
      <c r="C634" s="163"/>
      <c r="D634" s="163"/>
      <c r="E634" s="163"/>
      <c r="F634" s="163"/>
      <c r="G634" s="163"/>
      <c r="H634" s="163"/>
      <c r="I634" s="163"/>
      <c r="J634" s="163"/>
      <c r="K634" s="165"/>
      <c r="L634" s="163"/>
      <c r="M634" s="163"/>
      <c r="N634" s="166"/>
      <c r="O634" s="167"/>
      <c r="P634" s="167"/>
      <c r="Q634" s="163"/>
      <c r="R634" s="163"/>
      <c r="S634" s="163"/>
      <c r="T634" s="167"/>
      <c r="U634" s="167"/>
      <c r="V634" s="167"/>
      <c r="W634" s="163"/>
      <c r="X634" s="163"/>
      <c r="Y634" s="163"/>
      <c r="Z634" s="321"/>
      <c r="AA634" s="321"/>
      <c r="AB634" s="322"/>
      <c r="AC634" s="322"/>
      <c r="AD634" s="321"/>
      <c r="AE634" s="321"/>
      <c r="AF634" s="321"/>
      <c r="AG634" s="321"/>
      <c r="AH634" s="321"/>
      <c r="AI634" s="321"/>
      <c r="AJ634" s="321"/>
      <c r="AK634" s="321"/>
      <c r="AL634" s="321"/>
      <c r="AM634" s="321"/>
      <c r="AN634" s="321"/>
      <c r="AO634" s="321"/>
      <c r="AP634" s="321"/>
      <c r="AQ634" s="321"/>
      <c r="AR634" s="321"/>
      <c r="AS634" s="321"/>
      <c r="AT634" s="163"/>
      <c r="AU634" s="163"/>
      <c r="AV634" s="163"/>
      <c r="AW634" s="163"/>
      <c r="AX634" s="163"/>
      <c r="AY634" s="163"/>
      <c r="AZ634" s="167"/>
      <c r="BA634" s="163"/>
      <c r="BB634" s="163"/>
      <c r="BC634" s="163"/>
      <c r="BD634" s="163"/>
      <c r="BE634" s="163"/>
      <c r="BF634" s="163"/>
      <c r="BG634" s="163"/>
      <c r="BH634" s="163"/>
    </row>
    <row r="635">
      <c r="A635" s="163"/>
      <c r="B635" s="163"/>
      <c r="C635" s="163"/>
      <c r="D635" s="163"/>
      <c r="E635" s="163"/>
      <c r="F635" s="163"/>
      <c r="G635" s="163"/>
      <c r="H635" s="163"/>
      <c r="I635" s="163"/>
      <c r="J635" s="163"/>
      <c r="K635" s="165"/>
      <c r="L635" s="163"/>
      <c r="M635" s="163"/>
      <c r="N635" s="166"/>
      <c r="O635" s="167"/>
      <c r="P635" s="167"/>
      <c r="Q635" s="163"/>
      <c r="R635" s="163"/>
      <c r="S635" s="163"/>
      <c r="T635" s="167"/>
      <c r="U635" s="167"/>
      <c r="V635" s="167"/>
      <c r="W635" s="163"/>
      <c r="X635" s="163"/>
      <c r="Y635" s="163"/>
      <c r="Z635" s="321"/>
      <c r="AA635" s="321"/>
      <c r="AB635" s="322"/>
      <c r="AC635" s="322"/>
      <c r="AD635" s="321"/>
      <c r="AE635" s="321"/>
      <c r="AF635" s="321"/>
      <c r="AG635" s="321"/>
      <c r="AH635" s="321"/>
      <c r="AI635" s="321"/>
      <c r="AJ635" s="321"/>
      <c r="AK635" s="321"/>
      <c r="AL635" s="321"/>
      <c r="AM635" s="321"/>
      <c r="AN635" s="321"/>
      <c r="AO635" s="321"/>
      <c r="AP635" s="321"/>
      <c r="AQ635" s="321"/>
      <c r="AR635" s="321"/>
      <c r="AS635" s="321"/>
      <c r="AT635" s="163"/>
      <c r="AU635" s="163"/>
      <c r="AV635" s="163"/>
      <c r="AW635" s="163"/>
      <c r="AX635" s="163"/>
      <c r="AY635" s="163"/>
      <c r="AZ635" s="167"/>
      <c r="BA635" s="163"/>
      <c r="BB635" s="163"/>
      <c r="BC635" s="163"/>
      <c r="BD635" s="163"/>
      <c r="BE635" s="163"/>
      <c r="BF635" s="163"/>
      <c r="BG635" s="163"/>
      <c r="BH635" s="163"/>
    </row>
    <row r="636">
      <c r="A636" s="163"/>
      <c r="B636" s="163"/>
      <c r="C636" s="163"/>
      <c r="D636" s="163"/>
      <c r="E636" s="163"/>
      <c r="F636" s="163"/>
      <c r="G636" s="163"/>
      <c r="H636" s="163"/>
      <c r="I636" s="163"/>
      <c r="J636" s="163"/>
      <c r="K636" s="165"/>
      <c r="L636" s="163"/>
      <c r="M636" s="163"/>
      <c r="N636" s="166"/>
      <c r="O636" s="167"/>
      <c r="P636" s="167"/>
      <c r="Q636" s="163"/>
      <c r="R636" s="163"/>
      <c r="S636" s="163"/>
      <c r="T636" s="167"/>
      <c r="U636" s="167"/>
      <c r="V636" s="167"/>
      <c r="W636" s="163"/>
      <c r="X636" s="163"/>
      <c r="Y636" s="163"/>
      <c r="Z636" s="321"/>
      <c r="AA636" s="321"/>
      <c r="AB636" s="322"/>
      <c r="AC636" s="322"/>
      <c r="AD636" s="321"/>
      <c r="AE636" s="321"/>
      <c r="AF636" s="321"/>
      <c r="AG636" s="321"/>
      <c r="AH636" s="321"/>
      <c r="AI636" s="321"/>
      <c r="AJ636" s="321"/>
      <c r="AK636" s="321"/>
      <c r="AL636" s="321"/>
      <c r="AM636" s="321"/>
      <c r="AN636" s="321"/>
      <c r="AO636" s="321"/>
      <c r="AP636" s="321"/>
      <c r="AQ636" s="321"/>
      <c r="AR636" s="321"/>
      <c r="AS636" s="321"/>
      <c r="AT636" s="163"/>
      <c r="AU636" s="163"/>
      <c r="AV636" s="163"/>
      <c r="AW636" s="163"/>
      <c r="AX636" s="163"/>
      <c r="AY636" s="163"/>
      <c r="AZ636" s="167"/>
      <c r="BA636" s="163"/>
      <c r="BB636" s="163"/>
      <c r="BC636" s="163"/>
      <c r="BD636" s="163"/>
      <c r="BE636" s="163"/>
      <c r="BF636" s="163"/>
      <c r="BG636" s="163"/>
      <c r="BH636" s="163"/>
    </row>
    <row r="637">
      <c r="A637" s="163"/>
      <c r="B637" s="163"/>
      <c r="C637" s="163"/>
      <c r="D637" s="163"/>
      <c r="E637" s="163"/>
      <c r="F637" s="163"/>
      <c r="G637" s="163"/>
      <c r="H637" s="163"/>
      <c r="I637" s="163"/>
      <c r="J637" s="163"/>
      <c r="K637" s="165"/>
      <c r="L637" s="163"/>
      <c r="M637" s="163"/>
      <c r="N637" s="166"/>
      <c r="O637" s="167"/>
      <c r="P637" s="167"/>
      <c r="Q637" s="163"/>
      <c r="R637" s="163"/>
      <c r="S637" s="163"/>
      <c r="T637" s="167"/>
      <c r="U637" s="167"/>
      <c r="V637" s="167"/>
      <c r="W637" s="163"/>
      <c r="X637" s="163"/>
      <c r="Y637" s="163"/>
      <c r="Z637" s="321"/>
      <c r="AA637" s="321"/>
      <c r="AB637" s="322"/>
      <c r="AC637" s="322"/>
      <c r="AD637" s="321"/>
      <c r="AE637" s="321"/>
      <c r="AF637" s="321"/>
      <c r="AG637" s="321"/>
      <c r="AH637" s="321"/>
      <c r="AI637" s="321"/>
      <c r="AJ637" s="321"/>
      <c r="AK637" s="321"/>
      <c r="AL637" s="321"/>
      <c r="AM637" s="321"/>
      <c r="AN637" s="321"/>
      <c r="AO637" s="321"/>
      <c r="AP637" s="321"/>
      <c r="AQ637" s="321"/>
      <c r="AR637" s="321"/>
      <c r="AS637" s="321"/>
      <c r="AT637" s="163"/>
      <c r="AU637" s="163"/>
      <c r="AV637" s="163"/>
      <c r="AW637" s="163"/>
      <c r="AX637" s="163"/>
      <c r="AY637" s="163"/>
      <c r="AZ637" s="167"/>
      <c r="BA637" s="163"/>
      <c r="BB637" s="163"/>
      <c r="BC637" s="163"/>
      <c r="BD637" s="163"/>
      <c r="BE637" s="163"/>
      <c r="BF637" s="163"/>
      <c r="BG637" s="163"/>
      <c r="BH637" s="163"/>
    </row>
    <row r="638">
      <c r="A638" s="163"/>
      <c r="B638" s="163"/>
      <c r="C638" s="163"/>
      <c r="D638" s="163"/>
      <c r="E638" s="163"/>
      <c r="F638" s="163"/>
      <c r="G638" s="163"/>
      <c r="H638" s="163"/>
      <c r="I638" s="163"/>
      <c r="J638" s="163"/>
      <c r="K638" s="165"/>
      <c r="L638" s="163"/>
      <c r="M638" s="163"/>
      <c r="N638" s="166"/>
      <c r="O638" s="167"/>
      <c r="P638" s="167"/>
      <c r="Q638" s="163"/>
      <c r="R638" s="163"/>
      <c r="S638" s="163"/>
      <c r="T638" s="167"/>
      <c r="U638" s="167"/>
      <c r="V638" s="167"/>
      <c r="W638" s="163"/>
      <c r="X638" s="163"/>
      <c r="Y638" s="163"/>
      <c r="Z638" s="321"/>
      <c r="AA638" s="321"/>
      <c r="AB638" s="322"/>
      <c r="AC638" s="322"/>
      <c r="AD638" s="321"/>
      <c r="AE638" s="321"/>
      <c r="AF638" s="321"/>
      <c r="AG638" s="321"/>
      <c r="AH638" s="321"/>
      <c r="AI638" s="321"/>
      <c r="AJ638" s="321"/>
      <c r="AK638" s="321"/>
      <c r="AL638" s="321"/>
      <c r="AM638" s="321"/>
      <c r="AN638" s="321"/>
      <c r="AO638" s="321"/>
      <c r="AP638" s="321"/>
      <c r="AQ638" s="321"/>
      <c r="AR638" s="321"/>
      <c r="AS638" s="321"/>
      <c r="AT638" s="163"/>
      <c r="AU638" s="163"/>
      <c r="AV638" s="163"/>
      <c r="AW638" s="163"/>
      <c r="AX638" s="163"/>
      <c r="AY638" s="163"/>
      <c r="AZ638" s="167"/>
      <c r="BA638" s="163"/>
      <c r="BB638" s="163"/>
      <c r="BC638" s="163"/>
      <c r="BD638" s="163"/>
      <c r="BE638" s="163"/>
      <c r="BF638" s="163"/>
      <c r="BG638" s="163"/>
      <c r="BH638" s="163"/>
    </row>
    <row r="639">
      <c r="A639" s="163"/>
      <c r="B639" s="163"/>
      <c r="C639" s="163"/>
      <c r="D639" s="163"/>
      <c r="E639" s="163"/>
      <c r="F639" s="163"/>
      <c r="G639" s="163"/>
      <c r="H639" s="163"/>
      <c r="I639" s="163"/>
      <c r="J639" s="163"/>
      <c r="K639" s="165"/>
      <c r="L639" s="163"/>
      <c r="M639" s="163"/>
      <c r="N639" s="166"/>
      <c r="O639" s="167"/>
      <c r="P639" s="167"/>
      <c r="Q639" s="163"/>
      <c r="R639" s="163"/>
      <c r="S639" s="163"/>
      <c r="T639" s="167"/>
      <c r="U639" s="167"/>
      <c r="V639" s="167"/>
      <c r="W639" s="163"/>
      <c r="X639" s="163"/>
      <c r="Y639" s="163"/>
      <c r="Z639" s="321"/>
      <c r="AA639" s="321"/>
      <c r="AB639" s="322"/>
      <c r="AC639" s="322"/>
      <c r="AD639" s="321"/>
      <c r="AE639" s="321"/>
      <c r="AF639" s="321"/>
      <c r="AG639" s="321"/>
      <c r="AH639" s="321"/>
      <c r="AI639" s="321"/>
      <c r="AJ639" s="321"/>
      <c r="AK639" s="321"/>
      <c r="AL639" s="321"/>
      <c r="AM639" s="321"/>
      <c r="AN639" s="321"/>
      <c r="AO639" s="321"/>
      <c r="AP639" s="321"/>
      <c r="AQ639" s="321"/>
      <c r="AR639" s="321"/>
      <c r="AS639" s="321"/>
      <c r="AT639" s="163"/>
      <c r="AU639" s="163"/>
      <c r="AV639" s="163"/>
      <c r="AW639" s="163"/>
      <c r="AX639" s="163"/>
      <c r="AY639" s="163"/>
      <c r="AZ639" s="167"/>
      <c r="BA639" s="163"/>
      <c r="BB639" s="163"/>
      <c r="BC639" s="163"/>
      <c r="BD639" s="163"/>
      <c r="BE639" s="163"/>
      <c r="BF639" s="163"/>
      <c r="BG639" s="163"/>
      <c r="BH639" s="163"/>
    </row>
    <row r="640">
      <c r="A640" s="163"/>
      <c r="B640" s="163"/>
      <c r="C640" s="163"/>
      <c r="D640" s="163"/>
      <c r="E640" s="163"/>
      <c r="F640" s="163"/>
      <c r="G640" s="163"/>
      <c r="H640" s="163"/>
      <c r="I640" s="163"/>
      <c r="J640" s="163"/>
      <c r="K640" s="165"/>
      <c r="L640" s="163"/>
      <c r="M640" s="163"/>
      <c r="N640" s="166"/>
      <c r="O640" s="167"/>
      <c r="P640" s="167"/>
      <c r="Q640" s="163"/>
      <c r="R640" s="163"/>
      <c r="S640" s="163"/>
      <c r="T640" s="167"/>
      <c r="U640" s="167"/>
      <c r="V640" s="167"/>
      <c r="W640" s="163"/>
      <c r="X640" s="163"/>
      <c r="Y640" s="163"/>
      <c r="Z640" s="321"/>
      <c r="AA640" s="321"/>
      <c r="AB640" s="322"/>
      <c r="AC640" s="322"/>
      <c r="AD640" s="321"/>
      <c r="AE640" s="321"/>
      <c r="AF640" s="321"/>
      <c r="AG640" s="321"/>
      <c r="AH640" s="321"/>
      <c r="AI640" s="321"/>
      <c r="AJ640" s="321"/>
      <c r="AK640" s="321"/>
      <c r="AL640" s="321"/>
      <c r="AM640" s="321"/>
      <c r="AN640" s="321"/>
      <c r="AO640" s="321"/>
      <c r="AP640" s="321"/>
      <c r="AQ640" s="321"/>
      <c r="AR640" s="321"/>
      <c r="AS640" s="321"/>
      <c r="AT640" s="163"/>
      <c r="AU640" s="163"/>
      <c r="AV640" s="163"/>
      <c r="AW640" s="163"/>
      <c r="AX640" s="163"/>
      <c r="AY640" s="163"/>
      <c r="AZ640" s="167"/>
      <c r="BA640" s="163"/>
      <c r="BB640" s="163"/>
      <c r="BC640" s="163"/>
      <c r="BD640" s="163"/>
      <c r="BE640" s="163"/>
      <c r="BF640" s="163"/>
      <c r="BG640" s="163"/>
      <c r="BH640" s="163"/>
    </row>
    <row r="641">
      <c r="A641" s="163"/>
      <c r="B641" s="163"/>
      <c r="C641" s="163"/>
      <c r="D641" s="163"/>
      <c r="E641" s="163"/>
      <c r="F641" s="163"/>
      <c r="G641" s="163"/>
      <c r="H641" s="163"/>
      <c r="I641" s="163"/>
      <c r="J641" s="163"/>
      <c r="K641" s="165"/>
      <c r="L641" s="163"/>
      <c r="M641" s="163"/>
      <c r="N641" s="166"/>
      <c r="O641" s="167"/>
      <c r="P641" s="167"/>
      <c r="Q641" s="163"/>
      <c r="R641" s="163"/>
      <c r="S641" s="163"/>
      <c r="T641" s="167"/>
      <c r="U641" s="167"/>
      <c r="V641" s="167"/>
      <c r="W641" s="163"/>
      <c r="X641" s="163"/>
      <c r="Y641" s="163"/>
      <c r="Z641" s="321"/>
      <c r="AA641" s="321"/>
      <c r="AB641" s="322"/>
      <c r="AC641" s="322"/>
      <c r="AD641" s="321"/>
      <c r="AE641" s="321"/>
      <c r="AF641" s="321"/>
      <c r="AG641" s="321"/>
      <c r="AH641" s="321"/>
      <c r="AI641" s="321"/>
      <c r="AJ641" s="321"/>
      <c r="AK641" s="321"/>
      <c r="AL641" s="321"/>
      <c r="AM641" s="321"/>
      <c r="AN641" s="321"/>
      <c r="AO641" s="321"/>
      <c r="AP641" s="321"/>
      <c r="AQ641" s="321"/>
      <c r="AR641" s="321"/>
      <c r="AS641" s="321"/>
      <c r="AT641" s="163"/>
      <c r="AU641" s="163"/>
      <c r="AV641" s="163"/>
      <c r="AW641" s="163"/>
      <c r="AX641" s="163"/>
      <c r="AY641" s="163"/>
      <c r="AZ641" s="167"/>
      <c r="BA641" s="163"/>
      <c r="BB641" s="163"/>
      <c r="BC641" s="163"/>
      <c r="BD641" s="163"/>
      <c r="BE641" s="163"/>
      <c r="BF641" s="163"/>
      <c r="BG641" s="163"/>
      <c r="BH641" s="163"/>
    </row>
    <row r="642">
      <c r="A642" s="163"/>
      <c r="B642" s="163"/>
      <c r="C642" s="163"/>
      <c r="D642" s="163"/>
      <c r="E642" s="163"/>
      <c r="F642" s="163"/>
      <c r="G642" s="163"/>
      <c r="H642" s="163"/>
      <c r="I642" s="163"/>
      <c r="J642" s="163"/>
      <c r="K642" s="165"/>
      <c r="L642" s="163"/>
      <c r="M642" s="163"/>
      <c r="N642" s="166"/>
      <c r="O642" s="167"/>
      <c r="P642" s="167"/>
      <c r="Q642" s="163"/>
      <c r="R642" s="163"/>
      <c r="S642" s="163"/>
      <c r="T642" s="167"/>
      <c r="U642" s="167"/>
      <c r="V642" s="167"/>
      <c r="W642" s="163"/>
      <c r="X642" s="163"/>
      <c r="Y642" s="163"/>
      <c r="Z642" s="321"/>
      <c r="AA642" s="321"/>
      <c r="AB642" s="322"/>
      <c r="AC642" s="322"/>
      <c r="AD642" s="321"/>
      <c r="AE642" s="321"/>
      <c r="AF642" s="321"/>
      <c r="AG642" s="321"/>
      <c r="AH642" s="321"/>
      <c r="AI642" s="321"/>
      <c r="AJ642" s="321"/>
      <c r="AK642" s="321"/>
      <c r="AL642" s="321"/>
      <c r="AM642" s="321"/>
      <c r="AN642" s="321"/>
      <c r="AO642" s="321"/>
      <c r="AP642" s="321"/>
      <c r="AQ642" s="321"/>
      <c r="AR642" s="321"/>
      <c r="AS642" s="321"/>
      <c r="AT642" s="163"/>
      <c r="AU642" s="163"/>
      <c r="AV642" s="163"/>
      <c r="AW642" s="163"/>
      <c r="AX642" s="163"/>
      <c r="AY642" s="163"/>
      <c r="AZ642" s="167"/>
      <c r="BA642" s="163"/>
      <c r="BB642" s="163"/>
      <c r="BC642" s="163"/>
      <c r="BD642" s="163"/>
      <c r="BE642" s="163"/>
      <c r="BF642" s="163"/>
      <c r="BG642" s="163"/>
      <c r="BH642" s="163"/>
    </row>
    <row r="643">
      <c r="A643" s="163"/>
      <c r="B643" s="163"/>
      <c r="C643" s="163"/>
      <c r="D643" s="163"/>
      <c r="E643" s="163"/>
      <c r="F643" s="163"/>
      <c r="G643" s="163"/>
      <c r="H643" s="163"/>
      <c r="I643" s="163"/>
      <c r="J643" s="163"/>
      <c r="K643" s="165"/>
      <c r="L643" s="163"/>
      <c r="M643" s="163"/>
      <c r="N643" s="166"/>
      <c r="O643" s="167"/>
      <c r="P643" s="167"/>
      <c r="Q643" s="163"/>
      <c r="R643" s="163"/>
      <c r="S643" s="163"/>
      <c r="T643" s="167"/>
      <c r="U643" s="167"/>
      <c r="V643" s="167"/>
      <c r="W643" s="163"/>
      <c r="X643" s="163"/>
      <c r="Y643" s="163"/>
      <c r="Z643" s="321"/>
      <c r="AA643" s="321"/>
      <c r="AB643" s="322"/>
      <c r="AC643" s="322"/>
      <c r="AD643" s="321"/>
      <c r="AE643" s="321"/>
      <c r="AF643" s="321"/>
      <c r="AG643" s="321"/>
      <c r="AH643" s="321"/>
      <c r="AI643" s="321"/>
      <c r="AJ643" s="321"/>
      <c r="AK643" s="321"/>
      <c r="AL643" s="321"/>
      <c r="AM643" s="321"/>
      <c r="AN643" s="321"/>
      <c r="AO643" s="321"/>
      <c r="AP643" s="321"/>
      <c r="AQ643" s="321"/>
      <c r="AR643" s="321"/>
      <c r="AS643" s="321"/>
      <c r="AT643" s="163"/>
      <c r="AU643" s="163"/>
      <c r="AV643" s="163"/>
      <c r="AW643" s="163"/>
      <c r="AX643" s="163"/>
      <c r="AY643" s="163"/>
      <c r="AZ643" s="167"/>
      <c r="BA643" s="163"/>
      <c r="BB643" s="163"/>
      <c r="BC643" s="163"/>
      <c r="BD643" s="163"/>
      <c r="BE643" s="163"/>
      <c r="BF643" s="163"/>
      <c r="BG643" s="163"/>
      <c r="BH643" s="163"/>
    </row>
    <row r="644">
      <c r="A644" s="163"/>
      <c r="B644" s="163"/>
      <c r="C644" s="163"/>
      <c r="D644" s="163"/>
      <c r="E644" s="163"/>
      <c r="F644" s="163"/>
      <c r="G644" s="163"/>
      <c r="H644" s="163"/>
      <c r="I644" s="163"/>
      <c r="J644" s="163"/>
      <c r="K644" s="165"/>
      <c r="L644" s="163"/>
      <c r="M644" s="163"/>
      <c r="N644" s="166"/>
      <c r="O644" s="167"/>
      <c r="P644" s="167"/>
      <c r="Q644" s="163"/>
      <c r="R644" s="163"/>
      <c r="S644" s="163"/>
      <c r="T644" s="167"/>
      <c r="U644" s="167"/>
      <c r="V644" s="167"/>
      <c r="W644" s="163"/>
      <c r="X644" s="163"/>
      <c r="Y644" s="163"/>
      <c r="Z644" s="321"/>
      <c r="AA644" s="321"/>
      <c r="AB644" s="322"/>
      <c r="AC644" s="322"/>
      <c r="AD644" s="321"/>
      <c r="AE644" s="321"/>
      <c r="AF644" s="321"/>
      <c r="AG644" s="321"/>
      <c r="AH644" s="321"/>
      <c r="AI644" s="321"/>
      <c r="AJ644" s="321"/>
      <c r="AK644" s="321"/>
      <c r="AL644" s="321"/>
      <c r="AM644" s="321"/>
      <c r="AN644" s="321"/>
      <c r="AO644" s="321"/>
      <c r="AP644" s="321"/>
      <c r="AQ644" s="321"/>
      <c r="AR644" s="321"/>
      <c r="AS644" s="321"/>
      <c r="AT644" s="163"/>
      <c r="AU644" s="163"/>
      <c r="AV644" s="163"/>
      <c r="AW644" s="163"/>
      <c r="AX644" s="163"/>
      <c r="AY644" s="163"/>
      <c r="AZ644" s="167"/>
      <c r="BA644" s="163"/>
      <c r="BB644" s="163"/>
      <c r="BC644" s="163"/>
      <c r="BD644" s="163"/>
      <c r="BE644" s="163"/>
      <c r="BF644" s="163"/>
      <c r="BG644" s="163"/>
      <c r="BH644" s="163"/>
    </row>
    <row r="645">
      <c r="A645" s="163"/>
      <c r="B645" s="163"/>
      <c r="C645" s="163"/>
      <c r="D645" s="163"/>
      <c r="E645" s="163"/>
      <c r="F645" s="163"/>
      <c r="G645" s="163"/>
      <c r="H645" s="163"/>
      <c r="I645" s="163"/>
      <c r="J645" s="163"/>
      <c r="K645" s="165"/>
      <c r="L645" s="163"/>
      <c r="M645" s="163"/>
      <c r="N645" s="166"/>
      <c r="O645" s="167"/>
      <c r="P645" s="167"/>
      <c r="Q645" s="163"/>
      <c r="R645" s="163"/>
      <c r="S645" s="163"/>
      <c r="T645" s="167"/>
      <c r="U645" s="167"/>
      <c r="V645" s="167"/>
      <c r="W645" s="163"/>
      <c r="X645" s="163"/>
      <c r="Y645" s="163"/>
      <c r="Z645" s="321"/>
      <c r="AA645" s="321"/>
      <c r="AB645" s="322"/>
      <c r="AC645" s="322"/>
      <c r="AD645" s="321"/>
      <c r="AE645" s="321"/>
      <c r="AF645" s="321"/>
      <c r="AG645" s="321"/>
      <c r="AH645" s="321"/>
      <c r="AI645" s="321"/>
      <c r="AJ645" s="321"/>
      <c r="AK645" s="321"/>
      <c r="AL645" s="321"/>
      <c r="AM645" s="321"/>
      <c r="AN645" s="321"/>
      <c r="AO645" s="321"/>
      <c r="AP645" s="321"/>
      <c r="AQ645" s="321"/>
      <c r="AR645" s="321"/>
      <c r="AS645" s="321"/>
      <c r="AT645" s="163"/>
      <c r="AU645" s="163"/>
      <c r="AV645" s="163"/>
      <c r="AW645" s="163"/>
      <c r="AX645" s="163"/>
      <c r="AY645" s="163"/>
      <c r="AZ645" s="167"/>
      <c r="BA645" s="163"/>
      <c r="BB645" s="163"/>
      <c r="BC645" s="163"/>
      <c r="BD645" s="163"/>
      <c r="BE645" s="163"/>
      <c r="BF645" s="163"/>
      <c r="BG645" s="163"/>
      <c r="BH645" s="163"/>
    </row>
    <row r="646">
      <c r="A646" s="163"/>
      <c r="B646" s="163"/>
      <c r="C646" s="163"/>
      <c r="D646" s="163"/>
      <c r="E646" s="163"/>
      <c r="F646" s="163"/>
      <c r="G646" s="163"/>
      <c r="H646" s="163"/>
      <c r="I646" s="163"/>
      <c r="J646" s="163"/>
      <c r="K646" s="165"/>
      <c r="L646" s="163"/>
      <c r="M646" s="163"/>
      <c r="N646" s="166"/>
      <c r="O646" s="167"/>
      <c r="P646" s="167"/>
      <c r="Q646" s="163"/>
      <c r="R646" s="163"/>
      <c r="S646" s="163"/>
      <c r="T646" s="167"/>
      <c r="U646" s="167"/>
      <c r="V646" s="167"/>
      <c r="W646" s="163"/>
      <c r="X646" s="163"/>
      <c r="Y646" s="163"/>
      <c r="Z646" s="321"/>
      <c r="AA646" s="321"/>
      <c r="AB646" s="322"/>
      <c r="AC646" s="322"/>
      <c r="AD646" s="321"/>
      <c r="AE646" s="321"/>
      <c r="AF646" s="321"/>
      <c r="AG646" s="321"/>
      <c r="AH646" s="321"/>
      <c r="AI646" s="321"/>
      <c r="AJ646" s="321"/>
      <c r="AK646" s="321"/>
      <c r="AL646" s="321"/>
      <c r="AM646" s="321"/>
      <c r="AN646" s="321"/>
      <c r="AO646" s="321"/>
      <c r="AP646" s="321"/>
      <c r="AQ646" s="321"/>
      <c r="AR646" s="321"/>
      <c r="AS646" s="321"/>
      <c r="AT646" s="163"/>
      <c r="AU646" s="163"/>
      <c r="AV646" s="163"/>
      <c r="AW646" s="163"/>
      <c r="AX646" s="163"/>
      <c r="AY646" s="163"/>
      <c r="AZ646" s="167"/>
      <c r="BA646" s="163"/>
      <c r="BB646" s="163"/>
      <c r="BC646" s="163"/>
      <c r="BD646" s="163"/>
      <c r="BE646" s="163"/>
      <c r="BF646" s="163"/>
      <c r="BG646" s="163"/>
      <c r="BH646" s="163"/>
    </row>
    <row r="647">
      <c r="A647" s="163"/>
      <c r="B647" s="163"/>
      <c r="C647" s="163"/>
      <c r="D647" s="163"/>
      <c r="E647" s="163"/>
      <c r="F647" s="163"/>
      <c r="G647" s="163"/>
      <c r="H647" s="163"/>
      <c r="I647" s="163"/>
      <c r="J647" s="163"/>
      <c r="K647" s="165"/>
      <c r="L647" s="163"/>
      <c r="M647" s="163"/>
      <c r="N647" s="166"/>
      <c r="O647" s="167"/>
      <c r="P647" s="167"/>
      <c r="Q647" s="163"/>
      <c r="R647" s="163"/>
      <c r="S647" s="163"/>
      <c r="T647" s="167"/>
      <c r="U647" s="167"/>
      <c r="V647" s="167"/>
      <c r="W647" s="163"/>
      <c r="X647" s="163"/>
      <c r="Y647" s="163"/>
      <c r="Z647" s="321"/>
      <c r="AA647" s="321"/>
      <c r="AB647" s="322"/>
      <c r="AC647" s="322"/>
      <c r="AD647" s="321"/>
      <c r="AE647" s="321"/>
      <c r="AF647" s="321"/>
      <c r="AG647" s="321"/>
      <c r="AH647" s="321"/>
      <c r="AI647" s="321"/>
      <c r="AJ647" s="321"/>
      <c r="AK647" s="321"/>
      <c r="AL647" s="321"/>
      <c r="AM647" s="321"/>
      <c r="AN647" s="321"/>
      <c r="AO647" s="321"/>
      <c r="AP647" s="321"/>
      <c r="AQ647" s="321"/>
      <c r="AR647" s="321"/>
      <c r="AS647" s="321"/>
      <c r="AT647" s="163"/>
      <c r="AU647" s="163"/>
      <c r="AV647" s="163"/>
      <c r="AW647" s="163"/>
      <c r="AX647" s="163"/>
      <c r="AY647" s="163"/>
      <c r="AZ647" s="167"/>
      <c r="BA647" s="163"/>
      <c r="BB647" s="163"/>
      <c r="BC647" s="163"/>
      <c r="BD647" s="163"/>
      <c r="BE647" s="163"/>
      <c r="BF647" s="163"/>
      <c r="BG647" s="163"/>
      <c r="BH647" s="163"/>
    </row>
    <row r="648">
      <c r="A648" s="163"/>
      <c r="B648" s="163"/>
      <c r="C648" s="163"/>
      <c r="D648" s="163"/>
      <c r="E648" s="163"/>
      <c r="F648" s="163"/>
      <c r="G648" s="163"/>
      <c r="H648" s="163"/>
      <c r="I648" s="163"/>
      <c r="J648" s="163"/>
      <c r="K648" s="165"/>
      <c r="L648" s="163"/>
      <c r="M648" s="163"/>
      <c r="N648" s="166"/>
      <c r="O648" s="167"/>
      <c r="P648" s="167"/>
      <c r="Q648" s="163"/>
      <c r="R648" s="163"/>
      <c r="S648" s="163"/>
      <c r="T648" s="167"/>
      <c r="U648" s="167"/>
      <c r="V648" s="167"/>
      <c r="W648" s="163"/>
      <c r="X648" s="163"/>
      <c r="Y648" s="163"/>
      <c r="Z648" s="321"/>
      <c r="AA648" s="321"/>
      <c r="AB648" s="322"/>
      <c r="AC648" s="322"/>
      <c r="AD648" s="321"/>
      <c r="AE648" s="321"/>
      <c r="AF648" s="321"/>
      <c r="AG648" s="321"/>
      <c r="AH648" s="321"/>
      <c r="AI648" s="321"/>
      <c r="AJ648" s="321"/>
      <c r="AK648" s="321"/>
      <c r="AL648" s="321"/>
      <c r="AM648" s="321"/>
      <c r="AN648" s="321"/>
      <c r="AO648" s="321"/>
      <c r="AP648" s="321"/>
      <c r="AQ648" s="321"/>
      <c r="AR648" s="321"/>
      <c r="AS648" s="321"/>
      <c r="AT648" s="163"/>
      <c r="AU648" s="163"/>
      <c r="AV648" s="163"/>
      <c r="AW648" s="163"/>
      <c r="AX648" s="163"/>
      <c r="AY648" s="163"/>
      <c r="AZ648" s="167"/>
      <c r="BA648" s="163"/>
      <c r="BB648" s="163"/>
      <c r="BC648" s="163"/>
      <c r="BD648" s="163"/>
      <c r="BE648" s="163"/>
      <c r="BF648" s="163"/>
      <c r="BG648" s="163"/>
      <c r="BH648" s="163"/>
    </row>
    <row r="649">
      <c r="A649" s="163"/>
      <c r="B649" s="163"/>
      <c r="C649" s="163"/>
      <c r="D649" s="163"/>
      <c r="E649" s="163"/>
      <c r="F649" s="163"/>
      <c r="G649" s="163"/>
      <c r="H649" s="163"/>
      <c r="I649" s="163"/>
      <c r="J649" s="163"/>
      <c r="K649" s="165"/>
      <c r="L649" s="163"/>
      <c r="M649" s="163"/>
      <c r="N649" s="166"/>
      <c r="O649" s="167"/>
      <c r="P649" s="167"/>
      <c r="Q649" s="163"/>
      <c r="R649" s="163"/>
      <c r="S649" s="163"/>
      <c r="T649" s="167"/>
      <c r="U649" s="167"/>
      <c r="V649" s="167"/>
      <c r="W649" s="163"/>
      <c r="X649" s="163"/>
      <c r="Y649" s="163"/>
      <c r="Z649" s="321"/>
      <c r="AA649" s="321"/>
      <c r="AB649" s="322"/>
      <c r="AC649" s="322"/>
      <c r="AD649" s="321"/>
      <c r="AE649" s="321"/>
      <c r="AF649" s="321"/>
      <c r="AG649" s="321"/>
      <c r="AH649" s="321"/>
      <c r="AI649" s="321"/>
      <c r="AJ649" s="321"/>
      <c r="AK649" s="321"/>
      <c r="AL649" s="321"/>
      <c r="AM649" s="321"/>
      <c r="AN649" s="321"/>
      <c r="AO649" s="321"/>
      <c r="AP649" s="321"/>
      <c r="AQ649" s="321"/>
      <c r="AR649" s="321"/>
      <c r="AS649" s="321"/>
      <c r="AT649" s="163"/>
      <c r="AU649" s="163"/>
      <c r="AV649" s="163"/>
      <c r="AW649" s="163"/>
      <c r="AX649" s="163"/>
      <c r="AY649" s="163"/>
      <c r="AZ649" s="167"/>
      <c r="BA649" s="163"/>
      <c r="BB649" s="163"/>
      <c r="BC649" s="163"/>
      <c r="BD649" s="163"/>
      <c r="BE649" s="163"/>
      <c r="BF649" s="163"/>
      <c r="BG649" s="163"/>
      <c r="BH649" s="163"/>
    </row>
    <row r="650">
      <c r="A650" s="163"/>
      <c r="B650" s="163"/>
      <c r="C650" s="163"/>
      <c r="D650" s="163"/>
      <c r="E650" s="163"/>
      <c r="F650" s="163"/>
      <c r="G650" s="163"/>
      <c r="H650" s="163"/>
      <c r="I650" s="163"/>
      <c r="J650" s="163"/>
      <c r="K650" s="165"/>
      <c r="L650" s="163"/>
      <c r="M650" s="163"/>
      <c r="N650" s="166"/>
      <c r="O650" s="167"/>
      <c r="P650" s="167"/>
      <c r="Q650" s="163"/>
      <c r="R650" s="163"/>
      <c r="S650" s="163"/>
      <c r="T650" s="167"/>
      <c r="U650" s="167"/>
      <c r="V650" s="167"/>
      <c r="W650" s="163"/>
      <c r="X650" s="163"/>
      <c r="Y650" s="163"/>
      <c r="Z650" s="321"/>
      <c r="AA650" s="321"/>
      <c r="AB650" s="322"/>
      <c r="AC650" s="322"/>
      <c r="AD650" s="321"/>
      <c r="AE650" s="321"/>
      <c r="AF650" s="321"/>
      <c r="AG650" s="321"/>
      <c r="AH650" s="321"/>
      <c r="AI650" s="321"/>
      <c r="AJ650" s="321"/>
      <c r="AK650" s="321"/>
      <c r="AL650" s="321"/>
      <c r="AM650" s="321"/>
      <c r="AN650" s="321"/>
      <c r="AO650" s="321"/>
      <c r="AP650" s="321"/>
      <c r="AQ650" s="321"/>
      <c r="AR650" s="321"/>
      <c r="AS650" s="321"/>
      <c r="AT650" s="163"/>
      <c r="AU650" s="163"/>
      <c r="AV650" s="163"/>
      <c r="AW650" s="163"/>
      <c r="AX650" s="163"/>
      <c r="AY650" s="163"/>
      <c r="AZ650" s="167"/>
      <c r="BA650" s="163"/>
      <c r="BB650" s="163"/>
      <c r="BC650" s="163"/>
      <c r="BD650" s="163"/>
      <c r="BE650" s="163"/>
      <c r="BF650" s="163"/>
      <c r="BG650" s="163"/>
      <c r="BH650" s="163"/>
    </row>
    <row r="651">
      <c r="A651" s="163"/>
      <c r="B651" s="163"/>
      <c r="C651" s="163"/>
      <c r="D651" s="163"/>
      <c r="E651" s="163"/>
      <c r="F651" s="163"/>
      <c r="G651" s="163"/>
      <c r="H651" s="163"/>
      <c r="I651" s="163"/>
      <c r="J651" s="163"/>
      <c r="K651" s="165"/>
      <c r="L651" s="163"/>
      <c r="M651" s="163"/>
      <c r="N651" s="166"/>
      <c r="O651" s="167"/>
      <c r="P651" s="167"/>
      <c r="Q651" s="163"/>
      <c r="R651" s="163"/>
      <c r="S651" s="163"/>
      <c r="T651" s="167"/>
      <c r="U651" s="167"/>
      <c r="V651" s="167"/>
      <c r="W651" s="163"/>
      <c r="X651" s="163"/>
      <c r="Y651" s="163"/>
      <c r="Z651" s="321"/>
      <c r="AA651" s="321"/>
      <c r="AB651" s="322"/>
      <c r="AC651" s="322"/>
      <c r="AD651" s="321"/>
      <c r="AE651" s="321"/>
      <c r="AF651" s="321"/>
      <c r="AG651" s="321"/>
      <c r="AH651" s="321"/>
      <c r="AI651" s="321"/>
      <c r="AJ651" s="321"/>
      <c r="AK651" s="321"/>
      <c r="AL651" s="321"/>
      <c r="AM651" s="321"/>
      <c r="AN651" s="321"/>
      <c r="AO651" s="321"/>
      <c r="AP651" s="321"/>
      <c r="AQ651" s="321"/>
      <c r="AR651" s="321"/>
      <c r="AS651" s="321"/>
      <c r="AT651" s="163"/>
      <c r="AU651" s="163"/>
      <c r="AV651" s="163"/>
      <c r="AW651" s="163"/>
      <c r="AX651" s="163"/>
      <c r="AY651" s="163"/>
      <c r="AZ651" s="167"/>
      <c r="BA651" s="163"/>
      <c r="BB651" s="163"/>
      <c r="BC651" s="163"/>
      <c r="BD651" s="163"/>
      <c r="BE651" s="163"/>
      <c r="BF651" s="163"/>
      <c r="BG651" s="163"/>
      <c r="BH651" s="163"/>
    </row>
    <row r="652">
      <c r="A652" s="163"/>
      <c r="B652" s="163"/>
      <c r="C652" s="163"/>
      <c r="D652" s="163"/>
      <c r="E652" s="163"/>
      <c r="F652" s="163"/>
      <c r="G652" s="163"/>
      <c r="H652" s="163"/>
      <c r="I652" s="163"/>
      <c r="J652" s="163"/>
      <c r="K652" s="165"/>
      <c r="L652" s="163"/>
      <c r="M652" s="163"/>
      <c r="N652" s="166"/>
      <c r="O652" s="167"/>
      <c r="P652" s="167"/>
      <c r="Q652" s="163"/>
      <c r="R652" s="163"/>
      <c r="S652" s="163"/>
      <c r="T652" s="167"/>
      <c r="U652" s="167"/>
      <c r="V652" s="167"/>
      <c r="W652" s="163"/>
      <c r="X652" s="163"/>
      <c r="Y652" s="163"/>
      <c r="Z652" s="321"/>
      <c r="AA652" s="321"/>
      <c r="AB652" s="322"/>
      <c r="AC652" s="322"/>
      <c r="AD652" s="321"/>
      <c r="AE652" s="321"/>
      <c r="AF652" s="321"/>
      <c r="AG652" s="321"/>
      <c r="AH652" s="321"/>
      <c r="AI652" s="321"/>
      <c r="AJ652" s="321"/>
      <c r="AK652" s="321"/>
      <c r="AL652" s="321"/>
      <c r="AM652" s="321"/>
      <c r="AN652" s="321"/>
      <c r="AO652" s="321"/>
      <c r="AP652" s="321"/>
      <c r="AQ652" s="321"/>
      <c r="AR652" s="321"/>
      <c r="AS652" s="321"/>
      <c r="AT652" s="163"/>
      <c r="AU652" s="163"/>
      <c r="AV652" s="163"/>
      <c r="AW652" s="163"/>
      <c r="AX652" s="163"/>
      <c r="AY652" s="163"/>
      <c r="AZ652" s="167"/>
      <c r="BA652" s="163"/>
      <c r="BB652" s="163"/>
      <c r="BC652" s="163"/>
      <c r="BD652" s="163"/>
      <c r="BE652" s="163"/>
      <c r="BF652" s="163"/>
      <c r="BG652" s="163"/>
      <c r="BH652" s="163"/>
    </row>
    <row r="653">
      <c r="A653" s="163"/>
      <c r="B653" s="163"/>
      <c r="C653" s="163"/>
      <c r="D653" s="163"/>
      <c r="E653" s="163"/>
      <c r="F653" s="163"/>
      <c r="G653" s="163"/>
      <c r="H653" s="163"/>
      <c r="I653" s="163"/>
      <c r="J653" s="163"/>
      <c r="K653" s="165"/>
      <c r="L653" s="163"/>
      <c r="M653" s="163"/>
      <c r="N653" s="166"/>
      <c r="O653" s="167"/>
      <c r="P653" s="167"/>
      <c r="Q653" s="163"/>
      <c r="R653" s="163"/>
      <c r="S653" s="163"/>
      <c r="T653" s="167"/>
      <c r="U653" s="167"/>
      <c r="V653" s="167"/>
      <c r="W653" s="163"/>
      <c r="X653" s="163"/>
      <c r="Y653" s="163"/>
      <c r="Z653" s="321"/>
      <c r="AA653" s="321"/>
      <c r="AB653" s="322"/>
      <c r="AC653" s="322"/>
      <c r="AD653" s="321"/>
      <c r="AE653" s="321"/>
      <c r="AF653" s="321"/>
      <c r="AG653" s="321"/>
      <c r="AH653" s="321"/>
      <c r="AI653" s="321"/>
      <c r="AJ653" s="321"/>
      <c r="AK653" s="321"/>
      <c r="AL653" s="321"/>
      <c r="AM653" s="321"/>
      <c r="AN653" s="321"/>
      <c r="AO653" s="321"/>
      <c r="AP653" s="321"/>
      <c r="AQ653" s="321"/>
      <c r="AR653" s="321"/>
      <c r="AS653" s="321"/>
      <c r="AT653" s="163"/>
      <c r="AU653" s="163"/>
      <c r="AV653" s="163"/>
      <c r="AW653" s="163"/>
      <c r="AX653" s="163"/>
      <c r="AY653" s="163"/>
      <c r="AZ653" s="167"/>
      <c r="BA653" s="163"/>
      <c r="BB653" s="163"/>
      <c r="BC653" s="163"/>
      <c r="BD653" s="163"/>
      <c r="BE653" s="163"/>
      <c r="BF653" s="163"/>
      <c r="BG653" s="163"/>
      <c r="BH653" s="163"/>
    </row>
    <row r="654">
      <c r="A654" s="163"/>
      <c r="B654" s="163"/>
      <c r="C654" s="163"/>
      <c r="D654" s="163"/>
      <c r="E654" s="163"/>
      <c r="F654" s="163"/>
      <c r="G654" s="163"/>
      <c r="H654" s="163"/>
      <c r="I654" s="163"/>
      <c r="J654" s="163"/>
      <c r="K654" s="165"/>
      <c r="L654" s="163"/>
      <c r="M654" s="163"/>
      <c r="N654" s="166"/>
      <c r="O654" s="167"/>
      <c r="P654" s="167"/>
      <c r="Q654" s="163"/>
      <c r="R654" s="163"/>
      <c r="S654" s="163"/>
      <c r="T654" s="167"/>
      <c r="U654" s="167"/>
      <c r="V654" s="167"/>
      <c r="W654" s="163"/>
      <c r="X654" s="163"/>
      <c r="Y654" s="163"/>
      <c r="Z654" s="321"/>
      <c r="AA654" s="321"/>
      <c r="AB654" s="322"/>
      <c r="AC654" s="322"/>
      <c r="AD654" s="321"/>
      <c r="AE654" s="321"/>
      <c r="AF654" s="321"/>
      <c r="AG654" s="321"/>
      <c r="AH654" s="321"/>
      <c r="AI654" s="321"/>
      <c r="AJ654" s="321"/>
      <c r="AK654" s="321"/>
      <c r="AL654" s="321"/>
      <c r="AM654" s="321"/>
      <c r="AN654" s="321"/>
      <c r="AO654" s="321"/>
      <c r="AP654" s="321"/>
      <c r="AQ654" s="321"/>
      <c r="AR654" s="321"/>
      <c r="AS654" s="321"/>
      <c r="AT654" s="163"/>
      <c r="AU654" s="163"/>
      <c r="AV654" s="163"/>
      <c r="AW654" s="163"/>
      <c r="AX654" s="163"/>
      <c r="AY654" s="163"/>
      <c r="AZ654" s="167"/>
      <c r="BA654" s="163"/>
      <c r="BB654" s="163"/>
      <c r="BC654" s="163"/>
      <c r="BD654" s="163"/>
      <c r="BE654" s="163"/>
      <c r="BF654" s="163"/>
      <c r="BG654" s="163"/>
      <c r="BH654" s="163"/>
    </row>
    <row r="655">
      <c r="A655" s="163"/>
      <c r="B655" s="163"/>
      <c r="C655" s="163"/>
      <c r="D655" s="163"/>
      <c r="E655" s="163"/>
      <c r="F655" s="163"/>
      <c r="G655" s="163"/>
      <c r="H655" s="163"/>
      <c r="I655" s="163"/>
      <c r="J655" s="163"/>
      <c r="K655" s="165"/>
      <c r="L655" s="163"/>
      <c r="M655" s="163"/>
      <c r="N655" s="166"/>
      <c r="O655" s="167"/>
      <c r="P655" s="167"/>
      <c r="Q655" s="163"/>
      <c r="R655" s="163"/>
      <c r="S655" s="163"/>
      <c r="T655" s="167"/>
      <c r="U655" s="167"/>
      <c r="V655" s="167"/>
      <c r="W655" s="163"/>
      <c r="X655" s="163"/>
      <c r="Y655" s="163"/>
      <c r="Z655" s="321"/>
      <c r="AA655" s="321"/>
      <c r="AB655" s="322"/>
      <c r="AC655" s="322"/>
      <c r="AD655" s="321"/>
      <c r="AE655" s="321"/>
      <c r="AF655" s="321"/>
      <c r="AG655" s="321"/>
      <c r="AH655" s="321"/>
      <c r="AI655" s="321"/>
      <c r="AJ655" s="321"/>
      <c r="AK655" s="321"/>
      <c r="AL655" s="321"/>
      <c r="AM655" s="321"/>
      <c r="AN655" s="321"/>
      <c r="AO655" s="321"/>
      <c r="AP655" s="321"/>
      <c r="AQ655" s="321"/>
      <c r="AR655" s="321"/>
      <c r="AS655" s="321"/>
      <c r="AT655" s="163"/>
      <c r="AU655" s="163"/>
      <c r="AV655" s="163"/>
      <c r="AW655" s="163"/>
      <c r="AX655" s="163"/>
      <c r="AY655" s="163"/>
      <c r="AZ655" s="167"/>
      <c r="BA655" s="163"/>
      <c r="BB655" s="163"/>
      <c r="BC655" s="163"/>
      <c r="BD655" s="163"/>
      <c r="BE655" s="163"/>
      <c r="BF655" s="163"/>
      <c r="BG655" s="163"/>
      <c r="BH655" s="163"/>
    </row>
    <row r="656">
      <c r="A656" s="163"/>
      <c r="B656" s="163"/>
      <c r="C656" s="163"/>
      <c r="D656" s="163"/>
      <c r="E656" s="163"/>
      <c r="F656" s="163"/>
      <c r="G656" s="163"/>
      <c r="H656" s="163"/>
      <c r="I656" s="163"/>
      <c r="J656" s="163"/>
      <c r="K656" s="165"/>
      <c r="L656" s="163"/>
      <c r="M656" s="163"/>
      <c r="N656" s="166"/>
      <c r="O656" s="167"/>
      <c r="P656" s="167"/>
      <c r="Q656" s="163"/>
      <c r="R656" s="163"/>
      <c r="S656" s="163"/>
      <c r="T656" s="167"/>
      <c r="U656" s="167"/>
      <c r="V656" s="167"/>
      <c r="W656" s="163"/>
      <c r="X656" s="163"/>
      <c r="Y656" s="163"/>
      <c r="Z656" s="321"/>
      <c r="AA656" s="321"/>
      <c r="AB656" s="322"/>
      <c r="AC656" s="322"/>
      <c r="AD656" s="321"/>
      <c r="AE656" s="321"/>
      <c r="AF656" s="321"/>
      <c r="AG656" s="321"/>
      <c r="AH656" s="321"/>
      <c r="AI656" s="321"/>
      <c r="AJ656" s="321"/>
      <c r="AK656" s="321"/>
      <c r="AL656" s="321"/>
      <c r="AM656" s="321"/>
      <c r="AN656" s="321"/>
      <c r="AO656" s="321"/>
      <c r="AP656" s="321"/>
      <c r="AQ656" s="321"/>
      <c r="AR656" s="321"/>
      <c r="AS656" s="321"/>
      <c r="AT656" s="163"/>
      <c r="AU656" s="163"/>
      <c r="AV656" s="163"/>
      <c r="AW656" s="163"/>
      <c r="AX656" s="163"/>
      <c r="AY656" s="163"/>
      <c r="AZ656" s="167"/>
      <c r="BA656" s="163"/>
      <c r="BB656" s="163"/>
      <c r="BC656" s="163"/>
      <c r="BD656" s="163"/>
      <c r="BE656" s="163"/>
      <c r="BF656" s="163"/>
      <c r="BG656" s="163"/>
      <c r="BH656" s="163"/>
    </row>
    <row r="657">
      <c r="A657" s="163"/>
      <c r="B657" s="163"/>
      <c r="C657" s="163"/>
      <c r="D657" s="163"/>
      <c r="E657" s="163"/>
      <c r="F657" s="163"/>
      <c r="G657" s="163"/>
      <c r="H657" s="163"/>
      <c r="I657" s="163"/>
      <c r="J657" s="163"/>
      <c r="K657" s="165"/>
      <c r="L657" s="163"/>
      <c r="M657" s="163"/>
      <c r="N657" s="166"/>
      <c r="O657" s="167"/>
      <c r="P657" s="167"/>
      <c r="Q657" s="163"/>
      <c r="R657" s="163"/>
      <c r="S657" s="163"/>
      <c r="T657" s="167"/>
      <c r="U657" s="167"/>
      <c r="V657" s="167"/>
      <c r="W657" s="163"/>
      <c r="X657" s="163"/>
      <c r="Y657" s="163"/>
      <c r="Z657" s="321"/>
      <c r="AA657" s="321"/>
      <c r="AB657" s="322"/>
      <c r="AC657" s="322"/>
      <c r="AD657" s="321"/>
      <c r="AE657" s="321"/>
      <c r="AF657" s="321"/>
      <c r="AG657" s="321"/>
      <c r="AH657" s="321"/>
      <c r="AI657" s="321"/>
      <c r="AJ657" s="321"/>
      <c r="AK657" s="321"/>
      <c r="AL657" s="321"/>
      <c r="AM657" s="321"/>
      <c r="AN657" s="321"/>
      <c r="AO657" s="321"/>
      <c r="AP657" s="321"/>
      <c r="AQ657" s="321"/>
      <c r="AR657" s="321"/>
      <c r="AS657" s="321"/>
      <c r="AT657" s="163"/>
      <c r="AU657" s="163"/>
      <c r="AV657" s="163"/>
      <c r="AW657" s="163"/>
      <c r="AX657" s="163"/>
      <c r="AY657" s="163"/>
      <c r="AZ657" s="167"/>
      <c r="BA657" s="163"/>
      <c r="BB657" s="163"/>
      <c r="BC657" s="163"/>
      <c r="BD657" s="163"/>
      <c r="BE657" s="163"/>
      <c r="BF657" s="163"/>
      <c r="BG657" s="163"/>
      <c r="BH657" s="163"/>
    </row>
    <row r="658">
      <c r="A658" s="163"/>
      <c r="B658" s="163"/>
      <c r="C658" s="163"/>
      <c r="D658" s="163"/>
      <c r="E658" s="163"/>
      <c r="F658" s="163"/>
      <c r="G658" s="163"/>
      <c r="H658" s="163"/>
      <c r="I658" s="163"/>
      <c r="J658" s="163"/>
      <c r="K658" s="165"/>
      <c r="L658" s="163"/>
      <c r="M658" s="163"/>
      <c r="N658" s="166"/>
      <c r="O658" s="167"/>
      <c r="P658" s="167"/>
      <c r="Q658" s="163"/>
      <c r="R658" s="163"/>
      <c r="S658" s="163"/>
      <c r="T658" s="167"/>
      <c r="U658" s="167"/>
      <c r="V658" s="167"/>
      <c r="W658" s="163"/>
      <c r="X658" s="163"/>
      <c r="Y658" s="163"/>
      <c r="Z658" s="321"/>
      <c r="AA658" s="321"/>
      <c r="AB658" s="322"/>
      <c r="AC658" s="322"/>
      <c r="AD658" s="321"/>
      <c r="AE658" s="321"/>
      <c r="AF658" s="321"/>
      <c r="AG658" s="321"/>
      <c r="AH658" s="321"/>
      <c r="AI658" s="321"/>
      <c r="AJ658" s="321"/>
      <c r="AK658" s="321"/>
      <c r="AL658" s="321"/>
      <c r="AM658" s="321"/>
      <c r="AN658" s="321"/>
      <c r="AO658" s="321"/>
      <c r="AP658" s="321"/>
      <c r="AQ658" s="321"/>
      <c r="AR658" s="321"/>
      <c r="AS658" s="321"/>
      <c r="AT658" s="163"/>
      <c r="AU658" s="163"/>
      <c r="AV658" s="163"/>
      <c r="AW658" s="163"/>
      <c r="AX658" s="163"/>
      <c r="AY658" s="163"/>
      <c r="AZ658" s="167"/>
      <c r="BA658" s="163"/>
      <c r="BB658" s="163"/>
      <c r="BC658" s="163"/>
      <c r="BD658" s="163"/>
      <c r="BE658" s="163"/>
      <c r="BF658" s="163"/>
      <c r="BG658" s="163"/>
      <c r="BH658" s="163"/>
    </row>
    <row r="659">
      <c r="A659" s="163"/>
      <c r="B659" s="163"/>
      <c r="C659" s="163"/>
      <c r="D659" s="163"/>
      <c r="E659" s="163"/>
      <c r="F659" s="163"/>
      <c r="G659" s="163"/>
      <c r="H659" s="163"/>
      <c r="I659" s="163"/>
      <c r="J659" s="163"/>
      <c r="K659" s="165"/>
      <c r="L659" s="163"/>
      <c r="M659" s="163"/>
      <c r="N659" s="166"/>
      <c r="O659" s="167"/>
      <c r="P659" s="167"/>
      <c r="Q659" s="163"/>
      <c r="R659" s="163"/>
      <c r="S659" s="163"/>
      <c r="T659" s="167"/>
      <c r="U659" s="167"/>
      <c r="V659" s="167"/>
      <c r="W659" s="163"/>
      <c r="X659" s="163"/>
      <c r="Y659" s="163"/>
      <c r="Z659" s="321"/>
      <c r="AA659" s="321"/>
      <c r="AB659" s="322"/>
      <c r="AC659" s="322"/>
      <c r="AD659" s="321"/>
      <c r="AE659" s="321"/>
      <c r="AF659" s="321"/>
      <c r="AG659" s="321"/>
      <c r="AH659" s="321"/>
      <c r="AI659" s="321"/>
      <c r="AJ659" s="321"/>
      <c r="AK659" s="321"/>
      <c r="AL659" s="321"/>
      <c r="AM659" s="321"/>
      <c r="AN659" s="321"/>
      <c r="AO659" s="321"/>
      <c r="AP659" s="321"/>
      <c r="AQ659" s="321"/>
      <c r="AR659" s="321"/>
      <c r="AS659" s="321"/>
      <c r="AT659" s="163"/>
      <c r="AU659" s="163"/>
      <c r="AV659" s="163"/>
      <c r="AW659" s="163"/>
      <c r="AX659" s="163"/>
      <c r="AY659" s="163"/>
      <c r="AZ659" s="167"/>
      <c r="BA659" s="163"/>
      <c r="BB659" s="163"/>
      <c r="BC659" s="163"/>
      <c r="BD659" s="163"/>
      <c r="BE659" s="163"/>
      <c r="BF659" s="163"/>
      <c r="BG659" s="163"/>
      <c r="BH659" s="163"/>
    </row>
    <row r="660">
      <c r="A660" s="163"/>
      <c r="B660" s="163"/>
      <c r="C660" s="163"/>
      <c r="D660" s="163"/>
      <c r="E660" s="163"/>
      <c r="F660" s="163"/>
      <c r="G660" s="163"/>
      <c r="H660" s="163"/>
      <c r="I660" s="163"/>
      <c r="J660" s="163"/>
      <c r="K660" s="165"/>
      <c r="L660" s="163"/>
      <c r="M660" s="163"/>
      <c r="N660" s="166"/>
      <c r="O660" s="167"/>
      <c r="P660" s="167"/>
      <c r="Q660" s="163"/>
      <c r="R660" s="163"/>
      <c r="S660" s="163"/>
      <c r="T660" s="167"/>
      <c r="U660" s="167"/>
      <c r="V660" s="167"/>
      <c r="W660" s="163"/>
      <c r="X660" s="163"/>
      <c r="Y660" s="163"/>
      <c r="Z660" s="321"/>
      <c r="AA660" s="321"/>
      <c r="AB660" s="322"/>
      <c r="AC660" s="322"/>
      <c r="AD660" s="321"/>
      <c r="AE660" s="321"/>
      <c r="AF660" s="321"/>
      <c r="AG660" s="321"/>
      <c r="AH660" s="321"/>
      <c r="AI660" s="321"/>
      <c r="AJ660" s="321"/>
      <c r="AK660" s="321"/>
      <c r="AL660" s="321"/>
      <c r="AM660" s="321"/>
      <c r="AN660" s="321"/>
      <c r="AO660" s="321"/>
      <c r="AP660" s="321"/>
      <c r="AQ660" s="321"/>
      <c r="AR660" s="321"/>
      <c r="AS660" s="321"/>
      <c r="AT660" s="163"/>
      <c r="AU660" s="163"/>
      <c r="AV660" s="163"/>
      <c r="AW660" s="163"/>
      <c r="AX660" s="163"/>
      <c r="AY660" s="163"/>
      <c r="AZ660" s="167"/>
      <c r="BA660" s="163"/>
      <c r="BB660" s="163"/>
      <c r="BC660" s="163"/>
      <c r="BD660" s="163"/>
      <c r="BE660" s="163"/>
      <c r="BF660" s="163"/>
      <c r="BG660" s="163"/>
      <c r="BH660" s="163"/>
    </row>
    <row r="661">
      <c r="A661" s="163"/>
      <c r="B661" s="163"/>
      <c r="C661" s="163"/>
      <c r="D661" s="163"/>
      <c r="E661" s="163"/>
      <c r="F661" s="163"/>
      <c r="G661" s="163"/>
      <c r="H661" s="163"/>
      <c r="I661" s="163"/>
      <c r="J661" s="163"/>
      <c r="K661" s="165"/>
      <c r="L661" s="163"/>
      <c r="M661" s="163"/>
      <c r="N661" s="166"/>
      <c r="O661" s="167"/>
      <c r="P661" s="167"/>
      <c r="Q661" s="163"/>
      <c r="R661" s="163"/>
      <c r="S661" s="163"/>
      <c r="T661" s="167"/>
      <c r="U661" s="167"/>
      <c r="V661" s="167"/>
      <c r="W661" s="163"/>
      <c r="X661" s="163"/>
      <c r="Y661" s="163"/>
      <c r="Z661" s="321"/>
      <c r="AA661" s="321"/>
      <c r="AB661" s="322"/>
      <c r="AC661" s="322"/>
      <c r="AD661" s="321"/>
      <c r="AE661" s="321"/>
      <c r="AF661" s="321"/>
      <c r="AG661" s="321"/>
      <c r="AH661" s="321"/>
      <c r="AI661" s="321"/>
      <c r="AJ661" s="321"/>
      <c r="AK661" s="321"/>
      <c r="AL661" s="321"/>
      <c r="AM661" s="321"/>
      <c r="AN661" s="321"/>
      <c r="AO661" s="321"/>
      <c r="AP661" s="321"/>
      <c r="AQ661" s="321"/>
      <c r="AR661" s="321"/>
      <c r="AS661" s="321"/>
      <c r="AT661" s="163"/>
      <c r="AU661" s="163"/>
      <c r="AV661" s="163"/>
      <c r="AW661" s="163"/>
      <c r="AX661" s="163"/>
      <c r="AY661" s="163"/>
      <c r="AZ661" s="167"/>
      <c r="BA661" s="163"/>
      <c r="BB661" s="163"/>
      <c r="BC661" s="163"/>
      <c r="BD661" s="163"/>
      <c r="BE661" s="163"/>
      <c r="BF661" s="163"/>
      <c r="BG661" s="163"/>
      <c r="BH661" s="163"/>
    </row>
    <row r="662">
      <c r="A662" s="163"/>
      <c r="B662" s="163"/>
      <c r="C662" s="163"/>
      <c r="D662" s="163"/>
      <c r="E662" s="163"/>
      <c r="F662" s="163"/>
      <c r="G662" s="163"/>
      <c r="H662" s="163"/>
      <c r="I662" s="163"/>
      <c r="J662" s="163"/>
      <c r="K662" s="165"/>
      <c r="L662" s="163"/>
      <c r="M662" s="163"/>
      <c r="N662" s="166"/>
      <c r="O662" s="167"/>
      <c r="P662" s="167"/>
      <c r="Q662" s="163"/>
      <c r="R662" s="163"/>
      <c r="S662" s="163"/>
      <c r="T662" s="167"/>
      <c r="U662" s="167"/>
      <c r="V662" s="167"/>
      <c r="W662" s="163"/>
      <c r="X662" s="163"/>
      <c r="Y662" s="163"/>
      <c r="Z662" s="321"/>
      <c r="AA662" s="321"/>
      <c r="AB662" s="322"/>
      <c r="AC662" s="322"/>
      <c r="AD662" s="321"/>
      <c r="AE662" s="321"/>
      <c r="AF662" s="321"/>
      <c r="AG662" s="321"/>
      <c r="AH662" s="321"/>
      <c r="AI662" s="321"/>
      <c r="AJ662" s="321"/>
      <c r="AK662" s="321"/>
      <c r="AL662" s="321"/>
      <c r="AM662" s="321"/>
      <c r="AN662" s="321"/>
      <c r="AO662" s="321"/>
      <c r="AP662" s="321"/>
      <c r="AQ662" s="321"/>
      <c r="AR662" s="321"/>
      <c r="AS662" s="321"/>
      <c r="AT662" s="163"/>
      <c r="AU662" s="163"/>
      <c r="AV662" s="163"/>
      <c r="AW662" s="163"/>
      <c r="AX662" s="163"/>
      <c r="AY662" s="163"/>
      <c r="AZ662" s="167"/>
      <c r="BA662" s="163"/>
      <c r="BB662" s="163"/>
      <c r="BC662" s="163"/>
      <c r="BD662" s="163"/>
      <c r="BE662" s="163"/>
      <c r="BF662" s="163"/>
      <c r="BG662" s="163"/>
      <c r="BH662" s="163"/>
    </row>
    <row r="663">
      <c r="A663" s="163"/>
      <c r="B663" s="163"/>
      <c r="C663" s="163"/>
      <c r="D663" s="163"/>
      <c r="E663" s="163"/>
      <c r="F663" s="163"/>
      <c r="G663" s="163"/>
      <c r="H663" s="163"/>
      <c r="I663" s="163"/>
      <c r="J663" s="163"/>
      <c r="K663" s="165"/>
      <c r="L663" s="163"/>
      <c r="M663" s="163"/>
      <c r="N663" s="166"/>
      <c r="O663" s="167"/>
      <c r="P663" s="167"/>
      <c r="Q663" s="163"/>
      <c r="R663" s="163"/>
      <c r="S663" s="163"/>
      <c r="T663" s="167"/>
      <c r="U663" s="167"/>
      <c r="V663" s="167"/>
      <c r="W663" s="163"/>
      <c r="X663" s="163"/>
      <c r="Y663" s="163"/>
      <c r="Z663" s="321"/>
      <c r="AA663" s="321"/>
      <c r="AB663" s="322"/>
      <c r="AC663" s="322"/>
      <c r="AD663" s="321"/>
      <c r="AE663" s="321"/>
      <c r="AF663" s="321"/>
      <c r="AG663" s="321"/>
      <c r="AH663" s="321"/>
      <c r="AI663" s="321"/>
      <c r="AJ663" s="321"/>
      <c r="AK663" s="321"/>
      <c r="AL663" s="321"/>
      <c r="AM663" s="321"/>
      <c r="AN663" s="321"/>
      <c r="AO663" s="321"/>
      <c r="AP663" s="321"/>
      <c r="AQ663" s="321"/>
      <c r="AR663" s="321"/>
      <c r="AS663" s="321"/>
      <c r="AT663" s="163"/>
      <c r="AU663" s="163"/>
      <c r="AV663" s="163"/>
      <c r="AW663" s="163"/>
      <c r="AX663" s="163"/>
      <c r="AY663" s="163"/>
      <c r="AZ663" s="167"/>
      <c r="BA663" s="163"/>
      <c r="BB663" s="163"/>
      <c r="BC663" s="163"/>
      <c r="BD663" s="163"/>
      <c r="BE663" s="163"/>
      <c r="BF663" s="163"/>
      <c r="BG663" s="163"/>
      <c r="BH663" s="163"/>
    </row>
    <row r="664">
      <c r="A664" s="163"/>
      <c r="B664" s="163"/>
      <c r="C664" s="163"/>
      <c r="D664" s="163"/>
      <c r="E664" s="163"/>
      <c r="F664" s="163"/>
      <c r="G664" s="163"/>
      <c r="H664" s="163"/>
      <c r="I664" s="163"/>
      <c r="J664" s="163"/>
      <c r="K664" s="165"/>
      <c r="L664" s="163"/>
      <c r="M664" s="163"/>
      <c r="N664" s="166"/>
      <c r="O664" s="167"/>
      <c r="P664" s="167"/>
      <c r="Q664" s="163"/>
      <c r="R664" s="163"/>
      <c r="S664" s="163"/>
      <c r="T664" s="167"/>
      <c r="U664" s="167"/>
      <c r="V664" s="167"/>
      <c r="W664" s="163"/>
      <c r="X664" s="163"/>
      <c r="Y664" s="163"/>
      <c r="Z664" s="321"/>
      <c r="AA664" s="321"/>
      <c r="AB664" s="322"/>
      <c r="AC664" s="322"/>
      <c r="AD664" s="321"/>
      <c r="AE664" s="321"/>
      <c r="AF664" s="321"/>
      <c r="AG664" s="321"/>
      <c r="AH664" s="321"/>
      <c r="AI664" s="321"/>
      <c r="AJ664" s="321"/>
      <c r="AK664" s="321"/>
      <c r="AL664" s="321"/>
      <c r="AM664" s="321"/>
      <c r="AN664" s="321"/>
      <c r="AO664" s="321"/>
      <c r="AP664" s="321"/>
      <c r="AQ664" s="321"/>
      <c r="AR664" s="321"/>
      <c r="AS664" s="321"/>
      <c r="AT664" s="163"/>
      <c r="AU664" s="163"/>
      <c r="AV664" s="163"/>
      <c r="AW664" s="163"/>
      <c r="AX664" s="163"/>
      <c r="AY664" s="163"/>
      <c r="AZ664" s="167"/>
      <c r="BA664" s="163"/>
      <c r="BB664" s="163"/>
      <c r="BC664" s="163"/>
      <c r="BD664" s="163"/>
      <c r="BE664" s="163"/>
      <c r="BF664" s="163"/>
      <c r="BG664" s="163"/>
      <c r="BH664" s="163"/>
    </row>
    <row r="665">
      <c r="A665" s="163"/>
      <c r="B665" s="163"/>
      <c r="C665" s="163"/>
      <c r="D665" s="163"/>
      <c r="E665" s="163"/>
      <c r="F665" s="163"/>
      <c r="G665" s="163"/>
      <c r="H665" s="163"/>
      <c r="I665" s="163"/>
      <c r="J665" s="163"/>
      <c r="K665" s="165"/>
      <c r="L665" s="163"/>
      <c r="M665" s="163"/>
      <c r="N665" s="166"/>
      <c r="O665" s="167"/>
      <c r="P665" s="167"/>
      <c r="Q665" s="163"/>
      <c r="R665" s="163"/>
      <c r="S665" s="163"/>
      <c r="T665" s="167"/>
      <c r="U665" s="167"/>
      <c r="V665" s="167"/>
      <c r="W665" s="163"/>
      <c r="X665" s="163"/>
      <c r="Y665" s="163"/>
      <c r="Z665" s="321"/>
      <c r="AA665" s="321"/>
      <c r="AB665" s="322"/>
      <c r="AC665" s="322"/>
      <c r="AD665" s="321"/>
      <c r="AE665" s="321"/>
      <c r="AF665" s="321"/>
      <c r="AG665" s="321"/>
      <c r="AH665" s="321"/>
      <c r="AI665" s="321"/>
      <c r="AJ665" s="321"/>
      <c r="AK665" s="321"/>
      <c r="AL665" s="321"/>
      <c r="AM665" s="321"/>
      <c r="AN665" s="321"/>
      <c r="AO665" s="321"/>
      <c r="AP665" s="321"/>
      <c r="AQ665" s="321"/>
      <c r="AR665" s="321"/>
      <c r="AS665" s="321"/>
      <c r="AT665" s="163"/>
      <c r="AU665" s="163"/>
      <c r="AV665" s="163"/>
      <c r="AW665" s="163"/>
      <c r="AX665" s="163"/>
      <c r="AY665" s="163"/>
      <c r="AZ665" s="167"/>
      <c r="BA665" s="163"/>
      <c r="BB665" s="163"/>
      <c r="BC665" s="163"/>
      <c r="BD665" s="163"/>
      <c r="BE665" s="163"/>
      <c r="BF665" s="163"/>
      <c r="BG665" s="163"/>
      <c r="BH665" s="163"/>
    </row>
    <row r="666">
      <c r="A666" s="163"/>
      <c r="B666" s="163"/>
      <c r="C666" s="163"/>
      <c r="D666" s="163"/>
      <c r="E666" s="163"/>
      <c r="F666" s="163"/>
      <c r="G666" s="163"/>
      <c r="H666" s="163"/>
      <c r="I666" s="163"/>
      <c r="J666" s="163"/>
      <c r="K666" s="165"/>
      <c r="L666" s="163"/>
      <c r="M666" s="163"/>
      <c r="N666" s="166"/>
      <c r="O666" s="167"/>
      <c r="P666" s="167"/>
      <c r="Q666" s="163"/>
      <c r="R666" s="163"/>
      <c r="S666" s="163"/>
      <c r="T666" s="167"/>
      <c r="U666" s="167"/>
      <c r="V666" s="167"/>
      <c r="W666" s="163"/>
      <c r="X666" s="163"/>
      <c r="Y666" s="163"/>
      <c r="Z666" s="321"/>
      <c r="AA666" s="321"/>
      <c r="AB666" s="322"/>
      <c r="AC666" s="322"/>
      <c r="AD666" s="321"/>
      <c r="AE666" s="321"/>
      <c r="AF666" s="321"/>
      <c r="AG666" s="321"/>
      <c r="AH666" s="321"/>
      <c r="AI666" s="321"/>
      <c r="AJ666" s="321"/>
      <c r="AK666" s="321"/>
      <c r="AL666" s="321"/>
      <c r="AM666" s="321"/>
      <c r="AN666" s="321"/>
      <c r="AO666" s="321"/>
      <c r="AP666" s="321"/>
      <c r="AQ666" s="321"/>
      <c r="AR666" s="321"/>
      <c r="AS666" s="321"/>
      <c r="AT666" s="163"/>
      <c r="AU666" s="163"/>
      <c r="AV666" s="163"/>
      <c r="AW666" s="163"/>
      <c r="AX666" s="163"/>
      <c r="AY666" s="163"/>
      <c r="AZ666" s="167"/>
      <c r="BA666" s="163"/>
      <c r="BB666" s="163"/>
      <c r="BC666" s="163"/>
      <c r="BD666" s="163"/>
      <c r="BE666" s="163"/>
      <c r="BF666" s="163"/>
      <c r="BG666" s="163"/>
      <c r="BH666" s="163"/>
    </row>
    <row r="667">
      <c r="A667" s="163"/>
      <c r="B667" s="163"/>
      <c r="C667" s="163"/>
      <c r="D667" s="163"/>
      <c r="E667" s="163"/>
      <c r="F667" s="163"/>
      <c r="G667" s="163"/>
      <c r="H667" s="163"/>
      <c r="I667" s="163"/>
      <c r="J667" s="163"/>
      <c r="K667" s="165"/>
      <c r="L667" s="163"/>
      <c r="M667" s="163"/>
      <c r="N667" s="166"/>
      <c r="O667" s="167"/>
      <c r="P667" s="167"/>
      <c r="Q667" s="163"/>
      <c r="R667" s="163"/>
      <c r="S667" s="163"/>
      <c r="T667" s="167"/>
      <c r="U667" s="167"/>
      <c r="V667" s="167"/>
      <c r="W667" s="163"/>
      <c r="X667" s="163"/>
      <c r="Y667" s="163"/>
      <c r="Z667" s="321"/>
      <c r="AA667" s="321"/>
      <c r="AB667" s="322"/>
      <c r="AC667" s="322"/>
      <c r="AD667" s="321"/>
      <c r="AE667" s="321"/>
      <c r="AF667" s="321"/>
      <c r="AG667" s="321"/>
      <c r="AH667" s="321"/>
      <c r="AI667" s="321"/>
      <c r="AJ667" s="321"/>
      <c r="AK667" s="321"/>
      <c r="AL667" s="321"/>
      <c r="AM667" s="321"/>
      <c r="AN667" s="321"/>
      <c r="AO667" s="321"/>
      <c r="AP667" s="321"/>
      <c r="AQ667" s="321"/>
      <c r="AR667" s="321"/>
      <c r="AS667" s="321"/>
      <c r="AT667" s="163"/>
      <c r="AU667" s="163"/>
      <c r="AV667" s="163"/>
      <c r="AW667" s="163"/>
      <c r="AX667" s="163"/>
      <c r="AY667" s="163"/>
      <c r="AZ667" s="167"/>
      <c r="BA667" s="163"/>
      <c r="BB667" s="163"/>
      <c r="BC667" s="163"/>
      <c r="BD667" s="163"/>
      <c r="BE667" s="163"/>
      <c r="BF667" s="163"/>
      <c r="BG667" s="163"/>
      <c r="BH667" s="163"/>
    </row>
    <row r="668">
      <c r="A668" s="163"/>
      <c r="B668" s="163"/>
      <c r="C668" s="163"/>
      <c r="D668" s="163"/>
      <c r="E668" s="163"/>
      <c r="F668" s="163"/>
      <c r="G668" s="163"/>
      <c r="H668" s="163"/>
      <c r="I668" s="163"/>
      <c r="J668" s="163"/>
      <c r="K668" s="165"/>
      <c r="L668" s="163"/>
      <c r="M668" s="163"/>
      <c r="N668" s="166"/>
      <c r="O668" s="167"/>
      <c r="P668" s="167"/>
      <c r="Q668" s="163"/>
      <c r="R668" s="163"/>
      <c r="S668" s="163"/>
      <c r="T668" s="167"/>
      <c r="U668" s="167"/>
      <c r="V668" s="167"/>
      <c r="W668" s="163"/>
      <c r="X668" s="163"/>
      <c r="Y668" s="163"/>
      <c r="Z668" s="321"/>
      <c r="AA668" s="321"/>
      <c r="AB668" s="322"/>
      <c r="AC668" s="322"/>
      <c r="AD668" s="321"/>
      <c r="AE668" s="321"/>
      <c r="AF668" s="321"/>
      <c r="AG668" s="321"/>
      <c r="AH668" s="321"/>
      <c r="AI668" s="321"/>
      <c r="AJ668" s="321"/>
      <c r="AK668" s="321"/>
      <c r="AL668" s="321"/>
      <c r="AM668" s="321"/>
      <c r="AN668" s="321"/>
      <c r="AO668" s="321"/>
      <c r="AP668" s="321"/>
      <c r="AQ668" s="321"/>
      <c r="AR668" s="321"/>
      <c r="AS668" s="321"/>
      <c r="AT668" s="163"/>
      <c r="AU668" s="163"/>
      <c r="AV668" s="163"/>
      <c r="AW668" s="163"/>
      <c r="AX668" s="163"/>
      <c r="AY668" s="163"/>
      <c r="AZ668" s="167"/>
      <c r="BA668" s="163"/>
      <c r="BB668" s="163"/>
      <c r="BC668" s="163"/>
      <c r="BD668" s="163"/>
      <c r="BE668" s="163"/>
      <c r="BF668" s="163"/>
      <c r="BG668" s="163"/>
      <c r="BH668" s="163"/>
    </row>
    <row r="669">
      <c r="A669" s="163"/>
      <c r="B669" s="163"/>
      <c r="C669" s="163"/>
      <c r="D669" s="163"/>
      <c r="E669" s="163"/>
      <c r="F669" s="163"/>
      <c r="G669" s="163"/>
      <c r="H669" s="163"/>
      <c r="I669" s="163"/>
      <c r="J669" s="163"/>
      <c r="K669" s="165"/>
      <c r="L669" s="163"/>
      <c r="M669" s="163"/>
      <c r="N669" s="166"/>
      <c r="O669" s="167"/>
      <c r="P669" s="167"/>
      <c r="Q669" s="163"/>
      <c r="R669" s="163"/>
      <c r="S669" s="163"/>
      <c r="T669" s="167"/>
      <c r="U669" s="167"/>
      <c r="V669" s="167"/>
      <c r="W669" s="163"/>
      <c r="X669" s="163"/>
      <c r="Y669" s="163"/>
      <c r="Z669" s="321"/>
      <c r="AA669" s="321"/>
      <c r="AB669" s="322"/>
      <c r="AC669" s="322"/>
      <c r="AD669" s="321"/>
      <c r="AE669" s="321"/>
      <c r="AF669" s="321"/>
      <c r="AG669" s="321"/>
      <c r="AH669" s="321"/>
      <c r="AI669" s="321"/>
      <c r="AJ669" s="321"/>
      <c r="AK669" s="321"/>
      <c r="AL669" s="321"/>
      <c r="AM669" s="321"/>
      <c r="AN669" s="321"/>
      <c r="AO669" s="321"/>
      <c r="AP669" s="321"/>
      <c r="AQ669" s="321"/>
      <c r="AR669" s="321"/>
      <c r="AS669" s="321"/>
      <c r="AT669" s="163"/>
      <c r="AU669" s="163"/>
      <c r="AV669" s="163"/>
      <c r="AW669" s="163"/>
      <c r="AX669" s="163"/>
      <c r="AY669" s="163"/>
      <c r="AZ669" s="167"/>
      <c r="BA669" s="163"/>
      <c r="BB669" s="163"/>
      <c r="BC669" s="163"/>
      <c r="BD669" s="163"/>
      <c r="BE669" s="163"/>
      <c r="BF669" s="163"/>
      <c r="BG669" s="163"/>
      <c r="BH669" s="163"/>
    </row>
    <row r="670">
      <c r="A670" s="163"/>
      <c r="B670" s="163"/>
      <c r="C670" s="163"/>
      <c r="D670" s="163"/>
      <c r="E670" s="163"/>
      <c r="F670" s="163"/>
      <c r="G670" s="163"/>
      <c r="H670" s="163"/>
      <c r="I670" s="163"/>
      <c r="J670" s="163"/>
      <c r="K670" s="165"/>
      <c r="L670" s="163"/>
      <c r="M670" s="163"/>
      <c r="N670" s="166"/>
      <c r="O670" s="167"/>
      <c r="P670" s="167"/>
      <c r="Q670" s="163"/>
      <c r="R670" s="163"/>
      <c r="S670" s="163"/>
      <c r="T670" s="167"/>
      <c r="U670" s="167"/>
      <c r="V670" s="167"/>
      <c r="W670" s="163"/>
      <c r="X670" s="163"/>
      <c r="Y670" s="163"/>
      <c r="Z670" s="321"/>
      <c r="AA670" s="321"/>
      <c r="AB670" s="322"/>
      <c r="AC670" s="322"/>
      <c r="AD670" s="321"/>
      <c r="AE670" s="321"/>
      <c r="AF670" s="321"/>
      <c r="AG670" s="321"/>
      <c r="AH670" s="321"/>
      <c r="AI670" s="321"/>
      <c r="AJ670" s="321"/>
      <c r="AK670" s="321"/>
      <c r="AL670" s="321"/>
      <c r="AM670" s="321"/>
      <c r="AN670" s="321"/>
      <c r="AO670" s="321"/>
      <c r="AP670" s="321"/>
      <c r="AQ670" s="321"/>
      <c r="AR670" s="321"/>
      <c r="AS670" s="321"/>
      <c r="AT670" s="163"/>
      <c r="AU670" s="163"/>
      <c r="AV670" s="163"/>
      <c r="AW670" s="163"/>
      <c r="AX670" s="163"/>
      <c r="AY670" s="163"/>
      <c r="AZ670" s="167"/>
      <c r="BA670" s="163"/>
      <c r="BB670" s="163"/>
      <c r="BC670" s="163"/>
      <c r="BD670" s="163"/>
      <c r="BE670" s="163"/>
      <c r="BF670" s="163"/>
      <c r="BG670" s="163"/>
      <c r="BH670" s="163"/>
    </row>
    <row r="671">
      <c r="A671" s="163"/>
      <c r="B671" s="163"/>
      <c r="C671" s="163"/>
      <c r="D671" s="163"/>
      <c r="E671" s="163"/>
      <c r="F671" s="163"/>
      <c r="G671" s="163"/>
      <c r="H671" s="163"/>
      <c r="I671" s="163"/>
      <c r="J671" s="163"/>
      <c r="K671" s="165"/>
      <c r="L671" s="163"/>
      <c r="M671" s="163"/>
      <c r="N671" s="166"/>
      <c r="O671" s="167"/>
      <c r="P671" s="167"/>
      <c r="Q671" s="163"/>
      <c r="R671" s="163"/>
      <c r="S671" s="163"/>
      <c r="T671" s="167"/>
      <c r="U671" s="167"/>
      <c r="V671" s="167"/>
      <c r="W671" s="163"/>
      <c r="X671" s="163"/>
      <c r="Y671" s="163"/>
      <c r="Z671" s="321"/>
      <c r="AA671" s="321"/>
      <c r="AB671" s="322"/>
      <c r="AC671" s="322"/>
      <c r="AD671" s="321"/>
      <c r="AE671" s="321"/>
      <c r="AF671" s="321"/>
      <c r="AG671" s="321"/>
      <c r="AH671" s="321"/>
      <c r="AI671" s="321"/>
      <c r="AJ671" s="321"/>
      <c r="AK671" s="321"/>
      <c r="AL671" s="321"/>
      <c r="AM671" s="321"/>
      <c r="AN671" s="321"/>
      <c r="AO671" s="321"/>
      <c r="AP671" s="321"/>
      <c r="AQ671" s="321"/>
      <c r="AR671" s="321"/>
      <c r="AS671" s="321"/>
      <c r="AT671" s="163"/>
      <c r="AU671" s="163"/>
      <c r="AV671" s="163"/>
      <c r="AW671" s="163"/>
      <c r="AX671" s="163"/>
      <c r="AY671" s="163"/>
      <c r="AZ671" s="167"/>
      <c r="BA671" s="163"/>
      <c r="BB671" s="163"/>
      <c r="BC671" s="163"/>
      <c r="BD671" s="163"/>
      <c r="BE671" s="163"/>
      <c r="BF671" s="163"/>
      <c r="BG671" s="163"/>
      <c r="BH671" s="163"/>
    </row>
    <row r="672">
      <c r="A672" s="163"/>
      <c r="B672" s="163"/>
      <c r="C672" s="163"/>
      <c r="D672" s="163"/>
      <c r="E672" s="163"/>
      <c r="F672" s="163"/>
      <c r="G672" s="163"/>
      <c r="H672" s="163"/>
      <c r="I672" s="163"/>
      <c r="J672" s="163"/>
      <c r="K672" s="165"/>
      <c r="L672" s="163"/>
      <c r="M672" s="163"/>
      <c r="N672" s="166"/>
      <c r="O672" s="167"/>
      <c r="P672" s="167"/>
      <c r="Q672" s="163"/>
      <c r="R672" s="163"/>
      <c r="S672" s="163"/>
      <c r="T672" s="167"/>
      <c r="U672" s="167"/>
      <c r="V672" s="167"/>
      <c r="W672" s="163"/>
      <c r="X672" s="163"/>
      <c r="Y672" s="163"/>
      <c r="Z672" s="321"/>
      <c r="AA672" s="321"/>
      <c r="AB672" s="322"/>
      <c r="AC672" s="322"/>
      <c r="AD672" s="321"/>
      <c r="AE672" s="321"/>
      <c r="AF672" s="321"/>
      <c r="AG672" s="321"/>
      <c r="AH672" s="321"/>
      <c r="AI672" s="321"/>
      <c r="AJ672" s="321"/>
      <c r="AK672" s="321"/>
      <c r="AL672" s="321"/>
      <c r="AM672" s="321"/>
      <c r="AN672" s="321"/>
      <c r="AO672" s="321"/>
      <c r="AP672" s="321"/>
      <c r="AQ672" s="321"/>
      <c r="AR672" s="321"/>
      <c r="AS672" s="321"/>
      <c r="AT672" s="163"/>
      <c r="AU672" s="163"/>
      <c r="AV672" s="163"/>
      <c r="AW672" s="163"/>
      <c r="AX672" s="163"/>
      <c r="AY672" s="163"/>
      <c r="AZ672" s="167"/>
      <c r="BA672" s="163"/>
      <c r="BB672" s="163"/>
      <c r="BC672" s="163"/>
      <c r="BD672" s="163"/>
      <c r="BE672" s="163"/>
      <c r="BF672" s="163"/>
      <c r="BG672" s="163"/>
      <c r="BH672" s="163"/>
    </row>
    <row r="673">
      <c r="A673" s="163"/>
      <c r="B673" s="163"/>
      <c r="C673" s="163"/>
      <c r="D673" s="163"/>
      <c r="E673" s="163"/>
      <c r="F673" s="163"/>
      <c r="G673" s="163"/>
      <c r="H673" s="163"/>
      <c r="I673" s="163"/>
      <c r="J673" s="163"/>
      <c r="K673" s="165"/>
      <c r="L673" s="163"/>
      <c r="M673" s="163"/>
      <c r="N673" s="166"/>
      <c r="O673" s="167"/>
      <c r="P673" s="167"/>
      <c r="Q673" s="163"/>
      <c r="R673" s="163"/>
      <c r="S673" s="163"/>
      <c r="T673" s="167"/>
      <c r="U673" s="167"/>
      <c r="V673" s="167"/>
      <c r="W673" s="163"/>
      <c r="X673" s="163"/>
      <c r="Y673" s="163"/>
      <c r="Z673" s="321"/>
      <c r="AA673" s="321"/>
      <c r="AB673" s="322"/>
      <c r="AC673" s="322"/>
      <c r="AD673" s="321"/>
      <c r="AE673" s="321"/>
      <c r="AF673" s="321"/>
      <c r="AG673" s="321"/>
      <c r="AH673" s="321"/>
      <c r="AI673" s="321"/>
      <c r="AJ673" s="321"/>
      <c r="AK673" s="321"/>
      <c r="AL673" s="321"/>
      <c r="AM673" s="321"/>
      <c r="AN673" s="321"/>
      <c r="AO673" s="321"/>
      <c r="AP673" s="321"/>
      <c r="AQ673" s="321"/>
      <c r="AR673" s="321"/>
      <c r="AS673" s="321"/>
      <c r="AT673" s="163"/>
      <c r="AU673" s="163"/>
      <c r="AV673" s="163"/>
      <c r="AW673" s="163"/>
      <c r="AX673" s="163"/>
      <c r="AY673" s="163"/>
      <c r="AZ673" s="167"/>
      <c r="BA673" s="163"/>
      <c r="BB673" s="163"/>
      <c r="BC673" s="163"/>
      <c r="BD673" s="163"/>
      <c r="BE673" s="163"/>
      <c r="BF673" s="163"/>
      <c r="BG673" s="163"/>
      <c r="BH673" s="163"/>
    </row>
    <row r="674">
      <c r="A674" s="163"/>
      <c r="B674" s="163"/>
      <c r="C674" s="163"/>
      <c r="D674" s="163"/>
      <c r="E674" s="163"/>
      <c r="F674" s="163"/>
      <c r="G674" s="163"/>
      <c r="H674" s="163"/>
      <c r="I674" s="163"/>
      <c r="J674" s="163"/>
      <c r="K674" s="165"/>
      <c r="L674" s="163"/>
      <c r="M674" s="163"/>
      <c r="N674" s="166"/>
      <c r="O674" s="167"/>
      <c r="P674" s="167"/>
      <c r="Q674" s="163"/>
      <c r="R674" s="163"/>
      <c r="S674" s="163"/>
      <c r="T674" s="167"/>
      <c r="U674" s="167"/>
      <c r="V674" s="167"/>
      <c r="W674" s="163"/>
      <c r="X674" s="163"/>
      <c r="Y674" s="163"/>
      <c r="Z674" s="321"/>
      <c r="AA674" s="321"/>
      <c r="AB674" s="322"/>
      <c r="AC674" s="322"/>
      <c r="AD674" s="321"/>
      <c r="AE674" s="321"/>
      <c r="AF674" s="321"/>
      <c r="AG674" s="321"/>
      <c r="AH674" s="321"/>
      <c r="AI674" s="321"/>
      <c r="AJ674" s="321"/>
      <c r="AK674" s="321"/>
      <c r="AL674" s="321"/>
      <c r="AM674" s="321"/>
      <c r="AN674" s="321"/>
      <c r="AO674" s="321"/>
      <c r="AP674" s="321"/>
      <c r="AQ674" s="321"/>
      <c r="AR674" s="321"/>
      <c r="AS674" s="321"/>
      <c r="AT674" s="163"/>
      <c r="AU674" s="163"/>
      <c r="AV674" s="163"/>
      <c r="AW674" s="163"/>
      <c r="AX674" s="163"/>
      <c r="AY674" s="163"/>
      <c r="AZ674" s="167"/>
      <c r="BA674" s="163"/>
      <c r="BB674" s="163"/>
      <c r="BC674" s="163"/>
      <c r="BD674" s="163"/>
      <c r="BE674" s="163"/>
      <c r="BF674" s="163"/>
      <c r="BG674" s="163"/>
      <c r="BH674" s="163"/>
    </row>
    <row r="675">
      <c r="A675" s="163"/>
      <c r="B675" s="163"/>
      <c r="C675" s="163"/>
      <c r="D675" s="163"/>
      <c r="E675" s="163"/>
      <c r="F675" s="163"/>
      <c r="G675" s="163"/>
      <c r="H675" s="163"/>
      <c r="I675" s="163"/>
      <c r="J675" s="163"/>
      <c r="K675" s="165"/>
      <c r="L675" s="163"/>
      <c r="M675" s="163"/>
      <c r="N675" s="166"/>
      <c r="O675" s="167"/>
      <c r="P675" s="167"/>
      <c r="Q675" s="163"/>
      <c r="R675" s="163"/>
      <c r="S675" s="163"/>
      <c r="T675" s="167"/>
      <c r="U675" s="167"/>
      <c r="V675" s="167"/>
      <c r="W675" s="163"/>
      <c r="X675" s="163"/>
      <c r="Y675" s="163"/>
      <c r="Z675" s="321"/>
      <c r="AA675" s="321"/>
      <c r="AB675" s="322"/>
      <c r="AC675" s="322"/>
      <c r="AD675" s="321"/>
      <c r="AE675" s="321"/>
      <c r="AF675" s="321"/>
      <c r="AG675" s="321"/>
      <c r="AH675" s="321"/>
      <c r="AI675" s="321"/>
      <c r="AJ675" s="321"/>
      <c r="AK675" s="321"/>
      <c r="AL675" s="321"/>
      <c r="AM675" s="321"/>
      <c r="AN675" s="321"/>
      <c r="AO675" s="321"/>
      <c r="AP675" s="321"/>
      <c r="AQ675" s="321"/>
      <c r="AR675" s="321"/>
      <c r="AS675" s="321"/>
      <c r="AT675" s="163"/>
      <c r="AU675" s="163"/>
      <c r="AV675" s="163"/>
      <c r="AW675" s="163"/>
      <c r="AX675" s="163"/>
      <c r="AY675" s="163"/>
      <c r="AZ675" s="167"/>
      <c r="BA675" s="163"/>
      <c r="BB675" s="163"/>
      <c r="BC675" s="163"/>
      <c r="BD675" s="163"/>
      <c r="BE675" s="163"/>
      <c r="BF675" s="163"/>
      <c r="BG675" s="163"/>
      <c r="BH675" s="163"/>
    </row>
    <row r="676">
      <c r="A676" s="163"/>
      <c r="B676" s="163"/>
      <c r="C676" s="163"/>
      <c r="D676" s="163"/>
      <c r="E676" s="163"/>
      <c r="F676" s="163"/>
      <c r="G676" s="163"/>
      <c r="H676" s="163"/>
      <c r="I676" s="163"/>
      <c r="J676" s="163"/>
      <c r="K676" s="165"/>
      <c r="L676" s="163"/>
      <c r="M676" s="163"/>
      <c r="N676" s="166"/>
      <c r="O676" s="167"/>
      <c r="P676" s="167"/>
      <c r="Q676" s="163"/>
      <c r="R676" s="163"/>
      <c r="S676" s="163"/>
      <c r="T676" s="167"/>
      <c r="U676" s="167"/>
      <c r="V676" s="167"/>
      <c r="W676" s="163"/>
      <c r="X676" s="163"/>
      <c r="Y676" s="163"/>
      <c r="Z676" s="321"/>
      <c r="AA676" s="321"/>
      <c r="AB676" s="322"/>
      <c r="AC676" s="322"/>
      <c r="AD676" s="321"/>
      <c r="AE676" s="321"/>
      <c r="AF676" s="321"/>
      <c r="AG676" s="321"/>
      <c r="AH676" s="321"/>
      <c r="AI676" s="321"/>
      <c r="AJ676" s="321"/>
      <c r="AK676" s="321"/>
      <c r="AL676" s="321"/>
      <c r="AM676" s="321"/>
      <c r="AN676" s="321"/>
      <c r="AO676" s="321"/>
      <c r="AP676" s="321"/>
      <c r="AQ676" s="321"/>
      <c r="AR676" s="321"/>
      <c r="AS676" s="321"/>
      <c r="AT676" s="163"/>
      <c r="AU676" s="163"/>
      <c r="AV676" s="163"/>
      <c r="AW676" s="163"/>
      <c r="AX676" s="163"/>
      <c r="AY676" s="163"/>
      <c r="AZ676" s="167"/>
      <c r="BA676" s="163"/>
      <c r="BB676" s="163"/>
      <c r="BC676" s="163"/>
      <c r="BD676" s="163"/>
      <c r="BE676" s="163"/>
      <c r="BF676" s="163"/>
      <c r="BG676" s="163"/>
      <c r="BH676" s="163"/>
    </row>
    <row r="677">
      <c r="A677" s="163"/>
      <c r="B677" s="163"/>
      <c r="C677" s="163"/>
      <c r="D677" s="163"/>
      <c r="E677" s="163"/>
      <c r="F677" s="163"/>
      <c r="G677" s="163"/>
      <c r="H677" s="163"/>
      <c r="I677" s="163"/>
      <c r="J677" s="163"/>
      <c r="K677" s="165"/>
      <c r="L677" s="163"/>
      <c r="M677" s="163"/>
      <c r="N677" s="166"/>
      <c r="O677" s="167"/>
      <c r="P677" s="167"/>
      <c r="Q677" s="163"/>
      <c r="R677" s="163"/>
      <c r="S677" s="163"/>
      <c r="T677" s="167"/>
      <c r="U677" s="167"/>
      <c r="V677" s="167"/>
      <c r="W677" s="163"/>
      <c r="X677" s="163"/>
      <c r="Y677" s="163"/>
      <c r="Z677" s="321"/>
      <c r="AA677" s="321"/>
      <c r="AB677" s="322"/>
      <c r="AC677" s="322"/>
      <c r="AD677" s="321"/>
      <c r="AE677" s="321"/>
      <c r="AF677" s="321"/>
      <c r="AG677" s="321"/>
      <c r="AH677" s="321"/>
      <c r="AI677" s="321"/>
      <c r="AJ677" s="321"/>
      <c r="AK677" s="321"/>
      <c r="AL677" s="321"/>
      <c r="AM677" s="321"/>
      <c r="AN677" s="321"/>
      <c r="AO677" s="321"/>
      <c r="AP677" s="321"/>
      <c r="AQ677" s="321"/>
      <c r="AR677" s="321"/>
      <c r="AS677" s="321"/>
      <c r="AT677" s="163"/>
      <c r="AU677" s="163"/>
      <c r="AV677" s="163"/>
      <c r="AW677" s="163"/>
      <c r="AX677" s="163"/>
      <c r="AY677" s="163"/>
      <c r="AZ677" s="167"/>
      <c r="BA677" s="163"/>
      <c r="BB677" s="163"/>
      <c r="BC677" s="163"/>
      <c r="BD677" s="163"/>
      <c r="BE677" s="163"/>
      <c r="BF677" s="163"/>
      <c r="BG677" s="163"/>
      <c r="BH677" s="163"/>
    </row>
    <row r="678">
      <c r="A678" s="163"/>
      <c r="B678" s="163"/>
      <c r="C678" s="163"/>
      <c r="D678" s="163"/>
      <c r="E678" s="163"/>
      <c r="F678" s="163"/>
      <c r="G678" s="163"/>
      <c r="H678" s="163"/>
      <c r="I678" s="163"/>
      <c r="J678" s="163"/>
      <c r="K678" s="165"/>
      <c r="L678" s="163"/>
      <c r="M678" s="163"/>
      <c r="N678" s="166"/>
      <c r="O678" s="167"/>
      <c r="P678" s="167"/>
      <c r="Q678" s="163"/>
      <c r="R678" s="163"/>
      <c r="S678" s="163"/>
      <c r="T678" s="167"/>
      <c r="U678" s="167"/>
      <c r="V678" s="167"/>
      <c r="W678" s="163"/>
      <c r="X678" s="163"/>
      <c r="Y678" s="163"/>
      <c r="Z678" s="321"/>
      <c r="AA678" s="321"/>
      <c r="AB678" s="322"/>
      <c r="AC678" s="322"/>
      <c r="AD678" s="321"/>
      <c r="AE678" s="321"/>
      <c r="AF678" s="321"/>
      <c r="AG678" s="321"/>
      <c r="AH678" s="321"/>
      <c r="AI678" s="321"/>
      <c r="AJ678" s="321"/>
      <c r="AK678" s="321"/>
      <c r="AL678" s="321"/>
      <c r="AM678" s="321"/>
      <c r="AN678" s="321"/>
      <c r="AO678" s="321"/>
      <c r="AP678" s="321"/>
      <c r="AQ678" s="321"/>
      <c r="AR678" s="321"/>
      <c r="AS678" s="321"/>
      <c r="AT678" s="163"/>
      <c r="AU678" s="163"/>
      <c r="AV678" s="163"/>
      <c r="AW678" s="163"/>
      <c r="AX678" s="163"/>
      <c r="AY678" s="163"/>
      <c r="AZ678" s="167"/>
      <c r="BA678" s="163"/>
      <c r="BB678" s="163"/>
      <c r="BC678" s="163"/>
      <c r="BD678" s="163"/>
      <c r="BE678" s="163"/>
      <c r="BF678" s="163"/>
      <c r="BG678" s="163"/>
      <c r="BH678" s="163"/>
    </row>
    <row r="679">
      <c r="A679" s="163"/>
      <c r="B679" s="163"/>
      <c r="C679" s="163"/>
      <c r="D679" s="163"/>
      <c r="E679" s="163"/>
      <c r="F679" s="163"/>
      <c r="G679" s="163"/>
      <c r="H679" s="163"/>
      <c r="I679" s="163"/>
      <c r="J679" s="163"/>
      <c r="K679" s="165"/>
      <c r="L679" s="163"/>
      <c r="M679" s="163"/>
      <c r="N679" s="166"/>
      <c r="O679" s="167"/>
      <c r="P679" s="167"/>
      <c r="Q679" s="163"/>
      <c r="R679" s="163"/>
      <c r="S679" s="163"/>
      <c r="T679" s="167"/>
      <c r="U679" s="167"/>
      <c r="V679" s="167"/>
      <c r="W679" s="163"/>
      <c r="X679" s="163"/>
      <c r="Y679" s="163"/>
      <c r="Z679" s="321"/>
      <c r="AA679" s="321"/>
      <c r="AB679" s="322"/>
      <c r="AC679" s="322"/>
      <c r="AD679" s="321"/>
      <c r="AE679" s="321"/>
      <c r="AF679" s="321"/>
      <c r="AG679" s="321"/>
      <c r="AH679" s="321"/>
      <c r="AI679" s="321"/>
      <c r="AJ679" s="321"/>
      <c r="AK679" s="321"/>
      <c r="AL679" s="321"/>
      <c r="AM679" s="321"/>
      <c r="AN679" s="321"/>
      <c r="AO679" s="321"/>
      <c r="AP679" s="321"/>
      <c r="AQ679" s="321"/>
      <c r="AR679" s="321"/>
      <c r="AS679" s="321"/>
      <c r="AT679" s="163"/>
      <c r="AU679" s="163"/>
      <c r="AV679" s="163"/>
      <c r="AW679" s="163"/>
      <c r="AX679" s="163"/>
      <c r="AY679" s="163"/>
      <c r="AZ679" s="167"/>
      <c r="BA679" s="163"/>
      <c r="BB679" s="163"/>
      <c r="BC679" s="163"/>
      <c r="BD679" s="163"/>
      <c r="BE679" s="163"/>
      <c r="BF679" s="163"/>
      <c r="BG679" s="163"/>
      <c r="BH679" s="163"/>
    </row>
    <row r="680">
      <c r="A680" s="163"/>
      <c r="B680" s="163"/>
      <c r="C680" s="163"/>
      <c r="D680" s="163"/>
      <c r="E680" s="163"/>
      <c r="F680" s="163"/>
      <c r="G680" s="163"/>
      <c r="H680" s="163"/>
      <c r="I680" s="163"/>
      <c r="J680" s="163"/>
      <c r="K680" s="165"/>
      <c r="L680" s="163"/>
      <c r="M680" s="163"/>
      <c r="N680" s="166"/>
      <c r="O680" s="167"/>
      <c r="P680" s="167"/>
      <c r="Q680" s="163"/>
      <c r="R680" s="163"/>
      <c r="S680" s="163"/>
      <c r="T680" s="167"/>
      <c r="U680" s="167"/>
      <c r="V680" s="167"/>
      <c r="W680" s="163"/>
      <c r="X680" s="163"/>
      <c r="Y680" s="163"/>
      <c r="Z680" s="321"/>
      <c r="AA680" s="321"/>
      <c r="AB680" s="322"/>
      <c r="AC680" s="322"/>
      <c r="AD680" s="321"/>
      <c r="AE680" s="321"/>
      <c r="AF680" s="321"/>
      <c r="AG680" s="321"/>
      <c r="AH680" s="321"/>
      <c r="AI680" s="321"/>
      <c r="AJ680" s="321"/>
      <c r="AK680" s="321"/>
      <c r="AL680" s="321"/>
      <c r="AM680" s="321"/>
      <c r="AN680" s="321"/>
      <c r="AO680" s="321"/>
      <c r="AP680" s="321"/>
      <c r="AQ680" s="321"/>
      <c r="AR680" s="321"/>
      <c r="AS680" s="321"/>
      <c r="AT680" s="163"/>
      <c r="AU680" s="163"/>
      <c r="AV680" s="163"/>
      <c r="AW680" s="163"/>
      <c r="AX680" s="163"/>
      <c r="AY680" s="163"/>
      <c r="AZ680" s="167"/>
      <c r="BA680" s="163"/>
      <c r="BB680" s="163"/>
      <c r="BC680" s="163"/>
      <c r="BD680" s="163"/>
      <c r="BE680" s="163"/>
      <c r="BF680" s="163"/>
      <c r="BG680" s="163"/>
      <c r="BH680" s="163"/>
    </row>
    <row r="681">
      <c r="A681" s="163"/>
      <c r="B681" s="163"/>
      <c r="C681" s="163"/>
      <c r="D681" s="163"/>
      <c r="E681" s="163"/>
      <c r="F681" s="163"/>
      <c r="G681" s="163"/>
      <c r="H681" s="163"/>
      <c r="I681" s="163"/>
      <c r="J681" s="163"/>
      <c r="K681" s="165"/>
      <c r="L681" s="163"/>
      <c r="M681" s="163"/>
      <c r="N681" s="166"/>
      <c r="O681" s="167"/>
      <c r="P681" s="167"/>
      <c r="Q681" s="163"/>
      <c r="R681" s="163"/>
      <c r="S681" s="163"/>
      <c r="T681" s="167"/>
      <c r="U681" s="167"/>
      <c r="V681" s="167"/>
      <c r="W681" s="163"/>
      <c r="X681" s="163"/>
      <c r="Y681" s="163"/>
      <c r="Z681" s="321"/>
      <c r="AA681" s="321"/>
      <c r="AB681" s="322"/>
      <c r="AC681" s="322"/>
      <c r="AD681" s="321"/>
      <c r="AE681" s="321"/>
      <c r="AF681" s="321"/>
      <c r="AG681" s="321"/>
      <c r="AH681" s="321"/>
      <c r="AI681" s="321"/>
      <c r="AJ681" s="321"/>
      <c r="AK681" s="321"/>
      <c r="AL681" s="321"/>
      <c r="AM681" s="321"/>
      <c r="AN681" s="321"/>
      <c r="AO681" s="321"/>
      <c r="AP681" s="321"/>
      <c r="AQ681" s="321"/>
      <c r="AR681" s="321"/>
      <c r="AS681" s="321"/>
      <c r="AT681" s="163"/>
      <c r="AU681" s="163"/>
      <c r="AV681" s="163"/>
      <c r="AW681" s="163"/>
      <c r="AX681" s="163"/>
      <c r="AY681" s="163"/>
      <c r="AZ681" s="167"/>
      <c r="BA681" s="163"/>
      <c r="BB681" s="163"/>
      <c r="BC681" s="163"/>
      <c r="BD681" s="163"/>
      <c r="BE681" s="163"/>
      <c r="BF681" s="163"/>
      <c r="BG681" s="163"/>
      <c r="BH681" s="163"/>
    </row>
    <row r="682">
      <c r="A682" s="163"/>
      <c r="B682" s="163"/>
      <c r="C682" s="163"/>
      <c r="D682" s="163"/>
      <c r="E682" s="163"/>
      <c r="F682" s="163"/>
      <c r="G682" s="163"/>
      <c r="H682" s="163"/>
      <c r="I682" s="163"/>
      <c r="J682" s="163"/>
      <c r="K682" s="165"/>
      <c r="L682" s="163"/>
      <c r="M682" s="163"/>
      <c r="N682" s="166"/>
      <c r="O682" s="167"/>
      <c r="P682" s="167"/>
      <c r="Q682" s="163"/>
      <c r="R682" s="163"/>
      <c r="S682" s="163"/>
      <c r="T682" s="167"/>
      <c r="U682" s="167"/>
      <c r="V682" s="167"/>
      <c r="W682" s="163"/>
      <c r="X682" s="163"/>
      <c r="Y682" s="163"/>
      <c r="Z682" s="321"/>
      <c r="AA682" s="321"/>
      <c r="AB682" s="322"/>
      <c r="AC682" s="322"/>
      <c r="AD682" s="321"/>
      <c r="AE682" s="321"/>
      <c r="AF682" s="321"/>
      <c r="AG682" s="321"/>
      <c r="AH682" s="321"/>
      <c r="AI682" s="321"/>
      <c r="AJ682" s="321"/>
      <c r="AK682" s="321"/>
      <c r="AL682" s="321"/>
      <c r="AM682" s="321"/>
      <c r="AN682" s="321"/>
      <c r="AO682" s="321"/>
      <c r="AP682" s="321"/>
      <c r="AQ682" s="321"/>
      <c r="AR682" s="321"/>
      <c r="AS682" s="321"/>
      <c r="AT682" s="163"/>
      <c r="AU682" s="163"/>
      <c r="AV682" s="163"/>
      <c r="AW682" s="163"/>
      <c r="AX682" s="163"/>
      <c r="AY682" s="163"/>
      <c r="AZ682" s="167"/>
      <c r="BA682" s="163"/>
      <c r="BB682" s="163"/>
      <c r="BC682" s="163"/>
      <c r="BD682" s="163"/>
      <c r="BE682" s="163"/>
      <c r="BF682" s="163"/>
      <c r="BG682" s="163"/>
      <c r="BH682" s="163"/>
    </row>
    <row r="683">
      <c r="A683" s="163"/>
      <c r="B683" s="163"/>
      <c r="C683" s="163"/>
      <c r="D683" s="163"/>
      <c r="E683" s="163"/>
      <c r="F683" s="163"/>
      <c r="G683" s="163"/>
      <c r="H683" s="163"/>
      <c r="I683" s="163"/>
      <c r="J683" s="163"/>
      <c r="K683" s="165"/>
      <c r="L683" s="163"/>
      <c r="M683" s="163"/>
      <c r="N683" s="166"/>
      <c r="O683" s="167"/>
      <c r="P683" s="167"/>
      <c r="Q683" s="163"/>
      <c r="R683" s="163"/>
      <c r="S683" s="163"/>
      <c r="T683" s="167"/>
      <c r="U683" s="167"/>
      <c r="V683" s="167"/>
      <c r="W683" s="163"/>
      <c r="X683" s="163"/>
      <c r="Y683" s="163"/>
      <c r="Z683" s="321"/>
      <c r="AA683" s="321"/>
      <c r="AB683" s="322"/>
      <c r="AC683" s="322"/>
      <c r="AD683" s="321"/>
      <c r="AE683" s="321"/>
      <c r="AF683" s="321"/>
      <c r="AG683" s="321"/>
      <c r="AH683" s="321"/>
      <c r="AI683" s="321"/>
      <c r="AJ683" s="321"/>
      <c r="AK683" s="321"/>
      <c r="AL683" s="321"/>
      <c r="AM683" s="321"/>
      <c r="AN683" s="321"/>
      <c r="AO683" s="321"/>
      <c r="AP683" s="321"/>
      <c r="AQ683" s="321"/>
      <c r="AR683" s="321"/>
      <c r="AS683" s="321"/>
      <c r="AT683" s="163"/>
      <c r="AU683" s="163"/>
      <c r="AV683" s="163"/>
      <c r="AW683" s="163"/>
      <c r="AX683" s="163"/>
      <c r="AY683" s="163"/>
      <c r="AZ683" s="167"/>
      <c r="BA683" s="163"/>
      <c r="BB683" s="163"/>
      <c r="BC683" s="163"/>
      <c r="BD683" s="163"/>
      <c r="BE683" s="163"/>
      <c r="BF683" s="163"/>
      <c r="BG683" s="163"/>
      <c r="BH683" s="163"/>
    </row>
    <row r="684">
      <c r="A684" s="163"/>
      <c r="B684" s="163"/>
      <c r="C684" s="163"/>
      <c r="D684" s="163"/>
      <c r="E684" s="163"/>
      <c r="F684" s="163"/>
      <c r="G684" s="163"/>
      <c r="H684" s="163"/>
      <c r="I684" s="163"/>
      <c r="J684" s="163"/>
      <c r="K684" s="165"/>
      <c r="L684" s="163"/>
      <c r="M684" s="163"/>
      <c r="N684" s="166"/>
      <c r="O684" s="167"/>
      <c r="P684" s="167"/>
      <c r="Q684" s="163"/>
      <c r="R684" s="163"/>
      <c r="S684" s="163"/>
      <c r="T684" s="167"/>
      <c r="U684" s="167"/>
      <c r="V684" s="167"/>
      <c r="W684" s="163"/>
      <c r="X684" s="163"/>
      <c r="Y684" s="163"/>
      <c r="Z684" s="321"/>
      <c r="AA684" s="321"/>
      <c r="AB684" s="322"/>
      <c r="AC684" s="322"/>
      <c r="AD684" s="321"/>
      <c r="AE684" s="321"/>
      <c r="AF684" s="321"/>
      <c r="AG684" s="321"/>
      <c r="AH684" s="321"/>
      <c r="AI684" s="321"/>
      <c r="AJ684" s="321"/>
      <c r="AK684" s="321"/>
      <c r="AL684" s="321"/>
      <c r="AM684" s="321"/>
      <c r="AN684" s="321"/>
      <c r="AO684" s="321"/>
      <c r="AP684" s="321"/>
      <c r="AQ684" s="321"/>
      <c r="AR684" s="321"/>
      <c r="AS684" s="321"/>
      <c r="AT684" s="163"/>
      <c r="AU684" s="163"/>
      <c r="AV684" s="163"/>
      <c r="AW684" s="163"/>
      <c r="AX684" s="163"/>
      <c r="AY684" s="163"/>
      <c r="AZ684" s="167"/>
      <c r="BA684" s="163"/>
      <c r="BB684" s="163"/>
      <c r="BC684" s="163"/>
      <c r="BD684" s="163"/>
      <c r="BE684" s="163"/>
      <c r="BF684" s="163"/>
      <c r="BG684" s="163"/>
      <c r="BH684" s="163"/>
    </row>
    <row r="685">
      <c r="A685" s="163"/>
      <c r="B685" s="163"/>
      <c r="C685" s="163"/>
      <c r="D685" s="163"/>
      <c r="E685" s="163"/>
      <c r="F685" s="163"/>
      <c r="G685" s="163"/>
      <c r="H685" s="163"/>
      <c r="I685" s="163"/>
      <c r="J685" s="163"/>
      <c r="K685" s="165"/>
      <c r="L685" s="163"/>
      <c r="M685" s="163"/>
      <c r="N685" s="166"/>
      <c r="O685" s="167"/>
      <c r="P685" s="167"/>
      <c r="Q685" s="163"/>
      <c r="R685" s="163"/>
      <c r="S685" s="163"/>
      <c r="T685" s="167"/>
      <c r="U685" s="167"/>
      <c r="V685" s="167"/>
      <c r="W685" s="163"/>
      <c r="X685" s="163"/>
      <c r="Y685" s="163"/>
      <c r="Z685" s="321"/>
      <c r="AA685" s="321"/>
      <c r="AB685" s="322"/>
      <c r="AC685" s="322"/>
      <c r="AD685" s="321"/>
      <c r="AE685" s="321"/>
      <c r="AF685" s="321"/>
      <c r="AG685" s="321"/>
      <c r="AH685" s="321"/>
      <c r="AI685" s="321"/>
      <c r="AJ685" s="321"/>
      <c r="AK685" s="321"/>
      <c r="AL685" s="321"/>
      <c r="AM685" s="321"/>
      <c r="AN685" s="321"/>
      <c r="AO685" s="321"/>
      <c r="AP685" s="321"/>
      <c r="AQ685" s="321"/>
      <c r="AR685" s="321"/>
      <c r="AS685" s="321"/>
      <c r="AT685" s="163"/>
      <c r="AU685" s="163"/>
      <c r="AV685" s="163"/>
      <c r="AW685" s="163"/>
      <c r="AX685" s="163"/>
      <c r="AY685" s="163"/>
      <c r="AZ685" s="167"/>
      <c r="BA685" s="163"/>
      <c r="BB685" s="163"/>
      <c r="BC685" s="163"/>
      <c r="BD685" s="163"/>
      <c r="BE685" s="163"/>
      <c r="BF685" s="163"/>
      <c r="BG685" s="163"/>
      <c r="BH685" s="163"/>
    </row>
    <row r="686">
      <c r="A686" s="163"/>
      <c r="B686" s="163"/>
      <c r="C686" s="163"/>
      <c r="D686" s="163"/>
      <c r="E686" s="163"/>
      <c r="F686" s="163"/>
      <c r="G686" s="163"/>
      <c r="H686" s="163"/>
      <c r="I686" s="163"/>
      <c r="J686" s="163"/>
      <c r="K686" s="165"/>
      <c r="L686" s="163"/>
      <c r="M686" s="163"/>
      <c r="N686" s="166"/>
      <c r="O686" s="167"/>
      <c r="P686" s="167"/>
      <c r="Q686" s="163"/>
      <c r="R686" s="163"/>
      <c r="S686" s="163"/>
      <c r="T686" s="167"/>
      <c r="U686" s="167"/>
      <c r="V686" s="167"/>
      <c r="W686" s="163"/>
      <c r="X686" s="163"/>
      <c r="Y686" s="163"/>
      <c r="Z686" s="321"/>
      <c r="AA686" s="321"/>
      <c r="AB686" s="322"/>
      <c r="AC686" s="322"/>
      <c r="AD686" s="321"/>
      <c r="AE686" s="321"/>
      <c r="AF686" s="321"/>
      <c r="AG686" s="321"/>
      <c r="AH686" s="321"/>
      <c r="AI686" s="321"/>
      <c r="AJ686" s="321"/>
      <c r="AK686" s="321"/>
      <c r="AL686" s="321"/>
      <c r="AM686" s="321"/>
      <c r="AN686" s="321"/>
      <c r="AO686" s="321"/>
      <c r="AP686" s="321"/>
      <c r="AQ686" s="321"/>
      <c r="AR686" s="321"/>
      <c r="AS686" s="321"/>
      <c r="AT686" s="163"/>
      <c r="AU686" s="163"/>
      <c r="AV686" s="163"/>
      <c r="AW686" s="163"/>
      <c r="AX686" s="163"/>
      <c r="AY686" s="163"/>
      <c r="AZ686" s="167"/>
      <c r="BA686" s="163"/>
      <c r="BB686" s="163"/>
      <c r="BC686" s="163"/>
      <c r="BD686" s="163"/>
      <c r="BE686" s="163"/>
      <c r="BF686" s="163"/>
      <c r="BG686" s="163"/>
      <c r="BH686" s="163"/>
    </row>
    <row r="687">
      <c r="A687" s="163"/>
      <c r="B687" s="163"/>
      <c r="C687" s="163"/>
      <c r="D687" s="163"/>
      <c r="E687" s="163"/>
      <c r="F687" s="163"/>
      <c r="G687" s="163"/>
      <c r="H687" s="163"/>
      <c r="I687" s="163"/>
      <c r="J687" s="163"/>
      <c r="K687" s="165"/>
      <c r="L687" s="163"/>
      <c r="M687" s="163"/>
      <c r="N687" s="166"/>
      <c r="O687" s="167"/>
      <c r="P687" s="167"/>
      <c r="Q687" s="163"/>
      <c r="R687" s="163"/>
      <c r="S687" s="163"/>
      <c r="T687" s="167"/>
      <c r="U687" s="167"/>
      <c r="V687" s="167"/>
      <c r="W687" s="163"/>
      <c r="X687" s="163"/>
      <c r="Y687" s="163"/>
      <c r="Z687" s="321"/>
      <c r="AA687" s="321"/>
      <c r="AB687" s="322"/>
      <c r="AC687" s="322"/>
      <c r="AD687" s="321"/>
      <c r="AE687" s="321"/>
      <c r="AF687" s="321"/>
      <c r="AG687" s="321"/>
      <c r="AH687" s="321"/>
      <c r="AI687" s="321"/>
      <c r="AJ687" s="321"/>
      <c r="AK687" s="321"/>
      <c r="AL687" s="321"/>
      <c r="AM687" s="321"/>
      <c r="AN687" s="321"/>
      <c r="AO687" s="321"/>
      <c r="AP687" s="321"/>
      <c r="AQ687" s="321"/>
      <c r="AR687" s="321"/>
      <c r="AS687" s="321"/>
      <c r="AT687" s="163"/>
      <c r="AU687" s="163"/>
      <c r="AV687" s="163"/>
      <c r="AW687" s="163"/>
      <c r="AX687" s="163"/>
      <c r="AY687" s="163"/>
      <c r="AZ687" s="167"/>
      <c r="BA687" s="163"/>
      <c r="BB687" s="163"/>
      <c r="BC687" s="163"/>
      <c r="BD687" s="163"/>
      <c r="BE687" s="163"/>
      <c r="BF687" s="163"/>
      <c r="BG687" s="163"/>
      <c r="BH687" s="163"/>
    </row>
    <row r="688">
      <c r="A688" s="163"/>
      <c r="B688" s="163"/>
      <c r="C688" s="163"/>
      <c r="D688" s="163"/>
      <c r="E688" s="163"/>
      <c r="F688" s="163"/>
      <c r="G688" s="163"/>
      <c r="H688" s="163"/>
      <c r="I688" s="163"/>
      <c r="J688" s="163"/>
      <c r="K688" s="165"/>
      <c r="L688" s="163"/>
      <c r="M688" s="163"/>
      <c r="N688" s="166"/>
      <c r="O688" s="167"/>
      <c r="P688" s="167"/>
      <c r="Q688" s="163"/>
      <c r="R688" s="163"/>
      <c r="S688" s="163"/>
      <c r="T688" s="167"/>
      <c r="U688" s="167"/>
      <c r="V688" s="167"/>
      <c r="W688" s="163"/>
      <c r="X688" s="163"/>
      <c r="Y688" s="163"/>
      <c r="Z688" s="321"/>
      <c r="AA688" s="321"/>
      <c r="AB688" s="322"/>
      <c r="AC688" s="322"/>
      <c r="AD688" s="321"/>
      <c r="AE688" s="321"/>
      <c r="AF688" s="321"/>
      <c r="AG688" s="321"/>
      <c r="AH688" s="321"/>
      <c r="AI688" s="321"/>
      <c r="AJ688" s="321"/>
      <c r="AK688" s="321"/>
      <c r="AL688" s="321"/>
      <c r="AM688" s="321"/>
      <c r="AN688" s="321"/>
      <c r="AO688" s="321"/>
      <c r="AP688" s="321"/>
      <c r="AQ688" s="321"/>
      <c r="AR688" s="321"/>
      <c r="AS688" s="321"/>
      <c r="AT688" s="163"/>
      <c r="AU688" s="163"/>
      <c r="AV688" s="163"/>
      <c r="AW688" s="163"/>
      <c r="AX688" s="163"/>
      <c r="AY688" s="163"/>
      <c r="AZ688" s="167"/>
      <c r="BA688" s="163"/>
      <c r="BB688" s="163"/>
      <c r="BC688" s="163"/>
      <c r="BD688" s="163"/>
      <c r="BE688" s="163"/>
      <c r="BF688" s="163"/>
      <c r="BG688" s="163"/>
      <c r="BH688" s="163"/>
    </row>
    <row r="689">
      <c r="A689" s="163"/>
      <c r="B689" s="163"/>
      <c r="C689" s="163"/>
      <c r="D689" s="163"/>
      <c r="E689" s="163"/>
      <c r="F689" s="163"/>
      <c r="G689" s="163"/>
      <c r="H689" s="163"/>
      <c r="I689" s="163"/>
      <c r="J689" s="163"/>
      <c r="K689" s="165"/>
      <c r="L689" s="163"/>
      <c r="M689" s="163"/>
      <c r="N689" s="166"/>
      <c r="O689" s="167"/>
      <c r="P689" s="167"/>
      <c r="Q689" s="163"/>
      <c r="R689" s="163"/>
      <c r="S689" s="163"/>
      <c r="T689" s="167"/>
      <c r="U689" s="167"/>
      <c r="V689" s="167"/>
      <c r="W689" s="163"/>
      <c r="X689" s="163"/>
      <c r="Y689" s="163"/>
      <c r="Z689" s="321"/>
      <c r="AA689" s="321"/>
      <c r="AB689" s="322"/>
      <c r="AC689" s="322"/>
      <c r="AD689" s="321"/>
      <c r="AE689" s="321"/>
      <c r="AF689" s="321"/>
      <c r="AG689" s="321"/>
      <c r="AH689" s="321"/>
      <c r="AI689" s="321"/>
      <c r="AJ689" s="321"/>
      <c r="AK689" s="321"/>
      <c r="AL689" s="321"/>
      <c r="AM689" s="321"/>
      <c r="AN689" s="321"/>
      <c r="AO689" s="321"/>
      <c r="AP689" s="321"/>
      <c r="AQ689" s="321"/>
      <c r="AR689" s="321"/>
      <c r="AS689" s="321"/>
      <c r="AT689" s="163"/>
      <c r="AU689" s="163"/>
      <c r="AV689" s="163"/>
      <c r="AW689" s="163"/>
      <c r="AX689" s="163"/>
      <c r="AY689" s="163"/>
      <c r="AZ689" s="167"/>
      <c r="BA689" s="163"/>
      <c r="BB689" s="163"/>
      <c r="BC689" s="163"/>
      <c r="BD689" s="163"/>
      <c r="BE689" s="163"/>
      <c r="BF689" s="163"/>
      <c r="BG689" s="163"/>
      <c r="BH689" s="163"/>
    </row>
    <row r="690">
      <c r="A690" s="163"/>
      <c r="B690" s="163"/>
      <c r="C690" s="163"/>
      <c r="D690" s="163"/>
      <c r="E690" s="163"/>
      <c r="F690" s="163"/>
      <c r="G690" s="163"/>
      <c r="H690" s="163"/>
      <c r="I690" s="163"/>
      <c r="J690" s="163"/>
      <c r="K690" s="165"/>
      <c r="L690" s="163"/>
      <c r="M690" s="163"/>
      <c r="N690" s="166"/>
      <c r="O690" s="167"/>
      <c r="P690" s="167"/>
      <c r="Q690" s="163"/>
      <c r="R690" s="163"/>
      <c r="S690" s="163"/>
      <c r="T690" s="167"/>
      <c r="U690" s="167"/>
      <c r="V690" s="167"/>
      <c r="W690" s="163"/>
      <c r="X690" s="163"/>
      <c r="Y690" s="163"/>
      <c r="Z690" s="321"/>
      <c r="AA690" s="321"/>
      <c r="AB690" s="322"/>
      <c r="AC690" s="322"/>
      <c r="AD690" s="321"/>
      <c r="AE690" s="321"/>
      <c r="AF690" s="321"/>
      <c r="AG690" s="321"/>
      <c r="AH690" s="321"/>
      <c r="AI690" s="321"/>
      <c r="AJ690" s="321"/>
      <c r="AK690" s="321"/>
      <c r="AL690" s="321"/>
      <c r="AM690" s="321"/>
      <c r="AN690" s="321"/>
      <c r="AO690" s="321"/>
      <c r="AP690" s="321"/>
      <c r="AQ690" s="321"/>
      <c r="AR690" s="321"/>
      <c r="AS690" s="321"/>
      <c r="AT690" s="163"/>
      <c r="AU690" s="163"/>
      <c r="AV690" s="163"/>
      <c r="AW690" s="163"/>
      <c r="AX690" s="163"/>
      <c r="AY690" s="163"/>
      <c r="AZ690" s="167"/>
      <c r="BA690" s="163"/>
      <c r="BB690" s="163"/>
      <c r="BC690" s="163"/>
      <c r="BD690" s="163"/>
      <c r="BE690" s="163"/>
      <c r="BF690" s="163"/>
      <c r="BG690" s="163"/>
      <c r="BH690" s="163"/>
    </row>
    <row r="691">
      <c r="A691" s="163"/>
      <c r="B691" s="163"/>
      <c r="C691" s="163"/>
      <c r="D691" s="163"/>
      <c r="E691" s="163"/>
      <c r="F691" s="163"/>
      <c r="G691" s="163"/>
      <c r="H691" s="163"/>
      <c r="I691" s="163"/>
      <c r="J691" s="163"/>
      <c r="K691" s="165"/>
      <c r="L691" s="163"/>
      <c r="M691" s="163"/>
      <c r="N691" s="166"/>
      <c r="O691" s="167"/>
      <c r="P691" s="167"/>
      <c r="Q691" s="163"/>
      <c r="R691" s="163"/>
      <c r="S691" s="163"/>
      <c r="T691" s="167"/>
      <c r="U691" s="167"/>
      <c r="V691" s="167"/>
      <c r="W691" s="163"/>
      <c r="X691" s="163"/>
      <c r="Y691" s="163"/>
      <c r="Z691" s="321"/>
      <c r="AA691" s="321"/>
      <c r="AB691" s="322"/>
      <c r="AC691" s="322"/>
      <c r="AD691" s="321"/>
      <c r="AE691" s="321"/>
      <c r="AF691" s="321"/>
      <c r="AG691" s="321"/>
      <c r="AH691" s="321"/>
      <c r="AI691" s="321"/>
      <c r="AJ691" s="321"/>
      <c r="AK691" s="321"/>
      <c r="AL691" s="321"/>
      <c r="AM691" s="321"/>
      <c r="AN691" s="321"/>
      <c r="AO691" s="321"/>
      <c r="AP691" s="321"/>
      <c r="AQ691" s="321"/>
      <c r="AR691" s="321"/>
      <c r="AS691" s="321"/>
      <c r="AT691" s="163"/>
      <c r="AU691" s="163"/>
      <c r="AV691" s="163"/>
      <c r="AW691" s="163"/>
      <c r="AX691" s="163"/>
      <c r="AY691" s="163"/>
      <c r="AZ691" s="167"/>
      <c r="BA691" s="163"/>
      <c r="BB691" s="163"/>
      <c r="BC691" s="163"/>
      <c r="BD691" s="163"/>
      <c r="BE691" s="163"/>
      <c r="BF691" s="163"/>
      <c r="BG691" s="163"/>
      <c r="BH691" s="163"/>
    </row>
    <row r="692">
      <c r="A692" s="163"/>
      <c r="B692" s="163"/>
      <c r="C692" s="163"/>
      <c r="D692" s="163"/>
      <c r="E692" s="163"/>
      <c r="F692" s="163"/>
      <c r="G692" s="163"/>
      <c r="H692" s="163"/>
      <c r="I692" s="163"/>
      <c r="J692" s="163"/>
      <c r="K692" s="165"/>
      <c r="L692" s="163"/>
      <c r="M692" s="163"/>
      <c r="N692" s="166"/>
      <c r="O692" s="167"/>
      <c r="P692" s="167"/>
      <c r="Q692" s="163"/>
      <c r="R692" s="163"/>
      <c r="S692" s="163"/>
      <c r="T692" s="167"/>
      <c r="U692" s="167"/>
      <c r="V692" s="167"/>
      <c r="W692" s="163"/>
      <c r="X692" s="163"/>
      <c r="Y692" s="163"/>
      <c r="Z692" s="321"/>
      <c r="AA692" s="321"/>
      <c r="AB692" s="322"/>
      <c r="AC692" s="322"/>
      <c r="AD692" s="321"/>
      <c r="AE692" s="321"/>
      <c r="AF692" s="321"/>
      <c r="AG692" s="321"/>
      <c r="AH692" s="321"/>
      <c r="AI692" s="321"/>
      <c r="AJ692" s="321"/>
      <c r="AK692" s="321"/>
      <c r="AL692" s="321"/>
      <c r="AM692" s="321"/>
      <c r="AN692" s="321"/>
      <c r="AO692" s="321"/>
      <c r="AP692" s="321"/>
      <c r="AQ692" s="321"/>
      <c r="AR692" s="321"/>
      <c r="AS692" s="321"/>
      <c r="AT692" s="163"/>
      <c r="AU692" s="163"/>
      <c r="AV692" s="163"/>
      <c r="AW692" s="163"/>
      <c r="AX692" s="163"/>
      <c r="AY692" s="163"/>
      <c r="AZ692" s="167"/>
      <c r="BA692" s="163"/>
      <c r="BB692" s="163"/>
      <c r="BC692" s="163"/>
      <c r="BD692" s="163"/>
      <c r="BE692" s="163"/>
      <c r="BF692" s="163"/>
      <c r="BG692" s="163"/>
      <c r="BH692" s="163"/>
    </row>
    <row r="693">
      <c r="A693" s="163"/>
      <c r="B693" s="163"/>
      <c r="C693" s="163"/>
      <c r="D693" s="163"/>
      <c r="E693" s="163"/>
      <c r="F693" s="163"/>
      <c r="G693" s="163"/>
      <c r="H693" s="163"/>
      <c r="I693" s="163"/>
      <c r="J693" s="163"/>
      <c r="K693" s="165"/>
      <c r="L693" s="163"/>
      <c r="M693" s="163"/>
      <c r="N693" s="166"/>
      <c r="O693" s="167"/>
      <c r="P693" s="167"/>
      <c r="Q693" s="163"/>
      <c r="R693" s="163"/>
      <c r="S693" s="163"/>
      <c r="T693" s="167"/>
      <c r="U693" s="167"/>
      <c r="V693" s="167"/>
      <c r="W693" s="163"/>
      <c r="X693" s="163"/>
      <c r="Y693" s="163"/>
      <c r="Z693" s="321"/>
      <c r="AA693" s="321"/>
      <c r="AB693" s="322"/>
      <c r="AC693" s="322"/>
      <c r="AD693" s="321"/>
      <c r="AE693" s="321"/>
      <c r="AF693" s="321"/>
      <c r="AG693" s="321"/>
      <c r="AH693" s="321"/>
      <c r="AI693" s="321"/>
      <c r="AJ693" s="321"/>
      <c r="AK693" s="321"/>
      <c r="AL693" s="321"/>
      <c r="AM693" s="321"/>
      <c r="AN693" s="321"/>
      <c r="AO693" s="321"/>
      <c r="AP693" s="321"/>
      <c r="AQ693" s="321"/>
      <c r="AR693" s="321"/>
      <c r="AS693" s="321"/>
      <c r="AT693" s="163"/>
      <c r="AU693" s="163"/>
      <c r="AV693" s="163"/>
      <c r="AW693" s="163"/>
      <c r="AX693" s="163"/>
      <c r="AY693" s="163"/>
      <c r="AZ693" s="167"/>
      <c r="BA693" s="163"/>
      <c r="BB693" s="163"/>
      <c r="BC693" s="163"/>
      <c r="BD693" s="163"/>
      <c r="BE693" s="163"/>
      <c r="BF693" s="163"/>
      <c r="BG693" s="163"/>
      <c r="BH693" s="163"/>
    </row>
    <row r="694">
      <c r="A694" s="163"/>
      <c r="B694" s="163"/>
      <c r="C694" s="163"/>
      <c r="D694" s="163"/>
      <c r="E694" s="163"/>
      <c r="F694" s="163"/>
      <c r="G694" s="163"/>
      <c r="H694" s="163"/>
      <c r="I694" s="163"/>
      <c r="J694" s="163"/>
      <c r="K694" s="165"/>
      <c r="L694" s="163"/>
      <c r="M694" s="163"/>
      <c r="N694" s="166"/>
      <c r="O694" s="167"/>
      <c r="P694" s="167"/>
      <c r="Q694" s="163"/>
      <c r="R694" s="163"/>
      <c r="S694" s="163"/>
      <c r="T694" s="167"/>
      <c r="U694" s="167"/>
      <c r="V694" s="167"/>
      <c r="W694" s="163"/>
      <c r="X694" s="163"/>
      <c r="Y694" s="163"/>
      <c r="Z694" s="321"/>
      <c r="AA694" s="321"/>
      <c r="AB694" s="322"/>
      <c r="AC694" s="322"/>
      <c r="AD694" s="321"/>
      <c r="AE694" s="321"/>
      <c r="AF694" s="321"/>
      <c r="AG694" s="321"/>
      <c r="AH694" s="321"/>
      <c r="AI694" s="321"/>
      <c r="AJ694" s="321"/>
      <c r="AK694" s="321"/>
      <c r="AL694" s="321"/>
      <c r="AM694" s="321"/>
      <c r="AN694" s="321"/>
      <c r="AO694" s="321"/>
      <c r="AP694" s="321"/>
      <c r="AQ694" s="321"/>
      <c r="AR694" s="321"/>
      <c r="AS694" s="321"/>
      <c r="AT694" s="163"/>
      <c r="AU694" s="163"/>
      <c r="AV694" s="163"/>
      <c r="AW694" s="163"/>
      <c r="AX694" s="163"/>
      <c r="AY694" s="163"/>
      <c r="AZ694" s="167"/>
      <c r="BA694" s="163"/>
      <c r="BB694" s="163"/>
      <c r="BC694" s="163"/>
      <c r="BD694" s="163"/>
      <c r="BE694" s="163"/>
      <c r="BF694" s="163"/>
      <c r="BG694" s="163"/>
      <c r="BH694" s="163"/>
    </row>
    <row r="695">
      <c r="A695" s="163"/>
      <c r="B695" s="163"/>
      <c r="C695" s="163"/>
      <c r="D695" s="163"/>
      <c r="E695" s="163"/>
      <c r="F695" s="163"/>
      <c r="G695" s="163"/>
      <c r="H695" s="163"/>
      <c r="I695" s="163"/>
      <c r="J695" s="163"/>
      <c r="K695" s="165"/>
      <c r="L695" s="163"/>
      <c r="M695" s="163"/>
      <c r="N695" s="166"/>
      <c r="O695" s="167"/>
      <c r="P695" s="167"/>
      <c r="Q695" s="163"/>
      <c r="R695" s="163"/>
      <c r="S695" s="163"/>
      <c r="T695" s="167"/>
      <c r="U695" s="167"/>
      <c r="V695" s="167"/>
      <c r="W695" s="163"/>
      <c r="X695" s="163"/>
      <c r="Y695" s="163"/>
      <c r="Z695" s="321"/>
      <c r="AA695" s="321"/>
      <c r="AB695" s="322"/>
      <c r="AC695" s="322"/>
      <c r="AD695" s="321"/>
      <c r="AE695" s="321"/>
      <c r="AF695" s="321"/>
      <c r="AG695" s="321"/>
      <c r="AH695" s="321"/>
      <c r="AI695" s="321"/>
      <c r="AJ695" s="321"/>
      <c r="AK695" s="321"/>
      <c r="AL695" s="321"/>
      <c r="AM695" s="321"/>
      <c r="AN695" s="321"/>
      <c r="AO695" s="321"/>
      <c r="AP695" s="321"/>
      <c r="AQ695" s="321"/>
      <c r="AR695" s="321"/>
      <c r="AS695" s="321"/>
      <c r="AT695" s="163"/>
      <c r="AU695" s="163"/>
      <c r="AV695" s="163"/>
      <c r="AW695" s="163"/>
      <c r="AX695" s="163"/>
      <c r="AY695" s="163"/>
      <c r="AZ695" s="167"/>
      <c r="BA695" s="163"/>
      <c r="BB695" s="163"/>
      <c r="BC695" s="163"/>
      <c r="BD695" s="163"/>
      <c r="BE695" s="163"/>
      <c r="BF695" s="163"/>
      <c r="BG695" s="163"/>
      <c r="BH695" s="163"/>
    </row>
    <row r="696">
      <c r="A696" s="163"/>
      <c r="B696" s="163"/>
      <c r="C696" s="163"/>
      <c r="D696" s="163"/>
      <c r="E696" s="163"/>
      <c r="F696" s="163"/>
      <c r="G696" s="163"/>
      <c r="H696" s="163"/>
      <c r="I696" s="163"/>
      <c r="J696" s="163"/>
      <c r="K696" s="165"/>
      <c r="L696" s="163"/>
      <c r="M696" s="163"/>
      <c r="N696" s="166"/>
      <c r="O696" s="167"/>
      <c r="P696" s="167"/>
      <c r="Q696" s="163"/>
      <c r="R696" s="163"/>
      <c r="S696" s="163"/>
      <c r="T696" s="167"/>
      <c r="U696" s="167"/>
      <c r="V696" s="167"/>
      <c r="W696" s="163"/>
      <c r="X696" s="163"/>
      <c r="Y696" s="163"/>
      <c r="Z696" s="321"/>
      <c r="AA696" s="321"/>
      <c r="AB696" s="322"/>
      <c r="AC696" s="322"/>
      <c r="AD696" s="321"/>
      <c r="AE696" s="321"/>
      <c r="AF696" s="321"/>
      <c r="AG696" s="321"/>
      <c r="AH696" s="321"/>
      <c r="AI696" s="321"/>
      <c r="AJ696" s="321"/>
      <c r="AK696" s="321"/>
      <c r="AL696" s="321"/>
      <c r="AM696" s="321"/>
      <c r="AN696" s="321"/>
      <c r="AO696" s="321"/>
      <c r="AP696" s="321"/>
      <c r="AQ696" s="321"/>
      <c r="AR696" s="321"/>
      <c r="AS696" s="321"/>
      <c r="AT696" s="163"/>
      <c r="AU696" s="163"/>
      <c r="AV696" s="163"/>
      <c r="AW696" s="163"/>
      <c r="AX696" s="163"/>
      <c r="AY696" s="163"/>
      <c r="AZ696" s="167"/>
      <c r="BA696" s="163"/>
      <c r="BB696" s="163"/>
      <c r="BC696" s="163"/>
      <c r="BD696" s="163"/>
      <c r="BE696" s="163"/>
      <c r="BF696" s="163"/>
      <c r="BG696" s="163"/>
      <c r="BH696" s="163"/>
    </row>
    <row r="697">
      <c r="A697" s="163"/>
      <c r="B697" s="163"/>
      <c r="C697" s="163"/>
      <c r="D697" s="163"/>
      <c r="E697" s="163"/>
      <c r="F697" s="163"/>
      <c r="G697" s="163"/>
      <c r="H697" s="163"/>
      <c r="I697" s="163"/>
      <c r="J697" s="163"/>
      <c r="K697" s="165"/>
      <c r="L697" s="163"/>
      <c r="M697" s="163"/>
      <c r="N697" s="166"/>
      <c r="O697" s="167"/>
      <c r="P697" s="167"/>
      <c r="Q697" s="163"/>
      <c r="R697" s="163"/>
      <c r="S697" s="163"/>
      <c r="T697" s="167"/>
      <c r="U697" s="167"/>
      <c r="V697" s="167"/>
      <c r="W697" s="163"/>
      <c r="X697" s="163"/>
      <c r="Y697" s="163"/>
      <c r="Z697" s="321"/>
      <c r="AA697" s="321"/>
      <c r="AB697" s="322"/>
      <c r="AC697" s="322"/>
      <c r="AD697" s="321"/>
      <c r="AE697" s="321"/>
      <c r="AF697" s="321"/>
      <c r="AG697" s="321"/>
      <c r="AH697" s="321"/>
      <c r="AI697" s="321"/>
      <c r="AJ697" s="321"/>
      <c r="AK697" s="321"/>
      <c r="AL697" s="321"/>
      <c r="AM697" s="321"/>
      <c r="AN697" s="321"/>
      <c r="AO697" s="321"/>
      <c r="AP697" s="321"/>
      <c r="AQ697" s="321"/>
      <c r="AR697" s="321"/>
      <c r="AS697" s="321"/>
      <c r="AT697" s="163"/>
      <c r="AU697" s="163"/>
      <c r="AV697" s="163"/>
      <c r="AW697" s="163"/>
      <c r="AX697" s="163"/>
      <c r="AY697" s="163"/>
      <c r="AZ697" s="167"/>
      <c r="BA697" s="163"/>
      <c r="BB697" s="163"/>
      <c r="BC697" s="163"/>
      <c r="BD697" s="163"/>
      <c r="BE697" s="163"/>
      <c r="BF697" s="163"/>
      <c r="BG697" s="163"/>
      <c r="BH697" s="163"/>
    </row>
    <row r="698">
      <c r="A698" s="163"/>
      <c r="B698" s="163"/>
      <c r="C698" s="163"/>
      <c r="D698" s="163"/>
      <c r="E698" s="163"/>
      <c r="F698" s="163"/>
      <c r="G698" s="163"/>
      <c r="H698" s="163"/>
      <c r="I698" s="163"/>
      <c r="J698" s="163"/>
      <c r="K698" s="165"/>
      <c r="L698" s="163"/>
      <c r="M698" s="163"/>
      <c r="N698" s="166"/>
      <c r="O698" s="167"/>
      <c r="P698" s="167"/>
      <c r="Q698" s="163"/>
      <c r="R698" s="163"/>
      <c r="S698" s="163"/>
      <c r="T698" s="167"/>
      <c r="U698" s="167"/>
      <c r="V698" s="167"/>
      <c r="W698" s="163"/>
      <c r="X698" s="163"/>
      <c r="Y698" s="163"/>
      <c r="Z698" s="321"/>
      <c r="AA698" s="321"/>
      <c r="AB698" s="322"/>
      <c r="AC698" s="322"/>
      <c r="AD698" s="321"/>
      <c r="AE698" s="321"/>
      <c r="AF698" s="321"/>
      <c r="AG698" s="321"/>
      <c r="AH698" s="321"/>
      <c r="AI698" s="321"/>
      <c r="AJ698" s="321"/>
      <c r="AK698" s="321"/>
      <c r="AL698" s="321"/>
      <c r="AM698" s="321"/>
      <c r="AN698" s="321"/>
      <c r="AO698" s="321"/>
      <c r="AP698" s="321"/>
      <c r="AQ698" s="321"/>
      <c r="AR698" s="321"/>
      <c r="AS698" s="321"/>
      <c r="AT698" s="163"/>
      <c r="AU698" s="163"/>
      <c r="AV698" s="163"/>
      <c r="AW698" s="163"/>
      <c r="AX698" s="163"/>
      <c r="AY698" s="163"/>
      <c r="AZ698" s="167"/>
      <c r="BA698" s="163"/>
      <c r="BB698" s="163"/>
      <c r="BC698" s="163"/>
      <c r="BD698" s="163"/>
      <c r="BE698" s="163"/>
      <c r="BF698" s="163"/>
      <c r="BG698" s="163"/>
      <c r="BH698" s="163"/>
    </row>
    <row r="699">
      <c r="A699" s="163"/>
      <c r="B699" s="163"/>
      <c r="C699" s="163"/>
      <c r="D699" s="163"/>
      <c r="E699" s="163"/>
      <c r="F699" s="163"/>
      <c r="G699" s="163"/>
      <c r="H699" s="163"/>
      <c r="I699" s="163"/>
      <c r="J699" s="163"/>
      <c r="K699" s="165"/>
      <c r="L699" s="163"/>
      <c r="M699" s="163"/>
      <c r="N699" s="166"/>
      <c r="O699" s="167"/>
      <c r="P699" s="167"/>
      <c r="Q699" s="163"/>
      <c r="R699" s="163"/>
      <c r="S699" s="163"/>
      <c r="T699" s="167"/>
      <c r="U699" s="167"/>
      <c r="V699" s="167"/>
      <c r="W699" s="163"/>
      <c r="X699" s="163"/>
      <c r="Y699" s="163"/>
      <c r="Z699" s="321"/>
      <c r="AA699" s="321"/>
      <c r="AB699" s="322"/>
      <c r="AC699" s="322"/>
      <c r="AD699" s="321"/>
      <c r="AE699" s="321"/>
      <c r="AF699" s="321"/>
      <c r="AG699" s="321"/>
      <c r="AH699" s="321"/>
      <c r="AI699" s="321"/>
      <c r="AJ699" s="321"/>
      <c r="AK699" s="321"/>
      <c r="AL699" s="321"/>
      <c r="AM699" s="321"/>
      <c r="AN699" s="321"/>
      <c r="AO699" s="321"/>
      <c r="AP699" s="321"/>
      <c r="AQ699" s="321"/>
      <c r="AR699" s="321"/>
      <c r="AS699" s="321"/>
      <c r="AT699" s="163"/>
      <c r="AU699" s="163"/>
      <c r="AV699" s="163"/>
      <c r="AW699" s="163"/>
      <c r="AX699" s="163"/>
      <c r="AY699" s="163"/>
      <c r="AZ699" s="167"/>
      <c r="BA699" s="163"/>
      <c r="BB699" s="163"/>
      <c r="BC699" s="163"/>
      <c r="BD699" s="163"/>
      <c r="BE699" s="163"/>
      <c r="BF699" s="163"/>
      <c r="BG699" s="163"/>
      <c r="BH699" s="163"/>
    </row>
    <row r="700">
      <c r="A700" s="163"/>
      <c r="B700" s="163"/>
      <c r="C700" s="163"/>
      <c r="D700" s="163"/>
      <c r="E700" s="163"/>
      <c r="F700" s="163"/>
      <c r="G700" s="163"/>
      <c r="H700" s="163"/>
      <c r="I700" s="163"/>
      <c r="J700" s="163"/>
      <c r="K700" s="165"/>
      <c r="L700" s="163"/>
      <c r="M700" s="163"/>
      <c r="N700" s="166"/>
      <c r="O700" s="167"/>
      <c r="P700" s="167"/>
      <c r="Q700" s="163"/>
      <c r="R700" s="163"/>
      <c r="S700" s="163"/>
      <c r="T700" s="167"/>
      <c r="U700" s="167"/>
      <c r="V700" s="167"/>
      <c r="W700" s="163"/>
      <c r="X700" s="163"/>
      <c r="Y700" s="163"/>
      <c r="Z700" s="321"/>
      <c r="AA700" s="321"/>
      <c r="AB700" s="322"/>
      <c r="AC700" s="322"/>
      <c r="AD700" s="321"/>
      <c r="AE700" s="321"/>
      <c r="AF700" s="321"/>
      <c r="AG700" s="321"/>
      <c r="AH700" s="321"/>
      <c r="AI700" s="321"/>
      <c r="AJ700" s="321"/>
      <c r="AK700" s="321"/>
      <c r="AL700" s="321"/>
      <c r="AM700" s="321"/>
      <c r="AN700" s="321"/>
      <c r="AO700" s="321"/>
      <c r="AP700" s="321"/>
      <c r="AQ700" s="321"/>
      <c r="AR700" s="321"/>
      <c r="AS700" s="321"/>
      <c r="AT700" s="163"/>
      <c r="AU700" s="163"/>
      <c r="AV700" s="163"/>
      <c r="AW700" s="163"/>
      <c r="AX700" s="163"/>
      <c r="AY700" s="163"/>
      <c r="AZ700" s="167"/>
      <c r="BA700" s="163"/>
      <c r="BB700" s="163"/>
      <c r="BC700" s="163"/>
      <c r="BD700" s="163"/>
      <c r="BE700" s="163"/>
      <c r="BF700" s="163"/>
      <c r="BG700" s="163"/>
      <c r="BH700" s="163"/>
    </row>
    <row r="701">
      <c r="A701" s="163"/>
      <c r="B701" s="163"/>
      <c r="C701" s="163"/>
      <c r="D701" s="163"/>
      <c r="E701" s="163"/>
      <c r="F701" s="163"/>
      <c r="G701" s="163"/>
      <c r="H701" s="163"/>
      <c r="I701" s="163"/>
      <c r="J701" s="163"/>
      <c r="K701" s="165"/>
      <c r="L701" s="163"/>
      <c r="M701" s="163"/>
      <c r="N701" s="166"/>
      <c r="O701" s="167"/>
      <c r="P701" s="167"/>
      <c r="Q701" s="163"/>
      <c r="R701" s="163"/>
      <c r="S701" s="163"/>
      <c r="T701" s="167"/>
      <c r="U701" s="167"/>
      <c r="V701" s="167"/>
      <c r="W701" s="163"/>
      <c r="X701" s="163"/>
      <c r="Y701" s="163"/>
      <c r="Z701" s="321"/>
      <c r="AA701" s="321"/>
      <c r="AB701" s="322"/>
      <c r="AC701" s="322"/>
      <c r="AD701" s="321"/>
      <c r="AE701" s="321"/>
      <c r="AF701" s="321"/>
      <c r="AG701" s="321"/>
      <c r="AH701" s="321"/>
      <c r="AI701" s="321"/>
      <c r="AJ701" s="321"/>
      <c r="AK701" s="321"/>
      <c r="AL701" s="321"/>
      <c r="AM701" s="321"/>
      <c r="AN701" s="321"/>
      <c r="AO701" s="321"/>
      <c r="AP701" s="321"/>
      <c r="AQ701" s="321"/>
      <c r="AR701" s="321"/>
      <c r="AS701" s="321"/>
      <c r="AT701" s="163"/>
      <c r="AU701" s="163"/>
      <c r="AV701" s="163"/>
      <c r="AW701" s="163"/>
      <c r="AX701" s="163"/>
      <c r="AY701" s="163"/>
      <c r="AZ701" s="167"/>
      <c r="BA701" s="163"/>
      <c r="BB701" s="163"/>
      <c r="BC701" s="163"/>
      <c r="BD701" s="163"/>
      <c r="BE701" s="163"/>
      <c r="BF701" s="163"/>
      <c r="BG701" s="163"/>
      <c r="BH701" s="163"/>
    </row>
    <row r="702">
      <c r="A702" s="163"/>
      <c r="B702" s="163"/>
      <c r="C702" s="163"/>
      <c r="D702" s="163"/>
      <c r="E702" s="163"/>
      <c r="F702" s="163"/>
      <c r="G702" s="163"/>
      <c r="H702" s="163"/>
      <c r="I702" s="163"/>
      <c r="J702" s="163"/>
      <c r="K702" s="165"/>
      <c r="L702" s="163"/>
      <c r="M702" s="163"/>
      <c r="N702" s="166"/>
      <c r="O702" s="167"/>
      <c r="P702" s="167"/>
      <c r="Q702" s="163"/>
      <c r="R702" s="163"/>
      <c r="S702" s="163"/>
      <c r="T702" s="167"/>
      <c r="U702" s="167"/>
      <c r="V702" s="167"/>
      <c r="W702" s="163"/>
      <c r="X702" s="163"/>
      <c r="Y702" s="163"/>
      <c r="Z702" s="321"/>
      <c r="AA702" s="321"/>
      <c r="AB702" s="322"/>
      <c r="AC702" s="322"/>
      <c r="AD702" s="321"/>
      <c r="AE702" s="321"/>
      <c r="AF702" s="321"/>
      <c r="AG702" s="321"/>
      <c r="AH702" s="321"/>
      <c r="AI702" s="321"/>
      <c r="AJ702" s="321"/>
      <c r="AK702" s="321"/>
      <c r="AL702" s="321"/>
      <c r="AM702" s="321"/>
      <c r="AN702" s="321"/>
      <c r="AO702" s="321"/>
      <c r="AP702" s="321"/>
      <c r="AQ702" s="321"/>
      <c r="AR702" s="321"/>
      <c r="AS702" s="321"/>
      <c r="AT702" s="163"/>
      <c r="AU702" s="163"/>
      <c r="AV702" s="163"/>
      <c r="AW702" s="163"/>
      <c r="AX702" s="163"/>
      <c r="AY702" s="163"/>
      <c r="AZ702" s="167"/>
      <c r="BA702" s="163"/>
      <c r="BB702" s="163"/>
      <c r="BC702" s="163"/>
      <c r="BD702" s="163"/>
      <c r="BE702" s="163"/>
      <c r="BF702" s="163"/>
      <c r="BG702" s="163"/>
      <c r="BH702" s="163"/>
    </row>
    <row r="703">
      <c r="A703" s="163"/>
      <c r="B703" s="163"/>
      <c r="C703" s="163"/>
      <c r="D703" s="163"/>
      <c r="E703" s="163"/>
      <c r="F703" s="163"/>
      <c r="G703" s="163"/>
      <c r="H703" s="163"/>
      <c r="I703" s="163"/>
      <c r="J703" s="163"/>
      <c r="K703" s="165"/>
      <c r="L703" s="163"/>
      <c r="M703" s="163"/>
      <c r="N703" s="166"/>
      <c r="O703" s="167"/>
      <c r="P703" s="167"/>
      <c r="Q703" s="163"/>
      <c r="R703" s="163"/>
      <c r="S703" s="163"/>
      <c r="T703" s="167"/>
      <c r="U703" s="167"/>
      <c r="V703" s="167"/>
      <c r="W703" s="163"/>
      <c r="X703" s="163"/>
      <c r="Y703" s="163"/>
      <c r="Z703" s="321"/>
      <c r="AA703" s="321"/>
      <c r="AB703" s="322"/>
      <c r="AC703" s="322"/>
      <c r="AD703" s="321"/>
      <c r="AE703" s="321"/>
      <c r="AF703" s="321"/>
      <c r="AG703" s="321"/>
      <c r="AH703" s="321"/>
      <c r="AI703" s="321"/>
      <c r="AJ703" s="321"/>
      <c r="AK703" s="321"/>
      <c r="AL703" s="321"/>
      <c r="AM703" s="321"/>
      <c r="AN703" s="321"/>
      <c r="AO703" s="321"/>
      <c r="AP703" s="321"/>
      <c r="AQ703" s="321"/>
      <c r="AR703" s="321"/>
      <c r="AS703" s="321"/>
      <c r="AT703" s="163"/>
      <c r="AU703" s="163"/>
      <c r="AV703" s="163"/>
      <c r="AW703" s="163"/>
      <c r="AX703" s="163"/>
      <c r="AY703" s="163"/>
      <c r="AZ703" s="167"/>
      <c r="BA703" s="163"/>
      <c r="BB703" s="163"/>
      <c r="BC703" s="163"/>
      <c r="BD703" s="163"/>
      <c r="BE703" s="163"/>
      <c r="BF703" s="163"/>
      <c r="BG703" s="163"/>
      <c r="BH703" s="163"/>
    </row>
    <row r="704">
      <c r="A704" s="163"/>
      <c r="B704" s="163"/>
      <c r="C704" s="163"/>
      <c r="D704" s="163"/>
      <c r="E704" s="163"/>
      <c r="F704" s="163"/>
      <c r="G704" s="163"/>
      <c r="H704" s="163"/>
      <c r="I704" s="163"/>
      <c r="J704" s="163"/>
      <c r="K704" s="165"/>
      <c r="L704" s="163"/>
      <c r="M704" s="163"/>
      <c r="N704" s="166"/>
      <c r="O704" s="167"/>
      <c r="P704" s="167"/>
      <c r="Q704" s="163"/>
      <c r="R704" s="163"/>
      <c r="S704" s="163"/>
      <c r="T704" s="167"/>
      <c r="U704" s="167"/>
      <c r="V704" s="167"/>
      <c r="W704" s="163"/>
      <c r="X704" s="163"/>
      <c r="Y704" s="163"/>
      <c r="Z704" s="321"/>
      <c r="AA704" s="321"/>
      <c r="AB704" s="322"/>
      <c r="AC704" s="322"/>
      <c r="AD704" s="321"/>
      <c r="AE704" s="321"/>
      <c r="AF704" s="321"/>
      <c r="AG704" s="321"/>
      <c r="AH704" s="321"/>
      <c r="AI704" s="321"/>
      <c r="AJ704" s="321"/>
      <c r="AK704" s="321"/>
      <c r="AL704" s="321"/>
      <c r="AM704" s="321"/>
      <c r="AN704" s="321"/>
      <c r="AO704" s="321"/>
      <c r="AP704" s="321"/>
      <c r="AQ704" s="321"/>
      <c r="AR704" s="321"/>
      <c r="AS704" s="321"/>
      <c r="AT704" s="163"/>
      <c r="AU704" s="163"/>
      <c r="AV704" s="163"/>
      <c r="AW704" s="163"/>
      <c r="AX704" s="163"/>
      <c r="AY704" s="163"/>
      <c r="AZ704" s="167"/>
      <c r="BA704" s="163"/>
      <c r="BB704" s="163"/>
      <c r="BC704" s="163"/>
      <c r="BD704" s="163"/>
      <c r="BE704" s="163"/>
      <c r="BF704" s="163"/>
      <c r="BG704" s="163"/>
      <c r="BH704" s="163"/>
    </row>
    <row r="705">
      <c r="A705" s="163"/>
      <c r="B705" s="163"/>
      <c r="C705" s="163"/>
      <c r="D705" s="163"/>
      <c r="E705" s="163"/>
      <c r="F705" s="163"/>
      <c r="G705" s="163"/>
      <c r="H705" s="163"/>
      <c r="I705" s="163"/>
      <c r="J705" s="163"/>
      <c r="K705" s="165"/>
      <c r="L705" s="163"/>
      <c r="M705" s="163"/>
      <c r="N705" s="166"/>
      <c r="O705" s="167"/>
      <c r="P705" s="167"/>
      <c r="Q705" s="163"/>
      <c r="R705" s="163"/>
      <c r="S705" s="163"/>
      <c r="T705" s="167"/>
      <c r="U705" s="167"/>
      <c r="V705" s="167"/>
      <c r="W705" s="163"/>
      <c r="X705" s="163"/>
      <c r="Y705" s="163"/>
      <c r="Z705" s="321"/>
      <c r="AA705" s="321"/>
      <c r="AB705" s="322"/>
      <c r="AC705" s="322"/>
      <c r="AD705" s="321"/>
      <c r="AE705" s="321"/>
      <c r="AF705" s="321"/>
      <c r="AG705" s="321"/>
      <c r="AH705" s="321"/>
      <c r="AI705" s="321"/>
      <c r="AJ705" s="321"/>
      <c r="AK705" s="321"/>
      <c r="AL705" s="321"/>
      <c r="AM705" s="321"/>
      <c r="AN705" s="321"/>
      <c r="AO705" s="321"/>
      <c r="AP705" s="321"/>
      <c r="AQ705" s="321"/>
      <c r="AR705" s="321"/>
      <c r="AS705" s="321"/>
      <c r="AT705" s="163"/>
      <c r="AU705" s="163"/>
      <c r="AV705" s="163"/>
      <c r="AW705" s="163"/>
      <c r="AX705" s="163"/>
      <c r="AY705" s="163"/>
      <c r="AZ705" s="167"/>
      <c r="BA705" s="163"/>
      <c r="BB705" s="163"/>
      <c r="BC705" s="163"/>
      <c r="BD705" s="163"/>
      <c r="BE705" s="163"/>
      <c r="BF705" s="163"/>
      <c r="BG705" s="163"/>
      <c r="BH705" s="163"/>
    </row>
    <row r="706">
      <c r="A706" s="163"/>
      <c r="B706" s="163"/>
      <c r="C706" s="163"/>
      <c r="D706" s="163"/>
      <c r="E706" s="163"/>
      <c r="F706" s="163"/>
      <c r="G706" s="163"/>
      <c r="H706" s="163"/>
      <c r="I706" s="163"/>
      <c r="J706" s="163"/>
      <c r="K706" s="165"/>
      <c r="L706" s="163"/>
      <c r="M706" s="163"/>
      <c r="N706" s="166"/>
      <c r="O706" s="167"/>
      <c r="P706" s="167"/>
      <c r="Q706" s="163"/>
      <c r="R706" s="163"/>
      <c r="S706" s="163"/>
      <c r="T706" s="167"/>
      <c r="U706" s="167"/>
      <c r="V706" s="167"/>
      <c r="W706" s="163"/>
      <c r="X706" s="163"/>
      <c r="Y706" s="163"/>
      <c r="Z706" s="321"/>
      <c r="AA706" s="321"/>
      <c r="AB706" s="322"/>
      <c r="AC706" s="322"/>
      <c r="AD706" s="321"/>
      <c r="AE706" s="321"/>
      <c r="AF706" s="321"/>
      <c r="AG706" s="321"/>
      <c r="AH706" s="321"/>
      <c r="AI706" s="321"/>
      <c r="AJ706" s="321"/>
      <c r="AK706" s="321"/>
      <c r="AL706" s="321"/>
      <c r="AM706" s="321"/>
      <c r="AN706" s="321"/>
      <c r="AO706" s="321"/>
      <c r="AP706" s="321"/>
      <c r="AQ706" s="321"/>
      <c r="AR706" s="321"/>
      <c r="AS706" s="321"/>
      <c r="AT706" s="163"/>
      <c r="AU706" s="163"/>
      <c r="AV706" s="163"/>
      <c r="AW706" s="163"/>
      <c r="AX706" s="163"/>
      <c r="AY706" s="163"/>
      <c r="AZ706" s="167"/>
      <c r="BA706" s="163"/>
      <c r="BB706" s="163"/>
      <c r="BC706" s="163"/>
      <c r="BD706" s="163"/>
      <c r="BE706" s="163"/>
      <c r="BF706" s="163"/>
      <c r="BG706" s="163"/>
      <c r="BH706" s="163"/>
    </row>
    <row r="707">
      <c r="A707" s="163"/>
      <c r="B707" s="163"/>
      <c r="C707" s="163"/>
      <c r="D707" s="163"/>
      <c r="E707" s="163"/>
      <c r="F707" s="163"/>
      <c r="G707" s="163"/>
      <c r="H707" s="163"/>
      <c r="I707" s="163"/>
      <c r="J707" s="163"/>
      <c r="K707" s="165"/>
      <c r="L707" s="163"/>
      <c r="M707" s="163"/>
      <c r="N707" s="166"/>
      <c r="O707" s="167"/>
      <c r="P707" s="167"/>
      <c r="Q707" s="163"/>
      <c r="R707" s="163"/>
      <c r="S707" s="163"/>
      <c r="T707" s="167"/>
      <c r="U707" s="167"/>
      <c r="V707" s="167"/>
      <c r="W707" s="163"/>
      <c r="X707" s="163"/>
      <c r="Y707" s="163"/>
      <c r="Z707" s="321"/>
      <c r="AA707" s="321"/>
      <c r="AB707" s="322"/>
      <c r="AC707" s="322"/>
      <c r="AD707" s="321"/>
      <c r="AE707" s="321"/>
      <c r="AF707" s="321"/>
      <c r="AG707" s="321"/>
      <c r="AH707" s="321"/>
      <c r="AI707" s="321"/>
      <c r="AJ707" s="321"/>
      <c r="AK707" s="321"/>
      <c r="AL707" s="321"/>
      <c r="AM707" s="321"/>
      <c r="AN707" s="321"/>
      <c r="AO707" s="321"/>
      <c r="AP707" s="321"/>
      <c r="AQ707" s="321"/>
      <c r="AR707" s="321"/>
      <c r="AS707" s="321"/>
      <c r="AT707" s="163"/>
      <c r="AU707" s="163"/>
      <c r="AV707" s="163"/>
      <c r="AW707" s="163"/>
      <c r="AX707" s="163"/>
      <c r="AY707" s="163"/>
      <c r="AZ707" s="167"/>
      <c r="BA707" s="163"/>
      <c r="BB707" s="163"/>
      <c r="BC707" s="163"/>
      <c r="BD707" s="163"/>
      <c r="BE707" s="163"/>
      <c r="BF707" s="163"/>
      <c r="BG707" s="163"/>
      <c r="BH707" s="163"/>
    </row>
    <row r="708">
      <c r="A708" s="163"/>
      <c r="B708" s="163"/>
      <c r="C708" s="163"/>
      <c r="D708" s="163"/>
      <c r="E708" s="163"/>
      <c r="F708" s="163"/>
      <c r="G708" s="163"/>
      <c r="H708" s="163"/>
      <c r="I708" s="163"/>
      <c r="J708" s="163"/>
      <c r="K708" s="165"/>
      <c r="L708" s="163"/>
      <c r="M708" s="163"/>
      <c r="N708" s="166"/>
      <c r="O708" s="167"/>
      <c r="P708" s="167"/>
      <c r="Q708" s="163"/>
      <c r="R708" s="163"/>
      <c r="S708" s="163"/>
      <c r="T708" s="167"/>
      <c r="U708" s="167"/>
      <c r="V708" s="167"/>
      <c r="W708" s="163"/>
      <c r="X708" s="163"/>
      <c r="Y708" s="163"/>
      <c r="Z708" s="321"/>
      <c r="AA708" s="321"/>
      <c r="AB708" s="322"/>
      <c r="AC708" s="322"/>
      <c r="AD708" s="321"/>
      <c r="AE708" s="321"/>
      <c r="AF708" s="321"/>
      <c r="AG708" s="321"/>
      <c r="AH708" s="321"/>
      <c r="AI708" s="321"/>
      <c r="AJ708" s="321"/>
      <c r="AK708" s="321"/>
      <c r="AL708" s="321"/>
      <c r="AM708" s="321"/>
      <c r="AN708" s="321"/>
      <c r="AO708" s="321"/>
      <c r="AP708" s="321"/>
      <c r="AQ708" s="321"/>
      <c r="AR708" s="321"/>
      <c r="AS708" s="321"/>
      <c r="AT708" s="163"/>
      <c r="AU708" s="163"/>
      <c r="AV708" s="163"/>
      <c r="AW708" s="163"/>
      <c r="AX708" s="163"/>
      <c r="AY708" s="163"/>
      <c r="AZ708" s="167"/>
      <c r="BA708" s="163"/>
      <c r="BB708" s="163"/>
      <c r="BC708" s="163"/>
      <c r="BD708" s="163"/>
      <c r="BE708" s="163"/>
      <c r="BF708" s="163"/>
      <c r="BG708" s="163"/>
      <c r="BH708" s="163"/>
    </row>
    <row r="709">
      <c r="A709" s="163"/>
      <c r="B709" s="163"/>
      <c r="C709" s="163"/>
      <c r="D709" s="163"/>
      <c r="E709" s="163"/>
      <c r="F709" s="163"/>
      <c r="G709" s="163"/>
      <c r="H709" s="163"/>
      <c r="I709" s="163"/>
      <c r="J709" s="163"/>
      <c r="K709" s="165"/>
      <c r="L709" s="163"/>
      <c r="M709" s="163"/>
      <c r="N709" s="166"/>
      <c r="O709" s="167"/>
      <c r="P709" s="167"/>
      <c r="Q709" s="163"/>
      <c r="R709" s="163"/>
      <c r="S709" s="163"/>
      <c r="T709" s="167"/>
      <c r="U709" s="167"/>
      <c r="V709" s="167"/>
      <c r="W709" s="163"/>
      <c r="X709" s="163"/>
      <c r="Y709" s="163"/>
      <c r="Z709" s="321"/>
      <c r="AA709" s="321"/>
      <c r="AB709" s="322"/>
      <c r="AC709" s="322"/>
      <c r="AD709" s="321"/>
      <c r="AE709" s="321"/>
      <c r="AF709" s="321"/>
      <c r="AG709" s="321"/>
      <c r="AH709" s="321"/>
      <c r="AI709" s="321"/>
      <c r="AJ709" s="321"/>
      <c r="AK709" s="321"/>
      <c r="AL709" s="321"/>
      <c r="AM709" s="321"/>
      <c r="AN709" s="321"/>
      <c r="AO709" s="321"/>
      <c r="AP709" s="321"/>
      <c r="AQ709" s="321"/>
      <c r="AR709" s="321"/>
      <c r="AS709" s="321"/>
      <c r="AT709" s="163"/>
      <c r="AU709" s="163"/>
      <c r="AV709" s="163"/>
      <c r="AW709" s="163"/>
      <c r="AX709" s="163"/>
      <c r="AY709" s="163"/>
      <c r="AZ709" s="167"/>
      <c r="BA709" s="163"/>
      <c r="BB709" s="163"/>
      <c r="BC709" s="163"/>
      <c r="BD709" s="163"/>
      <c r="BE709" s="163"/>
      <c r="BF709" s="163"/>
      <c r="BG709" s="163"/>
      <c r="BH709" s="163"/>
    </row>
    <row r="710">
      <c r="A710" s="163"/>
      <c r="B710" s="163"/>
      <c r="C710" s="163"/>
      <c r="D710" s="163"/>
      <c r="E710" s="163"/>
      <c r="F710" s="163"/>
      <c r="G710" s="163"/>
      <c r="H710" s="163"/>
      <c r="I710" s="163"/>
      <c r="J710" s="163"/>
      <c r="K710" s="165"/>
      <c r="L710" s="163"/>
      <c r="M710" s="163"/>
      <c r="N710" s="166"/>
      <c r="O710" s="167"/>
      <c r="P710" s="167"/>
      <c r="Q710" s="163"/>
      <c r="R710" s="163"/>
      <c r="S710" s="163"/>
      <c r="T710" s="167"/>
      <c r="U710" s="167"/>
      <c r="V710" s="167"/>
      <c r="W710" s="163"/>
      <c r="X710" s="163"/>
      <c r="Y710" s="163"/>
      <c r="Z710" s="321"/>
      <c r="AA710" s="321"/>
      <c r="AB710" s="322"/>
      <c r="AC710" s="322"/>
      <c r="AD710" s="321"/>
      <c r="AE710" s="321"/>
      <c r="AF710" s="321"/>
      <c r="AG710" s="321"/>
      <c r="AH710" s="321"/>
      <c r="AI710" s="321"/>
      <c r="AJ710" s="321"/>
      <c r="AK710" s="321"/>
      <c r="AL710" s="321"/>
      <c r="AM710" s="321"/>
      <c r="AN710" s="321"/>
      <c r="AO710" s="321"/>
      <c r="AP710" s="321"/>
      <c r="AQ710" s="321"/>
      <c r="AR710" s="321"/>
      <c r="AS710" s="321"/>
      <c r="AT710" s="163"/>
      <c r="AU710" s="163"/>
      <c r="AV710" s="163"/>
      <c r="AW710" s="163"/>
      <c r="AX710" s="163"/>
      <c r="AY710" s="163"/>
      <c r="AZ710" s="167"/>
      <c r="BA710" s="163"/>
      <c r="BB710" s="163"/>
      <c r="BC710" s="163"/>
      <c r="BD710" s="163"/>
      <c r="BE710" s="163"/>
      <c r="BF710" s="163"/>
      <c r="BG710" s="163"/>
      <c r="BH710" s="163"/>
    </row>
    <row r="711">
      <c r="A711" s="163"/>
      <c r="B711" s="163"/>
      <c r="C711" s="163"/>
      <c r="D711" s="163"/>
      <c r="E711" s="163"/>
      <c r="F711" s="163"/>
      <c r="G711" s="163"/>
      <c r="H711" s="163"/>
      <c r="I711" s="163"/>
      <c r="J711" s="163"/>
      <c r="K711" s="165"/>
      <c r="L711" s="163"/>
      <c r="M711" s="163"/>
      <c r="N711" s="166"/>
      <c r="O711" s="167"/>
      <c r="P711" s="167"/>
      <c r="Q711" s="163"/>
      <c r="R711" s="163"/>
      <c r="S711" s="163"/>
      <c r="T711" s="167"/>
      <c r="U711" s="167"/>
      <c r="V711" s="167"/>
      <c r="W711" s="163"/>
      <c r="X711" s="163"/>
      <c r="Y711" s="163"/>
      <c r="Z711" s="321"/>
      <c r="AA711" s="321"/>
      <c r="AB711" s="322"/>
      <c r="AC711" s="322"/>
      <c r="AD711" s="321"/>
      <c r="AE711" s="321"/>
      <c r="AF711" s="321"/>
      <c r="AG711" s="321"/>
      <c r="AH711" s="321"/>
      <c r="AI711" s="321"/>
      <c r="AJ711" s="321"/>
      <c r="AK711" s="321"/>
      <c r="AL711" s="321"/>
      <c r="AM711" s="321"/>
      <c r="AN711" s="321"/>
      <c r="AO711" s="321"/>
      <c r="AP711" s="321"/>
      <c r="AQ711" s="321"/>
      <c r="AR711" s="321"/>
      <c r="AS711" s="321"/>
      <c r="AT711" s="163"/>
      <c r="AU711" s="163"/>
      <c r="AV711" s="163"/>
      <c r="AW711" s="163"/>
      <c r="AX711" s="163"/>
      <c r="AY711" s="163"/>
      <c r="AZ711" s="167"/>
      <c r="BA711" s="163"/>
      <c r="BB711" s="163"/>
      <c r="BC711" s="163"/>
      <c r="BD711" s="163"/>
      <c r="BE711" s="163"/>
      <c r="BF711" s="163"/>
      <c r="BG711" s="163"/>
      <c r="BH711" s="163"/>
    </row>
    <row r="712">
      <c r="A712" s="163"/>
      <c r="B712" s="163"/>
      <c r="C712" s="163"/>
      <c r="D712" s="163"/>
      <c r="E712" s="163"/>
      <c r="F712" s="163"/>
      <c r="G712" s="163"/>
      <c r="H712" s="163"/>
      <c r="I712" s="163"/>
      <c r="J712" s="163"/>
      <c r="K712" s="165"/>
      <c r="L712" s="163"/>
      <c r="M712" s="163"/>
      <c r="N712" s="166"/>
      <c r="O712" s="167"/>
      <c r="P712" s="167"/>
      <c r="Q712" s="163"/>
      <c r="R712" s="163"/>
      <c r="S712" s="163"/>
      <c r="T712" s="167"/>
      <c r="U712" s="167"/>
      <c r="V712" s="167"/>
      <c r="W712" s="163"/>
      <c r="X712" s="163"/>
      <c r="Y712" s="163"/>
      <c r="Z712" s="321"/>
      <c r="AA712" s="321"/>
      <c r="AB712" s="322"/>
      <c r="AC712" s="322"/>
      <c r="AD712" s="321"/>
      <c r="AE712" s="321"/>
      <c r="AF712" s="321"/>
      <c r="AG712" s="321"/>
      <c r="AH712" s="321"/>
      <c r="AI712" s="321"/>
      <c r="AJ712" s="321"/>
      <c r="AK712" s="321"/>
      <c r="AL712" s="321"/>
      <c r="AM712" s="321"/>
      <c r="AN712" s="321"/>
      <c r="AO712" s="321"/>
      <c r="AP712" s="321"/>
      <c r="AQ712" s="321"/>
      <c r="AR712" s="321"/>
      <c r="AS712" s="321"/>
      <c r="AT712" s="163"/>
      <c r="AU712" s="163"/>
      <c r="AV712" s="163"/>
      <c r="AW712" s="163"/>
      <c r="AX712" s="163"/>
      <c r="AY712" s="163"/>
      <c r="AZ712" s="167"/>
      <c r="BA712" s="163"/>
      <c r="BB712" s="163"/>
      <c r="BC712" s="163"/>
      <c r="BD712" s="163"/>
      <c r="BE712" s="163"/>
      <c r="BF712" s="163"/>
      <c r="BG712" s="163"/>
      <c r="BH712" s="163"/>
    </row>
    <row r="713">
      <c r="A713" s="163"/>
      <c r="B713" s="163"/>
      <c r="C713" s="163"/>
      <c r="D713" s="163"/>
      <c r="E713" s="163"/>
      <c r="F713" s="163"/>
      <c r="G713" s="163"/>
      <c r="H713" s="163"/>
      <c r="I713" s="163"/>
      <c r="J713" s="163"/>
      <c r="K713" s="165"/>
      <c r="L713" s="163"/>
      <c r="M713" s="163"/>
      <c r="N713" s="166"/>
      <c r="O713" s="167"/>
      <c r="P713" s="167"/>
      <c r="Q713" s="163"/>
      <c r="R713" s="163"/>
      <c r="S713" s="163"/>
      <c r="T713" s="167"/>
      <c r="U713" s="167"/>
      <c r="V713" s="167"/>
      <c r="W713" s="163"/>
      <c r="X713" s="163"/>
      <c r="Y713" s="163"/>
      <c r="Z713" s="321"/>
      <c r="AA713" s="321"/>
      <c r="AB713" s="322"/>
      <c r="AC713" s="322"/>
      <c r="AD713" s="321"/>
      <c r="AE713" s="321"/>
      <c r="AF713" s="321"/>
      <c r="AG713" s="321"/>
      <c r="AH713" s="321"/>
      <c r="AI713" s="321"/>
      <c r="AJ713" s="321"/>
      <c r="AK713" s="321"/>
      <c r="AL713" s="321"/>
      <c r="AM713" s="321"/>
      <c r="AN713" s="321"/>
      <c r="AO713" s="321"/>
      <c r="AP713" s="321"/>
      <c r="AQ713" s="321"/>
      <c r="AR713" s="321"/>
      <c r="AS713" s="321"/>
      <c r="AT713" s="163"/>
      <c r="AU713" s="163"/>
      <c r="AV713" s="163"/>
      <c r="AW713" s="163"/>
      <c r="AX713" s="163"/>
      <c r="AY713" s="163"/>
      <c r="AZ713" s="167"/>
      <c r="BA713" s="163"/>
      <c r="BB713" s="163"/>
      <c r="BC713" s="163"/>
      <c r="BD713" s="163"/>
      <c r="BE713" s="163"/>
      <c r="BF713" s="163"/>
      <c r="BG713" s="163"/>
      <c r="BH713" s="163"/>
    </row>
    <row r="714">
      <c r="A714" s="163"/>
      <c r="B714" s="163"/>
      <c r="C714" s="163"/>
      <c r="D714" s="163"/>
      <c r="E714" s="163"/>
      <c r="F714" s="163"/>
      <c r="G714" s="163"/>
      <c r="H714" s="163"/>
      <c r="I714" s="163"/>
      <c r="J714" s="163"/>
      <c r="K714" s="165"/>
      <c r="L714" s="163"/>
      <c r="M714" s="163"/>
      <c r="N714" s="166"/>
      <c r="O714" s="167"/>
      <c r="P714" s="167"/>
      <c r="Q714" s="163"/>
      <c r="R714" s="163"/>
      <c r="S714" s="163"/>
      <c r="T714" s="167"/>
      <c r="U714" s="167"/>
      <c r="V714" s="167"/>
      <c r="W714" s="163"/>
      <c r="X714" s="163"/>
      <c r="Y714" s="163"/>
      <c r="Z714" s="321"/>
      <c r="AA714" s="321"/>
      <c r="AB714" s="322"/>
      <c r="AC714" s="322"/>
      <c r="AD714" s="321"/>
      <c r="AE714" s="321"/>
      <c r="AF714" s="321"/>
      <c r="AG714" s="321"/>
      <c r="AH714" s="321"/>
      <c r="AI714" s="321"/>
      <c r="AJ714" s="321"/>
      <c r="AK714" s="321"/>
      <c r="AL714" s="321"/>
      <c r="AM714" s="321"/>
      <c r="AN714" s="321"/>
      <c r="AO714" s="321"/>
      <c r="AP714" s="321"/>
      <c r="AQ714" s="321"/>
      <c r="AR714" s="321"/>
      <c r="AS714" s="321"/>
      <c r="AT714" s="163"/>
      <c r="AU714" s="163"/>
      <c r="AV714" s="163"/>
      <c r="AW714" s="163"/>
      <c r="AX714" s="163"/>
      <c r="AY714" s="163"/>
      <c r="AZ714" s="167"/>
      <c r="BA714" s="163"/>
      <c r="BB714" s="163"/>
      <c r="BC714" s="163"/>
      <c r="BD714" s="163"/>
      <c r="BE714" s="163"/>
      <c r="BF714" s="163"/>
      <c r="BG714" s="163"/>
      <c r="BH714" s="163"/>
    </row>
    <row r="715">
      <c r="A715" s="163"/>
      <c r="B715" s="163"/>
      <c r="C715" s="163"/>
      <c r="D715" s="163"/>
      <c r="E715" s="163"/>
      <c r="F715" s="163"/>
      <c r="G715" s="163"/>
      <c r="H715" s="163"/>
      <c r="I715" s="163"/>
      <c r="J715" s="163"/>
      <c r="K715" s="165"/>
      <c r="L715" s="163"/>
      <c r="M715" s="163"/>
      <c r="N715" s="166"/>
      <c r="O715" s="167"/>
      <c r="P715" s="167"/>
      <c r="Q715" s="163"/>
      <c r="R715" s="163"/>
      <c r="S715" s="163"/>
      <c r="T715" s="167"/>
      <c r="U715" s="167"/>
      <c r="V715" s="167"/>
      <c r="W715" s="163"/>
      <c r="X715" s="163"/>
      <c r="Y715" s="163"/>
      <c r="Z715" s="321"/>
      <c r="AA715" s="321"/>
      <c r="AB715" s="322"/>
      <c r="AC715" s="322"/>
      <c r="AD715" s="321"/>
      <c r="AE715" s="321"/>
      <c r="AF715" s="321"/>
      <c r="AG715" s="321"/>
      <c r="AH715" s="321"/>
      <c r="AI715" s="321"/>
      <c r="AJ715" s="321"/>
      <c r="AK715" s="321"/>
      <c r="AL715" s="321"/>
      <c r="AM715" s="321"/>
      <c r="AN715" s="321"/>
      <c r="AO715" s="321"/>
      <c r="AP715" s="321"/>
      <c r="AQ715" s="321"/>
      <c r="AR715" s="321"/>
      <c r="AS715" s="321"/>
      <c r="AT715" s="163"/>
      <c r="AU715" s="163"/>
      <c r="AV715" s="163"/>
      <c r="AW715" s="163"/>
      <c r="AX715" s="163"/>
      <c r="AY715" s="163"/>
      <c r="AZ715" s="167"/>
      <c r="BA715" s="163"/>
      <c r="BB715" s="163"/>
      <c r="BC715" s="163"/>
      <c r="BD715" s="163"/>
      <c r="BE715" s="163"/>
      <c r="BF715" s="163"/>
      <c r="BG715" s="163"/>
      <c r="BH715" s="163"/>
    </row>
    <row r="716">
      <c r="A716" s="163"/>
      <c r="B716" s="163"/>
      <c r="C716" s="163"/>
      <c r="D716" s="163"/>
      <c r="E716" s="163"/>
      <c r="F716" s="163"/>
      <c r="G716" s="163"/>
      <c r="H716" s="163"/>
      <c r="I716" s="163"/>
      <c r="J716" s="163"/>
      <c r="K716" s="165"/>
      <c r="L716" s="163"/>
      <c r="M716" s="163"/>
      <c r="N716" s="166"/>
      <c r="O716" s="167"/>
      <c r="P716" s="167"/>
      <c r="Q716" s="163"/>
      <c r="R716" s="163"/>
      <c r="S716" s="163"/>
      <c r="T716" s="167"/>
      <c r="U716" s="167"/>
      <c r="V716" s="167"/>
      <c r="W716" s="163"/>
      <c r="X716" s="163"/>
      <c r="Y716" s="163"/>
      <c r="Z716" s="321"/>
      <c r="AA716" s="321"/>
      <c r="AB716" s="322"/>
      <c r="AC716" s="322"/>
      <c r="AD716" s="321"/>
      <c r="AE716" s="321"/>
      <c r="AF716" s="321"/>
      <c r="AG716" s="321"/>
      <c r="AH716" s="321"/>
      <c r="AI716" s="321"/>
      <c r="AJ716" s="321"/>
      <c r="AK716" s="321"/>
      <c r="AL716" s="321"/>
      <c r="AM716" s="321"/>
      <c r="AN716" s="321"/>
      <c r="AO716" s="321"/>
      <c r="AP716" s="321"/>
      <c r="AQ716" s="321"/>
      <c r="AR716" s="321"/>
      <c r="AS716" s="321"/>
      <c r="AT716" s="163"/>
      <c r="AU716" s="163"/>
      <c r="AV716" s="163"/>
      <c r="AW716" s="163"/>
      <c r="AX716" s="163"/>
      <c r="AY716" s="163"/>
      <c r="AZ716" s="167"/>
      <c r="BA716" s="163"/>
      <c r="BB716" s="163"/>
      <c r="BC716" s="163"/>
      <c r="BD716" s="163"/>
      <c r="BE716" s="163"/>
      <c r="BF716" s="163"/>
      <c r="BG716" s="163"/>
      <c r="BH716" s="163"/>
    </row>
    <row r="717">
      <c r="A717" s="163"/>
      <c r="B717" s="163"/>
      <c r="C717" s="163"/>
      <c r="D717" s="163"/>
      <c r="E717" s="163"/>
      <c r="F717" s="163"/>
      <c r="G717" s="163"/>
      <c r="H717" s="163"/>
      <c r="I717" s="163"/>
      <c r="J717" s="163"/>
      <c r="K717" s="165"/>
      <c r="L717" s="163"/>
      <c r="M717" s="163"/>
      <c r="N717" s="166"/>
      <c r="O717" s="167"/>
      <c r="P717" s="167"/>
      <c r="Q717" s="163"/>
      <c r="R717" s="163"/>
      <c r="S717" s="163"/>
      <c r="T717" s="167"/>
      <c r="U717" s="167"/>
      <c r="V717" s="167"/>
      <c r="W717" s="163"/>
      <c r="X717" s="163"/>
      <c r="Y717" s="163"/>
      <c r="Z717" s="321"/>
      <c r="AA717" s="321"/>
      <c r="AB717" s="322"/>
      <c r="AC717" s="322"/>
      <c r="AD717" s="321"/>
      <c r="AE717" s="321"/>
      <c r="AF717" s="321"/>
      <c r="AG717" s="321"/>
      <c r="AH717" s="321"/>
      <c r="AI717" s="321"/>
      <c r="AJ717" s="321"/>
      <c r="AK717" s="321"/>
      <c r="AL717" s="321"/>
      <c r="AM717" s="321"/>
      <c r="AN717" s="321"/>
      <c r="AO717" s="321"/>
      <c r="AP717" s="321"/>
      <c r="AQ717" s="321"/>
      <c r="AR717" s="321"/>
      <c r="AS717" s="321"/>
      <c r="AT717" s="163"/>
      <c r="AU717" s="163"/>
      <c r="AV717" s="163"/>
      <c r="AW717" s="163"/>
      <c r="AX717" s="163"/>
      <c r="AY717" s="163"/>
      <c r="AZ717" s="167"/>
      <c r="BA717" s="163"/>
      <c r="BB717" s="163"/>
      <c r="BC717" s="163"/>
      <c r="BD717" s="163"/>
      <c r="BE717" s="163"/>
      <c r="BF717" s="163"/>
      <c r="BG717" s="163"/>
      <c r="BH717" s="163"/>
    </row>
    <row r="718">
      <c r="A718" s="163"/>
      <c r="B718" s="163"/>
      <c r="C718" s="163"/>
      <c r="D718" s="163"/>
      <c r="E718" s="163"/>
      <c r="F718" s="163"/>
      <c r="G718" s="163"/>
      <c r="H718" s="163"/>
      <c r="I718" s="163"/>
      <c r="J718" s="163"/>
      <c r="K718" s="165"/>
      <c r="L718" s="163"/>
      <c r="M718" s="163"/>
      <c r="N718" s="166"/>
      <c r="O718" s="167"/>
      <c r="P718" s="167"/>
      <c r="Q718" s="163"/>
      <c r="R718" s="163"/>
      <c r="S718" s="163"/>
      <c r="T718" s="167"/>
      <c r="U718" s="167"/>
      <c r="V718" s="167"/>
      <c r="W718" s="163"/>
      <c r="X718" s="163"/>
      <c r="Y718" s="163"/>
      <c r="Z718" s="321"/>
      <c r="AA718" s="321"/>
      <c r="AB718" s="322"/>
      <c r="AC718" s="322"/>
      <c r="AD718" s="321"/>
      <c r="AE718" s="321"/>
      <c r="AF718" s="321"/>
      <c r="AG718" s="321"/>
      <c r="AH718" s="321"/>
      <c r="AI718" s="321"/>
      <c r="AJ718" s="321"/>
      <c r="AK718" s="321"/>
      <c r="AL718" s="321"/>
      <c r="AM718" s="321"/>
      <c r="AN718" s="321"/>
      <c r="AO718" s="321"/>
      <c r="AP718" s="321"/>
      <c r="AQ718" s="321"/>
      <c r="AR718" s="321"/>
      <c r="AS718" s="321"/>
      <c r="AT718" s="163"/>
      <c r="AU718" s="163"/>
      <c r="AV718" s="163"/>
      <c r="AW718" s="163"/>
      <c r="AX718" s="163"/>
      <c r="AY718" s="163"/>
      <c r="AZ718" s="167"/>
      <c r="BA718" s="163"/>
      <c r="BB718" s="163"/>
      <c r="BC718" s="163"/>
      <c r="BD718" s="163"/>
      <c r="BE718" s="163"/>
      <c r="BF718" s="163"/>
      <c r="BG718" s="163"/>
      <c r="BH718" s="163"/>
    </row>
    <row r="719">
      <c r="A719" s="163"/>
      <c r="B719" s="163"/>
      <c r="C719" s="163"/>
      <c r="D719" s="163"/>
      <c r="E719" s="163"/>
      <c r="F719" s="163"/>
      <c r="G719" s="163"/>
      <c r="H719" s="163"/>
      <c r="I719" s="163"/>
      <c r="J719" s="163"/>
      <c r="K719" s="165"/>
      <c r="L719" s="163"/>
      <c r="M719" s="163"/>
      <c r="N719" s="166"/>
      <c r="O719" s="167"/>
      <c r="P719" s="167"/>
      <c r="Q719" s="163"/>
      <c r="R719" s="163"/>
      <c r="S719" s="163"/>
      <c r="T719" s="167"/>
      <c r="U719" s="167"/>
      <c r="V719" s="167"/>
      <c r="W719" s="163"/>
      <c r="X719" s="163"/>
      <c r="Y719" s="163"/>
      <c r="Z719" s="321"/>
      <c r="AA719" s="321"/>
      <c r="AB719" s="322"/>
      <c r="AC719" s="322"/>
      <c r="AD719" s="321"/>
      <c r="AE719" s="321"/>
      <c r="AF719" s="321"/>
      <c r="AG719" s="321"/>
      <c r="AH719" s="321"/>
      <c r="AI719" s="321"/>
      <c r="AJ719" s="321"/>
      <c r="AK719" s="321"/>
      <c r="AL719" s="321"/>
      <c r="AM719" s="321"/>
      <c r="AN719" s="321"/>
      <c r="AO719" s="321"/>
      <c r="AP719" s="321"/>
      <c r="AQ719" s="321"/>
      <c r="AR719" s="321"/>
      <c r="AS719" s="321"/>
      <c r="AT719" s="163"/>
      <c r="AU719" s="163"/>
      <c r="AV719" s="163"/>
      <c r="AW719" s="163"/>
      <c r="AX719" s="163"/>
      <c r="AY719" s="163"/>
      <c r="AZ719" s="167"/>
      <c r="BA719" s="163"/>
      <c r="BB719" s="163"/>
      <c r="BC719" s="163"/>
      <c r="BD719" s="163"/>
      <c r="BE719" s="163"/>
      <c r="BF719" s="163"/>
      <c r="BG719" s="163"/>
      <c r="BH719" s="163"/>
    </row>
    <row r="720">
      <c r="A720" s="163"/>
      <c r="B720" s="163"/>
      <c r="C720" s="163"/>
      <c r="D720" s="163"/>
      <c r="E720" s="163"/>
      <c r="F720" s="163"/>
      <c r="G720" s="163"/>
      <c r="H720" s="163"/>
      <c r="I720" s="163"/>
      <c r="J720" s="163"/>
      <c r="K720" s="165"/>
      <c r="L720" s="163"/>
      <c r="M720" s="163"/>
      <c r="N720" s="166"/>
      <c r="O720" s="167"/>
      <c r="P720" s="167"/>
      <c r="Q720" s="163"/>
      <c r="R720" s="163"/>
      <c r="S720" s="163"/>
      <c r="T720" s="167"/>
      <c r="U720" s="167"/>
      <c r="V720" s="167"/>
      <c r="W720" s="163"/>
      <c r="X720" s="163"/>
      <c r="Y720" s="163"/>
      <c r="Z720" s="321"/>
      <c r="AA720" s="321"/>
      <c r="AB720" s="322"/>
      <c r="AC720" s="322"/>
      <c r="AD720" s="321"/>
      <c r="AE720" s="321"/>
      <c r="AF720" s="321"/>
      <c r="AG720" s="321"/>
      <c r="AH720" s="321"/>
      <c r="AI720" s="321"/>
      <c r="AJ720" s="321"/>
      <c r="AK720" s="321"/>
      <c r="AL720" s="321"/>
      <c r="AM720" s="321"/>
      <c r="AN720" s="321"/>
      <c r="AO720" s="321"/>
      <c r="AP720" s="321"/>
      <c r="AQ720" s="321"/>
      <c r="AR720" s="321"/>
      <c r="AS720" s="321"/>
      <c r="AT720" s="163"/>
      <c r="AU720" s="163"/>
      <c r="AV720" s="163"/>
      <c r="AW720" s="163"/>
      <c r="AX720" s="163"/>
      <c r="AY720" s="163"/>
      <c r="AZ720" s="167"/>
      <c r="BA720" s="163"/>
      <c r="BB720" s="163"/>
      <c r="BC720" s="163"/>
      <c r="BD720" s="163"/>
      <c r="BE720" s="163"/>
      <c r="BF720" s="163"/>
      <c r="BG720" s="163"/>
      <c r="BH720" s="163"/>
    </row>
    <row r="721">
      <c r="A721" s="163"/>
      <c r="B721" s="163"/>
      <c r="C721" s="163"/>
      <c r="D721" s="163"/>
      <c r="E721" s="163"/>
      <c r="F721" s="163"/>
      <c r="G721" s="163"/>
      <c r="H721" s="163"/>
      <c r="I721" s="163"/>
      <c r="J721" s="163"/>
      <c r="K721" s="165"/>
      <c r="L721" s="163"/>
      <c r="M721" s="163"/>
      <c r="N721" s="166"/>
      <c r="O721" s="167"/>
      <c r="P721" s="167"/>
      <c r="Q721" s="163"/>
      <c r="R721" s="163"/>
      <c r="S721" s="163"/>
      <c r="T721" s="167"/>
      <c r="U721" s="167"/>
      <c r="V721" s="167"/>
      <c r="W721" s="163"/>
      <c r="X721" s="163"/>
      <c r="Y721" s="163"/>
      <c r="Z721" s="321"/>
      <c r="AA721" s="321"/>
      <c r="AB721" s="322"/>
      <c r="AC721" s="322"/>
      <c r="AD721" s="321"/>
      <c r="AE721" s="321"/>
      <c r="AF721" s="321"/>
      <c r="AG721" s="321"/>
      <c r="AH721" s="321"/>
      <c r="AI721" s="321"/>
      <c r="AJ721" s="321"/>
      <c r="AK721" s="321"/>
      <c r="AL721" s="321"/>
      <c r="AM721" s="321"/>
      <c r="AN721" s="321"/>
      <c r="AO721" s="321"/>
      <c r="AP721" s="321"/>
      <c r="AQ721" s="321"/>
      <c r="AR721" s="321"/>
      <c r="AS721" s="321"/>
      <c r="AT721" s="163"/>
      <c r="AU721" s="163"/>
      <c r="AV721" s="163"/>
      <c r="AW721" s="163"/>
      <c r="AX721" s="163"/>
      <c r="AY721" s="163"/>
      <c r="AZ721" s="167"/>
      <c r="BA721" s="163"/>
      <c r="BB721" s="163"/>
      <c r="BC721" s="163"/>
      <c r="BD721" s="163"/>
      <c r="BE721" s="163"/>
      <c r="BF721" s="163"/>
      <c r="BG721" s="163"/>
      <c r="BH721" s="163"/>
    </row>
    <row r="722">
      <c r="A722" s="163"/>
      <c r="B722" s="163"/>
      <c r="C722" s="163"/>
      <c r="D722" s="163"/>
      <c r="E722" s="163"/>
      <c r="F722" s="163"/>
      <c r="G722" s="163"/>
      <c r="H722" s="163"/>
      <c r="I722" s="163"/>
      <c r="J722" s="163"/>
      <c r="K722" s="165"/>
      <c r="L722" s="163"/>
      <c r="M722" s="163"/>
      <c r="N722" s="166"/>
      <c r="O722" s="167"/>
      <c r="P722" s="167"/>
      <c r="Q722" s="163"/>
      <c r="R722" s="163"/>
      <c r="S722" s="163"/>
      <c r="T722" s="167"/>
      <c r="U722" s="167"/>
      <c r="V722" s="167"/>
      <c r="W722" s="163"/>
      <c r="X722" s="163"/>
      <c r="Y722" s="163"/>
      <c r="Z722" s="321"/>
      <c r="AA722" s="321"/>
      <c r="AB722" s="322"/>
      <c r="AC722" s="322"/>
      <c r="AD722" s="321"/>
      <c r="AE722" s="321"/>
      <c r="AF722" s="321"/>
      <c r="AG722" s="321"/>
      <c r="AH722" s="321"/>
      <c r="AI722" s="321"/>
      <c r="AJ722" s="321"/>
      <c r="AK722" s="321"/>
      <c r="AL722" s="321"/>
      <c r="AM722" s="321"/>
      <c r="AN722" s="321"/>
      <c r="AO722" s="321"/>
      <c r="AP722" s="321"/>
      <c r="AQ722" s="321"/>
      <c r="AR722" s="321"/>
      <c r="AS722" s="321"/>
      <c r="AT722" s="163"/>
      <c r="AU722" s="163"/>
      <c r="AV722" s="163"/>
      <c r="AW722" s="163"/>
      <c r="AX722" s="163"/>
      <c r="AY722" s="163"/>
      <c r="AZ722" s="167"/>
      <c r="BA722" s="163"/>
      <c r="BB722" s="163"/>
      <c r="BC722" s="163"/>
      <c r="BD722" s="163"/>
      <c r="BE722" s="163"/>
      <c r="BF722" s="163"/>
      <c r="BG722" s="163"/>
      <c r="BH722" s="163"/>
    </row>
    <row r="723">
      <c r="A723" s="163"/>
      <c r="B723" s="163"/>
      <c r="C723" s="163"/>
      <c r="D723" s="163"/>
      <c r="E723" s="163"/>
      <c r="F723" s="163"/>
      <c r="G723" s="163"/>
      <c r="H723" s="163"/>
      <c r="I723" s="163"/>
      <c r="J723" s="163"/>
      <c r="K723" s="165"/>
      <c r="L723" s="163"/>
      <c r="M723" s="163"/>
      <c r="N723" s="166"/>
      <c r="O723" s="167"/>
      <c r="P723" s="167"/>
      <c r="Q723" s="163"/>
      <c r="R723" s="163"/>
      <c r="S723" s="163"/>
      <c r="T723" s="167"/>
      <c r="U723" s="167"/>
      <c r="V723" s="167"/>
      <c r="W723" s="163"/>
      <c r="X723" s="163"/>
      <c r="Y723" s="163"/>
      <c r="Z723" s="321"/>
      <c r="AA723" s="321"/>
      <c r="AB723" s="322"/>
      <c r="AC723" s="322"/>
      <c r="AD723" s="321"/>
      <c r="AE723" s="321"/>
      <c r="AF723" s="321"/>
      <c r="AG723" s="321"/>
      <c r="AH723" s="321"/>
      <c r="AI723" s="321"/>
      <c r="AJ723" s="321"/>
      <c r="AK723" s="321"/>
      <c r="AL723" s="321"/>
      <c r="AM723" s="321"/>
      <c r="AN723" s="321"/>
      <c r="AO723" s="321"/>
      <c r="AP723" s="321"/>
      <c r="AQ723" s="321"/>
      <c r="AR723" s="321"/>
      <c r="AS723" s="321"/>
      <c r="AT723" s="163"/>
      <c r="AU723" s="163"/>
      <c r="AV723" s="163"/>
      <c r="AW723" s="163"/>
      <c r="AX723" s="163"/>
      <c r="AY723" s="163"/>
      <c r="AZ723" s="167"/>
      <c r="BA723" s="163"/>
      <c r="BB723" s="163"/>
      <c r="BC723" s="163"/>
      <c r="BD723" s="163"/>
      <c r="BE723" s="163"/>
      <c r="BF723" s="163"/>
      <c r="BG723" s="163"/>
      <c r="BH723" s="163"/>
    </row>
    <row r="724">
      <c r="A724" s="163"/>
      <c r="B724" s="163"/>
      <c r="C724" s="163"/>
      <c r="D724" s="163"/>
      <c r="E724" s="163"/>
      <c r="F724" s="163"/>
      <c r="G724" s="163"/>
      <c r="H724" s="163"/>
      <c r="I724" s="163"/>
      <c r="J724" s="163"/>
      <c r="K724" s="165"/>
      <c r="L724" s="163"/>
      <c r="M724" s="163"/>
      <c r="N724" s="166"/>
      <c r="O724" s="167"/>
      <c r="P724" s="167"/>
      <c r="Q724" s="163"/>
      <c r="R724" s="163"/>
      <c r="S724" s="163"/>
      <c r="T724" s="167"/>
      <c r="U724" s="167"/>
      <c r="V724" s="167"/>
      <c r="W724" s="163"/>
      <c r="X724" s="163"/>
      <c r="Y724" s="163"/>
      <c r="Z724" s="321"/>
      <c r="AA724" s="321"/>
      <c r="AB724" s="322"/>
      <c r="AC724" s="322"/>
      <c r="AD724" s="321"/>
      <c r="AE724" s="321"/>
      <c r="AF724" s="321"/>
      <c r="AG724" s="321"/>
      <c r="AH724" s="321"/>
      <c r="AI724" s="321"/>
      <c r="AJ724" s="321"/>
      <c r="AK724" s="321"/>
      <c r="AL724" s="321"/>
      <c r="AM724" s="321"/>
      <c r="AN724" s="321"/>
      <c r="AO724" s="321"/>
      <c r="AP724" s="321"/>
      <c r="AQ724" s="321"/>
      <c r="AR724" s="321"/>
      <c r="AS724" s="321"/>
      <c r="AT724" s="163"/>
      <c r="AU724" s="163"/>
      <c r="AV724" s="163"/>
      <c r="AW724" s="163"/>
      <c r="AX724" s="163"/>
      <c r="AY724" s="163"/>
      <c r="AZ724" s="167"/>
      <c r="BA724" s="163"/>
      <c r="BB724" s="163"/>
      <c r="BC724" s="163"/>
      <c r="BD724" s="163"/>
      <c r="BE724" s="163"/>
      <c r="BF724" s="163"/>
      <c r="BG724" s="163"/>
      <c r="BH724" s="163"/>
    </row>
    <row r="725">
      <c r="A725" s="163"/>
      <c r="B725" s="163"/>
      <c r="C725" s="163"/>
      <c r="D725" s="163"/>
      <c r="E725" s="163"/>
      <c r="F725" s="163"/>
      <c r="G725" s="163"/>
      <c r="H725" s="163"/>
      <c r="I725" s="163"/>
      <c r="J725" s="163"/>
      <c r="K725" s="165"/>
      <c r="L725" s="163"/>
      <c r="M725" s="163"/>
      <c r="N725" s="166"/>
      <c r="O725" s="167"/>
      <c r="P725" s="167"/>
      <c r="Q725" s="163"/>
      <c r="R725" s="163"/>
      <c r="S725" s="163"/>
      <c r="T725" s="167"/>
      <c r="U725" s="167"/>
      <c r="V725" s="167"/>
      <c r="W725" s="163"/>
      <c r="X725" s="163"/>
      <c r="Y725" s="163"/>
      <c r="Z725" s="321"/>
      <c r="AA725" s="321"/>
      <c r="AB725" s="322"/>
      <c r="AC725" s="322"/>
      <c r="AD725" s="321"/>
      <c r="AE725" s="321"/>
      <c r="AF725" s="321"/>
      <c r="AG725" s="321"/>
      <c r="AH725" s="321"/>
      <c r="AI725" s="321"/>
      <c r="AJ725" s="321"/>
      <c r="AK725" s="321"/>
      <c r="AL725" s="321"/>
      <c r="AM725" s="321"/>
      <c r="AN725" s="321"/>
      <c r="AO725" s="321"/>
      <c r="AP725" s="321"/>
      <c r="AQ725" s="321"/>
      <c r="AR725" s="321"/>
      <c r="AS725" s="321"/>
      <c r="AT725" s="163"/>
      <c r="AU725" s="163"/>
      <c r="AV725" s="163"/>
      <c r="AW725" s="163"/>
      <c r="AX725" s="163"/>
      <c r="AY725" s="163"/>
      <c r="AZ725" s="167"/>
      <c r="BA725" s="163"/>
      <c r="BB725" s="163"/>
      <c r="BC725" s="163"/>
      <c r="BD725" s="163"/>
      <c r="BE725" s="163"/>
      <c r="BF725" s="163"/>
      <c r="BG725" s="163"/>
      <c r="BH725" s="163"/>
    </row>
    <row r="726">
      <c r="A726" s="163"/>
      <c r="B726" s="163"/>
      <c r="C726" s="163"/>
      <c r="D726" s="163"/>
      <c r="E726" s="163"/>
      <c r="F726" s="163"/>
      <c r="G726" s="163"/>
      <c r="H726" s="163"/>
      <c r="I726" s="163"/>
      <c r="J726" s="163"/>
      <c r="K726" s="165"/>
      <c r="L726" s="163"/>
      <c r="M726" s="163"/>
      <c r="N726" s="166"/>
      <c r="O726" s="167"/>
      <c r="P726" s="167"/>
      <c r="Q726" s="163"/>
      <c r="R726" s="163"/>
      <c r="S726" s="163"/>
      <c r="T726" s="167"/>
      <c r="U726" s="167"/>
      <c r="V726" s="167"/>
      <c r="W726" s="163"/>
      <c r="X726" s="163"/>
      <c r="Y726" s="163"/>
      <c r="Z726" s="321"/>
      <c r="AA726" s="321"/>
      <c r="AB726" s="322"/>
      <c r="AC726" s="322"/>
      <c r="AD726" s="321"/>
      <c r="AE726" s="321"/>
      <c r="AF726" s="321"/>
      <c r="AG726" s="321"/>
      <c r="AH726" s="321"/>
      <c r="AI726" s="321"/>
      <c r="AJ726" s="321"/>
      <c r="AK726" s="321"/>
      <c r="AL726" s="321"/>
      <c r="AM726" s="321"/>
      <c r="AN726" s="321"/>
      <c r="AO726" s="321"/>
      <c r="AP726" s="321"/>
      <c r="AQ726" s="321"/>
      <c r="AR726" s="321"/>
      <c r="AS726" s="321"/>
      <c r="AT726" s="163"/>
      <c r="AU726" s="163"/>
      <c r="AV726" s="163"/>
      <c r="AW726" s="163"/>
      <c r="AX726" s="163"/>
      <c r="AY726" s="163"/>
      <c r="AZ726" s="167"/>
      <c r="BA726" s="163"/>
      <c r="BB726" s="163"/>
      <c r="BC726" s="163"/>
      <c r="BD726" s="163"/>
      <c r="BE726" s="163"/>
      <c r="BF726" s="163"/>
      <c r="BG726" s="163"/>
      <c r="BH726" s="163"/>
    </row>
    <row r="727">
      <c r="A727" s="163"/>
      <c r="B727" s="163"/>
      <c r="C727" s="163"/>
      <c r="D727" s="163"/>
      <c r="E727" s="163"/>
      <c r="F727" s="163"/>
      <c r="G727" s="163"/>
      <c r="H727" s="163"/>
      <c r="I727" s="163"/>
      <c r="J727" s="163"/>
      <c r="K727" s="165"/>
      <c r="L727" s="163"/>
      <c r="M727" s="163"/>
      <c r="N727" s="166"/>
      <c r="O727" s="167"/>
      <c r="P727" s="167"/>
      <c r="Q727" s="163"/>
      <c r="R727" s="163"/>
      <c r="S727" s="163"/>
      <c r="T727" s="167"/>
      <c r="U727" s="167"/>
      <c r="V727" s="167"/>
      <c r="W727" s="163"/>
      <c r="X727" s="163"/>
      <c r="Y727" s="163"/>
      <c r="Z727" s="321"/>
      <c r="AA727" s="321"/>
      <c r="AB727" s="322"/>
      <c r="AC727" s="322"/>
      <c r="AD727" s="321"/>
      <c r="AE727" s="321"/>
      <c r="AF727" s="321"/>
      <c r="AG727" s="321"/>
      <c r="AH727" s="321"/>
      <c r="AI727" s="321"/>
      <c r="AJ727" s="321"/>
      <c r="AK727" s="321"/>
      <c r="AL727" s="321"/>
      <c r="AM727" s="321"/>
      <c r="AN727" s="321"/>
      <c r="AO727" s="321"/>
      <c r="AP727" s="321"/>
      <c r="AQ727" s="321"/>
      <c r="AR727" s="321"/>
      <c r="AS727" s="321"/>
      <c r="AT727" s="163"/>
      <c r="AU727" s="163"/>
      <c r="AV727" s="163"/>
      <c r="AW727" s="163"/>
      <c r="AX727" s="163"/>
      <c r="AY727" s="163"/>
      <c r="AZ727" s="167"/>
      <c r="BA727" s="163"/>
      <c r="BB727" s="163"/>
      <c r="BC727" s="163"/>
      <c r="BD727" s="163"/>
      <c r="BE727" s="163"/>
      <c r="BF727" s="163"/>
      <c r="BG727" s="163"/>
      <c r="BH727" s="163"/>
    </row>
    <row r="728">
      <c r="A728" s="163"/>
      <c r="B728" s="163"/>
      <c r="C728" s="163"/>
      <c r="D728" s="163"/>
      <c r="E728" s="163"/>
      <c r="F728" s="163"/>
      <c r="G728" s="163"/>
      <c r="H728" s="163"/>
      <c r="I728" s="163"/>
      <c r="J728" s="163"/>
      <c r="K728" s="165"/>
      <c r="L728" s="163"/>
      <c r="M728" s="163"/>
      <c r="N728" s="166"/>
      <c r="O728" s="167"/>
      <c r="P728" s="167"/>
      <c r="Q728" s="163"/>
      <c r="R728" s="163"/>
      <c r="S728" s="163"/>
      <c r="T728" s="167"/>
      <c r="U728" s="167"/>
      <c r="V728" s="167"/>
      <c r="W728" s="163"/>
      <c r="X728" s="163"/>
      <c r="Y728" s="163"/>
      <c r="Z728" s="321"/>
      <c r="AA728" s="321"/>
      <c r="AB728" s="322"/>
      <c r="AC728" s="322"/>
      <c r="AD728" s="321"/>
      <c r="AE728" s="321"/>
      <c r="AF728" s="321"/>
      <c r="AG728" s="321"/>
      <c r="AH728" s="321"/>
      <c r="AI728" s="321"/>
      <c r="AJ728" s="321"/>
      <c r="AK728" s="321"/>
      <c r="AL728" s="321"/>
      <c r="AM728" s="321"/>
      <c r="AN728" s="321"/>
      <c r="AO728" s="321"/>
      <c r="AP728" s="321"/>
      <c r="AQ728" s="321"/>
      <c r="AR728" s="321"/>
      <c r="AS728" s="321"/>
      <c r="AT728" s="163"/>
      <c r="AU728" s="163"/>
      <c r="AV728" s="163"/>
      <c r="AW728" s="163"/>
      <c r="AX728" s="163"/>
      <c r="AY728" s="163"/>
      <c r="AZ728" s="167"/>
      <c r="BA728" s="163"/>
      <c r="BB728" s="163"/>
      <c r="BC728" s="163"/>
      <c r="BD728" s="163"/>
      <c r="BE728" s="163"/>
      <c r="BF728" s="163"/>
      <c r="BG728" s="163"/>
      <c r="BH728" s="163"/>
    </row>
    <row r="729">
      <c r="A729" s="163"/>
      <c r="B729" s="163"/>
      <c r="C729" s="163"/>
      <c r="D729" s="163"/>
      <c r="E729" s="163"/>
      <c r="F729" s="163"/>
      <c r="G729" s="163"/>
      <c r="H729" s="163"/>
      <c r="I729" s="163"/>
      <c r="J729" s="163"/>
      <c r="K729" s="165"/>
      <c r="L729" s="163"/>
      <c r="M729" s="163"/>
      <c r="N729" s="166"/>
      <c r="O729" s="167"/>
      <c r="P729" s="167"/>
      <c r="Q729" s="163"/>
      <c r="R729" s="163"/>
      <c r="S729" s="163"/>
      <c r="T729" s="167"/>
      <c r="U729" s="167"/>
      <c r="V729" s="167"/>
      <c r="W729" s="163"/>
      <c r="X729" s="163"/>
      <c r="Y729" s="163"/>
      <c r="Z729" s="321"/>
      <c r="AA729" s="321"/>
      <c r="AB729" s="322"/>
      <c r="AC729" s="322"/>
      <c r="AD729" s="321"/>
      <c r="AE729" s="321"/>
      <c r="AF729" s="321"/>
      <c r="AG729" s="321"/>
      <c r="AH729" s="321"/>
      <c r="AI729" s="321"/>
      <c r="AJ729" s="321"/>
      <c r="AK729" s="321"/>
      <c r="AL729" s="321"/>
      <c r="AM729" s="321"/>
      <c r="AN729" s="321"/>
      <c r="AO729" s="321"/>
      <c r="AP729" s="321"/>
      <c r="AQ729" s="321"/>
      <c r="AR729" s="321"/>
      <c r="AS729" s="321"/>
      <c r="AT729" s="163"/>
      <c r="AU729" s="163"/>
      <c r="AV729" s="163"/>
      <c r="AW729" s="163"/>
      <c r="AX729" s="163"/>
      <c r="AY729" s="163"/>
      <c r="AZ729" s="167"/>
      <c r="BA729" s="163"/>
      <c r="BB729" s="163"/>
      <c r="BC729" s="163"/>
      <c r="BD729" s="163"/>
      <c r="BE729" s="163"/>
      <c r="BF729" s="163"/>
      <c r="BG729" s="163"/>
      <c r="BH729" s="163"/>
    </row>
    <row r="730">
      <c r="A730" s="163"/>
      <c r="B730" s="163"/>
      <c r="C730" s="163"/>
      <c r="D730" s="163"/>
      <c r="E730" s="163"/>
      <c r="F730" s="163"/>
      <c r="G730" s="163"/>
      <c r="H730" s="163"/>
      <c r="I730" s="163"/>
      <c r="J730" s="163"/>
      <c r="K730" s="165"/>
      <c r="L730" s="163"/>
      <c r="M730" s="163"/>
      <c r="N730" s="166"/>
      <c r="O730" s="167"/>
      <c r="P730" s="167"/>
      <c r="Q730" s="163"/>
      <c r="R730" s="163"/>
      <c r="S730" s="163"/>
      <c r="T730" s="167"/>
      <c r="U730" s="167"/>
      <c r="V730" s="167"/>
      <c r="W730" s="163"/>
      <c r="X730" s="163"/>
      <c r="Y730" s="163"/>
      <c r="Z730" s="321"/>
      <c r="AA730" s="321"/>
      <c r="AB730" s="322"/>
      <c r="AC730" s="322"/>
      <c r="AD730" s="321"/>
      <c r="AE730" s="321"/>
      <c r="AF730" s="321"/>
      <c r="AG730" s="321"/>
      <c r="AH730" s="321"/>
      <c r="AI730" s="321"/>
      <c r="AJ730" s="321"/>
      <c r="AK730" s="321"/>
      <c r="AL730" s="321"/>
      <c r="AM730" s="321"/>
      <c r="AN730" s="321"/>
      <c r="AO730" s="321"/>
      <c r="AP730" s="321"/>
      <c r="AQ730" s="321"/>
      <c r="AR730" s="321"/>
      <c r="AS730" s="321"/>
      <c r="AT730" s="163"/>
      <c r="AU730" s="163"/>
      <c r="AV730" s="163"/>
      <c r="AW730" s="163"/>
      <c r="AX730" s="163"/>
      <c r="AY730" s="163"/>
      <c r="AZ730" s="167"/>
      <c r="BA730" s="163"/>
      <c r="BB730" s="163"/>
      <c r="BC730" s="163"/>
      <c r="BD730" s="163"/>
      <c r="BE730" s="163"/>
      <c r="BF730" s="163"/>
      <c r="BG730" s="163"/>
      <c r="BH730" s="163"/>
    </row>
    <row r="731">
      <c r="A731" s="163"/>
      <c r="B731" s="163"/>
      <c r="C731" s="163"/>
      <c r="D731" s="163"/>
      <c r="E731" s="163"/>
      <c r="F731" s="163"/>
      <c r="G731" s="163"/>
      <c r="H731" s="163"/>
      <c r="I731" s="163"/>
      <c r="J731" s="163"/>
      <c r="K731" s="165"/>
      <c r="L731" s="163"/>
      <c r="M731" s="163"/>
      <c r="N731" s="166"/>
      <c r="O731" s="167"/>
      <c r="P731" s="167"/>
      <c r="Q731" s="163"/>
      <c r="R731" s="163"/>
      <c r="S731" s="163"/>
      <c r="T731" s="167"/>
      <c r="U731" s="167"/>
      <c r="V731" s="167"/>
      <c r="W731" s="163"/>
      <c r="X731" s="163"/>
      <c r="Y731" s="163"/>
      <c r="Z731" s="321"/>
      <c r="AA731" s="321"/>
      <c r="AB731" s="322"/>
      <c r="AC731" s="322"/>
      <c r="AD731" s="321"/>
      <c r="AE731" s="321"/>
      <c r="AF731" s="321"/>
      <c r="AG731" s="321"/>
      <c r="AH731" s="321"/>
      <c r="AI731" s="321"/>
      <c r="AJ731" s="321"/>
      <c r="AK731" s="321"/>
      <c r="AL731" s="321"/>
      <c r="AM731" s="321"/>
      <c r="AN731" s="321"/>
      <c r="AO731" s="321"/>
      <c r="AP731" s="321"/>
      <c r="AQ731" s="321"/>
      <c r="AR731" s="321"/>
      <c r="AS731" s="321"/>
      <c r="AT731" s="163"/>
      <c r="AU731" s="163"/>
      <c r="AV731" s="163"/>
      <c r="AW731" s="163"/>
      <c r="AX731" s="163"/>
      <c r="AY731" s="163"/>
      <c r="AZ731" s="167"/>
      <c r="BA731" s="163"/>
      <c r="BB731" s="163"/>
      <c r="BC731" s="163"/>
      <c r="BD731" s="163"/>
      <c r="BE731" s="163"/>
      <c r="BF731" s="163"/>
      <c r="BG731" s="163"/>
      <c r="BH731" s="163"/>
    </row>
    <row r="732">
      <c r="A732" s="163"/>
      <c r="B732" s="163"/>
      <c r="C732" s="163"/>
      <c r="D732" s="163"/>
      <c r="E732" s="163"/>
      <c r="F732" s="163"/>
      <c r="G732" s="163"/>
      <c r="H732" s="163"/>
      <c r="I732" s="163"/>
      <c r="J732" s="163"/>
      <c r="K732" s="165"/>
      <c r="L732" s="163"/>
      <c r="M732" s="163"/>
      <c r="N732" s="166"/>
      <c r="O732" s="167"/>
      <c r="P732" s="167"/>
      <c r="Q732" s="163"/>
      <c r="R732" s="163"/>
      <c r="S732" s="163"/>
      <c r="T732" s="167"/>
      <c r="U732" s="167"/>
      <c r="V732" s="167"/>
      <c r="W732" s="163"/>
      <c r="X732" s="163"/>
      <c r="Y732" s="163"/>
      <c r="Z732" s="321"/>
      <c r="AA732" s="321"/>
      <c r="AB732" s="322"/>
      <c r="AC732" s="322"/>
      <c r="AD732" s="321"/>
      <c r="AE732" s="321"/>
      <c r="AF732" s="321"/>
      <c r="AG732" s="321"/>
      <c r="AH732" s="321"/>
      <c r="AI732" s="321"/>
      <c r="AJ732" s="321"/>
      <c r="AK732" s="321"/>
      <c r="AL732" s="321"/>
      <c r="AM732" s="321"/>
      <c r="AN732" s="321"/>
      <c r="AO732" s="321"/>
      <c r="AP732" s="321"/>
      <c r="AQ732" s="321"/>
      <c r="AR732" s="321"/>
      <c r="AS732" s="321"/>
      <c r="AT732" s="163"/>
      <c r="AU732" s="163"/>
      <c r="AV732" s="163"/>
      <c r="AW732" s="163"/>
      <c r="AX732" s="163"/>
      <c r="AY732" s="163"/>
      <c r="AZ732" s="167"/>
      <c r="BA732" s="163"/>
      <c r="BB732" s="163"/>
      <c r="BC732" s="163"/>
      <c r="BD732" s="163"/>
      <c r="BE732" s="163"/>
      <c r="BF732" s="163"/>
      <c r="BG732" s="163"/>
      <c r="BH732" s="163"/>
    </row>
    <row r="733">
      <c r="A733" s="163"/>
      <c r="B733" s="163"/>
      <c r="C733" s="163"/>
      <c r="D733" s="163"/>
      <c r="E733" s="163"/>
      <c r="F733" s="163"/>
      <c r="G733" s="163"/>
      <c r="H733" s="163"/>
      <c r="I733" s="163"/>
      <c r="J733" s="163"/>
      <c r="K733" s="165"/>
      <c r="L733" s="163"/>
      <c r="M733" s="163"/>
      <c r="N733" s="166"/>
      <c r="O733" s="167"/>
      <c r="P733" s="167"/>
      <c r="Q733" s="163"/>
      <c r="R733" s="163"/>
      <c r="S733" s="163"/>
      <c r="T733" s="167"/>
      <c r="U733" s="167"/>
      <c r="V733" s="167"/>
      <c r="W733" s="163"/>
      <c r="X733" s="163"/>
      <c r="Y733" s="163"/>
      <c r="Z733" s="321"/>
      <c r="AA733" s="321"/>
      <c r="AB733" s="322"/>
      <c r="AC733" s="322"/>
      <c r="AD733" s="321"/>
      <c r="AE733" s="321"/>
      <c r="AF733" s="321"/>
      <c r="AG733" s="321"/>
      <c r="AH733" s="321"/>
      <c r="AI733" s="321"/>
      <c r="AJ733" s="321"/>
      <c r="AK733" s="321"/>
      <c r="AL733" s="321"/>
      <c r="AM733" s="321"/>
      <c r="AN733" s="321"/>
      <c r="AO733" s="321"/>
      <c r="AP733" s="321"/>
      <c r="AQ733" s="321"/>
      <c r="AR733" s="321"/>
      <c r="AS733" s="321"/>
      <c r="AT733" s="163"/>
      <c r="AU733" s="163"/>
      <c r="AV733" s="163"/>
      <c r="AW733" s="163"/>
      <c r="AX733" s="163"/>
      <c r="AY733" s="163"/>
      <c r="AZ733" s="167"/>
      <c r="BA733" s="163"/>
      <c r="BB733" s="163"/>
      <c r="BC733" s="163"/>
      <c r="BD733" s="163"/>
      <c r="BE733" s="163"/>
      <c r="BF733" s="163"/>
      <c r="BG733" s="163"/>
      <c r="BH733" s="163"/>
    </row>
    <row r="734">
      <c r="A734" s="163"/>
      <c r="B734" s="163"/>
      <c r="C734" s="163"/>
      <c r="D734" s="163"/>
      <c r="E734" s="163"/>
      <c r="F734" s="163"/>
      <c r="G734" s="163"/>
      <c r="H734" s="163"/>
      <c r="I734" s="163"/>
      <c r="J734" s="163"/>
      <c r="K734" s="165"/>
      <c r="L734" s="163"/>
      <c r="M734" s="163"/>
      <c r="N734" s="166"/>
      <c r="O734" s="167"/>
      <c r="P734" s="167"/>
      <c r="Q734" s="163"/>
      <c r="R734" s="163"/>
      <c r="S734" s="163"/>
      <c r="T734" s="167"/>
      <c r="U734" s="167"/>
      <c r="V734" s="167"/>
      <c r="W734" s="163"/>
      <c r="X734" s="163"/>
      <c r="Y734" s="163"/>
      <c r="Z734" s="321"/>
      <c r="AA734" s="321"/>
      <c r="AB734" s="322"/>
      <c r="AC734" s="322"/>
      <c r="AD734" s="321"/>
      <c r="AE734" s="321"/>
      <c r="AF734" s="321"/>
      <c r="AG734" s="321"/>
      <c r="AH734" s="321"/>
      <c r="AI734" s="321"/>
      <c r="AJ734" s="321"/>
      <c r="AK734" s="321"/>
      <c r="AL734" s="321"/>
      <c r="AM734" s="321"/>
      <c r="AN734" s="321"/>
      <c r="AO734" s="321"/>
      <c r="AP734" s="321"/>
      <c r="AQ734" s="321"/>
      <c r="AR734" s="321"/>
      <c r="AS734" s="321"/>
      <c r="AT734" s="163"/>
      <c r="AU734" s="163"/>
      <c r="AV734" s="163"/>
      <c r="AW734" s="163"/>
      <c r="AX734" s="163"/>
      <c r="AY734" s="163"/>
      <c r="AZ734" s="167"/>
      <c r="BA734" s="163"/>
      <c r="BB734" s="163"/>
      <c r="BC734" s="163"/>
      <c r="BD734" s="163"/>
      <c r="BE734" s="163"/>
      <c r="BF734" s="163"/>
      <c r="BG734" s="163"/>
      <c r="BH734" s="163"/>
    </row>
    <row r="735">
      <c r="A735" s="163"/>
      <c r="B735" s="163"/>
      <c r="C735" s="163"/>
      <c r="D735" s="163"/>
      <c r="E735" s="163"/>
      <c r="F735" s="163"/>
      <c r="G735" s="163"/>
      <c r="H735" s="163"/>
      <c r="I735" s="163"/>
      <c r="J735" s="163"/>
      <c r="K735" s="165"/>
      <c r="L735" s="163"/>
      <c r="M735" s="163"/>
      <c r="N735" s="166"/>
      <c r="O735" s="167"/>
      <c r="P735" s="167"/>
      <c r="Q735" s="163"/>
      <c r="R735" s="163"/>
      <c r="S735" s="163"/>
      <c r="T735" s="167"/>
      <c r="U735" s="167"/>
      <c r="V735" s="167"/>
      <c r="W735" s="163"/>
      <c r="X735" s="163"/>
      <c r="Y735" s="163"/>
      <c r="Z735" s="321"/>
      <c r="AA735" s="321"/>
      <c r="AB735" s="322"/>
      <c r="AC735" s="322"/>
      <c r="AD735" s="321"/>
      <c r="AE735" s="321"/>
      <c r="AF735" s="321"/>
      <c r="AG735" s="321"/>
      <c r="AH735" s="321"/>
      <c r="AI735" s="321"/>
      <c r="AJ735" s="321"/>
      <c r="AK735" s="321"/>
      <c r="AL735" s="321"/>
      <c r="AM735" s="321"/>
      <c r="AN735" s="321"/>
      <c r="AO735" s="321"/>
      <c r="AP735" s="321"/>
      <c r="AQ735" s="321"/>
      <c r="AR735" s="321"/>
      <c r="AS735" s="321"/>
      <c r="AT735" s="163"/>
      <c r="AU735" s="163"/>
      <c r="AV735" s="163"/>
      <c r="AW735" s="163"/>
      <c r="AX735" s="163"/>
      <c r="AY735" s="163"/>
      <c r="AZ735" s="167"/>
      <c r="BA735" s="163"/>
      <c r="BB735" s="163"/>
      <c r="BC735" s="163"/>
      <c r="BD735" s="163"/>
      <c r="BE735" s="163"/>
      <c r="BF735" s="163"/>
      <c r="BG735" s="163"/>
      <c r="BH735" s="163"/>
    </row>
    <row r="736">
      <c r="A736" s="163"/>
      <c r="B736" s="163"/>
      <c r="C736" s="163"/>
      <c r="D736" s="163"/>
      <c r="E736" s="163"/>
      <c r="F736" s="163"/>
      <c r="G736" s="163"/>
      <c r="H736" s="163"/>
      <c r="I736" s="163"/>
      <c r="J736" s="163"/>
      <c r="K736" s="165"/>
      <c r="L736" s="163"/>
      <c r="M736" s="163"/>
      <c r="N736" s="166"/>
      <c r="O736" s="167"/>
      <c r="P736" s="167"/>
      <c r="Q736" s="163"/>
      <c r="R736" s="163"/>
      <c r="S736" s="163"/>
      <c r="T736" s="167"/>
      <c r="U736" s="167"/>
      <c r="V736" s="167"/>
      <c r="W736" s="163"/>
      <c r="X736" s="163"/>
      <c r="Y736" s="163"/>
      <c r="Z736" s="321"/>
      <c r="AA736" s="321"/>
      <c r="AB736" s="322"/>
      <c r="AC736" s="322"/>
      <c r="AD736" s="321"/>
      <c r="AE736" s="321"/>
      <c r="AF736" s="321"/>
      <c r="AG736" s="321"/>
      <c r="AH736" s="321"/>
      <c r="AI736" s="321"/>
      <c r="AJ736" s="321"/>
      <c r="AK736" s="321"/>
      <c r="AL736" s="321"/>
      <c r="AM736" s="321"/>
      <c r="AN736" s="321"/>
      <c r="AO736" s="321"/>
      <c r="AP736" s="321"/>
      <c r="AQ736" s="321"/>
      <c r="AR736" s="321"/>
      <c r="AS736" s="321"/>
      <c r="AT736" s="163"/>
      <c r="AU736" s="163"/>
      <c r="AV736" s="163"/>
      <c r="AW736" s="163"/>
      <c r="AX736" s="163"/>
      <c r="AY736" s="163"/>
      <c r="AZ736" s="167"/>
      <c r="BA736" s="163"/>
      <c r="BB736" s="163"/>
      <c r="BC736" s="163"/>
      <c r="BD736" s="163"/>
      <c r="BE736" s="163"/>
      <c r="BF736" s="163"/>
      <c r="BG736" s="163"/>
      <c r="BH736" s="163"/>
    </row>
    <row r="737">
      <c r="A737" s="163"/>
      <c r="B737" s="163"/>
      <c r="C737" s="163"/>
      <c r="D737" s="163"/>
      <c r="E737" s="163"/>
      <c r="F737" s="163"/>
      <c r="G737" s="163"/>
      <c r="H737" s="163"/>
      <c r="I737" s="163"/>
      <c r="J737" s="163"/>
      <c r="K737" s="165"/>
      <c r="L737" s="163"/>
      <c r="M737" s="163"/>
      <c r="N737" s="166"/>
      <c r="O737" s="167"/>
      <c r="P737" s="167"/>
      <c r="Q737" s="163"/>
      <c r="R737" s="163"/>
      <c r="S737" s="163"/>
      <c r="T737" s="167"/>
      <c r="U737" s="167"/>
      <c r="V737" s="167"/>
      <c r="W737" s="163"/>
      <c r="X737" s="163"/>
      <c r="Y737" s="163"/>
      <c r="Z737" s="321"/>
      <c r="AA737" s="321"/>
      <c r="AB737" s="322"/>
      <c r="AC737" s="322"/>
      <c r="AD737" s="321"/>
      <c r="AE737" s="321"/>
      <c r="AF737" s="321"/>
      <c r="AG737" s="321"/>
      <c r="AH737" s="321"/>
      <c r="AI737" s="321"/>
      <c r="AJ737" s="321"/>
      <c r="AK737" s="321"/>
      <c r="AL737" s="321"/>
      <c r="AM737" s="321"/>
      <c r="AN737" s="321"/>
      <c r="AO737" s="321"/>
      <c r="AP737" s="321"/>
      <c r="AQ737" s="321"/>
      <c r="AR737" s="321"/>
      <c r="AS737" s="321"/>
      <c r="AT737" s="163"/>
      <c r="AU737" s="163"/>
      <c r="AV737" s="163"/>
      <c r="AW737" s="163"/>
      <c r="AX737" s="163"/>
      <c r="AY737" s="163"/>
      <c r="AZ737" s="167"/>
      <c r="BA737" s="163"/>
      <c r="BB737" s="163"/>
      <c r="BC737" s="163"/>
      <c r="BD737" s="163"/>
      <c r="BE737" s="163"/>
      <c r="BF737" s="163"/>
      <c r="BG737" s="163"/>
      <c r="BH737" s="163"/>
    </row>
    <row r="738">
      <c r="A738" s="163"/>
      <c r="B738" s="163"/>
      <c r="C738" s="163"/>
      <c r="D738" s="163"/>
      <c r="E738" s="163"/>
      <c r="F738" s="163"/>
      <c r="G738" s="163"/>
      <c r="H738" s="163"/>
      <c r="I738" s="163"/>
      <c r="J738" s="163"/>
      <c r="K738" s="165"/>
      <c r="L738" s="163"/>
      <c r="M738" s="163"/>
      <c r="N738" s="166"/>
      <c r="O738" s="167"/>
      <c r="P738" s="167"/>
      <c r="Q738" s="163"/>
      <c r="R738" s="163"/>
      <c r="S738" s="163"/>
      <c r="T738" s="167"/>
      <c r="U738" s="167"/>
      <c r="V738" s="167"/>
      <c r="W738" s="163"/>
      <c r="X738" s="163"/>
      <c r="Y738" s="163"/>
      <c r="Z738" s="321"/>
      <c r="AA738" s="321"/>
      <c r="AB738" s="322"/>
      <c r="AC738" s="322"/>
      <c r="AD738" s="321"/>
      <c r="AE738" s="321"/>
      <c r="AF738" s="321"/>
      <c r="AG738" s="321"/>
      <c r="AH738" s="321"/>
      <c r="AI738" s="321"/>
      <c r="AJ738" s="321"/>
      <c r="AK738" s="321"/>
      <c r="AL738" s="321"/>
      <c r="AM738" s="321"/>
      <c r="AN738" s="321"/>
      <c r="AO738" s="321"/>
      <c r="AP738" s="321"/>
      <c r="AQ738" s="321"/>
      <c r="AR738" s="321"/>
      <c r="AS738" s="321"/>
      <c r="AT738" s="163"/>
      <c r="AU738" s="163"/>
      <c r="AV738" s="163"/>
      <c r="AW738" s="163"/>
      <c r="AX738" s="163"/>
      <c r="AY738" s="163"/>
      <c r="AZ738" s="167"/>
      <c r="BA738" s="163"/>
      <c r="BB738" s="163"/>
      <c r="BC738" s="163"/>
      <c r="BD738" s="163"/>
      <c r="BE738" s="163"/>
      <c r="BF738" s="163"/>
      <c r="BG738" s="163"/>
      <c r="BH738" s="163"/>
    </row>
    <row r="739">
      <c r="A739" s="163"/>
      <c r="B739" s="163"/>
      <c r="C739" s="163"/>
      <c r="D739" s="163"/>
      <c r="E739" s="163"/>
      <c r="F739" s="163"/>
      <c r="G739" s="163"/>
      <c r="H739" s="163"/>
      <c r="I739" s="163"/>
      <c r="J739" s="163"/>
      <c r="K739" s="165"/>
      <c r="L739" s="163"/>
      <c r="M739" s="163"/>
      <c r="N739" s="166"/>
      <c r="O739" s="167"/>
      <c r="P739" s="167"/>
      <c r="Q739" s="163"/>
      <c r="R739" s="163"/>
      <c r="S739" s="163"/>
      <c r="T739" s="167"/>
      <c r="U739" s="167"/>
      <c r="V739" s="167"/>
      <c r="W739" s="163"/>
      <c r="X739" s="163"/>
      <c r="Y739" s="163"/>
      <c r="Z739" s="321"/>
      <c r="AA739" s="321"/>
      <c r="AB739" s="322"/>
      <c r="AC739" s="322"/>
      <c r="AD739" s="321"/>
      <c r="AE739" s="321"/>
      <c r="AF739" s="321"/>
      <c r="AG739" s="321"/>
      <c r="AH739" s="321"/>
      <c r="AI739" s="321"/>
      <c r="AJ739" s="321"/>
      <c r="AK739" s="321"/>
      <c r="AL739" s="321"/>
      <c r="AM739" s="321"/>
      <c r="AN739" s="321"/>
      <c r="AO739" s="321"/>
      <c r="AP739" s="321"/>
      <c r="AQ739" s="321"/>
      <c r="AR739" s="321"/>
      <c r="AS739" s="321"/>
      <c r="AT739" s="163"/>
      <c r="AU739" s="163"/>
      <c r="AV739" s="163"/>
      <c r="AW739" s="163"/>
      <c r="AX739" s="163"/>
      <c r="AY739" s="163"/>
      <c r="AZ739" s="167"/>
      <c r="BA739" s="163"/>
      <c r="BB739" s="163"/>
      <c r="BC739" s="163"/>
      <c r="BD739" s="163"/>
      <c r="BE739" s="163"/>
      <c r="BF739" s="163"/>
      <c r="BG739" s="163"/>
      <c r="BH739" s="163"/>
    </row>
    <row r="740">
      <c r="A740" s="163"/>
      <c r="B740" s="163"/>
      <c r="C740" s="163"/>
      <c r="D740" s="163"/>
      <c r="E740" s="163"/>
      <c r="F740" s="163"/>
      <c r="G740" s="163"/>
      <c r="H740" s="163"/>
      <c r="I740" s="163"/>
      <c r="J740" s="163"/>
      <c r="K740" s="165"/>
      <c r="L740" s="163"/>
      <c r="M740" s="163"/>
      <c r="N740" s="166"/>
      <c r="O740" s="167"/>
      <c r="P740" s="167"/>
      <c r="Q740" s="163"/>
      <c r="R740" s="163"/>
      <c r="S740" s="163"/>
      <c r="T740" s="167"/>
      <c r="U740" s="167"/>
      <c r="V740" s="167"/>
      <c r="W740" s="163"/>
      <c r="X740" s="163"/>
      <c r="Y740" s="163"/>
      <c r="Z740" s="321"/>
      <c r="AA740" s="321"/>
      <c r="AB740" s="322"/>
      <c r="AC740" s="322"/>
      <c r="AD740" s="321"/>
      <c r="AE740" s="321"/>
      <c r="AF740" s="321"/>
      <c r="AG740" s="321"/>
      <c r="AH740" s="321"/>
      <c r="AI740" s="321"/>
      <c r="AJ740" s="321"/>
      <c r="AK740" s="321"/>
      <c r="AL740" s="321"/>
      <c r="AM740" s="321"/>
      <c r="AN740" s="321"/>
      <c r="AO740" s="321"/>
      <c r="AP740" s="321"/>
      <c r="AQ740" s="321"/>
      <c r="AR740" s="321"/>
      <c r="AS740" s="321"/>
      <c r="AT740" s="163"/>
      <c r="AU740" s="163"/>
      <c r="AV740" s="163"/>
      <c r="AW740" s="163"/>
      <c r="AX740" s="163"/>
      <c r="AY740" s="163"/>
      <c r="AZ740" s="167"/>
      <c r="BA740" s="163"/>
      <c r="BB740" s="163"/>
      <c r="BC740" s="163"/>
      <c r="BD740" s="163"/>
      <c r="BE740" s="163"/>
      <c r="BF740" s="163"/>
      <c r="BG740" s="163"/>
      <c r="BH740" s="163"/>
    </row>
    <row r="741">
      <c r="A741" s="163"/>
      <c r="B741" s="163"/>
      <c r="C741" s="163"/>
      <c r="D741" s="163"/>
      <c r="E741" s="163"/>
      <c r="F741" s="163"/>
      <c r="G741" s="163"/>
      <c r="H741" s="163"/>
      <c r="I741" s="163"/>
      <c r="J741" s="163"/>
      <c r="K741" s="165"/>
      <c r="L741" s="163"/>
      <c r="M741" s="163"/>
      <c r="N741" s="166"/>
      <c r="O741" s="167"/>
      <c r="P741" s="167"/>
      <c r="Q741" s="163"/>
      <c r="R741" s="163"/>
      <c r="S741" s="163"/>
      <c r="T741" s="167"/>
      <c r="U741" s="167"/>
      <c r="V741" s="167"/>
      <c r="W741" s="163"/>
      <c r="X741" s="163"/>
      <c r="Y741" s="163"/>
      <c r="Z741" s="321"/>
      <c r="AA741" s="321"/>
      <c r="AB741" s="322"/>
      <c r="AC741" s="322"/>
      <c r="AD741" s="321"/>
      <c r="AE741" s="321"/>
      <c r="AF741" s="321"/>
      <c r="AG741" s="321"/>
      <c r="AH741" s="321"/>
      <c r="AI741" s="321"/>
      <c r="AJ741" s="321"/>
      <c r="AK741" s="321"/>
      <c r="AL741" s="321"/>
      <c r="AM741" s="321"/>
      <c r="AN741" s="321"/>
      <c r="AO741" s="321"/>
      <c r="AP741" s="321"/>
      <c r="AQ741" s="321"/>
      <c r="AR741" s="321"/>
      <c r="AS741" s="321"/>
      <c r="AT741" s="163"/>
      <c r="AU741" s="163"/>
      <c r="AV741" s="163"/>
      <c r="AW741" s="163"/>
      <c r="AX741" s="163"/>
      <c r="AY741" s="163"/>
      <c r="AZ741" s="167"/>
      <c r="BA741" s="163"/>
      <c r="BB741" s="163"/>
      <c r="BC741" s="163"/>
      <c r="BD741" s="163"/>
      <c r="BE741" s="163"/>
      <c r="BF741" s="163"/>
      <c r="BG741" s="163"/>
      <c r="BH741" s="163"/>
    </row>
    <row r="742">
      <c r="A742" s="163"/>
      <c r="B742" s="163"/>
      <c r="C742" s="163"/>
      <c r="D742" s="163"/>
      <c r="E742" s="163"/>
      <c r="F742" s="163"/>
      <c r="G742" s="163"/>
      <c r="H742" s="163"/>
      <c r="I742" s="163"/>
      <c r="J742" s="163"/>
      <c r="K742" s="165"/>
      <c r="L742" s="163"/>
      <c r="M742" s="163"/>
      <c r="N742" s="166"/>
      <c r="O742" s="167"/>
      <c r="P742" s="167"/>
      <c r="Q742" s="163"/>
      <c r="R742" s="163"/>
      <c r="S742" s="163"/>
      <c r="T742" s="167"/>
      <c r="U742" s="167"/>
      <c r="V742" s="167"/>
      <c r="W742" s="163"/>
      <c r="X742" s="163"/>
      <c r="Y742" s="163"/>
      <c r="Z742" s="321"/>
      <c r="AA742" s="321"/>
      <c r="AB742" s="322"/>
      <c r="AC742" s="322"/>
      <c r="AD742" s="321"/>
      <c r="AE742" s="321"/>
      <c r="AF742" s="321"/>
      <c r="AG742" s="321"/>
      <c r="AH742" s="321"/>
      <c r="AI742" s="321"/>
      <c r="AJ742" s="321"/>
      <c r="AK742" s="321"/>
      <c r="AL742" s="321"/>
      <c r="AM742" s="321"/>
      <c r="AN742" s="321"/>
      <c r="AO742" s="321"/>
      <c r="AP742" s="321"/>
      <c r="AQ742" s="321"/>
      <c r="AR742" s="321"/>
      <c r="AS742" s="321"/>
      <c r="AT742" s="163"/>
      <c r="AU742" s="163"/>
      <c r="AV742" s="163"/>
      <c r="AW742" s="163"/>
      <c r="AX742" s="163"/>
      <c r="AY742" s="163"/>
      <c r="AZ742" s="167"/>
      <c r="BA742" s="163"/>
      <c r="BB742" s="163"/>
      <c r="BC742" s="163"/>
      <c r="BD742" s="163"/>
      <c r="BE742" s="163"/>
      <c r="BF742" s="163"/>
      <c r="BG742" s="163"/>
      <c r="BH742" s="163"/>
    </row>
    <row r="743">
      <c r="A743" s="163"/>
      <c r="B743" s="163"/>
      <c r="C743" s="163"/>
      <c r="D743" s="163"/>
      <c r="E743" s="163"/>
      <c r="F743" s="163"/>
      <c r="G743" s="163"/>
      <c r="H743" s="163"/>
      <c r="I743" s="163"/>
      <c r="J743" s="163"/>
      <c r="K743" s="165"/>
      <c r="L743" s="163"/>
      <c r="M743" s="163"/>
      <c r="N743" s="166"/>
      <c r="O743" s="167"/>
      <c r="P743" s="167"/>
      <c r="Q743" s="163"/>
      <c r="R743" s="163"/>
      <c r="S743" s="163"/>
      <c r="T743" s="167"/>
      <c r="U743" s="167"/>
      <c r="V743" s="167"/>
      <c r="W743" s="163"/>
      <c r="X743" s="163"/>
      <c r="Y743" s="163"/>
      <c r="Z743" s="321"/>
      <c r="AA743" s="321"/>
      <c r="AB743" s="322"/>
      <c r="AC743" s="322"/>
      <c r="AD743" s="321"/>
      <c r="AE743" s="321"/>
      <c r="AF743" s="321"/>
      <c r="AG743" s="321"/>
      <c r="AH743" s="321"/>
      <c r="AI743" s="321"/>
      <c r="AJ743" s="321"/>
      <c r="AK743" s="321"/>
      <c r="AL743" s="321"/>
      <c r="AM743" s="321"/>
      <c r="AN743" s="321"/>
      <c r="AO743" s="321"/>
      <c r="AP743" s="321"/>
      <c r="AQ743" s="321"/>
      <c r="AR743" s="321"/>
      <c r="AS743" s="321"/>
      <c r="AT743" s="163"/>
      <c r="AU743" s="163"/>
      <c r="AV743" s="163"/>
      <c r="AW743" s="163"/>
      <c r="AX743" s="163"/>
      <c r="AY743" s="163"/>
      <c r="AZ743" s="167"/>
      <c r="BA743" s="163"/>
      <c r="BB743" s="163"/>
      <c r="BC743" s="163"/>
      <c r="BD743" s="163"/>
      <c r="BE743" s="163"/>
      <c r="BF743" s="163"/>
      <c r="BG743" s="163"/>
      <c r="BH743" s="163"/>
    </row>
    <row r="744">
      <c r="A744" s="163"/>
      <c r="B744" s="163"/>
      <c r="C744" s="163"/>
      <c r="D744" s="163"/>
      <c r="E744" s="163"/>
      <c r="F744" s="163"/>
      <c r="G744" s="163"/>
      <c r="H744" s="163"/>
      <c r="I744" s="163"/>
      <c r="J744" s="163"/>
      <c r="K744" s="165"/>
      <c r="L744" s="163"/>
      <c r="M744" s="163"/>
      <c r="N744" s="166"/>
      <c r="O744" s="167"/>
      <c r="P744" s="167"/>
      <c r="Q744" s="163"/>
      <c r="R744" s="163"/>
      <c r="S744" s="163"/>
      <c r="T744" s="167"/>
      <c r="U744" s="167"/>
      <c r="V744" s="167"/>
      <c r="W744" s="163"/>
      <c r="X744" s="163"/>
      <c r="Y744" s="163"/>
      <c r="Z744" s="321"/>
      <c r="AA744" s="321"/>
      <c r="AB744" s="322"/>
      <c r="AC744" s="322"/>
      <c r="AD744" s="321"/>
      <c r="AE744" s="321"/>
      <c r="AF744" s="321"/>
      <c r="AG744" s="321"/>
      <c r="AH744" s="321"/>
      <c r="AI744" s="321"/>
      <c r="AJ744" s="321"/>
      <c r="AK744" s="321"/>
      <c r="AL744" s="321"/>
      <c r="AM744" s="321"/>
      <c r="AN744" s="321"/>
      <c r="AO744" s="321"/>
      <c r="AP744" s="321"/>
      <c r="AQ744" s="321"/>
      <c r="AR744" s="321"/>
      <c r="AS744" s="321"/>
      <c r="AT744" s="163"/>
      <c r="AU744" s="163"/>
      <c r="AV744" s="163"/>
      <c r="AW744" s="163"/>
      <c r="AX744" s="163"/>
      <c r="AY744" s="163"/>
      <c r="AZ744" s="167"/>
      <c r="BA744" s="163"/>
      <c r="BB744" s="163"/>
      <c r="BC744" s="163"/>
      <c r="BD744" s="163"/>
      <c r="BE744" s="163"/>
      <c r="BF744" s="163"/>
      <c r="BG744" s="163"/>
      <c r="BH744" s="163"/>
    </row>
    <row r="745">
      <c r="A745" s="163"/>
      <c r="B745" s="163"/>
      <c r="C745" s="163"/>
      <c r="D745" s="163"/>
      <c r="E745" s="163"/>
      <c r="F745" s="163"/>
      <c r="G745" s="163"/>
      <c r="H745" s="163"/>
      <c r="I745" s="163"/>
      <c r="J745" s="163"/>
      <c r="K745" s="165"/>
      <c r="L745" s="163"/>
      <c r="M745" s="163"/>
      <c r="N745" s="166"/>
      <c r="O745" s="167"/>
      <c r="P745" s="167"/>
      <c r="Q745" s="163"/>
      <c r="R745" s="163"/>
      <c r="S745" s="163"/>
      <c r="T745" s="167"/>
      <c r="U745" s="167"/>
      <c r="V745" s="167"/>
      <c r="W745" s="163"/>
      <c r="X745" s="163"/>
      <c r="Y745" s="163"/>
      <c r="Z745" s="321"/>
      <c r="AA745" s="321"/>
      <c r="AB745" s="322"/>
      <c r="AC745" s="322"/>
      <c r="AD745" s="321"/>
      <c r="AE745" s="321"/>
      <c r="AF745" s="321"/>
      <c r="AG745" s="321"/>
      <c r="AH745" s="321"/>
      <c r="AI745" s="321"/>
      <c r="AJ745" s="321"/>
      <c r="AK745" s="321"/>
      <c r="AL745" s="321"/>
      <c r="AM745" s="321"/>
      <c r="AN745" s="321"/>
      <c r="AO745" s="321"/>
      <c r="AP745" s="321"/>
      <c r="AQ745" s="321"/>
      <c r="AR745" s="321"/>
      <c r="AS745" s="321"/>
      <c r="AT745" s="163"/>
      <c r="AU745" s="163"/>
      <c r="AV745" s="163"/>
      <c r="AW745" s="163"/>
      <c r="AX745" s="163"/>
      <c r="AY745" s="163"/>
      <c r="AZ745" s="167"/>
      <c r="BA745" s="163"/>
      <c r="BB745" s="163"/>
      <c r="BC745" s="163"/>
      <c r="BD745" s="163"/>
      <c r="BE745" s="163"/>
      <c r="BF745" s="163"/>
      <c r="BG745" s="163"/>
      <c r="BH745" s="163"/>
    </row>
    <row r="746">
      <c r="A746" s="163"/>
      <c r="B746" s="163"/>
      <c r="C746" s="163"/>
      <c r="D746" s="163"/>
      <c r="E746" s="163"/>
      <c r="F746" s="163"/>
      <c r="G746" s="163"/>
      <c r="H746" s="163"/>
      <c r="I746" s="163"/>
      <c r="J746" s="163"/>
      <c r="K746" s="165"/>
      <c r="L746" s="163"/>
      <c r="M746" s="163"/>
      <c r="N746" s="166"/>
      <c r="O746" s="167"/>
      <c r="P746" s="167"/>
      <c r="Q746" s="163"/>
      <c r="R746" s="163"/>
      <c r="S746" s="163"/>
      <c r="T746" s="167"/>
      <c r="U746" s="167"/>
      <c r="V746" s="167"/>
      <c r="W746" s="163"/>
      <c r="X746" s="163"/>
      <c r="Y746" s="163"/>
      <c r="Z746" s="321"/>
      <c r="AA746" s="321"/>
      <c r="AB746" s="322"/>
      <c r="AC746" s="322"/>
      <c r="AD746" s="321"/>
      <c r="AE746" s="321"/>
      <c r="AF746" s="321"/>
      <c r="AG746" s="321"/>
      <c r="AH746" s="321"/>
      <c r="AI746" s="321"/>
      <c r="AJ746" s="321"/>
      <c r="AK746" s="321"/>
      <c r="AL746" s="321"/>
      <c r="AM746" s="321"/>
      <c r="AN746" s="321"/>
      <c r="AO746" s="321"/>
      <c r="AP746" s="321"/>
      <c r="AQ746" s="321"/>
      <c r="AR746" s="321"/>
      <c r="AS746" s="321"/>
      <c r="AT746" s="163"/>
      <c r="AU746" s="163"/>
      <c r="AV746" s="163"/>
      <c r="AW746" s="163"/>
      <c r="AX746" s="163"/>
      <c r="AY746" s="163"/>
      <c r="AZ746" s="167"/>
      <c r="BA746" s="163"/>
      <c r="BB746" s="163"/>
      <c r="BC746" s="163"/>
      <c r="BD746" s="163"/>
      <c r="BE746" s="163"/>
      <c r="BF746" s="163"/>
      <c r="BG746" s="163"/>
      <c r="BH746" s="163"/>
    </row>
    <row r="747">
      <c r="A747" s="163"/>
      <c r="B747" s="163"/>
      <c r="C747" s="163"/>
      <c r="D747" s="163"/>
      <c r="E747" s="163"/>
      <c r="F747" s="163"/>
      <c r="G747" s="163"/>
      <c r="H747" s="163"/>
      <c r="I747" s="163"/>
      <c r="J747" s="163"/>
      <c r="K747" s="165"/>
      <c r="L747" s="163"/>
      <c r="M747" s="163"/>
      <c r="N747" s="166"/>
      <c r="O747" s="167"/>
      <c r="P747" s="167"/>
      <c r="Q747" s="163"/>
      <c r="R747" s="163"/>
      <c r="S747" s="163"/>
      <c r="T747" s="167"/>
      <c r="U747" s="167"/>
      <c r="V747" s="167"/>
      <c r="W747" s="163"/>
      <c r="X747" s="163"/>
      <c r="Y747" s="163"/>
      <c r="Z747" s="321"/>
      <c r="AA747" s="321"/>
      <c r="AB747" s="322"/>
      <c r="AC747" s="322"/>
      <c r="AD747" s="321"/>
      <c r="AE747" s="321"/>
      <c r="AF747" s="321"/>
      <c r="AG747" s="321"/>
      <c r="AH747" s="321"/>
      <c r="AI747" s="321"/>
      <c r="AJ747" s="321"/>
      <c r="AK747" s="321"/>
      <c r="AL747" s="321"/>
      <c r="AM747" s="321"/>
      <c r="AN747" s="321"/>
      <c r="AO747" s="321"/>
      <c r="AP747" s="321"/>
      <c r="AQ747" s="321"/>
      <c r="AR747" s="321"/>
      <c r="AS747" s="321"/>
      <c r="AT747" s="163"/>
      <c r="AU747" s="163"/>
      <c r="AV747" s="163"/>
      <c r="AW747" s="163"/>
      <c r="AX747" s="163"/>
      <c r="AY747" s="163"/>
      <c r="AZ747" s="167"/>
      <c r="BA747" s="163"/>
      <c r="BB747" s="163"/>
      <c r="BC747" s="163"/>
      <c r="BD747" s="163"/>
      <c r="BE747" s="163"/>
      <c r="BF747" s="163"/>
      <c r="BG747" s="163"/>
      <c r="BH747" s="163"/>
    </row>
    <row r="748">
      <c r="A748" s="163"/>
      <c r="B748" s="163"/>
      <c r="C748" s="163"/>
      <c r="D748" s="163"/>
      <c r="E748" s="163"/>
      <c r="F748" s="163"/>
      <c r="G748" s="163"/>
      <c r="H748" s="163"/>
      <c r="I748" s="163"/>
      <c r="J748" s="163"/>
      <c r="K748" s="165"/>
      <c r="L748" s="163"/>
      <c r="M748" s="163"/>
      <c r="N748" s="166"/>
      <c r="O748" s="167"/>
      <c r="P748" s="167"/>
      <c r="Q748" s="163"/>
      <c r="R748" s="163"/>
      <c r="S748" s="163"/>
      <c r="T748" s="167"/>
      <c r="U748" s="167"/>
      <c r="V748" s="167"/>
      <c r="W748" s="163"/>
      <c r="X748" s="163"/>
      <c r="Y748" s="163"/>
      <c r="Z748" s="321"/>
      <c r="AA748" s="321"/>
      <c r="AB748" s="322"/>
      <c r="AC748" s="322"/>
      <c r="AD748" s="321"/>
      <c r="AE748" s="321"/>
      <c r="AF748" s="321"/>
      <c r="AG748" s="321"/>
      <c r="AH748" s="321"/>
      <c r="AI748" s="321"/>
      <c r="AJ748" s="321"/>
      <c r="AK748" s="321"/>
      <c r="AL748" s="321"/>
      <c r="AM748" s="321"/>
      <c r="AN748" s="321"/>
      <c r="AO748" s="321"/>
      <c r="AP748" s="321"/>
      <c r="AQ748" s="321"/>
      <c r="AR748" s="321"/>
      <c r="AS748" s="321"/>
      <c r="AT748" s="163"/>
      <c r="AU748" s="163"/>
      <c r="AV748" s="163"/>
      <c r="AW748" s="163"/>
      <c r="AX748" s="163"/>
      <c r="AY748" s="163"/>
      <c r="AZ748" s="167"/>
      <c r="BA748" s="163"/>
      <c r="BB748" s="163"/>
      <c r="BC748" s="163"/>
      <c r="BD748" s="163"/>
      <c r="BE748" s="163"/>
      <c r="BF748" s="163"/>
      <c r="BG748" s="163"/>
      <c r="BH748" s="163"/>
    </row>
    <row r="749">
      <c r="A749" s="163"/>
      <c r="B749" s="163"/>
      <c r="C749" s="163"/>
      <c r="D749" s="163"/>
      <c r="E749" s="163"/>
      <c r="F749" s="163"/>
      <c r="G749" s="163"/>
      <c r="H749" s="163"/>
      <c r="I749" s="163"/>
      <c r="J749" s="163"/>
      <c r="K749" s="165"/>
      <c r="L749" s="163"/>
      <c r="M749" s="163"/>
      <c r="N749" s="166"/>
      <c r="O749" s="167"/>
      <c r="P749" s="167"/>
      <c r="Q749" s="163"/>
      <c r="R749" s="163"/>
      <c r="S749" s="163"/>
      <c r="T749" s="167"/>
      <c r="U749" s="167"/>
      <c r="V749" s="167"/>
      <c r="W749" s="163"/>
      <c r="X749" s="163"/>
      <c r="Y749" s="163"/>
      <c r="Z749" s="321"/>
      <c r="AA749" s="321"/>
      <c r="AB749" s="322"/>
      <c r="AC749" s="322"/>
      <c r="AD749" s="321"/>
      <c r="AE749" s="321"/>
      <c r="AF749" s="321"/>
      <c r="AG749" s="321"/>
      <c r="AH749" s="321"/>
      <c r="AI749" s="321"/>
      <c r="AJ749" s="321"/>
      <c r="AK749" s="321"/>
      <c r="AL749" s="321"/>
      <c r="AM749" s="321"/>
      <c r="AN749" s="321"/>
      <c r="AO749" s="321"/>
      <c r="AP749" s="321"/>
      <c r="AQ749" s="321"/>
      <c r="AR749" s="321"/>
      <c r="AS749" s="321"/>
      <c r="AT749" s="163"/>
      <c r="AU749" s="163"/>
      <c r="AV749" s="163"/>
      <c r="AW749" s="163"/>
      <c r="AX749" s="163"/>
      <c r="AY749" s="163"/>
      <c r="AZ749" s="167"/>
      <c r="BA749" s="163"/>
      <c r="BB749" s="163"/>
      <c r="BC749" s="163"/>
      <c r="BD749" s="163"/>
      <c r="BE749" s="163"/>
      <c r="BF749" s="163"/>
      <c r="BG749" s="163"/>
      <c r="BH749" s="163"/>
    </row>
    <row r="750">
      <c r="A750" s="163"/>
      <c r="B750" s="163"/>
      <c r="C750" s="163"/>
      <c r="D750" s="163"/>
      <c r="E750" s="163"/>
      <c r="F750" s="163"/>
      <c r="G750" s="163"/>
      <c r="H750" s="163"/>
      <c r="I750" s="163"/>
      <c r="J750" s="163"/>
      <c r="K750" s="165"/>
      <c r="L750" s="163"/>
      <c r="M750" s="163"/>
      <c r="N750" s="166"/>
      <c r="O750" s="167"/>
      <c r="P750" s="167"/>
      <c r="Q750" s="163"/>
      <c r="R750" s="163"/>
      <c r="S750" s="163"/>
      <c r="T750" s="167"/>
      <c r="U750" s="167"/>
      <c r="V750" s="167"/>
      <c r="W750" s="163"/>
      <c r="X750" s="163"/>
      <c r="Y750" s="163"/>
      <c r="Z750" s="321"/>
      <c r="AA750" s="321"/>
      <c r="AB750" s="322"/>
      <c r="AC750" s="322"/>
      <c r="AD750" s="321"/>
      <c r="AE750" s="321"/>
      <c r="AF750" s="321"/>
      <c r="AG750" s="321"/>
      <c r="AH750" s="321"/>
      <c r="AI750" s="321"/>
      <c r="AJ750" s="321"/>
      <c r="AK750" s="321"/>
      <c r="AL750" s="321"/>
      <c r="AM750" s="321"/>
      <c r="AN750" s="321"/>
      <c r="AO750" s="321"/>
      <c r="AP750" s="321"/>
      <c r="AQ750" s="321"/>
      <c r="AR750" s="321"/>
      <c r="AS750" s="321"/>
      <c r="AT750" s="163"/>
      <c r="AU750" s="163"/>
      <c r="AV750" s="163"/>
      <c r="AW750" s="163"/>
      <c r="AX750" s="163"/>
      <c r="AY750" s="163"/>
      <c r="AZ750" s="167"/>
      <c r="BA750" s="163"/>
      <c r="BB750" s="163"/>
      <c r="BC750" s="163"/>
      <c r="BD750" s="163"/>
      <c r="BE750" s="163"/>
      <c r="BF750" s="163"/>
      <c r="BG750" s="163"/>
      <c r="BH750" s="163"/>
    </row>
    <row r="751">
      <c r="A751" s="163"/>
      <c r="B751" s="163"/>
      <c r="C751" s="163"/>
      <c r="D751" s="163"/>
      <c r="E751" s="163"/>
      <c r="F751" s="163"/>
      <c r="G751" s="163"/>
      <c r="H751" s="163"/>
      <c r="I751" s="163"/>
      <c r="J751" s="163"/>
      <c r="K751" s="165"/>
      <c r="L751" s="163"/>
      <c r="M751" s="163"/>
      <c r="N751" s="166"/>
      <c r="O751" s="167"/>
      <c r="P751" s="167"/>
      <c r="Q751" s="163"/>
      <c r="R751" s="163"/>
      <c r="S751" s="163"/>
      <c r="T751" s="167"/>
      <c r="U751" s="167"/>
      <c r="V751" s="167"/>
      <c r="W751" s="163"/>
      <c r="X751" s="163"/>
      <c r="Y751" s="163"/>
      <c r="Z751" s="321"/>
      <c r="AA751" s="321"/>
      <c r="AB751" s="322"/>
      <c r="AC751" s="322"/>
      <c r="AD751" s="321"/>
      <c r="AE751" s="321"/>
      <c r="AF751" s="321"/>
      <c r="AG751" s="321"/>
      <c r="AH751" s="321"/>
      <c r="AI751" s="321"/>
      <c r="AJ751" s="321"/>
      <c r="AK751" s="321"/>
      <c r="AL751" s="321"/>
      <c r="AM751" s="321"/>
      <c r="AN751" s="321"/>
      <c r="AO751" s="321"/>
      <c r="AP751" s="321"/>
      <c r="AQ751" s="321"/>
      <c r="AR751" s="321"/>
      <c r="AS751" s="321"/>
      <c r="AT751" s="163"/>
      <c r="AU751" s="163"/>
      <c r="AV751" s="163"/>
      <c r="AW751" s="163"/>
      <c r="AX751" s="163"/>
      <c r="AY751" s="163"/>
      <c r="AZ751" s="167"/>
      <c r="BA751" s="163"/>
      <c r="BB751" s="163"/>
      <c r="BC751" s="163"/>
      <c r="BD751" s="163"/>
      <c r="BE751" s="163"/>
      <c r="BF751" s="163"/>
      <c r="BG751" s="163"/>
      <c r="BH751" s="163"/>
    </row>
    <row r="752">
      <c r="A752" s="163"/>
      <c r="B752" s="163"/>
      <c r="C752" s="163"/>
      <c r="D752" s="163"/>
      <c r="E752" s="163"/>
      <c r="F752" s="163"/>
      <c r="G752" s="163"/>
      <c r="H752" s="163"/>
      <c r="I752" s="163"/>
      <c r="J752" s="163"/>
      <c r="K752" s="165"/>
      <c r="L752" s="163"/>
      <c r="M752" s="163"/>
      <c r="N752" s="166"/>
      <c r="O752" s="167"/>
      <c r="P752" s="167"/>
      <c r="Q752" s="163"/>
      <c r="R752" s="163"/>
      <c r="S752" s="163"/>
      <c r="T752" s="167"/>
      <c r="U752" s="167"/>
      <c r="V752" s="167"/>
      <c r="W752" s="163"/>
      <c r="X752" s="163"/>
      <c r="Y752" s="163"/>
      <c r="Z752" s="321"/>
      <c r="AA752" s="321"/>
      <c r="AB752" s="322"/>
      <c r="AC752" s="322"/>
      <c r="AD752" s="321"/>
      <c r="AE752" s="321"/>
      <c r="AF752" s="321"/>
      <c r="AG752" s="321"/>
      <c r="AH752" s="321"/>
      <c r="AI752" s="321"/>
      <c r="AJ752" s="321"/>
      <c r="AK752" s="321"/>
      <c r="AL752" s="321"/>
      <c r="AM752" s="321"/>
      <c r="AN752" s="321"/>
      <c r="AO752" s="321"/>
      <c r="AP752" s="321"/>
      <c r="AQ752" s="321"/>
      <c r="AR752" s="321"/>
      <c r="AS752" s="321"/>
      <c r="AT752" s="163"/>
      <c r="AU752" s="163"/>
      <c r="AV752" s="163"/>
      <c r="AW752" s="163"/>
      <c r="AX752" s="163"/>
      <c r="AY752" s="163"/>
      <c r="AZ752" s="167"/>
      <c r="BA752" s="163"/>
      <c r="BB752" s="163"/>
      <c r="BC752" s="163"/>
      <c r="BD752" s="163"/>
      <c r="BE752" s="163"/>
      <c r="BF752" s="163"/>
      <c r="BG752" s="163"/>
      <c r="BH752" s="163"/>
    </row>
    <row r="753">
      <c r="A753" s="163"/>
      <c r="B753" s="163"/>
      <c r="C753" s="163"/>
      <c r="D753" s="163"/>
      <c r="E753" s="163"/>
      <c r="F753" s="163"/>
      <c r="G753" s="163"/>
      <c r="H753" s="163"/>
      <c r="I753" s="163"/>
      <c r="J753" s="163"/>
      <c r="K753" s="165"/>
      <c r="L753" s="163"/>
      <c r="M753" s="163"/>
      <c r="N753" s="166"/>
      <c r="O753" s="167"/>
      <c r="P753" s="167"/>
      <c r="Q753" s="163"/>
      <c r="R753" s="163"/>
      <c r="S753" s="163"/>
      <c r="T753" s="167"/>
      <c r="U753" s="167"/>
      <c r="V753" s="167"/>
      <c r="W753" s="163"/>
      <c r="X753" s="163"/>
      <c r="Y753" s="163"/>
      <c r="Z753" s="321"/>
      <c r="AA753" s="321"/>
      <c r="AB753" s="322"/>
      <c r="AC753" s="322"/>
      <c r="AD753" s="321"/>
      <c r="AE753" s="321"/>
      <c r="AF753" s="321"/>
      <c r="AG753" s="321"/>
      <c r="AH753" s="321"/>
      <c r="AI753" s="321"/>
      <c r="AJ753" s="321"/>
      <c r="AK753" s="321"/>
      <c r="AL753" s="321"/>
      <c r="AM753" s="321"/>
      <c r="AN753" s="321"/>
      <c r="AO753" s="321"/>
      <c r="AP753" s="321"/>
      <c r="AQ753" s="321"/>
      <c r="AR753" s="321"/>
      <c r="AS753" s="321"/>
      <c r="AT753" s="163"/>
      <c r="AU753" s="163"/>
      <c r="AV753" s="163"/>
      <c r="AW753" s="163"/>
      <c r="AX753" s="163"/>
      <c r="AY753" s="163"/>
      <c r="AZ753" s="167"/>
      <c r="BA753" s="163"/>
      <c r="BB753" s="163"/>
      <c r="BC753" s="163"/>
      <c r="BD753" s="163"/>
      <c r="BE753" s="163"/>
      <c r="BF753" s="163"/>
      <c r="BG753" s="163"/>
      <c r="BH753" s="163"/>
    </row>
    <row r="754">
      <c r="A754" s="163"/>
      <c r="B754" s="163"/>
      <c r="C754" s="163"/>
      <c r="D754" s="163"/>
      <c r="E754" s="163"/>
      <c r="F754" s="163"/>
      <c r="G754" s="163"/>
      <c r="H754" s="163"/>
      <c r="I754" s="163"/>
      <c r="J754" s="163"/>
      <c r="K754" s="165"/>
      <c r="L754" s="163"/>
      <c r="M754" s="163"/>
      <c r="N754" s="166"/>
      <c r="O754" s="167"/>
      <c r="P754" s="167"/>
      <c r="Q754" s="163"/>
      <c r="R754" s="163"/>
      <c r="S754" s="163"/>
      <c r="T754" s="167"/>
      <c r="U754" s="167"/>
      <c r="V754" s="167"/>
      <c r="W754" s="163"/>
      <c r="X754" s="163"/>
      <c r="Y754" s="163"/>
      <c r="Z754" s="321"/>
      <c r="AA754" s="321"/>
      <c r="AB754" s="322"/>
      <c r="AC754" s="322"/>
      <c r="AD754" s="321"/>
      <c r="AE754" s="321"/>
      <c r="AF754" s="321"/>
      <c r="AG754" s="321"/>
      <c r="AH754" s="321"/>
      <c r="AI754" s="321"/>
      <c r="AJ754" s="321"/>
      <c r="AK754" s="321"/>
      <c r="AL754" s="321"/>
      <c r="AM754" s="321"/>
      <c r="AN754" s="321"/>
      <c r="AO754" s="321"/>
      <c r="AP754" s="321"/>
      <c r="AQ754" s="321"/>
      <c r="AR754" s="321"/>
      <c r="AS754" s="321"/>
      <c r="AT754" s="163"/>
      <c r="AU754" s="163"/>
      <c r="AV754" s="163"/>
      <c r="AW754" s="163"/>
      <c r="AX754" s="163"/>
      <c r="AY754" s="163"/>
      <c r="AZ754" s="167"/>
      <c r="BA754" s="163"/>
      <c r="BB754" s="163"/>
      <c r="BC754" s="163"/>
      <c r="BD754" s="163"/>
      <c r="BE754" s="163"/>
      <c r="BF754" s="163"/>
      <c r="BG754" s="163"/>
      <c r="BH754" s="163"/>
    </row>
    <row r="755">
      <c r="A755" s="163"/>
      <c r="B755" s="163"/>
      <c r="C755" s="163"/>
      <c r="D755" s="163"/>
      <c r="E755" s="163"/>
      <c r="F755" s="163"/>
      <c r="G755" s="163"/>
      <c r="H755" s="163"/>
      <c r="I755" s="163"/>
      <c r="J755" s="163"/>
      <c r="K755" s="165"/>
      <c r="L755" s="163"/>
      <c r="M755" s="163"/>
      <c r="N755" s="166"/>
      <c r="O755" s="167"/>
      <c r="P755" s="167"/>
      <c r="Q755" s="163"/>
      <c r="R755" s="163"/>
      <c r="S755" s="163"/>
      <c r="T755" s="167"/>
      <c r="U755" s="167"/>
      <c r="V755" s="167"/>
      <c r="W755" s="163"/>
      <c r="X755" s="163"/>
      <c r="Y755" s="163"/>
      <c r="Z755" s="321"/>
      <c r="AA755" s="321"/>
      <c r="AB755" s="322"/>
      <c r="AC755" s="322"/>
      <c r="AD755" s="321"/>
      <c r="AE755" s="321"/>
      <c r="AF755" s="321"/>
      <c r="AG755" s="321"/>
      <c r="AH755" s="321"/>
      <c r="AI755" s="321"/>
      <c r="AJ755" s="321"/>
      <c r="AK755" s="321"/>
      <c r="AL755" s="321"/>
      <c r="AM755" s="321"/>
      <c r="AN755" s="321"/>
      <c r="AO755" s="321"/>
      <c r="AP755" s="321"/>
      <c r="AQ755" s="321"/>
      <c r="AR755" s="321"/>
      <c r="AS755" s="321"/>
      <c r="AT755" s="163"/>
      <c r="AU755" s="163"/>
      <c r="AV755" s="163"/>
      <c r="AW755" s="163"/>
      <c r="AX755" s="163"/>
      <c r="AY755" s="163"/>
      <c r="AZ755" s="167"/>
      <c r="BA755" s="163"/>
      <c r="BB755" s="163"/>
      <c r="BC755" s="163"/>
      <c r="BD755" s="163"/>
      <c r="BE755" s="163"/>
      <c r="BF755" s="163"/>
      <c r="BG755" s="163"/>
      <c r="BH755" s="163"/>
    </row>
    <row r="756">
      <c r="A756" s="163"/>
      <c r="B756" s="163"/>
      <c r="C756" s="163"/>
      <c r="D756" s="163"/>
      <c r="E756" s="163"/>
      <c r="F756" s="163"/>
      <c r="G756" s="163"/>
      <c r="H756" s="163"/>
      <c r="I756" s="163"/>
      <c r="J756" s="163"/>
      <c r="K756" s="165"/>
      <c r="L756" s="163"/>
      <c r="M756" s="163"/>
      <c r="N756" s="166"/>
      <c r="O756" s="167"/>
      <c r="P756" s="167"/>
      <c r="Q756" s="163"/>
      <c r="R756" s="163"/>
      <c r="S756" s="163"/>
      <c r="T756" s="167"/>
      <c r="U756" s="167"/>
      <c r="V756" s="167"/>
      <c r="W756" s="163"/>
      <c r="X756" s="163"/>
      <c r="Y756" s="163"/>
      <c r="Z756" s="321"/>
      <c r="AA756" s="321"/>
      <c r="AB756" s="322"/>
      <c r="AC756" s="322"/>
      <c r="AD756" s="321"/>
      <c r="AE756" s="321"/>
      <c r="AF756" s="321"/>
      <c r="AG756" s="321"/>
      <c r="AH756" s="321"/>
      <c r="AI756" s="321"/>
      <c r="AJ756" s="321"/>
      <c r="AK756" s="321"/>
      <c r="AL756" s="321"/>
      <c r="AM756" s="321"/>
      <c r="AN756" s="321"/>
      <c r="AO756" s="321"/>
      <c r="AP756" s="321"/>
      <c r="AQ756" s="321"/>
      <c r="AR756" s="321"/>
      <c r="AS756" s="321"/>
      <c r="AT756" s="163"/>
      <c r="AU756" s="163"/>
      <c r="AV756" s="163"/>
      <c r="AW756" s="163"/>
      <c r="AX756" s="163"/>
      <c r="AY756" s="163"/>
      <c r="AZ756" s="167"/>
      <c r="BA756" s="163"/>
      <c r="BB756" s="163"/>
      <c r="BC756" s="163"/>
      <c r="BD756" s="163"/>
      <c r="BE756" s="163"/>
      <c r="BF756" s="163"/>
      <c r="BG756" s="163"/>
      <c r="BH756" s="163"/>
    </row>
    <row r="757">
      <c r="A757" s="163"/>
      <c r="B757" s="163"/>
      <c r="C757" s="163"/>
      <c r="D757" s="163"/>
      <c r="E757" s="163"/>
      <c r="F757" s="163"/>
      <c r="G757" s="163"/>
      <c r="H757" s="163"/>
      <c r="I757" s="163"/>
      <c r="J757" s="163"/>
      <c r="K757" s="165"/>
      <c r="L757" s="163"/>
      <c r="M757" s="163"/>
      <c r="N757" s="166"/>
      <c r="O757" s="167"/>
      <c r="P757" s="167"/>
      <c r="Q757" s="163"/>
      <c r="R757" s="163"/>
      <c r="S757" s="163"/>
      <c r="T757" s="167"/>
      <c r="U757" s="167"/>
      <c r="V757" s="167"/>
      <c r="W757" s="163"/>
      <c r="X757" s="163"/>
      <c r="Y757" s="163"/>
      <c r="Z757" s="321"/>
      <c r="AA757" s="321"/>
      <c r="AB757" s="322"/>
      <c r="AC757" s="322"/>
      <c r="AD757" s="321"/>
      <c r="AE757" s="321"/>
      <c r="AF757" s="321"/>
      <c r="AG757" s="321"/>
      <c r="AH757" s="321"/>
      <c r="AI757" s="321"/>
      <c r="AJ757" s="321"/>
      <c r="AK757" s="321"/>
      <c r="AL757" s="321"/>
      <c r="AM757" s="321"/>
      <c r="AN757" s="321"/>
      <c r="AO757" s="321"/>
      <c r="AP757" s="321"/>
      <c r="AQ757" s="321"/>
      <c r="AR757" s="321"/>
      <c r="AS757" s="321"/>
      <c r="AT757" s="163"/>
      <c r="AU757" s="163"/>
      <c r="AV757" s="163"/>
      <c r="AW757" s="163"/>
      <c r="AX757" s="163"/>
      <c r="AY757" s="163"/>
      <c r="AZ757" s="167"/>
      <c r="BA757" s="163"/>
      <c r="BB757" s="163"/>
      <c r="BC757" s="163"/>
      <c r="BD757" s="163"/>
      <c r="BE757" s="163"/>
      <c r="BF757" s="163"/>
      <c r="BG757" s="163"/>
      <c r="BH757" s="163"/>
    </row>
    <row r="758">
      <c r="A758" s="163"/>
      <c r="B758" s="163"/>
      <c r="C758" s="163"/>
      <c r="D758" s="163"/>
      <c r="E758" s="163"/>
      <c r="F758" s="163"/>
      <c r="G758" s="163"/>
      <c r="H758" s="163"/>
      <c r="I758" s="163"/>
      <c r="J758" s="163"/>
      <c r="K758" s="165"/>
      <c r="L758" s="163"/>
      <c r="M758" s="163"/>
      <c r="N758" s="166"/>
      <c r="O758" s="167"/>
      <c r="P758" s="167"/>
      <c r="Q758" s="163"/>
      <c r="R758" s="163"/>
      <c r="S758" s="163"/>
      <c r="T758" s="167"/>
      <c r="U758" s="167"/>
      <c r="V758" s="167"/>
      <c r="W758" s="163"/>
      <c r="X758" s="163"/>
      <c r="Y758" s="163"/>
      <c r="Z758" s="321"/>
      <c r="AA758" s="321"/>
      <c r="AB758" s="322"/>
      <c r="AC758" s="322"/>
      <c r="AD758" s="321"/>
      <c r="AE758" s="321"/>
      <c r="AF758" s="321"/>
      <c r="AG758" s="321"/>
      <c r="AH758" s="321"/>
      <c r="AI758" s="321"/>
      <c r="AJ758" s="321"/>
      <c r="AK758" s="321"/>
      <c r="AL758" s="321"/>
      <c r="AM758" s="321"/>
      <c r="AN758" s="321"/>
      <c r="AO758" s="321"/>
      <c r="AP758" s="321"/>
      <c r="AQ758" s="321"/>
      <c r="AR758" s="321"/>
      <c r="AS758" s="321"/>
      <c r="AT758" s="163"/>
      <c r="AU758" s="163"/>
      <c r="AV758" s="163"/>
      <c r="AW758" s="163"/>
      <c r="AX758" s="163"/>
      <c r="AY758" s="163"/>
      <c r="AZ758" s="167"/>
      <c r="BA758" s="163"/>
      <c r="BB758" s="163"/>
      <c r="BC758" s="163"/>
      <c r="BD758" s="163"/>
      <c r="BE758" s="163"/>
      <c r="BF758" s="163"/>
      <c r="BG758" s="163"/>
      <c r="BH758" s="163"/>
    </row>
    <row r="759">
      <c r="A759" s="163"/>
      <c r="B759" s="163"/>
      <c r="C759" s="163"/>
      <c r="D759" s="163"/>
      <c r="E759" s="163"/>
      <c r="F759" s="163"/>
      <c r="G759" s="163"/>
      <c r="H759" s="163"/>
      <c r="I759" s="163"/>
      <c r="J759" s="163"/>
      <c r="K759" s="165"/>
      <c r="L759" s="163"/>
      <c r="M759" s="163"/>
      <c r="N759" s="166"/>
      <c r="O759" s="167"/>
      <c r="P759" s="167"/>
      <c r="Q759" s="163"/>
      <c r="R759" s="163"/>
      <c r="S759" s="163"/>
      <c r="T759" s="167"/>
      <c r="U759" s="167"/>
      <c r="V759" s="167"/>
      <c r="W759" s="163"/>
      <c r="X759" s="163"/>
      <c r="Y759" s="163"/>
      <c r="Z759" s="321"/>
      <c r="AA759" s="321"/>
      <c r="AB759" s="322"/>
      <c r="AC759" s="322"/>
      <c r="AD759" s="321"/>
      <c r="AE759" s="321"/>
      <c r="AF759" s="321"/>
      <c r="AG759" s="321"/>
      <c r="AH759" s="321"/>
      <c r="AI759" s="321"/>
      <c r="AJ759" s="321"/>
      <c r="AK759" s="321"/>
      <c r="AL759" s="321"/>
      <c r="AM759" s="321"/>
      <c r="AN759" s="321"/>
      <c r="AO759" s="321"/>
      <c r="AP759" s="321"/>
      <c r="AQ759" s="321"/>
      <c r="AR759" s="321"/>
      <c r="AS759" s="321"/>
      <c r="AT759" s="163"/>
      <c r="AU759" s="163"/>
      <c r="AV759" s="163"/>
      <c r="AW759" s="163"/>
      <c r="AX759" s="163"/>
      <c r="AY759" s="163"/>
      <c r="AZ759" s="167"/>
      <c r="BA759" s="163"/>
      <c r="BB759" s="163"/>
      <c r="BC759" s="163"/>
      <c r="BD759" s="163"/>
      <c r="BE759" s="163"/>
      <c r="BF759" s="163"/>
      <c r="BG759" s="163"/>
      <c r="BH759" s="163"/>
    </row>
    <row r="760">
      <c r="A760" s="163"/>
      <c r="B760" s="163"/>
      <c r="C760" s="163"/>
      <c r="D760" s="163"/>
      <c r="E760" s="163"/>
      <c r="F760" s="163"/>
      <c r="G760" s="163"/>
      <c r="H760" s="163"/>
      <c r="I760" s="163"/>
      <c r="J760" s="163"/>
      <c r="K760" s="165"/>
      <c r="L760" s="163"/>
      <c r="M760" s="163"/>
      <c r="N760" s="166"/>
      <c r="O760" s="167"/>
      <c r="P760" s="167"/>
      <c r="Q760" s="163"/>
      <c r="R760" s="163"/>
      <c r="S760" s="163"/>
      <c r="T760" s="167"/>
      <c r="U760" s="167"/>
      <c r="V760" s="167"/>
      <c r="W760" s="163"/>
      <c r="X760" s="163"/>
      <c r="Y760" s="163"/>
      <c r="Z760" s="321"/>
      <c r="AA760" s="321"/>
      <c r="AB760" s="322"/>
      <c r="AC760" s="322"/>
      <c r="AD760" s="321"/>
      <c r="AE760" s="321"/>
      <c r="AF760" s="321"/>
      <c r="AG760" s="321"/>
      <c r="AH760" s="321"/>
      <c r="AI760" s="321"/>
      <c r="AJ760" s="321"/>
      <c r="AK760" s="321"/>
      <c r="AL760" s="321"/>
      <c r="AM760" s="321"/>
      <c r="AN760" s="321"/>
      <c r="AO760" s="321"/>
      <c r="AP760" s="321"/>
      <c r="AQ760" s="321"/>
      <c r="AR760" s="321"/>
      <c r="AS760" s="321"/>
      <c r="AT760" s="163"/>
      <c r="AU760" s="163"/>
      <c r="AV760" s="163"/>
      <c r="AW760" s="163"/>
      <c r="AX760" s="163"/>
      <c r="AY760" s="163"/>
      <c r="AZ760" s="167"/>
      <c r="BA760" s="163"/>
      <c r="BB760" s="163"/>
      <c r="BC760" s="163"/>
      <c r="BD760" s="163"/>
      <c r="BE760" s="163"/>
      <c r="BF760" s="163"/>
      <c r="BG760" s="163"/>
      <c r="BH760" s="163"/>
    </row>
    <row r="761">
      <c r="A761" s="163"/>
      <c r="B761" s="163"/>
      <c r="C761" s="163"/>
      <c r="D761" s="163"/>
      <c r="E761" s="163"/>
      <c r="F761" s="163"/>
      <c r="G761" s="163"/>
      <c r="H761" s="163"/>
      <c r="I761" s="163"/>
      <c r="J761" s="163"/>
      <c r="K761" s="165"/>
      <c r="L761" s="163"/>
      <c r="M761" s="163"/>
      <c r="N761" s="166"/>
      <c r="O761" s="167"/>
      <c r="P761" s="167"/>
      <c r="Q761" s="163"/>
      <c r="R761" s="163"/>
      <c r="S761" s="163"/>
      <c r="T761" s="167"/>
      <c r="U761" s="167"/>
      <c r="V761" s="167"/>
      <c r="W761" s="163"/>
      <c r="X761" s="163"/>
      <c r="Y761" s="163"/>
      <c r="Z761" s="321"/>
      <c r="AA761" s="321"/>
      <c r="AB761" s="322"/>
      <c r="AC761" s="322"/>
      <c r="AD761" s="321"/>
      <c r="AE761" s="321"/>
      <c r="AF761" s="321"/>
      <c r="AG761" s="321"/>
      <c r="AH761" s="321"/>
      <c r="AI761" s="321"/>
      <c r="AJ761" s="321"/>
      <c r="AK761" s="321"/>
      <c r="AL761" s="321"/>
      <c r="AM761" s="321"/>
      <c r="AN761" s="321"/>
      <c r="AO761" s="321"/>
      <c r="AP761" s="321"/>
      <c r="AQ761" s="321"/>
      <c r="AR761" s="321"/>
      <c r="AS761" s="321"/>
      <c r="AT761" s="163"/>
      <c r="AU761" s="163"/>
      <c r="AV761" s="163"/>
      <c r="AW761" s="163"/>
      <c r="AX761" s="163"/>
      <c r="AY761" s="163"/>
      <c r="AZ761" s="167"/>
      <c r="BA761" s="163"/>
      <c r="BB761" s="163"/>
      <c r="BC761" s="163"/>
      <c r="BD761" s="163"/>
      <c r="BE761" s="163"/>
      <c r="BF761" s="163"/>
      <c r="BG761" s="163"/>
      <c r="BH761" s="163"/>
    </row>
    <row r="762">
      <c r="A762" s="163"/>
      <c r="B762" s="163"/>
      <c r="C762" s="163"/>
      <c r="D762" s="163"/>
      <c r="E762" s="163"/>
      <c r="F762" s="163"/>
      <c r="G762" s="163"/>
      <c r="H762" s="163"/>
      <c r="I762" s="163"/>
      <c r="J762" s="163"/>
      <c r="K762" s="165"/>
      <c r="L762" s="163"/>
      <c r="M762" s="163"/>
      <c r="N762" s="166"/>
      <c r="O762" s="167"/>
      <c r="P762" s="167"/>
      <c r="Q762" s="163"/>
      <c r="R762" s="163"/>
      <c r="S762" s="163"/>
      <c r="T762" s="167"/>
      <c r="U762" s="167"/>
      <c r="V762" s="167"/>
      <c r="W762" s="163"/>
      <c r="X762" s="163"/>
      <c r="Y762" s="163"/>
      <c r="Z762" s="321"/>
      <c r="AA762" s="321"/>
      <c r="AB762" s="322"/>
      <c r="AC762" s="322"/>
      <c r="AD762" s="321"/>
      <c r="AE762" s="321"/>
      <c r="AF762" s="321"/>
      <c r="AG762" s="321"/>
      <c r="AH762" s="321"/>
      <c r="AI762" s="321"/>
      <c r="AJ762" s="321"/>
      <c r="AK762" s="321"/>
      <c r="AL762" s="321"/>
      <c r="AM762" s="321"/>
      <c r="AN762" s="321"/>
      <c r="AO762" s="321"/>
      <c r="AP762" s="321"/>
      <c r="AQ762" s="321"/>
      <c r="AR762" s="321"/>
      <c r="AS762" s="321"/>
      <c r="AT762" s="163"/>
      <c r="AU762" s="163"/>
      <c r="AV762" s="163"/>
      <c r="AW762" s="163"/>
      <c r="AX762" s="163"/>
      <c r="AY762" s="163"/>
      <c r="AZ762" s="167"/>
      <c r="BA762" s="163"/>
      <c r="BB762" s="163"/>
      <c r="BC762" s="163"/>
      <c r="BD762" s="163"/>
      <c r="BE762" s="163"/>
      <c r="BF762" s="163"/>
      <c r="BG762" s="163"/>
      <c r="BH762" s="163"/>
    </row>
    <row r="763">
      <c r="A763" s="163"/>
      <c r="B763" s="163"/>
      <c r="C763" s="163"/>
      <c r="D763" s="163"/>
      <c r="E763" s="163"/>
      <c r="F763" s="163"/>
      <c r="G763" s="163"/>
      <c r="H763" s="163"/>
      <c r="I763" s="163"/>
      <c r="J763" s="163"/>
      <c r="K763" s="165"/>
      <c r="L763" s="163"/>
      <c r="M763" s="163"/>
      <c r="N763" s="166"/>
      <c r="O763" s="167"/>
      <c r="P763" s="167"/>
      <c r="Q763" s="163"/>
      <c r="R763" s="163"/>
      <c r="S763" s="163"/>
      <c r="T763" s="167"/>
      <c r="U763" s="167"/>
      <c r="V763" s="167"/>
      <c r="W763" s="163"/>
      <c r="X763" s="163"/>
      <c r="Y763" s="163"/>
      <c r="Z763" s="321"/>
      <c r="AA763" s="321"/>
      <c r="AB763" s="322"/>
      <c r="AC763" s="322"/>
      <c r="AD763" s="321"/>
      <c r="AE763" s="321"/>
      <c r="AF763" s="321"/>
      <c r="AG763" s="321"/>
      <c r="AH763" s="321"/>
      <c r="AI763" s="321"/>
      <c r="AJ763" s="321"/>
      <c r="AK763" s="321"/>
      <c r="AL763" s="321"/>
      <c r="AM763" s="321"/>
      <c r="AN763" s="321"/>
      <c r="AO763" s="321"/>
      <c r="AP763" s="321"/>
      <c r="AQ763" s="321"/>
      <c r="AR763" s="321"/>
      <c r="AS763" s="321"/>
      <c r="AT763" s="163"/>
      <c r="AU763" s="163"/>
      <c r="AV763" s="163"/>
      <c r="AW763" s="163"/>
      <c r="AX763" s="163"/>
      <c r="AY763" s="163"/>
      <c r="AZ763" s="167"/>
      <c r="BA763" s="163"/>
      <c r="BB763" s="163"/>
      <c r="BC763" s="163"/>
      <c r="BD763" s="163"/>
      <c r="BE763" s="163"/>
      <c r="BF763" s="163"/>
      <c r="BG763" s="163"/>
      <c r="BH763" s="163"/>
    </row>
    <row r="764">
      <c r="A764" s="163"/>
      <c r="B764" s="163"/>
      <c r="C764" s="163"/>
      <c r="D764" s="163"/>
      <c r="E764" s="163"/>
      <c r="F764" s="163"/>
      <c r="G764" s="163"/>
      <c r="H764" s="163"/>
      <c r="I764" s="163"/>
      <c r="J764" s="163"/>
      <c r="K764" s="165"/>
      <c r="L764" s="163"/>
      <c r="M764" s="163"/>
      <c r="N764" s="166"/>
      <c r="O764" s="167"/>
      <c r="P764" s="167"/>
      <c r="Q764" s="163"/>
      <c r="R764" s="163"/>
      <c r="S764" s="163"/>
      <c r="T764" s="167"/>
      <c r="U764" s="167"/>
      <c r="V764" s="167"/>
      <c r="W764" s="163"/>
      <c r="X764" s="163"/>
      <c r="Y764" s="163"/>
      <c r="Z764" s="321"/>
      <c r="AA764" s="321"/>
      <c r="AB764" s="322"/>
      <c r="AC764" s="322"/>
      <c r="AD764" s="321"/>
      <c r="AE764" s="321"/>
      <c r="AF764" s="321"/>
      <c r="AG764" s="321"/>
      <c r="AH764" s="321"/>
      <c r="AI764" s="321"/>
      <c r="AJ764" s="321"/>
      <c r="AK764" s="321"/>
      <c r="AL764" s="321"/>
      <c r="AM764" s="321"/>
      <c r="AN764" s="321"/>
      <c r="AO764" s="321"/>
      <c r="AP764" s="321"/>
      <c r="AQ764" s="321"/>
      <c r="AR764" s="321"/>
      <c r="AS764" s="321"/>
      <c r="AT764" s="163"/>
      <c r="AU764" s="163"/>
      <c r="AV764" s="163"/>
      <c r="AW764" s="163"/>
      <c r="AX764" s="163"/>
      <c r="AY764" s="163"/>
      <c r="AZ764" s="167"/>
      <c r="BA764" s="163"/>
      <c r="BB764" s="163"/>
      <c r="BC764" s="163"/>
      <c r="BD764" s="163"/>
      <c r="BE764" s="163"/>
      <c r="BF764" s="163"/>
      <c r="BG764" s="163"/>
      <c r="BH764" s="163"/>
    </row>
    <row r="765">
      <c r="A765" s="163"/>
      <c r="B765" s="163"/>
      <c r="C765" s="163"/>
      <c r="D765" s="163"/>
      <c r="E765" s="163"/>
      <c r="F765" s="163"/>
      <c r="G765" s="163"/>
      <c r="H765" s="163"/>
      <c r="I765" s="163"/>
      <c r="J765" s="163"/>
      <c r="K765" s="165"/>
      <c r="L765" s="163"/>
      <c r="M765" s="163"/>
      <c r="N765" s="166"/>
      <c r="O765" s="167"/>
      <c r="P765" s="167"/>
      <c r="Q765" s="163"/>
      <c r="R765" s="163"/>
      <c r="S765" s="163"/>
      <c r="T765" s="167"/>
      <c r="U765" s="167"/>
      <c r="V765" s="167"/>
      <c r="W765" s="163"/>
      <c r="X765" s="163"/>
      <c r="Y765" s="163"/>
      <c r="Z765" s="321"/>
      <c r="AA765" s="321"/>
      <c r="AB765" s="322"/>
      <c r="AC765" s="322"/>
      <c r="AD765" s="321"/>
      <c r="AE765" s="321"/>
      <c r="AF765" s="321"/>
      <c r="AG765" s="321"/>
      <c r="AH765" s="321"/>
      <c r="AI765" s="321"/>
      <c r="AJ765" s="321"/>
      <c r="AK765" s="321"/>
      <c r="AL765" s="321"/>
      <c r="AM765" s="321"/>
      <c r="AN765" s="321"/>
      <c r="AO765" s="321"/>
      <c r="AP765" s="321"/>
      <c r="AQ765" s="321"/>
      <c r="AR765" s="321"/>
      <c r="AS765" s="321"/>
      <c r="AT765" s="163"/>
      <c r="AU765" s="163"/>
      <c r="AV765" s="163"/>
      <c r="AW765" s="163"/>
      <c r="AX765" s="163"/>
      <c r="AY765" s="163"/>
      <c r="AZ765" s="167"/>
      <c r="BA765" s="163"/>
      <c r="BB765" s="163"/>
      <c r="BC765" s="163"/>
      <c r="BD765" s="163"/>
      <c r="BE765" s="163"/>
      <c r="BF765" s="163"/>
      <c r="BG765" s="163"/>
      <c r="BH765" s="163"/>
    </row>
    <row r="766">
      <c r="A766" s="163"/>
      <c r="B766" s="163"/>
      <c r="C766" s="163"/>
      <c r="D766" s="163"/>
      <c r="E766" s="163"/>
      <c r="F766" s="163"/>
      <c r="G766" s="163"/>
      <c r="H766" s="163"/>
      <c r="I766" s="163"/>
      <c r="J766" s="163"/>
      <c r="K766" s="165"/>
      <c r="L766" s="163"/>
      <c r="M766" s="163"/>
      <c r="N766" s="166"/>
      <c r="O766" s="167"/>
      <c r="P766" s="167"/>
      <c r="Q766" s="163"/>
      <c r="R766" s="163"/>
      <c r="S766" s="163"/>
      <c r="T766" s="167"/>
      <c r="U766" s="167"/>
      <c r="V766" s="167"/>
      <c r="W766" s="163"/>
      <c r="X766" s="163"/>
      <c r="Y766" s="163"/>
      <c r="Z766" s="321"/>
      <c r="AA766" s="321"/>
      <c r="AB766" s="322"/>
      <c r="AC766" s="322"/>
      <c r="AD766" s="321"/>
      <c r="AE766" s="321"/>
      <c r="AF766" s="321"/>
      <c r="AG766" s="321"/>
      <c r="AH766" s="321"/>
      <c r="AI766" s="321"/>
      <c r="AJ766" s="321"/>
      <c r="AK766" s="321"/>
      <c r="AL766" s="321"/>
      <c r="AM766" s="321"/>
      <c r="AN766" s="321"/>
      <c r="AO766" s="321"/>
      <c r="AP766" s="321"/>
      <c r="AQ766" s="321"/>
      <c r="AR766" s="321"/>
      <c r="AS766" s="321"/>
      <c r="AT766" s="163"/>
      <c r="AU766" s="163"/>
      <c r="AV766" s="163"/>
      <c r="AW766" s="163"/>
      <c r="AX766" s="163"/>
      <c r="AY766" s="163"/>
      <c r="AZ766" s="167"/>
      <c r="BA766" s="163"/>
      <c r="BB766" s="163"/>
      <c r="BC766" s="163"/>
      <c r="BD766" s="163"/>
      <c r="BE766" s="163"/>
      <c r="BF766" s="163"/>
      <c r="BG766" s="163"/>
      <c r="BH766" s="163"/>
    </row>
    <row r="767">
      <c r="A767" s="163"/>
      <c r="B767" s="163"/>
      <c r="C767" s="163"/>
      <c r="D767" s="163"/>
      <c r="E767" s="163"/>
      <c r="F767" s="163"/>
      <c r="G767" s="163"/>
      <c r="H767" s="163"/>
      <c r="I767" s="163"/>
      <c r="J767" s="163"/>
      <c r="K767" s="165"/>
      <c r="L767" s="163"/>
      <c r="M767" s="163"/>
      <c r="N767" s="166"/>
      <c r="O767" s="167"/>
      <c r="P767" s="167"/>
      <c r="Q767" s="163"/>
      <c r="R767" s="163"/>
      <c r="S767" s="163"/>
      <c r="T767" s="167"/>
      <c r="U767" s="167"/>
      <c r="V767" s="167"/>
      <c r="W767" s="163"/>
      <c r="X767" s="163"/>
      <c r="Y767" s="163"/>
      <c r="Z767" s="321"/>
      <c r="AA767" s="321"/>
      <c r="AB767" s="322"/>
      <c r="AC767" s="322"/>
      <c r="AD767" s="321"/>
      <c r="AE767" s="321"/>
      <c r="AF767" s="321"/>
      <c r="AG767" s="321"/>
      <c r="AH767" s="321"/>
      <c r="AI767" s="321"/>
      <c r="AJ767" s="321"/>
      <c r="AK767" s="321"/>
      <c r="AL767" s="321"/>
      <c r="AM767" s="321"/>
      <c r="AN767" s="321"/>
      <c r="AO767" s="321"/>
      <c r="AP767" s="321"/>
      <c r="AQ767" s="321"/>
      <c r="AR767" s="321"/>
      <c r="AS767" s="321"/>
      <c r="AT767" s="163"/>
      <c r="AU767" s="163"/>
      <c r="AV767" s="163"/>
      <c r="AW767" s="163"/>
      <c r="AX767" s="163"/>
      <c r="AY767" s="163"/>
      <c r="AZ767" s="167"/>
      <c r="BA767" s="163"/>
      <c r="BB767" s="163"/>
      <c r="BC767" s="163"/>
      <c r="BD767" s="163"/>
      <c r="BE767" s="163"/>
      <c r="BF767" s="163"/>
      <c r="BG767" s="163"/>
      <c r="BH767" s="163"/>
    </row>
    <row r="768">
      <c r="A768" s="163"/>
      <c r="B768" s="163"/>
      <c r="C768" s="163"/>
      <c r="D768" s="163"/>
      <c r="E768" s="163"/>
      <c r="F768" s="163"/>
      <c r="G768" s="163"/>
      <c r="H768" s="163"/>
      <c r="I768" s="163"/>
      <c r="J768" s="163"/>
      <c r="K768" s="165"/>
      <c r="L768" s="163"/>
      <c r="M768" s="163"/>
      <c r="N768" s="166"/>
      <c r="O768" s="167"/>
      <c r="P768" s="167"/>
      <c r="Q768" s="163"/>
      <c r="R768" s="163"/>
      <c r="S768" s="163"/>
      <c r="T768" s="167"/>
      <c r="U768" s="167"/>
      <c r="V768" s="167"/>
      <c r="W768" s="163"/>
      <c r="X768" s="163"/>
      <c r="Y768" s="163"/>
      <c r="Z768" s="321"/>
      <c r="AA768" s="321"/>
      <c r="AB768" s="322"/>
      <c r="AC768" s="322"/>
      <c r="AD768" s="321"/>
      <c r="AE768" s="321"/>
      <c r="AF768" s="321"/>
      <c r="AG768" s="321"/>
      <c r="AH768" s="321"/>
      <c r="AI768" s="321"/>
      <c r="AJ768" s="321"/>
      <c r="AK768" s="321"/>
      <c r="AL768" s="321"/>
      <c r="AM768" s="321"/>
      <c r="AN768" s="321"/>
      <c r="AO768" s="321"/>
      <c r="AP768" s="321"/>
      <c r="AQ768" s="321"/>
      <c r="AR768" s="321"/>
      <c r="AS768" s="321"/>
      <c r="AT768" s="163"/>
      <c r="AU768" s="163"/>
      <c r="AV768" s="163"/>
      <c r="AW768" s="163"/>
      <c r="AX768" s="163"/>
      <c r="AY768" s="163"/>
      <c r="AZ768" s="167"/>
      <c r="BA768" s="163"/>
      <c r="BB768" s="163"/>
      <c r="BC768" s="163"/>
      <c r="BD768" s="163"/>
      <c r="BE768" s="163"/>
      <c r="BF768" s="163"/>
      <c r="BG768" s="163"/>
      <c r="BH768" s="163"/>
    </row>
    <row r="769">
      <c r="A769" s="163"/>
      <c r="B769" s="163"/>
      <c r="C769" s="163"/>
      <c r="D769" s="163"/>
      <c r="E769" s="163"/>
      <c r="F769" s="163"/>
      <c r="G769" s="163"/>
      <c r="H769" s="163"/>
      <c r="I769" s="163"/>
      <c r="J769" s="163"/>
      <c r="K769" s="165"/>
      <c r="L769" s="163"/>
      <c r="M769" s="163"/>
      <c r="N769" s="166"/>
      <c r="O769" s="167"/>
      <c r="P769" s="167"/>
      <c r="Q769" s="163"/>
      <c r="R769" s="163"/>
      <c r="S769" s="163"/>
      <c r="T769" s="167"/>
      <c r="U769" s="167"/>
      <c r="V769" s="167"/>
      <c r="W769" s="163"/>
      <c r="X769" s="163"/>
      <c r="Y769" s="163"/>
      <c r="Z769" s="321"/>
      <c r="AA769" s="321"/>
      <c r="AB769" s="322"/>
      <c r="AC769" s="322"/>
      <c r="AD769" s="321"/>
      <c r="AE769" s="321"/>
      <c r="AF769" s="321"/>
      <c r="AG769" s="321"/>
      <c r="AH769" s="321"/>
      <c r="AI769" s="321"/>
      <c r="AJ769" s="321"/>
      <c r="AK769" s="321"/>
      <c r="AL769" s="321"/>
      <c r="AM769" s="321"/>
      <c r="AN769" s="321"/>
      <c r="AO769" s="321"/>
      <c r="AP769" s="321"/>
      <c r="AQ769" s="321"/>
      <c r="AR769" s="321"/>
      <c r="AS769" s="321"/>
      <c r="AT769" s="163"/>
      <c r="AU769" s="163"/>
      <c r="AV769" s="163"/>
      <c r="AW769" s="163"/>
      <c r="AX769" s="163"/>
      <c r="AY769" s="163"/>
      <c r="AZ769" s="167"/>
      <c r="BA769" s="163"/>
      <c r="BB769" s="163"/>
      <c r="BC769" s="163"/>
      <c r="BD769" s="163"/>
      <c r="BE769" s="163"/>
      <c r="BF769" s="163"/>
      <c r="BG769" s="163"/>
      <c r="BH769" s="163"/>
    </row>
    <row r="770">
      <c r="A770" s="163"/>
      <c r="B770" s="163"/>
      <c r="C770" s="163"/>
      <c r="D770" s="163"/>
      <c r="E770" s="163"/>
      <c r="F770" s="163"/>
      <c r="G770" s="163"/>
      <c r="H770" s="163"/>
      <c r="I770" s="163"/>
      <c r="J770" s="163"/>
      <c r="K770" s="165"/>
      <c r="L770" s="163"/>
      <c r="M770" s="163"/>
      <c r="N770" s="166"/>
      <c r="O770" s="167"/>
      <c r="P770" s="167"/>
      <c r="Q770" s="163"/>
      <c r="R770" s="163"/>
      <c r="S770" s="163"/>
      <c r="T770" s="167"/>
      <c r="U770" s="167"/>
      <c r="V770" s="167"/>
      <c r="W770" s="163"/>
      <c r="X770" s="163"/>
      <c r="Y770" s="163"/>
      <c r="Z770" s="321"/>
      <c r="AA770" s="321"/>
      <c r="AB770" s="322"/>
      <c r="AC770" s="322"/>
      <c r="AD770" s="321"/>
      <c r="AE770" s="321"/>
      <c r="AF770" s="321"/>
      <c r="AG770" s="321"/>
      <c r="AH770" s="321"/>
      <c r="AI770" s="321"/>
      <c r="AJ770" s="321"/>
      <c r="AK770" s="321"/>
      <c r="AL770" s="321"/>
      <c r="AM770" s="321"/>
      <c r="AN770" s="321"/>
      <c r="AO770" s="321"/>
      <c r="AP770" s="321"/>
      <c r="AQ770" s="321"/>
      <c r="AR770" s="321"/>
      <c r="AS770" s="321"/>
      <c r="AT770" s="163"/>
      <c r="AU770" s="163"/>
      <c r="AV770" s="163"/>
      <c r="AW770" s="163"/>
      <c r="AX770" s="163"/>
      <c r="AY770" s="163"/>
      <c r="AZ770" s="167"/>
      <c r="BA770" s="163"/>
      <c r="BB770" s="163"/>
      <c r="BC770" s="163"/>
      <c r="BD770" s="163"/>
      <c r="BE770" s="163"/>
      <c r="BF770" s="163"/>
      <c r="BG770" s="163"/>
      <c r="BH770" s="163"/>
    </row>
    <row r="771">
      <c r="A771" s="163"/>
      <c r="B771" s="163"/>
      <c r="C771" s="163"/>
      <c r="D771" s="163"/>
      <c r="E771" s="163"/>
      <c r="F771" s="163"/>
      <c r="G771" s="163"/>
      <c r="H771" s="163"/>
      <c r="I771" s="163"/>
      <c r="J771" s="163"/>
      <c r="K771" s="165"/>
      <c r="L771" s="163"/>
      <c r="M771" s="163"/>
      <c r="N771" s="166"/>
      <c r="O771" s="167"/>
      <c r="P771" s="167"/>
      <c r="Q771" s="163"/>
      <c r="R771" s="163"/>
      <c r="S771" s="163"/>
      <c r="T771" s="167"/>
      <c r="U771" s="167"/>
      <c r="V771" s="167"/>
      <c r="W771" s="163"/>
      <c r="X771" s="163"/>
      <c r="Y771" s="163"/>
      <c r="Z771" s="321"/>
      <c r="AA771" s="321"/>
      <c r="AB771" s="322"/>
      <c r="AC771" s="322"/>
      <c r="AD771" s="321"/>
      <c r="AE771" s="321"/>
      <c r="AF771" s="321"/>
      <c r="AG771" s="321"/>
      <c r="AH771" s="321"/>
      <c r="AI771" s="321"/>
      <c r="AJ771" s="321"/>
      <c r="AK771" s="321"/>
      <c r="AL771" s="321"/>
      <c r="AM771" s="321"/>
      <c r="AN771" s="321"/>
      <c r="AO771" s="321"/>
      <c r="AP771" s="321"/>
      <c r="AQ771" s="321"/>
      <c r="AR771" s="321"/>
      <c r="AS771" s="321"/>
      <c r="AT771" s="163"/>
      <c r="AU771" s="163"/>
      <c r="AV771" s="163"/>
      <c r="AW771" s="163"/>
      <c r="AX771" s="163"/>
      <c r="AY771" s="163"/>
      <c r="AZ771" s="167"/>
      <c r="BA771" s="163"/>
      <c r="BB771" s="163"/>
      <c r="BC771" s="163"/>
      <c r="BD771" s="163"/>
      <c r="BE771" s="163"/>
      <c r="BF771" s="163"/>
      <c r="BG771" s="163"/>
      <c r="BH771" s="163"/>
    </row>
    <row r="772">
      <c r="A772" s="163"/>
      <c r="B772" s="163"/>
      <c r="C772" s="163"/>
      <c r="D772" s="163"/>
      <c r="E772" s="163"/>
      <c r="F772" s="163"/>
      <c r="G772" s="163"/>
      <c r="H772" s="163"/>
      <c r="I772" s="163"/>
      <c r="J772" s="163"/>
      <c r="K772" s="165"/>
      <c r="L772" s="163"/>
      <c r="M772" s="163"/>
      <c r="N772" s="166"/>
      <c r="O772" s="167"/>
      <c r="P772" s="167"/>
      <c r="Q772" s="163"/>
      <c r="R772" s="163"/>
      <c r="S772" s="163"/>
      <c r="T772" s="167"/>
      <c r="U772" s="167"/>
      <c r="V772" s="167"/>
      <c r="W772" s="163"/>
      <c r="X772" s="163"/>
      <c r="Y772" s="163"/>
      <c r="Z772" s="321"/>
      <c r="AA772" s="321"/>
      <c r="AB772" s="322"/>
      <c r="AC772" s="322"/>
      <c r="AD772" s="321"/>
      <c r="AE772" s="321"/>
      <c r="AF772" s="321"/>
      <c r="AG772" s="321"/>
      <c r="AH772" s="321"/>
      <c r="AI772" s="321"/>
      <c r="AJ772" s="321"/>
      <c r="AK772" s="321"/>
      <c r="AL772" s="321"/>
      <c r="AM772" s="321"/>
      <c r="AN772" s="321"/>
      <c r="AO772" s="321"/>
      <c r="AP772" s="321"/>
      <c r="AQ772" s="321"/>
      <c r="AR772" s="321"/>
      <c r="AS772" s="321"/>
      <c r="AT772" s="163"/>
      <c r="AU772" s="163"/>
      <c r="AV772" s="163"/>
      <c r="AW772" s="163"/>
      <c r="AX772" s="163"/>
      <c r="AY772" s="163"/>
      <c r="AZ772" s="167"/>
      <c r="BA772" s="163"/>
      <c r="BB772" s="163"/>
      <c r="BC772" s="163"/>
      <c r="BD772" s="163"/>
      <c r="BE772" s="163"/>
      <c r="BF772" s="163"/>
      <c r="BG772" s="163"/>
      <c r="BH772" s="163"/>
    </row>
    <row r="773">
      <c r="A773" s="163"/>
      <c r="B773" s="163"/>
      <c r="C773" s="163"/>
      <c r="D773" s="163"/>
      <c r="E773" s="163"/>
      <c r="F773" s="163"/>
      <c r="G773" s="163"/>
      <c r="H773" s="163"/>
      <c r="I773" s="163"/>
      <c r="J773" s="163"/>
      <c r="K773" s="165"/>
      <c r="L773" s="163"/>
      <c r="M773" s="163"/>
      <c r="N773" s="166"/>
      <c r="O773" s="167"/>
      <c r="P773" s="167"/>
      <c r="Q773" s="163"/>
      <c r="R773" s="163"/>
      <c r="S773" s="163"/>
      <c r="T773" s="167"/>
      <c r="U773" s="167"/>
      <c r="V773" s="167"/>
      <c r="W773" s="163"/>
      <c r="X773" s="163"/>
      <c r="Y773" s="163"/>
      <c r="Z773" s="321"/>
      <c r="AA773" s="321"/>
      <c r="AB773" s="322"/>
      <c r="AC773" s="322"/>
      <c r="AD773" s="321"/>
      <c r="AE773" s="321"/>
      <c r="AF773" s="321"/>
      <c r="AG773" s="321"/>
      <c r="AH773" s="321"/>
      <c r="AI773" s="321"/>
      <c r="AJ773" s="321"/>
      <c r="AK773" s="321"/>
      <c r="AL773" s="321"/>
      <c r="AM773" s="321"/>
      <c r="AN773" s="321"/>
      <c r="AO773" s="321"/>
      <c r="AP773" s="321"/>
      <c r="AQ773" s="321"/>
      <c r="AR773" s="321"/>
      <c r="AS773" s="321"/>
      <c r="AT773" s="163"/>
      <c r="AU773" s="163"/>
      <c r="AV773" s="163"/>
      <c r="AW773" s="163"/>
      <c r="AX773" s="163"/>
      <c r="AY773" s="163"/>
      <c r="AZ773" s="167"/>
      <c r="BA773" s="163"/>
      <c r="BB773" s="163"/>
      <c r="BC773" s="163"/>
      <c r="BD773" s="163"/>
      <c r="BE773" s="163"/>
      <c r="BF773" s="163"/>
      <c r="BG773" s="163"/>
      <c r="BH773" s="163"/>
    </row>
    <row r="774">
      <c r="A774" s="163"/>
      <c r="B774" s="163"/>
      <c r="C774" s="163"/>
      <c r="D774" s="163"/>
      <c r="E774" s="163"/>
      <c r="F774" s="163"/>
      <c r="G774" s="163"/>
      <c r="H774" s="163"/>
      <c r="I774" s="163"/>
      <c r="J774" s="163"/>
      <c r="K774" s="165"/>
      <c r="L774" s="163"/>
      <c r="M774" s="163"/>
      <c r="N774" s="166"/>
      <c r="O774" s="167"/>
      <c r="P774" s="167"/>
      <c r="Q774" s="163"/>
      <c r="R774" s="163"/>
      <c r="S774" s="163"/>
      <c r="T774" s="167"/>
      <c r="U774" s="167"/>
      <c r="V774" s="167"/>
      <c r="W774" s="163"/>
      <c r="X774" s="163"/>
      <c r="Y774" s="163"/>
      <c r="Z774" s="321"/>
      <c r="AA774" s="321"/>
      <c r="AB774" s="322"/>
      <c r="AC774" s="322"/>
      <c r="AD774" s="321"/>
      <c r="AE774" s="321"/>
      <c r="AF774" s="321"/>
      <c r="AG774" s="321"/>
      <c r="AH774" s="321"/>
      <c r="AI774" s="321"/>
      <c r="AJ774" s="321"/>
      <c r="AK774" s="321"/>
      <c r="AL774" s="321"/>
      <c r="AM774" s="321"/>
      <c r="AN774" s="321"/>
      <c r="AO774" s="321"/>
      <c r="AP774" s="321"/>
      <c r="AQ774" s="321"/>
      <c r="AR774" s="321"/>
      <c r="AS774" s="321"/>
      <c r="AT774" s="163"/>
      <c r="AU774" s="163"/>
      <c r="AV774" s="163"/>
      <c r="AW774" s="163"/>
      <c r="AX774" s="163"/>
      <c r="AY774" s="163"/>
      <c r="AZ774" s="167"/>
      <c r="BA774" s="163"/>
      <c r="BB774" s="163"/>
      <c r="BC774" s="163"/>
      <c r="BD774" s="163"/>
      <c r="BE774" s="163"/>
      <c r="BF774" s="163"/>
      <c r="BG774" s="163"/>
      <c r="BH774" s="163"/>
    </row>
    <row r="775">
      <c r="A775" s="163"/>
      <c r="B775" s="163"/>
      <c r="C775" s="163"/>
      <c r="D775" s="163"/>
      <c r="E775" s="163"/>
      <c r="F775" s="163"/>
      <c r="G775" s="163"/>
      <c r="H775" s="163"/>
      <c r="I775" s="163"/>
      <c r="J775" s="163"/>
      <c r="K775" s="165"/>
      <c r="L775" s="163"/>
      <c r="M775" s="163"/>
      <c r="N775" s="166"/>
      <c r="O775" s="167"/>
      <c r="P775" s="167"/>
      <c r="Q775" s="163"/>
      <c r="R775" s="163"/>
      <c r="S775" s="163"/>
      <c r="T775" s="167"/>
      <c r="U775" s="167"/>
      <c r="V775" s="167"/>
      <c r="W775" s="163"/>
      <c r="X775" s="163"/>
      <c r="Y775" s="163"/>
      <c r="Z775" s="321"/>
      <c r="AA775" s="321"/>
      <c r="AB775" s="322"/>
      <c r="AC775" s="322"/>
      <c r="AD775" s="321"/>
      <c r="AE775" s="321"/>
      <c r="AF775" s="321"/>
      <c r="AG775" s="321"/>
      <c r="AH775" s="321"/>
      <c r="AI775" s="321"/>
      <c r="AJ775" s="321"/>
      <c r="AK775" s="321"/>
      <c r="AL775" s="321"/>
      <c r="AM775" s="321"/>
      <c r="AN775" s="321"/>
      <c r="AO775" s="321"/>
      <c r="AP775" s="321"/>
      <c r="AQ775" s="321"/>
      <c r="AR775" s="321"/>
      <c r="AS775" s="321"/>
      <c r="AT775" s="163"/>
      <c r="AU775" s="163"/>
      <c r="AV775" s="163"/>
      <c r="AW775" s="163"/>
      <c r="AX775" s="163"/>
      <c r="AY775" s="163"/>
      <c r="AZ775" s="167"/>
      <c r="BA775" s="163"/>
      <c r="BB775" s="163"/>
      <c r="BC775" s="163"/>
      <c r="BD775" s="163"/>
      <c r="BE775" s="163"/>
      <c r="BF775" s="163"/>
      <c r="BG775" s="163"/>
      <c r="BH775" s="163"/>
    </row>
    <row r="776">
      <c r="A776" s="163"/>
      <c r="B776" s="163"/>
      <c r="C776" s="163"/>
      <c r="D776" s="163"/>
      <c r="E776" s="163"/>
      <c r="F776" s="163"/>
      <c r="G776" s="163"/>
      <c r="H776" s="163"/>
      <c r="I776" s="163"/>
      <c r="J776" s="163"/>
      <c r="K776" s="165"/>
      <c r="L776" s="163"/>
      <c r="M776" s="163"/>
      <c r="N776" s="166"/>
      <c r="O776" s="167"/>
      <c r="P776" s="167"/>
      <c r="Q776" s="163"/>
      <c r="R776" s="163"/>
      <c r="S776" s="163"/>
      <c r="T776" s="167"/>
      <c r="U776" s="167"/>
      <c r="V776" s="167"/>
      <c r="W776" s="163"/>
      <c r="X776" s="163"/>
      <c r="Y776" s="163"/>
      <c r="Z776" s="321"/>
      <c r="AA776" s="321"/>
      <c r="AB776" s="322"/>
      <c r="AC776" s="322"/>
      <c r="AD776" s="321"/>
      <c r="AE776" s="321"/>
      <c r="AF776" s="321"/>
      <c r="AG776" s="321"/>
      <c r="AH776" s="321"/>
      <c r="AI776" s="321"/>
      <c r="AJ776" s="321"/>
      <c r="AK776" s="321"/>
      <c r="AL776" s="321"/>
      <c r="AM776" s="321"/>
      <c r="AN776" s="321"/>
      <c r="AO776" s="321"/>
      <c r="AP776" s="321"/>
      <c r="AQ776" s="321"/>
      <c r="AR776" s="321"/>
      <c r="AS776" s="321"/>
      <c r="AT776" s="163"/>
      <c r="AU776" s="163"/>
      <c r="AV776" s="163"/>
      <c r="AW776" s="163"/>
      <c r="AX776" s="163"/>
      <c r="AY776" s="163"/>
      <c r="AZ776" s="167"/>
      <c r="BA776" s="163"/>
      <c r="BB776" s="163"/>
      <c r="BC776" s="163"/>
      <c r="BD776" s="163"/>
      <c r="BE776" s="163"/>
      <c r="BF776" s="163"/>
      <c r="BG776" s="163"/>
      <c r="BH776" s="163"/>
    </row>
    <row r="777">
      <c r="A777" s="163"/>
      <c r="B777" s="163"/>
      <c r="C777" s="163"/>
      <c r="D777" s="163"/>
      <c r="E777" s="163"/>
      <c r="F777" s="163"/>
      <c r="G777" s="163"/>
      <c r="H777" s="163"/>
      <c r="I777" s="163"/>
      <c r="J777" s="163"/>
      <c r="K777" s="165"/>
      <c r="L777" s="163"/>
      <c r="M777" s="163"/>
      <c r="N777" s="166"/>
      <c r="O777" s="167"/>
      <c r="P777" s="167"/>
      <c r="Q777" s="163"/>
      <c r="R777" s="163"/>
      <c r="S777" s="163"/>
      <c r="T777" s="167"/>
      <c r="U777" s="167"/>
      <c r="V777" s="167"/>
      <c r="W777" s="163"/>
      <c r="X777" s="163"/>
      <c r="Y777" s="163"/>
      <c r="Z777" s="321"/>
      <c r="AA777" s="321"/>
      <c r="AB777" s="322"/>
      <c r="AC777" s="322"/>
      <c r="AD777" s="321"/>
      <c r="AE777" s="321"/>
      <c r="AF777" s="321"/>
      <c r="AG777" s="321"/>
      <c r="AH777" s="321"/>
      <c r="AI777" s="321"/>
      <c r="AJ777" s="321"/>
      <c r="AK777" s="321"/>
      <c r="AL777" s="321"/>
      <c r="AM777" s="321"/>
      <c r="AN777" s="321"/>
      <c r="AO777" s="321"/>
      <c r="AP777" s="321"/>
      <c r="AQ777" s="321"/>
      <c r="AR777" s="321"/>
      <c r="AS777" s="321"/>
      <c r="AT777" s="163"/>
      <c r="AU777" s="163"/>
      <c r="AV777" s="163"/>
      <c r="AW777" s="163"/>
      <c r="AX777" s="163"/>
      <c r="AY777" s="163"/>
      <c r="AZ777" s="167"/>
      <c r="BA777" s="163"/>
      <c r="BB777" s="163"/>
      <c r="BC777" s="163"/>
      <c r="BD777" s="163"/>
      <c r="BE777" s="163"/>
      <c r="BF777" s="163"/>
      <c r="BG777" s="163"/>
      <c r="BH777" s="163"/>
    </row>
    <row r="778">
      <c r="A778" s="163"/>
      <c r="B778" s="163"/>
      <c r="C778" s="163"/>
      <c r="D778" s="163"/>
      <c r="E778" s="163"/>
      <c r="F778" s="163"/>
      <c r="G778" s="163"/>
      <c r="H778" s="163"/>
      <c r="I778" s="163"/>
      <c r="J778" s="163"/>
      <c r="K778" s="165"/>
      <c r="L778" s="163"/>
      <c r="M778" s="163"/>
      <c r="N778" s="166"/>
      <c r="O778" s="167"/>
      <c r="P778" s="167"/>
      <c r="Q778" s="163"/>
      <c r="R778" s="163"/>
      <c r="S778" s="163"/>
      <c r="T778" s="167"/>
      <c r="U778" s="167"/>
      <c r="V778" s="167"/>
      <c r="W778" s="163"/>
      <c r="X778" s="163"/>
      <c r="Y778" s="163"/>
      <c r="Z778" s="321"/>
      <c r="AA778" s="321"/>
      <c r="AB778" s="322"/>
      <c r="AC778" s="322"/>
      <c r="AD778" s="321"/>
      <c r="AE778" s="321"/>
      <c r="AF778" s="321"/>
      <c r="AG778" s="321"/>
      <c r="AH778" s="321"/>
      <c r="AI778" s="321"/>
      <c r="AJ778" s="321"/>
      <c r="AK778" s="321"/>
      <c r="AL778" s="321"/>
      <c r="AM778" s="321"/>
      <c r="AN778" s="321"/>
      <c r="AO778" s="321"/>
      <c r="AP778" s="321"/>
      <c r="AQ778" s="321"/>
      <c r="AR778" s="321"/>
      <c r="AS778" s="321"/>
      <c r="AT778" s="163"/>
      <c r="AU778" s="163"/>
      <c r="AV778" s="163"/>
      <c r="AW778" s="163"/>
      <c r="AX778" s="163"/>
      <c r="AY778" s="163"/>
      <c r="AZ778" s="167"/>
      <c r="BA778" s="163"/>
      <c r="BB778" s="163"/>
      <c r="BC778" s="163"/>
      <c r="BD778" s="163"/>
      <c r="BE778" s="163"/>
      <c r="BF778" s="163"/>
      <c r="BG778" s="163"/>
      <c r="BH778" s="163"/>
    </row>
    <row r="779">
      <c r="A779" s="163"/>
      <c r="B779" s="163"/>
      <c r="C779" s="163"/>
      <c r="D779" s="163"/>
      <c r="E779" s="163"/>
      <c r="F779" s="163"/>
      <c r="G779" s="163"/>
      <c r="H779" s="163"/>
      <c r="I779" s="163"/>
      <c r="J779" s="163"/>
      <c r="K779" s="165"/>
      <c r="L779" s="163"/>
      <c r="M779" s="163"/>
      <c r="N779" s="166"/>
      <c r="O779" s="167"/>
      <c r="P779" s="167"/>
      <c r="Q779" s="163"/>
      <c r="R779" s="163"/>
      <c r="S779" s="163"/>
      <c r="T779" s="167"/>
      <c r="U779" s="167"/>
      <c r="V779" s="167"/>
      <c r="W779" s="163"/>
      <c r="X779" s="163"/>
      <c r="Y779" s="163"/>
      <c r="Z779" s="321"/>
      <c r="AA779" s="321"/>
      <c r="AB779" s="322"/>
      <c r="AC779" s="322"/>
      <c r="AD779" s="321"/>
      <c r="AE779" s="321"/>
      <c r="AF779" s="321"/>
      <c r="AG779" s="321"/>
      <c r="AH779" s="321"/>
      <c r="AI779" s="321"/>
      <c r="AJ779" s="321"/>
      <c r="AK779" s="321"/>
      <c r="AL779" s="321"/>
      <c r="AM779" s="321"/>
      <c r="AN779" s="321"/>
      <c r="AO779" s="321"/>
      <c r="AP779" s="321"/>
      <c r="AQ779" s="321"/>
      <c r="AR779" s="321"/>
      <c r="AS779" s="321"/>
      <c r="AT779" s="163"/>
      <c r="AU779" s="163"/>
      <c r="AV779" s="163"/>
      <c r="AW779" s="163"/>
      <c r="AX779" s="163"/>
      <c r="AY779" s="163"/>
      <c r="AZ779" s="167"/>
      <c r="BA779" s="163"/>
      <c r="BB779" s="163"/>
      <c r="BC779" s="163"/>
      <c r="BD779" s="163"/>
      <c r="BE779" s="163"/>
      <c r="BF779" s="163"/>
      <c r="BG779" s="163"/>
      <c r="BH779" s="163"/>
    </row>
    <row r="780">
      <c r="A780" s="163"/>
      <c r="B780" s="163"/>
      <c r="C780" s="163"/>
      <c r="D780" s="163"/>
      <c r="E780" s="163"/>
      <c r="F780" s="163"/>
      <c r="G780" s="163"/>
      <c r="H780" s="163"/>
      <c r="I780" s="163"/>
      <c r="J780" s="163"/>
      <c r="K780" s="165"/>
      <c r="L780" s="163"/>
      <c r="M780" s="163"/>
      <c r="N780" s="166"/>
      <c r="O780" s="167"/>
      <c r="P780" s="167"/>
      <c r="Q780" s="163"/>
      <c r="R780" s="163"/>
      <c r="S780" s="163"/>
      <c r="T780" s="167"/>
      <c r="U780" s="167"/>
      <c r="V780" s="167"/>
      <c r="W780" s="163"/>
      <c r="X780" s="163"/>
      <c r="Y780" s="163"/>
      <c r="Z780" s="321"/>
      <c r="AA780" s="321"/>
      <c r="AB780" s="322"/>
      <c r="AC780" s="322"/>
      <c r="AD780" s="321"/>
      <c r="AE780" s="321"/>
      <c r="AF780" s="321"/>
      <c r="AG780" s="321"/>
      <c r="AH780" s="321"/>
      <c r="AI780" s="321"/>
      <c r="AJ780" s="321"/>
      <c r="AK780" s="321"/>
      <c r="AL780" s="321"/>
      <c r="AM780" s="321"/>
      <c r="AN780" s="321"/>
      <c r="AO780" s="321"/>
      <c r="AP780" s="321"/>
      <c r="AQ780" s="321"/>
      <c r="AR780" s="321"/>
      <c r="AS780" s="321"/>
      <c r="AT780" s="163"/>
      <c r="AU780" s="163"/>
      <c r="AV780" s="163"/>
      <c r="AW780" s="163"/>
      <c r="AX780" s="163"/>
      <c r="AY780" s="163"/>
      <c r="AZ780" s="167"/>
      <c r="BA780" s="163"/>
      <c r="BB780" s="163"/>
      <c r="BC780" s="163"/>
      <c r="BD780" s="163"/>
      <c r="BE780" s="163"/>
      <c r="BF780" s="163"/>
      <c r="BG780" s="163"/>
      <c r="BH780" s="163"/>
    </row>
    <row r="781">
      <c r="A781" s="163"/>
      <c r="B781" s="163"/>
      <c r="C781" s="163"/>
      <c r="D781" s="163"/>
      <c r="E781" s="163"/>
      <c r="F781" s="163"/>
      <c r="G781" s="163"/>
      <c r="H781" s="163"/>
      <c r="I781" s="163"/>
      <c r="J781" s="163"/>
      <c r="K781" s="165"/>
      <c r="L781" s="163"/>
      <c r="M781" s="163"/>
      <c r="N781" s="166"/>
      <c r="O781" s="167"/>
      <c r="P781" s="167"/>
      <c r="Q781" s="163"/>
      <c r="R781" s="163"/>
      <c r="S781" s="163"/>
      <c r="T781" s="167"/>
      <c r="U781" s="167"/>
      <c r="V781" s="167"/>
      <c r="W781" s="163"/>
      <c r="X781" s="163"/>
      <c r="Y781" s="163"/>
      <c r="Z781" s="321"/>
      <c r="AA781" s="321"/>
      <c r="AB781" s="322"/>
      <c r="AC781" s="322"/>
      <c r="AD781" s="321"/>
      <c r="AE781" s="321"/>
      <c r="AF781" s="321"/>
      <c r="AG781" s="321"/>
      <c r="AH781" s="321"/>
      <c r="AI781" s="321"/>
      <c r="AJ781" s="321"/>
      <c r="AK781" s="321"/>
      <c r="AL781" s="321"/>
      <c r="AM781" s="321"/>
      <c r="AN781" s="321"/>
      <c r="AO781" s="321"/>
      <c r="AP781" s="321"/>
      <c r="AQ781" s="321"/>
      <c r="AR781" s="321"/>
      <c r="AS781" s="321"/>
      <c r="AT781" s="163"/>
      <c r="AU781" s="163"/>
      <c r="AV781" s="163"/>
      <c r="AW781" s="163"/>
      <c r="AX781" s="163"/>
      <c r="AY781" s="163"/>
      <c r="AZ781" s="167"/>
      <c r="BA781" s="163"/>
      <c r="BB781" s="163"/>
      <c r="BC781" s="163"/>
      <c r="BD781" s="163"/>
      <c r="BE781" s="163"/>
      <c r="BF781" s="163"/>
      <c r="BG781" s="163"/>
      <c r="BH781" s="163"/>
    </row>
    <row r="782">
      <c r="A782" s="163"/>
      <c r="B782" s="163"/>
      <c r="C782" s="163"/>
      <c r="D782" s="163"/>
      <c r="E782" s="163"/>
      <c r="F782" s="163"/>
      <c r="G782" s="163"/>
      <c r="H782" s="163"/>
      <c r="I782" s="163"/>
      <c r="J782" s="163"/>
      <c r="K782" s="165"/>
      <c r="L782" s="163"/>
      <c r="M782" s="163"/>
      <c r="N782" s="166"/>
      <c r="O782" s="167"/>
      <c r="P782" s="167"/>
      <c r="Q782" s="163"/>
      <c r="R782" s="163"/>
      <c r="S782" s="163"/>
      <c r="T782" s="167"/>
      <c r="U782" s="167"/>
      <c r="V782" s="167"/>
      <c r="W782" s="163"/>
      <c r="X782" s="163"/>
      <c r="Y782" s="163"/>
      <c r="Z782" s="321"/>
      <c r="AA782" s="321"/>
      <c r="AB782" s="322"/>
      <c r="AC782" s="322"/>
      <c r="AD782" s="321"/>
      <c r="AE782" s="321"/>
      <c r="AF782" s="321"/>
      <c r="AG782" s="321"/>
      <c r="AH782" s="321"/>
      <c r="AI782" s="321"/>
      <c r="AJ782" s="321"/>
      <c r="AK782" s="321"/>
      <c r="AL782" s="321"/>
      <c r="AM782" s="321"/>
      <c r="AN782" s="321"/>
      <c r="AO782" s="321"/>
      <c r="AP782" s="321"/>
      <c r="AQ782" s="321"/>
      <c r="AR782" s="321"/>
      <c r="AS782" s="321"/>
      <c r="AT782" s="163"/>
      <c r="AU782" s="163"/>
      <c r="AV782" s="163"/>
      <c r="AW782" s="163"/>
      <c r="AX782" s="163"/>
      <c r="AY782" s="163"/>
      <c r="AZ782" s="167"/>
      <c r="BA782" s="163"/>
      <c r="BB782" s="163"/>
      <c r="BC782" s="163"/>
      <c r="BD782" s="163"/>
      <c r="BE782" s="163"/>
      <c r="BF782" s="163"/>
      <c r="BG782" s="163"/>
      <c r="BH782" s="163"/>
    </row>
    <row r="783">
      <c r="A783" s="163"/>
      <c r="B783" s="163"/>
      <c r="C783" s="163"/>
      <c r="D783" s="163"/>
      <c r="E783" s="163"/>
      <c r="F783" s="163"/>
      <c r="G783" s="163"/>
      <c r="H783" s="163"/>
      <c r="I783" s="163"/>
      <c r="J783" s="163"/>
      <c r="K783" s="165"/>
      <c r="L783" s="163"/>
      <c r="M783" s="163"/>
      <c r="N783" s="166"/>
      <c r="O783" s="167"/>
      <c r="P783" s="167"/>
      <c r="Q783" s="163"/>
      <c r="R783" s="163"/>
      <c r="S783" s="163"/>
      <c r="T783" s="167"/>
      <c r="U783" s="167"/>
      <c r="V783" s="167"/>
      <c r="W783" s="163"/>
      <c r="X783" s="163"/>
      <c r="Y783" s="163"/>
      <c r="Z783" s="321"/>
      <c r="AA783" s="321"/>
      <c r="AB783" s="322"/>
      <c r="AC783" s="322"/>
      <c r="AD783" s="321"/>
      <c r="AE783" s="321"/>
      <c r="AF783" s="321"/>
      <c r="AG783" s="321"/>
      <c r="AH783" s="321"/>
      <c r="AI783" s="321"/>
      <c r="AJ783" s="321"/>
      <c r="AK783" s="321"/>
      <c r="AL783" s="321"/>
      <c r="AM783" s="321"/>
      <c r="AN783" s="321"/>
      <c r="AO783" s="321"/>
      <c r="AP783" s="321"/>
      <c r="AQ783" s="321"/>
      <c r="AR783" s="321"/>
      <c r="AS783" s="321"/>
      <c r="AT783" s="163"/>
      <c r="AU783" s="163"/>
      <c r="AV783" s="163"/>
      <c r="AW783" s="163"/>
      <c r="AX783" s="163"/>
      <c r="AY783" s="163"/>
      <c r="AZ783" s="167"/>
      <c r="BA783" s="163"/>
      <c r="BB783" s="163"/>
      <c r="BC783" s="163"/>
      <c r="BD783" s="163"/>
      <c r="BE783" s="163"/>
      <c r="BF783" s="163"/>
      <c r="BG783" s="163"/>
      <c r="BH783" s="163"/>
    </row>
    <row r="784">
      <c r="A784" s="163"/>
      <c r="B784" s="163"/>
      <c r="C784" s="163"/>
      <c r="D784" s="163"/>
      <c r="E784" s="163"/>
      <c r="F784" s="163"/>
      <c r="G784" s="163"/>
      <c r="H784" s="163"/>
      <c r="I784" s="163"/>
      <c r="J784" s="163"/>
      <c r="K784" s="165"/>
      <c r="L784" s="163"/>
      <c r="M784" s="163"/>
      <c r="N784" s="166"/>
      <c r="O784" s="167"/>
      <c r="P784" s="167"/>
      <c r="Q784" s="163"/>
      <c r="R784" s="163"/>
      <c r="S784" s="163"/>
      <c r="T784" s="167"/>
      <c r="U784" s="167"/>
      <c r="V784" s="167"/>
      <c r="W784" s="163"/>
      <c r="X784" s="163"/>
      <c r="Y784" s="163"/>
      <c r="Z784" s="321"/>
      <c r="AA784" s="321"/>
      <c r="AB784" s="322"/>
      <c r="AC784" s="322"/>
      <c r="AD784" s="321"/>
      <c r="AE784" s="321"/>
      <c r="AF784" s="321"/>
      <c r="AG784" s="321"/>
      <c r="AH784" s="321"/>
      <c r="AI784" s="321"/>
      <c r="AJ784" s="321"/>
      <c r="AK784" s="321"/>
      <c r="AL784" s="321"/>
      <c r="AM784" s="321"/>
      <c r="AN784" s="321"/>
      <c r="AO784" s="321"/>
      <c r="AP784" s="321"/>
      <c r="AQ784" s="321"/>
      <c r="AR784" s="321"/>
      <c r="AS784" s="321"/>
      <c r="AT784" s="163"/>
      <c r="AU784" s="163"/>
      <c r="AV784" s="163"/>
      <c r="AW784" s="163"/>
      <c r="AX784" s="163"/>
      <c r="AY784" s="163"/>
      <c r="AZ784" s="167"/>
      <c r="BA784" s="163"/>
      <c r="BB784" s="163"/>
      <c r="BC784" s="163"/>
      <c r="BD784" s="163"/>
      <c r="BE784" s="163"/>
      <c r="BF784" s="163"/>
      <c r="BG784" s="163"/>
      <c r="BH784" s="163"/>
    </row>
    <row r="785">
      <c r="A785" s="163"/>
      <c r="B785" s="163"/>
      <c r="C785" s="163"/>
      <c r="D785" s="163"/>
      <c r="E785" s="163"/>
      <c r="F785" s="163"/>
      <c r="G785" s="163"/>
      <c r="H785" s="163"/>
      <c r="I785" s="163"/>
      <c r="J785" s="163"/>
      <c r="K785" s="165"/>
      <c r="L785" s="163"/>
      <c r="M785" s="163"/>
      <c r="N785" s="166"/>
      <c r="O785" s="167"/>
      <c r="P785" s="167"/>
      <c r="Q785" s="163"/>
      <c r="R785" s="163"/>
      <c r="S785" s="163"/>
      <c r="T785" s="167"/>
      <c r="U785" s="167"/>
      <c r="V785" s="167"/>
      <c r="W785" s="163"/>
      <c r="X785" s="163"/>
      <c r="Y785" s="163"/>
      <c r="Z785" s="321"/>
      <c r="AA785" s="321"/>
      <c r="AB785" s="322"/>
      <c r="AC785" s="322"/>
      <c r="AD785" s="321"/>
      <c r="AE785" s="321"/>
      <c r="AF785" s="321"/>
      <c r="AG785" s="321"/>
      <c r="AH785" s="321"/>
      <c r="AI785" s="321"/>
      <c r="AJ785" s="321"/>
      <c r="AK785" s="321"/>
      <c r="AL785" s="321"/>
      <c r="AM785" s="321"/>
      <c r="AN785" s="321"/>
      <c r="AO785" s="321"/>
      <c r="AP785" s="321"/>
      <c r="AQ785" s="321"/>
      <c r="AR785" s="321"/>
      <c r="AS785" s="321"/>
      <c r="AT785" s="163"/>
      <c r="AU785" s="163"/>
      <c r="AV785" s="163"/>
      <c r="AW785" s="163"/>
      <c r="AX785" s="163"/>
      <c r="AY785" s="163"/>
      <c r="AZ785" s="167"/>
      <c r="BA785" s="163"/>
      <c r="BB785" s="163"/>
      <c r="BC785" s="163"/>
      <c r="BD785" s="163"/>
      <c r="BE785" s="163"/>
      <c r="BF785" s="163"/>
      <c r="BG785" s="163"/>
      <c r="BH785" s="163"/>
    </row>
    <row r="786">
      <c r="A786" s="163"/>
      <c r="B786" s="163"/>
      <c r="C786" s="163"/>
      <c r="D786" s="163"/>
      <c r="E786" s="163"/>
      <c r="F786" s="163"/>
      <c r="G786" s="163"/>
      <c r="H786" s="163"/>
      <c r="I786" s="163"/>
      <c r="J786" s="163"/>
      <c r="K786" s="165"/>
      <c r="L786" s="163"/>
      <c r="M786" s="163"/>
      <c r="N786" s="166"/>
      <c r="O786" s="167"/>
      <c r="P786" s="167"/>
      <c r="Q786" s="163"/>
      <c r="R786" s="163"/>
      <c r="S786" s="163"/>
      <c r="T786" s="167"/>
      <c r="U786" s="167"/>
      <c r="V786" s="167"/>
      <c r="W786" s="163"/>
      <c r="X786" s="163"/>
      <c r="Y786" s="163"/>
      <c r="Z786" s="321"/>
      <c r="AA786" s="321"/>
      <c r="AB786" s="322"/>
      <c r="AC786" s="322"/>
      <c r="AD786" s="321"/>
      <c r="AE786" s="321"/>
      <c r="AF786" s="321"/>
      <c r="AG786" s="321"/>
      <c r="AH786" s="321"/>
      <c r="AI786" s="321"/>
      <c r="AJ786" s="321"/>
      <c r="AK786" s="321"/>
      <c r="AL786" s="321"/>
      <c r="AM786" s="321"/>
      <c r="AN786" s="321"/>
      <c r="AO786" s="321"/>
      <c r="AP786" s="321"/>
      <c r="AQ786" s="321"/>
      <c r="AR786" s="321"/>
      <c r="AS786" s="321"/>
      <c r="AT786" s="163"/>
      <c r="AU786" s="163"/>
      <c r="AV786" s="163"/>
      <c r="AW786" s="163"/>
      <c r="AX786" s="163"/>
      <c r="AY786" s="163"/>
      <c r="AZ786" s="167"/>
      <c r="BA786" s="163"/>
      <c r="BB786" s="163"/>
      <c r="BC786" s="163"/>
      <c r="BD786" s="163"/>
      <c r="BE786" s="163"/>
      <c r="BF786" s="163"/>
      <c r="BG786" s="163"/>
      <c r="BH786" s="163"/>
    </row>
    <row r="787">
      <c r="A787" s="163"/>
      <c r="B787" s="163"/>
      <c r="C787" s="163"/>
      <c r="D787" s="163"/>
      <c r="E787" s="163"/>
      <c r="F787" s="163"/>
      <c r="G787" s="163"/>
      <c r="H787" s="163"/>
      <c r="I787" s="163"/>
      <c r="J787" s="163"/>
      <c r="K787" s="165"/>
      <c r="L787" s="163"/>
      <c r="M787" s="163"/>
      <c r="N787" s="166"/>
      <c r="O787" s="167"/>
      <c r="P787" s="167"/>
      <c r="Q787" s="163"/>
      <c r="R787" s="163"/>
      <c r="S787" s="163"/>
      <c r="T787" s="167"/>
      <c r="U787" s="167"/>
      <c r="V787" s="167"/>
      <c r="W787" s="163"/>
      <c r="X787" s="163"/>
      <c r="Y787" s="163"/>
      <c r="Z787" s="321"/>
      <c r="AA787" s="321"/>
      <c r="AB787" s="322"/>
      <c r="AC787" s="322"/>
      <c r="AD787" s="321"/>
      <c r="AE787" s="321"/>
      <c r="AF787" s="321"/>
      <c r="AG787" s="321"/>
      <c r="AH787" s="321"/>
      <c r="AI787" s="321"/>
      <c r="AJ787" s="321"/>
      <c r="AK787" s="321"/>
      <c r="AL787" s="321"/>
      <c r="AM787" s="321"/>
      <c r="AN787" s="321"/>
      <c r="AO787" s="321"/>
      <c r="AP787" s="321"/>
      <c r="AQ787" s="321"/>
      <c r="AR787" s="321"/>
      <c r="AS787" s="321"/>
      <c r="AT787" s="163"/>
      <c r="AU787" s="163"/>
      <c r="AV787" s="163"/>
      <c r="AW787" s="163"/>
      <c r="AX787" s="163"/>
      <c r="AY787" s="163"/>
      <c r="AZ787" s="167"/>
      <c r="BA787" s="163"/>
      <c r="BB787" s="163"/>
      <c r="BC787" s="163"/>
      <c r="BD787" s="163"/>
      <c r="BE787" s="163"/>
      <c r="BF787" s="163"/>
      <c r="BG787" s="163"/>
      <c r="BH787" s="163"/>
    </row>
    <row r="788">
      <c r="A788" s="163"/>
      <c r="B788" s="163"/>
      <c r="C788" s="163"/>
      <c r="D788" s="163"/>
      <c r="E788" s="163"/>
      <c r="F788" s="163"/>
      <c r="G788" s="163"/>
      <c r="H788" s="163"/>
      <c r="I788" s="163"/>
      <c r="J788" s="163"/>
      <c r="K788" s="165"/>
      <c r="L788" s="163"/>
      <c r="M788" s="163"/>
      <c r="N788" s="166"/>
      <c r="O788" s="167"/>
      <c r="P788" s="167"/>
      <c r="Q788" s="163"/>
      <c r="R788" s="163"/>
      <c r="S788" s="163"/>
      <c r="T788" s="167"/>
      <c r="U788" s="167"/>
      <c r="V788" s="167"/>
      <c r="W788" s="163"/>
      <c r="X788" s="163"/>
      <c r="Y788" s="163"/>
      <c r="Z788" s="321"/>
      <c r="AA788" s="321"/>
      <c r="AB788" s="322"/>
      <c r="AC788" s="322"/>
      <c r="AD788" s="321"/>
      <c r="AE788" s="321"/>
      <c r="AF788" s="321"/>
      <c r="AG788" s="321"/>
      <c r="AH788" s="321"/>
      <c r="AI788" s="321"/>
      <c r="AJ788" s="321"/>
      <c r="AK788" s="321"/>
      <c r="AL788" s="321"/>
      <c r="AM788" s="321"/>
      <c r="AN788" s="321"/>
      <c r="AO788" s="321"/>
      <c r="AP788" s="321"/>
      <c r="AQ788" s="321"/>
      <c r="AR788" s="321"/>
      <c r="AS788" s="321"/>
      <c r="AT788" s="163"/>
      <c r="AU788" s="163"/>
      <c r="AV788" s="163"/>
      <c r="AW788" s="163"/>
      <c r="AX788" s="163"/>
      <c r="AY788" s="163"/>
      <c r="AZ788" s="167"/>
      <c r="BA788" s="163"/>
      <c r="BB788" s="163"/>
      <c r="BC788" s="163"/>
      <c r="BD788" s="163"/>
      <c r="BE788" s="163"/>
      <c r="BF788" s="163"/>
      <c r="BG788" s="163"/>
      <c r="BH788" s="163"/>
    </row>
    <row r="789">
      <c r="A789" s="163"/>
      <c r="B789" s="163"/>
      <c r="C789" s="163"/>
      <c r="D789" s="163"/>
      <c r="E789" s="163"/>
      <c r="F789" s="163"/>
      <c r="G789" s="163"/>
      <c r="H789" s="163"/>
      <c r="I789" s="163"/>
      <c r="J789" s="163"/>
      <c r="K789" s="165"/>
      <c r="L789" s="163"/>
      <c r="M789" s="163"/>
      <c r="N789" s="166"/>
      <c r="O789" s="167"/>
      <c r="P789" s="167"/>
      <c r="Q789" s="163"/>
      <c r="R789" s="163"/>
      <c r="S789" s="163"/>
      <c r="T789" s="167"/>
      <c r="U789" s="167"/>
      <c r="V789" s="167"/>
      <c r="W789" s="163"/>
      <c r="X789" s="163"/>
      <c r="Y789" s="163"/>
      <c r="Z789" s="321"/>
      <c r="AA789" s="321"/>
      <c r="AB789" s="322"/>
      <c r="AC789" s="322"/>
      <c r="AD789" s="321"/>
      <c r="AE789" s="321"/>
      <c r="AF789" s="321"/>
      <c r="AG789" s="321"/>
      <c r="AH789" s="321"/>
      <c r="AI789" s="321"/>
      <c r="AJ789" s="321"/>
      <c r="AK789" s="321"/>
      <c r="AL789" s="321"/>
      <c r="AM789" s="321"/>
      <c r="AN789" s="321"/>
      <c r="AO789" s="321"/>
      <c r="AP789" s="321"/>
      <c r="AQ789" s="321"/>
      <c r="AR789" s="321"/>
      <c r="AS789" s="321"/>
      <c r="AT789" s="163"/>
      <c r="AU789" s="163"/>
      <c r="AV789" s="163"/>
      <c r="AW789" s="163"/>
      <c r="AX789" s="163"/>
      <c r="AY789" s="163"/>
      <c r="AZ789" s="167"/>
      <c r="BA789" s="163"/>
      <c r="BB789" s="163"/>
      <c r="BC789" s="163"/>
      <c r="BD789" s="163"/>
      <c r="BE789" s="163"/>
      <c r="BF789" s="163"/>
      <c r="BG789" s="163"/>
      <c r="BH789" s="163"/>
    </row>
    <row r="790">
      <c r="A790" s="163"/>
      <c r="B790" s="163"/>
      <c r="C790" s="163"/>
      <c r="D790" s="163"/>
      <c r="E790" s="163"/>
      <c r="F790" s="163"/>
      <c r="G790" s="163"/>
      <c r="H790" s="163"/>
      <c r="I790" s="163"/>
      <c r="J790" s="163"/>
      <c r="K790" s="165"/>
      <c r="L790" s="163"/>
      <c r="M790" s="163"/>
      <c r="N790" s="166"/>
      <c r="O790" s="167"/>
      <c r="P790" s="167"/>
      <c r="Q790" s="163"/>
      <c r="R790" s="163"/>
      <c r="S790" s="163"/>
      <c r="T790" s="167"/>
      <c r="U790" s="167"/>
      <c r="V790" s="167"/>
      <c r="W790" s="163"/>
      <c r="X790" s="163"/>
      <c r="Y790" s="163"/>
      <c r="Z790" s="321"/>
      <c r="AA790" s="321"/>
      <c r="AB790" s="322"/>
      <c r="AC790" s="322"/>
      <c r="AD790" s="321"/>
      <c r="AE790" s="321"/>
      <c r="AF790" s="321"/>
      <c r="AG790" s="321"/>
      <c r="AH790" s="321"/>
      <c r="AI790" s="321"/>
      <c r="AJ790" s="321"/>
      <c r="AK790" s="321"/>
      <c r="AL790" s="321"/>
      <c r="AM790" s="321"/>
      <c r="AN790" s="321"/>
      <c r="AO790" s="321"/>
      <c r="AP790" s="321"/>
      <c r="AQ790" s="321"/>
      <c r="AR790" s="321"/>
      <c r="AS790" s="321"/>
      <c r="AT790" s="163"/>
      <c r="AU790" s="163"/>
      <c r="AV790" s="163"/>
      <c r="AW790" s="163"/>
      <c r="AX790" s="163"/>
      <c r="AY790" s="163"/>
      <c r="AZ790" s="167"/>
      <c r="BA790" s="163"/>
      <c r="BB790" s="163"/>
      <c r="BC790" s="163"/>
      <c r="BD790" s="163"/>
      <c r="BE790" s="163"/>
      <c r="BF790" s="163"/>
      <c r="BG790" s="163"/>
      <c r="BH790" s="163"/>
    </row>
    <row r="791">
      <c r="A791" s="163"/>
      <c r="B791" s="163"/>
      <c r="C791" s="163"/>
      <c r="D791" s="163"/>
      <c r="E791" s="163"/>
      <c r="F791" s="163"/>
      <c r="G791" s="163"/>
      <c r="H791" s="163"/>
      <c r="I791" s="163"/>
      <c r="J791" s="163"/>
      <c r="K791" s="165"/>
      <c r="L791" s="163"/>
      <c r="M791" s="163"/>
      <c r="N791" s="166"/>
      <c r="O791" s="167"/>
      <c r="P791" s="167"/>
      <c r="Q791" s="163"/>
      <c r="R791" s="163"/>
      <c r="S791" s="163"/>
      <c r="T791" s="167"/>
      <c r="U791" s="167"/>
      <c r="V791" s="167"/>
      <c r="W791" s="163"/>
      <c r="X791" s="163"/>
      <c r="Y791" s="163"/>
      <c r="Z791" s="321"/>
      <c r="AA791" s="321"/>
      <c r="AB791" s="322"/>
      <c r="AC791" s="322"/>
      <c r="AD791" s="321"/>
      <c r="AE791" s="321"/>
      <c r="AF791" s="321"/>
      <c r="AG791" s="321"/>
      <c r="AH791" s="321"/>
      <c r="AI791" s="321"/>
      <c r="AJ791" s="321"/>
      <c r="AK791" s="321"/>
      <c r="AL791" s="321"/>
      <c r="AM791" s="321"/>
      <c r="AN791" s="321"/>
      <c r="AO791" s="321"/>
      <c r="AP791" s="321"/>
      <c r="AQ791" s="321"/>
      <c r="AR791" s="321"/>
      <c r="AS791" s="321"/>
      <c r="AT791" s="163"/>
      <c r="AU791" s="163"/>
      <c r="AV791" s="163"/>
      <c r="AW791" s="163"/>
      <c r="AX791" s="163"/>
      <c r="AY791" s="163"/>
      <c r="AZ791" s="167"/>
      <c r="BA791" s="163"/>
      <c r="BB791" s="163"/>
      <c r="BC791" s="163"/>
      <c r="BD791" s="163"/>
      <c r="BE791" s="163"/>
      <c r="BF791" s="163"/>
      <c r="BG791" s="163"/>
      <c r="BH791" s="163"/>
    </row>
    <row r="792">
      <c r="A792" s="163"/>
      <c r="B792" s="163"/>
      <c r="C792" s="163"/>
      <c r="D792" s="163"/>
      <c r="E792" s="163"/>
      <c r="F792" s="163"/>
      <c r="G792" s="163"/>
      <c r="H792" s="163"/>
      <c r="I792" s="163"/>
      <c r="J792" s="163"/>
      <c r="K792" s="165"/>
      <c r="L792" s="163"/>
      <c r="M792" s="163"/>
      <c r="N792" s="166"/>
      <c r="O792" s="167"/>
      <c r="P792" s="167"/>
      <c r="Q792" s="163"/>
      <c r="R792" s="163"/>
      <c r="S792" s="163"/>
      <c r="T792" s="167"/>
      <c r="U792" s="167"/>
      <c r="V792" s="167"/>
      <c r="W792" s="163"/>
      <c r="X792" s="163"/>
      <c r="Y792" s="163"/>
      <c r="Z792" s="321"/>
      <c r="AA792" s="321"/>
      <c r="AB792" s="322"/>
      <c r="AC792" s="322"/>
      <c r="AD792" s="321"/>
      <c r="AE792" s="321"/>
      <c r="AF792" s="321"/>
      <c r="AG792" s="321"/>
      <c r="AH792" s="321"/>
      <c r="AI792" s="321"/>
      <c r="AJ792" s="321"/>
      <c r="AK792" s="321"/>
      <c r="AL792" s="321"/>
      <c r="AM792" s="321"/>
      <c r="AN792" s="321"/>
      <c r="AO792" s="321"/>
      <c r="AP792" s="321"/>
      <c r="AQ792" s="321"/>
      <c r="AR792" s="321"/>
      <c r="AS792" s="321"/>
      <c r="AT792" s="163"/>
      <c r="AU792" s="163"/>
      <c r="AV792" s="163"/>
      <c r="AW792" s="163"/>
      <c r="AX792" s="163"/>
      <c r="AY792" s="163"/>
      <c r="AZ792" s="167"/>
      <c r="BA792" s="163"/>
      <c r="BB792" s="163"/>
      <c r="BC792" s="163"/>
      <c r="BD792" s="163"/>
      <c r="BE792" s="163"/>
      <c r="BF792" s="163"/>
      <c r="BG792" s="163"/>
      <c r="BH792" s="163"/>
    </row>
    <row r="793">
      <c r="A793" s="163"/>
      <c r="B793" s="163"/>
      <c r="C793" s="163"/>
      <c r="D793" s="163"/>
      <c r="E793" s="163"/>
      <c r="F793" s="163"/>
      <c r="G793" s="163"/>
      <c r="H793" s="163"/>
      <c r="I793" s="163"/>
      <c r="J793" s="163"/>
      <c r="K793" s="165"/>
      <c r="L793" s="163"/>
      <c r="M793" s="163"/>
      <c r="N793" s="166"/>
      <c r="O793" s="167"/>
      <c r="P793" s="167"/>
      <c r="Q793" s="163"/>
      <c r="R793" s="163"/>
      <c r="S793" s="163"/>
      <c r="T793" s="167"/>
      <c r="U793" s="167"/>
      <c r="V793" s="167"/>
      <c r="W793" s="163"/>
      <c r="X793" s="163"/>
      <c r="Y793" s="163"/>
      <c r="Z793" s="321"/>
      <c r="AA793" s="321"/>
      <c r="AB793" s="322"/>
      <c r="AC793" s="322"/>
      <c r="AD793" s="321"/>
      <c r="AE793" s="321"/>
      <c r="AF793" s="321"/>
      <c r="AG793" s="321"/>
      <c r="AH793" s="321"/>
      <c r="AI793" s="321"/>
      <c r="AJ793" s="321"/>
      <c r="AK793" s="321"/>
      <c r="AL793" s="321"/>
      <c r="AM793" s="321"/>
      <c r="AN793" s="321"/>
      <c r="AO793" s="321"/>
      <c r="AP793" s="321"/>
      <c r="AQ793" s="321"/>
      <c r="AR793" s="321"/>
      <c r="AS793" s="321"/>
      <c r="AT793" s="163"/>
      <c r="AU793" s="163"/>
      <c r="AV793" s="163"/>
      <c r="AW793" s="163"/>
      <c r="AX793" s="163"/>
      <c r="AY793" s="163"/>
      <c r="AZ793" s="167"/>
      <c r="BA793" s="163"/>
      <c r="BB793" s="163"/>
      <c r="BC793" s="163"/>
      <c r="BD793" s="163"/>
      <c r="BE793" s="163"/>
      <c r="BF793" s="163"/>
      <c r="BG793" s="163"/>
      <c r="BH793" s="163"/>
    </row>
    <row r="794">
      <c r="A794" s="163"/>
      <c r="B794" s="163"/>
      <c r="C794" s="163"/>
      <c r="D794" s="163"/>
      <c r="E794" s="163"/>
      <c r="F794" s="163"/>
      <c r="G794" s="163"/>
      <c r="H794" s="163"/>
      <c r="I794" s="163"/>
      <c r="J794" s="163"/>
      <c r="K794" s="165"/>
      <c r="L794" s="163"/>
      <c r="M794" s="163"/>
      <c r="N794" s="166"/>
      <c r="O794" s="167"/>
      <c r="P794" s="167"/>
      <c r="Q794" s="163"/>
      <c r="R794" s="163"/>
      <c r="S794" s="163"/>
      <c r="T794" s="167"/>
      <c r="U794" s="167"/>
      <c r="V794" s="167"/>
      <c r="W794" s="163"/>
      <c r="X794" s="163"/>
      <c r="Y794" s="163"/>
      <c r="Z794" s="321"/>
      <c r="AA794" s="321"/>
      <c r="AB794" s="322"/>
      <c r="AC794" s="322"/>
      <c r="AD794" s="321"/>
      <c r="AE794" s="321"/>
      <c r="AF794" s="321"/>
      <c r="AG794" s="321"/>
      <c r="AH794" s="321"/>
      <c r="AI794" s="321"/>
      <c r="AJ794" s="321"/>
      <c r="AK794" s="321"/>
      <c r="AL794" s="321"/>
      <c r="AM794" s="321"/>
      <c r="AN794" s="321"/>
      <c r="AO794" s="321"/>
      <c r="AP794" s="321"/>
      <c r="AQ794" s="321"/>
      <c r="AR794" s="321"/>
      <c r="AS794" s="321"/>
      <c r="AT794" s="163"/>
      <c r="AU794" s="163"/>
      <c r="AV794" s="163"/>
      <c r="AW794" s="163"/>
      <c r="AX794" s="163"/>
      <c r="AY794" s="163"/>
      <c r="AZ794" s="167"/>
      <c r="BA794" s="163"/>
      <c r="BB794" s="163"/>
      <c r="BC794" s="163"/>
      <c r="BD794" s="163"/>
      <c r="BE794" s="163"/>
      <c r="BF794" s="163"/>
      <c r="BG794" s="163"/>
      <c r="BH794" s="163"/>
    </row>
    <row r="795">
      <c r="A795" s="163"/>
      <c r="B795" s="163"/>
      <c r="C795" s="163"/>
      <c r="D795" s="163"/>
      <c r="E795" s="163"/>
      <c r="F795" s="163"/>
      <c r="G795" s="163"/>
      <c r="H795" s="163"/>
      <c r="I795" s="163"/>
      <c r="J795" s="163"/>
      <c r="K795" s="165"/>
      <c r="L795" s="163"/>
      <c r="M795" s="163"/>
      <c r="N795" s="166"/>
      <c r="O795" s="167"/>
      <c r="P795" s="167"/>
      <c r="Q795" s="163"/>
      <c r="R795" s="163"/>
      <c r="S795" s="163"/>
      <c r="T795" s="167"/>
      <c r="U795" s="167"/>
      <c r="V795" s="167"/>
      <c r="W795" s="163"/>
      <c r="X795" s="163"/>
      <c r="Y795" s="163"/>
      <c r="Z795" s="321"/>
      <c r="AA795" s="321"/>
      <c r="AB795" s="322"/>
      <c r="AC795" s="322"/>
      <c r="AD795" s="321"/>
      <c r="AE795" s="321"/>
      <c r="AF795" s="321"/>
      <c r="AG795" s="321"/>
      <c r="AH795" s="321"/>
      <c r="AI795" s="321"/>
      <c r="AJ795" s="321"/>
      <c r="AK795" s="321"/>
      <c r="AL795" s="321"/>
      <c r="AM795" s="321"/>
      <c r="AN795" s="321"/>
      <c r="AO795" s="321"/>
      <c r="AP795" s="321"/>
      <c r="AQ795" s="321"/>
      <c r="AR795" s="321"/>
      <c r="AS795" s="321"/>
      <c r="AT795" s="163"/>
      <c r="AU795" s="163"/>
      <c r="AV795" s="163"/>
      <c r="AW795" s="163"/>
      <c r="AX795" s="163"/>
      <c r="AY795" s="163"/>
      <c r="AZ795" s="167"/>
      <c r="BA795" s="163"/>
      <c r="BB795" s="163"/>
      <c r="BC795" s="163"/>
      <c r="BD795" s="163"/>
      <c r="BE795" s="163"/>
      <c r="BF795" s="163"/>
      <c r="BG795" s="163"/>
      <c r="BH795" s="163"/>
    </row>
    <row r="796">
      <c r="A796" s="163"/>
      <c r="B796" s="163"/>
      <c r="C796" s="163"/>
      <c r="D796" s="163"/>
      <c r="E796" s="163"/>
      <c r="F796" s="163"/>
      <c r="G796" s="163"/>
      <c r="H796" s="163"/>
      <c r="I796" s="163"/>
      <c r="J796" s="163"/>
      <c r="K796" s="165"/>
      <c r="L796" s="163"/>
      <c r="M796" s="163"/>
      <c r="N796" s="166"/>
      <c r="O796" s="167"/>
      <c r="P796" s="167"/>
      <c r="Q796" s="163"/>
      <c r="R796" s="163"/>
      <c r="S796" s="163"/>
      <c r="T796" s="167"/>
      <c r="U796" s="167"/>
      <c r="V796" s="167"/>
      <c r="W796" s="163"/>
      <c r="X796" s="163"/>
      <c r="Y796" s="163"/>
      <c r="Z796" s="321"/>
      <c r="AA796" s="321"/>
      <c r="AB796" s="322"/>
      <c r="AC796" s="322"/>
      <c r="AD796" s="321"/>
      <c r="AE796" s="321"/>
      <c r="AF796" s="321"/>
      <c r="AG796" s="321"/>
      <c r="AH796" s="321"/>
      <c r="AI796" s="321"/>
      <c r="AJ796" s="321"/>
      <c r="AK796" s="321"/>
      <c r="AL796" s="321"/>
      <c r="AM796" s="321"/>
      <c r="AN796" s="321"/>
      <c r="AO796" s="321"/>
      <c r="AP796" s="321"/>
      <c r="AQ796" s="321"/>
      <c r="AR796" s="321"/>
      <c r="AS796" s="321"/>
      <c r="AT796" s="163"/>
      <c r="AU796" s="163"/>
      <c r="AV796" s="163"/>
      <c r="AW796" s="163"/>
      <c r="AX796" s="163"/>
      <c r="AY796" s="163"/>
      <c r="AZ796" s="167"/>
      <c r="BA796" s="163"/>
      <c r="BB796" s="163"/>
      <c r="BC796" s="163"/>
      <c r="BD796" s="163"/>
      <c r="BE796" s="163"/>
      <c r="BF796" s="163"/>
      <c r="BG796" s="163"/>
      <c r="BH796" s="163"/>
    </row>
    <row r="797">
      <c r="A797" s="163"/>
      <c r="B797" s="163"/>
      <c r="C797" s="163"/>
      <c r="D797" s="163"/>
      <c r="E797" s="163"/>
      <c r="F797" s="163"/>
      <c r="G797" s="163"/>
      <c r="H797" s="163"/>
      <c r="I797" s="163"/>
      <c r="J797" s="163"/>
      <c r="K797" s="165"/>
      <c r="L797" s="163"/>
      <c r="M797" s="163"/>
      <c r="N797" s="166"/>
      <c r="O797" s="167"/>
      <c r="P797" s="167"/>
      <c r="Q797" s="163"/>
      <c r="R797" s="163"/>
      <c r="S797" s="163"/>
      <c r="T797" s="167"/>
      <c r="U797" s="167"/>
      <c r="V797" s="167"/>
      <c r="W797" s="163"/>
      <c r="X797" s="163"/>
      <c r="Y797" s="163"/>
      <c r="Z797" s="321"/>
      <c r="AA797" s="321"/>
      <c r="AB797" s="322"/>
      <c r="AC797" s="322"/>
      <c r="AD797" s="321"/>
      <c r="AE797" s="321"/>
      <c r="AF797" s="321"/>
      <c r="AG797" s="321"/>
      <c r="AH797" s="321"/>
      <c r="AI797" s="321"/>
      <c r="AJ797" s="321"/>
      <c r="AK797" s="321"/>
      <c r="AL797" s="321"/>
      <c r="AM797" s="321"/>
      <c r="AN797" s="321"/>
      <c r="AO797" s="321"/>
      <c r="AP797" s="321"/>
      <c r="AQ797" s="321"/>
      <c r="AR797" s="321"/>
      <c r="AS797" s="321"/>
      <c r="AT797" s="163"/>
      <c r="AU797" s="163"/>
      <c r="AV797" s="163"/>
      <c r="AW797" s="163"/>
      <c r="AX797" s="163"/>
      <c r="AY797" s="163"/>
      <c r="AZ797" s="167"/>
      <c r="BA797" s="163"/>
      <c r="BB797" s="163"/>
      <c r="BC797" s="163"/>
      <c r="BD797" s="163"/>
      <c r="BE797" s="163"/>
      <c r="BF797" s="163"/>
      <c r="BG797" s="163"/>
      <c r="BH797" s="163"/>
    </row>
    <row r="798">
      <c r="A798" s="163"/>
      <c r="B798" s="163"/>
      <c r="C798" s="163"/>
      <c r="D798" s="163"/>
      <c r="E798" s="163"/>
      <c r="F798" s="163"/>
      <c r="G798" s="163"/>
      <c r="H798" s="163"/>
      <c r="I798" s="163"/>
      <c r="J798" s="163"/>
      <c r="K798" s="165"/>
      <c r="L798" s="163"/>
      <c r="M798" s="163"/>
      <c r="N798" s="166"/>
      <c r="O798" s="167"/>
      <c r="P798" s="167"/>
      <c r="Q798" s="163"/>
      <c r="R798" s="163"/>
      <c r="S798" s="163"/>
      <c r="T798" s="167"/>
      <c r="U798" s="167"/>
      <c r="V798" s="167"/>
      <c r="W798" s="163"/>
      <c r="X798" s="163"/>
      <c r="Y798" s="163"/>
      <c r="Z798" s="321"/>
      <c r="AA798" s="321"/>
      <c r="AB798" s="322"/>
      <c r="AC798" s="322"/>
      <c r="AD798" s="321"/>
      <c r="AE798" s="321"/>
      <c r="AF798" s="321"/>
      <c r="AG798" s="321"/>
      <c r="AH798" s="321"/>
      <c r="AI798" s="321"/>
      <c r="AJ798" s="321"/>
      <c r="AK798" s="321"/>
      <c r="AL798" s="321"/>
      <c r="AM798" s="321"/>
      <c r="AN798" s="321"/>
      <c r="AO798" s="321"/>
      <c r="AP798" s="321"/>
      <c r="AQ798" s="321"/>
      <c r="AR798" s="321"/>
      <c r="AS798" s="321"/>
      <c r="AT798" s="163"/>
      <c r="AU798" s="163"/>
      <c r="AV798" s="163"/>
      <c r="AW798" s="163"/>
      <c r="AX798" s="163"/>
      <c r="AY798" s="163"/>
      <c r="AZ798" s="167"/>
      <c r="BA798" s="163"/>
      <c r="BB798" s="163"/>
      <c r="BC798" s="163"/>
      <c r="BD798" s="163"/>
      <c r="BE798" s="163"/>
      <c r="BF798" s="163"/>
      <c r="BG798" s="163"/>
      <c r="BH798" s="163"/>
    </row>
    <row r="799">
      <c r="A799" s="163"/>
      <c r="B799" s="163"/>
      <c r="C799" s="163"/>
      <c r="D799" s="163"/>
      <c r="E799" s="163"/>
      <c r="F799" s="163"/>
      <c r="G799" s="163"/>
      <c r="H799" s="163"/>
      <c r="I799" s="163"/>
      <c r="J799" s="163"/>
      <c r="K799" s="165"/>
      <c r="L799" s="163"/>
      <c r="M799" s="163"/>
      <c r="N799" s="166"/>
      <c r="O799" s="167"/>
      <c r="P799" s="167"/>
      <c r="Q799" s="163"/>
      <c r="R799" s="163"/>
      <c r="S799" s="163"/>
      <c r="T799" s="167"/>
      <c r="U799" s="167"/>
      <c r="V799" s="167"/>
      <c r="W799" s="163"/>
      <c r="X799" s="163"/>
      <c r="Y799" s="163"/>
      <c r="Z799" s="321"/>
      <c r="AA799" s="321"/>
      <c r="AB799" s="322"/>
      <c r="AC799" s="322"/>
      <c r="AD799" s="321"/>
      <c r="AE799" s="321"/>
      <c r="AF799" s="321"/>
      <c r="AG799" s="321"/>
      <c r="AH799" s="321"/>
      <c r="AI799" s="321"/>
      <c r="AJ799" s="321"/>
      <c r="AK799" s="321"/>
      <c r="AL799" s="321"/>
      <c r="AM799" s="321"/>
      <c r="AN799" s="321"/>
      <c r="AO799" s="321"/>
      <c r="AP799" s="321"/>
      <c r="AQ799" s="321"/>
      <c r="AR799" s="321"/>
      <c r="AS799" s="321"/>
      <c r="AT799" s="163"/>
      <c r="AU799" s="163"/>
      <c r="AV799" s="163"/>
      <c r="AW799" s="163"/>
      <c r="AX799" s="163"/>
      <c r="AY799" s="163"/>
      <c r="AZ799" s="167"/>
      <c r="BA799" s="163"/>
      <c r="BB799" s="163"/>
      <c r="BC799" s="163"/>
      <c r="BD799" s="163"/>
      <c r="BE799" s="163"/>
      <c r="BF799" s="163"/>
      <c r="BG799" s="163"/>
      <c r="BH799" s="163"/>
    </row>
    <row r="800">
      <c r="A800" s="163"/>
      <c r="B800" s="163"/>
      <c r="C800" s="163"/>
      <c r="D800" s="163"/>
      <c r="E800" s="163"/>
      <c r="F800" s="163"/>
      <c r="G800" s="163"/>
      <c r="H800" s="163"/>
      <c r="I800" s="163"/>
      <c r="J800" s="163"/>
      <c r="K800" s="165"/>
      <c r="L800" s="163"/>
      <c r="M800" s="163"/>
      <c r="N800" s="166"/>
      <c r="O800" s="167"/>
      <c r="P800" s="167"/>
      <c r="Q800" s="163"/>
      <c r="R800" s="163"/>
      <c r="S800" s="163"/>
      <c r="T800" s="167"/>
      <c r="U800" s="167"/>
      <c r="V800" s="167"/>
      <c r="W800" s="163"/>
      <c r="X800" s="163"/>
      <c r="Y800" s="163"/>
      <c r="Z800" s="321"/>
      <c r="AA800" s="321"/>
      <c r="AB800" s="322"/>
      <c r="AC800" s="322"/>
      <c r="AD800" s="321"/>
      <c r="AE800" s="321"/>
      <c r="AF800" s="321"/>
      <c r="AG800" s="321"/>
      <c r="AH800" s="321"/>
      <c r="AI800" s="321"/>
      <c r="AJ800" s="321"/>
      <c r="AK800" s="321"/>
      <c r="AL800" s="321"/>
      <c r="AM800" s="321"/>
      <c r="AN800" s="321"/>
      <c r="AO800" s="321"/>
      <c r="AP800" s="321"/>
      <c r="AQ800" s="321"/>
      <c r="AR800" s="321"/>
      <c r="AS800" s="321"/>
      <c r="AT800" s="163"/>
      <c r="AU800" s="163"/>
      <c r="AV800" s="163"/>
      <c r="AW800" s="163"/>
      <c r="AX800" s="163"/>
      <c r="AY800" s="163"/>
      <c r="AZ800" s="167"/>
      <c r="BA800" s="163"/>
      <c r="BB800" s="163"/>
      <c r="BC800" s="163"/>
      <c r="BD800" s="163"/>
      <c r="BE800" s="163"/>
      <c r="BF800" s="163"/>
      <c r="BG800" s="163"/>
      <c r="BH800" s="163"/>
    </row>
    <row r="801">
      <c r="A801" s="163"/>
      <c r="B801" s="163"/>
      <c r="C801" s="163"/>
      <c r="D801" s="163"/>
      <c r="E801" s="163"/>
      <c r="F801" s="163"/>
      <c r="G801" s="163"/>
      <c r="H801" s="163"/>
      <c r="I801" s="163"/>
      <c r="J801" s="163"/>
      <c r="K801" s="165"/>
      <c r="L801" s="163"/>
      <c r="M801" s="163"/>
      <c r="N801" s="166"/>
      <c r="O801" s="167"/>
      <c r="P801" s="167"/>
      <c r="Q801" s="163"/>
      <c r="R801" s="163"/>
      <c r="S801" s="163"/>
      <c r="T801" s="167"/>
      <c r="U801" s="167"/>
      <c r="V801" s="167"/>
      <c r="W801" s="163"/>
      <c r="X801" s="163"/>
      <c r="Y801" s="163"/>
      <c r="Z801" s="321"/>
      <c r="AA801" s="321"/>
      <c r="AB801" s="322"/>
      <c r="AC801" s="322"/>
      <c r="AD801" s="321"/>
      <c r="AE801" s="321"/>
      <c r="AF801" s="321"/>
      <c r="AG801" s="321"/>
      <c r="AH801" s="321"/>
      <c r="AI801" s="321"/>
      <c r="AJ801" s="321"/>
      <c r="AK801" s="321"/>
      <c r="AL801" s="321"/>
      <c r="AM801" s="321"/>
      <c r="AN801" s="321"/>
      <c r="AO801" s="321"/>
      <c r="AP801" s="321"/>
      <c r="AQ801" s="321"/>
      <c r="AR801" s="321"/>
      <c r="AS801" s="321"/>
      <c r="AT801" s="163"/>
      <c r="AU801" s="163"/>
      <c r="AV801" s="163"/>
      <c r="AW801" s="163"/>
      <c r="AX801" s="163"/>
      <c r="AY801" s="163"/>
      <c r="AZ801" s="167"/>
      <c r="BA801" s="163"/>
      <c r="BB801" s="163"/>
      <c r="BC801" s="163"/>
      <c r="BD801" s="163"/>
      <c r="BE801" s="163"/>
      <c r="BF801" s="163"/>
      <c r="BG801" s="163"/>
      <c r="BH801" s="163"/>
    </row>
    <row r="802">
      <c r="A802" s="163"/>
      <c r="B802" s="163"/>
      <c r="C802" s="163"/>
      <c r="D802" s="163"/>
      <c r="E802" s="163"/>
      <c r="F802" s="163"/>
      <c r="G802" s="163"/>
      <c r="H802" s="163"/>
      <c r="I802" s="163"/>
      <c r="J802" s="163"/>
      <c r="K802" s="165"/>
      <c r="L802" s="163"/>
      <c r="M802" s="163"/>
      <c r="N802" s="166"/>
      <c r="O802" s="167"/>
      <c r="P802" s="167"/>
      <c r="Q802" s="163"/>
      <c r="R802" s="163"/>
      <c r="S802" s="163"/>
      <c r="T802" s="167"/>
      <c r="U802" s="167"/>
      <c r="V802" s="167"/>
      <c r="W802" s="163"/>
      <c r="X802" s="163"/>
      <c r="Y802" s="163"/>
      <c r="Z802" s="321"/>
      <c r="AA802" s="321"/>
      <c r="AB802" s="322"/>
      <c r="AC802" s="322"/>
      <c r="AD802" s="321"/>
      <c r="AE802" s="321"/>
      <c r="AF802" s="321"/>
      <c r="AG802" s="321"/>
      <c r="AH802" s="321"/>
      <c r="AI802" s="321"/>
      <c r="AJ802" s="321"/>
      <c r="AK802" s="321"/>
      <c r="AL802" s="321"/>
      <c r="AM802" s="321"/>
      <c r="AN802" s="321"/>
      <c r="AO802" s="321"/>
      <c r="AP802" s="321"/>
      <c r="AQ802" s="321"/>
      <c r="AR802" s="321"/>
      <c r="AS802" s="321"/>
      <c r="AT802" s="163"/>
      <c r="AU802" s="163"/>
      <c r="AV802" s="163"/>
      <c r="AW802" s="163"/>
      <c r="AX802" s="163"/>
      <c r="AY802" s="163"/>
      <c r="AZ802" s="167"/>
      <c r="BA802" s="163"/>
      <c r="BB802" s="163"/>
      <c r="BC802" s="163"/>
      <c r="BD802" s="163"/>
      <c r="BE802" s="163"/>
      <c r="BF802" s="163"/>
      <c r="BG802" s="163"/>
      <c r="BH802" s="163"/>
    </row>
    <row r="803">
      <c r="A803" s="163"/>
      <c r="B803" s="163"/>
      <c r="C803" s="163"/>
      <c r="D803" s="163"/>
      <c r="E803" s="163"/>
      <c r="F803" s="163"/>
      <c r="G803" s="163"/>
      <c r="H803" s="163"/>
      <c r="I803" s="163"/>
      <c r="J803" s="163"/>
      <c r="K803" s="165"/>
      <c r="L803" s="163"/>
      <c r="M803" s="163"/>
      <c r="N803" s="166"/>
      <c r="O803" s="167"/>
      <c r="P803" s="167"/>
      <c r="Q803" s="163"/>
      <c r="R803" s="163"/>
      <c r="S803" s="163"/>
      <c r="T803" s="167"/>
      <c r="U803" s="167"/>
      <c r="V803" s="167"/>
      <c r="W803" s="163"/>
      <c r="X803" s="163"/>
      <c r="Y803" s="163"/>
      <c r="Z803" s="321"/>
      <c r="AA803" s="321"/>
      <c r="AB803" s="322"/>
      <c r="AC803" s="322"/>
      <c r="AD803" s="321"/>
      <c r="AE803" s="321"/>
      <c r="AF803" s="321"/>
      <c r="AG803" s="321"/>
      <c r="AH803" s="321"/>
      <c r="AI803" s="321"/>
      <c r="AJ803" s="321"/>
      <c r="AK803" s="321"/>
      <c r="AL803" s="321"/>
      <c r="AM803" s="321"/>
      <c r="AN803" s="321"/>
      <c r="AO803" s="321"/>
      <c r="AP803" s="321"/>
      <c r="AQ803" s="321"/>
      <c r="AR803" s="321"/>
      <c r="AS803" s="321"/>
      <c r="AT803" s="163"/>
      <c r="AU803" s="163"/>
      <c r="AV803" s="163"/>
      <c r="AW803" s="163"/>
      <c r="AX803" s="163"/>
      <c r="AY803" s="163"/>
      <c r="AZ803" s="167"/>
      <c r="BA803" s="163"/>
      <c r="BB803" s="163"/>
      <c r="BC803" s="163"/>
      <c r="BD803" s="163"/>
      <c r="BE803" s="163"/>
      <c r="BF803" s="163"/>
      <c r="BG803" s="163"/>
      <c r="BH803" s="163"/>
    </row>
    <row r="804">
      <c r="A804" s="163"/>
      <c r="B804" s="163"/>
      <c r="C804" s="163"/>
      <c r="D804" s="163"/>
      <c r="E804" s="163"/>
      <c r="F804" s="163"/>
      <c r="G804" s="163"/>
      <c r="H804" s="163"/>
      <c r="I804" s="163"/>
      <c r="J804" s="163"/>
      <c r="K804" s="165"/>
      <c r="L804" s="163"/>
      <c r="M804" s="163"/>
      <c r="N804" s="166"/>
      <c r="O804" s="167"/>
      <c r="P804" s="167"/>
      <c r="Q804" s="163"/>
      <c r="R804" s="163"/>
      <c r="S804" s="163"/>
      <c r="T804" s="167"/>
      <c r="U804" s="167"/>
      <c r="V804" s="167"/>
      <c r="W804" s="163"/>
      <c r="X804" s="163"/>
      <c r="Y804" s="163"/>
      <c r="Z804" s="321"/>
      <c r="AA804" s="321"/>
      <c r="AB804" s="322"/>
      <c r="AC804" s="322"/>
      <c r="AD804" s="321"/>
      <c r="AE804" s="321"/>
      <c r="AF804" s="321"/>
      <c r="AG804" s="321"/>
      <c r="AH804" s="321"/>
      <c r="AI804" s="321"/>
      <c r="AJ804" s="321"/>
      <c r="AK804" s="321"/>
      <c r="AL804" s="321"/>
      <c r="AM804" s="321"/>
      <c r="AN804" s="321"/>
      <c r="AO804" s="321"/>
      <c r="AP804" s="321"/>
      <c r="AQ804" s="321"/>
      <c r="AR804" s="321"/>
      <c r="AS804" s="321"/>
      <c r="AT804" s="163"/>
      <c r="AU804" s="163"/>
      <c r="AV804" s="163"/>
      <c r="AW804" s="163"/>
      <c r="AX804" s="163"/>
      <c r="AY804" s="163"/>
      <c r="AZ804" s="167"/>
      <c r="BA804" s="163"/>
      <c r="BB804" s="163"/>
      <c r="BC804" s="163"/>
      <c r="BD804" s="163"/>
      <c r="BE804" s="163"/>
      <c r="BF804" s="163"/>
      <c r="BG804" s="163"/>
      <c r="BH804" s="163"/>
    </row>
    <row r="805">
      <c r="A805" s="163"/>
      <c r="B805" s="163"/>
      <c r="C805" s="163"/>
      <c r="D805" s="163"/>
      <c r="E805" s="163"/>
      <c r="F805" s="163"/>
      <c r="G805" s="163"/>
      <c r="H805" s="163"/>
      <c r="I805" s="163"/>
      <c r="J805" s="163"/>
      <c r="K805" s="165"/>
      <c r="L805" s="163"/>
      <c r="M805" s="163"/>
      <c r="N805" s="166"/>
      <c r="O805" s="167"/>
      <c r="P805" s="167"/>
      <c r="Q805" s="163"/>
      <c r="R805" s="163"/>
      <c r="S805" s="163"/>
      <c r="T805" s="167"/>
      <c r="U805" s="167"/>
      <c r="V805" s="167"/>
      <c r="W805" s="163"/>
      <c r="X805" s="163"/>
      <c r="Y805" s="163"/>
      <c r="Z805" s="321"/>
      <c r="AA805" s="321"/>
      <c r="AB805" s="322"/>
      <c r="AC805" s="322"/>
      <c r="AD805" s="321"/>
      <c r="AE805" s="321"/>
      <c r="AF805" s="321"/>
      <c r="AG805" s="321"/>
      <c r="AH805" s="321"/>
      <c r="AI805" s="321"/>
      <c r="AJ805" s="321"/>
      <c r="AK805" s="321"/>
      <c r="AL805" s="321"/>
      <c r="AM805" s="321"/>
      <c r="AN805" s="321"/>
      <c r="AO805" s="321"/>
      <c r="AP805" s="321"/>
      <c r="AQ805" s="321"/>
      <c r="AR805" s="321"/>
      <c r="AS805" s="321"/>
      <c r="AT805" s="163"/>
      <c r="AU805" s="163"/>
      <c r="AV805" s="163"/>
      <c r="AW805" s="163"/>
      <c r="AX805" s="163"/>
      <c r="AY805" s="163"/>
      <c r="AZ805" s="167"/>
      <c r="BA805" s="163"/>
      <c r="BB805" s="163"/>
      <c r="BC805" s="163"/>
      <c r="BD805" s="163"/>
      <c r="BE805" s="163"/>
      <c r="BF805" s="163"/>
      <c r="BG805" s="163"/>
      <c r="BH805" s="163"/>
    </row>
    <row r="806">
      <c r="A806" s="163"/>
      <c r="B806" s="163"/>
      <c r="C806" s="163"/>
      <c r="D806" s="163"/>
      <c r="E806" s="163"/>
      <c r="F806" s="163"/>
      <c r="G806" s="163"/>
      <c r="H806" s="163"/>
      <c r="I806" s="163"/>
      <c r="J806" s="163"/>
      <c r="K806" s="165"/>
      <c r="L806" s="163"/>
      <c r="M806" s="163"/>
      <c r="N806" s="166"/>
      <c r="O806" s="167"/>
      <c r="P806" s="167"/>
      <c r="Q806" s="163"/>
      <c r="R806" s="163"/>
      <c r="S806" s="163"/>
      <c r="T806" s="167"/>
      <c r="U806" s="167"/>
      <c r="V806" s="167"/>
      <c r="W806" s="163"/>
      <c r="X806" s="163"/>
      <c r="Y806" s="163"/>
      <c r="Z806" s="321"/>
      <c r="AA806" s="321"/>
      <c r="AB806" s="322"/>
      <c r="AC806" s="322"/>
      <c r="AD806" s="321"/>
      <c r="AE806" s="321"/>
      <c r="AF806" s="321"/>
      <c r="AG806" s="321"/>
      <c r="AH806" s="321"/>
      <c r="AI806" s="321"/>
      <c r="AJ806" s="321"/>
      <c r="AK806" s="321"/>
      <c r="AL806" s="321"/>
      <c r="AM806" s="321"/>
      <c r="AN806" s="321"/>
      <c r="AO806" s="321"/>
      <c r="AP806" s="321"/>
      <c r="AQ806" s="321"/>
      <c r="AR806" s="321"/>
      <c r="AS806" s="321"/>
      <c r="AT806" s="163"/>
      <c r="AU806" s="163"/>
      <c r="AV806" s="163"/>
      <c r="AW806" s="163"/>
      <c r="AX806" s="163"/>
      <c r="AY806" s="163"/>
      <c r="AZ806" s="167"/>
      <c r="BA806" s="163"/>
      <c r="BB806" s="163"/>
      <c r="BC806" s="163"/>
      <c r="BD806" s="163"/>
      <c r="BE806" s="163"/>
      <c r="BF806" s="163"/>
      <c r="BG806" s="163"/>
      <c r="BH806" s="163"/>
    </row>
    <row r="807">
      <c r="A807" s="163"/>
      <c r="B807" s="163"/>
      <c r="C807" s="163"/>
      <c r="D807" s="163"/>
      <c r="E807" s="163"/>
      <c r="F807" s="163"/>
      <c r="G807" s="163"/>
      <c r="H807" s="163"/>
      <c r="I807" s="163"/>
      <c r="J807" s="163"/>
      <c r="K807" s="165"/>
      <c r="L807" s="163"/>
      <c r="M807" s="163"/>
      <c r="N807" s="166"/>
      <c r="O807" s="167"/>
      <c r="P807" s="167"/>
      <c r="Q807" s="163"/>
      <c r="R807" s="163"/>
      <c r="S807" s="163"/>
      <c r="T807" s="167"/>
      <c r="U807" s="167"/>
      <c r="V807" s="167"/>
      <c r="W807" s="163"/>
      <c r="X807" s="163"/>
      <c r="Y807" s="163"/>
      <c r="Z807" s="321"/>
      <c r="AA807" s="321"/>
      <c r="AB807" s="322"/>
      <c r="AC807" s="322"/>
      <c r="AD807" s="321"/>
      <c r="AE807" s="321"/>
      <c r="AF807" s="321"/>
      <c r="AG807" s="321"/>
      <c r="AH807" s="321"/>
      <c r="AI807" s="321"/>
      <c r="AJ807" s="321"/>
      <c r="AK807" s="321"/>
      <c r="AL807" s="321"/>
      <c r="AM807" s="321"/>
      <c r="AN807" s="321"/>
      <c r="AO807" s="321"/>
      <c r="AP807" s="321"/>
      <c r="AQ807" s="321"/>
      <c r="AR807" s="321"/>
      <c r="AS807" s="321"/>
      <c r="AT807" s="163"/>
      <c r="AU807" s="163"/>
      <c r="AV807" s="163"/>
      <c r="AW807" s="163"/>
      <c r="AX807" s="163"/>
      <c r="AY807" s="163"/>
      <c r="AZ807" s="167"/>
      <c r="BA807" s="163"/>
      <c r="BB807" s="163"/>
      <c r="BC807" s="163"/>
      <c r="BD807" s="163"/>
      <c r="BE807" s="163"/>
      <c r="BF807" s="163"/>
      <c r="BG807" s="163"/>
      <c r="BH807" s="163"/>
    </row>
    <row r="808">
      <c r="A808" s="163"/>
      <c r="B808" s="163"/>
      <c r="C808" s="163"/>
      <c r="D808" s="163"/>
      <c r="E808" s="163"/>
      <c r="F808" s="163"/>
      <c r="G808" s="163"/>
      <c r="H808" s="163"/>
      <c r="I808" s="163"/>
      <c r="J808" s="163"/>
      <c r="K808" s="165"/>
      <c r="L808" s="163"/>
      <c r="M808" s="163"/>
      <c r="N808" s="166"/>
      <c r="O808" s="167"/>
      <c r="P808" s="167"/>
      <c r="Q808" s="163"/>
      <c r="R808" s="163"/>
      <c r="S808" s="163"/>
      <c r="T808" s="167"/>
      <c r="U808" s="167"/>
      <c r="V808" s="167"/>
      <c r="W808" s="163"/>
      <c r="X808" s="163"/>
      <c r="Y808" s="163"/>
      <c r="Z808" s="321"/>
      <c r="AA808" s="321"/>
      <c r="AB808" s="322"/>
      <c r="AC808" s="322"/>
      <c r="AD808" s="321"/>
      <c r="AE808" s="321"/>
      <c r="AF808" s="321"/>
      <c r="AG808" s="321"/>
      <c r="AH808" s="321"/>
      <c r="AI808" s="321"/>
      <c r="AJ808" s="321"/>
      <c r="AK808" s="321"/>
      <c r="AL808" s="321"/>
      <c r="AM808" s="321"/>
      <c r="AN808" s="321"/>
      <c r="AO808" s="321"/>
      <c r="AP808" s="321"/>
      <c r="AQ808" s="321"/>
      <c r="AR808" s="321"/>
      <c r="AS808" s="321"/>
      <c r="AT808" s="163"/>
      <c r="AU808" s="163"/>
      <c r="AV808" s="163"/>
      <c r="AW808" s="163"/>
      <c r="AX808" s="163"/>
      <c r="AY808" s="163"/>
      <c r="AZ808" s="167"/>
      <c r="BA808" s="163"/>
      <c r="BB808" s="163"/>
      <c r="BC808" s="163"/>
      <c r="BD808" s="163"/>
      <c r="BE808" s="163"/>
      <c r="BF808" s="163"/>
      <c r="BG808" s="163"/>
      <c r="BH808" s="163"/>
    </row>
    <row r="809">
      <c r="A809" s="163"/>
      <c r="B809" s="163"/>
      <c r="C809" s="163"/>
      <c r="D809" s="163"/>
      <c r="E809" s="163"/>
      <c r="F809" s="163"/>
      <c r="G809" s="163"/>
      <c r="H809" s="163"/>
      <c r="I809" s="163"/>
      <c r="J809" s="163"/>
      <c r="K809" s="165"/>
      <c r="L809" s="163"/>
      <c r="M809" s="163"/>
      <c r="N809" s="166"/>
      <c r="O809" s="167"/>
      <c r="P809" s="167"/>
      <c r="Q809" s="163"/>
      <c r="R809" s="163"/>
      <c r="S809" s="163"/>
      <c r="T809" s="167"/>
      <c r="U809" s="167"/>
      <c r="V809" s="167"/>
      <c r="W809" s="163"/>
      <c r="X809" s="163"/>
      <c r="Y809" s="163"/>
      <c r="Z809" s="321"/>
      <c r="AA809" s="321"/>
      <c r="AB809" s="322"/>
      <c r="AC809" s="322"/>
      <c r="AD809" s="321"/>
      <c r="AE809" s="321"/>
      <c r="AF809" s="321"/>
      <c r="AG809" s="321"/>
      <c r="AH809" s="321"/>
      <c r="AI809" s="321"/>
      <c r="AJ809" s="321"/>
      <c r="AK809" s="321"/>
      <c r="AL809" s="321"/>
      <c r="AM809" s="321"/>
      <c r="AN809" s="321"/>
      <c r="AO809" s="321"/>
      <c r="AP809" s="321"/>
      <c r="AQ809" s="321"/>
      <c r="AR809" s="321"/>
      <c r="AS809" s="321"/>
      <c r="AT809" s="163"/>
      <c r="AU809" s="163"/>
      <c r="AV809" s="163"/>
      <c r="AW809" s="163"/>
      <c r="AX809" s="163"/>
      <c r="AY809" s="163"/>
      <c r="AZ809" s="167"/>
      <c r="BA809" s="163"/>
      <c r="BB809" s="163"/>
      <c r="BC809" s="163"/>
      <c r="BD809" s="163"/>
      <c r="BE809" s="163"/>
      <c r="BF809" s="163"/>
      <c r="BG809" s="163"/>
      <c r="BH809" s="163"/>
    </row>
    <row r="810">
      <c r="A810" s="163"/>
      <c r="B810" s="163"/>
      <c r="C810" s="163"/>
      <c r="D810" s="163"/>
      <c r="E810" s="163"/>
      <c r="F810" s="163"/>
      <c r="G810" s="163"/>
      <c r="H810" s="163"/>
      <c r="I810" s="163"/>
      <c r="J810" s="163"/>
      <c r="K810" s="165"/>
      <c r="L810" s="163"/>
      <c r="M810" s="163"/>
      <c r="N810" s="166"/>
      <c r="O810" s="167"/>
      <c r="P810" s="167"/>
      <c r="Q810" s="163"/>
      <c r="R810" s="163"/>
      <c r="S810" s="163"/>
      <c r="T810" s="167"/>
      <c r="U810" s="167"/>
      <c r="V810" s="167"/>
      <c r="W810" s="163"/>
      <c r="X810" s="163"/>
      <c r="Y810" s="163"/>
      <c r="Z810" s="321"/>
      <c r="AA810" s="321"/>
      <c r="AB810" s="322"/>
      <c r="AC810" s="322"/>
      <c r="AD810" s="321"/>
      <c r="AE810" s="321"/>
      <c r="AF810" s="321"/>
      <c r="AG810" s="321"/>
      <c r="AH810" s="321"/>
      <c r="AI810" s="321"/>
      <c r="AJ810" s="321"/>
      <c r="AK810" s="321"/>
      <c r="AL810" s="321"/>
      <c r="AM810" s="321"/>
      <c r="AN810" s="321"/>
      <c r="AO810" s="321"/>
      <c r="AP810" s="321"/>
      <c r="AQ810" s="321"/>
      <c r="AR810" s="321"/>
      <c r="AS810" s="321"/>
      <c r="AT810" s="163"/>
      <c r="AU810" s="163"/>
      <c r="AV810" s="163"/>
      <c r="AW810" s="163"/>
      <c r="AX810" s="163"/>
      <c r="AY810" s="163"/>
      <c r="AZ810" s="167"/>
      <c r="BA810" s="163"/>
      <c r="BB810" s="163"/>
      <c r="BC810" s="163"/>
      <c r="BD810" s="163"/>
      <c r="BE810" s="163"/>
      <c r="BF810" s="163"/>
      <c r="BG810" s="163"/>
      <c r="BH810" s="163"/>
    </row>
    <row r="811">
      <c r="A811" s="163"/>
      <c r="B811" s="163"/>
      <c r="C811" s="163"/>
      <c r="D811" s="163"/>
      <c r="E811" s="163"/>
      <c r="F811" s="163"/>
      <c r="G811" s="163"/>
      <c r="H811" s="163"/>
      <c r="I811" s="163"/>
      <c r="J811" s="163"/>
      <c r="K811" s="165"/>
      <c r="L811" s="163"/>
      <c r="M811" s="163"/>
      <c r="N811" s="166"/>
      <c r="O811" s="167"/>
      <c r="P811" s="167"/>
      <c r="Q811" s="163"/>
      <c r="R811" s="163"/>
      <c r="S811" s="163"/>
      <c r="T811" s="167"/>
      <c r="U811" s="167"/>
      <c r="V811" s="167"/>
      <c r="W811" s="163"/>
      <c r="X811" s="163"/>
      <c r="Y811" s="163"/>
      <c r="Z811" s="321"/>
      <c r="AA811" s="321"/>
      <c r="AB811" s="322"/>
      <c r="AC811" s="322"/>
      <c r="AD811" s="321"/>
      <c r="AE811" s="321"/>
      <c r="AF811" s="321"/>
      <c r="AG811" s="321"/>
      <c r="AH811" s="321"/>
      <c r="AI811" s="321"/>
      <c r="AJ811" s="321"/>
      <c r="AK811" s="321"/>
      <c r="AL811" s="321"/>
      <c r="AM811" s="321"/>
      <c r="AN811" s="321"/>
      <c r="AO811" s="321"/>
      <c r="AP811" s="321"/>
      <c r="AQ811" s="321"/>
      <c r="AR811" s="321"/>
      <c r="AS811" s="321"/>
      <c r="AT811" s="163"/>
      <c r="AU811" s="163"/>
      <c r="AV811" s="163"/>
      <c r="AW811" s="163"/>
      <c r="AX811" s="163"/>
      <c r="AY811" s="163"/>
      <c r="AZ811" s="167"/>
      <c r="BA811" s="163"/>
      <c r="BB811" s="163"/>
      <c r="BC811" s="163"/>
      <c r="BD811" s="163"/>
      <c r="BE811" s="163"/>
      <c r="BF811" s="163"/>
      <c r="BG811" s="163"/>
      <c r="BH811" s="163"/>
    </row>
    <row r="812">
      <c r="A812" s="163"/>
      <c r="B812" s="163"/>
      <c r="C812" s="163"/>
      <c r="D812" s="163"/>
      <c r="E812" s="163"/>
      <c r="F812" s="163"/>
      <c r="G812" s="163"/>
      <c r="H812" s="163"/>
      <c r="I812" s="163"/>
      <c r="J812" s="163"/>
      <c r="K812" s="165"/>
      <c r="L812" s="163"/>
      <c r="M812" s="163"/>
      <c r="N812" s="166"/>
      <c r="O812" s="167"/>
      <c r="P812" s="167"/>
      <c r="Q812" s="163"/>
      <c r="R812" s="163"/>
      <c r="S812" s="163"/>
      <c r="T812" s="167"/>
      <c r="U812" s="167"/>
      <c r="V812" s="167"/>
      <c r="W812" s="163"/>
      <c r="X812" s="163"/>
      <c r="Y812" s="163"/>
      <c r="Z812" s="321"/>
      <c r="AA812" s="321"/>
      <c r="AB812" s="322"/>
      <c r="AC812" s="322"/>
      <c r="AD812" s="321"/>
      <c r="AE812" s="321"/>
      <c r="AF812" s="321"/>
      <c r="AG812" s="321"/>
      <c r="AH812" s="321"/>
      <c r="AI812" s="321"/>
      <c r="AJ812" s="321"/>
      <c r="AK812" s="321"/>
      <c r="AL812" s="321"/>
      <c r="AM812" s="321"/>
      <c r="AN812" s="321"/>
      <c r="AO812" s="321"/>
      <c r="AP812" s="321"/>
      <c r="AQ812" s="321"/>
      <c r="AR812" s="321"/>
      <c r="AS812" s="321"/>
      <c r="AT812" s="163"/>
      <c r="AU812" s="163"/>
      <c r="AV812" s="163"/>
      <c r="AW812" s="163"/>
      <c r="AX812" s="163"/>
      <c r="AY812" s="163"/>
      <c r="AZ812" s="167"/>
      <c r="BA812" s="163"/>
      <c r="BB812" s="163"/>
      <c r="BC812" s="163"/>
      <c r="BD812" s="163"/>
      <c r="BE812" s="163"/>
      <c r="BF812" s="163"/>
      <c r="BG812" s="163"/>
      <c r="BH812" s="163"/>
    </row>
    <row r="813">
      <c r="A813" s="163"/>
      <c r="B813" s="163"/>
      <c r="C813" s="163"/>
      <c r="D813" s="163"/>
      <c r="E813" s="163"/>
      <c r="F813" s="163"/>
      <c r="G813" s="163"/>
      <c r="H813" s="163"/>
      <c r="I813" s="163"/>
      <c r="J813" s="163"/>
      <c r="K813" s="165"/>
      <c r="L813" s="163"/>
      <c r="M813" s="163"/>
      <c r="N813" s="166"/>
      <c r="O813" s="167"/>
      <c r="P813" s="167"/>
      <c r="Q813" s="163"/>
      <c r="R813" s="163"/>
      <c r="S813" s="163"/>
      <c r="T813" s="167"/>
      <c r="U813" s="167"/>
      <c r="V813" s="167"/>
      <c r="W813" s="163"/>
      <c r="X813" s="163"/>
      <c r="Y813" s="163"/>
      <c r="Z813" s="321"/>
      <c r="AA813" s="321"/>
      <c r="AB813" s="322"/>
      <c r="AC813" s="322"/>
      <c r="AD813" s="321"/>
      <c r="AE813" s="321"/>
      <c r="AF813" s="321"/>
      <c r="AG813" s="321"/>
      <c r="AH813" s="321"/>
      <c r="AI813" s="321"/>
      <c r="AJ813" s="321"/>
      <c r="AK813" s="321"/>
      <c r="AL813" s="321"/>
      <c r="AM813" s="321"/>
      <c r="AN813" s="321"/>
      <c r="AO813" s="321"/>
      <c r="AP813" s="321"/>
      <c r="AQ813" s="321"/>
      <c r="AR813" s="321"/>
      <c r="AS813" s="321"/>
      <c r="AT813" s="163"/>
      <c r="AU813" s="163"/>
      <c r="AV813" s="163"/>
      <c r="AW813" s="163"/>
      <c r="AX813" s="163"/>
      <c r="AY813" s="163"/>
      <c r="AZ813" s="167"/>
      <c r="BA813" s="163"/>
      <c r="BB813" s="163"/>
      <c r="BC813" s="163"/>
      <c r="BD813" s="163"/>
      <c r="BE813" s="163"/>
      <c r="BF813" s="163"/>
      <c r="BG813" s="163"/>
      <c r="BH813" s="163"/>
    </row>
    <row r="814">
      <c r="A814" s="163"/>
      <c r="B814" s="163"/>
      <c r="C814" s="163"/>
      <c r="D814" s="163"/>
      <c r="E814" s="163"/>
      <c r="F814" s="163"/>
      <c r="G814" s="163"/>
      <c r="H814" s="163"/>
      <c r="I814" s="163"/>
      <c r="J814" s="163"/>
      <c r="K814" s="165"/>
      <c r="L814" s="163"/>
      <c r="M814" s="163"/>
      <c r="N814" s="166"/>
      <c r="O814" s="167"/>
      <c r="P814" s="167"/>
      <c r="Q814" s="163"/>
      <c r="R814" s="163"/>
      <c r="S814" s="163"/>
      <c r="T814" s="167"/>
      <c r="U814" s="167"/>
      <c r="V814" s="167"/>
      <c r="W814" s="163"/>
      <c r="X814" s="163"/>
      <c r="Y814" s="163"/>
      <c r="Z814" s="321"/>
      <c r="AA814" s="321"/>
      <c r="AB814" s="322"/>
      <c r="AC814" s="322"/>
      <c r="AD814" s="321"/>
      <c r="AE814" s="321"/>
      <c r="AF814" s="321"/>
      <c r="AG814" s="321"/>
      <c r="AH814" s="321"/>
      <c r="AI814" s="321"/>
      <c r="AJ814" s="321"/>
      <c r="AK814" s="321"/>
      <c r="AL814" s="321"/>
      <c r="AM814" s="321"/>
      <c r="AN814" s="321"/>
      <c r="AO814" s="321"/>
      <c r="AP814" s="321"/>
      <c r="AQ814" s="321"/>
      <c r="AR814" s="321"/>
      <c r="AS814" s="321"/>
      <c r="AT814" s="163"/>
      <c r="AU814" s="163"/>
      <c r="AV814" s="163"/>
      <c r="AW814" s="163"/>
      <c r="AX814" s="163"/>
      <c r="AY814" s="163"/>
      <c r="AZ814" s="167"/>
      <c r="BA814" s="163"/>
      <c r="BB814" s="163"/>
      <c r="BC814" s="163"/>
      <c r="BD814" s="163"/>
      <c r="BE814" s="163"/>
      <c r="BF814" s="163"/>
      <c r="BG814" s="163"/>
      <c r="BH814" s="163"/>
    </row>
    <row r="815">
      <c r="A815" s="163"/>
      <c r="B815" s="163"/>
      <c r="C815" s="163"/>
      <c r="D815" s="163"/>
      <c r="E815" s="163"/>
      <c r="F815" s="163"/>
      <c r="G815" s="163"/>
      <c r="H815" s="163"/>
      <c r="I815" s="163"/>
      <c r="J815" s="163"/>
      <c r="K815" s="165"/>
      <c r="L815" s="163"/>
      <c r="M815" s="163"/>
      <c r="N815" s="166"/>
      <c r="O815" s="167"/>
      <c r="P815" s="167"/>
      <c r="Q815" s="163"/>
      <c r="R815" s="163"/>
      <c r="S815" s="163"/>
      <c r="T815" s="167"/>
      <c r="U815" s="167"/>
      <c r="V815" s="167"/>
      <c r="W815" s="163"/>
      <c r="X815" s="163"/>
      <c r="Y815" s="163"/>
      <c r="Z815" s="321"/>
      <c r="AA815" s="321"/>
      <c r="AB815" s="322"/>
      <c r="AC815" s="322"/>
      <c r="AD815" s="321"/>
      <c r="AE815" s="321"/>
      <c r="AF815" s="321"/>
      <c r="AG815" s="321"/>
      <c r="AH815" s="321"/>
      <c r="AI815" s="321"/>
      <c r="AJ815" s="321"/>
      <c r="AK815" s="321"/>
      <c r="AL815" s="321"/>
      <c r="AM815" s="321"/>
      <c r="AN815" s="321"/>
      <c r="AO815" s="321"/>
      <c r="AP815" s="321"/>
      <c r="AQ815" s="321"/>
      <c r="AR815" s="321"/>
      <c r="AS815" s="321"/>
      <c r="AT815" s="163"/>
      <c r="AU815" s="163"/>
      <c r="AV815" s="163"/>
      <c r="AW815" s="163"/>
      <c r="AX815" s="163"/>
      <c r="AY815" s="163"/>
      <c r="AZ815" s="167"/>
      <c r="BA815" s="163"/>
      <c r="BB815" s="163"/>
      <c r="BC815" s="163"/>
      <c r="BD815" s="163"/>
      <c r="BE815" s="163"/>
      <c r="BF815" s="163"/>
      <c r="BG815" s="163"/>
      <c r="BH815" s="163"/>
    </row>
    <row r="816">
      <c r="A816" s="163"/>
      <c r="B816" s="163"/>
      <c r="C816" s="163"/>
      <c r="D816" s="163"/>
      <c r="E816" s="163"/>
      <c r="F816" s="163"/>
      <c r="G816" s="163"/>
      <c r="H816" s="163"/>
      <c r="I816" s="163"/>
      <c r="J816" s="163"/>
      <c r="K816" s="165"/>
      <c r="L816" s="163"/>
      <c r="M816" s="163"/>
      <c r="N816" s="166"/>
      <c r="O816" s="167"/>
      <c r="P816" s="167"/>
      <c r="Q816" s="163"/>
      <c r="R816" s="163"/>
      <c r="S816" s="163"/>
      <c r="T816" s="167"/>
      <c r="U816" s="167"/>
      <c r="V816" s="167"/>
      <c r="W816" s="163"/>
      <c r="X816" s="163"/>
      <c r="Y816" s="163"/>
      <c r="Z816" s="321"/>
      <c r="AA816" s="321"/>
      <c r="AB816" s="322"/>
      <c r="AC816" s="322"/>
      <c r="AD816" s="321"/>
      <c r="AE816" s="321"/>
      <c r="AF816" s="321"/>
      <c r="AG816" s="321"/>
      <c r="AH816" s="321"/>
      <c r="AI816" s="321"/>
      <c r="AJ816" s="321"/>
      <c r="AK816" s="321"/>
      <c r="AL816" s="321"/>
      <c r="AM816" s="321"/>
      <c r="AN816" s="321"/>
      <c r="AO816" s="321"/>
      <c r="AP816" s="321"/>
      <c r="AQ816" s="321"/>
      <c r="AR816" s="321"/>
      <c r="AS816" s="321"/>
      <c r="AT816" s="163"/>
      <c r="AU816" s="163"/>
      <c r="AV816" s="163"/>
      <c r="AW816" s="163"/>
      <c r="AX816" s="163"/>
      <c r="AY816" s="163"/>
      <c r="AZ816" s="167"/>
      <c r="BA816" s="163"/>
      <c r="BB816" s="163"/>
      <c r="BC816" s="163"/>
      <c r="BD816" s="163"/>
      <c r="BE816" s="163"/>
      <c r="BF816" s="163"/>
      <c r="BG816" s="163"/>
      <c r="BH816" s="163"/>
    </row>
    <row r="817">
      <c r="A817" s="163"/>
      <c r="B817" s="163"/>
      <c r="C817" s="163"/>
      <c r="D817" s="163"/>
      <c r="E817" s="163"/>
      <c r="F817" s="163"/>
      <c r="G817" s="163"/>
      <c r="H817" s="163"/>
      <c r="I817" s="163"/>
      <c r="J817" s="163"/>
      <c r="K817" s="165"/>
      <c r="L817" s="163"/>
      <c r="M817" s="163"/>
      <c r="N817" s="166"/>
      <c r="O817" s="167"/>
      <c r="P817" s="167"/>
      <c r="Q817" s="163"/>
      <c r="R817" s="163"/>
      <c r="S817" s="163"/>
      <c r="T817" s="167"/>
      <c r="U817" s="167"/>
      <c r="V817" s="167"/>
      <c r="W817" s="163"/>
      <c r="X817" s="163"/>
      <c r="Y817" s="163"/>
      <c r="Z817" s="321"/>
      <c r="AA817" s="321"/>
      <c r="AB817" s="322"/>
      <c r="AC817" s="322"/>
      <c r="AD817" s="321"/>
      <c r="AE817" s="321"/>
      <c r="AF817" s="321"/>
      <c r="AG817" s="321"/>
      <c r="AH817" s="321"/>
      <c r="AI817" s="321"/>
      <c r="AJ817" s="321"/>
      <c r="AK817" s="321"/>
      <c r="AL817" s="321"/>
      <c r="AM817" s="321"/>
      <c r="AN817" s="321"/>
      <c r="AO817" s="321"/>
      <c r="AP817" s="321"/>
      <c r="AQ817" s="321"/>
      <c r="AR817" s="321"/>
      <c r="AS817" s="321"/>
      <c r="AT817" s="163"/>
      <c r="AU817" s="163"/>
      <c r="AV817" s="163"/>
      <c r="AW817" s="163"/>
      <c r="AX817" s="163"/>
      <c r="AY817" s="163"/>
      <c r="AZ817" s="167"/>
      <c r="BA817" s="163"/>
      <c r="BB817" s="163"/>
      <c r="BC817" s="163"/>
      <c r="BD817" s="163"/>
      <c r="BE817" s="163"/>
      <c r="BF817" s="163"/>
      <c r="BG817" s="163"/>
      <c r="BH817" s="163"/>
    </row>
    <row r="818">
      <c r="A818" s="163"/>
      <c r="B818" s="163"/>
      <c r="C818" s="163"/>
      <c r="D818" s="163"/>
      <c r="E818" s="163"/>
      <c r="F818" s="163"/>
      <c r="G818" s="163"/>
      <c r="H818" s="163"/>
      <c r="I818" s="163"/>
      <c r="J818" s="163"/>
      <c r="K818" s="165"/>
      <c r="L818" s="163"/>
      <c r="M818" s="163"/>
      <c r="N818" s="166"/>
      <c r="O818" s="167"/>
      <c r="P818" s="167"/>
      <c r="Q818" s="163"/>
      <c r="R818" s="163"/>
      <c r="S818" s="163"/>
      <c r="T818" s="167"/>
      <c r="U818" s="167"/>
      <c r="V818" s="167"/>
      <c r="W818" s="163"/>
      <c r="X818" s="163"/>
      <c r="Y818" s="163"/>
      <c r="Z818" s="321"/>
      <c r="AA818" s="321"/>
      <c r="AB818" s="322"/>
      <c r="AC818" s="322"/>
      <c r="AD818" s="321"/>
      <c r="AE818" s="321"/>
      <c r="AF818" s="321"/>
      <c r="AG818" s="321"/>
      <c r="AH818" s="321"/>
      <c r="AI818" s="321"/>
      <c r="AJ818" s="321"/>
      <c r="AK818" s="321"/>
      <c r="AL818" s="321"/>
      <c r="AM818" s="321"/>
      <c r="AN818" s="321"/>
      <c r="AO818" s="321"/>
      <c r="AP818" s="321"/>
      <c r="AQ818" s="321"/>
      <c r="AR818" s="321"/>
      <c r="AS818" s="321"/>
      <c r="AT818" s="163"/>
      <c r="AU818" s="163"/>
      <c r="AV818" s="163"/>
      <c r="AW818" s="163"/>
      <c r="AX818" s="163"/>
      <c r="AY818" s="163"/>
      <c r="AZ818" s="167"/>
      <c r="BA818" s="163"/>
      <c r="BB818" s="163"/>
      <c r="BC818" s="163"/>
      <c r="BD818" s="163"/>
      <c r="BE818" s="163"/>
      <c r="BF818" s="163"/>
      <c r="BG818" s="163"/>
      <c r="BH818" s="163"/>
    </row>
    <row r="819">
      <c r="A819" s="163"/>
      <c r="B819" s="163"/>
      <c r="C819" s="163"/>
      <c r="D819" s="163"/>
      <c r="E819" s="163"/>
      <c r="F819" s="163"/>
      <c r="G819" s="163"/>
      <c r="H819" s="163"/>
      <c r="I819" s="163"/>
      <c r="J819" s="163"/>
      <c r="K819" s="165"/>
      <c r="L819" s="163"/>
      <c r="M819" s="163"/>
      <c r="N819" s="166"/>
      <c r="O819" s="167"/>
      <c r="P819" s="167"/>
      <c r="Q819" s="163"/>
      <c r="R819" s="163"/>
      <c r="S819" s="163"/>
      <c r="T819" s="167"/>
      <c r="U819" s="167"/>
      <c r="V819" s="167"/>
      <c r="W819" s="163"/>
      <c r="X819" s="163"/>
      <c r="Y819" s="163"/>
      <c r="Z819" s="321"/>
      <c r="AA819" s="321"/>
      <c r="AB819" s="322"/>
      <c r="AC819" s="322"/>
      <c r="AD819" s="321"/>
      <c r="AE819" s="321"/>
      <c r="AF819" s="321"/>
      <c r="AG819" s="321"/>
      <c r="AH819" s="321"/>
      <c r="AI819" s="321"/>
      <c r="AJ819" s="321"/>
      <c r="AK819" s="321"/>
      <c r="AL819" s="321"/>
      <c r="AM819" s="321"/>
      <c r="AN819" s="321"/>
      <c r="AO819" s="321"/>
      <c r="AP819" s="321"/>
      <c r="AQ819" s="321"/>
      <c r="AR819" s="321"/>
      <c r="AS819" s="321"/>
      <c r="AT819" s="163"/>
      <c r="AU819" s="163"/>
      <c r="AV819" s="163"/>
      <c r="AW819" s="163"/>
      <c r="AX819" s="163"/>
      <c r="AY819" s="163"/>
      <c r="AZ819" s="167"/>
      <c r="BA819" s="163"/>
      <c r="BB819" s="163"/>
      <c r="BC819" s="163"/>
      <c r="BD819" s="163"/>
      <c r="BE819" s="163"/>
      <c r="BF819" s="163"/>
      <c r="BG819" s="163"/>
      <c r="BH819" s="163"/>
    </row>
    <row r="820">
      <c r="A820" s="163"/>
      <c r="B820" s="163"/>
      <c r="C820" s="163"/>
      <c r="D820" s="163"/>
      <c r="E820" s="163"/>
      <c r="F820" s="163"/>
      <c r="G820" s="163"/>
      <c r="H820" s="163"/>
      <c r="I820" s="163"/>
      <c r="J820" s="163"/>
      <c r="K820" s="165"/>
      <c r="L820" s="163"/>
      <c r="M820" s="163"/>
      <c r="N820" s="166"/>
      <c r="O820" s="167"/>
      <c r="P820" s="167"/>
      <c r="Q820" s="163"/>
      <c r="R820" s="163"/>
      <c r="S820" s="163"/>
      <c r="T820" s="167"/>
      <c r="U820" s="167"/>
      <c r="V820" s="167"/>
      <c r="W820" s="163"/>
      <c r="X820" s="163"/>
      <c r="Y820" s="163"/>
      <c r="Z820" s="321"/>
      <c r="AA820" s="321"/>
      <c r="AB820" s="322"/>
      <c r="AC820" s="322"/>
      <c r="AD820" s="321"/>
      <c r="AE820" s="321"/>
      <c r="AF820" s="321"/>
      <c r="AG820" s="321"/>
      <c r="AH820" s="321"/>
      <c r="AI820" s="321"/>
      <c r="AJ820" s="321"/>
      <c r="AK820" s="321"/>
      <c r="AL820" s="321"/>
      <c r="AM820" s="321"/>
      <c r="AN820" s="321"/>
      <c r="AO820" s="321"/>
      <c r="AP820" s="321"/>
      <c r="AQ820" s="321"/>
      <c r="AR820" s="321"/>
      <c r="AS820" s="321"/>
      <c r="AT820" s="163"/>
      <c r="AU820" s="163"/>
      <c r="AV820" s="163"/>
      <c r="AW820" s="163"/>
      <c r="AX820" s="163"/>
      <c r="AY820" s="163"/>
      <c r="AZ820" s="167"/>
      <c r="BA820" s="163"/>
      <c r="BB820" s="163"/>
      <c r="BC820" s="163"/>
      <c r="BD820" s="163"/>
      <c r="BE820" s="163"/>
      <c r="BF820" s="163"/>
      <c r="BG820" s="163"/>
      <c r="BH820" s="163"/>
    </row>
    <row r="821">
      <c r="A821" s="163"/>
      <c r="B821" s="163"/>
      <c r="C821" s="163"/>
      <c r="D821" s="163"/>
      <c r="E821" s="163"/>
      <c r="F821" s="163"/>
      <c r="G821" s="163"/>
      <c r="H821" s="163"/>
      <c r="I821" s="163"/>
      <c r="J821" s="163"/>
      <c r="K821" s="165"/>
      <c r="L821" s="163"/>
      <c r="M821" s="163"/>
      <c r="N821" s="166"/>
      <c r="O821" s="167"/>
      <c r="P821" s="167"/>
      <c r="Q821" s="163"/>
      <c r="R821" s="163"/>
      <c r="S821" s="163"/>
      <c r="T821" s="167"/>
      <c r="U821" s="167"/>
      <c r="V821" s="167"/>
      <c r="W821" s="163"/>
      <c r="X821" s="163"/>
      <c r="Y821" s="163"/>
      <c r="Z821" s="321"/>
      <c r="AA821" s="321"/>
      <c r="AB821" s="322"/>
      <c r="AC821" s="322"/>
      <c r="AD821" s="321"/>
      <c r="AE821" s="321"/>
      <c r="AF821" s="321"/>
      <c r="AG821" s="321"/>
      <c r="AH821" s="321"/>
      <c r="AI821" s="321"/>
      <c r="AJ821" s="321"/>
      <c r="AK821" s="321"/>
      <c r="AL821" s="321"/>
      <c r="AM821" s="321"/>
      <c r="AN821" s="321"/>
      <c r="AO821" s="321"/>
      <c r="AP821" s="321"/>
      <c r="AQ821" s="321"/>
      <c r="AR821" s="321"/>
      <c r="AS821" s="321"/>
      <c r="AT821" s="163"/>
      <c r="AU821" s="163"/>
      <c r="AV821" s="163"/>
      <c r="AW821" s="163"/>
      <c r="AX821" s="163"/>
      <c r="AY821" s="163"/>
      <c r="AZ821" s="167"/>
      <c r="BA821" s="163"/>
      <c r="BB821" s="163"/>
      <c r="BC821" s="163"/>
      <c r="BD821" s="163"/>
      <c r="BE821" s="163"/>
      <c r="BF821" s="163"/>
      <c r="BG821" s="163"/>
      <c r="BH821" s="163"/>
    </row>
    <row r="822">
      <c r="A822" s="163"/>
      <c r="B822" s="163"/>
      <c r="C822" s="163"/>
      <c r="D822" s="163"/>
      <c r="E822" s="163"/>
      <c r="F822" s="163"/>
      <c r="G822" s="163"/>
      <c r="H822" s="163"/>
      <c r="I822" s="163"/>
      <c r="J822" s="163"/>
      <c r="K822" s="165"/>
      <c r="L822" s="163"/>
      <c r="M822" s="163"/>
      <c r="N822" s="166"/>
      <c r="O822" s="167"/>
      <c r="P822" s="167"/>
      <c r="Q822" s="163"/>
      <c r="R822" s="163"/>
      <c r="S822" s="163"/>
      <c r="T822" s="167"/>
      <c r="U822" s="167"/>
      <c r="V822" s="167"/>
      <c r="W822" s="163"/>
      <c r="X822" s="163"/>
      <c r="Y822" s="163"/>
      <c r="Z822" s="321"/>
      <c r="AA822" s="321"/>
      <c r="AB822" s="322"/>
      <c r="AC822" s="322"/>
      <c r="AD822" s="321"/>
      <c r="AE822" s="321"/>
      <c r="AF822" s="321"/>
      <c r="AG822" s="321"/>
      <c r="AH822" s="321"/>
      <c r="AI822" s="321"/>
      <c r="AJ822" s="321"/>
      <c r="AK822" s="321"/>
      <c r="AL822" s="321"/>
      <c r="AM822" s="321"/>
      <c r="AN822" s="321"/>
      <c r="AO822" s="321"/>
      <c r="AP822" s="321"/>
      <c r="AQ822" s="321"/>
      <c r="AR822" s="321"/>
      <c r="AS822" s="321"/>
      <c r="AT822" s="163"/>
      <c r="AU822" s="163"/>
      <c r="AV822" s="163"/>
      <c r="AW822" s="163"/>
      <c r="AX822" s="163"/>
      <c r="AY822" s="163"/>
      <c r="AZ822" s="167"/>
      <c r="BA822" s="163"/>
      <c r="BB822" s="163"/>
      <c r="BC822" s="163"/>
      <c r="BD822" s="163"/>
      <c r="BE822" s="163"/>
      <c r="BF822" s="163"/>
      <c r="BG822" s="163"/>
      <c r="BH822" s="163"/>
    </row>
    <row r="823">
      <c r="A823" s="163"/>
      <c r="B823" s="163"/>
      <c r="C823" s="163"/>
      <c r="D823" s="163"/>
      <c r="E823" s="163"/>
      <c r="F823" s="163"/>
      <c r="G823" s="163"/>
      <c r="H823" s="163"/>
      <c r="I823" s="163"/>
      <c r="J823" s="163"/>
      <c r="K823" s="165"/>
      <c r="L823" s="163"/>
      <c r="M823" s="163"/>
      <c r="N823" s="166"/>
      <c r="O823" s="167"/>
      <c r="P823" s="167"/>
      <c r="Q823" s="163"/>
      <c r="R823" s="163"/>
      <c r="S823" s="163"/>
      <c r="T823" s="167"/>
      <c r="U823" s="167"/>
      <c r="V823" s="167"/>
      <c r="W823" s="163"/>
      <c r="X823" s="163"/>
      <c r="Y823" s="163"/>
      <c r="Z823" s="321"/>
      <c r="AA823" s="321"/>
      <c r="AB823" s="322"/>
      <c r="AC823" s="322"/>
      <c r="AD823" s="321"/>
      <c r="AE823" s="321"/>
      <c r="AF823" s="321"/>
      <c r="AG823" s="321"/>
      <c r="AH823" s="321"/>
      <c r="AI823" s="321"/>
      <c r="AJ823" s="321"/>
      <c r="AK823" s="321"/>
      <c r="AL823" s="321"/>
      <c r="AM823" s="321"/>
      <c r="AN823" s="321"/>
      <c r="AO823" s="321"/>
      <c r="AP823" s="321"/>
      <c r="AQ823" s="321"/>
      <c r="AR823" s="321"/>
      <c r="AS823" s="321"/>
      <c r="AT823" s="163"/>
      <c r="AU823" s="163"/>
      <c r="AV823" s="163"/>
      <c r="AW823" s="163"/>
      <c r="AX823" s="163"/>
      <c r="AY823" s="163"/>
      <c r="AZ823" s="167"/>
      <c r="BA823" s="163"/>
      <c r="BB823" s="163"/>
      <c r="BC823" s="163"/>
      <c r="BD823" s="163"/>
      <c r="BE823" s="163"/>
      <c r="BF823" s="163"/>
      <c r="BG823" s="163"/>
      <c r="BH823" s="163"/>
    </row>
    <row r="824">
      <c r="A824" s="163"/>
      <c r="B824" s="163"/>
      <c r="C824" s="163"/>
      <c r="D824" s="163"/>
      <c r="E824" s="163"/>
      <c r="F824" s="163"/>
      <c r="G824" s="163"/>
      <c r="H824" s="163"/>
      <c r="I824" s="163"/>
      <c r="J824" s="163"/>
      <c r="K824" s="165"/>
      <c r="L824" s="163"/>
      <c r="M824" s="163"/>
      <c r="N824" s="166"/>
      <c r="O824" s="167"/>
      <c r="P824" s="167"/>
      <c r="Q824" s="163"/>
      <c r="R824" s="163"/>
      <c r="S824" s="163"/>
      <c r="T824" s="167"/>
      <c r="U824" s="167"/>
      <c r="V824" s="167"/>
      <c r="W824" s="163"/>
      <c r="X824" s="163"/>
      <c r="Y824" s="163"/>
      <c r="Z824" s="321"/>
      <c r="AA824" s="321"/>
      <c r="AB824" s="322"/>
      <c r="AC824" s="322"/>
      <c r="AD824" s="321"/>
      <c r="AE824" s="321"/>
      <c r="AF824" s="321"/>
      <c r="AG824" s="321"/>
      <c r="AH824" s="321"/>
      <c r="AI824" s="321"/>
      <c r="AJ824" s="321"/>
      <c r="AK824" s="321"/>
      <c r="AL824" s="321"/>
      <c r="AM824" s="321"/>
      <c r="AN824" s="321"/>
      <c r="AO824" s="321"/>
      <c r="AP824" s="321"/>
      <c r="AQ824" s="321"/>
      <c r="AR824" s="321"/>
      <c r="AS824" s="321"/>
      <c r="AT824" s="163"/>
      <c r="AU824" s="163"/>
      <c r="AV824" s="163"/>
      <c r="AW824" s="163"/>
      <c r="AX824" s="163"/>
      <c r="AY824" s="163"/>
      <c r="AZ824" s="167"/>
      <c r="BA824" s="163"/>
      <c r="BB824" s="163"/>
      <c r="BC824" s="163"/>
      <c r="BD824" s="163"/>
      <c r="BE824" s="163"/>
      <c r="BF824" s="163"/>
      <c r="BG824" s="163"/>
      <c r="BH824" s="163"/>
    </row>
    <row r="825">
      <c r="A825" s="163"/>
      <c r="B825" s="163"/>
      <c r="C825" s="163"/>
      <c r="D825" s="163"/>
      <c r="E825" s="163"/>
      <c r="F825" s="163"/>
      <c r="G825" s="163"/>
      <c r="H825" s="163"/>
      <c r="I825" s="163"/>
      <c r="J825" s="163"/>
      <c r="K825" s="165"/>
      <c r="L825" s="163"/>
      <c r="M825" s="163"/>
      <c r="N825" s="166"/>
      <c r="O825" s="167"/>
      <c r="P825" s="167"/>
      <c r="Q825" s="163"/>
      <c r="R825" s="163"/>
      <c r="S825" s="163"/>
      <c r="T825" s="167"/>
      <c r="U825" s="167"/>
      <c r="V825" s="167"/>
      <c r="W825" s="163"/>
      <c r="X825" s="163"/>
      <c r="Y825" s="163"/>
      <c r="Z825" s="321"/>
      <c r="AA825" s="321"/>
      <c r="AB825" s="322"/>
      <c r="AC825" s="322"/>
      <c r="AD825" s="321"/>
      <c r="AE825" s="321"/>
      <c r="AF825" s="321"/>
      <c r="AG825" s="321"/>
      <c r="AH825" s="321"/>
      <c r="AI825" s="321"/>
      <c r="AJ825" s="321"/>
      <c r="AK825" s="321"/>
      <c r="AL825" s="321"/>
      <c r="AM825" s="321"/>
      <c r="AN825" s="321"/>
      <c r="AO825" s="321"/>
      <c r="AP825" s="321"/>
      <c r="AQ825" s="321"/>
      <c r="AR825" s="321"/>
      <c r="AS825" s="321"/>
      <c r="AT825" s="163"/>
      <c r="AU825" s="163"/>
      <c r="AV825" s="163"/>
      <c r="AW825" s="163"/>
      <c r="AX825" s="163"/>
      <c r="AY825" s="163"/>
      <c r="AZ825" s="167"/>
      <c r="BA825" s="163"/>
      <c r="BB825" s="163"/>
      <c r="BC825" s="163"/>
      <c r="BD825" s="163"/>
      <c r="BE825" s="163"/>
      <c r="BF825" s="163"/>
      <c r="BG825" s="163"/>
      <c r="BH825" s="163"/>
    </row>
    <row r="826">
      <c r="A826" s="163"/>
      <c r="B826" s="163"/>
      <c r="C826" s="163"/>
      <c r="D826" s="163"/>
      <c r="E826" s="163"/>
      <c r="F826" s="163"/>
      <c r="G826" s="163"/>
      <c r="H826" s="163"/>
      <c r="I826" s="163"/>
      <c r="J826" s="163"/>
      <c r="K826" s="165"/>
      <c r="L826" s="163"/>
      <c r="M826" s="163"/>
      <c r="N826" s="166"/>
      <c r="O826" s="167"/>
      <c r="P826" s="167"/>
      <c r="Q826" s="163"/>
      <c r="R826" s="163"/>
      <c r="S826" s="163"/>
      <c r="T826" s="167"/>
      <c r="U826" s="167"/>
      <c r="V826" s="167"/>
      <c r="W826" s="163"/>
      <c r="X826" s="163"/>
      <c r="Y826" s="163"/>
      <c r="Z826" s="321"/>
      <c r="AA826" s="321"/>
      <c r="AB826" s="322"/>
      <c r="AC826" s="322"/>
      <c r="AD826" s="321"/>
      <c r="AE826" s="321"/>
      <c r="AF826" s="321"/>
      <c r="AG826" s="321"/>
      <c r="AH826" s="321"/>
      <c r="AI826" s="321"/>
      <c r="AJ826" s="321"/>
      <c r="AK826" s="321"/>
      <c r="AL826" s="321"/>
      <c r="AM826" s="321"/>
      <c r="AN826" s="321"/>
      <c r="AO826" s="321"/>
      <c r="AP826" s="321"/>
      <c r="AQ826" s="321"/>
      <c r="AR826" s="321"/>
      <c r="AS826" s="321"/>
      <c r="AT826" s="163"/>
      <c r="AU826" s="163"/>
      <c r="AV826" s="163"/>
      <c r="AW826" s="163"/>
      <c r="AX826" s="163"/>
      <c r="AY826" s="163"/>
      <c r="AZ826" s="167"/>
      <c r="BA826" s="163"/>
      <c r="BB826" s="163"/>
      <c r="BC826" s="163"/>
      <c r="BD826" s="163"/>
      <c r="BE826" s="163"/>
      <c r="BF826" s="163"/>
      <c r="BG826" s="163"/>
      <c r="BH826" s="163"/>
    </row>
    <row r="827">
      <c r="A827" s="163"/>
      <c r="B827" s="163"/>
      <c r="C827" s="163"/>
      <c r="D827" s="163"/>
      <c r="E827" s="163"/>
      <c r="F827" s="163"/>
      <c r="G827" s="163"/>
      <c r="H827" s="163"/>
      <c r="I827" s="163"/>
      <c r="J827" s="163"/>
      <c r="K827" s="165"/>
      <c r="L827" s="163"/>
      <c r="M827" s="163"/>
      <c r="N827" s="166"/>
      <c r="O827" s="167"/>
      <c r="P827" s="167"/>
      <c r="Q827" s="163"/>
      <c r="R827" s="163"/>
      <c r="S827" s="163"/>
      <c r="T827" s="167"/>
      <c r="U827" s="167"/>
      <c r="V827" s="167"/>
      <c r="W827" s="163"/>
      <c r="X827" s="163"/>
      <c r="Y827" s="163"/>
      <c r="Z827" s="321"/>
      <c r="AA827" s="321"/>
      <c r="AB827" s="322"/>
      <c r="AC827" s="322"/>
      <c r="AD827" s="321"/>
      <c r="AE827" s="321"/>
      <c r="AF827" s="321"/>
      <c r="AG827" s="321"/>
      <c r="AH827" s="321"/>
      <c r="AI827" s="321"/>
      <c r="AJ827" s="321"/>
      <c r="AK827" s="321"/>
      <c r="AL827" s="321"/>
      <c r="AM827" s="321"/>
      <c r="AN827" s="321"/>
      <c r="AO827" s="321"/>
      <c r="AP827" s="321"/>
      <c r="AQ827" s="321"/>
      <c r="AR827" s="321"/>
      <c r="AS827" s="321"/>
      <c r="AT827" s="163"/>
      <c r="AU827" s="163"/>
      <c r="AV827" s="163"/>
      <c r="AW827" s="163"/>
      <c r="AX827" s="163"/>
      <c r="AY827" s="163"/>
      <c r="AZ827" s="167"/>
      <c r="BA827" s="163"/>
      <c r="BB827" s="163"/>
      <c r="BC827" s="163"/>
      <c r="BD827" s="163"/>
      <c r="BE827" s="163"/>
      <c r="BF827" s="163"/>
      <c r="BG827" s="163"/>
      <c r="BH827" s="163"/>
    </row>
    <row r="828">
      <c r="A828" s="163"/>
      <c r="B828" s="163"/>
      <c r="C828" s="163"/>
      <c r="D828" s="163"/>
      <c r="E828" s="163"/>
      <c r="F828" s="163"/>
      <c r="G828" s="163"/>
      <c r="H828" s="163"/>
      <c r="I828" s="163"/>
      <c r="J828" s="163"/>
      <c r="K828" s="165"/>
      <c r="L828" s="163"/>
      <c r="M828" s="163"/>
      <c r="N828" s="166"/>
      <c r="O828" s="167"/>
      <c r="P828" s="167"/>
      <c r="Q828" s="163"/>
      <c r="R828" s="163"/>
      <c r="S828" s="163"/>
      <c r="T828" s="167"/>
      <c r="U828" s="167"/>
      <c r="V828" s="167"/>
      <c r="W828" s="163"/>
      <c r="X828" s="163"/>
      <c r="Y828" s="163"/>
      <c r="Z828" s="321"/>
      <c r="AA828" s="321"/>
      <c r="AB828" s="322"/>
      <c r="AC828" s="322"/>
      <c r="AD828" s="321"/>
      <c r="AE828" s="321"/>
      <c r="AF828" s="321"/>
      <c r="AG828" s="321"/>
      <c r="AH828" s="321"/>
      <c r="AI828" s="321"/>
      <c r="AJ828" s="321"/>
      <c r="AK828" s="321"/>
      <c r="AL828" s="321"/>
      <c r="AM828" s="321"/>
      <c r="AN828" s="321"/>
      <c r="AO828" s="321"/>
      <c r="AP828" s="321"/>
      <c r="AQ828" s="321"/>
      <c r="AR828" s="321"/>
      <c r="AS828" s="321"/>
      <c r="AT828" s="163"/>
      <c r="AU828" s="163"/>
      <c r="AV828" s="163"/>
      <c r="AW828" s="163"/>
      <c r="AX828" s="163"/>
      <c r="AY828" s="163"/>
      <c r="AZ828" s="167"/>
      <c r="BA828" s="163"/>
      <c r="BB828" s="163"/>
      <c r="BC828" s="163"/>
      <c r="BD828" s="163"/>
      <c r="BE828" s="163"/>
      <c r="BF828" s="163"/>
      <c r="BG828" s="163"/>
      <c r="BH828" s="163"/>
    </row>
    <row r="829">
      <c r="A829" s="163"/>
      <c r="B829" s="163"/>
      <c r="C829" s="163"/>
      <c r="D829" s="163"/>
      <c r="E829" s="163"/>
      <c r="F829" s="163"/>
      <c r="G829" s="163"/>
      <c r="H829" s="163"/>
      <c r="I829" s="163"/>
      <c r="J829" s="163"/>
      <c r="K829" s="165"/>
      <c r="L829" s="163"/>
      <c r="M829" s="163"/>
      <c r="N829" s="166"/>
      <c r="O829" s="167"/>
      <c r="P829" s="167"/>
      <c r="Q829" s="163"/>
      <c r="R829" s="163"/>
      <c r="S829" s="163"/>
      <c r="T829" s="167"/>
      <c r="U829" s="167"/>
      <c r="V829" s="167"/>
      <c r="W829" s="163"/>
      <c r="X829" s="163"/>
      <c r="Y829" s="163"/>
      <c r="Z829" s="321"/>
      <c r="AA829" s="321"/>
      <c r="AB829" s="322"/>
      <c r="AC829" s="322"/>
      <c r="AD829" s="321"/>
      <c r="AE829" s="321"/>
      <c r="AF829" s="321"/>
      <c r="AG829" s="321"/>
      <c r="AH829" s="321"/>
      <c r="AI829" s="321"/>
      <c r="AJ829" s="321"/>
      <c r="AK829" s="321"/>
      <c r="AL829" s="321"/>
      <c r="AM829" s="321"/>
      <c r="AN829" s="321"/>
      <c r="AO829" s="321"/>
      <c r="AP829" s="321"/>
      <c r="AQ829" s="321"/>
      <c r="AR829" s="321"/>
      <c r="AS829" s="321"/>
      <c r="AT829" s="163"/>
      <c r="AU829" s="163"/>
      <c r="AV829" s="163"/>
      <c r="AW829" s="163"/>
      <c r="AX829" s="163"/>
      <c r="AY829" s="163"/>
      <c r="AZ829" s="167"/>
      <c r="BA829" s="163"/>
      <c r="BB829" s="163"/>
      <c r="BC829" s="163"/>
      <c r="BD829" s="163"/>
      <c r="BE829" s="163"/>
      <c r="BF829" s="163"/>
      <c r="BG829" s="163"/>
      <c r="BH829" s="163"/>
    </row>
    <row r="830">
      <c r="A830" s="163"/>
      <c r="B830" s="163"/>
      <c r="C830" s="163"/>
      <c r="D830" s="163"/>
      <c r="E830" s="163"/>
      <c r="F830" s="163"/>
      <c r="G830" s="163"/>
      <c r="H830" s="163"/>
      <c r="I830" s="163"/>
      <c r="J830" s="163"/>
      <c r="K830" s="165"/>
      <c r="L830" s="163"/>
      <c r="M830" s="163"/>
      <c r="N830" s="166"/>
      <c r="O830" s="167"/>
      <c r="P830" s="167"/>
      <c r="Q830" s="163"/>
      <c r="R830" s="163"/>
      <c r="S830" s="163"/>
      <c r="T830" s="167"/>
      <c r="U830" s="167"/>
      <c r="V830" s="167"/>
      <c r="W830" s="163"/>
      <c r="X830" s="163"/>
      <c r="Y830" s="163"/>
      <c r="Z830" s="321"/>
      <c r="AA830" s="321"/>
      <c r="AB830" s="322"/>
      <c r="AC830" s="322"/>
      <c r="AD830" s="321"/>
      <c r="AE830" s="321"/>
      <c r="AF830" s="321"/>
      <c r="AG830" s="321"/>
      <c r="AH830" s="321"/>
      <c r="AI830" s="321"/>
      <c r="AJ830" s="321"/>
      <c r="AK830" s="321"/>
      <c r="AL830" s="321"/>
      <c r="AM830" s="321"/>
      <c r="AN830" s="321"/>
      <c r="AO830" s="321"/>
      <c r="AP830" s="321"/>
      <c r="AQ830" s="321"/>
      <c r="AR830" s="321"/>
      <c r="AS830" s="321"/>
      <c r="AT830" s="163"/>
      <c r="AU830" s="163"/>
      <c r="AV830" s="163"/>
      <c r="AW830" s="163"/>
      <c r="AX830" s="163"/>
      <c r="AY830" s="163"/>
      <c r="AZ830" s="167"/>
      <c r="BA830" s="163"/>
      <c r="BB830" s="163"/>
      <c r="BC830" s="163"/>
      <c r="BD830" s="163"/>
      <c r="BE830" s="163"/>
      <c r="BF830" s="163"/>
      <c r="BG830" s="163"/>
      <c r="BH830" s="163"/>
    </row>
    <row r="831">
      <c r="A831" s="163"/>
      <c r="B831" s="163"/>
      <c r="C831" s="163"/>
      <c r="D831" s="163"/>
      <c r="E831" s="163"/>
      <c r="F831" s="163"/>
      <c r="G831" s="163"/>
      <c r="H831" s="163"/>
      <c r="I831" s="163"/>
      <c r="J831" s="163"/>
      <c r="K831" s="165"/>
      <c r="L831" s="163"/>
      <c r="M831" s="163"/>
      <c r="N831" s="166"/>
      <c r="O831" s="167"/>
      <c r="P831" s="167"/>
      <c r="Q831" s="163"/>
      <c r="R831" s="163"/>
      <c r="S831" s="163"/>
      <c r="T831" s="167"/>
      <c r="U831" s="167"/>
      <c r="V831" s="167"/>
      <c r="W831" s="163"/>
      <c r="X831" s="163"/>
      <c r="Y831" s="163"/>
      <c r="Z831" s="321"/>
      <c r="AA831" s="321"/>
      <c r="AB831" s="322"/>
      <c r="AC831" s="322"/>
      <c r="AD831" s="321"/>
      <c r="AE831" s="321"/>
      <c r="AF831" s="321"/>
      <c r="AG831" s="321"/>
      <c r="AH831" s="321"/>
      <c r="AI831" s="321"/>
      <c r="AJ831" s="321"/>
      <c r="AK831" s="321"/>
      <c r="AL831" s="321"/>
      <c r="AM831" s="321"/>
      <c r="AN831" s="321"/>
      <c r="AO831" s="321"/>
      <c r="AP831" s="321"/>
      <c r="AQ831" s="321"/>
      <c r="AR831" s="321"/>
      <c r="AS831" s="321"/>
      <c r="AT831" s="163"/>
      <c r="AU831" s="163"/>
      <c r="AV831" s="163"/>
      <c r="AW831" s="163"/>
      <c r="AX831" s="163"/>
      <c r="AY831" s="163"/>
      <c r="AZ831" s="167"/>
      <c r="BA831" s="163"/>
      <c r="BB831" s="163"/>
      <c r="BC831" s="163"/>
      <c r="BD831" s="163"/>
      <c r="BE831" s="163"/>
      <c r="BF831" s="163"/>
      <c r="BG831" s="163"/>
      <c r="BH831" s="163"/>
    </row>
    <row r="832">
      <c r="A832" s="163"/>
      <c r="B832" s="163"/>
      <c r="C832" s="163"/>
      <c r="D832" s="163"/>
      <c r="E832" s="163"/>
      <c r="F832" s="163"/>
      <c r="G832" s="163"/>
      <c r="H832" s="163"/>
      <c r="I832" s="163"/>
      <c r="J832" s="163"/>
      <c r="K832" s="165"/>
      <c r="L832" s="163"/>
      <c r="M832" s="163"/>
      <c r="N832" s="166"/>
      <c r="O832" s="167"/>
      <c r="P832" s="167"/>
      <c r="Q832" s="163"/>
      <c r="R832" s="163"/>
      <c r="S832" s="163"/>
      <c r="T832" s="167"/>
      <c r="U832" s="167"/>
      <c r="V832" s="167"/>
      <c r="W832" s="163"/>
      <c r="X832" s="163"/>
      <c r="Y832" s="163"/>
      <c r="Z832" s="321"/>
      <c r="AA832" s="321"/>
      <c r="AB832" s="322"/>
      <c r="AC832" s="322"/>
      <c r="AD832" s="321"/>
      <c r="AE832" s="321"/>
      <c r="AF832" s="321"/>
      <c r="AG832" s="321"/>
      <c r="AH832" s="321"/>
      <c r="AI832" s="321"/>
      <c r="AJ832" s="321"/>
      <c r="AK832" s="321"/>
      <c r="AL832" s="321"/>
      <c r="AM832" s="321"/>
      <c r="AN832" s="321"/>
      <c r="AO832" s="321"/>
      <c r="AP832" s="321"/>
      <c r="AQ832" s="321"/>
      <c r="AR832" s="321"/>
      <c r="AS832" s="321"/>
      <c r="AT832" s="163"/>
      <c r="AU832" s="163"/>
      <c r="AV832" s="163"/>
      <c r="AW832" s="163"/>
      <c r="AX832" s="163"/>
      <c r="AY832" s="163"/>
      <c r="AZ832" s="167"/>
      <c r="BA832" s="163"/>
      <c r="BB832" s="163"/>
      <c r="BC832" s="163"/>
      <c r="BD832" s="163"/>
      <c r="BE832" s="163"/>
      <c r="BF832" s="163"/>
      <c r="BG832" s="163"/>
      <c r="BH832" s="163"/>
    </row>
    <row r="833">
      <c r="A833" s="163"/>
      <c r="B833" s="163"/>
      <c r="C833" s="163"/>
      <c r="D833" s="163"/>
      <c r="E833" s="163"/>
      <c r="F833" s="163"/>
      <c r="G833" s="163"/>
      <c r="H833" s="163"/>
      <c r="I833" s="163"/>
      <c r="J833" s="163"/>
      <c r="K833" s="165"/>
      <c r="L833" s="163"/>
      <c r="M833" s="163"/>
      <c r="N833" s="166"/>
      <c r="O833" s="167"/>
      <c r="P833" s="167"/>
      <c r="Q833" s="163"/>
      <c r="R833" s="163"/>
      <c r="S833" s="163"/>
      <c r="T833" s="167"/>
      <c r="U833" s="167"/>
      <c r="V833" s="167"/>
      <c r="W833" s="163"/>
      <c r="X833" s="163"/>
      <c r="Y833" s="163"/>
      <c r="Z833" s="321"/>
      <c r="AA833" s="321"/>
      <c r="AB833" s="322"/>
      <c r="AC833" s="322"/>
      <c r="AD833" s="321"/>
      <c r="AE833" s="321"/>
      <c r="AF833" s="321"/>
      <c r="AG833" s="321"/>
      <c r="AH833" s="321"/>
      <c r="AI833" s="321"/>
      <c r="AJ833" s="321"/>
      <c r="AK833" s="321"/>
      <c r="AL833" s="321"/>
      <c r="AM833" s="321"/>
      <c r="AN833" s="321"/>
      <c r="AO833" s="321"/>
      <c r="AP833" s="321"/>
      <c r="AQ833" s="321"/>
      <c r="AR833" s="321"/>
      <c r="AS833" s="321"/>
      <c r="AT833" s="163"/>
      <c r="AU833" s="163"/>
      <c r="AV833" s="163"/>
      <c r="AW833" s="163"/>
      <c r="AX833" s="163"/>
      <c r="AY833" s="163"/>
      <c r="AZ833" s="167"/>
      <c r="BA833" s="163"/>
      <c r="BB833" s="163"/>
      <c r="BC833" s="163"/>
      <c r="BD833" s="163"/>
      <c r="BE833" s="163"/>
      <c r="BF833" s="163"/>
      <c r="BG833" s="163"/>
      <c r="BH833" s="163"/>
    </row>
    <row r="834">
      <c r="A834" s="163"/>
      <c r="B834" s="163"/>
      <c r="C834" s="163"/>
      <c r="D834" s="163"/>
      <c r="E834" s="163"/>
      <c r="F834" s="163"/>
      <c r="G834" s="163"/>
      <c r="H834" s="163"/>
      <c r="I834" s="163"/>
      <c r="J834" s="163"/>
      <c r="K834" s="165"/>
      <c r="L834" s="163"/>
      <c r="M834" s="163"/>
      <c r="N834" s="166"/>
      <c r="O834" s="167"/>
      <c r="P834" s="167"/>
      <c r="Q834" s="163"/>
      <c r="R834" s="163"/>
      <c r="S834" s="163"/>
      <c r="T834" s="167"/>
      <c r="U834" s="167"/>
      <c r="V834" s="167"/>
      <c r="W834" s="163"/>
      <c r="X834" s="163"/>
      <c r="Y834" s="163"/>
      <c r="Z834" s="321"/>
      <c r="AA834" s="321"/>
      <c r="AB834" s="322"/>
      <c r="AC834" s="322"/>
      <c r="AD834" s="321"/>
      <c r="AE834" s="321"/>
      <c r="AF834" s="321"/>
      <c r="AG834" s="321"/>
      <c r="AH834" s="321"/>
      <c r="AI834" s="321"/>
      <c r="AJ834" s="321"/>
      <c r="AK834" s="321"/>
      <c r="AL834" s="321"/>
      <c r="AM834" s="321"/>
      <c r="AN834" s="321"/>
      <c r="AO834" s="321"/>
      <c r="AP834" s="321"/>
      <c r="AQ834" s="321"/>
      <c r="AR834" s="321"/>
      <c r="AS834" s="321"/>
      <c r="AT834" s="163"/>
      <c r="AU834" s="163"/>
      <c r="AV834" s="163"/>
      <c r="AW834" s="163"/>
      <c r="AX834" s="163"/>
      <c r="AY834" s="163"/>
      <c r="AZ834" s="167"/>
      <c r="BA834" s="163"/>
      <c r="BB834" s="163"/>
      <c r="BC834" s="163"/>
      <c r="BD834" s="163"/>
      <c r="BE834" s="163"/>
      <c r="BF834" s="163"/>
      <c r="BG834" s="163"/>
      <c r="BH834" s="163"/>
    </row>
    <row r="835">
      <c r="A835" s="163"/>
      <c r="B835" s="163"/>
      <c r="C835" s="163"/>
      <c r="D835" s="163"/>
      <c r="E835" s="163"/>
      <c r="F835" s="163"/>
      <c r="G835" s="163"/>
      <c r="H835" s="163"/>
      <c r="I835" s="163"/>
      <c r="J835" s="163"/>
      <c r="K835" s="165"/>
      <c r="L835" s="163"/>
      <c r="M835" s="163"/>
      <c r="N835" s="166"/>
      <c r="O835" s="167"/>
      <c r="P835" s="167"/>
      <c r="Q835" s="163"/>
      <c r="R835" s="163"/>
      <c r="S835" s="163"/>
      <c r="T835" s="167"/>
      <c r="U835" s="167"/>
      <c r="V835" s="167"/>
      <c r="W835" s="163"/>
      <c r="X835" s="163"/>
      <c r="Y835" s="163"/>
      <c r="Z835" s="321"/>
      <c r="AA835" s="321"/>
      <c r="AB835" s="322"/>
      <c r="AC835" s="322"/>
      <c r="AD835" s="321"/>
      <c r="AE835" s="321"/>
      <c r="AF835" s="321"/>
      <c r="AG835" s="321"/>
      <c r="AH835" s="321"/>
      <c r="AI835" s="321"/>
      <c r="AJ835" s="321"/>
      <c r="AK835" s="321"/>
      <c r="AL835" s="321"/>
      <c r="AM835" s="321"/>
      <c r="AN835" s="321"/>
      <c r="AO835" s="321"/>
      <c r="AP835" s="321"/>
      <c r="AQ835" s="321"/>
      <c r="AR835" s="321"/>
      <c r="AS835" s="321"/>
      <c r="AT835" s="163"/>
      <c r="AU835" s="163"/>
      <c r="AV835" s="163"/>
      <c r="AW835" s="163"/>
      <c r="AX835" s="163"/>
      <c r="AY835" s="163"/>
      <c r="AZ835" s="167"/>
      <c r="BA835" s="163"/>
      <c r="BB835" s="163"/>
      <c r="BC835" s="163"/>
      <c r="BD835" s="163"/>
      <c r="BE835" s="163"/>
      <c r="BF835" s="163"/>
      <c r="BG835" s="163"/>
      <c r="BH835" s="163"/>
    </row>
    <row r="836">
      <c r="A836" s="163"/>
      <c r="B836" s="163"/>
      <c r="C836" s="163"/>
      <c r="D836" s="163"/>
      <c r="E836" s="163"/>
      <c r="F836" s="163"/>
      <c r="G836" s="163"/>
      <c r="H836" s="163"/>
      <c r="I836" s="163"/>
      <c r="J836" s="163"/>
      <c r="K836" s="165"/>
      <c r="L836" s="163"/>
      <c r="M836" s="163"/>
      <c r="N836" s="166"/>
      <c r="O836" s="167"/>
      <c r="P836" s="167"/>
      <c r="Q836" s="163"/>
      <c r="R836" s="163"/>
      <c r="S836" s="163"/>
      <c r="T836" s="167"/>
      <c r="U836" s="167"/>
      <c r="V836" s="167"/>
      <c r="W836" s="163"/>
      <c r="X836" s="163"/>
      <c r="Y836" s="163"/>
      <c r="Z836" s="321"/>
      <c r="AA836" s="321"/>
      <c r="AB836" s="322"/>
      <c r="AC836" s="322"/>
      <c r="AD836" s="321"/>
      <c r="AE836" s="321"/>
      <c r="AF836" s="321"/>
      <c r="AG836" s="321"/>
      <c r="AH836" s="321"/>
      <c r="AI836" s="321"/>
      <c r="AJ836" s="321"/>
      <c r="AK836" s="321"/>
      <c r="AL836" s="321"/>
      <c r="AM836" s="321"/>
      <c r="AN836" s="321"/>
      <c r="AO836" s="321"/>
      <c r="AP836" s="321"/>
      <c r="AQ836" s="321"/>
      <c r="AR836" s="321"/>
      <c r="AS836" s="321"/>
      <c r="AT836" s="163"/>
      <c r="AU836" s="163"/>
      <c r="AV836" s="163"/>
      <c r="AW836" s="163"/>
      <c r="AX836" s="163"/>
      <c r="AY836" s="163"/>
      <c r="AZ836" s="167"/>
      <c r="BA836" s="163"/>
      <c r="BB836" s="163"/>
      <c r="BC836" s="163"/>
      <c r="BD836" s="163"/>
      <c r="BE836" s="163"/>
      <c r="BF836" s="163"/>
      <c r="BG836" s="163"/>
      <c r="BH836" s="163"/>
    </row>
    <row r="837">
      <c r="A837" s="163"/>
      <c r="B837" s="163"/>
      <c r="C837" s="163"/>
      <c r="D837" s="163"/>
      <c r="E837" s="163"/>
      <c r="F837" s="163"/>
      <c r="G837" s="163"/>
      <c r="H837" s="163"/>
      <c r="I837" s="163"/>
      <c r="J837" s="163"/>
      <c r="K837" s="165"/>
      <c r="L837" s="163"/>
      <c r="M837" s="163"/>
      <c r="N837" s="166"/>
      <c r="O837" s="167"/>
      <c r="P837" s="167"/>
      <c r="Q837" s="163"/>
      <c r="R837" s="163"/>
      <c r="S837" s="163"/>
      <c r="T837" s="167"/>
      <c r="U837" s="167"/>
      <c r="V837" s="167"/>
      <c r="W837" s="163"/>
      <c r="X837" s="163"/>
      <c r="Y837" s="163"/>
      <c r="Z837" s="321"/>
      <c r="AA837" s="321"/>
      <c r="AB837" s="322"/>
      <c r="AC837" s="322"/>
      <c r="AD837" s="321"/>
      <c r="AE837" s="321"/>
      <c r="AF837" s="321"/>
      <c r="AG837" s="321"/>
      <c r="AH837" s="321"/>
      <c r="AI837" s="321"/>
      <c r="AJ837" s="321"/>
      <c r="AK837" s="321"/>
      <c r="AL837" s="321"/>
      <c r="AM837" s="321"/>
      <c r="AN837" s="321"/>
      <c r="AO837" s="321"/>
      <c r="AP837" s="321"/>
      <c r="AQ837" s="321"/>
      <c r="AR837" s="321"/>
      <c r="AS837" s="321"/>
      <c r="AT837" s="163"/>
      <c r="AU837" s="163"/>
      <c r="AV837" s="163"/>
      <c r="AW837" s="163"/>
      <c r="AX837" s="163"/>
      <c r="AY837" s="163"/>
      <c r="AZ837" s="167"/>
      <c r="BA837" s="163"/>
      <c r="BB837" s="163"/>
      <c r="BC837" s="163"/>
      <c r="BD837" s="163"/>
      <c r="BE837" s="163"/>
      <c r="BF837" s="163"/>
      <c r="BG837" s="163"/>
      <c r="BH837" s="163"/>
    </row>
    <row r="838">
      <c r="A838" s="163"/>
      <c r="B838" s="163"/>
      <c r="C838" s="163"/>
      <c r="D838" s="163"/>
      <c r="E838" s="163"/>
      <c r="F838" s="163"/>
      <c r="G838" s="163"/>
      <c r="H838" s="163"/>
      <c r="I838" s="163"/>
      <c r="J838" s="163"/>
      <c r="K838" s="165"/>
      <c r="L838" s="163"/>
      <c r="M838" s="163"/>
      <c r="N838" s="166"/>
      <c r="O838" s="167"/>
      <c r="P838" s="167"/>
      <c r="Q838" s="163"/>
      <c r="R838" s="163"/>
      <c r="S838" s="163"/>
      <c r="T838" s="167"/>
      <c r="U838" s="167"/>
      <c r="V838" s="167"/>
      <c r="W838" s="163"/>
      <c r="X838" s="163"/>
      <c r="Y838" s="163"/>
      <c r="Z838" s="321"/>
      <c r="AA838" s="321"/>
      <c r="AB838" s="322"/>
      <c r="AC838" s="322"/>
      <c r="AD838" s="321"/>
      <c r="AE838" s="321"/>
      <c r="AF838" s="321"/>
      <c r="AG838" s="321"/>
      <c r="AH838" s="321"/>
      <c r="AI838" s="321"/>
      <c r="AJ838" s="321"/>
      <c r="AK838" s="321"/>
      <c r="AL838" s="321"/>
      <c r="AM838" s="321"/>
      <c r="AN838" s="321"/>
      <c r="AO838" s="321"/>
      <c r="AP838" s="321"/>
      <c r="AQ838" s="321"/>
      <c r="AR838" s="321"/>
      <c r="AS838" s="321"/>
      <c r="AT838" s="163"/>
      <c r="AU838" s="163"/>
      <c r="AV838" s="163"/>
      <c r="AW838" s="163"/>
      <c r="AX838" s="163"/>
      <c r="AY838" s="163"/>
      <c r="AZ838" s="167"/>
      <c r="BA838" s="163"/>
      <c r="BB838" s="163"/>
      <c r="BC838" s="163"/>
      <c r="BD838" s="163"/>
      <c r="BE838" s="163"/>
      <c r="BF838" s="163"/>
      <c r="BG838" s="163"/>
      <c r="BH838" s="163"/>
    </row>
    <row r="839">
      <c r="A839" s="163"/>
      <c r="B839" s="163"/>
      <c r="C839" s="163"/>
      <c r="D839" s="163"/>
      <c r="E839" s="163"/>
      <c r="F839" s="163"/>
      <c r="G839" s="163"/>
      <c r="H839" s="163"/>
      <c r="I839" s="163"/>
      <c r="J839" s="163"/>
      <c r="K839" s="165"/>
      <c r="L839" s="163"/>
      <c r="M839" s="163"/>
      <c r="N839" s="166"/>
      <c r="O839" s="167"/>
      <c r="P839" s="167"/>
      <c r="Q839" s="163"/>
      <c r="R839" s="163"/>
      <c r="S839" s="163"/>
      <c r="T839" s="167"/>
      <c r="U839" s="167"/>
      <c r="V839" s="167"/>
      <c r="W839" s="163"/>
      <c r="X839" s="163"/>
      <c r="Y839" s="163"/>
      <c r="Z839" s="321"/>
      <c r="AA839" s="321"/>
      <c r="AB839" s="322"/>
      <c r="AC839" s="322"/>
      <c r="AD839" s="321"/>
      <c r="AE839" s="321"/>
      <c r="AF839" s="321"/>
      <c r="AG839" s="321"/>
      <c r="AH839" s="321"/>
      <c r="AI839" s="321"/>
      <c r="AJ839" s="321"/>
      <c r="AK839" s="321"/>
      <c r="AL839" s="321"/>
      <c r="AM839" s="321"/>
      <c r="AN839" s="321"/>
      <c r="AO839" s="321"/>
      <c r="AP839" s="321"/>
      <c r="AQ839" s="321"/>
      <c r="AR839" s="321"/>
      <c r="AS839" s="321"/>
      <c r="AT839" s="163"/>
      <c r="AU839" s="163"/>
      <c r="AV839" s="163"/>
      <c r="AW839" s="163"/>
      <c r="AX839" s="163"/>
      <c r="AY839" s="163"/>
      <c r="AZ839" s="167"/>
      <c r="BA839" s="163"/>
      <c r="BB839" s="163"/>
      <c r="BC839" s="163"/>
      <c r="BD839" s="163"/>
      <c r="BE839" s="163"/>
      <c r="BF839" s="163"/>
      <c r="BG839" s="163"/>
      <c r="BH839" s="163"/>
    </row>
    <row r="840">
      <c r="A840" s="163"/>
      <c r="B840" s="163"/>
      <c r="C840" s="163"/>
      <c r="D840" s="163"/>
      <c r="E840" s="163"/>
      <c r="F840" s="163"/>
      <c r="G840" s="163"/>
      <c r="H840" s="163"/>
      <c r="I840" s="163"/>
      <c r="J840" s="163"/>
      <c r="K840" s="165"/>
      <c r="L840" s="163"/>
      <c r="M840" s="163"/>
      <c r="N840" s="166"/>
      <c r="O840" s="167"/>
      <c r="P840" s="167"/>
      <c r="Q840" s="163"/>
      <c r="R840" s="163"/>
      <c r="S840" s="163"/>
      <c r="T840" s="167"/>
      <c r="U840" s="167"/>
      <c r="V840" s="167"/>
      <c r="W840" s="163"/>
      <c r="X840" s="163"/>
      <c r="Y840" s="163"/>
      <c r="Z840" s="321"/>
      <c r="AA840" s="321"/>
      <c r="AB840" s="322"/>
      <c r="AC840" s="322"/>
      <c r="AD840" s="321"/>
      <c r="AE840" s="321"/>
      <c r="AF840" s="321"/>
      <c r="AG840" s="321"/>
      <c r="AH840" s="321"/>
      <c r="AI840" s="321"/>
      <c r="AJ840" s="321"/>
      <c r="AK840" s="321"/>
      <c r="AL840" s="321"/>
      <c r="AM840" s="321"/>
      <c r="AN840" s="321"/>
      <c r="AO840" s="321"/>
      <c r="AP840" s="321"/>
      <c r="AQ840" s="321"/>
      <c r="AR840" s="321"/>
      <c r="AS840" s="321"/>
      <c r="AT840" s="163"/>
      <c r="AU840" s="163"/>
      <c r="AV840" s="163"/>
      <c r="AW840" s="163"/>
      <c r="AX840" s="163"/>
      <c r="AY840" s="163"/>
      <c r="AZ840" s="167"/>
      <c r="BA840" s="163"/>
      <c r="BB840" s="163"/>
      <c r="BC840" s="163"/>
      <c r="BD840" s="163"/>
      <c r="BE840" s="163"/>
      <c r="BF840" s="163"/>
      <c r="BG840" s="163"/>
      <c r="BH840" s="163"/>
    </row>
    <row r="841">
      <c r="A841" s="163"/>
      <c r="B841" s="163"/>
      <c r="C841" s="163"/>
      <c r="D841" s="163"/>
      <c r="E841" s="163"/>
      <c r="F841" s="163"/>
      <c r="G841" s="163"/>
      <c r="H841" s="163"/>
      <c r="I841" s="163"/>
      <c r="J841" s="163"/>
      <c r="K841" s="165"/>
      <c r="L841" s="163"/>
      <c r="M841" s="163"/>
      <c r="N841" s="166"/>
      <c r="O841" s="167"/>
      <c r="P841" s="167"/>
      <c r="Q841" s="163"/>
      <c r="R841" s="163"/>
      <c r="S841" s="163"/>
      <c r="T841" s="167"/>
      <c r="U841" s="167"/>
      <c r="V841" s="167"/>
      <c r="W841" s="163"/>
      <c r="X841" s="163"/>
      <c r="Y841" s="163"/>
      <c r="Z841" s="321"/>
      <c r="AA841" s="321"/>
      <c r="AB841" s="322"/>
      <c r="AC841" s="322"/>
      <c r="AD841" s="321"/>
      <c r="AE841" s="321"/>
      <c r="AF841" s="321"/>
      <c r="AG841" s="321"/>
      <c r="AH841" s="321"/>
      <c r="AI841" s="321"/>
      <c r="AJ841" s="321"/>
      <c r="AK841" s="321"/>
      <c r="AL841" s="321"/>
      <c r="AM841" s="321"/>
      <c r="AN841" s="321"/>
      <c r="AO841" s="321"/>
      <c r="AP841" s="321"/>
      <c r="AQ841" s="321"/>
      <c r="AR841" s="321"/>
      <c r="AS841" s="321"/>
      <c r="AT841" s="163"/>
      <c r="AU841" s="163"/>
      <c r="AV841" s="163"/>
      <c r="AW841" s="163"/>
      <c r="AX841" s="163"/>
      <c r="AY841" s="163"/>
      <c r="AZ841" s="167"/>
      <c r="BA841" s="163"/>
      <c r="BB841" s="163"/>
      <c r="BC841" s="163"/>
      <c r="BD841" s="163"/>
      <c r="BE841" s="163"/>
      <c r="BF841" s="163"/>
      <c r="BG841" s="163"/>
      <c r="BH841" s="163"/>
    </row>
    <row r="842">
      <c r="A842" s="163"/>
      <c r="B842" s="163"/>
      <c r="C842" s="163"/>
      <c r="D842" s="163"/>
      <c r="E842" s="163"/>
      <c r="F842" s="163"/>
      <c r="G842" s="163"/>
      <c r="H842" s="163"/>
      <c r="I842" s="163"/>
      <c r="J842" s="163"/>
      <c r="K842" s="165"/>
      <c r="L842" s="163"/>
      <c r="M842" s="163"/>
      <c r="N842" s="166"/>
      <c r="O842" s="167"/>
      <c r="P842" s="167"/>
      <c r="Q842" s="163"/>
      <c r="R842" s="163"/>
      <c r="S842" s="163"/>
      <c r="T842" s="167"/>
      <c r="U842" s="167"/>
      <c r="V842" s="167"/>
      <c r="W842" s="163"/>
      <c r="X842" s="163"/>
      <c r="Y842" s="163"/>
      <c r="Z842" s="321"/>
      <c r="AA842" s="321"/>
      <c r="AB842" s="322"/>
      <c r="AC842" s="322"/>
      <c r="AD842" s="321"/>
      <c r="AE842" s="321"/>
      <c r="AF842" s="321"/>
      <c r="AG842" s="321"/>
      <c r="AH842" s="321"/>
      <c r="AI842" s="321"/>
      <c r="AJ842" s="321"/>
      <c r="AK842" s="321"/>
      <c r="AL842" s="321"/>
      <c r="AM842" s="321"/>
      <c r="AN842" s="321"/>
      <c r="AO842" s="321"/>
      <c r="AP842" s="321"/>
      <c r="AQ842" s="321"/>
      <c r="AR842" s="321"/>
      <c r="AS842" s="321"/>
      <c r="AT842" s="163"/>
      <c r="AU842" s="163"/>
      <c r="AV842" s="163"/>
      <c r="AW842" s="163"/>
      <c r="AX842" s="163"/>
      <c r="AY842" s="163"/>
      <c r="AZ842" s="167"/>
      <c r="BA842" s="163"/>
      <c r="BB842" s="163"/>
      <c r="BC842" s="163"/>
      <c r="BD842" s="163"/>
      <c r="BE842" s="163"/>
      <c r="BF842" s="163"/>
      <c r="BG842" s="163"/>
      <c r="BH842" s="163"/>
    </row>
    <row r="843">
      <c r="A843" s="163"/>
      <c r="B843" s="163"/>
      <c r="C843" s="163"/>
      <c r="D843" s="163"/>
      <c r="E843" s="163"/>
      <c r="F843" s="163"/>
      <c r="G843" s="163"/>
      <c r="H843" s="163"/>
      <c r="I843" s="163"/>
      <c r="J843" s="163"/>
      <c r="K843" s="165"/>
      <c r="L843" s="163"/>
      <c r="M843" s="163"/>
      <c r="N843" s="166"/>
      <c r="O843" s="167"/>
      <c r="P843" s="167"/>
      <c r="Q843" s="163"/>
      <c r="R843" s="163"/>
      <c r="S843" s="163"/>
      <c r="T843" s="167"/>
      <c r="U843" s="167"/>
      <c r="V843" s="167"/>
      <c r="W843" s="163"/>
      <c r="X843" s="163"/>
      <c r="Y843" s="163"/>
      <c r="Z843" s="321"/>
      <c r="AA843" s="321"/>
      <c r="AB843" s="322"/>
      <c r="AC843" s="322"/>
      <c r="AD843" s="321"/>
      <c r="AE843" s="321"/>
      <c r="AF843" s="321"/>
      <c r="AG843" s="321"/>
      <c r="AH843" s="321"/>
      <c r="AI843" s="321"/>
      <c r="AJ843" s="321"/>
      <c r="AK843" s="321"/>
      <c r="AL843" s="321"/>
      <c r="AM843" s="321"/>
      <c r="AN843" s="321"/>
      <c r="AO843" s="321"/>
      <c r="AP843" s="321"/>
      <c r="AQ843" s="321"/>
      <c r="AR843" s="321"/>
      <c r="AS843" s="321"/>
      <c r="AT843" s="163"/>
      <c r="AU843" s="163"/>
      <c r="AV843" s="163"/>
      <c r="AW843" s="163"/>
      <c r="AX843" s="163"/>
      <c r="AY843" s="163"/>
      <c r="AZ843" s="167"/>
      <c r="BA843" s="163"/>
      <c r="BB843" s="163"/>
      <c r="BC843" s="163"/>
      <c r="BD843" s="163"/>
      <c r="BE843" s="163"/>
      <c r="BF843" s="163"/>
      <c r="BG843" s="163"/>
      <c r="BH843" s="163"/>
    </row>
    <row r="844">
      <c r="A844" s="163"/>
      <c r="B844" s="163"/>
      <c r="C844" s="163"/>
      <c r="D844" s="163"/>
      <c r="E844" s="163"/>
      <c r="F844" s="163"/>
      <c r="G844" s="163"/>
      <c r="H844" s="163"/>
      <c r="I844" s="163"/>
      <c r="J844" s="163"/>
      <c r="K844" s="165"/>
      <c r="L844" s="163"/>
      <c r="M844" s="163"/>
      <c r="N844" s="166"/>
      <c r="O844" s="167"/>
      <c r="P844" s="167"/>
      <c r="Q844" s="163"/>
      <c r="R844" s="163"/>
      <c r="S844" s="163"/>
      <c r="T844" s="167"/>
      <c r="U844" s="167"/>
      <c r="V844" s="167"/>
      <c r="W844" s="163"/>
      <c r="X844" s="163"/>
      <c r="Y844" s="163"/>
      <c r="Z844" s="321"/>
      <c r="AA844" s="321"/>
      <c r="AB844" s="322"/>
      <c r="AC844" s="322"/>
      <c r="AD844" s="321"/>
      <c r="AE844" s="321"/>
      <c r="AF844" s="321"/>
      <c r="AG844" s="321"/>
      <c r="AH844" s="321"/>
      <c r="AI844" s="321"/>
      <c r="AJ844" s="321"/>
      <c r="AK844" s="321"/>
      <c r="AL844" s="321"/>
      <c r="AM844" s="321"/>
      <c r="AN844" s="321"/>
      <c r="AO844" s="321"/>
      <c r="AP844" s="321"/>
      <c r="AQ844" s="321"/>
      <c r="AR844" s="321"/>
      <c r="AS844" s="321"/>
      <c r="AT844" s="163"/>
      <c r="AU844" s="163"/>
      <c r="AV844" s="163"/>
      <c r="AW844" s="163"/>
      <c r="AX844" s="163"/>
      <c r="AY844" s="163"/>
      <c r="AZ844" s="167"/>
      <c r="BA844" s="163"/>
      <c r="BB844" s="163"/>
      <c r="BC844" s="163"/>
      <c r="BD844" s="163"/>
      <c r="BE844" s="163"/>
      <c r="BF844" s="163"/>
      <c r="BG844" s="163"/>
      <c r="BH844" s="163"/>
    </row>
    <row r="845">
      <c r="A845" s="163"/>
      <c r="B845" s="163"/>
      <c r="C845" s="163"/>
      <c r="D845" s="163"/>
      <c r="E845" s="163"/>
      <c r="F845" s="163"/>
      <c r="G845" s="163"/>
      <c r="H845" s="163"/>
      <c r="I845" s="163"/>
      <c r="J845" s="163"/>
      <c r="K845" s="165"/>
      <c r="L845" s="163"/>
      <c r="M845" s="163"/>
      <c r="N845" s="166"/>
      <c r="O845" s="167"/>
      <c r="P845" s="167"/>
      <c r="Q845" s="163"/>
      <c r="R845" s="163"/>
      <c r="S845" s="163"/>
      <c r="T845" s="167"/>
      <c r="U845" s="167"/>
      <c r="V845" s="167"/>
      <c r="W845" s="163"/>
      <c r="X845" s="163"/>
      <c r="Y845" s="163"/>
      <c r="Z845" s="321"/>
      <c r="AA845" s="321"/>
      <c r="AB845" s="322"/>
      <c r="AC845" s="322"/>
      <c r="AD845" s="321"/>
      <c r="AE845" s="321"/>
      <c r="AF845" s="321"/>
      <c r="AG845" s="321"/>
      <c r="AH845" s="321"/>
      <c r="AI845" s="321"/>
      <c r="AJ845" s="321"/>
      <c r="AK845" s="321"/>
      <c r="AL845" s="321"/>
      <c r="AM845" s="321"/>
      <c r="AN845" s="321"/>
      <c r="AO845" s="321"/>
      <c r="AP845" s="321"/>
      <c r="AQ845" s="321"/>
      <c r="AR845" s="321"/>
      <c r="AS845" s="321"/>
      <c r="AT845" s="163"/>
      <c r="AU845" s="163"/>
      <c r="AV845" s="163"/>
      <c r="AW845" s="163"/>
      <c r="AX845" s="163"/>
      <c r="AY845" s="163"/>
      <c r="AZ845" s="167"/>
      <c r="BA845" s="163"/>
      <c r="BB845" s="163"/>
      <c r="BC845" s="163"/>
      <c r="BD845" s="163"/>
      <c r="BE845" s="163"/>
      <c r="BF845" s="163"/>
      <c r="BG845" s="163"/>
      <c r="BH845" s="163"/>
    </row>
    <row r="846">
      <c r="A846" s="163"/>
      <c r="B846" s="163"/>
      <c r="C846" s="163"/>
      <c r="D846" s="163"/>
      <c r="E846" s="163"/>
      <c r="F846" s="163"/>
      <c r="G846" s="163"/>
      <c r="H846" s="163"/>
      <c r="I846" s="163"/>
      <c r="J846" s="163"/>
      <c r="K846" s="165"/>
      <c r="L846" s="163"/>
      <c r="M846" s="163"/>
      <c r="N846" s="166"/>
      <c r="O846" s="167"/>
      <c r="P846" s="167"/>
      <c r="Q846" s="163"/>
      <c r="R846" s="163"/>
      <c r="S846" s="163"/>
      <c r="T846" s="167"/>
      <c r="U846" s="167"/>
      <c r="V846" s="167"/>
      <c r="W846" s="163"/>
      <c r="X846" s="163"/>
      <c r="Y846" s="163"/>
      <c r="Z846" s="321"/>
      <c r="AA846" s="321"/>
      <c r="AB846" s="322"/>
      <c r="AC846" s="322"/>
      <c r="AD846" s="321"/>
      <c r="AE846" s="321"/>
      <c r="AF846" s="321"/>
      <c r="AG846" s="321"/>
      <c r="AH846" s="321"/>
      <c r="AI846" s="321"/>
      <c r="AJ846" s="321"/>
      <c r="AK846" s="321"/>
      <c r="AL846" s="321"/>
      <c r="AM846" s="321"/>
      <c r="AN846" s="321"/>
      <c r="AO846" s="321"/>
      <c r="AP846" s="321"/>
      <c r="AQ846" s="321"/>
      <c r="AR846" s="321"/>
      <c r="AS846" s="321"/>
      <c r="AT846" s="163"/>
      <c r="AU846" s="163"/>
      <c r="AV846" s="163"/>
      <c r="AW846" s="163"/>
      <c r="AX846" s="163"/>
      <c r="AY846" s="163"/>
      <c r="AZ846" s="167"/>
      <c r="BA846" s="163"/>
      <c r="BB846" s="163"/>
      <c r="BC846" s="163"/>
      <c r="BD846" s="163"/>
      <c r="BE846" s="163"/>
      <c r="BF846" s="163"/>
      <c r="BG846" s="163"/>
      <c r="BH846" s="163"/>
    </row>
    <row r="847">
      <c r="A847" s="163"/>
      <c r="B847" s="163"/>
      <c r="C847" s="163"/>
      <c r="D847" s="163"/>
      <c r="E847" s="163"/>
      <c r="F847" s="163"/>
      <c r="G847" s="163"/>
      <c r="H847" s="163"/>
      <c r="I847" s="163"/>
      <c r="J847" s="163"/>
      <c r="K847" s="165"/>
      <c r="L847" s="163"/>
      <c r="M847" s="163"/>
      <c r="N847" s="166"/>
      <c r="O847" s="167"/>
      <c r="P847" s="167"/>
      <c r="Q847" s="163"/>
      <c r="R847" s="163"/>
      <c r="S847" s="163"/>
      <c r="T847" s="167"/>
      <c r="U847" s="167"/>
      <c r="V847" s="167"/>
      <c r="W847" s="163"/>
      <c r="X847" s="163"/>
      <c r="Y847" s="163"/>
      <c r="Z847" s="321"/>
      <c r="AA847" s="321"/>
      <c r="AB847" s="322"/>
      <c r="AC847" s="322"/>
      <c r="AD847" s="321"/>
      <c r="AE847" s="321"/>
      <c r="AF847" s="321"/>
      <c r="AG847" s="321"/>
      <c r="AH847" s="321"/>
      <c r="AI847" s="321"/>
      <c r="AJ847" s="321"/>
      <c r="AK847" s="321"/>
      <c r="AL847" s="321"/>
      <c r="AM847" s="321"/>
      <c r="AN847" s="321"/>
      <c r="AO847" s="321"/>
      <c r="AP847" s="321"/>
      <c r="AQ847" s="321"/>
      <c r="AR847" s="321"/>
      <c r="AS847" s="321"/>
      <c r="AT847" s="163"/>
      <c r="AU847" s="163"/>
      <c r="AV847" s="163"/>
      <c r="AW847" s="163"/>
      <c r="AX847" s="163"/>
      <c r="AY847" s="163"/>
      <c r="AZ847" s="167"/>
      <c r="BA847" s="163"/>
      <c r="BB847" s="163"/>
      <c r="BC847" s="163"/>
      <c r="BD847" s="163"/>
      <c r="BE847" s="163"/>
      <c r="BF847" s="163"/>
      <c r="BG847" s="163"/>
      <c r="BH847" s="163"/>
    </row>
    <row r="848">
      <c r="A848" s="163"/>
      <c r="B848" s="163"/>
      <c r="C848" s="163"/>
      <c r="D848" s="163"/>
      <c r="E848" s="163"/>
      <c r="F848" s="163"/>
      <c r="G848" s="163"/>
      <c r="H848" s="163"/>
      <c r="I848" s="163"/>
      <c r="J848" s="163"/>
      <c r="K848" s="165"/>
      <c r="L848" s="163"/>
      <c r="M848" s="163"/>
      <c r="N848" s="166"/>
      <c r="O848" s="167"/>
      <c r="P848" s="167"/>
      <c r="Q848" s="163"/>
      <c r="R848" s="163"/>
      <c r="S848" s="163"/>
      <c r="T848" s="167"/>
      <c r="U848" s="167"/>
      <c r="V848" s="167"/>
      <c r="W848" s="163"/>
      <c r="X848" s="163"/>
      <c r="Y848" s="163"/>
      <c r="Z848" s="321"/>
      <c r="AA848" s="321"/>
      <c r="AB848" s="322"/>
      <c r="AC848" s="322"/>
      <c r="AD848" s="321"/>
      <c r="AE848" s="321"/>
      <c r="AF848" s="321"/>
      <c r="AG848" s="321"/>
      <c r="AH848" s="321"/>
      <c r="AI848" s="321"/>
      <c r="AJ848" s="321"/>
      <c r="AK848" s="321"/>
      <c r="AL848" s="321"/>
      <c r="AM848" s="321"/>
      <c r="AN848" s="321"/>
      <c r="AO848" s="321"/>
      <c r="AP848" s="321"/>
      <c r="AQ848" s="321"/>
      <c r="AR848" s="321"/>
      <c r="AS848" s="321"/>
      <c r="AT848" s="163"/>
      <c r="AU848" s="163"/>
      <c r="AV848" s="163"/>
      <c r="AW848" s="163"/>
      <c r="AX848" s="163"/>
      <c r="AY848" s="163"/>
      <c r="AZ848" s="167"/>
      <c r="BA848" s="163"/>
      <c r="BB848" s="163"/>
      <c r="BC848" s="163"/>
      <c r="BD848" s="163"/>
      <c r="BE848" s="163"/>
      <c r="BF848" s="163"/>
      <c r="BG848" s="163"/>
      <c r="BH848" s="163"/>
    </row>
    <row r="849">
      <c r="A849" s="163"/>
      <c r="B849" s="163"/>
      <c r="C849" s="163"/>
      <c r="D849" s="163"/>
      <c r="E849" s="163"/>
      <c r="F849" s="163"/>
      <c r="G849" s="163"/>
      <c r="H849" s="163"/>
      <c r="I849" s="163"/>
      <c r="J849" s="163"/>
      <c r="K849" s="165"/>
      <c r="L849" s="163"/>
      <c r="M849" s="163"/>
      <c r="N849" s="166"/>
      <c r="O849" s="167"/>
      <c r="P849" s="167"/>
      <c r="Q849" s="163"/>
      <c r="R849" s="163"/>
      <c r="S849" s="163"/>
      <c r="T849" s="167"/>
      <c r="U849" s="167"/>
      <c r="V849" s="167"/>
      <c r="W849" s="163"/>
      <c r="X849" s="163"/>
      <c r="Y849" s="163"/>
      <c r="Z849" s="321"/>
      <c r="AA849" s="321"/>
      <c r="AB849" s="322"/>
      <c r="AC849" s="322"/>
      <c r="AD849" s="321"/>
      <c r="AE849" s="321"/>
      <c r="AF849" s="321"/>
      <c r="AG849" s="321"/>
      <c r="AH849" s="321"/>
      <c r="AI849" s="321"/>
      <c r="AJ849" s="321"/>
      <c r="AK849" s="321"/>
      <c r="AL849" s="321"/>
      <c r="AM849" s="321"/>
      <c r="AN849" s="321"/>
      <c r="AO849" s="321"/>
      <c r="AP849" s="321"/>
      <c r="AQ849" s="321"/>
      <c r="AR849" s="321"/>
      <c r="AS849" s="321"/>
      <c r="AT849" s="163"/>
      <c r="AU849" s="163"/>
      <c r="AV849" s="163"/>
      <c r="AW849" s="163"/>
      <c r="AX849" s="163"/>
      <c r="AY849" s="163"/>
      <c r="AZ849" s="167"/>
      <c r="BA849" s="163"/>
      <c r="BB849" s="163"/>
      <c r="BC849" s="163"/>
      <c r="BD849" s="163"/>
      <c r="BE849" s="163"/>
      <c r="BF849" s="163"/>
      <c r="BG849" s="163"/>
      <c r="BH849" s="163"/>
    </row>
    <row r="850">
      <c r="A850" s="163"/>
      <c r="B850" s="163"/>
      <c r="C850" s="163"/>
      <c r="D850" s="163"/>
      <c r="E850" s="163"/>
      <c r="F850" s="163"/>
      <c r="G850" s="163"/>
      <c r="H850" s="163"/>
      <c r="I850" s="163"/>
      <c r="J850" s="163"/>
      <c r="K850" s="165"/>
      <c r="L850" s="163"/>
      <c r="M850" s="163"/>
      <c r="N850" s="166"/>
      <c r="O850" s="167"/>
      <c r="P850" s="167"/>
      <c r="Q850" s="163"/>
      <c r="R850" s="163"/>
      <c r="S850" s="163"/>
      <c r="T850" s="167"/>
      <c r="U850" s="167"/>
      <c r="V850" s="167"/>
      <c r="W850" s="163"/>
      <c r="X850" s="163"/>
      <c r="Y850" s="163"/>
      <c r="Z850" s="321"/>
      <c r="AA850" s="321"/>
      <c r="AB850" s="322"/>
      <c r="AC850" s="322"/>
      <c r="AD850" s="321"/>
      <c r="AE850" s="321"/>
      <c r="AF850" s="321"/>
      <c r="AG850" s="321"/>
      <c r="AH850" s="321"/>
      <c r="AI850" s="321"/>
      <c r="AJ850" s="321"/>
      <c r="AK850" s="321"/>
      <c r="AL850" s="321"/>
      <c r="AM850" s="321"/>
      <c r="AN850" s="321"/>
      <c r="AO850" s="321"/>
      <c r="AP850" s="321"/>
      <c r="AQ850" s="321"/>
      <c r="AR850" s="321"/>
      <c r="AS850" s="321"/>
      <c r="AT850" s="163"/>
      <c r="AU850" s="163"/>
      <c r="AV850" s="163"/>
      <c r="AW850" s="163"/>
      <c r="AX850" s="163"/>
      <c r="AY850" s="163"/>
      <c r="AZ850" s="167"/>
      <c r="BA850" s="163"/>
      <c r="BB850" s="163"/>
      <c r="BC850" s="163"/>
      <c r="BD850" s="163"/>
      <c r="BE850" s="163"/>
      <c r="BF850" s="163"/>
      <c r="BG850" s="163"/>
      <c r="BH850" s="163"/>
    </row>
    <row r="851">
      <c r="A851" s="163"/>
      <c r="B851" s="163"/>
      <c r="C851" s="163"/>
      <c r="D851" s="163"/>
      <c r="E851" s="163"/>
      <c r="F851" s="163"/>
      <c r="G851" s="163"/>
      <c r="H851" s="163"/>
      <c r="I851" s="163"/>
      <c r="J851" s="163"/>
      <c r="K851" s="165"/>
      <c r="L851" s="163"/>
      <c r="M851" s="163"/>
      <c r="N851" s="166"/>
      <c r="O851" s="167"/>
      <c r="P851" s="167"/>
      <c r="Q851" s="163"/>
      <c r="R851" s="163"/>
      <c r="S851" s="163"/>
      <c r="T851" s="167"/>
      <c r="U851" s="167"/>
      <c r="V851" s="167"/>
      <c r="W851" s="163"/>
      <c r="X851" s="163"/>
      <c r="Y851" s="163"/>
      <c r="Z851" s="321"/>
      <c r="AA851" s="321"/>
      <c r="AB851" s="322"/>
      <c r="AC851" s="322"/>
      <c r="AD851" s="321"/>
      <c r="AE851" s="321"/>
      <c r="AF851" s="321"/>
      <c r="AG851" s="321"/>
      <c r="AH851" s="321"/>
      <c r="AI851" s="321"/>
      <c r="AJ851" s="321"/>
      <c r="AK851" s="321"/>
      <c r="AL851" s="321"/>
      <c r="AM851" s="321"/>
      <c r="AN851" s="321"/>
      <c r="AO851" s="321"/>
      <c r="AP851" s="321"/>
      <c r="AQ851" s="321"/>
      <c r="AR851" s="321"/>
      <c r="AS851" s="321"/>
      <c r="AT851" s="163"/>
      <c r="AU851" s="163"/>
      <c r="AV851" s="163"/>
      <c r="AW851" s="163"/>
      <c r="AX851" s="163"/>
      <c r="AY851" s="163"/>
      <c r="AZ851" s="167"/>
      <c r="BA851" s="163"/>
      <c r="BB851" s="163"/>
      <c r="BC851" s="163"/>
      <c r="BD851" s="163"/>
      <c r="BE851" s="163"/>
      <c r="BF851" s="163"/>
      <c r="BG851" s="163"/>
      <c r="BH851" s="163"/>
    </row>
    <row r="852">
      <c r="A852" s="163"/>
      <c r="B852" s="163"/>
      <c r="C852" s="163"/>
      <c r="D852" s="163"/>
      <c r="E852" s="163"/>
      <c r="F852" s="163"/>
      <c r="G852" s="163"/>
      <c r="H852" s="163"/>
      <c r="I852" s="163"/>
      <c r="J852" s="163"/>
      <c r="K852" s="165"/>
      <c r="L852" s="163"/>
      <c r="M852" s="163"/>
      <c r="N852" s="166"/>
      <c r="O852" s="167"/>
      <c r="P852" s="167"/>
      <c r="Q852" s="163"/>
      <c r="R852" s="163"/>
      <c r="S852" s="163"/>
      <c r="T852" s="167"/>
      <c r="U852" s="167"/>
      <c r="V852" s="167"/>
      <c r="W852" s="163"/>
      <c r="X852" s="163"/>
      <c r="Y852" s="163"/>
      <c r="Z852" s="321"/>
      <c r="AA852" s="321"/>
      <c r="AB852" s="322"/>
      <c r="AC852" s="322"/>
      <c r="AD852" s="321"/>
      <c r="AE852" s="321"/>
      <c r="AF852" s="321"/>
      <c r="AG852" s="321"/>
      <c r="AH852" s="321"/>
      <c r="AI852" s="321"/>
      <c r="AJ852" s="321"/>
      <c r="AK852" s="321"/>
      <c r="AL852" s="321"/>
      <c r="AM852" s="321"/>
      <c r="AN852" s="321"/>
      <c r="AO852" s="321"/>
      <c r="AP852" s="321"/>
      <c r="AQ852" s="321"/>
      <c r="AR852" s="321"/>
      <c r="AS852" s="321"/>
      <c r="AT852" s="163"/>
      <c r="AU852" s="163"/>
      <c r="AV852" s="163"/>
      <c r="AW852" s="163"/>
      <c r="AX852" s="163"/>
      <c r="AY852" s="163"/>
      <c r="AZ852" s="167"/>
      <c r="BA852" s="163"/>
      <c r="BB852" s="163"/>
      <c r="BC852" s="163"/>
      <c r="BD852" s="163"/>
      <c r="BE852" s="163"/>
      <c r="BF852" s="163"/>
      <c r="BG852" s="163"/>
      <c r="BH852" s="163"/>
    </row>
    <row r="853">
      <c r="A853" s="163"/>
      <c r="B853" s="163"/>
      <c r="C853" s="163"/>
      <c r="D853" s="163"/>
      <c r="E853" s="163"/>
      <c r="F853" s="163"/>
      <c r="G853" s="163"/>
      <c r="H853" s="163"/>
      <c r="I853" s="163"/>
      <c r="J853" s="163"/>
      <c r="K853" s="165"/>
      <c r="L853" s="163"/>
      <c r="M853" s="163"/>
      <c r="N853" s="166"/>
      <c r="O853" s="167"/>
      <c r="P853" s="167"/>
      <c r="Q853" s="163"/>
      <c r="R853" s="163"/>
      <c r="S853" s="163"/>
      <c r="T853" s="167"/>
      <c r="U853" s="167"/>
      <c r="V853" s="167"/>
      <c r="W853" s="163"/>
      <c r="X853" s="163"/>
      <c r="Y853" s="163"/>
      <c r="Z853" s="321"/>
      <c r="AA853" s="321"/>
      <c r="AB853" s="322"/>
      <c r="AC853" s="322"/>
      <c r="AD853" s="321"/>
      <c r="AE853" s="321"/>
      <c r="AF853" s="321"/>
      <c r="AG853" s="321"/>
      <c r="AH853" s="321"/>
      <c r="AI853" s="321"/>
      <c r="AJ853" s="321"/>
      <c r="AK853" s="321"/>
      <c r="AL853" s="321"/>
      <c r="AM853" s="321"/>
      <c r="AN853" s="321"/>
      <c r="AO853" s="321"/>
      <c r="AP853" s="321"/>
      <c r="AQ853" s="321"/>
      <c r="AR853" s="321"/>
      <c r="AS853" s="321"/>
      <c r="AT853" s="163"/>
      <c r="AU853" s="163"/>
      <c r="AV853" s="163"/>
      <c r="AW853" s="163"/>
      <c r="AX853" s="163"/>
      <c r="AY853" s="163"/>
      <c r="AZ853" s="167"/>
      <c r="BA853" s="163"/>
      <c r="BB853" s="163"/>
      <c r="BC853" s="163"/>
      <c r="BD853" s="163"/>
      <c r="BE853" s="163"/>
      <c r="BF853" s="163"/>
      <c r="BG853" s="163"/>
      <c r="BH853" s="163"/>
    </row>
    <row r="854">
      <c r="A854" s="163"/>
      <c r="B854" s="163"/>
      <c r="C854" s="163"/>
      <c r="D854" s="163"/>
      <c r="E854" s="163"/>
      <c r="F854" s="163"/>
      <c r="G854" s="163"/>
      <c r="H854" s="163"/>
      <c r="I854" s="163"/>
      <c r="J854" s="163"/>
      <c r="K854" s="165"/>
      <c r="L854" s="163"/>
      <c r="M854" s="163"/>
      <c r="N854" s="166"/>
      <c r="O854" s="167"/>
      <c r="P854" s="167"/>
      <c r="Q854" s="163"/>
      <c r="R854" s="163"/>
      <c r="S854" s="163"/>
      <c r="T854" s="167"/>
      <c r="U854" s="167"/>
      <c r="V854" s="167"/>
      <c r="W854" s="163"/>
      <c r="X854" s="163"/>
      <c r="Y854" s="163"/>
      <c r="Z854" s="321"/>
      <c r="AA854" s="321"/>
      <c r="AB854" s="322"/>
      <c r="AC854" s="322"/>
      <c r="AD854" s="321"/>
      <c r="AE854" s="321"/>
      <c r="AF854" s="321"/>
      <c r="AG854" s="321"/>
      <c r="AH854" s="321"/>
      <c r="AI854" s="321"/>
      <c r="AJ854" s="321"/>
      <c r="AK854" s="321"/>
      <c r="AL854" s="321"/>
      <c r="AM854" s="321"/>
      <c r="AN854" s="321"/>
      <c r="AO854" s="321"/>
      <c r="AP854" s="321"/>
      <c r="AQ854" s="321"/>
      <c r="AR854" s="321"/>
      <c r="AS854" s="321"/>
      <c r="AT854" s="163"/>
      <c r="AU854" s="163"/>
      <c r="AV854" s="163"/>
      <c r="AW854" s="163"/>
      <c r="AX854" s="163"/>
      <c r="AY854" s="163"/>
      <c r="AZ854" s="167"/>
      <c r="BA854" s="163"/>
      <c r="BB854" s="163"/>
      <c r="BC854" s="163"/>
      <c r="BD854" s="163"/>
      <c r="BE854" s="163"/>
      <c r="BF854" s="163"/>
      <c r="BG854" s="163"/>
      <c r="BH854" s="163"/>
    </row>
    <row r="855">
      <c r="A855" s="163"/>
      <c r="B855" s="163"/>
      <c r="C855" s="163"/>
      <c r="D855" s="163"/>
      <c r="E855" s="163"/>
      <c r="F855" s="163"/>
      <c r="G855" s="163"/>
      <c r="H855" s="163"/>
      <c r="I855" s="163"/>
      <c r="J855" s="163"/>
      <c r="K855" s="165"/>
      <c r="L855" s="163"/>
      <c r="M855" s="163"/>
      <c r="N855" s="166"/>
      <c r="O855" s="167"/>
      <c r="P855" s="167"/>
      <c r="Q855" s="163"/>
      <c r="R855" s="163"/>
      <c r="S855" s="163"/>
      <c r="T855" s="167"/>
      <c r="U855" s="167"/>
      <c r="V855" s="167"/>
      <c r="W855" s="163"/>
      <c r="X855" s="163"/>
      <c r="Y855" s="163"/>
      <c r="Z855" s="321"/>
      <c r="AA855" s="321"/>
      <c r="AB855" s="322"/>
      <c r="AC855" s="322"/>
      <c r="AD855" s="321"/>
      <c r="AE855" s="321"/>
      <c r="AF855" s="321"/>
      <c r="AG855" s="321"/>
      <c r="AH855" s="321"/>
      <c r="AI855" s="321"/>
      <c r="AJ855" s="321"/>
      <c r="AK855" s="321"/>
      <c r="AL855" s="321"/>
      <c r="AM855" s="321"/>
      <c r="AN855" s="321"/>
      <c r="AO855" s="321"/>
      <c r="AP855" s="321"/>
      <c r="AQ855" s="321"/>
      <c r="AR855" s="321"/>
      <c r="AS855" s="321"/>
      <c r="AT855" s="163"/>
      <c r="AU855" s="163"/>
      <c r="AV855" s="163"/>
      <c r="AW855" s="163"/>
      <c r="AX855" s="163"/>
      <c r="AY855" s="163"/>
      <c r="AZ855" s="167"/>
      <c r="BA855" s="163"/>
      <c r="BB855" s="163"/>
      <c r="BC855" s="163"/>
      <c r="BD855" s="163"/>
      <c r="BE855" s="163"/>
      <c r="BF855" s="163"/>
      <c r="BG855" s="163"/>
      <c r="BH855" s="163"/>
    </row>
    <row r="856">
      <c r="A856" s="163"/>
      <c r="B856" s="163"/>
      <c r="C856" s="163"/>
      <c r="D856" s="163"/>
      <c r="E856" s="163"/>
      <c r="F856" s="163"/>
      <c r="G856" s="163"/>
      <c r="H856" s="163"/>
      <c r="I856" s="163"/>
      <c r="J856" s="163"/>
      <c r="K856" s="165"/>
      <c r="L856" s="163"/>
      <c r="M856" s="163"/>
      <c r="N856" s="166"/>
      <c r="O856" s="167"/>
      <c r="P856" s="167"/>
      <c r="Q856" s="163"/>
      <c r="R856" s="163"/>
      <c r="S856" s="163"/>
      <c r="T856" s="167"/>
      <c r="U856" s="167"/>
      <c r="V856" s="167"/>
      <c r="W856" s="163"/>
      <c r="X856" s="163"/>
      <c r="Y856" s="163"/>
      <c r="Z856" s="321"/>
      <c r="AA856" s="321"/>
      <c r="AB856" s="322"/>
      <c r="AC856" s="322"/>
      <c r="AD856" s="321"/>
      <c r="AE856" s="321"/>
      <c r="AF856" s="321"/>
      <c r="AG856" s="321"/>
      <c r="AH856" s="321"/>
      <c r="AI856" s="321"/>
      <c r="AJ856" s="321"/>
      <c r="AK856" s="321"/>
      <c r="AL856" s="321"/>
      <c r="AM856" s="321"/>
      <c r="AN856" s="321"/>
      <c r="AO856" s="321"/>
      <c r="AP856" s="321"/>
      <c r="AQ856" s="321"/>
      <c r="AR856" s="321"/>
      <c r="AS856" s="321"/>
      <c r="AT856" s="163"/>
      <c r="AU856" s="163"/>
      <c r="AV856" s="163"/>
      <c r="AW856" s="163"/>
      <c r="AX856" s="163"/>
      <c r="AY856" s="163"/>
      <c r="AZ856" s="167"/>
      <c r="BA856" s="163"/>
      <c r="BB856" s="163"/>
      <c r="BC856" s="163"/>
      <c r="BD856" s="163"/>
      <c r="BE856" s="163"/>
      <c r="BF856" s="163"/>
      <c r="BG856" s="163"/>
      <c r="BH856" s="163"/>
    </row>
    <row r="857">
      <c r="A857" s="163"/>
      <c r="B857" s="163"/>
      <c r="C857" s="163"/>
      <c r="D857" s="163"/>
      <c r="E857" s="163"/>
      <c r="F857" s="163"/>
      <c r="G857" s="163"/>
      <c r="H857" s="163"/>
      <c r="I857" s="163"/>
      <c r="J857" s="163"/>
      <c r="K857" s="165"/>
      <c r="L857" s="163"/>
      <c r="M857" s="163"/>
      <c r="N857" s="166"/>
      <c r="O857" s="167"/>
      <c r="P857" s="167"/>
      <c r="Q857" s="163"/>
      <c r="R857" s="163"/>
      <c r="S857" s="163"/>
      <c r="T857" s="167"/>
      <c r="U857" s="167"/>
      <c r="V857" s="167"/>
      <c r="W857" s="163"/>
      <c r="X857" s="163"/>
      <c r="Y857" s="163"/>
      <c r="Z857" s="321"/>
      <c r="AA857" s="321"/>
      <c r="AB857" s="322"/>
      <c r="AC857" s="322"/>
      <c r="AD857" s="321"/>
      <c r="AE857" s="321"/>
      <c r="AF857" s="321"/>
      <c r="AG857" s="321"/>
      <c r="AH857" s="321"/>
      <c r="AI857" s="321"/>
      <c r="AJ857" s="321"/>
      <c r="AK857" s="321"/>
      <c r="AL857" s="321"/>
      <c r="AM857" s="321"/>
      <c r="AN857" s="321"/>
      <c r="AO857" s="321"/>
      <c r="AP857" s="321"/>
      <c r="AQ857" s="321"/>
      <c r="AR857" s="321"/>
      <c r="AS857" s="321"/>
      <c r="AT857" s="163"/>
      <c r="AU857" s="163"/>
      <c r="AV857" s="163"/>
      <c r="AW857" s="163"/>
      <c r="AX857" s="163"/>
      <c r="AY857" s="163"/>
      <c r="AZ857" s="167"/>
      <c r="BA857" s="163"/>
      <c r="BB857" s="163"/>
      <c r="BC857" s="163"/>
      <c r="BD857" s="163"/>
      <c r="BE857" s="163"/>
      <c r="BF857" s="163"/>
      <c r="BG857" s="163"/>
      <c r="BH857" s="163"/>
    </row>
    <row r="858">
      <c r="A858" s="163"/>
      <c r="B858" s="163"/>
      <c r="C858" s="163"/>
      <c r="D858" s="163"/>
      <c r="E858" s="163"/>
      <c r="F858" s="163"/>
      <c r="G858" s="163"/>
      <c r="H858" s="163"/>
      <c r="I858" s="163"/>
      <c r="J858" s="163"/>
      <c r="K858" s="165"/>
      <c r="L858" s="163"/>
      <c r="M858" s="163"/>
      <c r="N858" s="166"/>
      <c r="O858" s="167"/>
      <c r="P858" s="167"/>
      <c r="Q858" s="163"/>
      <c r="R858" s="163"/>
      <c r="S858" s="163"/>
      <c r="T858" s="167"/>
      <c r="U858" s="167"/>
      <c r="V858" s="167"/>
      <c r="W858" s="163"/>
      <c r="X858" s="163"/>
      <c r="Y858" s="163"/>
      <c r="Z858" s="321"/>
      <c r="AA858" s="321"/>
      <c r="AB858" s="322"/>
      <c r="AC858" s="322"/>
      <c r="AD858" s="321"/>
      <c r="AE858" s="321"/>
      <c r="AF858" s="321"/>
      <c r="AG858" s="321"/>
      <c r="AH858" s="321"/>
      <c r="AI858" s="321"/>
      <c r="AJ858" s="321"/>
      <c r="AK858" s="321"/>
      <c r="AL858" s="321"/>
      <c r="AM858" s="321"/>
      <c r="AN858" s="321"/>
      <c r="AO858" s="321"/>
      <c r="AP858" s="321"/>
      <c r="AQ858" s="321"/>
      <c r="AR858" s="321"/>
      <c r="AS858" s="321"/>
      <c r="AT858" s="163"/>
      <c r="AU858" s="163"/>
      <c r="AV858" s="163"/>
      <c r="AW858" s="163"/>
      <c r="AX858" s="163"/>
      <c r="AY858" s="163"/>
      <c r="AZ858" s="167"/>
      <c r="BA858" s="163"/>
      <c r="BB858" s="163"/>
      <c r="BC858" s="163"/>
      <c r="BD858" s="163"/>
      <c r="BE858" s="163"/>
      <c r="BF858" s="163"/>
      <c r="BG858" s="163"/>
      <c r="BH858" s="163"/>
    </row>
    <row r="859">
      <c r="A859" s="163"/>
      <c r="B859" s="163"/>
      <c r="C859" s="163"/>
      <c r="D859" s="163"/>
      <c r="E859" s="163"/>
      <c r="F859" s="163"/>
      <c r="G859" s="163"/>
      <c r="H859" s="163"/>
      <c r="I859" s="163"/>
      <c r="J859" s="163"/>
      <c r="K859" s="165"/>
      <c r="L859" s="163"/>
      <c r="M859" s="163"/>
      <c r="N859" s="166"/>
      <c r="O859" s="167"/>
      <c r="P859" s="167"/>
      <c r="Q859" s="163"/>
      <c r="R859" s="163"/>
      <c r="S859" s="163"/>
      <c r="T859" s="167"/>
      <c r="U859" s="167"/>
      <c r="V859" s="167"/>
      <c r="W859" s="163"/>
      <c r="X859" s="163"/>
      <c r="Y859" s="163"/>
      <c r="Z859" s="321"/>
      <c r="AA859" s="321"/>
      <c r="AB859" s="322"/>
      <c r="AC859" s="322"/>
      <c r="AD859" s="321"/>
      <c r="AE859" s="321"/>
      <c r="AF859" s="321"/>
      <c r="AG859" s="321"/>
      <c r="AH859" s="321"/>
      <c r="AI859" s="321"/>
      <c r="AJ859" s="321"/>
      <c r="AK859" s="321"/>
      <c r="AL859" s="321"/>
      <c r="AM859" s="321"/>
      <c r="AN859" s="321"/>
      <c r="AO859" s="321"/>
      <c r="AP859" s="321"/>
      <c r="AQ859" s="321"/>
      <c r="AR859" s="321"/>
      <c r="AS859" s="321"/>
      <c r="AT859" s="163"/>
      <c r="AU859" s="163"/>
      <c r="AV859" s="163"/>
      <c r="AW859" s="163"/>
      <c r="AX859" s="163"/>
      <c r="AY859" s="163"/>
      <c r="AZ859" s="167"/>
      <c r="BA859" s="163"/>
      <c r="BB859" s="163"/>
      <c r="BC859" s="163"/>
      <c r="BD859" s="163"/>
      <c r="BE859" s="163"/>
      <c r="BF859" s="163"/>
      <c r="BG859" s="163"/>
      <c r="BH859" s="163"/>
    </row>
    <row r="860">
      <c r="A860" s="163"/>
      <c r="B860" s="163"/>
      <c r="C860" s="163"/>
      <c r="D860" s="163"/>
      <c r="E860" s="163"/>
      <c r="F860" s="163"/>
      <c r="G860" s="163"/>
      <c r="H860" s="163"/>
      <c r="I860" s="163"/>
      <c r="J860" s="163"/>
      <c r="K860" s="165"/>
      <c r="L860" s="163"/>
      <c r="M860" s="163"/>
      <c r="N860" s="166"/>
      <c r="O860" s="167"/>
      <c r="P860" s="167"/>
      <c r="Q860" s="163"/>
      <c r="R860" s="163"/>
      <c r="S860" s="163"/>
      <c r="T860" s="167"/>
      <c r="U860" s="167"/>
      <c r="V860" s="167"/>
      <c r="W860" s="163"/>
      <c r="X860" s="163"/>
      <c r="Y860" s="163"/>
      <c r="Z860" s="321"/>
      <c r="AA860" s="321"/>
      <c r="AB860" s="322"/>
      <c r="AC860" s="322"/>
      <c r="AD860" s="321"/>
      <c r="AE860" s="321"/>
      <c r="AF860" s="321"/>
      <c r="AG860" s="321"/>
      <c r="AH860" s="321"/>
      <c r="AI860" s="321"/>
      <c r="AJ860" s="321"/>
      <c r="AK860" s="321"/>
      <c r="AL860" s="321"/>
      <c r="AM860" s="321"/>
      <c r="AN860" s="321"/>
      <c r="AO860" s="321"/>
      <c r="AP860" s="321"/>
      <c r="AQ860" s="321"/>
      <c r="AR860" s="321"/>
      <c r="AS860" s="321"/>
      <c r="AT860" s="163"/>
      <c r="AU860" s="163"/>
      <c r="AV860" s="163"/>
      <c r="AW860" s="163"/>
      <c r="AX860" s="163"/>
      <c r="AY860" s="163"/>
      <c r="AZ860" s="167"/>
      <c r="BA860" s="163"/>
      <c r="BB860" s="163"/>
      <c r="BC860" s="163"/>
      <c r="BD860" s="163"/>
      <c r="BE860" s="163"/>
      <c r="BF860" s="163"/>
      <c r="BG860" s="163"/>
      <c r="BH860" s="163"/>
    </row>
    <row r="861">
      <c r="A861" s="163"/>
      <c r="B861" s="163"/>
      <c r="C861" s="163"/>
      <c r="D861" s="163"/>
      <c r="E861" s="163"/>
      <c r="F861" s="163"/>
      <c r="G861" s="163"/>
      <c r="H861" s="163"/>
      <c r="I861" s="163"/>
      <c r="J861" s="163"/>
      <c r="K861" s="165"/>
      <c r="L861" s="163"/>
      <c r="M861" s="163"/>
      <c r="N861" s="166"/>
      <c r="O861" s="167"/>
      <c r="P861" s="167"/>
      <c r="Q861" s="163"/>
      <c r="R861" s="163"/>
      <c r="S861" s="163"/>
      <c r="T861" s="167"/>
      <c r="U861" s="167"/>
      <c r="V861" s="167"/>
      <c r="W861" s="163"/>
      <c r="X861" s="163"/>
      <c r="Y861" s="163"/>
      <c r="Z861" s="321"/>
      <c r="AA861" s="321"/>
      <c r="AB861" s="322"/>
      <c r="AC861" s="322"/>
      <c r="AD861" s="321"/>
      <c r="AE861" s="321"/>
      <c r="AF861" s="321"/>
      <c r="AG861" s="321"/>
      <c r="AH861" s="321"/>
      <c r="AI861" s="321"/>
      <c r="AJ861" s="321"/>
      <c r="AK861" s="321"/>
      <c r="AL861" s="321"/>
      <c r="AM861" s="321"/>
      <c r="AN861" s="321"/>
      <c r="AO861" s="321"/>
      <c r="AP861" s="321"/>
      <c r="AQ861" s="321"/>
      <c r="AR861" s="321"/>
      <c r="AS861" s="321"/>
      <c r="AT861" s="163"/>
      <c r="AU861" s="163"/>
      <c r="AV861" s="163"/>
      <c r="AW861" s="163"/>
      <c r="AX861" s="163"/>
      <c r="AY861" s="163"/>
      <c r="AZ861" s="167"/>
      <c r="BA861" s="163"/>
      <c r="BB861" s="163"/>
      <c r="BC861" s="163"/>
      <c r="BD861" s="163"/>
      <c r="BE861" s="163"/>
      <c r="BF861" s="163"/>
      <c r="BG861" s="163"/>
      <c r="BH861" s="163"/>
    </row>
    <row r="862">
      <c r="A862" s="163"/>
      <c r="B862" s="163"/>
      <c r="C862" s="163"/>
      <c r="D862" s="163"/>
      <c r="E862" s="163"/>
      <c r="F862" s="163"/>
      <c r="G862" s="163"/>
      <c r="H862" s="163"/>
      <c r="I862" s="163"/>
      <c r="J862" s="163"/>
      <c r="K862" s="165"/>
      <c r="L862" s="163"/>
      <c r="M862" s="163"/>
      <c r="N862" s="166"/>
      <c r="O862" s="167"/>
      <c r="P862" s="167"/>
      <c r="Q862" s="163"/>
      <c r="R862" s="163"/>
      <c r="S862" s="163"/>
      <c r="T862" s="167"/>
      <c r="U862" s="167"/>
      <c r="V862" s="167"/>
      <c r="W862" s="163"/>
      <c r="X862" s="163"/>
      <c r="Y862" s="163"/>
      <c r="Z862" s="321"/>
      <c r="AA862" s="321"/>
      <c r="AB862" s="322"/>
      <c r="AC862" s="322"/>
      <c r="AD862" s="321"/>
      <c r="AE862" s="321"/>
      <c r="AF862" s="321"/>
      <c r="AG862" s="321"/>
      <c r="AH862" s="321"/>
      <c r="AI862" s="321"/>
      <c r="AJ862" s="321"/>
      <c r="AK862" s="321"/>
      <c r="AL862" s="321"/>
      <c r="AM862" s="321"/>
      <c r="AN862" s="321"/>
      <c r="AO862" s="321"/>
      <c r="AP862" s="321"/>
      <c r="AQ862" s="321"/>
      <c r="AR862" s="321"/>
      <c r="AS862" s="321"/>
      <c r="AT862" s="163"/>
      <c r="AU862" s="163"/>
      <c r="AV862" s="163"/>
      <c r="AW862" s="163"/>
      <c r="AX862" s="163"/>
      <c r="AY862" s="163"/>
      <c r="AZ862" s="167"/>
      <c r="BA862" s="163"/>
      <c r="BB862" s="163"/>
      <c r="BC862" s="163"/>
      <c r="BD862" s="163"/>
      <c r="BE862" s="163"/>
      <c r="BF862" s="163"/>
      <c r="BG862" s="163"/>
      <c r="BH862" s="163"/>
    </row>
    <row r="863">
      <c r="A863" s="163"/>
      <c r="B863" s="163"/>
      <c r="C863" s="163"/>
      <c r="D863" s="163"/>
      <c r="E863" s="163"/>
      <c r="F863" s="163"/>
      <c r="G863" s="163"/>
      <c r="H863" s="163"/>
      <c r="I863" s="163"/>
      <c r="J863" s="163"/>
      <c r="K863" s="165"/>
      <c r="L863" s="163"/>
      <c r="M863" s="163"/>
      <c r="N863" s="166"/>
      <c r="O863" s="167"/>
      <c r="P863" s="167"/>
      <c r="Q863" s="163"/>
      <c r="R863" s="163"/>
      <c r="S863" s="163"/>
      <c r="T863" s="167"/>
      <c r="U863" s="167"/>
      <c r="V863" s="167"/>
      <c r="W863" s="163"/>
      <c r="X863" s="163"/>
      <c r="Y863" s="163"/>
      <c r="Z863" s="321"/>
      <c r="AA863" s="321"/>
      <c r="AB863" s="322"/>
      <c r="AC863" s="322"/>
      <c r="AD863" s="321"/>
      <c r="AE863" s="321"/>
      <c r="AF863" s="321"/>
      <c r="AG863" s="321"/>
      <c r="AH863" s="321"/>
      <c r="AI863" s="321"/>
      <c r="AJ863" s="321"/>
      <c r="AK863" s="321"/>
      <c r="AL863" s="321"/>
      <c r="AM863" s="321"/>
      <c r="AN863" s="321"/>
      <c r="AO863" s="321"/>
      <c r="AP863" s="321"/>
      <c r="AQ863" s="321"/>
      <c r="AR863" s="321"/>
      <c r="AS863" s="321"/>
      <c r="AT863" s="163"/>
      <c r="AU863" s="163"/>
      <c r="AV863" s="163"/>
      <c r="AW863" s="163"/>
      <c r="AX863" s="163"/>
      <c r="AY863" s="163"/>
      <c r="AZ863" s="167"/>
      <c r="BA863" s="163"/>
      <c r="BB863" s="163"/>
      <c r="BC863" s="163"/>
      <c r="BD863" s="163"/>
      <c r="BE863" s="163"/>
      <c r="BF863" s="163"/>
      <c r="BG863" s="163"/>
      <c r="BH863" s="163"/>
    </row>
    <row r="864">
      <c r="A864" s="163"/>
      <c r="B864" s="163"/>
      <c r="C864" s="163"/>
      <c r="D864" s="163"/>
      <c r="E864" s="163"/>
      <c r="F864" s="163"/>
      <c r="G864" s="163"/>
      <c r="H864" s="163"/>
      <c r="I864" s="163"/>
      <c r="J864" s="163"/>
      <c r="K864" s="165"/>
      <c r="L864" s="163"/>
      <c r="M864" s="163"/>
      <c r="N864" s="166"/>
      <c r="O864" s="167"/>
      <c r="P864" s="167"/>
      <c r="Q864" s="163"/>
      <c r="R864" s="163"/>
      <c r="S864" s="163"/>
      <c r="T864" s="167"/>
      <c r="U864" s="167"/>
      <c r="V864" s="167"/>
      <c r="W864" s="163"/>
      <c r="X864" s="163"/>
      <c r="Y864" s="163"/>
      <c r="Z864" s="321"/>
      <c r="AA864" s="321"/>
      <c r="AB864" s="322"/>
      <c r="AC864" s="322"/>
      <c r="AD864" s="321"/>
      <c r="AE864" s="321"/>
      <c r="AF864" s="321"/>
      <c r="AG864" s="321"/>
      <c r="AH864" s="321"/>
      <c r="AI864" s="321"/>
      <c r="AJ864" s="321"/>
      <c r="AK864" s="321"/>
      <c r="AL864" s="321"/>
      <c r="AM864" s="321"/>
      <c r="AN864" s="321"/>
      <c r="AO864" s="321"/>
      <c r="AP864" s="321"/>
      <c r="AQ864" s="321"/>
      <c r="AR864" s="321"/>
      <c r="AS864" s="321"/>
      <c r="AT864" s="163"/>
      <c r="AU864" s="163"/>
      <c r="AV864" s="163"/>
      <c r="AW864" s="163"/>
      <c r="AX864" s="163"/>
      <c r="AY864" s="163"/>
      <c r="AZ864" s="167"/>
      <c r="BA864" s="163"/>
      <c r="BB864" s="163"/>
      <c r="BC864" s="163"/>
      <c r="BD864" s="163"/>
      <c r="BE864" s="163"/>
      <c r="BF864" s="163"/>
      <c r="BG864" s="163"/>
      <c r="BH864" s="163"/>
    </row>
    <row r="865">
      <c r="A865" s="163"/>
      <c r="B865" s="163"/>
      <c r="C865" s="163"/>
      <c r="D865" s="163"/>
      <c r="E865" s="163"/>
      <c r="F865" s="163"/>
      <c r="G865" s="163"/>
      <c r="H865" s="163"/>
      <c r="I865" s="163"/>
      <c r="J865" s="163"/>
      <c r="K865" s="165"/>
      <c r="L865" s="163"/>
      <c r="M865" s="163"/>
      <c r="N865" s="166"/>
      <c r="O865" s="167"/>
      <c r="P865" s="167"/>
      <c r="Q865" s="163"/>
      <c r="R865" s="163"/>
      <c r="S865" s="163"/>
      <c r="T865" s="167"/>
      <c r="U865" s="167"/>
      <c r="V865" s="167"/>
      <c r="W865" s="163"/>
      <c r="X865" s="163"/>
      <c r="Y865" s="163"/>
      <c r="Z865" s="321"/>
      <c r="AA865" s="321"/>
      <c r="AB865" s="322"/>
      <c r="AC865" s="322"/>
      <c r="AD865" s="321"/>
      <c r="AE865" s="321"/>
      <c r="AF865" s="321"/>
      <c r="AG865" s="321"/>
      <c r="AH865" s="321"/>
      <c r="AI865" s="321"/>
      <c r="AJ865" s="321"/>
      <c r="AK865" s="321"/>
      <c r="AL865" s="321"/>
      <c r="AM865" s="321"/>
      <c r="AN865" s="321"/>
      <c r="AO865" s="321"/>
      <c r="AP865" s="321"/>
      <c r="AQ865" s="321"/>
      <c r="AR865" s="321"/>
      <c r="AS865" s="321"/>
      <c r="AT865" s="163"/>
      <c r="AU865" s="163"/>
      <c r="AV865" s="163"/>
      <c r="AW865" s="163"/>
      <c r="AX865" s="163"/>
      <c r="AY865" s="163"/>
      <c r="AZ865" s="167"/>
      <c r="BA865" s="163"/>
      <c r="BB865" s="163"/>
      <c r="BC865" s="163"/>
      <c r="BD865" s="163"/>
      <c r="BE865" s="163"/>
      <c r="BF865" s="163"/>
      <c r="BG865" s="163"/>
      <c r="BH865" s="163"/>
    </row>
    <row r="866">
      <c r="A866" s="163"/>
      <c r="B866" s="163"/>
      <c r="C866" s="163"/>
      <c r="D866" s="163"/>
      <c r="E866" s="163"/>
      <c r="F866" s="163"/>
      <c r="G866" s="163"/>
      <c r="H866" s="163"/>
      <c r="I866" s="163"/>
      <c r="J866" s="163"/>
      <c r="K866" s="165"/>
      <c r="L866" s="163"/>
      <c r="M866" s="163"/>
      <c r="N866" s="166"/>
      <c r="O866" s="167"/>
      <c r="P866" s="167"/>
      <c r="Q866" s="163"/>
      <c r="R866" s="163"/>
      <c r="S866" s="163"/>
      <c r="T866" s="167"/>
      <c r="U866" s="167"/>
      <c r="V866" s="167"/>
      <c r="W866" s="163"/>
      <c r="X866" s="163"/>
      <c r="Y866" s="163"/>
      <c r="Z866" s="321"/>
      <c r="AA866" s="321"/>
      <c r="AB866" s="322"/>
      <c r="AC866" s="322"/>
      <c r="AD866" s="321"/>
      <c r="AE866" s="321"/>
      <c r="AF866" s="321"/>
      <c r="AG866" s="321"/>
      <c r="AH866" s="321"/>
      <c r="AI866" s="321"/>
      <c r="AJ866" s="321"/>
      <c r="AK866" s="321"/>
      <c r="AL866" s="321"/>
      <c r="AM866" s="321"/>
      <c r="AN866" s="321"/>
      <c r="AO866" s="321"/>
      <c r="AP866" s="321"/>
      <c r="AQ866" s="321"/>
      <c r="AR866" s="321"/>
      <c r="AS866" s="321"/>
      <c r="AT866" s="163"/>
      <c r="AU866" s="163"/>
      <c r="AV866" s="163"/>
      <c r="AW866" s="163"/>
      <c r="AX866" s="163"/>
      <c r="AY866" s="163"/>
      <c r="AZ866" s="167"/>
      <c r="BA866" s="163"/>
      <c r="BB866" s="163"/>
      <c r="BC866" s="163"/>
      <c r="BD866" s="163"/>
      <c r="BE866" s="163"/>
      <c r="BF866" s="163"/>
      <c r="BG866" s="163"/>
      <c r="BH866" s="163"/>
    </row>
    <row r="867">
      <c r="A867" s="163"/>
      <c r="B867" s="163"/>
      <c r="C867" s="163"/>
      <c r="D867" s="163"/>
      <c r="E867" s="163"/>
      <c r="F867" s="163"/>
      <c r="G867" s="163"/>
      <c r="H867" s="163"/>
      <c r="I867" s="163"/>
      <c r="J867" s="163"/>
      <c r="K867" s="165"/>
      <c r="L867" s="163"/>
      <c r="M867" s="163"/>
      <c r="N867" s="166"/>
      <c r="O867" s="167"/>
      <c r="P867" s="167"/>
      <c r="Q867" s="163"/>
      <c r="R867" s="163"/>
      <c r="S867" s="163"/>
      <c r="T867" s="167"/>
      <c r="U867" s="167"/>
      <c r="V867" s="167"/>
      <c r="W867" s="163"/>
      <c r="X867" s="163"/>
      <c r="Y867" s="163"/>
      <c r="Z867" s="321"/>
      <c r="AA867" s="321"/>
      <c r="AB867" s="322"/>
      <c r="AC867" s="322"/>
      <c r="AD867" s="321"/>
      <c r="AE867" s="321"/>
      <c r="AF867" s="321"/>
      <c r="AG867" s="321"/>
      <c r="AH867" s="321"/>
      <c r="AI867" s="321"/>
      <c r="AJ867" s="321"/>
      <c r="AK867" s="321"/>
      <c r="AL867" s="321"/>
      <c r="AM867" s="321"/>
      <c r="AN867" s="321"/>
      <c r="AO867" s="321"/>
      <c r="AP867" s="321"/>
      <c r="AQ867" s="321"/>
      <c r="AR867" s="321"/>
      <c r="AS867" s="321"/>
      <c r="AT867" s="163"/>
      <c r="AU867" s="163"/>
      <c r="AV867" s="163"/>
      <c r="AW867" s="163"/>
      <c r="AX867" s="163"/>
      <c r="AY867" s="163"/>
      <c r="AZ867" s="167"/>
      <c r="BA867" s="163"/>
      <c r="BB867" s="163"/>
      <c r="BC867" s="163"/>
      <c r="BD867" s="163"/>
      <c r="BE867" s="163"/>
      <c r="BF867" s="163"/>
      <c r="BG867" s="163"/>
      <c r="BH867" s="163"/>
    </row>
    <row r="868">
      <c r="A868" s="163"/>
      <c r="B868" s="163"/>
      <c r="C868" s="163"/>
      <c r="D868" s="163"/>
      <c r="E868" s="163"/>
      <c r="F868" s="163"/>
      <c r="G868" s="163"/>
      <c r="H868" s="163"/>
      <c r="I868" s="163"/>
      <c r="J868" s="163"/>
      <c r="K868" s="165"/>
      <c r="L868" s="163"/>
      <c r="M868" s="163"/>
      <c r="N868" s="166"/>
      <c r="O868" s="167"/>
      <c r="P868" s="167"/>
      <c r="Q868" s="163"/>
      <c r="R868" s="163"/>
      <c r="S868" s="163"/>
      <c r="T868" s="167"/>
      <c r="U868" s="167"/>
      <c r="V868" s="167"/>
      <c r="W868" s="163"/>
      <c r="X868" s="163"/>
      <c r="Y868" s="163"/>
      <c r="Z868" s="321"/>
      <c r="AA868" s="321"/>
      <c r="AB868" s="322"/>
      <c r="AC868" s="322"/>
      <c r="AD868" s="321"/>
      <c r="AE868" s="321"/>
      <c r="AF868" s="321"/>
      <c r="AG868" s="321"/>
      <c r="AH868" s="321"/>
      <c r="AI868" s="321"/>
      <c r="AJ868" s="321"/>
      <c r="AK868" s="321"/>
      <c r="AL868" s="321"/>
      <c r="AM868" s="321"/>
      <c r="AN868" s="321"/>
      <c r="AO868" s="321"/>
      <c r="AP868" s="321"/>
      <c r="AQ868" s="321"/>
      <c r="AR868" s="321"/>
      <c r="AS868" s="321"/>
      <c r="AT868" s="163"/>
      <c r="AU868" s="163"/>
      <c r="AV868" s="163"/>
      <c r="AW868" s="163"/>
      <c r="AX868" s="163"/>
      <c r="AY868" s="163"/>
      <c r="AZ868" s="167"/>
      <c r="BA868" s="163"/>
      <c r="BB868" s="163"/>
      <c r="BC868" s="163"/>
      <c r="BD868" s="163"/>
      <c r="BE868" s="163"/>
      <c r="BF868" s="163"/>
      <c r="BG868" s="163"/>
      <c r="BH868" s="163"/>
    </row>
    <row r="869">
      <c r="A869" s="163"/>
      <c r="B869" s="163"/>
      <c r="C869" s="163"/>
      <c r="D869" s="163"/>
      <c r="E869" s="163"/>
      <c r="F869" s="163"/>
      <c r="G869" s="163"/>
      <c r="H869" s="163"/>
      <c r="I869" s="163"/>
      <c r="J869" s="163"/>
      <c r="K869" s="165"/>
      <c r="L869" s="163"/>
      <c r="M869" s="163"/>
      <c r="N869" s="166"/>
      <c r="O869" s="167"/>
      <c r="P869" s="167"/>
      <c r="Q869" s="163"/>
      <c r="R869" s="163"/>
      <c r="S869" s="163"/>
      <c r="T869" s="167"/>
      <c r="U869" s="167"/>
      <c r="V869" s="167"/>
      <c r="W869" s="163"/>
      <c r="X869" s="163"/>
      <c r="Y869" s="163"/>
      <c r="Z869" s="321"/>
      <c r="AA869" s="321"/>
      <c r="AB869" s="322"/>
      <c r="AC869" s="322"/>
      <c r="AD869" s="321"/>
      <c r="AE869" s="321"/>
      <c r="AF869" s="321"/>
      <c r="AG869" s="321"/>
      <c r="AH869" s="321"/>
      <c r="AI869" s="321"/>
      <c r="AJ869" s="321"/>
      <c r="AK869" s="321"/>
      <c r="AL869" s="321"/>
      <c r="AM869" s="321"/>
      <c r="AN869" s="321"/>
      <c r="AO869" s="321"/>
      <c r="AP869" s="321"/>
      <c r="AQ869" s="321"/>
      <c r="AR869" s="321"/>
      <c r="AS869" s="321"/>
      <c r="AT869" s="163"/>
      <c r="AU869" s="163"/>
      <c r="AV869" s="163"/>
      <c r="AW869" s="163"/>
      <c r="AX869" s="163"/>
      <c r="AY869" s="163"/>
      <c r="AZ869" s="167"/>
      <c r="BA869" s="163"/>
      <c r="BB869" s="163"/>
      <c r="BC869" s="163"/>
      <c r="BD869" s="163"/>
      <c r="BE869" s="163"/>
      <c r="BF869" s="163"/>
      <c r="BG869" s="163"/>
      <c r="BH869" s="163"/>
    </row>
    <row r="870">
      <c r="A870" s="163"/>
      <c r="B870" s="163"/>
      <c r="C870" s="163"/>
      <c r="D870" s="163"/>
      <c r="E870" s="163"/>
      <c r="F870" s="163"/>
      <c r="G870" s="163"/>
      <c r="H870" s="163"/>
      <c r="I870" s="163"/>
      <c r="J870" s="163"/>
      <c r="K870" s="165"/>
      <c r="L870" s="163"/>
      <c r="M870" s="163"/>
      <c r="N870" s="166"/>
      <c r="O870" s="167"/>
      <c r="P870" s="167"/>
      <c r="Q870" s="163"/>
      <c r="R870" s="163"/>
      <c r="S870" s="163"/>
      <c r="T870" s="167"/>
      <c r="U870" s="167"/>
      <c r="V870" s="167"/>
      <c r="W870" s="163"/>
      <c r="X870" s="163"/>
      <c r="Y870" s="163"/>
      <c r="Z870" s="321"/>
      <c r="AA870" s="321"/>
      <c r="AB870" s="322"/>
      <c r="AC870" s="322"/>
      <c r="AD870" s="321"/>
      <c r="AE870" s="321"/>
      <c r="AF870" s="321"/>
      <c r="AG870" s="321"/>
      <c r="AH870" s="321"/>
      <c r="AI870" s="321"/>
      <c r="AJ870" s="321"/>
      <c r="AK870" s="321"/>
      <c r="AL870" s="321"/>
      <c r="AM870" s="321"/>
      <c r="AN870" s="321"/>
      <c r="AO870" s="321"/>
      <c r="AP870" s="321"/>
      <c r="AQ870" s="321"/>
      <c r="AR870" s="321"/>
      <c r="AS870" s="321"/>
      <c r="AT870" s="163"/>
      <c r="AU870" s="163"/>
      <c r="AV870" s="163"/>
      <c r="AW870" s="163"/>
      <c r="AX870" s="163"/>
      <c r="AY870" s="163"/>
      <c r="AZ870" s="167"/>
      <c r="BA870" s="163"/>
      <c r="BB870" s="163"/>
      <c r="BC870" s="163"/>
      <c r="BD870" s="163"/>
      <c r="BE870" s="163"/>
      <c r="BF870" s="163"/>
      <c r="BG870" s="163"/>
      <c r="BH870" s="163"/>
    </row>
    <row r="871">
      <c r="A871" s="163"/>
      <c r="B871" s="163"/>
      <c r="C871" s="163"/>
      <c r="D871" s="163"/>
      <c r="E871" s="163"/>
      <c r="F871" s="163"/>
      <c r="G871" s="163"/>
      <c r="H871" s="163"/>
      <c r="I871" s="163"/>
      <c r="J871" s="163"/>
      <c r="K871" s="165"/>
      <c r="L871" s="163"/>
      <c r="M871" s="163"/>
      <c r="N871" s="166"/>
      <c r="O871" s="167"/>
      <c r="P871" s="167"/>
      <c r="Q871" s="163"/>
      <c r="R871" s="163"/>
      <c r="S871" s="163"/>
      <c r="T871" s="167"/>
      <c r="U871" s="167"/>
      <c r="V871" s="167"/>
      <c r="W871" s="163"/>
      <c r="X871" s="163"/>
      <c r="Y871" s="163"/>
      <c r="Z871" s="321"/>
      <c r="AA871" s="321"/>
      <c r="AB871" s="322"/>
      <c r="AC871" s="322"/>
      <c r="AD871" s="321"/>
      <c r="AE871" s="321"/>
      <c r="AF871" s="321"/>
      <c r="AG871" s="321"/>
      <c r="AH871" s="321"/>
      <c r="AI871" s="321"/>
      <c r="AJ871" s="321"/>
      <c r="AK871" s="321"/>
      <c r="AL871" s="321"/>
      <c r="AM871" s="321"/>
      <c r="AN871" s="321"/>
      <c r="AO871" s="321"/>
      <c r="AP871" s="321"/>
      <c r="AQ871" s="321"/>
      <c r="AR871" s="321"/>
      <c r="AS871" s="321"/>
      <c r="AT871" s="163"/>
      <c r="AU871" s="163"/>
      <c r="AV871" s="163"/>
      <c r="AW871" s="163"/>
      <c r="AX871" s="163"/>
      <c r="AY871" s="163"/>
      <c r="AZ871" s="167"/>
      <c r="BA871" s="163"/>
      <c r="BB871" s="163"/>
      <c r="BC871" s="163"/>
      <c r="BD871" s="163"/>
      <c r="BE871" s="163"/>
      <c r="BF871" s="163"/>
      <c r="BG871" s="163"/>
      <c r="BH871" s="163"/>
    </row>
    <row r="872">
      <c r="A872" s="163"/>
      <c r="B872" s="163"/>
      <c r="C872" s="163"/>
      <c r="D872" s="163"/>
      <c r="E872" s="163"/>
      <c r="F872" s="163"/>
      <c r="G872" s="163"/>
      <c r="H872" s="163"/>
      <c r="I872" s="163"/>
      <c r="J872" s="163"/>
      <c r="K872" s="165"/>
      <c r="L872" s="163"/>
      <c r="M872" s="163"/>
      <c r="N872" s="166"/>
      <c r="O872" s="167"/>
      <c r="P872" s="167"/>
      <c r="Q872" s="163"/>
      <c r="R872" s="163"/>
      <c r="S872" s="163"/>
      <c r="T872" s="167"/>
      <c r="U872" s="167"/>
      <c r="V872" s="167"/>
      <c r="W872" s="163"/>
      <c r="X872" s="163"/>
      <c r="Y872" s="163"/>
      <c r="Z872" s="321"/>
      <c r="AA872" s="321"/>
      <c r="AB872" s="322"/>
      <c r="AC872" s="322"/>
      <c r="AD872" s="321"/>
      <c r="AE872" s="321"/>
      <c r="AF872" s="321"/>
      <c r="AG872" s="321"/>
      <c r="AH872" s="321"/>
      <c r="AI872" s="321"/>
      <c r="AJ872" s="321"/>
      <c r="AK872" s="321"/>
      <c r="AL872" s="321"/>
      <c r="AM872" s="321"/>
      <c r="AN872" s="321"/>
      <c r="AO872" s="321"/>
      <c r="AP872" s="321"/>
      <c r="AQ872" s="321"/>
      <c r="AR872" s="321"/>
      <c r="AS872" s="321"/>
      <c r="AT872" s="163"/>
      <c r="AU872" s="163"/>
      <c r="AV872" s="163"/>
      <c r="AW872" s="163"/>
      <c r="AX872" s="163"/>
      <c r="AY872" s="163"/>
      <c r="AZ872" s="167"/>
      <c r="BA872" s="163"/>
      <c r="BB872" s="163"/>
      <c r="BC872" s="163"/>
      <c r="BD872" s="163"/>
      <c r="BE872" s="163"/>
      <c r="BF872" s="163"/>
      <c r="BG872" s="163"/>
      <c r="BH872" s="163"/>
    </row>
    <row r="873">
      <c r="A873" s="163"/>
      <c r="B873" s="163"/>
      <c r="C873" s="163"/>
      <c r="D873" s="163"/>
      <c r="E873" s="163"/>
      <c r="F873" s="163"/>
      <c r="G873" s="163"/>
      <c r="H873" s="163"/>
      <c r="I873" s="163"/>
      <c r="J873" s="163"/>
      <c r="K873" s="165"/>
      <c r="L873" s="163"/>
      <c r="M873" s="163"/>
      <c r="N873" s="166"/>
      <c r="O873" s="167"/>
      <c r="P873" s="167"/>
      <c r="Q873" s="163"/>
      <c r="R873" s="163"/>
      <c r="S873" s="163"/>
      <c r="T873" s="167"/>
      <c r="U873" s="167"/>
      <c r="V873" s="167"/>
      <c r="W873" s="163"/>
      <c r="X873" s="163"/>
      <c r="Y873" s="163"/>
      <c r="Z873" s="321"/>
      <c r="AA873" s="321"/>
      <c r="AB873" s="322"/>
      <c r="AC873" s="322"/>
      <c r="AD873" s="321"/>
      <c r="AE873" s="321"/>
      <c r="AF873" s="321"/>
      <c r="AG873" s="321"/>
      <c r="AH873" s="321"/>
      <c r="AI873" s="321"/>
      <c r="AJ873" s="321"/>
      <c r="AK873" s="321"/>
      <c r="AL873" s="321"/>
      <c r="AM873" s="321"/>
      <c r="AN873" s="321"/>
      <c r="AO873" s="321"/>
      <c r="AP873" s="321"/>
      <c r="AQ873" s="321"/>
      <c r="AR873" s="321"/>
      <c r="AS873" s="321"/>
      <c r="AT873" s="163"/>
      <c r="AU873" s="163"/>
      <c r="AV873" s="163"/>
      <c r="AW873" s="163"/>
      <c r="AX873" s="163"/>
      <c r="AY873" s="163"/>
      <c r="AZ873" s="167"/>
      <c r="BA873" s="163"/>
      <c r="BB873" s="163"/>
      <c r="BC873" s="163"/>
      <c r="BD873" s="163"/>
      <c r="BE873" s="163"/>
      <c r="BF873" s="163"/>
      <c r="BG873" s="163"/>
      <c r="BH873" s="163"/>
    </row>
    <row r="874">
      <c r="A874" s="163"/>
      <c r="B874" s="163"/>
      <c r="C874" s="163"/>
      <c r="D874" s="163"/>
      <c r="E874" s="163"/>
      <c r="F874" s="163"/>
      <c r="G874" s="163"/>
      <c r="H874" s="163"/>
      <c r="I874" s="163"/>
      <c r="J874" s="163"/>
      <c r="K874" s="165"/>
      <c r="L874" s="163"/>
      <c r="M874" s="163"/>
      <c r="N874" s="166"/>
      <c r="O874" s="167"/>
      <c r="P874" s="167"/>
      <c r="Q874" s="163"/>
      <c r="R874" s="163"/>
      <c r="S874" s="163"/>
      <c r="T874" s="167"/>
      <c r="U874" s="167"/>
      <c r="V874" s="167"/>
      <c r="W874" s="163"/>
      <c r="X874" s="163"/>
      <c r="Y874" s="163"/>
      <c r="Z874" s="321"/>
      <c r="AA874" s="321"/>
      <c r="AB874" s="322"/>
      <c r="AC874" s="322"/>
      <c r="AD874" s="321"/>
      <c r="AE874" s="321"/>
      <c r="AF874" s="321"/>
      <c r="AG874" s="321"/>
      <c r="AH874" s="321"/>
      <c r="AI874" s="321"/>
      <c r="AJ874" s="321"/>
      <c r="AK874" s="321"/>
      <c r="AL874" s="321"/>
      <c r="AM874" s="321"/>
      <c r="AN874" s="321"/>
      <c r="AO874" s="321"/>
      <c r="AP874" s="321"/>
      <c r="AQ874" s="321"/>
      <c r="AR874" s="321"/>
      <c r="AS874" s="321"/>
      <c r="AT874" s="163"/>
      <c r="AU874" s="163"/>
      <c r="AV874" s="163"/>
      <c r="AW874" s="163"/>
      <c r="AX874" s="163"/>
      <c r="AY874" s="163"/>
      <c r="AZ874" s="167"/>
      <c r="BA874" s="163"/>
      <c r="BB874" s="163"/>
      <c r="BC874" s="163"/>
      <c r="BD874" s="163"/>
      <c r="BE874" s="163"/>
      <c r="BF874" s="163"/>
      <c r="BG874" s="163"/>
      <c r="BH874" s="163"/>
    </row>
    <row r="875">
      <c r="A875" s="163"/>
      <c r="B875" s="163"/>
      <c r="C875" s="163"/>
      <c r="D875" s="163"/>
      <c r="E875" s="163"/>
      <c r="F875" s="163"/>
      <c r="G875" s="163"/>
      <c r="H875" s="163"/>
      <c r="I875" s="163"/>
      <c r="J875" s="163"/>
      <c r="K875" s="165"/>
      <c r="L875" s="163"/>
      <c r="M875" s="163"/>
      <c r="N875" s="166"/>
      <c r="O875" s="167"/>
      <c r="P875" s="167"/>
      <c r="Q875" s="163"/>
      <c r="R875" s="163"/>
      <c r="S875" s="163"/>
      <c r="T875" s="167"/>
      <c r="U875" s="167"/>
      <c r="V875" s="167"/>
      <c r="W875" s="163"/>
      <c r="X875" s="163"/>
      <c r="Y875" s="163"/>
      <c r="Z875" s="321"/>
      <c r="AA875" s="321"/>
      <c r="AB875" s="322"/>
      <c r="AC875" s="322"/>
      <c r="AD875" s="321"/>
      <c r="AE875" s="321"/>
      <c r="AF875" s="321"/>
      <c r="AG875" s="321"/>
      <c r="AH875" s="321"/>
      <c r="AI875" s="321"/>
      <c r="AJ875" s="321"/>
      <c r="AK875" s="321"/>
      <c r="AL875" s="321"/>
      <c r="AM875" s="321"/>
      <c r="AN875" s="321"/>
      <c r="AO875" s="321"/>
      <c r="AP875" s="321"/>
      <c r="AQ875" s="321"/>
      <c r="AR875" s="321"/>
      <c r="AS875" s="321"/>
      <c r="AT875" s="163"/>
      <c r="AU875" s="163"/>
      <c r="AV875" s="163"/>
      <c r="AW875" s="163"/>
      <c r="AX875" s="163"/>
      <c r="AY875" s="163"/>
      <c r="AZ875" s="167"/>
      <c r="BA875" s="163"/>
      <c r="BB875" s="163"/>
      <c r="BC875" s="163"/>
      <c r="BD875" s="163"/>
      <c r="BE875" s="163"/>
      <c r="BF875" s="163"/>
      <c r="BG875" s="163"/>
      <c r="BH875" s="163"/>
    </row>
    <row r="876">
      <c r="A876" s="163"/>
      <c r="B876" s="163"/>
      <c r="C876" s="163"/>
      <c r="D876" s="163"/>
      <c r="E876" s="163"/>
      <c r="F876" s="163"/>
      <c r="G876" s="163"/>
      <c r="H876" s="163"/>
      <c r="I876" s="163"/>
      <c r="J876" s="163"/>
      <c r="K876" s="165"/>
      <c r="L876" s="163"/>
      <c r="M876" s="163"/>
      <c r="N876" s="166"/>
      <c r="O876" s="167"/>
      <c r="P876" s="167"/>
      <c r="Q876" s="163"/>
      <c r="R876" s="163"/>
      <c r="S876" s="163"/>
      <c r="T876" s="167"/>
      <c r="U876" s="167"/>
      <c r="V876" s="167"/>
      <c r="W876" s="163"/>
      <c r="X876" s="163"/>
      <c r="Y876" s="163"/>
      <c r="Z876" s="321"/>
      <c r="AA876" s="321"/>
      <c r="AB876" s="322"/>
      <c r="AC876" s="322"/>
      <c r="AD876" s="321"/>
      <c r="AE876" s="321"/>
      <c r="AF876" s="321"/>
      <c r="AG876" s="321"/>
      <c r="AH876" s="321"/>
      <c r="AI876" s="321"/>
      <c r="AJ876" s="321"/>
      <c r="AK876" s="321"/>
      <c r="AL876" s="321"/>
      <c r="AM876" s="321"/>
      <c r="AN876" s="321"/>
      <c r="AO876" s="321"/>
      <c r="AP876" s="321"/>
      <c r="AQ876" s="321"/>
      <c r="AR876" s="321"/>
      <c r="AS876" s="321"/>
      <c r="AT876" s="163"/>
      <c r="AU876" s="163"/>
      <c r="AV876" s="163"/>
      <c r="AW876" s="163"/>
      <c r="AX876" s="163"/>
      <c r="AY876" s="163"/>
      <c r="AZ876" s="167"/>
      <c r="BA876" s="163"/>
      <c r="BB876" s="163"/>
      <c r="BC876" s="163"/>
      <c r="BD876" s="163"/>
      <c r="BE876" s="163"/>
      <c r="BF876" s="163"/>
      <c r="BG876" s="163"/>
      <c r="BH876" s="163"/>
    </row>
    <row r="877">
      <c r="A877" s="163"/>
      <c r="B877" s="163"/>
      <c r="C877" s="163"/>
      <c r="D877" s="163"/>
      <c r="E877" s="163"/>
      <c r="F877" s="163"/>
      <c r="G877" s="163"/>
      <c r="H877" s="163"/>
      <c r="I877" s="163"/>
      <c r="J877" s="163"/>
      <c r="K877" s="165"/>
      <c r="L877" s="163"/>
      <c r="M877" s="163"/>
      <c r="N877" s="166"/>
      <c r="O877" s="167"/>
      <c r="P877" s="167"/>
      <c r="Q877" s="163"/>
      <c r="R877" s="163"/>
      <c r="S877" s="163"/>
      <c r="T877" s="167"/>
      <c r="U877" s="167"/>
      <c r="V877" s="167"/>
      <c r="W877" s="163"/>
      <c r="X877" s="163"/>
      <c r="Y877" s="163"/>
      <c r="Z877" s="321"/>
      <c r="AA877" s="321"/>
      <c r="AB877" s="322"/>
      <c r="AC877" s="322"/>
      <c r="AD877" s="321"/>
      <c r="AE877" s="321"/>
      <c r="AF877" s="321"/>
      <c r="AG877" s="321"/>
      <c r="AH877" s="321"/>
      <c r="AI877" s="321"/>
      <c r="AJ877" s="321"/>
      <c r="AK877" s="321"/>
      <c r="AL877" s="321"/>
      <c r="AM877" s="321"/>
      <c r="AN877" s="321"/>
      <c r="AO877" s="321"/>
      <c r="AP877" s="321"/>
      <c r="AQ877" s="321"/>
      <c r="AR877" s="321"/>
      <c r="AS877" s="321"/>
      <c r="AT877" s="163"/>
      <c r="AU877" s="163"/>
      <c r="AV877" s="163"/>
      <c r="AW877" s="163"/>
      <c r="AX877" s="163"/>
      <c r="AY877" s="163"/>
      <c r="AZ877" s="167"/>
      <c r="BA877" s="163"/>
      <c r="BB877" s="163"/>
      <c r="BC877" s="163"/>
      <c r="BD877" s="163"/>
      <c r="BE877" s="163"/>
      <c r="BF877" s="163"/>
      <c r="BG877" s="163"/>
      <c r="BH877" s="163"/>
    </row>
    <row r="878">
      <c r="A878" s="163"/>
      <c r="B878" s="163"/>
      <c r="C878" s="163"/>
      <c r="D878" s="163"/>
      <c r="E878" s="163"/>
      <c r="F878" s="163"/>
      <c r="G878" s="163"/>
      <c r="H878" s="163"/>
      <c r="I878" s="163"/>
      <c r="J878" s="163"/>
      <c r="K878" s="165"/>
      <c r="L878" s="163"/>
      <c r="M878" s="163"/>
      <c r="N878" s="166"/>
      <c r="O878" s="167"/>
      <c r="P878" s="167"/>
      <c r="Q878" s="163"/>
      <c r="R878" s="163"/>
      <c r="S878" s="163"/>
      <c r="T878" s="167"/>
      <c r="U878" s="167"/>
      <c r="V878" s="167"/>
      <c r="W878" s="163"/>
      <c r="X878" s="163"/>
      <c r="Y878" s="163"/>
      <c r="Z878" s="321"/>
      <c r="AA878" s="321"/>
      <c r="AB878" s="322"/>
      <c r="AC878" s="322"/>
      <c r="AD878" s="321"/>
      <c r="AE878" s="321"/>
      <c r="AF878" s="321"/>
      <c r="AG878" s="321"/>
      <c r="AH878" s="321"/>
      <c r="AI878" s="321"/>
      <c r="AJ878" s="321"/>
      <c r="AK878" s="321"/>
      <c r="AL878" s="321"/>
      <c r="AM878" s="321"/>
      <c r="AN878" s="321"/>
      <c r="AO878" s="321"/>
      <c r="AP878" s="321"/>
      <c r="AQ878" s="321"/>
      <c r="AR878" s="321"/>
      <c r="AS878" s="321"/>
      <c r="AT878" s="163"/>
      <c r="AU878" s="163"/>
      <c r="AV878" s="163"/>
      <c r="AW878" s="163"/>
      <c r="AX878" s="163"/>
      <c r="AY878" s="163"/>
      <c r="AZ878" s="167"/>
      <c r="BA878" s="163"/>
      <c r="BB878" s="163"/>
      <c r="BC878" s="163"/>
      <c r="BD878" s="163"/>
      <c r="BE878" s="163"/>
      <c r="BF878" s="163"/>
      <c r="BG878" s="163"/>
      <c r="BH878" s="163"/>
    </row>
    <row r="879">
      <c r="A879" s="163"/>
      <c r="B879" s="163"/>
      <c r="C879" s="163"/>
      <c r="D879" s="163"/>
      <c r="E879" s="163"/>
      <c r="F879" s="163"/>
      <c r="G879" s="163"/>
      <c r="H879" s="163"/>
      <c r="I879" s="163"/>
      <c r="J879" s="163"/>
      <c r="K879" s="165"/>
      <c r="L879" s="163"/>
      <c r="M879" s="163"/>
      <c r="N879" s="166"/>
      <c r="O879" s="167"/>
      <c r="P879" s="167"/>
      <c r="Q879" s="163"/>
      <c r="R879" s="163"/>
      <c r="S879" s="163"/>
      <c r="T879" s="167"/>
      <c r="U879" s="167"/>
      <c r="V879" s="167"/>
      <c r="W879" s="163"/>
      <c r="X879" s="163"/>
      <c r="Y879" s="163"/>
      <c r="Z879" s="321"/>
      <c r="AA879" s="321"/>
      <c r="AB879" s="322"/>
      <c r="AC879" s="322"/>
      <c r="AD879" s="321"/>
      <c r="AE879" s="321"/>
      <c r="AF879" s="321"/>
      <c r="AG879" s="321"/>
      <c r="AH879" s="321"/>
      <c r="AI879" s="321"/>
      <c r="AJ879" s="321"/>
      <c r="AK879" s="321"/>
      <c r="AL879" s="321"/>
      <c r="AM879" s="321"/>
      <c r="AN879" s="321"/>
      <c r="AO879" s="321"/>
      <c r="AP879" s="321"/>
      <c r="AQ879" s="321"/>
      <c r="AR879" s="321"/>
      <c r="AS879" s="321"/>
      <c r="AT879" s="163"/>
      <c r="AU879" s="163"/>
      <c r="AV879" s="163"/>
      <c r="AW879" s="163"/>
      <c r="AX879" s="163"/>
      <c r="AY879" s="163"/>
      <c r="AZ879" s="167"/>
      <c r="BA879" s="163"/>
      <c r="BB879" s="163"/>
      <c r="BC879" s="163"/>
      <c r="BD879" s="163"/>
      <c r="BE879" s="163"/>
      <c r="BF879" s="163"/>
      <c r="BG879" s="163"/>
      <c r="BH879" s="163"/>
    </row>
    <row r="880">
      <c r="A880" s="163"/>
      <c r="B880" s="163"/>
      <c r="C880" s="163"/>
      <c r="D880" s="163"/>
      <c r="E880" s="163"/>
      <c r="F880" s="163"/>
      <c r="G880" s="163"/>
      <c r="H880" s="163"/>
      <c r="I880" s="163"/>
      <c r="J880" s="163"/>
      <c r="K880" s="165"/>
      <c r="L880" s="163"/>
      <c r="M880" s="163"/>
      <c r="N880" s="166"/>
      <c r="O880" s="167"/>
      <c r="P880" s="167"/>
      <c r="Q880" s="163"/>
      <c r="R880" s="163"/>
      <c r="S880" s="163"/>
      <c r="T880" s="167"/>
      <c r="U880" s="167"/>
      <c r="V880" s="167"/>
      <c r="W880" s="163"/>
      <c r="X880" s="163"/>
      <c r="Y880" s="163"/>
      <c r="Z880" s="321"/>
      <c r="AA880" s="321"/>
      <c r="AB880" s="322"/>
      <c r="AC880" s="322"/>
      <c r="AD880" s="321"/>
      <c r="AE880" s="321"/>
      <c r="AF880" s="321"/>
      <c r="AG880" s="321"/>
      <c r="AH880" s="321"/>
      <c r="AI880" s="321"/>
      <c r="AJ880" s="321"/>
      <c r="AK880" s="321"/>
      <c r="AL880" s="321"/>
      <c r="AM880" s="321"/>
      <c r="AN880" s="321"/>
      <c r="AO880" s="321"/>
      <c r="AP880" s="321"/>
      <c r="AQ880" s="321"/>
      <c r="AR880" s="321"/>
      <c r="AS880" s="321"/>
      <c r="AT880" s="163"/>
      <c r="AU880" s="163"/>
      <c r="AV880" s="163"/>
      <c r="AW880" s="163"/>
      <c r="AX880" s="163"/>
      <c r="AY880" s="163"/>
      <c r="AZ880" s="167"/>
      <c r="BA880" s="163"/>
      <c r="BB880" s="163"/>
      <c r="BC880" s="163"/>
      <c r="BD880" s="163"/>
      <c r="BE880" s="163"/>
      <c r="BF880" s="163"/>
      <c r="BG880" s="163"/>
      <c r="BH880" s="163"/>
    </row>
    <row r="881">
      <c r="A881" s="163"/>
      <c r="B881" s="163"/>
      <c r="C881" s="163"/>
      <c r="D881" s="163"/>
      <c r="E881" s="163"/>
      <c r="F881" s="163"/>
      <c r="G881" s="163"/>
      <c r="H881" s="163"/>
      <c r="I881" s="163"/>
      <c r="J881" s="163"/>
      <c r="K881" s="165"/>
      <c r="L881" s="163"/>
      <c r="M881" s="163"/>
      <c r="N881" s="166"/>
      <c r="O881" s="167"/>
      <c r="P881" s="167"/>
      <c r="Q881" s="163"/>
      <c r="R881" s="163"/>
      <c r="S881" s="163"/>
      <c r="T881" s="167"/>
      <c r="U881" s="167"/>
      <c r="V881" s="167"/>
      <c r="W881" s="163"/>
      <c r="X881" s="163"/>
      <c r="Y881" s="163"/>
      <c r="Z881" s="321"/>
      <c r="AA881" s="321"/>
      <c r="AB881" s="322"/>
      <c r="AC881" s="322"/>
      <c r="AD881" s="321"/>
      <c r="AE881" s="321"/>
      <c r="AF881" s="321"/>
      <c r="AG881" s="321"/>
      <c r="AH881" s="321"/>
      <c r="AI881" s="321"/>
      <c r="AJ881" s="321"/>
      <c r="AK881" s="321"/>
      <c r="AL881" s="321"/>
      <c r="AM881" s="321"/>
      <c r="AN881" s="321"/>
      <c r="AO881" s="321"/>
      <c r="AP881" s="321"/>
      <c r="AQ881" s="321"/>
      <c r="AR881" s="321"/>
      <c r="AS881" s="321"/>
      <c r="AT881" s="163"/>
      <c r="AU881" s="163"/>
      <c r="AV881" s="163"/>
      <c r="AW881" s="163"/>
      <c r="AX881" s="163"/>
      <c r="AY881" s="163"/>
      <c r="AZ881" s="167"/>
      <c r="BA881" s="163"/>
      <c r="BB881" s="163"/>
      <c r="BC881" s="163"/>
      <c r="BD881" s="163"/>
      <c r="BE881" s="163"/>
      <c r="BF881" s="163"/>
      <c r="BG881" s="163"/>
      <c r="BH881" s="163"/>
    </row>
    <row r="882">
      <c r="A882" s="163"/>
      <c r="B882" s="163"/>
      <c r="C882" s="163"/>
      <c r="D882" s="163"/>
      <c r="E882" s="163"/>
      <c r="F882" s="163"/>
      <c r="G882" s="163"/>
      <c r="H882" s="163"/>
      <c r="I882" s="163"/>
      <c r="J882" s="163"/>
      <c r="K882" s="165"/>
      <c r="L882" s="163"/>
      <c r="M882" s="163"/>
      <c r="N882" s="166"/>
      <c r="O882" s="167"/>
      <c r="P882" s="167"/>
      <c r="Q882" s="163"/>
      <c r="R882" s="163"/>
      <c r="S882" s="163"/>
      <c r="T882" s="167"/>
      <c r="U882" s="167"/>
      <c r="V882" s="167"/>
      <c r="W882" s="163"/>
      <c r="X882" s="163"/>
      <c r="Y882" s="163"/>
      <c r="Z882" s="321"/>
      <c r="AA882" s="321"/>
      <c r="AB882" s="322"/>
      <c r="AC882" s="322"/>
      <c r="AD882" s="321"/>
      <c r="AE882" s="321"/>
      <c r="AF882" s="321"/>
      <c r="AG882" s="321"/>
      <c r="AH882" s="321"/>
      <c r="AI882" s="321"/>
      <c r="AJ882" s="321"/>
      <c r="AK882" s="321"/>
      <c r="AL882" s="321"/>
      <c r="AM882" s="321"/>
      <c r="AN882" s="321"/>
      <c r="AO882" s="321"/>
      <c r="AP882" s="321"/>
      <c r="AQ882" s="321"/>
      <c r="AR882" s="321"/>
      <c r="AS882" s="321"/>
      <c r="AT882" s="163"/>
      <c r="AU882" s="163"/>
      <c r="AV882" s="163"/>
      <c r="AW882" s="163"/>
      <c r="AX882" s="163"/>
      <c r="AY882" s="163"/>
      <c r="AZ882" s="167"/>
      <c r="BA882" s="163"/>
      <c r="BB882" s="163"/>
      <c r="BC882" s="163"/>
      <c r="BD882" s="163"/>
      <c r="BE882" s="163"/>
      <c r="BF882" s="163"/>
      <c r="BG882" s="163"/>
      <c r="BH882" s="163"/>
    </row>
    <row r="883">
      <c r="A883" s="163"/>
      <c r="B883" s="163"/>
      <c r="C883" s="163"/>
      <c r="D883" s="163"/>
      <c r="E883" s="163"/>
      <c r="F883" s="163"/>
      <c r="G883" s="163"/>
      <c r="H883" s="163"/>
      <c r="I883" s="163"/>
      <c r="J883" s="163"/>
      <c r="K883" s="165"/>
      <c r="L883" s="163"/>
      <c r="M883" s="163"/>
      <c r="N883" s="166"/>
      <c r="O883" s="167"/>
      <c r="P883" s="167"/>
      <c r="Q883" s="163"/>
      <c r="R883" s="163"/>
      <c r="S883" s="163"/>
      <c r="T883" s="167"/>
      <c r="U883" s="167"/>
      <c r="V883" s="167"/>
      <c r="W883" s="163"/>
      <c r="X883" s="163"/>
      <c r="Y883" s="163"/>
      <c r="Z883" s="321"/>
      <c r="AA883" s="321"/>
      <c r="AB883" s="322"/>
      <c r="AC883" s="322"/>
      <c r="AD883" s="321"/>
      <c r="AE883" s="321"/>
      <c r="AF883" s="321"/>
      <c r="AG883" s="321"/>
      <c r="AH883" s="321"/>
      <c r="AI883" s="321"/>
      <c r="AJ883" s="321"/>
      <c r="AK883" s="321"/>
      <c r="AL883" s="321"/>
      <c r="AM883" s="321"/>
      <c r="AN883" s="321"/>
      <c r="AO883" s="321"/>
      <c r="AP883" s="321"/>
      <c r="AQ883" s="321"/>
      <c r="AR883" s="321"/>
      <c r="AS883" s="321"/>
      <c r="AT883" s="163"/>
      <c r="AU883" s="163"/>
      <c r="AV883" s="163"/>
      <c r="AW883" s="163"/>
      <c r="AX883" s="163"/>
      <c r="AY883" s="163"/>
      <c r="AZ883" s="167"/>
      <c r="BA883" s="163"/>
      <c r="BB883" s="163"/>
      <c r="BC883" s="163"/>
      <c r="BD883" s="163"/>
      <c r="BE883" s="163"/>
      <c r="BF883" s="163"/>
      <c r="BG883" s="163"/>
      <c r="BH883" s="163"/>
    </row>
    <row r="884">
      <c r="A884" s="163"/>
      <c r="B884" s="163"/>
      <c r="C884" s="163"/>
      <c r="D884" s="163"/>
      <c r="E884" s="163"/>
      <c r="F884" s="163"/>
      <c r="G884" s="163"/>
      <c r="H884" s="163"/>
      <c r="I884" s="163"/>
      <c r="J884" s="163"/>
      <c r="K884" s="165"/>
      <c r="L884" s="163"/>
      <c r="M884" s="163"/>
      <c r="N884" s="166"/>
      <c r="O884" s="167"/>
      <c r="P884" s="167"/>
      <c r="Q884" s="163"/>
      <c r="R884" s="163"/>
      <c r="S884" s="163"/>
      <c r="T884" s="167"/>
      <c r="U884" s="167"/>
      <c r="V884" s="167"/>
      <c r="W884" s="163"/>
      <c r="X884" s="163"/>
      <c r="Y884" s="163"/>
      <c r="Z884" s="321"/>
      <c r="AA884" s="321"/>
      <c r="AB884" s="322"/>
      <c r="AC884" s="322"/>
      <c r="AD884" s="321"/>
      <c r="AE884" s="321"/>
      <c r="AF884" s="321"/>
      <c r="AG884" s="321"/>
      <c r="AH884" s="321"/>
      <c r="AI884" s="321"/>
      <c r="AJ884" s="321"/>
      <c r="AK884" s="321"/>
      <c r="AL884" s="321"/>
      <c r="AM884" s="321"/>
      <c r="AN884" s="321"/>
      <c r="AO884" s="321"/>
      <c r="AP884" s="321"/>
      <c r="AQ884" s="321"/>
      <c r="AR884" s="321"/>
      <c r="AS884" s="321"/>
      <c r="AT884" s="163"/>
      <c r="AU884" s="163"/>
      <c r="AV884" s="163"/>
      <c r="AW884" s="163"/>
      <c r="AX884" s="163"/>
      <c r="AY884" s="163"/>
      <c r="AZ884" s="167"/>
      <c r="BA884" s="163"/>
      <c r="BB884" s="163"/>
      <c r="BC884" s="163"/>
      <c r="BD884" s="163"/>
      <c r="BE884" s="163"/>
      <c r="BF884" s="163"/>
      <c r="BG884" s="163"/>
      <c r="BH884" s="163"/>
    </row>
    <row r="885">
      <c r="A885" s="163"/>
      <c r="B885" s="163"/>
      <c r="C885" s="163"/>
      <c r="D885" s="163"/>
      <c r="E885" s="163"/>
      <c r="F885" s="163"/>
      <c r="G885" s="163"/>
      <c r="H885" s="163"/>
      <c r="I885" s="163"/>
      <c r="J885" s="163"/>
      <c r="K885" s="165"/>
      <c r="L885" s="163"/>
      <c r="M885" s="163"/>
      <c r="N885" s="166"/>
      <c r="O885" s="167"/>
      <c r="P885" s="167"/>
      <c r="Q885" s="163"/>
      <c r="R885" s="163"/>
      <c r="S885" s="163"/>
      <c r="T885" s="167"/>
      <c r="U885" s="167"/>
      <c r="V885" s="167"/>
      <c r="W885" s="163"/>
      <c r="X885" s="163"/>
      <c r="Y885" s="163"/>
      <c r="Z885" s="321"/>
      <c r="AA885" s="321"/>
      <c r="AB885" s="322"/>
      <c r="AC885" s="322"/>
      <c r="AD885" s="321"/>
      <c r="AE885" s="321"/>
      <c r="AF885" s="321"/>
      <c r="AG885" s="321"/>
      <c r="AH885" s="321"/>
      <c r="AI885" s="321"/>
      <c r="AJ885" s="321"/>
      <c r="AK885" s="321"/>
      <c r="AL885" s="321"/>
      <c r="AM885" s="321"/>
      <c r="AN885" s="321"/>
      <c r="AO885" s="321"/>
      <c r="AP885" s="321"/>
      <c r="AQ885" s="321"/>
      <c r="AR885" s="321"/>
      <c r="AS885" s="321"/>
      <c r="AT885" s="163"/>
      <c r="AU885" s="163"/>
      <c r="AV885" s="163"/>
      <c r="AW885" s="163"/>
      <c r="AX885" s="163"/>
      <c r="AY885" s="163"/>
      <c r="AZ885" s="167"/>
      <c r="BA885" s="163"/>
      <c r="BB885" s="163"/>
      <c r="BC885" s="163"/>
      <c r="BD885" s="163"/>
      <c r="BE885" s="163"/>
      <c r="BF885" s="163"/>
      <c r="BG885" s="163"/>
      <c r="BH885" s="163"/>
    </row>
    <row r="886">
      <c r="A886" s="163"/>
      <c r="B886" s="163"/>
      <c r="C886" s="163"/>
      <c r="D886" s="163"/>
      <c r="E886" s="163"/>
      <c r="F886" s="163"/>
      <c r="G886" s="163"/>
      <c r="H886" s="163"/>
      <c r="I886" s="163"/>
      <c r="J886" s="163"/>
      <c r="K886" s="165"/>
      <c r="L886" s="163"/>
      <c r="M886" s="163"/>
      <c r="N886" s="166"/>
      <c r="O886" s="167"/>
      <c r="P886" s="167"/>
      <c r="Q886" s="163"/>
      <c r="R886" s="163"/>
      <c r="S886" s="163"/>
      <c r="T886" s="167"/>
      <c r="U886" s="167"/>
      <c r="V886" s="167"/>
      <c r="W886" s="163"/>
      <c r="X886" s="163"/>
      <c r="Y886" s="163"/>
      <c r="Z886" s="321"/>
      <c r="AA886" s="321"/>
      <c r="AB886" s="322"/>
      <c r="AC886" s="322"/>
      <c r="AD886" s="321"/>
      <c r="AE886" s="321"/>
      <c r="AF886" s="321"/>
      <c r="AG886" s="321"/>
      <c r="AH886" s="321"/>
      <c r="AI886" s="321"/>
      <c r="AJ886" s="321"/>
      <c r="AK886" s="321"/>
      <c r="AL886" s="321"/>
      <c r="AM886" s="321"/>
      <c r="AN886" s="321"/>
      <c r="AO886" s="321"/>
      <c r="AP886" s="321"/>
      <c r="AQ886" s="321"/>
      <c r="AR886" s="321"/>
      <c r="AS886" s="321"/>
      <c r="AT886" s="163"/>
      <c r="AU886" s="163"/>
      <c r="AV886" s="163"/>
      <c r="AW886" s="163"/>
      <c r="AX886" s="163"/>
      <c r="AY886" s="163"/>
      <c r="AZ886" s="167"/>
      <c r="BA886" s="163"/>
      <c r="BB886" s="163"/>
      <c r="BC886" s="163"/>
      <c r="BD886" s="163"/>
      <c r="BE886" s="163"/>
      <c r="BF886" s="163"/>
      <c r="BG886" s="163"/>
      <c r="BH886" s="163"/>
    </row>
    <row r="887">
      <c r="A887" s="163"/>
      <c r="B887" s="163"/>
      <c r="C887" s="163"/>
      <c r="D887" s="163"/>
      <c r="E887" s="163"/>
      <c r="F887" s="163"/>
      <c r="G887" s="163"/>
      <c r="H887" s="163"/>
      <c r="I887" s="163"/>
      <c r="J887" s="163"/>
      <c r="K887" s="165"/>
      <c r="L887" s="163"/>
      <c r="M887" s="163"/>
      <c r="N887" s="166"/>
      <c r="O887" s="167"/>
      <c r="P887" s="167"/>
      <c r="Q887" s="163"/>
      <c r="R887" s="163"/>
      <c r="S887" s="163"/>
      <c r="T887" s="167"/>
      <c r="U887" s="167"/>
      <c r="V887" s="167"/>
      <c r="W887" s="163"/>
      <c r="X887" s="163"/>
      <c r="Y887" s="163"/>
      <c r="Z887" s="321"/>
      <c r="AA887" s="321"/>
      <c r="AB887" s="322"/>
      <c r="AC887" s="322"/>
      <c r="AD887" s="321"/>
      <c r="AE887" s="321"/>
      <c r="AF887" s="321"/>
      <c r="AG887" s="321"/>
      <c r="AH887" s="321"/>
      <c r="AI887" s="321"/>
      <c r="AJ887" s="321"/>
      <c r="AK887" s="321"/>
      <c r="AL887" s="321"/>
      <c r="AM887" s="321"/>
      <c r="AN887" s="321"/>
      <c r="AO887" s="321"/>
      <c r="AP887" s="321"/>
      <c r="AQ887" s="321"/>
      <c r="AR887" s="321"/>
      <c r="AS887" s="321"/>
      <c r="AT887" s="163"/>
      <c r="AU887" s="163"/>
      <c r="AV887" s="163"/>
      <c r="AW887" s="163"/>
      <c r="AX887" s="163"/>
      <c r="AY887" s="163"/>
      <c r="AZ887" s="167"/>
      <c r="BA887" s="163"/>
      <c r="BB887" s="163"/>
      <c r="BC887" s="163"/>
      <c r="BD887" s="163"/>
      <c r="BE887" s="163"/>
      <c r="BF887" s="163"/>
      <c r="BG887" s="163"/>
      <c r="BH887" s="163"/>
    </row>
    <row r="888">
      <c r="A888" s="163"/>
      <c r="B888" s="163"/>
      <c r="C888" s="163"/>
      <c r="D888" s="163"/>
      <c r="E888" s="163"/>
      <c r="F888" s="163"/>
      <c r="G888" s="163"/>
      <c r="H888" s="163"/>
      <c r="I888" s="163"/>
      <c r="J888" s="163"/>
      <c r="K888" s="165"/>
      <c r="L888" s="163"/>
      <c r="M888" s="163"/>
      <c r="N888" s="166"/>
      <c r="O888" s="167"/>
      <c r="P888" s="167"/>
      <c r="Q888" s="163"/>
      <c r="R888" s="163"/>
      <c r="S888" s="163"/>
      <c r="T888" s="167"/>
      <c r="U888" s="167"/>
      <c r="V888" s="167"/>
      <c r="W888" s="163"/>
      <c r="X888" s="163"/>
      <c r="Y888" s="163"/>
      <c r="Z888" s="321"/>
      <c r="AA888" s="321"/>
      <c r="AB888" s="322"/>
      <c r="AC888" s="322"/>
      <c r="AD888" s="321"/>
      <c r="AE888" s="321"/>
      <c r="AF888" s="321"/>
      <c r="AG888" s="321"/>
      <c r="AH888" s="321"/>
      <c r="AI888" s="321"/>
      <c r="AJ888" s="321"/>
      <c r="AK888" s="321"/>
      <c r="AL888" s="321"/>
      <c r="AM888" s="321"/>
      <c r="AN888" s="321"/>
      <c r="AO888" s="321"/>
      <c r="AP888" s="321"/>
      <c r="AQ888" s="321"/>
      <c r="AR888" s="321"/>
      <c r="AS888" s="321"/>
      <c r="AT888" s="163"/>
      <c r="AU888" s="163"/>
      <c r="AV888" s="163"/>
      <c r="AW888" s="163"/>
      <c r="AX888" s="163"/>
      <c r="AY888" s="163"/>
      <c r="AZ888" s="167"/>
      <c r="BA888" s="163"/>
      <c r="BB888" s="163"/>
      <c r="BC888" s="163"/>
      <c r="BD888" s="163"/>
      <c r="BE888" s="163"/>
      <c r="BF888" s="163"/>
      <c r="BG888" s="163"/>
      <c r="BH888" s="163"/>
    </row>
    <row r="889">
      <c r="A889" s="163"/>
      <c r="B889" s="163"/>
      <c r="C889" s="163"/>
      <c r="D889" s="163"/>
      <c r="E889" s="163"/>
      <c r="F889" s="163"/>
      <c r="G889" s="163"/>
      <c r="H889" s="163"/>
      <c r="I889" s="163"/>
      <c r="J889" s="163"/>
      <c r="K889" s="165"/>
      <c r="L889" s="163"/>
      <c r="M889" s="163"/>
      <c r="N889" s="166"/>
      <c r="O889" s="167"/>
      <c r="P889" s="167"/>
      <c r="Q889" s="163"/>
      <c r="R889" s="163"/>
      <c r="S889" s="163"/>
      <c r="T889" s="167"/>
      <c r="U889" s="167"/>
      <c r="V889" s="167"/>
      <c r="W889" s="163"/>
      <c r="X889" s="163"/>
      <c r="Y889" s="163"/>
      <c r="Z889" s="321"/>
      <c r="AA889" s="321"/>
      <c r="AB889" s="322"/>
      <c r="AC889" s="322"/>
      <c r="AD889" s="321"/>
      <c r="AE889" s="321"/>
      <c r="AF889" s="321"/>
      <c r="AG889" s="321"/>
      <c r="AH889" s="321"/>
      <c r="AI889" s="321"/>
      <c r="AJ889" s="321"/>
      <c r="AK889" s="321"/>
      <c r="AL889" s="321"/>
      <c r="AM889" s="321"/>
      <c r="AN889" s="321"/>
      <c r="AO889" s="321"/>
      <c r="AP889" s="321"/>
      <c r="AQ889" s="321"/>
      <c r="AR889" s="321"/>
      <c r="AS889" s="321"/>
      <c r="AT889" s="163"/>
      <c r="AU889" s="163"/>
      <c r="AV889" s="163"/>
      <c r="AW889" s="163"/>
      <c r="AX889" s="163"/>
      <c r="AY889" s="163"/>
      <c r="AZ889" s="167"/>
      <c r="BA889" s="163"/>
      <c r="BB889" s="163"/>
      <c r="BC889" s="163"/>
      <c r="BD889" s="163"/>
      <c r="BE889" s="163"/>
      <c r="BF889" s="163"/>
      <c r="BG889" s="163"/>
      <c r="BH889" s="163"/>
    </row>
    <row r="890">
      <c r="A890" s="163"/>
      <c r="B890" s="163"/>
      <c r="C890" s="163"/>
      <c r="D890" s="163"/>
      <c r="E890" s="163"/>
      <c r="F890" s="163"/>
      <c r="G890" s="163"/>
      <c r="H890" s="163"/>
      <c r="I890" s="163"/>
      <c r="J890" s="163"/>
      <c r="K890" s="165"/>
      <c r="L890" s="163"/>
      <c r="M890" s="163"/>
      <c r="N890" s="166"/>
      <c r="O890" s="167"/>
      <c r="P890" s="167"/>
      <c r="Q890" s="163"/>
      <c r="R890" s="163"/>
      <c r="S890" s="163"/>
      <c r="T890" s="167"/>
      <c r="U890" s="167"/>
      <c r="V890" s="167"/>
      <c r="W890" s="163"/>
      <c r="X890" s="163"/>
      <c r="Y890" s="163"/>
      <c r="Z890" s="321"/>
      <c r="AA890" s="321"/>
      <c r="AB890" s="322"/>
      <c r="AC890" s="322"/>
      <c r="AD890" s="321"/>
      <c r="AE890" s="321"/>
      <c r="AF890" s="321"/>
      <c r="AG890" s="321"/>
      <c r="AH890" s="321"/>
      <c r="AI890" s="321"/>
      <c r="AJ890" s="321"/>
      <c r="AK890" s="321"/>
      <c r="AL890" s="321"/>
      <c r="AM890" s="321"/>
      <c r="AN890" s="321"/>
      <c r="AO890" s="321"/>
      <c r="AP890" s="321"/>
      <c r="AQ890" s="321"/>
      <c r="AR890" s="321"/>
      <c r="AS890" s="321"/>
      <c r="AT890" s="163"/>
      <c r="AU890" s="163"/>
      <c r="AV890" s="163"/>
      <c r="AW890" s="163"/>
      <c r="AX890" s="163"/>
      <c r="AY890" s="163"/>
      <c r="AZ890" s="167"/>
      <c r="BA890" s="163"/>
      <c r="BB890" s="163"/>
      <c r="BC890" s="163"/>
      <c r="BD890" s="163"/>
      <c r="BE890" s="163"/>
      <c r="BF890" s="163"/>
      <c r="BG890" s="163"/>
      <c r="BH890" s="163"/>
    </row>
    <row r="891">
      <c r="A891" s="163"/>
      <c r="B891" s="163"/>
      <c r="C891" s="163"/>
      <c r="D891" s="163"/>
      <c r="E891" s="163"/>
      <c r="F891" s="163"/>
      <c r="G891" s="163"/>
      <c r="H891" s="163"/>
      <c r="I891" s="163"/>
      <c r="J891" s="163"/>
      <c r="K891" s="165"/>
      <c r="L891" s="163"/>
      <c r="M891" s="163"/>
      <c r="N891" s="166"/>
      <c r="O891" s="167"/>
      <c r="P891" s="167"/>
      <c r="Q891" s="163"/>
      <c r="R891" s="163"/>
      <c r="S891" s="163"/>
      <c r="T891" s="167"/>
      <c r="U891" s="167"/>
      <c r="V891" s="167"/>
      <c r="W891" s="163"/>
      <c r="X891" s="163"/>
      <c r="Y891" s="163"/>
      <c r="Z891" s="321"/>
      <c r="AA891" s="321"/>
      <c r="AB891" s="322"/>
      <c r="AC891" s="322"/>
      <c r="AD891" s="321"/>
      <c r="AE891" s="321"/>
      <c r="AF891" s="321"/>
      <c r="AG891" s="321"/>
      <c r="AH891" s="321"/>
      <c r="AI891" s="321"/>
      <c r="AJ891" s="321"/>
      <c r="AK891" s="321"/>
      <c r="AL891" s="321"/>
      <c r="AM891" s="321"/>
      <c r="AN891" s="321"/>
      <c r="AO891" s="321"/>
      <c r="AP891" s="321"/>
      <c r="AQ891" s="321"/>
      <c r="AR891" s="321"/>
      <c r="AS891" s="321"/>
      <c r="AT891" s="163"/>
      <c r="AU891" s="163"/>
      <c r="AV891" s="163"/>
      <c r="AW891" s="163"/>
      <c r="AX891" s="163"/>
      <c r="AY891" s="163"/>
      <c r="AZ891" s="167"/>
      <c r="BA891" s="163"/>
      <c r="BB891" s="163"/>
      <c r="BC891" s="163"/>
      <c r="BD891" s="163"/>
      <c r="BE891" s="163"/>
      <c r="BF891" s="163"/>
      <c r="BG891" s="163"/>
      <c r="BH891" s="163"/>
    </row>
    <row r="892">
      <c r="A892" s="163"/>
      <c r="B892" s="163"/>
      <c r="C892" s="163"/>
      <c r="D892" s="163"/>
      <c r="E892" s="163"/>
      <c r="F892" s="163"/>
      <c r="G892" s="163"/>
      <c r="H892" s="163"/>
      <c r="I892" s="163"/>
      <c r="J892" s="163"/>
      <c r="K892" s="165"/>
      <c r="L892" s="163"/>
      <c r="M892" s="163"/>
      <c r="N892" s="166"/>
      <c r="O892" s="167"/>
      <c r="P892" s="167"/>
      <c r="Q892" s="163"/>
      <c r="R892" s="163"/>
      <c r="S892" s="163"/>
      <c r="T892" s="167"/>
      <c r="U892" s="167"/>
      <c r="V892" s="167"/>
      <c r="W892" s="163"/>
      <c r="X892" s="163"/>
      <c r="Y892" s="163"/>
      <c r="Z892" s="321"/>
      <c r="AA892" s="321"/>
      <c r="AB892" s="322"/>
      <c r="AC892" s="322"/>
      <c r="AD892" s="321"/>
      <c r="AE892" s="321"/>
      <c r="AF892" s="321"/>
      <c r="AG892" s="321"/>
      <c r="AH892" s="321"/>
      <c r="AI892" s="321"/>
      <c r="AJ892" s="321"/>
      <c r="AK892" s="321"/>
      <c r="AL892" s="321"/>
      <c r="AM892" s="321"/>
      <c r="AN892" s="321"/>
      <c r="AO892" s="321"/>
      <c r="AP892" s="321"/>
      <c r="AQ892" s="321"/>
      <c r="AR892" s="321"/>
      <c r="AS892" s="321"/>
      <c r="AT892" s="163"/>
      <c r="AU892" s="163"/>
      <c r="AV892" s="163"/>
      <c r="AW892" s="163"/>
      <c r="AX892" s="163"/>
      <c r="AY892" s="163"/>
      <c r="AZ892" s="167"/>
      <c r="BA892" s="163"/>
      <c r="BB892" s="163"/>
      <c r="BC892" s="163"/>
      <c r="BD892" s="163"/>
      <c r="BE892" s="163"/>
      <c r="BF892" s="163"/>
      <c r="BG892" s="163"/>
      <c r="BH892" s="163"/>
    </row>
    <row r="893">
      <c r="A893" s="163"/>
      <c r="B893" s="163"/>
      <c r="C893" s="163"/>
      <c r="D893" s="163"/>
      <c r="E893" s="163"/>
      <c r="F893" s="163"/>
      <c r="G893" s="163"/>
      <c r="H893" s="163"/>
      <c r="I893" s="163"/>
      <c r="J893" s="163"/>
      <c r="K893" s="165"/>
      <c r="L893" s="163"/>
      <c r="M893" s="163"/>
      <c r="N893" s="166"/>
      <c r="O893" s="167"/>
      <c r="P893" s="167"/>
      <c r="Q893" s="163"/>
      <c r="R893" s="163"/>
      <c r="S893" s="163"/>
      <c r="T893" s="167"/>
      <c r="U893" s="167"/>
      <c r="V893" s="167"/>
      <c r="W893" s="163"/>
      <c r="X893" s="163"/>
      <c r="Y893" s="163"/>
      <c r="Z893" s="321"/>
      <c r="AA893" s="321"/>
      <c r="AB893" s="322"/>
      <c r="AC893" s="322"/>
      <c r="AD893" s="321"/>
      <c r="AE893" s="321"/>
      <c r="AF893" s="321"/>
      <c r="AG893" s="321"/>
      <c r="AH893" s="321"/>
      <c r="AI893" s="321"/>
      <c r="AJ893" s="321"/>
      <c r="AK893" s="321"/>
      <c r="AL893" s="321"/>
      <c r="AM893" s="321"/>
      <c r="AN893" s="321"/>
      <c r="AO893" s="321"/>
      <c r="AP893" s="321"/>
      <c r="AQ893" s="321"/>
      <c r="AR893" s="321"/>
      <c r="AS893" s="321"/>
      <c r="AT893" s="163"/>
      <c r="AU893" s="163"/>
      <c r="AV893" s="163"/>
      <c r="AW893" s="163"/>
      <c r="AX893" s="163"/>
      <c r="AY893" s="163"/>
      <c r="AZ893" s="167"/>
      <c r="BA893" s="163"/>
      <c r="BB893" s="163"/>
      <c r="BC893" s="163"/>
      <c r="BD893" s="163"/>
      <c r="BE893" s="163"/>
      <c r="BF893" s="163"/>
      <c r="BG893" s="163"/>
      <c r="BH893" s="163"/>
    </row>
    <row r="894">
      <c r="A894" s="163"/>
      <c r="B894" s="163"/>
      <c r="C894" s="163"/>
      <c r="D894" s="163"/>
      <c r="E894" s="163"/>
      <c r="F894" s="163"/>
      <c r="G894" s="163"/>
      <c r="H894" s="163"/>
      <c r="I894" s="163"/>
      <c r="J894" s="163"/>
      <c r="K894" s="165"/>
      <c r="L894" s="163"/>
      <c r="M894" s="163"/>
      <c r="N894" s="166"/>
      <c r="O894" s="167"/>
      <c r="P894" s="167"/>
      <c r="Q894" s="163"/>
      <c r="R894" s="163"/>
      <c r="S894" s="163"/>
      <c r="T894" s="167"/>
      <c r="U894" s="167"/>
      <c r="V894" s="167"/>
      <c r="W894" s="163"/>
      <c r="X894" s="163"/>
      <c r="Y894" s="163"/>
      <c r="Z894" s="321"/>
      <c r="AA894" s="321"/>
      <c r="AB894" s="322"/>
      <c r="AC894" s="322"/>
      <c r="AD894" s="321"/>
      <c r="AE894" s="321"/>
      <c r="AF894" s="321"/>
      <c r="AG894" s="321"/>
      <c r="AH894" s="321"/>
      <c r="AI894" s="321"/>
      <c r="AJ894" s="321"/>
      <c r="AK894" s="321"/>
      <c r="AL894" s="321"/>
      <c r="AM894" s="321"/>
      <c r="AN894" s="321"/>
      <c r="AO894" s="321"/>
      <c r="AP894" s="321"/>
      <c r="AQ894" s="321"/>
      <c r="AR894" s="321"/>
      <c r="AS894" s="321"/>
      <c r="AT894" s="163"/>
      <c r="AU894" s="163"/>
      <c r="AV894" s="163"/>
      <c r="AW894" s="163"/>
      <c r="AX894" s="163"/>
      <c r="AY894" s="163"/>
      <c r="AZ894" s="167"/>
      <c r="BA894" s="163"/>
      <c r="BB894" s="163"/>
      <c r="BC894" s="163"/>
      <c r="BD894" s="163"/>
      <c r="BE894" s="163"/>
      <c r="BF894" s="163"/>
      <c r="BG894" s="163"/>
      <c r="BH894" s="163"/>
    </row>
    <row r="895">
      <c r="A895" s="163"/>
      <c r="B895" s="163"/>
      <c r="C895" s="163"/>
      <c r="D895" s="163"/>
      <c r="E895" s="163"/>
      <c r="F895" s="163"/>
      <c r="G895" s="163"/>
      <c r="H895" s="163"/>
      <c r="I895" s="163"/>
      <c r="J895" s="163"/>
      <c r="K895" s="165"/>
      <c r="L895" s="163"/>
      <c r="M895" s="163"/>
      <c r="N895" s="166"/>
      <c r="O895" s="167"/>
      <c r="P895" s="167"/>
      <c r="Q895" s="163"/>
      <c r="R895" s="163"/>
      <c r="S895" s="163"/>
      <c r="T895" s="167"/>
      <c r="U895" s="167"/>
      <c r="V895" s="167"/>
      <c r="W895" s="163"/>
      <c r="X895" s="163"/>
      <c r="Y895" s="163"/>
      <c r="Z895" s="321"/>
      <c r="AA895" s="321"/>
      <c r="AB895" s="322"/>
      <c r="AC895" s="322"/>
      <c r="AD895" s="321"/>
      <c r="AE895" s="321"/>
      <c r="AF895" s="321"/>
      <c r="AG895" s="321"/>
      <c r="AH895" s="321"/>
      <c r="AI895" s="321"/>
      <c r="AJ895" s="321"/>
      <c r="AK895" s="321"/>
      <c r="AL895" s="321"/>
      <c r="AM895" s="321"/>
      <c r="AN895" s="321"/>
      <c r="AO895" s="321"/>
      <c r="AP895" s="321"/>
      <c r="AQ895" s="321"/>
      <c r="AR895" s="321"/>
      <c r="AS895" s="321"/>
      <c r="AT895" s="163"/>
      <c r="AU895" s="163"/>
      <c r="AV895" s="163"/>
      <c r="AW895" s="163"/>
      <c r="AX895" s="163"/>
      <c r="AY895" s="163"/>
      <c r="AZ895" s="167"/>
      <c r="BA895" s="163"/>
      <c r="BB895" s="163"/>
      <c r="BC895" s="163"/>
      <c r="BD895" s="163"/>
      <c r="BE895" s="163"/>
      <c r="BF895" s="163"/>
      <c r="BG895" s="163"/>
      <c r="BH895" s="163"/>
    </row>
    <row r="896">
      <c r="A896" s="163"/>
      <c r="B896" s="163"/>
      <c r="C896" s="163"/>
      <c r="D896" s="163"/>
      <c r="E896" s="163"/>
      <c r="F896" s="163"/>
      <c r="G896" s="163"/>
      <c r="H896" s="163"/>
      <c r="I896" s="163"/>
      <c r="J896" s="163"/>
      <c r="K896" s="165"/>
      <c r="L896" s="163"/>
      <c r="M896" s="163"/>
      <c r="N896" s="166"/>
      <c r="O896" s="167"/>
      <c r="P896" s="167"/>
      <c r="Q896" s="163"/>
      <c r="R896" s="163"/>
      <c r="S896" s="163"/>
      <c r="T896" s="167"/>
      <c r="U896" s="167"/>
      <c r="V896" s="167"/>
      <c r="W896" s="163"/>
      <c r="X896" s="163"/>
      <c r="Y896" s="163"/>
      <c r="Z896" s="321"/>
      <c r="AA896" s="321"/>
      <c r="AB896" s="322"/>
      <c r="AC896" s="322"/>
      <c r="AD896" s="321"/>
      <c r="AE896" s="321"/>
      <c r="AF896" s="321"/>
      <c r="AG896" s="321"/>
      <c r="AH896" s="321"/>
      <c r="AI896" s="321"/>
      <c r="AJ896" s="321"/>
      <c r="AK896" s="321"/>
      <c r="AL896" s="321"/>
      <c r="AM896" s="321"/>
      <c r="AN896" s="321"/>
      <c r="AO896" s="321"/>
      <c r="AP896" s="321"/>
      <c r="AQ896" s="321"/>
      <c r="AR896" s="321"/>
      <c r="AS896" s="321"/>
      <c r="AT896" s="163"/>
      <c r="AU896" s="163"/>
      <c r="AV896" s="163"/>
      <c r="AW896" s="163"/>
      <c r="AX896" s="163"/>
      <c r="AY896" s="163"/>
      <c r="AZ896" s="167"/>
      <c r="BA896" s="163"/>
      <c r="BB896" s="163"/>
      <c r="BC896" s="163"/>
      <c r="BD896" s="163"/>
      <c r="BE896" s="163"/>
      <c r="BF896" s="163"/>
      <c r="BG896" s="163"/>
      <c r="BH896" s="163"/>
    </row>
    <row r="897">
      <c r="A897" s="163"/>
      <c r="B897" s="163"/>
      <c r="C897" s="163"/>
      <c r="D897" s="163"/>
      <c r="E897" s="163"/>
      <c r="F897" s="163"/>
      <c r="G897" s="163"/>
      <c r="H897" s="163"/>
      <c r="I897" s="163"/>
      <c r="J897" s="163"/>
      <c r="K897" s="165"/>
      <c r="L897" s="163"/>
      <c r="M897" s="163"/>
      <c r="N897" s="166"/>
      <c r="O897" s="167"/>
      <c r="P897" s="167"/>
      <c r="Q897" s="163"/>
      <c r="R897" s="163"/>
      <c r="S897" s="163"/>
      <c r="T897" s="167"/>
      <c r="U897" s="167"/>
      <c r="V897" s="167"/>
      <c r="W897" s="163"/>
      <c r="X897" s="163"/>
      <c r="Y897" s="163"/>
      <c r="Z897" s="321"/>
      <c r="AA897" s="321"/>
      <c r="AB897" s="322"/>
      <c r="AC897" s="322"/>
      <c r="AD897" s="321"/>
      <c r="AE897" s="321"/>
      <c r="AF897" s="321"/>
      <c r="AG897" s="321"/>
      <c r="AH897" s="321"/>
      <c r="AI897" s="321"/>
      <c r="AJ897" s="321"/>
      <c r="AK897" s="321"/>
      <c r="AL897" s="321"/>
      <c r="AM897" s="321"/>
      <c r="AN897" s="321"/>
      <c r="AO897" s="321"/>
      <c r="AP897" s="321"/>
      <c r="AQ897" s="321"/>
      <c r="AR897" s="321"/>
      <c r="AS897" s="321"/>
      <c r="AT897" s="163"/>
      <c r="AU897" s="163"/>
      <c r="AV897" s="163"/>
      <c r="AW897" s="163"/>
      <c r="AX897" s="163"/>
      <c r="AY897" s="163"/>
      <c r="AZ897" s="167"/>
      <c r="BA897" s="163"/>
      <c r="BB897" s="163"/>
      <c r="BC897" s="163"/>
      <c r="BD897" s="163"/>
      <c r="BE897" s="163"/>
      <c r="BF897" s="163"/>
      <c r="BG897" s="163"/>
      <c r="BH897" s="163"/>
    </row>
    <row r="898">
      <c r="A898" s="163"/>
      <c r="B898" s="163"/>
      <c r="C898" s="163"/>
      <c r="D898" s="163"/>
      <c r="E898" s="163"/>
      <c r="F898" s="163"/>
      <c r="G898" s="163"/>
      <c r="H898" s="163"/>
      <c r="I898" s="163"/>
      <c r="J898" s="163"/>
      <c r="K898" s="165"/>
      <c r="L898" s="163"/>
      <c r="M898" s="163"/>
      <c r="N898" s="166"/>
      <c r="O898" s="167"/>
      <c r="P898" s="167"/>
      <c r="Q898" s="163"/>
      <c r="R898" s="163"/>
      <c r="S898" s="163"/>
      <c r="T898" s="167"/>
      <c r="U898" s="167"/>
      <c r="V898" s="167"/>
      <c r="W898" s="163"/>
      <c r="X898" s="163"/>
      <c r="Y898" s="163"/>
      <c r="Z898" s="321"/>
      <c r="AA898" s="321"/>
      <c r="AB898" s="322"/>
      <c r="AC898" s="322"/>
      <c r="AD898" s="321"/>
      <c r="AE898" s="321"/>
      <c r="AF898" s="321"/>
      <c r="AG898" s="321"/>
      <c r="AH898" s="321"/>
      <c r="AI898" s="321"/>
      <c r="AJ898" s="321"/>
      <c r="AK898" s="321"/>
      <c r="AL898" s="321"/>
      <c r="AM898" s="321"/>
      <c r="AN898" s="321"/>
      <c r="AO898" s="321"/>
      <c r="AP898" s="321"/>
      <c r="AQ898" s="321"/>
      <c r="AR898" s="321"/>
      <c r="AS898" s="321"/>
      <c r="AT898" s="163"/>
      <c r="AU898" s="163"/>
      <c r="AV898" s="163"/>
      <c r="AW898" s="163"/>
      <c r="AX898" s="163"/>
      <c r="AY898" s="163"/>
      <c r="AZ898" s="167"/>
      <c r="BA898" s="163"/>
      <c r="BB898" s="163"/>
      <c r="BC898" s="163"/>
      <c r="BD898" s="163"/>
      <c r="BE898" s="163"/>
      <c r="BF898" s="163"/>
      <c r="BG898" s="163"/>
      <c r="BH898" s="163"/>
    </row>
    <row r="899">
      <c r="A899" s="163"/>
      <c r="B899" s="163"/>
      <c r="C899" s="163"/>
      <c r="D899" s="163"/>
      <c r="E899" s="163"/>
      <c r="F899" s="163"/>
      <c r="G899" s="163"/>
      <c r="H899" s="163"/>
      <c r="I899" s="163"/>
      <c r="J899" s="163"/>
      <c r="K899" s="165"/>
      <c r="L899" s="163"/>
      <c r="M899" s="163"/>
      <c r="N899" s="166"/>
      <c r="O899" s="167"/>
      <c r="P899" s="167"/>
      <c r="Q899" s="163"/>
      <c r="R899" s="163"/>
      <c r="S899" s="163"/>
      <c r="T899" s="167"/>
      <c r="U899" s="167"/>
      <c r="V899" s="167"/>
      <c r="W899" s="163"/>
      <c r="X899" s="163"/>
      <c r="Y899" s="163"/>
      <c r="Z899" s="321"/>
      <c r="AA899" s="321"/>
      <c r="AB899" s="322"/>
      <c r="AC899" s="322"/>
      <c r="AD899" s="321"/>
      <c r="AE899" s="321"/>
      <c r="AF899" s="321"/>
      <c r="AG899" s="321"/>
      <c r="AH899" s="321"/>
      <c r="AI899" s="321"/>
      <c r="AJ899" s="321"/>
      <c r="AK899" s="321"/>
      <c r="AL899" s="321"/>
      <c r="AM899" s="321"/>
      <c r="AN899" s="321"/>
      <c r="AO899" s="321"/>
      <c r="AP899" s="321"/>
      <c r="AQ899" s="321"/>
      <c r="AR899" s="321"/>
      <c r="AS899" s="321"/>
      <c r="AT899" s="163"/>
      <c r="AU899" s="163"/>
      <c r="AV899" s="163"/>
      <c r="AW899" s="163"/>
      <c r="AX899" s="163"/>
      <c r="AY899" s="163"/>
      <c r="AZ899" s="167"/>
      <c r="BA899" s="163"/>
      <c r="BB899" s="163"/>
      <c r="BC899" s="163"/>
      <c r="BD899" s="163"/>
      <c r="BE899" s="163"/>
      <c r="BF899" s="163"/>
      <c r="BG899" s="163"/>
      <c r="BH899" s="163"/>
    </row>
    <row r="900">
      <c r="A900" s="163"/>
      <c r="B900" s="163"/>
      <c r="C900" s="163"/>
      <c r="D900" s="163"/>
      <c r="E900" s="163"/>
      <c r="F900" s="163"/>
      <c r="G900" s="163"/>
      <c r="H900" s="163"/>
      <c r="I900" s="163"/>
      <c r="J900" s="163"/>
      <c r="K900" s="165"/>
      <c r="L900" s="163"/>
      <c r="M900" s="163"/>
      <c r="N900" s="166"/>
      <c r="O900" s="167"/>
      <c r="P900" s="167"/>
      <c r="Q900" s="163"/>
      <c r="R900" s="163"/>
      <c r="S900" s="163"/>
      <c r="T900" s="167"/>
      <c r="U900" s="167"/>
      <c r="V900" s="167"/>
      <c r="W900" s="163"/>
      <c r="X900" s="163"/>
      <c r="Y900" s="163"/>
      <c r="Z900" s="321"/>
      <c r="AA900" s="321"/>
      <c r="AB900" s="322"/>
      <c r="AC900" s="322"/>
      <c r="AD900" s="321"/>
      <c r="AE900" s="321"/>
      <c r="AF900" s="321"/>
      <c r="AG900" s="321"/>
      <c r="AH900" s="321"/>
      <c r="AI900" s="321"/>
      <c r="AJ900" s="321"/>
      <c r="AK900" s="321"/>
      <c r="AL900" s="321"/>
      <c r="AM900" s="321"/>
      <c r="AN900" s="321"/>
      <c r="AO900" s="321"/>
      <c r="AP900" s="321"/>
      <c r="AQ900" s="321"/>
      <c r="AR900" s="321"/>
      <c r="AS900" s="321"/>
      <c r="AT900" s="163"/>
      <c r="AU900" s="163"/>
      <c r="AV900" s="163"/>
      <c r="AW900" s="163"/>
      <c r="AX900" s="163"/>
      <c r="AY900" s="163"/>
      <c r="AZ900" s="167"/>
      <c r="BA900" s="163"/>
      <c r="BB900" s="163"/>
      <c r="BC900" s="163"/>
      <c r="BD900" s="163"/>
      <c r="BE900" s="163"/>
      <c r="BF900" s="163"/>
      <c r="BG900" s="163"/>
      <c r="BH900" s="163"/>
    </row>
    <row r="901">
      <c r="A901" s="163"/>
      <c r="B901" s="163"/>
      <c r="C901" s="163"/>
      <c r="D901" s="163"/>
      <c r="E901" s="163"/>
      <c r="F901" s="163"/>
      <c r="G901" s="163"/>
      <c r="H901" s="163"/>
      <c r="I901" s="163"/>
      <c r="J901" s="163"/>
      <c r="K901" s="165"/>
      <c r="L901" s="163"/>
      <c r="M901" s="163"/>
      <c r="N901" s="166"/>
      <c r="O901" s="167"/>
      <c r="P901" s="167"/>
      <c r="Q901" s="163"/>
      <c r="R901" s="163"/>
      <c r="S901" s="163"/>
      <c r="T901" s="167"/>
      <c r="U901" s="167"/>
      <c r="V901" s="167"/>
      <c r="W901" s="163"/>
      <c r="X901" s="163"/>
      <c r="Y901" s="163"/>
      <c r="Z901" s="321"/>
      <c r="AA901" s="321"/>
      <c r="AB901" s="322"/>
      <c r="AC901" s="322"/>
      <c r="AD901" s="321"/>
      <c r="AE901" s="321"/>
      <c r="AF901" s="321"/>
      <c r="AG901" s="321"/>
      <c r="AH901" s="321"/>
      <c r="AI901" s="321"/>
      <c r="AJ901" s="321"/>
      <c r="AK901" s="321"/>
      <c r="AL901" s="321"/>
      <c r="AM901" s="321"/>
      <c r="AN901" s="321"/>
      <c r="AO901" s="321"/>
      <c r="AP901" s="321"/>
      <c r="AQ901" s="321"/>
      <c r="AR901" s="321"/>
      <c r="AS901" s="321"/>
      <c r="AT901" s="163"/>
      <c r="AU901" s="163"/>
      <c r="AV901" s="163"/>
      <c r="AW901" s="163"/>
      <c r="AX901" s="163"/>
      <c r="AY901" s="163"/>
      <c r="AZ901" s="167"/>
      <c r="BA901" s="163"/>
      <c r="BB901" s="163"/>
      <c r="BC901" s="163"/>
      <c r="BD901" s="163"/>
      <c r="BE901" s="163"/>
      <c r="BF901" s="163"/>
      <c r="BG901" s="163"/>
      <c r="BH901" s="163"/>
    </row>
    <row r="902">
      <c r="A902" s="163"/>
      <c r="B902" s="163"/>
      <c r="C902" s="163"/>
      <c r="D902" s="163"/>
      <c r="E902" s="163"/>
      <c r="F902" s="163"/>
      <c r="G902" s="163"/>
      <c r="H902" s="163"/>
      <c r="I902" s="163"/>
      <c r="J902" s="163"/>
      <c r="K902" s="165"/>
      <c r="L902" s="163"/>
      <c r="M902" s="163"/>
      <c r="N902" s="166"/>
      <c r="O902" s="167"/>
      <c r="P902" s="167"/>
      <c r="Q902" s="163"/>
      <c r="R902" s="163"/>
      <c r="S902" s="163"/>
      <c r="T902" s="167"/>
      <c r="U902" s="167"/>
      <c r="V902" s="167"/>
      <c r="W902" s="163"/>
      <c r="X902" s="163"/>
      <c r="Y902" s="163"/>
      <c r="Z902" s="321"/>
      <c r="AA902" s="321"/>
      <c r="AB902" s="322"/>
      <c r="AC902" s="322"/>
      <c r="AD902" s="321"/>
      <c r="AE902" s="321"/>
      <c r="AF902" s="321"/>
      <c r="AG902" s="321"/>
      <c r="AH902" s="321"/>
      <c r="AI902" s="321"/>
      <c r="AJ902" s="321"/>
      <c r="AK902" s="321"/>
      <c r="AL902" s="321"/>
      <c r="AM902" s="321"/>
      <c r="AN902" s="321"/>
      <c r="AO902" s="321"/>
      <c r="AP902" s="321"/>
      <c r="AQ902" s="321"/>
      <c r="AR902" s="321"/>
      <c r="AS902" s="321"/>
      <c r="AT902" s="163"/>
      <c r="AU902" s="163"/>
      <c r="AV902" s="163"/>
      <c r="AW902" s="163"/>
      <c r="AX902" s="163"/>
      <c r="AY902" s="163"/>
      <c r="AZ902" s="167"/>
      <c r="BA902" s="163"/>
      <c r="BB902" s="163"/>
      <c r="BC902" s="163"/>
      <c r="BD902" s="163"/>
      <c r="BE902" s="163"/>
      <c r="BF902" s="163"/>
      <c r="BG902" s="163"/>
      <c r="BH902" s="163"/>
    </row>
    <row r="903">
      <c r="A903" s="163"/>
      <c r="B903" s="163"/>
      <c r="C903" s="163"/>
      <c r="D903" s="163"/>
      <c r="E903" s="163"/>
      <c r="F903" s="163"/>
      <c r="G903" s="163"/>
      <c r="H903" s="163"/>
      <c r="I903" s="163"/>
      <c r="J903" s="163"/>
      <c r="K903" s="165"/>
      <c r="L903" s="163"/>
      <c r="M903" s="163"/>
      <c r="N903" s="166"/>
      <c r="O903" s="167"/>
      <c r="P903" s="167"/>
      <c r="Q903" s="163"/>
      <c r="R903" s="163"/>
      <c r="S903" s="163"/>
      <c r="T903" s="167"/>
      <c r="U903" s="167"/>
      <c r="V903" s="167"/>
      <c r="W903" s="163"/>
      <c r="X903" s="163"/>
      <c r="Y903" s="163"/>
      <c r="Z903" s="321"/>
      <c r="AA903" s="321"/>
      <c r="AB903" s="322"/>
      <c r="AC903" s="322"/>
      <c r="AD903" s="321"/>
      <c r="AE903" s="321"/>
      <c r="AF903" s="321"/>
      <c r="AG903" s="321"/>
      <c r="AH903" s="321"/>
      <c r="AI903" s="321"/>
      <c r="AJ903" s="321"/>
      <c r="AK903" s="321"/>
      <c r="AL903" s="321"/>
      <c r="AM903" s="321"/>
      <c r="AN903" s="321"/>
      <c r="AO903" s="321"/>
      <c r="AP903" s="321"/>
      <c r="AQ903" s="321"/>
      <c r="AR903" s="321"/>
      <c r="AS903" s="321"/>
      <c r="AT903" s="163"/>
      <c r="AU903" s="163"/>
      <c r="AV903" s="163"/>
      <c r="AW903" s="163"/>
      <c r="AX903" s="163"/>
      <c r="AY903" s="163"/>
      <c r="AZ903" s="167"/>
      <c r="BA903" s="163"/>
      <c r="BB903" s="163"/>
      <c r="BC903" s="163"/>
      <c r="BD903" s="163"/>
      <c r="BE903" s="163"/>
      <c r="BF903" s="163"/>
      <c r="BG903" s="163"/>
      <c r="BH903" s="163"/>
    </row>
    <row r="904">
      <c r="A904" s="163"/>
      <c r="B904" s="163"/>
      <c r="C904" s="163"/>
      <c r="D904" s="163"/>
      <c r="E904" s="163"/>
      <c r="F904" s="163"/>
      <c r="G904" s="163"/>
      <c r="H904" s="163"/>
      <c r="I904" s="163"/>
      <c r="J904" s="163"/>
      <c r="K904" s="165"/>
      <c r="L904" s="163"/>
      <c r="M904" s="163"/>
      <c r="N904" s="166"/>
      <c r="O904" s="167"/>
      <c r="P904" s="167"/>
      <c r="Q904" s="163"/>
      <c r="R904" s="163"/>
      <c r="S904" s="163"/>
      <c r="T904" s="167"/>
      <c r="U904" s="167"/>
      <c r="V904" s="167"/>
      <c r="W904" s="163"/>
      <c r="X904" s="163"/>
      <c r="Y904" s="163"/>
      <c r="Z904" s="321"/>
      <c r="AA904" s="321"/>
      <c r="AB904" s="322"/>
      <c r="AC904" s="322"/>
      <c r="AD904" s="321"/>
      <c r="AE904" s="321"/>
      <c r="AF904" s="321"/>
      <c r="AG904" s="321"/>
      <c r="AH904" s="321"/>
      <c r="AI904" s="321"/>
      <c r="AJ904" s="321"/>
      <c r="AK904" s="321"/>
      <c r="AL904" s="321"/>
      <c r="AM904" s="321"/>
      <c r="AN904" s="321"/>
      <c r="AO904" s="321"/>
      <c r="AP904" s="321"/>
      <c r="AQ904" s="321"/>
      <c r="AR904" s="321"/>
      <c r="AS904" s="321"/>
      <c r="AT904" s="163"/>
      <c r="AU904" s="163"/>
      <c r="AV904" s="163"/>
      <c r="AW904" s="163"/>
      <c r="AX904" s="163"/>
      <c r="AY904" s="163"/>
      <c r="AZ904" s="167"/>
      <c r="BA904" s="163"/>
      <c r="BB904" s="163"/>
      <c r="BC904" s="163"/>
      <c r="BD904" s="163"/>
      <c r="BE904" s="163"/>
      <c r="BF904" s="163"/>
      <c r="BG904" s="163"/>
      <c r="BH904" s="163"/>
    </row>
    <row r="905">
      <c r="A905" s="163"/>
      <c r="B905" s="163"/>
      <c r="C905" s="163"/>
      <c r="D905" s="163"/>
      <c r="E905" s="163"/>
      <c r="F905" s="163"/>
      <c r="G905" s="163"/>
      <c r="H905" s="163"/>
      <c r="I905" s="163"/>
      <c r="J905" s="163"/>
      <c r="K905" s="165"/>
      <c r="L905" s="163"/>
      <c r="M905" s="163"/>
      <c r="N905" s="166"/>
      <c r="O905" s="167"/>
      <c r="P905" s="167"/>
      <c r="Q905" s="163"/>
      <c r="R905" s="163"/>
      <c r="S905" s="163"/>
      <c r="T905" s="167"/>
      <c r="U905" s="167"/>
      <c r="V905" s="167"/>
      <c r="W905" s="163"/>
      <c r="X905" s="163"/>
      <c r="Y905" s="163"/>
      <c r="Z905" s="321"/>
      <c r="AA905" s="321"/>
      <c r="AB905" s="322"/>
      <c r="AC905" s="322"/>
      <c r="AD905" s="321"/>
      <c r="AE905" s="321"/>
      <c r="AF905" s="321"/>
      <c r="AG905" s="321"/>
      <c r="AH905" s="321"/>
      <c r="AI905" s="321"/>
      <c r="AJ905" s="321"/>
      <c r="AK905" s="321"/>
      <c r="AL905" s="321"/>
      <c r="AM905" s="321"/>
      <c r="AN905" s="321"/>
      <c r="AO905" s="321"/>
      <c r="AP905" s="321"/>
      <c r="AQ905" s="321"/>
      <c r="AR905" s="321"/>
      <c r="AS905" s="321"/>
      <c r="AT905" s="163"/>
      <c r="AU905" s="163"/>
      <c r="AV905" s="163"/>
      <c r="AW905" s="163"/>
      <c r="AX905" s="163"/>
      <c r="AY905" s="163"/>
      <c r="AZ905" s="167"/>
      <c r="BA905" s="163"/>
      <c r="BB905" s="163"/>
      <c r="BC905" s="163"/>
      <c r="BD905" s="163"/>
      <c r="BE905" s="163"/>
      <c r="BF905" s="163"/>
      <c r="BG905" s="163"/>
      <c r="BH905" s="163"/>
    </row>
    <row r="906">
      <c r="A906" s="163"/>
      <c r="B906" s="163"/>
      <c r="C906" s="163"/>
      <c r="D906" s="163"/>
      <c r="E906" s="163"/>
      <c r="F906" s="163"/>
      <c r="G906" s="163"/>
      <c r="H906" s="163"/>
      <c r="I906" s="163"/>
      <c r="J906" s="163"/>
      <c r="K906" s="165"/>
      <c r="L906" s="163"/>
      <c r="M906" s="163"/>
      <c r="N906" s="166"/>
      <c r="O906" s="167"/>
      <c r="P906" s="167"/>
      <c r="Q906" s="163"/>
      <c r="R906" s="163"/>
      <c r="S906" s="163"/>
      <c r="T906" s="167"/>
      <c r="U906" s="167"/>
      <c r="V906" s="167"/>
      <c r="W906" s="163"/>
      <c r="X906" s="163"/>
      <c r="Y906" s="163"/>
      <c r="Z906" s="321"/>
      <c r="AA906" s="321"/>
      <c r="AB906" s="322"/>
      <c r="AC906" s="322"/>
      <c r="AD906" s="321"/>
      <c r="AE906" s="321"/>
      <c r="AF906" s="321"/>
      <c r="AG906" s="321"/>
      <c r="AH906" s="321"/>
      <c r="AI906" s="321"/>
      <c r="AJ906" s="321"/>
      <c r="AK906" s="321"/>
      <c r="AL906" s="321"/>
      <c r="AM906" s="321"/>
      <c r="AN906" s="321"/>
      <c r="AO906" s="321"/>
      <c r="AP906" s="321"/>
      <c r="AQ906" s="321"/>
      <c r="AR906" s="321"/>
      <c r="AS906" s="321"/>
      <c r="AT906" s="163"/>
      <c r="AU906" s="163"/>
      <c r="AV906" s="163"/>
      <c r="AW906" s="163"/>
      <c r="AX906" s="163"/>
      <c r="AY906" s="163"/>
      <c r="AZ906" s="167"/>
      <c r="BA906" s="163"/>
      <c r="BB906" s="163"/>
      <c r="BC906" s="163"/>
      <c r="BD906" s="163"/>
      <c r="BE906" s="163"/>
      <c r="BF906" s="163"/>
      <c r="BG906" s="163"/>
      <c r="BH906" s="163"/>
    </row>
    <row r="907">
      <c r="A907" s="163"/>
      <c r="B907" s="163"/>
      <c r="C907" s="163"/>
      <c r="D907" s="163"/>
      <c r="E907" s="163"/>
      <c r="F907" s="163"/>
      <c r="G907" s="163"/>
      <c r="H907" s="163"/>
      <c r="I907" s="163"/>
      <c r="J907" s="163"/>
      <c r="K907" s="165"/>
      <c r="L907" s="163"/>
      <c r="M907" s="163"/>
      <c r="N907" s="166"/>
      <c r="O907" s="167"/>
      <c r="P907" s="167"/>
      <c r="Q907" s="163"/>
      <c r="R907" s="163"/>
      <c r="S907" s="163"/>
      <c r="T907" s="167"/>
      <c r="U907" s="167"/>
      <c r="V907" s="167"/>
      <c r="W907" s="163"/>
      <c r="X907" s="163"/>
      <c r="Y907" s="163"/>
      <c r="Z907" s="321"/>
      <c r="AA907" s="321"/>
      <c r="AB907" s="322"/>
      <c r="AC907" s="322"/>
      <c r="AD907" s="321"/>
      <c r="AE907" s="321"/>
      <c r="AF907" s="321"/>
      <c r="AG907" s="321"/>
      <c r="AH907" s="321"/>
      <c r="AI907" s="321"/>
      <c r="AJ907" s="321"/>
      <c r="AK907" s="321"/>
      <c r="AL907" s="321"/>
      <c r="AM907" s="321"/>
      <c r="AN907" s="321"/>
      <c r="AO907" s="321"/>
      <c r="AP907" s="321"/>
      <c r="AQ907" s="321"/>
      <c r="AR907" s="321"/>
      <c r="AS907" s="321"/>
      <c r="AT907" s="163"/>
      <c r="AU907" s="163"/>
      <c r="AV907" s="163"/>
      <c r="AW907" s="163"/>
      <c r="AX907" s="163"/>
      <c r="AY907" s="163"/>
      <c r="AZ907" s="167"/>
      <c r="BA907" s="163"/>
      <c r="BB907" s="163"/>
      <c r="BC907" s="163"/>
      <c r="BD907" s="163"/>
      <c r="BE907" s="163"/>
      <c r="BF907" s="163"/>
      <c r="BG907" s="163"/>
      <c r="BH907" s="163"/>
    </row>
    <row r="908">
      <c r="A908" s="163"/>
      <c r="B908" s="163"/>
      <c r="C908" s="163"/>
      <c r="D908" s="163"/>
      <c r="E908" s="163"/>
      <c r="F908" s="163"/>
      <c r="G908" s="163"/>
      <c r="H908" s="163"/>
      <c r="I908" s="163"/>
      <c r="J908" s="163"/>
      <c r="K908" s="165"/>
      <c r="L908" s="163"/>
      <c r="M908" s="163"/>
      <c r="N908" s="166"/>
      <c r="O908" s="167"/>
      <c r="P908" s="167"/>
      <c r="Q908" s="163"/>
      <c r="R908" s="163"/>
      <c r="S908" s="163"/>
      <c r="T908" s="167"/>
      <c r="U908" s="167"/>
      <c r="V908" s="167"/>
      <c r="W908" s="163"/>
      <c r="X908" s="163"/>
      <c r="Y908" s="163"/>
      <c r="Z908" s="321"/>
      <c r="AA908" s="321"/>
      <c r="AB908" s="322"/>
      <c r="AC908" s="322"/>
      <c r="AD908" s="321"/>
      <c r="AE908" s="321"/>
      <c r="AF908" s="321"/>
      <c r="AG908" s="321"/>
      <c r="AH908" s="321"/>
      <c r="AI908" s="321"/>
      <c r="AJ908" s="321"/>
      <c r="AK908" s="321"/>
      <c r="AL908" s="321"/>
      <c r="AM908" s="321"/>
      <c r="AN908" s="321"/>
      <c r="AO908" s="321"/>
      <c r="AP908" s="321"/>
      <c r="AQ908" s="321"/>
      <c r="AR908" s="321"/>
      <c r="AS908" s="321"/>
      <c r="AT908" s="163"/>
      <c r="AU908" s="163"/>
      <c r="AV908" s="163"/>
      <c r="AW908" s="163"/>
      <c r="AX908" s="163"/>
      <c r="AY908" s="163"/>
      <c r="AZ908" s="167"/>
      <c r="BA908" s="163"/>
      <c r="BB908" s="163"/>
      <c r="BC908" s="163"/>
      <c r="BD908" s="163"/>
      <c r="BE908" s="163"/>
      <c r="BF908" s="163"/>
      <c r="BG908" s="163"/>
      <c r="BH908" s="163"/>
    </row>
    <row r="909">
      <c r="A909" s="163"/>
      <c r="B909" s="163"/>
      <c r="C909" s="163"/>
      <c r="D909" s="163"/>
      <c r="E909" s="163"/>
      <c r="F909" s="163"/>
      <c r="G909" s="163"/>
      <c r="H909" s="163"/>
      <c r="I909" s="163"/>
      <c r="J909" s="163"/>
      <c r="K909" s="165"/>
      <c r="L909" s="163"/>
      <c r="M909" s="163"/>
      <c r="N909" s="166"/>
      <c r="O909" s="167"/>
      <c r="P909" s="167"/>
      <c r="Q909" s="163"/>
      <c r="R909" s="163"/>
      <c r="S909" s="163"/>
      <c r="T909" s="167"/>
      <c r="U909" s="167"/>
      <c r="V909" s="167"/>
      <c r="W909" s="163"/>
      <c r="X909" s="163"/>
      <c r="Y909" s="163"/>
      <c r="Z909" s="321"/>
      <c r="AA909" s="321"/>
      <c r="AB909" s="322"/>
      <c r="AC909" s="322"/>
      <c r="AD909" s="321"/>
      <c r="AE909" s="321"/>
      <c r="AF909" s="321"/>
      <c r="AG909" s="321"/>
      <c r="AH909" s="321"/>
      <c r="AI909" s="321"/>
      <c r="AJ909" s="321"/>
      <c r="AK909" s="321"/>
      <c r="AL909" s="321"/>
      <c r="AM909" s="321"/>
      <c r="AN909" s="321"/>
      <c r="AO909" s="321"/>
      <c r="AP909" s="321"/>
      <c r="AQ909" s="321"/>
      <c r="AR909" s="321"/>
      <c r="AS909" s="321"/>
      <c r="AT909" s="163"/>
      <c r="AU909" s="163"/>
      <c r="AV909" s="163"/>
      <c r="AW909" s="163"/>
      <c r="AX909" s="163"/>
      <c r="AY909" s="163"/>
      <c r="AZ909" s="167"/>
      <c r="BA909" s="163"/>
      <c r="BB909" s="163"/>
      <c r="BC909" s="163"/>
      <c r="BD909" s="163"/>
      <c r="BE909" s="163"/>
      <c r="BF909" s="163"/>
      <c r="BG909" s="163"/>
      <c r="BH909" s="163"/>
    </row>
    <row r="910">
      <c r="A910" s="163"/>
      <c r="B910" s="163"/>
      <c r="C910" s="163"/>
      <c r="D910" s="163"/>
      <c r="E910" s="163"/>
      <c r="F910" s="163"/>
      <c r="G910" s="163"/>
      <c r="H910" s="163"/>
      <c r="I910" s="163"/>
      <c r="J910" s="163"/>
      <c r="K910" s="165"/>
      <c r="L910" s="163"/>
      <c r="M910" s="163"/>
      <c r="N910" s="166"/>
      <c r="O910" s="167"/>
      <c r="P910" s="167"/>
      <c r="Q910" s="163"/>
      <c r="R910" s="163"/>
      <c r="S910" s="163"/>
      <c r="T910" s="167"/>
      <c r="U910" s="167"/>
      <c r="V910" s="167"/>
      <c r="W910" s="163"/>
      <c r="X910" s="163"/>
      <c r="Y910" s="163"/>
      <c r="Z910" s="321"/>
      <c r="AA910" s="321"/>
      <c r="AB910" s="322"/>
      <c r="AC910" s="322"/>
      <c r="AD910" s="321"/>
      <c r="AE910" s="321"/>
      <c r="AF910" s="321"/>
      <c r="AG910" s="321"/>
      <c r="AH910" s="321"/>
      <c r="AI910" s="321"/>
      <c r="AJ910" s="321"/>
      <c r="AK910" s="321"/>
      <c r="AL910" s="321"/>
      <c r="AM910" s="321"/>
      <c r="AN910" s="321"/>
      <c r="AO910" s="321"/>
      <c r="AP910" s="321"/>
      <c r="AQ910" s="321"/>
      <c r="AR910" s="321"/>
      <c r="AS910" s="321"/>
      <c r="AT910" s="163"/>
      <c r="AU910" s="163"/>
      <c r="AV910" s="163"/>
      <c r="AW910" s="163"/>
      <c r="AX910" s="163"/>
      <c r="AY910" s="163"/>
      <c r="AZ910" s="167"/>
      <c r="BA910" s="163"/>
      <c r="BB910" s="163"/>
      <c r="BC910" s="163"/>
      <c r="BD910" s="163"/>
      <c r="BE910" s="163"/>
      <c r="BF910" s="163"/>
      <c r="BG910" s="163"/>
      <c r="BH910" s="163"/>
    </row>
    <row r="911">
      <c r="A911" s="163"/>
      <c r="B911" s="163"/>
      <c r="C911" s="163"/>
      <c r="D911" s="163"/>
      <c r="E911" s="163"/>
      <c r="F911" s="163"/>
      <c r="G911" s="163"/>
      <c r="H911" s="163"/>
      <c r="I911" s="163"/>
      <c r="J911" s="163"/>
      <c r="K911" s="165"/>
      <c r="L911" s="163"/>
      <c r="M911" s="163"/>
      <c r="N911" s="166"/>
      <c r="O911" s="167"/>
      <c r="P911" s="167"/>
      <c r="Q911" s="163"/>
      <c r="R911" s="163"/>
      <c r="S911" s="163"/>
      <c r="T911" s="167"/>
      <c r="U911" s="167"/>
      <c r="V911" s="167"/>
      <c r="W911" s="163"/>
      <c r="X911" s="163"/>
      <c r="Y911" s="163"/>
      <c r="Z911" s="321"/>
      <c r="AA911" s="321"/>
      <c r="AB911" s="322"/>
      <c r="AC911" s="322"/>
      <c r="AD911" s="321"/>
      <c r="AE911" s="321"/>
      <c r="AF911" s="321"/>
      <c r="AG911" s="321"/>
      <c r="AH911" s="321"/>
      <c r="AI911" s="321"/>
      <c r="AJ911" s="321"/>
      <c r="AK911" s="321"/>
      <c r="AL911" s="321"/>
      <c r="AM911" s="321"/>
      <c r="AN911" s="321"/>
      <c r="AO911" s="321"/>
      <c r="AP911" s="321"/>
      <c r="AQ911" s="321"/>
      <c r="AR911" s="321"/>
      <c r="AS911" s="321"/>
      <c r="AT911" s="163"/>
      <c r="AU911" s="163"/>
      <c r="AV911" s="163"/>
      <c r="AW911" s="163"/>
      <c r="AX911" s="163"/>
      <c r="AY911" s="163"/>
      <c r="AZ911" s="167"/>
      <c r="BA911" s="163"/>
      <c r="BB911" s="163"/>
      <c r="BC911" s="163"/>
      <c r="BD911" s="163"/>
      <c r="BE911" s="163"/>
      <c r="BF911" s="163"/>
      <c r="BG911" s="163"/>
      <c r="BH911" s="163"/>
    </row>
    <row r="912">
      <c r="A912" s="163"/>
      <c r="B912" s="163"/>
      <c r="C912" s="163"/>
      <c r="D912" s="163"/>
      <c r="E912" s="163"/>
      <c r="F912" s="163"/>
      <c r="G912" s="163"/>
      <c r="H912" s="163"/>
      <c r="I912" s="163"/>
      <c r="J912" s="163"/>
      <c r="K912" s="165"/>
      <c r="L912" s="163"/>
      <c r="M912" s="163"/>
      <c r="N912" s="166"/>
      <c r="O912" s="167"/>
      <c r="P912" s="167"/>
      <c r="Q912" s="163"/>
      <c r="R912" s="163"/>
      <c r="S912" s="163"/>
      <c r="T912" s="167"/>
      <c r="U912" s="167"/>
      <c r="V912" s="167"/>
      <c r="W912" s="163"/>
      <c r="X912" s="163"/>
      <c r="Y912" s="163"/>
      <c r="Z912" s="321"/>
      <c r="AA912" s="321"/>
      <c r="AB912" s="322"/>
      <c r="AC912" s="322"/>
      <c r="AD912" s="321"/>
      <c r="AE912" s="321"/>
      <c r="AF912" s="321"/>
      <c r="AG912" s="321"/>
      <c r="AH912" s="321"/>
      <c r="AI912" s="321"/>
      <c r="AJ912" s="321"/>
      <c r="AK912" s="321"/>
      <c r="AL912" s="321"/>
      <c r="AM912" s="321"/>
      <c r="AN912" s="321"/>
      <c r="AO912" s="321"/>
      <c r="AP912" s="321"/>
      <c r="AQ912" s="321"/>
      <c r="AR912" s="321"/>
      <c r="AS912" s="321"/>
      <c r="AT912" s="163"/>
      <c r="AU912" s="163"/>
      <c r="AV912" s="163"/>
      <c r="AW912" s="163"/>
      <c r="AX912" s="163"/>
      <c r="AY912" s="163"/>
      <c r="AZ912" s="167"/>
      <c r="BA912" s="163"/>
      <c r="BB912" s="163"/>
      <c r="BC912" s="163"/>
      <c r="BD912" s="163"/>
      <c r="BE912" s="163"/>
      <c r="BF912" s="163"/>
      <c r="BG912" s="163"/>
      <c r="BH912" s="163"/>
    </row>
    <row r="913">
      <c r="A913" s="163"/>
      <c r="B913" s="163"/>
      <c r="C913" s="163"/>
      <c r="D913" s="163"/>
      <c r="E913" s="163"/>
      <c r="F913" s="163"/>
      <c r="G913" s="163"/>
      <c r="H913" s="163"/>
      <c r="I913" s="163"/>
      <c r="J913" s="163"/>
      <c r="K913" s="165"/>
      <c r="L913" s="163"/>
      <c r="M913" s="163"/>
      <c r="N913" s="166"/>
      <c r="O913" s="167"/>
      <c r="P913" s="167"/>
      <c r="Q913" s="163"/>
      <c r="R913" s="163"/>
      <c r="S913" s="163"/>
      <c r="T913" s="167"/>
      <c r="U913" s="167"/>
      <c r="V913" s="167"/>
      <c r="W913" s="163"/>
      <c r="X913" s="163"/>
      <c r="Y913" s="163"/>
      <c r="Z913" s="321"/>
      <c r="AA913" s="321"/>
      <c r="AB913" s="322"/>
      <c r="AC913" s="322"/>
      <c r="AD913" s="321"/>
      <c r="AE913" s="321"/>
      <c r="AF913" s="321"/>
      <c r="AG913" s="321"/>
      <c r="AH913" s="321"/>
      <c r="AI913" s="321"/>
      <c r="AJ913" s="321"/>
      <c r="AK913" s="321"/>
      <c r="AL913" s="321"/>
      <c r="AM913" s="321"/>
      <c r="AN913" s="321"/>
      <c r="AO913" s="321"/>
      <c r="AP913" s="321"/>
      <c r="AQ913" s="321"/>
      <c r="AR913" s="321"/>
      <c r="AS913" s="321"/>
      <c r="AT913" s="163"/>
      <c r="AU913" s="163"/>
      <c r="AV913" s="163"/>
      <c r="AW913" s="163"/>
      <c r="AX913" s="163"/>
      <c r="AY913" s="163"/>
      <c r="AZ913" s="167"/>
      <c r="BA913" s="163"/>
      <c r="BB913" s="163"/>
      <c r="BC913" s="163"/>
      <c r="BD913" s="163"/>
      <c r="BE913" s="163"/>
      <c r="BF913" s="163"/>
      <c r="BG913" s="163"/>
      <c r="BH913" s="163"/>
    </row>
    <row r="914">
      <c r="A914" s="163"/>
      <c r="B914" s="163"/>
      <c r="C914" s="163"/>
      <c r="D914" s="163"/>
      <c r="E914" s="163"/>
      <c r="F914" s="163"/>
      <c r="G914" s="163"/>
      <c r="H914" s="163"/>
      <c r="I914" s="163"/>
      <c r="J914" s="163"/>
      <c r="K914" s="165"/>
      <c r="L914" s="163"/>
      <c r="M914" s="163"/>
      <c r="N914" s="166"/>
      <c r="O914" s="167"/>
      <c r="P914" s="167"/>
      <c r="Q914" s="163"/>
      <c r="R914" s="163"/>
      <c r="S914" s="163"/>
      <c r="T914" s="167"/>
      <c r="U914" s="167"/>
      <c r="V914" s="167"/>
      <c r="W914" s="163"/>
      <c r="X914" s="163"/>
      <c r="Y914" s="163"/>
      <c r="Z914" s="321"/>
      <c r="AA914" s="321"/>
      <c r="AB914" s="322"/>
      <c r="AC914" s="322"/>
      <c r="AD914" s="321"/>
      <c r="AE914" s="321"/>
      <c r="AF914" s="321"/>
      <c r="AG914" s="321"/>
      <c r="AH914" s="321"/>
      <c r="AI914" s="321"/>
      <c r="AJ914" s="321"/>
      <c r="AK914" s="321"/>
      <c r="AL914" s="321"/>
      <c r="AM914" s="321"/>
      <c r="AN914" s="321"/>
      <c r="AO914" s="321"/>
      <c r="AP914" s="321"/>
      <c r="AQ914" s="321"/>
      <c r="AR914" s="321"/>
      <c r="AS914" s="321"/>
      <c r="AT914" s="163"/>
      <c r="AU914" s="163"/>
      <c r="AV914" s="163"/>
      <c r="AW914" s="163"/>
      <c r="AX914" s="163"/>
      <c r="AY914" s="163"/>
      <c r="AZ914" s="167"/>
      <c r="BA914" s="163"/>
      <c r="BB914" s="163"/>
      <c r="BC914" s="163"/>
      <c r="BD914" s="163"/>
      <c r="BE914" s="163"/>
      <c r="BF914" s="163"/>
      <c r="BG914" s="163"/>
      <c r="BH914" s="163"/>
    </row>
    <row r="915">
      <c r="A915" s="163"/>
      <c r="B915" s="163"/>
      <c r="C915" s="163"/>
      <c r="D915" s="163"/>
      <c r="E915" s="163"/>
      <c r="F915" s="163"/>
      <c r="G915" s="163"/>
      <c r="H915" s="163"/>
      <c r="I915" s="163"/>
      <c r="J915" s="163"/>
      <c r="K915" s="165"/>
      <c r="L915" s="163"/>
      <c r="M915" s="163"/>
      <c r="N915" s="166"/>
      <c r="O915" s="167"/>
      <c r="P915" s="167"/>
      <c r="Q915" s="163"/>
      <c r="R915" s="163"/>
      <c r="S915" s="163"/>
      <c r="T915" s="167"/>
      <c r="U915" s="167"/>
      <c r="V915" s="167"/>
      <c r="W915" s="163"/>
      <c r="X915" s="163"/>
      <c r="Y915" s="163"/>
      <c r="Z915" s="321"/>
      <c r="AA915" s="321"/>
      <c r="AB915" s="322"/>
      <c r="AC915" s="322"/>
      <c r="AD915" s="321"/>
      <c r="AE915" s="321"/>
      <c r="AF915" s="321"/>
      <c r="AG915" s="321"/>
      <c r="AH915" s="321"/>
      <c r="AI915" s="321"/>
      <c r="AJ915" s="321"/>
      <c r="AK915" s="321"/>
      <c r="AL915" s="321"/>
      <c r="AM915" s="321"/>
      <c r="AN915" s="321"/>
      <c r="AO915" s="321"/>
      <c r="AP915" s="321"/>
      <c r="AQ915" s="321"/>
      <c r="AR915" s="321"/>
      <c r="AS915" s="321"/>
      <c r="AT915" s="163"/>
      <c r="AU915" s="163"/>
      <c r="AV915" s="163"/>
      <c r="AW915" s="163"/>
      <c r="AX915" s="163"/>
      <c r="AY915" s="163"/>
      <c r="AZ915" s="167"/>
      <c r="BA915" s="163"/>
      <c r="BB915" s="163"/>
      <c r="BC915" s="163"/>
      <c r="BD915" s="163"/>
      <c r="BE915" s="163"/>
      <c r="BF915" s="163"/>
      <c r="BG915" s="163"/>
      <c r="BH915" s="163"/>
    </row>
    <row r="916">
      <c r="A916" s="163"/>
      <c r="B916" s="163"/>
      <c r="C916" s="163"/>
      <c r="D916" s="163"/>
      <c r="E916" s="163"/>
      <c r="F916" s="163"/>
      <c r="G916" s="163"/>
      <c r="H916" s="163"/>
      <c r="I916" s="163"/>
      <c r="J916" s="163"/>
      <c r="K916" s="165"/>
      <c r="L916" s="163"/>
      <c r="M916" s="163"/>
      <c r="N916" s="166"/>
      <c r="O916" s="167"/>
      <c r="P916" s="167"/>
      <c r="Q916" s="163"/>
      <c r="R916" s="163"/>
      <c r="S916" s="163"/>
      <c r="T916" s="167"/>
      <c r="U916" s="167"/>
      <c r="V916" s="167"/>
      <c r="W916" s="163"/>
      <c r="X916" s="163"/>
      <c r="Y916" s="163"/>
      <c r="Z916" s="321"/>
      <c r="AA916" s="321"/>
      <c r="AB916" s="322"/>
      <c r="AC916" s="322"/>
      <c r="AD916" s="321"/>
      <c r="AE916" s="321"/>
      <c r="AF916" s="321"/>
      <c r="AG916" s="321"/>
      <c r="AH916" s="321"/>
      <c r="AI916" s="321"/>
      <c r="AJ916" s="321"/>
      <c r="AK916" s="321"/>
      <c r="AL916" s="321"/>
      <c r="AM916" s="321"/>
      <c r="AN916" s="321"/>
      <c r="AO916" s="321"/>
      <c r="AP916" s="321"/>
      <c r="AQ916" s="321"/>
      <c r="AR916" s="321"/>
      <c r="AS916" s="321"/>
      <c r="AT916" s="163"/>
      <c r="AU916" s="163"/>
      <c r="AV916" s="163"/>
      <c r="AW916" s="163"/>
      <c r="AX916" s="163"/>
      <c r="AY916" s="163"/>
      <c r="AZ916" s="167"/>
      <c r="BA916" s="163"/>
      <c r="BB916" s="163"/>
      <c r="BC916" s="163"/>
      <c r="BD916" s="163"/>
      <c r="BE916" s="163"/>
      <c r="BF916" s="163"/>
      <c r="BG916" s="163"/>
      <c r="BH916" s="163"/>
    </row>
    <row r="917">
      <c r="A917" s="163"/>
      <c r="B917" s="163"/>
      <c r="C917" s="163"/>
      <c r="D917" s="163"/>
      <c r="E917" s="163"/>
      <c r="F917" s="163"/>
      <c r="G917" s="163"/>
      <c r="H917" s="163"/>
      <c r="I917" s="163"/>
      <c r="J917" s="163"/>
      <c r="K917" s="165"/>
      <c r="L917" s="163"/>
      <c r="M917" s="163"/>
      <c r="N917" s="166"/>
      <c r="O917" s="167"/>
      <c r="P917" s="167"/>
      <c r="Q917" s="163"/>
      <c r="R917" s="163"/>
      <c r="S917" s="163"/>
      <c r="T917" s="167"/>
      <c r="U917" s="167"/>
      <c r="V917" s="167"/>
      <c r="W917" s="163"/>
      <c r="X917" s="163"/>
      <c r="Y917" s="163"/>
      <c r="Z917" s="321"/>
      <c r="AA917" s="321"/>
      <c r="AB917" s="322"/>
      <c r="AC917" s="322"/>
      <c r="AD917" s="321"/>
      <c r="AE917" s="321"/>
      <c r="AF917" s="321"/>
      <c r="AG917" s="321"/>
      <c r="AH917" s="321"/>
      <c r="AI917" s="321"/>
      <c r="AJ917" s="321"/>
      <c r="AK917" s="321"/>
      <c r="AL917" s="321"/>
      <c r="AM917" s="321"/>
      <c r="AN917" s="321"/>
      <c r="AO917" s="321"/>
      <c r="AP917" s="321"/>
      <c r="AQ917" s="321"/>
      <c r="AR917" s="321"/>
      <c r="AS917" s="321"/>
      <c r="AT917" s="163"/>
      <c r="AU917" s="163"/>
      <c r="AV917" s="163"/>
      <c r="AW917" s="163"/>
      <c r="AX917" s="163"/>
      <c r="AY917" s="163"/>
      <c r="AZ917" s="167"/>
      <c r="BA917" s="163"/>
      <c r="BB917" s="163"/>
      <c r="BC917" s="163"/>
      <c r="BD917" s="163"/>
      <c r="BE917" s="163"/>
      <c r="BF917" s="163"/>
      <c r="BG917" s="163"/>
      <c r="BH917" s="163"/>
    </row>
    <row r="918">
      <c r="A918" s="163"/>
      <c r="B918" s="163"/>
      <c r="C918" s="163"/>
      <c r="D918" s="163"/>
      <c r="E918" s="163"/>
      <c r="F918" s="163"/>
      <c r="G918" s="163"/>
      <c r="H918" s="163"/>
      <c r="I918" s="163"/>
      <c r="J918" s="163"/>
      <c r="K918" s="165"/>
      <c r="L918" s="163"/>
      <c r="M918" s="163"/>
      <c r="N918" s="166"/>
      <c r="O918" s="167"/>
      <c r="P918" s="167"/>
      <c r="Q918" s="163"/>
      <c r="R918" s="163"/>
      <c r="S918" s="163"/>
      <c r="T918" s="167"/>
      <c r="U918" s="167"/>
      <c r="V918" s="167"/>
      <c r="W918" s="163"/>
      <c r="X918" s="163"/>
      <c r="Y918" s="163"/>
      <c r="Z918" s="321"/>
      <c r="AA918" s="321"/>
      <c r="AB918" s="322"/>
      <c r="AC918" s="322"/>
      <c r="AD918" s="321"/>
      <c r="AE918" s="321"/>
      <c r="AF918" s="321"/>
      <c r="AG918" s="321"/>
      <c r="AH918" s="321"/>
      <c r="AI918" s="321"/>
      <c r="AJ918" s="321"/>
      <c r="AK918" s="321"/>
      <c r="AL918" s="321"/>
      <c r="AM918" s="321"/>
      <c r="AN918" s="321"/>
      <c r="AO918" s="321"/>
      <c r="AP918" s="321"/>
      <c r="AQ918" s="321"/>
      <c r="AR918" s="321"/>
      <c r="AS918" s="321"/>
      <c r="AT918" s="163"/>
      <c r="AU918" s="163"/>
      <c r="AV918" s="163"/>
      <c r="AW918" s="163"/>
      <c r="AX918" s="163"/>
      <c r="AY918" s="163"/>
      <c r="AZ918" s="167"/>
      <c r="BA918" s="163"/>
      <c r="BB918" s="163"/>
      <c r="BC918" s="163"/>
      <c r="BD918" s="163"/>
      <c r="BE918" s="163"/>
      <c r="BF918" s="163"/>
      <c r="BG918" s="163"/>
      <c r="BH918" s="163"/>
    </row>
    <row r="919">
      <c r="A919" s="163"/>
      <c r="B919" s="163"/>
      <c r="C919" s="163"/>
      <c r="D919" s="163"/>
      <c r="E919" s="163"/>
      <c r="F919" s="163"/>
      <c r="G919" s="163"/>
      <c r="H919" s="163"/>
      <c r="I919" s="163"/>
      <c r="J919" s="163"/>
      <c r="K919" s="165"/>
      <c r="L919" s="163"/>
      <c r="M919" s="163"/>
      <c r="N919" s="166"/>
      <c r="O919" s="167"/>
      <c r="P919" s="167"/>
      <c r="Q919" s="163"/>
      <c r="R919" s="163"/>
      <c r="S919" s="163"/>
      <c r="T919" s="167"/>
      <c r="U919" s="167"/>
      <c r="V919" s="167"/>
      <c r="W919" s="163"/>
      <c r="X919" s="163"/>
      <c r="Y919" s="163"/>
      <c r="Z919" s="321"/>
      <c r="AA919" s="321"/>
      <c r="AB919" s="322"/>
      <c r="AC919" s="322"/>
      <c r="AD919" s="321"/>
      <c r="AE919" s="321"/>
      <c r="AF919" s="321"/>
      <c r="AG919" s="321"/>
      <c r="AH919" s="321"/>
      <c r="AI919" s="321"/>
      <c r="AJ919" s="321"/>
      <c r="AK919" s="321"/>
      <c r="AL919" s="321"/>
      <c r="AM919" s="321"/>
      <c r="AN919" s="321"/>
      <c r="AO919" s="321"/>
      <c r="AP919" s="321"/>
      <c r="AQ919" s="321"/>
      <c r="AR919" s="321"/>
      <c r="AS919" s="321"/>
      <c r="AT919" s="163"/>
      <c r="AU919" s="163"/>
      <c r="AV919" s="163"/>
      <c r="AW919" s="163"/>
      <c r="AX919" s="163"/>
      <c r="AY919" s="163"/>
      <c r="AZ919" s="167"/>
      <c r="BA919" s="163"/>
      <c r="BB919" s="163"/>
      <c r="BC919" s="163"/>
      <c r="BD919" s="163"/>
      <c r="BE919" s="163"/>
      <c r="BF919" s="163"/>
      <c r="BG919" s="163"/>
      <c r="BH919" s="163"/>
    </row>
    <row r="920">
      <c r="A920" s="163"/>
      <c r="B920" s="163"/>
      <c r="C920" s="163"/>
      <c r="D920" s="163"/>
      <c r="E920" s="163"/>
      <c r="F920" s="163"/>
      <c r="G920" s="163"/>
      <c r="H920" s="163"/>
      <c r="I920" s="163"/>
      <c r="J920" s="163"/>
      <c r="K920" s="165"/>
      <c r="L920" s="163"/>
      <c r="M920" s="163"/>
      <c r="N920" s="166"/>
      <c r="O920" s="167"/>
      <c r="P920" s="167"/>
      <c r="Q920" s="163"/>
      <c r="R920" s="163"/>
      <c r="S920" s="163"/>
      <c r="T920" s="167"/>
      <c r="U920" s="167"/>
      <c r="V920" s="167"/>
      <c r="W920" s="163"/>
      <c r="X920" s="163"/>
      <c r="Y920" s="163"/>
      <c r="Z920" s="321"/>
      <c r="AA920" s="321"/>
      <c r="AB920" s="322"/>
      <c r="AC920" s="322"/>
      <c r="AD920" s="321"/>
      <c r="AE920" s="321"/>
      <c r="AF920" s="321"/>
      <c r="AG920" s="321"/>
      <c r="AH920" s="321"/>
      <c r="AI920" s="321"/>
      <c r="AJ920" s="321"/>
      <c r="AK920" s="321"/>
      <c r="AL920" s="321"/>
      <c r="AM920" s="321"/>
      <c r="AN920" s="321"/>
      <c r="AO920" s="321"/>
      <c r="AP920" s="321"/>
      <c r="AQ920" s="321"/>
      <c r="AR920" s="321"/>
      <c r="AS920" s="321"/>
      <c r="AT920" s="163"/>
      <c r="AU920" s="163"/>
      <c r="AV920" s="163"/>
      <c r="AW920" s="163"/>
      <c r="AX920" s="163"/>
      <c r="AY920" s="163"/>
      <c r="AZ920" s="167"/>
      <c r="BA920" s="163"/>
      <c r="BB920" s="163"/>
      <c r="BC920" s="163"/>
      <c r="BD920" s="163"/>
      <c r="BE920" s="163"/>
      <c r="BF920" s="163"/>
      <c r="BG920" s="163"/>
      <c r="BH920" s="163"/>
    </row>
    <row r="921">
      <c r="A921" s="163"/>
      <c r="B921" s="163"/>
      <c r="C921" s="163"/>
      <c r="D921" s="163"/>
      <c r="E921" s="163"/>
      <c r="F921" s="163"/>
      <c r="G921" s="163"/>
      <c r="H921" s="163"/>
      <c r="I921" s="163"/>
      <c r="J921" s="163"/>
      <c r="K921" s="165"/>
      <c r="L921" s="163"/>
      <c r="M921" s="163"/>
      <c r="N921" s="166"/>
      <c r="O921" s="167"/>
      <c r="P921" s="167"/>
      <c r="Q921" s="163"/>
      <c r="R921" s="163"/>
      <c r="S921" s="163"/>
      <c r="T921" s="167"/>
      <c r="U921" s="167"/>
      <c r="V921" s="167"/>
      <c r="W921" s="163"/>
      <c r="X921" s="163"/>
      <c r="Y921" s="163"/>
      <c r="Z921" s="321"/>
      <c r="AA921" s="321"/>
      <c r="AB921" s="322"/>
      <c r="AC921" s="322"/>
      <c r="AD921" s="321"/>
      <c r="AE921" s="321"/>
      <c r="AF921" s="321"/>
      <c r="AG921" s="321"/>
      <c r="AH921" s="321"/>
      <c r="AI921" s="321"/>
      <c r="AJ921" s="321"/>
      <c r="AK921" s="321"/>
      <c r="AL921" s="321"/>
      <c r="AM921" s="321"/>
      <c r="AN921" s="321"/>
      <c r="AO921" s="321"/>
      <c r="AP921" s="321"/>
      <c r="AQ921" s="321"/>
      <c r="AR921" s="321"/>
      <c r="AS921" s="321"/>
      <c r="AT921" s="163"/>
      <c r="AU921" s="163"/>
      <c r="AV921" s="163"/>
      <c r="AW921" s="163"/>
      <c r="AX921" s="163"/>
      <c r="AY921" s="163"/>
      <c r="AZ921" s="167"/>
      <c r="BA921" s="163"/>
      <c r="BB921" s="163"/>
      <c r="BC921" s="163"/>
      <c r="BD921" s="163"/>
      <c r="BE921" s="163"/>
      <c r="BF921" s="163"/>
      <c r="BG921" s="163"/>
      <c r="BH921" s="163"/>
    </row>
    <row r="922">
      <c r="A922" s="163"/>
      <c r="B922" s="163"/>
      <c r="C922" s="163"/>
      <c r="D922" s="163"/>
      <c r="E922" s="163"/>
      <c r="F922" s="163"/>
      <c r="G922" s="163"/>
      <c r="H922" s="163"/>
      <c r="I922" s="163"/>
      <c r="J922" s="163"/>
      <c r="K922" s="165"/>
      <c r="L922" s="163"/>
      <c r="M922" s="163"/>
      <c r="N922" s="166"/>
      <c r="O922" s="167"/>
      <c r="P922" s="167"/>
      <c r="Q922" s="163"/>
      <c r="R922" s="163"/>
      <c r="S922" s="163"/>
      <c r="T922" s="167"/>
      <c r="U922" s="167"/>
      <c r="V922" s="167"/>
      <c r="W922" s="163"/>
      <c r="X922" s="163"/>
      <c r="Y922" s="163"/>
      <c r="Z922" s="321"/>
      <c r="AA922" s="321"/>
      <c r="AB922" s="322"/>
      <c r="AC922" s="322"/>
      <c r="AD922" s="321"/>
      <c r="AE922" s="321"/>
      <c r="AF922" s="321"/>
      <c r="AG922" s="321"/>
      <c r="AH922" s="321"/>
      <c r="AI922" s="321"/>
      <c r="AJ922" s="321"/>
      <c r="AK922" s="321"/>
      <c r="AL922" s="321"/>
      <c r="AM922" s="321"/>
      <c r="AN922" s="321"/>
      <c r="AO922" s="321"/>
      <c r="AP922" s="321"/>
      <c r="AQ922" s="321"/>
      <c r="AR922" s="321"/>
      <c r="AS922" s="321"/>
      <c r="AT922" s="163"/>
      <c r="AU922" s="163"/>
      <c r="AV922" s="163"/>
      <c r="AW922" s="163"/>
      <c r="AX922" s="163"/>
      <c r="AY922" s="163"/>
      <c r="AZ922" s="167"/>
      <c r="BA922" s="163"/>
      <c r="BB922" s="163"/>
      <c r="BC922" s="163"/>
      <c r="BD922" s="163"/>
      <c r="BE922" s="163"/>
      <c r="BF922" s="163"/>
      <c r="BG922" s="163"/>
      <c r="BH922" s="163"/>
    </row>
    <row r="923">
      <c r="A923" s="163"/>
      <c r="B923" s="163"/>
      <c r="C923" s="163"/>
      <c r="D923" s="163"/>
      <c r="E923" s="163"/>
      <c r="F923" s="163"/>
      <c r="G923" s="163"/>
      <c r="H923" s="163"/>
      <c r="I923" s="163"/>
      <c r="J923" s="163"/>
      <c r="K923" s="165"/>
      <c r="L923" s="163"/>
      <c r="M923" s="163"/>
      <c r="N923" s="166"/>
      <c r="O923" s="167"/>
      <c r="P923" s="167"/>
      <c r="Q923" s="163"/>
      <c r="R923" s="163"/>
      <c r="S923" s="163"/>
      <c r="T923" s="167"/>
      <c r="U923" s="167"/>
      <c r="V923" s="167"/>
      <c r="W923" s="163"/>
      <c r="X923" s="163"/>
      <c r="Y923" s="163"/>
      <c r="Z923" s="321"/>
      <c r="AA923" s="321"/>
      <c r="AB923" s="322"/>
      <c r="AC923" s="322"/>
      <c r="AD923" s="321"/>
      <c r="AE923" s="321"/>
      <c r="AF923" s="321"/>
      <c r="AG923" s="321"/>
      <c r="AH923" s="321"/>
      <c r="AI923" s="321"/>
      <c r="AJ923" s="321"/>
      <c r="AK923" s="321"/>
      <c r="AL923" s="321"/>
      <c r="AM923" s="321"/>
      <c r="AN923" s="321"/>
      <c r="AO923" s="321"/>
      <c r="AP923" s="321"/>
      <c r="AQ923" s="321"/>
      <c r="AR923" s="321"/>
      <c r="AS923" s="321"/>
      <c r="AT923" s="163"/>
      <c r="AU923" s="163"/>
      <c r="AV923" s="163"/>
      <c r="AW923" s="163"/>
      <c r="AX923" s="163"/>
      <c r="AY923" s="163"/>
      <c r="AZ923" s="167"/>
      <c r="BA923" s="163"/>
      <c r="BB923" s="163"/>
      <c r="BC923" s="163"/>
      <c r="BD923" s="163"/>
      <c r="BE923" s="163"/>
      <c r="BF923" s="163"/>
      <c r="BG923" s="163"/>
      <c r="BH923" s="163"/>
    </row>
    <row r="924">
      <c r="A924" s="163"/>
      <c r="B924" s="163"/>
      <c r="C924" s="163"/>
      <c r="D924" s="163"/>
      <c r="E924" s="163"/>
      <c r="F924" s="163"/>
      <c r="G924" s="163"/>
      <c r="H924" s="163"/>
      <c r="I924" s="163"/>
      <c r="J924" s="163"/>
      <c r="K924" s="165"/>
      <c r="L924" s="163"/>
      <c r="M924" s="163"/>
      <c r="N924" s="166"/>
      <c r="O924" s="167"/>
      <c r="P924" s="167"/>
      <c r="Q924" s="163"/>
      <c r="R924" s="163"/>
      <c r="S924" s="163"/>
      <c r="T924" s="167"/>
      <c r="U924" s="167"/>
      <c r="V924" s="167"/>
      <c r="W924" s="163"/>
      <c r="X924" s="163"/>
      <c r="Y924" s="163"/>
      <c r="Z924" s="321"/>
      <c r="AA924" s="321"/>
      <c r="AB924" s="322"/>
      <c r="AC924" s="322"/>
      <c r="AD924" s="321"/>
      <c r="AE924" s="321"/>
      <c r="AF924" s="321"/>
      <c r="AG924" s="321"/>
      <c r="AH924" s="321"/>
      <c r="AI924" s="321"/>
      <c r="AJ924" s="321"/>
      <c r="AK924" s="321"/>
      <c r="AL924" s="321"/>
      <c r="AM924" s="321"/>
      <c r="AN924" s="321"/>
      <c r="AO924" s="321"/>
      <c r="AP924" s="321"/>
      <c r="AQ924" s="321"/>
      <c r="AR924" s="321"/>
      <c r="AS924" s="321"/>
      <c r="AT924" s="163"/>
      <c r="AU924" s="163"/>
      <c r="AV924" s="163"/>
      <c r="AW924" s="163"/>
      <c r="AX924" s="163"/>
      <c r="AY924" s="163"/>
      <c r="AZ924" s="167"/>
      <c r="BA924" s="163"/>
      <c r="BB924" s="163"/>
      <c r="BC924" s="163"/>
      <c r="BD924" s="163"/>
      <c r="BE924" s="163"/>
      <c r="BF924" s="163"/>
      <c r="BG924" s="163"/>
      <c r="BH924" s="163"/>
    </row>
    <row r="925">
      <c r="A925" s="163"/>
      <c r="B925" s="163"/>
      <c r="C925" s="163"/>
      <c r="D925" s="163"/>
      <c r="E925" s="163"/>
      <c r="F925" s="163"/>
      <c r="G925" s="163"/>
      <c r="H925" s="163"/>
      <c r="I925" s="163"/>
      <c r="J925" s="163"/>
      <c r="K925" s="165"/>
      <c r="L925" s="163"/>
      <c r="M925" s="163"/>
      <c r="N925" s="166"/>
      <c r="O925" s="167"/>
      <c r="P925" s="167"/>
      <c r="Q925" s="163"/>
      <c r="R925" s="163"/>
      <c r="S925" s="163"/>
      <c r="T925" s="167"/>
      <c r="U925" s="167"/>
      <c r="V925" s="167"/>
      <c r="W925" s="163"/>
      <c r="X925" s="163"/>
      <c r="Y925" s="163"/>
      <c r="Z925" s="321"/>
      <c r="AA925" s="321"/>
      <c r="AB925" s="322"/>
      <c r="AC925" s="322"/>
      <c r="AD925" s="321"/>
      <c r="AE925" s="321"/>
      <c r="AF925" s="321"/>
      <c r="AG925" s="321"/>
      <c r="AH925" s="321"/>
      <c r="AI925" s="321"/>
      <c r="AJ925" s="321"/>
      <c r="AK925" s="321"/>
      <c r="AL925" s="321"/>
      <c r="AM925" s="321"/>
      <c r="AN925" s="321"/>
      <c r="AO925" s="321"/>
      <c r="AP925" s="321"/>
      <c r="AQ925" s="321"/>
      <c r="AR925" s="321"/>
      <c r="AS925" s="321"/>
      <c r="AT925" s="163"/>
      <c r="AU925" s="163"/>
      <c r="AV925" s="163"/>
      <c r="AW925" s="163"/>
      <c r="AX925" s="163"/>
      <c r="AY925" s="163"/>
      <c r="AZ925" s="167"/>
      <c r="BA925" s="163"/>
      <c r="BB925" s="163"/>
      <c r="BC925" s="163"/>
      <c r="BD925" s="163"/>
      <c r="BE925" s="163"/>
      <c r="BF925" s="163"/>
      <c r="BG925" s="163"/>
      <c r="BH925" s="163"/>
    </row>
    <row r="926">
      <c r="A926" s="163"/>
      <c r="B926" s="163"/>
      <c r="C926" s="163"/>
      <c r="D926" s="163"/>
      <c r="E926" s="163"/>
      <c r="F926" s="163"/>
      <c r="G926" s="163"/>
      <c r="H926" s="163"/>
      <c r="I926" s="163"/>
      <c r="J926" s="163"/>
      <c r="K926" s="165"/>
      <c r="L926" s="163"/>
      <c r="M926" s="163"/>
      <c r="N926" s="166"/>
      <c r="O926" s="167"/>
      <c r="P926" s="167"/>
      <c r="Q926" s="163"/>
      <c r="R926" s="163"/>
      <c r="S926" s="163"/>
      <c r="T926" s="167"/>
      <c r="U926" s="167"/>
      <c r="V926" s="167"/>
      <c r="W926" s="163"/>
      <c r="X926" s="163"/>
      <c r="Y926" s="163"/>
      <c r="Z926" s="321"/>
      <c r="AA926" s="321"/>
      <c r="AB926" s="322"/>
      <c r="AC926" s="322"/>
      <c r="AD926" s="321"/>
      <c r="AE926" s="321"/>
      <c r="AF926" s="321"/>
      <c r="AG926" s="321"/>
      <c r="AH926" s="321"/>
      <c r="AI926" s="321"/>
      <c r="AJ926" s="321"/>
      <c r="AK926" s="321"/>
      <c r="AL926" s="321"/>
      <c r="AM926" s="321"/>
      <c r="AN926" s="321"/>
      <c r="AO926" s="321"/>
      <c r="AP926" s="321"/>
      <c r="AQ926" s="321"/>
      <c r="AR926" s="321"/>
      <c r="AS926" s="321"/>
      <c r="AT926" s="163"/>
      <c r="AU926" s="163"/>
      <c r="AV926" s="163"/>
      <c r="AW926" s="163"/>
      <c r="AX926" s="163"/>
      <c r="AY926" s="163"/>
      <c r="AZ926" s="167"/>
      <c r="BA926" s="163"/>
      <c r="BB926" s="163"/>
      <c r="BC926" s="163"/>
      <c r="BD926" s="163"/>
      <c r="BE926" s="163"/>
      <c r="BF926" s="163"/>
      <c r="BG926" s="163"/>
      <c r="BH926" s="163"/>
    </row>
    <row r="927">
      <c r="A927" s="163"/>
      <c r="B927" s="163"/>
      <c r="C927" s="163"/>
      <c r="D927" s="163"/>
      <c r="E927" s="163"/>
      <c r="F927" s="163"/>
      <c r="G927" s="163"/>
      <c r="H927" s="163"/>
      <c r="I927" s="163"/>
      <c r="J927" s="163"/>
      <c r="K927" s="165"/>
      <c r="L927" s="163"/>
      <c r="M927" s="163"/>
      <c r="N927" s="166"/>
      <c r="O927" s="167"/>
      <c r="P927" s="167"/>
      <c r="Q927" s="163"/>
      <c r="R927" s="163"/>
      <c r="S927" s="163"/>
      <c r="T927" s="167"/>
      <c r="U927" s="167"/>
      <c r="V927" s="167"/>
      <c r="W927" s="163"/>
      <c r="X927" s="163"/>
      <c r="Y927" s="163"/>
      <c r="Z927" s="321"/>
      <c r="AA927" s="321"/>
      <c r="AB927" s="322"/>
      <c r="AC927" s="322"/>
      <c r="AD927" s="321"/>
      <c r="AE927" s="321"/>
      <c r="AF927" s="321"/>
      <c r="AG927" s="321"/>
      <c r="AH927" s="321"/>
      <c r="AI927" s="321"/>
      <c r="AJ927" s="321"/>
      <c r="AK927" s="321"/>
      <c r="AL927" s="321"/>
      <c r="AM927" s="321"/>
      <c r="AN927" s="321"/>
      <c r="AO927" s="321"/>
      <c r="AP927" s="321"/>
      <c r="AQ927" s="321"/>
      <c r="AR927" s="321"/>
      <c r="AS927" s="321"/>
      <c r="AT927" s="163"/>
      <c r="AU927" s="163"/>
      <c r="AV927" s="163"/>
      <c r="AW927" s="163"/>
      <c r="AX927" s="163"/>
      <c r="AY927" s="163"/>
      <c r="AZ927" s="167"/>
      <c r="BA927" s="163"/>
      <c r="BB927" s="163"/>
      <c r="BC927" s="163"/>
      <c r="BD927" s="163"/>
      <c r="BE927" s="163"/>
      <c r="BF927" s="163"/>
      <c r="BG927" s="163"/>
      <c r="BH927" s="163"/>
    </row>
    <row r="928">
      <c r="A928" s="163"/>
      <c r="B928" s="163"/>
      <c r="C928" s="163"/>
      <c r="D928" s="163"/>
      <c r="E928" s="163"/>
      <c r="F928" s="163"/>
      <c r="G928" s="163"/>
      <c r="H928" s="163"/>
      <c r="I928" s="163"/>
      <c r="J928" s="163"/>
      <c r="K928" s="165"/>
      <c r="L928" s="163"/>
      <c r="M928" s="163"/>
      <c r="N928" s="166"/>
      <c r="O928" s="167"/>
      <c r="P928" s="167"/>
      <c r="Q928" s="163"/>
      <c r="R928" s="163"/>
      <c r="S928" s="163"/>
      <c r="T928" s="167"/>
      <c r="U928" s="167"/>
      <c r="V928" s="167"/>
      <c r="W928" s="163"/>
      <c r="X928" s="163"/>
      <c r="Y928" s="163"/>
      <c r="Z928" s="321"/>
      <c r="AA928" s="321"/>
      <c r="AB928" s="322"/>
      <c r="AC928" s="322"/>
      <c r="AD928" s="321"/>
      <c r="AE928" s="321"/>
      <c r="AF928" s="321"/>
      <c r="AG928" s="321"/>
      <c r="AH928" s="321"/>
      <c r="AI928" s="321"/>
      <c r="AJ928" s="321"/>
      <c r="AK928" s="321"/>
      <c r="AL928" s="321"/>
      <c r="AM928" s="321"/>
      <c r="AN928" s="321"/>
      <c r="AO928" s="321"/>
      <c r="AP928" s="321"/>
      <c r="AQ928" s="321"/>
      <c r="AR928" s="321"/>
      <c r="AS928" s="321"/>
      <c r="AT928" s="163"/>
      <c r="AU928" s="163"/>
      <c r="AV928" s="163"/>
      <c r="AW928" s="163"/>
      <c r="AX928" s="163"/>
      <c r="AY928" s="163"/>
      <c r="AZ928" s="167"/>
      <c r="BA928" s="163"/>
      <c r="BB928" s="163"/>
      <c r="BC928" s="163"/>
      <c r="BD928" s="163"/>
      <c r="BE928" s="163"/>
      <c r="BF928" s="163"/>
      <c r="BG928" s="163"/>
      <c r="BH928" s="163"/>
    </row>
    <row r="929">
      <c r="A929" s="163"/>
      <c r="B929" s="163"/>
      <c r="C929" s="163"/>
      <c r="D929" s="163"/>
      <c r="E929" s="163"/>
      <c r="F929" s="163"/>
      <c r="G929" s="163"/>
      <c r="H929" s="163"/>
      <c r="I929" s="163"/>
      <c r="J929" s="163"/>
      <c r="K929" s="165"/>
      <c r="L929" s="163"/>
      <c r="M929" s="163"/>
      <c r="N929" s="166"/>
      <c r="O929" s="167"/>
      <c r="P929" s="167"/>
      <c r="Q929" s="163"/>
      <c r="R929" s="163"/>
      <c r="S929" s="163"/>
      <c r="T929" s="167"/>
      <c r="U929" s="167"/>
      <c r="V929" s="167"/>
      <c r="W929" s="163"/>
      <c r="X929" s="163"/>
      <c r="Y929" s="163"/>
      <c r="Z929" s="321"/>
      <c r="AA929" s="321"/>
      <c r="AB929" s="322"/>
      <c r="AC929" s="322"/>
      <c r="AD929" s="321"/>
      <c r="AE929" s="321"/>
      <c r="AF929" s="321"/>
      <c r="AG929" s="321"/>
      <c r="AH929" s="321"/>
      <c r="AI929" s="321"/>
      <c r="AJ929" s="321"/>
      <c r="AK929" s="321"/>
      <c r="AL929" s="321"/>
      <c r="AM929" s="321"/>
      <c r="AN929" s="321"/>
      <c r="AO929" s="321"/>
      <c r="AP929" s="321"/>
      <c r="AQ929" s="321"/>
      <c r="AR929" s="321"/>
      <c r="AS929" s="321"/>
      <c r="AT929" s="163"/>
      <c r="AU929" s="163"/>
      <c r="AV929" s="163"/>
      <c r="AW929" s="163"/>
      <c r="AX929" s="163"/>
      <c r="AY929" s="163"/>
      <c r="AZ929" s="167"/>
      <c r="BA929" s="163"/>
      <c r="BB929" s="163"/>
      <c r="BC929" s="163"/>
      <c r="BD929" s="163"/>
      <c r="BE929" s="163"/>
      <c r="BF929" s="163"/>
      <c r="BG929" s="163"/>
      <c r="BH929" s="163"/>
    </row>
    <row r="930">
      <c r="A930" s="163"/>
      <c r="B930" s="163"/>
      <c r="C930" s="163"/>
      <c r="D930" s="163"/>
      <c r="E930" s="163"/>
      <c r="F930" s="163"/>
      <c r="G930" s="163"/>
      <c r="H930" s="163"/>
      <c r="I930" s="163"/>
      <c r="J930" s="163"/>
      <c r="K930" s="165"/>
      <c r="L930" s="163"/>
      <c r="M930" s="163"/>
      <c r="N930" s="166"/>
      <c r="O930" s="167"/>
      <c r="P930" s="167"/>
      <c r="Q930" s="163"/>
      <c r="R930" s="163"/>
      <c r="S930" s="163"/>
      <c r="T930" s="167"/>
      <c r="U930" s="167"/>
      <c r="V930" s="167"/>
      <c r="W930" s="163"/>
      <c r="X930" s="163"/>
      <c r="Y930" s="163"/>
      <c r="Z930" s="321"/>
      <c r="AA930" s="321"/>
      <c r="AB930" s="322"/>
      <c r="AC930" s="322"/>
      <c r="AD930" s="321"/>
      <c r="AE930" s="321"/>
      <c r="AF930" s="321"/>
      <c r="AG930" s="321"/>
      <c r="AH930" s="321"/>
      <c r="AI930" s="321"/>
      <c r="AJ930" s="321"/>
      <c r="AK930" s="321"/>
      <c r="AL930" s="321"/>
      <c r="AM930" s="321"/>
      <c r="AN930" s="321"/>
      <c r="AO930" s="321"/>
      <c r="AP930" s="321"/>
      <c r="AQ930" s="321"/>
      <c r="AR930" s="321"/>
      <c r="AS930" s="321"/>
      <c r="AT930" s="163"/>
      <c r="AU930" s="163"/>
      <c r="AV930" s="163"/>
      <c r="AW930" s="163"/>
      <c r="AX930" s="163"/>
      <c r="AY930" s="163"/>
      <c r="AZ930" s="167"/>
      <c r="BA930" s="163"/>
      <c r="BB930" s="163"/>
      <c r="BC930" s="163"/>
      <c r="BD930" s="163"/>
      <c r="BE930" s="163"/>
      <c r="BF930" s="163"/>
      <c r="BG930" s="163"/>
      <c r="BH930" s="163"/>
    </row>
    <row r="931">
      <c r="A931" s="163"/>
      <c r="B931" s="163"/>
      <c r="C931" s="163"/>
      <c r="D931" s="163"/>
      <c r="E931" s="163"/>
      <c r="F931" s="163"/>
      <c r="G931" s="163"/>
      <c r="H931" s="163"/>
      <c r="I931" s="163"/>
      <c r="J931" s="163"/>
      <c r="K931" s="165"/>
      <c r="L931" s="163"/>
      <c r="M931" s="163"/>
      <c r="N931" s="166"/>
      <c r="O931" s="167"/>
      <c r="P931" s="167"/>
      <c r="Q931" s="163"/>
      <c r="R931" s="163"/>
      <c r="S931" s="163"/>
      <c r="T931" s="167"/>
      <c r="U931" s="167"/>
      <c r="V931" s="167"/>
      <c r="W931" s="163"/>
      <c r="X931" s="163"/>
      <c r="Y931" s="163"/>
      <c r="Z931" s="321"/>
      <c r="AA931" s="321"/>
      <c r="AB931" s="322"/>
      <c r="AC931" s="322"/>
      <c r="AD931" s="321"/>
      <c r="AE931" s="321"/>
      <c r="AF931" s="321"/>
      <c r="AG931" s="321"/>
      <c r="AH931" s="321"/>
      <c r="AI931" s="321"/>
      <c r="AJ931" s="321"/>
      <c r="AK931" s="321"/>
      <c r="AL931" s="321"/>
      <c r="AM931" s="321"/>
      <c r="AN931" s="321"/>
      <c r="AO931" s="321"/>
      <c r="AP931" s="321"/>
      <c r="AQ931" s="321"/>
      <c r="AR931" s="321"/>
      <c r="AS931" s="321"/>
      <c r="AT931" s="163"/>
      <c r="AU931" s="163"/>
      <c r="AV931" s="163"/>
      <c r="AW931" s="163"/>
      <c r="AX931" s="163"/>
      <c r="AY931" s="163"/>
      <c r="AZ931" s="167"/>
      <c r="BA931" s="163"/>
      <c r="BB931" s="163"/>
      <c r="BC931" s="163"/>
      <c r="BD931" s="163"/>
      <c r="BE931" s="163"/>
      <c r="BF931" s="163"/>
      <c r="BG931" s="163"/>
      <c r="BH931" s="163"/>
    </row>
    <row r="932">
      <c r="A932" s="163"/>
      <c r="B932" s="163"/>
      <c r="C932" s="163"/>
      <c r="D932" s="163"/>
      <c r="E932" s="163"/>
      <c r="F932" s="163"/>
      <c r="G932" s="163"/>
      <c r="H932" s="163"/>
      <c r="I932" s="163"/>
      <c r="J932" s="163"/>
      <c r="K932" s="165"/>
      <c r="L932" s="163"/>
      <c r="M932" s="163"/>
      <c r="N932" s="166"/>
      <c r="O932" s="167"/>
      <c r="P932" s="167"/>
      <c r="Q932" s="163"/>
      <c r="R932" s="163"/>
      <c r="S932" s="163"/>
      <c r="T932" s="167"/>
      <c r="U932" s="167"/>
      <c r="V932" s="167"/>
      <c r="W932" s="163"/>
      <c r="X932" s="163"/>
      <c r="Y932" s="163"/>
      <c r="Z932" s="321"/>
      <c r="AA932" s="321"/>
      <c r="AB932" s="322"/>
      <c r="AC932" s="322"/>
      <c r="AD932" s="321"/>
      <c r="AE932" s="321"/>
      <c r="AF932" s="321"/>
      <c r="AG932" s="321"/>
      <c r="AH932" s="321"/>
      <c r="AI932" s="321"/>
      <c r="AJ932" s="321"/>
      <c r="AK932" s="321"/>
      <c r="AL932" s="321"/>
      <c r="AM932" s="321"/>
      <c r="AN932" s="321"/>
      <c r="AO932" s="321"/>
      <c r="AP932" s="321"/>
      <c r="AQ932" s="321"/>
      <c r="AR932" s="321"/>
      <c r="AS932" s="321"/>
      <c r="AT932" s="163"/>
      <c r="AU932" s="163"/>
      <c r="AV932" s="163"/>
      <c r="AW932" s="163"/>
      <c r="AX932" s="163"/>
      <c r="AY932" s="163"/>
      <c r="AZ932" s="167"/>
      <c r="BA932" s="163"/>
      <c r="BB932" s="163"/>
      <c r="BC932" s="163"/>
      <c r="BD932" s="163"/>
      <c r="BE932" s="163"/>
      <c r="BF932" s="163"/>
      <c r="BG932" s="163"/>
      <c r="BH932" s="163"/>
    </row>
    <row r="933">
      <c r="A933" s="163"/>
      <c r="B933" s="163"/>
      <c r="C933" s="163"/>
      <c r="D933" s="163"/>
      <c r="E933" s="163"/>
      <c r="F933" s="163"/>
      <c r="G933" s="163"/>
      <c r="H933" s="163"/>
      <c r="I933" s="163"/>
      <c r="J933" s="163"/>
      <c r="K933" s="165"/>
      <c r="L933" s="163"/>
      <c r="M933" s="163"/>
      <c r="N933" s="166"/>
      <c r="O933" s="167"/>
      <c r="P933" s="167"/>
      <c r="Q933" s="163"/>
      <c r="R933" s="163"/>
      <c r="S933" s="163"/>
      <c r="T933" s="167"/>
      <c r="U933" s="167"/>
      <c r="V933" s="167"/>
      <c r="W933" s="163"/>
      <c r="X933" s="163"/>
      <c r="Y933" s="163"/>
      <c r="Z933" s="321"/>
      <c r="AA933" s="321"/>
      <c r="AB933" s="322"/>
      <c r="AC933" s="322"/>
      <c r="AD933" s="321"/>
      <c r="AE933" s="321"/>
      <c r="AF933" s="321"/>
      <c r="AG933" s="321"/>
      <c r="AH933" s="321"/>
      <c r="AI933" s="321"/>
      <c r="AJ933" s="321"/>
      <c r="AK933" s="321"/>
      <c r="AL933" s="321"/>
      <c r="AM933" s="321"/>
      <c r="AN933" s="321"/>
      <c r="AO933" s="321"/>
      <c r="AP933" s="321"/>
      <c r="AQ933" s="321"/>
      <c r="AR933" s="321"/>
      <c r="AS933" s="321"/>
      <c r="AT933" s="163"/>
      <c r="AU933" s="163"/>
      <c r="AV933" s="163"/>
      <c r="AW933" s="163"/>
      <c r="AX933" s="163"/>
      <c r="AY933" s="163"/>
      <c r="AZ933" s="167"/>
      <c r="BA933" s="163"/>
      <c r="BB933" s="163"/>
      <c r="BC933" s="163"/>
      <c r="BD933" s="163"/>
      <c r="BE933" s="163"/>
      <c r="BF933" s="163"/>
      <c r="BG933" s="163"/>
      <c r="BH933" s="163"/>
    </row>
    <row r="934">
      <c r="A934" s="163"/>
      <c r="B934" s="163"/>
      <c r="C934" s="163"/>
      <c r="D934" s="163"/>
      <c r="E934" s="163"/>
      <c r="F934" s="163"/>
      <c r="G934" s="163"/>
      <c r="H934" s="163"/>
      <c r="I934" s="163"/>
      <c r="J934" s="163"/>
      <c r="K934" s="165"/>
      <c r="L934" s="163"/>
      <c r="M934" s="163"/>
      <c r="N934" s="166"/>
      <c r="O934" s="167"/>
      <c r="P934" s="167"/>
      <c r="Q934" s="163"/>
      <c r="R934" s="163"/>
      <c r="S934" s="163"/>
      <c r="T934" s="167"/>
      <c r="U934" s="167"/>
      <c r="V934" s="167"/>
      <c r="W934" s="163"/>
      <c r="X934" s="163"/>
      <c r="Y934" s="163"/>
      <c r="Z934" s="321"/>
      <c r="AA934" s="321"/>
      <c r="AB934" s="322"/>
      <c r="AC934" s="322"/>
      <c r="AD934" s="321"/>
      <c r="AE934" s="321"/>
      <c r="AF934" s="321"/>
      <c r="AG934" s="321"/>
      <c r="AH934" s="321"/>
      <c r="AI934" s="321"/>
      <c r="AJ934" s="321"/>
      <c r="AK934" s="321"/>
      <c r="AL934" s="321"/>
      <c r="AM934" s="321"/>
      <c r="AN934" s="321"/>
      <c r="AO934" s="321"/>
      <c r="AP934" s="321"/>
      <c r="AQ934" s="321"/>
      <c r="AR934" s="321"/>
      <c r="AS934" s="321"/>
      <c r="AT934" s="163"/>
      <c r="AU934" s="163"/>
      <c r="AV934" s="163"/>
      <c r="AW934" s="163"/>
      <c r="AX934" s="163"/>
      <c r="AY934" s="163"/>
      <c r="AZ934" s="167"/>
      <c r="BA934" s="163"/>
      <c r="BB934" s="163"/>
      <c r="BC934" s="163"/>
      <c r="BD934" s="163"/>
      <c r="BE934" s="163"/>
      <c r="BF934" s="163"/>
      <c r="BG934" s="163"/>
      <c r="BH934" s="163"/>
    </row>
    <row r="935">
      <c r="A935" s="163"/>
      <c r="B935" s="163"/>
      <c r="C935" s="163"/>
      <c r="D935" s="163"/>
      <c r="E935" s="163"/>
      <c r="F935" s="163"/>
      <c r="G935" s="163"/>
      <c r="H935" s="163"/>
      <c r="I935" s="163"/>
      <c r="J935" s="163"/>
      <c r="K935" s="165"/>
      <c r="L935" s="163"/>
      <c r="M935" s="163"/>
      <c r="N935" s="166"/>
      <c r="O935" s="167"/>
      <c r="P935" s="167"/>
      <c r="Q935" s="163"/>
      <c r="R935" s="163"/>
      <c r="S935" s="163"/>
      <c r="T935" s="167"/>
      <c r="U935" s="167"/>
      <c r="V935" s="167"/>
      <c r="W935" s="163"/>
      <c r="X935" s="163"/>
      <c r="Y935" s="163"/>
      <c r="Z935" s="321"/>
      <c r="AA935" s="321"/>
      <c r="AB935" s="322"/>
      <c r="AC935" s="322"/>
      <c r="AD935" s="321"/>
      <c r="AE935" s="321"/>
      <c r="AF935" s="321"/>
      <c r="AG935" s="321"/>
      <c r="AH935" s="321"/>
      <c r="AI935" s="321"/>
      <c r="AJ935" s="321"/>
      <c r="AK935" s="321"/>
      <c r="AL935" s="321"/>
      <c r="AM935" s="321"/>
      <c r="AN935" s="321"/>
      <c r="AO935" s="321"/>
      <c r="AP935" s="321"/>
      <c r="AQ935" s="321"/>
      <c r="AR935" s="321"/>
      <c r="AS935" s="321"/>
      <c r="AT935" s="163"/>
      <c r="AU935" s="163"/>
      <c r="AV935" s="163"/>
      <c r="AW935" s="163"/>
      <c r="AX935" s="163"/>
      <c r="AY935" s="163"/>
      <c r="AZ935" s="167"/>
      <c r="BA935" s="163"/>
      <c r="BB935" s="163"/>
      <c r="BC935" s="163"/>
      <c r="BD935" s="163"/>
      <c r="BE935" s="163"/>
      <c r="BF935" s="163"/>
      <c r="BG935" s="163"/>
      <c r="BH935" s="163"/>
    </row>
    <row r="936">
      <c r="A936" s="163"/>
      <c r="B936" s="163"/>
      <c r="C936" s="163"/>
      <c r="D936" s="163"/>
      <c r="E936" s="163"/>
      <c r="F936" s="163"/>
      <c r="G936" s="163"/>
      <c r="H936" s="163"/>
      <c r="I936" s="163"/>
      <c r="J936" s="163"/>
      <c r="K936" s="165"/>
      <c r="L936" s="163"/>
      <c r="M936" s="163"/>
      <c r="N936" s="166"/>
      <c r="O936" s="167"/>
      <c r="P936" s="167"/>
      <c r="Q936" s="163"/>
      <c r="R936" s="163"/>
      <c r="S936" s="163"/>
      <c r="T936" s="167"/>
      <c r="U936" s="167"/>
      <c r="V936" s="167"/>
      <c r="W936" s="163"/>
      <c r="X936" s="163"/>
      <c r="Y936" s="163"/>
      <c r="Z936" s="321"/>
      <c r="AA936" s="321"/>
      <c r="AB936" s="322"/>
      <c r="AC936" s="322"/>
      <c r="AD936" s="321"/>
      <c r="AE936" s="321"/>
      <c r="AF936" s="321"/>
      <c r="AG936" s="321"/>
      <c r="AH936" s="321"/>
      <c r="AI936" s="321"/>
      <c r="AJ936" s="321"/>
      <c r="AK936" s="321"/>
      <c r="AL936" s="321"/>
      <c r="AM936" s="321"/>
      <c r="AN936" s="321"/>
      <c r="AO936" s="321"/>
      <c r="AP936" s="321"/>
      <c r="AQ936" s="321"/>
      <c r="AR936" s="321"/>
      <c r="AS936" s="321"/>
      <c r="AT936" s="163"/>
      <c r="AU936" s="163"/>
      <c r="AV936" s="163"/>
      <c r="AW936" s="163"/>
      <c r="AX936" s="163"/>
      <c r="AY936" s="163"/>
      <c r="AZ936" s="167"/>
      <c r="BA936" s="163"/>
      <c r="BB936" s="163"/>
      <c r="BC936" s="163"/>
      <c r="BD936" s="163"/>
      <c r="BE936" s="163"/>
      <c r="BF936" s="163"/>
      <c r="BG936" s="163"/>
      <c r="BH936" s="163"/>
    </row>
    <row r="937">
      <c r="A937" s="163"/>
      <c r="B937" s="163"/>
      <c r="C937" s="163"/>
      <c r="D937" s="163"/>
      <c r="E937" s="163"/>
      <c r="F937" s="163"/>
      <c r="G937" s="163"/>
      <c r="H937" s="163"/>
      <c r="I937" s="163"/>
      <c r="J937" s="163"/>
      <c r="K937" s="165"/>
      <c r="L937" s="163"/>
      <c r="M937" s="163"/>
      <c r="N937" s="166"/>
      <c r="O937" s="167"/>
      <c r="P937" s="167"/>
      <c r="Q937" s="163"/>
      <c r="R937" s="163"/>
      <c r="S937" s="163"/>
      <c r="T937" s="167"/>
      <c r="U937" s="167"/>
      <c r="V937" s="167"/>
      <c r="W937" s="163"/>
      <c r="X937" s="163"/>
      <c r="Y937" s="163"/>
      <c r="Z937" s="321"/>
      <c r="AA937" s="321"/>
      <c r="AB937" s="322"/>
      <c r="AC937" s="322"/>
      <c r="AD937" s="321"/>
      <c r="AE937" s="321"/>
      <c r="AF937" s="321"/>
      <c r="AG937" s="321"/>
      <c r="AH937" s="321"/>
      <c r="AI937" s="321"/>
      <c r="AJ937" s="321"/>
      <c r="AK937" s="321"/>
      <c r="AL937" s="321"/>
      <c r="AM937" s="321"/>
      <c r="AN937" s="321"/>
      <c r="AO937" s="321"/>
      <c r="AP937" s="321"/>
      <c r="AQ937" s="321"/>
      <c r="AR937" s="321"/>
      <c r="AS937" s="321"/>
      <c r="AT937" s="163"/>
      <c r="AU937" s="163"/>
      <c r="AV937" s="163"/>
      <c r="AW937" s="163"/>
      <c r="AX937" s="163"/>
      <c r="AY937" s="163"/>
      <c r="AZ937" s="167"/>
      <c r="BA937" s="163"/>
      <c r="BB937" s="163"/>
      <c r="BC937" s="163"/>
      <c r="BD937" s="163"/>
      <c r="BE937" s="163"/>
      <c r="BF937" s="163"/>
      <c r="BG937" s="163"/>
      <c r="BH937" s="163"/>
    </row>
    <row r="938">
      <c r="A938" s="163"/>
      <c r="B938" s="163"/>
      <c r="C938" s="163"/>
      <c r="D938" s="163"/>
      <c r="E938" s="163"/>
      <c r="F938" s="163"/>
      <c r="G938" s="163"/>
      <c r="H938" s="163"/>
      <c r="I938" s="163"/>
      <c r="J938" s="163"/>
      <c r="K938" s="165"/>
      <c r="L938" s="163"/>
      <c r="M938" s="163"/>
      <c r="N938" s="166"/>
      <c r="O938" s="167"/>
      <c r="P938" s="167"/>
      <c r="Q938" s="163"/>
      <c r="R938" s="163"/>
      <c r="S938" s="163"/>
      <c r="T938" s="167"/>
      <c r="U938" s="167"/>
      <c r="V938" s="167"/>
      <c r="W938" s="163"/>
      <c r="X938" s="163"/>
      <c r="Y938" s="163"/>
      <c r="Z938" s="321"/>
      <c r="AA938" s="321"/>
      <c r="AB938" s="322"/>
      <c r="AC938" s="322"/>
      <c r="AD938" s="321"/>
      <c r="AE938" s="321"/>
      <c r="AF938" s="321"/>
      <c r="AG938" s="321"/>
      <c r="AH938" s="321"/>
      <c r="AI938" s="321"/>
      <c r="AJ938" s="321"/>
      <c r="AK938" s="321"/>
      <c r="AL938" s="321"/>
      <c r="AM938" s="321"/>
      <c r="AN938" s="321"/>
      <c r="AO938" s="321"/>
      <c r="AP938" s="321"/>
      <c r="AQ938" s="321"/>
      <c r="AR938" s="321"/>
      <c r="AS938" s="321"/>
      <c r="AT938" s="163"/>
      <c r="AU938" s="163"/>
      <c r="AV938" s="163"/>
      <c r="AW938" s="163"/>
      <c r="AX938" s="163"/>
      <c r="AY938" s="163"/>
      <c r="AZ938" s="167"/>
      <c r="BA938" s="163"/>
      <c r="BB938" s="163"/>
      <c r="BC938" s="163"/>
      <c r="BD938" s="163"/>
      <c r="BE938" s="163"/>
      <c r="BF938" s="163"/>
      <c r="BG938" s="163"/>
      <c r="BH938" s="163"/>
    </row>
    <row r="939">
      <c r="A939" s="163"/>
      <c r="B939" s="163"/>
      <c r="C939" s="163"/>
      <c r="D939" s="163"/>
      <c r="E939" s="163"/>
      <c r="F939" s="163"/>
      <c r="G939" s="163"/>
      <c r="H939" s="163"/>
      <c r="I939" s="163"/>
      <c r="J939" s="163"/>
      <c r="K939" s="165"/>
      <c r="L939" s="163"/>
      <c r="M939" s="163"/>
      <c r="N939" s="166"/>
      <c r="O939" s="167"/>
      <c r="P939" s="167"/>
      <c r="Q939" s="163"/>
      <c r="R939" s="163"/>
      <c r="S939" s="163"/>
      <c r="T939" s="167"/>
      <c r="U939" s="167"/>
      <c r="V939" s="167"/>
      <c r="W939" s="163"/>
      <c r="X939" s="163"/>
      <c r="Y939" s="163"/>
      <c r="Z939" s="321"/>
      <c r="AA939" s="321"/>
      <c r="AB939" s="322"/>
      <c r="AC939" s="322"/>
      <c r="AD939" s="321"/>
      <c r="AE939" s="321"/>
      <c r="AF939" s="321"/>
      <c r="AG939" s="321"/>
      <c r="AH939" s="321"/>
      <c r="AI939" s="321"/>
      <c r="AJ939" s="321"/>
      <c r="AK939" s="321"/>
      <c r="AL939" s="321"/>
      <c r="AM939" s="321"/>
      <c r="AN939" s="321"/>
      <c r="AO939" s="321"/>
      <c r="AP939" s="321"/>
      <c r="AQ939" s="321"/>
      <c r="AR939" s="321"/>
      <c r="AS939" s="321"/>
      <c r="AT939" s="163"/>
      <c r="AU939" s="163"/>
      <c r="AV939" s="163"/>
      <c r="AW939" s="163"/>
      <c r="AX939" s="163"/>
      <c r="AY939" s="163"/>
      <c r="AZ939" s="167"/>
      <c r="BA939" s="163"/>
      <c r="BB939" s="163"/>
      <c r="BC939" s="163"/>
      <c r="BD939" s="163"/>
      <c r="BE939" s="163"/>
      <c r="BF939" s="163"/>
      <c r="BG939" s="163"/>
      <c r="BH939" s="163"/>
    </row>
    <row r="940">
      <c r="A940" s="163"/>
      <c r="B940" s="163"/>
      <c r="C940" s="163"/>
      <c r="D940" s="163"/>
      <c r="E940" s="163"/>
      <c r="F940" s="163"/>
      <c r="G940" s="163"/>
      <c r="H940" s="163"/>
      <c r="I940" s="163"/>
      <c r="J940" s="163"/>
      <c r="K940" s="165"/>
      <c r="L940" s="163"/>
      <c r="M940" s="163"/>
      <c r="N940" s="166"/>
      <c r="O940" s="167"/>
      <c r="P940" s="167"/>
      <c r="Q940" s="163"/>
      <c r="R940" s="163"/>
      <c r="S940" s="163"/>
      <c r="T940" s="167"/>
      <c r="U940" s="167"/>
      <c r="V940" s="167"/>
      <c r="W940" s="163"/>
      <c r="X940" s="163"/>
      <c r="Y940" s="163"/>
      <c r="Z940" s="321"/>
      <c r="AA940" s="321"/>
      <c r="AB940" s="322"/>
      <c r="AC940" s="322"/>
      <c r="AD940" s="321"/>
      <c r="AE940" s="321"/>
      <c r="AF940" s="321"/>
      <c r="AG940" s="321"/>
      <c r="AH940" s="321"/>
      <c r="AI940" s="321"/>
      <c r="AJ940" s="321"/>
      <c r="AK940" s="321"/>
      <c r="AL940" s="321"/>
      <c r="AM940" s="321"/>
      <c r="AN940" s="321"/>
      <c r="AO940" s="321"/>
      <c r="AP940" s="321"/>
      <c r="AQ940" s="321"/>
      <c r="AR940" s="321"/>
      <c r="AS940" s="321"/>
      <c r="AT940" s="163"/>
      <c r="AU940" s="163"/>
      <c r="AV940" s="163"/>
      <c r="AW940" s="163"/>
      <c r="AX940" s="163"/>
      <c r="AY940" s="163"/>
      <c r="AZ940" s="167"/>
      <c r="BA940" s="163"/>
      <c r="BB940" s="163"/>
      <c r="BC940" s="163"/>
      <c r="BD940" s="163"/>
      <c r="BE940" s="163"/>
      <c r="BF940" s="163"/>
      <c r="BG940" s="163"/>
      <c r="BH940" s="163"/>
    </row>
    <row r="941">
      <c r="A941" s="163"/>
      <c r="B941" s="163"/>
      <c r="C941" s="163"/>
      <c r="D941" s="163"/>
      <c r="E941" s="163"/>
      <c r="F941" s="163"/>
      <c r="G941" s="163"/>
      <c r="H941" s="163"/>
      <c r="I941" s="163"/>
      <c r="J941" s="163"/>
      <c r="K941" s="165"/>
      <c r="L941" s="163"/>
      <c r="M941" s="163"/>
      <c r="N941" s="166"/>
      <c r="O941" s="167"/>
      <c r="P941" s="167"/>
      <c r="Q941" s="163"/>
      <c r="R941" s="163"/>
      <c r="S941" s="163"/>
      <c r="T941" s="167"/>
      <c r="U941" s="167"/>
      <c r="V941" s="167"/>
      <c r="W941" s="163"/>
      <c r="X941" s="163"/>
      <c r="Y941" s="163"/>
      <c r="Z941" s="321"/>
      <c r="AA941" s="321"/>
      <c r="AB941" s="322"/>
      <c r="AC941" s="322"/>
      <c r="AD941" s="321"/>
      <c r="AE941" s="321"/>
      <c r="AF941" s="321"/>
      <c r="AG941" s="321"/>
      <c r="AH941" s="321"/>
      <c r="AI941" s="321"/>
      <c r="AJ941" s="321"/>
      <c r="AK941" s="321"/>
      <c r="AL941" s="321"/>
      <c r="AM941" s="321"/>
      <c r="AN941" s="321"/>
      <c r="AO941" s="321"/>
      <c r="AP941" s="321"/>
      <c r="AQ941" s="321"/>
      <c r="AR941" s="321"/>
      <c r="AS941" s="321"/>
      <c r="AT941" s="163"/>
      <c r="AU941" s="163"/>
      <c r="AV941" s="163"/>
      <c r="AW941" s="163"/>
      <c r="AX941" s="163"/>
      <c r="AY941" s="163"/>
      <c r="AZ941" s="167"/>
      <c r="BA941" s="163"/>
      <c r="BB941" s="163"/>
      <c r="BC941" s="163"/>
      <c r="BD941" s="163"/>
      <c r="BE941" s="163"/>
      <c r="BF941" s="163"/>
      <c r="BG941" s="163"/>
      <c r="BH941" s="163"/>
    </row>
    <row r="942">
      <c r="A942" s="163"/>
      <c r="B942" s="163"/>
      <c r="C942" s="163"/>
      <c r="D942" s="163"/>
      <c r="E942" s="163"/>
      <c r="F942" s="163"/>
      <c r="G942" s="163"/>
      <c r="H942" s="163"/>
      <c r="I942" s="163"/>
      <c r="J942" s="163"/>
      <c r="K942" s="165"/>
      <c r="L942" s="163"/>
      <c r="M942" s="163"/>
      <c r="N942" s="166"/>
      <c r="O942" s="167"/>
      <c r="P942" s="167"/>
      <c r="Q942" s="163"/>
      <c r="R942" s="163"/>
      <c r="S942" s="163"/>
      <c r="T942" s="167"/>
      <c r="U942" s="167"/>
      <c r="V942" s="167"/>
      <c r="W942" s="163"/>
      <c r="X942" s="163"/>
      <c r="Y942" s="163"/>
      <c r="Z942" s="321"/>
      <c r="AA942" s="321"/>
      <c r="AB942" s="322"/>
      <c r="AC942" s="322"/>
      <c r="AD942" s="321"/>
      <c r="AE942" s="321"/>
      <c r="AF942" s="321"/>
      <c r="AG942" s="321"/>
      <c r="AH942" s="321"/>
      <c r="AI942" s="321"/>
      <c r="AJ942" s="321"/>
      <c r="AK942" s="321"/>
      <c r="AL942" s="321"/>
      <c r="AM942" s="321"/>
      <c r="AN942" s="321"/>
      <c r="AO942" s="321"/>
      <c r="AP942" s="321"/>
      <c r="AQ942" s="321"/>
      <c r="AR942" s="321"/>
      <c r="AS942" s="321"/>
      <c r="AT942" s="163"/>
      <c r="AU942" s="163"/>
      <c r="AV942" s="163"/>
      <c r="AW942" s="163"/>
      <c r="AX942" s="163"/>
      <c r="AY942" s="163"/>
      <c r="AZ942" s="167"/>
      <c r="BA942" s="163"/>
      <c r="BB942" s="163"/>
      <c r="BC942" s="163"/>
      <c r="BD942" s="163"/>
      <c r="BE942" s="163"/>
      <c r="BF942" s="163"/>
      <c r="BG942" s="163"/>
      <c r="BH942" s="163"/>
    </row>
    <row r="943">
      <c r="A943" s="163"/>
      <c r="B943" s="163"/>
      <c r="C943" s="163"/>
      <c r="D943" s="163"/>
      <c r="E943" s="163"/>
      <c r="F943" s="163"/>
      <c r="G943" s="163"/>
      <c r="H943" s="163"/>
      <c r="I943" s="163"/>
      <c r="J943" s="163"/>
      <c r="K943" s="165"/>
      <c r="L943" s="163"/>
      <c r="M943" s="163"/>
      <c r="N943" s="166"/>
      <c r="O943" s="167"/>
      <c r="P943" s="167"/>
      <c r="Q943" s="163"/>
      <c r="R943" s="163"/>
      <c r="S943" s="163"/>
      <c r="T943" s="167"/>
      <c r="U943" s="167"/>
      <c r="V943" s="167"/>
      <c r="W943" s="163"/>
      <c r="X943" s="163"/>
      <c r="Y943" s="163"/>
      <c r="Z943" s="321"/>
      <c r="AA943" s="321"/>
      <c r="AB943" s="322"/>
      <c r="AC943" s="322"/>
      <c r="AD943" s="321"/>
      <c r="AE943" s="321"/>
      <c r="AF943" s="321"/>
      <c r="AG943" s="321"/>
      <c r="AH943" s="321"/>
      <c r="AI943" s="321"/>
      <c r="AJ943" s="321"/>
      <c r="AK943" s="321"/>
      <c r="AL943" s="321"/>
      <c r="AM943" s="321"/>
      <c r="AN943" s="321"/>
      <c r="AO943" s="321"/>
      <c r="AP943" s="321"/>
      <c r="AQ943" s="321"/>
      <c r="AR943" s="321"/>
      <c r="AS943" s="321"/>
      <c r="AT943" s="163"/>
      <c r="AU943" s="163"/>
      <c r="AV943" s="163"/>
      <c r="AW943" s="163"/>
      <c r="AX943" s="163"/>
      <c r="AY943" s="163"/>
      <c r="AZ943" s="167"/>
      <c r="BA943" s="163"/>
      <c r="BB943" s="163"/>
      <c r="BC943" s="163"/>
      <c r="BD943" s="163"/>
      <c r="BE943" s="163"/>
      <c r="BF943" s="163"/>
      <c r="BG943" s="163"/>
      <c r="BH943" s="163"/>
    </row>
    <row r="944">
      <c r="A944" s="163"/>
      <c r="B944" s="163"/>
      <c r="C944" s="163"/>
      <c r="D944" s="163"/>
      <c r="E944" s="163"/>
      <c r="F944" s="163"/>
      <c r="G944" s="163"/>
      <c r="H944" s="163"/>
      <c r="I944" s="163"/>
      <c r="J944" s="163"/>
      <c r="K944" s="165"/>
      <c r="L944" s="163"/>
      <c r="M944" s="163"/>
      <c r="N944" s="166"/>
      <c r="O944" s="167"/>
      <c r="P944" s="167"/>
      <c r="Q944" s="163"/>
      <c r="R944" s="163"/>
      <c r="S944" s="163"/>
      <c r="T944" s="167"/>
      <c r="U944" s="167"/>
      <c r="V944" s="167"/>
      <c r="W944" s="163"/>
      <c r="X944" s="163"/>
      <c r="Y944" s="163"/>
      <c r="Z944" s="321"/>
      <c r="AA944" s="321"/>
      <c r="AB944" s="322"/>
      <c r="AC944" s="322"/>
      <c r="AD944" s="321"/>
      <c r="AE944" s="321"/>
      <c r="AF944" s="321"/>
      <c r="AG944" s="321"/>
      <c r="AH944" s="321"/>
      <c r="AI944" s="321"/>
      <c r="AJ944" s="321"/>
      <c r="AK944" s="321"/>
      <c r="AL944" s="321"/>
      <c r="AM944" s="321"/>
      <c r="AN944" s="321"/>
      <c r="AO944" s="321"/>
      <c r="AP944" s="321"/>
      <c r="AQ944" s="321"/>
      <c r="AR944" s="321"/>
      <c r="AS944" s="321"/>
      <c r="AT944" s="163"/>
      <c r="AU944" s="163"/>
      <c r="AV944" s="163"/>
      <c r="AW944" s="163"/>
      <c r="AX944" s="163"/>
      <c r="AY944" s="163"/>
      <c r="AZ944" s="167"/>
      <c r="BA944" s="163"/>
      <c r="BB944" s="163"/>
      <c r="BC944" s="163"/>
      <c r="BD944" s="163"/>
      <c r="BE944" s="163"/>
      <c r="BF944" s="163"/>
      <c r="BG944" s="163"/>
      <c r="BH944" s="163"/>
    </row>
    <row r="945">
      <c r="A945" s="163"/>
      <c r="B945" s="163"/>
      <c r="C945" s="163"/>
      <c r="D945" s="163"/>
      <c r="E945" s="163"/>
      <c r="F945" s="163"/>
      <c r="G945" s="163"/>
      <c r="H945" s="163"/>
      <c r="I945" s="163"/>
      <c r="J945" s="163"/>
      <c r="K945" s="165"/>
      <c r="L945" s="163"/>
      <c r="M945" s="163"/>
      <c r="N945" s="166"/>
      <c r="O945" s="167"/>
      <c r="P945" s="167"/>
      <c r="Q945" s="163"/>
      <c r="R945" s="163"/>
      <c r="S945" s="163"/>
      <c r="T945" s="167"/>
      <c r="U945" s="167"/>
      <c r="V945" s="167"/>
      <c r="W945" s="163"/>
      <c r="X945" s="163"/>
      <c r="Y945" s="163"/>
      <c r="Z945" s="321"/>
      <c r="AA945" s="321"/>
      <c r="AB945" s="322"/>
      <c r="AC945" s="322"/>
      <c r="AD945" s="321"/>
      <c r="AE945" s="321"/>
      <c r="AF945" s="321"/>
      <c r="AG945" s="321"/>
      <c r="AH945" s="321"/>
      <c r="AI945" s="321"/>
      <c r="AJ945" s="321"/>
      <c r="AK945" s="321"/>
      <c r="AL945" s="321"/>
      <c r="AM945" s="321"/>
      <c r="AN945" s="321"/>
      <c r="AO945" s="321"/>
      <c r="AP945" s="321"/>
      <c r="AQ945" s="321"/>
      <c r="AR945" s="321"/>
      <c r="AS945" s="321"/>
      <c r="AT945" s="163"/>
      <c r="AU945" s="163"/>
      <c r="AV945" s="163"/>
      <c r="AW945" s="163"/>
      <c r="AX945" s="163"/>
      <c r="AY945" s="163"/>
      <c r="AZ945" s="167"/>
      <c r="BA945" s="163"/>
      <c r="BB945" s="163"/>
      <c r="BC945" s="163"/>
      <c r="BD945" s="163"/>
      <c r="BE945" s="163"/>
      <c r="BF945" s="163"/>
      <c r="BG945" s="163"/>
      <c r="BH945" s="163"/>
    </row>
    <row r="946">
      <c r="A946" s="163"/>
      <c r="B946" s="163"/>
      <c r="C946" s="163"/>
      <c r="D946" s="163"/>
      <c r="E946" s="163"/>
      <c r="F946" s="163"/>
      <c r="G946" s="163"/>
      <c r="H946" s="163"/>
      <c r="I946" s="163"/>
      <c r="J946" s="163"/>
      <c r="K946" s="165"/>
      <c r="L946" s="163"/>
      <c r="M946" s="163"/>
      <c r="N946" s="166"/>
      <c r="O946" s="167"/>
      <c r="P946" s="167"/>
      <c r="Q946" s="163"/>
      <c r="R946" s="163"/>
      <c r="S946" s="163"/>
      <c r="T946" s="167"/>
      <c r="U946" s="167"/>
      <c r="V946" s="167"/>
      <c r="W946" s="163"/>
      <c r="X946" s="163"/>
      <c r="Y946" s="163"/>
      <c r="Z946" s="321"/>
      <c r="AA946" s="321"/>
      <c r="AB946" s="322"/>
      <c r="AC946" s="322"/>
      <c r="AD946" s="321"/>
      <c r="AE946" s="321"/>
      <c r="AF946" s="321"/>
      <c r="AG946" s="321"/>
      <c r="AH946" s="321"/>
      <c r="AI946" s="321"/>
      <c r="AJ946" s="321"/>
      <c r="AK946" s="321"/>
      <c r="AL946" s="321"/>
      <c r="AM946" s="321"/>
      <c r="AN946" s="321"/>
      <c r="AO946" s="321"/>
      <c r="AP946" s="321"/>
      <c r="AQ946" s="321"/>
      <c r="AR946" s="321"/>
      <c r="AS946" s="321"/>
      <c r="AT946" s="163"/>
      <c r="AU946" s="163"/>
      <c r="AV946" s="163"/>
      <c r="AW946" s="163"/>
      <c r="AX946" s="163"/>
      <c r="AY946" s="163"/>
      <c r="AZ946" s="167"/>
      <c r="BA946" s="163"/>
      <c r="BB946" s="163"/>
      <c r="BC946" s="163"/>
      <c r="BD946" s="163"/>
      <c r="BE946" s="163"/>
      <c r="BF946" s="163"/>
      <c r="BG946" s="163"/>
      <c r="BH946" s="163"/>
    </row>
    <row r="947">
      <c r="A947" s="163"/>
      <c r="B947" s="163"/>
      <c r="C947" s="163"/>
      <c r="D947" s="163"/>
      <c r="E947" s="163"/>
      <c r="F947" s="163"/>
      <c r="G947" s="163"/>
      <c r="H947" s="163"/>
      <c r="I947" s="163"/>
      <c r="J947" s="163"/>
      <c r="K947" s="165"/>
      <c r="L947" s="163"/>
      <c r="M947" s="163"/>
      <c r="N947" s="166"/>
      <c r="O947" s="167"/>
      <c r="P947" s="167"/>
      <c r="Q947" s="163"/>
      <c r="R947" s="163"/>
      <c r="S947" s="163"/>
      <c r="T947" s="167"/>
      <c r="U947" s="167"/>
      <c r="V947" s="167"/>
      <c r="W947" s="163"/>
      <c r="X947" s="163"/>
      <c r="Y947" s="163"/>
      <c r="Z947" s="321"/>
      <c r="AA947" s="321"/>
      <c r="AB947" s="322"/>
      <c r="AC947" s="322"/>
      <c r="AD947" s="321"/>
      <c r="AE947" s="321"/>
      <c r="AF947" s="321"/>
      <c r="AG947" s="321"/>
      <c r="AH947" s="321"/>
      <c r="AI947" s="321"/>
      <c r="AJ947" s="321"/>
      <c r="AK947" s="321"/>
      <c r="AL947" s="321"/>
      <c r="AM947" s="321"/>
      <c r="AN947" s="321"/>
      <c r="AO947" s="321"/>
      <c r="AP947" s="321"/>
      <c r="AQ947" s="321"/>
      <c r="AR947" s="321"/>
      <c r="AS947" s="321"/>
      <c r="AT947" s="163"/>
      <c r="AU947" s="163"/>
      <c r="AV947" s="163"/>
      <c r="AW947" s="163"/>
      <c r="AX947" s="163"/>
      <c r="AY947" s="163"/>
      <c r="AZ947" s="167"/>
      <c r="BA947" s="163"/>
      <c r="BB947" s="163"/>
      <c r="BC947" s="163"/>
      <c r="BD947" s="163"/>
      <c r="BE947" s="163"/>
      <c r="BF947" s="163"/>
      <c r="BG947" s="163"/>
      <c r="BH947" s="163"/>
    </row>
    <row r="948">
      <c r="A948" s="163"/>
      <c r="B948" s="163"/>
      <c r="C948" s="163"/>
      <c r="D948" s="163"/>
      <c r="E948" s="163"/>
      <c r="F948" s="163"/>
      <c r="G948" s="163"/>
      <c r="H948" s="163"/>
      <c r="I948" s="163"/>
      <c r="J948" s="163"/>
      <c r="K948" s="165"/>
      <c r="L948" s="163"/>
      <c r="M948" s="163"/>
      <c r="N948" s="166"/>
      <c r="O948" s="167"/>
      <c r="P948" s="167"/>
      <c r="Q948" s="163"/>
      <c r="R948" s="163"/>
      <c r="S948" s="163"/>
      <c r="T948" s="167"/>
      <c r="U948" s="167"/>
      <c r="V948" s="167"/>
      <c r="W948" s="163"/>
      <c r="X948" s="163"/>
      <c r="Y948" s="163"/>
      <c r="Z948" s="321"/>
      <c r="AA948" s="321"/>
      <c r="AB948" s="322"/>
      <c r="AC948" s="322"/>
      <c r="AD948" s="321"/>
      <c r="AE948" s="321"/>
      <c r="AF948" s="321"/>
      <c r="AG948" s="321"/>
      <c r="AH948" s="321"/>
      <c r="AI948" s="321"/>
      <c r="AJ948" s="321"/>
      <c r="AK948" s="321"/>
      <c r="AL948" s="321"/>
      <c r="AM948" s="321"/>
      <c r="AN948" s="321"/>
      <c r="AO948" s="321"/>
      <c r="AP948" s="321"/>
      <c r="AQ948" s="321"/>
      <c r="AR948" s="321"/>
      <c r="AS948" s="321"/>
      <c r="AT948" s="163"/>
      <c r="AU948" s="163"/>
      <c r="AV948" s="163"/>
      <c r="AW948" s="163"/>
      <c r="AX948" s="163"/>
      <c r="AY948" s="163"/>
      <c r="AZ948" s="167"/>
      <c r="BA948" s="163"/>
      <c r="BB948" s="163"/>
      <c r="BC948" s="163"/>
      <c r="BD948" s="163"/>
      <c r="BE948" s="163"/>
      <c r="BF948" s="163"/>
      <c r="BG948" s="163"/>
      <c r="BH948" s="163"/>
    </row>
    <row r="949">
      <c r="A949" s="163"/>
      <c r="B949" s="163"/>
      <c r="C949" s="163"/>
      <c r="D949" s="163"/>
      <c r="E949" s="163"/>
      <c r="F949" s="163"/>
      <c r="G949" s="163"/>
      <c r="H949" s="163"/>
      <c r="I949" s="163"/>
      <c r="J949" s="163"/>
      <c r="K949" s="165"/>
      <c r="L949" s="163"/>
      <c r="M949" s="163"/>
      <c r="N949" s="166"/>
      <c r="O949" s="167"/>
      <c r="P949" s="167"/>
      <c r="Q949" s="163"/>
      <c r="R949" s="163"/>
      <c r="S949" s="163"/>
      <c r="T949" s="167"/>
      <c r="U949" s="167"/>
      <c r="V949" s="167"/>
      <c r="W949" s="163"/>
      <c r="X949" s="163"/>
      <c r="Y949" s="163"/>
      <c r="Z949" s="321"/>
      <c r="AA949" s="321"/>
      <c r="AB949" s="322"/>
      <c r="AC949" s="322"/>
      <c r="AD949" s="321"/>
      <c r="AE949" s="321"/>
      <c r="AF949" s="321"/>
      <c r="AG949" s="321"/>
      <c r="AH949" s="321"/>
      <c r="AI949" s="321"/>
      <c r="AJ949" s="321"/>
      <c r="AK949" s="321"/>
      <c r="AL949" s="321"/>
      <c r="AM949" s="321"/>
      <c r="AN949" s="321"/>
      <c r="AO949" s="321"/>
      <c r="AP949" s="321"/>
      <c r="AQ949" s="321"/>
      <c r="AR949" s="321"/>
      <c r="AS949" s="321"/>
      <c r="AT949" s="163"/>
      <c r="AU949" s="163"/>
      <c r="AV949" s="163"/>
      <c r="AW949" s="163"/>
      <c r="AX949" s="163"/>
      <c r="AY949" s="163"/>
      <c r="AZ949" s="167"/>
      <c r="BA949" s="163"/>
      <c r="BB949" s="163"/>
      <c r="BC949" s="163"/>
      <c r="BD949" s="163"/>
      <c r="BE949" s="163"/>
      <c r="BF949" s="163"/>
      <c r="BG949" s="163"/>
      <c r="BH949" s="163"/>
    </row>
    <row r="950">
      <c r="A950" s="163"/>
      <c r="B950" s="163"/>
      <c r="C950" s="163"/>
      <c r="D950" s="163"/>
      <c r="E950" s="163"/>
      <c r="F950" s="163"/>
      <c r="G950" s="163"/>
      <c r="H950" s="163"/>
      <c r="I950" s="163"/>
      <c r="J950" s="163"/>
      <c r="K950" s="165"/>
      <c r="L950" s="163"/>
      <c r="M950" s="163"/>
      <c r="N950" s="166"/>
      <c r="O950" s="167"/>
      <c r="P950" s="167"/>
      <c r="Q950" s="163"/>
      <c r="R950" s="163"/>
      <c r="S950" s="163"/>
      <c r="T950" s="167"/>
      <c r="U950" s="167"/>
      <c r="V950" s="167"/>
      <c r="W950" s="163"/>
      <c r="X950" s="163"/>
      <c r="Y950" s="163"/>
      <c r="Z950" s="321"/>
      <c r="AA950" s="321"/>
      <c r="AB950" s="322"/>
      <c r="AC950" s="322"/>
      <c r="AD950" s="321"/>
      <c r="AE950" s="321"/>
      <c r="AF950" s="321"/>
      <c r="AG950" s="321"/>
      <c r="AH950" s="321"/>
      <c r="AI950" s="321"/>
      <c r="AJ950" s="321"/>
      <c r="AK950" s="321"/>
      <c r="AL950" s="321"/>
      <c r="AM950" s="321"/>
      <c r="AN950" s="321"/>
      <c r="AO950" s="321"/>
      <c r="AP950" s="321"/>
      <c r="AQ950" s="321"/>
      <c r="AR950" s="321"/>
      <c r="AS950" s="321"/>
      <c r="AT950" s="163"/>
      <c r="AU950" s="163"/>
      <c r="AV950" s="163"/>
      <c r="AW950" s="163"/>
      <c r="AX950" s="163"/>
      <c r="AY950" s="163"/>
      <c r="AZ950" s="167"/>
      <c r="BA950" s="163"/>
      <c r="BB950" s="163"/>
      <c r="BC950" s="163"/>
      <c r="BD950" s="163"/>
      <c r="BE950" s="163"/>
      <c r="BF950" s="163"/>
      <c r="BG950" s="163"/>
      <c r="BH950" s="163"/>
    </row>
    <row r="951">
      <c r="A951" s="163"/>
      <c r="B951" s="163"/>
      <c r="C951" s="163"/>
      <c r="D951" s="163"/>
      <c r="E951" s="163"/>
      <c r="F951" s="163"/>
      <c r="G951" s="163"/>
      <c r="H951" s="163"/>
      <c r="I951" s="163"/>
      <c r="J951" s="163"/>
      <c r="K951" s="165"/>
      <c r="L951" s="163"/>
      <c r="M951" s="163"/>
      <c r="N951" s="166"/>
      <c r="O951" s="167"/>
      <c r="P951" s="167"/>
      <c r="Q951" s="163"/>
      <c r="R951" s="163"/>
      <c r="S951" s="163"/>
      <c r="T951" s="167"/>
      <c r="U951" s="167"/>
      <c r="V951" s="167"/>
      <c r="W951" s="163"/>
      <c r="X951" s="163"/>
      <c r="Y951" s="163"/>
      <c r="Z951" s="321"/>
      <c r="AA951" s="321"/>
      <c r="AB951" s="322"/>
      <c r="AC951" s="322"/>
      <c r="AD951" s="321"/>
      <c r="AE951" s="321"/>
      <c r="AF951" s="321"/>
      <c r="AG951" s="321"/>
      <c r="AH951" s="321"/>
      <c r="AI951" s="321"/>
      <c r="AJ951" s="321"/>
      <c r="AK951" s="321"/>
      <c r="AL951" s="321"/>
      <c r="AM951" s="321"/>
      <c r="AN951" s="321"/>
      <c r="AO951" s="321"/>
      <c r="AP951" s="321"/>
      <c r="AQ951" s="321"/>
      <c r="AR951" s="321"/>
      <c r="AS951" s="321"/>
      <c r="AT951" s="163"/>
      <c r="AU951" s="163"/>
      <c r="AV951" s="163"/>
      <c r="AW951" s="163"/>
      <c r="AX951" s="163"/>
      <c r="AY951" s="163"/>
      <c r="AZ951" s="167"/>
      <c r="BA951" s="163"/>
      <c r="BB951" s="163"/>
      <c r="BC951" s="163"/>
      <c r="BD951" s="163"/>
      <c r="BE951" s="163"/>
      <c r="BF951" s="163"/>
      <c r="BG951" s="163"/>
      <c r="BH951" s="163"/>
    </row>
    <row r="952">
      <c r="A952" s="163"/>
      <c r="B952" s="163"/>
      <c r="C952" s="163"/>
      <c r="D952" s="163"/>
      <c r="E952" s="163"/>
      <c r="F952" s="163"/>
      <c r="G952" s="163"/>
      <c r="H952" s="163"/>
      <c r="I952" s="163"/>
      <c r="J952" s="163"/>
      <c r="K952" s="165"/>
      <c r="L952" s="163"/>
      <c r="M952" s="163"/>
      <c r="N952" s="166"/>
      <c r="O952" s="167"/>
      <c r="P952" s="167"/>
      <c r="Q952" s="163"/>
      <c r="R952" s="163"/>
      <c r="S952" s="163"/>
      <c r="T952" s="167"/>
      <c r="U952" s="167"/>
      <c r="V952" s="167"/>
      <c r="W952" s="163"/>
      <c r="X952" s="163"/>
      <c r="Y952" s="163"/>
      <c r="Z952" s="321"/>
      <c r="AA952" s="321"/>
      <c r="AB952" s="322"/>
      <c r="AC952" s="322"/>
      <c r="AD952" s="321"/>
      <c r="AE952" s="321"/>
      <c r="AF952" s="321"/>
      <c r="AG952" s="321"/>
      <c r="AH952" s="321"/>
      <c r="AI952" s="321"/>
      <c r="AJ952" s="321"/>
      <c r="AK952" s="321"/>
      <c r="AL952" s="321"/>
      <c r="AM952" s="321"/>
      <c r="AN952" s="321"/>
      <c r="AO952" s="321"/>
      <c r="AP952" s="321"/>
      <c r="AQ952" s="321"/>
      <c r="AR952" s="321"/>
      <c r="AS952" s="321"/>
      <c r="AT952" s="163"/>
      <c r="AU952" s="163"/>
      <c r="AV952" s="163"/>
      <c r="AW952" s="163"/>
      <c r="AX952" s="163"/>
      <c r="AY952" s="163"/>
      <c r="AZ952" s="167"/>
      <c r="BA952" s="163"/>
      <c r="BB952" s="163"/>
      <c r="BC952" s="163"/>
      <c r="BD952" s="163"/>
      <c r="BE952" s="163"/>
      <c r="BF952" s="163"/>
      <c r="BG952" s="163"/>
      <c r="BH952" s="163"/>
    </row>
    <row r="953">
      <c r="A953" s="163"/>
      <c r="B953" s="163"/>
      <c r="C953" s="163"/>
      <c r="D953" s="163"/>
      <c r="E953" s="163"/>
      <c r="F953" s="163"/>
      <c r="G953" s="163"/>
      <c r="H953" s="163"/>
      <c r="I953" s="163"/>
      <c r="J953" s="163"/>
      <c r="K953" s="165"/>
      <c r="L953" s="163"/>
      <c r="M953" s="163"/>
      <c r="N953" s="166"/>
      <c r="O953" s="167"/>
      <c r="P953" s="167"/>
      <c r="Q953" s="163"/>
      <c r="R953" s="163"/>
      <c r="S953" s="163"/>
      <c r="T953" s="167"/>
      <c r="U953" s="167"/>
      <c r="V953" s="167"/>
      <c r="W953" s="163"/>
      <c r="X953" s="163"/>
      <c r="Y953" s="163"/>
      <c r="Z953" s="321"/>
      <c r="AA953" s="321"/>
      <c r="AB953" s="322"/>
      <c r="AC953" s="322"/>
      <c r="AD953" s="321"/>
      <c r="AE953" s="321"/>
      <c r="AF953" s="321"/>
      <c r="AG953" s="321"/>
      <c r="AH953" s="321"/>
      <c r="AI953" s="321"/>
      <c r="AJ953" s="321"/>
      <c r="AK953" s="321"/>
      <c r="AL953" s="321"/>
      <c r="AM953" s="321"/>
      <c r="AN953" s="321"/>
      <c r="AO953" s="321"/>
      <c r="AP953" s="321"/>
      <c r="AQ953" s="321"/>
      <c r="AR953" s="321"/>
      <c r="AS953" s="321"/>
      <c r="AT953" s="163"/>
      <c r="AU953" s="163"/>
      <c r="AV953" s="163"/>
      <c r="AW953" s="163"/>
      <c r="AX953" s="163"/>
      <c r="AY953" s="163"/>
      <c r="AZ953" s="167"/>
      <c r="BA953" s="163"/>
      <c r="BB953" s="163"/>
      <c r="BC953" s="163"/>
      <c r="BD953" s="163"/>
      <c r="BE953" s="163"/>
      <c r="BF953" s="163"/>
      <c r="BG953" s="163"/>
      <c r="BH953" s="163"/>
    </row>
    <row r="954">
      <c r="A954" s="163"/>
      <c r="B954" s="163"/>
      <c r="C954" s="163"/>
      <c r="D954" s="163"/>
      <c r="E954" s="163"/>
      <c r="F954" s="163"/>
      <c r="G954" s="163"/>
      <c r="H954" s="163"/>
      <c r="I954" s="163"/>
      <c r="J954" s="163"/>
      <c r="K954" s="165"/>
      <c r="L954" s="163"/>
      <c r="M954" s="163"/>
      <c r="N954" s="166"/>
      <c r="O954" s="167"/>
      <c r="P954" s="167"/>
      <c r="Q954" s="163"/>
      <c r="R954" s="163"/>
      <c r="S954" s="163"/>
      <c r="T954" s="167"/>
      <c r="U954" s="167"/>
      <c r="V954" s="167"/>
      <c r="W954" s="163"/>
      <c r="X954" s="163"/>
      <c r="Y954" s="163"/>
      <c r="Z954" s="321"/>
      <c r="AA954" s="321"/>
      <c r="AB954" s="322"/>
      <c r="AC954" s="322"/>
      <c r="AD954" s="321"/>
      <c r="AE954" s="321"/>
      <c r="AF954" s="321"/>
      <c r="AG954" s="321"/>
      <c r="AH954" s="321"/>
      <c r="AI954" s="321"/>
      <c r="AJ954" s="321"/>
      <c r="AK954" s="321"/>
      <c r="AL954" s="321"/>
      <c r="AM954" s="321"/>
      <c r="AN954" s="321"/>
      <c r="AO954" s="321"/>
      <c r="AP954" s="321"/>
      <c r="AQ954" s="321"/>
      <c r="AR954" s="321"/>
      <c r="AS954" s="321"/>
      <c r="AT954" s="163"/>
      <c r="AU954" s="163"/>
      <c r="AV954" s="163"/>
      <c r="AW954" s="163"/>
      <c r="AX954" s="163"/>
      <c r="AY954" s="163"/>
      <c r="AZ954" s="167"/>
      <c r="BA954" s="163"/>
      <c r="BB954" s="163"/>
      <c r="BC954" s="163"/>
      <c r="BD954" s="163"/>
      <c r="BE954" s="163"/>
      <c r="BF954" s="163"/>
      <c r="BG954" s="163"/>
      <c r="BH954" s="163"/>
    </row>
    <row r="955">
      <c r="A955" s="163"/>
      <c r="B955" s="163"/>
      <c r="C955" s="163"/>
      <c r="D955" s="163"/>
      <c r="E955" s="163"/>
      <c r="F955" s="163"/>
      <c r="G955" s="163"/>
      <c r="H955" s="163"/>
      <c r="I955" s="163"/>
      <c r="J955" s="163"/>
      <c r="K955" s="165"/>
      <c r="L955" s="163"/>
      <c r="M955" s="163"/>
      <c r="N955" s="166"/>
      <c r="O955" s="167"/>
      <c r="P955" s="167"/>
      <c r="Q955" s="163"/>
      <c r="R955" s="163"/>
      <c r="S955" s="163"/>
      <c r="T955" s="167"/>
      <c r="U955" s="167"/>
      <c r="V955" s="167"/>
      <c r="W955" s="163"/>
      <c r="X955" s="163"/>
      <c r="Y955" s="163"/>
      <c r="Z955" s="321"/>
      <c r="AA955" s="321"/>
      <c r="AB955" s="322"/>
      <c r="AC955" s="322"/>
      <c r="AD955" s="321"/>
      <c r="AE955" s="321"/>
      <c r="AF955" s="321"/>
      <c r="AG955" s="321"/>
      <c r="AH955" s="321"/>
      <c r="AI955" s="321"/>
      <c r="AJ955" s="321"/>
      <c r="AK955" s="321"/>
      <c r="AL955" s="321"/>
      <c r="AM955" s="321"/>
      <c r="AN955" s="321"/>
      <c r="AO955" s="321"/>
      <c r="AP955" s="321"/>
      <c r="AQ955" s="321"/>
      <c r="AR955" s="321"/>
      <c r="AS955" s="321"/>
      <c r="AT955" s="163"/>
      <c r="AU955" s="163"/>
      <c r="AV955" s="163"/>
      <c r="AW955" s="163"/>
      <c r="AX955" s="163"/>
      <c r="AY955" s="163"/>
      <c r="AZ955" s="167"/>
      <c r="BA955" s="163"/>
      <c r="BB955" s="163"/>
      <c r="BC955" s="163"/>
      <c r="BD955" s="163"/>
      <c r="BE955" s="163"/>
      <c r="BF955" s="163"/>
      <c r="BG955" s="163"/>
      <c r="BH955" s="163"/>
    </row>
    <row r="956">
      <c r="A956" s="163"/>
      <c r="B956" s="163"/>
      <c r="C956" s="163"/>
      <c r="D956" s="163"/>
      <c r="E956" s="163"/>
      <c r="F956" s="163"/>
      <c r="G956" s="163"/>
      <c r="H956" s="163"/>
      <c r="I956" s="163"/>
      <c r="J956" s="163"/>
      <c r="K956" s="165"/>
      <c r="L956" s="163"/>
      <c r="M956" s="163"/>
      <c r="N956" s="166"/>
      <c r="O956" s="167"/>
      <c r="P956" s="167"/>
      <c r="Q956" s="163"/>
      <c r="R956" s="163"/>
      <c r="S956" s="163"/>
      <c r="T956" s="167"/>
      <c r="U956" s="167"/>
      <c r="V956" s="167"/>
      <c r="W956" s="163"/>
      <c r="X956" s="163"/>
      <c r="Y956" s="163"/>
      <c r="Z956" s="321"/>
      <c r="AA956" s="321"/>
      <c r="AB956" s="322"/>
      <c r="AC956" s="322"/>
      <c r="AD956" s="321"/>
      <c r="AE956" s="321"/>
      <c r="AF956" s="321"/>
      <c r="AG956" s="321"/>
      <c r="AH956" s="321"/>
      <c r="AI956" s="321"/>
      <c r="AJ956" s="321"/>
      <c r="AK956" s="321"/>
      <c r="AL956" s="321"/>
      <c r="AM956" s="321"/>
      <c r="AN956" s="321"/>
      <c r="AO956" s="321"/>
      <c r="AP956" s="321"/>
      <c r="AQ956" s="321"/>
      <c r="AR956" s="321"/>
      <c r="AS956" s="321"/>
      <c r="AT956" s="163"/>
      <c r="AU956" s="163"/>
      <c r="AV956" s="163"/>
      <c r="AW956" s="163"/>
      <c r="AX956" s="163"/>
      <c r="AY956" s="163"/>
      <c r="AZ956" s="167"/>
      <c r="BA956" s="163"/>
      <c r="BB956" s="163"/>
      <c r="BC956" s="163"/>
      <c r="BD956" s="163"/>
      <c r="BE956" s="163"/>
      <c r="BF956" s="163"/>
      <c r="BG956" s="163"/>
      <c r="BH956" s="163"/>
    </row>
    <row r="957">
      <c r="A957" s="163"/>
      <c r="B957" s="163"/>
      <c r="C957" s="163"/>
      <c r="D957" s="163"/>
      <c r="E957" s="163"/>
      <c r="F957" s="163"/>
      <c r="G957" s="163"/>
      <c r="H957" s="163"/>
      <c r="I957" s="163"/>
      <c r="J957" s="163"/>
      <c r="K957" s="165"/>
      <c r="L957" s="163"/>
      <c r="M957" s="163"/>
      <c r="N957" s="166"/>
      <c r="O957" s="167"/>
      <c r="P957" s="167"/>
      <c r="Q957" s="163"/>
      <c r="R957" s="163"/>
      <c r="S957" s="163"/>
      <c r="T957" s="167"/>
      <c r="U957" s="167"/>
      <c r="V957" s="167"/>
      <c r="W957" s="163"/>
      <c r="X957" s="163"/>
      <c r="Y957" s="163"/>
      <c r="Z957" s="321"/>
      <c r="AA957" s="321"/>
      <c r="AB957" s="322"/>
      <c r="AC957" s="322"/>
      <c r="AD957" s="321"/>
      <c r="AE957" s="321"/>
      <c r="AF957" s="321"/>
      <c r="AG957" s="321"/>
      <c r="AH957" s="321"/>
      <c r="AI957" s="321"/>
      <c r="AJ957" s="321"/>
      <c r="AK957" s="321"/>
      <c r="AL957" s="321"/>
      <c r="AM957" s="321"/>
      <c r="AN957" s="321"/>
      <c r="AO957" s="321"/>
      <c r="AP957" s="321"/>
      <c r="AQ957" s="321"/>
      <c r="AR957" s="321"/>
      <c r="AS957" s="321"/>
      <c r="AT957" s="163"/>
      <c r="AU957" s="163"/>
      <c r="AV957" s="163"/>
      <c r="AW957" s="163"/>
      <c r="AX957" s="163"/>
      <c r="AY957" s="163"/>
      <c r="AZ957" s="167"/>
      <c r="BA957" s="163"/>
      <c r="BB957" s="163"/>
      <c r="BC957" s="163"/>
      <c r="BD957" s="163"/>
      <c r="BE957" s="163"/>
      <c r="BF957" s="163"/>
      <c r="BG957" s="163"/>
      <c r="BH957" s="163"/>
    </row>
    <row r="958">
      <c r="A958" s="163"/>
      <c r="B958" s="163"/>
      <c r="C958" s="163"/>
      <c r="D958" s="163"/>
      <c r="E958" s="163"/>
      <c r="F958" s="163"/>
      <c r="G958" s="163"/>
      <c r="H958" s="163"/>
      <c r="I958" s="163"/>
      <c r="J958" s="163"/>
      <c r="K958" s="165"/>
      <c r="L958" s="163"/>
      <c r="M958" s="163"/>
      <c r="N958" s="166"/>
      <c r="O958" s="167"/>
      <c r="P958" s="167"/>
      <c r="Q958" s="163"/>
      <c r="R958" s="163"/>
      <c r="S958" s="163"/>
      <c r="T958" s="167"/>
      <c r="U958" s="167"/>
      <c r="V958" s="167"/>
      <c r="W958" s="163"/>
      <c r="X958" s="163"/>
      <c r="Y958" s="163"/>
      <c r="Z958" s="321"/>
      <c r="AA958" s="321"/>
      <c r="AB958" s="322"/>
      <c r="AC958" s="322"/>
      <c r="AD958" s="321"/>
      <c r="AE958" s="321"/>
      <c r="AF958" s="321"/>
      <c r="AG958" s="321"/>
      <c r="AH958" s="321"/>
      <c r="AI958" s="321"/>
      <c r="AJ958" s="321"/>
      <c r="AK958" s="321"/>
      <c r="AL958" s="321"/>
      <c r="AM958" s="321"/>
      <c r="AN958" s="321"/>
      <c r="AO958" s="321"/>
      <c r="AP958" s="321"/>
      <c r="AQ958" s="321"/>
      <c r="AR958" s="321"/>
      <c r="AS958" s="321"/>
      <c r="AT958" s="163"/>
      <c r="AU958" s="163"/>
      <c r="AV958" s="163"/>
      <c r="AW958" s="163"/>
      <c r="AX958" s="163"/>
      <c r="AY958" s="163"/>
      <c r="AZ958" s="167"/>
      <c r="BA958" s="163"/>
      <c r="BB958" s="163"/>
      <c r="BC958" s="163"/>
      <c r="BD958" s="163"/>
      <c r="BE958" s="163"/>
      <c r="BF958" s="163"/>
      <c r="BG958" s="163"/>
      <c r="BH958" s="163"/>
    </row>
    <row r="959">
      <c r="A959" s="163"/>
      <c r="B959" s="163"/>
      <c r="C959" s="163"/>
      <c r="D959" s="163"/>
      <c r="E959" s="163"/>
      <c r="F959" s="163"/>
      <c r="G959" s="163"/>
      <c r="H959" s="163"/>
      <c r="I959" s="163"/>
      <c r="J959" s="163"/>
      <c r="K959" s="165"/>
      <c r="L959" s="163"/>
      <c r="M959" s="163"/>
      <c r="N959" s="166"/>
      <c r="O959" s="167"/>
      <c r="P959" s="167"/>
      <c r="Q959" s="163"/>
      <c r="R959" s="163"/>
      <c r="S959" s="163"/>
      <c r="T959" s="167"/>
      <c r="U959" s="167"/>
      <c r="V959" s="167"/>
      <c r="W959" s="163"/>
      <c r="X959" s="163"/>
      <c r="Y959" s="163"/>
      <c r="Z959" s="321"/>
      <c r="AA959" s="321"/>
      <c r="AB959" s="322"/>
      <c r="AC959" s="322"/>
      <c r="AD959" s="321"/>
      <c r="AE959" s="321"/>
      <c r="AF959" s="321"/>
      <c r="AG959" s="321"/>
      <c r="AH959" s="321"/>
      <c r="AI959" s="321"/>
      <c r="AJ959" s="321"/>
      <c r="AK959" s="321"/>
      <c r="AL959" s="321"/>
      <c r="AM959" s="321"/>
      <c r="AN959" s="321"/>
      <c r="AO959" s="321"/>
      <c r="AP959" s="321"/>
      <c r="AQ959" s="321"/>
      <c r="AR959" s="321"/>
      <c r="AS959" s="321"/>
      <c r="AT959" s="163"/>
      <c r="AU959" s="163"/>
      <c r="AV959" s="163"/>
      <c r="AW959" s="163"/>
      <c r="AX959" s="163"/>
      <c r="AY959" s="163"/>
      <c r="AZ959" s="167"/>
      <c r="BA959" s="163"/>
      <c r="BB959" s="163"/>
      <c r="BC959" s="163"/>
      <c r="BD959" s="163"/>
      <c r="BE959" s="163"/>
      <c r="BF959" s="163"/>
      <c r="BG959" s="163"/>
      <c r="BH959" s="163"/>
    </row>
    <row r="960">
      <c r="A960" s="163"/>
      <c r="B960" s="163"/>
      <c r="C960" s="163"/>
      <c r="D960" s="163"/>
      <c r="E960" s="163"/>
      <c r="F960" s="163"/>
      <c r="G960" s="163"/>
      <c r="H960" s="163"/>
      <c r="I960" s="163"/>
      <c r="J960" s="163"/>
      <c r="K960" s="165"/>
      <c r="L960" s="163"/>
      <c r="M960" s="163"/>
      <c r="N960" s="166"/>
      <c r="O960" s="167"/>
      <c r="P960" s="167"/>
      <c r="Q960" s="163"/>
      <c r="R960" s="163"/>
      <c r="S960" s="163"/>
      <c r="T960" s="167"/>
      <c r="U960" s="167"/>
      <c r="V960" s="167"/>
      <c r="W960" s="163"/>
      <c r="X960" s="163"/>
      <c r="Y960" s="163"/>
      <c r="Z960" s="321"/>
      <c r="AA960" s="321"/>
      <c r="AB960" s="322"/>
      <c r="AC960" s="322"/>
      <c r="AD960" s="321"/>
      <c r="AE960" s="321"/>
      <c r="AF960" s="321"/>
      <c r="AG960" s="321"/>
      <c r="AH960" s="321"/>
      <c r="AI960" s="321"/>
      <c r="AJ960" s="321"/>
      <c r="AK960" s="321"/>
      <c r="AL960" s="321"/>
      <c r="AM960" s="321"/>
      <c r="AN960" s="321"/>
      <c r="AO960" s="321"/>
      <c r="AP960" s="321"/>
      <c r="AQ960" s="321"/>
      <c r="AR960" s="321"/>
      <c r="AS960" s="321"/>
      <c r="AT960" s="163"/>
      <c r="AU960" s="163"/>
      <c r="AV960" s="163"/>
      <c r="AW960" s="163"/>
      <c r="AX960" s="163"/>
      <c r="AY960" s="163"/>
      <c r="AZ960" s="167"/>
      <c r="BA960" s="163"/>
      <c r="BB960" s="163"/>
      <c r="BC960" s="163"/>
      <c r="BD960" s="163"/>
      <c r="BE960" s="163"/>
      <c r="BF960" s="163"/>
      <c r="BG960" s="163"/>
      <c r="BH960" s="163"/>
    </row>
    <row r="961">
      <c r="A961" s="163"/>
      <c r="B961" s="163"/>
      <c r="C961" s="163"/>
      <c r="D961" s="163"/>
      <c r="E961" s="163"/>
      <c r="F961" s="163"/>
      <c r="G961" s="163"/>
      <c r="H961" s="163"/>
      <c r="I961" s="163"/>
      <c r="J961" s="163"/>
      <c r="K961" s="165"/>
      <c r="L961" s="163"/>
      <c r="M961" s="163"/>
      <c r="N961" s="166"/>
      <c r="O961" s="167"/>
      <c r="P961" s="167"/>
      <c r="Q961" s="163"/>
      <c r="R961" s="163"/>
      <c r="S961" s="163"/>
      <c r="T961" s="167"/>
      <c r="U961" s="167"/>
      <c r="V961" s="167"/>
      <c r="W961" s="163"/>
      <c r="X961" s="163"/>
      <c r="Y961" s="163"/>
      <c r="Z961" s="321"/>
      <c r="AA961" s="321"/>
      <c r="AB961" s="322"/>
      <c r="AC961" s="322"/>
      <c r="AD961" s="321"/>
      <c r="AE961" s="321"/>
      <c r="AF961" s="321"/>
      <c r="AG961" s="321"/>
      <c r="AH961" s="321"/>
      <c r="AI961" s="321"/>
      <c r="AJ961" s="321"/>
      <c r="AK961" s="321"/>
      <c r="AL961" s="321"/>
      <c r="AM961" s="321"/>
      <c r="AN961" s="321"/>
      <c r="AO961" s="321"/>
      <c r="AP961" s="321"/>
      <c r="AQ961" s="321"/>
      <c r="AR961" s="321"/>
      <c r="AS961" s="321"/>
      <c r="AT961" s="163"/>
      <c r="AU961" s="163"/>
      <c r="AV961" s="163"/>
      <c r="AW961" s="163"/>
      <c r="AX961" s="163"/>
      <c r="AY961" s="163"/>
      <c r="AZ961" s="167"/>
      <c r="BA961" s="163"/>
      <c r="BB961" s="163"/>
      <c r="BC961" s="163"/>
      <c r="BD961" s="163"/>
      <c r="BE961" s="163"/>
      <c r="BF961" s="163"/>
      <c r="BG961" s="163"/>
      <c r="BH961" s="163"/>
    </row>
    <row r="962">
      <c r="A962" s="163"/>
      <c r="B962" s="163"/>
      <c r="C962" s="163"/>
      <c r="D962" s="163"/>
      <c r="E962" s="163"/>
      <c r="F962" s="163"/>
      <c r="G962" s="163"/>
      <c r="H962" s="163"/>
      <c r="I962" s="163"/>
      <c r="J962" s="163"/>
      <c r="K962" s="165"/>
      <c r="L962" s="163"/>
      <c r="M962" s="163"/>
      <c r="N962" s="166"/>
      <c r="O962" s="167"/>
      <c r="P962" s="167"/>
      <c r="Q962" s="163"/>
      <c r="R962" s="163"/>
      <c r="S962" s="163"/>
      <c r="T962" s="167"/>
      <c r="U962" s="167"/>
      <c r="V962" s="167"/>
      <c r="W962" s="163"/>
      <c r="X962" s="163"/>
      <c r="Y962" s="163"/>
      <c r="Z962" s="321"/>
      <c r="AA962" s="321"/>
      <c r="AB962" s="322"/>
      <c r="AC962" s="322"/>
      <c r="AD962" s="321"/>
      <c r="AE962" s="321"/>
      <c r="AF962" s="321"/>
      <c r="AG962" s="321"/>
      <c r="AH962" s="321"/>
      <c r="AI962" s="321"/>
      <c r="AJ962" s="321"/>
      <c r="AK962" s="321"/>
      <c r="AL962" s="321"/>
      <c r="AM962" s="321"/>
      <c r="AN962" s="321"/>
      <c r="AO962" s="321"/>
      <c r="AP962" s="321"/>
      <c r="AQ962" s="321"/>
      <c r="AR962" s="321"/>
      <c r="AS962" s="321"/>
      <c r="AT962" s="163"/>
      <c r="AU962" s="163"/>
      <c r="AV962" s="163"/>
      <c r="AW962" s="163"/>
      <c r="AX962" s="163"/>
      <c r="AY962" s="163"/>
      <c r="AZ962" s="167"/>
      <c r="BA962" s="163"/>
      <c r="BB962" s="163"/>
      <c r="BC962" s="163"/>
      <c r="BD962" s="163"/>
      <c r="BE962" s="163"/>
      <c r="BF962" s="163"/>
      <c r="BG962" s="163"/>
      <c r="BH962" s="163"/>
    </row>
    <row r="963">
      <c r="A963" s="163"/>
      <c r="B963" s="163"/>
      <c r="C963" s="163"/>
      <c r="D963" s="163"/>
      <c r="E963" s="163"/>
      <c r="F963" s="163"/>
      <c r="G963" s="163"/>
      <c r="H963" s="163"/>
      <c r="I963" s="163"/>
      <c r="J963" s="163"/>
      <c r="K963" s="165"/>
      <c r="L963" s="163"/>
      <c r="M963" s="163"/>
      <c r="N963" s="166"/>
      <c r="O963" s="167"/>
      <c r="P963" s="167"/>
      <c r="Q963" s="163"/>
      <c r="R963" s="163"/>
      <c r="S963" s="163"/>
      <c r="T963" s="167"/>
      <c r="U963" s="167"/>
      <c r="V963" s="167"/>
      <c r="W963" s="163"/>
      <c r="X963" s="163"/>
      <c r="Y963" s="163"/>
      <c r="Z963" s="321"/>
      <c r="AA963" s="321"/>
      <c r="AB963" s="322"/>
      <c r="AC963" s="322"/>
      <c r="AD963" s="321"/>
      <c r="AE963" s="321"/>
      <c r="AF963" s="321"/>
      <c r="AG963" s="321"/>
      <c r="AH963" s="321"/>
      <c r="AI963" s="321"/>
      <c r="AJ963" s="321"/>
      <c r="AK963" s="321"/>
      <c r="AL963" s="321"/>
      <c r="AM963" s="321"/>
      <c r="AN963" s="321"/>
      <c r="AO963" s="321"/>
      <c r="AP963" s="321"/>
      <c r="AQ963" s="321"/>
      <c r="AR963" s="321"/>
      <c r="AS963" s="321"/>
      <c r="AT963" s="163"/>
      <c r="AU963" s="163"/>
      <c r="AV963" s="163"/>
      <c r="AW963" s="163"/>
      <c r="AX963" s="163"/>
      <c r="AY963" s="163"/>
      <c r="AZ963" s="167"/>
      <c r="BA963" s="163"/>
      <c r="BB963" s="163"/>
      <c r="BC963" s="163"/>
      <c r="BD963" s="163"/>
      <c r="BE963" s="163"/>
      <c r="BF963" s="163"/>
      <c r="BG963" s="163"/>
      <c r="BH963" s="163"/>
    </row>
    <row r="964">
      <c r="A964" s="163"/>
      <c r="B964" s="163"/>
      <c r="C964" s="163"/>
      <c r="D964" s="163"/>
      <c r="E964" s="163"/>
      <c r="F964" s="163"/>
      <c r="G964" s="163"/>
      <c r="H964" s="163"/>
      <c r="I964" s="163"/>
      <c r="J964" s="163"/>
      <c r="K964" s="165"/>
      <c r="L964" s="163"/>
      <c r="M964" s="163"/>
      <c r="N964" s="166"/>
      <c r="O964" s="167"/>
      <c r="P964" s="167"/>
      <c r="Q964" s="163"/>
      <c r="R964" s="163"/>
      <c r="S964" s="163"/>
      <c r="T964" s="167"/>
      <c r="U964" s="167"/>
      <c r="V964" s="167"/>
      <c r="W964" s="163"/>
      <c r="X964" s="163"/>
      <c r="Y964" s="163"/>
      <c r="Z964" s="321"/>
      <c r="AA964" s="321"/>
      <c r="AB964" s="322"/>
      <c r="AC964" s="322"/>
      <c r="AD964" s="321"/>
      <c r="AE964" s="321"/>
      <c r="AF964" s="321"/>
      <c r="AG964" s="321"/>
      <c r="AH964" s="321"/>
      <c r="AI964" s="321"/>
      <c r="AJ964" s="321"/>
      <c r="AK964" s="321"/>
      <c r="AL964" s="321"/>
      <c r="AM964" s="321"/>
      <c r="AN964" s="321"/>
      <c r="AO964" s="321"/>
      <c r="AP964" s="321"/>
      <c r="AQ964" s="321"/>
      <c r="AR964" s="321"/>
      <c r="AS964" s="321"/>
      <c r="AT964" s="163"/>
      <c r="AU964" s="163"/>
      <c r="AV964" s="163"/>
      <c r="AW964" s="163"/>
      <c r="AX964" s="163"/>
      <c r="AY964" s="163"/>
      <c r="AZ964" s="167"/>
      <c r="BA964" s="163"/>
      <c r="BB964" s="163"/>
      <c r="BC964" s="163"/>
      <c r="BD964" s="163"/>
      <c r="BE964" s="163"/>
      <c r="BF964" s="163"/>
      <c r="BG964" s="163"/>
      <c r="BH964" s="163"/>
    </row>
    <row r="965">
      <c r="A965" s="163"/>
      <c r="B965" s="163"/>
      <c r="C965" s="163"/>
      <c r="D965" s="163"/>
      <c r="E965" s="163"/>
      <c r="F965" s="163"/>
      <c r="G965" s="163"/>
      <c r="H965" s="163"/>
      <c r="I965" s="163"/>
      <c r="J965" s="163"/>
      <c r="K965" s="165"/>
      <c r="L965" s="163"/>
      <c r="M965" s="163"/>
      <c r="N965" s="166"/>
      <c r="O965" s="167"/>
      <c r="P965" s="167"/>
      <c r="Q965" s="163"/>
      <c r="R965" s="163"/>
      <c r="S965" s="163"/>
      <c r="T965" s="167"/>
      <c r="U965" s="167"/>
      <c r="V965" s="167"/>
      <c r="W965" s="163"/>
      <c r="X965" s="163"/>
      <c r="Y965" s="163"/>
      <c r="Z965" s="321"/>
      <c r="AA965" s="321"/>
      <c r="AB965" s="322"/>
      <c r="AC965" s="322"/>
      <c r="AD965" s="321"/>
      <c r="AE965" s="321"/>
      <c r="AF965" s="321"/>
      <c r="AG965" s="321"/>
      <c r="AH965" s="321"/>
      <c r="AI965" s="321"/>
      <c r="AJ965" s="321"/>
      <c r="AK965" s="321"/>
      <c r="AL965" s="321"/>
      <c r="AM965" s="321"/>
      <c r="AN965" s="321"/>
      <c r="AO965" s="321"/>
      <c r="AP965" s="321"/>
      <c r="AQ965" s="321"/>
      <c r="AR965" s="321"/>
      <c r="AS965" s="321"/>
      <c r="AT965" s="163"/>
      <c r="AU965" s="163"/>
      <c r="AV965" s="163"/>
      <c r="AW965" s="163"/>
      <c r="AX965" s="163"/>
      <c r="AY965" s="163"/>
      <c r="AZ965" s="167"/>
      <c r="BA965" s="163"/>
      <c r="BB965" s="163"/>
      <c r="BC965" s="163"/>
      <c r="BD965" s="163"/>
      <c r="BE965" s="163"/>
      <c r="BF965" s="163"/>
      <c r="BG965" s="163"/>
      <c r="BH965" s="163"/>
    </row>
    <row r="966">
      <c r="A966" s="163"/>
      <c r="B966" s="163"/>
      <c r="C966" s="163"/>
      <c r="D966" s="163"/>
      <c r="E966" s="163"/>
      <c r="F966" s="163"/>
      <c r="G966" s="163"/>
      <c r="H966" s="163"/>
      <c r="I966" s="163"/>
      <c r="J966" s="163"/>
      <c r="K966" s="165"/>
      <c r="L966" s="163"/>
      <c r="M966" s="163"/>
      <c r="N966" s="166"/>
      <c r="O966" s="167"/>
      <c r="P966" s="167"/>
      <c r="Q966" s="163"/>
      <c r="R966" s="163"/>
      <c r="S966" s="163"/>
      <c r="T966" s="167"/>
      <c r="U966" s="167"/>
      <c r="V966" s="167"/>
      <c r="W966" s="163"/>
      <c r="X966" s="163"/>
      <c r="Y966" s="163"/>
      <c r="Z966" s="321"/>
      <c r="AA966" s="321"/>
      <c r="AB966" s="322"/>
      <c r="AC966" s="322"/>
      <c r="AD966" s="321"/>
      <c r="AE966" s="321"/>
      <c r="AF966" s="321"/>
      <c r="AG966" s="321"/>
      <c r="AH966" s="321"/>
      <c r="AI966" s="321"/>
      <c r="AJ966" s="321"/>
      <c r="AK966" s="321"/>
      <c r="AL966" s="321"/>
      <c r="AM966" s="321"/>
      <c r="AN966" s="321"/>
      <c r="AO966" s="321"/>
      <c r="AP966" s="321"/>
      <c r="AQ966" s="321"/>
      <c r="AR966" s="321"/>
      <c r="AS966" s="321"/>
      <c r="AT966" s="163"/>
      <c r="AU966" s="163"/>
      <c r="AV966" s="163"/>
      <c r="AW966" s="163"/>
      <c r="AX966" s="163"/>
      <c r="AY966" s="163"/>
      <c r="AZ966" s="167"/>
      <c r="BA966" s="163"/>
      <c r="BB966" s="163"/>
      <c r="BC966" s="163"/>
      <c r="BD966" s="163"/>
      <c r="BE966" s="163"/>
      <c r="BF966" s="163"/>
      <c r="BG966" s="163"/>
      <c r="BH966" s="163"/>
    </row>
    <row r="967">
      <c r="A967" s="163"/>
      <c r="B967" s="163"/>
      <c r="C967" s="163"/>
      <c r="D967" s="163"/>
      <c r="E967" s="163"/>
      <c r="F967" s="163"/>
      <c r="G967" s="163"/>
      <c r="H967" s="163"/>
      <c r="I967" s="163"/>
      <c r="J967" s="163"/>
      <c r="K967" s="165"/>
      <c r="L967" s="163"/>
      <c r="M967" s="163"/>
      <c r="N967" s="166"/>
      <c r="O967" s="167"/>
      <c r="P967" s="167"/>
      <c r="Q967" s="163"/>
      <c r="R967" s="163"/>
      <c r="S967" s="163"/>
      <c r="T967" s="167"/>
      <c r="U967" s="167"/>
      <c r="V967" s="167"/>
      <c r="W967" s="163"/>
      <c r="X967" s="163"/>
      <c r="Y967" s="163"/>
      <c r="Z967" s="321"/>
      <c r="AA967" s="321"/>
      <c r="AB967" s="322"/>
      <c r="AC967" s="322"/>
      <c r="AD967" s="321"/>
      <c r="AE967" s="321"/>
      <c r="AF967" s="321"/>
      <c r="AG967" s="321"/>
      <c r="AH967" s="321"/>
      <c r="AI967" s="321"/>
      <c r="AJ967" s="321"/>
      <c r="AK967" s="321"/>
      <c r="AL967" s="321"/>
      <c r="AM967" s="321"/>
      <c r="AN967" s="321"/>
      <c r="AO967" s="321"/>
      <c r="AP967" s="321"/>
      <c r="AQ967" s="321"/>
      <c r="AR967" s="321"/>
      <c r="AS967" s="321"/>
      <c r="AT967" s="163"/>
      <c r="AU967" s="163"/>
      <c r="AV967" s="163"/>
      <c r="AW967" s="163"/>
      <c r="AX967" s="163"/>
      <c r="AY967" s="163"/>
      <c r="AZ967" s="167"/>
      <c r="BA967" s="163"/>
      <c r="BB967" s="163"/>
      <c r="BC967" s="163"/>
      <c r="BD967" s="163"/>
      <c r="BE967" s="163"/>
      <c r="BF967" s="163"/>
      <c r="BG967" s="163"/>
      <c r="BH967" s="163"/>
    </row>
    <row r="968">
      <c r="A968" s="163"/>
      <c r="B968" s="163"/>
      <c r="C968" s="163"/>
      <c r="D968" s="163"/>
      <c r="E968" s="163"/>
      <c r="F968" s="163"/>
      <c r="G968" s="163"/>
      <c r="H968" s="163"/>
      <c r="I968" s="163"/>
      <c r="J968" s="163"/>
      <c r="K968" s="165"/>
      <c r="L968" s="163"/>
      <c r="M968" s="163"/>
      <c r="N968" s="166"/>
      <c r="O968" s="167"/>
      <c r="P968" s="167"/>
      <c r="Q968" s="163"/>
      <c r="R968" s="163"/>
      <c r="S968" s="163"/>
      <c r="T968" s="167"/>
      <c r="U968" s="167"/>
      <c r="V968" s="167"/>
      <c r="W968" s="163"/>
      <c r="X968" s="163"/>
      <c r="Y968" s="163"/>
      <c r="Z968" s="321"/>
      <c r="AA968" s="321"/>
      <c r="AB968" s="322"/>
      <c r="AC968" s="322"/>
      <c r="AD968" s="321"/>
      <c r="AE968" s="321"/>
      <c r="AF968" s="321"/>
      <c r="AG968" s="321"/>
      <c r="AH968" s="321"/>
      <c r="AI968" s="321"/>
      <c r="AJ968" s="321"/>
      <c r="AK968" s="321"/>
      <c r="AL968" s="321"/>
      <c r="AM968" s="321"/>
      <c r="AN968" s="321"/>
      <c r="AO968" s="321"/>
      <c r="AP968" s="321"/>
      <c r="AQ968" s="321"/>
      <c r="AR968" s="321"/>
      <c r="AS968" s="321"/>
      <c r="AT968" s="163"/>
      <c r="AU968" s="163"/>
      <c r="AV968" s="163"/>
      <c r="AW968" s="163"/>
      <c r="AX968" s="163"/>
      <c r="AY968" s="163"/>
      <c r="AZ968" s="167"/>
      <c r="BA968" s="163"/>
      <c r="BB968" s="163"/>
      <c r="BC968" s="163"/>
      <c r="BD968" s="163"/>
      <c r="BE968" s="163"/>
      <c r="BF968" s="163"/>
      <c r="BG968" s="163"/>
      <c r="BH968" s="163"/>
    </row>
    <row r="969">
      <c r="A969" s="163"/>
      <c r="B969" s="163"/>
      <c r="C969" s="163"/>
      <c r="D969" s="163"/>
      <c r="E969" s="163"/>
      <c r="F969" s="163"/>
      <c r="G969" s="163"/>
      <c r="H969" s="163"/>
      <c r="I969" s="163"/>
      <c r="J969" s="163"/>
      <c r="K969" s="165"/>
      <c r="L969" s="163"/>
      <c r="M969" s="163"/>
      <c r="N969" s="166"/>
      <c r="O969" s="167"/>
      <c r="P969" s="167"/>
      <c r="Q969" s="163"/>
      <c r="R969" s="163"/>
      <c r="S969" s="163"/>
      <c r="T969" s="167"/>
      <c r="U969" s="167"/>
      <c r="V969" s="167"/>
      <c r="W969" s="163"/>
      <c r="X969" s="163"/>
      <c r="Y969" s="163"/>
      <c r="Z969" s="321"/>
      <c r="AA969" s="321"/>
      <c r="AB969" s="322"/>
      <c r="AC969" s="322"/>
      <c r="AD969" s="321"/>
      <c r="AE969" s="321"/>
      <c r="AF969" s="321"/>
      <c r="AG969" s="321"/>
      <c r="AH969" s="321"/>
      <c r="AI969" s="321"/>
      <c r="AJ969" s="321"/>
      <c r="AK969" s="321"/>
      <c r="AL969" s="321"/>
      <c r="AM969" s="321"/>
      <c r="AN969" s="321"/>
      <c r="AO969" s="321"/>
      <c r="AP969" s="321"/>
      <c r="AQ969" s="321"/>
      <c r="AR969" s="321"/>
      <c r="AS969" s="321"/>
      <c r="AT969" s="163"/>
      <c r="AU969" s="163"/>
      <c r="AV969" s="163"/>
      <c r="AW969" s="163"/>
      <c r="AX969" s="163"/>
      <c r="AY969" s="163"/>
      <c r="AZ969" s="167"/>
      <c r="BA969" s="163"/>
      <c r="BB969" s="163"/>
      <c r="BC969" s="163"/>
      <c r="BD969" s="163"/>
      <c r="BE969" s="163"/>
      <c r="BF969" s="163"/>
      <c r="BG969" s="163"/>
      <c r="BH969" s="163"/>
    </row>
    <row r="970">
      <c r="A970" s="163"/>
      <c r="B970" s="163"/>
      <c r="C970" s="163"/>
      <c r="D970" s="163"/>
      <c r="E970" s="163"/>
      <c r="F970" s="163"/>
      <c r="G970" s="163"/>
      <c r="H970" s="163"/>
      <c r="I970" s="163"/>
      <c r="J970" s="163"/>
      <c r="K970" s="165"/>
      <c r="L970" s="163"/>
      <c r="M970" s="163"/>
      <c r="N970" s="166"/>
      <c r="O970" s="167"/>
      <c r="P970" s="167"/>
      <c r="Q970" s="163"/>
      <c r="R970" s="163"/>
      <c r="S970" s="163"/>
      <c r="T970" s="167"/>
      <c r="U970" s="167"/>
      <c r="V970" s="167"/>
      <c r="W970" s="163"/>
      <c r="X970" s="163"/>
      <c r="Y970" s="163"/>
      <c r="Z970" s="321"/>
      <c r="AA970" s="321"/>
      <c r="AB970" s="322"/>
      <c r="AC970" s="322"/>
      <c r="AD970" s="321"/>
      <c r="AE970" s="321"/>
      <c r="AF970" s="321"/>
      <c r="AG970" s="321"/>
      <c r="AH970" s="321"/>
      <c r="AI970" s="321"/>
      <c r="AJ970" s="321"/>
      <c r="AK970" s="321"/>
      <c r="AL970" s="321"/>
      <c r="AM970" s="321"/>
      <c r="AN970" s="321"/>
      <c r="AO970" s="321"/>
      <c r="AP970" s="321"/>
      <c r="AQ970" s="321"/>
      <c r="AR970" s="321"/>
      <c r="AS970" s="321"/>
      <c r="AT970" s="163"/>
      <c r="AU970" s="163"/>
      <c r="AV970" s="163"/>
      <c r="AW970" s="163"/>
      <c r="AX970" s="163"/>
      <c r="AY970" s="163"/>
      <c r="AZ970" s="167"/>
      <c r="BA970" s="163"/>
      <c r="BB970" s="163"/>
      <c r="BC970" s="163"/>
      <c r="BD970" s="163"/>
      <c r="BE970" s="163"/>
      <c r="BF970" s="163"/>
      <c r="BG970" s="163"/>
      <c r="BH970" s="163"/>
    </row>
    <row r="971">
      <c r="A971" s="163"/>
      <c r="B971" s="163"/>
      <c r="C971" s="163"/>
      <c r="D971" s="163"/>
      <c r="E971" s="163"/>
      <c r="F971" s="163"/>
      <c r="G971" s="163"/>
      <c r="H971" s="163"/>
      <c r="I971" s="163"/>
      <c r="J971" s="163"/>
      <c r="K971" s="165"/>
      <c r="L971" s="163"/>
      <c r="M971" s="163"/>
      <c r="N971" s="166"/>
      <c r="O971" s="167"/>
      <c r="P971" s="167"/>
      <c r="Q971" s="163"/>
      <c r="R971" s="163"/>
      <c r="S971" s="163"/>
      <c r="T971" s="167"/>
      <c r="U971" s="167"/>
      <c r="V971" s="167"/>
      <c r="W971" s="163"/>
      <c r="X971" s="163"/>
      <c r="Y971" s="163"/>
      <c r="Z971" s="321"/>
      <c r="AA971" s="321"/>
      <c r="AB971" s="322"/>
      <c r="AC971" s="322"/>
      <c r="AD971" s="321"/>
      <c r="AE971" s="321"/>
      <c r="AF971" s="321"/>
      <c r="AG971" s="321"/>
      <c r="AH971" s="321"/>
      <c r="AI971" s="321"/>
      <c r="AJ971" s="321"/>
      <c r="AK971" s="321"/>
      <c r="AL971" s="321"/>
      <c r="AM971" s="321"/>
      <c r="AN971" s="321"/>
      <c r="AO971" s="321"/>
      <c r="AP971" s="321"/>
      <c r="AQ971" s="321"/>
      <c r="AR971" s="321"/>
      <c r="AS971" s="321"/>
      <c r="AT971" s="163"/>
      <c r="AU971" s="163"/>
      <c r="AV971" s="163"/>
      <c r="AW971" s="163"/>
      <c r="AX971" s="163"/>
      <c r="AY971" s="163"/>
      <c r="AZ971" s="167"/>
      <c r="BA971" s="163"/>
      <c r="BB971" s="163"/>
      <c r="BC971" s="163"/>
      <c r="BD971" s="163"/>
      <c r="BE971" s="163"/>
      <c r="BF971" s="163"/>
      <c r="BG971" s="163"/>
      <c r="BH971" s="163"/>
    </row>
    <row r="972">
      <c r="A972" s="163"/>
      <c r="B972" s="163"/>
      <c r="C972" s="163"/>
      <c r="D972" s="163"/>
      <c r="E972" s="163"/>
      <c r="F972" s="163"/>
      <c r="G972" s="163"/>
      <c r="H972" s="163"/>
      <c r="I972" s="163"/>
      <c r="J972" s="163"/>
      <c r="K972" s="165"/>
      <c r="L972" s="163"/>
      <c r="M972" s="163"/>
      <c r="N972" s="166"/>
      <c r="O972" s="167"/>
      <c r="P972" s="167"/>
      <c r="Q972" s="163"/>
      <c r="R972" s="163"/>
      <c r="S972" s="163"/>
      <c r="T972" s="167"/>
      <c r="U972" s="167"/>
      <c r="V972" s="167"/>
      <c r="W972" s="163"/>
      <c r="X972" s="163"/>
      <c r="Y972" s="163"/>
      <c r="Z972" s="321"/>
      <c r="AA972" s="321"/>
      <c r="AB972" s="322"/>
      <c r="AC972" s="322"/>
      <c r="AD972" s="321"/>
      <c r="AE972" s="321"/>
      <c r="AF972" s="321"/>
      <c r="AG972" s="321"/>
      <c r="AH972" s="321"/>
      <c r="AI972" s="321"/>
      <c r="AJ972" s="321"/>
      <c r="AK972" s="321"/>
      <c r="AL972" s="321"/>
      <c r="AM972" s="321"/>
      <c r="AN972" s="321"/>
      <c r="AO972" s="321"/>
      <c r="AP972" s="321"/>
      <c r="AQ972" s="321"/>
      <c r="AR972" s="321"/>
      <c r="AS972" s="321"/>
      <c r="AT972" s="163"/>
      <c r="AU972" s="163"/>
      <c r="AV972" s="163"/>
      <c r="AW972" s="163"/>
      <c r="AX972" s="163"/>
      <c r="AY972" s="163"/>
      <c r="AZ972" s="167"/>
      <c r="BA972" s="163"/>
      <c r="BB972" s="163"/>
      <c r="BC972" s="163"/>
      <c r="BD972" s="163"/>
      <c r="BE972" s="163"/>
      <c r="BF972" s="163"/>
      <c r="BG972" s="163"/>
      <c r="BH972" s="163"/>
    </row>
    <row r="973">
      <c r="A973" s="163"/>
      <c r="B973" s="163"/>
      <c r="C973" s="163"/>
      <c r="D973" s="163"/>
      <c r="E973" s="163"/>
      <c r="F973" s="163"/>
      <c r="G973" s="163"/>
      <c r="H973" s="163"/>
      <c r="I973" s="163"/>
      <c r="J973" s="163"/>
      <c r="K973" s="165"/>
      <c r="L973" s="163"/>
      <c r="M973" s="163"/>
      <c r="N973" s="166"/>
      <c r="O973" s="167"/>
      <c r="P973" s="167"/>
      <c r="Q973" s="163"/>
      <c r="R973" s="163"/>
      <c r="S973" s="163"/>
      <c r="T973" s="167"/>
      <c r="U973" s="167"/>
      <c r="V973" s="167"/>
      <c r="W973" s="163"/>
      <c r="X973" s="163"/>
      <c r="Y973" s="163"/>
      <c r="Z973" s="321"/>
      <c r="AA973" s="321"/>
      <c r="AB973" s="322"/>
      <c r="AC973" s="322"/>
      <c r="AD973" s="321"/>
      <c r="AE973" s="321"/>
      <c r="AF973" s="321"/>
      <c r="AG973" s="321"/>
      <c r="AH973" s="321"/>
      <c r="AI973" s="321"/>
      <c r="AJ973" s="321"/>
      <c r="AK973" s="321"/>
      <c r="AL973" s="321"/>
      <c r="AM973" s="321"/>
      <c r="AN973" s="321"/>
      <c r="AO973" s="321"/>
      <c r="AP973" s="321"/>
      <c r="AQ973" s="321"/>
      <c r="AR973" s="321"/>
      <c r="AS973" s="321"/>
      <c r="AT973" s="163"/>
      <c r="AU973" s="163"/>
      <c r="AV973" s="163"/>
      <c r="AW973" s="163"/>
      <c r="AX973" s="163"/>
      <c r="AY973" s="163"/>
      <c r="AZ973" s="167"/>
      <c r="BA973" s="163"/>
      <c r="BB973" s="163"/>
      <c r="BC973" s="163"/>
      <c r="BD973" s="163"/>
      <c r="BE973" s="163"/>
      <c r="BF973" s="163"/>
      <c r="BG973" s="163"/>
      <c r="BH973" s="163"/>
    </row>
    <row r="974">
      <c r="A974" s="163"/>
      <c r="B974" s="163"/>
      <c r="C974" s="163"/>
      <c r="D974" s="163"/>
      <c r="E974" s="163"/>
      <c r="F974" s="163"/>
      <c r="G974" s="163"/>
      <c r="H974" s="163"/>
      <c r="I974" s="163"/>
      <c r="J974" s="163"/>
      <c r="K974" s="165"/>
      <c r="L974" s="163"/>
      <c r="M974" s="163"/>
      <c r="N974" s="166"/>
      <c r="O974" s="167"/>
      <c r="P974" s="167"/>
      <c r="Q974" s="163"/>
      <c r="R974" s="163"/>
      <c r="S974" s="163"/>
      <c r="T974" s="167"/>
      <c r="U974" s="167"/>
      <c r="V974" s="167"/>
      <c r="W974" s="163"/>
      <c r="X974" s="163"/>
      <c r="Y974" s="163"/>
      <c r="Z974" s="321"/>
      <c r="AA974" s="321"/>
      <c r="AB974" s="322"/>
      <c r="AC974" s="322"/>
      <c r="AD974" s="321"/>
      <c r="AE974" s="321"/>
      <c r="AF974" s="321"/>
      <c r="AG974" s="321"/>
      <c r="AH974" s="321"/>
      <c r="AI974" s="321"/>
      <c r="AJ974" s="321"/>
      <c r="AK974" s="321"/>
      <c r="AL974" s="321"/>
      <c r="AM974" s="321"/>
      <c r="AN974" s="321"/>
      <c r="AO974" s="321"/>
      <c r="AP974" s="321"/>
      <c r="AQ974" s="321"/>
      <c r="AR974" s="321"/>
      <c r="AS974" s="321"/>
      <c r="AT974" s="163"/>
      <c r="AU974" s="163"/>
      <c r="AV974" s="163"/>
      <c r="AW974" s="163"/>
      <c r="AX974" s="163"/>
      <c r="AY974" s="163"/>
      <c r="AZ974" s="167"/>
      <c r="BA974" s="163"/>
      <c r="BB974" s="163"/>
      <c r="BC974" s="163"/>
      <c r="BD974" s="163"/>
      <c r="BE974" s="163"/>
      <c r="BF974" s="163"/>
      <c r="BG974" s="163"/>
      <c r="BH974" s="163"/>
    </row>
    <row r="975">
      <c r="A975" s="163"/>
      <c r="B975" s="163"/>
      <c r="C975" s="163"/>
      <c r="D975" s="163"/>
      <c r="E975" s="163"/>
      <c r="F975" s="163"/>
      <c r="G975" s="163"/>
      <c r="H975" s="163"/>
      <c r="I975" s="163"/>
      <c r="J975" s="163"/>
      <c r="K975" s="165"/>
      <c r="L975" s="163"/>
      <c r="M975" s="163"/>
      <c r="N975" s="166"/>
      <c r="O975" s="167"/>
      <c r="P975" s="167"/>
      <c r="Q975" s="163"/>
      <c r="R975" s="163"/>
      <c r="S975" s="163"/>
      <c r="T975" s="167"/>
      <c r="U975" s="167"/>
      <c r="V975" s="167"/>
      <c r="W975" s="163"/>
      <c r="X975" s="163"/>
      <c r="Y975" s="163"/>
      <c r="Z975" s="321"/>
      <c r="AA975" s="321"/>
      <c r="AB975" s="322"/>
      <c r="AC975" s="322"/>
      <c r="AD975" s="321"/>
      <c r="AE975" s="321"/>
      <c r="AF975" s="321"/>
      <c r="AG975" s="321"/>
      <c r="AH975" s="321"/>
      <c r="AI975" s="321"/>
      <c r="AJ975" s="321"/>
      <c r="AK975" s="321"/>
      <c r="AL975" s="321"/>
      <c r="AM975" s="321"/>
      <c r="AN975" s="321"/>
      <c r="AO975" s="321"/>
      <c r="AP975" s="321"/>
      <c r="AQ975" s="321"/>
      <c r="AR975" s="321"/>
      <c r="AS975" s="321"/>
      <c r="AT975" s="163"/>
      <c r="AU975" s="163"/>
      <c r="AV975" s="163"/>
      <c r="AW975" s="163"/>
      <c r="AX975" s="163"/>
      <c r="AY975" s="163"/>
      <c r="AZ975" s="167"/>
      <c r="BA975" s="163"/>
      <c r="BB975" s="163"/>
      <c r="BC975" s="163"/>
      <c r="BD975" s="163"/>
      <c r="BE975" s="163"/>
      <c r="BF975" s="163"/>
      <c r="BG975" s="163"/>
      <c r="BH975" s="163"/>
    </row>
    <row r="976">
      <c r="A976" s="163"/>
      <c r="B976" s="163"/>
      <c r="C976" s="163"/>
      <c r="D976" s="163"/>
      <c r="E976" s="163"/>
      <c r="F976" s="163"/>
      <c r="G976" s="163"/>
      <c r="H976" s="163"/>
      <c r="I976" s="163"/>
      <c r="J976" s="163"/>
      <c r="K976" s="165"/>
      <c r="L976" s="163"/>
      <c r="M976" s="163"/>
      <c r="N976" s="166"/>
      <c r="O976" s="167"/>
      <c r="P976" s="167"/>
      <c r="Q976" s="163"/>
      <c r="R976" s="163"/>
      <c r="S976" s="163"/>
      <c r="T976" s="167"/>
      <c r="U976" s="167"/>
      <c r="V976" s="167"/>
      <c r="W976" s="163"/>
      <c r="X976" s="163"/>
      <c r="Y976" s="163"/>
      <c r="Z976" s="321"/>
      <c r="AA976" s="321"/>
      <c r="AB976" s="322"/>
      <c r="AC976" s="322"/>
      <c r="AD976" s="321"/>
      <c r="AE976" s="321"/>
      <c r="AF976" s="321"/>
      <c r="AG976" s="321"/>
      <c r="AH976" s="321"/>
      <c r="AI976" s="321"/>
      <c r="AJ976" s="321"/>
      <c r="AK976" s="321"/>
      <c r="AL976" s="321"/>
      <c r="AM976" s="321"/>
      <c r="AN976" s="321"/>
      <c r="AO976" s="321"/>
      <c r="AP976" s="321"/>
      <c r="AQ976" s="321"/>
      <c r="AR976" s="321"/>
      <c r="AS976" s="321"/>
      <c r="AT976" s="163"/>
      <c r="AU976" s="163"/>
      <c r="AV976" s="163"/>
      <c r="AW976" s="163"/>
      <c r="AX976" s="163"/>
      <c r="AY976" s="163"/>
      <c r="AZ976" s="167"/>
      <c r="BA976" s="163"/>
      <c r="BB976" s="163"/>
      <c r="BC976" s="163"/>
      <c r="BD976" s="163"/>
      <c r="BE976" s="163"/>
      <c r="BF976" s="163"/>
      <c r="BG976" s="163"/>
      <c r="BH976" s="163"/>
    </row>
    <row r="977">
      <c r="A977" s="163"/>
      <c r="B977" s="163"/>
      <c r="C977" s="163"/>
      <c r="D977" s="163"/>
      <c r="E977" s="163"/>
      <c r="F977" s="163"/>
      <c r="G977" s="163"/>
      <c r="H977" s="163"/>
      <c r="I977" s="163"/>
      <c r="J977" s="163"/>
      <c r="K977" s="165"/>
      <c r="L977" s="163"/>
      <c r="M977" s="163"/>
      <c r="N977" s="166"/>
      <c r="O977" s="167"/>
      <c r="P977" s="167"/>
      <c r="Q977" s="163"/>
      <c r="R977" s="163"/>
      <c r="S977" s="163"/>
      <c r="T977" s="167"/>
      <c r="U977" s="167"/>
      <c r="V977" s="167"/>
      <c r="W977" s="163"/>
      <c r="X977" s="163"/>
      <c r="Y977" s="163"/>
      <c r="Z977" s="321"/>
      <c r="AA977" s="321"/>
      <c r="AB977" s="322"/>
      <c r="AC977" s="322"/>
      <c r="AD977" s="321"/>
      <c r="AE977" s="321"/>
      <c r="AF977" s="321"/>
      <c r="AG977" s="321"/>
      <c r="AH977" s="321"/>
      <c r="AI977" s="321"/>
      <c r="AJ977" s="321"/>
      <c r="AK977" s="321"/>
      <c r="AL977" s="321"/>
      <c r="AM977" s="321"/>
      <c r="AN977" s="321"/>
      <c r="AO977" s="321"/>
      <c r="AP977" s="321"/>
      <c r="AQ977" s="321"/>
      <c r="AR977" s="321"/>
      <c r="AS977" s="321"/>
      <c r="AT977" s="163"/>
      <c r="AU977" s="163"/>
      <c r="AV977" s="163"/>
      <c r="AW977" s="163"/>
      <c r="AX977" s="163"/>
      <c r="AY977" s="163"/>
      <c r="AZ977" s="167"/>
      <c r="BA977" s="163"/>
      <c r="BB977" s="163"/>
      <c r="BC977" s="163"/>
      <c r="BD977" s="163"/>
      <c r="BE977" s="163"/>
      <c r="BF977" s="163"/>
      <c r="BG977" s="163"/>
      <c r="BH977" s="163"/>
    </row>
    <row r="978">
      <c r="A978" s="163"/>
      <c r="B978" s="163"/>
      <c r="C978" s="163"/>
      <c r="D978" s="163"/>
      <c r="E978" s="163"/>
      <c r="F978" s="163"/>
      <c r="G978" s="163"/>
      <c r="H978" s="163"/>
      <c r="I978" s="163"/>
      <c r="J978" s="163"/>
      <c r="K978" s="165"/>
      <c r="L978" s="163"/>
      <c r="M978" s="163"/>
      <c r="N978" s="166"/>
      <c r="O978" s="167"/>
      <c r="P978" s="167"/>
      <c r="Q978" s="163"/>
      <c r="R978" s="163"/>
      <c r="S978" s="163"/>
      <c r="T978" s="167"/>
      <c r="U978" s="167"/>
      <c r="V978" s="167"/>
      <c r="W978" s="163"/>
      <c r="X978" s="163"/>
      <c r="Y978" s="163"/>
      <c r="Z978" s="321"/>
      <c r="AA978" s="321"/>
      <c r="AB978" s="322"/>
      <c r="AC978" s="322"/>
      <c r="AD978" s="321"/>
      <c r="AE978" s="321"/>
      <c r="AF978" s="321"/>
      <c r="AG978" s="321"/>
      <c r="AH978" s="321"/>
      <c r="AI978" s="321"/>
      <c r="AJ978" s="321"/>
      <c r="AK978" s="321"/>
      <c r="AL978" s="321"/>
      <c r="AM978" s="321"/>
      <c r="AN978" s="321"/>
      <c r="AO978" s="321"/>
      <c r="AP978" s="321"/>
      <c r="AQ978" s="321"/>
      <c r="AR978" s="321"/>
      <c r="AS978" s="321"/>
      <c r="AT978" s="163"/>
      <c r="AU978" s="163"/>
      <c r="AV978" s="163"/>
      <c r="AW978" s="163"/>
      <c r="AX978" s="163"/>
      <c r="AY978" s="163"/>
      <c r="AZ978" s="167"/>
      <c r="BA978" s="163"/>
      <c r="BB978" s="163"/>
      <c r="BC978" s="163"/>
      <c r="BD978" s="163"/>
      <c r="BE978" s="163"/>
      <c r="BF978" s="163"/>
      <c r="BG978" s="163"/>
      <c r="BH978" s="163"/>
    </row>
    <row r="979">
      <c r="A979" s="163"/>
      <c r="B979" s="163"/>
      <c r="C979" s="163"/>
      <c r="D979" s="163"/>
      <c r="E979" s="163"/>
      <c r="F979" s="163"/>
      <c r="G979" s="163"/>
      <c r="H979" s="163"/>
      <c r="I979" s="163"/>
      <c r="J979" s="163"/>
      <c r="K979" s="165"/>
      <c r="L979" s="163"/>
      <c r="M979" s="163"/>
      <c r="N979" s="166"/>
      <c r="O979" s="167"/>
      <c r="P979" s="167"/>
      <c r="Q979" s="163"/>
      <c r="R979" s="163"/>
      <c r="S979" s="163"/>
      <c r="T979" s="167"/>
      <c r="U979" s="167"/>
      <c r="V979" s="167"/>
      <c r="W979" s="163"/>
      <c r="X979" s="163"/>
      <c r="Y979" s="163"/>
      <c r="Z979" s="321"/>
      <c r="AA979" s="321"/>
      <c r="AB979" s="322"/>
      <c r="AC979" s="322"/>
      <c r="AD979" s="321"/>
      <c r="AE979" s="321"/>
      <c r="AF979" s="321"/>
      <c r="AG979" s="321"/>
      <c r="AH979" s="321"/>
      <c r="AI979" s="321"/>
      <c r="AJ979" s="321"/>
      <c r="AK979" s="321"/>
      <c r="AL979" s="321"/>
      <c r="AM979" s="321"/>
      <c r="AN979" s="321"/>
      <c r="AO979" s="321"/>
      <c r="AP979" s="321"/>
      <c r="AQ979" s="321"/>
      <c r="AR979" s="321"/>
      <c r="AS979" s="321"/>
      <c r="AT979" s="163"/>
      <c r="AU979" s="163"/>
      <c r="AV979" s="163"/>
      <c r="AW979" s="163"/>
      <c r="AX979" s="163"/>
      <c r="AY979" s="163"/>
      <c r="AZ979" s="167"/>
      <c r="BA979" s="163"/>
      <c r="BB979" s="163"/>
      <c r="BC979" s="163"/>
      <c r="BD979" s="163"/>
      <c r="BE979" s="163"/>
      <c r="BF979" s="163"/>
      <c r="BG979" s="163"/>
      <c r="BH979" s="163"/>
    </row>
    <row r="980">
      <c r="A980" s="163"/>
      <c r="B980" s="163"/>
      <c r="C980" s="163"/>
      <c r="D980" s="163"/>
      <c r="E980" s="163"/>
      <c r="F980" s="163"/>
      <c r="G980" s="163"/>
      <c r="H980" s="163"/>
      <c r="I980" s="163"/>
      <c r="J980" s="163"/>
      <c r="K980" s="165"/>
      <c r="L980" s="163"/>
      <c r="M980" s="163"/>
      <c r="N980" s="166"/>
      <c r="O980" s="167"/>
      <c r="P980" s="167"/>
      <c r="Q980" s="163"/>
      <c r="R980" s="163"/>
      <c r="S980" s="163"/>
      <c r="T980" s="167"/>
      <c r="U980" s="167"/>
      <c r="V980" s="167"/>
      <c r="W980" s="163"/>
      <c r="X980" s="163"/>
      <c r="Y980" s="163"/>
      <c r="Z980" s="321"/>
      <c r="AA980" s="321"/>
      <c r="AB980" s="322"/>
      <c r="AC980" s="322"/>
      <c r="AD980" s="321"/>
      <c r="AE980" s="321"/>
      <c r="AF980" s="321"/>
      <c r="AG980" s="321"/>
      <c r="AH980" s="321"/>
      <c r="AI980" s="321"/>
      <c r="AJ980" s="321"/>
      <c r="AK980" s="321"/>
      <c r="AL980" s="321"/>
      <c r="AM980" s="321"/>
      <c r="AN980" s="321"/>
      <c r="AO980" s="321"/>
      <c r="AP980" s="321"/>
      <c r="AQ980" s="321"/>
      <c r="AR980" s="321"/>
      <c r="AS980" s="321"/>
      <c r="AT980" s="163"/>
      <c r="AU980" s="163"/>
      <c r="AV980" s="163"/>
      <c r="AW980" s="163"/>
      <c r="AX980" s="163"/>
      <c r="AY980" s="163"/>
      <c r="AZ980" s="167"/>
      <c r="BA980" s="163"/>
      <c r="BB980" s="163"/>
      <c r="BC980" s="163"/>
      <c r="BD980" s="163"/>
      <c r="BE980" s="163"/>
      <c r="BF980" s="163"/>
      <c r="BG980" s="163"/>
      <c r="BH980" s="163"/>
    </row>
    <row r="981">
      <c r="A981" s="163"/>
      <c r="B981" s="163"/>
      <c r="C981" s="163"/>
      <c r="D981" s="163"/>
      <c r="E981" s="163"/>
      <c r="F981" s="163"/>
      <c r="G981" s="163"/>
      <c r="H981" s="163"/>
      <c r="I981" s="163"/>
      <c r="J981" s="163"/>
      <c r="K981" s="165"/>
      <c r="L981" s="163"/>
      <c r="M981" s="163"/>
      <c r="N981" s="166"/>
      <c r="O981" s="167"/>
      <c r="P981" s="167"/>
      <c r="Q981" s="163"/>
      <c r="R981" s="163"/>
      <c r="S981" s="163"/>
      <c r="T981" s="167"/>
      <c r="U981" s="167"/>
      <c r="V981" s="167"/>
      <c r="W981" s="163"/>
      <c r="X981" s="163"/>
      <c r="Y981" s="163"/>
      <c r="Z981" s="321"/>
      <c r="AA981" s="321"/>
      <c r="AB981" s="322"/>
      <c r="AC981" s="322"/>
      <c r="AD981" s="321"/>
      <c r="AE981" s="321"/>
      <c r="AF981" s="321"/>
      <c r="AG981" s="321"/>
      <c r="AH981" s="321"/>
      <c r="AI981" s="321"/>
      <c r="AJ981" s="321"/>
      <c r="AK981" s="321"/>
      <c r="AL981" s="321"/>
      <c r="AM981" s="321"/>
      <c r="AN981" s="321"/>
      <c r="AO981" s="321"/>
      <c r="AP981" s="321"/>
      <c r="AQ981" s="321"/>
      <c r="AR981" s="321"/>
      <c r="AS981" s="321"/>
      <c r="AT981" s="163"/>
      <c r="AU981" s="163"/>
      <c r="AV981" s="163"/>
      <c r="AW981" s="163"/>
      <c r="AX981" s="163"/>
      <c r="AY981" s="163"/>
      <c r="AZ981" s="167"/>
      <c r="BA981" s="163"/>
      <c r="BB981" s="163"/>
      <c r="BC981" s="163"/>
      <c r="BD981" s="163"/>
      <c r="BE981" s="163"/>
      <c r="BF981" s="163"/>
      <c r="BG981" s="163"/>
      <c r="BH981" s="163"/>
    </row>
    <row r="982">
      <c r="A982" s="163"/>
      <c r="B982" s="163"/>
      <c r="C982" s="163"/>
      <c r="D982" s="163"/>
      <c r="E982" s="163"/>
      <c r="F982" s="163"/>
      <c r="G982" s="163"/>
      <c r="H982" s="163"/>
      <c r="I982" s="163"/>
      <c r="J982" s="163"/>
      <c r="K982" s="165"/>
      <c r="L982" s="163"/>
      <c r="M982" s="163"/>
      <c r="N982" s="166"/>
      <c r="O982" s="167"/>
      <c r="P982" s="167"/>
      <c r="Q982" s="163"/>
      <c r="R982" s="163"/>
      <c r="S982" s="163"/>
      <c r="T982" s="167"/>
      <c r="U982" s="167"/>
      <c r="V982" s="167"/>
      <c r="W982" s="163"/>
      <c r="X982" s="163"/>
      <c r="Y982" s="163"/>
      <c r="Z982" s="321"/>
      <c r="AA982" s="321"/>
      <c r="AB982" s="322"/>
      <c r="AC982" s="322"/>
      <c r="AD982" s="321"/>
      <c r="AE982" s="321"/>
      <c r="AF982" s="321"/>
      <c r="AG982" s="321"/>
      <c r="AH982" s="321"/>
      <c r="AI982" s="321"/>
      <c r="AJ982" s="321"/>
      <c r="AK982" s="321"/>
      <c r="AL982" s="321"/>
      <c r="AM982" s="321"/>
      <c r="AN982" s="321"/>
      <c r="AO982" s="321"/>
      <c r="AP982" s="321"/>
      <c r="AQ982" s="321"/>
      <c r="AR982" s="321"/>
      <c r="AS982" s="321"/>
      <c r="AT982" s="163"/>
      <c r="AU982" s="163"/>
      <c r="AV982" s="163"/>
      <c r="AW982" s="163"/>
      <c r="AX982" s="163"/>
      <c r="AY982" s="163"/>
      <c r="AZ982" s="167"/>
      <c r="BA982" s="163"/>
      <c r="BB982" s="163"/>
      <c r="BC982" s="163"/>
      <c r="BD982" s="163"/>
      <c r="BE982" s="163"/>
      <c r="BF982" s="163"/>
      <c r="BG982" s="163"/>
      <c r="BH982" s="163"/>
    </row>
    <row r="983">
      <c r="A983" s="163"/>
      <c r="B983" s="163"/>
      <c r="C983" s="163"/>
      <c r="D983" s="163"/>
      <c r="E983" s="163"/>
      <c r="F983" s="163"/>
      <c r="G983" s="163"/>
      <c r="H983" s="163"/>
      <c r="I983" s="163"/>
      <c r="J983" s="163"/>
      <c r="K983" s="165"/>
      <c r="L983" s="163"/>
      <c r="M983" s="163"/>
      <c r="N983" s="166"/>
      <c r="O983" s="167"/>
      <c r="P983" s="167"/>
      <c r="Q983" s="163"/>
      <c r="R983" s="163"/>
      <c r="S983" s="163"/>
      <c r="T983" s="167"/>
      <c r="U983" s="167"/>
      <c r="V983" s="167"/>
      <c r="W983" s="163"/>
      <c r="X983" s="163"/>
      <c r="Y983" s="163"/>
      <c r="Z983" s="321"/>
      <c r="AA983" s="321"/>
      <c r="AB983" s="322"/>
      <c r="AC983" s="322"/>
      <c r="AD983" s="321"/>
      <c r="AE983" s="321"/>
      <c r="AF983" s="321"/>
      <c r="AG983" s="321"/>
      <c r="AH983" s="321"/>
      <c r="AI983" s="321"/>
      <c r="AJ983" s="321"/>
      <c r="AK983" s="321"/>
      <c r="AL983" s="321"/>
      <c r="AM983" s="321"/>
      <c r="AN983" s="321"/>
      <c r="AO983" s="321"/>
      <c r="AP983" s="321"/>
      <c r="AQ983" s="321"/>
      <c r="AR983" s="321"/>
      <c r="AS983" s="321"/>
      <c r="AT983" s="163"/>
      <c r="AU983" s="163"/>
      <c r="AV983" s="163"/>
      <c r="AW983" s="163"/>
      <c r="AX983" s="163"/>
      <c r="AY983" s="163"/>
      <c r="AZ983" s="167"/>
      <c r="BA983" s="163"/>
      <c r="BB983" s="163"/>
      <c r="BC983" s="163"/>
      <c r="BD983" s="163"/>
      <c r="BE983" s="163"/>
      <c r="BF983" s="163"/>
      <c r="BG983" s="163"/>
      <c r="BH983" s="163"/>
    </row>
    <row r="984">
      <c r="A984" s="163"/>
      <c r="B984" s="163"/>
      <c r="C984" s="163"/>
      <c r="D984" s="163"/>
      <c r="E984" s="163"/>
      <c r="F984" s="163"/>
      <c r="G984" s="163"/>
      <c r="H984" s="163"/>
      <c r="I984" s="163"/>
      <c r="J984" s="163"/>
      <c r="K984" s="165"/>
      <c r="L984" s="163"/>
      <c r="M984" s="163"/>
      <c r="N984" s="166"/>
      <c r="O984" s="167"/>
      <c r="P984" s="167"/>
      <c r="Q984" s="163"/>
      <c r="R984" s="163"/>
      <c r="S984" s="163"/>
      <c r="T984" s="167"/>
      <c r="U984" s="167"/>
      <c r="V984" s="167"/>
      <c r="W984" s="163"/>
      <c r="X984" s="163"/>
      <c r="Y984" s="163"/>
      <c r="Z984" s="321"/>
      <c r="AA984" s="321"/>
      <c r="AB984" s="322"/>
      <c r="AC984" s="322"/>
      <c r="AD984" s="321"/>
      <c r="AE984" s="321"/>
      <c r="AF984" s="321"/>
      <c r="AG984" s="321"/>
      <c r="AH984" s="321"/>
      <c r="AI984" s="321"/>
      <c r="AJ984" s="321"/>
      <c r="AK984" s="321"/>
      <c r="AL984" s="321"/>
      <c r="AM984" s="321"/>
      <c r="AN984" s="321"/>
      <c r="AO984" s="321"/>
      <c r="AP984" s="321"/>
      <c r="AQ984" s="321"/>
      <c r="AR984" s="321"/>
      <c r="AS984" s="321"/>
      <c r="AT984" s="163"/>
      <c r="AU984" s="163"/>
      <c r="AV984" s="163"/>
      <c r="AW984" s="163"/>
      <c r="AX984" s="163"/>
      <c r="AY984" s="163"/>
      <c r="AZ984" s="167"/>
      <c r="BA984" s="163"/>
      <c r="BB984" s="163"/>
      <c r="BC984" s="163"/>
      <c r="BD984" s="163"/>
      <c r="BE984" s="163"/>
      <c r="BF984" s="163"/>
      <c r="BG984" s="163"/>
      <c r="BH984" s="163"/>
    </row>
    <row r="985">
      <c r="A985" s="163"/>
      <c r="B985" s="163"/>
      <c r="C985" s="163"/>
      <c r="D985" s="163"/>
      <c r="E985" s="163"/>
      <c r="F985" s="163"/>
      <c r="G985" s="163"/>
      <c r="H985" s="163"/>
      <c r="I985" s="163"/>
      <c r="J985" s="163"/>
      <c r="K985" s="165"/>
      <c r="L985" s="163"/>
      <c r="M985" s="163"/>
      <c r="N985" s="166"/>
      <c r="O985" s="167"/>
      <c r="P985" s="167"/>
      <c r="Q985" s="163"/>
      <c r="R985" s="163"/>
      <c r="S985" s="163"/>
      <c r="T985" s="167"/>
      <c r="U985" s="167"/>
      <c r="V985" s="167"/>
      <c r="W985" s="163"/>
      <c r="X985" s="163"/>
      <c r="Y985" s="163"/>
      <c r="Z985" s="321"/>
      <c r="AA985" s="321"/>
      <c r="AB985" s="322"/>
      <c r="AC985" s="322"/>
      <c r="AD985" s="321"/>
      <c r="AE985" s="321"/>
      <c r="AF985" s="321"/>
      <c r="AG985" s="321"/>
      <c r="AH985" s="321"/>
      <c r="AI985" s="321"/>
      <c r="AJ985" s="321"/>
      <c r="AK985" s="321"/>
      <c r="AL985" s="321"/>
      <c r="AM985" s="321"/>
      <c r="AN985" s="321"/>
      <c r="AO985" s="321"/>
      <c r="AP985" s="321"/>
      <c r="AQ985" s="321"/>
      <c r="AR985" s="321"/>
      <c r="AS985" s="321"/>
      <c r="AT985" s="163"/>
      <c r="AU985" s="163"/>
      <c r="AV985" s="163"/>
      <c r="AW985" s="163"/>
      <c r="AX985" s="163"/>
      <c r="AY985" s="163"/>
      <c r="AZ985" s="167"/>
      <c r="BA985" s="163"/>
      <c r="BB985" s="163"/>
      <c r="BC985" s="163"/>
      <c r="BD985" s="163"/>
      <c r="BE985" s="163"/>
      <c r="BF985" s="163"/>
      <c r="BG985" s="163"/>
      <c r="BH985" s="163"/>
    </row>
    <row r="986">
      <c r="A986" s="163"/>
      <c r="B986" s="163"/>
      <c r="C986" s="163"/>
      <c r="D986" s="163"/>
      <c r="E986" s="163"/>
      <c r="F986" s="163"/>
      <c r="G986" s="163"/>
      <c r="H986" s="163"/>
      <c r="I986" s="163"/>
      <c r="J986" s="163"/>
      <c r="K986" s="165"/>
      <c r="L986" s="163"/>
      <c r="M986" s="163"/>
      <c r="N986" s="166"/>
      <c r="O986" s="167"/>
      <c r="P986" s="167"/>
      <c r="Q986" s="163"/>
      <c r="R986" s="163"/>
      <c r="S986" s="163"/>
      <c r="T986" s="167"/>
      <c r="U986" s="167"/>
      <c r="V986" s="167"/>
      <c r="W986" s="163"/>
      <c r="X986" s="163"/>
      <c r="Y986" s="163"/>
      <c r="Z986" s="321"/>
      <c r="AA986" s="321"/>
      <c r="AB986" s="322"/>
      <c r="AC986" s="322"/>
      <c r="AD986" s="321"/>
      <c r="AE986" s="321"/>
      <c r="AF986" s="321"/>
      <c r="AG986" s="321"/>
      <c r="AH986" s="321"/>
      <c r="AI986" s="321"/>
      <c r="AJ986" s="321"/>
      <c r="AK986" s="321"/>
      <c r="AL986" s="321"/>
      <c r="AM986" s="321"/>
      <c r="AN986" s="321"/>
      <c r="AO986" s="321"/>
      <c r="AP986" s="321"/>
      <c r="AQ986" s="321"/>
      <c r="AR986" s="321"/>
      <c r="AS986" s="321"/>
      <c r="AT986" s="163"/>
      <c r="AU986" s="163"/>
      <c r="AV986" s="163"/>
      <c r="AW986" s="163"/>
      <c r="AX986" s="163"/>
      <c r="AY986" s="163"/>
      <c r="AZ986" s="167"/>
      <c r="BA986" s="163"/>
      <c r="BB986" s="163"/>
      <c r="BC986" s="163"/>
      <c r="BD986" s="163"/>
      <c r="BE986" s="163"/>
      <c r="BF986" s="163"/>
      <c r="BG986" s="163"/>
      <c r="BH986" s="163"/>
    </row>
    <row r="987">
      <c r="A987" s="163"/>
      <c r="B987" s="163"/>
      <c r="C987" s="163"/>
      <c r="D987" s="163"/>
      <c r="E987" s="163"/>
      <c r="F987" s="163"/>
      <c r="G987" s="163"/>
      <c r="H987" s="163"/>
      <c r="I987" s="163"/>
      <c r="J987" s="163"/>
      <c r="K987" s="165"/>
      <c r="L987" s="163"/>
      <c r="M987" s="163"/>
      <c r="N987" s="166"/>
      <c r="O987" s="167"/>
      <c r="P987" s="167"/>
      <c r="Q987" s="163"/>
      <c r="R987" s="163"/>
      <c r="S987" s="163"/>
      <c r="T987" s="167"/>
      <c r="U987" s="167"/>
      <c r="V987" s="167"/>
      <c r="W987" s="163"/>
      <c r="X987" s="163"/>
      <c r="Y987" s="163"/>
      <c r="Z987" s="321"/>
      <c r="AA987" s="321"/>
      <c r="AB987" s="322"/>
      <c r="AC987" s="322"/>
      <c r="AD987" s="321"/>
      <c r="AE987" s="321"/>
      <c r="AF987" s="321"/>
      <c r="AG987" s="321"/>
      <c r="AH987" s="321"/>
      <c r="AI987" s="321"/>
      <c r="AJ987" s="321"/>
      <c r="AK987" s="321"/>
      <c r="AL987" s="321"/>
      <c r="AM987" s="321"/>
      <c r="AN987" s="321"/>
      <c r="AO987" s="321"/>
      <c r="AP987" s="321"/>
      <c r="AQ987" s="321"/>
      <c r="AR987" s="321"/>
      <c r="AS987" s="321"/>
      <c r="AT987" s="163"/>
      <c r="AU987" s="163"/>
      <c r="AV987" s="163"/>
      <c r="AW987" s="163"/>
      <c r="AX987" s="163"/>
      <c r="AY987" s="163"/>
      <c r="AZ987" s="167"/>
      <c r="BA987" s="163"/>
      <c r="BB987" s="163"/>
      <c r="BC987" s="163"/>
      <c r="BD987" s="163"/>
      <c r="BE987" s="163"/>
      <c r="BF987" s="163"/>
      <c r="BG987" s="163"/>
      <c r="BH987" s="163"/>
    </row>
    <row r="988">
      <c r="A988" s="163"/>
      <c r="B988" s="163"/>
      <c r="C988" s="163"/>
      <c r="D988" s="163"/>
      <c r="E988" s="163"/>
      <c r="F988" s="163"/>
      <c r="G988" s="163"/>
      <c r="H988" s="163"/>
      <c r="I988" s="163"/>
      <c r="J988" s="163"/>
      <c r="K988" s="165"/>
      <c r="L988" s="163"/>
      <c r="M988" s="163"/>
      <c r="N988" s="166"/>
      <c r="O988" s="167"/>
      <c r="P988" s="167"/>
      <c r="Q988" s="163"/>
      <c r="R988" s="163"/>
      <c r="S988" s="163"/>
      <c r="T988" s="167"/>
      <c r="U988" s="167"/>
      <c r="V988" s="167"/>
      <c r="W988" s="163"/>
      <c r="X988" s="163"/>
      <c r="Y988" s="163"/>
      <c r="Z988" s="321"/>
      <c r="AA988" s="321"/>
      <c r="AB988" s="322"/>
      <c r="AC988" s="322"/>
      <c r="AD988" s="321"/>
      <c r="AE988" s="321"/>
      <c r="AF988" s="321"/>
      <c r="AG988" s="321"/>
      <c r="AH988" s="321"/>
      <c r="AI988" s="321"/>
      <c r="AJ988" s="321"/>
      <c r="AK988" s="321"/>
      <c r="AL988" s="321"/>
      <c r="AM988" s="321"/>
      <c r="AN988" s="321"/>
      <c r="AO988" s="321"/>
      <c r="AP988" s="321"/>
      <c r="AQ988" s="321"/>
      <c r="AR988" s="321"/>
      <c r="AS988" s="321"/>
      <c r="AT988" s="163"/>
      <c r="AU988" s="163"/>
      <c r="AV988" s="163"/>
      <c r="AW988" s="163"/>
      <c r="AX988" s="163"/>
      <c r="AY988" s="163"/>
      <c r="AZ988" s="167"/>
      <c r="BA988" s="163"/>
      <c r="BB988" s="163"/>
      <c r="BC988" s="163"/>
      <c r="BD988" s="163"/>
      <c r="BE988" s="163"/>
      <c r="BF988" s="163"/>
      <c r="BG988" s="163"/>
      <c r="BH988" s="163"/>
    </row>
    <row r="989">
      <c r="A989" s="163"/>
      <c r="B989" s="163"/>
      <c r="C989" s="163"/>
      <c r="D989" s="163"/>
      <c r="E989" s="163"/>
      <c r="F989" s="163"/>
      <c r="G989" s="163"/>
      <c r="H989" s="163"/>
      <c r="I989" s="163"/>
      <c r="J989" s="163"/>
      <c r="K989" s="165"/>
      <c r="L989" s="163"/>
      <c r="M989" s="163"/>
      <c r="N989" s="166"/>
      <c r="O989" s="167"/>
      <c r="P989" s="167"/>
      <c r="Q989" s="163"/>
      <c r="R989" s="163"/>
      <c r="S989" s="163"/>
      <c r="T989" s="167"/>
      <c r="U989" s="167"/>
      <c r="V989" s="167"/>
      <c r="W989" s="163"/>
      <c r="X989" s="163"/>
      <c r="Y989" s="163"/>
      <c r="Z989" s="321"/>
      <c r="AA989" s="321"/>
      <c r="AB989" s="322"/>
      <c r="AC989" s="322"/>
      <c r="AD989" s="321"/>
      <c r="AE989" s="321"/>
      <c r="AF989" s="321"/>
      <c r="AG989" s="321"/>
      <c r="AH989" s="321"/>
      <c r="AI989" s="321"/>
      <c r="AJ989" s="321"/>
      <c r="AK989" s="321"/>
      <c r="AL989" s="321"/>
      <c r="AM989" s="321"/>
      <c r="AN989" s="321"/>
      <c r="AO989" s="321"/>
      <c r="AP989" s="321"/>
      <c r="AQ989" s="321"/>
      <c r="AR989" s="321"/>
      <c r="AS989" s="321"/>
      <c r="AT989" s="163"/>
      <c r="AU989" s="163"/>
      <c r="AV989" s="163"/>
      <c r="AW989" s="163"/>
      <c r="AX989" s="163"/>
      <c r="AY989" s="163"/>
      <c r="AZ989" s="167"/>
      <c r="BA989" s="163"/>
      <c r="BB989" s="163"/>
      <c r="BC989" s="163"/>
      <c r="BD989" s="163"/>
      <c r="BE989" s="163"/>
      <c r="BF989" s="163"/>
      <c r="BG989" s="163"/>
      <c r="BH989" s="163"/>
    </row>
    <row r="990">
      <c r="A990" s="163"/>
      <c r="B990" s="163"/>
      <c r="C990" s="163"/>
      <c r="D990" s="163"/>
      <c r="E990" s="163"/>
      <c r="F990" s="163"/>
      <c r="G990" s="163"/>
      <c r="H990" s="163"/>
      <c r="I990" s="163"/>
      <c r="J990" s="163"/>
      <c r="K990" s="165"/>
      <c r="L990" s="163"/>
      <c r="M990" s="163"/>
      <c r="N990" s="166"/>
      <c r="O990" s="167"/>
      <c r="P990" s="167"/>
      <c r="Q990" s="163"/>
      <c r="R990" s="163"/>
      <c r="S990" s="163"/>
      <c r="T990" s="167"/>
      <c r="U990" s="167"/>
      <c r="V990" s="167"/>
      <c r="W990" s="163"/>
      <c r="X990" s="163"/>
      <c r="Y990" s="163"/>
      <c r="Z990" s="321"/>
      <c r="AA990" s="321"/>
      <c r="AB990" s="322"/>
      <c r="AC990" s="322"/>
      <c r="AD990" s="321"/>
      <c r="AE990" s="321"/>
      <c r="AF990" s="321"/>
      <c r="AG990" s="321"/>
      <c r="AH990" s="321"/>
      <c r="AI990" s="321"/>
      <c r="AJ990" s="321"/>
      <c r="AK990" s="321"/>
      <c r="AL990" s="321"/>
      <c r="AM990" s="321"/>
      <c r="AN990" s="321"/>
      <c r="AO990" s="321"/>
      <c r="AP990" s="321"/>
      <c r="AQ990" s="321"/>
      <c r="AR990" s="321"/>
      <c r="AS990" s="321"/>
      <c r="AT990" s="163"/>
      <c r="AU990" s="163"/>
      <c r="AV990" s="163"/>
      <c r="AW990" s="163"/>
      <c r="AX990" s="163"/>
      <c r="AY990" s="163"/>
      <c r="AZ990" s="167"/>
      <c r="BA990" s="163"/>
      <c r="BB990" s="163"/>
      <c r="BC990" s="163"/>
      <c r="BD990" s="163"/>
      <c r="BE990" s="163"/>
      <c r="BF990" s="163"/>
      <c r="BG990" s="163"/>
      <c r="BH990" s="163"/>
    </row>
    <row r="991">
      <c r="A991" s="163"/>
      <c r="B991" s="163"/>
      <c r="C991" s="163"/>
      <c r="D991" s="163"/>
      <c r="E991" s="163"/>
      <c r="F991" s="163"/>
      <c r="G991" s="163"/>
      <c r="H991" s="163"/>
      <c r="I991" s="163"/>
      <c r="J991" s="163"/>
      <c r="K991" s="165"/>
      <c r="L991" s="163"/>
      <c r="M991" s="163"/>
      <c r="N991" s="166"/>
      <c r="O991" s="167"/>
      <c r="P991" s="167"/>
      <c r="Q991" s="163"/>
      <c r="R991" s="163"/>
      <c r="S991" s="163"/>
      <c r="T991" s="167"/>
      <c r="U991" s="167"/>
      <c r="V991" s="167"/>
      <c r="W991" s="163"/>
      <c r="X991" s="163"/>
      <c r="Y991" s="163"/>
      <c r="Z991" s="321"/>
      <c r="AA991" s="321"/>
      <c r="AB991" s="322"/>
      <c r="AC991" s="322"/>
      <c r="AD991" s="321"/>
      <c r="AE991" s="321"/>
      <c r="AF991" s="321"/>
      <c r="AG991" s="321"/>
      <c r="AH991" s="321"/>
      <c r="AI991" s="321"/>
      <c r="AJ991" s="321"/>
      <c r="AK991" s="321"/>
      <c r="AL991" s="321"/>
      <c r="AM991" s="321"/>
      <c r="AN991" s="321"/>
      <c r="AO991" s="321"/>
      <c r="AP991" s="321"/>
      <c r="AQ991" s="321"/>
      <c r="AR991" s="321"/>
      <c r="AS991" s="321"/>
      <c r="AT991" s="163"/>
      <c r="AU991" s="163"/>
      <c r="AV991" s="163"/>
      <c r="AW991" s="163"/>
      <c r="AX991" s="163"/>
      <c r="AY991" s="163"/>
      <c r="AZ991" s="167"/>
      <c r="BA991" s="163"/>
      <c r="BB991" s="163"/>
      <c r="BC991" s="163"/>
      <c r="BD991" s="163"/>
      <c r="BE991" s="163"/>
      <c r="BF991" s="163"/>
      <c r="BG991" s="163"/>
      <c r="BH991" s="163"/>
    </row>
    <row r="992">
      <c r="A992" s="163"/>
      <c r="B992" s="163"/>
      <c r="C992" s="163"/>
      <c r="D992" s="163"/>
      <c r="E992" s="163"/>
      <c r="F992" s="163"/>
      <c r="G992" s="163"/>
      <c r="H992" s="163"/>
      <c r="I992" s="163"/>
      <c r="J992" s="163"/>
      <c r="K992" s="165"/>
      <c r="L992" s="163"/>
      <c r="M992" s="163"/>
      <c r="N992" s="166"/>
      <c r="O992" s="167"/>
      <c r="P992" s="167"/>
      <c r="Q992" s="163"/>
      <c r="R992" s="163"/>
      <c r="S992" s="163"/>
      <c r="T992" s="167"/>
      <c r="U992" s="167"/>
      <c r="V992" s="167"/>
      <c r="W992" s="163"/>
      <c r="X992" s="163"/>
      <c r="Y992" s="163"/>
      <c r="Z992" s="321"/>
      <c r="AA992" s="321"/>
      <c r="AB992" s="322"/>
      <c r="AC992" s="322"/>
      <c r="AD992" s="321"/>
      <c r="AE992" s="321"/>
      <c r="AF992" s="321"/>
      <c r="AG992" s="321"/>
      <c r="AH992" s="321"/>
      <c r="AI992" s="321"/>
      <c r="AJ992" s="321"/>
      <c r="AK992" s="321"/>
      <c r="AL992" s="321"/>
      <c r="AM992" s="321"/>
      <c r="AN992" s="321"/>
      <c r="AO992" s="321"/>
      <c r="AP992" s="321"/>
      <c r="AQ992" s="321"/>
      <c r="AR992" s="321"/>
      <c r="AS992" s="321"/>
      <c r="AT992" s="163"/>
      <c r="AU992" s="163"/>
      <c r="AV992" s="163"/>
      <c r="AW992" s="163"/>
      <c r="AX992" s="163"/>
      <c r="AY992" s="163"/>
      <c r="AZ992" s="167"/>
      <c r="BA992" s="163"/>
      <c r="BB992" s="163"/>
      <c r="BC992" s="163"/>
      <c r="BD992" s="163"/>
      <c r="BE992" s="163"/>
      <c r="BF992" s="163"/>
      <c r="BG992" s="163"/>
      <c r="BH992" s="163"/>
    </row>
    <row r="993">
      <c r="A993" s="163"/>
      <c r="B993" s="163"/>
      <c r="C993" s="163"/>
      <c r="D993" s="163"/>
      <c r="E993" s="163"/>
      <c r="F993" s="163"/>
      <c r="G993" s="163"/>
      <c r="H993" s="163"/>
      <c r="I993" s="163"/>
      <c r="J993" s="163"/>
      <c r="K993" s="165"/>
      <c r="L993" s="163"/>
      <c r="M993" s="163"/>
      <c r="N993" s="166"/>
      <c r="O993" s="167"/>
      <c r="P993" s="167"/>
      <c r="Q993" s="163"/>
      <c r="R993" s="163"/>
      <c r="S993" s="163"/>
      <c r="T993" s="167"/>
      <c r="U993" s="167"/>
      <c r="V993" s="167"/>
      <c r="W993" s="163"/>
      <c r="X993" s="163"/>
      <c r="Y993" s="163"/>
      <c r="Z993" s="321"/>
      <c r="AA993" s="321"/>
      <c r="AB993" s="322"/>
      <c r="AC993" s="322"/>
      <c r="AD993" s="321"/>
      <c r="AE993" s="321"/>
      <c r="AF993" s="321"/>
      <c r="AG993" s="321"/>
      <c r="AH993" s="321"/>
      <c r="AI993" s="321"/>
      <c r="AJ993" s="321"/>
      <c r="AK993" s="321"/>
      <c r="AL993" s="321"/>
      <c r="AM993" s="321"/>
      <c r="AN993" s="321"/>
      <c r="AO993" s="321"/>
      <c r="AP993" s="321"/>
      <c r="AQ993" s="321"/>
      <c r="AR993" s="321"/>
      <c r="AS993" s="321"/>
      <c r="AT993" s="163"/>
      <c r="AU993" s="163"/>
      <c r="AV993" s="163"/>
      <c r="AW993" s="163"/>
      <c r="AX993" s="163"/>
      <c r="AY993" s="163"/>
      <c r="AZ993" s="167"/>
      <c r="BA993" s="163"/>
      <c r="BB993" s="163"/>
      <c r="BC993" s="163"/>
      <c r="BD993" s="163"/>
      <c r="BE993" s="163"/>
      <c r="BF993" s="163"/>
      <c r="BG993" s="163"/>
      <c r="BH993" s="163"/>
    </row>
    <row r="994">
      <c r="A994" s="163"/>
      <c r="B994" s="163"/>
      <c r="C994" s="163"/>
      <c r="D994" s="163"/>
      <c r="E994" s="163"/>
      <c r="F994" s="163"/>
      <c r="G994" s="163"/>
      <c r="H994" s="163"/>
      <c r="I994" s="163"/>
      <c r="J994" s="163"/>
      <c r="K994" s="165"/>
      <c r="L994" s="163"/>
      <c r="M994" s="163"/>
      <c r="N994" s="166"/>
      <c r="O994" s="167"/>
      <c r="P994" s="167"/>
      <c r="Q994" s="163"/>
      <c r="R994" s="163"/>
      <c r="S994" s="163"/>
      <c r="T994" s="167"/>
      <c r="U994" s="167"/>
      <c r="V994" s="167"/>
      <c r="W994" s="163"/>
      <c r="X994" s="163"/>
      <c r="Y994" s="163"/>
      <c r="Z994" s="321"/>
      <c r="AA994" s="321"/>
      <c r="AB994" s="322"/>
      <c r="AC994" s="322"/>
      <c r="AD994" s="321"/>
      <c r="AE994" s="321"/>
      <c r="AF994" s="321"/>
      <c r="AG994" s="321"/>
      <c r="AH994" s="321"/>
      <c r="AI994" s="321"/>
      <c r="AJ994" s="321"/>
      <c r="AK994" s="321"/>
      <c r="AL994" s="321"/>
      <c r="AM994" s="321"/>
      <c r="AN994" s="321"/>
      <c r="AO994" s="321"/>
      <c r="AP994" s="321"/>
      <c r="AQ994" s="321"/>
      <c r="AR994" s="321"/>
      <c r="AS994" s="321"/>
      <c r="AT994" s="163"/>
      <c r="AU994" s="163"/>
      <c r="AV994" s="163"/>
      <c r="AW994" s="163"/>
      <c r="AX994" s="163"/>
      <c r="AY994" s="163"/>
      <c r="AZ994" s="167"/>
      <c r="BA994" s="163"/>
      <c r="BB994" s="163"/>
      <c r="BC994" s="163"/>
      <c r="BD994" s="163"/>
      <c r="BE994" s="163"/>
      <c r="BF994" s="163"/>
      <c r="BG994" s="163"/>
      <c r="BH994" s="163"/>
    </row>
    <row r="995">
      <c r="A995" s="163"/>
      <c r="B995" s="163"/>
      <c r="C995" s="163"/>
      <c r="D995" s="163"/>
      <c r="E995" s="163"/>
      <c r="F995" s="163"/>
      <c r="G995" s="163"/>
      <c r="H995" s="163"/>
      <c r="I995" s="163"/>
      <c r="J995" s="163"/>
      <c r="K995" s="165"/>
      <c r="L995" s="163"/>
      <c r="M995" s="163"/>
      <c r="N995" s="166"/>
      <c r="O995" s="167"/>
      <c r="P995" s="167"/>
      <c r="Q995" s="163"/>
      <c r="R995" s="163"/>
      <c r="S995" s="163"/>
      <c r="T995" s="167"/>
      <c r="U995" s="167"/>
      <c r="V995" s="167"/>
      <c r="W995" s="163"/>
      <c r="X995" s="163"/>
      <c r="Y995" s="163"/>
      <c r="Z995" s="321"/>
      <c r="AA995" s="321"/>
      <c r="AB995" s="322"/>
      <c r="AC995" s="322"/>
      <c r="AD995" s="321"/>
      <c r="AE995" s="321"/>
      <c r="AF995" s="321"/>
      <c r="AG995" s="321"/>
      <c r="AH995" s="321"/>
      <c r="AI995" s="321"/>
      <c r="AJ995" s="321"/>
      <c r="AK995" s="321"/>
      <c r="AL995" s="321"/>
      <c r="AM995" s="321"/>
      <c r="AN995" s="321"/>
      <c r="AO995" s="321"/>
      <c r="AP995" s="321"/>
      <c r="AQ995" s="321"/>
      <c r="AR995" s="321"/>
      <c r="AS995" s="321"/>
      <c r="AT995" s="163"/>
      <c r="AU995" s="163"/>
      <c r="AV995" s="163"/>
      <c r="AW995" s="163"/>
      <c r="AX995" s="163"/>
      <c r="AY995" s="163"/>
      <c r="AZ995" s="167"/>
      <c r="BA995" s="163"/>
      <c r="BB995" s="163"/>
      <c r="BC995" s="163"/>
      <c r="BD995" s="163"/>
      <c r="BE995" s="163"/>
      <c r="BF995" s="163"/>
      <c r="BG995" s="163"/>
      <c r="BH995" s="163"/>
    </row>
    <row r="996">
      <c r="A996" s="163"/>
      <c r="B996" s="163"/>
      <c r="C996" s="163"/>
      <c r="D996" s="163"/>
      <c r="E996" s="163"/>
      <c r="F996" s="163"/>
      <c r="G996" s="163"/>
      <c r="H996" s="163"/>
      <c r="I996" s="163"/>
      <c r="J996" s="163"/>
      <c r="K996" s="165"/>
      <c r="L996" s="163"/>
      <c r="M996" s="163"/>
      <c r="N996" s="166"/>
      <c r="O996" s="167"/>
      <c r="P996" s="167"/>
      <c r="Q996" s="163"/>
      <c r="R996" s="163"/>
      <c r="S996" s="163"/>
      <c r="T996" s="167"/>
      <c r="U996" s="167"/>
      <c r="V996" s="167"/>
      <c r="W996" s="163"/>
      <c r="X996" s="163"/>
      <c r="Y996" s="163"/>
      <c r="Z996" s="321"/>
      <c r="AA996" s="321"/>
      <c r="AB996" s="322"/>
      <c r="AC996" s="322"/>
      <c r="AD996" s="321"/>
      <c r="AE996" s="321"/>
      <c r="AF996" s="321"/>
      <c r="AG996" s="321"/>
      <c r="AH996" s="321"/>
      <c r="AI996" s="321"/>
      <c r="AJ996" s="321"/>
      <c r="AK996" s="321"/>
      <c r="AL996" s="321"/>
      <c r="AM996" s="321"/>
      <c r="AN996" s="321"/>
      <c r="AO996" s="321"/>
      <c r="AP996" s="321"/>
      <c r="AQ996" s="321"/>
      <c r="AR996" s="321"/>
      <c r="AS996" s="321"/>
      <c r="AT996" s="163"/>
      <c r="AU996" s="163"/>
      <c r="AV996" s="163"/>
      <c r="AW996" s="163"/>
      <c r="AX996" s="163"/>
      <c r="AY996" s="163"/>
      <c r="AZ996" s="167"/>
      <c r="BA996" s="163"/>
      <c r="BB996" s="163"/>
      <c r="BC996" s="163"/>
      <c r="BD996" s="163"/>
      <c r="BE996" s="163"/>
      <c r="BF996" s="163"/>
      <c r="BG996" s="163"/>
      <c r="BH996" s="163"/>
    </row>
    <row r="997">
      <c r="A997" s="163"/>
      <c r="B997" s="163"/>
      <c r="C997" s="163"/>
      <c r="D997" s="163"/>
      <c r="E997" s="163"/>
      <c r="F997" s="163"/>
      <c r="G997" s="163"/>
      <c r="H997" s="163"/>
      <c r="I997" s="163"/>
      <c r="J997" s="163"/>
      <c r="K997" s="165"/>
      <c r="L997" s="163"/>
      <c r="M997" s="163"/>
      <c r="N997" s="166"/>
      <c r="O997" s="167"/>
      <c r="P997" s="167"/>
      <c r="Q997" s="163"/>
      <c r="R997" s="163"/>
      <c r="S997" s="163"/>
      <c r="T997" s="167"/>
      <c r="U997" s="167"/>
      <c r="V997" s="167"/>
      <c r="W997" s="163"/>
      <c r="X997" s="163"/>
      <c r="Y997" s="163"/>
      <c r="Z997" s="321"/>
      <c r="AA997" s="321"/>
      <c r="AB997" s="322"/>
      <c r="AC997" s="322"/>
      <c r="AD997" s="321"/>
      <c r="AE997" s="321"/>
      <c r="AF997" s="321"/>
      <c r="AG997" s="321"/>
      <c r="AH997" s="321"/>
      <c r="AI997" s="321"/>
      <c r="AJ997" s="321"/>
      <c r="AK997" s="321"/>
      <c r="AL997" s="321"/>
      <c r="AM997" s="321"/>
      <c r="AN997" s="321"/>
      <c r="AO997" s="321"/>
      <c r="AP997" s="321"/>
      <c r="AQ997" s="321"/>
      <c r="AR997" s="321"/>
      <c r="AS997" s="321"/>
      <c r="AT997" s="163"/>
      <c r="AU997" s="163"/>
      <c r="AV997" s="163"/>
      <c r="AW997" s="163"/>
      <c r="AX997" s="163"/>
      <c r="AY997" s="163"/>
      <c r="AZ997" s="167"/>
      <c r="BA997" s="163"/>
      <c r="BB997" s="163"/>
      <c r="BC997" s="163"/>
      <c r="BD997" s="163"/>
      <c r="BE997" s="163"/>
      <c r="BF997" s="163"/>
      <c r="BG997" s="163"/>
      <c r="BH997" s="163"/>
    </row>
    <row r="998">
      <c r="A998" s="163"/>
      <c r="B998" s="163"/>
      <c r="C998" s="163"/>
      <c r="D998" s="163"/>
      <c r="E998" s="163"/>
      <c r="F998" s="163"/>
      <c r="G998" s="163"/>
      <c r="H998" s="163"/>
      <c r="I998" s="163"/>
      <c r="J998" s="163"/>
      <c r="K998" s="165"/>
      <c r="L998" s="163"/>
      <c r="M998" s="163"/>
      <c r="N998" s="166"/>
      <c r="O998" s="167"/>
      <c r="P998" s="167"/>
      <c r="Q998" s="163"/>
      <c r="R998" s="163"/>
      <c r="S998" s="163"/>
      <c r="T998" s="167"/>
      <c r="U998" s="167"/>
      <c r="V998" s="167"/>
      <c r="W998" s="163"/>
      <c r="X998" s="163"/>
      <c r="Y998" s="163"/>
      <c r="Z998" s="321"/>
      <c r="AA998" s="321"/>
      <c r="AB998" s="322"/>
      <c r="AC998" s="322"/>
      <c r="AD998" s="321"/>
      <c r="AE998" s="321"/>
      <c r="AF998" s="321"/>
      <c r="AG998" s="321"/>
      <c r="AH998" s="321"/>
      <c r="AI998" s="321"/>
      <c r="AJ998" s="321"/>
      <c r="AK998" s="321"/>
      <c r="AL998" s="321"/>
      <c r="AM998" s="321"/>
      <c r="AN998" s="321"/>
      <c r="AO998" s="321"/>
      <c r="AP998" s="321"/>
      <c r="AQ998" s="321"/>
      <c r="AR998" s="321"/>
      <c r="AS998" s="321"/>
      <c r="AT998" s="163"/>
      <c r="AU998" s="163"/>
      <c r="AV998" s="163"/>
      <c r="AW998" s="163"/>
      <c r="AX998" s="163"/>
      <c r="AY998" s="163"/>
      <c r="AZ998" s="167"/>
      <c r="BA998" s="163"/>
      <c r="BB998" s="163"/>
      <c r="BC998" s="163"/>
      <c r="BD998" s="163"/>
      <c r="BE998" s="163"/>
      <c r="BF998" s="163"/>
      <c r="BG998" s="163"/>
      <c r="BH998" s="163"/>
    </row>
    <row r="999">
      <c r="A999" s="163"/>
      <c r="B999" s="163"/>
      <c r="C999" s="163"/>
      <c r="D999" s="163"/>
      <c r="E999" s="163"/>
      <c r="F999" s="163"/>
      <c r="G999" s="163"/>
      <c r="H999" s="163"/>
      <c r="I999" s="163"/>
      <c r="J999" s="163"/>
      <c r="K999" s="165"/>
      <c r="L999" s="163"/>
      <c r="M999" s="163"/>
      <c r="N999" s="166"/>
      <c r="O999" s="167"/>
      <c r="P999" s="167"/>
      <c r="Q999" s="163"/>
      <c r="R999" s="163"/>
      <c r="S999" s="163"/>
      <c r="T999" s="167"/>
      <c r="U999" s="167"/>
      <c r="V999" s="167"/>
      <c r="W999" s="163"/>
      <c r="X999" s="163"/>
      <c r="Y999" s="163"/>
      <c r="Z999" s="321"/>
      <c r="AA999" s="321"/>
      <c r="AB999" s="322"/>
      <c r="AC999" s="322"/>
      <c r="AD999" s="321"/>
      <c r="AE999" s="321"/>
      <c r="AF999" s="321"/>
      <c r="AG999" s="321"/>
      <c r="AH999" s="321"/>
      <c r="AI999" s="321"/>
      <c r="AJ999" s="321"/>
      <c r="AK999" s="321"/>
      <c r="AL999" s="321"/>
      <c r="AM999" s="321"/>
      <c r="AN999" s="321"/>
      <c r="AO999" s="321"/>
      <c r="AP999" s="321"/>
      <c r="AQ999" s="321"/>
      <c r="AR999" s="321"/>
      <c r="AS999" s="321"/>
      <c r="AT999" s="163"/>
      <c r="AU999" s="163"/>
      <c r="AV999" s="163"/>
      <c r="AW999" s="163"/>
      <c r="AX999" s="163"/>
      <c r="AY999" s="163"/>
      <c r="AZ999" s="167"/>
      <c r="BA999" s="163"/>
      <c r="BB999" s="163"/>
      <c r="BC999" s="163"/>
      <c r="BD999" s="163"/>
      <c r="BE999" s="163"/>
      <c r="BF999" s="163"/>
      <c r="BG999" s="163"/>
      <c r="BH999" s="163"/>
    </row>
    <row r="1000">
      <c r="A1000" s="163"/>
      <c r="B1000" s="163"/>
      <c r="C1000" s="163"/>
      <c r="D1000" s="163"/>
      <c r="E1000" s="163"/>
      <c r="F1000" s="163"/>
      <c r="G1000" s="163"/>
      <c r="H1000" s="163"/>
      <c r="I1000" s="163"/>
      <c r="J1000" s="163"/>
      <c r="K1000" s="165"/>
      <c r="L1000" s="163"/>
      <c r="M1000" s="163"/>
      <c r="N1000" s="166"/>
      <c r="O1000" s="167"/>
      <c r="P1000" s="167"/>
      <c r="Q1000" s="163"/>
      <c r="R1000" s="163"/>
      <c r="S1000" s="163"/>
      <c r="T1000" s="167"/>
      <c r="U1000" s="167"/>
      <c r="V1000" s="167"/>
      <c r="W1000" s="163"/>
      <c r="X1000" s="163"/>
      <c r="Y1000" s="163"/>
      <c r="Z1000" s="321"/>
      <c r="AA1000" s="321"/>
      <c r="AB1000" s="322"/>
      <c r="AC1000" s="322"/>
      <c r="AD1000" s="321"/>
      <c r="AE1000" s="321"/>
      <c r="AF1000" s="321"/>
      <c r="AG1000" s="321"/>
      <c r="AH1000" s="321"/>
      <c r="AI1000" s="321"/>
      <c r="AJ1000" s="321"/>
      <c r="AK1000" s="321"/>
      <c r="AL1000" s="321"/>
      <c r="AM1000" s="321"/>
      <c r="AN1000" s="321"/>
      <c r="AO1000" s="321"/>
      <c r="AP1000" s="321"/>
      <c r="AQ1000" s="321"/>
      <c r="AR1000" s="321"/>
      <c r="AS1000" s="321"/>
      <c r="AT1000" s="163"/>
      <c r="AU1000" s="163"/>
      <c r="AV1000" s="163"/>
      <c r="AW1000" s="163"/>
      <c r="AX1000" s="163"/>
      <c r="AY1000" s="163"/>
      <c r="AZ1000" s="167"/>
      <c r="BA1000" s="163"/>
      <c r="BB1000" s="163"/>
      <c r="BC1000" s="163"/>
      <c r="BD1000" s="163"/>
      <c r="BE1000" s="163"/>
      <c r="BF1000" s="163"/>
      <c r="BG1000" s="163"/>
      <c r="BH1000" s="163"/>
    </row>
    <row r="1001">
      <c r="A1001" s="163"/>
      <c r="B1001" s="163"/>
      <c r="C1001" s="163"/>
      <c r="D1001" s="163"/>
      <c r="E1001" s="163"/>
      <c r="F1001" s="163"/>
      <c r="G1001" s="163"/>
      <c r="H1001" s="163"/>
      <c r="I1001" s="163"/>
      <c r="J1001" s="163"/>
      <c r="K1001" s="165"/>
      <c r="L1001" s="163"/>
      <c r="M1001" s="163"/>
      <c r="N1001" s="166"/>
      <c r="O1001" s="167"/>
      <c r="P1001" s="167"/>
      <c r="Q1001" s="163"/>
      <c r="R1001" s="163"/>
      <c r="S1001" s="163"/>
      <c r="T1001" s="167"/>
      <c r="U1001" s="167"/>
      <c r="V1001" s="167"/>
      <c r="W1001" s="163"/>
      <c r="X1001" s="163"/>
      <c r="Y1001" s="163"/>
      <c r="Z1001" s="321"/>
      <c r="AA1001" s="321"/>
      <c r="AB1001" s="322"/>
      <c r="AC1001" s="322"/>
      <c r="AD1001" s="321"/>
      <c r="AE1001" s="321"/>
      <c r="AF1001" s="321"/>
      <c r="AG1001" s="321"/>
      <c r="AH1001" s="321"/>
      <c r="AI1001" s="321"/>
      <c r="AJ1001" s="321"/>
      <c r="AK1001" s="321"/>
      <c r="AL1001" s="321"/>
      <c r="AM1001" s="321"/>
      <c r="AN1001" s="321"/>
      <c r="AO1001" s="321"/>
      <c r="AP1001" s="321"/>
      <c r="AQ1001" s="321"/>
      <c r="AR1001" s="321"/>
      <c r="AS1001" s="321"/>
      <c r="AT1001" s="163"/>
      <c r="AU1001" s="163"/>
      <c r="AV1001" s="163"/>
      <c r="AW1001" s="163"/>
      <c r="AX1001" s="163"/>
      <c r="AY1001" s="163"/>
      <c r="AZ1001" s="167"/>
      <c r="BA1001" s="163"/>
      <c r="BB1001" s="163"/>
      <c r="BC1001" s="163"/>
      <c r="BD1001" s="163"/>
      <c r="BE1001" s="163"/>
      <c r="BF1001" s="163"/>
      <c r="BG1001" s="163"/>
      <c r="BH1001" s="163"/>
    </row>
    <row r="1002">
      <c r="A1002" s="163"/>
      <c r="B1002" s="163"/>
      <c r="C1002" s="163"/>
      <c r="D1002" s="163"/>
      <c r="E1002" s="163"/>
      <c r="F1002" s="163"/>
      <c r="G1002" s="163"/>
      <c r="H1002" s="163"/>
      <c r="I1002" s="163"/>
      <c r="J1002" s="163"/>
      <c r="K1002" s="165"/>
      <c r="L1002" s="163"/>
      <c r="M1002" s="163"/>
      <c r="N1002" s="166"/>
      <c r="O1002" s="167"/>
      <c r="P1002" s="167"/>
      <c r="Q1002" s="163"/>
      <c r="R1002" s="163"/>
      <c r="S1002" s="163"/>
      <c r="T1002" s="167"/>
      <c r="U1002" s="167"/>
      <c r="V1002" s="167"/>
      <c r="W1002" s="163"/>
      <c r="X1002" s="163"/>
      <c r="Y1002" s="163"/>
      <c r="Z1002" s="321"/>
      <c r="AA1002" s="321"/>
      <c r="AB1002" s="322"/>
      <c r="AC1002" s="322"/>
      <c r="AD1002" s="321"/>
      <c r="AE1002" s="321"/>
      <c r="AF1002" s="321"/>
      <c r="AG1002" s="321"/>
      <c r="AH1002" s="321"/>
      <c r="AI1002" s="321"/>
      <c r="AJ1002" s="321"/>
      <c r="AK1002" s="321"/>
      <c r="AL1002" s="321"/>
      <c r="AM1002" s="321"/>
      <c r="AN1002" s="321"/>
      <c r="AO1002" s="321"/>
      <c r="AP1002" s="321"/>
      <c r="AQ1002" s="321"/>
      <c r="AR1002" s="321"/>
      <c r="AS1002" s="321"/>
      <c r="AT1002" s="163"/>
      <c r="AU1002" s="163"/>
      <c r="AV1002" s="163"/>
      <c r="AW1002" s="163"/>
      <c r="AX1002" s="163"/>
      <c r="AY1002" s="163"/>
      <c r="AZ1002" s="167"/>
      <c r="BA1002" s="163"/>
      <c r="BB1002" s="163"/>
      <c r="BC1002" s="163"/>
      <c r="BD1002" s="163"/>
      <c r="BE1002" s="163"/>
      <c r="BF1002" s="163"/>
      <c r="BG1002" s="163"/>
      <c r="BH1002" s="163"/>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34" t="s">
        <v>784</v>
      </c>
      <c r="B1" s="335" t="s">
        <v>626</v>
      </c>
      <c r="C1" s="335" t="s">
        <v>627</v>
      </c>
      <c r="D1" s="335" t="s">
        <v>595</v>
      </c>
      <c r="E1" s="335" t="s">
        <v>785</v>
      </c>
      <c r="F1" s="335" t="s">
        <v>123</v>
      </c>
      <c r="G1" s="335" t="s">
        <v>629</v>
      </c>
      <c r="H1" s="336" t="s">
        <v>630</v>
      </c>
      <c r="I1" s="335" t="s">
        <v>223</v>
      </c>
      <c r="J1" s="336" t="s">
        <v>631</v>
      </c>
      <c r="K1" s="335" t="s">
        <v>632</v>
      </c>
      <c r="L1" s="336" t="s">
        <v>633</v>
      </c>
      <c r="M1" s="335" t="s">
        <v>634</v>
      </c>
      <c r="N1" s="335" t="s">
        <v>635</v>
      </c>
      <c r="O1" s="335" t="s">
        <v>636</v>
      </c>
      <c r="P1" s="335" t="s">
        <v>637</v>
      </c>
      <c r="Q1" s="335" t="s">
        <v>638</v>
      </c>
      <c r="R1" s="335" t="s">
        <v>639</v>
      </c>
      <c r="S1" s="335" t="s">
        <v>640</v>
      </c>
      <c r="T1" s="335" t="s">
        <v>641</v>
      </c>
      <c r="U1" s="335" t="s">
        <v>642</v>
      </c>
      <c r="V1" s="335" t="s">
        <v>643</v>
      </c>
      <c r="W1" s="335" t="s">
        <v>644</v>
      </c>
      <c r="X1" s="335" t="s">
        <v>645</v>
      </c>
      <c r="Y1" s="335" t="s">
        <v>646</v>
      </c>
      <c r="Z1" s="335" t="s">
        <v>647</v>
      </c>
      <c r="AA1" s="335" t="s">
        <v>648</v>
      </c>
      <c r="AB1" s="335" t="s">
        <v>649</v>
      </c>
      <c r="AC1" s="335" t="s">
        <v>650</v>
      </c>
      <c r="AD1" s="335" t="s">
        <v>651</v>
      </c>
      <c r="AE1" s="335" t="s">
        <v>652</v>
      </c>
      <c r="AF1" s="335" t="s">
        <v>653</v>
      </c>
      <c r="AG1" s="335" t="s">
        <v>654</v>
      </c>
      <c r="AH1" s="335" t="s">
        <v>655</v>
      </c>
      <c r="AI1" s="335" t="s">
        <v>195</v>
      </c>
      <c r="AJ1" s="335" t="s">
        <v>656</v>
      </c>
      <c r="AK1" s="335"/>
      <c r="AL1" s="335"/>
      <c r="AM1" s="335"/>
      <c r="AN1" s="335"/>
      <c r="AO1" s="335"/>
      <c r="AP1" s="335"/>
    </row>
    <row r="2">
      <c r="A2" s="337">
        <v>43908.0</v>
      </c>
      <c r="B2" s="338">
        <v>0.0</v>
      </c>
      <c r="C2" s="338">
        <v>1.0</v>
      </c>
      <c r="D2" s="338">
        <v>17.0</v>
      </c>
      <c r="E2" s="338">
        <v>0.0</v>
      </c>
      <c r="F2" s="338">
        <v>0.0</v>
      </c>
      <c r="G2" s="338">
        <v>3.0</v>
      </c>
      <c r="H2" s="339">
        <v>158.0</v>
      </c>
      <c r="I2" s="338">
        <v>0.0</v>
      </c>
      <c r="J2" s="339">
        <v>24.0</v>
      </c>
      <c r="K2" s="338">
        <v>8.0</v>
      </c>
      <c r="L2" s="339">
        <v>8.0</v>
      </c>
      <c r="M2" s="338">
        <v>2.0</v>
      </c>
      <c r="N2" s="338">
        <v>1.0</v>
      </c>
      <c r="O2" s="338">
        <v>0.0</v>
      </c>
      <c r="P2" s="338">
        <v>0.0</v>
      </c>
      <c r="Q2" s="338">
        <v>0.0</v>
      </c>
      <c r="R2" s="338">
        <v>1.0</v>
      </c>
      <c r="S2" s="338">
        <v>0.0</v>
      </c>
      <c r="T2" s="338">
        <v>0.0</v>
      </c>
      <c r="U2" s="338">
        <v>0.0</v>
      </c>
      <c r="V2" s="338">
        <v>1.0</v>
      </c>
      <c r="W2" s="338">
        <v>1.0</v>
      </c>
      <c r="X2" s="338">
        <v>0.0</v>
      </c>
      <c r="Y2" s="338">
        <v>0.0</v>
      </c>
      <c r="Z2" s="338">
        <v>0.0</v>
      </c>
      <c r="AA2" s="338">
        <v>1.0</v>
      </c>
      <c r="AB2" s="338">
        <v>1.0</v>
      </c>
      <c r="AC2" s="338">
        <v>0.0</v>
      </c>
      <c r="AD2" s="338">
        <v>0.0</v>
      </c>
      <c r="AE2" s="338">
        <v>0.0</v>
      </c>
      <c r="AF2" s="338">
        <v>0.0</v>
      </c>
      <c r="AG2" s="338">
        <v>0.0</v>
      </c>
      <c r="AH2" s="338">
        <v>0.0</v>
      </c>
      <c r="AI2" s="338">
        <v>0.0</v>
      </c>
      <c r="AJ2" s="338">
        <v>0.0</v>
      </c>
      <c r="AK2" s="338"/>
      <c r="AL2" s="338"/>
      <c r="AM2" s="338"/>
      <c r="AN2" s="338"/>
      <c r="AO2" s="338"/>
      <c r="AP2" s="338"/>
    </row>
    <row r="3">
      <c r="A3" s="337">
        <v>43909.0</v>
      </c>
      <c r="B3" s="338">
        <v>0.0</v>
      </c>
      <c r="C3" s="338">
        <v>1.0</v>
      </c>
      <c r="D3" s="338">
        <v>27.0</v>
      </c>
      <c r="E3" s="338">
        <v>0.0</v>
      </c>
      <c r="F3" s="338">
        <v>0.0</v>
      </c>
      <c r="G3" s="338">
        <v>5.0</v>
      </c>
      <c r="H3" s="339">
        <v>210.0</v>
      </c>
      <c r="I3" s="338">
        <v>0.0</v>
      </c>
      <c r="J3" s="339">
        <v>26.0</v>
      </c>
      <c r="K3" s="338">
        <v>12.0</v>
      </c>
      <c r="L3" s="339">
        <v>9.0</v>
      </c>
      <c r="M3" s="338">
        <v>2.0</v>
      </c>
      <c r="N3" s="338">
        <v>3.0</v>
      </c>
      <c r="O3" s="338">
        <v>0.0</v>
      </c>
      <c r="P3" s="338">
        <v>0.0</v>
      </c>
      <c r="Q3" s="338">
        <v>0.0</v>
      </c>
      <c r="R3" s="338">
        <v>3.0</v>
      </c>
      <c r="S3" s="338">
        <v>0.0</v>
      </c>
      <c r="T3" s="338">
        <v>0.0</v>
      </c>
      <c r="U3" s="338">
        <v>0.0</v>
      </c>
      <c r="V3" s="338">
        <v>1.0</v>
      </c>
      <c r="W3" s="338">
        <v>2.0</v>
      </c>
      <c r="X3" s="338">
        <v>3.0</v>
      </c>
      <c r="Y3" s="338">
        <v>2.0</v>
      </c>
      <c r="Z3" s="338">
        <v>0.0</v>
      </c>
      <c r="AA3" s="338">
        <v>1.0</v>
      </c>
      <c r="AB3" s="338">
        <v>2.0</v>
      </c>
      <c r="AC3" s="338">
        <v>0.0</v>
      </c>
      <c r="AD3" s="338">
        <v>0.0</v>
      </c>
      <c r="AE3" s="338">
        <v>0.0</v>
      </c>
      <c r="AF3" s="338">
        <v>0.0</v>
      </c>
      <c r="AG3" s="338">
        <v>0.0</v>
      </c>
      <c r="AH3" s="338">
        <v>0.0</v>
      </c>
      <c r="AI3" s="338">
        <v>0.0</v>
      </c>
      <c r="AJ3" s="338">
        <v>0.0</v>
      </c>
      <c r="AK3" s="338"/>
      <c r="AL3" s="338"/>
      <c r="AM3" s="338"/>
      <c r="AN3" s="338"/>
      <c r="AO3" s="338"/>
      <c r="AP3" s="338"/>
    </row>
    <row r="4">
      <c r="A4" s="337">
        <v>43910.0</v>
      </c>
      <c r="B4" s="338">
        <v>0.0</v>
      </c>
      <c r="C4" s="338">
        <v>4.0</v>
      </c>
      <c r="D4" s="338">
        <v>37.0</v>
      </c>
      <c r="E4" s="338">
        <v>0.0</v>
      </c>
      <c r="F4" s="338">
        <v>0.0</v>
      </c>
      <c r="G4" s="338">
        <v>4.0</v>
      </c>
      <c r="H4" s="339">
        <v>215.0</v>
      </c>
      <c r="I4" s="338">
        <v>0.0</v>
      </c>
      <c r="J4" s="339">
        <v>41.0</v>
      </c>
      <c r="K4" s="338">
        <v>12.0</v>
      </c>
      <c r="L4" s="339">
        <v>15.0</v>
      </c>
      <c r="M4" s="338">
        <v>2.0</v>
      </c>
      <c r="N4" s="338">
        <v>10.0</v>
      </c>
      <c r="O4" s="338">
        <v>2.0</v>
      </c>
      <c r="P4" s="338">
        <v>0.0</v>
      </c>
      <c r="Q4" s="338">
        <v>0.0</v>
      </c>
      <c r="R4" s="338">
        <v>4.0</v>
      </c>
      <c r="S4" s="338">
        <v>0.0</v>
      </c>
      <c r="T4" s="338">
        <v>0.0</v>
      </c>
      <c r="U4" s="338">
        <v>0.0</v>
      </c>
      <c r="V4" s="338">
        <v>1.0</v>
      </c>
      <c r="W4" s="338">
        <v>2.0</v>
      </c>
      <c r="X4" s="338">
        <v>3.0</v>
      </c>
      <c r="Y4" s="338">
        <v>2.0</v>
      </c>
      <c r="Z4" s="338">
        <v>0.0</v>
      </c>
      <c r="AA4" s="338">
        <v>1.0</v>
      </c>
      <c r="AB4" s="338">
        <v>1.0</v>
      </c>
      <c r="AC4" s="338">
        <v>0.0</v>
      </c>
      <c r="AD4" s="338">
        <v>0.0</v>
      </c>
      <c r="AE4" s="338">
        <v>0.0</v>
      </c>
      <c r="AF4" s="338">
        <v>0.0</v>
      </c>
      <c r="AG4" s="338">
        <v>0.0</v>
      </c>
      <c r="AH4" s="338">
        <v>0.0</v>
      </c>
      <c r="AI4" s="338">
        <v>0.0</v>
      </c>
      <c r="AJ4" s="338">
        <v>13.0</v>
      </c>
      <c r="AK4" s="338"/>
      <c r="AL4" s="338"/>
      <c r="AM4" s="338"/>
      <c r="AN4" s="338"/>
      <c r="AO4" s="338"/>
      <c r="AP4" s="338"/>
    </row>
    <row r="5">
      <c r="A5" s="337">
        <v>43911.0</v>
      </c>
      <c r="B5" s="338">
        <v>0.0</v>
      </c>
      <c r="C5" s="338">
        <v>3.0</v>
      </c>
      <c r="D5" s="338">
        <v>43.0</v>
      </c>
      <c r="E5" s="338">
        <v>0.0</v>
      </c>
      <c r="F5" s="338">
        <v>0.0</v>
      </c>
      <c r="G5" s="338">
        <v>5.0</v>
      </c>
      <c r="H5" s="339">
        <v>267.0</v>
      </c>
      <c r="I5" s="338">
        <v>0.0</v>
      </c>
      <c r="J5" s="339">
        <v>55.0</v>
      </c>
      <c r="K5" s="338">
        <v>14.0</v>
      </c>
      <c r="L5" s="339">
        <v>26.0</v>
      </c>
      <c r="M5" s="338">
        <v>2.0</v>
      </c>
      <c r="N5" s="338">
        <v>9.0</v>
      </c>
      <c r="O5" s="338">
        <v>2.0</v>
      </c>
      <c r="P5" s="338">
        <v>0.0</v>
      </c>
      <c r="Q5" s="338">
        <v>0.0</v>
      </c>
      <c r="R5" s="338">
        <v>4.0</v>
      </c>
      <c r="S5" s="338">
        <v>0.0</v>
      </c>
      <c r="T5" s="338">
        <v>0.0</v>
      </c>
      <c r="U5" s="338">
        <v>0.0</v>
      </c>
      <c r="V5" s="338">
        <v>1.0</v>
      </c>
      <c r="W5" s="338">
        <v>2.0</v>
      </c>
      <c r="X5" s="338">
        <v>3.0</v>
      </c>
      <c r="Y5" s="338">
        <v>2.0</v>
      </c>
      <c r="Z5" s="338">
        <v>0.0</v>
      </c>
      <c r="AA5" s="338">
        <v>1.0</v>
      </c>
      <c r="AB5" s="338">
        <v>1.0</v>
      </c>
      <c r="AC5" s="338">
        <v>0.0</v>
      </c>
      <c r="AD5" s="338">
        <v>0.0</v>
      </c>
      <c r="AE5" s="338">
        <v>0.0</v>
      </c>
      <c r="AF5" s="338">
        <v>0.0</v>
      </c>
      <c r="AG5" s="338">
        <v>0.0</v>
      </c>
      <c r="AH5" s="338">
        <v>0.0</v>
      </c>
      <c r="AI5" s="338">
        <v>0.0</v>
      </c>
      <c r="AJ5" s="338">
        <v>10.0</v>
      </c>
      <c r="AK5" s="338"/>
      <c r="AL5" s="338"/>
      <c r="AM5" s="338"/>
      <c r="AN5" s="338"/>
      <c r="AO5" s="338"/>
      <c r="AP5" s="338"/>
    </row>
    <row r="6">
      <c r="A6" s="337">
        <v>43912.0</v>
      </c>
      <c r="B6" s="338">
        <v>0.0</v>
      </c>
      <c r="C6" s="338">
        <v>3.0</v>
      </c>
      <c r="D6" s="338">
        <v>47.0</v>
      </c>
      <c r="E6" s="338">
        <v>0.0</v>
      </c>
      <c r="F6" s="338">
        <v>0.0</v>
      </c>
      <c r="G6" s="338">
        <v>5.0</v>
      </c>
      <c r="H6" s="339">
        <v>307.0</v>
      </c>
      <c r="I6" s="338">
        <v>0.0</v>
      </c>
      <c r="J6" s="339">
        <v>59.0</v>
      </c>
      <c r="K6" s="338">
        <v>15.0</v>
      </c>
      <c r="L6" s="339">
        <v>41.0</v>
      </c>
      <c r="M6" s="338">
        <v>2.0</v>
      </c>
      <c r="N6" s="338">
        <v>9.0</v>
      </c>
      <c r="O6" s="338">
        <v>2.0</v>
      </c>
      <c r="P6" s="338">
        <v>1.0</v>
      </c>
      <c r="Q6" s="338">
        <v>0.0</v>
      </c>
      <c r="R6" s="338">
        <v>4.0</v>
      </c>
      <c r="S6" s="338">
        <v>0.0</v>
      </c>
      <c r="T6" s="338">
        <v>0.0</v>
      </c>
      <c r="U6" s="338">
        <v>0.0</v>
      </c>
      <c r="V6" s="338">
        <v>1.0</v>
      </c>
      <c r="W6" s="338">
        <v>2.0</v>
      </c>
      <c r="X6" s="338">
        <v>3.0</v>
      </c>
      <c r="Y6" s="338">
        <v>2.0</v>
      </c>
      <c r="Z6" s="338">
        <v>0.0</v>
      </c>
      <c r="AA6" s="338">
        <v>1.0</v>
      </c>
      <c r="AB6" s="338">
        <v>1.0</v>
      </c>
      <c r="AC6" s="338">
        <v>0.0</v>
      </c>
      <c r="AD6" s="338">
        <v>1.0</v>
      </c>
      <c r="AE6" s="338">
        <v>0.0</v>
      </c>
      <c r="AF6" s="338">
        <v>2.0</v>
      </c>
      <c r="AG6" s="338">
        <v>0.0</v>
      </c>
      <c r="AH6" s="338">
        <v>0.0</v>
      </c>
      <c r="AI6" s="338">
        <v>0.0</v>
      </c>
      <c r="AJ6" s="338">
        <v>6.0</v>
      </c>
      <c r="AK6" s="338"/>
      <c r="AL6" s="338"/>
      <c r="AM6" s="338"/>
      <c r="AN6" s="338"/>
      <c r="AO6" s="338"/>
      <c r="AP6" s="338"/>
    </row>
    <row r="7">
      <c r="A7" s="337">
        <v>43913.0</v>
      </c>
      <c r="B7" s="338">
        <v>0.0</v>
      </c>
      <c r="C7" s="338">
        <v>6.0</v>
      </c>
      <c r="D7" s="338">
        <v>56.0</v>
      </c>
      <c r="E7" s="338">
        <v>0.0</v>
      </c>
      <c r="F7" s="338">
        <v>0.0</v>
      </c>
      <c r="G7" s="338">
        <v>5.0</v>
      </c>
      <c r="H7" s="339">
        <v>353.0</v>
      </c>
      <c r="I7" s="338">
        <v>1.0</v>
      </c>
      <c r="J7" s="339">
        <v>59.0</v>
      </c>
      <c r="K7" s="338">
        <v>15.0</v>
      </c>
      <c r="L7" s="339">
        <v>41.0</v>
      </c>
      <c r="M7" s="338">
        <v>2.0</v>
      </c>
      <c r="N7" s="338">
        <v>11.0</v>
      </c>
      <c r="O7" s="338">
        <v>2.0</v>
      </c>
      <c r="P7" s="338">
        <v>1.0</v>
      </c>
      <c r="Q7" s="338">
        <v>0.0</v>
      </c>
      <c r="R7" s="338">
        <v>5.0</v>
      </c>
      <c r="S7" s="338">
        <v>0.0</v>
      </c>
      <c r="T7" s="338">
        <v>0.0</v>
      </c>
      <c r="U7" s="338">
        <v>0.0</v>
      </c>
      <c r="V7" s="338">
        <v>1.0</v>
      </c>
      <c r="W7" s="338">
        <v>2.0</v>
      </c>
      <c r="X7" s="338">
        <v>3.0</v>
      </c>
      <c r="Y7" s="338">
        <v>2.0</v>
      </c>
      <c r="Z7" s="338">
        <v>0.0</v>
      </c>
      <c r="AA7" s="338">
        <v>1.0</v>
      </c>
      <c r="AB7" s="338">
        <v>1.0</v>
      </c>
      <c r="AC7" s="338">
        <v>1.0</v>
      </c>
      <c r="AD7" s="338">
        <v>1.0</v>
      </c>
      <c r="AE7" s="338">
        <v>0.0</v>
      </c>
      <c r="AF7" s="338">
        <v>2.0</v>
      </c>
      <c r="AG7" s="338">
        <v>0.0</v>
      </c>
      <c r="AH7" s="338">
        <v>0.0</v>
      </c>
      <c r="AI7" s="338">
        <v>0.0</v>
      </c>
      <c r="AJ7" s="338">
        <v>8.0</v>
      </c>
      <c r="AK7" s="338"/>
      <c r="AL7" s="338"/>
      <c r="AM7" s="338"/>
      <c r="AN7" s="338"/>
      <c r="AO7" s="338"/>
      <c r="AP7" s="338"/>
    </row>
    <row r="8">
      <c r="A8" s="337">
        <v>43914.0</v>
      </c>
      <c r="B8" s="338">
        <v>0.0</v>
      </c>
      <c r="C8" s="338">
        <v>6.0</v>
      </c>
      <c r="D8" s="338">
        <v>65.0</v>
      </c>
      <c r="E8" s="338">
        <v>0.0</v>
      </c>
      <c r="F8" s="338">
        <v>0.0</v>
      </c>
      <c r="G8" s="338">
        <v>6.0</v>
      </c>
      <c r="H8" s="339">
        <v>424.0</v>
      </c>
      <c r="I8" s="338">
        <v>1.0</v>
      </c>
      <c r="J8" s="339">
        <v>60.0</v>
      </c>
      <c r="K8" s="338">
        <v>19.0</v>
      </c>
      <c r="L8" s="339">
        <v>51.0</v>
      </c>
      <c r="M8" s="338">
        <v>3.0</v>
      </c>
      <c r="N8" s="338">
        <v>11.0</v>
      </c>
      <c r="O8" s="338">
        <v>3.0</v>
      </c>
      <c r="P8" s="338">
        <v>1.0</v>
      </c>
      <c r="Q8" s="338">
        <v>0.0</v>
      </c>
      <c r="R8" s="338">
        <v>5.0</v>
      </c>
      <c r="S8" s="338">
        <v>1.0</v>
      </c>
      <c r="T8" s="338">
        <v>1.0</v>
      </c>
      <c r="U8" s="338">
        <v>0.0</v>
      </c>
      <c r="V8" s="338">
        <v>2.0</v>
      </c>
      <c r="W8" s="338">
        <v>7.0</v>
      </c>
      <c r="X8" s="338">
        <v>3.0</v>
      </c>
      <c r="Y8" s="338">
        <v>4.0</v>
      </c>
      <c r="Z8" s="338">
        <v>0.0</v>
      </c>
      <c r="AA8" s="338">
        <v>1.0</v>
      </c>
      <c r="AB8" s="338">
        <v>2.0</v>
      </c>
      <c r="AC8" s="338">
        <v>1.0</v>
      </c>
      <c r="AD8" s="338">
        <v>1.0</v>
      </c>
      <c r="AE8" s="338">
        <v>0.0</v>
      </c>
      <c r="AF8" s="338">
        <v>3.0</v>
      </c>
      <c r="AG8" s="338">
        <v>0.0</v>
      </c>
      <c r="AH8" s="338">
        <v>0.0</v>
      </c>
      <c r="AI8" s="338">
        <v>0.0</v>
      </c>
      <c r="AJ8" s="338">
        <v>5.0</v>
      </c>
      <c r="AK8" s="338"/>
      <c r="AL8" s="338"/>
      <c r="AM8" s="338"/>
      <c r="AN8" s="338"/>
      <c r="AO8" s="338"/>
      <c r="AP8" s="338"/>
    </row>
    <row r="9">
      <c r="A9" s="337">
        <v>43915.0</v>
      </c>
      <c r="B9" s="338">
        <v>0.0</v>
      </c>
      <c r="C9" s="338">
        <v>9.0</v>
      </c>
      <c r="D9" s="338">
        <v>67.0</v>
      </c>
      <c r="E9" s="338">
        <v>0.0</v>
      </c>
      <c r="F9" s="338">
        <v>0.0</v>
      </c>
      <c r="G9" s="338">
        <v>17.0</v>
      </c>
      <c r="H9" s="339">
        <v>463.0</v>
      </c>
      <c r="I9" s="338">
        <v>1.0</v>
      </c>
      <c r="J9" s="339">
        <v>73.0</v>
      </c>
      <c r="K9" s="338">
        <v>38.0</v>
      </c>
      <c r="L9" s="339">
        <v>51.0</v>
      </c>
      <c r="M9" s="338">
        <v>3.0</v>
      </c>
      <c r="N9" s="338">
        <v>11.0</v>
      </c>
      <c r="O9" s="338">
        <v>3.0</v>
      </c>
      <c r="P9" s="338">
        <v>2.0</v>
      </c>
      <c r="Q9" s="338">
        <v>0.0</v>
      </c>
      <c r="R9" s="338">
        <v>5.0</v>
      </c>
      <c r="S9" s="338">
        <v>2.0</v>
      </c>
      <c r="T9" s="338">
        <v>1.0</v>
      </c>
      <c r="U9" s="338">
        <v>0.0</v>
      </c>
      <c r="V9" s="338">
        <v>2.0</v>
      </c>
      <c r="W9" s="338">
        <v>7.0</v>
      </c>
      <c r="X9" s="338">
        <v>3.0</v>
      </c>
      <c r="Y9" s="338">
        <v>13.0</v>
      </c>
      <c r="Z9" s="338">
        <v>0.0</v>
      </c>
      <c r="AA9" s="338">
        <v>1.0</v>
      </c>
      <c r="AB9" s="338">
        <v>1.0</v>
      </c>
      <c r="AC9" s="338">
        <v>1.0</v>
      </c>
      <c r="AD9" s="338">
        <v>1.0</v>
      </c>
      <c r="AE9" s="338">
        <v>0.0</v>
      </c>
      <c r="AF9" s="338">
        <v>3.0</v>
      </c>
      <c r="AG9" s="338">
        <v>0.0</v>
      </c>
      <c r="AH9" s="338">
        <v>0.0</v>
      </c>
      <c r="AI9" s="338">
        <v>0.0</v>
      </c>
      <c r="AJ9" s="338">
        <v>12.0</v>
      </c>
      <c r="AK9" s="338"/>
      <c r="AL9" s="338"/>
      <c r="AM9" s="338"/>
      <c r="AN9" s="338"/>
      <c r="AO9" s="338"/>
      <c r="AP9" s="338"/>
    </row>
    <row r="10">
      <c r="A10" s="337">
        <v>43916.0</v>
      </c>
      <c r="B10" s="338">
        <v>1.0</v>
      </c>
      <c r="C10" s="338">
        <v>9.0</v>
      </c>
      <c r="D10" s="338">
        <v>67.0</v>
      </c>
      <c r="E10" s="338">
        <v>0.0</v>
      </c>
      <c r="F10" s="338">
        <v>0.0</v>
      </c>
      <c r="G10" s="338">
        <v>16.0</v>
      </c>
      <c r="H10" s="339">
        <v>515.0</v>
      </c>
      <c r="I10" s="338">
        <v>1.0</v>
      </c>
      <c r="J10" s="339">
        <v>78.0</v>
      </c>
      <c r="K10" s="338">
        <v>40.0</v>
      </c>
      <c r="L10" s="339">
        <v>59.0</v>
      </c>
      <c r="M10" s="338">
        <v>3.0</v>
      </c>
      <c r="N10" s="338">
        <v>11.0</v>
      </c>
      <c r="O10" s="338">
        <v>6.0</v>
      </c>
      <c r="P10" s="338">
        <v>1.0</v>
      </c>
      <c r="Q10" s="338">
        <v>0.0</v>
      </c>
      <c r="R10" s="338">
        <v>5.0</v>
      </c>
      <c r="S10" s="338">
        <v>2.0</v>
      </c>
      <c r="T10" s="338">
        <v>1.0</v>
      </c>
      <c r="U10" s="338">
        <v>3.0</v>
      </c>
      <c r="V10" s="338">
        <v>2.0</v>
      </c>
      <c r="W10" s="338">
        <v>8.0</v>
      </c>
      <c r="X10" s="338">
        <v>3.0</v>
      </c>
      <c r="Y10" s="338">
        <v>27.0</v>
      </c>
      <c r="Z10" s="338">
        <v>1.0</v>
      </c>
      <c r="AA10" s="338">
        <v>3.0</v>
      </c>
      <c r="AB10" s="338">
        <v>2.0</v>
      </c>
      <c r="AC10" s="338">
        <v>1.0</v>
      </c>
      <c r="AD10" s="338">
        <v>1.0</v>
      </c>
      <c r="AE10" s="338">
        <v>0.0</v>
      </c>
      <c r="AF10" s="338">
        <v>7.0</v>
      </c>
      <c r="AG10" s="338">
        <v>0.0</v>
      </c>
      <c r="AH10" s="338">
        <v>0.0</v>
      </c>
      <c r="AI10" s="338">
        <v>0.0</v>
      </c>
      <c r="AJ10" s="338">
        <v>20.0</v>
      </c>
      <c r="AK10" s="338"/>
      <c r="AL10" s="338"/>
      <c r="AM10" s="338"/>
      <c r="AN10" s="338"/>
      <c r="AO10" s="338"/>
      <c r="AP10" s="338"/>
    </row>
    <row r="11">
      <c r="A11" s="337">
        <v>43917.0</v>
      </c>
      <c r="B11" s="338">
        <v>4.0</v>
      </c>
      <c r="C11" s="338">
        <v>9.0</v>
      </c>
      <c r="D11" s="338">
        <v>84.0</v>
      </c>
      <c r="E11" s="338">
        <v>0.0</v>
      </c>
      <c r="F11" s="338">
        <v>0.0</v>
      </c>
      <c r="G11" s="338">
        <v>22.0</v>
      </c>
      <c r="H11" s="339">
        <v>598.0</v>
      </c>
      <c r="I11" s="338">
        <v>1.0</v>
      </c>
      <c r="J11" s="339">
        <v>98.0</v>
      </c>
      <c r="K11" s="338">
        <v>43.0</v>
      </c>
      <c r="L11" s="339">
        <v>66.0</v>
      </c>
      <c r="M11" s="338">
        <v>3.0</v>
      </c>
      <c r="N11" s="338">
        <v>11.0</v>
      </c>
      <c r="O11" s="338">
        <v>6.0</v>
      </c>
      <c r="P11" s="338">
        <v>1.0</v>
      </c>
      <c r="Q11" s="338">
        <v>0.0</v>
      </c>
      <c r="R11" s="338">
        <v>5.0</v>
      </c>
      <c r="S11" s="338">
        <v>2.0</v>
      </c>
      <c r="T11" s="338">
        <v>1.0</v>
      </c>
      <c r="U11" s="338">
        <v>5.0</v>
      </c>
      <c r="V11" s="338">
        <v>2.0</v>
      </c>
      <c r="W11" s="338">
        <v>8.0</v>
      </c>
      <c r="X11" s="338">
        <v>3.0</v>
      </c>
      <c r="Y11" s="338">
        <v>29.0</v>
      </c>
      <c r="Z11" s="338">
        <v>1.0</v>
      </c>
      <c r="AA11" s="338">
        <v>4.0</v>
      </c>
      <c r="AB11" s="338">
        <v>1.0</v>
      </c>
      <c r="AC11" s="338">
        <v>1.0</v>
      </c>
      <c r="AD11" s="338">
        <v>1.0</v>
      </c>
      <c r="AE11" s="338">
        <v>2.0</v>
      </c>
      <c r="AF11" s="338">
        <v>7.0</v>
      </c>
      <c r="AG11" s="338">
        <v>0.0</v>
      </c>
      <c r="AH11" s="338">
        <v>0.0</v>
      </c>
      <c r="AI11" s="338">
        <v>0.0</v>
      </c>
      <c r="AJ11" s="338">
        <v>28.0</v>
      </c>
      <c r="AK11" s="338"/>
      <c r="AL11" s="338"/>
      <c r="AM11" s="338"/>
      <c r="AN11" s="338"/>
      <c r="AO11" s="338"/>
      <c r="AP11" s="338"/>
    </row>
    <row r="12">
      <c r="A12" s="337">
        <v>43918.0</v>
      </c>
      <c r="B12" s="338">
        <v>4.0</v>
      </c>
      <c r="C12" s="338">
        <v>9.0</v>
      </c>
      <c r="D12" s="338">
        <v>103.0</v>
      </c>
      <c r="E12" s="338">
        <v>0.0</v>
      </c>
      <c r="F12" s="338">
        <v>0.0</v>
      </c>
      <c r="G12" s="338">
        <v>22.0</v>
      </c>
      <c r="H12" s="339">
        <v>627.0</v>
      </c>
      <c r="I12" s="338">
        <v>1.0</v>
      </c>
      <c r="J12" s="339">
        <v>119.0</v>
      </c>
      <c r="K12" s="338">
        <v>55.0</v>
      </c>
      <c r="L12" s="339">
        <v>77.0</v>
      </c>
      <c r="M12" s="338">
        <v>3.0</v>
      </c>
      <c r="N12" s="338">
        <v>17.0</v>
      </c>
      <c r="O12" s="338">
        <v>7.0</v>
      </c>
      <c r="P12" s="338">
        <v>1.0</v>
      </c>
      <c r="Q12" s="338">
        <v>2.0</v>
      </c>
      <c r="R12" s="338">
        <v>5.0</v>
      </c>
      <c r="S12" s="338">
        <v>2.0</v>
      </c>
      <c r="T12" s="338">
        <v>2.0</v>
      </c>
      <c r="U12" s="338">
        <v>5.0</v>
      </c>
      <c r="V12" s="338">
        <v>2.0</v>
      </c>
      <c r="W12" s="338">
        <v>8.0</v>
      </c>
      <c r="X12" s="338">
        <v>3.0</v>
      </c>
      <c r="Y12" s="338">
        <v>33.0</v>
      </c>
      <c r="Z12" s="338">
        <v>2.0</v>
      </c>
      <c r="AA12" s="338">
        <v>4.0</v>
      </c>
      <c r="AB12" s="338">
        <v>1.0</v>
      </c>
      <c r="AC12" s="338">
        <v>1.0</v>
      </c>
      <c r="AD12" s="338">
        <v>1.0</v>
      </c>
      <c r="AE12" s="338">
        <v>2.0</v>
      </c>
      <c r="AF12" s="338">
        <v>7.0</v>
      </c>
      <c r="AG12" s="338">
        <v>0.0</v>
      </c>
      <c r="AH12" s="338">
        <v>0.0</v>
      </c>
      <c r="AI12" s="338">
        <v>0.0</v>
      </c>
      <c r="AJ12" s="338">
        <v>30.0</v>
      </c>
      <c r="AK12" s="338"/>
      <c r="AL12" s="338"/>
      <c r="AM12" s="338"/>
      <c r="AN12" s="338"/>
      <c r="AO12" s="338"/>
      <c r="AP12" s="338"/>
    </row>
    <row r="13">
      <c r="A13" s="337">
        <v>43919.0</v>
      </c>
      <c r="B13" s="338">
        <v>5.0</v>
      </c>
      <c r="C13" s="338">
        <v>10.0</v>
      </c>
      <c r="D13" s="338">
        <v>106.0</v>
      </c>
      <c r="E13" s="338">
        <v>0.0</v>
      </c>
      <c r="F13" s="338">
        <v>0.0</v>
      </c>
      <c r="G13" s="338">
        <v>22.0</v>
      </c>
      <c r="H13" s="339">
        <v>675.0</v>
      </c>
      <c r="I13" s="338">
        <v>1.0</v>
      </c>
      <c r="J13" s="339">
        <v>149.0</v>
      </c>
      <c r="K13" s="338">
        <v>63.0</v>
      </c>
      <c r="L13" s="339">
        <v>90.0</v>
      </c>
      <c r="M13" s="338">
        <v>8.0</v>
      </c>
      <c r="N13" s="338">
        <v>17.0</v>
      </c>
      <c r="O13" s="338">
        <v>7.0</v>
      </c>
      <c r="P13" s="338">
        <v>1.0</v>
      </c>
      <c r="Q13" s="338">
        <v>2.0</v>
      </c>
      <c r="R13" s="338">
        <v>5.0</v>
      </c>
      <c r="S13" s="338">
        <v>2.0</v>
      </c>
      <c r="T13" s="338">
        <v>2.0</v>
      </c>
      <c r="U13" s="338">
        <v>5.0</v>
      </c>
      <c r="V13" s="338">
        <v>2.0</v>
      </c>
      <c r="W13" s="338">
        <v>8.0</v>
      </c>
      <c r="X13" s="338">
        <v>3.0</v>
      </c>
      <c r="Y13" s="338">
        <v>47.0</v>
      </c>
      <c r="Z13" s="338">
        <v>2.0</v>
      </c>
      <c r="AA13" s="338">
        <v>4.0</v>
      </c>
      <c r="AB13" s="338">
        <v>2.0</v>
      </c>
      <c r="AC13" s="338">
        <v>1.0</v>
      </c>
      <c r="AD13" s="338">
        <v>1.0</v>
      </c>
      <c r="AE13" s="338">
        <v>2.0</v>
      </c>
      <c r="AF13" s="338">
        <v>9.0</v>
      </c>
      <c r="AG13" s="338">
        <v>1.0</v>
      </c>
      <c r="AH13" s="338">
        <v>0.0</v>
      </c>
      <c r="AI13" s="338">
        <v>0.0</v>
      </c>
      <c r="AJ13" s="338">
        <v>33.0</v>
      </c>
      <c r="AK13" s="338"/>
      <c r="AL13" s="338"/>
      <c r="AM13" s="338"/>
      <c r="AN13" s="338"/>
      <c r="AO13" s="338"/>
      <c r="AP13" s="338"/>
    </row>
    <row r="14">
      <c r="A14" s="337">
        <v>43920.0</v>
      </c>
      <c r="B14" s="338">
        <v>5.0</v>
      </c>
      <c r="C14" s="338">
        <v>19.0</v>
      </c>
      <c r="D14" s="338">
        <v>128.0</v>
      </c>
      <c r="E14" s="338">
        <v>1.0</v>
      </c>
      <c r="F14" s="338">
        <v>0.0</v>
      </c>
      <c r="G14" s="338">
        <v>18.0</v>
      </c>
      <c r="H14" s="339">
        <v>698.0</v>
      </c>
      <c r="I14" s="338">
        <v>2.0</v>
      </c>
      <c r="J14" s="339">
        <v>180.0</v>
      </c>
      <c r="K14" s="338">
        <v>81.0</v>
      </c>
      <c r="L14" s="339">
        <v>91.0</v>
      </c>
      <c r="M14" s="338">
        <v>9.0</v>
      </c>
      <c r="N14" s="338">
        <v>17.0</v>
      </c>
      <c r="O14" s="338">
        <v>7.0</v>
      </c>
      <c r="P14" s="338">
        <v>5.0</v>
      </c>
      <c r="Q14" s="338">
        <v>2.0</v>
      </c>
      <c r="R14" s="338">
        <v>6.0</v>
      </c>
      <c r="S14" s="338">
        <v>2.0</v>
      </c>
      <c r="T14" s="338">
        <v>2.0</v>
      </c>
      <c r="U14" s="338">
        <v>8.0</v>
      </c>
      <c r="V14" s="338">
        <v>2.0</v>
      </c>
      <c r="W14" s="338">
        <v>13.0</v>
      </c>
      <c r="X14" s="338">
        <v>3.0</v>
      </c>
      <c r="Y14" s="338">
        <v>50.0</v>
      </c>
      <c r="Z14" s="338">
        <v>3.0</v>
      </c>
      <c r="AA14" s="338">
        <v>8.0</v>
      </c>
      <c r="AB14" s="338">
        <v>3.0</v>
      </c>
      <c r="AC14" s="338">
        <v>1.0</v>
      </c>
      <c r="AD14" s="338">
        <v>1.0</v>
      </c>
      <c r="AE14" s="338">
        <v>2.0</v>
      </c>
      <c r="AF14" s="338">
        <v>9.0</v>
      </c>
      <c r="AG14" s="338">
        <v>1.0</v>
      </c>
      <c r="AH14" s="338">
        <v>0.0</v>
      </c>
      <c r="AI14" s="338">
        <v>0.0</v>
      </c>
      <c r="AJ14" s="338">
        <v>37.0</v>
      </c>
      <c r="AK14" s="338"/>
      <c r="AL14" s="338"/>
      <c r="AM14" s="338"/>
      <c r="AN14" s="338"/>
      <c r="AO14" s="338"/>
      <c r="AP14" s="338"/>
    </row>
    <row r="15">
      <c r="A15" s="337">
        <v>43921.0</v>
      </c>
      <c r="B15" s="338">
        <v>5.0</v>
      </c>
      <c r="C15" s="338">
        <v>19.0</v>
      </c>
      <c r="D15" s="338">
        <v>142.0</v>
      </c>
      <c r="E15" s="338">
        <v>2.0</v>
      </c>
      <c r="F15" s="338">
        <v>1.0</v>
      </c>
      <c r="G15" s="338">
        <v>23.0</v>
      </c>
      <c r="H15" s="339">
        <v>747.0</v>
      </c>
      <c r="I15" s="338">
        <v>2.0</v>
      </c>
      <c r="J15" s="339">
        <v>198.0</v>
      </c>
      <c r="K15" s="338">
        <v>93.0</v>
      </c>
      <c r="L15" s="339">
        <v>93.0</v>
      </c>
      <c r="M15" s="338">
        <v>9.0</v>
      </c>
      <c r="N15" s="338">
        <v>20.0</v>
      </c>
      <c r="O15" s="338">
        <v>9.0</v>
      </c>
      <c r="P15" s="338">
        <v>8.0</v>
      </c>
      <c r="Q15" s="338">
        <v>2.0</v>
      </c>
      <c r="R15" s="338">
        <v>7.0</v>
      </c>
      <c r="S15" s="338">
        <v>4.0</v>
      </c>
      <c r="T15" s="338">
        <v>5.0</v>
      </c>
      <c r="U15" s="338">
        <v>8.0</v>
      </c>
      <c r="V15" s="338">
        <v>2.0</v>
      </c>
      <c r="W15" s="338">
        <v>19.0</v>
      </c>
      <c r="X15" s="338">
        <v>3.0</v>
      </c>
      <c r="Y15" s="338">
        <v>50.0</v>
      </c>
      <c r="Z15" s="338">
        <v>3.0</v>
      </c>
      <c r="AA15" s="338">
        <v>8.0</v>
      </c>
      <c r="AB15" s="338">
        <v>3.0</v>
      </c>
      <c r="AC15" s="338">
        <v>1.0</v>
      </c>
      <c r="AD15" s="338">
        <v>1.0</v>
      </c>
      <c r="AE15" s="338">
        <v>2.0</v>
      </c>
      <c r="AF15" s="338">
        <v>10.0</v>
      </c>
      <c r="AG15" s="338">
        <v>1.0</v>
      </c>
      <c r="AH15" s="338">
        <v>0.0</v>
      </c>
      <c r="AI15" s="338">
        <v>0.0</v>
      </c>
      <c r="AJ15" s="338">
        <v>28.0</v>
      </c>
      <c r="AK15" s="338"/>
      <c r="AL15" s="338"/>
      <c r="AM15" s="338"/>
      <c r="AN15" s="338"/>
      <c r="AO15" s="338"/>
      <c r="AP15" s="338"/>
    </row>
    <row r="16">
      <c r="A16" s="337">
        <v>43922.0</v>
      </c>
      <c r="B16" s="338">
        <v>5.0</v>
      </c>
      <c r="C16" s="338">
        <v>25.0</v>
      </c>
      <c r="D16" s="338">
        <v>152.0</v>
      </c>
      <c r="E16" s="338">
        <v>2.0</v>
      </c>
      <c r="F16" s="338">
        <v>1.0</v>
      </c>
      <c r="G16" s="338">
        <v>28.0</v>
      </c>
      <c r="H16" s="339">
        <v>808.0</v>
      </c>
      <c r="I16" s="338">
        <v>2.0</v>
      </c>
      <c r="J16" s="339">
        <v>220.0</v>
      </c>
      <c r="K16" s="338">
        <v>104.0</v>
      </c>
      <c r="L16" s="339">
        <v>104.0</v>
      </c>
      <c r="M16" s="338">
        <v>10.0</v>
      </c>
      <c r="N16" s="338">
        <v>21.0</v>
      </c>
      <c r="O16" s="338">
        <v>9.0</v>
      </c>
      <c r="P16" s="338">
        <v>8.0</v>
      </c>
      <c r="Q16" s="338">
        <v>2.0</v>
      </c>
      <c r="R16" s="338">
        <v>7.0</v>
      </c>
      <c r="S16" s="338">
        <v>6.0</v>
      </c>
      <c r="T16" s="338">
        <v>5.0</v>
      </c>
      <c r="U16" s="338">
        <v>8.0</v>
      </c>
      <c r="V16" s="338">
        <v>3.0</v>
      </c>
      <c r="W16" s="338">
        <v>22.0</v>
      </c>
      <c r="X16" s="338">
        <v>3.0</v>
      </c>
      <c r="Y16" s="338">
        <v>66.0</v>
      </c>
      <c r="Z16" s="338">
        <v>2.0</v>
      </c>
      <c r="AA16" s="338">
        <v>8.0</v>
      </c>
      <c r="AB16" s="338">
        <v>3.0</v>
      </c>
      <c r="AC16" s="338">
        <v>1.0</v>
      </c>
      <c r="AD16" s="338">
        <v>1.0</v>
      </c>
      <c r="AE16" s="338">
        <v>2.0</v>
      </c>
      <c r="AF16" s="338">
        <v>10.0</v>
      </c>
      <c r="AG16" s="338">
        <v>1.0</v>
      </c>
      <c r="AH16" s="338">
        <v>0.0</v>
      </c>
      <c r="AI16" s="338">
        <v>0.0</v>
      </c>
      <c r="AJ16" s="338">
        <v>28.0</v>
      </c>
      <c r="AK16" s="338"/>
      <c r="AL16" s="338"/>
      <c r="AM16" s="338"/>
      <c r="AN16" s="338"/>
      <c r="AO16" s="338"/>
      <c r="AP16" s="338"/>
    </row>
    <row r="17">
      <c r="A17" s="337">
        <v>43923.0</v>
      </c>
      <c r="B17" s="338">
        <v>5.0</v>
      </c>
      <c r="C17" s="338">
        <v>25.0</v>
      </c>
      <c r="D17" s="338">
        <v>164.0</v>
      </c>
      <c r="E17" s="338">
        <v>2.0</v>
      </c>
      <c r="F17" s="338">
        <v>1.0</v>
      </c>
      <c r="G17" s="338">
        <v>27.0</v>
      </c>
      <c r="H17" s="339">
        <v>897.0</v>
      </c>
      <c r="I17" s="338">
        <v>2.0</v>
      </c>
      <c r="J17" s="339">
        <v>223.0</v>
      </c>
      <c r="K17" s="338">
        <v>104.0</v>
      </c>
      <c r="L17" s="339">
        <v>104.0</v>
      </c>
      <c r="M17" s="338">
        <v>10.0</v>
      </c>
      <c r="N17" s="338">
        <v>21.0</v>
      </c>
      <c r="O17" s="338">
        <v>9.0</v>
      </c>
      <c r="P17" s="338">
        <v>8.0</v>
      </c>
      <c r="Q17" s="338">
        <v>2.0</v>
      </c>
      <c r="R17" s="338">
        <v>7.0</v>
      </c>
      <c r="S17" s="338">
        <v>6.0</v>
      </c>
      <c r="T17" s="338">
        <v>11.0</v>
      </c>
      <c r="U17" s="338">
        <v>8.0</v>
      </c>
      <c r="V17" s="338">
        <v>3.0</v>
      </c>
      <c r="W17" s="338">
        <v>22.0</v>
      </c>
      <c r="X17" s="338">
        <v>3.0</v>
      </c>
      <c r="Y17" s="338">
        <v>66.0</v>
      </c>
      <c r="Z17" s="338">
        <v>2.0</v>
      </c>
      <c r="AA17" s="338">
        <v>8.0</v>
      </c>
      <c r="AB17" s="338">
        <v>7.0</v>
      </c>
      <c r="AC17" s="338">
        <v>1.0</v>
      </c>
      <c r="AD17" s="338">
        <v>1.0</v>
      </c>
      <c r="AE17" s="338">
        <v>2.0</v>
      </c>
      <c r="AF17" s="338">
        <v>10.0</v>
      </c>
      <c r="AG17" s="338">
        <v>1.0</v>
      </c>
      <c r="AH17" s="338">
        <v>0.0</v>
      </c>
      <c r="AI17" s="338">
        <v>0.0</v>
      </c>
      <c r="AJ17" s="338">
        <v>28.0</v>
      </c>
      <c r="AK17" s="338"/>
      <c r="AL17" s="338"/>
      <c r="AM17" s="338"/>
      <c r="AN17" s="338"/>
      <c r="AO17" s="338"/>
      <c r="AP17" s="338"/>
    </row>
    <row r="18">
      <c r="A18" s="337">
        <v>43924.0</v>
      </c>
      <c r="B18" s="338">
        <v>5.0</v>
      </c>
      <c r="C18" s="338">
        <v>27.0</v>
      </c>
      <c r="D18" s="338">
        <v>170.0</v>
      </c>
      <c r="E18" s="338">
        <v>2.0</v>
      </c>
      <c r="F18" s="338">
        <v>2.0</v>
      </c>
      <c r="G18" s="338">
        <v>27.0</v>
      </c>
      <c r="H18" s="339">
        <v>971.0</v>
      </c>
      <c r="I18" s="338">
        <v>2.0</v>
      </c>
      <c r="J18" s="339">
        <v>225.0</v>
      </c>
      <c r="K18" s="338">
        <v>114.0</v>
      </c>
      <c r="L18" s="339">
        <v>155.0</v>
      </c>
      <c r="M18" s="338">
        <v>10.0</v>
      </c>
      <c r="N18" s="338">
        <v>22.0</v>
      </c>
      <c r="O18" s="338">
        <v>12.0</v>
      </c>
      <c r="P18" s="338">
        <v>8.0</v>
      </c>
      <c r="Q18" s="338">
        <v>8.0</v>
      </c>
      <c r="R18" s="338">
        <v>8.0</v>
      </c>
      <c r="S18" s="338">
        <v>7.0</v>
      </c>
      <c r="T18" s="338">
        <v>12.0</v>
      </c>
      <c r="U18" s="338">
        <v>8.0</v>
      </c>
      <c r="V18" s="338">
        <v>3.0</v>
      </c>
      <c r="W18" s="338">
        <v>22.0</v>
      </c>
      <c r="X18" s="338">
        <v>6.0</v>
      </c>
      <c r="Y18" s="338">
        <v>82.0</v>
      </c>
      <c r="Z18" s="338">
        <v>4.0</v>
      </c>
      <c r="AA18" s="338">
        <v>12.0</v>
      </c>
      <c r="AB18" s="338">
        <v>10.0</v>
      </c>
      <c r="AC18" s="338">
        <v>1.0</v>
      </c>
      <c r="AD18" s="338">
        <v>1.0</v>
      </c>
      <c r="AE18" s="338">
        <v>2.0</v>
      </c>
      <c r="AF18" s="338">
        <v>16.0</v>
      </c>
      <c r="AG18" s="338">
        <v>1.0</v>
      </c>
      <c r="AH18" s="338">
        <v>0.0</v>
      </c>
      <c r="AI18" s="338">
        <v>0.0</v>
      </c>
      <c r="AJ18" s="338">
        <v>31.0</v>
      </c>
      <c r="AK18" s="338"/>
      <c r="AL18" s="338"/>
      <c r="AM18" s="338"/>
      <c r="AN18" s="338"/>
      <c r="AO18" s="338"/>
      <c r="AP18" s="338"/>
    </row>
    <row r="19">
      <c r="A19" s="337">
        <v>43925.0</v>
      </c>
      <c r="B19" s="338">
        <v>5.0</v>
      </c>
      <c r="C19" s="338">
        <v>32.0</v>
      </c>
      <c r="D19" s="338">
        <v>173.0</v>
      </c>
      <c r="E19" s="338">
        <v>2.0</v>
      </c>
      <c r="F19" s="338">
        <v>2.0</v>
      </c>
      <c r="G19" s="338">
        <v>33.0</v>
      </c>
      <c r="H19" s="339">
        <v>1028.0</v>
      </c>
      <c r="I19" s="338">
        <v>2.0</v>
      </c>
      <c r="J19" s="339">
        <v>247.0</v>
      </c>
      <c r="K19" s="338">
        <v>120.0</v>
      </c>
      <c r="L19" s="339">
        <v>152.0</v>
      </c>
      <c r="M19" s="338">
        <v>10.0</v>
      </c>
      <c r="N19" s="338">
        <v>24.0</v>
      </c>
      <c r="O19" s="338">
        <v>11.0</v>
      </c>
      <c r="P19" s="338">
        <v>8.0</v>
      </c>
      <c r="Q19" s="338">
        <v>8.0</v>
      </c>
      <c r="R19" s="338">
        <v>8.0</v>
      </c>
      <c r="S19" s="338">
        <v>7.0</v>
      </c>
      <c r="T19" s="338">
        <v>12.0</v>
      </c>
      <c r="U19" s="338">
        <v>8.0</v>
      </c>
      <c r="V19" s="338">
        <v>3.0</v>
      </c>
      <c r="W19" s="338">
        <v>25.0</v>
      </c>
      <c r="X19" s="338">
        <v>5.0</v>
      </c>
      <c r="Y19" s="338">
        <v>82.0</v>
      </c>
      <c r="Z19" s="338">
        <v>4.0</v>
      </c>
      <c r="AA19" s="338">
        <v>11.0</v>
      </c>
      <c r="AB19" s="338">
        <v>10.0</v>
      </c>
      <c r="AC19" s="338">
        <v>1.0</v>
      </c>
      <c r="AD19" s="338">
        <v>1.0</v>
      </c>
      <c r="AE19" s="338">
        <v>2.0</v>
      </c>
      <c r="AF19" s="338">
        <v>18.0</v>
      </c>
      <c r="AG19" s="338">
        <v>1.0</v>
      </c>
      <c r="AH19" s="338">
        <v>0.0</v>
      </c>
      <c r="AI19" s="338">
        <v>0.0</v>
      </c>
      <c r="AJ19" s="338">
        <v>37.0</v>
      </c>
      <c r="AK19" s="338"/>
      <c r="AL19" s="338"/>
      <c r="AM19" s="338"/>
      <c r="AN19" s="338"/>
      <c r="AO19" s="338"/>
      <c r="AP19" s="338"/>
    </row>
    <row r="20">
      <c r="A20" s="337">
        <v>43926.0</v>
      </c>
      <c r="B20" s="338">
        <v>5.0</v>
      </c>
      <c r="C20" s="338">
        <v>35.0</v>
      </c>
      <c r="D20" s="338">
        <v>177.0</v>
      </c>
      <c r="E20" s="338">
        <v>2.0</v>
      </c>
      <c r="F20" s="338">
        <v>2.0</v>
      </c>
      <c r="G20" s="338">
        <v>34.0</v>
      </c>
      <c r="H20" s="339">
        <v>1124.0</v>
      </c>
      <c r="I20" s="338">
        <v>2.0</v>
      </c>
      <c r="J20" s="339">
        <v>252.0</v>
      </c>
      <c r="K20" s="338">
        <v>120.0</v>
      </c>
      <c r="L20" s="339">
        <v>188.0</v>
      </c>
      <c r="M20" s="338">
        <v>10.0</v>
      </c>
      <c r="N20" s="338">
        <v>30.0</v>
      </c>
      <c r="O20" s="338">
        <v>11.0</v>
      </c>
      <c r="P20" s="338">
        <v>16.0</v>
      </c>
      <c r="Q20" s="338">
        <v>8.0</v>
      </c>
      <c r="R20" s="338">
        <v>9.0</v>
      </c>
      <c r="S20" s="338">
        <v>7.0</v>
      </c>
      <c r="T20" s="338">
        <v>16.0</v>
      </c>
      <c r="U20" s="338">
        <v>8.0</v>
      </c>
      <c r="V20" s="338">
        <v>3.0</v>
      </c>
      <c r="W20" s="338">
        <v>25.0</v>
      </c>
      <c r="X20" s="338">
        <v>6.0</v>
      </c>
      <c r="Y20" s="338">
        <v>83.0</v>
      </c>
      <c r="Z20" s="338">
        <v>4.0</v>
      </c>
      <c r="AA20" s="338">
        <v>11.0</v>
      </c>
      <c r="AB20" s="338">
        <v>11.0</v>
      </c>
      <c r="AC20" s="338">
        <v>1.0</v>
      </c>
      <c r="AD20" s="338">
        <v>1.0</v>
      </c>
      <c r="AE20" s="338">
        <v>2.0</v>
      </c>
      <c r="AF20" s="338">
        <v>26.0</v>
      </c>
      <c r="AG20" s="338">
        <v>2.0</v>
      </c>
      <c r="AH20" s="338">
        <v>0.0</v>
      </c>
      <c r="AI20" s="338">
        <v>0.0</v>
      </c>
      <c r="AJ20" s="338">
        <v>42.0</v>
      </c>
      <c r="AK20" s="338"/>
      <c r="AL20" s="338"/>
      <c r="AM20" s="338"/>
      <c r="AN20" s="338"/>
      <c r="AO20" s="338"/>
      <c r="AP20" s="338"/>
    </row>
    <row r="21">
      <c r="A21" s="340">
        <v>43927.0</v>
      </c>
      <c r="B21" s="341">
        <v>5.0</v>
      </c>
      <c r="C21" s="341">
        <v>43.0</v>
      </c>
      <c r="D21" s="341">
        <v>187.0</v>
      </c>
      <c r="E21" s="341">
        <v>2.0</v>
      </c>
      <c r="F21" s="341">
        <v>2.0</v>
      </c>
      <c r="G21" s="341">
        <v>40.0</v>
      </c>
      <c r="H21" s="342">
        <v>1232.0</v>
      </c>
      <c r="I21" s="341">
        <v>2.0</v>
      </c>
      <c r="J21" s="342">
        <v>263.0</v>
      </c>
      <c r="K21" s="341">
        <v>132.0</v>
      </c>
      <c r="L21" s="342">
        <v>189.0</v>
      </c>
      <c r="M21" s="341">
        <v>12.0</v>
      </c>
      <c r="N21" s="341">
        <v>31.0</v>
      </c>
      <c r="O21" s="341">
        <v>20.0</v>
      </c>
      <c r="P21" s="341">
        <v>18.0</v>
      </c>
      <c r="Q21" s="341">
        <v>15.0</v>
      </c>
      <c r="R21" s="341">
        <v>9.0</v>
      </c>
      <c r="S21" s="341">
        <v>10.0</v>
      </c>
      <c r="T21" s="341">
        <v>16.0</v>
      </c>
      <c r="U21" s="341">
        <v>18.0</v>
      </c>
      <c r="V21" s="341">
        <v>5.0</v>
      </c>
      <c r="W21" s="341">
        <v>26.0</v>
      </c>
      <c r="X21" s="341">
        <v>7.0</v>
      </c>
      <c r="Y21" s="341">
        <v>113.0</v>
      </c>
      <c r="Z21" s="341">
        <v>4.0</v>
      </c>
      <c r="AA21" s="341">
        <v>12.0</v>
      </c>
      <c r="AB21" s="341">
        <v>12.0</v>
      </c>
      <c r="AC21" s="341">
        <v>1.0</v>
      </c>
      <c r="AD21" s="341">
        <v>1.0</v>
      </c>
      <c r="AE21" s="341">
        <v>2.0</v>
      </c>
      <c r="AF21" s="341">
        <v>26.0</v>
      </c>
      <c r="AG21" s="341">
        <v>2.0</v>
      </c>
      <c r="AH21" s="341">
        <v>0.0</v>
      </c>
      <c r="AI21" s="341">
        <v>0.0</v>
      </c>
      <c r="AJ21" s="341">
        <v>34.0</v>
      </c>
      <c r="AK21" s="341"/>
      <c r="AL21" s="341"/>
      <c r="AM21" s="341"/>
      <c r="AN21" s="341"/>
      <c r="AO21" s="341"/>
      <c r="AP21" s="341"/>
    </row>
    <row r="22">
      <c r="A22" s="340">
        <v>43928.0</v>
      </c>
      <c r="B22" s="341">
        <v>5.0</v>
      </c>
      <c r="C22" s="341">
        <v>43.0</v>
      </c>
      <c r="D22" s="341">
        <v>194.0</v>
      </c>
      <c r="E22" s="341">
        <v>2.0</v>
      </c>
      <c r="F22" s="341">
        <v>2.0</v>
      </c>
      <c r="G22" s="341">
        <v>41.0</v>
      </c>
      <c r="H22" s="342">
        <v>1369.0</v>
      </c>
      <c r="I22" s="341">
        <v>2.0</v>
      </c>
      <c r="J22" s="342">
        <v>343.0</v>
      </c>
      <c r="K22" s="341">
        <v>133.0</v>
      </c>
      <c r="L22" s="342">
        <v>194.0</v>
      </c>
      <c r="M22" s="341">
        <v>10.0</v>
      </c>
      <c r="N22" s="341">
        <v>31.0</v>
      </c>
      <c r="O22" s="341">
        <v>20.0</v>
      </c>
      <c r="P22" s="341">
        <v>18.0</v>
      </c>
      <c r="Q22" s="341">
        <v>15.0</v>
      </c>
      <c r="R22" s="341">
        <v>9.0</v>
      </c>
      <c r="S22" s="341">
        <v>10.0</v>
      </c>
      <c r="T22" s="341">
        <v>16.0</v>
      </c>
      <c r="U22" s="341">
        <v>18.0</v>
      </c>
      <c r="V22" s="341">
        <v>8.0</v>
      </c>
      <c r="W22" s="341">
        <v>26.0</v>
      </c>
      <c r="X22" s="341">
        <v>7.0</v>
      </c>
      <c r="Y22" s="341">
        <v>127.0</v>
      </c>
      <c r="Z22" s="341">
        <v>5.0</v>
      </c>
      <c r="AA22" s="341">
        <v>12.0</v>
      </c>
      <c r="AB22" s="341">
        <v>12.0</v>
      </c>
      <c r="AC22" s="341">
        <v>1.0</v>
      </c>
      <c r="AD22" s="341">
        <v>1.0</v>
      </c>
      <c r="AE22" s="341">
        <v>2.0</v>
      </c>
      <c r="AF22" s="341">
        <v>26.0</v>
      </c>
      <c r="AG22" s="341">
        <v>2.0</v>
      </c>
      <c r="AH22" s="341">
        <v>0.0</v>
      </c>
      <c r="AI22" s="341">
        <v>0.0</v>
      </c>
      <c r="AJ22" s="341">
        <v>34.0</v>
      </c>
      <c r="AK22" s="341"/>
      <c r="AL22" s="341"/>
      <c r="AM22" s="341"/>
      <c r="AN22" s="341"/>
      <c r="AO22" s="341"/>
      <c r="AP22" s="341"/>
    </row>
    <row r="23">
      <c r="A23" s="343">
        <v>43929.0</v>
      </c>
      <c r="B23" s="341">
        <v>6.0</v>
      </c>
      <c r="C23" s="341">
        <v>49.0</v>
      </c>
      <c r="D23" s="341">
        <v>212.0</v>
      </c>
      <c r="E23" s="341">
        <v>2.0</v>
      </c>
      <c r="F23" s="341">
        <v>2.0</v>
      </c>
      <c r="G23" s="341">
        <v>41.0</v>
      </c>
      <c r="H23" s="342">
        <v>1470.0</v>
      </c>
      <c r="I23" s="341">
        <v>2.0</v>
      </c>
      <c r="J23" s="342">
        <v>365.0</v>
      </c>
      <c r="K23" s="341">
        <v>140.0</v>
      </c>
      <c r="L23" s="342">
        <v>196.0</v>
      </c>
      <c r="M23" s="341">
        <v>10.0</v>
      </c>
      <c r="N23" s="341">
        <v>32.0</v>
      </c>
      <c r="O23" s="341">
        <v>20.0</v>
      </c>
      <c r="P23" s="341">
        <v>22.0</v>
      </c>
      <c r="Q23" s="341">
        <v>16.0</v>
      </c>
      <c r="R23" s="341">
        <v>9.0</v>
      </c>
      <c r="S23" s="341">
        <v>10.0</v>
      </c>
      <c r="T23" s="341">
        <v>16.0</v>
      </c>
      <c r="U23" s="341">
        <v>18.0</v>
      </c>
      <c r="V23" s="341">
        <v>8.0</v>
      </c>
      <c r="W23" s="341">
        <v>59.0</v>
      </c>
      <c r="X23" s="341">
        <v>11.0</v>
      </c>
      <c r="Y23" s="341">
        <v>127.0</v>
      </c>
      <c r="Z23" s="341">
        <v>5.0</v>
      </c>
      <c r="AA23" s="341">
        <v>15.0</v>
      </c>
      <c r="AB23" s="341">
        <v>12.0</v>
      </c>
      <c r="AC23" s="341">
        <v>2.0</v>
      </c>
      <c r="AD23" s="341">
        <v>3.0</v>
      </c>
      <c r="AE23" s="341">
        <v>2.0</v>
      </c>
      <c r="AF23" s="341">
        <v>38.0</v>
      </c>
      <c r="AG23" s="341">
        <v>2.0</v>
      </c>
      <c r="AH23" s="341">
        <v>0.0</v>
      </c>
      <c r="AI23" s="341">
        <v>0.0</v>
      </c>
      <c r="AJ23" s="341">
        <v>34.0</v>
      </c>
      <c r="AK23" s="341"/>
      <c r="AL23" s="341"/>
      <c r="AM23" s="341"/>
      <c r="AN23" s="341"/>
      <c r="AO23" s="341"/>
      <c r="AP23" s="341"/>
    </row>
    <row r="24">
      <c r="A24" s="343">
        <v>43930.0</v>
      </c>
      <c r="B24" s="341">
        <v>6.0</v>
      </c>
      <c r="C24" s="341">
        <v>63.0</v>
      </c>
      <c r="D24" s="341">
        <v>218.0</v>
      </c>
      <c r="E24" s="341">
        <v>3.0</v>
      </c>
      <c r="F24" s="341">
        <v>4.0</v>
      </c>
      <c r="G24" s="341">
        <v>41.0</v>
      </c>
      <c r="H24" s="342">
        <v>1706.0</v>
      </c>
      <c r="I24" s="341">
        <v>2.0</v>
      </c>
      <c r="J24" s="342">
        <v>376.0</v>
      </c>
      <c r="K24" s="341">
        <v>144.0</v>
      </c>
      <c r="L24" s="342">
        <v>223.0</v>
      </c>
      <c r="M24" s="341">
        <v>10.0</v>
      </c>
      <c r="N24" s="341">
        <v>32.0</v>
      </c>
      <c r="O24" s="341">
        <v>20.0</v>
      </c>
      <c r="P24" s="341">
        <v>22.0</v>
      </c>
      <c r="Q24" s="341">
        <v>16.0</v>
      </c>
      <c r="R24" s="341">
        <v>22.0</v>
      </c>
      <c r="S24" s="341">
        <v>16.0</v>
      </c>
      <c r="T24" s="341">
        <v>17.0</v>
      </c>
      <c r="U24" s="341">
        <v>18.0</v>
      </c>
      <c r="V24" s="341">
        <v>8.0</v>
      </c>
      <c r="W24" s="341">
        <v>59.0</v>
      </c>
      <c r="X24" s="341">
        <v>15.0</v>
      </c>
      <c r="Y24" s="341">
        <v>138.0</v>
      </c>
      <c r="Z24" s="341">
        <v>5.0</v>
      </c>
      <c r="AA24" s="341">
        <v>15.0</v>
      </c>
      <c r="AB24" s="341">
        <v>12.0</v>
      </c>
      <c r="AC24" s="341">
        <v>2.0</v>
      </c>
      <c r="AD24" s="341">
        <v>3.0</v>
      </c>
      <c r="AE24" s="341">
        <v>2.0</v>
      </c>
      <c r="AF24" s="341">
        <v>38.0</v>
      </c>
      <c r="AG24" s="341">
        <v>2.0</v>
      </c>
      <c r="AH24" s="341">
        <v>1.0</v>
      </c>
      <c r="AI24" s="341">
        <v>0.0</v>
      </c>
      <c r="AJ24" s="341">
        <v>34.0</v>
      </c>
      <c r="AK24" s="341"/>
      <c r="AL24" s="341"/>
      <c r="AM24" s="341"/>
      <c r="AN24" s="341"/>
      <c r="AO24" s="341"/>
      <c r="AP24" s="341"/>
    </row>
    <row r="25">
      <c r="A25" s="343">
        <v>43931.0</v>
      </c>
      <c r="B25" s="341">
        <v>5.0</v>
      </c>
      <c r="C25" s="341">
        <v>75.0</v>
      </c>
      <c r="D25" s="341">
        <v>243.0</v>
      </c>
      <c r="E25" s="341">
        <v>3.0</v>
      </c>
      <c r="F25" s="341">
        <v>4.0</v>
      </c>
      <c r="G25" s="341">
        <v>41.0</v>
      </c>
      <c r="H25" s="342">
        <v>1753.0</v>
      </c>
      <c r="I25" s="341">
        <v>2.0</v>
      </c>
      <c r="J25" s="342">
        <v>388.0</v>
      </c>
      <c r="K25" s="341">
        <v>144.0</v>
      </c>
      <c r="L25" s="342">
        <v>256.0</v>
      </c>
      <c r="M25" s="341">
        <v>10.0</v>
      </c>
      <c r="N25" s="341">
        <v>35.0</v>
      </c>
      <c r="O25" s="341">
        <v>24.0</v>
      </c>
      <c r="P25" s="341">
        <v>29.0</v>
      </c>
      <c r="Q25" s="341">
        <v>16.0</v>
      </c>
      <c r="R25" s="341">
        <v>21.0</v>
      </c>
      <c r="S25" s="341">
        <v>25.0</v>
      </c>
      <c r="T25" s="341">
        <v>21.0</v>
      </c>
      <c r="U25" s="341">
        <v>31.0</v>
      </c>
      <c r="V25" s="341">
        <v>13.0</v>
      </c>
      <c r="W25" s="341">
        <v>59.0</v>
      </c>
      <c r="X25" s="341">
        <v>15.0</v>
      </c>
      <c r="Y25" s="341">
        <v>167.0</v>
      </c>
      <c r="Z25" s="341">
        <v>14.0</v>
      </c>
      <c r="AA25" s="341">
        <v>20.0</v>
      </c>
      <c r="AB25" s="341">
        <v>13.0</v>
      </c>
      <c r="AC25" s="341">
        <v>2.0</v>
      </c>
      <c r="AD25" s="341">
        <v>3.0</v>
      </c>
      <c r="AE25" s="341">
        <v>2.0</v>
      </c>
      <c r="AF25" s="341">
        <v>38.0</v>
      </c>
      <c r="AG25" s="341">
        <v>3.0</v>
      </c>
      <c r="AH25" s="341">
        <v>1.0</v>
      </c>
      <c r="AI25" s="341">
        <v>1.0</v>
      </c>
      <c r="AJ25" s="341">
        <v>35.0</v>
      </c>
      <c r="AK25" s="341"/>
      <c r="AL25" s="341"/>
      <c r="AM25" s="341"/>
      <c r="AN25" s="341"/>
      <c r="AO25" s="341"/>
      <c r="AP25" s="341"/>
    </row>
    <row r="26">
      <c r="A26" s="343">
        <v>43932.0</v>
      </c>
      <c r="B26" s="341">
        <v>5.0</v>
      </c>
      <c r="C26" s="341">
        <v>79.0</v>
      </c>
      <c r="D26" s="341">
        <v>279.0</v>
      </c>
      <c r="E26" s="341">
        <v>4.0</v>
      </c>
      <c r="F26" s="341">
        <v>4.0</v>
      </c>
      <c r="G26" s="341">
        <v>41.0</v>
      </c>
      <c r="H26" s="342">
        <v>1948.0</v>
      </c>
      <c r="I26" s="341">
        <v>4.0</v>
      </c>
      <c r="J26" s="342">
        <v>421.0</v>
      </c>
      <c r="K26" s="341">
        <v>144.0</v>
      </c>
      <c r="L26" s="342">
        <v>267.0</v>
      </c>
      <c r="M26" s="341">
        <v>10.0</v>
      </c>
      <c r="N26" s="341">
        <v>35.0</v>
      </c>
      <c r="O26" s="341">
        <v>24.0</v>
      </c>
      <c r="P26" s="341">
        <v>29.0</v>
      </c>
      <c r="Q26" s="341">
        <v>16.0</v>
      </c>
      <c r="R26" s="341">
        <v>21.0</v>
      </c>
      <c r="S26" s="341">
        <v>27.0</v>
      </c>
      <c r="T26" s="341">
        <v>21.0</v>
      </c>
      <c r="U26" s="341">
        <v>31.0</v>
      </c>
      <c r="V26" s="341">
        <v>13.0</v>
      </c>
      <c r="W26" s="341">
        <v>59.0</v>
      </c>
      <c r="X26" s="341">
        <v>16.0</v>
      </c>
      <c r="Y26" s="341">
        <v>178.0</v>
      </c>
      <c r="Z26" s="341">
        <v>19.0</v>
      </c>
      <c r="AA26" s="341">
        <v>20.0</v>
      </c>
      <c r="AB26" s="341">
        <v>16.0</v>
      </c>
      <c r="AC26" s="341">
        <v>2.0</v>
      </c>
      <c r="AD26" s="341">
        <v>3.0</v>
      </c>
      <c r="AE26" s="341">
        <v>2.0</v>
      </c>
      <c r="AF26" s="341">
        <v>62.0</v>
      </c>
      <c r="AG26" s="341">
        <v>5.0</v>
      </c>
      <c r="AH26" s="341">
        <v>1.0</v>
      </c>
      <c r="AI26" s="341">
        <v>1.0</v>
      </c>
      <c r="AJ26" s="341">
        <v>35.0</v>
      </c>
      <c r="AK26" s="341"/>
      <c r="AL26" s="341"/>
      <c r="AM26" s="341"/>
      <c r="AN26" s="341"/>
      <c r="AO26" s="341"/>
      <c r="AP26" s="341"/>
    </row>
    <row r="27">
      <c r="A27" s="343">
        <v>43933.0</v>
      </c>
      <c r="B27" s="341">
        <v>5.0</v>
      </c>
      <c r="C27" s="341">
        <v>81.0</v>
      </c>
      <c r="D27" s="341">
        <v>281.0</v>
      </c>
      <c r="E27" s="341">
        <v>4.0</v>
      </c>
      <c r="F27" s="341">
        <v>4.0</v>
      </c>
      <c r="G27" s="341">
        <v>41.0</v>
      </c>
      <c r="H27" s="342">
        <v>2044.0</v>
      </c>
      <c r="I27" s="341">
        <v>4.0</v>
      </c>
      <c r="J27" s="342">
        <v>450.0</v>
      </c>
      <c r="K27" s="341">
        <v>200.0</v>
      </c>
      <c r="L27" s="342">
        <v>386.0</v>
      </c>
      <c r="M27" s="341">
        <v>13.0</v>
      </c>
      <c r="N27" s="341">
        <v>35.0</v>
      </c>
      <c r="O27" s="341">
        <v>24.0</v>
      </c>
      <c r="P27" s="341">
        <v>34.0</v>
      </c>
      <c r="Q27" s="341">
        <v>16.0</v>
      </c>
      <c r="R27" s="341">
        <v>21.0</v>
      </c>
      <c r="S27" s="341">
        <v>37.0</v>
      </c>
      <c r="T27" s="341">
        <v>21.0</v>
      </c>
      <c r="U27" s="341">
        <v>44.0</v>
      </c>
      <c r="V27" s="341">
        <v>17.0</v>
      </c>
      <c r="W27" s="341">
        <v>65.0</v>
      </c>
      <c r="X27" s="341">
        <v>16.0</v>
      </c>
      <c r="Y27" s="341">
        <v>222.0</v>
      </c>
      <c r="Z27" s="341">
        <v>19.0</v>
      </c>
      <c r="AA27" s="341">
        <v>20.0</v>
      </c>
      <c r="AB27" s="341">
        <v>16.0</v>
      </c>
      <c r="AC27" s="341">
        <v>2.0</v>
      </c>
      <c r="AD27" s="341">
        <v>11.0</v>
      </c>
      <c r="AE27" s="341">
        <v>3.0</v>
      </c>
      <c r="AF27" s="341">
        <v>63.0</v>
      </c>
      <c r="AG27" s="341">
        <v>5.0</v>
      </c>
      <c r="AH27" s="341">
        <v>1.0</v>
      </c>
      <c r="AI27" s="341">
        <v>1.0</v>
      </c>
      <c r="AJ27" s="341">
        <v>35.0</v>
      </c>
      <c r="AK27" s="341"/>
      <c r="AL27" s="341"/>
      <c r="AM27" s="341"/>
      <c r="AN27" s="341"/>
      <c r="AO27" s="341"/>
      <c r="AP27" s="341"/>
    </row>
    <row r="28">
      <c r="A28" s="343">
        <v>43934.0</v>
      </c>
      <c r="B28" s="341">
        <v>5.0</v>
      </c>
      <c r="C28" s="341">
        <v>86.0</v>
      </c>
      <c r="D28" s="341">
        <v>285.0</v>
      </c>
      <c r="E28" s="341">
        <v>4.0</v>
      </c>
      <c r="F28" s="341">
        <v>4.0</v>
      </c>
      <c r="G28" s="341">
        <v>57.0</v>
      </c>
      <c r="H28" s="342">
        <v>2186.0</v>
      </c>
      <c r="I28" s="341">
        <v>4.0</v>
      </c>
      <c r="J28" s="342">
        <v>540.0</v>
      </c>
      <c r="K28" s="341">
        <v>203.0</v>
      </c>
      <c r="L28" s="342">
        <v>440.0</v>
      </c>
      <c r="M28" s="341">
        <v>13.0</v>
      </c>
      <c r="N28" s="341">
        <v>35.0</v>
      </c>
      <c r="O28" s="341">
        <v>25.0</v>
      </c>
      <c r="P28" s="341">
        <v>34.0</v>
      </c>
      <c r="Q28" s="341">
        <v>16.0</v>
      </c>
      <c r="R28" s="341">
        <v>21.0</v>
      </c>
      <c r="S28" s="341">
        <v>37.0</v>
      </c>
      <c r="T28" s="341">
        <v>18.0</v>
      </c>
      <c r="U28" s="341">
        <v>45.0</v>
      </c>
      <c r="V28" s="341">
        <v>17.0</v>
      </c>
      <c r="W28" s="341">
        <v>67.0</v>
      </c>
      <c r="X28" s="341">
        <v>16.0</v>
      </c>
      <c r="Y28" s="341">
        <v>223.0</v>
      </c>
      <c r="Z28" s="341">
        <v>19.0</v>
      </c>
      <c r="AA28" s="341">
        <v>21.0</v>
      </c>
      <c r="AB28" s="341">
        <v>20.0</v>
      </c>
      <c r="AC28" s="341">
        <v>2.0</v>
      </c>
      <c r="AD28" s="341">
        <v>11.0</v>
      </c>
      <c r="AE28" s="341">
        <v>2.0</v>
      </c>
      <c r="AF28" s="341">
        <v>68.0</v>
      </c>
      <c r="AG28" s="341">
        <v>5.0</v>
      </c>
      <c r="AH28" s="341">
        <v>1.0</v>
      </c>
      <c r="AI28" s="341">
        <v>1.0</v>
      </c>
      <c r="AJ28" s="341">
        <v>26.0</v>
      </c>
      <c r="AK28" s="341"/>
      <c r="AL28" s="341"/>
      <c r="AM28" s="341"/>
      <c r="AN28" s="341"/>
      <c r="AO28" s="341"/>
      <c r="AP28" s="341"/>
    </row>
    <row r="29">
      <c r="A29" s="343">
        <v>43935.0</v>
      </c>
      <c r="B29" s="341">
        <v>5.0</v>
      </c>
      <c r="C29" s="341">
        <v>92.0</v>
      </c>
      <c r="D29" s="341">
        <v>280.0</v>
      </c>
      <c r="E29" s="341">
        <v>4.0</v>
      </c>
      <c r="F29" s="341">
        <v>4.0</v>
      </c>
      <c r="G29" s="341">
        <v>62.0</v>
      </c>
      <c r="H29" s="342">
        <v>2335.0</v>
      </c>
      <c r="I29" s="341">
        <v>5.0</v>
      </c>
      <c r="J29" s="342">
        <v>530.0</v>
      </c>
      <c r="K29" s="341">
        <v>278.0</v>
      </c>
      <c r="L29" s="342">
        <v>475.0</v>
      </c>
      <c r="M29" s="341">
        <v>13.0</v>
      </c>
      <c r="N29" s="341">
        <v>35.0</v>
      </c>
      <c r="O29" s="341">
        <v>25.0</v>
      </c>
      <c r="P29" s="341">
        <v>37.0</v>
      </c>
      <c r="Q29" s="341">
        <v>16.0</v>
      </c>
      <c r="R29" s="341">
        <v>26.0</v>
      </c>
      <c r="S29" s="341">
        <v>37.0</v>
      </c>
      <c r="T29" s="341">
        <v>19.0</v>
      </c>
      <c r="U29" s="341">
        <v>48.0</v>
      </c>
      <c r="V29" s="341">
        <v>17.0</v>
      </c>
      <c r="W29" s="341">
        <v>72.0</v>
      </c>
      <c r="X29" s="341">
        <v>16.0</v>
      </c>
      <c r="Y29" s="341">
        <v>231.0</v>
      </c>
      <c r="Z29" s="341">
        <v>19.0</v>
      </c>
      <c r="AA29" s="341">
        <v>21.0</v>
      </c>
      <c r="AB29" s="341">
        <v>20.0</v>
      </c>
      <c r="AC29" s="341">
        <v>2.0</v>
      </c>
      <c r="AD29" s="341">
        <v>11.0</v>
      </c>
      <c r="AE29" s="341">
        <v>2.0</v>
      </c>
      <c r="AF29" s="341">
        <v>68.0</v>
      </c>
      <c r="AG29" s="341">
        <v>5.0</v>
      </c>
      <c r="AH29" s="341">
        <v>1.0</v>
      </c>
      <c r="AI29" s="341">
        <v>1.0</v>
      </c>
      <c r="AJ29" s="341">
        <v>27.0</v>
      </c>
      <c r="AK29" s="341"/>
      <c r="AL29" s="341"/>
      <c r="AM29" s="341"/>
      <c r="AN29" s="341"/>
      <c r="AO29" s="341"/>
      <c r="AP29" s="341"/>
    </row>
    <row r="30">
      <c r="A30" s="343">
        <v>43936.0</v>
      </c>
      <c r="B30" s="342">
        <v>5.0</v>
      </c>
      <c r="C30" s="342">
        <v>98.0</v>
      </c>
      <c r="D30" s="342">
        <v>281.0</v>
      </c>
      <c r="E30" s="342">
        <v>5.0</v>
      </c>
      <c r="F30" s="342">
        <v>4.0</v>
      </c>
      <c r="G30" s="342">
        <v>62.0</v>
      </c>
      <c r="H30" s="342">
        <v>2474.0</v>
      </c>
      <c r="I30" s="342">
        <v>6.0</v>
      </c>
      <c r="J30" s="342">
        <v>559.0</v>
      </c>
      <c r="K30" s="342">
        <v>292.0</v>
      </c>
      <c r="L30" s="342">
        <v>499.0</v>
      </c>
      <c r="M30" s="342">
        <v>13.0</v>
      </c>
      <c r="N30" s="342">
        <v>35.0</v>
      </c>
      <c r="O30" s="342">
        <v>33.0</v>
      </c>
      <c r="P30" s="342">
        <v>49.0</v>
      </c>
      <c r="Q30" s="342">
        <v>20.0</v>
      </c>
      <c r="R30" s="342">
        <v>32.0</v>
      </c>
      <c r="S30" s="342">
        <v>37.0</v>
      </c>
      <c r="T30" s="342">
        <v>22.0</v>
      </c>
      <c r="U30" s="342">
        <v>55.0</v>
      </c>
      <c r="V30" s="342">
        <v>18.0</v>
      </c>
      <c r="W30" s="342">
        <v>78.0</v>
      </c>
      <c r="X30" s="342">
        <v>24.0</v>
      </c>
      <c r="Y30" s="342">
        <v>242.0</v>
      </c>
      <c r="Z30" s="342">
        <v>22.0</v>
      </c>
      <c r="AA30" s="342">
        <v>20.0</v>
      </c>
      <c r="AB30" s="342">
        <v>20.0</v>
      </c>
      <c r="AC30" s="342">
        <v>4.0</v>
      </c>
      <c r="AD30" s="342">
        <v>14.0</v>
      </c>
      <c r="AE30" s="342">
        <v>2.0</v>
      </c>
      <c r="AF30" s="342">
        <v>75.0</v>
      </c>
      <c r="AG30" s="342">
        <v>7.0</v>
      </c>
      <c r="AH30" s="342">
        <v>1.0</v>
      </c>
      <c r="AI30" s="342">
        <v>1.0</v>
      </c>
      <c r="AJ30" s="342">
        <v>27.0</v>
      </c>
      <c r="AK30" s="342"/>
      <c r="AL30" s="342"/>
      <c r="AM30" s="342"/>
      <c r="AN30" s="342"/>
      <c r="AO30" s="342"/>
      <c r="AP30" s="342"/>
    </row>
    <row r="31">
      <c r="A31" s="343">
        <v>43937.0</v>
      </c>
      <c r="B31" s="342">
        <v>5.0</v>
      </c>
      <c r="C31" s="342">
        <v>113.0</v>
      </c>
      <c r="D31" s="342">
        <v>297.0</v>
      </c>
      <c r="E31" s="342">
        <v>6.0</v>
      </c>
      <c r="F31" s="342">
        <v>4.0</v>
      </c>
      <c r="G31" s="342">
        <v>62.0</v>
      </c>
      <c r="H31" s="342">
        <v>2670.0</v>
      </c>
      <c r="I31" s="342">
        <v>7.0</v>
      </c>
      <c r="J31" s="342">
        <v>570.0</v>
      </c>
      <c r="K31" s="342">
        <v>300.0</v>
      </c>
      <c r="L31" s="342">
        <v>514.0</v>
      </c>
      <c r="M31" s="342">
        <v>21.0</v>
      </c>
      <c r="N31" s="342">
        <v>44.0</v>
      </c>
      <c r="O31" s="342">
        <v>34.0</v>
      </c>
      <c r="P31" s="342">
        <v>59.0</v>
      </c>
      <c r="Q31" s="342">
        <v>28.0</v>
      </c>
      <c r="R31" s="342">
        <v>38.0</v>
      </c>
      <c r="S31" s="342">
        <v>45.0</v>
      </c>
      <c r="T31" s="342">
        <v>37.0</v>
      </c>
      <c r="U31" s="342">
        <v>55.0</v>
      </c>
      <c r="V31" s="342">
        <v>18.0</v>
      </c>
      <c r="W31" s="342">
        <v>79.0</v>
      </c>
      <c r="X31" s="342">
        <v>26.0</v>
      </c>
      <c r="Y31" s="342">
        <v>271.0</v>
      </c>
      <c r="Z31" s="342">
        <v>22.0</v>
      </c>
      <c r="AA31" s="342">
        <v>25.0</v>
      </c>
      <c r="AB31" s="342">
        <v>24.0</v>
      </c>
      <c r="AC31" s="342">
        <v>4.0</v>
      </c>
      <c r="AD31" s="342">
        <v>14.0</v>
      </c>
      <c r="AE31" s="342">
        <v>5.0</v>
      </c>
      <c r="AF31" s="342">
        <v>80.0</v>
      </c>
      <c r="AG31" s="342">
        <v>7.0</v>
      </c>
      <c r="AH31" s="342">
        <v>1.0</v>
      </c>
      <c r="AI31" s="342">
        <v>4.0</v>
      </c>
      <c r="AJ31" s="342">
        <v>27.0</v>
      </c>
      <c r="AK31" s="342"/>
      <c r="AL31" s="342"/>
      <c r="AM31" s="342"/>
      <c r="AN31" s="342"/>
      <c r="AO31" s="342"/>
      <c r="AP31" s="342"/>
    </row>
    <row r="32">
      <c r="A32" s="343">
        <v>43938.0</v>
      </c>
      <c r="B32" s="342">
        <v>5.0</v>
      </c>
      <c r="C32" s="342">
        <v>124.0</v>
      </c>
      <c r="D32" s="342">
        <v>311.0</v>
      </c>
      <c r="E32" s="342">
        <v>6.0</v>
      </c>
      <c r="F32" s="342">
        <v>4.0</v>
      </c>
      <c r="G32" s="342">
        <v>64.0</v>
      </c>
      <c r="H32" s="342">
        <v>2815.0</v>
      </c>
      <c r="I32" s="342">
        <v>8.0</v>
      </c>
      <c r="J32" s="342">
        <v>632.0</v>
      </c>
      <c r="K32" s="342">
        <v>304.0</v>
      </c>
      <c r="L32" s="342">
        <v>522.0</v>
      </c>
      <c r="M32" s="342">
        <v>21.0</v>
      </c>
      <c r="N32" s="342">
        <v>44.0</v>
      </c>
      <c r="O32" s="342">
        <v>35.0</v>
      </c>
      <c r="P32" s="342">
        <v>74.0</v>
      </c>
      <c r="Q32" s="342">
        <v>47.0</v>
      </c>
      <c r="R32" s="342">
        <v>58.0</v>
      </c>
      <c r="S32" s="342">
        <v>51.0</v>
      </c>
      <c r="T32" s="342">
        <v>54.0</v>
      </c>
      <c r="U32" s="342">
        <v>62.0</v>
      </c>
      <c r="V32" s="342">
        <v>18.0</v>
      </c>
      <c r="W32" s="342">
        <v>79.0</v>
      </c>
      <c r="X32" s="342">
        <v>27.0</v>
      </c>
      <c r="Y32" s="342">
        <v>332.0</v>
      </c>
      <c r="Z32" s="342">
        <v>24.0</v>
      </c>
      <c r="AA32" s="342">
        <v>26.0</v>
      </c>
      <c r="AB32" s="342">
        <v>26.0</v>
      </c>
      <c r="AC32" s="342">
        <v>4.0</v>
      </c>
      <c r="AD32" s="342">
        <v>14.0</v>
      </c>
      <c r="AE32" s="342">
        <v>5.0</v>
      </c>
      <c r="AF32" s="342">
        <v>89.0</v>
      </c>
      <c r="AG32" s="342">
        <v>7.0</v>
      </c>
      <c r="AH32" s="342">
        <v>1.0</v>
      </c>
      <c r="AI32" s="342">
        <v>4.0</v>
      </c>
      <c r="AJ32" s="342">
        <v>26.0</v>
      </c>
      <c r="AK32" s="342"/>
      <c r="AL32" s="342"/>
      <c r="AM32" s="342"/>
      <c r="AN32" s="342"/>
      <c r="AO32" s="342"/>
      <c r="AP32" s="342"/>
    </row>
    <row r="33">
      <c r="A33" s="343">
        <v>43939.0</v>
      </c>
      <c r="B33" s="342">
        <v>6.0</v>
      </c>
      <c r="C33" s="342">
        <v>131.0</v>
      </c>
      <c r="D33" s="342">
        <v>321.0</v>
      </c>
      <c r="E33" s="342">
        <v>6.0</v>
      </c>
      <c r="F33" s="342">
        <v>4.0</v>
      </c>
      <c r="G33" s="342">
        <v>67.0</v>
      </c>
      <c r="H33" s="342">
        <v>2924.0</v>
      </c>
      <c r="I33" s="342">
        <v>8.0</v>
      </c>
      <c r="J33" s="342">
        <v>641.0</v>
      </c>
      <c r="K33" s="342">
        <v>329.0</v>
      </c>
      <c r="L33" s="342">
        <v>555.0</v>
      </c>
      <c r="M33" s="342">
        <v>21.0</v>
      </c>
      <c r="N33" s="342">
        <v>54.0</v>
      </c>
      <c r="O33" s="342">
        <v>41.0</v>
      </c>
      <c r="P33" s="342">
        <v>92.0</v>
      </c>
      <c r="Q33" s="342">
        <v>50.0</v>
      </c>
      <c r="R33" s="342">
        <v>79.0</v>
      </c>
      <c r="S33" s="342">
        <v>55.0</v>
      </c>
      <c r="T33" s="342">
        <v>84.0</v>
      </c>
      <c r="U33" s="342">
        <v>71.0</v>
      </c>
      <c r="V33" s="342">
        <v>20.0</v>
      </c>
      <c r="W33" s="342">
        <v>79.0</v>
      </c>
      <c r="X33" s="342">
        <v>28.0</v>
      </c>
      <c r="Y33" s="342">
        <v>343.0</v>
      </c>
      <c r="Z33" s="342">
        <v>24.0</v>
      </c>
      <c r="AA33" s="342">
        <v>26.0</v>
      </c>
      <c r="AB33" s="342">
        <v>30.0</v>
      </c>
      <c r="AC33" s="342">
        <v>4.0</v>
      </c>
      <c r="AD33" s="342">
        <v>17.0</v>
      </c>
      <c r="AE33" s="342">
        <v>5.0</v>
      </c>
      <c r="AF33" s="342">
        <v>95.0</v>
      </c>
      <c r="AG33" s="342">
        <v>7.0</v>
      </c>
      <c r="AH33" s="342">
        <v>1.0</v>
      </c>
      <c r="AI33" s="342">
        <v>4.0</v>
      </c>
      <c r="AJ33" s="342">
        <v>26.0</v>
      </c>
      <c r="AK33" s="342"/>
      <c r="AL33" s="342"/>
      <c r="AM33" s="342"/>
      <c r="AN33" s="342"/>
      <c r="AO33" s="342"/>
      <c r="AP33" s="342"/>
    </row>
    <row r="34">
      <c r="A34" s="343">
        <v>43940.0</v>
      </c>
      <c r="B34" s="342">
        <v>7.0</v>
      </c>
      <c r="C34" s="342">
        <v>135.0</v>
      </c>
      <c r="D34" s="342">
        <v>324.0</v>
      </c>
      <c r="E34" s="342">
        <v>7.0</v>
      </c>
      <c r="F34" s="342">
        <v>4.0</v>
      </c>
      <c r="G34" s="342">
        <v>67.0</v>
      </c>
      <c r="H34" s="342">
        <v>3032.0</v>
      </c>
      <c r="I34" s="342">
        <v>8.0</v>
      </c>
      <c r="J34" s="342">
        <v>696.0</v>
      </c>
      <c r="K34" s="342">
        <v>349.0</v>
      </c>
      <c r="L34" s="342">
        <v>590.0</v>
      </c>
      <c r="M34" s="342">
        <v>21.0</v>
      </c>
      <c r="N34" s="342">
        <v>59.0</v>
      </c>
      <c r="O34" s="342">
        <v>46.0</v>
      </c>
      <c r="P34" s="342">
        <v>96.0</v>
      </c>
      <c r="Q34" s="342">
        <v>69.0</v>
      </c>
      <c r="R34" s="342">
        <v>79.0</v>
      </c>
      <c r="S34" s="342">
        <v>61.0</v>
      </c>
      <c r="T34" s="342">
        <v>89.0</v>
      </c>
      <c r="U34" s="342">
        <v>72.0</v>
      </c>
      <c r="V34" s="342">
        <v>20.0</v>
      </c>
      <c r="W34" s="342">
        <v>81.0</v>
      </c>
      <c r="X34" s="342">
        <v>37.0</v>
      </c>
      <c r="Y34" s="342">
        <v>370.0</v>
      </c>
      <c r="Z34" s="342">
        <v>27.0</v>
      </c>
      <c r="AA34" s="342">
        <v>26.0</v>
      </c>
      <c r="AB34" s="342">
        <v>30.0</v>
      </c>
      <c r="AC34" s="342">
        <v>4.0</v>
      </c>
      <c r="AD34" s="342">
        <v>17.0</v>
      </c>
      <c r="AE34" s="342">
        <v>7.0</v>
      </c>
      <c r="AF34" s="342">
        <v>107.0</v>
      </c>
      <c r="AG34" s="342">
        <v>7.0</v>
      </c>
      <c r="AH34" s="342">
        <v>1.0</v>
      </c>
      <c r="AI34" s="342">
        <v>4.0</v>
      </c>
      <c r="AJ34" s="342">
        <v>26.0</v>
      </c>
      <c r="AK34" s="342"/>
      <c r="AL34" s="342"/>
      <c r="AM34" s="342"/>
      <c r="AN34" s="342"/>
      <c r="AO34" s="342"/>
      <c r="AP34" s="342"/>
    </row>
    <row r="35">
      <c r="A35" s="343">
        <v>43941.0</v>
      </c>
      <c r="B35" s="342">
        <v>7.0</v>
      </c>
      <c r="C35" s="342">
        <v>140.0</v>
      </c>
      <c r="D35" s="342">
        <v>341.0</v>
      </c>
      <c r="E35" s="342">
        <v>7.0</v>
      </c>
      <c r="F35" s="342">
        <v>4.0</v>
      </c>
      <c r="G35" s="342">
        <v>69.0</v>
      </c>
      <c r="H35" s="342">
        <v>3097.0</v>
      </c>
      <c r="I35" s="342">
        <v>8.0</v>
      </c>
      <c r="J35" s="342">
        <v>747.0</v>
      </c>
      <c r="K35" s="342">
        <v>351.0</v>
      </c>
      <c r="L35" s="342">
        <v>590.0</v>
      </c>
      <c r="M35" s="342">
        <v>21.0</v>
      </c>
      <c r="N35" s="342">
        <v>63.0</v>
      </c>
      <c r="O35" s="342">
        <v>60.0</v>
      </c>
      <c r="P35" s="342">
        <v>96.0</v>
      </c>
      <c r="Q35" s="342">
        <v>74.0</v>
      </c>
      <c r="R35" s="342">
        <v>79.0</v>
      </c>
      <c r="S35" s="342">
        <v>72.0</v>
      </c>
      <c r="T35" s="342">
        <v>89.0</v>
      </c>
      <c r="U35" s="342">
        <v>74.0</v>
      </c>
      <c r="V35" s="342">
        <v>20.0</v>
      </c>
      <c r="W35" s="342">
        <v>83.0</v>
      </c>
      <c r="X35" s="342">
        <v>37.0</v>
      </c>
      <c r="Y35" s="342">
        <v>370.0</v>
      </c>
      <c r="Z35" s="342">
        <v>27.0</v>
      </c>
      <c r="AA35" s="342">
        <v>26.0</v>
      </c>
      <c r="AB35" s="342">
        <v>34.0</v>
      </c>
      <c r="AC35" s="342">
        <v>4.0</v>
      </c>
      <c r="AD35" s="342">
        <v>17.0</v>
      </c>
      <c r="AE35" s="342">
        <v>7.0</v>
      </c>
      <c r="AF35" s="342">
        <v>107.0</v>
      </c>
      <c r="AG35" s="342">
        <v>7.0</v>
      </c>
      <c r="AH35" s="342">
        <v>1.0</v>
      </c>
      <c r="AI35" s="342">
        <v>4.0</v>
      </c>
      <c r="AJ35" s="342">
        <v>27.0</v>
      </c>
      <c r="AK35" s="342"/>
      <c r="AL35" s="342"/>
      <c r="AM35" s="342"/>
      <c r="AN35" s="342"/>
      <c r="AO35" s="342"/>
      <c r="AP35" s="342"/>
    </row>
    <row r="36">
      <c r="A36" s="343">
        <v>43942.0</v>
      </c>
      <c r="B36" s="342">
        <v>7.0</v>
      </c>
      <c r="C36" s="342">
        <v>150.0</v>
      </c>
      <c r="D36" s="342">
        <v>341.0</v>
      </c>
      <c r="E36" s="342">
        <v>8.0</v>
      </c>
      <c r="F36" s="342">
        <v>8.0</v>
      </c>
      <c r="G36" s="342">
        <v>72.0</v>
      </c>
      <c r="H36" s="342">
        <v>3260.0</v>
      </c>
      <c r="I36" s="342">
        <v>13.0</v>
      </c>
      <c r="J36" s="342">
        <v>756.0</v>
      </c>
      <c r="K36" s="342">
        <v>449.0</v>
      </c>
      <c r="L36" s="342">
        <v>603.0</v>
      </c>
      <c r="M36" s="342">
        <v>27.0</v>
      </c>
      <c r="N36" s="342">
        <v>68.0</v>
      </c>
      <c r="O36" s="342">
        <v>67.0</v>
      </c>
      <c r="P36" s="342">
        <v>98.0</v>
      </c>
      <c r="Q36" s="342">
        <v>77.0</v>
      </c>
      <c r="R36" s="342">
        <v>81.0</v>
      </c>
      <c r="S36" s="342">
        <v>93.0</v>
      </c>
      <c r="T36" s="342">
        <v>89.0</v>
      </c>
      <c r="U36" s="342">
        <v>76.0</v>
      </c>
      <c r="V36" s="342">
        <v>20.0</v>
      </c>
      <c r="W36" s="342">
        <v>84.0</v>
      </c>
      <c r="X36" s="342">
        <v>37.0</v>
      </c>
      <c r="Y36" s="342">
        <v>374.0</v>
      </c>
      <c r="Z36" s="342">
        <v>27.0</v>
      </c>
      <c r="AA36" s="342">
        <v>27.0</v>
      </c>
      <c r="AB36" s="342">
        <v>35.0</v>
      </c>
      <c r="AC36" s="342">
        <v>4.0</v>
      </c>
      <c r="AD36" s="342">
        <v>17.0</v>
      </c>
      <c r="AE36" s="342">
        <v>7.0</v>
      </c>
      <c r="AF36" s="342">
        <v>118.0</v>
      </c>
      <c r="AG36" s="342">
        <v>7.0</v>
      </c>
      <c r="AH36" s="342">
        <v>1.0</v>
      </c>
      <c r="AI36" s="342">
        <v>7.0</v>
      </c>
      <c r="AJ36" s="342">
        <v>27.0</v>
      </c>
      <c r="AK36" s="342"/>
      <c r="AL36" s="342"/>
      <c r="AM36" s="342"/>
      <c r="AN36" s="342"/>
      <c r="AO36" s="342"/>
      <c r="AP36" s="342"/>
    </row>
    <row r="37">
      <c r="A37" s="343">
        <v>43943.0</v>
      </c>
      <c r="B37" s="341">
        <v>7.0</v>
      </c>
      <c r="C37" s="341">
        <v>152.0</v>
      </c>
      <c r="D37" s="341">
        <v>337.0</v>
      </c>
      <c r="E37" s="341">
        <v>8.0</v>
      </c>
      <c r="F37" s="341">
        <v>8.0</v>
      </c>
      <c r="G37" s="341">
        <v>75.0</v>
      </c>
      <c r="H37" s="342">
        <v>3383.0</v>
      </c>
      <c r="I37" s="341">
        <v>13.0</v>
      </c>
      <c r="J37" s="342">
        <v>762.0</v>
      </c>
      <c r="K37" s="341">
        <v>479.0</v>
      </c>
      <c r="L37" s="342">
        <v>638.0</v>
      </c>
      <c r="M37" s="341">
        <v>31.0</v>
      </c>
      <c r="N37" s="341">
        <v>69.0</v>
      </c>
      <c r="O37" s="341">
        <v>82.0</v>
      </c>
      <c r="P37" s="341">
        <v>107.0</v>
      </c>
      <c r="Q37" s="341">
        <v>77.0</v>
      </c>
      <c r="R37" s="341">
        <v>81.0</v>
      </c>
      <c r="S37" s="341">
        <v>108.0</v>
      </c>
      <c r="T37" s="341">
        <v>89.0</v>
      </c>
      <c r="U37" s="341">
        <v>81.0</v>
      </c>
      <c r="V37" s="341">
        <v>20.0</v>
      </c>
      <c r="W37" s="341">
        <v>93.0</v>
      </c>
      <c r="X37" s="341">
        <v>37.0</v>
      </c>
      <c r="Y37" s="341">
        <v>387.0</v>
      </c>
      <c r="Z37" s="341">
        <v>29.0</v>
      </c>
      <c r="AA37" s="341">
        <v>27.0</v>
      </c>
      <c r="AB37" s="341">
        <v>35.0</v>
      </c>
      <c r="AC37" s="341">
        <v>12.0</v>
      </c>
      <c r="AD37" s="341">
        <v>17.0</v>
      </c>
      <c r="AE37" s="341">
        <v>8.0</v>
      </c>
      <c r="AF37" s="341">
        <v>123.0</v>
      </c>
      <c r="AG37" s="341">
        <v>8.0</v>
      </c>
      <c r="AH37" s="341">
        <v>1.0</v>
      </c>
      <c r="AI37" s="341">
        <v>7.0</v>
      </c>
      <c r="AJ37" s="341">
        <v>27.0</v>
      </c>
      <c r="AK37" s="341"/>
      <c r="AL37" s="341"/>
      <c r="AM37" s="341"/>
      <c r="AN37" s="341"/>
      <c r="AO37" s="341"/>
      <c r="AP37" s="341"/>
    </row>
    <row r="38">
      <c r="A38" s="343">
        <v>43944.0</v>
      </c>
      <c r="B38" s="342">
        <v>7.0</v>
      </c>
      <c r="C38" s="342">
        <v>167.0</v>
      </c>
      <c r="D38" s="342">
        <v>337.0</v>
      </c>
      <c r="E38" s="342">
        <v>9.0</v>
      </c>
      <c r="F38" s="342">
        <v>8.0</v>
      </c>
      <c r="G38" s="342">
        <v>76.0</v>
      </c>
      <c r="H38" s="342">
        <v>3517.0</v>
      </c>
      <c r="I38" s="342">
        <v>14.0</v>
      </c>
      <c r="J38" s="342">
        <v>784.0</v>
      </c>
      <c r="K38" s="342">
        <v>538.0</v>
      </c>
      <c r="L38" s="342">
        <v>664.0</v>
      </c>
      <c r="M38" s="342">
        <v>50.0</v>
      </c>
      <c r="N38" s="342">
        <v>74.0</v>
      </c>
      <c r="O38" s="342">
        <v>83.0</v>
      </c>
      <c r="P38" s="342">
        <v>114.0</v>
      </c>
      <c r="Q38" s="342">
        <v>77.0</v>
      </c>
      <c r="R38" s="342">
        <v>83.0</v>
      </c>
      <c r="S38" s="342">
        <v>115.0</v>
      </c>
      <c r="T38" s="342">
        <v>93.0</v>
      </c>
      <c r="U38" s="342">
        <v>86.0</v>
      </c>
      <c r="V38" s="342">
        <v>31.0</v>
      </c>
      <c r="W38" s="342">
        <v>95.0</v>
      </c>
      <c r="X38" s="342">
        <v>37.0</v>
      </c>
      <c r="Y38" s="342">
        <v>397.0</v>
      </c>
      <c r="Z38" s="342">
        <v>29.0</v>
      </c>
      <c r="AA38" s="342">
        <v>38.0</v>
      </c>
      <c r="AB38" s="342">
        <v>36.0</v>
      </c>
      <c r="AC38" s="342">
        <v>14.0</v>
      </c>
      <c r="AD38" s="342">
        <v>17.0</v>
      </c>
      <c r="AE38" s="342">
        <v>13.0</v>
      </c>
      <c r="AF38" s="342">
        <v>130.0</v>
      </c>
      <c r="AG38" s="342">
        <v>8.0</v>
      </c>
      <c r="AH38" s="342">
        <v>1.0</v>
      </c>
      <c r="AI38" s="342">
        <v>7.0</v>
      </c>
      <c r="AJ38" s="342">
        <v>26.0</v>
      </c>
      <c r="AK38" s="342"/>
      <c r="AL38" s="342"/>
      <c r="AM38" s="342"/>
      <c r="AN38" s="342"/>
      <c r="AO38" s="342"/>
      <c r="AP38" s="342"/>
    </row>
    <row r="39">
      <c r="A39" s="343">
        <v>43945.0</v>
      </c>
      <c r="B39" s="341">
        <v>8.0</v>
      </c>
      <c r="C39" s="341">
        <v>177.0</v>
      </c>
      <c r="D39" s="341">
        <v>359.0</v>
      </c>
      <c r="E39" s="341">
        <v>9.0</v>
      </c>
      <c r="F39" s="341">
        <v>8.0</v>
      </c>
      <c r="G39" s="341">
        <v>77.0</v>
      </c>
      <c r="H39" s="342">
        <v>3599.0</v>
      </c>
      <c r="I39" s="341">
        <v>18.0</v>
      </c>
      <c r="J39" s="342">
        <v>862.0</v>
      </c>
      <c r="K39" s="341">
        <v>575.0</v>
      </c>
      <c r="L39" s="342">
        <v>690.0</v>
      </c>
      <c r="M39" s="341">
        <v>50.0</v>
      </c>
      <c r="N39" s="341">
        <v>85.0</v>
      </c>
      <c r="O39" s="341">
        <v>94.0</v>
      </c>
      <c r="P39" s="341">
        <v>132.0</v>
      </c>
      <c r="Q39" s="341">
        <v>77.0</v>
      </c>
      <c r="R39" s="341">
        <v>83.0</v>
      </c>
      <c r="S39" s="341">
        <v>153.0</v>
      </c>
      <c r="T39" s="341">
        <v>106.0</v>
      </c>
      <c r="U39" s="341">
        <v>96.0</v>
      </c>
      <c r="V39" s="341">
        <v>36.0</v>
      </c>
      <c r="W39" s="341">
        <v>96.0</v>
      </c>
      <c r="X39" s="341">
        <v>41.0</v>
      </c>
      <c r="Y39" s="341">
        <v>420.0</v>
      </c>
      <c r="Z39" s="341">
        <v>32.0</v>
      </c>
      <c r="AA39" s="341">
        <v>38.0</v>
      </c>
      <c r="AB39" s="341">
        <v>36.0</v>
      </c>
      <c r="AC39" s="341">
        <v>14.0</v>
      </c>
      <c r="AD39" s="341">
        <v>17.0</v>
      </c>
      <c r="AE39" s="341">
        <v>15.0</v>
      </c>
      <c r="AF39" s="341">
        <v>136.0</v>
      </c>
      <c r="AG39" s="341">
        <v>33.0</v>
      </c>
      <c r="AH39" s="341">
        <v>1.0</v>
      </c>
      <c r="AI39" s="341">
        <v>12.0</v>
      </c>
      <c r="AJ39" s="341">
        <v>26.0</v>
      </c>
      <c r="AK39" s="341"/>
      <c r="AL39" s="341"/>
      <c r="AM39" s="341"/>
      <c r="AN39" s="341"/>
      <c r="AO39" s="341"/>
      <c r="AP39" s="341"/>
    </row>
    <row r="40">
      <c r="A40" s="343">
        <v>43946.0</v>
      </c>
      <c r="B40" s="342">
        <v>9.0</v>
      </c>
      <c r="C40" s="342">
        <v>183.0</v>
      </c>
      <c r="D40" s="342">
        <v>370.0</v>
      </c>
      <c r="E40" s="342">
        <v>9.0</v>
      </c>
      <c r="F40" s="342">
        <v>8.0</v>
      </c>
      <c r="G40" s="342">
        <v>79.0</v>
      </c>
      <c r="H40" s="342">
        <v>3684.0</v>
      </c>
      <c r="I40" s="342">
        <v>21.0</v>
      </c>
      <c r="J40" s="342">
        <v>907.0</v>
      </c>
      <c r="K40" s="342">
        <v>621.0</v>
      </c>
      <c r="L40" s="342">
        <v>770.0</v>
      </c>
      <c r="M40" s="342">
        <v>51.0</v>
      </c>
      <c r="N40" s="342">
        <v>97.0</v>
      </c>
      <c r="O40" s="342">
        <v>100.0</v>
      </c>
      <c r="P40" s="342">
        <v>146.0</v>
      </c>
      <c r="Q40" s="342">
        <v>83.0</v>
      </c>
      <c r="R40" s="342">
        <v>83.0</v>
      </c>
      <c r="S40" s="342">
        <v>180.0</v>
      </c>
      <c r="T40" s="342">
        <v>119.0</v>
      </c>
      <c r="U40" s="342">
        <v>97.0</v>
      </c>
      <c r="V40" s="342">
        <v>36.0</v>
      </c>
      <c r="W40" s="342">
        <v>105.0</v>
      </c>
      <c r="X40" s="342">
        <v>41.0</v>
      </c>
      <c r="Y40" s="342">
        <v>432.0</v>
      </c>
      <c r="Z40" s="342">
        <v>36.0</v>
      </c>
      <c r="AA40" s="342">
        <v>38.0</v>
      </c>
      <c r="AB40" s="342">
        <v>38.0</v>
      </c>
      <c r="AC40" s="342">
        <v>14.0</v>
      </c>
      <c r="AD40" s="342">
        <v>22.0</v>
      </c>
      <c r="AE40" s="342">
        <v>16.0</v>
      </c>
      <c r="AF40" s="342">
        <v>136.0</v>
      </c>
      <c r="AG40" s="342">
        <v>35.0</v>
      </c>
      <c r="AH40" s="342">
        <v>1.0</v>
      </c>
      <c r="AI40" s="342">
        <v>14.0</v>
      </c>
      <c r="AJ40" s="342">
        <v>26.0</v>
      </c>
      <c r="AK40" s="342"/>
      <c r="AL40" s="342"/>
      <c r="AM40" s="342"/>
      <c r="AN40" s="342"/>
      <c r="AO40" s="342"/>
      <c r="AP40" s="342"/>
    </row>
    <row r="41">
      <c r="A41" s="343">
        <v>43947.0</v>
      </c>
      <c r="B41" s="342">
        <v>9.0</v>
      </c>
      <c r="C41" s="342">
        <v>186.0</v>
      </c>
      <c r="D41" s="342">
        <v>370.0</v>
      </c>
      <c r="E41" s="342">
        <v>10.0</v>
      </c>
      <c r="F41" s="342">
        <v>8.0</v>
      </c>
      <c r="G41" s="342">
        <v>82.0</v>
      </c>
      <c r="H41" s="342">
        <v>3798.0</v>
      </c>
      <c r="I41" s="342">
        <v>32.0</v>
      </c>
      <c r="J41" s="342">
        <v>912.0</v>
      </c>
      <c r="K41" s="342">
        <v>649.0</v>
      </c>
      <c r="L41" s="342">
        <v>785.0</v>
      </c>
      <c r="M41" s="342">
        <v>51.0</v>
      </c>
      <c r="N41" s="342">
        <v>105.0</v>
      </c>
      <c r="O41" s="342">
        <v>104.0</v>
      </c>
      <c r="P41" s="342">
        <v>146.0</v>
      </c>
      <c r="Q41" s="342">
        <v>89.0</v>
      </c>
      <c r="R41" s="342">
        <v>85.0</v>
      </c>
      <c r="S41" s="342">
        <v>195.0</v>
      </c>
      <c r="T41" s="342">
        <v>129.0</v>
      </c>
      <c r="U41" s="342">
        <v>102.0</v>
      </c>
      <c r="V41" s="342">
        <v>40.0</v>
      </c>
      <c r="W41" s="342">
        <v>111.0</v>
      </c>
      <c r="X41" s="342">
        <v>45.0</v>
      </c>
      <c r="Y41" s="342">
        <v>440.0</v>
      </c>
      <c r="Z41" s="342">
        <v>36.0</v>
      </c>
      <c r="AA41" s="342">
        <v>42.0</v>
      </c>
      <c r="AB41" s="342">
        <v>39.0</v>
      </c>
      <c r="AC41" s="342">
        <v>26.0</v>
      </c>
      <c r="AD41" s="342">
        <v>22.0</v>
      </c>
      <c r="AE41" s="342">
        <v>16.0</v>
      </c>
      <c r="AF41" s="342">
        <v>141.0</v>
      </c>
      <c r="AG41" s="342">
        <v>35.0</v>
      </c>
      <c r="AH41" s="342">
        <v>1.0</v>
      </c>
      <c r="AI41" s="342">
        <v>15.0</v>
      </c>
      <c r="AJ41" s="342">
        <v>26.0</v>
      </c>
      <c r="AK41" s="342"/>
      <c r="AL41" s="342"/>
      <c r="AM41" s="342"/>
      <c r="AN41" s="342"/>
      <c r="AO41" s="342"/>
      <c r="AP41" s="342"/>
    </row>
    <row r="42">
      <c r="A42" s="343">
        <v>43948.0</v>
      </c>
      <c r="B42" s="341">
        <v>9.0</v>
      </c>
      <c r="C42" s="341">
        <v>194.0</v>
      </c>
      <c r="D42" s="341">
        <v>382.0</v>
      </c>
      <c r="E42" s="341">
        <v>10.0</v>
      </c>
      <c r="F42" s="341">
        <v>8.0</v>
      </c>
      <c r="G42" s="341">
        <v>83.0</v>
      </c>
      <c r="H42" s="342">
        <v>3869.0</v>
      </c>
      <c r="I42" s="341">
        <v>32.0</v>
      </c>
      <c r="J42" s="342">
        <v>951.0</v>
      </c>
      <c r="K42" s="341">
        <v>666.0</v>
      </c>
      <c r="L42" s="342">
        <v>796.0</v>
      </c>
      <c r="M42" s="341">
        <v>51.0</v>
      </c>
      <c r="N42" s="341">
        <v>107.0</v>
      </c>
      <c r="O42" s="341">
        <v>112.0</v>
      </c>
      <c r="P42" s="341">
        <v>150.0</v>
      </c>
      <c r="Q42" s="341">
        <v>90.0</v>
      </c>
      <c r="R42" s="341">
        <v>86.0</v>
      </c>
      <c r="S42" s="341">
        <v>206.0</v>
      </c>
      <c r="T42" s="341">
        <v>129.0</v>
      </c>
      <c r="U42" s="341">
        <v>121.0</v>
      </c>
      <c r="V42" s="341">
        <v>40.0</v>
      </c>
      <c r="W42" s="341">
        <v>111.0</v>
      </c>
      <c r="X42" s="341">
        <v>45.0</v>
      </c>
      <c r="Y42" s="341">
        <v>440.0</v>
      </c>
      <c r="Z42" s="341">
        <v>36.0</v>
      </c>
      <c r="AA42" s="341">
        <v>42.0</v>
      </c>
      <c r="AB42" s="341">
        <v>39.0</v>
      </c>
      <c r="AC42" s="341">
        <v>26.0</v>
      </c>
      <c r="AD42" s="341">
        <v>22.0</v>
      </c>
      <c r="AE42" s="341">
        <v>16.0</v>
      </c>
      <c r="AF42" s="341">
        <v>151.0</v>
      </c>
      <c r="AG42" s="341">
        <v>35.0</v>
      </c>
      <c r="AH42" s="341">
        <v>1.0</v>
      </c>
      <c r="AI42" s="341">
        <v>14.0</v>
      </c>
      <c r="AJ42" s="341">
        <v>26.0</v>
      </c>
      <c r="AK42" s="341"/>
      <c r="AL42" s="341"/>
      <c r="AM42" s="341"/>
      <c r="AN42" s="341"/>
      <c r="AO42" s="341"/>
      <c r="AP42" s="341"/>
    </row>
    <row r="43">
      <c r="A43" s="343">
        <v>43949.0</v>
      </c>
      <c r="B43" s="342">
        <v>9.0</v>
      </c>
      <c r="C43" s="342">
        <v>215.0</v>
      </c>
      <c r="D43" s="342">
        <v>388.0</v>
      </c>
      <c r="E43" s="342">
        <v>10.0</v>
      </c>
      <c r="F43" s="342">
        <v>8.0</v>
      </c>
      <c r="G43" s="342">
        <v>93.0</v>
      </c>
      <c r="H43" s="342">
        <v>4002.0</v>
      </c>
      <c r="I43" s="342">
        <v>32.0</v>
      </c>
      <c r="J43" s="342">
        <v>969.0</v>
      </c>
      <c r="K43" s="342">
        <v>682.0</v>
      </c>
      <c r="L43" s="342">
        <v>857.0</v>
      </c>
      <c r="M43" s="342">
        <v>51.0</v>
      </c>
      <c r="N43" s="342">
        <v>115.0</v>
      </c>
      <c r="O43" s="342">
        <v>121.0</v>
      </c>
      <c r="P43" s="342">
        <v>150.0</v>
      </c>
      <c r="Q43" s="342">
        <v>92.0</v>
      </c>
      <c r="R43" s="342">
        <v>89.0</v>
      </c>
      <c r="S43" s="342">
        <v>221.0</v>
      </c>
      <c r="T43" s="342">
        <v>143.0</v>
      </c>
      <c r="U43" s="342">
        <v>144.0</v>
      </c>
      <c r="V43" s="342">
        <v>43.0</v>
      </c>
      <c r="W43" s="342">
        <v>111.0</v>
      </c>
      <c r="X43" s="342">
        <v>45.0</v>
      </c>
      <c r="Y43" s="342">
        <v>453.0</v>
      </c>
      <c r="Z43" s="342">
        <v>42.0</v>
      </c>
      <c r="AA43" s="342">
        <v>44.0</v>
      </c>
      <c r="AB43" s="342">
        <v>40.0</v>
      </c>
      <c r="AC43" s="342">
        <v>26.0</v>
      </c>
      <c r="AD43" s="342">
        <v>22.0</v>
      </c>
      <c r="AE43" s="342">
        <v>37.0</v>
      </c>
      <c r="AF43" s="342">
        <v>177.0</v>
      </c>
      <c r="AG43" s="342">
        <v>37.0</v>
      </c>
      <c r="AH43" s="342">
        <v>1.0</v>
      </c>
      <c r="AI43" s="342">
        <v>15.0</v>
      </c>
      <c r="AJ43" s="342">
        <v>27.0</v>
      </c>
      <c r="AK43" s="342"/>
      <c r="AL43" s="342"/>
      <c r="AM43" s="342"/>
      <c r="AN43" s="342"/>
      <c r="AO43" s="342"/>
      <c r="AP43" s="342"/>
    </row>
    <row r="44">
      <c r="A44" s="343">
        <v>43950.0</v>
      </c>
      <c r="B44" s="342">
        <v>9.0</v>
      </c>
      <c r="C44" s="342">
        <v>215.0</v>
      </c>
      <c r="D44" s="342">
        <v>388.0</v>
      </c>
      <c r="E44" s="342">
        <v>10.0</v>
      </c>
      <c r="F44" s="342">
        <v>12.0</v>
      </c>
      <c r="G44" s="342">
        <v>94.0</v>
      </c>
      <c r="H44" s="342">
        <v>4092.0</v>
      </c>
      <c r="I44" s="342">
        <v>32.0</v>
      </c>
      <c r="J44" s="342">
        <v>1009.0</v>
      </c>
      <c r="K44" s="342">
        <v>711.0</v>
      </c>
      <c r="L44" s="342">
        <v>872.0</v>
      </c>
      <c r="M44" s="342">
        <v>58.0</v>
      </c>
      <c r="N44" s="342">
        <v>119.0</v>
      </c>
      <c r="O44" s="342">
        <v>127.0</v>
      </c>
      <c r="P44" s="342">
        <v>157.0</v>
      </c>
      <c r="Q44" s="342">
        <v>92.0</v>
      </c>
      <c r="R44" s="342">
        <v>89.0</v>
      </c>
      <c r="S44" s="342">
        <v>230.0</v>
      </c>
      <c r="T44" s="342">
        <v>144.0</v>
      </c>
      <c r="U44" s="342">
        <v>145.0</v>
      </c>
      <c r="V44" s="342">
        <v>44.0</v>
      </c>
      <c r="W44" s="342">
        <v>114.0</v>
      </c>
      <c r="X44" s="342">
        <v>53.0</v>
      </c>
      <c r="Y44" s="342">
        <v>465.0</v>
      </c>
      <c r="Z44" s="342">
        <v>47.0</v>
      </c>
      <c r="AA44" s="342">
        <v>46.0</v>
      </c>
      <c r="AB44" s="342">
        <v>41.0</v>
      </c>
      <c r="AC44" s="342">
        <v>26.0</v>
      </c>
      <c r="AD44" s="342">
        <v>23.0</v>
      </c>
      <c r="AE44" s="342">
        <v>37.0</v>
      </c>
      <c r="AF44" s="342">
        <v>189.0</v>
      </c>
      <c r="AG44" s="342">
        <v>38.0</v>
      </c>
      <c r="AH44" s="342">
        <v>1.0</v>
      </c>
      <c r="AI44" s="342">
        <v>15.0</v>
      </c>
      <c r="AJ44" s="342">
        <v>27.0</v>
      </c>
      <c r="AK44" s="342"/>
      <c r="AL44" s="342"/>
      <c r="AM44" s="342"/>
      <c r="AN44" s="342"/>
      <c r="AO44" s="342"/>
      <c r="AP44" s="342"/>
    </row>
    <row r="45">
      <c r="A45" s="343">
        <v>43951.0</v>
      </c>
      <c r="B45" s="342">
        <v>10.0</v>
      </c>
      <c r="C45" s="342">
        <v>222.0</v>
      </c>
      <c r="D45" s="342">
        <v>404.0</v>
      </c>
      <c r="E45" s="342">
        <v>10.0</v>
      </c>
      <c r="F45" s="342">
        <v>12.0</v>
      </c>
      <c r="G45" s="342">
        <v>95.0</v>
      </c>
      <c r="H45" s="342">
        <v>4175.0</v>
      </c>
      <c r="I45" s="342">
        <v>32.0</v>
      </c>
      <c r="J45" s="342">
        <v>1012.0</v>
      </c>
      <c r="K45" s="342">
        <v>724.0</v>
      </c>
      <c r="L45" s="342">
        <v>958.0</v>
      </c>
      <c r="M45" s="342">
        <v>58.0</v>
      </c>
      <c r="N45" s="342">
        <v>134.0</v>
      </c>
      <c r="O45" s="342">
        <v>145.0</v>
      </c>
      <c r="P45" s="342">
        <v>170.0</v>
      </c>
      <c r="Q45" s="342">
        <v>100.0</v>
      </c>
      <c r="R45" s="342">
        <v>89.0</v>
      </c>
      <c r="S45" s="342">
        <v>230.0</v>
      </c>
      <c r="T45" s="342">
        <v>150.0</v>
      </c>
      <c r="U45" s="342">
        <v>148.0</v>
      </c>
      <c r="V45" s="342">
        <v>45.0</v>
      </c>
      <c r="W45" s="342">
        <v>117.0</v>
      </c>
      <c r="X45" s="342">
        <v>62.0</v>
      </c>
      <c r="Y45" s="342">
        <v>491.0</v>
      </c>
      <c r="Z45" s="342">
        <v>47.0</v>
      </c>
      <c r="AA45" s="342">
        <v>46.0</v>
      </c>
      <c r="AB45" s="342">
        <v>41.0</v>
      </c>
      <c r="AC45" s="342">
        <v>40.0</v>
      </c>
      <c r="AD45" s="342">
        <v>23.0</v>
      </c>
      <c r="AE45" s="342">
        <v>37.0</v>
      </c>
      <c r="AF45" s="342">
        <v>205.0</v>
      </c>
      <c r="AG45" s="342">
        <v>42.0</v>
      </c>
      <c r="AH45" s="342">
        <v>3.0</v>
      </c>
      <c r="AI45" s="342">
        <v>15.0</v>
      </c>
      <c r="AJ45" s="342">
        <v>26.0</v>
      </c>
      <c r="AK45" s="342"/>
      <c r="AL45" s="342"/>
      <c r="AM45" s="342"/>
      <c r="AN45" s="342"/>
      <c r="AO45" s="342"/>
      <c r="AP45" s="342"/>
    </row>
    <row r="46">
      <c r="A46" s="343">
        <v>43952.0</v>
      </c>
      <c r="B46" s="341">
        <v>11.0</v>
      </c>
      <c r="C46" s="341">
        <v>235.0</v>
      </c>
      <c r="D46" s="341">
        <v>418.0</v>
      </c>
      <c r="E46" s="341">
        <v>19.0</v>
      </c>
      <c r="F46" s="341">
        <v>12.0</v>
      </c>
      <c r="G46" s="341">
        <v>104.0</v>
      </c>
      <c r="H46" s="342">
        <v>4317.0</v>
      </c>
      <c r="I46" s="341">
        <v>32.0</v>
      </c>
      <c r="J46" s="342">
        <v>1012.0</v>
      </c>
      <c r="K46" s="341">
        <v>746.0</v>
      </c>
      <c r="L46" s="342">
        <v>1034.0</v>
      </c>
      <c r="M46" s="341">
        <v>61.0</v>
      </c>
      <c r="N46" s="341">
        <v>136.0</v>
      </c>
      <c r="O46" s="341">
        <v>156.0</v>
      </c>
      <c r="P46" s="341">
        <v>179.0</v>
      </c>
      <c r="Q46" s="341">
        <v>115.0</v>
      </c>
      <c r="R46" s="341">
        <v>89.0</v>
      </c>
      <c r="S46" s="341">
        <v>233.0</v>
      </c>
      <c r="T46" s="341">
        <v>156.0</v>
      </c>
      <c r="U46" s="341">
        <v>172.0</v>
      </c>
      <c r="V46" s="341">
        <v>45.0</v>
      </c>
      <c r="W46" s="341">
        <v>117.0</v>
      </c>
      <c r="X46" s="341">
        <v>62.0</v>
      </c>
      <c r="Y46" s="341">
        <v>547.0</v>
      </c>
      <c r="Z46" s="341">
        <v>48.0</v>
      </c>
      <c r="AA46" s="341">
        <v>50.0</v>
      </c>
      <c r="AB46" s="341">
        <v>42.0</v>
      </c>
      <c r="AC46" s="341">
        <v>41.0</v>
      </c>
      <c r="AD46" s="341">
        <v>23.0</v>
      </c>
      <c r="AE46" s="341">
        <v>42.0</v>
      </c>
      <c r="AF46" s="341">
        <v>210.0</v>
      </c>
      <c r="AG46" s="341">
        <v>43.0</v>
      </c>
      <c r="AH46" s="341">
        <v>3.0</v>
      </c>
      <c r="AI46" s="341">
        <v>15.0</v>
      </c>
      <c r="AJ46" s="341">
        <v>26.0</v>
      </c>
      <c r="AK46" s="341"/>
      <c r="AL46" s="341"/>
      <c r="AM46" s="341"/>
      <c r="AN46" s="341"/>
      <c r="AO46" s="341"/>
      <c r="AP46" s="341"/>
    </row>
    <row r="47">
      <c r="A47" s="343">
        <v>43953.0</v>
      </c>
      <c r="B47" s="342">
        <v>11.0</v>
      </c>
      <c r="C47" s="342">
        <v>237.0</v>
      </c>
      <c r="D47" s="342">
        <v>427.0</v>
      </c>
      <c r="E47" s="342">
        <v>19.0</v>
      </c>
      <c r="F47" s="342">
        <v>12.0</v>
      </c>
      <c r="G47" s="342">
        <v>114.0</v>
      </c>
      <c r="H47" s="342">
        <v>4397.0</v>
      </c>
      <c r="I47" s="342">
        <v>32.0</v>
      </c>
      <c r="J47" s="342">
        <v>1043.0</v>
      </c>
      <c r="K47" s="342">
        <v>767.0</v>
      </c>
      <c r="L47" s="342">
        <v>1037.0</v>
      </c>
      <c r="M47" s="342">
        <v>68.0</v>
      </c>
      <c r="N47" s="342">
        <v>154.0</v>
      </c>
      <c r="O47" s="342">
        <v>157.0</v>
      </c>
      <c r="P47" s="342">
        <v>179.0</v>
      </c>
      <c r="Q47" s="342">
        <v>122.0</v>
      </c>
      <c r="R47" s="342">
        <v>89.0</v>
      </c>
      <c r="S47" s="342">
        <v>250.0</v>
      </c>
      <c r="T47" s="342">
        <v>156.0</v>
      </c>
      <c r="U47" s="342">
        <v>182.0</v>
      </c>
      <c r="V47" s="342">
        <v>45.0</v>
      </c>
      <c r="W47" s="342">
        <v>117.0</v>
      </c>
      <c r="X47" s="342">
        <v>64.0</v>
      </c>
      <c r="Y47" s="342">
        <v>577.0</v>
      </c>
      <c r="Z47" s="342">
        <v>59.0</v>
      </c>
      <c r="AA47" s="342">
        <v>50.0</v>
      </c>
      <c r="AB47" s="342">
        <v>45.0</v>
      </c>
      <c r="AC47" s="342">
        <v>41.0</v>
      </c>
      <c r="AD47" s="342">
        <v>23.0</v>
      </c>
      <c r="AE47" s="342">
        <v>43.0</v>
      </c>
      <c r="AF47" s="342">
        <v>240.0</v>
      </c>
      <c r="AG47" s="342">
        <v>44.0</v>
      </c>
      <c r="AH47" s="342">
        <v>3.0</v>
      </c>
      <c r="AI47" s="342">
        <v>15.0</v>
      </c>
      <c r="AJ47" s="342">
        <v>24.0</v>
      </c>
      <c r="AK47" s="342"/>
      <c r="AL47" s="342"/>
      <c r="AM47" s="342"/>
      <c r="AN47" s="342"/>
      <c r="AO47" s="342"/>
      <c r="AP47" s="342"/>
    </row>
    <row r="48">
      <c r="A48" s="343">
        <v>43954.0</v>
      </c>
      <c r="B48" s="342">
        <v>12.0</v>
      </c>
      <c r="C48" s="342">
        <v>262.0</v>
      </c>
      <c r="D48" s="342">
        <v>432.0</v>
      </c>
      <c r="E48" s="342">
        <v>20.0</v>
      </c>
      <c r="F48" s="342">
        <v>12.0</v>
      </c>
      <c r="G48" s="342">
        <v>115.0</v>
      </c>
      <c r="H48" s="342">
        <v>4463.0</v>
      </c>
      <c r="I48" s="342">
        <v>38.0</v>
      </c>
      <c r="J48" s="342">
        <v>1054.0</v>
      </c>
      <c r="K48" s="342">
        <v>776.0</v>
      </c>
      <c r="L48" s="342">
        <v>1117.0</v>
      </c>
      <c r="M48" s="342">
        <v>70.0</v>
      </c>
      <c r="N48" s="342">
        <v>162.0</v>
      </c>
      <c r="O48" s="342">
        <v>157.0</v>
      </c>
      <c r="P48" s="342">
        <v>195.0</v>
      </c>
      <c r="Q48" s="342">
        <v>122.0</v>
      </c>
      <c r="R48" s="342">
        <v>92.0</v>
      </c>
      <c r="S48" s="342">
        <v>269.0</v>
      </c>
      <c r="T48" s="342">
        <v>185.0</v>
      </c>
      <c r="U48" s="342">
        <v>195.0</v>
      </c>
      <c r="V48" s="342">
        <v>45.0</v>
      </c>
      <c r="W48" s="342">
        <v>123.0</v>
      </c>
      <c r="X48" s="342">
        <v>64.0</v>
      </c>
      <c r="Y48" s="342">
        <v>601.0</v>
      </c>
      <c r="Z48" s="342">
        <v>59.0</v>
      </c>
      <c r="AA48" s="342">
        <v>50.0</v>
      </c>
      <c r="AB48" s="342">
        <v>53.0</v>
      </c>
      <c r="AC48" s="342">
        <v>50.0</v>
      </c>
      <c r="AD48" s="342">
        <v>23.0</v>
      </c>
      <c r="AE48" s="342">
        <v>43.0</v>
      </c>
      <c r="AF48" s="342">
        <v>240.0</v>
      </c>
      <c r="AG48" s="342">
        <v>44.0</v>
      </c>
      <c r="AH48" s="342">
        <v>10.0</v>
      </c>
      <c r="AI48" s="342">
        <v>15.0</v>
      </c>
      <c r="AJ48" s="342">
        <v>24.0</v>
      </c>
      <c r="AK48" s="342"/>
      <c r="AL48" s="342"/>
      <c r="AM48" s="342"/>
      <c r="AN48" s="342"/>
      <c r="AO48" s="342"/>
      <c r="AP48" s="342"/>
    </row>
    <row r="49">
      <c r="A49" s="343">
        <v>43955.0</v>
      </c>
      <c r="B49" s="342">
        <v>12.0</v>
      </c>
      <c r="C49" s="342">
        <v>271.0</v>
      </c>
      <c r="D49" s="342">
        <v>446.0</v>
      </c>
      <c r="E49" s="342">
        <v>20.0</v>
      </c>
      <c r="F49" s="342">
        <v>12.0</v>
      </c>
      <c r="G49" s="342">
        <v>115.0</v>
      </c>
      <c r="H49" s="342">
        <v>4539.0</v>
      </c>
      <c r="I49" s="342">
        <v>38.0</v>
      </c>
      <c r="J49" s="342">
        <v>1252.0</v>
      </c>
      <c r="K49" s="342">
        <v>798.0</v>
      </c>
      <c r="L49" s="342">
        <v>1124.0</v>
      </c>
      <c r="M49" s="342">
        <v>73.0</v>
      </c>
      <c r="N49" s="342">
        <v>167.0</v>
      </c>
      <c r="O49" s="342">
        <v>180.0</v>
      </c>
      <c r="P49" s="342">
        <v>198.0</v>
      </c>
      <c r="Q49" s="342">
        <v>130.0</v>
      </c>
      <c r="R49" s="342">
        <v>92.0</v>
      </c>
      <c r="S49" s="342">
        <v>269.0</v>
      </c>
      <c r="T49" s="342">
        <v>185.0</v>
      </c>
      <c r="U49" s="342">
        <v>203.0</v>
      </c>
      <c r="V49" s="342">
        <v>45.0</v>
      </c>
      <c r="W49" s="342">
        <v>129.0</v>
      </c>
      <c r="X49" s="342">
        <v>64.0</v>
      </c>
      <c r="Y49" s="342">
        <v>607.0</v>
      </c>
      <c r="Z49" s="342">
        <v>59.0</v>
      </c>
      <c r="AA49" s="342">
        <v>54.0</v>
      </c>
      <c r="AB49" s="342">
        <v>58.0</v>
      </c>
      <c r="AC49" s="342">
        <v>50.0</v>
      </c>
      <c r="AD49" s="342">
        <v>23.0</v>
      </c>
      <c r="AE49" s="342">
        <v>43.0</v>
      </c>
      <c r="AF49" s="342">
        <v>240.0</v>
      </c>
      <c r="AG49" s="342">
        <v>44.0</v>
      </c>
      <c r="AH49" s="342">
        <v>10.0</v>
      </c>
      <c r="AI49" s="342">
        <v>15.0</v>
      </c>
      <c r="AJ49" s="342">
        <v>24.0</v>
      </c>
      <c r="AK49" s="342"/>
      <c r="AL49" s="342"/>
      <c r="AM49" s="342"/>
      <c r="AN49" s="342"/>
      <c r="AO49" s="342"/>
      <c r="AP49" s="342"/>
    </row>
    <row r="50">
      <c r="A50" s="343">
        <v>43956.0</v>
      </c>
      <c r="B50" s="342">
        <v>12.0</v>
      </c>
      <c r="C50" s="342">
        <v>277.0</v>
      </c>
      <c r="D50" s="342">
        <v>458.0</v>
      </c>
      <c r="E50" s="342">
        <v>28.0</v>
      </c>
      <c r="F50" s="342">
        <v>12.0</v>
      </c>
      <c r="G50" s="342">
        <v>121.0</v>
      </c>
      <c r="H50" s="342">
        <v>4687.0</v>
      </c>
      <c r="I50" s="342">
        <v>43.0</v>
      </c>
      <c r="J50" s="342">
        <v>1300.0</v>
      </c>
      <c r="K50" s="342">
        <v>849.0</v>
      </c>
      <c r="L50" s="342">
        <v>1171.0</v>
      </c>
      <c r="M50" s="342">
        <v>73.0</v>
      </c>
      <c r="N50" s="342">
        <v>168.0</v>
      </c>
      <c r="O50" s="342">
        <v>181.0</v>
      </c>
      <c r="P50" s="342">
        <v>212.0</v>
      </c>
      <c r="Q50" s="342">
        <v>131.0</v>
      </c>
      <c r="R50" s="342">
        <v>97.0</v>
      </c>
      <c r="S50" s="342">
        <v>285.0</v>
      </c>
      <c r="T50" s="342">
        <v>199.0</v>
      </c>
      <c r="U50" s="342">
        <v>221.0</v>
      </c>
      <c r="V50" s="342">
        <v>45.0</v>
      </c>
      <c r="W50" s="342">
        <v>130.0</v>
      </c>
      <c r="X50" s="342">
        <v>69.0</v>
      </c>
      <c r="Y50" s="342">
        <v>640.0</v>
      </c>
      <c r="Z50" s="342">
        <v>70.0</v>
      </c>
      <c r="AA50" s="342">
        <v>55.0</v>
      </c>
      <c r="AB50" s="342">
        <v>61.0</v>
      </c>
      <c r="AC50" s="342">
        <v>50.0</v>
      </c>
      <c r="AD50" s="342">
        <v>23.0</v>
      </c>
      <c r="AE50" s="342">
        <v>49.0</v>
      </c>
      <c r="AF50" s="342">
        <v>247.0</v>
      </c>
      <c r="AG50" s="342">
        <v>58.0</v>
      </c>
      <c r="AH50" s="342">
        <v>12.0</v>
      </c>
      <c r="AI50" s="342">
        <v>15.0</v>
      </c>
      <c r="AJ50" s="342">
        <v>22.0</v>
      </c>
      <c r="AK50" s="342"/>
      <c r="AL50" s="342"/>
      <c r="AM50" s="342"/>
      <c r="AN50" s="342"/>
      <c r="AO50" s="342"/>
      <c r="AP50" s="342"/>
    </row>
    <row r="51">
      <c r="A51" s="343">
        <v>43957.0</v>
      </c>
      <c r="B51" s="342">
        <v>17.0</v>
      </c>
      <c r="C51" s="342">
        <v>277.0</v>
      </c>
      <c r="D51" s="342">
        <v>487.0</v>
      </c>
      <c r="E51" s="342">
        <v>28.0</v>
      </c>
      <c r="F51" s="342">
        <v>14.0</v>
      </c>
      <c r="G51" s="342">
        <v>122.0</v>
      </c>
      <c r="H51" s="342">
        <v>4770.0</v>
      </c>
      <c r="I51" s="342">
        <v>47.0</v>
      </c>
      <c r="J51" s="342">
        <v>1320.0</v>
      </c>
      <c r="K51" s="342">
        <v>891.0</v>
      </c>
      <c r="L51" s="342">
        <v>1221.0</v>
      </c>
      <c r="M51" s="342">
        <v>90.0</v>
      </c>
      <c r="N51" s="342">
        <v>182.0</v>
      </c>
      <c r="O51" s="342">
        <v>186.0</v>
      </c>
      <c r="P51" s="342">
        <v>225.0</v>
      </c>
      <c r="Q51" s="342">
        <v>131.0</v>
      </c>
      <c r="R51" s="342">
        <v>98.0</v>
      </c>
      <c r="S51" s="342">
        <v>289.0</v>
      </c>
      <c r="T51" s="342">
        <v>210.0</v>
      </c>
      <c r="U51" s="342">
        <v>238.0</v>
      </c>
      <c r="V51" s="342">
        <v>45.0</v>
      </c>
      <c r="W51" s="342">
        <v>141.0</v>
      </c>
      <c r="X51" s="342">
        <v>69.0</v>
      </c>
      <c r="Y51" s="342">
        <v>665.0</v>
      </c>
      <c r="Z51" s="342">
        <v>70.0</v>
      </c>
      <c r="AA51" s="342">
        <v>63.0</v>
      </c>
      <c r="AB51" s="342">
        <v>61.0</v>
      </c>
      <c r="AC51" s="342">
        <v>50.0</v>
      </c>
      <c r="AD51" s="342">
        <v>23.0</v>
      </c>
      <c r="AE51" s="342">
        <v>53.0</v>
      </c>
      <c r="AF51" s="342">
        <v>248.0</v>
      </c>
      <c r="AG51" s="342">
        <v>58.0</v>
      </c>
      <c r="AH51" s="342">
        <v>12.0</v>
      </c>
      <c r="AI51" s="342">
        <v>15.0</v>
      </c>
      <c r="AJ51" s="342">
        <v>22.0</v>
      </c>
      <c r="AK51" s="342"/>
      <c r="AL51" s="342"/>
      <c r="AM51" s="342"/>
      <c r="AN51" s="342"/>
      <c r="AO51" s="342"/>
      <c r="AP51" s="342"/>
    </row>
    <row r="52">
      <c r="A52" s="343">
        <v>43958.0</v>
      </c>
      <c r="B52" s="342">
        <v>17.0</v>
      </c>
      <c r="C52" s="342">
        <v>287.0</v>
      </c>
      <c r="D52" s="342">
        <v>495.0</v>
      </c>
      <c r="E52" s="342">
        <v>28.0</v>
      </c>
      <c r="F52" s="342">
        <v>14.0</v>
      </c>
      <c r="G52" s="342">
        <v>137.0</v>
      </c>
      <c r="H52" s="342">
        <v>4855.0</v>
      </c>
      <c r="I52" s="342">
        <v>47.0</v>
      </c>
      <c r="J52" s="342">
        <v>1381.0</v>
      </c>
      <c r="K52" s="342">
        <v>904.0</v>
      </c>
      <c r="L52" s="342">
        <v>1267.0</v>
      </c>
      <c r="M52" s="342">
        <v>95.0</v>
      </c>
      <c r="N52" s="342">
        <v>182.0</v>
      </c>
      <c r="O52" s="342">
        <v>188.0</v>
      </c>
      <c r="P52" s="342">
        <v>238.0</v>
      </c>
      <c r="Q52" s="342">
        <v>131.0</v>
      </c>
      <c r="R52" s="342">
        <v>98.0</v>
      </c>
      <c r="S52" s="342">
        <v>300.0</v>
      </c>
      <c r="T52" s="342">
        <v>227.0</v>
      </c>
      <c r="U52" s="342">
        <v>252.0</v>
      </c>
      <c r="V52" s="342">
        <v>45.0</v>
      </c>
      <c r="W52" s="342">
        <v>142.0</v>
      </c>
      <c r="X52" s="342">
        <v>69.0</v>
      </c>
      <c r="Y52" s="342">
        <v>684.0</v>
      </c>
      <c r="Z52" s="342">
        <v>75.0</v>
      </c>
      <c r="AA52" s="342">
        <v>63.0</v>
      </c>
      <c r="AB52" s="342">
        <v>66.0</v>
      </c>
      <c r="AC52" s="342">
        <v>50.0</v>
      </c>
      <c r="AD52" s="342">
        <v>23.0</v>
      </c>
      <c r="AE52" s="342">
        <v>53.0</v>
      </c>
      <c r="AF52" s="342">
        <v>252.0</v>
      </c>
      <c r="AG52" s="342">
        <v>58.0</v>
      </c>
      <c r="AH52" s="342">
        <v>12.0</v>
      </c>
      <c r="AI52" s="342">
        <v>19.0</v>
      </c>
      <c r="AJ52" s="342">
        <v>22.0</v>
      </c>
      <c r="AK52" s="342"/>
      <c r="AL52" s="342"/>
      <c r="AM52" s="342"/>
      <c r="AN52" s="342"/>
      <c r="AO52" s="342"/>
      <c r="AP52" s="342"/>
    </row>
    <row r="53">
      <c r="A53" s="343">
        <v>43959.0</v>
      </c>
      <c r="B53" s="342">
        <v>17.0</v>
      </c>
      <c r="C53" s="342">
        <v>300.0</v>
      </c>
      <c r="D53" s="342">
        <v>505.0</v>
      </c>
      <c r="E53" s="342">
        <v>28.0</v>
      </c>
      <c r="F53" s="342">
        <v>14.0</v>
      </c>
      <c r="G53" s="342">
        <v>143.0</v>
      </c>
      <c r="H53" s="342">
        <v>4955.0</v>
      </c>
      <c r="I53" s="342">
        <v>47.0</v>
      </c>
      <c r="J53" s="342">
        <v>1404.0</v>
      </c>
      <c r="K53" s="342">
        <v>933.0</v>
      </c>
      <c r="L53" s="342">
        <v>1284.0</v>
      </c>
      <c r="M53" s="342">
        <v>95.0</v>
      </c>
      <c r="N53" s="342">
        <v>209.0</v>
      </c>
      <c r="O53" s="342">
        <v>188.0</v>
      </c>
      <c r="P53" s="342">
        <v>246.0</v>
      </c>
      <c r="Q53" s="342">
        <v>131.0</v>
      </c>
      <c r="R53" s="342">
        <v>100.0</v>
      </c>
      <c r="S53" s="342">
        <v>312.0</v>
      </c>
      <c r="T53" s="342">
        <v>227.0</v>
      </c>
      <c r="U53" s="342">
        <v>270.0</v>
      </c>
      <c r="V53" s="342">
        <v>47.0</v>
      </c>
      <c r="W53" s="342">
        <v>157.0</v>
      </c>
      <c r="X53" s="342">
        <v>70.0</v>
      </c>
      <c r="Y53" s="342">
        <v>708.0</v>
      </c>
      <c r="Z53" s="342">
        <v>75.0</v>
      </c>
      <c r="AA53" s="342">
        <v>66.0</v>
      </c>
      <c r="AB53" s="342">
        <v>69.0</v>
      </c>
      <c r="AC53" s="342">
        <v>50.0</v>
      </c>
      <c r="AD53" s="342">
        <v>32.0</v>
      </c>
      <c r="AE53" s="342">
        <v>53.0</v>
      </c>
      <c r="AF53" s="342">
        <v>265.0</v>
      </c>
      <c r="AG53" s="342">
        <v>60.0</v>
      </c>
      <c r="AH53" s="342">
        <v>12.0</v>
      </c>
      <c r="AI53" s="342">
        <v>19.0</v>
      </c>
      <c r="AJ53" s="342">
        <v>21.0</v>
      </c>
      <c r="AK53" s="342"/>
      <c r="AL53" s="342"/>
      <c r="AM53" s="342"/>
      <c r="AN53" s="342"/>
      <c r="AO53" s="342"/>
      <c r="AP53" s="342"/>
    </row>
    <row r="54">
      <c r="A54" s="343">
        <v>43960.0</v>
      </c>
      <c r="B54" s="342">
        <v>17.0</v>
      </c>
      <c r="C54" s="342">
        <v>306.0</v>
      </c>
      <c r="D54" s="342">
        <v>523.0</v>
      </c>
      <c r="E54" s="342">
        <v>28.0</v>
      </c>
      <c r="F54" s="342">
        <v>37.0</v>
      </c>
      <c r="G54" s="342">
        <v>146.0</v>
      </c>
      <c r="H54" s="342">
        <v>5056.0</v>
      </c>
      <c r="I54" s="342">
        <v>62.0</v>
      </c>
      <c r="J54" s="342">
        <v>1437.0</v>
      </c>
      <c r="K54" s="342">
        <v>959.0</v>
      </c>
      <c r="L54" s="342">
        <v>1419.0</v>
      </c>
      <c r="M54" s="342">
        <v>118.0</v>
      </c>
      <c r="N54" s="342">
        <v>214.0</v>
      </c>
      <c r="O54" s="342">
        <v>189.0</v>
      </c>
      <c r="P54" s="342">
        <v>253.0</v>
      </c>
      <c r="Q54" s="342">
        <v>131.0</v>
      </c>
      <c r="R54" s="342">
        <v>101.0</v>
      </c>
      <c r="S54" s="342">
        <v>330.0</v>
      </c>
      <c r="T54" s="342">
        <v>278.0</v>
      </c>
      <c r="U54" s="342">
        <v>286.0</v>
      </c>
      <c r="V54" s="342">
        <v>53.0</v>
      </c>
      <c r="W54" s="342">
        <v>179.0</v>
      </c>
      <c r="X54" s="342">
        <v>71.0</v>
      </c>
      <c r="Y54" s="342">
        <v>710.0</v>
      </c>
      <c r="Z54" s="342">
        <v>75.0</v>
      </c>
      <c r="AA54" s="342">
        <v>66.0</v>
      </c>
      <c r="AB54" s="342">
        <v>71.0</v>
      </c>
      <c r="AC54" s="342">
        <v>54.0</v>
      </c>
      <c r="AD54" s="342">
        <v>32.0</v>
      </c>
      <c r="AE54" s="342">
        <v>53.0</v>
      </c>
      <c r="AF54" s="342">
        <v>277.0</v>
      </c>
      <c r="AG54" s="342">
        <v>62.0</v>
      </c>
      <c r="AH54" s="342">
        <v>12.0</v>
      </c>
      <c r="AI54" s="342">
        <v>19.0</v>
      </c>
      <c r="AJ54" s="342">
        <v>21.0</v>
      </c>
    </row>
    <row r="55">
      <c r="A55" s="343">
        <v>43961.0</v>
      </c>
      <c r="B55" s="342">
        <v>17.0</v>
      </c>
      <c r="C55" s="342">
        <v>311.0</v>
      </c>
      <c r="D55" s="342">
        <v>533.0</v>
      </c>
      <c r="E55" s="342">
        <v>29.0</v>
      </c>
      <c r="F55" s="342">
        <v>37.0</v>
      </c>
      <c r="G55" s="342">
        <v>153.0</v>
      </c>
      <c r="H55" s="342">
        <v>5190.0</v>
      </c>
      <c r="I55" s="342">
        <v>64.0</v>
      </c>
      <c r="J55" s="342">
        <v>1437.0</v>
      </c>
      <c r="K55" s="342">
        <v>978.0</v>
      </c>
      <c r="L55" s="342">
        <v>1502.0</v>
      </c>
      <c r="M55" s="342">
        <v>120.0</v>
      </c>
      <c r="N55" s="342">
        <v>218.0</v>
      </c>
      <c r="O55" s="342">
        <v>193.0</v>
      </c>
      <c r="P55" s="342">
        <v>263.0</v>
      </c>
      <c r="Q55" s="342">
        <v>131.0</v>
      </c>
      <c r="R55" s="342">
        <v>101.0</v>
      </c>
      <c r="S55" s="342">
        <v>330.0</v>
      </c>
      <c r="T55" s="342">
        <v>278.0</v>
      </c>
      <c r="U55" s="342">
        <v>299.0</v>
      </c>
      <c r="V55" s="342">
        <v>71.0</v>
      </c>
      <c r="W55" s="342">
        <v>179.0</v>
      </c>
      <c r="X55" s="342">
        <v>76.0</v>
      </c>
      <c r="Y55" s="342">
        <v>722.0</v>
      </c>
      <c r="Z55" s="342">
        <v>83.0</v>
      </c>
      <c r="AA55" s="342">
        <v>66.0</v>
      </c>
      <c r="AB55" s="342">
        <v>73.0</v>
      </c>
      <c r="AC55" s="342">
        <v>54.0</v>
      </c>
      <c r="AD55" s="342">
        <v>32.0</v>
      </c>
      <c r="AE55" s="342">
        <v>70.0</v>
      </c>
      <c r="AF55" s="342">
        <v>308.0</v>
      </c>
      <c r="AG55" s="342">
        <v>62.0</v>
      </c>
      <c r="AH55" s="342">
        <v>12.0</v>
      </c>
      <c r="AI55" s="342">
        <v>19.0</v>
      </c>
      <c r="AJ55" s="342">
        <v>21.0</v>
      </c>
    </row>
    <row r="56">
      <c r="A56" s="343">
        <v>43962.0</v>
      </c>
      <c r="B56" s="342">
        <v>17.0</v>
      </c>
      <c r="C56" s="342">
        <v>314.0</v>
      </c>
      <c r="D56" s="342">
        <v>541.0</v>
      </c>
      <c r="E56" s="342">
        <v>29.0</v>
      </c>
      <c r="F56" s="342">
        <v>37.0</v>
      </c>
      <c r="G56" s="342">
        <v>159.0</v>
      </c>
      <c r="H56" s="342">
        <v>5276.0</v>
      </c>
      <c r="I56" s="342">
        <v>65.0</v>
      </c>
      <c r="J56" s="342">
        <v>1493.0</v>
      </c>
      <c r="K56" s="342">
        <v>980.0</v>
      </c>
      <c r="L56" s="342">
        <v>1536.0</v>
      </c>
      <c r="M56" s="342">
        <v>120.0</v>
      </c>
      <c r="N56" s="342">
        <v>225.0</v>
      </c>
      <c r="O56" s="342">
        <v>200.0</v>
      </c>
      <c r="P56" s="342">
        <v>263.0</v>
      </c>
      <c r="Q56" s="342">
        <v>132.0</v>
      </c>
      <c r="R56" s="342">
        <v>104.0</v>
      </c>
      <c r="S56" s="342">
        <v>331.0</v>
      </c>
      <c r="T56" s="342">
        <v>278.0</v>
      </c>
      <c r="U56" s="342">
        <v>299.0</v>
      </c>
      <c r="V56" s="342">
        <v>71.0</v>
      </c>
      <c r="W56" s="342">
        <v>196.0</v>
      </c>
      <c r="X56" s="342">
        <v>76.0</v>
      </c>
      <c r="Y56" s="342">
        <v>722.0</v>
      </c>
      <c r="Z56" s="342">
        <v>83.0</v>
      </c>
      <c r="AA56" s="342">
        <v>66.0</v>
      </c>
      <c r="AB56" s="342">
        <v>74.0</v>
      </c>
      <c r="AC56" s="342">
        <v>54.0</v>
      </c>
      <c r="AD56" s="342">
        <v>32.0</v>
      </c>
      <c r="AE56" s="342">
        <v>70.0</v>
      </c>
      <c r="AF56" s="342">
        <v>308.0</v>
      </c>
      <c r="AG56" s="342">
        <v>62.0</v>
      </c>
      <c r="AH56" s="342">
        <v>12.0</v>
      </c>
      <c r="AI56" s="342">
        <v>19.0</v>
      </c>
      <c r="AJ56" s="342">
        <v>21.0</v>
      </c>
      <c r="AK56" s="344"/>
      <c r="AL56" s="344"/>
      <c r="AM56" s="344"/>
      <c r="AN56" s="344"/>
      <c r="AO56" s="344"/>
      <c r="AP56" s="344"/>
    </row>
    <row r="57">
      <c r="A57" s="343">
        <v>43963.0</v>
      </c>
      <c r="B57" s="342">
        <v>17.0</v>
      </c>
      <c r="C57" s="342">
        <v>328.0</v>
      </c>
      <c r="D57" s="342">
        <v>559.0</v>
      </c>
      <c r="E57" s="342">
        <v>29.0</v>
      </c>
      <c r="F57" s="342">
        <v>40.0</v>
      </c>
      <c r="G57" s="342">
        <v>169.0</v>
      </c>
      <c r="H57" s="342">
        <v>5375.0</v>
      </c>
      <c r="I57" s="342">
        <v>65.0</v>
      </c>
      <c r="J57" s="342">
        <v>1545.0</v>
      </c>
      <c r="K57" s="342">
        <v>989.0</v>
      </c>
      <c r="L57" s="342">
        <v>1669.0</v>
      </c>
      <c r="M57" s="342">
        <v>123.0</v>
      </c>
      <c r="N57" s="342">
        <v>228.0</v>
      </c>
      <c r="O57" s="342">
        <v>204.0</v>
      </c>
      <c r="P57" s="342">
        <v>277.0</v>
      </c>
      <c r="Q57" s="342">
        <v>132.0</v>
      </c>
      <c r="R57" s="342">
        <v>106.0</v>
      </c>
      <c r="S57" s="342">
        <v>339.0</v>
      </c>
      <c r="T57" s="342">
        <v>279.0</v>
      </c>
      <c r="U57" s="342">
        <v>319.0</v>
      </c>
      <c r="V57" s="342">
        <v>74.0</v>
      </c>
      <c r="W57" s="342">
        <v>198.0</v>
      </c>
      <c r="X57" s="342">
        <v>76.0</v>
      </c>
      <c r="Y57" s="342">
        <v>747.0</v>
      </c>
      <c r="Z57" s="342">
        <v>95.0</v>
      </c>
      <c r="AA57" s="342">
        <v>66.0</v>
      </c>
      <c r="AB57" s="342">
        <v>81.0</v>
      </c>
      <c r="AC57" s="342">
        <v>54.0</v>
      </c>
      <c r="AD57" s="342">
        <v>50.0</v>
      </c>
      <c r="AE57" s="342">
        <v>70.0</v>
      </c>
      <c r="AF57" s="342">
        <v>322.0</v>
      </c>
      <c r="AG57" s="342">
        <v>68.0</v>
      </c>
      <c r="AH57" s="342">
        <v>16.0</v>
      </c>
      <c r="AI57" s="342">
        <v>19.0</v>
      </c>
      <c r="AJ57" s="342">
        <v>21.0</v>
      </c>
      <c r="AK57" s="344"/>
      <c r="AL57" s="344"/>
      <c r="AM57" s="344"/>
      <c r="AN57" s="344"/>
      <c r="AO57" s="344"/>
      <c r="AP57" s="344"/>
    </row>
    <row r="58">
      <c r="A58" s="343">
        <v>43964.0</v>
      </c>
      <c r="B58" s="342">
        <v>17.0</v>
      </c>
      <c r="C58" s="342">
        <v>332.0</v>
      </c>
      <c r="D58" s="342">
        <v>580.0</v>
      </c>
      <c r="E58" s="342">
        <v>29.0</v>
      </c>
      <c r="F58" s="342">
        <v>40.0</v>
      </c>
      <c r="G58" s="342">
        <v>181.0</v>
      </c>
      <c r="H58" s="342">
        <v>5554.0</v>
      </c>
      <c r="I58" s="342">
        <v>65.0</v>
      </c>
      <c r="J58" s="342">
        <v>1556.0</v>
      </c>
      <c r="K58" s="342">
        <v>1023.0</v>
      </c>
      <c r="L58" s="342">
        <v>1772.0</v>
      </c>
      <c r="M58" s="342">
        <v>129.0</v>
      </c>
      <c r="N58" s="342">
        <v>230.0</v>
      </c>
      <c r="O58" s="342">
        <v>220.0</v>
      </c>
      <c r="P58" s="342">
        <v>291.0</v>
      </c>
      <c r="Q58" s="342">
        <v>138.0</v>
      </c>
      <c r="R58" s="342">
        <v>111.0</v>
      </c>
      <c r="S58" s="342">
        <v>344.0</v>
      </c>
      <c r="T58" s="342">
        <v>322.0</v>
      </c>
      <c r="U58" s="342">
        <v>339.0</v>
      </c>
      <c r="V58" s="342">
        <v>82.0</v>
      </c>
      <c r="W58" s="342">
        <v>200.0</v>
      </c>
      <c r="X58" s="342">
        <v>167.0</v>
      </c>
      <c r="Y58" s="342">
        <v>803.0</v>
      </c>
      <c r="Z58" s="342">
        <v>101.0</v>
      </c>
      <c r="AA58" s="342">
        <v>66.0</v>
      </c>
      <c r="AB58" s="342">
        <v>88.0</v>
      </c>
      <c r="AC58" s="342">
        <v>78.0</v>
      </c>
      <c r="AD58" s="342">
        <v>50.0</v>
      </c>
      <c r="AE58" s="342">
        <v>70.0</v>
      </c>
      <c r="AF58" s="342">
        <v>328.0</v>
      </c>
      <c r="AG58" s="342">
        <v>73.0</v>
      </c>
      <c r="AH58" s="342">
        <v>19.0</v>
      </c>
      <c r="AI58" s="342">
        <v>19.0</v>
      </c>
      <c r="AJ58" s="342">
        <v>21.0</v>
      </c>
      <c r="AK58" s="344"/>
      <c r="AL58" s="344"/>
      <c r="AM58" s="344"/>
      <c r="AN58" s="344"/>
      <c r="AO58" s="344"/>
      <c r="AP58" s="344"/>
    </row>
    <row r="59">
      <c r="A59" s="343">
        <v>43965.0</v>
      </c>
      <c r="B59" s="342">
        <v>17.0</v>
      </c>
      <c r="C59" s="342">
        <v>337.0</v>
      </c>
      <c r="D59" s="342">
        <v>593.0</v>
      </c>
      <c r="E59" s="342">
        <v>29.0</v>
      </c>
      <c r="F59" s="342">
        <v>42.0</v>
      </c>
      <c r="G59" s="342">
        <v>185.0</v>
      </c>
      <c r="H59" s="342">
        <v>5688.0</v>
      </c>
      <c r="I59" s="342">
        <v>66.0</v>
      </c>
      <c r="J59" s="342">
        <v>1565.0</v>
      </c>
      <c r="K59" s="342">
        <v>1066.0</v>
      </c>
      <c r="L59" s="342">
        <v>1863.0</v>
      </c>
      <c r="M59" s="342">
        <v>129.0</v>
      </c>
      <c r="N59" s="342">
        <v>238.0</v>
      </c>
      <c r="O59" s="342">
        <v>223.0</v>
      </c>
      <c r="P59" s="342">
        <v>294.0</v>
      </c>
      <c r="Q59" s="342">
        <v>138.0</v>
      </c>
      <c r="R59" s="342">
        <v>111.0</v>
      </c>
      <c r="S59" s="342">
        <v>350.0</v>
      </c>
      <c r="T59" s="342">
        <v>441.0</v>
      </c>
      <c r="U59" s="342">
        <v>371.0</v>
      </c>
      <c r="V59" s="342">
        <v>83.0</v>
      </c>
      <c r="W59" s="342">
        <v>202.0</v>
      </c>
      <c r="X59" s="342">
        <v>166.0</v>
      </c>
      <c r="Y59" s="342">
        <v>840.0</v>
      </c>
      <c r="Z59" s="342">
        <v>111.0</v>
      </c>
      <c r="AA59" s="342">
        <v>66.0</v>
      </c>
      <c r="AB59" s="342">
        <v>94.0</v>
      </c>
      <c r="AC59" s="342">
        <v>81.0</v>
      </c>
      <c r="AD59" s="342">
        <v>62.0</v>
      </c>
      <c r="AE59" s="342">
        <v>88.0</v>
      </c>
      <c r="AF59" s="342">
        <v>332.0</v>
      </c>
      <c r="AG59" s="342">
        <v>74.0</v>
      </c>
      <c r="AH59" s="342">
        <v>19.0</v>
      </c>
      <c r="AI59" s="342">
        <v>21.0</v>
      </c>
      <c r="AJ59" s="342">
        <v>21.0</v>
      </c>
      <c r="AK59" s="344"/>
      <c r="AL59" s="344"/>
      <c r="AM59" s="344"/>
      <c r="AN59" s="344"/>
      <c r="AO59" s="344"/>
      <c r="AP59" s="344"/>
    </row>
    <row r="60">
      <c r="A60" s="343">
        <v>43966.0</v>
      </c>
      <c r="B60" s="342">
        <v>17.0</v>
      </c>
      <c r="C60" s="342">
        <v>343.0</v>
      </c>
      <c r="D60" s="342">
        <v>622.0</v>
      </c>
      <c r="E60" s="342">
        <v>29.0</v>
      </c>
      <c r="F60" s="342">
        <v>53.0</v>
      </c>
      <c r="G60" s="342">
        <v>188.0</v>
      </c>
      <c r="H60" s="342">
        <v>5774.0</v>
      </c>
      <c r="I60" s="342">
        <v>69.0</v>
      </c>
      <c r="J60" s="342">
        <v>1596.0</v>
      </c>
      <c r="K60" s="342">
        <v>1109.0</v>
      </c>
      <c r="L60" s="342">
        <v>1921.0</v>
      </c>
      <c r="M60" s="342">
        <v>129.0</v>
      </c>
      <c r="N60" s="342">
        <v>251.0</v>
      </c>
      <c r="O60" s="342">
        <v>227.0</v>
      </c>
      <c r="P60" s="342">
        <v>363.0</v>
      </c>
      <c r="Q60" s="342">
        <v>141.0</v>
      </c>
      <c r="R60" s="342">
        <v>115.0</v>
      </c>
      <c r="S60" s="342">
        <v>358.0</v>
      </c>
      <c r="T60" s="342">
        <v>458.0</v>
      </c>
      <c r="U60" s="342">
        <v>393.0</v>
      </c>
      <c r="V60" s="342">
        <v>105.0</v>
      </c>
      <c r="W60" s="342">
        <v>202.0</v>
      </c>
      <c r="X60" s="342">
        <v>183.0</v>
      </c>
      <c r="Y60" s="342">
        <v>871.0</v>
      </c>
      <c r="Z60" s="342">
        <v>112.0</v>
      </c>
      <c r="AA60" s="342">
        <v>66.0</v>
      </c>
      <c r="AB60" s="342">
        <v>95.0</v>
      </c>
      <c r="AC60" s="342">
        <v>85.0</v>
      </c>
      <c r="AD60" s="342">
        <v>62.0</v>
      </c>
      <c r="AE60" s="342">
        <v>88.0</v>
      </c>
      <c r="AF60" s="342">
        <v>335.0</v>
      </c>
      <c r="AG60" s="342">
        <v>74.0</v>
      </c>
      <c r="AH60" s="342">
        <v>19.0</v>
      </c>
      <c r="AI60" s="342">
        <v>22.0</v>
      </c>
      <c r="AJ60" s="342">
        <v>21.0</v>
      </c>
      <c r="AK60" s="344"/>
      <c r="AL60" s="344"/>
      <c r="AM60" s="344"/>
      <c r="AN60" s="344"/>
      <c r="AO60" s="344"/>
      <c r="AP60" s="344"/>
    </row>
    <row r="61">
      <c r="A61" s="343">
        <v>43967.0</v>
      </c>
      <c r="B61" s="342">
        <v>18.0</v>
      </c>
      <c r="C61" s="342">
        <v>346.0</v>
      </c>
      <c r="D61" s="342">
        <v>626.0</v>
      </c>
      <c r="E61" s="342">
        <v>29.0</v>
      </c>
      <c r="F61" s="342">
        <v>56.0</v>
      </c>
      <c r="G61" s="342">
        <v>194.0</v>
      </c>
      <c r="H61" s="342">
        <v>5881.0</v>
      </c>
      <c r="I61" s="342">
        <v>79.0</v>
      </c>
      <c r="J61" s="342">
        <v>1618.0</v>
      </c>
      <c r="K61" s="342">
        <v>1140.0</v>
      </c>
      <c r="L61" s="342">
        <v>2105.0</v>
      </c>
      <c r="M61" s="342">
        <v>131.0</v>
      </c>
      <c r="N61" s="342">
        <v>253.0</v>
      </c>
      <c r="O61" s="342">
        <v>227.0</v>
      </c>
      <c r="P61" s="342">
        <v>370.0</v>
      </c>
      <c r="Q61" s="342">
        <v>153.0</v>
      </c>
      <c r="R61" s="342">
        <v>116.0</v>
      </c>
      <c r="S61" s="342">
        <v>365.0</v>
      </c>
      <c r="T61" s="342">
        <v>458.0</v>
      </c>
      <c r="U61" s="342">
        <v>396.0</v>
      </c>
      <c r="V61" s="342">
        <v>114.0</v>
      </c>
      <c r="W61" s="342">
        <v>202.0</v>
      </c>
      <c r="X61" s="342">
        <v>189.0</v>
      </c>
      <c r="Y61" s="342">
        <v>917.0</v>
      </c>
      <c r="Z61" s="342">
        <v>113.0</v>
      </c>
      <c r="AA61" s="342">
        <v>66.0</v>
      </c>
      <c r="AB61" s="342">
        <v>95.0</v>
      </c>
      <c r="AC61" s="342">
        <v>88.0</v>
      </c>
      <c r="AD61" s="342">
        <v>62.0</v>
      </c>
      <c r="AE61" s="342">
        <v>102.0</v>
      </c>
      <c r="AF61" s="342">
        <v>350.0</v>
      </c>
      <c r="AG61" s="342">
        <v>75.0</v>
      </c>
      <c r="AH61" s="342">
        <v>47.0</v>
      </c>
      <c r="AI61" s="342">
        <v>23.0</v>
      </c>
      <c r="AJ61" s="342">
        <v>21.0</v>
      </c>
      <c r="AK61" s="344"/>
      <c r="AL61" s="344"/>
      <c r="AM61" s="344"/>
      <c r="AN61" s="344"/>
      <c r="AO61" s="344"/>
      <c r="AP61" s="344"/>
    </row>
    <row r="62">
      <c r="A62" s="343">
        <v>43968.0</v>
      </c>
      <c r="B62" s="342">
        <v>18.0</v>
      </c>
      <c r="C62" s="342">
        <v>348.0</v>
      </c>
      <c r="D62" s="342">
        <v>650.0</v>
      </c>
      <c r="E62" s="342">
        <v>29.0</v>
      </c>
      <c r="F62" s="342">
        <v>65.0</v>
      </c>
      <c r="G62" s="342">
        <v>199.0</v>
      </c>
      <c r="H62" s="342">
        <v>6010.0</v>
      </c>
      <c r="I62" s="342">
        <v>80.0</v>
      </c>
      <c r="J62" s="342">
        <v>1652.0</v>
      </c>
      <c r="K62" s="342">
        <v>1157.0</v>
      </c>
      <c r="L62" s="342">
        <v>2152.0</v>
      </c>
      <c r="M62" s="342">
        <v>132.0</v>
      </c>
      <c r="N62" s="342">
        <v>254.0</v>
      </c>
      <c r="O62" s="342">
        <v>227.0</v>
      </c>
      <c r="P62" s="342">
        <v>372.0</v>
      </c>
      <c r="Q62" s="342">
        <v>155.0</v>
      </c>
      <c r="R62" s="342">
        <v>116.0</v>
      </c>
      <c r="S62" s="342">
        <v>371.0</v>
      </c>
      <c r="T62" s="342">
        <v>521.0</v>
      </c>
      <c r="U62" s="342">
        <v>408.0</v>
      </c>
      <c r="V62" s="342">
        <v>114.0</v>
      </c>
      <c r="W62" s="342">
        <v>218.0</v>
      </c>
      <c r="X62" s="342">
        <v>191.0</v>
      </c>
      <c r="Y62" s="342">
        <v>951.0</v>
      </c>
      <c r="Z62" s="342">
        <v>115.0</v>
      </c>
      <c r="AA62" s="342">
        <v>67.0</v>
      </c>
      <c r="AB62" s="342">
        <v>99.0</v>
      </c>
      <c r="AC62" s="342">
        <v>92.0</v>
      </c>
      <c r="AD62" s="342">
        <v>84.0</v>
      </c>
      <c r="AE62" s="342">
        <v>105.0</v>
      </c>
      <c r="AF62" s="342">
        <v>383.0</v>
      </c>
      <c r="AG62" s="342">
        <v>75.0</v>
      </c>
      <c r="AH62" s="342">
        <v>59.0</v>
      </c>
      <c r="AI62" s="342">
        <v>24.0</v>
      </c>
      <c r="AJ62" s="342">
        <v>21.0</v>
      </c>
      <c r="AK62" s="344"/>
      <c r="AL62" s="344"/>
      <c r="AM62" s="344"/>
      <c r="AN62" s="344"/>
      <c r="AO62" s="344"/>
      <c r="AP62" s="344"/>
    </row>
    <row r="63">
      <c r="A63" s="343">
        <v>43969.0</v>
      </c>
      <c r="B63" s="342">
        <v>18.0</v>
      </c>
      <c r="C63" s="342">
        <v>359.0</v>
      </c>
      <c r="D63" s="342">
        <v>677.0</v>
      </c>
      <c r="E63" s="342">
        <v>29.0</v>
      </c>
      <c r="F63" s="342">
        <v>66.0</v>
      </c>
      <c r="G63" s="342">
        <v>200.0</v>
      </c>
      <c r="H63" s="342">
        <v>6059.0</v>
      </c>
      <c r="I63" s="342">
        <v>81.0</v>
      </c>
      <c r="J63" s="342">
        <v>1677.0</v>
      </c>
      <c r="K63" s="342">
        <v>1165.0</v>
      </c>
      <c r="L63" s="342">
        <v>2296.0</v>
      </c>
      <c r="M63" s="342">
        <v>132.0</v>
      </c>
      <c r="N63" s="342">
        <v>255.0</v>
      </c>
      <c r="O63" s="342">
        <v>227.0</v>
      </c>
      <c r="P63" s="342">
        <v>438.0</v>
      </c>
      <c r="Q63" s="342">
        <v>155.0</v>
      </c>
      <c r="R63" s="342">
        <v>127.0</v>
      </c>
      <c r="S63" s="342">
        <v>375.0</v>
      </c>
      <c r="T63" s="342">
        <v>537.0</v>
      </c>
      <c r="U63" s="342">
        <v>409.0</v>
      </c>
      <c r="V63" s="342">
        <v>116.0</v>
      </c>
      <c r="W63" s="342">
        <v>225.0</v>
      </c>
      <c r="X63" s="342">
        <v>191.0</v>
      </c>
      <c r="Y63" s="342">
        <v>1017.0</v>
      </c>
      <c r="Z63" s="342">
        <v>115.0</v>
      </c>
      <c r="AA63" s="342">
        <v>83.0</v>
      </c>
      <c r="AB63" s="342">
        <v>101.0</v>
      </c>
      <c r="AC63" s="342">
        <v>93.0</v>
      </c>
      <c r="AD63" s="342">
        <v>107.0</v>
      </c>
      <c r="AE63" s="342">
        <v>105.0</v>
      </c>
      <c r="AF63" s="342">
        <v>383.0</v>
      </c>
      <c r="AG63" s="342">
        <v>75.0</v>
      </c>
      <c r="AH63" s="342">
        <v>68.0</v>
      </c>
      <c r="AI63" s="342">
        <v>28.0</v>
      </c>
      <c r="AJ63" s="342">
        <v>21.0</v>
      </c>
      <c r="AK63" s="344"/>
      <c r="AL63" s="344"/>
      <c r="AM63" s="344"/>
      <c r="AN63" s="344"/>
      <c r="AO63" s="344"/>
      <c r="AP63" s="344"/>
    </row>
    <row r="64">
      <c r="A64" s="343">
        <v>43970.0</v>
      </c>
      <c r="B64" s="342">
        <v>18.0</v>
      </c>
      <c r="C64" s="342">
        <v>363.0</v>
      </c>
      <c r="D64" s="342">
        <v>698.0</v>
      </c>
      <c r="E64" s="342">
        <v>29.0</v>
      </c>
      <c r="F64" s="342">
        <v>67.0</v>
      </c>
      <c r="G64" s="342">
        <v>207.0</v>
      </c>
      <c r="H64" s="342">
        <v>6155.0</v>
      </c>
      <c r="I64" s="342">
        <v>84.0</v>
      </c>
      <c r="J64" s="342">
        <v>1700.0</v>
      </c>
      <c r="K64" s="342">
        <v>1175.0</v>
      </c>
      <c r="L64" s="342">
        <v>2377.0</v>
      </c>
      <c r="M64" s="342">
        <v>132.0</v>
      </c>
      <c r="N64" s="342">
        <v>258.0</v>
      </c>
      <c r="O64" s="342">
        <v>232.0</v>
      </c>
      <c r="P64" s="342">
        <v>484.0</v>
      </c>
      <c r="Q64" s="342">
        <v>160.0</v>
      </c>
      <c r="R64" s="342">
        <v>140.0</v>
      </c>
      <c r="S64" s="342">
        <v>375.0</v>
      </c>
      <c r="T64" s="342">
        <v>597.0</v>
      </c>
      <c r="U64" s="342">
        <v>420.0</v>
      </c>
      <c r="V64" s="342">
        <v>126.0</v>
      </c>
      <c r="W64" s="342">
        <v>235.0</v>
      </c>
      <c r="X64" s="342">
        <v>202.0</v>
      </c>
      <c r="Y64" s="342">
        <v>1064.0</v>
      </c>
      <c r="Z64" s="342">
        <v>115.0</v>
      </c>
      <c r="AA64" s="342">
        <v>84.0</v>
      </c>
      <c r="AB64" s="342">
        <v>106.0</v>
      </c>
      <c r="AC64" s="342">
        <v>95.0</v>
      </c>
      <c r="AD64" s="342">
        <v>107.0</v>
      </c>
      <c r="AE64" s="342">
        <v>105.0</v>
      </c>
      <c r="AF64" s="342">
        <v>389.0</v>
      </c>
      <c r="AG64" s="342">
        <v>77.0</v>
      </c>
      <c r="AH64" s="342">
        <v>71.0</v>
      </c>
      <c r="AI64" s="342">
        <v>28.0</v>
      </c>
      <c r="AJ64" s="342">
        <v>21.0</v>
      </c>
      <c r="AK64" s="344"/>
      <c r="AL64" s="344"/>
      <c r="AM64" s="344"/>
      <c r="AN64" s="344"/>
      <c r="AO64" s="344"/>
      <c r="AP64" s="344"/>
    </row>
    <row r="65">
      <c r="A65" s="343">
        <v>43971.0</v>
      </c>
      <c r="B65" s="342">
        <v>18.0</v>
      </c>
      <c r="C65" s="342">
        <v>371.0</v>
      </c>
      <c r="D65" s="342">
        <v>699.0</v>
      </c>
      <c r="E65" s="342">
        <v>35.0</v>
      </c>
      <c r="F65" s="342">
        <v>67.0</v>
      </c>
      <c r="G65" s="342">
        <v>209.0</v>
      </c>
      <c r="H65" s="342">
        <v>6236.0</v>
      </c>
      <c r="I65" s="342">
        <v>89.0</v>
      </c>
      <c r="J65" s="342">
        <v>1876.0</v>
      </c>
      <c r="K65" s="342">
        <v>1192.0</v>
      </c>
      <c r="L65" s="342">
        <v>2496.0</v>
      </c>
      <c r="M65" s="342">
        <v>132.0</v>
      </c>
      <c r="N65" s="342">
        <v>264.0</v>
      </c>
      <c r="O65" s="342">
        <v>241.0</v>
      </c>
      <c r="P65" s="342">
        <v>547.0</v>
      </c>
      <c r="Q65" s="342">
        <v>160.0</v>
      </c>
      <c r="R65" s="342">
        <v>140.0</v>
      </c>
      <c r="S65" s="342">
        <v>393.0</v>
      </c>
      <c r="T65" s="342">
        <v>646.0</v>
      </c>
      <c r="U65" s="342">
        <v>428.0</v>
      </c>
      <c r="V65" s="342">
        <v>152.0</v>
      </c>
      <c r="W65" s="342">
        <v>250.0</v>
      </c>
      <c r="X65" s="342">
        <v>202.0</v>
      </c>
      <c r="Y65" s="342">
        <v>1101.0</v>
      </c>
      <c r="Z65" s="342">
        <v>115.0</v>
      </c>
      <c r="AA65" s="342">
        <v>85.0</v>
      </c>
      <c r="AB65" s="342">
        <v>107.0</v>
      </c>
      <c r="AC65" s="342">
        <v>96.0</v>
      </c>
      <c r="AD65" s="342">
        <v>124.0</v>
      </c>
      <c r="AE65" s="342">
        <v>106.0</v>
      </c>
      <c r="AF65" s="342">
        <v>409.0</v>
      </c>
      <c r="AG65" s="342">
        <v>78.0</v>
      </c>
      <c r="AH65" s="342">
        <v>76.0</v>
      </c>
      <c r="AI65" s="342">
        <v>28.0</v>
      </c>
      <c r="AJ65" s="342">
        <v>21.0</v>
      </c>
      <c r="AK65" s="344"/>
      <c r="AL65" s="344"/>
      <c r="AM65" s="344"/>
      <c r="AN65" s="344"/>
      <c r="AO65" s="344"/>
      <c r="AP65" s="344"/>
    </row>
    <row r="66">
      <c r="A66" s="343">
        <v>43972.0</v>
      </c>
      <c r="B66" s="342">
        <v>18.0</v>
      </c>
      <c r="C66" s="342">
        <v>374.0</v>
      </c>
      <c r="D66" s="342">
        <v>753.0</v>
      </c>
      <c r="E66" s="342">
        <v>36.0</v>
      </c>
      <c r="F66" s="342">
        <v>69.0</v>
      </c>
      <c r="G66" s="342">
        <v>215.0</v>
      </c>
      <c r="H66" s="342">
        <v>6301.0</v>
      </c>
      <c r="I66" s="342">
        <v>89.0</v>
      </c>
      <c r="J66" s="342">
        <v>1962.0</v>
      </c>
      <c r="K66" s="342">
        <v>1217.0</v>
      </c>
      <c r="L66" s="342">
        <v>2998.0</v>
      </c>
      <c r="M66" s="342">
        <v>133.0</v>
      </c>
      <c r="N66" s="342">
        <v>266.0</v>
      </c>
      <c r="O66" s="342">
        <v>254.0</v>
      </c>
      <c r="P66" s="342">
        <v>557.0</v>
      </c>
      <c r="Q66" s="342">
        <v>162.0</v>
      </c>
      <c r="R66" s="342">
        <v>140.0</v>
      </c>
      <c r="S66" s="342">
        <v>410.0</v>
      </c>
      <c r="T66" s="342">
        <v>674.0</v>
      </c>
      <c r="U66" s="342">
        <v>436.0</v>
      </c>
      <c r="V66" s="342">
        <v>180.0</v>
      </c>
      <c r="W66" s="342">
        <v>273.0</v>
      </c>
      <c r="X66" s="342">
        <v>202.0</v>
      </c>
      <c r="Y66" s="342">
        <v>1135.0</v>
      </c>
      <c r="Z66" s="342">
        <v>117.0</v>
      </c>
      <c r="AA66" s="342">
        <v>101.0</v>
      </c>
      <c r="AB66" s="342">
        <v>108.0</v>
      </c>
      <c r="AC66" s="342">
        <v>97.0</v>
      </c>
      <c r="AD66" s="342">
        <v>135.0</v>
      </c>
      <c r="AE66" s="342">
        <v>110.0</v>
      </c>
      <c r="AF66" s="342">
        <v>410.0</v>
      </c>
      <c r="AG66" s="342">
        <v>86.0</v>
      </c>
      <c r="AH66" s="342">
        <v>79.0</v>
      </c>
      <c r="AI66" s="342">
        <v>44.0</v>
      </c>
      <c r="AJ66" s="342">
        <v>21.0</v>
      </c>
      <c r="AK66" s="344"/>
      <c r="AL66" s="344"/>
      <c r="AM66" s="344"/>
      <c r="AN66" s="344"/>
      <c r="AO66" s="344"/>
      <c r="AP66" s="344"/>
    </row>
    <row r="67">
      <c r="A67" s="343">
        <v>43973.0</v>
      </c>
      <c r="B67" s="342">
        <v>19.0</v>
      </c>
      <c r="C67" s="342">
        <v>380.0</v>
      </c>
      <c r="D67" s="342">
        <v>768.0</v>
      </c>
      <c r="E67" s="342">
        <v>36.0</v>
      </c>
      <c r="F67" s="342">
        <v>69.0</v>
      </c>
      <c r="G67" s="342">
        <v>220.0</v>
      </c>
      <c r="H67" s="342">
        <v>6400.0</v>
      </c>
      <c r="I67" s="342">
        <v>91.0</v>
      </c>
      <c r="J67" s="342">
        <v>2002.0</v>
      </c>
      <c r="K67" s="342">
        <v>1234.0</v>
      </c>
      <c r="L67" s="342">
        <v>3129.0</v>
      </c>
      <c r="M67" s="342">
        <v>140.0</v>
      </c>
      <c r="N67" s="342">
        <v>271.0</v>
      </c>
      <c r="O67" s="342">
        <v>290.0</v>
      </c>
      <c r="P67" s="342">
        <v>572.0</v>
      </c>
      <c r="Q67" s="342">
        <v>163.0</v>
      </c>
      <c r="R67" s="342">
        <v>141.0</v>
      </c>
      <c r="S67" s="342">
        <v>464.0</v>
      </c>
      <c r="T67" s="342">
        <v>693.0</v>
      </c>
      <c r="U67" s="342">
        <v>438.0</v>
      </c>
      <c r="V67" s="342">
        <v>198.0</v>
      </c>
      <c r="W67" s="342">
        <v>285.0</v>
      </c>
      <c r="X67" s="342">
        <v>211.0</v>
      </c>
      <c r="Y67" s="342">
        <v>1206.0</v>
      </c>
      <c r="Z67" s="342">
        <v>117.0</v>
      </c>
      <c r="AA67" s="342">
        <v>105.0</v>
      </c>
      <c r="AB67" s="342">
        <v>109.0</v>
      </c>
      <c r="AC67" s="342">
        <v>99.0</v>
      </c>
      <c r="AD67" s="342">
        <v>157.0</v>
      </c>
      <c r="AE67" s="342">
        <v>119.0</v>
      </c>
      <c r="AF67" s="342">
        <v>437.0</v>
      </c>
      <c r="AG67" s="342">
        <v>86.0</v>
      </c>
      <c r="AH67" s="342">
        <v>79.0</v>
      </c>
      <c r="AI67" s="342">
        <v>47.0</v>
      </c>
      <c r="AJ67" s="342">
        <v>21.0</v>
      </c>
      <c r="AK67" s="344"/>
      <c r="AL67" s="344"/>
      <c r="AM67" s="344"/>
      <c r="AN67" s="344"/>
      <c r="AO67" s="344"/>
      <c r="AP67" s="344"/>
    </row>
    <row r="68">
      <c r="A68" s="343">
        <v>43974.0</v>
      </c>
      <c r="B68" s="342">
        <v>19.0</v>
      </c>
      <c r="C68" s="342">
        <v>388.0</v>
      </c>
      <c r="D68" s="342">
        <v>768.0</v>
      </c>
      <c r="E68" s="342">
        <v>39.0</v>
      </c>
      <c r="F68" s="342">
        <v>69.0</v>
      </c>
      <c r="G68" s="342">
        <v>225.0</v>
      </c>
      <c r="H68" s="342">
        <v>6515.0</v>
      </c>
      <c r="I68" s="342">
        <v>91.0</v>
      </c>
      <c r="J68" s="342">
        <v>2045.0</v>
      </c>
      <c r="K68" s="342">
        <v>1288.0</v>
      </c>
      <c r="L68" s="342">
        <v>3595.0</v>
      </c>
      <c r="M68" s="342">
        <v>168.0</v>
      </c>
      <c r="N68" s="342">
        <v>274.0</v>
      </c>
      <c r="O68" s="342">
        <v>292.0</v>
      </c>
      <c r="P68" s="342">
        <v>590.0</v>
      </c>
      <c r="Q68" s="342">
        <v>163.0</v>
      </c>
      <c r="R68" s="342">
        <v>150.0</v>
      </c>
      <c r="S68" s="342">
        <v>474.0</v>
      </c>
      <c r="T68" s="342">
        <v>725.0</v>
      </c>
      <c r="U68" s="342">
        <v>443.0</v>
      </c>
      <c r="V68" s="342">
        <v>201.0</v>
      </c>
      <c r="W68" s="342">
        <v>294.0</v>
      </c>
      <c r="X68" s="342">
        <v>215.0</v>
      </c>
      <c r="Y68" s="342">
        <v>1264.0</v>
      </c>
      <c r="Z68" s="342">
        <v>121.0</v>
      </c>
      <c r="AA68" s="342">
        <v>105.0</v>
      </c>
      <c r="AB68" s="342">
        <v>110.0</v>
      </c>
      <c r="AC68" s="342">
        <v>99.0</v>
      </c>
      <c r="AD68" s="342">
        <v>157.0</v>
      </c>
      <c r="AE68" s="342">
        <v>129.0</v>
      </c>
      <c r="AF68" s="342">
        <v>494.0</v>
      </c>
      <c r="AG68" s="342">
        <v>86.0</v>
      </c>
      <c r="AH68" s="342">
        <v>79.0</v>
      </c>
      <c r="AI68" s="342">
        <v>49.0</v>
      </c>
      <c r="AJ68" s="342">
        <v>21.0</v>
      </c>
      <c r="AK68" s="344"/>
      <c r="AL68" s="344"/>
      <c r="AM68" s="344"/>
      <c r="AN68" s="344"/>
      <c r="AO68" s="344"/>
      <c r="AP68" s="344"/>
    </row>
    <row r="69">
      <c r="A69" s="343">
        <v>43975.0</v>
      </c>
      <c r="B69" s="342">
        <v>19.0</v>
      </c>
      <c r="C69" s="342">
        <v>394.0</v>
      </c>
      <c r="D69" s="342">
        <v>789.0</v>
      </c>
      <c r="E69" s="342">
        <v>39.0</v>
      </c>
      <c r="F69" s="342">
        <v>69.0</v>
      </c>
      <c r="G69" s="342">
        <v>226.0</v>
      </c>
      <c r="H69" s="342">
        <v>6634.0</v>
      </c>
      <c r="I69" s="342">
        <v>95.0</v>
      </c>
      <c r="J69" s="342">
        <v>2091.0</v>
      </c>
      <c r="K69" s="342">
        <v>1309.0</v>
      </c>
      <c r="L69" s="342">
        <v>3663.0</v>
      </c>
      <c r="M69" s="342">
        <v>168.0</v>
      </c>
      <c r="N69" s="342">
        <v>276.0</v>
      </c>
      <c r="O69" s="342">
        <v>308.0</v>
      </c>
      <c r="P69" s="342">
        <v>599.0</v>
      </c>
      <c r="Q69" s="342">
        <v>164.0</v>
      </c>
      <c r="R69" s="342">
        <v>154.0</v>
      </c>
      <c r="S69" s="342">
        <v>478.0</v>
      </c>
      <c r="T69" s="342">
        <v>736.0</v>
      </c>
      <c r="U69" s="342">
        <v>478.0</v>
      </c>
      <c r="V69" s="342">
        <v>230.0</v>
      </c>
      <c r="W69" s="342">
        <v>311.0</v>
      </c>
      <c r="X69" s="342">
        <v>215.0</v>
      </c>
      <c r="Y69" s="342">
        <v>1296.0</v>
      </c>
      <c r="Z69" s="342">
        <v>121.0</v>
      </c>
      <c r="AA69" s="342">
        <v>109.0</v>
      </c>
      <c r="AB69" s="342">
        <v>111.0</v>
      </c>
      <c r="AC69" s="342">
        <v>100.0</v>
      </c>
      <c r="AD69" s="342">
        <v>159.0</v>
      </c>
      <c r="AE69" s="342">
        <v>130.0</v>
      </c>
      <c r="AF69" s="342">
        <v>556.0</v>
      </c>
      <c r="AG69" s="342">
        <v>86.0</v>
      </c>
      <c r="AH69" s="342">
        <v>79.0</v>
      </c>
      <c r="AI69" s="342">
        <v>58.0</v>
      </c>
      <c r="AJ69" s="342">
        <v>21.0</v>
      </c>
      <c r="AK69" s="344"/>
      <c r="AL69" s="344"/>
      <c r="AM69" s="344"/>
      <c r="AN69" s="344"/>
      <c r="AO69" s="344"/>
      <c r="AP69" s="344"/>
    </row>
    <row r="70">
      <c r="A70" s="343">
        <v>43976.0</v>
      </c>
      <c r="B70" s="342">
        <v>19.0</v>
      </c>
      <c r="C70" s="342">
        <v>396.0</v>
      </c>
      <c r="D70" s="342">
        <v>789.0</v>
      </c>
      <c r="E70" s="342">
        <v>39.0</v>
      </c>
      <c r="F70" s="342">
        <v>69.0</v>
      </c>
      <c r="G70" s="342">
        <v>226.0</v>
      </c>
      <c r="H70" s="342">
        <v>6709.0</v>
      </c>
      <c r="I70" s="342">
        <v>97.0</v>
      </c>
      <c r="J70" s="342">
        <v>2113.0</v>
      </c>
      <c r="K70" s="342">
        <v>1311.0</v>
      </c>
      <c r="L70" s="342">
        <v>3886.0</v>
      </c>
      <c r="M70" s="342">
        <v>175.0</v>
      </c>
      <c r="N70" s="342">
        <v>276.0</v>
      </c>
      <c r="O70" s="342">
        <v>310.0</v>
      </c>
      <c r="P70" s="342">
        <v>602.0</v>
      </c>
      <c r="Q70" s="342">
        <v>164.0</v>
      </c>
      <c r="R70" s="342">
        <v>154.0</v>
      </c>
      <c r="S70" s="342">
        <v>478.0</v>
      </c>
      <c r="T70" s="342">
        <v>812.0</v>
      </c>
      <c r="U70" s="342">
        <v>478.0</v>
      </c>
      <c r="V70" s="342">
        <v>239.0</v>
      </c>
      <c r="W70" s="342">
        <v>315.0</v>
      </c>
      <c r="X70" s="342">
        <v>215.0</v>
      </c>
      <c r="Y70" s="342">
        <v>1319.0</v>
      </c>
      <c r="Z70" s="342">
        <v>121.0</v>
      </c>
      <c r="AA70" s="342">
        <v>116.0</v>
      </c>
      <c r="AB70" s="342">
        <v>111.0</v>
      </c>
      <c r="AC70" s="342">
        <v>107.0</v>
      </c>
      <c r="AD70" s="342">
        <v>160.0</v>
      </c>
      <c r="AE70" s="342">
        <v>130.0</v>
      </c>
      <c r="AF70" s="342">
        <v>567.0</v>
      </c>
      <c r="AG70" s="342">
        <v>86.0</v>
      </c>
      <c r="AH70" s="342">
        <v>82.0</v>
      </c>
      <c r="AI70" s="342">
        <v>58.0</v>
      </c>
      <c r="AJ70" s="342">
        <v>21.0</v>
      </c>
      <c r="AK70" s="344"/>
      <c r="AL70" s="344"/>
      <c r="AM70" s="344"/>
      <c r="AN70" s="344"/>
      <c r="AO70" s="344"/>
      <c r="AP70" s="344"/>
    </row>
    <row r="71">
      <c r="A71" s="343">
        <v>43977.0</v>
      </c>
      <c r="B71" s="342">
        <v>19.0</v>
      </c>
      <c r="C71" s="342">
        <v>407.0</v>
      </c>
      <c r="D71" s="342">
        <v>807.0</v>
      </c>
      <c r="E71" s="342">
        <v>39.0</v>
      </c>
      <c r="F71" s="342">
        <v>69.0</v>
      </c>
      <c r="G71" s="342">
        <v>226.0</v>
      </c>
      <c r="H71" s="342">
        <v>6798.0</v>
      </c>
      <c r="I71" s="342">
        <v>97.0</v>
      </c>
      <c r="J71" s="342">
        <v>2130.0</v>
      </c>
      <c r="K71" s="342">
        <v>1315.0</v>
      </c>
      <c r="L71" s="342">
        <v>3943.0</v>
      </c>
      <c r="M71" s="342">
        <v>176.0</v>
      </c>
      <c r="N71" s="342">
        <v>277.0</v>
      </c>
      <c r="O71" s="342">
        <v>322.0</v>
      </c>
      <c r="P71" s="342">
        <v>630.0</v>
      </c>
      <c r="Q71" s="342">
        <v>164.0</v>
      </c>
      <c r="R71" s="342">
        <v>154.0</v>
      </c>
      <c r="S71" s="342">
        <v>488.0</v>
      </c>
      <c r="T71" s="342">
        <v>868.0</v>
      </c>
      <c r="U71" s="342">
        <v>513.0</v>
      </c>
      <c r="V71" s="342">
        <v>265.0</v>
      </c>
      <c r="W71" s="342">
        <v>315.0</v>
      </c>
      <c r="X71" s="342">
        <v>215.0</v>
      </c>
      <c r="Y71" s="342">
        <v>1352.0</v>
      </c>
      <c r="Z71" s="342">
        <v>121.0</v>
      </c>
      <c r="AA71" s="342">
        <v>116.0</v>
      </c>
      <c r="AB71" s="342">
        <v>111.0</v>
      </c>
      <c r="AC71" s="342">
        <v>118.0</v>
      </c>
      <c r="AD71" s="342">
        <v>160.0</v>
      </c>
      <c r="AE71" s="342">
        <v>132.0</v>
      </c>
      <c r="AF71" s="342">
        <v>567.0</v>
      </c>
      <c r="AG71" s="342">
        <v>87.0</v>
      </c>
      <c r="AH71" s="342">
        <v>85.0</v>
      </c>
      <c r="AI71" s="342">
        <v>58.0</v>
      </c>
      <c r="AJ71" s="342">
        <v>21.0</v>
      </c>
      <c r="AK71" s="344"/>
      <c r="AL71" s="344"/>
      <c r="AM71" s="344"/>
      <c r="AN71" s="344"/>
      <c r="AO71" s="344"/>
      <c r="AP71" s="344"/>
    </row>
    <row r="72">
      <c r="A72" s="343">
        <v>43978.0</v>
      </c>
      <c r="B72" s="342">
        <v>19.0</v>
      </c>
      <c r="C72" s="342">
        <v>415.0</v>
      </c>
      <c r="D72" s="342">
        <v>817.0</v>
      </c>
      <c r="E72" s="342">
        <v>42.0</v>
      </c>
      <c r="F72" s="342">
        <v>69.0</v>
      </c>
      <c r="G72" s="342">
        <v>228.0</v>
      </c>
      <c r="H72" s="342">
        <v>6895.0</v>
      </c>
      <c r="I72" s="342">
        <v>97.0</v>
      </c>
      <c r="J72" s="342">
        <v>2157.0</v>
      </c>
      <c r="K72" s="342">
        <v>1326.0</v>
      </c>
      <c r="L72" s="342">
        <v>4142.0</v>
      </c>
      <c r="M72" s="342">
        <v>183.0</v>
      </c>
      <c r="N72" s="342">
        <v>380.0</v>
      </c>
      <c r="O72" s="342">
        <v>330.0</v>
      </c>
      <c r="P72" s="342">
        <v>703.0</v>
      </c>
      <c r="Q72" s="342">
        <v>165.0</v>
      </c>
      <c r="R72" s="342">
        <v>162.0</v>
      </c>
      <c r="S72" s="342">
        <v>537.0</v>
      </c>
      <c r="T72" s="342">
        <v>921.0</v>
      </c>
      <c r="U72" s="342">
        <v>537.0</v>
      </c>
      <c r="V72" s="342">
        <v>281.0</v>
      </c>
      <c r="W72" s="342">
        <v>332.0</v>
      </c>
      <c r="X72" s="342">
        <v>226.0</v>
      </c>
      <c r="Y72" s="342">
        <v>1381.0</v>
      </c>
      <c r="Z72" s="342">
        <v>121.0</v>
      </c>
      <c r="AA72" s="342">
        <v>118.0</v>
      </c>
      <c r="AB72" s="342">
        <v>111.0</v>
      </c>
      <c r="AC72" s="342">
        <v>119.0</v>
      </c>
      <c r="AD72" s="342">
        <v>170.0</v>
      </c>
      <c r="AE72" s="342">
        <v>132.0</v>
      </c>
      <c r="AF72" s="342">
        <v>581.0</v>
      </c>
      <c r="AG72" s="342">
        <v>88.0</v>
      </c>
      <c r="AH72" s="342">
        <v>85.0</v>
      </c>
      <c r="AI72" s="342">
        <v>60.0</v>
      </c>
      <c r="AJ72" s="342">
        <v>21.0</v>
      </c>
      <c r="AK72" s="344"/>
      <c r="AL72" s="344"/>
      <c r="AM72" s="344"/>
      <c r="AN72" s="344"/>
      <c r="AO72" s="344"/>
      <c r="AP72" s="344"/>
    </row>
    <row r="73">
      <c r="A73" s="343">
        <v>43979.0</v>
      </c>
      <c r="B73" s="342">
        <v>20.0</v>
      </c>
      <c r="C73" s="342">
        <v>420.0</v>
      </c>
      <c r="D73" s="342">
        <v>831.0</v>
      </c>
      <c r="E73" s="342">
        <v>42.0</v>
      </c>
      <c r="F73" s="342">
        <v>71.0</v>
      </c>
      <c r="G73" s="342">
        <v>228.0</v>
      </c>
      <c r="H73" s="342">
        <v>7001.0</v>
      </c>
      <c r="I73" s="342">
        <v>97.0</v>
      </c>
      <c r="J73" s="342">
        <v>2181.0</v>
      </c>
      <c r="K73" s="342">
        <v>1336.0</v>
      </c>
      <c r="L73" s="342">
        <v>4313.0</v>
      </c>
      <c r="M73" s="342">
        <v>184.0</v>
      </c>
      <c r="N73" s="342">
        <v>281.0</v>
      </c>
      <c r="O73" s="342">
        <v>337.0</v>
      </c>
      <c r="P73" s="342">
        <v>819.0</v>
      </c>
      <c r="Q73" s="342">
        <v>165.0</v>
      </c>
      <c r="R73" s="342">
        <v>175.0</v>
      </c>
      <c r="S73" s="342">
        <v>562.0</v>
      </c>
      <c r="T73" s="342">
        <v>942.0</v>
      </c>
      <c r="U73" s="342">
        <v>541.0</v>
      </c>
      <c r="V73" s="342">
        <v>297.0</v>
      </c>
      <c r="W73" s="342">
        <v>362.0</v>
      </c>
      <c r="X73" s="342">
        <v>240.0</v>
      </c>
      <c r="Y73" s="342">
        <v>1427.0</v>
      </c>
      <c r="Z73" s="342">
        <v>126.0</v>
      </c>
      <c r="AA73" s="342">
        <v>118.0</v>
      </c>
      <c r="AB73" s="342">
        <v>111.0</v>
      </c>
      <c r="AC73" s="342">
        <v>128.0</v>
      </c>
      <c r="AD73" s="342">
        <v>188.0</v>
      </c>
      <c r="AE73" s="342">
        <v>152.0</v>
      </c>
      <c r="AF73" s="342">
        <v>584.0</v>
      </c>
      <c r="AG73" s="342">
        <v>88.0</v>
      </c>
      <c r="AH73" s="342">
        <v>85.0</v>
      </c>
      <c r="AI73" s="342">
        <v>65.0</v>
      </c>
      <c r="AJ73" s="342">
        <v>21.0</v>
      </c>
      <c r="AK73" s="344"/>
      <c r="AL73" s="344"/>
      <c r="AM73" s="344"/>
      <c r="AN73" s="344"/>
      <c r="AO73" s="344"/>
      <c r="AP73" s="344"/>
    </row>
    <row r="74">
      <c r="A74" s="343">
        <v>43980.0</v>
      </c>
      <c r="B74" s="342">
        <v>20.0</v>
      </c>
      <c r="C74" s="342">
        <v>443.0</v>
      </c>
      <c r="D74" s="342">
        <v>845.0</v>
      </c>
      <c r="E74" s="342">
        <v>42.0</v>
      </c>
      <c r="F74" s="342">
        <v>72.0</v>
      </c>
      <c r="G74" s="342">
        <v>230.0</v>
      </c>
      <c r="H74" s="342">
        <v>7128.0</v>
      </c>
      <c r="I74" s="342">
        <v>97.0</v>
      </c>
      <c r="J74" s="342">
        <v>2211.0</v>
      </c>
      <c r="K74" s="342">
        <v>1350.0</v>
      </c>
      <c r="L74" s="342">
        <v>4414.0</v>
      </c>
      <c r="M74" s="342">
        <v>184.0</v>
      </c>
      <c r="N74" s="342">
        <v>285.0</v>
      </c>
      <c r="O74" s="342">
        <v>367.0</v>
      </c>
      <c r="P74" s="342">
        <v>893.0</v>
      </c>
      <c r="Q74" s="342">
        <v>165.0</v>
      </c>
      <c r="R74" s="342">
        <v>178.0</v>
      </c>
      <c r="S74" s="342">
        <v>590.0</v>
      </c>
      <c r="T74" s="342">
        <v>953.0</v>
      </c>
      <c r="U74" s="342">
        <v>541.0</v>
      </c>
      <c r="V74" s="342">
        <v>306.0</v>
      </c>
      <c r="W74" s="342">
        <v>400.0</v>
      </c>
      <c r="X74" s="342">
        <v>241.0</v>
      </c>
      <c r="Y74" s="342">
        <v>1468.0</v>
      </c>
      <c r="Z74" s="342">
        <v>126.0</v>
      </c>
      <c r="AA74" s="342">
        <v>131.0</v>
      </c>
      <c r="AB74" s="342">
        <v>117.0</v>
      </c>
      <c r="AC74" s="342">
        <v>139.0</v>
      </c>
      <c r="AD74" s="342">
        <v>215.0</v>
      </c>
      <c r="AE74" s="342">
        <v>158.0</v>
      </c>
      <c r="AF74" s="342">
        <v>640.0</v>
      </c>
      <c r="AG74" s="342">
        <v>88.0</v>
      </c>
      <c r="AH74" s="342">
        <v>90.0</v>
      </c>
      <c r="AI74" s="342">
        <v>68.0</v>
      </c>
      <c r="AJ74" s="342">
        <v>21.0</v>
      </c>
      <c r="AK74" s="344"/>
      <c r="AL74" s="344"/>
      <c r="AM74" s="344"/>
      <c r="AN74" s="344"/>
      <c r="AO74" s="344"/>
      <c r="AP74" s="344"/>
    </row>
    <row r="75">
      <c r="A75" s="343">
        <v>43981.0</v>
      </c>
      <c r="B75" s="342">
        <v>20.0</v>
      </c>
      <c r="C75" s="342">
        <v>455.0</v>
      </c>
      <c r="D75" s="342">
        <v>858.0</v>
      </c>
      <c r="E75" s="342">
        <v>45.0</v>
      </c>
      <c r="F75" s="342">
        <v>86.0</v>
      </c>
      <c r="G75" s="342">
        <v>233.0</v>
      </c>
      <c r="H75" s="342">
        <v>7229.0</v>
      </c>
      <c r="I75" s="342">
        <v>97.0</v>
      </c>
      <c r="J75" s="342">
        <v>2231.0</v>
      </c>
      <c r="K75" s="342">
        <v>1366.0</v>
      </c>
      <c r="L75" s="342">
        <v>4613.0</v>
      </c>
      <c r="M75" s="342">
        <v>184.0</v>
      </c>
      <c r="N75" s="342">
        <v>291.0</v>
      </c>
      <c r="O75" s="342">
        <v>398.0</v>
      </c>
      <c r="P75" s="342">
        <v>893.0</v>
      </c>
      <c r="Q75" s="342">
        <v>165.0</v>
      </c>
      <c r="R75" s="342">
        <v>196.0</v>
      </c>
      <c r="S75" s="342">
        <v>594.0</v>
      </c>
      <c r="T75" s="342">
        <v>963.0</v>
      </c>
      <c r="U75" s="342">
        <v>552.0</v>
      </c>
      <c r="V75" s="342">
        <v>322.0</v>
      </c>
      <c r="W75" s="342">
        <v>406.0</v>
      </c>
      <c r="X75" s="342">
        <v>241.0</v>
      </c>
      <c r="Y75" s="342">
        <v>1510.0</v>
      </c>
      <c r="Z75" s="342">
        <v>126.0</v>
      </c>
      <c r="AA75" s="342">
        <v>132.0</v>
      </c>
      <c r="AB75" s="342">
        <v>117.0</v>
      </c>
      <c r="AC75" s="342">
        <v>146.0</v>
      </c>
      <c r="AD75" s="342">
        <v>215.0</v>
      </c>
      <c r="AE75" s="342">
        <v>162.0</v>
      </c>
      <c r="AF75" s="342">
        <v>658.0</v>
      </c>
      <c r="AG75" s="342">
        <v>88.0</v>
      </c>
      <c r="AH75" s="342">
        <v>91.0</v>
      </c>
      <c r="AI75" s="342">
        <v>69.0</v>
      </c>
      <c r="AJ75" s="342">
        <v>21.0</v>
      </c>
      <c r="AK75" s="344"/>
      <c r="AL75" s="344"/>
      <c r="AM75" s="344"/>
      <c r="AN75" s="344"/>
      <c r="AO75" s="344"/>
      <c r="AP75" s="344"/>
    </row>
    <row r="76">
      <c r="A76" s="343">
        <v>43982.0</v>
      </c>
      <c r="B76" s="342">
        <v>20.0</v>
      </c>
      <c r="C76" s="342">
        <v>465.0</v>
      </c>
      <c r="D76" s="342">
        <v>861.0</v>
      </c>
      <c r="E76" s="342">
        <v>46.0</v>
      </c>
      <c r="F76" s="342">
        <v>91.0</v>
      </c>
      <c r="G76" s="342">
        <v>236.0</v>
      </c>
      <c r="H76" s="342">
        <v>7348.0</v>
      </c>
      <c r="I76" s="342">
        <v>97.0</v>
      </c>
      <c r="J76" s="342">
        <v>2260.0</v>
      </c>
      <c r="K76" s="342">
        <v>1403.0</v>
      </c>
      <c r="L76" s="342">
        <v>4857.0</v>
      </c>
      <c r="M76" s="342">
        <v>189.0</v>
      </c>
      <c r="N76" s="342">
        <v>295.0</v>
      </c>
      <c r="O76" s="342">
        <v>410.0</v>
      </c>
      <c r="P76" s="342">
        <v>919.0</v>
      </c>
      <c r="Q76" s="342">
        <v>165.0</v>
      </c>
      <c r="R76" s="342">
        <v>197.0</v>
      </c>
      <c r="S76" s="342">
        <v>636.0</v>
      </c>
      <c r="T76" s="342">
        <v>982.0</v>
      </c>
      <c r="U76" s="342">
        <v>567.0</v>
      </c>
      <c r="V76" s="342">
        <v>339.0</v>
      </c>
      <c r="W76" s="342">
        <v>409.0</v>
      </c>
      <c r="X76" s="342">
        <v>244.0</v>
      </c>
      <c r="Y76" s="342">
        <v>1541.0</v>
      </c>
      <c r="Z76" s="342">
        <v>128.0</v>
      </c>
      <c r="AA76" s="342">
        <v>133.0</v>
      </c>
      <c r="AB76" s="342">
        <v>117.0</v>
      </c>
      <c r="AC76" s="342">
        <v>153.0</v>
      </c>
      <c r="AD76" s="342">
        <v>223.0</v>
      </c>
      <c r="AE76" s="342">
        <v>168.0</v>
      </c>
      <c r="AF76" s="342">
        <v>675.0</v>
      </c>
      <c r="AG76" s="342">
        <v>92.0</v>
      </c>
      <c r="AH76" s="342">
        <v>92.0</v>
      </c>
      <c r="AI76" s="342">
        <v>94.0</v>
      </c>
      <c r="AJ76" s="342">
        <v>21.0</v>
      </c>
      <c r="AK76" s="344"/>
      <c r="AL76" s="344"/>
      <c r="AM76" s="344"/>
      <c r="AN76" s="344"/>
      <c r="AO76" s="344"/>
      <c r="AP76" s="344"/>
    </row>
    <row r="77">
      <c r="A77" s="343">
        <v>43983.0</v>
      </c>
      <c r="B77" s="342">
        <v>20.0</v>
      </c>
      <c r="C77" s="342">
        <v>482.0</v>
      </c>
      <c r="D77" s="342">
        <v>867.0</v>
      </c>
      <c r="E77" s="342">
        <v>46.0</v>
      </c>
      <c r="F77" s="342">
        <v>91.0</v>
      </c>
      <c r="G77" s="342">
        <v>237.0</v>
      </c>
      <c r="H77" s="342">
        <v>7485.0</v>
      </c>
      <c r="I77" s="342">
        <v>97.0</v>
      </c>
      <c r="J77" s="342">
        <v>2294.0</v>
      </c>
      <c r="K77" s="342">
        <v>1417.0</v>
      </c>
      <c r="L77" s="342">
        <v>4922.0</v>
      </c>
      <c r="M77" s="342">
        <v>196.0</v>
      </c>
      <c r="N77" s="342">
        <v>297.0</v>
      </c>
      <c r="O77" s="342">
        <v>419.0</v>
      </c>
      <c r="P77" s="342">
        <v>948.0</v>
      </c>
      <c r="Q77" s="342">
        <v>165.0</v>
      </c>
      <c r="R77" s="342">
        <v>197.0</v>
      </c>
      <c r="S77" s="342">
        <v>652.0</v>
      </c>
      <c r="T77" s="342">
        <v>995.0</v>
      </c>
      <c r="U77" s="342">
        <v>567.0</v>
      </c>
      <c r="V77" s="342">
        <v>339.0</v>
      </c>
      <c r="W77" s="342">
        <v>417.0</v>
      </c>
      <c r="X77" s="342">
        <v>244.0</v>
      </c>
      <c r="Y77" s="342">
        <v>1586.0</v>
      </c>
      <c r="Z77" s="342">
        <v>128.0</v>
      </c>
      <c r="AA77" s="342">
        <v>135.0</v>
      </c>
      <c r="AB77" s="342">
        <v>117.0</v>
      </c>
      <c r="AC77" s="342">
        <v>160.0</v>
      </c>
      <c r="AD77" s="342">
        <v>223.0</v>
      </c>
      <c r="AE77" s="342">
        <v>168.0</v>
      </c>
      <c r="AF77" s="342">
        <v>725.0</v>
      </c>
      <c r="AG77" s="342">
        <v>92.0</v>
      </c>
      <c r="AH77" s="342">
        <v>97.0</v>
      </c>
      <c r="AI77" s="342">
        <v>94.0</v>
      </c>
      <c r="AJ77" s="342">
        <v>21.0</v>
      </c>
      <c r="AK77" s="344"/>
      <c r="AL77" s="344"/>
      <c r="AM77" s="344"/>
      <c r="AN77" s="344"/>
      <c r="AO77" s="344"/>
      <c r="AP77" s="344"/>
    </row>
    <row r="78">
      <c r="A78" s="343">
        <v>43984.0</v>
      </c>
      <c r="B78" s="342">
        <v>20.0</v>
      </c>
      <c r="C78" s="342">
        <v>487.0</v>
      </c>
      <c r="D78" s="342">
        <v>883.0</v>
      </c>
      <c r="E78" s="342">
        <v>50.0</v>
      </c>
      <c r="F78" s="342">
        <v>92.0</v>
      </c>
      <c r="G78" s="342">
        <v>237.0</v>
      </c>
      <c r="H78" s="342">
        <v>7541.0</v>
      </c>
      <c r="I78" s="342">
        <v>97.0</v>
      </c>
      <c r="J78" s="342">
        <v>2314.0</v>
      </c>
      <c r="K78" s="342">
        <v>1432.0</v>
      </c>
      <c r="L78" s="342">
        <v>5135.0</v>
      </c>
      <c r="M78" s="342">
        <v>196.0</v>
      </c>
      <c r="N78" s="342">
        <v>298.0</v>
      </c>
      <c r="O78" s="342">
        <v>428.0</v>
      </c>
      <c r="P78" s="342">
        <v>969.0</v>
      </c>
      <c r="Q78" s="342">
        <v>165.0</v>
      </c>
      <c r="R78" s="342">
        <v>209.0</v>
      </c>
      <c r="S78" s="342">
        <v>670.0</v>
      </c>
      <c r="T78" s="342">
        <v>1019.0</v>
      </c>
      <c r="U78" s="342">
        <v>574.0</v>
      </c>
      <c r="V78" s="342">
        <v>354.0</v>
      </c>
      <c r="W78" s="342">
        <v>418.0</v>
      </c>
      <c r="X78" s="342">
        <v>244.0</v>
      </c>
      <c r="Y78" s="342">
        <v>1630.0</v>
      </c>
      <c r="Z78" s="342">
        <v>128.0</v>
      </c>
      <c r="AA78" s="342">
        <v>136.0</v>
      </c>
      <c r="AB78" s="342">
        <v>117.0</v>
      </c>
      <c r="AC78" s="342">
        <v>174.0</v>
      </c>
      <c r="AD78" s="342">
        <v>223.0</v>
      </c>
      <c r="AE78" s="342">
        <v>172.0</v>
      </c>
      <c r="AF78" s="342">
        <v>819.0</v>
      </c>
      <c r="AG78" s="342">
        <v>92.0</v>
      </c>
      <c r="AH78" s="342">
        <v>97.0</v>
      </c>
      <c r="AI78" s="342">
        <v>108.0</v>
      </c>
      <c r="AJ78" s="342">
        <v>21.0</v>
      </c>
      <c r="AK78" s="344"/>
      <c r="AL78" s="344"/>
      <c r="AM78" s="344"/>
      <c r="AN78" s="344"/>
      <c r="AO78" s="344"/>
      <c r="AP78" s="344"/>
    </row>
    <row r="79">
      <c r="A79" s="343">
        <v>43985.0</v>
      </c>
      <c r="B79" s="342">
        <v>20.0</v>
      </c>
      <c r="C79" s="342">
        <v>490.0</v>
      </c>
      <c r="D79" s="342">
        <v>954.0</v>
      </c>
      <c r="E79" s="342">
        <v>62.0</v>
      </c>
      <c r="F79" s="342">
        <v>92.0</v>
      </c>
      <c r="G79" s="342">
        <v>237.0</v>
      </c>
      <c r="H79" s="342">
        <v>7623.0</v>
      </c>
      <c r="I79" s="342">
        <v>97.0</v>
      </c>
      <c r="J79" s="342">
        <v>2319.0</v>
      </c>
      <c r="K79" s="342">
        <v>1455.0</v>
      </c>
      <c r="L79" s="342">
        <v>5318.0</v>
      </c>
      <c r="M79" s="342">
        <v>202.0</v>
      </c>
      <c r="N79" s="342">
        <v>310.0</v>
      </c>
      <c r="O79" s="342">
        <v>456.0</v>
      </c>
      <c r="P79" s="342">
        <v>1033.0</v>
      </c>
      <c r="Q79" s="342">
        <v>165.0</v>
      </c>
      <c r="R79" s="342">
        <v>209.0</v>
      </c>
      <c r="S79" s="342">
        <v>685.0</v>
      </c>
      <c r="T79" s="342">
        <v>1029.0</v>
      </c>
      <c r="U79" s="342">
        <v>583.0</v>
      </c>
      <c r="V79" s="342">
        <v>377.0</v>
      </c>
      <c r="W79" s="342">
        <v>444.0</v>
      </c>
      <c r="X79" s="342">
        <v>251.0</v>
      </c>
      <c r="Y79" s="342">
        <v>1668.0</v>
      </c>
      <c r="Z79" s="342">
        <v>129.0</v>
      </c>
      <c r="AA79" s="342">
        <v>136.0</v>
      </c>
      <c r="AB79" s="342">
        <v>117.0</v>
      </c>
      <c r="AC79" s="342">
        <v>176.0</v>
      </c>
      <c r="AD79" s="342">
        <v>238.0</v>
      </c>
      <c r="AE79" s="342">
        <v>172.0</v>
      </c>
      <c r="AF79" s="342">
        <v>858.0</v>
      </c>
      <c r="AG79" s="342">
        <v>92.0</v>
      </c>
      <c r="AH79" s="342">
        <v>97.0</v>
      </c>
      <c r="AI79" s="342">
        <v>118.0</v>
      </c>
      <c r="AJ79" s="342">
        <v>21.0</v>
      </c>
      <c r="AK79" s="344"/>
      <c r="AL79" s="344"/>
      <c r="AM79" s="344"/>
      <c r="AN79" s="344"/>
      <c r="AO79" s="344"/>
      <c r="AP79" s="344"/>
    </row>
    <row r="80">
      <c r="A80" s="343">
        <v>43986.0</v>
      </c>
      <c r="B80" s="342">
        <v>20.0</v>
      </c>
      <c r="C80" s="342">
        <v>510.0</v>
      </c>
      <c r="D80" s="342">
        <v>965.0</v>
      </c>
      <c r="E80" s="342">
        <v>72.0</v>
      </c>
      <c r="F80" s="342">
        <v>92.0</v>
      </c>
      <c r="G80" s="342">
        <v>237.0</v>
      </c>
      <c r="H80" s="342">
        <v>7690.0</v>
      </c>
      <c r="I80" s="342">
        <v>99.0</v>
      </c>
      <c r="J80" s="342">
        <v>2354.0</v>
      </c>
      <c r="K80" s="342">
        <v>1479.0</v>
      </c>
      <c r="L80" s="342">
        <v>5408.0</v>
      </c>
      <c r="M80" s="342">
        <v>202.0</v>
      </c>
      <c r="N80" s="342">
        <v>316.0</v>
      </c>
      <c r="O80" s="342">
        <v>469.0</v>
      </c>
      <c r="P80" s="342">
        <v>1142.0</v>
      </c>
      <c r="Q80" s="342">
        <v>165.0</v>
      </c>
      <c r="R80" s="342">
        <v>219.0</v>
      </c>
      <c r="S80" s="342">
        <v>705.0</v>
      </c>
      <c r="T80" s="342">
        <v>1056.0</v>
      </c>
      <c r="U80" s="342">
        <v>594.0</v>
      </c>
      <c r="V80" s="342">
        <v>382.0</v>
      </c>
      <c r="W80" s="342">
        <v>488.0</v>
      </c>
      <c r="X80" s="342">
        <v>252.0</v>
      </c>
      <c r="Y80" s="342">
        <v>1722.0</v>
      </c>
      <c r="Z80" s="342">
        <v>129.0</v>
      </c>
      <c r="AA80" s="342">
        <v>140.0</v>
      </c>
      <c r="AB80" s="342">
        <v>117.0</v>
      </c>
      <c r="AC80" s="342">
        <v>177.0</v>
      </c>
      <c r="AD80" s="342">
        <v>238.0</v>
      </c>
      <c r="AE80" s="342">
        <v>173.0</v>
      </c>
      <c r="AF80" s="342">
        <v>875.0</v>
      </c>
      <c r="AG80" s="342">
        <v>92.0</v>
      </c>
      <c r="AH80" s="342">
        <v>97.0</v>
      </c>
      <c r="AI80" s="342">
        <v>121.0</v>
      </c>
      <c r="AJ80" s="342">
        <v>21.0</v>
      </c>
      <c r="AK80" s="344"/>
      <c r="AL80" s="344"/>
      <c r="AM80" s="344"/>
      <c r="AN80" s="344"/>
      <c r="AO80" s="344"/>
      <c r="AP80" s="344"/>
    </row>
    <row r="81">
      <c r="A81" s="343">
        <v>43987.0</v>
      </c>
      <c r="B81" s="342">
        <v>20.0</v>
      </c>
      <c r="C81" s="342">
        <v>524.0</v>
      </c>
      <c r="D81" s="342">
        <v>989.0</v>
      </c>
      <c r="E81" s="342">
        <v>81.0</v>
      </c>
      <c r="F81" s="342">
        <v>92.0</v>
      </c>
      <c r="G81" s="342">
        <v>238.0</v>
      </c>
      <c r="H81" s="342">
        <v>7766.0</v>
      </c>
      <c r="I81" s="342">
        <v>101.0</v>
      </c>
      <c r="J81" s="342">
        <v>2366.0</v>
      </c>
      <c r="K81" s="342">
        <v>1537.0</v>
      </c>
      <c r="L81" s="342">
        <v>5549.0</v>
      </c>
      <c r="M81" s="342">
        <v>205.0</v>
      </c>
      <c r="N81" s="342">
        <v>317.0</v>
      </c>
      <c r="O81" s="342">
        <v>484.0</v>
      </c>
      <c r="P81" s="342">
        <v>1213.0</v>
      </c>
      <c r="Q81" s="342">
        <v>167.0</v>
      </c>
      <c r="R81" s="342">
        <v>223.0</v>
      </c>
      <c r="S81" s="342">
        <v>757.0</v>
      </c>
      <c r="T81" s="342">
        <v>1074.0</v>
      </c>
      <c r="U81" s="342">
        <v>607.0</v>
      </c>
      <c r="V81" s="342">
        <v>391.0</v>
      </c>
      <c r="W81" s="342">
        <v>537.0</v>
      </c>
      <c r="X81" s="342">
        <v>257.0</v>
      </c>
      <c r="Y81" s="342">
        <v>1776.0</v>
      </c>
      <c r="Z81" s="342">
        <v>136.0</v>
      </c>
      <c r="AA81" s="342">
        <v>141.0</v>
      </c>
      <c r="AB81" s="342">
        <v>117.0</v>
      </c>
      <c r="AC81" s="342">
        <v>178.0</v>
      </c>
      <c r="AD81" s="342">
        <v>254.0</v>
      </c>
      <c r="AE81" s="342">
        <v>175.0</v>
      </c>
      <c r="AF81" s="342">
        <v>918.0</v>
      </c>
      <c r="AG81" s="342">
        <v>92.0</v>
      </c>
      <c r="AH81" s="342">
        <v>97.0</v>
      </c>
      <c r="AI81" s="342">
        <v>121.0</v>
      </c>
      <c r="AJ81" s="342">
        <v>21.0</v>
      </c>
      <c r="AK81" s="344"/>
      <c r="AL81" s="344"/>
      <c r="AM81" s="344"/>
      <c r="AN81" s="344"/>
      <c r="AO81" s="344"/>
      <c r="AP81" s="344"/>
    </row>
    <row r="82">
      <c r="A82" s="343">
        <v>43988.0</v>
      </c>
      <c r="B82" s="342">
        <v>20.0</v>
      </c>
      <c r="C82" s="342">
        <v>557.0</v>
      </c>
      <c r="D82" s="342">
        <v>1025.0</v>
      </c>
      <c r="E82" s="342">
        <v>98.0</v>
      </c>
      <c r="F82" s="342">
        <v>92.0</v>
      </c>
      <c r="G82" s="342">
        <v>242.0</v>
      </c>
      <c r="H82" s="342">
        <v>7870.0</v>
      </c>
      <c r="I82" s="342">
        <v>103.0</v>
      </c>
      <c r="J82" s="342">
        <v>2376.0</v>
      </c>
      <c r="K82" s="342">
        <v>1564.0</v>
      </c>
      <c r="L82" s="342">
        <v>5835.0</v>
      </c>
      <c r="M82" s="342">
        <v>210.0</v>
      </c>
      <c r="N82" s="342">
        <v>327.0</v>
      </c>
      <c r="O82" s="342">
        <v>496.0</v>
      </c>
      <c r="P82" s="342">
        <v>1247.0</v>
      </c>
      <c r="Q82" s="342">
        <v>168.0</v>
      </c>
      <c r="R82" s="342">
        <v>227.0</v>
      </c>
      <c r="S82" s="342">
        <v>798.0</v>
      </c>
      <c r="T82" s="342">
        <v>1104.0</v>
      </c>
      <c r="U82" s="342">
        <v>618.0</v>
      </c>
      <c r="V82" s="342">
        <v>470.0</v>
      </c>
      <c r="W82" s="342">
        <v>605.0</v>
      </c>
      <c r="X82" s="342">
        <v>257.0</v>
      </c>
      <c r="Y82" s="342">
        <v>1840.0</v>
      </c>
      <c r="Z82" s="342">
        <v>139.0</v>
      </c>
      <c r="AA82" s="342">
        <v>143.0</v>
      </c>
      <c r="AB82" s="342">
        <v>118.0</v>
      </c>
      <c r="AC82" s="342">
        <v>185.0</v>
      </c>
      <c r="AD82" s="342">
        <v>261.0</v>
      </c>
      <c r="AE82" s="342">
        <v>178.0</v>
      </c>
      <c r="AF82" s="342">
        <v>1005.0</v>
      </c>
      <c r="AG82" s="342">
        <v>92.0</v>
      </c>
      <c r="AH82" s="342">
        <v>97.0</v>
      </c>
      <c r="AI82" s="342">
        <v>126.0</v>
      </c>
      <c r="AJ82" s="342">
        <v>21.0</v>
      </c>
      <c r="AK82" s="344"/>
      <c r="AL82" s="344"/>
      <c r="AM82" s="344"/>
      <c r="AN82" s="344"/>
      <c r="AO82" s="344"/>
      <c r="AP82" s="344"/>
    </row>
    <row r="83">
      <c r="A83" s="343">
        <v>43989.0</v>
      </c>
      <c r="B83" s="342">
        <v>20.0</v>
      </c>
      <c r="C83" s="342">
        <v>582.0</v>
      </c>
      <c r="D83" s="342">
        <v>1035.0</v>
      </c>
      <c r="E83" s="342">
        <v>102.0</v>
      </c>
      <c r="F83" s="342">
        <v>92.0</v>
      </c>
      <c r="G83" s="342">
        <v>244.0</v>
      </c>
      <c r="H83" s="342">
        <v>8033.0</v>
      </c>
      <c r="I83" s="342">
        <v>103.0</v>
      </c>
      <c r="J83" s="342">
        <v>2404.0</v>
      </c>
      <c r="K83" s="342">
        <v>1615.0</v>
      </c>
      <c r="L83" s="342">
        <v>5948.0</v>
      </c>
      <c r="M83" s="342">
        <v>210.0</v>
      </c>
      <c r="N83" s="342">
        <v>329.0</v>
      </c>
      <c r="O83" s="342">
        <v>496.0</v>
      </c>
      <c r="P83" s="342">
        <v>1285.0</v>
      </c>
      <c r="Q83" s="342">
        <v>169.0</v>
      </c>
      <c r="R83" s="342">
        <v>228.0</v>
      </c>
      <c r="S83" s="342">
        <v>808.0</v>
      </c>
      <c r="T83" s="342">
        <v>1129.0</v>
      </c>
      <c r="U83" s="342">
        <v>626.0</v>
      </c>
      <c r="V83" s="342">
        <v>495.0</v>
      </c>
      <c r="W83" s="342">
        <v>605.0</v>
      </c>
      <c r="X83" s="342">
        <v>259.0</v>
      </c>
      <c r="Y83" s="342">
        <v>1904.0</v>
      </c>
      <c r="Z83" s="342">
        <v>159.0</v>
      </c>
      <c r="AA83" s="342">
        <v>144.0</v>
      </c>
      <c r="AB83" s="342">
        <v>118.0</v>
      </c>
      <c r="AC83" s="342">
        <v>186.0</v>
      </c>
      <c r="AD83" s="342">
        <v>269.0</v>
      </c>
      <c r="AE83" s="342">
        <v>179.0</v>
      </c>
      <c r="AF83" s="342">
        <v>1064.0</v>
      </c>
      <c r="AG83" s="342">
        <v>94.0</v>
      </c>
      <c r="AH83" s="342">
        <v>97.0</v>
      </c>
      <c r="AI83" s="342">
        <v>134.0</v>
      </c>
      <c r="AJ83" s="342">
        <v>21.0</v>
      </c>
      <c r="AK83" s="344"/>
      <c r="AL83" s="344"/>
      <c r="AM83" s="344"/>
      <c r="AN83" s="344"/>
      <c r="AO83" s="344"/>
      <c r="AP83" s="344"/>
    </row>
    <row r="84">
      <c r="A84" s="343">
        <v>43990.0</v>
      </c>
      <c r="B84" s="342">
        <v>20.0</v>
      </c>
      <c r="C84" s="342">
        <v>594.0</v>
      </c>
      <c r="D84" s="342">
        <v>1047.0</v>
      </c>
      <c r="E84" s="342">
        <v>102.0</v>
      </c>
      <c r="F84" s="342">
        <v>92.0</v>
      </c>
      <c r="G84" s="342">
        <v>247.0</v>
      </c>
      <c r="H84" s="342">
        <v>8121.0</v>
      </c>
      <c r="I84" s="342">
        <v>103.0</v>
      </c>
      <c r="J84" s="342">
        <v>2424.0</v>
      </c>
      <c r="K84" s="342">
        <v>1642.0</v>
      </c>
      <c r="L84" s="342">
        <v>6313.0</v>
      </c>
      <c r="M84" s="342">
        <v>210.0</v>
      </c>
      <c r="N84" s="342">
        <v>338.0</v>
      </c>
      <c r="O84" s="342">
        <v>504.0</v>
      </c>
      <c r="P84" s="342">
        <v>1347.0</v>
      </c>
      <c r="Q84" s="342">
        <v>169.0</v>
      </c>
      <c r="R84" s="342">
        <v>228.0</v>
      </c>
      <c r="S84" s="342">
        <v>822.0</v>
      </c>
      <c r="T84" s="342">
        <v>1158.0</v>
      </c>
      <c r="U84" s="342">
        <v>626.0</v>
      </c>
      <c r="V84" s="342">
        <v>510.0</v>
      </c>
      <c r="W84" s="342">
        <v>607.0</v>
      </c>
      <c r="X84" s="342">
        <v>259.0</v>
      </c>
      <c r="Y84" s="342">
        <v>2014.0</v>
      </c>
      <c r="Z84" s="342">
        <v>159.0</v>
      </c>
      <c r="AA84" s="342">
        <v>145.0</v>
      </c>
      <c r="AB84" s="342">
        <v>118.0</v>
      </c>
      <c r="AC84" s="342">
        <v>186.0</v>
      </c>
      <c r="AD84" s="342">
        <v>307.0</v>
      </c>
      <c r="AE84" s="342">
        <v>179.0</v>
      </c>
      <c r="AF84" s="342">
        <v>1090.0</v>
      </c>
      <c r="AG84" s="342">
        <v>94.0</v>
      </c>
      <c r="AH84" s="342">
        <v>103.0</v>
      </c>
      <c r="AI84" s="342">
        <v>134.0</v>
      </c>
      <c r="AJ84" s="342">
        <v>21.0</v>
      </c>
      <c r="AK84" s="344"/>
      <c r="AL84" s="344"/>
      <c r="AM84" s="344"/>
      <c r="AN84" s="344"/>
      <c r="AO84" s="344"/>
      <c r="AP84" s="344"/>
    </row>
    <row r="85">
      <c r="A85" s="343">
        <v>43991.0</v>
      </c>
      <c r="B85" s="342">
        <v>20.0</v>
      </c>
      <c r="C85" s="342">
        <v>608.0</v>
      </c>
      <c r="D85" s="342">
        <v>1061.0</v>
      </c>
      <c r="E85" s="342">
        <v>121.0</v>
      </c>
      <c r="F85" s="342">
        <v>92.0</v>
      </c>
      <c r="G85" s="342">
        <v>249.0</v>
      </c>
      <c r="H85" s="342">
        <v>8355.0</v>
      </c>
      <c r="I85" s="342">
        <v>103.0</v>
      </c>
      <c r="J85" s="342">
        <v>2448.0</v>
      </c>
      <c r="K85" s="342">
        <v>1674.0</v>
      </c>
      <c r="L85" s="342">
        <v>6533.0</v>
      </c>
      <c r="M85" s="342">
        <v>234.0</v>
      </c>
      <c r="N85" s="342">
        <v>351.0</v>
      </c>
      <c r="O85" s="342">
        <v>522.0</v>
      </c>
      <c r="P85" s="342">
        <v>1438.0</v>
      </c>
      <c r="Q85" s="342">
        <v>170.0</v>
      </c>
      <c r="R85" s="342">
        <v>228.0</v>
      </c>
      <c r="S85" s="342">
        <v>830.0</v>
      </c>
      <c r="T85" s="342">
        <v>1188.0</v>
      </c>
      <c r="U85" s="342">
        <v>645.0</v>
      </c>
      <c r="V85" s="342">
        <v>551.0</v>
      </c>
      <c r="W85" s="342">
        <v>618.0</v>
      </c>
      <c r="X85" s="342">
        <v>263.0</v>
      </c>
      <c r="Y85" s="342">
        <v>2194.0</v>
      </c>
      <c r="Z85" s="342">
        <v>159.0</v>
      </c>
      <c r="AA85" s="342">
        <v>148.0</v>
      </c>
      <c r="AB85" s="342">
        <v>120.0</v>
      </c>
      <c r="AC85" s="342">
        <v>190.0</v>
      </c>
      <c r="AD85" s="342">
        <v>315.0</v>
      </c>
      <c r="AE85" s="342">
        <v>183.0</v>
      </c>
      <c r="AF85" s="342">
        <v>1108.0</v>
      </c>
      <c r="AG85" s="342">
        <v>94.0</v>
      </c>
      <c r="AH85" s="342">
        <v>103.0</v>
      </c>
      <c r="AI85" s="342">
        <v>139.0</v>
      </c>
      <c r="AJ85" s="342">
        <v>21.0</v>
      </c>
      <c r="AK85" s="344"/>
      <c r="AL85" s="344"/>
      <c r="AM85" s="344"/>
      <c r="AN85" s="344"/>
      <c r="AO85" s="344"/>
      <c r="AP85" s="344"/>
    </row>
    <row r="86">
      <c r="A86" s="343">
        <v>43992.0</v>
      </c>
      <c r="B86" s="342">
        <v>22.0</v>
      </c>
      <c r="C86" s="342">
        <v>640.0</v>
      </c>
      <c r="D86" s="342">
        <v>1096.0</v>
      </c>
      <c r="E86" s="342">
        <v>123.0</v>
      </c>
      <c r="F86" s="342">
        <v>92.0</v>
      </c>
      <c r="G86" s="342">
        <v>250.0</v>
      </c>
      <c r="H86" s="342">
        <v>8503.0</v>
      </c>
      <c r="I86" s="342">
        <v>105.0</v>
      </c>
      <c r="J86" s="342">
        <v>2506.0</v>
      </c>
      <c r="K86" s="342">
        <v>1813.0</v>
      </c>
      <c r="L86" s="342">
        <v>6806.0</v>
      </c>
      <c r="M86" s="342">
        <v>245.0</v>
      </c>
      <c r="N86" s="342">
        <v>362.0</v>
      </c>
      <c r="O86" s="342">
        <v>537.0</v>
      </c>
      <c r="P86" s="342">
        <v>1565.0</v>
      </c>
      <c r="Q86" s="342">
        <v>170.0</v>
      </c>
      <c r="R86" s="342">
        <v>228.0</v>
      </c>
      <c r="S86" s="342">
        <v>857.0</v>
      </c>
      <c r="T86" s="342">
        <v>1229.0</v>
      </c>
      <c r="U86" s="342">
        <v>659.0</v>
      </c>
      <c r="V86" s="342">
        <v>546.0</v>
      </c>
      <c r="W86" s="342">
        <v>635.0</v>
      </c>
      <c r="X86" s="342">
        <v>266.0</v>
      </c>
      <c r="Y86" s="342">
        <v>2383.0</v>
      </c>
      <c r="Z86" s="342">
        <v>159.0</v>
      </c>
      <c r="AA86" s="342">
        <v>150.0</v>
      </c>
      <c r="AB86" s="342">
        <v>120.0</v>
      </c>
      <c r="AC86" s="342">
        <v>227.0</v>
      </c>
      <c r="AD86" s="342">
        <v>328.0</v>
      </c>
      <c r="AE86" s="342">
        <v>191.0</v>
      </c>
      <c r="AF86" s="342">
        <v>1137.0</v>
      </c>
      <c r="AG86" s="342">
        <v>95.0</v>
      </c>
      <c r="AH86" s="342">
        <v>105.0</v>
      </c>
      <c r="AI86" s="342">
        <v>145.0</v>
      </c>
      <c r="AJ86" s="342">
        <v>21.0</v>
      </c>
      <c r="AK86" s="344"/>
      <c r="AL86" s="344"/>
      <c r="AM86" s="344"/>
      <c r="AN86" s="344"/>
      <c r="AO86" s="344"/>
      <c r="AP86" s="344"/>
    </row>
    <row r="87">
      <c r="A87" s="343">
        <v>43993.0</v>
      </c>
      <c r="B87" s="342">
        <v>22.0</v>
      </c>
      <c r="C87" s="342">
        <v>659.0</v>
      </c>
      <c r="D87" s="342">
        <v>1121.0</v>
      </c>
      <c r="E87" s="342">
        <v>126.0</v>
      </c>
      <c r="F87" s="342">
        <v>92.0</v>
      </c>
      <c r="G87" s="342">
        <v>252.0</v>
      </c>
      <c r="H87" s="342">
        <v>8650.0</v>
      </c>
      <c r="I87" s="342">
        <v>105.0</v>
      </c>
      <c r="J87" s="342">
        <v>2551.0</v>
      </c>
      <c r="K87" s="342">
        <v>1832.0</v>
      </c>
      <c r="L87" s="342">
        <v>7103.0</v>
      </c>
      <c r="M87" s="342">
        <v>245.0</v>
      </c>
      <c r="N87" s="342">
        <v>365.0</v>
      </c>
      <c r="O87" s="342">
        <v>552.0</v>
      </c>
      <c r="P87" s="342">
        <v>1634.0</v>
      </c>
      <c r="Q87" s="342">
        <v>170.0</v>
      </c>
      <c r="R87" s="342">
        <v>238.0</v>
      </c>
      <c r="S87" s="342">
        <v>868.0</v>
      </c>
      <c r="T87" s="342">
        <v>1271.0</v>
      </c>
      <c r="U87" s="342">
        <v>661.0</v>
      </c>
      <c r="V87" s="342">
        <v>579.0</v>
      </c>
      <c r="W87" s="342">
        <v>680.0</v>
      </c>
      <c r="X87" s="342">
        <v>272.0</v>
      </c>
      <c r="Y87" s="342">
        <v>2524.0</v>
      </c>
      <c r="Z87" s="342">
        <v>159.0</v>
      </c>
      <c r="AA87" s="342">
        <v>152.0</v>
      </c>
      <c r="AB87" s="342">
        <v>120.0</v>
      </c>
      <c r="AC87" s="342">
        <v>263.0</v>
      </c>
      <c r="AD87" s="342">
        <v>328.0</v>
      </c>
      <c r="AE87" s="342">
        <v>195.0</v>
      </c>
      <c r="AF87" s="342">
        <v>1156.0</v>
      </c>
      <c r="AG87" s="342">
        <v>96.0</v>
      </c>
      <c r="AH87" s="342">
        <v>105.0</v>
      </c>
      <c r="AI87" s="342">
        <v>149.0</v>
      </c>
      <c r="AJ87" s="342"/>
      <c r="AK87" s="344"/>
      <c r="AL87" s="344"/>
      <c r="AM87" s="344"/>
      <c r="AN87" s="344"/>
      <c r="AO87" s="344"/>
      <c r="AP87" s="344"/>
    </row>
    <row r="88">
      <c r="A88" s="343">
        <v>43994.0</v>
      </c>
      <c r="B88" s="342">
        <v>22.0</v>
      </c>
      <c r="C88" s="342">
        <v>695.0</v>
      </c>
      <c r="D88" s="342">
        <v>1157.0</v>
      </c>
      <c r="E88" s="342">
        <v>132.0</v>
      </c>
      <c r="F88" s="342">
        <v>95.0</v>
      </c>
      <c r="G88" s="342">
        <v>262.0</v>
      </c>
      <c r="H88" s="342">
        <v>8740.0</v>
      </c>
      <c r="I88" s="342">
        <v>106.0</v>
      </c>
      <c r="J88" s="342">
        <v>2572.0</v>
      </c>
      <c r="K88" s="342">
        <v>1876.0</v>
      </c>
      <c r="L88" s="342">
        <v>7421.0</v>
      </c>
      <c r="M88" s="342">
        <v>267.0</v>
      </c>
      <c r="N88" s="342">
        <v>373.0</v>
      </c>
      <c r="O88" s="342">
        <v>565.0</v>
      </c>
      <c r="P88" s="342">
        <v>1694.0</v>
      </c>
      <c r="Q88" s="342">
        <v>170.0</v>
      </c>
      <c r="R88" s="342">
        <v>238.0</v>
      </c>
      <c r="S88" s="342">
        <v>891.0</v>
      </c>
      <c r="T88" s="342">
        <v>1304.0</v>
      </c>
      <c r="U88" s="342">
        <v>671.0</v>
      </c>
      <c r="V88" s="342">
        <v>644.0</v>
      </c>
      <c r="W88" s="342">
        <v>768.0</v>
      </c>
      <c r="X88" s="342">
        <v>277.0</v>
      </c>
      <c r="Y88" s="342">
        <v>2582.0</v>
      </c>
      <c r="Z88" s="342">
        <v>159.0</v>
      </c>
      <c r="AA88" s="342">
        <v>153.0</v>
      </c>
      <c r="AB88" s="342">
        <v>120.0</v>
      </c>
      <c r="AC88" s="342">
        <v>285.0</v>
      </c>
      <c r="AD88" s="342">
        <v>387.0</v>
      </c>
      <c r="AE88" s="342">
        <v>200.0</v>
      </c>
      <c r="AF88" s="342">
        <v>1197.0</v>
      </c>
      <c r="AG88" s="342">
        <v>97.0</v>
      </c>
      <c r="AH88" s="342">
        <v>105.0</v>
      </c>
      <c r="AI88" s="342">
        <v>181.0</v>
      </c>
      <c r="AJ88" s="342"/>
      <c r="AK88" s="344"/>
      <c r="AL88" s="344"/>
      <c r="AM88" s="344"/>
      <c r="AN88" s="344"/>
      <c r="AO88" s="344"/>
      <c r="AP88" s="344"/>
    </row>
    <row r="89">
      <c r="A89" s="343">
        <v>43995.0</v>
      </c>
      <c r="B89" s="342">
        <v>22.0</v>
      </c>
      <c r="C89" s="342">
        <v>723.0</v>
      </c>
      <c r="D89" s="342">
        <v>1231.0</v>
      </c>
      <c r="E89" s="342">
        <v>136.0</v>
      </c>
      <c r="F89" s="342">
        <v>98.0</v>
      </c>
      <c r="G89" s="342">
        <v>264.0</v>
      </c>
      <c r="H89" s="342">
        <v>8861.0</v>
      </c>
      <c r="I89" s="342">
        <v>108.0</v>
      </c>
      <c r="J89" s="342">
        <v>2587.0</v>
      </c>
      <c r="K89" s="342">
        <v>1946.0</v>
      </c>
      <c r="L89" s="342">
        <v>7597.0</v>
      </c>
      <c r="M89" s="342">
        <v>267.0</v>
      </c>
      <c r="N89" s="342">
        <v>376.0</v>
      </c>
      <c r="O89" s="342">
        <v>586.0</v>
      </c>
      <c r="P89" s="342">
        <v>1817.0</v>
      </c>
      <c r="Q89" s="342">
        <v>170.0</v>
      </c>
      <c r="R89" s="342">
        <v>239.0</v>
      </c>
      <c r="S89" s="342">
        <v>904.0</v>
      </c>
      <c r="T89" s="342">
        <v>1326.0</v>
      </c>
      <c r="U89" s="342">
        <v>674.0</v>
      </c>
      <c r="V89" s="342">
        <v>651.0</v>
      </c>
      <c r="W89" s="342">
        <v>862.0</v>
      </c>
      <c r="X89" s="342">
        <v>279.0</v>
      </c>
      <c r="Y89" s="342">
        <v>2707.0</v>
      </c>
      <c r="Z89" s="342">
        <v>168.0</v>
      </c>
      <c r="AA89" s="342">
        <v>165.0</v>
      </c>
      <c r="AB89" s="342">
        <v>125.0</v>
      </c>
      <c r="AC89" s="342">
        <v>302.0</v>
      </c>
      <c r="AD89" s="342">
        <v>400.0</v>
      </c>
      <c r="AE89" s="342">
        <v>205.0</v>
      </c>
      <c r="AF89" s="342">
        <v>1237.0</v>
      </c>
      <c r="AG89" s="342">
        <v>97.0</v>
      </c>
      <c r="AH89" s="342">
        <v>105.0</v>
      </c>
      <c r="AI89" s="342">
        <v>185.0</v>
      </c>
      <c r="AJ89" s="342"/>
      <c r="AK89" s="344"/>
      <c r="AL89" s="344"/>
      <c r="AM89" s="344"/>
      <c r="AN89" s="344"/>
      <c r="AO89" s="344"/>
      <c r="AP89" s="344"/>
    </row>
    <row r="90">
      <c r="A90" s="343">
        <v>43996.0</v>
      </c>
      <c r="B90" s="342">
        <v>27.0</v>
      </c>
      <c r="C90" s="342">
        <v>741.0</v>
      </c>
      <c r="D90" s="342">
        <v>1240.0</v>
      </c>
      <c r="E90" s="342">
        <v>144.0</v>
      </c>
      <c r="F90" s="342">
        <v>101.0</v>
      </c>
      <c r="G90" s="342">
        <v>269.0</v>
      </c>
      <c r="H90" s="342">
        <v>8978.0</v>
      </c>
      <c r="I90" s="342">
        <v>108.0</v>
      </c>
      <c r="J90" s="342">
        <v>2604.0</v>
      </c>
      <c r="K90" s="342">
        <v>2059.0</v>
      </c>
      <c r="L90" s="342">
        <v>7793.0</v>
      </c>
      <c r="M90" s="342">
        <v>268.0</v>
      </c>
      <c r="N90" s="342">
        <v>378.0</v>
      </c>
      <c r="O90" s="342">
        <v>586.0</v>
      </c>
      <c r="P90" s="342">
        <v>1887.0</v>
      </c>
      <c r="Q90" s="342">
        <v>170.0</v>
      </c>
      <c r="R90" s="342">
        <v>239.0</v>
      </c>
      <c r="S90" s="342">
        <v>915.0</v>
      </c>
      <c r="T90" s="342">
        <v>1396.0</v>
      </c>
      <c r="U90" s="342">
        <v>681.0</v>
      </c>
      <c r="V90" s="342">
        <v>658.0</v>
      </c>
      <c r="W90" s="342">
        <v>872.0</v>
      </c>
      <c r="X90" s="342">
        <v>283.0</v>
      </c>
      <c r="Y90" s="342">
        <v>2840.0</v>
      </c>
      <c r="Z90" s="342">
        <v>170.0</v>
      </c>
      <c r="AA90" s="342">
        <v>166.0</v>
      </c>
      <c r="AB90" s="342">
        <v>125.0</v>
      </c>
      <c r="AC90" s="342">
        <v>310.0</v>
      </c>
      <c r="AD90" s="342">
        <v>421.0</v>
      </c>
      <c r="AE90" s="342">
        <v>208.0</v>
      </c>
      <c r="AF90" s="342">
        <v>1249.0</v>
      </c>
      <c r="AG90" s="342">
        <v>98.0</v>
      </c>
      <c r="AH90" s="342">
        <v>108.0</v>
      </c>
      <c r="AI90" s="342">
        <v>185.0</v>
      </c>
      <c r="AJ90" s="342"/>
      <c r="AK90" s="344"/>
      <c r="AL90" s="344"/>
      <c r="AM90" s="344"/>
      <c r="AN90" s="344"/>
      <c r="AO90" s="344"/>
      <c r="AP90" s="344"/>
    </row>
    <row r="91">
      <c r="A91" s="343">
        <v>43997.0</v>
      </c>
      <c r="B91" s="342">
        <v>27.0</v>
      </c>
      <c r="C91" s="342">
        <v>760.0</v>
      </c>
      <c r="D91" s="342">
        <v>1243.0</v>
      </c>
      <c r="E91" s="342">
        <v>144.0</v>
      </c>
      <c r="F91" s="342">
        <v>101.0</v>
      </c>
      <c r="G91" s="342">
        <v>272.0</v>
      </c>
      <c r="H91" s="342">
        <v>9120.0</v>
      </c>
      <c r="I91" s="342">
        <v>108.0</v>
      </c>
      <c r="J91" s="342">
        <v>2623.0</v>
      </c>
      <c r="K91" s="342">
        <v>2175.0</v>
      </c>
      <c r="L91" s="342">
        <v>8063.0</v>
      </c>
      <c r="M91" s="342">
        <v>268.0</v>
      </c>
      <c r="N91" s="342">
        <v>382.0</v>
      </c>
      <c r="O91" s="342">
        <v>631.0</v>
      </c>
      <c r="P91" s="342">
        <v>1953.0</v>
      </c>
      <c r="Q91" s="342">
        <v>170.0</v>
      </c>
      <c r="R91" s="342">
        <v>254.0</v>
      </c>
      <c r="S91" s="342">
        <v>937.0</v>
      </c>
      <c r="T91" s="342">
        <v>1448.0</v>
      </c>
      <c r="U91" s="342">
        <v>681.0</v>
      </c>
      <c r="V91" s="342">
        <v>676.0</v>
      </c>
      <c r="W91" s="342">
        <v>932.0</v>
      </c>
      <c r="X91" s="342">
        <v>286.0</v>
      </c>
      <c r="Y91" s="342">
        <v>2941.0</v>
      </c>
      <c r="Z91" s="342">
        <v>171.0</v>
      </c>
      <c r="AA91" s="342">
        <v>166.0</v>
      </c>
      <c r="AB91" s="342">
        <v>126.0</v>
      </c>
      <c r="AC91" s="342">
        <v>312.0</v>
      </c>
      <c r="AD91" s="342">
        <v>452.0</v>
      </c>
      <c r="AE91" s="342">
        <v>209.0</v>
      </c>
      <c r="AF91" s="342">
        <v>1249.0</v>
      </c>
      <c r="AG91" s="342">
        <v>98.0</v>
      </c>
      <c r="AH91" s="342">
        <v>108.0</v>
      </c>
      <c r="AI91" s="342">
        <v>208.0</v>
      </c>
      <c r="AJ91" s="342"/>
      <c r="AK91" s="344"/>
      <c r="AL91" s="344"/>
      <c r="AM91" s="344"/>
      <c r="AN91" s="344"/>
      <c r="AO91" s="344"/>
      <c r="AP91" s="344"/>
    </row>
    <row r="92">
      <c r="A92" s="343">
        <v>43998.0</v>
      </c>
      <c r="B92" s="342">
        <v>27.0</v>
      </c>
      <c r="C92" s="342">
        <v>782.0</v>
      </c>
      <c r="D92" s="342">
        <v>1277.0</v>
      </c>
      <c r="E92" s="342">
        <v>145.0</v>
      </c>
      <c r="F92" s="342">
        <v>104.0</v>
      </c>
      <c r="G92" s="342">
        <v>273.0</v>
      </c>
      <c r="H92" s="342">
        <v>9222.0</v>
      </c>
      <c r="I92" s="342">
        <v>108.0</v>
      </c>
      <c r="J92" s="342">
        <v>2662.0</v>
      </c>
      <c r="K92" s="342">
        <v>2231.0</v>
      </c>
      <c r="L92" s="342">
        <v>8308.0</v>
      </c>
      <c r="M92" s="342">
        <v>270.0</v>
      </c>
      <c r="N92" s="342">
        <v>392.0</v>
      </c>
      <c r="O92" s="342">
        <v>657.0</v>
      </c>
      <c r="P92" s="342">
        <v>2122.0</v>
      </c>
      <c r="Q92" s="342">
        <v>171.0</v>
      </c>
      <c r="R92" s="342">
        <v>254.0</v>
      </c>
      <c r="S92" s="342">
        <v>957.0</v>
      </c>
      <c r="T92" s="342">
        <v>1498.0</v>
      </c>
      <c r="U92" s="342">
        <v>687.0</v>
      </c>
      <c r="V92" s="342">
        <v>701.0</v>
      </c>
      <c r="W92" s="342">
        <v>957.0</v>
      </c>
      <c r="X92" s="342">
        <v>291.0</v>
      </c>
      <c r="Y92" s="342">
        <v>3116.0</v>
      </c>
      <c r="Z92" s="342">
        <v>172.0</v>
      </c>
      <c r="AA92" s="342">
        <v>166.0</v>
      </c>
      <c r="AB92" s="342">
        <v>126.0</v>
      </c>
      <c r="AC92" s="342">
        <v>312.0</v>
      </c>
      <c r="AD92" s="342">
        <v>496.0</v>
      </c>
      <c r="AE92" s="342">
        <v>212.0</v>
      </c>
      <c r="AF92" s="342">
        <v>1281.0</v>
      </c>
      <c r="AG92" s="342">
        <v>98.0</v>
      </c>
      <c r="AH92" s="342">
        <v>108.0</v>
      </c>
      <c r="AI92" s="342">
        <v>214.0</v>
      </c>
      <c r="AJ92" s="342"/>
      <c r="AK92" s="344"/>
      <c r="AL92" s="344"/>
      <c r="AM92" s="344"/>
      <c r="AN92" s="344"/>
      <c r="AO92" s="344"/>
      <c r="AP92" s="344"/>
    </row>
    <row r="93">
      <c r="A93" s="343">
        <v>43999.0</v>
      </c>
      <c r="B93" s="342">
        <v>37.0</v>
      </c>
      <c r="C93" s="342">
        <v>829.0</v>
      </c>
      <c r="D93" s="342">
        <v>1309.0</v>
      </c>
      <c r="E93" s="342">
        <v>147.0</v>
      </c>
      <c r="F93" s="342">
        <v>105.0</v>
      </c>
      <c r="G93" s="342">
        <v>276.0</v>
      </c>
      <c r="H93" s="342">
        <v>9349.0</v>
      </c>
      <c r="I93" s="342">
        <v>109.0</v>
      </c>
      <c r="J93" s="342">
        <v>2703.0</v>
      </c>
      <c r="K93" s="342">
        <v>2346.0</v>
      </c>
      <c r="L93" s="342">
        <v>8533.0</v>
      </c>
      <c r="M93" s="342">
        <v>282.0</v>
      </c>
      <c r="N93" s="342">
        <v>397.0</v>
      </c>
      <c r="O93" s="342">
        <v>702.0</v>
      </c>
      <c r="P93" s="342">
        <v>2208.0</v>
      </c>
      <c r="Q93" s="342">
        <v>171.0</v>
      </c>
      <c r="R93" s="342">
        <v>263.0</v>
      </c>
      <c r="S93" s="342">
        <v>978.0</v>
      </c>
      <c r="T93" s="342">
        <v>1541.0</v>
      </c>
      <c r="U93" s="342">
        <v>691.0</v>
      </c>
      <c r="V93" s="342">
        <v>736.0</v>
      </c>
      <c r="W93" s="342">
        <v>970.0</v>
      </c>
      <c r="X93" s="342">
        <v>292.0</v>
      </c>
      <c r="Y93" s="342">
        <v>3200.0</v>
      </c>
      <c r="Z93" s="342">
        <v>172.0</v>
      </c>
      <c r="AA93" s="342">
        <v>169.0</v>
      </c>
      <c r="AB93" s="342">
        <v>128.0</v>
      </c>
      <c r="AC93" s="342">
        <v>322.0</v>
      </c>
      <c r="AD93" s="342">
        <v>520.0</v>
      </c>
      <c r="AE93" s="342">
        <v>214.0</v>
      </c>
      <c r="AF93" s="342">
        <v>1311.0</v>
      </c>
      <c r="AG93" s="342">
        <v>99.0</v>
      </c>
      <c r="AH93" s="342">
        <v>108.0</v>
      </c>
      <c r="AI93" s="342">
        <v>214.0</v>
      </c>
      <c r="AJ93" s="342"/>
      <c r="AK93" s="344"/>
      <c r="AL93" s="344"/>
      <c r="AM93" s="344"/>
      <c r="AN93" s="344"/>
      <c r="AO93" s="344"/>
      <c r="AP93" s="344"/>
    </row>
    <row r="94">
      <c r="A94" s="343">
        <v>44000.0</v>
      </c>
      <c r="B94" s="342">
        <v>38.0</v>
      </c>
      <c r="C94" s="342">
        <v>895.0</v>
      </c>
      <c r="D94" s="342">
        <v>1327.0</v>
      </c>
      <c r="E94" s="342">
        <v>147.0</v>
      </c>
      <c r="F94" s="342">
        <v>105.0</v>
      </c>
      <c r="G94" s="342">
        <v>276.0</v>
      </c>
      <c r="H94" s="342">
        <v>9516.0</v>
      </c>
      <c r="I94" s="342">
        <v>109.0</v>
      </c>
      <c r="J94" s="342">
        <v>2758.0</v>
      </c>
      <c r="K94" s="342">
        <v>2391.0</v>
      </c>
      <c r="L94" s="342">
        <v>8917.0</v>
      </c>
      <c r="M94" s="342">
        <v>282.0</v>
      </c>
      <c r="N94" s="342">
        <v>405.0</v>
      </c>
      <c r="O94" s="342">
        <v>738.0</v>
      </c>
      <c r="P94" s="342">
        <v>2326.0</v>
      </c>
      <c r="Q94" s="342">
        <v>171.0</v>
      </c>
      <c r="R94" s="342">
        <v>263.0</v>
      </c>
      <c r="S94" s="342">
        <v>1008.0</v>
      </c>
      <c r="T94" s="342">
        <v>1596.0</v>
      </c>
      <c r="U94" s="342">
        <v>696.0</v>
      </c>
      <c r="V94" s="342">
        <v>761.0</v>
      </c>
      <c r="W94" s="342">
        <v>993.0</v>
      </c>
      <c r="X94" s="342">
        <v>326.0</v>
      </c>
      <c r="Y94" s="342">
        <v>3366.0</v>
      </c>
      <c r="Z94" s="342">
        <v>172.0</v>
      </c>
      <c r="AA94" s="342">
        <v>171.0</v>
      </c>
      <c r="AB94" s="342">
        <v>134.0</v>
      </c>
      <c r="AC94" s="342">
        <v>343.0</v>
      </c>
      <c r="AD94" s="342">
        <v>537.0</v>
      </c>
      <c r="AE94" s="342">
        <v>219.0</v>
      </c>
      <c r="AF94" s="342">
        <v>1350.0</v>
      </c>
      <c r="AG94" s="342">
        <v>104.0</v>
      </c>
      <c r="AH94" s="342">
        <v>108.0</v>
      </c>
      <c r="AI94" s="342">
        <v>214.0</v>
      </c>
      <c r="AJ94" s="342"/>
      <c r="AK94" s="344"/>
      <c r="AL94" s="344"/>
      <c r="AM94" s="344"/>
      <c r="AN94" s="344"/>
      <c r="AO94" s="344"/>
      <c r="AP94" s="344"/>
    </row>
    <row r="95">
      <c r="A95" s="343">
        <v>44001.0</v>
      </c>
      <c r="B95" s="342">
        <v>38.0</v>
      </c>
      <c r="C95" s="342">
        <v>976.0</v>
      </c>
      <c r="D95" s="342">
        <v>1331.0</v>
      </c>
      <c r="E95" s="342">
        <v>147.0</v>
      </c>
      <c r="F95" s="342">
        <v>107.0</v>
      </c>
      <c r="G95" s="342">
        <v>277.0</v>
      </c>
      <c r="H95" s="342">
        <v>9655.0</v>
      </c>
      <c r="I95" s="342">
        <v>112.0</v>
      </c>
      <c r="J95" s="342">
        <v>2805.0</v>
      </c>
      <c r="K95" s="342">
        <v>2471.0</v>
      </c>
      <c r="L95" s="342">
        <v>9057.0</v>
      </c>
      <c r="M95" s="342">
        <v>296.0</v>
      </c>
      <c r="N95" s="342">
        <v>417.0</v>
      </c>
      <c r="O95" s="342">
        <v>738.0</v>
      </c>
      <c r="P95" s="342">
        <v>2392.0</v>
      </c>
      <c r="Q95" s="342">
        <v>173.0</v>
      </c>
      <c r="R95" s="342">
        <v>263.0</v>
      </c>
      <c r="S95" s="342">
        <v>1022.0</v>
      </c>
      <c r="T95" s="342">
        <v>1680.0</v>
      </c>
      <c r="U95" s="342">
        <v>700.0</v>
      </c>
      <c r="V95" s="342">
        <v>784.0</v>
      </c>
      <c r="W95" s="342">
        <v>1024.0</v>
      </c>
      <c r="X95" s="342">
        <v>329.0</v>
      </c>
      <c r="Y95" s="342">
        <v>3573.0</v>
      </c>
      <c r="Z95" s="342">
        <v>173.0</v>
      </c>
      <c r="AA95" s="342">
        <v>172.0</v>
      </c>
      <c r="AB95" s="342">
        <v>142.0</v>
      </c>
      <c r="AC95" s="342">
        <v>383.0</v>
      </c>
      <c r="AD95" s="342">
        <v>544.0</v>
      </c>
      <c r="AE95" s="342">
        <v>222.0</v>
      </c>
      <c r="AF95" s="342">
        <v>1368.0</v>
      </c>
      <c r="AG95" s="342">
        <v>104.0</v>
      </c>
      <c r="AH95" s="342">
        <v>108.0</v>
      </c>
      <c r="AI95" s="342">
        <v>220.0</v>
      </c>
      <c r="AJ95" s="342"/>
      <c r="AK95" s="344"/>
      <c r="AL95" s="344"/>
      <c r="AM95" s="344"/>
      <c r="AN95" s="344"/>
      <c r="AO95" s="344"/>
      <c r="AP95" s="344"/>
    </row>
    <row r="96">
      <c r="A96" s="343">
        <v>44002.0</v>
      </c>
      <c r="B96" s="342">
        <v>39.0</v>
      </c>
      <c r="C96" s="342">
        <v>1013.0</v>
      </c>
      <c r="D96" s="342">
        <v>1347.0</v>
      </c>
      <c r="E96" s="342">
        <v>148.0</v>
      </c>
      <c r="F96" s="342">
        <v>116.0</v>
      </c>
      <c r="G96" s="342">
        <v>285.0</v>
      </c>
      <c r="H96" s="342">
        <v>9829.0</v>
      </c>
      <c r="I96" s="342">
        <v>112.0</v>
      </c>
      <c r="J96" s="342">
        <v>2828.0</v>
      </c>
      <c r="K96" s="342">
        <v>2569.0</v>
      </c>
      <c r="L96" s="342">
        <v>9451.0</v>
      </c>
      <c r="M96" s="342">
        <v>298.0</v>
      </c>
      <c r="N96" s="342">
        <v>423.0</v>
      </c>
      <c r="O96" s="342">
        <v>764.0</v>
      </c>
      <c r="P96" s="342">
        <v>2475.0</v>
      </c>
      <c r="Q96" s="342">
        <v>175.0</v>
      </c>
      <c r="R96" s="342">
        <v>264.0</v>
      </c>
      <c r="S96" s="342">
        <v>1051.0</v>
      </c>
      <c r="T96" s="342">
        <v>1721.0</v>
      </c>
      <c r="U96" s="342">
        <v>703.0</v>
      </c>
      <c r="V96" s="342">
        <v>809.0</v>
      </c>
      <c r="W96" s="342">
        <v>1082.0</v>
      </c>
      <c r="X96" s="342">
        <v>332.0</v>
      </c>
      <c r="Y96" s="342">
        <v>3685.0</v>
      </c>
      <c r="Z96" s="342">
        <v>173.0</v>
      </c>
      <c r="AA96" s="342">
        <v>180.0</v>
      </c>
      <c r="AB96" s="342">
        <v>142.0</v>
      </c>
      <c r="AC96" s="342">
        <v>400.0</v>
      </c>
      <c r="AD96" s="342">
        <v>581.0</v>
      </c>
      <c r="AE96" s="342">
        <v>222.0</v>
      </c>
      <c r="AF96" s="342">
        <v>1380.0</v>
      </c>
      <c r="AG96" s="342">
        <v>104.0</v>
      </c>
      <c r="AH96" s="342">
        <v>108.0</v>
      </c>
      <c r="AI96" s="342">
        <v>220.0</v>
      </c>
      <c r="AJ96" s="342"/>
      <c r="AK96" s="344"/>
      <c r="AL96" s="344"/>
      <c r="AM96" s="344"/>
      <c r="AN96" s="344"/>
      <c r="AO96" s="344"/>
      <c r="AP96" s="344"/>
    </row>
    <row r="97">
      <c r="A97" s="343">
        <v>44003.0</v>
      </c>
      <c r="B97" s="342">
        <v>49.0</v>
      </c>
      <c r="C97" s="342">
        <v>1050.0</v>
      </c>
      <c r="D97" s="342">
        <v>1355.0</v>
      </c>
      <c r="E97" s="342">
        <v>148.0</v>
      </c>
      <c r="F97" s="342">
        <v>116.0</v>
      </c>
      <c r="G97" s="342">
        <v>288.0</v>
      </c>
      <c r="H97" s="342">
        <v>9971.0</v>
      </c>
      <c r="I97" s="342">
        <v>112.0</v>
      </c>
      <c r="J97" s="342">
        <v>2848.0</v>
      </c>
      <c r="K97" s="342">
        <v>2668.0</v>
      </c>
      <c r="L97" s="342">
        <v>9542.0</v>
      </c>
      <c r="M97" s="342">
        <v>298.0</v>
      </c>
      <c r="N97" s="342">
        <v>434.0</v>
      </c>
      <c r="O97" s="342">
        <v>764.0</v>
      </c>
      <c r="P97" s="342">
        <v>2569.0</v>
      </c>
      <c r="Q97" s="342">
        <v>176.0</v>
      </c>
      <c r="R97" s="342">
        <v>279.0</v>
      </c>
      <c r="S97" s="342">
        <v>1056.0</v>
      </c>
      <c r="T97" s="342">
        <v>1779.0</v>
      </c>
      <c r="U97" s="342">
        <v>707.0</v>
      </c>
      <c r="V97" s="342">
        <v>853.0</v>
      </c>
      <c r="W97" s="342">
        <v>1095.0</v>
      </c>
      <c r="X97" s="342">
        <v>332.0</v>
      </c>
      <c r="Y97" s="342">
        <v>3797.0</v>
      </c>
      <c r="Z97" s="342">
        <v>173.0</v>
      </c>
      <c r="AA97" s="342">
        <v>181.0</v>
      </c>
      <c r="AB97" s="342">
        <v>142.0</v>
      </c>
      <c r="AC97" s="342">
        <v>411.0</v>
      </c>
      <c r="AD97" s="342">
        <v>603.0</v>
      </c>
      <c r="AE97" s="342">
        <v>224.0</v>
      </c>
      <c r="AF97" s="342">
        <v>1429.0</v>
      </c>
      <c r="AG97" s="342">
        <v>104.0</v>
      </c>
      <c r="AH97" s="342">
        <v>111.0</v>
      </c>
      <c r="AI97" s="342">
        <v>227.0</v>
      </c>
      <c r="AJ97" s="342"/>
      <c r="AK97" s="344"/>
      <c r="AL97" s="344"/>
      <c r="AM97" s="344"/>
      <c r="AN97" s="344"/>
      <c r="AO97" s="344"/>
      <c r="AP97" s="344"/>
    </row>
    <row r="98">
      <c r="A98" s="343">
        <v>44004.0</v>
      </c>
      <c r="B98" s="342">
        <v>49.0</v>
      </c>
      <c r="C98" s="342">
        <v>1080.0</v>
      </c>
      <c r="D98" s="342">
        <v>1361.0</v>
      </c>
      <c r="E98" s="342">
        <v>148.0</v>
      </c>
      <c r="F98" s="342">
        <v>116.0</v>
      </c>
      <c r="G98" s="342">
        <v>288.0</v>
      </c>
      <c r="H98" s="342">
        <v>10098.0</v>
      </c>
      <c r="I98" s="342">
        <v>112.0</v>
      </c>
      <c r="J98" s="342">
        <v>2865.0</v>
      </c>
      <c r="K98" s="342">
        <v>2717.0</v>
      </c>
      <c r="L98" s="342">
        <v>9857.0</v>
      </c>
      <c r="M98" s="342">
        <v>298.0</v>
      </c>
      <c r="N98" s="342">
        <v>435.0</v>
      </c>
      <c r="O98" s="342">
        <v>785.0</v>
      </c>
      <c r="P98" s="342">
        <v>2658.0</v>
      </c>
      <c r="Q98" s="342">
        <v>177.0</v>
      </c>
      <c r="R98" s="342">
        <v>281.0</v>
      </c>
      <c r="S98" s="342">
        <v>1067.0</v>
      </c>
      <c r="T98" s="342">
        <v>1839.0</v>
      </c>
      <c r="U98" s="342">
        <v>707.0</v>
      </c>
      <c r="V98" s="342">
        <v>854.0</v>
      </c>
      <c r="W98" s="342">
        <v>1115.0</v>
      </c>
      <c r="X98" s="342">
        <v>334.0</v>
      </c>
      <c r="Y98" s="342">
        <v>3908.0</v>
      </c>
      <c r="Z98" s="342">
        <v>176.0</v>
      </c>
      <c r="AA98" s="342">
        <v>181.0</v>
      </c>
      <c r="AB98" s="342">
        <v>166.0</v>
      </c>
      <c r="AC98" s="342">
        <v>431.0</v>
      </c>
      <c r="AD98" s="342">
        <v>633.0</v>
      </c>
      <c r="AE98" s="342">
        <v>224.0</v>
      </c>
      <c r="AF98" s="342">
        <v>1440.0</v>
      </c>
      <c r="AG98" s="342">
        <v>104.0</v>
      </c>
      <c r="AH98" s="342">
        <v>111.0</v>
      </c>
      <c r="AI98" s="342">
        <v>230.0</v>
      </c>
      <c r="AJ98" s="342"/>
      <c r="AK98" s="344"/>
      <c r="AL98" s="344"/>
      <c r="AM98" s="344"/>
      <c r="AN98" s="344"/>
      <c r="AO98" s="344"/>
      <c r="AP98" s="344"/>
    </row>
    <row r="99">
      <c r="A99" s="343">
        <v>44005.0</v>
      </c>
      <c r="B99" s="342">
        <v>49.0</v>
      </c>
      <c r="C99" s="342">
        <v>1116.0</v>
      </c>
      <c r="D99" s="342">
        <v>1373.0</v>
      </c>
      <c r="E99" s="342">
        <v>148.0</v>
      </c>
      <c r="F99" s="342">
        <v>118.0</v>
      </c>
      <c r="G99" s="342">
        <v>291.0</v>
      </c>
      <c r="H99" s="342">
        <v>10250.0</v>
      </c>
      <c r="I99" s="342">
        <v>114.0</v>
      </c>
      <c r="J99" s="342">
        <v>2901.0</v>
      </c>
      <c r="K99" s="342">
        <v>2766.0</v>
      </c>
      <c r="L99" s="342">
        <v>10115.0</v>
      </c>
      <c r="M99" s="342">
        <v>313.0</v>
      </c>
      <c r="N99" s="342">
        <v>447.0</v>
      </c>
      <c r="O99" s="342">
        <v>796.0</v>
      </c>
      <c r="P99" s="342">
        <v>2685.0</v>
      </c>
      <c r="Q99" s="342">
        <v>177.0</v>
      </c>
      <c r="R99" s="342">
        <v>281.0</v>
      </c>
      <c r="S99" s="342">
        <v>1081.0</v>
      </c>
      <c r="T99" s="342">
        <v>1855.0</v>
      </c>
      <c r="U99" s="342">
        <v>712.0</v>
      </c>
      <c r="V99" s="342">
        <v>861.0</v>
      </c>
      <c r="W99" s="342">
        <v>1232.0</v>
      </c>
      <c r="X99" s="342">
        <v>336.0</v>
      </c>
      <c r="Y99" s="342">
        <v>4062.0</v>
      </c>
      <c r="Z99" s="342">
        <v>179.0</v>
      </c>
      <c r="AA99" s="342">
        <v>181.0</v>
      </c>
      <c r="AB99" s="342">
        <v>193.0</v>
      </c>
      <c r="AC99" s="342">
        <v>465.0</v>
      </c>
      <c r="AD99" s="342">
        <v>634.0</v>
      </c>
      <c r="AE99" s="342">
        <v>224.0</v>
      </c>
      <c r="AF99" s="342">
        <v>1495.0</v>
      </c>
      <c r="AG99" s="342">
        <v>104.0</v>
      </c>
      <c r="AH99" s="342">
        <v>111.0</v>
      </c>
      <c r="AI99" s="342">
        <v>231.0</v>
      </c>
      <c r="AJ99" s="342"/>
      <c r="AK99" s="344"/>
      <c r="AL99" s="344"/>
      <c r="AM99" s="344"/>
      <c r="AN99" s="344"/>
      <c r="AO99" s="344"/>
      <c r="AP99" s="344"/>
    </row>
    <row r="100">
      <c r="A100" s="343">
        <v>44006.0</v>
      </c>
      <c r="B100" s="342">
        <v>53.0</v>
      </c>
      <c r="C100" s="342">
        <v>1158.0</v>
      </c>
      <c r="D100" s="342">
        <v>1390.0</v>
      </c>
      <c r="E100" s="342">
        <v>148.0</v>
      </c>
      <c r="F100" s="342">
        <v>118.0</v>
      </c>
      <c r="G100" s="342">
        <v>292.0</v>
      </c>
      <c r="H100" s="342">
        <v>10404.0</v>
      </c>
      <c r="I100" s="342">
        <v>114.0</v>
      </c>
      <c r="J100" s="342">
        <v>2945.0</v>
      </c>
      <c r="K100" s="342">
        <v>2842.0</v>
      </c>
      <c r="L100" s="342">
        <v>10298.0</v>
      </c>
      <c r="M100" s="342">
        <v>313.0</v>
      </c>
      <c r="N100" s="342">
        <v>456.0</v>
      </c>
      <c r="O100" s="342">
        <v>800.0</v>
      </c>
      <c r="P100" s="342">
        <v>2775.0</v>
      </c>
      <c r="Q100" s="342">
        <v>179.0</v>
      </c>
      <c r="R100" s="342">
        <v>284.0</v>
      </c>
      <c r="S100" s="342">
        <v>1102.0</v>
      </c>
      <c r="T100" s="342">
        <v>1869.0</v>
      </c>
      <c r="U100" s="342">
        <v>715.0</v>
      </c>
      <c r="V100" s="342">
        <v>892.0</v>
      </c>
      <c r="W100" s="342">
        <v>1287.0</v>
      </c>
      <c r="X100" s="342">
        <v>337.0</v>
      </c>
      <c r="Y100" s="342">
        <v>4194.0</v>
      </c>
      <c r="Z100" s="342">
        <v>180.0</v>
      </c>
      <c r="AA100" s="342">
        <v>183.0</v>
      </c>
      <c r="AB100" s="342">
        <v>217.0</v>
      </c>
      <c r="AC100" s="342">
        <v>560.0</v>
      </c>
      <c r="AD100" s="342">
        <v>671.0</v>
      </c>
      <c r="AE100" s="342">
        <v>225.0</v>
      </c>
      <c r="AF100" s="342">
        <v>1554.0</v>
      </c>
      <c r="AG100" s="342">
        <v>105.0</v>
      </c>
      <c r="AH100" s="342">
        <v>111.0</v>
      </c>
      <c r="AI100" s="342">
        <v>238.0</v>
      </c>
      <c r="AJ100" s="342"/>
      <c r="AK100" s="344"/>
      <c r="AL100" s="344"/>
      <c r="AM100" s="344"/>
      <c r="AN100" s="344"/>
      <c r="AO100" s="344"/>
      <c r="AP100" s="344"/>
    </row>
    <row r="101">
      <c r="A101" s="343">
        <v>44007.0</v>
      </c>
      <c r="B101" s="342">
        <v>66.0</v>
      </c>
      <c r="C101" s="342">
        <v>1214.0</v>
      </c>
      <c r="D101" s="342">
        <v>1399.0</v>
      </c>
      <c r="E101" s="342">
        <v>148.0</v>
      </c>
      <c r="F101" s="342">
        <v>120.0</v>
      </c>
      <c r="G101" s="342">
        <v>299.0</v>
      </c>
      <c r="H101" s="342">
        <v>10600.0</v>
      </c>
      <c r="I101" s="342">
        <v>114.0</v>
      </c>
      <c r="J101" s="342">
        <v>2977.0</v>
      </c>
      <c r="K101" s="342">
        <v>2920.0</v>
      </c>
      <c r="L101" s="342">
        <v>10545.0</v>
      </c>
      <c r="M101" s="342">
        <v>313.0</v>
      </c>
      <c r="N101" s="342">
        <v>473.0</v>
      </c>
      <c r="O101" s="342">
        <v>810.0</v>
      </c>
      <c r="P101" s="342">
        <v>2835.0</v>
      </c>
      <c r="Q101" s="342">
        <v>188.0</v>
      </c>
      <c r="R101" s="342">
        <v>291.0</v>
      </c>
      <c r="S101" s="342">
        <v>1119.0</v>
      </c>
      <c r="T101" s="342">
        <v>1893.0</v>
      </c>
      <c r="U101" s="342">
        <v>717.0</v>
      </c>
      <c r="V101" s="342">
        <v>938.0</v>
      </c>
      <c r="W101" s="342">
        <v>1356.0</v>
      </c>
      <c r="X101" s="342">
        <v>337.0</v>
      </c>
      <c r="Y101" s="342">
        <v>4297.0</v>
      </c>
      <c r="Z101" s="342">
        <v>181.0</v>
      </c>
      <c r="AA101" s="342">
        <v>187.0</v>
      </c>
      <c r="AB101" s="342">
        <v>220.0</v>
      </c>
      <c r="AC101" s="342">
        <v>640.0</v>
      </c>
      <c r="AD101" s="342">
        <v>684.0</v>
      </c>
      <c r="AE101" s="342">
        <v>233.0</v>
      </c>
      <c r="AF101" s="342">
        <v>1613.0</v>
      </c>
      <c r="AG101" s="342">
        <v>106.0</v>
      </c>
      <c r="AH101" s="342">
        <v>111.0</v>
      </c>
      <c r="AI101" s="342">
        <v>243.0</v>
      </c>
      <c r="AJ101" s="342"/>
      <c r="AK101" s="344"/>
      <c r="AL101" s="344"/>
      <c r="AM101" s="344"/>
      <c r="AN101" s="344"/>
      <c r="AO101" s="344"/>
      <c r="AP101" s="344"/>
    </row>
    <row r="102">
      <c r="A102" s="343">
        <v>44008.0</v>
      </c>
      <c r="B102" s="342">
        <v>69.0</v>
      </c>
      <c r="C102" s="342">
        <v>1263.0</v>
      </c>
      <c r="D102" s="342">
        <v>1414.0</v>
      </c>
      <c r="E102" s="342">
        <v>148.0</v>
      </c>
      <c r="F102" s="342">
        <v>124.0</v>
      </c>
      <c r="G102" s="342">
        <v>302.0</v>
      </c>
      <c r="H102" s="342">
        <v>10796.0</v>
      </c>
      <c r="I102" s="342">
        <v>114.0</v>
      </c>
      <c r="J102" s="342">
        <v>3014.0</v>
      </c>
      <c r="K102" s="342">
        <v>3097.0</v>
      </c>
      <c r="L102" s="342">
        <v>10901.0</v>
      </c>
      <c r="M102" s="342">
        <v>313.0</v>
      </c>
      <c r="N102" s="342">
        <v>483.0</v>
      </c>
      <c r="O102" s="342">
        <v>817.0</v>
      </c>
      <c r="P102" s="342">
        <v>2876.0</v>
      </c>
      <c r="Q102" s="342">
        <v>197.0</v>
      </c>
      <c r="R102" s="342">
        <v>291.0</v>
      </c>
      <c r="S102" s="342">
        <v>1142.0</v>
      </c>
      <c r="T102" s="342">
        <v>1907.0</v>
      </c>
      <c r="U102" s="342">
        <v>720.0</v>
      </c>
      <c r="V102" s="342">
        <v>984.0</v>
      </c>
      <c r="W102" s="342">
        <v>1370.0</v>
      </c>
      <c r="X102" s="342">
        <v>341.0</v>
      </c>
      <c r="Y102" s="342">
        <v>4469.0</v>
      </c>
      <c r="Z102" s="342">
        <v>183.0</v>
      </c>
      <c r="AA102" s="342">
        <v>187.0</v>
      </c>
      <c r="AB102" s="342">
        <v>223.0</v>
      </c>
      <c r="AC102" s="342">
        <v>661.0</v>
      </c>
      <c r="AD102" s="342">
        <v>691.0</v>
      </c>
      <c r="AE102" s="342">
        <v>233.0</v>
      </c>
      <c r="AF102" s="342">
        <v>1633.0</v>
      </c>
      <c r="AG102" s="342">
        <v>108.0</v>
      </c>
      <c r="AH102" s="342">
        <v>113.0</v>
      </c>
      <c r="AI102" s="342">
        <v>243.0</v>
      </c>
      <c r="AJ102" s="342"/>
      <c r="AK102" s="344"/>
      <c r="AL102" s="344"/>
      <c r="AM102" s="344"/>
      <c r="AN102" s="344"/>
      <c r="AO102" s="344"/>
      <c r="AP102" s="344"/>
    </row>
    <row r="103">
      <c r="A103" s="343">
        <v>44009.0</v>
      </c>
      <c r="B103" s="342">
        <v>77.0</v>
      </c>
      <c r="C103" s="342">
        <v>1369.0</v>
      </c>
      <c r="D103" s="342">
        <v>1432.0</v>
      </c>
      <c r="E103" s="342">
        <v>149.0</v>
      </c>
      <c r="F103" s="342">
        <v>125.0</v>
      </c>
      <c r="G103" s="342">
        <v>304.0</v>
      </c>
      <c r="H103" s="342">
        <v>10994.0</v>
      </c>
      <c r="I103" s="342">
        <v>117.0</v>
      </c>
      <c r="J103" s="342">
        <v>3064.0</v>
      </c>
      <c r="K103" s="342">
        <v>3294.0</v>
      </c>
      <c r="L103" s="342">
        <v>11178.0</v>
      </c>
      <c r="M103" s="342">
        <v>321.0</v>
      </c>
      <c r="N103" s="342">
        <v>494.0</v>
      </c>
      <c r="O103" s="342">
        <v>822.0</v>
      </c>
      <c r="P103" s="342">
        <v>2930.0</v>
      </c>
      <c r="Q103" s="342">
        <v>201.0</v>
      </c>
      <c r="R103" s="342">
        <v>291.0</v>
      </c>
      <c r="S103" s="342">
        <v>1163.0</v>
      </c>
      <c r="T103" s="342">
        <v>1950.0</v>
      </c>
      <c r="U103" s="342">
        <v>722.0</v>
      </c>
      <c r="V103" s="342">
        <v>1039.0</v>
      </c>
      <c r="W103" s="342">
        <v>1447.0</v>
      </c>
      <c r="X103" s="342">
        <v>343.0</v>
      </c>
      <c r="Y103" s="342">
        <v>4615.0</v>
      </c>
      <c r="Z103" s="342">
        <v>184.0</v>
      </c>
      <c r="AA103" s="342">
        <v>188.0</v>
      </c>
      <c r="AB103" s="342">
        <v>223.0</v>
      </c>
      <c r="AC103" s="342">
        <v>698.0</v>
      </c>
      <c r="AD103" s="342">
        <v>705.0</v>
      </c>
      <c r="AE103" s="342">
        <v>234.0</v>
      </c>
      <c r="AF103" s="342">
        <v>1670.0</v>
      </c>
      <c r="AG103" s="342">
        <v>112.0</v>
      </c>
      <c r="AH103" s="342">
        <v>113.0</v>
      </c>
      <c r="AI103" s="342">
        <v>243.0</v>
      </c>
      <c r="AJ103" s="342">
        <v>1.0</v>
      </c>
      <c r="AK103" s="344"/>
      <c r="AL103" s="344"/>
      <c r="AM103" s="344"/>
      <c r="AN103" s="344"/>
      <c r="AO103" s="344"/>
      <c r="AP103" s="344"/>
    </row>
    <row r="104">
      <c r="A104" s="343">
        <v>44010.0</v>
      </c>
      <c r="B104" s="342">
        <v>79.0</v>
      </c>
      <c r="C104" s="342">
        <v>1414.0</v>
      </c>
      <c r="D104" s="342">
        <v>1438.0</v>
      </c>
      <c r="E104" s="342">
        <v>149.0</v>
      </c>
      <c r="F104" s="342">
        <v>125.0</v>
      </c>
      <c r="G104" s="342">
        <v>306.0</v>
      </c>
      <c r="H104" s="342">
        <v>11114.0</v>
      </c>
      <c r="I104" s="342">
        <v>117.0</v>
      </c>
      <c r="J104" s="342">
        <v>3091.0</v>
      </c>
      <c r="K104" s="342">
        <v>3482.0</v>
      </c>
      <c r="L104" s="342">
        <v>11508.0</v>
      </c>
      <c r="M104" s="342">
        <v>321.0</v>
      </c>
      <c r="N104" s="342">
        <v>503.0</v>
      </c>
      <c r="O104" s="342">
        <v>834.0</v>
      </c>
      <c r="P104" s="342">
        <v>3003.0</v>
      </c>
      <c r="Q104" s="342">
        <v>201.0</v>
      </c>
      <c r="R104" s="342">
        <v>293.0</v>
      </c>
      <c r="S104" s="342">
        <v>1199.0</v>
      </c>
      <c r="T104" s="342">
        <v>2000.0</v>
      </c>
      <c r="U104" s="342">
        <v>725.0</v>
      </c>
      <c r="V104" s="342">
        <v>1057.0</v>
      </c>
      <c r="W104" s="342">
        <v>1467.0</v>
      </c>
      <c r="X104" s="342">
        <v>343.0</v>
      </c>
      <c r="Y104" s="342">
        <v>4807.0</v>
      </c>
      <c r="Z104" s="342">
        <v>186.0</v>
      </c>
      <c r="AA104" s="342">
        <v>188.0</v>
      </c>
      <c r="AB104" s="342">
        <v>224.0</v>
      </c>
      <c r="AC104" s="342">
        <v>719.0</v>
      </c>
      <c r="AD104" s="342">
        <v>711.0</v>
      </c>
      <c r="AE104" s="342">
        <v>236.0</v>
      </c>
      <c r="AF104" s="342">
        <v>1696.0</v>
      </c>
      <c r="AG104" s="342">
        <v>114.0</v>
      </c>
      <c r="AH104" s="342">
        <v>113.0</v>
      </c>
      <c r="AI104" s="342">
        <v>243.0</v>
      </c>
      <c r="AJ104" s="342">
        <v>4.0</v>
      </c>
      <c r="AK104" s="344"/>
      <c r="AL104" s="344"/>
      <c r="AM104" s="344"/>
      <c r="AN104" s="344"/>
      <c r="AO104" s="344"/>
      <c r="AP104" s="344"/>
    </row>
    <row r="105">
      <c r="A105" s="343">
        <v>44011.0</v>
      </c>
      <c r="B105" s="342">
        <v>79.0</v>
      </c>
      <c r="C105" s="342">
        <v>1444.0</v>
      </c>
      <c r="D105" s="342">
        <v>1444.0</v>
      </c>
      <c r="E105" s="342">
        <v>152.0</v>
      </c>
      <c r="F105" s="342">
        <v>125.0</v>
      </c>
      <c r="G105" s="342">
        <v>306.0</v>
      </c>
      <c r="H105" s="342">
        <v>11237.0</v>
      </c>
      <c r="I105" s="342">
        <v>117.0</v>
      </c>
      <c r="J105" s="342">
        <v>3134.0</v>
      </c>
      <c r="K105" s="342">
        <v>3680.0</v>
      </c>
      <c r="L105" s="342">
        <v>11805.0</v>
      </c>
      <c r="M105" s="342">
        <v>321.0</v>
      </c>
      <c r="N105" s="342">
        <v>510.0</v>
      </c>
      <c r="O105" s="342">
        <v>881.0</v>
      </c>
      <c r="P105" s="342">
        <v>3042.0</v>
      </c>
      <c r="Q105" s="342">
        <v>204.0</v>
      </c>
      <c r="R105" s="342">
        <v>293.0</v>
      </c>
      <c r="S105" s="342">
        <v>1213.0</v>
      </c>
      <c r="T105" s="342">
        <v>2023.0</v>
      </c>
      <c r="U105" s="342">
        <v>725.0</v>
      </c>
      <c r="V105" s="342">
        <v>1082.0</v>
      </c>
      <c r="W105" s="342">
        <v>1480.0</v>
      </c>
      <c r="X105" s="342">
        <v>345.0</v>
      </c>
      <c r="Y105" s="342">
        <v>4995.0</v>
      </c>
      <c r="Z105" s="342">
        <v>186.0</v>
      </c>
      <c r="AA105" s="342">
        <v>188.0</v>
      </c>
      <c r="AB105" s="342">
        <v>226.0</v>
      </c>
      <c r="AC105" s="342">
        <v>719.0</v>
      </c>
      <c r="AD105" s="342">
        <v>726.0</v>
      </c>
      <c r="AE105" s="342">
        <v>237.0</v>
      </c>
      <c r="AF105" s="342">
        <v>1699.0</v>
      </c>
      <c r="AG105" s="342">
        <v>114.0</v>
      </c>
      <c r="AH105" s="342">
        <v>113.0</v>
      </c>
      <c r="AI105" s="342">
        <v>243.0</v>
      </c>
      <c r="AJ105" s="342">
        <v>4.0</v>
      </c>
      <c r="AK105" s="344"/>
      <c r="AL105" s="344"/>
      <c r="AM105" s="344"/>
      <c r="AN105" s="344"/>
      <c r="AO105" s="344"/>
      <c r="AP105" s="344"/>
    </row>
    <row r="106">
      <c r="A106" s="343">
        <v>44012.0</v>
      </c>
      <c r="B106" s="342">
        <v>80.0</v>
      </c>
      <c r="C106" s="342">
        <v>1493.0</v>
      </c>
      <c r="D106" s="342">
        <v>1453.0</v>
      </c>
      <c r="E106" s="342">
        <v>152.0</v>
      </c>
      <c r="F106" s="342">
        <v>125.0</v>
      </c>
      <c r="G106" s="342">
        <v>313.0</v>
      </c>
      <c r="H106" s="342">
        <v>11424.0</v>
      </c>
      <c r="I106" s="342">
        <v>117.0</v>
      </c>
      <c r="J106" s="342">
        <v>3218.0</v>
      </c>
      <c r="K106" s="342">
        <v>3833.0</v>
      </c>
      <c r="L106" s="342">
        <v>12136.0</v>
      </c>
      <c r="M106" s="342">
        <v>321.0</v>
      </c>
      <c r="N106" s="342">
        <v>518.0</v>
      </c>
      <c r="O106" s="342">
        <v>894.0</v>
      </c>
      <c r="P106" s="342">
        <v>3148.0</v>
      </c>
      <c r="Q106" s="342">
        <v>206.0</v>
      </c>
      <c r="R106" s="342">
        <v>293.0</v>
      </c>
      <c r="S106" s="342">
        <v>1234.0</v>
      </c>
      <c r="T106" s="342">
        <v>2049.0</v>
      </c>
      <c r="U106" s="342">
        <v>726.0</v>
      </c>
      <c r="V106" s="342">
        <v>1109.0</v>
      </c>
      <c r="W106" s="342">
        <v>1551.0</v>
      </c>
      <c r="X106" s="342">
        <v>363.0</v>
      </c>
      <c r="Y106" s="342">
        <v>5084.0</v>
      </c>
      <c r="Z106" s="342">
        <v>189.0</v>
      </c>
      <c r="AA106" s="342">
        <v>190.0</v>
      </c>
      <c r="AB106" s="342">
        <v>226.0</v>
      </c>
      <c r="AC106" s="342">
        <v>728.0</v>
      </c>
      <c r="AD106" s="342">
        <v>742.0</v>
      </c>
      <c r="AE106" s="342">
        <v>239.0</v>
      </c>
      <c r="AF106" s="342">
        <v>1750.0</v>
      </c>
      <c r="AG106" s="342">
        <v>115.0</v>
      </c>
      <c r="AH106" s="342">
        <v>113.0</v>
      </c>
      <c r="AI106" s="342">
        <v>249.0</v>
      </c>
      <c r="AJ106" s="342">
        <v>4.0</v>
      </c>
      <c r="AK106" s="344"/>
      <c r="AL106" s="344"/>
      <c r="AM106" s="344"/>
      <c r="AN106" s="344"/>
      <c r="AO106" s="344"/>
      <c r="AP106" s="344"/>
    </row>
    <row r="107">
      <c r="A107" s="343">
        <v>44013.0</v>
      </c>
      <c r="B107" s="342">
        <v>86.0</v>
      </c>
      <c r="C107" s="342">
        <v>1527.0</v>
      </c>
      <c r="D107" s="342">
        <v>1466.0</v>
      </c>
      <c r="E107" s="342">
        <v>155.0</v>
      </c>
      <c r="F107" s="342">
        <v>129.0</v>
      </c>
      <c r="G107" s="342">
        <v>314.0</v>
      </c>
      <c r="H107" s="342">
        <v>11637.0</v>
      </c>
      <c r="I107" s="342">
        <v>117.0</v>
      </c>
      <c r="J107" s="342">
        <v>3276.0</v>
      </c>
      <c r="K107" s="342">
        <v>4006.0</v>
      </c>
      <c r="L107" s="342">
        <v>12321.0</v>
      </c>
      <c r="M107" s="342">
        <v>336.0</v>
      </c>
      <c r="N107" s="342">
        <v>525.0</v>
      </c>
      <c r="O107" s="342">
        <v>931.0</v>
      </c>
      <c r="P107" s="342">
        <v>3223.0</v>
      </c>
      <c r="Q107" s="342">
        <v>206.0</v>
      </c>
      <c r="R107" s="342">
        <v>302.0</v>
      </c>
      <c r="S107" s="342">
        <v>1245.0</v>
      </c>
      <c r="T107" s="342">
        <v>2078.0</v>
      </c>
      <c r="U107" s="342">
        <v>742.0</v>
      </c>
      <c r="V107" s="342">
        <v>1129.0</v>
      </c>
      <c r="W107" s="342">
        <v>1601.0</v>
      </c>
      <c r="X107" s="342">
        <v>405.0</v>
      </c>
      <c r="Y107" s="342">
        <v>5214.0</v>
      </c>
      <c r="Z107" s="342">
        <v>186.0</v>
      </c>
      <c r="AA107" s="342">
        <v>191.0</v>
      </c>
      <c r="AB107" s="342">
        <v>227.0</v>
      </c>
      <c r="AC107" s="342">
        <v>875.0</v>
      </c>
      <c r="AD107" s="342">
        <v>749.0</v>
      </c>
      <c r="AE107" s="342">
        <v>242.0</v>
      </c>
      <c r="AF107" s="342">
        <v>1846.0</v>
      </c>
      <c r="AG107" s="342">
        <v>117.0</v>
      </c>
      <c r="AH107" s="342">
        <v>113.0</v>
      </c>
      <c r="AI107" s="342">
        <v>249.0</v>
      </c>
      <c r="AJ107" s="342">
        <v>4.0</v>
      </c>
      <c r="AK107" s="344"/>
      <c r="AL107" s="344"/>
      <c r="AM107" s="344"/>
      <c r="AN107" s="344"/>
      <c r="AO107" s="344"/>
      <c r="AP107" s="344"/>
    </row>
    <row r="108">
      <c r="A108" s="343">
        <v>44014.0</v>
      </c>
      <c r="B108" s="342">
        <v>86.0</v>
      </c>
      <c r="C108" s="342">
        <v>1640.0</v>
      </c>
      <c r="D108" s="342">
        <v>1474.0</v>
      </c>
      <c r="E108" s="342">
        <v>155.0</v>
      </c>
      <c r="F108" s="342">
        <v>130.0</v>
      </c>
      <c r="G108" s="342">
        <v>320.0</v>
      </c>
      <c r="H108" s="342">
        <v>11823.0</v>
      </c>
      <c r="I108" s="342">
        <v>117.0</v>
      </c>
      <c r="J108" s="342">
        <v>3344.0</v>
      </c>
      <c r="K108" s="342">
        <v>4159.0</v>
      </c>
      <c r="L108" s="342">
        <v>12695.0</v>
      </c>
      <c r="M108" s="342">
        <v>336.0</v>
      </c>
      <c r="N108" s="342">
        <v>531.0</v>
      </c>
      <c r="O108" s="342">
        <v>946.0</v>
      </c>
      <c r="P108" s="342">
        <v>3337.0</v>
      </c>
      <c r="Q108" s="342">
        <v>206.0</v>
      </c>
      <c r="R108" s="342">
        <v>307.0</v>
      </c>
      <c r="S108" s="342">
        <v>1260.0</v>
      </c>
      <c r="T108" s="342">
        <v>2120.0</v>
      </c>
      <c r="U108" s="342">
        <v>750.0</v>
      </c>
      <c r="V108" s="342">
        <v>1159.0</v>
      </c>
      <c r="W108" s="342">
        <v>1690.0</v>
      </c>
      <c r="X108" s="342">
        <v>464.0</v>
      </c>
      <c r="Y108" s="342">
        <v>5379.0</v>
      </c>
      <c r="Z108" s="342">
        <v>186.0</v>
      </c>
      <c r="AA108" s="342">
        <v>193.0</v>
      </c>
      <c r="AB108" s="342">
        <v>228.0</v>
      </c>
      <c r="AC108" s="342">
        <v>940.0</v>
      </c>
      <c r="AD108" s="342">
        <v>762.0</v>
      </c>
      <c r="AE108" s="342">
        <v>244.0</v>
      </c>
      <c r="AF108" s="342">
        <v>1916.0</v>
      </c>
      <c r="AG108" s="342">
        <v>119.0</v>
      </c>
      <c r="AH108" s="342">
        <v>118.0</v>
      </c>
      <c r="AI108" s="342">
        <v>256.0</v>
      </c>
      <c r="AJ108" s="342">
        <v>4.0</v>
      </c>
      <c r="AK108" s="344"/>
      <c r="AL108" s="344"/>
      <c r="AM108" s="344"/>
      <c r="AN108" s="344"/>
      <c r="AO108" s="344"/>
      <c r="AP108" s="344"/>
    </row>
    <row r="109">
      <c r="A109" s="343">
        <v>44015.0</v>
      </c>
      <c r="B109" s="342">
        <v>87.0</v>
      </c>
      <c r="C109" s="342">
        <v>1706.0</v>
      </c>
      <c r="D109" s="342">
        <v>1495.0</v>
      </c>
      <c r="E109" s="342">
        <v>157.0</v>
      </c>
      <c r="F109" s="342">
        <v>136.0</v>
      </c>
      <c r="G109" s="342">
        <v>324.0</v>
      </c>
      <c r="H109" s="342">
        <v>11961.0</v>
      </c>
      <c r="I109" s="342">
        <v>117.0</v>
      </c>
      <c r="J109" s="342">
        <v>3374.0</v>
      </c>
      <c r="K109" s="342">
        <v>4293.0</v>
      </c>
      <c r="L109" s="342">
        <v>13048.0</v>
      </c>
      <c r="M109" s="342">
        <v>336.0</v>
      </c>
      <c r="N109" s="342">
        <v>544.0</v>
      </c>
      <c r="O109" s="342">
        <v>996.0</v>
      </c>
      <c r="P109" s="342">
        <v>3447.0</v>
      </c>
      <c r="Q109" s="342">
        <v>206.0</v>
      </c>
      <c r="R109" s="342">
        <v>310.0</v>
      </c>
      <c r="S109" s="342">
        <v>1283.0</v>
      </c>
      <c r="T109" s="342">
        <v>2156.0</v>
      </c>
      <c r="U109" s="342">
        <v>760.0</v>
      </c>
      <c r="V109" s="342">
        <v>1178.0</v>
      </c>
      <c r="W109" s="342">
        <v>1723.0</v>
      </c>
      <c r="X109" s="342">
        <v>475.0</v>
      </c>
      <c r="Y109" s="342">
        <v>5559.0</v>
      </c>
      <c r="Z109" s="342">
        <v>186.0</v>
      </c>
      <c r="AA109" s="342">
        <v>193.0</v>
      </c>
      <c r="AB109" s="342">
        <v>232.0</v>
      </c>
      <c r="AC109" s="342">
        <v>950.0</v>
      </c>
      <c r="AD109" s="342">
        <v>769.0</v>
      </c>
      <c r="AE109" s="342">
        <v>249.0</v>
      </c>
      <c r="AF109" s="342">
        <v>1942.0</v>
      </c>
      <c r="AG109" s="342">
        <v>120.0</v>
      </c>
      <c r="AH109" s="342">
        <v>118.0</v>
      </c>
      <c r="AI109" s="342">
        <v>261.0</v>
      </c>
      <c r="AJ109" s="342">
        <v>4.0</v>
      </c>
      <c r="AK109" s="344"/>
      <c r="AL109" s="344"/>
      <c r="AM109" s="344"/>
      <c r="AN109" s="344"/>
      <c r="AO109" s="344"/>
      <c r="AP109" s="344"/>
    </row>
    <row r="110">
      <c r="A110" s="343">
        <v>44016.0</v>
      </c>
      <c r="B110" s="342">
        <v>87.0</v>
      </c>
      <c r="C110" s="342">
        <v>1797.0</v>
      </c>
      <c r="D110" s="342">
        <v>1508.0</v>
      </c>
      <c r="E110" s="342">
        <v>161.0</v>
      </c>
      <c r="F110" s="342">
        <v>137.0</v>
      </c>
      <c r="G110" s="342">
        <v>325.0</v>
      </c>
      <c r="H110" s="342">
        <v>12183.0</v>
      </c>
      <c r="I110" s="342">
        <v>117.0</v>
      </c>
      <c r="J110" s="342">
        <v>3463.0</v>
      </c>
      <c r="K110" s="342">
        <v>4403.0</v>
      </c>
      <c r="L110" s="342">
        <v>13461.0</v>
      </c>
      <c r="M110" s="342">
        <v>336.0</v>
      </c>
      <c r="N110" s="342">
        <v>557.0</v>
      </c>
      <c r="O110" s="342">
        <v>1004.0</v>
      </c>
      <c r="P110" s="342">
        <v>3520.0</v>
      </c>
      <c r="Q110" s="342">
        <v>206.0</v>
      </c>
      <c r="R110" s="342">
        <v>311.0</v>
      </c>
      <c r="S110" s="342">
        <v>1311.0</v>
      </c>
      <c r="T110" s="342">
        <v>2205.0</v>
      </c>
      <c r="U110" s="342">
        <v>762.0</v>
      </c>
      <c r="V110" s="342">
        <v>1192.0</v>
      </c>
      <c r="W110" s="342">
        <v>1767.0</v>
      </c>
      <c r="X110" s="342">
        <v>479.0</v>
      </c>
      <c r="Y110" s="342">
        <v>5754.0</v>
      </c>
      <c r="Z110" s="342">
        <v>191.0</v>
      </c>
      <c r="AA110" s="342">
        <v>193.0</v>
      </c>
      <c r="AB110" s="342">
        <v>233.0</v>
      </c>
      <c r="AC110" s="342">
        <v>953.0</v>
      </c>
      <c r="AD110" s="342">
        <v>776.0</v>
      </c>
      <c r="AE110" s="342">
        <v>253.0</v>
      </c>
      <c r="AF110" s="342">
        <v>1984.0</v>
      </c>
      <c r="AG110" s="342">
        <v>124.0</v>
      </c>
      <c r="AH110" s="342">
        <v>118.0</v>
      </c>
      <c r="AI110" s="342">
        <v>269.0</v>
      </c>
      <c r="AJ110" s="342">
        <v>2.0</v>
      </c>
      <c r="AK110" s="344"/>
      <c r="AL110" s="344"/>
      <c r="AM110" s="344"/>
      <c r="AN110" s="344"/>
      <c r="AO110" s="344"/>
      <c r="AP110" s="344"/>
    </row>
    <row r="111">
      <c r="A111" s="343">
        <v>44017.0</v>
      </c>
      <c r="B111" s="342">
        <v>87.0</v>
      </c>
      <c r="C111" s="342">
        <v>1849.0</v>
      </c>
      <c r="D111" s="342">
        <v>1513.0</v>
      </c>
      <c r="E111" s="342">
        <v>163.0</v>
      </c>
      <c r="F111" s="342">
        <v>141.0</v>
      </c>
      <c r="G111" s="342">
        <v>331.0</v>
      </c>
      <c r="H111" s="342">
        <v>12435.0</v>
      </c>
      <c r="I111" s="342">
        <v>120.0</v>
      </c>
      <c r="J111" s="342">
        <v>3574.0</v>
      </c>
      <c r="K111" s="342">
        <v>4611.0</v>
      </c>
      <c r="L111" s="342">
        <v>14013.0</v>
      </c>
      <c r="M111" s="342">
        <v>339.0</v>
      </c>
      <c r="N111" s="342">
        <v>584.0</v>
      </c>
      <c r="O111" s="342">
        <v>1032.0</v>
      </c>
      <c r="P111" s="342">
        <v>3564.0</v>
      </c>
      <c r="Q111" s="342">
        <v>206.0</v>
      </c>
      <c r="R111" s="342">
        <v>313.0</v>
      </c>
      <c r="S111" s="342">
        <v>1330.0</v>
      </c>
      <c r="T111" s="342">
        <v>2255.0</v>
      </c>
      <c r="U111" s="342">
        <v>775.0</v>
      </c>
      <c r="V111" s="342">
        <v>1208.0</v>
      </c>
      <c r="W111" s="342">
        <v>1778.0</v>
      </c>
      <c r="X111" s="342">
        <v>482.0</v>
      </c>
      <c r="Y111" s="342">
        <v>5890.0</v>
      </c>
      <c r="Z111" s="342">
        <v>191.0</v>
      </c>
      <c r="AA111" s="342">
        <v>195.0</v>
      </c>
      <c r="AB111" s="342">
        <v>234.0</v>
      </c>
      <c r="AC111" s="342">
        <v>953.0</v>
      </c>
      <c r="AD111" s="342">
        <v>794.0</v>
      </c>
      <c r="AE111" s="342">
        <v>255.0</v>
      </c>
      <c r="AF111" s="342">
        <v>2021.0</v>
      </c>
      <c r="AG111" s="342">
        <v>124.0</v>
      </c>
      <c r="AH111" s="342">
        <v>118.0</v>
      </c>
      <c r="AI111" s="342">
        <v>269.0</v>
      </c>
      <c r="AJ111" s="342">
        <v>2.0</v>
      </c>
      <c r="AK111" s="344"/>
      <c r="AL111" s="344"/>
      <c r="AM111" s="344"/>
      <c r="AN111" s="344"/>
      <c r="AO111" s="344"/>
      <c r="AP111" s="344"/>
    </row>
    <row r="112">
      <c r="A112" s="343">
        <v>44018.0</v>
      </c>
      <c r="B112" s="342">
        <v>87.0</v>
      </c>
      <c r="C112" s="342">
        <v>1900.0</v>
      </c>
      <c r="D112" s="342">
        <v>1525.0</v>
      </c>
      <c r="E112" s="342">
        <v>169.0</v>
      </c>
      <c r="F112" s="342">
        <v>141.0</v>
      </c>
      <c r="G112" s="342">
        <v>339.0</v>
      </c>
      <c r="H112" s="342">
        <v>12667.0</v>
      </c>
      <c r="I112" s="342">
        <v>120.0</v>
      </c>
      <c r="J112" s="342">
        <v>3700.0</v>
      </c>
      <c r="K112" s="342">
        <v>4738.0</v>
      </c>
      <c r="L112" s="342">
        <v>14321.0</v>
      </c>
      <c r="M112" s="342">
        <v>339.0</v>
      </c>
      <c r="N112" s="342">
        <v>597.0</v>
      </c>
      <c r="O112" s="342">
        <v>1040.0</v>
      </c>
      <c r="P112" s="342">
        <v>3628.0</v>
      </c>
      <c r="Q112" s="342">
        <v>206.0</v>
      </c>
      <c r="R112" s="342">
        <v>313.0</v>
      </c>
      <c r="S112" s="342">
        <v>1362.0</v>
      </c>
      <c r="T112" s="342">
        <v>2326.0</v>
      </c>
      <c r="U112" s="342">
        <v>775.0</v>
      </c>
      <c r="V112" s="342">
        <v>1218.0</v>
      </c>
      <c r="W112" s="342">
        <v>1798.0</v>
      </c>
      <c r="X112" s="342">
        <v>484.0</v>
      </c>
      <c r="Y112" s="342">
        <v>5974.0</v>
      </c>
      <c r="Z112" s="342">
        <v>191.0</v>
      </c>
      <c r="AA112" s="342">
        <v>201.0</v>
      </c>
      <c r="AB112" s="342">
        <v>235.0</v>
      </c>
      <c r="AC112" s="342">
        <v>953.0</v>
      </c>
      <c r="AD112" s="342">
        <v>804.0</v>
      </c>
      <c r="AE112" s="342">
        <v>265.0</v>
      </c>
      <c r="AF112" s="342">
        <v>2027.0</v>
      </c>
      <c r="AG112" s="342">
        <v>124.0</v>
      </c>
      <c r="AH112" s="342">
        <v>118.0</v>
      </c>
      <c r="AI112" s="342">
        <v>271.0</v>
      </c>
      <c r="AJ112" s="342">
        <v>2.0</v>
      </c>
      <c r="AK112" s="344"/>
      <c r="AL112" s="344"/>
      <c r="AM112" s="344"/>
      <c r="AN112" s="344"/>
      <c r="AO112" s="344"/>
      <c r="AP112" s="344"/>
    </row>
    <row r="113">
      <c r="A113" s="343">
        <v>44019.0</v>
      </c>
      <c r="B113" s="342">
        <v>88.0</v>
      </c>
      <c r="C113" s="342">
        <v>1940.0</v>
      </c>
      <c r="D113" s="342">
        <v>1531.0</v>
      </c>
      <c r="E113" s="342">
        <v>171.0</v>
      </c>
      <c r="F113" s="342">
        <v>144.0</v>
      </c>
      <c r="G113" s="342">
        <v>346.0</v>
      </c>
      <c r="H113" s="342">
        <v>12857.0</v>
      </c>
      <c r="I113" s="342">
        <v>121.0</v>
      </c>
      <c r="J113" s="342">
        <v>3779.0</v>
      </c>
      <c r="K113" s="342">
        <v>4878.0</v>
      </c>
      <c r="L113" s="342">
        <v>14601.0</v>
      </c>
      <c r="M113" s="342">
        <v>344.0</v>
      </c>
      <c r="N113" s="342">
        <v>603.0</v>
      </c>
      <c r="O113" s="342">
        <v>1058.0</v>
      </c>
      <c r="P113" s="342">
        <v>3695.0</v>
      </c>
      <c r="Q113" s="342">
        <v>206.0</v>
      </c>
      <c r="R113" s="342">
        <v>313.0</v>
      </c>
      <c r="S113" s="342">
        <v>1392.0</v>
      </c>
      <c r="T113" s="342">
        <v>2356.0</v>
      </c>
      <c r="U113" s="342">
        <v>780.0</v>
      </c>
      <c r="V113" s="342">
        <v>1252.0</v>
      </c>
      <c r="W113" s="342">
        <v>1821.0</v>
      </c>
      <c r="X113" s="342">
        <v>487.0</v>
      </c>
      <c r="Y113" s="342">
        <v>6192.0</v>
      </c>
      <c r="Z113" s="342">
        <v>191.0</v>
      </c>
      <c r="AA113" s="342">
        <v>201.0</v>
      </c>
      <c r="AB113" s="342">
        <v>236.0</v>
      </c>
      <c r="AC113" s="342">
        <v>967.0</v>
      </c>
      <c r="AD113" s="342">
        <v>830.0</v>
      </c>
      <c r="AE113" s="342">
        <v>266.0</v>
      </c>
      <c r="AF113" s="342">
        <v>2057.0</v>
      </c>
      <c r="AG113" s="342">
        <v>127.0</v>
      </c>
      <c r="AH113" s="342">
        <v>118.0</v>
      </c>
      <c r="AI113" s="342">
        <v>276.0</v>
      </c>
      <c r="AJ113" s="342">
        <v>2.0</v>
      </c>
      <c r="AK113" s="344"/>
      <c r="AL113" s="344"/>
      <c r="AM113" s="344"/>
      <c r="AN113" s="344"/>
      <c r="AO113" s="344"/>
      <c r="AP113" s="344"/>
    </row>
    <row r="114">
      <c r="A114" s="343">
        <v>44020.0</v>
      </c>
      <c r="B114" s="342">
        <v>89.0</v>
      </c>
      <c r="C114" s="342">
        <v>1971.0</v>
      </c>
      <c r="D114" s="342">
        <v>1544.0</v>
      </c>
      <c r="E114" s="342">
        <v>171.0</v>
      </c>
      <c r="F114" s="342">
        <v>151.0</v>
      </c>
      <c r="G114" s="342">
        <v>349.0</v>
      </c>
      <c r="H114" s="342">
        <v>13211.0</v>
      </c>
      <c r="I114" s="342">
        <v>121.0</v>
      </c>
      <c r="J114" s="342">
        <v>3878.0</v>
      </c>
      <c r="K114" s="342">
        <v>5083.0</v>
      </c>
      <c r="L114" s="342">
        <v>14967.0</v>
      </c>
      <c r="M114" s="342">
        <v>344.0</v>
      </c>
      <c r="N114" s="342">
        <v>617.0</v>
      </c>
      <c r="O114" s="342">
        <v>1073.0</v>
      </c>
      <c r="P114" s="342">
        <v>3818.0</v>
      </c>
      <c r="Q114" s="342">
        <v>206.0</v>
      </c>
      <c r="R114" s="342">
        <v>318.0</v>
      </c>
      <c r="S114" s="342">
        <v>1415.0</v>
      </c>
      <c r="T114" s="342">
        <v>2419.0</v>
      </c>
      <c r="U114" s="342">
        <v>780.0</v>
      </c>
      <c r="V114" s="342">
        <v>1342.0</v>
      </c>
      <c r="W114" s="342">
        <v>1977.0</v>
      </c>
      <c r="X114" s="342">
        <v>494.0</v>
      </c>
      <c r="Y114" s="342">
        <v>6358.0</v>
      </c>
      <c r="Z114" s="342">
        <v>193.0</v>
      </c>
      <c r="AA114" s="342">
        <v>202.0</v>
      </c>
      <c r="AB114" s="342">
        <v>236.0</v>
      </c>
      <c r="AC114" s="342">
        <v>1037.0</v>
      </c>
      <c r="AD114" s="342">
        <v>837.0</v>
      </c>
      <c r="AE114" s="342">
        <v>266.0</v>
      </c>
      <c r="AF114" s="342">
        <v>2074.0</v>
      </c>
      <c r="AG114" s="342">
        <v>129.0</v>
      </c>
      <c r="AH114" s="342">
        <v>121.0</v>
      </c>
      <c r="AI114" s="342">
        <v>286.0</v>
      </c>
      <c r="AJ114" s="342">
        <v>2.0</v>
      </c>
      <c r="AK114" s="344"/>
      <c r="AL114" s="344"/>
      <c r="AM114" s="344"/>
      <c r="AN114" s="344"/>
      <c r="AO114" s="344"/>
      <c r="AP114" s="344"/>
    </row>
    <row r="115">
      <c r="A115" s="343">
        <v>44021.0</v>
      </c>
      <c r="B115" s="342">
        <v>90.0</v>
      </c>
      <c r="C115" s="342">
        <v>2024.0</v>
      </c>
      <c r="D115" s="342">
        <v>1559.0</v>
      </c>
      <c r="E115" s="342">
        <v>171.0</v>
      </c>
      <c r="F115" s="342">
        <v>155.0</v>
      </c>
      <c r="G115" s="342">
        <v>357.0</v>
      </c>
      <c r="H115" s="342">
        <v>13488.0</v>
      </c>
      <c r="I115" s="342">
        <v>122.0</v>
      </c>
      <c r="J115" s="342">
        <v>4843.0</v>
      </c>
      <c r="K115" s="342">
        <v>5203.0</v>
      </c>
      <c r="L115" s="342">
        <v>15484.0</v>
      </c>
      <c r="M115" s="342">
        <v>347.0</v>
      </c>
      <c r="N115" s="342">
        <v>623.0</v>
      </c>
      <c r="O115" s="342">
        <v>1096.0</v>
      </c>
      <c r="P115" s="342">
        <v>3926.0</v>
      </c>
      <c r="Q115" s="342">
        <v>214.0</v>
      </c>
      <c r="R115" s="342">
        <v>321.0</v>
      </c>
      <c r="S115" s="342">
        <v>1444.0</v>
      </c>
      <c r="T115" s="342">
        <v>2475.0</v>
      </c>
      <c r="U115" s="342">
        <v>785.0</v>
      </c>
      <c r="V115" s="342">
        <v>1468.0</v>
      </c>
      <c r="W115" s="342">
        <v>2085.0</v>
      </c>
      <c r="X115" s="342">
        <v>500.0</v>
      </c>
      <c r="Y115" s="342">
        <v>6488.0</v>
      </c>
      <c r="Z115" s="342">
        <v>193.0</v>
      </c>
      <c r="AA115" s="342">
        <v>203.0</v>
      </c>
      <c r="AB115" s="342">
        <v>238.0</v>
      </c>
      <c r="AC115" s="342">
        <v>1077.0</v>
      </c>
      <c r="AD115" s="342">
        <v>845.0</v>
      </c>
      <c r="AE115" s="342">
        <v>272.0</v>
      </c>
      <c r="AF115" s="342">
        <v>2101.0</v>
      </c>
      <c r="AG115" s="342">
        <v>130.0</v>
      </c>
      <c r="AH115" s="342">
        <v>121.0</v>
      </c>
      <c r="AI115" s="342">
        <v>286.0</v>
      </c>
      <c r="AJ115" s="342">
        <v>2.0</v>
      </c>
      <c r="AK115" s="344"/>
      <c r="AL115" s="344"/>
      <c r="AM115" s="344"/>
      <c r="AN115" s="344"/>
      <c r="AO115" s="344"/>
      <c r="AP115" s="344"/>
    </row>
    <row r="116">
      <c r="A116" s="343">
        <v>44022.0</v>
      </c>
      <c r="B116" s="342">
        <v>90.0</v>
      </c>
      <c r="C116" s="342">
        <v>2110.0</v>
      </c>
      <c r="D116" s="342">
        <v>1573.0</v>
      </c>
      <c r="E116" s="342">
        <v>171.0</v>
      </c>
      <c r="F116" s="342">
        <v>158.0</v>
      </c>
      <c r="G116" s="342">
        <v>364.0</v>
      </c>
      <c r="H116" s="342">
        <v>13739.0</v>
      </c>
      <c r="I116" s="342">
        <v>122.0</v>
      </c>
      <c r="J116" s="342">
        <v>4951.0</v>
      </c>
      <c r="K116" s="342">
        <v>5303.0</v>
      </c>
      <c r="L116" s="342">
        <v>15730.0</v>
      </c>
      <c r="M116" s="342">
        <v>347.0</v>
      </c>
      <c r="N116" s="342">
        <v>642.0</v>
      </c>
      <c r="O116" s="342">
        <v>1131.0</v>
      </c>
      <c r="P116" s="342">
        <v>3990.0</v>
      </c>
      <c r="Q116" s="342">
        <v>214.0</v>
      </c>
      <c r="R116" s="342">
        <v>321.0</v>
      </c>
      <c r="S116" s="342">
        <v>1480.0</v>
      </c>
      <c r="T116" s="342">
        <v>2568.0</v>
      </c>
      <c r="U116" s="342">
        <v>791.0</v>
      </c>
      <c r="V116" s="342">
        <v>1570.0</v>
      </c>
      <c r="W116" s="342">
        <v>2197.0</v>
      </c>
      <c r="X116" s="342">
        <v>507.0</v>
      </c>
      <c r="Y116" s="342">
        <v>6620.0</v>
      </c>
      <c r="Z116" s="342">
        <v>193.0</v>
      </c>
      <c r="AA116" s="342">
        <v>205.0</v>
      </c>
      <c r="AB116" s="342">
        <v>238.0</v>
      </c>
      <c r="AC116" s="342">
        <v>1101.0</v>
      </c>
      <c r="AD116" s="342">
        <v>858.0</v>
      </c>
      <c r="AE116" s="342">
        <v>276.0</v>
      </c>
      <c r="AF116" s="342">
        <v>2181.0</v>
      </c>
      <c r="AG116" s="342">
        <v>135.0</v>
      </c>
      <c r="AH116" s="342">
        <v>121.0</v>
      </c>
      <c r="AI116" s="342">
        <v>316.0</v>
      </c>
      <c r="AJ116" s="342">
        <v>34.0</v>
      </c>
      <c r="AK116" s="344"/>
      <c r="AL116" s="344"/>
      <c r="AM116" s="344"/>
      <c r="AN116" s="344"/>
      <c r="AO116" s="344"/>
      <c r="AP116" s="344"/>
    </row>
    <row r="117">
      <c r="A117" s="343">
        <v>44023.0</v>
      </c>
      <c r="B117" s="342">
        <v>99.0</v>
      </c>
      <c r="C117" s="342">
        <v>2147.0</v>
      </c>
      <c r="D117" s="342">
        <v>1581.0</v>
      </c>
      <c r="E117" s="342">
        <v>172.0</v>
      </c>
      <c r="F117" s="342">
        <v>162.0</v>
      </c>
      <c r="G117" s="342">
        <v>370.0</v>
      </c>
      <c r="H117" s="342">
        <v>14113.0</v>
      </c>
      <c r="I117" s="342">
        <v>122.0</v>
      </c>
      <c r="J117" s="342">
        <v>5027.0</v>
      </c>
      <c r="K117" s="342">
        <v>5403.0</v>
      </c>
      <c r="L117" s="342">
        <v>16140.0</v>
      </c>
      <c r="M117" s="342">
        <v>347.0</v>
      </c>
      <c r="N117" s="342">
        <v>673.0</v>
      </c>
      <c r="O117" s="342">
        <v>1157.0</v>
      </c>
      <c r="P117" s="342">
        <v>4069.0</v>
      </c>
      <c r="Q117" s="342">
        <v>214.0</v>
      </c>
      <c r="R117" s="342">
        <v>327.0</v>
      </c>
      <c r="S117" s="342">
        <v>1520.0</v>
      </c>
      <c r="T117" s="342">
        <v>2604.0</v>
      </c>
      <c r="U117" s="342">
        <v>794.0</v>
      </c>
      <c r="V117" s="342">
        <v>1637.0</v>
      </c>
      <c r="W117" s="342">
        <v>2284.0</v>
      </c>
      <c r="X117" s="342">
        <v>509.0</v>
      </c>
      <c r="Y117" s="342">
        <v>6800.0</v>
      </c>
      <c r="Z117" s="342">
        <v>193.0</v>
      </c>
      <c r="AA117" s="342">
        <v>205.0</v>
      </c>
      <c r="AB117" s="342">
        <v>239.0</v>
      </c>
      <c r="AC117" s="342">
        <v>1122.0</v>
      </c>
      <c r="AD117" s="342">
        <v>864.0</v>
      </c>
      <c r="AE117" s="342">
        <v>282.0</v>
      </c>
      <c r="AF117" s="342">
        <v>2204.0</v>
      </c>
      <c r="AG117" s="342">
        <v>138.0</v>
      </c>
      <c r="AH117" s="342">
        <v>121.0</v>
      </c>
      <c r="AI117" s="342">
        <v>345.0</v>
      </c>
      <c r="AJ117" s="342">
        <v>34.0</v>
      </c>
      <c r="AK117" s="344"/>
      <c r="AL117" s="344"/>
      <c r="AM117" s="344"/>
      <c r="AN117" s="344"/>
      <c r="AO117" s="344"/>
      <c r="AP117" s="344"/>
    </row>
    <row r="118">
      <c r="A118" s="343">
        <v>44024.0</v>
      </c>
      <c r="B118" s="342">
        <v>106.0</v>
      </c>
      <c r="C118" s="342">
        <v>2195.0</v>
      </c>
      <c r="D118" s="342">
        <v>1593.0</v>
      </c>
      <c r="E118" s="342">
        <v>172.0</v>
      </c>
      <c r="F118" s="342">
        <v>163.0</v>
      </c>
      <c r="G118" s="342">
        <v>371.0</v>
      </c>
      <c r="H118" s="342">
        <v>14517.0</v>
      </c>
      <c r="I118" s="342">
        <v>122.0</v>
      </c>
      <c r="J118" s="342">
        <v>5077.0</v>
      </c>
      <c r="K118" s="342">
        <v>5473.0</v>
      </c>
      <c r="L118" s="342">
        <v>16658.0</v>
      </c>
      <c r="M118" s="342">
        <v>350.0</v>
      </c>
      <c r="N118" s="342">
        <v>690.0</v>
      </c>
      <c r="O118" s="342">
        <v>1196.0</v>
      </c>
      <c r="P118" s="342">
        <v>4146.0</v>
      </c>
      <c r="Q118" s="342">
        <v>214.0</v>
      </c>
      <c r="R118" s="342">
        <v>332.0</v>
      </c>
      <c r="S118" s="342">
        <v>1550.0</v>
      </c>
      <c r="T118" s="342">
        <v>2653.0</v>
      </c>
      <c r="U118" s="342">
        <v>800.0</v>
      </c>
      <c r="V118" s="342">
        <v>1660.0</v>
      </c>
      <c r="W118" s="342">
        <v>2323.0</v>
      </c>
      <c r="X118" s="342">
        <v>511.0</v>
      </c>
      <c r="Y118" s="342">
        <v>6973.0</v>
      </c>
      <c r="Z118" s="342">
        <v>193.0</v>
      </c>
      <c r="AA118" s="342">
        <v>208.0</v>
      </c>
      <c r="AB118" s="342">
        <v>240.0</v>
      </c>
      <c r="AC118" s="342">
        <v>1130.0</v>
      </c>
      <c r="AD118" s="342">
        <v>874.0</v>
      </c>
      <c r="AE118" s="342">
        <v>286.0</v>
      </c>
      <c r="AF118" s="342">
        <v>2267.0</v>
      </c>
      <c r="AG118" s="342">
        <v>142.0</v>
      </c>
      <c r="AH118" s="342">
        <v>121.0</v>
      </c>
      <c r="AI118" s="342">
        <v>359.0</v>
      </c>
      <c r="AJ118" s="342">
        <v>34.0</v>
      </c>
      <c r="AK118" s="344"/>
      <c r="AL118" s="344"/>
      <c r="AM118" s="344"/>
      <c r="AN118" s="344"/>
      <c r="AO118" s="344"/>
      <c r="AP118" s="344"/>
    </row>
    <row r="119">
      <c r="A119" s="343">
        <v>44025.0</v>
      </c>
      <c r="B119" s="342">
        <v>106.0</v>
      </c>
      <c r="C119" s="342">
        <v>2257.0</v>
      </c>
      <c r="D119" s="342">
        <v>1600.0</v>
      </c>
      <c r="E119" s="342">
        <v>172.0</v>
      </c>
      <c r="F119" s="342">
        <v>163.0</v>
      </c>
      <c r="G119" s="342">
        <v>379.0</v>
      </c>
      <c r="H119" s="342">
        <v>14797.0</v>
      </c>
      <c r="I119" s="342">
        <v>122.0</v>
      </c>
      <c r="J119" s="342">
        <v>5160.0</v>
      </c>
      <c r="K119" s="342">
        <v>5573.0</v>
      </c>
      <c r="L119" s="342">
        <v>16877.0</v>
      </c>
      <c r="M119" s="342">
        <v>355.0</v>
      </c>
      <c r="N119" s="342">
        <v>695.0</v>
      </c>
      <c r="O119" s="342">
        <v>1222.0</v>
      </c>
      <c r="P119" s="342">
        <v>4218.0</v>
      </c>
      <c r="Q119" s="342">
        <v>215.0</v>
      </c>
      <c r="R119" s="342">
        <v>332.0</v>
      </c>
      <c r="S119" s="342">
        <v>1573.0</v>
      </c>
      <c r="T119" s="342">
        <v>2703.0</v>
      </c>
      <c r="U119" s="342">
        <v>800.0</v>
      </c>
      <c r="V119" s="342">
        <v>1680.0</v>
      </c>
      <c r="W119" s="342">
        <v>2367.0</v>
      </c>
      <c r="X119" s="342">
        <v>518.0</v>
      </c>
      <c r="Y119" s="342">
        <v>7097.0</v>
      </c>
      <c r="Z119" s="342">
        <v>193.0</v>
      </c>
      <c r="AA119" s="342">
        <v>209.0</v>
      </c>
      <c r="AB119" s="342">
        <v>243.0</v>
      </c>
      <c r="AC119" s="342">
        <v>1143.0</v>
      </c>
      <c r="AD119" s="342">
        <v>900.0</v>
      </c>
      <c r="AE119" s="342">
        <v>286.0</v>
      </c>
      <c r="AF119" s="342">
        <v>2365.0</v>
      </c>
      <c r="AG119" s="342">
        <v>143.0</v>
      </c>
      <c r="AH119" s="342">
        <v>121.0</v>
      </c>
      <c r="AI119" s="342">
        <v>363.0</v>
      </c>
      <c r="AJ119" s="342">
        <v>34.0</v>
      </c>
      <c r="AK119" s="344"/>
      <c r="AL119" s="344"/>
      <c r="AM119" s="344"/>
      <c r="AN119" s="344"/>
      <c r="AO119" s="344"/>
      <c r="AP119" s="344"/>
    </row>
    <row r="120">
      <c r="A120" s="343">
        <v>44026.0</v>
      </c>
      <c r="B120" s="342">
        <v>110.0</v>
      </c>
      <c r="C120" s="342">
        <v>2358.0</v>
      </c>
      <c r="D120" s="342">
        <v>1609.0</v>
      </c>
      <c r="E120" s="342">
        <v>174.0</v>
      </c>
      <c r="F120" s="342">
        <v>168.0</v>
      </c>
      <c r="G120" s="342">
        <v>387.0</v>
      </c>
      <c r="H120" s="342">
        <v>15064.0</v>
      </c>
      <c r="I120" s="342">
        <v>124.0</v>
      </c>
      <c r="J120" s="342">
        <v>5235.0</v>
      </c>
      <c r="K120" s="342">
        <v>5653.0</v>
      </c>
      <c r="L120" s="342">
        <v>17230.0</v>
      </c>
      <c r="M120" s="342">
        <v>355.0</v>
      </c>
      <c r="N120" s="342">
        <v>722.0</v>
      </c>
      <c r="O120" s="342">
        <v>1254.0</v>
      </c>
      <c r="P120" s="342">
        <v>4379.0</v>
      </c>
      <c r="Q120" s="342">
        <v>215.0</v>
      </c>
      <c r="R120" s="342">
        <v>337.0</v>
      </c>
      <c r="S120" s="342">
        <v>1594.0</v>
      </c>
      <c r="T120" s="342">
        <v>2754.0</v>
      </c>
      <c r="U120" s="342">
        <v>803.0</v>
      </c>
      <c r="V120" s="342">
        <v>1697.0</v>
      </c>
      <c r="W120" s="342">
        <v>2497.0</v>
      </c>
      <c r="X120" s="342">
        <v>521.0</v>
      </c>
      <c r="Y120" s="342">
        <v>7294.0</v>
      </c>
      <c r="Z120" s="342">
        <v>194.0</v>
      </c>
      <c r="AA120" s="342">
        <v>209.0</v>
      </c>
      <c r="AB120" s="342">
        <v>246.0</v>
      </c>
      <c r="AC120" s="342">
        <v>1145.0</v>
      </c>
      <c r="AD120" s="342">
        <v>900.0</v>
      </c>
      <c r="AE120" s="342">
        <v>292.0</v>
      </c>
      <c r="AF120" s="342">
        <v>2366.0</v>
      </c>
      <c r="AG120" s="342">
        <v>146.0</v>
      </c>
      <c r="AH120" s="342">
        <v>121.0</v>
      </c>
      <c r="AI120" s="342">
        <v>385.0</v>
      </c>
      <c r="AJ120" s="342">
        <v>34.0</v>
      </c>
      <c r="AK120" s="344"/>
      <c r="AL120" s="344"/>
      <c r="AM120" s="344"/>
      <c r="AN120" s="344"/>
      <c r="AO120" s="344"/>
      <c r="AP120" s="344"/>
    </row>
    <row r="121">
      <c r="A121" s="343">
        <v>44027.0</v>
      </c>
      <c r="B121" s="342">
        <v>137.0</v>
      </c>
      <c r="C121" s="342">
        <v>2421.0</v>
      </c>
      <c r="D121" s="342">
        <v>1612.0</v>
      </c>
      <c r="E121" s="342">
        <v>175.0</v>
      </c>
      <c r="F121" s="342">
        <v>170.0</v>
      </c>
      <c r="G121" s="342">
        <v>396.0</v>
      </c>
      <c r="H121" s="342">
        <v>15324.0</v>
      </c>
      <c r="I121" s="342">
        <v>125.0</v>
      </c>
      <c r="J121" s="342">
        <v>5310.0</v>
      </c>
      <c r="K121" s="342">
        <v>5914.0</v>
      </c>
      <c r="L121" s="342">
        <v>17395.0</v>
      </c>
      <c r="M121" s="342">
        <v>355.0</v>
      </c>
      <c r="N121" s="342">
        <v>756.0</v>
      </c>
      <c r="O121" s="342">
        <v>1254.0</v>
      </c>
      <c r="P121" s="342">
        <v>4488.0</v>
      </c>
      <c r="Q121" s="342">
        <v>215.0</v>
      </c>
      <c r="R121" s="342">
        <v>341.0</v>
      </c>
      <c r="S121" s="342">
        <v>1620.0</v>
      </c>
      <c r="T121" s="342">
        <v>2784.0</v>
      </c>
      <c r="U121" s="342">
        <v>805.0</v>
      </c>
      <c r="V121" s="342">
        <v>1741.0</v>
      </c>
      <c r="W121" s="342">
        <v>2596.0</v>
      </c>
      <c r="X121" s="342">
        <v>531.0</v>
      </c>
      <c r="Y121" s="342">
        <v>7452.0</v>
      </c>
      <c r="Z121" s="342">
        <v>195.0</v>
      </c>
      <c r="AA121" s="342">
        <v>215.0</v>
      </c>
      <c r="AB121" s="342">
        <v>246.0</v>
      </c>
      <c r="AC121" s="342">
        <v>1184.0</v>
      </c>
      <c r="AD121" s="342">
        <v>920.0</v>
      </c>
      <c r="AE121" s="342">
        <v>292.0</v>
      </c>
      <c r="AF121" s="342">
        <v>2426.0</v>
      </c>
      <c r="AG121" s="342">
        <v>152.0</v>
      </c>
      <c r="AH121" s="342">
        <v>121.0</v>
      </c>
      <c r="AI121" s="342">
        <v>392.0</v>
      </c>
      <c r="AJ121" s="342">
        <v>34.0</v>
      </c>
      <c r="AK121" s="344"/>
      <c r="AL121" s="344"/>
      <c r="AM121" s="344"/>
      <c r="AN121" s="344"/>
      <c r="AO121" s="344"/>
      <c r="AP121" s="344"/>
    </row>
    <row r="122">
      <c r="A122" s="343">
        <v>44028.0</v>
      </c>
      <c r="B122" s="342">
        <v>140.0</v>
      </c>
      <c r="C122" s="342">
        <v>2533.0</v>
      </c>
      <c r="D122" s="342">
        <v>1629.0</v>
      </c>
      <c r="E122" s="342">
        <v>175.0</v>
      </c>
      <c r="F122" s="342">
        <v>171.0</v>
      </c>
      <c r="G122" s="342">
        <v>404.0</v>
      </c>
      <c r="H122" s="342">
        <v>15636.0</v>
      </c>
      <c r="I122" s="342">
        <v>125.0</v>
      </c>
      <c r="J122" s="342">
        <v>5350.0</v>
      </c>
      <c r="K122" s="342">
        <v>6128.0</v>
      </c>
      <c r="L122" s="342">
        <v>17574.0</v>
      </c>
      <c r="M122" s="342">
        <v>359.0</v>
      </c>
      <c r="N122" s="342">
        <v>780.0</v>
      </c>
      <c r="O122" s="342">
        <v>1266.0</v>
      </c>
      <c r="P122" s="342">
        <v>4621.0</v>
      </c>
      <c r="Q122" s="342">
        <v>215.0</v>
      </c>
      <c r="R122" s="342">
        <v>341.0</v>
      </c>
      <c r="S122" s="342">
        <v>1650.0</v>
      </c>
      <c r="T122" s="342">
        <v>2832.0</v>
      </c>
      <c r="U122" s="342">
        <v>806.0</v>
      </c>
      <c r="V122" s="342">
        <v>1769.0</v>
      </c>
      <c r="W122" s="342">
        <v>2693.0</v>
      </c>
      <c r="X122" s="342">
        <v>540.0</v>
      </c>
      <c r="Y122" s="342">
        <v>7630.0</v>
      </c>
      <c r="Z122" s="342">
        <v>195.0</v>
      </c>
      <c r="AA122" s="342">
        <v>219.0</v>
      </c>
      <c r="AB122" s="342">
        <v>251.0</v>
      </c>
      <c r="AC122" s="342">
        <v>1221.0</v>
      </c>
      <c r="AD122" s="342">
        <v>926.0</v>
      </c>
      <c r="AE122" s="342">
        <v>296.0</v>
      </c>
      <c r="AF122" s="342">
        <v>2478.0</v>
      </c>
      <c r="AG122" s="342">
        <v>154.0</v>
      </c>
      <c r="AH122" s="342">
        <v>121.0</v>
      </c>
      <c r="AI122" s="342">
        <v>416.0</v>
      </c>
      <c r="AJ122" s="342">
        <v>24.0</v>
      </c>
      <c r="AK122" s="344"/>
      <c r="AL122" s="344"/>
      <c r="AM122" s="344"/>
      <c r="AN122" s="344"/>
      <c r="AO122" s="344"/>
      <c r="AP122" s="344"/>
    </row>
    <row r="123">
      <c r="A123" s="343">
        <v>44029.0</v>
      </c>
      <c r="B123" s="342">
        <v>145.0</v>
      </c>
      <c r="C123" s="342">
        <v>2619.0</v>
      </c>
      <c r="D123" s="342">
        <v>1638.0</v>
      </c>
      <c r="E123" s="342">
        <v>175.0</v>
      </c>
      <c r="F123" s="342">
        <v>173.0</v>
      </c>
      <c r="G123" s="342">
        <v>408.0</v>
      </c>
      <c r="H123" s="342">
        <v>15889.0</v>
      </c>
      <c r="I123" s="342">
        <v>126.0</v>
      </c>
      <c r="J123" s="342">
        <v>5402.0</v>
      </c>
      <c r="K123" s="342">
        <v>6366.0</v>
      </c>
      <c r="L123" s="342">
        <v>17829.0</v>
      </c>
      <c r="M123" s="342">
        <v>359.0</v>
      </c>
      <c r="N123" s="342">
        <v>823.0</v>
      </c>
      <c r="O123" s="342">
        <v>1324.0</v>
      </c>
      <c r="P123" s="342">
        <v>4722.0</v>
      </c>
      <c r="Q123" s="342">
        <v>216.0</v>
      </c>
      <c r="R123" s="342">
        <v>341.0</v>
      </c>
      <c r="S123" s="342">
        <v>1671.0</v>
      </c>
      <c r="T123" s="342">
        <v>2899.0</v>
      </c>
      <c r="U123" s="342">
        <v>813.0</v>
      </c>
      <c r="V123" s="342">
        <v>1797.0</v>
      </c>
      <c r="W123" s="342">
        <v>2776.0</v>
      </c>
      <c r="X123" s="342">
        <v>554.0</v>
      </c>
      <c r="Y123" s="342">
        <v>7713.0</v>
      </c>
      <c r="Z123" s="342">
        <v>195.0</v>
      </c>
      <c r="AA123" s="342">
        <v>220.0</v>
      </c>
      <c r="AB123" s="342">
        <v>256.0</v>
      </c>
      <c r="AC123" s="342">
        <v>1232.0</v>
      </c>
      <c r="AD123" s="342">
        <v>928.0</v>
      </c>
      <c r="AE123" s="342">
        <v>301.0</v>
      </c>
      <c r="AF123" s="342">
        <v>2496.0</v>
      </c>
      <c r="AG123" s="342">
        <v>154.0</v>
      </c>
      <c r="AH123" s="342">
        <v>121.0</v>
      </c>
      <c r="AI123" s="342">
        <v>425.0</v>
      </c>
      <c r="AJ123" s="342">
        <v>24.0</v>
      </c>
      <c r="AK123" s="344"/>
      <c r="AL123" s="344"/>
      <c r="AM123" s="344"/>
      <c r="AN123" s="344"/>
      <c r="AO123" s="344"/>
      <c r="AP123" s="344"/>
    </row>
    <row r="124">
      <c r="A124" s="343">
        <v>44030.0</v>
      </c>
      <c r="B124" s="342">
        <v>145.0</v>
      </c>
      <c r="C124" s="342">
        <v>2690.0</v>
      </c>
      <c r="D124" s="342">
        <v>1646.0</v>
      </c>
      <c r="E124" s="342">
        <v>176.0</v>
      </c>
      <c r="F124" s="342">
        <v>179.0</v>
      </c>
      <c r="G124" s="342">
        <v>416.0</v>
      </c>
      <c r="H124" s="342">
        <v>16236.0</v>
      </c>
      <c r="I124" s="342">
        <v>132.0</v>
      </c>
      <c r="J124" s="342">
        <v>5461.0</v>
      </c>
      <c r="K124" s="342">
        <v>6632.0</v>
      </c>
      <c r="L124" s="342">
        <v>18033.0</v>
      </c>
      <c r="M124" s="342">
        <v>359.0</v>
      </c>
      <c r="N124" s="342">
        <v>848.0</v>
      </c>
      <c r="O124" s="342">
        <v>1324.0</v>
      </c>
      <c r="P124" s="342">
        <v>4829.0</v>
      </c>
      <c r="Q124" s="342">
        <v>216.0</v>
      </c>
      <c r="R124" s="342">
        <v>344.0</v>
      </c>
      <c r="S124" s="342">
        <v>1694.0</v>
      </c>
      <c r="T124" s="342">
        <v>2966.0</v>
      </c>
      <c r="U124" s="342">
        <v>817.0</v>
      </c>
      <c r="V124" s="342">
        <v>1851.0</v>
      </c>
      <c r="W124" s="342">
        <v>2923.0</v>
      </c>
      <c r="X124" s="342">
        <v>575.0</v>
      </c>
      <c r="Y124" s="342">
        <v>7881.0</v>
      </c>
      <c r="Z124" s="342">
        <v>195.0</v>
      </c>
      <c r="AA124" s="342">
        <v>229.0</v>
      </c>
      <c r="AB124" s="342">
        <v>261.0</v>
      </c>
      <c r="AC124" s="342">
        <v>1265.0</v>
      </c>
      <c r="AD124" s="342">
        <v>929.0</v>
      </c>
      <c r="AE124" s="342">
        <v>339.0</v>
      </c>
      <c r="AF124" s="342">
        <v>2552.0</v>
      </c>
      <c r="AG124" s="342">
        <v>158.0</v>
      </c>
      <c r="AH124" s="342">
        <v>131.0</v>
      </c>
      <c r="AI124" s="342">
        <v>426.0</v>
      </c>
      <c r="AJ124" s="342">
        <v>24.0</v>
      </c>
      <c r="AK124" s="344"/>
      <c r="AL124" s="344"/>
      <c r="AM124" s="344"/>
      <c r="AN124" s="344"/>
      <c r="AO124" s="344"/>
      <c r="AP124" s="344"/>
    </row>
    <row r="125">
      <c r="A125" s="343">
        <v>44031.0</v>
      </c>
      <c r="B125" s="342">
        <v>146.0</v>
      </c>
      <c r="C125" s="342">
        <v>2745.0</v>
      </c>
      <c r="D125" s="342">
        <v>1674.0</v>
      </c>
      <c r="E125" s="342">
        <v>176.0</v>
      </c>
      <c r="F125" s="342">
        <v>181.0</v>
      </c>
      <c r="G125" s="342">
        <v>432.0</v>
      </c>
      <c r="H125" s="342">
        <v>16538.0</v>
      </c>
      <c r="I125" s="342">
        <v>132.0</v>
      </c>
      <c r="J125" s="342">
        <v>5488.0</v>
      </c>
      <c r="K125" s="342">
        <v>6932.0</v>
      </c>
      <c r="L125" s="342">
        <v>18308.0</v>
      </c>
      <c r="M125" s="342">
        <v>359.0</v>
      </c>
      <c r="N125" s="342">
        <v>868.0</v>
      </c>
      <c r="O125" s="342">
        <v>1399.0</v>
      </c>
      <c r="P125" s="342">
        <v>4938.0</v>
      </c>
      <c r="Q125" s="342">
        <v>216.0</v>
      </c>
      <c r="R125" s="342">
        <v>345.0</v>
      </c>
      <c r="S125" s="342">
        <v>1725.0</v>
      </c>
      <c r="T125" s="342">
        <v>3012.0</v>
      </c>
      <c r="U125" s="342">
        <v>826.0</v>
      </c>
      <c r="V125" s="342">
        <v>1898.0</v>
      </c>
      <c r="W125" s="342">
        <v>2937.0</v>
      </c>
      <c r="X125" s="342">
        <v>587.0</v>
      </c>
      <c r="Y125" s="342">
        <v>8039.0</v>
      </c>
      <c r="Z125" s="342">
        <v>196.0</v>
      </c>
      <c r="AA125" s="342">
        <v>231.0</v>
      </c>
      <c r="AB125" s="342">
        <v>272.0</v>
      </c>
      <c r="AC125" s="342">
        <v>1273.0</v>
      </c>
      <c r="AD125" s="342">
        <v>960.0</v>
      </c>
      <c r="AE125" s="342">
        <v>341.0</v>
      </c>
      <c r="AF125" s="342">
        <v>2601.0</v>
      </c>
      <c r="AG125" s="342">
        <v>159.0</v>
      </c>
      <c r="AH125" s="342">
        <v>131.0</v>
      </c>
      <c r="AI125" s="342">
        <v>432.0</v>
      </c>
      <c r="AJ125" s="342">
        <v>24.0</v>
      </c>
      <c r="AK125" s="344"/>
      <c r="AL125" s="344"/>
      <c r="AM125" s="344"/>
      <c r="AN125" s="344"/>
      <c r="AO125" s="344"/>
      <c r="AP125" s="344"/>
    </row>
    <row r="126">
      <c r="A126" s="343">
        <v>44032.0</v>
      </c>
      <c r="B126" s="342">
        <v>148.0</v>
      </c>
      <c r="C126" s="342">
        <v>2781.0</v>
      </c>
      <c r="D126" s="342">
        <v>1682.0</v>
      </c>
      <c r="E126" s="342">
        <v>180.0</v>
      </c>
      <c r="F126" s="342">
        <v>181.0</v>
      </c>
      <c r="G126" s="342">
        <v>438.0</v>
      </c>
      <c r="H126" s="342">
        <v>16899.0</v>
      </c>
      <c r="I126" s="342">
        <v>132.0</v>
      </c>
      <c r="J126" s="342">
        <v>5548.0</v>
      </c>
      <c r="K126" s="342">
        <v>7286.0</v>
      </c>
      <c r="L126" s="342">
        <v>18545.0</v>
      </c>
      <c r="M126" s="342">
        <v>359.0</v>
      </c>
      <c r="N126" s="342">
        <v>893.0</v>
      </c>
      <c r="O126" s="342">
        <v>1399.0</v>
      </c>
      <c r="P126" s="342">
        <v>4990.0</v>
      </c>
      <c r="Q126" s="342">
        <v>217.0</v>
      </c>
      <c r="R126" s="342">
        <v>345.0</v>
      </c>
      <c r="S126" s="342">
        <v>1759.0</v>
      </c>
      <c r="T126" s="342">
        <v>3054.0</v>
      </c>
      <c r="U126" s="342">
        <v>828.0</v>
      </c>
      <c r="V126" s="342">
        <v>1962.0</v>
      </c>
      <c r="W126" s="342">
        <v>2952.0</v>
      </c>
      <c r="X126" s="342">
        <v>635.0</v>
      </c>
      <c r="Y126" s="342">
        <v>8164.0</v>
      </c>
      <c r="Z126" s="342">
        <v>196.0</v>
      </c>
      <c r="AA126" s="342">
        <v>231.0</v>
      </c>
      <c r="AB126" s="342">
        <v>287.0</v>
      </c>
      <c r="AC126" s="342">
        <v>1287.0</v>
      </c>
      <c r="AD126" s="342">
        <v>979.0</v>
      </c>
      <c r="AE126" s="342">
        <v>368.0</v>
      </c>
      <c r="AF126" s="342">
        <v>2640.0</v>
      </c>
      <c r="AG126" s="342">
        <v>166.0</v>
      </c>
      <c r="AH126" s="342">
        <v>134.0</v>
      </c>
      <c r="AI126" s="342">
        <v>537.0</v>
      </c>
      <c r="AJ126" s="342">
        <v>12.0</v>
      </c>
      <c r="AK126" s="344"/>
      <c r="AL126" s="344"/>
      <c r="AM126" s="344"/>
      <c r="AN126" s="344"/>
      <c r="AO126" s="344"/>
      <c r="AP126" s="344"/>
    </row>
    <row r="127">
      <c r="A127" s="343">
        <v>44033.0</v>
      </c>
      <c r="B127" s="342">
        <v>149.0</v>
      </c>
      <c r="C127" s="342">
        <v>2856.0</v>
      </c>
      <c r="D127" s="342">
        <v>1693.0</v>
      </c>
      <c r="E127" s="342">
        <v>180.0</v>
      </c>
      <c r="F127" s="342">
        <v>181.0</v>
      </c>
      <c r="G127" s="342">
        <v>465.0</v>
      </c>
      <c r="H127" s="342">
        <v>17279.0</v>
      </c>
      <c r="I127" s="342">
        <v>134.0</v>
      </c>
      <c r="J127" s="342">
        <v>5659.0</v>
      </c>
      <c r="K127" s="342">
        <v>7407.0</v>
      </c>
      <c r="L127" s="342">
        <v>18828.0</v>
      </c>
      <c r="M127" s="342">
        <v>359.0</v>
      </c>
      <c r="N127" s="342">
        <v>964.0</v>
      </c>
      <c r="O127" s="342">
        <v>1412.0</v>
      </c>
      <c r="P127" s="342">
        <v>5083.0</v>
      </c>
      <c r="Q127" s="342">
        <v>217.0</v>
      </c>
      <c r="R127" s="342">
        <v>345.0</v>
      </c>
      <c r="S127" s="342">
        <v>1777.0</v>
      </c>
      <c r="T127" s="342">
        <v>3112.0</v>
      </c>
      <c r="U127" s="342">
        <v>836.0</v>
      </c>
      <c r="V127" s="342">
        <v>2000.0</v>
      </c>
      <c r="W127" s="342">
        <v>2994.0</v>
      </c>
      <c r="X127" s="342">
        <v>671.0</v>
      </c>
      <c r="Y127" s="342">
        <v>8257.0</v>
      </c>
      <c r="Z127" s="342">
        <v>196.0</v>
      </c>
      <c r="AA127" s="342">
        <v>232.0</v>
      </c>
      <c r="AB127" s="342">
        <v>310.0</v>
      </c>
      <c r="AC127" s="342">
        <v>1328.0</v>
      </c>
      <c r="AD127" s="342">
        <v>998.0</v>
      </c>
      <c r="AE127" s="342">
        <v>371.0</v>
      </c>
      <c r="AF127" s="342">
        <v>2646.0</v>
      </c>
      <c r="AG127" s="342">
        <v>167.0</v>
      </c>
      <c r="AH127" s="342">
        <v>137.0</v>
      </c>
      <c r="AI127" s="342">
        <v>616.0</v>
      </c>
      <c r="AJ127" s="342">
        <v>10.0</v>
      </c>
      <c r="AK127" s="344"/>
      <c r="AL127" s="344"/>
      <c r="AM127" s="344"/>
      <c r="AN127" s="344"/>
      <c r="AO127" s="344"/>
      <c r="AP127" s="344"/>
    </row>
    <row r="128">
      <c r="A128" s="343">
        <v>44034.0</v>
      </c>
      <c r="B128" s="342">
        <v>151.0</v>
      </c>
      <c r="C128" s="342">
        <v>2934.0</v>
      </c>
      <c r="D128" s="342">
        <v>1697.0</v>
      </c>
      <c r="E128" s="342">
        <v>181.0</v>
      </c>
      <c r="F128" s="342">
        <v>185.0</v>
      </c>
      <c r="G128" s="342">
        <v>486.0</v>
      </c>
      <c r="H128" s="342">
        <v>17621.0</v>
      </c>
      <c r="I128" s="342">
        <v>136.0</v>
      </c>
      <c r="J128" s="342">
        <v>5741.0</v>
      </c>
      <c r="K128" s="342">
        <v>7726.0</v>
      </c>
      <c r="L128" s="342">
        <v>19093.0</v>
      </c>
      <c r="M128" s="342">
        <v>359.0</v>
      </c>
      <c r="N128" s="342">
        <v>994.0</v>
      </c>
      <c r="O128" s="342">
        <v>1448.0</v>
      </c>
      <c r="P128" s="342">
        <v>5216.0</v>
      </c>
      <c r="Q128" s="342">
        <v>217.0</v>
      </c>
      <c r="R128" s="342">
        <v>349.0</v>
      </c>
      <c r="S128" s="342">
        <v>1789.0</v>
      </c>
      <c r="T128" s="342">
        <v>3149.0</v>
      </c>
      <c r="U128" s="342">
        <v>846.0</v>
      </c>
      <c r="V128" s="342">
        <v>2077.0</v>
      </c>
      <c r="W128" s="342">
        <v>3163.0</v>
      </c>
      <c r="X128" s="342">
        <v>685.0</v>
      </c>
      <c r="Y128" s="342">
        <v>8407.0</v>
      </c>
      <c r="Z128" s="342">
        <v>196.0</v>
      </c>
      <c r="AA128" s="342">
        <v>237.0</v>
      </c>
      <c r="AB128" s="342">
        <v>348.0</v>
      </c>
      <c r="AC128" s="342">
        <v>1336.0</v>
      </c>
      <c r="AD128" s="342">
        <v>998.0</v>
      </c>
      <c r="AE128" s="342">
        <v>376.0</v>
      </c>
      <c r="AF128" s="342">
        <v>2678.0</v>
      </c>
      <c r="AG128" s="342">
        <v>169.0</v>
      </c>
      <c r="AH128" s="342">
        <v>137.0</v>
      </c>
      <c r="AI128" s="342">
        <v>616.0</v>
      </c>
      <c r="AJ128" s="342">
        <v>10.0</v>
      </c>
      <c r="AK128" s="344"/>
      <c r="AL128" s="344"/>
      <c r="AM128" s="344"/>
      <c r="AN128" s="344"/>
      <c r="AO128" s="344"/>
      <c r="AP128" s="344"/>
    </row>
    <row r="129">
      <c r="A129" s="343">
        <v>44035.0</v>
      </c>
      <c r="B129" s="342">
        <v>158.0</v>
      </c>
      <c r="C129" s="342">
        <v>2996.0</v>
      </c>
      <c r="D129" s="342">
        <v>1707.0</v>
      </c>
      <c r="E129" s="342">
        <v>182.0</v>
      </c>
      <c r="F129" s="342">
        <v>195.0</v>
      </c>
      <c r="G129" s="342">
        <v>496.0</v>
      </c>
      <c r="H129" s="342">
        <v>18068.0</v>
      </c>
      <c r="I129" s="342">
        <v>136.0</v>
      </c>
      <c r="J129" s="342">
        <v>5824.0</v>
      </c>
      <c r="K129" s="342">
        <v>8021.0</v>
      </c>
      <c r="L129" s="342">
        <v>19450.0</v>
      </c>
      <c r="M129" s="342">
        <v>359.0</v>
      </c>
      <c r="N129" s="342">
        <v>1034.0</v>
      </c>
      <c r="O129" s="342">
        <v>1475.0</v>
      </c>
      <c r="P129" s="342">
        <v>5332.0</v>
      </c>
      <c r="Q129" s="342">
        <v>218.0</v>
      </c>
      <c r="R129" s="342">
        <v>349.0</v>
      </c>
      <c r="S129" s="342">
        <v>1822.0</v>
      </c>
      <c r="T129" s="342">
        <v>3165.0</v>
      </c>
      <c r="U129" s="342">
        <v>849.0</v>
      </c>
      <c r="V129" s="342">
        <v>2120.0</v>
      </c>
      <c r="W129" s="342">
        <v>3263.0</v>
      </c>
      <c r="X129" s="342">
        <v>712.0</v>
      </c>
      <c r="Y129" s="342">
        <v>8527.0</v>
      </c>
      <c r="Z129" s="342">
        <v>200.0</v>
      </c>
      <c r="AA129" s="342">
        <v>246.0</v>
      </c>
      <c r="AB129" s="342">
        <v>350.0</v>
      </c>
      <c r="AC129" s="342">
        <v>1345.0</v>
      </c>
      <c r="AD129" s="342">
        <v>1010.0</v>
      </c>
      <c r="AE129" s="342">
        <v>386.0</v>
      </c>
      <c r="AF129" s="342">
        <v>2724.0</v>
      </c>
      <c r="AG129" s="342">
        <v>171.0</v>
      </c>
      <c r="AH129" s="342">
        <v>137.0</v>
      </c>
      <c r="AI129" s="342">
        <v>620.0</v>
      </c>
      <c r="AJ129" s="342">
        <v>10.0</v>
      </c>
      <c r="AK129" s="344"/>
      <c r="AL129" s="344"/>
      <c r="AM129" s="344"/>
      <c r="AN129" s="344"/>
      <c r="AO129" s="344"/>
      <c r="AP129" s="344"/>
    </row>
    <row r="130">
      <c r="A130" s="343">
        <v>44036.0</v>
      </c>
      <c r="B130" s="342">
        <v>162.0</v>
      </c>
      <c r="C130" s="342">
        <v>3058.0</v>
      </c>
      <c r="D130" s="342">
        <v>1719.0</v>
      </c>
      <c r="E130" s="342">
        <v>185.0</v>
      </c>
      <c r="F130" s="342">
        <v>195.0</v>
      </c>
      <c r="G130" s="342">
        <v>519.0</v>
      </c>
      <c r="H130" s="342">
        <v>18365.0</v>
      </c>
      <c r="I130" s="342">
        <v>138.0</v>
      </c>
      <c r="J130" s="342">
        <v>5915.0</v>
      </c>
      <c r="K130" s="342">
        <v>8145.0</v>
      </c>
      <c r="L130" s="342">
        <v>19946.0</v>
      </c>
      <c r="M130" s="342">
        <v>359.0</v>
      </c>
      <c r="N130" s="342">
        <v>1072.0</v>
      </c>
      <c r="O130" s="342">
        <v>1520.0</v>
      </c>
      <c r="P130" s="342">
        <v>5422.0</v>
      </c>
      <c r="Q130" s="342">
        <v>218.0</v>
      </c>
      <c r="R130" s="342">
        <v>351.0</v>
      </c>
      <c r="S130" s="342">
        <v>1850.0</v>
      </c>
      <c r="T130" s="342">
        <v>3211.0</v>
      </c>
      <c r="U130" s="342">
        <v>852.0</v>
      </c>
      <c r="V130" s="342">
        <v>2162.0</v>
      </c>
      <c r="W130" s="342">
        <v>3320.0</v>
      </c>
      <c r="X130" s="342">
        <v>735.0</v>
      </c>
      <c r="Y130" s="342">
        <v>8612.0</v>
      </c>
      <c r="Z130" s="342">
        <v>201.0</v>
      </c>
      <c r="AA130" s="342">
        <v>246.0</v>
      </c>
      <c r="AB130" s="342">
        <v>362.0</v>
      </c>
      <c r="AC130" s="342">
        <v>1372.0</v>
      </c>
      <c r="AD130" s="342">
        <v>1010.0</v>
      </c>
      <c r="AE130" s="342">
        <v>387.0</v>
      </c>
      <c r="AF130" s="342">
        <v>2792.0</v>
      </c>
      <c r="AG130" s="342">
        <v>175.0</v>
      </c>
      <c r="AH130" s="342">
        <v>137.0</v>
      </c>
      <c r="AI130" s="342">
        <v>694.0</v>
      </c>
      <c r="AJ130" s="342">
        <v>10.0</v>
      </c>
      <c r="AK130" s="344"/>
      <c r="AL130" s="344"/>
      <c r="AM130" s="344"/>
      <c r="AN130" s="344"/>
      <c r="AO130" s="344"/>
      <c r="AP130" s="344"/>
    </row>
    <row r="131">
      <c r="A131" s="343">
        <v>44037.0</v>
      </c>
      <c r="B131" s="342">
        <v>168.0</v>
      </c>
      <c r="C131" s="342">
        <v>3114.0</v>
      </c>
      <c r="D131" s="342">
        <v>1724.0</v>
      </c>
      <c r="E131" s="342">
        <v>186.0</v>
      </c>
      <c r="F131" s="342">
        <v>200.0</v>
      </c>
      <c r="G131" s="342">
        <v>536.0</v>
      </c>
      <c r="H131" s="342">
        <v>18741.0</v>
      </c>
      <c r="I131" s="342">
        <v>139.0</v>
      </c>
      <c r="J131" s="342">
        <v>5988.0</v>
      </c>
      <c r="K131" s="342">
        <v>8336.0</v>
      </c>
      <c r="L131" s="342">
        <v>20256.0</v>
      </c>
      <c r="M131" s="342">
        <v>365.0</v>
      </c>
      <c r="N131" s="342">
        <v>1134.0</v>
      </c>
      <c r="O131" s="342">
        <v>1587.0</v>
      </c>
      <c r="P131" s="342">
        <v>5540.0</v>
      </c>
      <c r="Q131" s="342">
        <v>266.0</v>
      </c>
      <c r="R131" s="342">
        <v>354.0</v>
      </c>
      <c r="S131" s="342">
        <v>1883.0</v>
      </c>
      <c r="T131" s="342">
        <v>3228.0</v>
      </c>
      <c r="U131" s="342">
        <v>864.0</v>
      </c>
      <c r="V131" s="342">
        <v>2216.0</v>
      </c>
      <c r="W131" s="342">
        <v>3371.0</v>
      </c>
      <c r="X131" s="342">
        <v>752.0</v>
      </c>
      <c r="Y131" s="342">
        <v>8748.0</v>
      </c>
      <c r="Z131" s="342">
        <v>201.0</v>
      </c>
      <c r="AA131" s="342">
        <v>247.0</v>
      </c>
      <c r="AB131" s="342">
        <v>367.0</v>
      </c>
      <c r="AC131" s="342">
        <v>1409.0</v>
      </c>
      <c r="AD131" s="342">
        <v>1016.0</v>
      </c>
      <c r="AE131" s="342">
        <v>388.0</v>
      </c>
      <c r="AF131" s="342">
        <v>2832.0</v>
      </c>
      <c r="AG131" s="342">
        <v>187.0</v>
      </c>
      <c r="AH131" s="342">
        <v>137.0</v>
      </c>
      <c r="AI131" s="342">
        <v>796.0</v>
      </c>
      <c r="AJ131" s="342">
        <v>10.0</v>
      </c>
      <c r="AK131" s="344"/>
      <c r="AL131" s="344"/>
      <c r="AM131" s="344"/>
      <c r="AN131" s="344"/>
      <c r="AO131" s="344"/>
      <c r="AP131" s="344"/>
    </row>
    <row r="132">
      <c r="A132" s="343">
        <v>44038.0</v>
      </c>
      <c r="B132" s="342">
        <v>168.0</v>
      </c>
      <c r="C132" s="342">
        <v>3157.0</v>
      </c>
      <c r="D132" s="342">
        <v>1738.0</v>
      </c>
      <c r="E132" s="342">
        <v>188.0</v>
      </c>
      <c r="F132" s="342">
        <v>200.0</v>
      </c>
      <c r="G132" s="342">
        <v>543.0</v>
      </c>
      <c r="H132" s="342">
        <v>19125.0</v>
      </c>
      <c r="I132" s="342">
        <v>139.0</v>
      </c>
      <c r="J132" s="342">
        <v>6039.0</v>
      </c>
      <c r="K132" s="342">
        <v>8412.0</v>
      </c>
      <c r="L132" s="342">
        <v>20539.0</v>
      </c>
      <c r="M132" s="342">
        <v>365.0</v>
      </c>
      <c r="N132" s="342">
        <v>1166.0</v>
      </c>
      <c r="O132" s="342">
        <v>1632.0</v>
      </c>
      <c r="P132" s="342">
        <v>5656.0</v>
      </c>
      <c r="Q132" s="342">
        <v>266.0</v>
      </c>
      <c r="R132" s="342">
        <v>355.0</v>
      </c>
      <c r="S132" s="342">
        <v>1903.0</v>
      </c>
      <c r="T132" s="342">
        <v>3251.0</v>
      </c>
      <c r="U132" s="342">
        <v>869.0</v>
      </c>
      <c r="V132" s="342">
        <v>2263.0</v>
      </c>
      <c r="W132" s="342">
        <v>3390.0</v>
      </c>
      <c r="X132" s="342">
        <v>768.0</v>
      </c>
      <c r="Y132" s="342">
        <v>8881.0</v>
      </c>
      <c r="Z132" s="342">
        <v>202.0</v>
      </c>
      <c r="AA132" s="342">
        <v>250.0</v>
      </c>
      <c r="AB132" s="342">
        <v>378.0</v>
      </c>
      <c r="AC132" s="342">
        <v>1441.0</v>
      </c>
      <c r="AD132" s="342">
        <v>1046.0</v>
      </c>
      <c r="AE132" s="342">
        <v>392.0</v>
      </c>
      <c r="AF132" s="342">
        <v>2889.0</v>
      </c>
      <c r="AG132" s="342">
        <v>192.0</v>
      </c>
      <c r="AH132" s="342">
        <v>145.0</v>
      </c>
      <c r="AI132" s="342">
        <v>820.0</v>
      </c>
      <c r="AJ132" s="342">
        <v>10.0</v>
      </c>
      <c r="AK132" s="344"/>
      <c r="AL132" s="344"/>
      <c r="AM132" s="344"/>
      <c r="AN132" s="344"/>
      <c r="AO132" s="344"/>
      <c r="AP132" s="344"/>
    </row>
    <row r="133">
      <c r="A133" s="343">
        <v>44039.0</v>
      </c>
      <c r="B133" s="342">
        <v>168.0</v>
      </c>
      <c r="C133" s="342">
        <v>3219.0</v>
      </c>
      <c r="D133" s="342">
        <v>1748.0</v>
      </c>
      <c r="E133" s="342">
        <v>191.0</v>
      </c>
      <c r="F133" s="342">
        <v>200.0</v>
      </c>
      <c r="G133" s="342">
        <v>558.0</v>
      </c>
      <c r="H133" s="342">
        <v>19592.0</v>
      </c>
      <c r="I133" s="342">
        <v>139.0</v>
      </c>
      <c r="J133" s="342">
        <v>6084.0</v>
      </c>
      <c r="K133" s="342">
        <v>8622.0</v>
      </c>
      <c r="L133" s="342">
        <v>20812.0</v>
      </c>
      <c r="M133" s="342">
        <v>365.0</v>
      </c>
      <c r="N133" s="342">
        <v>1184.0</v>
      </c>
      <c r="O133" s="342">
        <v>1653.0</v>
      </c>
      <c r="P133" s="342">
        <v>5689.0</v>
      </c>
      <c r="Q133" s="342">
        <v>266.0</v>
      </c>
      <c r="R133" s="342">
        <v>355.0</v>
      </c>
      <c r="S133" s="342">
        <v>1926.0</v>
      </c>
      <c r="T133" s="342">
        <v>3275.0</v>
      </c>
      <c r="U133" s="342">
        <v>869.0</v>
      </c>
      <c r="V133" s="342">
        <v>2313.0</v>
      </c>
      <c r="W133" s="342">
        <v>3438.0</v>
      </c>
      <c r="X133" s="342">
        <v>769.0</v>
      </c>
      <c r="Y133" s="342">
        <v>8991.0</v>
      </c>
      <c r="Z133" s="342">
        <v>202.0</v>
      </c>
      <c r="AA133" s="342">
        <v>252.0</v>
      </c>
      <c r="AB133" s="342">
        <v>382.0</v>
      </c>
      <c r="AC133" s="342">
        <v>1455.0</v>
      </c>
      <c r="AD133" s="342">
        <v>1046.0</v>
      </c>
      <c r="AE133" s="342">
        <v>396.0</v>
      </c>
      <c r="AF133" s="342">
        <v>2945.0</v>
      </c>
      <c r="AG133" s="342">
        <v>193.0</v>
      </c>
      <c r="AH133" s="342">
        <v>145.0</v>
      </c>
      <c r="AI133" s="342">
        <v>851.0</v>
      </c>
      <c r="AJ133" s="342">
        <v>10.0</v>
      </c>
      <c r="AK133" s="344"/>
      <c r="AL133" s="344"/>
      <c r="AM133" s="344"/>
      <c r="AN133" s="344"/>
      <c r="AO133" s="344"/>
      <c r="AP133" s="344"/>
    </row>
    <row r="134">
      <c r="A134" s="343">
        <v>44040.0</v>
      </c>
      <c r="B134" s="342">
        <v>193.0</v>
      </c>
      <c r="C134" s="342">
        <v>3249.0</v>
      </c>
      <c r="D134" s="342">
        <v>1757.0</v>
      </c>
      <c r="E134" s="342">
        <v>191.0</v>
      </c>
      <c r="F134" s="342">
        <v>210.0</v>
      </c>
      <c r="G134" s="342">
        <v>572.0</v>
      </c>
      <c r="H134" s="342">
        <v>19995.0</v>
      </c>
      <c r="I134" s="342">
        <v>139.0</v>
      </c>
      <c r="J134" s="342">
        <v>6218.0</v>
      </c>
      <c r="K134" s="342">
        <v>8807.0</v>
      </c>
      <c r="L134" s="342">
        <v>21125.0</v>
      </c>
      <c r="M134" s="342">
        <v>381.0</v>
      </c>
      <c r="N134" s="342">
        <v>1250.0</v>
      </c>
      <c r="O134" s="342">
        <v>1677.0</v>
      </c>
      <c r="P134" s="342">
        <v>5782.0</v>
      </c>
      <c r="Q134" s="342">
        <v>268.0</v>
      </c>
      <c r="R134" s="342">
        <v>362.0</v>
      </c>
      <c r="S134" s="342">
        <v>1946.0</v>
      </c>
      <c r="T134" s="342">
        <v>3296.0</v>
      </c>
      <c r="U134" s="342">
        <v>874.0</v>
      </c>
      <c r="V134" s="342">
        <v>2357.0</v>
      </c>
      <c r="W134" s="342">
        <v>3518.0</v>
      </c>
      <c r="X134" s="342">
        <v>769.0</v>
      </c>
      <c r="Y134" s="342">
        <v>9123.0</v>
      </c>
      <c r="Z134" s="342">
        <v>206.0</v>
      </c>
      <c r="AA134" s="342">
        <v>252.0</v>
      </c>
      <c r="AB134" s="342">
        <v>409.0</v>
      </c>
      <c r="AC134" s="342">
        <v>1493.0</v>
      </c>
      <c r="AD134" s="342">
        <v>1068.0</v>
      </c>
      <c r="AE134" s="342">
        <v>397.0</v>
      </c>
      <c r="AF134" s="342">
        <v>2962.0</v>
      </c>
      <c r="AG134" s="342">
        <v>195.0</v>
      </c>
      <c r="AH134" s="342">
        <v>145.0</v>
      </c>
      <c r="AI134" s="342">
        <v>855.0</v>
      </c>
      <c r="AJ134" s="342">
        <v>10.0</v>
      </c>
      <c r="AK134" s="344"/>
      <c r="AL134" s="344"/>
      <c r="AM134" s="344"/>
      <c r="AN134" s="344"/>
      <c r="AO134" s="344"/>
      <c r="AP134" s="344"/>
    </row>
    <row r="135">
      <c r="A135" s="343">
        <v>44041.0</v>
      </c>
      <c r="B135" s="342">
        <v>238.0</v>
      </c>
      <c r="C135" s="342">
        <v>3310.0</v>
      </c>
      <c r="D135" s="342">
        <v>1772.0</v>
      </c>
      <c r="E135" s="342">
        <v>193.0</v>
      </c>
      <c r="F135" s="342">
        <v>212.0</v>
      </c>
      <c r="G135" s="342">
        <v>587.0</v>
      </c>
      <c r="H135" s="342">
        <v>20572.0</v>
      </c>
      <c r="I135" s="342">
        <v>154.0</v>
      </c>
      <c r="J135" s="342">
        <v>6314.0</v>
      </c>
      <c r="K135" s="342">
        <v>9120.0</v>
      </c>
      <c r="L135" s="342">
        <v>21484.0</v>
      </c>
      <c r="M135" s="342">
        <v>381.0</v>
      </c>
      <c r="N135" s="342">
        <v>1307.0</v>
      </c>
      <c r="O135" s="342">
        <v>1677.0</v>
      </c>
      <c r="P135" s="342">
        <v>5884.0</v>
      </c>
      <c r="Q135" s="342">
        <v>268.0</v>
      </c>
      <c r="R135" s="342">
        <v>370.0</v>
      </c>
      <c r="S135" s="342">
        <v>1986.0</v>
      </c>
      <c r="T135" s="342">
        <v>3330.0</v>
      </c>
      <c r="U135" s="342">
        <v>891.0</v>
      </c>
      <c r="V135" s="342">
        <v>2415.0</v>
      </c>
      <c r="W135" s="342">
        <v>3759.0</v>
      </c>
      <c r="X135" s="342">
        <v>776.0</v>
      </c>
      <c r="Y135" s="342">
        <v>9251.0</v>
      </c>
      <c r="Z135" s="342">
        <v>207.0</v>
      </c>
      <c r="AA135" s="342">
        <v>252.0</v>
      </c>
      <c r="AB135" s="342">
        <v>415.0</v>
      </c>
      <c r="AC135" s="342">
        <v>1524.0</v>
      </c>
      <c r="AD135" s="342">
        <v>1069.0</v>
      </c>
      <c r="AE135" s="342">
        <v>413.0</v>
      </c>
      <c r="AF135" s="342">
        <v>2988.0</v>
      </c>
      <c r="AG135" s="342">
        <v>201.0</v>
      </c>
      <c r="AH135" s="342">
        <v>145.0</v>
      </c>
      <c r="AI135" s="342">
        <v>957.0</v>
      </c>
      <c r="AJ135" s="342">
        <v>10.0</v>
      </c>
      <c r="AK135" s="344"/>
      <c r="AL135" s="344"/>
      <c r="AM135" s="344"/>
      <c r="AN135" s="344"/>
      <c r="AO135" s="344"/>
      <c r="AP135" s="344"/>
    </row>
    <row r="136">
      <c r="A136" s="343">
        <v>44042.0</v>
      </c>
      <c r="B136" s="342">
        <v>312.0</v>
      </c>
      <c r="C136" s="342">
        <v>3360.0</v>
      </c>
      <c r="D136" s="342">
        <v>1801.0</v>
      </c>
      <c r="E136" s="342">
        <v>193.0</v>
      </c>
      <c r="F136" s="342">
        <v>214.0</v>
      </c>
      <c r="G136" s="342">
        <v>610.0</v>
      </c>
      <c r="H136" s="342">
        <v>20969.0</v>
      </c>
      <c r="I136" s="342">
        <v>156.0</v>
      </c>
      <c r="J136" s="342">
        <v>6461.0</v>
      </c>
      <c r="K136" s="342">
        <v>9281.0</v>
      </c>
      <c r="L136" s="342">
        <v>21772.0</v>
      </c>
      <c r="M136" s="342">
        <v>381.0</v>
      </c>
      <c r="N136" s="342">
        <v>1377.0</v>
      </c>
      <c r="O136" s="342">
        <v>1701.0</v>
      </c>
      <c r="P136" s="342">
        <v>5970.0</v>
      </c>
      <c r="Q136" s="342">
        <v>280.0</v>
      </c>
      <c r="R136" s="342">
        <v>370.0</v>
      </c>
      <c r="S136" s="342">
        <v>2022.0</v>
      </c>
      <c r="T136" s="342">
        <v>3387.0</v>
      </c>
      <c r="U136" s="342">
        <v>907.0</v>
      </c>
      <c r="V136" s="342">
        <v>2502.0</v>
      </c>
      <c r="W136" s="342">
        <v>3827.0</v>
      </c>
      <c r="X136" s="342">
        <v>782.0</v>
      </c>
      <c r="Y136" s="342">
        <v>9346.0</v>
      </c>
      <c r="Z136" s="342">
        <v>207.0</v>
      </c>
      <c r="AA136" s="342">
        <v>255.0</v>
      </c>
      <c r="AB136" s="342">
        <v>426.0</v>
      </c>
      <c r="AC136" s="342">
        <v>1530.0</v>
      </c>
      <c r="AD136" s="342">
        <v>1093.0</v>
      </c>
      <c r="AE136" s="342">
        <v>430.0</v>
      </c>
      <c r="AF136" s="342">
        <v>3021.0</v>
      </c>
      <c r="AG136" s="342">
        <v>223.0</v>
      </c>
      <c r="AH136" s="342">
        <v>145.0</v>
      </c>
      <c r="AI136" s="342">
        <v>1015.0</v>
      </c>
      <c r="AJ136" s="342">
        <v>10.0</v>
      </c>
      <c r="AK136" s="344"/>
      <c r="AL136" s="344"/>
      <c r="AM136" s="344"/>
      <c r="AN136" s="344"/>
      <c r="AO136" s="344"/>
      <c r="AP136" s="344"/>
    </row>
    <row r="137">
      <c r="A137" s="343">
        <v>44043.0</v>
      </c>
      <c r="B137" s="342">
        <v>415.0</v>
      </c>
      <c r="C137" s="342">
        <v>3407.0</v>
      </c>
      <c r="D137" s="342">
        <v>1835.0</v>
      </c>
      <c r="E137" s="342">
        <v>193.0</v>
      </c>
      <c r="F137" s="342">
        <v>217.0</v>
      </c>
      <c r="G137" s="342">
        <v>674.0</v>
      </c>
      <c r="H137" s="342">
        <v>21399.0</v>
      </c>
      <c r="I137" s="342">
        <v>162.0</v>
      </c>
      <c r="J137" s="342">
        <v>6532.0</v>
      </c>
      <c r="K137" s="342">
        <v>9516.0</v>
      </c>
      <c r="L137" s="342">
        <v>22089.0</v>
      </c>
      <c r="M137" s="342">
        <v>387.0</v>
      </c>
      <c r="N137" s="342">
        <v>1426.0</v>
      </c>
      <c r="O137" s="342">
        <v>1729.0</v>
      </c>
      <c r="P137" s="342">
        <v>6098.0</v>
      </c>
      <c r="Q137" s="342">
        <v>283.0</v>
      </c>
      <c r="R137" s="342">
        <v>447.0</v>
      </c>
      <c r="S137" s="342">
        <v>2065.0</v>
      </c>
      <c r="T137" s="342">
        <v>3417.0</v>
      </c>
      <c r="U137" s="342">
        <v>948.0</v>
      </c>
      <c r="V137" s="342">
        <v>2580.0</v>
      </c>
      <c r="W137" s="342">
        <v>3931.0</v>
      </c>
      <c r="X137" s="342">
        <v>782.0</v>
      </c>
      <c r="Y137" s="342">
        <v>9422.0</v>
      </c>
      <c r="Z137" s="342">
        <v>207.0</v>
      </c>
      <c r="AA137" s="342">
        <v>255.0</v>
      </c>
      <c r="AB137" s="342">
        <v>445.0</v>
      </c>
      <c r="AC137" s="342">
        <v>1530.0</v>
      </c>
      <c r="AD137" s="342">
        <v>1093.0</v>
      </c>
      <c r="AE137" s="342">
        <v>433.0</v>
      </c>
      <c r="AF137" s="342">
        <v>3059.0</v>
      </c>
      <c r="AG137" s="342">
        <v>230.0</v>
      </c>
      <c r="AH137" s="342">
        <v>145.0</v>
      </c>
      <c r="AI137" s="342">
        <v>1015.0</v>
      </c>
      <c r="AJ137" s="342">
        <v>10.0</v>
      </c>
      <c r="AK137" s="344"/>
      <c r="AL137" s="344"/>
      <c r="AM137" s="344"/>
      <c r="AN137" s="344"/>
      <c r="AO137" s="344"/>
      <c r="AP137" s="344"/>
    </row>
    <row r="138">
      <c r="A138" s="343">
        <v>44044.0</v>
      </c>
      <c r="B138" s="342">
        <v>415.0</v>
      </c>
      <c r="C138" s="342">
        <v>3448.0</v>
      </c>
      <c r="D138" s="342">
        <v>1858.0</v>
      </c>
      <c r="E138" s="342">
        <v>193.0</v>
      </c>
      <c r="F138" s="342">
        <v>218.0</v>
      </c>
      <c r="G138" s="342">
        <v>741.0</v>
      </c>
      <c r="H138" s="342">
        <v>21767.0</v>
      </c>
      <c r="I138" s="342">
        <v>168.0</v>
      </c>
      <c r="J138" s="342">
        <v>6584.0</v>
      </c>
      <c r="K138" s="342">
        <v>9659.0</v>
      </c>
      <c r="L138" s="342">
        <v>22324.0</v>
      </c>
      <c r="M138" s="342">
        <v>387.0</v>
      </c>
      <c r="N138" s="342">
        <v>1433.0</v>
      </c>
      <c r="O138" s="342">
        <v>1760.0</v>
      </c>
      <c r="P138" s="342">
        <v>6160.0</v>
      </c>
      <c r="Q138" s="342">
        <v>284.0</v>
      </c>
      <c r="R138" s="342">
        <v>491.0</v>
      </c>
      <c r="S138" s="342">
        <v>2065.0</v>
      </c>
      <c r="T138" s="342">
        <v>3427.0</v>
      </c>
      <c r="U138" s="342">
        <v>948.0</v>
      </c>
      <c r="V138" s="342">
        <v>2648.0</v>
      </c>
      <c r="W138" s="342">
        <v>3962.0</v>
      </c>
      <c r="X138" s="342">
        <v>787.0</v>
      </c>
      <c r="Y138" s="342">
        <v>9552.0</v>
      </c>
      <c r="Z138" s="342">
        <v>207.0</v>
      </c>
      <c r="AA138" s="342">
        <v>255.0</v>
      </c>
      <c r="AB138" s="342">
        <v>446.0</v>
      </c>
      <c r="AC138" s="342">
        <v>1543.0</v>
      </c>
      <c r="AD138" s="342">
        <v>1124.0</v>
      </c>
      <c r="AE138" s="342">
        <v>451.0</v>
      </c>
      <c r="AF138" s="342">
        <v>3087.0</v>
      </c>
      <c r="AG138" s="342">
        <v>232.0</v>
      </c>
      <c r="AH138" s="342">
        <v>145.0</v>
      </c>
      <c r="AI138" s="342">
        <v>1157.0</v>
      </c>
      <c r="AJ138" s="342">
        <v>10.0</v>
      </c>
      <c r="AK138" s="344"/>
      <c r="AL138" s="344"/>
      <c r="AM138" s="344"/>
      <c r="AN138" s="344"/>
      <c r="AO138" s="344"/>
      <c r="AP138" s="344"/>
    </row>
    <row r="139">
      <c r="A139" s="343">
        <v>44045.0</v>
      </c>
      <c r="B139" s="342">
        <v>431.0</v>
      </c>
      <c r="C139" s="342">
        <v>3488.0</v>
      </c>
      <c r="D139" s="342">
        <v>1870.0</v>
      </c>
      <c r="E139" s="342">
        <v>193.0</v>
      </c>
      <c r="F139" s="342">
        <v>235.0</v>
      </c>
      <c r="G139" s="342">
        <v>760.0</v>
      </c>
      <c r="H139" s="342">
        <v>22144.0</v>
      </c>
      <c r="I139" s="342">
        <v>169.0</v>
      </c>
      <c r="J139" s="342">
        <v>6637.0</v>
      </c>
      <c r="K139" s="342">
        <v>9732.0</v>
      </c>
      <c r="L139" s="342">
        <v>22504.0</v>
      </c>
      <c r="M139" s="342">
        <v>387.0</v>
      </c>
      <c r="N139" s="342">
        <v>1516.0</v>
      </c>
      <c r="O139" s="342">
        <v>1777.0</v>
      </c>
      <c r="P139" s="342">
        <v>6192.0</v>
      </c>
      <c r="Q139" s="342">
        <v>284.0</v>
      </c>
      <c r="R139" s="342">
        <v>493.0</v>
      </c>
      <c r="S139" s="342">
        <v>2115.0</v>
      </c>
      <c r="T139" s="342">
        <v>3444.0</v>
      </c>
      <c r="U139" s="342">
        <v>957.0</v>
      </c>
      <c r="V139" s="342">
        <v>2668.0</v>
      </c>
      <c r="W139" s="342">
        <v>4136.0</v>
      </c>
      <c r="X139" s="342">
        <v>787.0</v>
      </c>
      <c r="Y139" s="342">
        <v>9647.0</v>
      </c>
      <c r="Z139" s="342">
        <v>213.0</v>
      </c>
      <c r="AA139" s="342">
        <v>271.0</v>
      </c>
      <c r="AB139" s="342">
        <v>456.0</v>
      </c>
      <c r="AC139" s="342">
        <v>1557.0</v>
      </c>
      <c r="AD139" s="342">
        <v>1135.0</v>
      </c>
      <c r="AE139" s="342">
        <v>460.0</v>
      </c>
      <c r="AF139" s="342">
        <v>3114.0</v>
      </c>
      <c r="AG139" s="342">
        <v>238.0</v>
      </c>
      <c r="AH139" s="342">
        <v>151.0</v>
      </c>
      <c r="AI139" s="342">
        <v>1284.0</v>
      </c>
      <c r="AJ139" s="342">
        <v>10.0</v>
      </c>
      <c r="AK139" s="344"/>
      <c r="AL139" s="344"/>
      <c r="AM139" s="344"/>
      <c r="AN139" s="344"/>
      <c r="AO139" s="344"/>
      <c r="AP139" s="344"/>
    </row>
    <row r="140">
      <c r="A140" s="343">
        <v>44046.0</v>
      </c>
      <c r="B140" s="342">
        <v>433.0</v>
      </c>
      <c r="C140" s="342">
        <v>3529.0</v>
      </c>
      <c r="D140" s="342">
        <v>1891.0</v>
      </c>
      <c r="E140" s="342">
        <v>196.0</v>
      </c>
      <c r="F140" s="342">
        <v>235.0</v>
      </c>
      <c r="G140" s="342">
        <v>772.0</v>
      </c>
      <c r="H140" s="342">
        <v>22616.0</v>
      </c>
      <c r="I140" s="342">
        <v>169.0</v>
      </c>
      <c r="J140" s="342">
        <v>6693.0</v>
      </c>
      <c r="K140" s="342">
        <v>9827.0</v>
      </c>
      <c r="L140" s="342">
        <v>22982.0</v>
      </c>
      <c r="M140" s="342">
        <v>387.0</v>
      </c>
      <c r="N140" s="342">
        <v>1538.0</v>
      </c>
      <c r="O140" s="342">
        <v>1791.0</v>
      </c>
      <c r="P140" s="342">
        <v>6238.0</v>
      </c>
      <c r="Q140" s="342">
        <v>284.0</v>
      </c>
      <c r="R140" s="342">
        <v>493.0</v>
      </c>
      <c r="S140" s="342">
        <v>2150.0</v>
      </c>
      <c r="T140" s="342">
        <v>3455.0</v>
      </c>
      <c r="U140" s="342">
        <v>974.0</v>
      </c>
      <c r="V140" s="342">
        <v>2746.0</v>
      </c>
      <c r="W140" s="342">
        <v>4193.0</v>
      </c>
      <c r="X140" s="342">
        <v>789.0</v>
      </c>
      <c r="Y140" s="342">
        <v>9744.0</v>
      </c>
      <c r="Z140" s="342">
        <v>213.0</v>
      </c>
      <c r="AA140" s="342">
        <v>297.0</v>
      </c>
      <c r="AB140" s="342">
        <v>506.0</v>
      </c>
      <c r="AC140" s="342">
        <v>1562.0</v>
      </c>
      <c r="AD140" s="342">
        <v>1135.0</v>
      </c>
      <c r="AE140" s="342">
        <v>460.0</v>
      </c>
      <c r="AF140" s="342">
        <v>3114.0</v>
      </c>
      <c r="AG140" s="342">
        <v>239.0</v>
      </c>
      <c r="AH140" s="342">
        <v>151.0</v>
      </c>
      <c r="AI140" s="342">
        <v>1322.0</v>
      </c>
      <c r="AJ140" s="342">
        <v>10.0</v>
      </c>
      <c r="AK140" s="344"/>
      <c r="AL140" s="344"/>
      <c r="AM140" s="344"/>
      <c r="AN140" s="344"/>
      <c r="AO140" s="344"/>
      <c r="AP140" s="344"/>
    </row>
    <row r="141">
      <c r="A141" s="343">
        <v>44047.0</v>
      </c>
      <c r="B141" s="342">
        <v>440.0</v>
      </c>
      <c r="C141" s="342">
        <v>3578.0</v>
      </c>
      <c r="D141" s="342">
        <v>1924.0</v>
      </c>
      <c r="E141" s="342">
        <v>196.0</v>
      </c>
      <c r="F141" s="342">
        <v>238.0</v>
      </c>
      <c r="G141" s="342">
        <v>784.0</v>
      </c>
      <c r="H141" s="342">
        <v>23026.0</v>
      </c>
      <c r="I141" s="342">
        <v>188.0</v>
      </c>
      <c r="J141" s="342">
        <v>6787.0</v>
      </c>
      <c r="K141" s="342">
        <v>9887.0</v>
      </c>
      <c r="L141" s="342">
        <v>23412.0</v>
      </c>
      <c r="M141" s="342">
        <v>387.0</v>
      </c>
      <c r="N141" s="342">
        <v>1598.0</v>
      </c>
      <c r="O141" s="342">
        <v>1844.0</v>
      </c>
      <c r="P141" s="342">
        <v>6357.0</v>
      </c>
      <c r="Q141" s="342">
        <v>287.0</v>
      </c>
      <c r="R141" s="342">
        <v>493.0</v>
      </c>
      <c r="S141" s="342">
        <v>2171.0</v>
      </c>
      <c r="T141" s="342">
        <v>3490.0</v>
      </c>
      <c r="U141" s="342">
        <v>987.0</v>
      </c>
      <c r="V141" s="342">
        <v>2776.0</v>
      </c>
      <c r="W141" s="342">
        <v>4261.0</v>
      </c>
      <c r="X141" s="342">
        <v>859.0</v>
      </c>
      <c r="Y141" s="342">
        <v>9861.0</v>
      </c>
      <c r="Z141" s="342">
        <v>213.0</v>
      </c>
      <c r="AA141" s="342">
        <v>297.0</v>
      </c>
      <c r="AB141" s="342">
        <v>577.0</v>
      </c>
      <c r="AC141" s="342">
        <v>1568.0</v>
      </c>
      <c r="AD141" s="342">
        <v>1146.0</v>
      </c>
      <c r="AE141" s="342">
        <v>471.0</v>
      </c>
      <c r="AF141" s="342">
        <v>3164.0</v>
      </c>
      <c r="AG141" s="342">
        <v>241.0</v>
      </c>
      <c r="AH141" s="342">
        <v>151.0</v>
      </c>
      <c r="AI141" s="342">
        <v>1387.0</v>
      </c>
      <c r="AJ141" s="342">
        <v>10.0</v>
      </c>
      <c r="AK141" s="344"/>
      <c r="AL141" s="344"/>
      <c r="AM141" s="344"/>
      <c r="AN141" s="344"/>
      <c r="AO141" s="344"/>
      <c r="AP141" s="344"/>
    </row>
    <row r="142">
      <c r="A142" s="343">
        <v>44048.0</v>
      </c>
      <c r="B142" s="342">
        <v>442.0</v>
      </c>
      <c r="C142" s="342">
        <v>3617.0</v>
      </c>
      <c r="D142" s="342">
        <v>1947.0</v>
      </c>
      <c r="E142" s="342">
        <v>197.0</v>
      </c>
      <c r="F142" s="342">
        <v>239.0</v>
      </c>
      <c r="G142" s="342">
        <v>801.0</v>
      </c>
      <c r="H142" s="342">
        <v>23380.0</v>
      </c>
      <c r="I142" s="342">
        <v>193.0</v>
      </c>
      <c r="J142" s="342">
        <v>6912.0</v>
      </c>
      <c r="K142" s="342">
        <v>10036.0</v>
      </c>
      <c r="L142" s="342">
        <v>23829.0</v>
      </c>
      <c r="M142" s="342">
        <v>387.0</v>
      </c>
      <c r="N142" s="342">
        <v>1665.0</v>
      </c>
      <c r="O142" s="342">
        <v>1849.0</v>
      </c>
      <c r="P142" s="342">
        <v>6411.0</v>
      </c>
      <c r="Q142" s="342">
        <v>287.0</v>
      </c>
      <c r="R142" s="342">
        <v>500.0</v>
      </c>
      <c r="S142" s="342">
        <v>2197.0</v>
      </c>
      <c r="T142" s="342">
        <v>3553.0</v>
      </c>
      <c r="U142" s="342">
        <v>1006.0</v>
      </c>
      <c r="V142" s="342">
        <v>2794.0</v>
      </c>
      <c r="W142" s="342">
        <v>4391.0</v>
      </c>
      <c r="X142" s="342">
        <v>892.0</v>
      </c>
      <c r="Y142" s="342">
        <v>9987.0</v>
      </c>
      <c r="Z142" s="342">
        <v>215.0</v>
      </c>
      <c r="AA142" s="342">
        <v>298.0</v>
      </c>
      <c r="AB142" s="342">
        <v>606.0</v>
      </c>
      <c r="AC142" s="342">
        <v>1575.0</v>
      </c>
      <c r="AD142" s="342">
        <v>1175.0</v>
      </c>
      <c r="AE142" s="342">
        <v>481.0</v>
      </c>
      <c r="AF142" s="342">
        <v>3175.0</v>
      </c>
      <c r="AG142" s="342">
        <v>245.0</v>
      </c>
      <c r="AH142" s="342">
        <v>152.0</v>
      </c>
      <c r="AI142" s="342">
        <v>1427.0</v>
      </c>
      <c r="AJ142" s="342">
        <v>10.0</v>
      </c>
      <c r="AK142" s="344"/>
      <c r="AL142" s="344"/>
      <c r="AM142" s="344"/>
      <c r="AN142" s="344"/>
      <c r="AO142" s="344"/>
      <c r="AP142" s="344"/>
    </row>
    <row r="143">
      <c r="A143" s="343">
        <v>44049.0</v>
      </c>
      <c r="B143" s="342">
        <v>483.0</v>
      </c>
      <c r="C143" s="342">
        <v>3644.0</v>
      </c>
      <c r="D143" s="342">
        <v>1979.0</v>
      </c>
      <c r="E143" s="342">
        <v>197.0</v>
      </c>
      <c r="F143" s="342">
        <v>240.0</v>
      </c>
      <c r="G143" s="342">
        <v>819.0</v>
      </c>
      <c r="H143" s="342">
        <v>23936.0</v>
      </c>
      <c r="I143" s="342">
        <v>193.0</v>
      </c>
      <c r="J143" s="342">
        <v>6995.0</v>
      </c>
      <c r="K143" s="342">
        <v>10151.0</v>
      </c>
      <c r="L143" s="342">
        <v>24115.0</v>
      </c>
      <c r="M143" s="342">
        <v>394.0</v>
      </c>
      <c r="N143" s="342">
        <v>1701.0</v>
      </c>
      <c r="O143" s="342">
        <v>1874.0</v>
      </c>
      <c r="P143" s="342">
        <v>6478.0</v>
      </c>
      <c r="Q143" s="342">
        <v>291.0</v>
      </c>
      <c r="R143" s="342">
        <v>500.0</v>
      </c>
      <c r="S143" s="342">
        <v>2224.0</v>
      </c>
      <c r="T143" s="342">
        <v>3602.0</v>
      </c>
      <c r="U143" s="342">
        <v>1038.0</v>
      </c>
      <c r="V143" s="342">
        <v>2822.0</v>
      </c>
      <c r="W143" s="342">
        <v>4477.0</v>
      </c>
      <c r="X143" s="342">
        <v>951.0</v>
      </c>
      <c r="Y143" s="342">
        <v>10169.0</v>
      </c>
      <c r="Z143" s="342">
        <v>215.0</v>
      </c>
      <c r="AA143" s="342">
        <v>299.0</v>
      </c>
      <c r="AB143" s="342">
        <v>621.0</v>
      </c>
      <c r="AC143" s="342">
        <v>1582.0</v>
      </c>
      <c r="AD143" s="342">
        <v>1221.0</v>
      </c>
      <c r="AE143" s="342">
        <v>492.0</v>
      </c>
      <c r="AF143" s="342">
        <v>3192.0</v>
      </c>
      <c r="AG143" s="342">
        <v>265.0</v>
      </c>
      <c r="AH143" s="342">
        <v>152.0</v>
      </c>
      <c r="AI143" s="342">
        <v>1431.0</v>
      </c>
      <c r="AJ143" s="342">
        <v>10.0</v>
      </c>
      <c r="AK143" s="344"/>
      <c r="AL143" s="344"/>
      <c r="AM143" s="344"/>
      <c r="AN143" s="344"/>
      <c r="AO143" s="344"/>
      <c r="AP143" s="344"/>
    </row>
    <row r="144">
      <c r="A144" s="343">
        <v>44050.0</v>
      </c>
      <c r="B144" s="342">
        <v>536.0</v>
      </c>
      <c r="C144" s="342">
        <v>3682.0</v>
      </c>
      <c r="D144" s="342">
        <v>2013.0</v>
      </c>
      <c r="E144" s="342">
        <v>200.0</v>
      </c>
      <c r="F144" s="342">
        <v>240.0</v>
      </c>
      <c r="G144" s="342">
        <v>838.0</v>
      </c>
      <c r="H144" s="342">
        <v>24601.0</v>
      </c>
      <c r="I144" s="342">
        <v>205.0</v>
      </c>
      <c r="J144" s="342">
        <v>7147.0</v>
      </c>
      <c r="K144" s="342">
        <v>10383.0</v>
      </c>
      <c r="L144" s="342">
        <v>24493.0</v>
      </c>
      <c r="M144" s="342">
        <v>397.0</v>
      </c>
      <c r="N144" s="342">
        <v>1799.0</v>
      </c>
      <c r="O144" s="342">
        <v>1911.0</v>
      </c>
      <c r="P144" s="342">
        <v>6535.0</v>
      </c>
      <c r="Q144" s="342">
        <v>291.0</v>
      </c>
      <c r="R144" s="342">
        <v>517.0</v>
      </c>
      <c r="S144" s="342">
        <v>2239.0</v>
      </c>
      <c r="T144" s="342">
        <v>3623.0</v>
      </c>
      <c r="U144" s="342">
        <v>1079.0</v>
      </c>
      <c r="V144" s="342">
        <v>2840.0</v>
      </c>
      <c r="W144" s="342">
        <v>4693.0</v>
      </c>
      <c r="X144" s="342">
        <v>978.0</v>
      </c>
      <c r="Y144" s="342">
        <v>10257.0</v>
      </c>
      <c r="Z144" s="342">
        <v>216.0</v>
      </c>
      <c r="AA144" s="342">
        <v>303.0</v>
      </c>
      <c r="AB144" s="342">
        <v>656.0</v>
      </c>
      <c r="AC144" s="342">
        <v>1613.0</v>
      </c>
      <c r="AD144" s="342">
        <v>1292.0</v>
      </c>
      <c r="AE144" s="342">
        <v>536.0</v>
      </c>
      <c r="AF144" s="342">
        <v>3215.0</v>
      </c>
      <c r="AG144" s="342">
        <v>267.0</v>
      </c>
      <c r="AH144" s="342">
        <v>152.0</v>
      </c>
      <c r="AI144" s="342">
        <v>1469.0</v>
      </c>
      <c r="AJ144" s="342">
        <v>10.0</v>
      </c>
      <c r="AK144" s="344"/>
      <c r="AL144" s="344"/>
      <c r="AM144" s="344"/>
      <c r="AN144" s="344"/>
      <c r="AO144" s="344"/>
      <c r="AP144" s="344"/>
    </row>
    <row r="145">
      <c r="A145" s="343">
        <v>44051.0</v>
      </c>
      <c r="B145" s="342">
        <v>536.0</v>
      </c>
      <c r="C145" s="342">
        <v>3720.0</v>
      </c>
      <c r="D145" s="342">
        <v>2035.0</v>
      </c>
      <c r="E145" s="342">
        <v>200.0</v>
      </c>
      <c r="F145" s="342">
        <v>243.0</v>
      </c>
      <c r="G145" s="342">
        <v>854.0</v>
      </c>
      <c r="H145" s="342">
        <v>25287.0</v>
      </c>
      <c r="I145" s="342">
        <v>210.0</v>
      </c>
      <c r="J145" s="342">
        <v>7387.0</v>
      </c>
      <c r="K145" s="342">
        <v>10471.0</v>
      </c>
      <c r="L145" s="342">
        <v>24922.0</v>
      </c>
      <c r="M145" s="342">
        <v>397.0</v>
      </c>
      <c r="N145" s="342">
        <v>1834.0</v>
      </c>
      <c r="O145" s="342">
        <v>1977.0</v>
      </c>
      <c r="P145" s="342">
        <v>6617.0</v>
      </c>
      <c r="Q145" s="342">
        <v>292.0</v>
      </c>
      <c r="R145" s="342">
        <v>526.0</v>
      </c>
      <c r="S145" s="342">
        <v>2263.0</v>
      </c>
      <c r="T145" s="342">
        <v>3675.0</v>
      </c>
      <c r="U145" s="342">
        <v>1102.0</v>
      </c>
      <c r="V145" s="342">
        <v>2860.0</v>
      </c>
      <c r="W145" s="342">
        <v>4794.0</v>
      </c>
      <c r="X145" s="342">
        <v>998.0</v>
      </c>
      <c r="Y145" s="342">
        <v>10364.0</v>
      </c>
      <c r="Z145" s="342">
        <v>216.0</v>
      </c>
      <c r="AA145" s="342">
        <v>307.0</v>
      </c>
      <c r="AB145" s="342">
        <v>706.0</v>
      </c>
      <c r="AC145" s="342">
        <v>1670.0</v>
      </c>
      <c r="AD145" s="342">
        <v>1298.0</v>
      </c>
      <c r="AE145" s="342">
        <v>551.0</v>
      </c>
      <c r="AF145" s="342">
        <v>3215.0</v>
      </c>
      <c r="AG145" s="342">
        <v>275.0</v>
      </c>
      <c r="AH145" s="342">
        <v>152.0</v>
      </c>
      <c r="AI145" s="342">
        <v>1549.0</v>
      </c>
      <c r="AJ145" s="342">
        <v>0.0</v>
      </c>
      <c r="AK145" s="344"/>
      <c r="AL145" s="344"/>
      <c r="AM145" s="344"/>
      <c r="AN145" s="344"/>
      <c r="AO145" s="344"/>
      <c r="AP145" s="344"/>
    </row>
    <row r="146">
      <c r="A146" s="345">
        <v>44052.0</v>
      </c>
      <c r="B146" s="342">
        <v>580.0</v>
      </c>
      <c r="C146" s="342">
        <v>3779.0</v>
      </c>
      <c r="D146" s="342">
        <v>2059.0</v>
      </c>
      <c r="E146" s="342">
        <v>201.0</v>
      </c>
      <c r="F146" s="342">
        <v>252.0</v>
      </c>
      <c r="G146" s="342">
        <v>862.0</v>
      </c>
      <c r="H146" s="342">
        <v>25727.0</v>
      </c>
      <c r="I146" s="342">
        <v>210.0</v>
      </c>
      <c r="J146" s="342">
        <v>7566.0</v>
      </c>
      <c r="K146" s="342">
        <v>10611.0</v>
      </c>
      <c r="L146" s="342">
        <v>25330.0</v>
      </c>
      <c r="M146" s="342">
        <v>410.0</v>
      </c>
      <c r="N146" s="342">
        <v>1887.0</v>
      </c>
      <c r="O146" s="342">
        <v>2007.0</v>
      </c>
      <c r="P146" s="342">
        <v>6715.0</v>
      </c>
      <c r="Q146" s="342">
        <v>294.0</v>
      </c>
      <c r="R146" s="342">
        <v>534.0</v>
      </c>
      <c r="S146" s="342">
        <v>2290.0</v>
      </c>
      <c r="T146" s="342">
        <v>3694.0</v>
      </c>
      <c r="U146" s="342">
        <v>1140.0</v>
      </c>
      <c r="V146" s="342">
        <v>2904.0</v>
      </c>
      <c r="W146" s="342">
        <v>4819.0</v>
      </c>
      <c r="X146" s="342">
        <v>1020.0</v>
      </c>
      <c r="Y146" s="342">
        <v>10454.0</v>
      </c>
      <c r="Z146" s="342">
        <v>216.0</v>
      </c>
      <c r="AA146" s="342">
        <v>307.0</v>
      </c>
      <c r="AB146" s="342">
        <v>732.0</v>
      </c>
      <c r="AC146" s="342">
        <v>1674.0</v>
      </c>
      <c r="AD146" s="342">
        <v>1330.0</v>
      </c>
      <c r="AE146" s="342">
        <v>552.0</v>
      </c>
      <c r="AF146" s="342">
        <v>3257.0</v>
      </c>
      <c r="AG146" s="342">
        <v>275.0</v>
      </c>
      <c r="AH146" s="342">
        <v>152.0</v>
      </c>
      <c r="AI146" s="342">
        <v>1556.0</v>
      </c>
      <c r="AJ146" s="342"/>
      <c r="AK146" s="344"/>
      <c r="AL146" s="344"/>
      <c r="AM146" s="344"/>
      <c r="AN146" s="344"/>
      <c r="AO146" s="344"/>
      <c r="AP146" s="344"/>
    </row>
    <row r="147">
      <c r="A147" s="345">
        <v>44053.0</v>
      </c>
      <c r="B147" s="342">
        <v>676.0</v>
      </c>
      <c r="C147" s="342">
        <v>3817.0</v>
      </c>
      <c r="D147" s="342">
        <v>2082.0</v>
      </c>
      <c r="E147" s="342">
        <v>203.0</v>
      </c>
      <c r="F147" s="342">
        <v>253.0</v>
      </c>
      <c r="G147" s="342">
        <v>876.0</v>
      </c>
      <c r="H147" s="342">
        <v>26162.0</v>
      </c>
      <c r="I147" s="342">
        <v>210.0</v>
      </c>
      <c r="J147" s="342">
        <v>7599.0</v>
      </c>
      <c r="K147" s="342">
        <v>10679.0</v>
      </c>
      <c r="L147" s="342">
        <v>25626.0</v>
      </c>
      <c r="M147" s="342">
        <v>416.0</v>
      </c>
      <c r="N147" s="342">
        <v>1932.0</v>
      </c>
      <c r="O147" s="342">
        <v>2050.0</v>
      </c>
      <c r="P147" s="342">
        <v>6765.0</v>
      </c>
      <c r="Q147" s="342">
        <v>296.0</v>
      </c>
      <c r="R147" s="342">
        <v>555.0</v>
      </c>
      <c r="S147" s="342">
        <v>2316.0</v>
      </c>
      <c r="T147" s="342">
        <v>3713.0</v>
      </c>
      <c r="U147" s="342">
        <v>1176.0</v>
      </c>
      <c r="V147" s="342">
        <v>2976.0</v>
      </c>
      <c r="W147" s="342">
        <v>4948.0</v>
      </c>
      <c r="X147" s="342">
        <v>1020.0</v>
      </c>
      <c r="Y147" s="342">
        <v>10531.0</v>
      </c>
      <c r="Z147" s="342">
        <v>216.0</v>
      </c>
      <c r="AA147" s="342">
        <v>316.0</v>
      </c>
      <c r="AB147" s="342">
        <v>773.0</v>
      </c>
      <c r="AC147" s="342">
        <v>1680.0</v>
      </c>
      <c r="AD147" s="342">
        <v>1345.0</v>
      </c>
      <c r="AE147" s="342">
        <v>557.0</v>
      </c>
      <c r="AF147" s="342">
        <v>3278.0</v>
      </c>
      <c r="AG147" s="342">
        <v>275.0</v>
      </c>
      <c r="AH147" s="342">
        <v>152.0</v>
      </c>
      <c r="AI147" s="342">
        <v>1614.0</v>
      </c>
      <c r="AJ147" s="342">
        <v>0.0</v>
      </c>
      <c r="AK147" s="344"/>
      <c r="AL147" s="344"/>
      <c r="AM147" s="344"/>
      <c r="AN147" s="344"/>
      <c r="AO147" s="344"/>
      <c r="AP147" s="344"/>
    </row>
    <row r="148">
      <c r="A148" s="345">
        <v>44054.0</v>
      </c>
      <c r="B148" s="342">
        <v>676.0</v>
      </c>
      <c r="C148" s="342">
        <v>3862.0</v>
      </c>
      <c r="D148" s="342">
        <v>2101.0</v>
      </c>
      <c r="E148" s="342">
        <v>203.0</v>
      </c>
      <c r="F148" s="342">
        <v>258.0</v>
      </c>
      <c r="G148" s="342">
        <v>880.0</v>
      </c>
      <c r="H148" s="342">
        <v>26624.0</v>
      </c>
      <c r="I148" s="342">
        <v>210.0</v>
      </c>
      <c r="J148" s="342">
        <v>7694.0</v>
      </c>
      <c r="K148" s="342">
        <v>10765.0</v>
      </c>
      <c r="L148" s="342">
        <v>25917.0</v>
      </c>
      <c r="M148" s="342">
        <v>420.0</v>
      </c>
      <c r="N148" s="342">
        <v>2060.0</v>
      </c>
      <c r="O148" s="342">
        <v>2081.0</v>
      </c>
      <c r="P148" s="342">
        <v>6836.0</v>
      </c>
      <c r="Q148" s="342">
        <v>299.0</v>
      </c>
      <c r="R148" s="342">
        <v>572.0</v>
      </c>
      <c r="S148" s="342">
        <v>2338.0</v>
      </c>
      <c r="T148" s="342">
        <v>3735.0</v>
      </c>
      <c r="U148" s="342">
        <v>1189.0</v>
      </c>
      <c r="V148" s="342">
        <v>3012.0</v>
      </c>
      <c r="W148" s="342">
        <v>5155.0</v>
      </c>
      <c r="X148" s="342">
        <v>1052.0</v>
      </c>
      <c r="Y148" s="342">
        <v>10585.0</v>
      </c>
      <c r="Z148" s="342">
        <v>216.0</v>
      </c>
      <c r="AA148" s="342">
        <v>318.0</v>
      </c>
      <c r="AB148" s="342">
        <v>789.0</v>
      </c>
      <c r="AC148" s="342">
        <v>1691.0</v>
      </c>
      <c r="AD148" s="342">
        <v>1347.0</v>
      </c>
      <c r="AE148" s="342">
        <v>558.0</v>
      </c>
      <c r="AF148" s="342">
        <v>3279.0</v>
      </c>
      <c r="AG148" s="342">
        <v>282.0</v>
      </c>
      <c r="AH148" s="342">
        <v>155.0</v>
      </c>
      <c r="AI148" s="342">
        <v>1617.0</v>
      </c>
      <c r="AJ148" s="342">
        <v>0.0</v>
      </c>
      <c r="AK148" s="344"/>
      <c r="AL148" s="344"/>
      <c r="AM148" s="344"/>
      <c r="AN148" s="344"/>
      <c r="AO148" s="344"/>
      <c r="AP148" s="344"/>
    </row>
    <row r="149">
      <c r="A149" s="345">
        <v>44055.0</v>
      </c>
      <c r="B149" s="342">
        <v>748.0</v>
      </c>
      <c r="C149" s="342">
        <v>3892.0</v>
      </c>
      <c r="D149" s="342">
        <v>2150.0</v>
      </c>
      <c r="E149" s="342">
        <v>203.0</v>
      </c>
      <c r="F149" s="342">
        <v>260.0</v>
      </c>
      <c r="G149" s="342">
        <v>900.0</v>
      </c>
      <c r="H149" s="342">
        <v>27153.0</v>
      </c>
      <c r="I149" s="342">
        <v>215.0</v>
      </c>
      <c r="J149" s="342">
        <v>7803.0</v>
      </c>
      <c r="K149" s="342">
        <v>10944.0</v>
      </c>
      <c r="L149" s="342">
        <v>26220.0</v>
      </c>
      <c r="M149" s="342">
        <v>429.0</v>
      </c>
      <c r="N149" s="342">
        <v>2106.0</v>
      </c>
      <c r="O149" s="342">
        <v>2087.0</v>
      </c>
      <c r="P149" s="342">
        <v>6889.0</v>
      </c>
      <c r="Q149" s="342">
        <v>303.0</v>
      </c>
      <c r="R149" s="342">
        <v>599.0</v>
      </c>
      <c r="S149" s="342">
        <v>2362.0</v>
      </c>
      <c r="T149" s="342">
        <v>3778.0</v>
      </c>
      <c r="U149" s="342">
        <v>1216.0</v>
      </c>
      <c r="V149" s="342">
        <v>3025.0</v>
      </c>
      <c r="W149" s="342">
        <v>5264.0</v>
      </c>
      <c r="X149" s="342">
        <v>1076.0</v>
      </c>
      <c r="Y149" s="342">
        <v>10675.0</v>
      </c>
      <c r="Z149" s="342">
        <v>220.0</v>
      </c>
      <c r="AA149" s="342">
        <v>320.0</v>
      </c>
      <c r="AB149" s="342">
        <v>821.0</v>
      </c>
      <c r="AC149" s="342">
        <v>1709.0</v>
      </c>
      <c r="AD149" s="342">
        <v>1367.0</v>
      </c>
      <c r="AE149" s="342">
        <v>571.0</v>
      </c>
      <c r="AF149" s="342">
        <v>3305.0</v>
      </c>
      <c r="AG149" s="342">
        <v>282.0</v>
      </c>
      <c r="AH149" s="342">
        <v>162.0</v>
      </c>
      <c r="AI149" s="342">
        <v>1664.0</v>
      </c>
      <c r="AJ149" s="342">
        <v>0.0</v>
      </c>
      <c r="AK149" s="344"/>
      <c r="AL149" s="344"/>
      <c r="AM149" s="344"/>
      <c r="AN149" s="344"/>
      <c r="AO149" s="344"/>
      <c r="AP149" s="344"/>
    </row>
    <row r="150">
      <c r="A150" s="345">
        <v>44056.0</v>
      </c>
      <c r="B150" s="342">
        <v>748.0</v>
      </c>
      <c r="C150" s="342">
        <v>3927.0</v>
      </c>
      <c r="D150" s="342">
        <v>2187.0</v>
      </c>
      <c r="E150" s="342">
        <v>203.0</v>
      </c>
      <c r="F150" s="342">
        <v>264.0</v>
      </c>
      <c r="G150" s="342">
        <v>911.0</v>
      </c>
      <c r="H150" s="342">
        <v>27761.0</v>
      </c>
      <c r="I150" s="342">
        <v>215.0</v>
      </c>
      <c r="J150" s="342">
        <v>7914.0</v>
      </c>
      <c r="K150" s="342">
        <v>11148.0</v>
      </c>
      <c r="L150" s="342">
        <v>26561.0</v>
      </c>
      <c r="M150" s="342">
        <v>439.0</v>
      </c>
      <c r="N150" s="342">
        <v>2129.0</v>
      </c>
      <c r="O150" s="342">
        <v>2131.0</v>
      </c>
      <c r="P150" s="342">
        <v>6934.0</v>
      </c>
      <c r="Q150" s="342">
        <v>312.0</v>
      </c>
      <c r="R150" s="342">
        <v>613.0</v>
      </c>
      <c r="S150" s="342">
        <v>2375.0</v>
      </c>
      <c r="T150" s="342">
        <v>3805.0</v>
      </c>
      <c r="U150" s="342">
        <v>1258.0</v>
      </c>
      <c r="V150" s="342">
        <v>3150.0</v>
      </c>
      <c r="W150" s="342">
        <v>5358.0</v>
      </c>
      <c r="X150" s="342">
        <v>1106.0</v>
      </c>
      <c r="Y150" s="342">
        <v>10756.0</v>
      </c>
      <c r="Z150" s="342">
        <v>220.0</v>
      </c>
      <c r="AA150" s="342">
        <v>327.0</v>
      </c>
      <c r="AB150" s="342">
        <v>889.0</v>
      </c>
      <c r="AC150" s="342">
        <v>1717.0</v>
      </c>
      <c r="AD150" s="342">
        <v>1406.0</v>
      </c>
      <c r="AE150" s="342">
        <v>595.0</v>
      </c>
      <c r="AF150" s="342">
        <v>3336.0</v>
      </c>
      <c r="AG150" s="342">
        <v>287.0</v>
      </c>
      <c r="AH150" s="342">
        <v>162.0</v>
      </c>
      <c r="AI150" s="342">
        <v>1672.0</v>
      </c>
      <c r="AJ150" s="342">
        <v>0.0</v>
      </c>
      <c r="AK150" s="344"/>
      <c r="AL150" s="344"/>
      <c r="AM150" s="344"/>
      <c r="AN150" s="344"/>
      <c r="AO150" s="344"/>
      <c r="AP150" s="344"/>
    </row>
    <row r="151">
      <c r="A151" s="345">
        <v>44057.0</v>
      </c>
      <c r="B151" s="342">
        <v>840.0</v>
      </c>
      <c r="C151" s="342">
        <v>3980.0</v>
      </c>
      <c r="D151" s="342">
        <v>2208.0</v>
      </c>
      <c r="E151" s="342">
        <v>205.0</v>
      </c>
      <c r="F151" s="342">
        <v>274.0</v>
      </c>
      <c r="G151" s="342">
        <v>946.0</v>
      </c>
      <c r="H151" s="342">
        <v>28299.0</v>
      </c>
      <c r="I151" s="342">
        <v>222.0</v>
      </c>
      <c r="J151" s="342">
        <v>8275.0</v>
      </c>
      <c r="K151" s="342">
        <v>11340.0</v>
      </c>
      <c r="L151" s="342">
        <v>26979.0</v>
      </c>
      <c r="M151" s="342">
        <v>444.0</v>
      </c>
      <c r="N151" s="342">
        <v>2227.0</v>
      </c>
      <c r="O151" s="342">
        <v>2151.0</v>
      </c>
      <c r="P151" s="342">
        <v>6989.0</v>
      </c>
      <c r="Q151" s="342">
        <v>312.0</v>
      </c>
      <c r="R151" s="342">
        <v>625.0</v>
      </c>
      <c r="S151" s="342">
        <v>2399.0</v>
      </c>
      <c r="T151" s="342">
        <v>3844.0</v>
      </c>
      <c r="U151" s="342">
        <v>1300.0</v>
      </c>
      <c r="V151" s="342">
        <v>3211.0</v>
      </c>
      <c r="W151" s="342">
        <v>5427.0</v>
      </c>
      <c r="X151" s="342">
        <v>1139.0</v>
      </c>
      <c r="Y151" s="342">
        <v>10793.0</v>
      </c>
      <c r="Z151" s="342">
        <v>223.0</v>
      </c>
      <c r="AA151" s="342">
        <v>332.0</v>
      </c>
      <c r="AB151" s="342">
        <v>918.0</v>
      </c>
      <c r="AC151" s="342">
        <v>1729.0</v>
      </c>
      <c r="AD151" s="342">
        <v>1416.0</v>
      </c>
      <c r="AE151" s="342">
        <v>595.0</v>
      </c>
      <c r="AF151" s="342">
        <v>3345.0</v>
      </c>
      <c r="AG151" s="342">
        <v>299.0</v>
      </c>
      <c r="AH151" s="342">
        <v>162.0</v>
      </c>
      <c r="AI151" s="342">
        <v>1675.0</v>
      </c>
      <c r="AJ151" s="342">
        <v>0.0</v>
      </c>
      <c r="AK151" s="344"/>
      <c r="AL151" s="344"/>
      <c r="AM151" s="344"/>
      <c r="AN151" s="344"/>
      <c r="AO151" s="344"/>
      <c r="AP151" s="344"/>
    </row>
    <row r="152">
      <c r="A152" s="345">
        <v>44058.0</v>
      </c>
      <c r="B152" s="342">
        <v>865.0</v>
      </c>
      <c r="C152" s="342">
        <v>4024.0</v>
      </c>
      <c r="D152" s="342">
        <v>2241.0</v>
      </c>
      <c r="E152" s="342">
        <v>207.0</v>
      </c>
      <c r="F152" s="342">
        <v>277.0</v>
      </c>
      <c r="G152" s="342">
        <v>992.0</v>
      </c>
      <c r="H152" s="342">
        <v>28882.0</v>
      </c>
      <c r="I152" s="342">
        <v>225.0</v>
      </c>
      <c r="J152" s="342">
        <v>8512.0</v>
      </c>
      <c r="K152" s="342">
        <v>11471.0</v>
      </c>
      <c r="L152" s="342">
        <v>27415.0</v>
      </c>
      <c r="M152" s="342">
        <v>447.0</v>
      </c>
      <c r="N152" s="342">
        <v>2283.0</v>
      </c>
      <c r="O152" s="342">
        <v>2188.0</v>
      </c>
      <c r="P152" s="342">
        <v>7051.0</v>
      </c>
      <c r="Q152" s="342">
        <v>325.0</v>
      </c>
      <c r="R152" s="342">
        <v>647.0</v>
      </c>
      <c r="S152" s="342">
        <v>2421.0</v>
      </c>
      <c r="T152" s="342">
        <v>3880.0</v>
      </c>
      <c r="U152" s="342">
        <v>1337.0</v>
      </c>
      <c r="V152" s="342">
        <v>3261.0</v>
      </c>
      <c r="W152" s="342">
        <v>5622.0</v>
      </c>
      <c r="X152" s="342">
        <v>1167.0</v>
      </c>
      <c r="Y152" s="342">
        <v>10895.0</v>
      </c>
      <c r="Z152" s="342">
        <v>223.0</v>
      </c>
      <c r="AA152" s="342">
        <v>332.0</v>
      </c>
      <c r="AB152" s="342">
        <v>959.0</v>
      </c>
      <c r="AC152" s="342">
        <v>1739.0</v>
      </c>
      <c r="AD152" s="342">
        <v>1448.0</v>
      </c>
      <c r="AE152" s="342">
        <v>601.0</v>
      </c>
      <c r="AF152" s="342">
        <v>3345.0</v>
      </c>
      <c r="AG152" s="342">
        <v>306.0</v>
      </c>
      <c r="AH152" s="342">
        <v>165.0</v>
      </c>
      <c r="AI152" s="342">
        <v>1715.0</v>
      </c>
      <c r="AJ152" s="342">
        <v>0.0</v>
      </c>
      <c r="AK152" s="346">
        <f>sum(B152:AJ152)</f>
        <v>137468</v>
      </c>
      <c r="AL152" s="344"/>
      <c r="AM152" s="344"/>
      <c r="AN152" s="344"/>
      <c r="AO152" s="344"/>
      <c r="AP152" s="344"/>
    </row>
    <row r="153">
      <c r="A153" s="345">
        <v>44059.0</v>
      </c>
      <c r="B153" s="342">
        <v>876.0</v>
      </c>
      <c r="C153" s="342">
        <v>4065.0</v>
      </c>
      <c r="D153" s="342">
        <v>2284.0</v>
      </c>
      <c r="E153" s="342">
        <v>212.0</v>
      </c>
      <c r="F153" s="342">
        <v>279.0</v>
      </c>
      <c r="G153" s="342">
        <v>1025.0</v>
      </c>
      <c r="H153" s="342">
        <v>29400.0</v>
      </c>
      <c r="I153" s="342">
        <v>225.0</v>
      </c>
      <c r="J153" s="342">
        <v>8595.0</v>
      </c>
      <c r="K153" s="342">
        <v>11639.0</v>
      </c>
      <c r="L153" s="342">
        <v>27903.0</v>
      </c>
      <c r="M153" s="342">
        <v>447.0</v>
      </c>
      <c r="N153" s="342">
        <v>2369.0</v>
      </c>
      <c r="O153" s="342">
        <v>2188.0</v>
      </c>
      <c r="P153" s="342">
        <v>7151.0</v>
      </c>
      <c r="Q153" s="342">
        <v>328.0</v>
      </c>
      <c r="R153" s="342">
        <v>657.0</v>
      </c>
      <c r="S153" s="342">
        <v>2436.0</v>
      </c>
      <c r="T153" s="342">
        <v>3909.0</v>
      </c>
      <c r="U153" s="342">
        <v>1350.0</v>
      </c>
      <c r="V153" s="342">
        <v>3282.0</v>
      </c>
      <c r="W153" s="342">
        <v>5673.0</v>
      </c>
      <c r="X153" s="342">
        <v>1202.0</v>
      </c>
      <c r="Y153" s="342">
        <v>11051.0</v>
      </c>
      <c r="Z153" s="342">
        <v>223.0</v>
      </c>
      <c r="AA153" s="342">
        <v>341.0</v>
      </c>
      <c r="AB153" s="342">
        <v>983.0</v>
      </c>
      <c r="AC153" s="342">
        <v>1741.0</v>
      </c>
      <c r="AD153" s="342">
        <v>1495.0</v>
      </c>
      <c r="AE153" s="342">
        <v>605.0</v>
      </c>
      <c r="AF153" s="342">
        <v>3422.0</v>
      </c>
      <c r="AG153" s="342">
        <v>307.0</v>
      </c>
      <c r="AH153" s="342">
        <v>165.0</v>
      </c>
      <c r="AI153" s="342">
        <v>1721.0</v>
      </c>
      <c r="AJ153" s="342">
        <v>0.0</v>
      </c>
      <c r="AK153" s="344"/>
      <c r="AL153" s="344"/>
      <c r="AM153" s="344"/>
      <c r="AN153" s="344"/>
      <c r="AO153" s="344"/>
      <c r="AP153" s="344"/>
    </row>
    <row r="154">
      <c r="A154" s="345">
        <v>44060.0</v>
      </c>
      <c r="B154" s="342">
        <v>1044.0</v>
      </c>
      <c r="C154" s="342">
        <v>4110.0</v>
      </c>
      <c r="D154" s="342">
        <v>2301.0</v>
      </c>
      <c r="E154" s="342">
        <v>214.0</v>
      </c>
      <c r="F154" s="342">
        <v>279.0</v>
      </c>
      <c r="G154" s="342">
        <v>1041.0</v>
      </c>
      <c r="H154" s="342">
        <v>29952.0</v>
      </c>
      <c r="I154" s="342">
        <v>245.0</v>
      </c>
      <c r="J154" s="342">
        <v>8640.0</v>
      </c>
      <c r="K154" s="342">
        <v>11675.0</v>
      </c>
      <c r="L154" s="342">
        <v>28239.0</v>
      </c>
      <c r="M154" s="342">
        <v>447.0</v>
      </c>
      <c r="N154" s="342">
        <v>2485.0</v>
      </c>
      <c r="O154" s="342">
        <v>2215.0</v>
      </c>
      <c r="P154" s="342">
        <v>7241.0</v>
      </c>
      <c r="Q154" s="342">
        <v>329.0</v>
      </c>
      <c r="R154" s="342">
        <v>664.0</v>
      </c>
      <c r="S154" s="342">
        <v>2458.0</v>
      </c>
      <c r="T154" s="342">
        <v>3910.0</v>
      </c>
      <c r="U154" s="342">
        <v>1376.0</v>
      </c>
      <c r="V154" s="342">
        <v>3288.0</v>
      </c>
      <c r="W154" s="342">
        <v>5690.0</v>
      </c>
      <c r="X154" s="342">
        <v>1216.0</v>
      </c>
      <c r="Y154" s="342">
        <v>11148.0</v>
      </c>
      <c r="Z154" s="342">
        <v>227.0</v>
      </c>
      <c r="AA154" s="342">
        <v>343.0</v>
      </c>
      <c r="AB154" s="342">
        <v>1017.0</v>
      </c>
      <c r="AC154" s="342">
        <v>1744.0</v>
      </c>
      <c r="AD154" s="342">
        <v>1521.0</v>
      </c>
      <c r="AE154" s="342">
        <v>607.0</v>
      </c>
      <c r="AF154" s="342">
        <v>3432.0</v>
      </c>
      <c r="AG154" s="342">
        <v>319.0</v>
      </c>
      <c r="AH154" s="342">
        <v>165.0</v>
      </c>
      <c r="AI154" s="342">
        <v>1788.0</v>
      </c>
      <c r="AJ154" s="342">
        <v>0.0</v>
      </c>
      <c r="AK154" s="344"/>
      <c r="AL154" s="344"/>
      <c r="AM154" s="344"/>
      <c r="AN154" s="344"/>
      <c r="AO154" s="344"/>
      <c r="AP154" s="344"/>
    </row>
    <row r="155">
      <c r="A155" s="345">
        <v>44061.0</v>
      </c>
      <c r="B155" s="342">
        <v>1069.0</v>
      </c>
      <c r="C155" s="342">
        <v>4158.0</v>
      </c>
      <c r="D155" s="342">
        <v>2364.0</v>
      </c>
      <c r="E155" s="342">
        <v>216.0</v>
      </c>
      <c r="F155" s="342">
        <v>280.0</v>
      </c>
      <c r="G155" s="342">
        <v>1059.0</v>
      </c>
      <c r="H155" s="342">
        <v>30465.0</v>
      </c>
      <c r="I155" s="342">
        <v>245.0</v>
      </c>
      <c r="J155" s="342">
        <v>8685.0</v>
      </c>
      <c r="K155" s="342">
        <v>11793.0</v>
      </c>
      <c r="L155" s="342">
        <v>28551.0</v>
      </c>
      <c r="M155" s="342">
        <v>452.0</v>
      </c>
      <c r="N155" s="342">
        <v>2578.0</v>
      </c>
      <c r="O155" s="342">
        <v>2258.0</v>
      </c>
      <c r="P155" s="342">
        <v>7281.0</v>
      </c>
      <c r="Q155" s="342">
        <v>329.0</v>
      </c>
      <c r="R155" s="342">
        <v>664.0</v>
      </c>
      <c r="S155" s="342">
        <v>2481.0</v>
      </c>
      <c r="T155" s="342">
        <v>3919.0</v>
      </c>
      <c r="U155" s="342">
        <v>1413.0</v>
      </c>
      <c r="V155" s="342">
        <v>3315.0</v>
      </c>
      <c r="W155" s="342">
        <v>5820.0</v>
      </c>
      <c r="X155" s="342">
        <v>1217.0</v>
      </c>
      <c r="Y155" s="342">
        <v>11187.0</v>
      </c>
      <c r="Z155" s="342">
        <v>228.0</v>
      </c>
      <c r="AA155" s="342">
        <v>343.0</v>
      </c>
      <c r="AB155" s="342">
        <v>1039.0</v>
      </c>
      <c r="AC155" s="342">
        <v>1746.0</v>
      </c>
      <c r="AD155" s="342">
        <v>1530.0</v>
      </c>
      <c r="AE155" s="342">
        <v>620.0</v>
      </c>
      <c r="AF155" s="342">
        <v>3432.0</v>
      </c>
      <c r="AG155" s="342">
        <v>320.0</v>
      </c>
      <c r="AH155" s="342">
        <v>165.0</v>
      </c>
      <c r="AI155" s="342">
        <v>1821.0</v>
      </c>
      <c r="AJ155" s="342">
        <v>0.0</v>
      </c>
      <c r="AK155" s="344"/>
      <c r="AL155" s="344"/>
      <c r="AM155" s="344"/>
      <c r="AN155" s="344"/>
      <c r="AO155" s="344"/>
      <c r="AP155" s="344"/>
    </row>
    <row r="156">
      <c r="A156" s="345">
        <v>44062.0</v>
      </c>
      <c r="B156" s="342">
        <v>1132.0</v>
      </c>
      <c r="C156" s="342">
        <v>4220.0</v>
      </c>
      <c r="D156" s="342">
        <v>2411.0</v>
      </c>
      <c r="E156" s="342">
        <v>219.0</v>
      </c>
      <c r="F156" s="342">
        <v>286.0</v>
      </c>
      <c r="G156" s="342">
        <v>1090.0</v>
      </c>
      <c r="H156" s="342">
        <v>31016.0</v>
      </c>
      <c r="I156" s="342">
        <v>250.0</v>
      </c>
      <c r="J156" s="342">
        <v>8789.0</v>
      </c>
      <c r="K156" s="342">
        <v>11924.0</v>
      </c>
      <c r="L156" s="342">
        <v>28886.0</v>
      </c>
      <c r="M156" s="342">
        <v>456.0</v>
      </c>
      <c r="N156" s="342">
        <v>2669.0</v>
      </c>
      <c r="O156" s="342">
        <v>2258.0</v>
      </c>
      <c r="P156" s="342">
        <v>7363.0</v>
      </c>
      <c r="Q156" s="342">
        <v>332.0</v>
      </c>
      <c r="R156" s="342">
        <v>679.0</v>
      </c>
      <c r="S156" s="342">
        <v>2505.0</v>
      </c>
      <c r="T156" s="342">
        <v>3964.0</v>
      </c>
      <c r="U156" s="342">
        <v>1439.0</v>
      </c>
      <c r="V156" s="342">
        <v>3336.0</v>
      </c>
      <c r="W156" s="342">
        <v>5898.0</v>
      </c>
      <c r="X156" s="342">
        <v>1217.0</v>
      </c>
      <c r="Y156" s="342">
        <v>11219.0</v>
      </c>
      <c r="Z156" s="342">
        <v>233.0</v>
      </c>
      <c r="AA156" s="342">
        <v>346.0</v>
      </c>
      <c r="AB156" s="342">
        <v>1050.0</v>
      </c>
      <c r="AC156" s="342">
        <v>1756.0</v>
      </c>
      <c r="AD156" s="342">
        <v>1553.0</v>
      </c>
      <c r="AE156" s="342">
        <v>634.0</v>
      </c>
      <c r="AF156" s="342">
        <v>3453.0</v>
      </c>
      <c r="AG156" s="342">
        <v>322.0</v>
      </c>
      <c r="AH156" s="342">
        <v>165.0</v>
      </c>
      <c r="AI156" s="342">
        <v>1875.0</v>
      </c>
      <c r="AJ156" s="342">
        <v>0.0</v>
      </c>
      <c r="AK156" s="344"/>
      <c r="AL156" s="344"/>
      <c r="AM156" s="344"/>
      <c r="AN156" s="344"/>
      <c r="AO156" s="344"/>
      <c r="AP156" s="344"/>
    </row>
    <row r="157">
      <c r="A157" s="345">
        <v>44063.0</v>
      </c>
      <c r="B157" s="342">
        <v>1137.0</v>
      </c>
      <c r="C157" s="342">
        <v>4292.0</v>
      </c>
      <c r="D157" s="342">
        <v>2434.0</v>
      </c>
      <c r="E157" s="342">
        <v>220.0</v>
      </c>
      <c r="F157" s="342">
        <v>286.0</v>
      </c>
      <c r="G157" s="342">
        <v>1138.0</v>
      </c>
      <c r="H157" s="342">
        <v>31610.0</v>
      </c>
      <c r="I157" s="342">
        <v>250.0</v>
      </c>
      <c r="J157" s="342">
        <v>8988.0</v>
      </c>
      <c r="K157" s="342">
        <v>12092.0</v>
      </c>
      <c r="L157" s="342">
        <v>29257.0</v>
      </c>
      <c r="M157" s="342">
        <v>471.0</v>
      </c>
      <c r="N157" s="342">
        <v>2697.0</v>
      </c>
      <c r="O157" s="342">
        <v>2291.0</v>
      </c>
      <c r="P157" s="342">
        <v>7544.0</v>
      </c>
      <c r="Q157" s="342">
        <v>337.0</v>
      </c>
      <c r="R157" s="342">
        <v>680.0</v>
      </c>
      <c r="S157" s="342">
        <v>2526.0</v>
      </c>
      <c r="T157" s="342">
        <v>3988.0</v>
      </c>
      <c r="U157" s="342">
        <v>1483.0</v>
      </c>
      <c r="V157" s="342">
        <v>3401.0</v>
      </c>
      <c r="W157" s="342">
        <v>5957.0</v>
      </c>
      <c r="X157" s="342">
        <v>1277.0</v>
      </c>
      <c r="Y157" s="342">
        <v>11278.0</v>
      </c>
      <c r="Z157" s="342">
        <v>233.0</v>
      </c>
      <c r="AA157" s="342">
        <v>352.0</v>
      </c>
      <c r="AB157" s="342">
        <v>1097.0</v>
      </c>
      <c r="AC157" s="342">
        <v>1761.0</v>
      </c>
      <c r="AD157" s="342">
        <v>1611.0</v>
      </c>
      <c r="AE157" s="342">
        <v>640.0</v>
      </c>
      <c r="AF157" s="342">
        <v>3520.0</v>
      </c>
      <c r="AG157" s="342">
        <v>323.0</v>
      </c>
      <c r="AH157" s="342">
        <v>165.0</v>
      </c>
      <c r="AI157" s="342">
        <v>1875.0</v>
      </c>
      <c r="AJ157" s="342">
        <v>0.0</v>
      </c>
      <c r="AK157" s="344"/>
      <c r="AL157" s="344"/>
      <c r="AM157" s="344"/>
      <c r="AN157" s="344"/>
      <c r="AO157" s="344"/>
      <c r="AP157" s="344"/>
    </row>
    <row r="158">
      <c r="A158" s="345">
        <v>44064.0</v>
      </c>
      <c r="B158" s="342">
        <v>1141.0</v>
      </c>
      <c r="C158" s="342">
        <v>4368.0</v>
      </c>
      <c r="D158" s="342">
        <v>2470.0</v>
      </c>
      <c r="E158" s="342">
        <v>222.0</v>
      </c>
      <c r="F158" s="342">
        <v>287.0</v>
      </c>
      <c r="G158" s="342">
        <v>1163.0</v>
      </c>
      <c r="H158" s="342">
        <v>32267.0</v>
      </c>
      <c r="I158" s="342">
        <v>271.0</v>
      </c>
      <c r="J158" s="342">
        <v>9081.0</v>
      </c>
      <c r="K158" s="342">
        <v>12188.0</v>
      </c>
      <c r="L158" s="342">
        <v>29715.0</v>
      </c>
      <c r="M158" s="342">
        <v>500.0</v>
      </c>
      <c r="N158" s="342">
        <v>2892.0</v>
      </c>
      <c r="O158" s="342">
        <v>2314.0</v>
      </c>
      <c r="P158" s="342">
        <v>7618.0</v>
      </c>
      <c r="Q158" s="342">
        <v>339.0</v>
      </c>
      <c r="R158" s="342">
        <v>701.0</v>
      </c>
      <c r="S158" s="342">
        <v>2550.0</v>
      </c>
      <c r="T158" s="342">
        <v>4037.0</v>
      </c>
      <c r="U158" s="342">
        <v>1528.0</v>
      </c>
      <c r="V158" s="342">
        <v>3451.0</v>
      </c>
      <c r="W158" s="342">
        <v>5978.0</v>
      </c>
      <c r="X158" s="342">
        <v>1299.0</v>
      </c>
      <c r="Y158" s="342">
        <v>11376.0</v>
      </c>
      <c r="Z158" s="342">
        <v>235.0</v>
      </c>
      <c r="AA158" s="342">
        <v>353.0</v>
      </c>
      <c r="AB158" s="342">
        <v>1132.0</v>
      </c>
      <c r="AC158" s="342">
        <v>1761.0</v>
      </c>
      <c r="AD158" s="342">
        <v>1611.0</v>
      </c>
      <c r="AE158" s="342">
        <v>643.0</v>
      </c>
      <c r="AF158" s="342">
        <v>3534.0</v>
      </c>
      <c r="AG158" s="342">
        <v>331.0</v>
      </c>
      <c r="AH158" s="342">
        <v>165.0</v>
      </c>
      <c r="AI158" s="342">
        <v>1887.0</v>
      </c>
      <c r="AJ158" s="342">
        <v>0.0</v>
      </c>
      <c r="AK158" s="344"/>
      <c r="AL158" s="344"/>
      <c r="AM158" s="344"/>
      <c r="AN158" s="344"/>
      <c r="AO158" s="344"/>
      <c r="AP158" s="344"/>
    </row>
    <row r="159">
      <c r="A159" s="345">
        <v>44065.0</v>
      </c>
      <c r="B159" s="342">
        <v>1211.0</v>
      </c>
      <c r="C159" s="342">
        <v>4446.0</v>
      </c>
      <c r="D159" s="342">
        <v>2512.0</v>
      </c>
      <c r="E159" s="342">
        <v>226.0</v>
      </c>
      <c r="F159" s="342">
        <v>288.0</v>
      </c>
      <c r="G159" s="342">
        <v>1178.0</v>
      </c>
      <c r="H159" s="342">
        <v>32855.0</v>
      </c>
      <c r="I159" s="342">
        <v>274.0</v>
      </c>
      <c r="J159" s="342">
        <v>9215.0</v>
      </c>
      <c r="K159" s="342">
        <v>12288.0</v>
      </c>
      <c r="L159" s="342">
        <v>30036.0</v>
      </c>
      <c r="M159" s="342">
        <v>533.0</v>
      </c>
      <c r="N159" s="342">
        <v>3021.0</v>
      </c>
      <c r="O159" s="342">
        <v>2348.0</v>
      </c>
      <c r="P159" s="342">
        <v>7696.0</v>
      </c>
      <c r="Q159" s="342">
        <v>340.0</v>
      </c>
      <c r="R159" s="342">
        <v>701.0</v>
      </c>
      <c r="S159" s="342">
        <v>2564.0</v>
      </c>
      <c r="T159" s="342">
        <v>4091.0</v>
      </c>
      <c r="U159" s="342">
        <v>1565.0</v>
      </c>
      <c r="V159" s="342">
        <v>3522.0</v>
      </c>
      <c r="W159" s="342">
        <v>6051.0</v>
      </c>
      <c r="X159" s="342">
        <v>1310.0</v>
      </c>
      <c r="Y159" s="342">
        <v>11437.0</v>
      </c>
      <c r="Z159" s="342">
        <v>236.0</v>
      </c>
      <c r="AA159" s="342">
        <v>356.0</v>
      </c>
      <c r="AB159" s="342">
        <v>1195.0</v>
      </c>
      <c r="AC159" s="342">
        <v>1770.0</v>
      </c>
      <c r="AD159" s="342">
        <v>1615.0</v>
      </c>
      <c r="AE159" s="342">
        <v>647.0</v>
      </c>
      <c r="AF159" s="342">
        <v>3567.0</v>
      </c>
      <c r="AG159" s="342">
        <v>347.0</v>
      </c>
      <c r="AH159" s="342">
        <v>170.0</v>
      </c>
      <c r="AI159" s="342">
        <v>1887.0</v>
      </c>
      <c r="AJ159" s="342">
        <v>0.0</v>
      </c>
      <c r="AK159" s="346">
        <f>sum(B159:AJ159)</f>
        <v>151498</v>
      </c>
      <c r="AL159" s="344"/>
      <c r="AM159" s="344"/>
      <c r="AN159" s="344"/>
      <c r="AO159" s="344"/>
      <c r="AP159" s="344"/>
    </row>
    <row r="160">
      <c r="A160" s="345">
        <v>44066.0</v>
      </c>
      <c r="B160" s="342">
        <v>1211.0</v>
      </c>
      <c r="C160" s="342">
        <v>4513.0</v>
      </c>
      <c r="D160" s="342">
        <v>2544.0</v>
      </c>
      <c r="E160" s="342">
        <v>228.0</v>
      </c>
      <c r="F160" s="342">
        <v>288.0</v>
      </c>
      <c r="G160" s="342">
        <v>1193.0</v>
      </c>
      <c r="H160" s="342">
        <v>33470.0</v>
      </c>
      <c r="I160" s="342">
        <v>274.0</v>
      </c>
      <c r="J160" s="342">
        <v>9283.0</v>
      </c>
      <c r="K160" s="342">
        <v>12476.0</v>
      </c>
      <c r="L160" s="342">
        <v>30315.0</v>
      </c>
      <c r="M160" s="342">
        <v>566.0</v>
      </c>
      <c r="N160" s="342">
        <v>3101.0</v>
      </c>
      <c r="O160" s="342">
        <v>2410.0</v>
      </c>
      <c r="P160" s="342">
        <v>7777.0</v>
      </c>
      <c r="Q160" s="342">
        <v>349.0</v>
      </c>
      <c r="R160" s="342">
        <v>745.0</v>
      </c>
      <c r="S160" s="342">
        <v>2582.0</v>
      </c>
      <c r="T160" s="342">
        <v>4125.0</v>
      </c>
      <c r="U160" s="342">
        <v>1633.0</v>
      </c>
      <c r="V160" s="342">
        <v>3552.0</v>
      </c>
      <c r="W160" s="342">
        <v>6129.0</v>
      </c>
      <c r="X160" s="342">
        <v>1323.0</v>
      </c>
      <c r="Y160" s="342">
        <v>11470.0</v>
      </c>
      <c r="Z160" s="342">
        <v>238.0</v>
      </c>
      <c r="AA160" s="342">
        <v>362.0</v>
      </c>
      <c r="AB160" s="342">
        <v>1237.0</v>
      </c>
      <c r="AC160" s="342">
        <v>1774.0</v>
      </c>
      <c r="AD160" s="342">
        <v>1669.0</v>
      </c>
      <c r="AE160" s="342">
        <v>649.0</v>
      </c>
      <c r="AF160" s="342">
        <v>3567.0</v>
      </c>
      <c r="AG160" s="342">
        <v>352.0</v>
      </c>
      <c r="AH160" s="342">
        <v>171.0</v>
      </c>
      <c r="AI160" s="342">
        <v>1959.0</v>
      </c>
      <c r="AJ160" s="342">
        <v>0.0</v>
      </c>
      <c r="AK160" s="344"/>
      <c r="AL160" s="344"/>
      <c r="AM160" s="344"/>
      <c r="AN160" s="344"/>
      <c r="AO160" s="344"/>
      <c r="AP160" s="344"/>
    </row>
    <row r="161">
      <c r="A161" s="345">
        <v>44067.0</v>
      </c>
      <c r="B161" s="342">
        <v>1241.0</v>
      </c>
      <c r="C161" s="342">
        <v>4576.0</v>
      </c>
      <c r="D161" s="342">
        <v>2605.0</v>
      </c>
      <c r="E161" s="342">
        <v>228.0</v>
      </c>
      <c r="F161" s="342">
        <v>289.0</v>
      </c>
      <c r="G161" s="342">
        <v>1207.0</v>
      </c>
      <c r="H161" s="342">
        <v>34103.0</v>
      </c>
      <c r="I161" s="342">
        <v>274.0</v>
      </c>
      <c r="J161" s="342">
        <v>9420.0</v>
      </c>
      <c r="K161" s="342">
        <v>12628.0</v>
      </c>
      <c r="L161" s="342">
        <v>30635.0</v>
      </c>
      <c r="M161" s="342">
        <v>578.0</v>
      </c>
      <c r="N161" s="342">
        <v>3145.0</v>
      </c>
      <c r="O161" s="342">
        <v>2427.0</v>
      </c>
      <c r="P161" s="342">
        <v>7838.0</v>
      </c>
      <c r="Q161" s="342">
        <v>357.0</v>
      </c>
      <c r="R161" s="342">
        <v>756.0</v>
      </c>
      <c r="S161" s="342">
        <v>2596.0</v>
      </c>
      <c r="T161" s="342">
        <v>4157.0</v>
      </c>
      <c r="U161" s="342">
        <v>1659.0</v>
      </c>
      <c r="V161" s="342">
        <v>3554.0</v>
      </c>
      <c r="W161" s="342">
        <v>6166.0</v>
      </c>
      <c r="X161" s="342">
        <v>1327.0</v>
      </c>
      <c r="Y161" s="342">
        <v>11516.0</v>
      </c>
      <c r="Z161" s="342">
        <v>239.0</v>
      </c>
      <c r="AA161" s="342">
        <v>365.0</v>
      </c>
      <c r="AB161" s="342">
        <v>1279.0</v>
      </c>
      <c r="AC161" s="342">
        <v>1778.0</v>
      </c>
      <c r="AD161" s="342">
        <v>1677.0</v>
      </c>
      <c r="AE161" s="342">
        <v>659.0</v>
      </c>
      <c r="AF161" s="342">
        <v>3650.0</v>
      </c>
      <c r="AG161" s="342">
        <v>353.0</v>
      </c>
      <c r="AH161" s="342">
        <v>171.0</v>
      </c>
      <c r="AI161" s="342">
        <v>1959.0</v>
      </c>
      <c r="AJ161" s="342">
        <v>0.0</v>
      </c>
      <c r="AK161" s="344"/>
      <c r="AL161" s="344"/>
      <c r="AM161" s="344"/>
      <c r="AN161" s="344"/>
      <c r="AO161" s="344"/>
      <c r="AP161" s="344"/>
    </row>
    <row r="162">
      <c r="A162" s="345">
        <v>44068.0</v>
      </c>
      <c r="B162" s="342">
        <v>1261.0</v>
      </c>
      <c r="C162" s="342">
        <v>4650.0</v>
      </c>
      <c r="D162" s="342">
        <v>2637.0</v>
      </c>
      <c r="E162" s="342">
        <v>231.0</v>
      </c>
      <c r="F162" s="342">
        <v>300.0</v>
      </c>
      <c r="G162" s="342">
        <v>1248.0</v>
      </c>
      <c r="H162" s="342">
        <v>34740.0</v>
      </c>
      <c r="I162" s="342">
        <v>281.0</v>
      </c>
      <c r="J162" s="342">
        <v>9670.0</v>
      </c>
      <c r="K162" s="342">
        <v>12826.0</v>
      </c>
      <c r="L162" s="342">
        <v>30998.0</v>
      </c>
      <c r="M162" s="342">
        <v>605.0</v>
      </c>
      <c r="N162" s="342">
        <v>3286.0</v>
      </c>
      <c r="O162" s="342">
        <v>2438.0</v>
      </c>
      <c r="P162" s="342">
        <v>7920.0</v>
      </c>
      <c r="Q162" s="342">
        <v>360.0</v>
      </c>
      <c r="R162" s="342">
        <v>767.0</v>
      </c>
      <c r="S162" s="342">
        <v>2613.0</v>
      </c>
      <c r="T162" s="342">
        <v>4202.0</v>
      </c>
      <c r="U162" s="342">
        <v>1736.0</v>
      </c>
      <c r="V162" s="342">
        <v>3598.0</v>
      </c>
      <c r="W162" s="342">
        <v>6300.0</v>
      </c>
      <c r="X162" s="342">
        <v>1365.0</v>
      </c>
      <c r="Y162" s="342">
        <v>11568.0</v>
      </c>
      <c r="Z162" s="342">
        <v>239.0</v>
      </c>
      <c r="AA162" s="342">
        <v>369.0</v>
      </c>
      <c r="AB162" s="342">
        <v>1319.0</v>
      </c>
      <c r="AC162" s="342">
        <v>1779.0</v>
      </c>
      <c r="AD162" s="342">
        <v>1742.0</v>
      </c>
      <c r="AE162" s="342">
        <v>659.0</v>
      </c>
      <c r="AF162" s="342">
        <v>3650.0</v>
      </c>
      <c r="AG162" s="342">
        <v>360.0</v>
      </c>
      <c r="AH162" s="342">
        <v>172.0</v>
      </c>
      <c r="AI162" s="342">
        <v>1970.0</v>
      </c>
      <c r="AJ162" s="342">
        <v>0.0</v>
      </c>
      <c r="AK162" s="344"/>
      <c r="AL162" s="344"/>
      <c r="AM162" s="344"/>
      <c r="AN162" s="344"/>
      <c r="AO162" s="344"/>
      <c r="AP162" s="344"/>
    </row>
    <row r="163">
      <c r="A163" s="345">
        <v>44069.0</v>
      </c>
      <c r="B163" s="342">
        <v>1291.0</v>
      </c>
      <c r="C163" s="342">
        <v>4726.0</v>
      </c>
      <c r="D163" s="342">
        <v>2666.0</v>
      </c>
      <c r="E163" s="342">
        <v>235.0</v>
      </c>
      <c r="F163" s="342">
        <v>303.0</v>
      </c>
      <c r="G163" s="342">
        <v>1264.0</v>
      </c>
      <c r="H163" s="342">
        <v>35453.0</v>
      </c>
      <c r="I163" s="342">
        <v>289.0</v>
      </c>
      <c r="J163" s="342">
        <v>9848.0</v>
      </c>
      <c r="K163" s="342">
        <v>12973.0</v>
      </c>
      <c r="L163" s="342">
        <v>31329.0</v>
      </c>
      <c r="M163" s="342">
        <v>605.0</v>
      </c>
      <c r="N163" s="342">
        <v>3420.0</v>
      </c>
      <c r="O163" s="342">
        <v>2446.0</v>
      </c>
      <c r="P163" s="342">
        <v>7974.0</v>
      </c>
      <c r="Q163" s="342">
        <v>361.0</v>
      </c>
      <c r="R163" s="342">
        <v>775.0</v>
      </c>
      <c r="S163" s="342">
        <v>2641.0</v>
      </c>
      <c r="T163" s="342">
        <v>4223.0</v>
      </c>
      <c r="U163" s="342">
        <v>1823.0</v>
      </c>
      <c r="V163" s="342">
        <v>3613.0</v>
      </c>
      <c r="W163" s="342">
        <v>6437.0</v>
      </c>
      <c r="X163" s="342">
        <v>1402.0</v>
      </c>
      <c r="Y163" s="342">
        <v>11638.0</v>
      </c>
      <c r="Z163" s="342">
        <v>239.0</v>
      </c>
      <c r="AA163" s="342">
        <v>371.0</v>
      </c>
      <c r="AB163" s="342">
        <v>1361.0</v>
      </c>
      <c r="AC163" s="342">
        <v>1809.0</v>
      </c>
      <c r="AD163" s="342">
        <v>1748.0</v>
      </c>
      <c r="AE163" s="342">
        <v>711.0</v>
      </c>
      <c r="AF163" s="342">
        <v>3686.0</v>
      </c>
      <c r="AG163" s="342">
        <v>362.0</v>
      </c>
      <c r="AH163" s="342">
        <v>173.0</v>
      </c>
      <c r="AI163" s="342">
        <v>1970.0</v>
      </c>
      <c r="AJ163" s="342">
        <v>0.0</v>
      </c>
      <c r="AK163" s="344"/>
      <c r="AL163" s="344"/>
      <c r="AM163" s="344"/>
      <c r="AN163" s="344"/>
      <c r="AO163" s="344"/>
      <c r="AP163" s="344"/>
    </row>
    <row r="164">
      <c r="A164" s="345">
        <v>44070.0</v>
      </c>
      <c r="B164" s="342">
        <v>1399.0</v>
      </c>
      <c r="C164" s="342">
        <v>4808.0</v>
      </c>
      <c r="D164" s="342">
        <v>2725.0</v>
      </c>
      <c r="E164" s="342">
        <v>235.0</v>
      </c>
      <c r="F164" s="342">
        <v>305.0</v>
      </c>
      <c r="G164" s="342">
        <v>1306.0</v>
      </c>
      <c r="H164" s="342">
        <v>36213.0</v>
      </c>
      <c r="I164" s="342">
        <v>296.0</v>
      </c>
      <c r="J164" s="342">
        <v>10002.0</v>
      </c>
      <c r="K164" s="342">
        <v>13225.0</v>
      </c>
      <c r="L164" s="342">
        <v>31696.0</v>
      </c>
      <c r="M164" s="342">
        <v>611.0</v>
      </c>
      <c r="N164" s="342">
        <v>3626.0</v>
      </c>
      <c r="O164" s="342">
        <v>2464.0</v>
      </c>
      <c r="P164" s="342">
        <v>8013.0</v>
      </c>
      <c r="Q164" s="342">
        <v>361.0</v>
      </c>
      <c r="R164" s="342">
        <v>825.0</v>
      </c>
      <c r="S164" s="342">
        <v>2662.0</v>
      </c>
      <c r="T164" s="342">
        <v>4248.0</v>
      </c>
      <c r="U164" s="342">
        <v>1864.0</v>
      </c>
      <c r="V164" s="342">
        <v>3652.0</v>
      </c>
      <c r="W164" s="342">
        <v>6541.0</v>
      </c>
      <c r="X164" s="342">
        <v>1452.0</v>
      </c>
      <c r="Y164" s="342">
        <v>11680.0</v>
      </c>
      <c r="Z164" s="342">
        <v>239.0</v>
      </c>
      <c r="AA164" s="342">
        <v>376.0</v>
      </c>
      <c r="AB164" s="342">
        <v>1460.0</v>
      </c>
      <c r="AC164" s="342">
        <v>1825.0</v>
      </c>
      <c r="AD164" s="342">
        <v>1781.0</v>
      </c>
      <c r="AE164" s="342">
        <v>720.0</v>
      </c>
      <c r="AF164" s="342">
        <v>3709.0</v>
      </c>
      <c r="AG164" s="342">
        <v>368.0</v>
      </c>
      <c r="AH164" s="342">
        <v>174.0</v>
      </c>
      <c r="AI164" s="342">
        <v>2023.0</v>
      </c>
      <c r="AJ164" s="342">
        <v>0.0</v>
      </c>
      <c r="AK164" s="344"/>
      <c r="AL164" s="344"/>
      <c r="AM164" s="344"/>
      <c r="AN164" s="344"/>
      <c r="AO164" s="344"/>
      <c r="AP164" s="344"/>
    </row>
    <row r="165">
      <c r="A165" s="345">
        <v>44071.0</v>
      </c>
      <c r="B165" s="342">
        <v>1449.0</v>
      </c>
      <c r="C165" s="342">
        <v>4901.0</v>
      </c>
      <c r="D165" s="342">
        <v>2767.0</v>
      </c>
      <c r="E165" s="342">
        <v>235.0</v>
      </c>
      <c r="F165" s="342">
        <v>329.0</v>
      </c>
      <c r="G165" s="342">
        <v>1326.0</v>
      </c>
      <c r="H165" s="342">
        <v>37082.0</v>
      </c>
      <c r="I165" s="342">
        <v>302.0</v>
      </c>
      <c r="J165" s="342">
        <v>10528.0</v>
      </c>
      <c r="K165" s="342">
        <v>13467.0</v>
      </c>
      <c r="L165" s="342">
        <v>32113.0</v>
      </c>
      <c r="M165" s="342">
        <v>611.0</v>
      </c>
      <c r="N165" s="342">
        <v>3723.0</v>
      </c>
      <c r="O165" s="342">
        <v>2464.0</v>
      </c>
      <c r="P165" s="342">
        <v>8081.0</v>
      </c>
      <c r="Q165" s="342">
        <v>373.0</v>
      </c>
      <c r="R165" s="342">
        <v>861.0</v>
      </c>
      <c r="S165" s="342">
        <v>2685.0</v>
      </c>
      <c r="T165" s="342">
        <v>4305.0</v>
      </c>
      <c r="U165" s="342">
        <v>1890.0</v>
      </c>
      <c r="V165" s="342">
        <v>3686.0</v>
      </c>
      <c r="W165" s="342">
        <v>6627.0</v>
      </c>
      <c r="X165" s="342">
        <v>1501.0</v>
      </c>
      <c r="Y165" s="342">
        <v>11756.0</v>
      </c>
      <c r="Z165" s="342">
        <v>240.0</v>
      </c>
      <c r="AA165" s="342">
        <v>378.0</v>
      </c>
      <c r="AB165" s="342">
        <v>1526.0</v>
      </c>
      <c r="AC165" s="342">
        <v>1840.0</v>
      </c>
      <c r="AD165" s="342">
        <v>1785.0</v>
      </c>
      <c r="AE165" s="342">
        <v>726.0</v>
      </c>
      <c r="AF165" s="342">
        <v>3735.0</v>
      </c>
      <c r="AG165" s="342">
        <v>384.0</v>
      </c>
      <c r="AH165" s="342">
        <v>176.0</v>
      </c>
      <c r="AI165" s="342">
        <v>2035.0</v>
      </c>
      <c r="AJ165" s="342">
        <v>0.0</v>
      </c>
      <c r="AK165" s="344"/>
      <c r="AL165" s="344"/>
      <c r="AM165" s="344"/>
      <c r="AN165" s="344"/>
      <c r="AO165" s="344"/>
      <c r="AP165" s="344"/>
    </row>
    <row r="166">
      <c r="A166" s="345">
        <v>44072.0</v>
      </c>
      <c r="B166" s="342">
        <v>1546.0</v>
      </c>
      <c r="C166" s="342">
        <v>4989.0</v>
      </c>
      <c r="D166" s="342">
        <v>2827.0</v>
      </c>
      <c r="E166" s="342">
        <v>235.0</v>
      </c>
      <c r="F166" s="342">
        <v>332.0</v>
      </c>
      <c r="G166" s="342">
        <v>1373.0</v>
      </c>
      <c r="H166" s="342">
        <v>37943.0</v>
      </c>
      <c r="I166" s="342">
        <v>302.0</v>
      </c>
      <c r="J166" s="342">
        <v>10815.0</v>
      </c>
      <c r="K166" s="342">
        <v>13647.0</v>
      </c>
      <c r="L166" s="342">
        <v>32754.0</v>
      </c>
      <c r="M166" s="342">
        <v>627.0</v>
      </c>
      <c r="N166" s="342">
        <v>3923.0</v>
      </c>
      <c r="O166" s="342">
        <v>2482.0</v>
      </c>
      <c r="P166" s="342">
        <v>8192.0</v>
      </c>
      <c r="Q166" s="342">
        <v>379.0</v>
      </c>
      <c r="R166" s="342">
        <v>900.0</v>
      </c>
      <c r="S166" s="342">
        <v>2727.0</v>
      </c>
      <c r="T166" s="342">
        <v>4361.0</v>
      </c>
      <c r="U166" s="342">
        <v>1978.0</v>
      </c>
      <c r="V166" s="342">
        <v>3751.0</v>
      </c>
      <c r="W166" s="342">
        <v>6730.0</v>
      </c>
      <c r="X166" s="342">
        <v>1539.0</v>
      </c>
      <c r="Y166" s="342">
        <v>11841.0</v>
      </c>
      <c r="Z166" s="342">
        <v>241.0</v>
      </c>
      <c r="AA166" s="342">
        <v>382.0</v>
      </c>
      <c r="AB166" s="342">
        <v>1605.0</v>
      </c>
      <c r="AC166" s="342">
        <v>1840.0</v>
      </c>
      <c r="AD166" s="342">
        <v>1812.0</v>
      </c>
      <c r="AE166" s="342">
        <v>746.0</v>
      </c>
      <c r="AF166" s="342">
        <v>3771.0</v>
      </c>
      <c r="AG166" s="342">
        <v>388.0</v>
      </c>
      <c r="AH166" s="342">
        <v>176.0</v>
      </c>
      <c r="AI166" s="342">
        <v>2041.0</v>
      </c>
      <c r="AJ166" s="342">
        <v>0.0</v>
      </c>
      <c r="AK166" s="344"/>
      <c r="AL166" s="344"/>
      <c r="AM166" s="344"/>
      <c r="AN166" s="344"/>
      <c r="AO166" s="344"/>
      <c r="AP166" s="344"/>
    </row>
    <row r="167">
      <c r="A167" s="345">
        <v>44073.0</v>
      </c>
      <c r="B167" s="342">
        <v>1600.0</v>
      </c>
      <c r="C167" s="342">
        <v>5078.0</v>
      </c>
      <c r="D167" s="342">
        <v>2872.0</v>
      </c>
      <c r="E167" s="342">
        <v>239.0</v>
      </c>
      <c r="F167" s="342">
        <v>343.0</v>
      </c>
      <c r="G167" s="342">
        <v>1397.0</v>
      </c>
      <c r="H167" s="342">
        <v>39037.0</v>
      </c>
      <c r="I167" s="342">
        <v>302.0</v>
      </c>
      <c r="J167" s="342">
        <v>10918.0</v>
      </c>
      <c r="K167" s="342">
        <v>13785.0</v>
      </c>
      <c r="L167" s="342">
        <v>33220.0</v>
      </c>
      <c r="M167" s="342">
        <v>645.0</v>
      </c>
      <c r="N167" s="342">
        <v>4120.0</v>
      </c>
      <c r="O167" s="342">
        <v>2507.0</v>
      </c>
      <c r="P167" s="342">
        <v>8256.0</v>
      </c>
      <c r="Q167" s="342">
        <v>382.0</v>
      </c>
      <c r="R167" s="342">
        <v>900.0</v>
      </c>
      <c r="S167" s="342">
        <v>2728.0</v>
      </c>
      <c r="T167" s="342">
        <v>4401.0</v>
      </c>
      <c r="U167" s="342">
        <v>2068.0</v>
      </c>
      <c r="V167" s="342">
        <v>3833.0</v>
      </c>
      <c r="W167" s="342">
        <v>6769.0</v>
      </c>
      <c r="X167" s="342">
        <v>1565.0</v>
      </c>
      <c r="Y167" s="342">
        <v>11870.0</v>
      </c>
      <c r="Z167" s="342">
        <v>241.0</v>
      </c>
      <c r="AA167" s="342">
        <v>389.0</v>
      </c>
      <c r="AB167" s="342">
        <v>1739.0</v>
      </c>
      <c r="AC167" s="342">
        <v>1858.0</v>
      </c>
      <c r="AD167" s="342">
        <v>1832.0</v>
      </c>
      <c r="AE167" s="342">
        <v>752.0</v>
      </c>
      <c r="AF167" s="342">
        <v>3796.0</v>
      </c>
      <c r="AG167" s="342">
        <v>393.0</v>
      </c>
      <c r="AH167" s="342">
        <v>177.0</v>
      </c>
      <c r="AI167" s="342">
        <v>2041.0</v>
      </c>
      <c r="AJ167" s="342">
        <v>0.0</v>
      </c>
      <c r="AK167" s="344"/>
      <c r="AL167" s="344"/>
      <c r="AM167" s="344"/>
      <c r="AN167" s="344"/>
      <c r="AO167" s="344"/>
      <c r="AP167" s="344"/>
    </row>
    <row r="168">
      <c r="A168" s="345">
        <v>44074.0</v>
      </c>
      <c r="B168" s="342">
        <v>1633.0</v>
      </c>
      <c r="C168" s="342">
        <v>5207.0</v>
      </c>
      <c r="D168" s="342">
        <v>2903.0</v>
      </c>
      <c r="E168" s="342">
        <v>239.0</v>
      </c>
      <c r="F168" s="342">
        <v>343.0</v>
      </c>
      <c r="G168" s="342">
        <v>1425.0</v>
      </c>
      <c r="H168" s="342">
        <v>40086.0</v>
      </c>
      <c r="I168" s="342">
        <v>302.0</v>
      </c>
      <c r="J168" s="342">
        <v>11063.0</v>
      </c>
      <c r="K168" s="342">
        <v>13964.0</v>
      </c>
      <c r="L168" s="342">
        <v>33543.0</v>
      </c>
      <c r="M168" s="342">
        <v>645.0</v>
      </c>
      <c r="N168" s="342">
        <v>4244.0</v>
      </c>
      <c r="O168" s="342">
        <v>2548.0</v>
      </c>
      <c r="P168" s="342">
        <v>8288.0</v>
      </c>
      <c r="Q168" s="342">
        <v>384.0</v>
      </c>
      <c r="R168" s="342">
        <v>990.0</v>
      </c>
      <c r="S168" s="342">
        <v>2742.0</v>
      </c>
      <c r="T168" s="342">
        <v>4454.0</v>
      </c>
      <c r="U168" s="342">
        <v>2157.0</v>
      </c>
      <c r="V168" s="342">
        <v>3848.0</v>
      </c>
      <c r="W168" s="342">
        <v>6827.0</v>
      </c>
      <c r="X168" s="342">
        <v>1566.0</v>
      </c>
      <c r="Y168" s="342">
        <v>11978.0</v>
      </c>
      <c r="Z168" s="342">
        <v>243.0</v>
      </c>
      <c r="AA168" s="342">
        <v>395.0</v>
      </c>
      <c r="AB168" s="342">
        <v>1846.0</v>
      </c>
      <c r="AC168" s="342">
        <v>1860.0</v>
      </c>
      <c r="AD168" s="342">
        <v>1857.0</v>
      </c>
      <c r="AE168" s="342">
        <v>807.0</v>
      </c>
      <c r="AF168" s="342">
        <v>3796.0</v>
      </c>
      <c r="AG168" s="342">
        <v>395.0</v>
      </c>
      <c r="AH168" s="342">
        <v>177.0</v>
      </c>
      <c r="AI168" s="342">
        <v>2041.0</v>
      </c>
      <c r="AJ168" s="342">
        <v>0.0</v>
      </c>
      <c r="AK168" s="344"/>
      <c r="AL168" s="344"/>
      <c r="AM168" s="344"/>
      <c r="AN168" s="344"/>
      <c r="AO168" s="344"/>
      <c r="AP168" s="344"/>
    </row>
    <row r="169">
      <c r="A169" s="347">
        <f t="shared" ref="A169:A174" si="1">A168+1</f>
        <v>44075</v>
      </c>
      <c r="B169" s="342">
        <v>1649.0</v>
      </c>
      <c r="C169" s="342">
        <v>5367.0</v>
      </c>
      <c r="D169" s="342">
        <v>2929.0</v>
      </c>
      <c r="E169" s="342">
        <v>239.0</v>
      </c>
      <c r="F169" s="342">
        <v>349.0</v>
      </c>
      <c r="G169" s="342">
        <v>1445.0</v>
      </c>
      <c r="H169" s="342">
        <v>40987.0</v>
      </c>
      <c r="I169" s="342">
        <v>302.0</v>
      </c>
      <c r="J169" s="342">
        <v>11278.0</v>
      </c>
      <c r="K169" s="342">
        <v>14164.0</v>
      </c>
      <c r="L169" s="342">
        <v>33893.0</v>
      </c>
      <c r="M169" s="342">
        <v>653.0</v>
      </c>
      <c r="N169" s="342">
        <v>4305.0</v>
      </c>
      <c r="O169" s="342">
        <v>2585.0</v>
      </c>
      <c r="P169" s="342">
        <v>8357.0</v>
      </c>
      <c r="Q169" s="342">
        <v>392.0</v>
      </c>
      <c r="R169" s="342">
        <v>1017.0</v>
      </c>
      <c r="S169" s="342">
        <v>2758.0</v>
      </c>
      <c r="T169" s="342">
        <v>4486.0</v>
      </c>
      <c r="U169" s="342">
        <v>2240.0</v>
      </c>
      <c r="V169" s="342">
        <v>3893.0</v>
      </c>
      <c r="W169" s="342">
        <v>6942.0</v>
      </c>
      <c r="X169" s="342">
        <v>1608.0</v>
      </c>
      <c r="Y169" s="342">
        <v>12057.0</v>
      </c>
      <c r="Z169" s="342">
        <v>244.0</v>
      </c>
      <c r="AA169" s="342">
        <v>399.0</v>
      </c>
      <c r="AB169" s="342">
        <v>1924.0</v>
      </c>
      <c r="AC169" s="342">
        <v>1866.0</v>
      </c>
      <c r="AD169" s="342">
        <v>1900.0</v>
      </c>
      <c r="AE169" s="342">
        <v>831.0</v>
      </c>
      <c r="AF169" s="342">
        <v>3862.0</v>
      </c>
      <c r="AG169" s="342">
        <v>396.0</v>
      </c>
      <c r="AH169" s="342">
        <v>179.0</v>
      </c>
      <c r="AI169" s="342">
        <v>2075.0</v>
      </c>
      <c r="AJ169" s="342">
        <v>0.0</v>
      </c>
      <c r="AK169" s="344"/>
      <c r="AL169" s="344"/>
      <c r="AM169" s="344"/>
      <c r="AN169" s="344"/>
      <c r="AO169" s="344"/>
      <c r="AP169" s="344"/>
    </row>
    <row r="170">
      <c r="A170" s="347">
        <f t="shared" si="1"/>
        <v>44076</v>
      </c>
      <c r="B170" s="203">
        <v>1697.0</v>
      </c>
      <c r="C170" s="203">
        <v>5536.0</v>
      </c>
      <c r="D170" s="203">
        <v>2997.0</v>
      </c>
      <c r="E170" s="203">
        <v>239.0</v>
      </c>
      <c r="F170" s="203">
        <v>353.0</v>
      </c>
      <c r="G170" s="203">
        <v>1474.0</v>
      </c>
      <c r="H170" s="203">
        <v>42041.0</v>
      </c>
      <c r="I170" s="203">
        <v>303.0</v>
      </c>
      <c r="J170" s="203">
        <v>11481.0</v>
      </c>
      <c r="K170" s="203">
        <v>14428.0</v>
      </c>
      <c r="L170" s="203">
        <v>34278.0</v>
      </c>
      <c r="M170" s="203">
        <v>659.0</v>
      </c>
      <c r="N170" s="203">
        <v>4377.0</v>
      </c>
      <c r="O170" s="203">
        <v>2585.0</v>
      </c>
      <c r="P170" s="203">
        <v>8416.0</v>
      </c>
      <c r="Q170" s="203">
        <v>396.0</v>
      </c>
      <c r="R170" s="203">
        <v>1064.0</v>
      </c>
      <c r="S170" s="203">
        <v>2772.0</v>
      </c>
      <c r="T170" s="203">
        <v>4520.0</v>
      </c>
      <c r="U170" s="203">
        <v>2328.0</v>
      </c>
      <c r="V170" s="203">
        <v>3908.0</v>
      </c>
      <c r="W170" s="203">
        <v>7124.0</v>
      </c>
      <c r="X170" s="203">
        <v>1623.0</v>
      </c>
      <c r="Y170" s="203">
        <v>12194.0</v>
      </c>
      <c r="Z170" s="203">
        <v>245.0</v>
      </c>
      <c r="AA170" s="203">
        <v>410.0</v>
      </c>
      <c r="AB170" s="203">
        <v>2031.0</v>
      </c>
      <c r="AC170" s="203">
        <v>1871.0</v>
      </c>
      <c r="AD170" s="203">
        <v>1910.0</v>
      </c>
      <c r="AE170" s="203">
        <v>836.0</v>
      </c>
      <c r="AF170" s="203">
        <v>3873.0</v>
      </c>
      <c r="AG170" s="203">
        <v>396.0</v>
      </c>
      <c r="AH170" s="203">
        <v>191.0</v>
      </c>
      <c r="AI170" s="203">
        <v>2090.0</v>
      </c>
      <c r="AJ170" s="203">
        <v>0.0</v>
      </c>
      <c r="AK170" s="344"/>
      <c r="AL170" s="344"/>
      <c r="AM170" s="344"/>
      <c r="AN170" s="344"/>
      <c r="AO170" s="344"/>
      <c r="AP170" s="344"/>
    </row>
    <row r="171">
      <c r="A171" s="347">
        <f t="shared" si="1"/>
        <v>44077</v>
      </c>
      <c r="B171" s="203">
        <v>1794.0</v>
      </c>
      <c r="C171" s="203">
        <v>5710.0</v>
      </c>
      <c r="D171" s="203">
        <v>3031.0</v>
      </c>
      <c r="E171" s="203">
        <v>240.0</v>
      </c>
      <c r="F171" s="203">
        <v>361.0</v>
      </c>
      <c r="G171" s="203">
        <v>1507.0</v>
      </c>
      <c r="H171" s="203">
        <v>43400.0</v>
      </c>
      <c r="I171" s="203">
        <v>303.0</v>
      </c>
      <c r="J171" s="203">
        <v>11719.0</v>
      </c>
      <c r="K171" s="203">
        <v>14670.0</v>
      </c>
      <c r="L171" s="203">
        <v>34655.0</v>
      </c>
      <c r="M171" s="203">
        <v>674.0</v>
      </c>
      <c r="N171" s="203">
        <v>4534.0</v>
      </c>
      <c r="O171" s="203">
        <v>2636.0</v>
      </c>
      <c r="P171" s="203">
        <v>8527.0</v>
      </c>
      <c r="Q171" s="203">
        <v>422.0</v>
      </c>
      <c r="R171" s="203">
        <v>1100.0</v>
      </c>
      <c r="S171" s="203">
        <v>2786.0</v>
      </c>
      <c r="T171" s="203">
        <v>4583.0</v>
      </c>
      <c r="U171" s="203">
        <v>2372.0</v>
      </c>
      <c r="V171" s="203">
        <v>3942.0</v>
      </c>
      <c r="W171" s="203">
        <v>7265.0</v>
      </c>
      <c r="X171" s="203">
        <v>1629.0</v>
      </c>
      <c r="Y171" s="203">
        <v>12244.0</v>
      </c>
      <c r="Z171" s="203">
        <v>249.0</v>
      </c>
      <c r="AA171" s="203">
        <v>424.0</v>
      </c>
      <c r="AB171" s="203">
        <v>2137.0</v>
      </c>
      <c r="AC171" s="203">
        <v>1878.0</v>
      </c>
      <c r="AD171" s="203">
        <v>1961.0</v>
      </c>
      <c r="AE171" s="203">
        <v>861.0</v>
      </c>
      <c r="AF171" s="203">
        <v>3901.0</v>
      </c>
      <c r="AG171" s="203">
        <v>402.0</v>
      </c>
      <c r="AH171" s="203">
        <v>200.0</v>
      </c>
      <c r="AI171" s="203">
        <v>2151.0</v>
      </c>
      <c r="AJ171" s="203">
        <v>0.0</v>
      </c>
      <c r="AK171" s="344"/>
      <c r="AL171" s="344"/>
      <c r="AM171" s="344"/>
      <c r="AN171" s="344"/>
      <c r="AO171" s="344"/>
      <c r="AP171" s="344"/>
    </row>
    <row r="172">
      <c r="A172" s="347">
        <f t="shared" si="1"/>
        <v>44078</v>
      </c>
      <c r="B172" s="203">
        <v>1884.0</v>
      </c>
      <c r="C172" s="203">
        <v>5906.0</v>
      </c>
      <c r="D172" s="203">
        <v>3053.0</v>
      </c>
      <c r="E172" s="203">
        <v>242.0</v>
      </c>
      <c r="F172" s="203">
        <v>364.0</v>
      </c>
      <c r="G172" s="203">
        <v>1525.0</v>
      </c>
      <c r="H172" s="203">
        <v>44280.0</v>
      </c>
      <c r="I172" s="203">
        <v>304.0</v>
      </c>
      <c r="J172" s="203">
        <v>12104.0</v>
      </c>
      <c r="K172" s="203">
        <v>14860.0</v>
      </c>
      <c r="L172" s="203">
        <v>35005.0</v>
      </c>
      <c r="M172" s="203">
        <v>685.0</v>
      </c>
      <c r="N172" s="203">
        <v>4815.0</v>
      </c>
      <c r="O172" s="203">
        <v>2689.0</v>
      </c>
      <c r="P172" s="203">
        <v>8576.0</v>
      </c>
      <c r="Q172" s="203">
        <v>426.0</v>
      </c>
      <c r="R172" s="203">
        <v>1165.0</v>
      </c>
      <c r="S172" s="203">
        <v>2795.0</v>
      </c>
      <c r="T172" s="203">
        <v>4618.0</v>
      </c>
      <c r="U172" s="203">
        <v>2437.0</v>
      </c>
      <c r="V172" s="203">
        <v>3972.0</v>
      </c>
      <c r="W172" s="203">
        <v>7390.0</v>
      </c>
      <c r="X172" s="203">
        <v>1661.0</v>
      </c>
      <c r="Y172" s="203">
        <v>12321.0</v>
      </c>
      <c r="Z172" s="203">
        <v>249.0</v>
      </c>
      <c r="AA172" s="203">
        <v>428.0</v>
      </c>
      <c r="AB172" s="203">
        <v>2267.0</v>
      </c>
      <c r="AC172" s="203">
        <v>1887.0</v>
      </c>
      <c r="AD172" s="203">
        <v>2004.0</v>
      </c>
      <c r="AE172" s="203">
        <v>888.0</v>
      </c>
      <c r="AF172" s="203">
        <v>3973.0</v>
      </c>
      <c r="AG172" s="203">
        <v>402.0</v>
      </c>
      <c r="AH172" s="203">
        <v>202.0</v>
      </c>
      <c r="AI172" s="203">
        <v>2160.0</v>
      </c>
      <c r="AJ172" s="203">
        <v>0.0</v>
      </c>
      <c r="AK172" s="344"/>
      <c r="AL172" s="344"/>
      <c r="AM172" s="344"/>
      <c r="AN172" s="344"/>
      <c r="AO172" s="344"/>
      <c r="AP172" s="344"/>
    </row>
    <row r="173">
      <c r="A173" s="347">
        <f t="shared" si="1"/>
        <v>44079</v>
      </c>
      <c r="B173" s="203">
        <v>1945.0</v>
      </c>
      <c r="C173" s="203">
        <v>6071.0</v>
      </c>
      <c r="D173" s="203">
        <v>3102.0</v>
      </c>
      <c r="E173" s="203">
        <v>242.0</v>
      </c>
      <c r="F173" s="203">
        <v>369.0</v>
      </c>
      <c r="G173" s="203">
        <v>1546.0</v>
      </c>
      <c r="H173" s="203">
        <v>45157.0</v>
      </c>
      <c r="I173" s="203">
        <v>304.0</v>
      </c>
      <c r="J173" s="203">
        <v>12332.0</v>
      </c>
      <c r="K173" s="203">
        <v>15118.0</v>
      </c>
      <c r="L173" s="203">
        <v>35331.0</v>
      </c>
      <c r="M173" s="203">
        <v>691.0</v>
      </c>
      <c r="N173" s="203">
        <v>4943.0</v>
      </c>
      <c r="O173" s="203">
        <v>2689.0</v>
      </c>
      <c r="P173" s="203">
        <v>8657.0</v>
      </c>
      <c r="Q173" s="203">
        <v>435.0</v>
      </c>
      <c r="R173" s="203">
        <v>1182.0</v>
      </c>
      <c r="S173" s="203">
        <v>2828.0</v>
      </c>
      <c r="T173" s="203">
        <v>4660.0</v>
      </c>
      <c r="U173" s="203">
        <v>2507.0</v>
      </c>
      <c r="V173" s="203">
        <v>3990.0</v>
      </c>
      <c r="W173" s="203">
        <v>7552.0</v>
      </c>
      <c r="X173" s="203">
        <v>1677.0</v>
      </c>
      <c r="Y173" s="203">
        <v>12475.0</v>
      </c>
      <c r="Z173" s="203">
        <v>252.0</v>
      </c>
      <c r="AA173" s="203">
        <v>440.0</v>
      </c>
      <c r="AB173" s="203">
        <v>2445.0</v>
      </c>
      <c r="AC173" s="203">
        <v>1887.0</v>
      </c>
      <c r="AD173" s="203">
        <v>2064.0</v>
      </c>
      <c r="AE173" s="203">
        <v>895.0</v>
      </c>
      <c r="AF173" s="203">
        <v>4074.0</v>
      </c>
      <c r="AG173" s="203">
        <v>419.0</v>
      </c>
      <c r="AH173" s="203">
        <v>204.0</v>
      </c>
      <c r="AI173" s="203">
        <v>2182.0</v>
      </c>
      <c r="AJ173" s="203">
        <v>0.0</v>
      </c>
      <c r="AK173" s="344"/>
      <c r="AL173" s="344"/>
      <c r="AM173" s="344"/>
      <c r="AN173" s="344"/>
      <c r="AO173" s="344"/>
      <c r="AP173" s="344"/>
    </row>
    <row r="174">
      <c r="A174" s="347">
        <f t="shared" si="1"/>
        <v>44080</v>
      </c>
      <c r="B174" s="203">
        <v>2023.0</v>
      </c>
      <c r="C174" s="203">
        <v>6212.0</v>
      </c>
      <c r="D174" s="203">
        <v>3187.0</v>
      </c>
      <c r="E174" s="203">
        <v>243.0</v>
      </c>
      <c r="F174" s="203">
        <v>391.0</v>
      </c>
      <c r="G174" s="203">
        <v>1557.0</v>
      </c>
      <c r="H174" s="203">
        <v>46333.0</v>
      </c>
      <c r="I174" s="203">
        <v>304.0</v>
      </c>
      <c r="J174" s="203">
        <v>12505.0</v>
      </c>
      <c r="K174" s="203">
        <v>15351.0</v>
      </c>
      <c r="L174" s="203">
        <v>35634.0</v>
      </c>
      <c r="M174" s="203">
        <v>704.0</v>
      </c>
      <c r="N174" s="203">
        <v>5129.0</v>
      </c>
      <c r="O174" s="203">
        <v>2740.0</v>
      </c>
      <c r="P174" s="203">
        <v>8760.0</v>
      </c>
      <c r="Q174" s="203">
        <v>443.0</v>
      </c>
      <c r="R174" s="203">
        <v>1182.0</v>
      </c>
      <c r="S174" s="203">
        <v>2847.0</v>
      </c>
      <c r="T174" s="203">
        <v>4675.0</v>
      </c>
      <c r="U174" s="203">
        <v>2751.0</v>
      </c>
      <c r="V174" s="203">
        <v>4002.0</v>
      </c>
      <c r="W174" s="203">
        <v>7633.0</v>
      </c>
      <c r="X174" s="203">
        <v>1706.0</v>
      </c>
      <c r="Y174" s="203">
        <v>12684.0</v>
      </c>
      <c r="Z174" s="203">
        <v>252.0</v>
      </c>
      <c r="AA174" s="203">
        <v>452.0</v>
      </c>
      <c r="AB174" s="203">
        <v>2585.0</v>
      </c>
      <c r="AC174" s="203">
        <v>1887.0</v>
      </c>
      <c r="AD174" s="203">
        <v>2144.0</v>
      </c>
      <c r="AE174" s="203">
        <v>908.0</v>
      </c>
      <c r="AF174" s="203">
        <v>4074.0</v>
      </c>
      <c r="AG174" s="203">
        <v>419.0</v>
      </c>
      <c r="AH174" s="203">
        <v>206.0</v>
      </c>
      <c r="AI174" s="203">
        <v>2186.0</v>
      </c>
      <c r="AJ174" s="203">
        <v>0.0</v>
      </c>
      <c r="AK174" s="344"/>
      <c r="AL174" s="344"/>
      <c r="AM174" s="344"/>
      <c r="AN174" s="344"/>
      <c r="AO174" s="344"/>
      <c r="AP174" s="344"/>
    </row>
    <row r="175">
      <c r="A175" s="345">
        <v>44081.0</v>
      </c>
      <c r="B175" s="203">
        <v>2042.0</v>
      </c>
      <c r="C175" s="203">
        <v>6385.0</v>
      </c>
      <c r="D175" s="203">
        <v>3264.0</v>
      </c>
      <c r="E175" s="203">
        <v>243.0</v>
      </c>
      <c r="F175" s="203">
        <v>391.0</v>
      </c>
      <c r="G175" s="203">
        <v>1571.0</v>
      </c>
      <c r="H175" s="203">
        <v>47379.0</v>
      </c>
      <c r="I175" s="203">
        <v>304.0</v>
      </c>
      <c r="J175" s="203">
        <v>12709.0</v>
      </c>
      <c r="K175" s="203">
        <v>15615.0</v>
      </c>
      <c r="L175" s="203">
        <v>35941.0</v>
      </c>
      <c r="M175" s="203">
        <v>704.0</v>
      </c>
      <c r="N175" s="203">
        <v>5191.0</v>
      </c>
      <c r="O175" s="203">
        <v>2807.0</v>
      </c>
      <c r="P175" s="203">
        <v>8837.0</v>
      </c>
      <c r="Q175" s="203">
        <v>448.0</v>
      </c>
      <c r="R175" s="203">
        <v>1235.0</v>
      </c>
      <c r="S175" s="203">
        <v>2855.0</v>
      </c>
      <c r="T175" s="203">
        <v>4745.0</v>
      </c>
      <c r="U175" s="203">
        <v>2795.0</v>
      </c>
      <c r="V175" s="203">
        <v>4003.0</v>
      </c>
      <c r="W175" s="203">
        <v>7725.0</v>
      </c>
      <c r="X175" s="203">
        <v>1706.0</v>
      </c>
      <c r="Y175" s="203">
        <v>12695.0</v>
      </c>
      <c r="Z175" s="203">
        <v>252.0</v>
      </c>
      <c r="AA175" s="203">
        <v>455.0</v>
      </c>
      <c r="AB175" s="203">
        <v>2718.0</v>
      </c>
      <c r="AC175" s="203">
        <v>1896.0</v>
      </c>
      <c r="AD175" s="203">
        <v>2164.0</v>
      </c>
      <c r="AE175" s="203">
        <v>940.0</v>
      </c>
      <c r="AF175" s="203">
        <v>4148.0</v>
      </c>
      <c r="AG175" s="203">
        <v>419.0</v>
      </c>
      <c r="AH175" s="203">
        <v>206.0</v>
      </c>
      <c r="AI175" s="203">
        <v>2201.0</v>
      </c>
      <c r="AJ175" s="203">
        <v>0.0</v>
      </c>
      <c r="AK175" s="344"/>
      <c r="AL175" s="344"/>
      <c r="AM175" s="344"/>
      <c r="AN175" s="344"/>
      <c r="AO175" s="344"/>
      <c r="AP175" s="344"/>
    </row>
    <row r="176">
      <c r="A176" s="345">
        <v>44082.0</v>
      </c>
      <c r="B176" s="348">
        <v>2054.0</v>
      </c>
      <c r="C176" s="348">
        <v>6549.0</v>
      </c>
      <c r="D176" s="348">
        <v>3323.0</v>
      </c>
      <c r="E176" s="348">
        <v>250.0</v>
      </c>
      <c r="F176" s="348">
        <v>394.0</v>
      </c>
      <c r="G176" s="348">
        <v>1595.0</v>
      </c>
      <c r="H176" s="348">
        <v>48393.0</v>
      </c>
      <c r="I176" s="348">
        <v>304.0</v>
      </c>
      <c r="J176" s="348">
        <v>13045.0</v>
      </c>
      <c r="K176" s="348">
        <v>15852.0</v>
      </c>
      <c r="L176" s="348">
        <v>36342.0</v>
      </c>
      <c r="M176" s="348">
        <v>711.0</v>
      </c>
      <c r="N176" s="348">
        <v>5277.0</v>
      </c>
      <c r="O176" s="348">
        <v>2807.0</v>
      </c>
      <c r="P176" s="348">
        <v>8903.0</v>
      </c>
      <c r="Q176" s="348">
        <v>455.0</v>
      </c>
      <c r="R176" s="348">
        <v>1259.0</v>
      </c>
      <c r="S176" s="348">
        <v>2875.0</v>
      </c>
      <c r="T176" s="348">
        <v>4786.0</v>
      </c>
      <c r="U176" s="348">
        <v>2910.0</v>
      </c>
      <c r="V176" s="348">
        <v>4024.0</v>
      </c>
      <c r="W176" s="348">
        <v>7832.0</v>
      </c>
      <c r="X176" s="348">
        <v>1717.0</v>
      </c>
      <c r="Y176" s="348">
        <v>12746.0</v>
      </c>
      <c r="Z176" s="348">
        <v>257.0</v>
      </c>
      <c r="AA176" s="348">
        <v>466.0</v>
      </c>
      <c r="AB176" s="348">
        <v>2831.0</v>
      </c>
      <c r="AC176" s="348">
        <v>1900.0</v>
      </c>
      <c r="AD176" s="348">
        <v>2206.0</v>
      </c>
      <c r="AE176" s="348">
        <v>941.0</v>
      </c>
      <c r="AF176" s="348">
        <v>4162.0</v>
      </c>
      <c r="AG176" s="348">
        <v>435.0</v>
      </c>
      <c r="AH176" s="348">
        <v>209.0</v>
      </c>
      <c r="AI176" s="348">
        <v>2225.0</v>
      </c>
      <c r="AJ176" s="203">
        <v>0.0</v>
      </c>
      <c r="AK176" s="344"/>
      <c r="AL176" s="344"/>
      <c r="AM176" s="344"/>
      <c r="AN176" s="344"/>
      <c r="AO176" s="344"/>
      <c r="AP176" s="344"/>
    </row>
    <row r="177">
      <c r="A177" s="345">
        <v>44083.0</v>
      </c>
      <c r="B177" s="348">
        <v>2152.0</v>
      </c>
      <c r="C177" s="348">
        <v>6723.0</v>
      </c>
      <c r="D177" s="348">
        <v>3360.0</v>
      </c>
      <c r="E177" s="348">
        <v>252.0</v>
      </c>
      <c r="F177" s="348">
        <v>397.0</v>
      </c>
      <c r="G177" s="348">
        <v>1645.0</v>
      </c>
      <c r="H177" s="348">
        <v>49397.0</v>
      </c>
      <c r="I177" s="348">
        <v>308.0</v>
      </c>
      <c r="J177" s="348">
        <v>13333.0</v>
      </c>
      <c r="K177" s="348">
        <v>16133.0</v>
      </c>
      <c r="L177" s="348">
        <v>36712.0</v>
      </c>
      <c r="M177" s="348">
        <v>723.0</v>
      </c>
      <c r="N177" s="348">
        <v>5357.0</v>
      </c>
      <c r="O177" s="348">
        <v>2851.0</v>
      </c>
      <c r="P177" s="348">
        <v>9001.0</v>
      </c>
      <c r="Q177" s="348">
        <v>456.0</v>
      </c>
      <c r="R177" s="348">
        <v>1312.0</v>
      </c>
      <c r="S177" s="348">
        <v>2890.0</v>
      </c>
      <c r="T177" s="348">
        <v>4824.0</v>
      </c>
      <c r="U177" s="348">
        <v>3020.0</v>
      </c>
      <c r="V177" s="348">
        <v>4046.0</v>
      </c>
      <c r="W177" s="348">
        <v>7964.0</v>
      </c>
      <c r="X177" s="348">
        <v>1741.0</v>
      </c>
      <c r="Y177" s="348">
        <v>12864.0</v>
      </c>
      <c r="Z177" s="348">
        <v>261.0</v>
      </c>
      <c r="AA177" s="348">
        <v>488.0</v>
      </c>
      <c r="AB177" s="348">
        <v>2969.0</v>
      </c>
      <c r="AC177" s="348">
        <v>1910.0</v>
      </c>
      <c r="AD177" s="348">
        <v>2228.0</v>
      </c>
      <c r="AE177" s="348">
        <v>959.0</v>
      </c>
      <c r="AF177" s="348">
        <v>4162.0</v>
      </c>
      <c r="AG177" s="348">
        <v>450.0</v>
      </c>
      <c r="AH177" s="348">
        <v>213.0</v>
      </c>
      <c r="AI177" s="348">
        <v>2241.0</v>
      </c>
      <c r="AJ177" s="203">
        <v>0.0</v>
      </c>
      <c r="AK177" s="344"/>
      <c r="AL177" s="344"/>
      <c r="AM177" s="344"/>
      <c r="AN177" s="344"/>
      <c r="AO177" s="344"/>
      <c r="AP177" s="344"/>
    </row>
    <row r="178">
      <c r="A178" s="345">
        <v>44084.0</v>
      </c>
      <c r="B178" s="348">
        <v>2258.0</v>
      </c>
      <c r="C178" s="348">
        <v>6834.0</v>
      </c>
      <c r="D178" s="348">
        <v>3402.0</v>
      </c>
      <c r="E178" s="348">
        <v>263.0</v>
      </c>
      <c r="F178" s="348">
        <v>400.0</v>
      </c>
      <c r="G178" s="348">
        <v>1695.0</v>
      </c>
      <c r="H178" s="348">
        <v>50671.0</v>
      </c>
      <c r="I178" s="348">
        <v>309.0</v>
      </c>
      <c r="J178" s="348">
        <v>13668.0</v>
      </c>
      <c r="K178" s="348">
        <v>16508.0</v>
      </c>
      <c r="L178" s="348">
        <v>37093.0</v>
      </c>
      <c r="M178" s="348">
        <v>728.0</v>
      </c>
      <c r="N178" s="348">
        <v>5447.0</v>
      </c>
      <c r="O178" s="348">
        <v>2887.0</v>
      </c>
      <c r="P178" s="348">
        <v>9078.0</v>
      </c>
      <c r="Q178" s="348">
        <v>458.0</v>
      </c>
      <c r="R178" s="348">
        <v>1340.0</v>
      </c>
      <c r="S178" s="348">
        <v>2901.0</v>
      </c>
      <c r="T178" s="348">
        <v>4890.0</v>
      </c>
      <c r="U178" s="348">
        <v>3124.0</v>
      </c>
      <c r="V178" s="348">
        <v>4064.0</v>
      </c>
      <c r="W178" s="348">
        <v>8110.0</v>
      </c>
      <c r="X178" s="348">
        <v>1767.0</v>
      </c>
      <c r="Y178" s="348">
        <v>13032.0</v>
      </c>
      <c r="Z178" s="348">
        <v>261.0</v>
      </c>
      <c r="AA178" s="348">
        <v>509.0</v>
      </c>
      <c r="AB178" s="348">
        <v>3163.0</v>
      </c>
      <c r="AC178" s="348">
        <v>1911.0</v>
      </c>
      <c r="AD178" s="348">
        <v>2248.0</v>
      </c>
      <c r="AE178" s="348">
        <v>970.0</v>
      </c>
      <c r="AF178" s="348">
        <v>4276.0</v>
      </c>
      <c r="AG178" s="348">
        <v>456.0</v>
      </c>
      <c r="AH178" s="348">
        <v>213.0</v>
      </c>
      <c r="AI178" s="348">
        <v>2269.0</v>
      </c>
      <c r="AJ178" s="203">
        <v>0.0</v>
      </c>
      <c r="AK178" s="344"/>
      <c r="AL178" s="344"/>
      <c r="AM178" s="344"/>
      <c r="AN178" s="344"/>
      <c r="AO178" s="344"/>
      <c r="AP178" s="344"/>
    </row>
    <row r="179">
      <c r="A179" s="345">
        <v>44085.0</v>
      </c>
      <c r="B179" s="348">
        <v>2403.0</v>
      </c>
      <c r="C179" s="348">
        <v>6978.0</v>
      </c>
      <c r="D179" s="348">
        <v>3448.0</v>
      </c>
      <c r="E179" s="348">
        <v>270.0</v>
      </c>
      <c r="F179" s="348">
        <v>430.0</v>
      </c>
      <c r="G179" s="348">
        <v>1744.0</v>
      </c>
      <c r="H179" s="348">
        <v>51635.0</v>
      </c>
      <c r="I179" s="348">
        <v>314.0</v>
      </c>
      <c r="J179" s="348">
        <v>13940.0</v>
      </c>
      <c r="K179" s="348">
        <v>17074.0</v>
      </c>
      <c r="L179" s="348">
        <v>37455.0</v>
      </c>
      <c r="M179" s="348">
        <v>736.0</v>
      </c>
      <c r="N179" s="348">
        <v>5599.0</v>
      </c>
      <c r="O179" s="348">
        <v>2920.0</v>
      </c>
      <c r="P179" s="348">
        <v>9152.0</v>
      </c>
      <c r="Q179" s="348">
        <v>460.0</v>
      </c>
      <c r="R179" s="348">
        <v>1357.0</v>
      </c>
      <c r="S179" s="348">
        <v>2910.0</v>
      </c>
      <c r="T179" s="348">
        <v>4945.0</v>
      </c>
      <c r="U179" s="348">
        <v>3161.0</v>
      </c>
      <c r="V179" s="348">
        <v>4085.0</v>
      </c>
      <c r="W179" s="348">
        <v>8241.0</v>
      </c>
      <c r="X179" s="348">
        <v>1801.0</v>
      </c>
      <c r="Y179" s="348">
        <v>13183.0</v>
      </c>
      <c r="Z179" s="348">
        <v>269.0</v>
      </c>
      <c r="AA179" s="348">
        <v>511.0</v>
      </c>
      <c r="AB179" s="348">
        <v>3345.0</v>
      </c>
      <c r="AC179" s="348">
        <v>1918.0</v>
      </c>
      <c r="AD179" s="348">
        <v>2365.0</v>
      </c>
      <c r="AE179" s="348">
        <v>1019.0</v>
      </c>
      <c r="AF179" s="348">
        <v>4330.0</v>
      </c>
      <c r="AG179" s="348">
        <v>458.0</v>
      </c>
      <c r="AH179" s="348">
        <v>213.0</v>
      </c>
      <c r="AI179" s="348">
        <v>2271.0</v>
      </c>
      <c r="AJ179" s="342"/>
      <c r="AK179" s="344"/>
      <c r="AL179" s="344"/>
      <c r="AM179" s="344"/>
      <c r="AN179" s="344"/>
      <c r="AO179" s="344"/>
      <c r="AP179" s="344"/>
    </row>
    <row r="180">
      <c r="A180" s="345">
        <v>44086.0</v>
      </c>
      <c r="B180" s="348">
        <v>2527.0</v>
      </c>
      <c r="C180" s="348">
        <v>7113.0</v>
      </c>
      <c r="D180" s="348">
        <v>3469.0</v>
      </c>
      <c r="E180" s="348">
        <v>275.0</v>
      </c>
      <c r="F180" s="348">
        <v>458.0</v>
      </c>
      <c r="G180" s="348">
        <v>1787.0</v>
      </c>
      <c r="H180" s="348">
        <v>52840.0</v>
      </c>
      <c r="I180" s="348">
        <v>319.0</v>
      </c>
      <c r="J180" s="348">
        <v>14231.0</v>
      </c>
      <c r="K180" s="348">
        <v>17460.0</v>
      </c>
      <c r="L180" s="348">
        <v>37839.0</v>
      </c>
      <c r="M180" s="348">
        <v>747.0</v>
      </c>
      <c r="N180" s="348">
        <v>5752.0</v>
      </c>
      <c r="O180" s="348">
        <v>2966.0</v>
      </c>
      <c r="P180" s="348">
        <v>9249.0</v>
      </c>
      <c r="Q180" s="348">
        <v>465.0</v>
      </c>
      <c r="R180" s="348">
        <v>1378.0</v>
      </c>
      <c r="S180" s="348">
        <v>2923.0</v>
      </c>
      <c r="T180" s="348">
        <v>5018.0</v>
      </c>
      <c r="U180" s="348">
        <v>3264.0</v>
      </c>
      <c r="V180" s="348">
        <v>4105.0</v>
      </c>
      <c r="W180" s="348">
        <v>8362.0</v>
      </c>
      <c r="X180" s="348">
        <v>1834.0</v>
      </c>
      <c r="Y180" s="348">
        <v>13235.0</v>
      </c>
      <c r="Z180" s="348">
        <v>269.0</v>
      </c>
      <c r="AA180" s="348">
        <v>555.0</v>
      </c>
      <c r="AB180" s="348">
        <v>3569.0</v>
      </c>
      <c r="AC180" s="348">
        <v>1921.0</v>
      </c>
      <c r="AD180" s="348">
        <v>2377.0</v>
      </c>
      <c r="AE180" s="348">
        <v>1086.0</v>
      </c>
      <c r="AF180" s="348">
        <v>4392.0</v>
      </c>
      <c r="AG180" s="348">
        <v>462.0</v>
      </c>
      <c r="AH180" s="348">
        <v>217.0</v>
      </c>
      <c r="AI180" s="348">
        <v>2282.0</v>
      </c>
      <c r="AJ180" s="203">
        <v>0.0</v>
      </c>
      <c r="AK180" s="344"/>
      <c r="AL180" s="344"/>
      <c r="AM180" s="344"/>
      <c r="AN180" s="344"/>
      <c r="AO180" s="344"/>
      <c r="AP180" s="344"/>
    </row>
    <row r="181">
      <c r="A181" s="347">
        <f t="shared" ref="A181:A185" si="2">A180+1</f>
        <v>44087</v>
      </c>
      <c r="B181" s="348">
        <v>2739.0</v>
      </c>
      <c r="C181" s="348">
        <v>7226.0</v>
      </c>
      <c r="D181" s="348">
        <v>3519.0</v>
      </c>
      <c r="E181" s="348">
        <v>283.0</v>
      </c>
      <c r="F181" s="348">
        <v>466.0</v>
      </c>
      <c r="G181" s="348">
        <v>1836.0</v>
      </c>
      <c r="H181" s="348">
        <v>54220.0</v>
      </c>
      <c r="I181" s="348">
        <v>321.0</v>
      </c>
      <c r="J181" s="348">
        <v>14388.0</v>
      </c>
      <c r="K181" s="348">
        <v>17742.0</v>
      </c>
      <c r="L181" s="348">
        <v>38088.0</v>
      </c>
      <c r="M181" s="348">
        <v>754.0</v>
      </c>
      <c r="N181" s="348">
        <v>5926.0</v>
      </c>
      <c r="O181" s="348">
        <v>3002.0</v>
      </c>
      <c r="P181" s="348">
        <v>9282.0</v>
      </c>
      <c r="Q181" s="348">
        <v>469.0</v>
      </c>
      <c r="R181" s="348">
        <v>1411.0</v>
      </c>
      <c r="S181" s="348">
        <v>2939.0</v>
      </c>
      <c r="T181" s="348">
        <v>5051.0</v>
      </c>
      <c r="U181" s="348">
        <v>3387.0</v>
      </c>
      <c r="V181" s="348">
        <v>4149.0</v>
      </c>
      <c r="W181" s="348">
        <v>8465.0</v>
      </c>
      <c r="X181" s="348">
        <v>1869.0</v>
      </c>
      <c r="Y181" s="348">
        <v>13291.0</v>
      </c>
      <c r="Z181" s="348">
        <v>271.0</v>
      </c>
      <c r="AA181" s="348">
        <v>555.0</v>
      </c>
      <c r="AB181" s="348">
        <v>3781.0</v>
      </c>
      <c r="AC181" s="348">
        <v>1935.0</v>
      </c>
      <c r="AD181" s="348">
        <v>2434.0</v>
      </c>
      <c r="AE181" s="348">
        <v>1086.0</v>
      </c>
      <c r="AF181" s="348">
        <v>4476.0</v>
      </c>
      <c r="AG181" s="348">
        <v>470.0</v>
      </c>
      <c r="AH181" s="348">
        <v>237.0</v>
      </c>
      <c r="AI181" s="348">
        <v>2314.0</v>
      </c>
      <c r="AJ181" s="203">
        <v>0.0</v>
      </c>
      <c r="AK181" s="344"/>
      <c r="AL181" s="344"/>
      <c r="AM181" s="344"/>
      <c r="AN181" s="344"/>
      <c r="AO181" s="344"/>
      <c r="AP181" s="344"/>
    </row>
    <row r="182">
      <c r="A182" s="347">
        <f t="shared" si="2"/>
        <v>44088</v>
      </c>
      <c r="B182" s="348">
        <v>2892.0</v>
      </c>
      <c r="C182" s="348">
        <v>7312.0</v>
      </c>
      <c r="D182" s="348">
        <v>3574.0</v>
      </c>
      <c r="E182" s="348">
        <v>283.0</v>
      </c>
      <c r="F182" s="348">
        <v>467.0</v>
      </c>
      <c r="G182" s="348">
        <v>1869.0</v>
      </c>
      <c r="H182" s="348">
        <v>55099.0</v>
      </c>
      <c r="I182" s="348">
        <v>321.0</v>
      </c>
      <c r="J182" s="348">
        <v>14591.0</v>
      </c>
      <c r="K182" s="348">
        <v>17913.0</v>
      </c>
      <c r="L182" s="348">
        <v>38431.0</v>
      </c>
      <c r="M182" s="348">
        <v>780.0</v>
      </c>
      <c r="N182" s="348">
        <v>6049.0</v>
      </c>
      <c r="O182" s="348">
        <v>3002.0</v>
      </c>
      <c r="P182" s="348">
        <v>9423.0</v>
      </c>
      <c r="Q182" s="348">
        <v>474.0</v>
      </c>
      <c r="R182" s="348">
        <v>1430.0</v>
      </c>
      <c r="S182" s="348">
        <v>2961.0</v>
      </c>
      <c r="T182" s="348">
        <v>5078.0</v>
      </c>
      <c r="U182" s="348">
        <v>3505.0</v>
      </c>
      <c r="V182" s="348">
        <v>4165.0</v>
      </c>
      <c r="W182" s="348">
        <v>8559.0</v>
      </c>
      <c r="X182" s="348">
        <v>1890.0</v>
      </c>
      <c r="Y182" s="348">
        <v>13476.0</v>
      </c>
      <c r="Z182" s="348">
        <v>271.0</v>
      </c>
      <c r="AA182" s="348">
        <v>615.0</v>
      </c>
      <c r="AB182" s="348">
        <v>3909.0</v>
      </c>
      <c r="AC182" s="348">
        <v>1940.0</v>
      </c>
      <c r="AD182" s="348">
        <v>2465.0</v>
      </c>
      <c r="AE182" s="348">
        <v>1185.0</v>
      </c>
      <c r="AF182" s="348">
        <v>4572.0</v>
      </c>
      <c r="AG182" s="348">
        <v>471.0</v>
      </c>
      <c r="AH182" s="348">
        <v>237.0</v>
      </c>
      <c r="AI182" s="348">
        <v>2314.0</v>
      </c>
      <c r="AJ182" s="342"/>
      <c r="AK182" s="344"/>
      <c r="AL182" s="344"/>
      <c r="AM182" s="344"/>
      <c r="AN182" s="344"/>
      <c r="AO182" s="344"/>
      <c r="AP182" s="344"/>
    </row>
    <row r="183">
      <c r="A183" s="347">
        <f t="shared" si="2"/>
        <v>44089</v>
      </c>
      <c r="B183" s="348">
        <v>3032.0</v>
      </c>
      <c r="C183" s="348">
        <v>7380.0</v>
      </c>
      <c r="D183" s="348">
        <v>3636.0</v>
      </c>
      <c r="E183" s="348">
        <v>284.0</v>
      </c>
      <c r="F183" s="348">
        <v>476.0</v>
      </c>
      <c r="G183" s="348">
        <v>1895.0</v>
      </c>
      <c r="H183" s="348">
        <v>56175.0</v>
      </c>
      <c r="I183" s="348">
        <v>331.0</v>
      </c>
      <c r="J183" s="348">
        <v>14938.0</v>
      </c>
      <c r="K183" s="348">
        <v>18111.0</v>
      </c>
      <c r="L183" s="348">
        <v>38809.0</v>
      </c>
      <c r="M183" s="348">
        <v>784.0</v>
      </c>
      <c r="N183" s="348">
        <v>6100.0</v>
      </c>
      <c r="O183" s="348">
        <v>3059.0</v>
      </c>
      <c r="P183" s="348">
        <v>9500.0</v>
      </c>
      <c r="Q183" s="348">
        <v>479.0</v>
      </c>
      <c r="R183" s="348">
        <v>1438.0</v>
      </c>
      <c r="S183" s="348">
        <v>2981.0</v>
      </c>
      <c r="T183" s="348">
        <v>5118.0</v>
      </c>
      <c r="U183" s="348">
        <v>3633.0</v>
      </c>
      <c r="V183" s="348">
        <v>4171.0</v>
      </c>
      <c r="W183" s="348">
        <v>8808.0</v>
      </c>
      <c r="X183" s="348">
        <v>1948.0</v>
      </c>
      <c r="Y183" s="348">
        <v>13583.0</v>
      </c>
      <c r="Z183" s="348">
        <v>272.0</v>
      </c>
      <c r="AA183" s="348">
        <v>644.0</v>
      </c>
      <c r="AB183" s="348">
        <v>4054.0</v>
      </c>
      <c r="AC183" s="348">
        <v>1956.0</v>
      </c>
      <c r="AD183" s="348">
        <v>2481.0</v>
      </c>
      <c r="AE183" s="348">
        <v>1236.0</v>
      </c>
      <c r="AF183" s="348">
        <v>4637.0</v>
      </c>
      <c r="AG183" s="348">
        <v>475.0</v>
      </c>
      <c r="AH183" s="348">
        <v>276.0</v>
      </c>
      <c r="AI183" s="348">
        <v>2330.0</v>
      </c>
      <c r="AJ183" s="203">
        <v>0.0</v>
      </c>
      <c r="AK183" s="344"/>
      <c r="AL183" s="344"/>
      <c r="AM183" s="344"/>
      <c r="AN183" s="344"/>
      <c r="AO183" s="344"/>
      <c r="AP183" s="344"/>
    </row>
    <row r="184">
      <c r="A184" s="347">
        <f t="shared" si="2"/>
        <v>44090</v>
      </c>
      <c r="B184" s="348">
        <v>3127.0</v>
      </c>
      <c r="C184" s="348">
        <v>7429.0</v>
      </c>
      <c r="D184" s="348">
        <v>3774.0</v>
      </c>
      <c r="E184" s="348">
        <v>295.0</v>
      </c>
      <c r="F184" s="348">
        <v>480.0</v>
      </c>
      <c r="G184" s="348">
        <v>1943.0</v>
      </c>
      <c r="H184" s="348">
        <v>57469.0</v>
      </c>
      <c r="I184" s="348">
        <v>345.0</v>
      </c>
      <c r="J184" s="348">
        <v>15231.0</v>
      </c>
      <c r="K184" s="348">
        <v>18451.0</v>
      </c>
      <c r="L184" s="348">
        <v>39181.0</v>
      </c>
      <c r="M184" s="348">
        <v>803.0</v>
      </c>
      <c r="N184" s="348">
        <v>6317.0</v>
      </c>
      <c r="O184" s="348">
        <v>3123.0</v>
      </c>
      <c r="P184" s="348">
        <v>9511.0</v>
      </c>
      <c r="Q184" s="348">
        <v>481.0</v>
      </c>
      <c r="R184" s="348">
        <v>1460.0</v>
      </c>
      <c r="S184" s="348">
        <v>2990.0</v>
      </c>
      <c r="T184" s="348">
        <v>5175.0</v>
      </c>
      <c r="U184" s="348">
        <v>3749.0</v>
      </c>
      <c r="V184" s="348">
        <v>4182.0</v>
      </c>
      <c r="W184" s="348">
        <v>8934.0</v>
      </c>
      <c r="X184" s="348">
        <v>2008.0</v>
      </c>
      <c r="Y184" s="348">
        <v>13747.0</v>
      </c>
      <c r="Z184" s="348">
        <v>276.0</v>
      </c>
      <c r="AA184" s="348">
        <v>666.0</v>
      </c>
      <c r="AB184" s="348">
        <v>4237.0</v>
      </c>
      <c r="AC184" s="348">
        <v>1966.0</v>
      </c>
      <c r="AD184" s="348">
        <v>2500.0</v>
      </c>
      <c r="AE184" s="348">
        <v>1278.0</v>
      </c>
      <c r="AF184" s="348">
        <v>4763.0</v>
      </c>
      <c r="AG184" s="348">
        <v>477.0</v>
      </c>
      <c r="AH184" s="348">
        <v>289.0</v>
      </c>
      <c r="AI184" s="348">
        <v>2336.0</v>
      </c>
      <c r="AJ184" s="203">
        <v>0.0</v>
      </c>
      <c r="AK184" s="344"/>
      <c r="AL184" s="344"/>
      <c r="AM184" s="344"/>
      <c r="AN184" s="344"/>
      <c r="AO184" s="344"/>
      <c r="AP184" s="344"/>
    </row>
    <row r="185">
      <c r="A185" s="347">
        <f t="shared" si="2"/>
        <v>44091</v>
      </c>
      <c r="B185" s="348">
        <v>3236.0</v>
      </c>
      <c r="C185" s="348">
        <v>7492.0</v>
      </c>
      <c r="D185" s="348">
        <v>3895.0</v>
      </c>
      <c r="E185" s="348">
        <v>305.0</v>
      </c>
      <c r="F185" s="348">
        <v>510.0</v>
      </c>
      <c r="G185" s="348">
        <v>1984.0</v>
      </c>
      <c r="H185" s="348">
        <v>58582.0</v>
      </c>
      <c r="I185" s="348">
        <v>351.0</v>
      </c>
      <c r="J185" s="348">
        <v>15584.0</v>
      </c>
      <c r="K185" s="348">
        <v>18744.0</v>
      </c>
      <c r="L185" s="348">
        <v>39508.0</v>
      </c>
      <c r="M185" s="348">
        <v>825.0</v>
      </c>
      <c r="N185" s="348">
        <v>6486.0</v>
      </c>
      <c r="O185" s="348">
        <v>3123.0</v>
      </c>
      <c r="P185" s="348">
        <v>9547.0</v>
      </c>
      <c r="Q185" s="348">
        <v>483.0</v>
      </c>
      <c r="R185" s="348">
        <v>1494.0</v>
      </c>
      <c r="S185" s="348">
        <v>3009.0</v>
      </c>
      <c r="T185" s="348">
        <v>5233.0</v>
      </c>
      <c r="U185" s="348">
        <v>3868.0</v>
      </c>
      <c r="V185" s="348">
        <v>4212.0</v>
      </c>
      <c r="W185" s="348">
        <v>9051.0</v>
      </c>
      <c r="X185" s="348">
        <v>2043.0</v>
      </c>
      <c r="Y185" s="348">
        <v>13867.0</v>
      </c>
      <c r="Z185" s="348">
        <v>278.0</v>
      </c>
      <c r="AA185" s="348">
        <v>687.0</v>
      </c>
      <c r="AB185" s="348">
        <v>4462.0</v>
      </c>
      <c r="AC185" s="348">
        <v>1972.0</v>
      </c>
      <c r="AD185" s="348">
        <v>2503.0</v>
      </c>
      <c r="AE185" s="348">
        <v>1333.0</v>
      </c>
      <c r="AF185" s="348">
        <v>4836.0</v>
      </c>
      <c r="AG185" s="348">
        <v>482.0</v>
      </c>
      <c r="AH185" s="348">
        <v>302.0</v>
      </c>
      <c r="AI185" s="348">
        <v>2341.0</v>
      </c>
      <c r="AJ185" s="203">
        <v>0.0</v>
      </c>
      <c r="AK185" s="344"/>
      <c r="AL185" s="344"/>
      <c r="AM185" s="344"/>
      <c r="AN185" s="344"/>
      <c r="AO185" s="344"/>
      <c r="AP185" s="344"/>
    </row>
    <row r="186">
      <c r="A186" s="345">
        <v>44092.0</v>
      </c>
      <c r="B186" s="348">
        <v>3352.0</v>
      </c>
      <c r="C186" s="348">
        <v>7543.0</v>
      </c>
      <c r="D186" s="348">
        <v>4036.0</v>
      </c>
      <c r="E186" s="348">
        <v>306.0</v>
      </c>
      <c r="F186" s="348">
        <v>523.0</v>
      </c>
      <c r="G186" s="348">
        <v>2037.0</v>
      </c>
      <c r="H186" s="348">
        <v>59840.0</v>
      </c>
      <c r="I186" s="348">
        <v>358.0</v>
      </c>
      <c r="J186" s="348">
        <v>15925.0</v>
      </c>
      <c r="K186" s="348">
        <v>18942.0</v>
      </c>
      <c r="L186" s="348">
        <v>39993.0</v>
      </c>
      <c r="M186" s="348">
        <v>840.0</v>
      </c>
      <c r="N186" s="348">
        <v>6605.0</v>
      </c>
      <c r="O186" s="348">
        <v>3178.0</v>
      </c>
      <c r="P186" s="348">
        <v>9572.0</v>
      </c>
      <c r="Q186" s="348">
        <v>485.0</v>
      </c>
      <c r="R186" s="348">
        <v>1582.0</v>
      </c>
      <c r="S186" s="348">
        <v>3029.0</v>
      </c>
      <c r="T186" s="348">
        <v>5293.0</v>
      </c>
      <c r="U186" s="348">
        <v>4002.0</v>
      </c>
      <c r="V186" s="348">
        <v>4232.0</v>
      </c>
      <c r="W186" s="348">
        <v>9176.0</v>
      </c>
      <c r="X186" s="348">
        <v>2060.0</v>
      </c>
      <c r="Y186" s="348">
        <v>14026.0</v>
      </c>
      <c r="Z186" s="348">
        <v>289.0</v>
      </c>
      <c r="AA186" s="348">
        <v>694.0</v>
      </c>
      <c r="AB186" s="348">
        <v>4687.0</v>
      </c>
      <c r="AC186" s="348">
        <v>1973.0</v>
      </c>
      <c r="AD186" s="348">
        <v>2510.0</v>
      </c>
      <c r="AE186" s="348">
        <v>1387.0</v>
      </c>
      <c r="AF186" s="348">
        <v>4894.0</v>
      </c>
      <c r="AG186" s="348">
        <v>484.0</v>
      </c>
      <c r="AH186" s="348">
        <v>313.0</v>
      </c>
      <c r="AI186" s="348">
        <v>2353.0</v>
      </c>
      <c r="AJ186" s="203">
        <v>0.0</v>
      </c>
      <c r="AK186" s="344"/>
      <c r="AL186" s="344"/>
      <c r="AM186" s="344"/>
      <c r="AN186" s="344"/>
      <c r="AO186" s="344"/>
      <c r="AP186" s="344"/>
    </row>
    <row r="187">
      <c r="A187" s="345">
        <v>44093.0</v>
      </c>
      <c r="B187" s="348">
        <v>3527.0</v>
      </c>
      <c r="C187" s="348">
        <v>7628.0</v>
      </c>
      <c r="D187" s="348">
        <v>4164.0</v>
      </c>
      <c r="E187" s="348">
        <v>310.0</v>
      </c>
      <c r="F187" s="348">
        <v>530.0</v>
      </c>
      <c r="G187" s="348">
        <v>2111.0</v>
      </c>
      <c r="H187" s="348">
        <v>60828.0</v>
      </c>
      <c r="I187" s="348">
        <v>372.0</v>
      </c>
      <c r="J187" s="348">
        <v>16395.0</v>
      </c>
      <c r="K187" s="348">
        <v>19213.0</v>
      </c>
      <c r="L187" s="348">
        <v>40372.0</v>
      </c>
      <c r="M187" s="348">
        <v>861.0</v>
      </c>
      <c r="N187" s="348">
        <v>6716.0</v>
      </c>
      <c r="O187" s="348">
        <v>3228.0</v>
      </c>
      <c r="P187" s="348">
        <v>9650.0</v>
      </c>
      <c r="Q187" s="348">
        <v>488.0</v>
      </c>
      <c r="R187" s="348">
        <v>1627.0</v>
      </c>
      <c r="S187" s="348">
        <v>3082.0</v>
      </c>
      <c r="T187" s="348">
        <v>5331.0</v>
      </c>
      <c r="U187" s="348">
        <v>4161.0</v>
      </c>
      <c r="V187" s="348">
        <v>4254.0</v>
      </c>
      <c r="W187" s="348">
        <v>9273.0</v>
      </c>
      <c r="X187" s="348">
        <v>2119.0</v>
      </c>
      <c r="Y187" s="348">
        <v>14193.0</v>
      </c>
      <c r="Z187" s="348">
        <v>297.0</v>
      </c>
      <c r="AA187" s="348">
        <v>715.0</v>
      </c>
      <c r="AB187" s="348">
        <v>4990.0</v>
      </c>
      <c r="AC187" s="348">
        <v>1992.0</v>
      </c>
      <c r="AD187" s="348">
        <v>2551.0</v>
      </c>
      <c r="AE187" s="348">
        <v>1435.0</v>
      </c>
      <c r="AF187" s="348">
        <v>5099.0</v>
      </c>
      <c r="AG187" s="348">
        <v>485.0</v>
      </c>
      <c r="AH187" s="348">
        <v>315.0</v>
      </c>
      <c r="AI187" s="348">
        <v>2375.0</v>
      </c>
      <c r="AJ187" s="203">
        <v>0.0</v>
      </c>
      <c r="AK187" s="344"/>
      <c r="AL187" s="344"/>
      <c r="AM187" s="344"/>
      <c r="AN187" s="344"/>
      <c r="AO187" s="344"/>
      <c r="AP187" s="344"/>
    </row>
    <row r="188">
      <c r="A188" s="347">
        <f t="shared" ref="A188:A189" si="3">A187+1</f>
        <v>44094</v>
      </c>
      <c r="B188" s="348">
        <v>3595.0</v>
      </c>
      <c r="C188" s="348">
        <v>7749.0</v>
      </c>
      <c r="D188" s="348">
        <v>4343.0</v>
      </c>
      <c r="E188" s="348">
        <v>311.0</v>
      </c>
      <c r="F188" s="348">
        <v>536.0</v>
      </c>
      <c r="G188" s="348">
        <v>2181.0</v>
      </c>
      <c r="H188" s="348">
        <v>61966.0</v>
      </c>
      <c r="I188" s="348">
        <v>386.0</v>
      </c>
      <c r="J188" s="348">
        <v>16822.0</v>
      </c>
      <c r="K188" s="348">
        <v>19516.0</v>
      </c>
      <c r="L188" s="348">
        <v>40708.0</v>
      </c>
      <c r="M188" s="348">
        <v>867.0</v>
      </c>
      <c r="N188" s="348">
        <v>6776.0</v>
      </c>
      <c r="O188" s="348">
        <v>3272.0</v>
      </c>
      <c r="P188" s="348">
        <v>9735.0</v>
      </c>
      <c r="Q188" s="348">
        <v>489.0</v>
      </c>
      <c r="R188" s="348">
        <v>1639.0</v>
      </c>
      <c r="S188" s="348">
        <v>3101.0</v>
      </c>
      <c r="T188" s="348">
        <v>5402.0</v>
      </c>
      <c r="U188" s="348">
        <v>4267.0</v>
      </c>
      <c r="V188" s="348">
        <v>4295.0</v>
      </c>
      <c r="W188" s="348">
        <v>9368.0</v>
      </c>
      <c r="X188" s="348">
        <v>2187.0</v>
      </c>
      <c r="Y188" s="348">
        <v>14367.0</v>
      </c>
      <c r="Z188" s="348">
        <v>320.0</v>
      </c>
      <c r="AA188" s="348">
        <v>728.0</v>
      </c>
      <c r="AB188" s="348">
        <v>5288.0</v>
      </c>
      <c r="AC188" s="348">
        <v>1992.0</v>
      </c>
      <c r="AD188" s="348">
        <v>2566.0</v>
      </c>
      <c r="AE188" s="348">
        <v>1495.0</v>
      </c>
      <c r="AF188" s="348">
        <v>5149.0</v>
      </c>
      <c r="AG188" s="348">
        <v>504.0</v>
      </c>
      <c r="AH188" s="348">
        <v>321.0</v>
      </c>
      <c r="AI188" s="348">
        <v>2435.0</v>
      </c>
      <c r="AJ188" s="203">
        <v>0.0</v>
      </c>
      <c r="AK188" s="344"/>
      <c r="AL188" s="344"/>
      <c r="AM188" s="344"/>
      <c r="AN188" s="344"/>
      <c r="AO188" s="344"/>
      <c r="AP188" s="344"/>
    </row>
    <row r="189">
      <c r="A189" s="347">
        <f t="shared" si="3"/>
        <v>44095</v>
      </c>
      <c r="B189" s="348">
        <v>3694.0</v>
      </c>
      <c r="C189" s="348">
        <v>7888.0</v>
      </c>
      <c r="D189" s="348">
        <v>4464.0</v>
      </c>
      <c r="E189" s="348">
        <v>312.0</v>
      </c>
      <c r="F189" s="348">
        <v>536.0</v>
      </c>
      <c r="G189" s="348">
        <v>2245.0</v>
      </c>
      <c r="H189" s="348">
        <v>63318.0</v>
      </c>
      <c r="I189" s="348">
        <v>386.0</v>
      </c>
      <c r="J189" s="348">
        <v>17502.0</v>
      </c>
      <c r="K189" s="348">
        <v>19754.0</v>
      </c>
      <c r="L189" s="348">
        <v>41076.0</v>
      </c>
      <c r="M189" s="348">
        <v>868.0</v>
      </c>
      <c r="N189" s="348">
        <v>6954.0</v>
      </c>
      <c r="O189" s="348">
        <v>3300.0</v>
      </c>
      <c r="P189" s="348">
        <v>9817.0</v>
      </c>
      <c r="Q189" s="348">
        <v>492.0</v>
      </c>
      <c r="R189" s="348">
        <v>1724.0</v>
      </c>
      <c r="S189" s="348">
        <v>3126.0</v>
      </c>
      <c r="T189" s="348">
        <v>5449.0</v>
      </c>
      <c r="U189" s="348">
        <v>4448.0</v>
      </c>
      <c r="V189" s="348">
        <v>4317.0</v>
      </c>
      <c r="W189" s="348">
        <v>9468.0</v>
      </c>
      <c r="X189" s="348">
        <v>2223.0</v>
      </c>
      <c r="Y189" s="348">
        <v>14403.0</v>
      </c>
      <c r="Z189" s="348">
        <v>321.0</v>
      </c>
      <c r="AA189" s="348">
        <v>738.0</v>
      </c>
      <c r="AB189" s="348">
        <v>5448.0</v>
      </c>
      <c r="AC189" s="348">
        <v>2011.0</v>
      </c>
      <c r="AD189" s="348">
        <v>2615.0</v>
      </c>
      <c r="AE189" s="348">
        <v>1516.0</v>
      </c>
      <c r="AF189" s="348">
        <v>5176.0</v>
      </c>
      <c r="AG189" s="348">
        <v>505.0</v>
      </c>
      <c r="AH189" s="348">
        <v>321.0</v>
      </c>
      <c r="AI189" s="348">
        <v>2437.0</v>
      </c>
      <c r="AJ189" s="203">
        <v>0.0</v>
      </c>
      <c r="AK189" s="344"/>
      <c r="AL189" s="344"/>
      <c r="AM189" s="344"/>
      <c r="AN189" s="344"/>
      <c r="AO189" s="344"/>
      <c r="AP189" s="344"/>
    </row>
    <row r="190">
      <c r="A190" s="345">
        <v>44096.0</v>
      </c>
      <c r="B190" s="348">
        <v>3785.0</v>
      </c>
      <c r="C190" s="348">
        <v>7996.0</v>
      </c>
      <c r="D190" s="348">
        <v>4593.0</v>
      </c>
      <c r="E190" s="348">
        <v>320.0</v>
      </c>
      <c r="F190" s="348">
        <v>541.0</v>
      </c>
      <c r="G190" s="348">
        <v>2312.0</v>
      </c>
      <c r="H190" s="348">
        <v>64554.0</v>
      </c>
      <c r="I190" s="348">
        <v>386.0</v>
      </c>
      <c r="J190" s="348">
        <v>18077.0</v>
      </c>
      <c r="K190" s="348">
        <v>19982.0</v>
      </c>
      <c r="L190" s="348">
        <v>41417.0</v>
      </c>
      <c r="M190" s="348">
        <v>879.0</v>
      </c>
      <c r="N190" s="348">
        <v>7068.0</v>
      </c>
      <c r="O190" s="348">
        <v>3300.0</v>
      </c>
      <c r="P190" s="348">
        <v>9902.0</v>
      </c>
      <c r="Q190" s="348">
        <v>503.0</v>
      </c>
      <c r="R190" s="348">
        <v>1747.0</v>
      </c>
      <c r="S190" s="348">
        <v>3137.0</v>
      </c>
      <c r="T190" s="348">
        <v>5497.0</v>
      </c>
      <c r="U190" s="348">
        <v>4649.0</v>
      </c>
      <c r="V190" s="348">
        <v>4329.0</v>
      </c>
      <c r="W190" s="348">
        <v>9566.0</v>
      </c>
      <c r="X190" s="348">
        <v>2261.0</v>
      </c>
      <c r="Y190" s="348">
        <v>14524.0</v>
      </c>
      <c r="Z190" s="348">
        <v>330.0</v>
      </c>
      <c r="AA190" s="348">
        <v>762.0</v>
      </c>
      <c r="AB190" s="348">
        <v>5701.0</v>
      </c>
      <c r="AC190" s="348">
        <v>2014.0</v>
      </c>
      <c r="AD190" s="348">
        <v>2652.0</v>
      </c>
      <c r="AE190" s="348">
        <v>1587.0</v>
      </c>
      <c r="AF190" s="348">
        <v>5249.0</v>
      </c>
      <c r="AG190" s="348">
        <v>530.0</v>
      </c>
      <c r="AH190" s="348">
        <v>332.0</v>
      </c>
      <c r="AI190" s="348">
        <v>2441.0</v>
      </c>
      <c r="AJ190" s="203">
        <v>0.0</v>
      </c>
      <c r="AK190" s="344"/>
      <c r="AL190" s="344"/>
      <c r="AM190" s="344"/>
      <c r="AN190" s="344"/>
      <c r="AO190" s="344"/>
      <c r="AP190" s="344"/>
    </row>
    <row r="191">
      <c r="A191" s="345">
        <v>44097.0</v>
      </c>
      <c r="B191" s="348">
        <v>3835.0</v>
      </c>
      <c r="C191" s="348">
        <v>8126.0</v>
      </c>
      <c r="D191" s="348">
        <v>4809.0</v>
      </c>
      <c r="E191" s="348">
        <v>334.0</v>
      </c>
      <c r="F191" s="348">
        <v>572.0</v>
      </c>
      <c r="G191" s="348">
        <v>2375.0</v>
      </c>
      <c r="H191" s="348">
        <v>65687.0</v>
      </c>
      <c r="I191" s="348">
        <v>395.0</v>
      </c>
      <c r="J191" s="348">
        <v>18593.0</v>
      </c>
      <c r="K191" s="348">
        <v>20239.0</v>
      </c>
      <c r="L191" s="348">
        <v>41755.0</v>
      </c>
      <c r="M191" s="348">
        <v>885.0</v>
      </c>
      <c r="N191" s="348">
        <v>7264.0</v>
      </c>
      <c r="O191" s="348">
        <v>3392.0</v>
      </c>
      <c r="P191" s="348">
        <v>9984.0</v>
      </c>
      <c r="Q191" s="348">
        <v>532.0</v>
      </c>
      <c r="R191" s="348">
        <v>1864.0</v>
      </c>
      <c r="S191" s="348">
        <v>3161.0</v>
      </c>
      <c r="T191" s="348">
        <v>5607.0</v>
      </c>
      <c r="U191" s="348">
        <v>4853.0</v>
      </c>
      <c r="V191" s="348">
        <v>4335.0</v>
      </c>
      <c r="W191" s="348">
        <v>9653.0</v>
      </c>
      <c r="X191" s="348">
        <v>2351.0</v>
      </c>
      <c r="Y191" s="348">
        <v>14648.0</v>
      </c>
      <c r="Z191" s="348">
        <v>344.0</v>
      </c>
      <c r="AA191" s="348">
        <v>778.0</v>
      </c>
      <c r="AB191" s="348">
        <v>5889.0</v>
      </c>
      <c r="AC191" s="348">
        <v>2035.0</v>
      </c>
      <c r="AD191" s="348">
        <v>2654.0</v>
      </c>
      <c r="AE191" s="348">
        <v>1674.0</v>
      </c>
      <c r="AF191" s="348">
        <v>5387.0</v>
      </c>
      <c r="AG191" s="348">
        <v>540.0</v>
      </c>
      <c r="AH191" s="348">
        <v>349.0</v>
      </c>
      <c r="AI191" s="348">
        <v>2489.0</v>
      </c>
      <c r="AJ191" s="203">
        <v>0.0</v>
      </c>
      <c r="AK191" s="344"/>
      <c r="AL191" s="344"/>
      <c r="AM191" s="344"/>
      <c r="AN191" s="344"/>
      <c r="AO191" s="344"/>
      <c r="AP191" s="344"/>
    </row>
    <row r="192">
      <c r="A192" s="347">
        <f t="shared" ref="A192:A193" si="4">A191+1</f>
        <v>44098</v>
      </c>
      <c r="B192" s="348">
        <v>3891.0</v>
      </c>
      <c r="C192" s="348">
        <v>8245.0</v>
      </c>
      <c r="D192" s="348">
        <v>4939.0</v>
      </c>
      <c r="E192" s="348">
        <v>335.0</v>
      </c>
      <c r="F192" s="348">
        <v>579.0</v>
      </c>
      <c r="G192" s="348">
        <v>2397.0</v>
      </c>
      <c r="H192" s="348">
        <v>66731.0</v>
      </c>
      <c r="I192" s="348">
        <v>399.0</v>
      </c>
      <c r="J192" s="348">
        <v>19397.0</v>
      </c>
      <c r="K192" s="348">
        <v>20673.0</v>
      </c>
      <c r="L192" s="348">
        <v>42098.0</v>
      </c>
      <c r="M192" s="348">
        <v>901.0</v>
      </c>
      <c r="N192" s="348">
        <v>7459.0</v>
      </c>
      <c r="O192" s="348">
        <v>3431.0</v>
      </c>
      <c r="P192" s="348">
        <v>10047.0</v>
      </c>
      <c r="Q192" s="348">
        <v>550.0</v>
      </c>
      <c r="R192" s="348">
        <v>1875.0</v>
      </c>
      <c r="S192" s="348">
        <v>3200.0</v>
      </c>
      <c r="T192" s="348">
        <v>5690.0</v>
      </c>
      <c r="U192" s="348">
        <v>5155.0</v>
      </c>
      <c r="V192" s="348">
        <v>4357.0</v>
      </c>
      <c r="W192" s="348">
        <v>9749.0</v>
      </c>
      <c r="X192" s="348">
        <v>2422.0</v>
      </c>
      <c r="Y192" s="348">
        <v>14813.0</v>
      </c>
      <c r="Z192" s="348">
        <v>348.0</v>
      </c>
      <c r="AA192" s="348">
        <v>799.0</v>
      </c>
      <c r="AB192" s="348">
        <v>6120.0</v>
      </c>
      <c r="AC192" s="348">
        <v>2039.0</v>
      </c>
      <c r="AD192" s="348">
        <v>2654.0</v>
      </c>
      <c r="AE192" s="348">
        <v>1674.0</v>
      </c>
      <c r="AF192" s="348">
        <v>5653.0</v>
      </c>
      <c r="AG192" s="348">
        <v>546.0</v>
      </c>
      <c r="AH192" s="348">
        <v>367.0</v>
      </c>
      <c r="AI192" s="348">
        <v>2489.0</v>
      </c>
      <c r="AJ192" s="203">
        <v>0.0</v>
      </c>
      <c r="AK192" s="344"/>
      <c r="AL192" s="344"/>
      <c r="AM192" s="344"/>
      <c r="AN192" s="344"/>
      <c r="AO192" s="344"/>
      <c r="AP192" s="344"/>
    </row>
    <row r="193">
      <c r="A193" s="347">
        <f t="shared" si="4"/>
        <v>44099</v>
      </c>
      <c r="B193" s="348">
        <v>3982.0</v>
      </c>
      <c r="C193" s="348">
        <v>8389.0</v>
      </c>
      <c r="D193" s="348">
        <v>5050.0</v>
      </c>
      <c r="E193" s="348">
        <v>336.0</v>
      </c>
      <c r="F193" s="348">
        <v>590.0</v>
      </c>
      <c r="G193" s="348">
        <v>2458.0</v>
      </c>
      <c r="H193" s="348">
        <v>67902.0</v>
      </c>
      <c r="I193" s="348">
        <v>409.0</v>
      </c>
      <c r="J193" s="348">
        <v>20131.0</v>
      </c>
      <c r="K193" s="348">
        <v>21004.0</v>
      </c>
      <c r="L193" s="348">
        <v>42391.0</v>
      </c>
      <c r="M193" s="348">
        <v>935.0</v>
      </c>
      <c r="N193" s="348">
        <v>7851.0</v>
      </c>
      <c r="O193" s="348">
        <v>3474.0</v>
      </c>
      <c r="P193" s="348">
        <v>10080.0</v>
      </c>
      <c r="Q193" s="348">
        <v>556.0</v>
      </c>
      <c r="R193" s="348">
        <v>2022.0</v>
      </c>
      <c r="S193" s="348">
        <v>3218.0</v>
      </c>
      <c r="T193" s="348">
        <v>5734.0</v>
      </c>
      <c r="U193" s="348">
        <v>5363.0</v>
      </c>
      <c r="V193" s="348">
        <v>4390.0</v>
      </c>
      <c r="W193" s="348">
        <v>9843.0</v>
      </c>
      <c r="X193" s="348">
        <v>2501.0</v>
      </c>
      <c r="Y193" s="348">
        <v>14982.0</v>
      </c>
      <c r="Z193" s="348">
        <v>354.0</v>
      </c>
      <c r="AA193" s="348">
        <v>814.0</v>
      </c>
      <c r="AB193" s="348">
        <v>6315.0</v>
      </c>
      <c r="AC193" s="348">
        <v>2045.0</v>
      </c>
      <c r="AD193" s="348">
        <v>2654.0</v>
      </c>
      <c r="AE193" s="348">
        <v>1820.0</v>
      </c>
      <c r="AF193" s="348">
        <v>5763.0</v>
      </c>
      <c r="AG193" s="348">
        <v>567.0</v>
      </c>
      <c r="AH193" s="348">
        <v>388.0</v>
      </c>
      <c r="AI193" s="348">
        <v>2534.0</v>
      </c>
      <c r="AJ193" s="203">
        <v>0.0</v>
      </c>
      <c r="AK193" s="344"/>
      <c r="AL193" s="344"/>
      <c r="AM193" s="344"/>
      <c r="AN193" s="344"/>
      <c r="AO193" s="344"/>
      <c r="AP193" s="344"/>
    </row>
    <row r="194">
      <c r="A194" s="345">
        <v>44100.0</v>
      </c>
      <c r="B194" s="348">
        <v>4173.0</v>
      </c>
      <c r="C194" s="348">
        <v>8452.0</v>
      </c>
      <c r="D194" s="348">
        <v>5185.0</v>
      </c>
      <c r="E194" s="348">
        <v>337.0</v>
      </c>
      <c r="F194" s="348">
        <v>600.0</v>
      </c>
      <c r="G194" s="348">
        <v>2499.0</v>
      </c>
      <c r="H194" s="348">
        <v>69224.0</v>
      </c>
      <c r="I194" s="348">
        <v>425.0</v>
      </c>
      <c r="J194" s="348">
        <v>20517.0</v>
      </c>
      <c r="K194" s="348">
        <v>21368.0</v>
      </c>
      <c r="L194" s="348">
        <v>42670.0</v>
      </c>
      <c r="M194" s="348">
        <v>946.0</v>
      </c>
      <c r="N194" s="348">
        <v>8070.0</v>
      </c>
      <c r="O194" s="348">
        <v>3474.0</v>
      </c>
      <c r="P194" s="348">
        <v>10120.0</v>
      </c>
      <c r="Q194" s="348">
        <v>563.0</v>
      </c>
      <c r="R194" s="348">
        <v>2115.0</v>
      </c>
      <c r="S194" s="348">
        <v>3246.0</v>
      </c>
      <c r="T194" s="348">
        <v>5794.0</v>
      </c>
      <c r="U194" s="348">
        <v>5504.0</v>
      </c>
      <c r="V194" s="348">
        <v>4412.0</v>
      </c>
      <c r="W194" s="348">
        <v>9941.0</v>
      </c>
      <c r="X194" s="348">
        <v>2681.0</v>
      </c>
      <c r="Y194" s="348">
        <v>15175.0</v>
      </c>
      <c r="Z194" s="348">
        <v>375.0</v>
      </c>
      <c r="AA194" s="348">
        <v>826.0</v>
      </c>
      <c r="AB194" s="348">
        <v>6577.0</v>
      </c>
      <c r="AC194" s="348">
        <v>2048.0</v>
      </c>
      <c r="AD194" s="348">
        <v>2727.0</v>
      </c>
      <c r="AE194" s="348">
        <v>1951.0</v>
      </c>
      <c r="AF194" s="348">
        <v>5840.0</v>
      </c>
      <c r="AG194" s="348">
        <v>571.0</v>
      </c>
      <c r="AH194" s="348">
        <v>394.0</v>
      </c>
      <c r="AI194" s="348">
        <v>2539.0</v>
      </c>
      <c r="AJ194" s="203">
        <v>0.0</v>
      </c>
      <c r="AK194" s="344"/>
      <c r="AL194" s="344"/>
      <c r="AM194" s="344"/>
      <c r="AN194" s="344"/>
      <c r="AO194" s="344"/>
      <c r="AP194" s="344"/>
    </row>
    <row r="195">
      <c r="A195" s="347">
        <f t="shared" ref="A195:A269" si="5">A194+1</f>
        <v>44101</v>
      </c>
      <c r="B195" s="348">
        <v>4246.0</v>
      </c>
      <c r="C195" s="348">
        <v>8532.0</v>
      </c>
      <c r="D195" s="348">
        <v>5290.0</v>
      </c>
      <c r="E195" s="348">
        <v>337.0</v>
      </c>
      <c r="F195" s="348">
        <v>645.0</v>
      </c>
      <c r="G195" s="348">
        <v>2519.0</v>
      </c>
      <c r="H195" s="348">
        <v>70441.0</v>
      </c>
      <c r="I195" s="348">
        <v>446.0</v>
      </c>
      <c r="J195" s="348">
        <v>20954.0</v>
      </c>
      <c r="K195" s="348">
        <v>21626.0</v>
      </c>
      <c r="L195" s="348">
        <v>42890.0</v>
      </c>
      <c r="M195" s="348">
        <v>957.0</v>
      </c>
      <c r="N195" s="348">
        <v>8210.0</v>
      </c>
      <c r="O195" s="348">
        <v>3485.0</v>
      </c>
      <c r="P195" s="348">
        <v>10197.0</v>
      </c>
      <c r="Q195" s="348">
        <v>569.0</v>
      </c>
      <c r="R195" s="348">
        <v>2170.0</v>
      </c>
      <c r="S195" s="348">
        <v>3265.0</v>
      </c>
      <c r="T195" s="348">
        <v>5876.0</v>
      </c>
      <c r="U195" s="348">
        <v>5720.0</v>
      </c>
      <c r="V195" s="348">
        <v>4437.0</v>
      </c>
      <c r="W195" s="348">
        <v>10038.0</v>
      </c>
      <c r="X195" s="348">
        <v>2763.0</v>
      </c>
      <c r="Y195" s="348">
        <v>15295.0</v>
      </c>
      <c r="Z195" s="348">
        <v>375.0</v>
      </c>
      <c r="AA195" s="348">
        <v>841.0</v>
      </c>
      <c r="AB195" s="348">
        <v>6780.0</v>
      </c>
      <c r="AC195" s="348">
        <v>2048.0</v>
      </c>
      <c r="AD195" s="348">
        <v>2727.0</v>
      </c>
      <c r="AE195" s="348">
        <v>1990.0</v>
      </c>
      <c r="AF195" s="348">
        <v>5953.0</v>
      </c>
      <c r="AG195" s="348">
        <v>617.0</v>
      </c>
      <c r="AH195" s="348">
        <v>402.0</v>
      </c>
      <c r="AI195" s="348">
        <v>2572.0</v>
      </c>
      <c r="AJ195" s="203">
        <v>0.0</v>
      </c>
      <c r="AK195" s="344"/>
      <c r="AL195" s="344"/>
      <c r="AM195" s="344"/>
      <c r="AN195" s="344"/>
      <c r="AO195" s="344"/>
      <c r="AP195" s="344"/>
    </row>
    <row r="196">
      <c r="A196" s="347">
        <f t="shared" si="5"/>
        <v>44102</v>
      </c>
      <c r="B196" s="348">
        <v>4325.0</v>
      </c>
      <c r="C196" s="348">
        <v>8639.0</v>
      </c>
      <c r="D196" s="348">
        <v>5417.0</v>
      </c>
      <c r="E196" s="348">
        <v>337.0</v>
      </c>
      <c r="F196" s="348">
        <v>647.0</v>
      </c>
      <c r="G196" s="348">
        <v>2558.0</v>
      </c>
      <c r="H196" s="348">
        <v>71339.0</v>
      </c>
      <c r="I196" s="348">
        <v>467.0</v>
      </c>
      <c r="J196" s="348">
        <v>21443.0</v>
      </c>
      <c r="K196" s="348">
        <v>21930.0</v>
      </c>
      <c r="L196" s="348">
        <v>43174.0</v>
      </c>
      <c r="M196" s="348">
        <v>957.0</v>
      </c>
      <c r="N196" s="348">
        <v>8324.0</v>
      </c>
      <c r="O196" s="348">
        <v>3549.0</v>
      </c>
      <c r="P196" s="348">
        <v>10237.0</v>
      </c>
      <c r="Q196" s="348">
        <v>573.0</v>
      </c>
      <c r="R196" s="348">
        <v>2182.0</v>
      </c>
      <c r="S196" s="348">
        <v>3282.0</v>
      </c>
      <c r="T196" s="348">
        <v>5927.0</v>
      </c>
      <c r="U196" s="348">
        <v>5926.0</v>
      </c>
      <c r="V196" s="348">
        <v>4444.0</v>
      </c>
      <c r="W196" s="348">
        <v>10123.0</v>
      </c>
      <c r="X196" s="348">
        <v>2780.0</v>
      </c>
      <c r="Y196" s="348">
        <v>15354.0</v>
      </c>
      <c r="Z196" s="348">
        <v>393.0</v>
      </c>
      <c r="AA196" s="348">
        <v>851.0</v>
      </c>
      <c r="AB196" s="348">
        <v>7034.0</v>
      </c>
      <c r="AC196" s="348">
        <v>2052.0</v>
      </c>
      <c r="AD196" s="348">
        <v>2727.0</v>
      </c>
      <c r="AE196" s="348">
        <v>2054.0</v>
      </c>
      <c r="AF196" s="348">
        <v>5999.0</v>
      </c>
      <c r="AG196" s="348">
        <v>617.0</v>
      </c>
      <c r="AH196" s="348">
        <v>402.0</v>
      </c>
      <c r="AI196" s="348">
        <v>2659.0</v>
      </c>
      <c r="AJ196" s="342"/>
      <c r="AK196" s="344"/>
      <c r="AL196" s="344"/>
      <c r="AM196" s="344"/>
      <c r="AN196" s="344"/>
      <c r="AO196" s="344"/>
      <c r="AP196" s="344"/>
    </row>
    <row r="197">
      <c r="A197" s="347">
        <f t="shared" si="5"/>
        <v>44103</v>
      </c>
      <c r="B197" s="348">
        <v>4471.0</v>
      </c>
      <c r="C197" s="348">
        <v>8745.0</v>
      </c>
      <c r="D197" s="348">
        <v>5499.0</v>
      </c>
      <c r="E197" s="348">
        <v>347.0</v>
      </c>
      <c r="F197" s="348">
        <v>665.0</v>
      </c>
      <c r="G197" s="348">
        <v>2607.0</v>
      </c>
      <c r="H197" s="348">
        <v>72577.0</v>
      </c>
      <c r="I197" s="348">
        <v>490.0</v>
      </c>
      <c r="J197" s="348">
        <v>21759.0</v>
      </c>
      <c r="K197" s="348">
        <v>22205.0</v>
      </c>
      <c r="L197" s="348">
        <v>43450.0</v>
      </c>
      <c r="M197" s="348">
        <v>974.0</v>
      </c>
      <c r="N197" s="348">
        <v>8438.0</v>
      </c>
      <c r="O197" s="348">
        <v>3634.0</v>
      </c>
      <c r="P197" s="348">
        <v>10289.0</v>
      </c>
      <c r="Q197" s="348">
        <v>575.0</v>
      </c>
      <c r="R197" s="348">
        <v>2200.0</v>
      </c>
      <c r="S197" s="348">
        <v>3289.0</v>
      </c>
      <c r="T197" s="348">
        <v>5985.0</v>
      </c>
      <c r="U197" s="348">
        <v>6180.0</v>
      </c>
      <c r="V197" s="348">
        <v>4456.0</v>
      </c>
      <c r="W197" s="348">
        <v>10211.0</v>
      </c>
      <c r="X197" s="348">
        <v>2819.0</v>
      </c>
      <c r="Y197" s="348">
        <v>15501.0</v>
      </c>
      <c r="Z197" s="348">
        <v>402.0</v>
      </c>
      <c r="AA197" s="348">
        <v>875.0</v>
      </c>
      <c r="AB197" s="348">
        <v>7270.0</v>
      </c>
      <c r="AC197" s="348">
        <v>2059.0</v>
      </c>
      <c r="AD197" s="348">
        <v>2815.0</v>
      </c>
      <c r="AE197" s="348">
        <v>2088.0</v>
      </c>
      <c r="AF197" s="348">
        <v>5999.0</v>
      </c>
      <c r="AG197" s="348">
        <v>773.0</v>
      </c>
      <c r="AH197" s="348">
        <v>406.0</v>
      </c>
      <c r="AI197" s="348">
        <v>2671.0</v>
      </c>
      <c r="AJ197" s="203">
        <v>0.0</v>
      </c>
      <c r="AK197" s="344"/>
      <c r="AL197" s="344"/>
      <c r="AM197" s="344"/>
      <c r="AN197" s="344"/>
      <c r="AO197" s="344"/>
      <c r="AP197" s="344"/>
    </row>
    <row r="198">
      <c r="A198" s="347">
        <f t="shared" si="5"/>
        <v>44104</v>
      </c>
      <c r="B198" s="348">
        <v>4554.0</v>
      </c>
      <c r="C198" s="348">
        <v>8878.0</v>
      </c>
      <c r="D198" s="348">
        <v>5643.0</v>
      </c>
      <c r="E198" s="348">
        <v>361.0</v>
      </c>
      <c r="F198" s="348">
        <v>693.0</v>
      </c>
      <c r="G198" s="348">
        <v>2643.0</v>
      </c>
      <c r="H198" s="348">
        <v>73736.0</v>
      </c>
      <c r="I198" s="348">
        <v>513.0</v>
      </c>
      <c r="J198" s="348">
        <v>22205.0</v>
      </c>
      <c r="K198" s="348">
        <v>22435.0</v>
      </c>
      <c r="L198" s="348">
        <v>43744.0</v>
      </c>
      <c r="M198" s="348">
        <v>982.0</v>
      </c>
      <c r="N198" s="348">
        <v>8651.0</v>
      </c>
      <c r="O198" s="348">
        <v>3645.0</v>
      </c>
      <c r="P198" s="348">
        <v>10348.0</v>
      </c>
      <c r="Q198" s="348">
        <v>577.0</v>
      </c>
      <c r="R198" s="348">
        <v>2234.0</v>
      </c>
      <c r="S198" s="348">
        <v>3316.0</v>
      </c>
      <c r="T198" s="348">
        <v>6095.0</v>
      </c>
      <c r="U198" s="348">
        <v>6281.0</v>
      </c>
      <c r="V198" s="348">
        <v>4487.0</v>
      </c>
      <c r="W198" s="348">
        <v>10313.0</v>
      </c>
      <c r="X198" s="348">
        <v>2862.0</v>
      </c>
      <c r="Y198" s="348">
        <v>15579.0</v>
      </c>
      <c r="Z198" s="348">
        <v>410.0</v>
      </c>
      <c r="AA198" s="348">
        <v>894.0</v>
      </c>
      <c r="AB198" s="348">
        <v>7622.0</v>
      </c>
      <c r="AC198" s="348">
        <v>2065.0</v>
      </c>
      <c r="AD198" s="348">
        <v>2815.0</v>
      </c>
      <c r="AE198" s="348">
        <v>2135.0</v>
      </c>
      <c r="AF198" s="348">
        <v>6321.0</v>
      </c>
      <c r="AG198" s="348">
        <v>794.0</v>
      </c>
      <c r="AH198" s="348">
        <v>424.0</v>
      </c>
      <c r="AI198" s="348">
        <v>2753.0</v>
      </c>
      <c r="AJ198" s="203">
        <v>0.0</v>
      </c>
      <c r="AK198" s="344"/>
      <c r="AL198" s="344"/>
      <c r="AM198" s="344"/>
      <c r="AN198" s="344"/>
      <c r="AO198" s="344"/>
      <c r="AP198" s="344"/>
    </row>
    <row r="199">
      <c r="A199" s="347">
        <f t="shared" si="5"/>
        <v>44105</v>
      </c>
      <c r="B199" s="348">
        <v>4666.0</v>
      </c>
      <c r="C199" s="348">
        <v>9019.0</v>
      </c>
      <c r="D199" s="348">
        <v>5743.0</v>
      </c>
      <c r="E199" s="348">
        <v>371.0</v>
      </c>
      <c r="F199" s="348">
        <v>713.0</v>
      </c>
      <c r="G199" s="348">
        <v>2680.0</v>
      </c>
      <c r="H199" s="348">
        <v>74989.0</v>
      </c>
      <c r="I199" s="348">
        <v>534.0</v>
      </c>
      <c r="J199" s="348">
        <v>22764.0</v>
      </c>
      <c r="K199" s="348">
        <v>22734.0</v>
      </c>
      <c r="L199" s="348">
        <v>44058.0</v>
      </c>
      <c r="M199" s="348">
        <v>1011.0</v>
      </c>
      <c r="N199" s="348">
        <v>8782.0</v>
      </c>
      <c r="O199" s="348">
        <v>3691.0</v>
      </c>
      <c r="P199" s="348">
        <v>10403.0</v>
      </c>
      <c r="Q199" s="348">
        <v>583.0</v>
      </c>
      <c r="R199" s="348">
        <v>2250.0</v>
      </c>
      <c r="S199" s="348">
        <v>3346.0</v>
      </c>
      <c r="T199" s="348">
        <v>6135.0</v>
      </c>
      <c r="U199" s="348">
        <v>6473.0</v>
      </c>
      <c r="V199" s="348">
        <v>4505.0</v>
      </c>
      <c r="W199" s="348">
        <v>10424.0</v>
      </c>
      <c r="X199" s="348">
        <v>2910.0</v>
      </c>
      <c r="Y199" s="348">
        <v>15698.0</v>
      </c>
      <c r="Z199" s="348">
        <v>440.0</v>
      </c>
      <c r="AA199" s="348">
        <v>907.0</v>
      </c>
      <c r="AB199" s="348">
        <v>7887.0</v>
      </c>
      <c r="AC199" s="348">
        <v>2067.0</v>
      </c>
      <c r="AD199" s="348">
        <v>2859.0</v>
      </c>
      <c r="AE199" s="348">
        <v>2166.0</v>
      </c>
      <c r="AF199" s="348">
        <v>6382.0</v>
      </c>
      <c r="AG199" s="348">
        <v>804.0</v>
      </c>
      <c r="AH199" s="348">
        <v>429.0</v>
      </c>
      <c r="AI199" s="348">
        <v>2759.0</v>
      </c>
      <c r="AJ199" s="203">
        <v>0.0</v>
      </c>
      <c r="AK199" s="344"/>
      <c r="AL199" s="344"/>
      <c r="AM199" s="344"/>
      <c r="AN199" s="344"/>
      <c r="AO199" s="344"/>
      <c r="AP199" s="344"/>
    </row>
    <row r="200">
      <c r="A200" s="347">
        <f t="shared" si="5"/>
        <v>44106</v>
      </c>
      <c r="B200" s="348">
        <v>4854.0</v>
      </c>
      <c r="C200" s="348">
        <v>9149.0</v>
      </c>
      <c r="D200" s="348">
        <v>5825.0</v>
      </c>
      <c r="E200" s="348">
        <v>387.0</v>
      </c>
      <c r="F200" s="348">
        <v>722.0</v>
      </c>
      <c r="G200" s="348">
        <v>2700.0</v>
      </c>
      <c r="H200" s="348">
        <v>76187.0</v>
      </c>
      <c r="I200" s="348">
        <v>558.0</v>
      </c>
      <c r="J200" s="348">
        <v>23308.0</v>
      </c>
      <c r="K200" s="348">
        <v>23078.0</v>
      </c>
      <c r="L200" s="348">
        <v>44341.0</v>
      </c>
      <c r="M200" s="348">
        <v>1017.0</v>
      </c>
      <c r="N200" s="348">
        <v>9101.0</v>
      </c>
      <c r="O200" s="348">
        <v>3720.0</v>
      </c>
      <c r="P200" s="348">
        <v>10479.0</v>
      </c>
      <c r="Q200" s="348">
        <v>590.0</v>
      </c>
      <c r="R200" s="348">
        <v>2273.0</v>
      </c>
      <c r="S200" s="348">
        <v>3372.0</v>
      </c>
      <c r="T200" s="348">
        <v>6207.0</v>
      </c>
      <c r="U200" s="348">
        <v>6587.0</v>
      </c>
      <c r="V200" s="348">
        <v>4530.0</v>
      </c>
      <c r="W200" s="348">
        <v>10513.0</v>
      </c>
      <c r="X200" s="348">
        <v>2989.0</v>
      </c>
      <c r="Y200" s="348">
        <v>15772.0</v>
      </c>
      <c r="Z200" s="348">
        <v>450.0</v>
      </c>
      <c r="AA200" s="348">
        <v>932.0</v>
      </c>
      <c r="AB200" s="348">
        <v>8068.0</v>
      </c>
      <c r="AC200" s="348">
        <v>2074.0</v>
      </c>
      <c r="AD200" s="348">
        <v>2976.0</v>
      </c>
      <c r="AE200" s="348">
        <v>2213.0</v>
      </c>
      <c r="AF200" s="348">
        <v>6504.0</v>
      </c>
      <c r="AG200" s="348">
        <v>809.0</v>
      </c>
      <c r="AH200" s="348">
        <v>439.0</v>
      </c>
      <c r="AI200" s="348">
        <v>2775.0</v>
      </c>
      <c r="AJ200" s="203">
        <v>0.0</v>
      </c>
      <c r="AK200" s="344"/>
      <c r="AL200" s="344"/>
      <c r="AM200" s="344"/>
      <c r="AN200" s="344"/>
      <c r="AO200" s="344"/>
      <c r="AP200" s="344"/>
    </row>
    <row r="201">
      <c r="A201" s="347">
        <f t="shared" si="5"/>
        <v>44107</v>
      </c>
      <c r="B201" s="348">
        <v>4927.0</v>
      </c>
      <c r="C201" s="348">
        <v>9254.0</v>
      </c>
      <c r="D201" s="348">
        <v>5960.0</v>
      </c>
      <c r="E201" s="348">
        <v>406.0</v>
      </c>
      <c r="F201" s="348">
        <v>724.0</v>
      </c>
      <c r="G201" s="348">
        <v>2772.0</v>
      </c>
      <c r="H201" s="348">
        <v>77452.0</v>
      </c>
      <c r="I201" s="348">
        <v>571.0</v>
      </c>
      <c r="J201" s="348">
        <v>23651.0</v>
      </c>
      <c r="K201" s="348">
        <v>23450.0</v>
      </c>
      <c r="L201" s="348">
        <v>44649.0</v>
      </c>
      <c r="M201" s="348">
        <v>1023.0</v>
      </c>
      <c r="N201" s="348">
        <v>9218.0</v>
      </c>
      <c r="O201" s="348">
        <v>3758.0</v>
      </c>
      <c r="P201" s="348">
        <v>10562.0</v>
      </c>
      <c r="Q201" s="348">
        <v>597.0</v>
      </c>
      <c r="R201" s="348">
        <v>2306.0</v>
      </c>
      <c r="S201" s="348">
        <v>3394.0</v>
      </c>
      <c r="T201" s="348">
        <v>6277.0</v>
      </c>
      <c r="U201" s="348">
        <v>6872.0</v>
      </c>
      <c r="V201" s="348">
        <v>4551.0</v>
      </c>
      <c r="W201" s="348">
        <v>10599.0</v>
      </c>
      <c r="X201" s="348">
        <v>3032.0</v>
      </c>
      <c r="Y201" s="348">
        <v>15815.0</v>
      </c>
      <c r="Z201" s="348">
        <v>461.0</v>
      </c>
      <c r="AA201" s="348">
        <v>942.0</v>
      </c>
      <c r="AB201" s="348">
        <v>8240.0</v>
      </c>
      <c r="AC201" s="348">
        <v>2075.0</v>
      </c>
      <c r="AD201" s="348">
        <v>2976.0</v>
      </c>
      <c r="AE201" s="348">
        <v>2259.0</v>
      </c>
      <c r="AF201" s="348">
        <v>6690.0</v>
      </c>
      <c r="AG201" s="348">
        <v>820.0</v>
      </c>
      <c r="AH201" s="348">
        <v>448.0</v>
      </c>
      <c r="AI201" s="348">
        <v>2775.0</v>
      </c>
      <c r="AJ201" s="203">
        <v>0.0</v>
      </c>
      <c r="AK201" s="344"/>
      <c r="AL201" s="344"/>
      <c r="AM201" s="344"/>
      <c r="AN201" s="344"/>
      <c r="AO201" s="344"/>
      <c r="AP201" s="344"/>
    </row>
    <row r="202">
      <c r="A202" s="347">
        <f t="shared" si="5"/>
        <v>44108</v>
      </c>
      <c r="B202" s="348">
        <v>4994.0</v>
      </c>
      <c r="C202" s="348">
        <v>9365.0</v>
      </c>
      <c r="D202" s="348">
        <v>6129.0</v>
      </c>
      <c r="E202" s="348">
        <v>411.0</v>
      </c>
      <c r="F202" s="348">
        <v>728.0</v>
      </c>
      <c r="G202" s="348">
        <v>2791.0</v>
      </c>
      <c r="H202" s="348">
        <v>78850.0</v>
      </c>
      <c r="I202" s="348">
        <v>593.0</v>
      </c>
      <c r="J202" s="348">
        <v>23899.0</v>
      </c>
      <c r="K202" s="348">
        <v>23764.0</v>
      </c>
      <c r="L202" s="348">
        <v>44898.0</v>
      </c>
      <c r="M202" s="348">
        <v>1042.0</v>
      </c>
      <c r="N202" s="348">
        <v>9446.0</v>
      </c>
      <c r="O202" s="348">
        <v>3776.0</v>
      </c>
      <c r="P202" s="348">
        <v>10618.0</v>
      </c>
      <c r="Q202" s="348">
        <v>603.0</v>
      </c>
      <c r="R202" s="348">
        <v>2343.0</v>
      </c>
      <c r="S202" s="348">
        <v>3420.0</v>
      </c>
      <c r="T202" s="348">
        <v>6323.0</v>
      </c>
      <c r="U202" s="348">
        <v>7127.0</v>
      </c>
      <c r="V202" s="348">
        <v>4576.0</v>
      </c>
      <c r="W202" s="348">
        <v>10682.0</v>
      </c>
      <c r="X202" s="348">
        <v>3066.0</v>
      </c>
      <c r="Y202" s="348">
        <v>15883.0</v>
      </c>
      <c r="Z202" s="348">
        <v>466.0</v>
      </c>
      <c r="AA202" s="348">
        <v>951.0</v>
      </c>
      <c r="AB202" s="348">
        <v>8403.0</v>
      </c>
      <c r="AC202" s="348">
        <v>2075.0</v>
      </c>
      <c r="AD202" s="348">
        <v>3040.0</v>
      </c>
      <c r="AE202" s="348">
        <v>2346.0</v>
      </c>
      <c r="AF202" s="348">
        <v>6781.0</v>
      </c>
      <c r="AG202" s="348">
        <v>829.0</v>
      </c>
      <c r="AH202" s="348">
        <v>464.0</v>
      </c>
      <c r="AI202" s="348">
        <v>2816.0</v>
      </c>
      <c r="AJ202" s="203">
        <v>0.0</v>
      </c>
      <c r="AK202" s="344"/>
      <c r="AL202" s="344"/>
      <c r="AM202" s="344"/>
      <c r="AN202" s="344"/>
      <c r="AO202" s="344"/>
      <c r="AP202" s="344"/>
    </row>
    <row r="203">
      <c r="A203" s="347">
        <f t="shared" si="5"/>
        <v>44109</v>
      </c>
      <c r="B203" s="348">
        <v>5064.0</v>
      </c>
      <c r="C203" s="348">
        <v>9448.0</v>
      </c>
      <c r="D203" s="348">
        <v>6268.0</v>
      </c>
      <c r="E203" s="348">
        <v>423.0</v>
      </c>
      <c r="F203" s="348">
        <v>752.0</v>
      </c>
      <c r="G203" s="348">
        <v>2813.0</v>
      </c>
      <c r="H203" s="348">
        <v>79872.0</v>
      </c>
      <c r="I203" s="348">
        <v>618.0</v>
      </c>
      <c r="J203" s="348">
        <v>24402.0</v>
      </c>
      <c r="K203" s="348">
        <v>24129.0</v>
      </c>
      <c r="L203" s="348">
        <v>45135.0</v>
      </c>
      <c r="M203" s="348">
        <v>1044.0</v>
      </c>
      <c r="N203" s="348">
        <v>9563.0</v>
      </c>
      <c r="O203" s="348">
        <v>3804.0</v>
      </c>
      <c r="P203" s="348">
        <v>10662.0</v>
      </c>
      <c r="Q203" s="348">
        <v>605.0</v>
      </c>
      <c r="R203" s="348">
        <v>2382.0</v>
      </c>
      <c r="S203" s="348">
        <v>3441.0</v>
      </c>
      <c r="T203" s="348">
        <v>6346.0</v>
      </c>
      <c r="U203" s="348">
        <v>7343.0</v>
      </c>
      <c r="V203" s="348">
        <v>4595.0</v>
      </c>
      <c r="W203" s="348">
        <v>10771.0</v>
      </c>
      <c r="X203" s="348">
        <v>3069.0</v>
      </c>
      <c r="Y203" s="348">
        <v>15900.0</v>
      </c>
      <c r="Z203" s="348">
        <v>467.0</v>
      </c>
      <c r="AA203" s="348">
        <v>988.0</v>
      </c>
      <c r="AB203" s="348">
        <v>8701.0</v>
      </c>
      <c r="AC203" s="348">
        <v>2077.0</v>
      </c>
      <c r="AD203" s="348">
        <v>3062.0</v>
      </c>
      <c r="AE203" s="348">
        <v>2361.0</v>
      </c>
      <c r="AF203" s="348">
        <v>6881.0</v>
      </c>
      <c r="AG203" s="348">
        <v>830.0</v>
      </c>
      <c r="AH203" s="348">
        <v>465.0</v>
      </c>
      <c r="AI203" s="348">
        <v>2839.0</v>
      </c>
      <c r="AJ203" s="203">
        <v>0.0</v>
      </c>
      <c r="AK203" s="344"/>
      <c r="AL203" s="344"/>
      <c r="AM203" s="344"/>
      <c r="AN203" s="344"/>
      <c r="AO203" s="344"/>
      <c r="AP203" s="344"/>
    </row>
    <row r="204">
      <c r="A204" s="347">
        <f t="shared" si="5"/>
        <v>44110</v>
      </c>
      <c r="B204" s="348">
        <v>5182.0</v>
      </c>
      <c r="C204" s="348">
        <v>9547.0</v>
      </c>
      <c r="D204" s="348">
        <v>6368.0</v>
      </c>
      <c r="E204" s="348">
        <v>428.0</v>
      </c>
      <c r="F204" s="348">
        <v>758.0</v>
      </c>
      <c r="G204" s="348">
        <v>2833.0</v>
      </c>
      <c r="H204" s="348">
        <v>80979.0</v>
      </c>
      <c r="I204" s="348">
        <v>647.0</v>
      </c>
      <c r="J204" s="348">
        <v>24910.0</v>
      </c>
      <c r="K204" s="348">
        <v>24529.0</v>
      </c>
      <c r="L204" s="348">
        <v>45417.0</v>
      </c>
      <c r="M204" s="348">
        <v>1085.0</v>
      </c>
      <c r="N204" s="348">
        <v>9763.0</v>
      </c>
      <c r="O204" s="348">
        <v>3818.0</v>
      </c>
      <c r="P204" s="348">
        <v>10734.0</v>
      </c>
      <c r="Q204" s="348">
        <v>610.0</v>
      </c>
      <c r="R204" s="348">
        <v>2411.0</v>
      </c>
      <c r="S204" s="348">
        <v>3464.0</v>
      </c>
      <c r="T204" s="348">
        <v>6417.0</v>
      </c>
      <c r="U204" s="348">
        <v>7429.0</v>
      </c>
      <c r="V204" s="348">
        <v>4630.0</v>
      </c>
      <c r="W204" s="348">
        <v>10869.0</v>
      </c>
      <c r="X204" s="348">
        <v>3161.0</v>
      </c>
      <c r="Y204" s="348">
        <v>15946.0</v>
      </c>
      <c r="Z204" s="348">
        <v>491.0</v>
      </c>
      <c r="AA204" s="348">
        <v>1015.0</v>
      </c>
      <c r="AB204" s="348">
        <v>8832.0</v>
      </c>
      <c r="AC204" s="348">
        <v>2077.0</v>
      </c>
      <c r="AD204" s="348">
        <v>3130.0</v>
      </c>
      <c r="AE204" s="348">
        <v>2475.0</v>
      </c>
      <c r="AF204" s="348">
        <v>7073.0</v>
      </c>
      <c r="AG204" s="348">
        <v>842.0</v>
      </c>
      <c r="AH204" s="348">
        <v>467.0</v>
      </c>
      <c r="AI204" s="348">
        <v>2839.0</v>
      </c>
      <c r="AJ204" s="203">
        <v>0.0</v>
      </c>
      <c r="AK204" s="344"/>
      <c r="AL204" s="344"/>
      <c r="AM204" s="344"/>
      <c r="AN204" s="344"/>
      <c r="AO204" s="344"/>
      <c r="AP204" s="344"/>
    </row>
    <row r="205">
      <c r="A205" s="347">
        <f t="shared" si="5"/>
        <v>44111</v>
      </c>
      <c r="B205" s="348">
        <v>5254.0</v>
      </c>
      <c r="C205" s="348">
        <v>9652.0</v>
      </c>
      <c r="D205" s="348">
        <v>6448.0</v>
      </c>
      <c r="E205" s="348">
        <v>438.0</v>
      </c>
      <c r="F205" s="348">
        <v>762.0</v>
      </c>
      <c r="G205" s="348">
        <v>2853.0</v>
      </c>
      <c r="H205" s="348">
        <v>82190.0</v>
      </c>
      <c r="I205" s="348">
        <v>669.0</v>
      </c>
      <c r="J205" s="348">
        <v>25662.0</v>
      </c>
      <c r="K205" s="348">
        <v>24913.0</v>
      </c>
      <c r="L205" s="348">
        <v>45748.0</v>
      </c>
      <c r="M205" s="348">
        <v>1095.0</v>
      </c>
      <c r="N205" s="348">
        <v>9965.0</v>
      </c>
      <c r="O205" s="348">
        <v>3855.0</v>
      </c>
      <c r="P205" s="348">
        <v>10774.0</v>
      </c>
      <c r="Q205" s="348">
        <v>623.0</v>
      </c>
      <c r="R205" s="348">
        <v>2421.0</v>
      </c>
      <c r="S205" s="348">
        <v>3471.0</v>
      </c>
      <c r="T205" s="348">
        <v>6531.0</v>
      </c>
      <c r="U205" s="348">
        <v>7623.0</v>
      </c>
      <c r="V205" s="348">
        <v>4652.0</v>
      </c>
      <c r="W205" s="348">
        <v>10965.0</v>
      </c>
      <c r="X205" s="348">
        <v>3256.0</v>
      </c>
      <c r="Y205" s="348">
        <v>16085.0</v>
      </c>
      <c r="Z205" s="348">
        <v>514.0</v>
      </c>
      <c r="AA205" s="348">
        <v>1031.0</v>
      </c>
      <c r="AB205" s="348">
        <v>8982.0</v>
      </c>
      <c r="AC205" s="348">
        <v>2077.0</v>
      </c>
      <c r="AD205" s="348">
        <v>3178.0</v>
      </c>
      <c r="AE205" s="348">
        <v>2544.0</v>
      </c>
      <c r="AF205" s="348">
        <v>7214.0</v>
      </c>
      <c r="AG205" s="348">
        <v>862.0</v>
      </c>
      <c r="AH205" s="348">
        <v>485.0</v>
      </c>
      <c r="AI205" s="348">
        <v>2922.0</v>
      </c>
      <c r="AJ205" s="203">
        <v>0.0</v>
      </c>
      <c r="AK205" s="344"/>
      <c r="AL205" s="344"/>
      <c r="AM205" s="344"/>
      <c r="AN205" s="344"/>
      <c r="AO205" s="344"/>
      <c r="AP205" s="344"/>
    </row>
    <row r="206">
      <c r="A206" s="347">
        <f t="shared" si="5"/>
        <v>44112</v>
      </c>
      <c r="B206" s="348">
        <v>5423.0</v>
      </c>
      <c r="C206" s="348">
        <v>9759.0</v>
      </c>
      <c r="D206" s="348">
        <v>6570.0</v>
      </c>
      <c r="E206" s="348">
        <v>440.0</v>
      </c>
      <c r="F206" s="348">
        <v>774.0</v>
      </c>
      <c r="G206" s="348">
        <v>2904.0</v>
      </c>
      <c r="H206" s="348">
        <v>83372.0</v>
      </c>
      <c r="I206" s="348">
        <v>715.0</v>
      </c>
      <c r="J206" s="348">
        <v>26259.0</v>
      </c>
      <c r="K206" s="348">
        <v>25261.0</v>
      </c>
      <c r="L206" s="348">
        <v>46095.0</v>
      </c>
      <c r="M206" s="348">
        <v>1108.0</v>
      </c>
      <c r="N206" s="348">
        <v>10203.0</v>
      </c>
      <c r="O206" s="348">
        <v>3866.0</v>
      </c>
      <c r="P206" s="348">
        <v>10816.0</v>
      </c>
      <c r="Q206" s="348">
        <v>629.0</v>
      </c>
      <c r="R206" s="348">
        <v>2450.0</v>
      </c>
      <c r="S206" s="348">
        <v>3485.0</v>
      </c>
      <c r="T206" s="348">
        <v>6614.0</v>
      </c>
      <c r="U206" s="348">
        <v>7824.0</v>
      </c>
      <c r="V206" s="348">
        <v>4685.0</v>
      </c>
      <c r="W206" s="348">
        <v>11064.0</v>
      </c>
      <c r="X206" s="348">
        <v>3356.0</v>
      </c>
      <c r="Y206" s="348">
        <v>16298.0</v>
      </c>
      <c r="Z206" s="348">
        <v>528.0</v>
      </c>
      <c r="AA206" s="348">
        <v>1089.0</v>
      </c>
      <c r="AB206" s="348">
        <v>9226.0</v>
      </c>
      <c r="AC206" s="348">
        <v>2082.0</v>
      </c>
      <c r="AD206" s="348">
        <v>3272.0</v>
      </c>
      <c r="AE206" s="348">
        <v>2754.0</v>
      </c>
      <c r="AF206" s="348">
        <v>7312.0</v>
      </c>
      <c r="AG206" s="348">
        <v>868.0</v>
      </c>
      <c r="AH206" s="348">
        <v>532.0</v>
      </c>
      <c r="AI206" s="348">
        <v>2931.0</v>
      </c>
      <c r="AJ206" s="203">
        <v>0.0</v>
      </c>
      <c r="AK206" s="344"/>
      <c r="AL206" s="344"/>
      <c r="AM206" s="344"/>
      <c r="AN206" s="344"/>
      <c r="AO206" s="344"/>
      <c r="AP206" s="344"/>
    </row>
    <row r="207">
      <c r="A207" s="347">
        <f t="shared" si="5"/>
        <v>44113</v>
      </c>
      <c r="B207" s="348">
        <v>5546.0</v>
      </c>
      <c r="C207" s="348">
        <v>9897.0</v>
      </c>
      <c r="D207" s="348">
        <v>6711.0</v>
      </c>
      <c r="E207" s="348">
        <v>454.0</v>
      </c>
      <c r="F207" s="348">
        <v>785.0</v>
      </c>
      <c r="G207" s="348">
        <v>2960.0</v>
      </c>
      <c r="H207" s="348">
        <v>84315.0</v>
      </c>
      <c r="I207" s="348">
        <v>760.0</v>
      </c>
      <c r="J207" s="348">
        <v>26763.0</v>
      </c>
      <c r="K207" s="348">
        <v>25673.0</v>
      </c>
      <c r="L207" s="348">
        <v>46405.0</v>
      </c>
      <c r="M207" s="348">
        <v>1136.0</v>
      </c>
      <c r="N207" s="348">
        <v>10338.0</v>
      </c>
      <c r="O207" s="348">
        <v>3890.0</v>
      </c>
      <c r="P207" s="348">
        <v>10897.0</v>
      </c>
      <c r="Q207" s="348">
        <v>632.0</v>
      </c>
      <c r="R207" s="348">
        <v>2450.0</v>
      </c>
      <c r="S207" s="348">
        <v>3513.0</v>
      </c>
      <c r="T207" s="348">
        <v>6677.0</v>
      </c>
      <c r="U207" s="348">
        <v>8119.0</v>
      </c>
      <c r="V207" s="348">
        <v>4704.0</v>
      </c>
      <c r="W207" s="348">
        <v>11159.0</v>
      </c>
      <c r="X207" s="348">
        <v>3419.0</v>
      </c>
      <c r="Y207" s="348">
        <v>16399.0</v>
      </c>
      <c r="Z207" s="348">
        <v>539.0</v>
      </c>
      <c r="AA207" s="348">
        <v>1089.0</v>
      </c>
      <c r="AB207" s="348">
        <v>9430.0</v>
      </c>
      <c r="AC207" s="348">
        <v>2082.0</v>
      </c>
      <c r="AD207" s="348">
        <v>3272.0</v>
      </c>
      <c r="AE207" s="348">
        <v>2854.0</v>
      </c>
      <c r="AF207" s="348">
        <v>7428.0</v>
      </c>
      <c r="AG207" s="348">
        <v>878.0</v>
      </c>
      <c r="AH207" s="348">
        <v>551.0</v>
      </c>
      <c r="AI207" s="348">
        <v>2933.0</v>
      </c>
      <c r="AJ207" s="203">
        <v>0.0</v>
      </c>
      <c r="AK207" s="344"/>
      <c r="AL207" s="344"/>
      <c r="AM207" s="344"/>
      <c r="AN207" s="344"/>
      <c r="AO207" s="344"/>
      <c r="AP207" s="344"/>
    </row>
    <row r="208">
      <c r="A208" s="347">
        <f t="shared" si="5"/>
        <v>44114</v>
      </c>
      <c r="B208" s="348">
        <v>5644.0</v>
      </c>
      <c r="C208" s="348">
        <v>10028.0</v>
      </c>
      <c r="D208" s="348">
        <v>6882.0</v>
      </c>
      <c r="E208" s="348">
        <v>461.0</v>
      </c>
      <c r="F208" s="348">
        <v>796.0</v>
      </c>
      <c r="G208" s="348">
        <v>3029.0</v>
      </c>
      <c r="H208" s="348">
        <v>85574.0</v>
      </c>
      <c r="I208" s="348">
        <v>790.0</v>
      </c>
      <c r="J208" s="348">
        <v>27031.0</v>
      </c>
      <c r="K208" s="348">
        <v>26083.0</v>
      </c>
      <c r="L208" s="348">
        <v>46715.0</v>
      </c>
      <c r="M208" s="348">
        <v>1216.0</v>
      </c>
      <c r="N208" s="348">
        <v>10469.0</v>
      </c>
      <c r="O208" s="348">
        <v>3907.0</v>
      </c>
      <c r="P208" s="348">
        <v>10950.0</v>
      </c>
      <c r="Q208" s="348">
        <v>637.0</v>
      </c>
      <c r="R208" s="348">
        <v>2525.0</v>
      </c>
      <c r="S208" s="348">
        <v>3520.0</v>
      </c>
      <c r="T208" s="348">
        <v>6743.0</v>
      </c>
      <c r="U208" s="348">
        <v>8364.0</v>
      </c>
      <c r="V208" s="348">
        <v>4744.0</v>
      </c>
      <c r="W208" s="348">
        <v>11247.0</v>
      </c>
      <c r="X208" s="348">
        <v>3477.0</v>
      </c>
      <c r="Y208" s="348">
        <v>16562.0</v>
      </c>
      <c r="Z208" s="348">
        <v>552.0</v>
      </c>
      <c r="AA208" s="348">
        <v>1120.0</v>
      </c>
      <c r="AB208" s="348">
        <v>9661.0</v>
      </c>
      <c r="AC208" s="348">
        <v>2089.0</v>
      </c>
      <c r="AD208" s="348">
        <v>3396.0</v>
      </c>
      <c r="AE208" s="348">
        <v>2891.0</v>
      </c>
      <c r="AF208" s="348">
        <v>7472.0</v>
      </c>
      <c r="AG208" s="348">
        <v>879.0</v>
      </c>
      <c r="AH208" s="348">
        <v>558.0</v>
      </c>
      <c r="AI208" s="348">
        <v>2940.0</v>
      </c>
      <c r="AJ208" s="203">
        <v>0.0</v>
      </c>
      <c r="AK208" s="344"/>
      <c r="AL208" s="344"/>
      <c r="AM208" s="344"/>
      <c r="AN208" s="344"/>
      <c r="AO208" s="344"/>
      <c r="AP208" s="344"/>
    </row>
    <row r="209">
      <c r="A209" s="347">
        <f t="shared" si="5"/>
        <v>44115</v>
      </c>
      <c r="B209" s="348">
        <v>5767.0</v>
      </c>
      <c r="C209" s="348">
        <v>10135.0</v>
      </c>
      <c r="D209" s="348">
        <v>6988.0</v>
      </c>
      <c r="E209" s="348">
        <v>474.0</v>
      </c>
      <c r="F209" s="348">
        <v>803.0</v>
      </c>
      <c r="G209" s="348">
        <v>3064.0</v>
      </c>
      <c r="H209" s="348">
        <v>86963.0</v>
      </c>
      <c r="I209" s="348">
        <v>812.0</v>
      </c>
      <c r="J209" s="348">
        <v>27236.0</v>
      </c>
      <c r="K209" s="348">
        <v>26401.0</v>
      </c>
      <c r="L209" s="348">
        <v>46984.0</v>
      </c>
      <c r="M209" s="348">
        <v>1297.0</v>
      </c>
      <c r="N209" s="348">
        <v>10663.0</v>
      </c>
      <c r="O209" s="348">
        <v>3941.0</v>
      </c>
      <c r="P209" s="348">
        <v>11026.0</v>
      </c>
      <c r="Q209" s="348">
        <v>645.0</v>
      </c>
      <c r="R209" s="348">
        <v>2547.0</v>
      </c>
      <c r="S209" s="348">
        <v>3539.0</v>
      </c>
      <c r="T209" s="348">
        <v>6776.0</v>
      </c>
      <c r="U209" s="348">
        <v>8714.0</v>
      </c>
      <c r="V209" s="348">
        <v>4798.0</v>
      </c>
      <c r="W209" s="348">
        <v>11332.0</v>
      </c>
      <c r="X209" s="348">
        <v>3568.0</v>
      </c>
      <c r="Y209" s="348">
        <v>16738.0</v>
      </c>
      <c r="Z209" s="348">
        <v>568.0</v>
      </c>
      <c r="AA209" s="348">
        <v>1131.0</v>
      </c>
      <c r="AB209" s="348">
        <v>9971.0</v>
      </c>
      <c r="AC209" s="348">
        <v>2089.0</v>
      </c>
      <c r="AD209" s="348">
        <v>3435.0</v>
      </c>
      <c r="AE209" s="348">
        <v>3016.0</v>
      </c>
      <c r="AF209" s="348">
        <v>7622.0</v>
      </c>
      <c r="AG209" s="348">
        <v>894.0</v>
      </c>
      <c r="AH209" s="348">
        <v>565.0</v>
      </c>
      <c r="AI209" s="348">
        <v>2947.0</v>
      </c>
      <c r="AJ209" s="203">
        <v>0.0</v>
      </c>
      <c r="AK209" s="344"/>
      <c r="AL209" s="344"/>
      <c r="AM209" s="344"/>
      <c r="AN209" s="344"/>
      <c r="AO209" s="344"/>
      <c r="AP209" s="344"/>
    </row>
    <row r="210">
      <c r="A210" s="347">
        <f t="shared" si="5"/>
        <v>44116</v>
      </c>
      <c r="B210" s="348">
        <v>5844.0</v>
      </c>
      <c r="C210" s="348">
        <v>10228.0</v>
      </c>
      <c r="D210" s="348">
        <v>7067.0</v>
      </c>
      <c r="E210" s="348">
        <v>474.0</v>
      </c>
      <c r="F210" s="348">
        <v>804.0</v>
      </c>
      <c r="G210" s="348">
        <v>3107.0</v>
      </c>
      <c r="H210" s="348">
        <v>88174.0</v>
      </c>
      <c r="I210" s="348">
        <v>825.0</v>
      </c>
      <c r="J210" s="348">
        <v>27522.0</v>
      </c>
      <c r="K210" s="348">
        <v>26640.0</v>
      </c>
      <c r="L210" s="348">
        <v>47280.0</v>
      </c>
      <c r="M210" s="348">
        <v>1297.0</v>
      </c>
      <c r="N210" s="348">
        <v>10729.0</v>
      </c>
      <c r="O210" s="348">
        <v>3967.0</v>
      </c>
      <c r="P210" s="348">
        <v>11052.0</v>
      </c>
      <c r="Q210" s="348">
        <v>649.0</v>
      </c>
      <c r="R210" s="348">
        <v>2619.0</v>
      </c>
      <c r="S210" s="348">
        <v>3554.0</v>
      </c>
      <c r="T210" s="348">
        <v>6821.0</v>
      </c>
      <c r="U210" s="348">
        <v>8880.0</v>
      </c>
      <c r="V210" s="348">
        <v>4803.0</v>
      </c>
      <c r="W210" s="348">
        <v>11419.0</v>
      </c>
      <c r="X210" s="348">
        <v>3627.0</v>
      </c>
      <c r="Y210" s="348">
        <v>16819.0</v>
      </c>
      <c r="Z210" s="348">
        <v>569.0</v>
      </c>
      <c r="AA210" s="348">
        <v>1147.0</v>
      </c>
      <c r="AB210" s="348">
        <v>10180.0</v>
      </c>
      <c r="AC210" s="348">
        <v>2105.0</v>
      </c>
      <c r="AD210" s="348">
        <v>3448.0</v>
      </c>
      <c r="AE210" s="348">
        <v>3036.0</v>
      </c>
      <c r="AF210" s="348">
        <v>7622.0</v>
      </c>
      <c r="AG210" s="348">
        <v>894.0</v>
      </c>
      <c r="AH210" s="348">
        <v>565.0</v>
      </c>
      <c r="AI210" s="348">
        <v>2949.0</v>
      </c>
      <c r="AJ210" s="203">
        <v>0.0</v>
      </c>
      <c r="AK210" s="344"/>
      <c r="AL210" s="344"/>
      <c r="AM210" s="344"/>
      <c r="AN210" s="344"/>
      <c r="AO210" s="344"/>
      <c r="AP210" s="344"/>
    </row>
    <row r="211">
      <c r="A211" s="347">
        <f t="shared" si="5"/>
        <v>44117</v>
      </c>
      <c r="B211" s="348">
        <v>5895.0</v>
      </c>
      <c r="C211" s="348">
        <v>10304.0</v>
      </c>
      <c r="D211" s="348">
        <v>7148.0</v>
      </c>
      <c r="E211" s="348">
        <v>475.0</v>
      </c>
      <c r="F211" s="348">
        <v>807.0</v>
      </c>
      <c r="G211" s="348">
        <v>3145.0</v>
      </c>
      <c r="H211" s="348">
        <v>89228.0</v>
      </c>
      <c r="I211" s="348">
        <v>863.0</v>
      </c>
      <c r="J211" s="348">
        <v>28087.0</v>
      </c>
      <c r="K211" s="348">
        <v>27106.0</v>
      </c>
      <c r="L211" s="348">
        <v>47595.0</v>
      </c>
      <c r="M211" s="348">
        <v>1311.0</v>
      </c>
      <c r="N211" s="348">
        <v>10837.0</v>
      </c>
      <c r="O211" s="348">
        <v>3978.0</v>
      </c>
      <c r="P211" s="348">
        <v>11130.0</v>
      </c>
      <c r="Q211" s="348">
        <v>662.0</v>
      </c>
      <c r="R211" s="348">
        <v>2641.0</v>
      </c>
      <c r="S211" s="348">
        <v>3562.0</v>
      </c>
      <c r="T211" s="348">
        <v>6887.0</v>
      </c>
      <c r="U211" s="348">
        <v>9052.0</v>
      </c>
      <c r="V211" s="348">
        <v>4812.0</v>
      </c>
      <c r="W211" s="348">
        <v>11508.0</v>
      </c>
      <c r="X211" s="348">
        <v>3736.0</v>
      </c>
      <c r="Y211" s="348">
        <v>16917.0</v>
      </c>
      <c r="Z211" s="348">
        <v>586.0</v>
      </c>
      <c r="AA211" s="348">
        <v>1162.0</v>
      </c>
      <c r="AB211" s="348">
        <v>10343.0</v>
      </c>
      <c r="AC211" s="348">
        <v>2110.0</v>
      </c>
      <c r="AD211" s="348">
        <v>3454.0</v>
      </c>
      <c r="AE211" s="348">
        <v>3079.0</v>
      </c>
      <c r="AF211" s="348">
        <v>7764.0</v>
      </c>
      <c r="AG211" s="348">
        <v>917.0</v>
      </c>
      <c r="AH211" s="348">
        <v>572.0</v>
      </c>
      <c r="AI211" s="348">
        <v>2949.0</v>
      </c>
      <c r="AJ211" s="203">
        <v>0.0</v>
      </c>
      <c r="AK211" s="344"/>
      <c r="AL211" s="344"/>
      <c r="AM211" s="344"/>
      <c r="AN211" s="344"/>
      <c r="AO211" s="344"/>
      <c r="AP211" s="344"/>
    </row>
    <row r="212">
      <c r="A212" s="347">
        <f t="shared" si="5"/>
        <v>44118</v>
      </c>
      <c r="B212" s="348">
        <v>5960.0</v>
      </c>
      <c r="C212" s="348">
        <v>10413.0</v>
      </c>
      <c r="D212" s="348">
        <v>7239.0</v>
      </c>
      <c r="E212" s="348">
        <v>480.0</v>
      </c>
      <c r="F212" s="348">
        <v>825.0</v>
      </c>
      <c r="G212" s="348">
        <v>3171.0</v>
      </c>
      <c r="H212" s="348">
        <v>90266.0</v>
      </c>
      <c r="I212" s="348">
        <v>893.0</v>
      </c>
      <c r="J212" s="348">
        <v>28529.0</v>
      </c>
      <c r="K212" s="348">
        <v>27392.0</v>
      </c>
      <c r="L212" s="348">
        <v>47894.0</v>
      </c>
      <c r="M212" s="348">
        <v>1328.0</v>
      </c>
      <c r="N212" s="348">
        <v>11047.0</v>
      </c>
      <c r="O212" s="348">
        <v>3987.0</v>
      </c>
      <c r="P212" s="348">
        <v>11185.0</v>
      </c>
      <c r="Q212" s="348">
        <v>673.0</v>
      </c>
      <c r="R212" s="348">
        <v>2660.0</v>
      </c>
      <c r="S212" s="348">
        <v>3588.0</v>
      </c>
      <c r="T212" s="348">
        <v>6947.0</v>
      </c>
      <c r="U212" s="348">
        <v>9403.0</v>
      </c>
      <c r="V212" s="348">
        <v>4857.0</v>
      </c>
      <c r="W212" s="348">
        <v>11596.0</v>
      </c>
      <c r="X212" s="348">
        <v>3802.0</v>
      </c>
      <c r="Y212" s="348">
        <v>17066.0</v>
      </c>
      <c r="Z212" s="348">
        <v>596.0</v>
      </c>
      <c r="AA212" s="348">
        <v>1204.0</v>
      </c>
      <c r="AB212" s="348">
        <v>10643.0</v>
      </c>
      <c r="AC212" s="348">
        <v>2114.0</v>
      </c>
      <c r="AD212" s="348">
        <v>3459.0</v>
      </c>
      <c r="AE212" s="348">
        <v>3079.0</v>
      </c>
      <c r="AF212" s="348">
        <v>7988.0</v>
      </c>
      <c r="AG212" s="348">
        <v>932.0</v>
      </c>
      <c r="AH212" s="348">
        <v>574.0</v>
      </c>
      <c r="AI212" s="348">
        <v>2959.0</v>
      </c>
      <c r="AJ212" s="203">
        <v>0.0</v>
      </c>
      <c r="AK212" s="344"/>
      <c r="AL212" s="344"/>
      <c r="AM212" s="344"/>
      <c r="AN212" s="344"/>
      <c r="AO212" s="344"/>
      <c r="AP212" s="344"/>
    </row>
    <row r="213">
      <c r="A213" s="347">
        <f t="shared" si="5"/>
        <v>44119</v>
      </c>
      <c r="B213" s="348">
        <v>6077.0</v>
      </c>
      <c r="C213" s="348">
        <v>10513.0</v>
      </c>
      <c r="D213" s="348">
        <v>7350.0</v>
      </c>
      <c r="E213" s="348">
        <v>484.0</v>
      </c>
      <c r="F213" s="348">
        <v>832.0</v>
      </c>
      <c r="G213" s="348">
        <v>3216.0</v>
      </c>
      <c r="H213" s="348">
        <v>91337.0</v>
      </c>
      <c r="I213" s="348">
        <v>916.0</v>
      </c>
      <c r="J213" s="348">
        <v>29119.0</v>
      </c>
      <c r="K213" s="348">
        <v>27864.0</v>
      </c>
      <c r="L213" s="348">
        <v>48161.0</v>
      </c>
      <c r="M213" s="348">
        <v>1357.0</v>
      </c>
      <c r="N213" s="348">
        <v>11212.0</v>
      </c>
      <c r="O213" s="348">
        <v>4014.0</v>
      </c>
      <c r="P213" s="348">
        <v>11261.0</v>
      </c>
      <c r="Q213" s="348">
        <v>673.0</v>
      </c>
      <c r="R213" s="348">
        <v>2699.0</v>
      </c>
      <c r="S213" s="348">
        <v>3613.0</v>
      </c>
      <c r="T213" s="348">
        <v>7005.0</v>
      </c>
      <c r="U213" s="348">
        <v>9766.0</v>
      </c>
      <c r="V213" s="348">
        <v>4868.0</v>
      </c>
      <c r="W213" s="348">
        <v>11686.0</v>
      </c>
      <c r="X213" s="348">
        <v>3902.0</v>
      </c>
      <c r="Y213" s="348">
        <v>17179.0</v>
      </c>
      <c r="Z213" s="348">
        <v>617.0</v>
      </c>
      <c r="AA213" s="348">
        <v>1221.0</v>
      </c>
      <c r="AB213" s="348">
        <v>10824.0</v>
      </c>
      <c r="AC213" s="348">
        <v>2115.0</v>
      </c>
      <c r="AD213" s="348">
        <v>3471.0</v>
      </c>
      <c r="AE213" s="348">
        <v>3235.0</v>
      </c>
      <c r="AF213" s="348">
        <v>8099.0</v>
      </c>
      <c r="AG213" s="348">
        <v>939.0</v>
      </c>
      <c r="AH213" s="348">
        <v>575.0</v>
      </c>
      <c r="AI213" s="348">
        <v>2960.0</v>
      </c>
      <c r="AJ213" s="203">
        <v>0.0</v>
      </c>
      <c r="AK213" s="344"/>
      <c r="AL213" s="344"/>
      <c r="AM213" s="344"/>
      <c r="AN213" s="344"/>
      <c r="AO213" s="344"/>
      <c r="AP213" s="344"/>
    </row>
    <row r="214">
      <c r="A214" s="347">
        <f t="shared" si="5"/>
        <v>44120</v>
      </c>
      <c r="B214" s="348">
        <v>6254.0</v>
      </c>
      <c r="C214" s="348">
        <v>10605.0</v>
      </c>
      <c r="D214" s="348">
        <v>7466.0</v>
      </c>
      <c r="E214" s="348">
        <v>488.0</v>
      </c>
      <c r="F214" s="348">
        <v>839.0</v>
      </c>
      <c r="G214" s="348">
        <v>3261.0</v>
      </c>
      <c r="H214" s="348">
        <v>92382.0</v>
      </c>
      <c r="I214" s="348">
        <v>942.0</v>
      </c>
      <c r="J214" s="348">
        <v>29543.0</v>
      </c>
      <c r="K214" s="348">
        <v>28307.0</v>
      </c>
      <c r="L214" s="348">
        <v>48452.0</v>
      </c>
      <c r="M214" s="348">
        <v>1382.0</v>
      </c>
      <c r="N214" s="348">
        <v>11306.0</v>
      </c>
      <c r="O214" s="348">
        <v>4045.0</v>
      </c>
      <c r="P214" s="348">
        <v>11329.0</v>
      </c>
      <c r="Q214" s="348">
        <v>687.0</v>
      </c>
      <c r="R214" s="348">
        <v>2768.0</v>
      </c>
      <c r="S214" s="348">
        <v>3646.0</v>
      </c>
      <c r="T214" s="348">
        <v>7058.0</v>
      </c>
      <c r="U214" s="348">
        <v>10250.0</v>
      </c>
      <c r="V214" s="348">
        <v>4930.0</v>
      </c>
      <c r="W214" s="348">
        <v>11775.0</v>
      </c>
      <c r="X214" s="348">
        <v>3950.0</v>
      </c>
      <c r="Y214" s="348">
        <v>17286.0</v>
      </c>
      <c r="Z214" s="348">
        <v>617.0</v>
      </c>
      <c r="AA214" s="348">
        <v>1250.0</v>
      </c>
      <c r="AB214" s="348">
        <v>11102.0</v>
      </c>
      <c r="AC214" s="348">
        <v>2120.0</v>
      </c>
      <c r="AD214" s="348">
        <v>3479.0</v>
      </c>
      <c r="AE214" s="348">
        <v>3353.0</v>
      </c>
      <c r="AF214" s="348">
        <v>8099.0</v>
      </c>
      <c r="AG214" s="348">
        <v>944.0</v>
      </c>
      <c r="AH214" s="348">
        <v>582.0</v>
      </c>
      <c r="AI214" s="348">
        <v>2964.0</v>
      </c>
      <c r="AJ214" s="203">
        <v>0.0</v>
      </c>
      <c r="AK214" s="344"/>
      <c r="AL214" s="344"/>
      <c r="AM214" s="344"/>
      <c r="AN214" s="344"/>
      <c r="AO214" s="344"/>
      <c r="AP214" s="344"/>
    </row>
    <row r="215">
      <c r="A215" s="347">
        <f t="shared" si="5"/>
        <v>44121</v>
      </c>
      <c r="B215" s="348">
        <v>6436.0</v>
      </c>
      <c r="C215" s="348">
        <v>10697.0</v>
      </c>
      <c r="D215" s="348">
        <v>7593.0</v>
      </c>
      <c r="E215" s="348">
        <v>499.0</v>
      </c>
      <c r="F215" s="348">
        <v>862.0</v>
      </c>
      <c r="G215" s="348">
        <v>3285.0</v>
      </c>
      <c r="H215" s="348">
        <v>93356.0</v>
      </c>
      <c r="I215" s="348">
        <v>968.0</v>
      </c>
      <c r="J215" s="348">
        <v>30043.0</v>
      </c>
      <c r="K215" s="348">
        <v>28723.0</v>
      </c>
      <c r="L215" s="348">
        <v>48690.0</v>
      </c>
      <c r="M215" s="348">
        <v>1413.0</v>
      </c>
      <c r="N215" s="348">
        <v>11503.0</v>
      </c>
      <c r="O215" s="348">
        <v>4081.0</v>
      </c>
      <c r="P215" s="348">
        <v>11400.0</v>
      </c>
      <c r="Q215" s="348">
        <v>691.0</v>
      </c>
      <c r="R215" s="348">
        <v>2768.0</v>
      </c>
      <c r="S215" s="348">
        <v>3673.0</v>
      </c>
      <c r="T215" s="348">
        <v>7104.0</v>
      </c>
      <c r="U215" s="348">
        <v>10700.0</v>
      </c>
      <c r="V215" s="348">
        <v>4959.0</v>
      </c>
      <c r="W215" s="348">
        <v>11861.0</v>
      </c>
      <c r="X215" s="348">
        <v>4023.0</v>
      </c>
      <c r="Y215" s="348">
        <v>17352.0</v>
      </c>
      <c r="Z215" s="348">
        <v>668.0</v>
      </c>
      <c r="AA215" s="348">
        <v>1285.0</v>
      </c>
      <c r="AB215" s="348">
        <v>11358.0</v>
      </c>
      <c r="AC215" s="348">
        <v>2120.0</v>
      </c>
      <c r="AD215" s="348">
        <v>3521.0</v>
      </c>
      <c r="AE215" s="348">
        <v>3465.0</v>
      </c>
      <c r="AF215" s="348">
        <v>8168.0</v>
      </c>
      <c r="AG215" s="348">
        <v>949.0</v>
      </c>
      <c r="AH215" s="348">
        <v>584.0</v>
      </c>
      <c r="AI215" s="348">
        <v>2964.0</v>
      </c>
      <c r="AJ215" s="203">
        <v>0.0</v>
      </c>
      <c r="AK215" s="344"/>
      <c r="AL215" s="344"/>
      <c r="AM215" s="344"/>
      <c r="AN215" s="344"/>
      <c r="AO215" s="344"/>
      <c r="AP215" s="344"/>
    </row>
    <row r="216">
      <c r="A216" s="347">
        <f t="shared" si="5"/>
        <v>44122</v>
      </c>
      <c r="B216" s="348">
        <v>6551.0</v>
      </c>
      <c r="C216" s="348">
        <v>10771.0</v>
      </c>
      <c r="D216" s="348">
        <v>7723.0</v>
      </c>
      <c r="E216" s="348">
        <v>515.0</v>
      </c>
      <c r="F216" s="348">
        <v>877.0</v>
      </c>
      <c r="G216" s="348">
        <v>3325.0</v>
      </c>
      <c r="H216" s="348">
        <v>94327.0</v>
      </c>
      <c r="I216" s="348">
        <v>982.0</v>
      </c>
      <c r="J216" s="348">
        <v>30254.0</v>
      </c>
      <c r="K216" s="348">
        <v>29079.0</v>
      </c>
      <c r="L216" s="348">
        <v>48932.0</v>
      </c>
      <c r="M216" s="348">
        <v>1428.0</v>
      </c>
      <c r="N216" s="348">
        <v>11885.0</v>
      </c>
      <c r="O216" s="348">
        <v>4081.0</v>
      </c>
      <c r="P216" s="348">
        <v>11439.0</v>
      </c>
      <c r="Q216" s="348">
        <v>714.0</v>
      </c>
      <c r="R216" s="348">
        <v>2836.0</v>
      </c>
      <c r="S216" s="348">
        <v>3704.0</v>
      </c>
      <c r="T216" s="348">
        <v>7143.0</v>
      </c>
      <c r="U216" s="348">
        <v>10963.0</v>
      </c>
      <c r="V216" s="348">
        <v>4985.0</v>
      </c>
      <c r="W216" s="348">
        <v>11944.0</v>
      </c>
      <c r="X216" s="348">
        <v>4249.0</v>
      </c>
      <c r="Y216" s="348">
        <v>17483.0</v>
      </c>
      <c r="Z216" s="348">
        <v>685.0</v>
      </c>
      <c r="AA216" s="348">
        <v>1298.0</v>
      </c>
      <c r="AB216" s="348">
        <v>11642.0</v>
      </c>
      <c r="AC216" s="348">
        <v>2120.0</v>
      </c>
      <c r="AD216" s="348">
        <v>3561.0</v>
      </c>
      <c r="AE216" s="348">
        <v>3626.0</v>
      </c>
      <c r="AF216" s="348">
        <v>8239.0</v>
      </c>
      <c r="AG216" s="348">
        <v>952.0</v>
      </c>
      <c r="AH216" s="348">
        <v>587.0</v>
      </c>
      <c r="AI216" s="348">
        <v>2967.0</v>
      </c>
      <c r="AJ216" s="203">
        <v>0.0</v>
      </c>
      <c r="AK216" s="344"/>
      <c r="AL216" s="344"/>
      <c r="AM216" s="344"/>
      <c r="AN216" s="344"/>
      <c r="AO216" s="344"/>
      <c r="AP216" s="344"/>
    </row>
    <row r="217">
      <c r="A217" s="347">
        <f t="shared" si="5"/>
        <v>44123</v>
      </c>
      <c r="B217" s="348">
        <v>6667.0</v>
      </c>
      <c r="C217" s="348">
        <v>10880.0</v>
      </c>
      <c r="D217" s="348">
        <v>7843.0</v>
      </c>
      <c r="E217" s="348">
        <v>516.0</v>
      </c>
      <c r="F217" s="348">
        <v>880.0</v>
      </c>
      <c r="G217" s="348">
        <v>3343.0</v>
      </c>
      <c r="H217" s="348">
        <v>95253.0</v>
      </c>
      <c r="I217" s="348">
        <v>988.0</v>
      </c>
      <c r="J217" s="348">
        <v>30778.0</v>
      </c>
      <c r="K217" s="348">
        <v>29395.0</v>
      </c>
      <c r="L217" s="348">
        <v>49174.0</v>
      </c>
      <c r="M217" s="348">
        <v>1428.0</v>
      </c>
      <c r="N217" s="348">
        <v>11970.0</v>
      </c>
      <c r="O217" s="348">
        <v>4122.0</v>
      </c>
      <c r="P217" s="348">
        <v>11446.0</v>
      </c>
      <c r="Q217" s="348">
        <v>715.0</v>
      </c>
      <c r="R217" s="348">
        <v>2883.0</v>
      </c>
      <c r="S217" s="348">
        <v>3732.0</v>
      </c>
      <c r="T217" s="348">
        <v>7182.0</v>
      </c>
      <c r="U217" s="348">
        <v>11205.0</v>
      </c>
      <c r="V217" s="348">
        <v>5026.0</v>
      </c>
      <c r="W217" s="348">
        <v>12035.0</v>
      </c>
      <c r="X217" s="348">
        <v>4275.0</v>
      </c>
      <c r="Y217" s="348">
        <v>17526.0</v>
      </c>
      <c r="Z217" s="348">
        <v>687.0</v>
      </c>
      <c r="AA217" s="348">
        <v>1340.0</v>
      </c>
      <c r="AB217" s="348">
        <v>11839.0</v>
      </c>
      <c r="AC217" s="348">
        <v>2131.0</v>
      </c>
      <c r="AD217" s="348">
        <v>3597.0</v>
      </c>
      <c r="AE217" s="348">
        <v>3636.0</v>
      </c>
      <c r="AF217" s="348">
        <v>8239.0</v>
      </c>
      <c r="AG217" s="348">
        <v>952.0</v>
      </c>
      <c r="AH217" s="348">
        <v>588.0</v>
      </c>
      <c r="AI217" s="348">
        <v>2969.0</v>
      </c>
      <c r="AJ217" s="203">
        <v>0.0</v>
      </c>
      <c r="AK217" s="344"/>
      <c r="AL217" s="344"/>
      <c r="AM217" s="344"/>
      <c r="AN217" s="344"/>
      <c r="AO217" s="344"/>
      <c r="AP217" s="344"/>
    </row>
    <row r="218">
      <c r="A218" s="347">
        <f t="shared" si="5"/>
        <v>44124</v>
      </c>
      <c r="B218" s="342">
        <v>6765.0</v>
      </c>
      <c r="C218" s="342">
        <v>10955.0</v>
      </c>
      <c r="D218" s="342">
        <v>7922.0</v>
      </c>
      <c r="E218" s="342">
        <v>523.0</v>
      </c>
      <c r="F218" s="342">
        <v>915.0</v>
      </c>
      <c r="G218" s="342">
        <v>3356.0</v>
      </c>
      <c r="H218" s="342">
        <v>96217.0</v>
      </c>
      <c r="I218" s="342">
        <v>1027.0</v>
      </c>
      <c r="J218" s="342">
        <v>31250.0</v>
      </c>
      <c r="K218" s="342">
        <v>29844.0</v>
      </c>
      <c r="L218" s="342">
        <v>49474.0</v>
      </c>
      <c r="M218" s="342">
        <v>1451.0</v>
      </c>
      <c r="N218" s="342">
        <v>12038.0</v>
      </c>
      <c r="O218" s="342">
        <v>4149.0</v>
      </c>
      <c r="P218" s="342">
        <v>11488.0</v>
      </c>
      <c r="Q218" s="342">
        <v>715.0</v>
      </c>
      <c r="R218" s="342">
        <v>2915.0</v>
      </c>
      <c r="S218" s="342">
        <v>3753.0</v>
      </c>
      <c r="T218" s="342">
        <v>7229.0</v>
      </c>
      <c r="U218" s="342">
        <v>11373.0</v>
      </c>
      <c r="V218" s="342">
        <v>5048.0</v>
      </c>
      <c r="W218" s="342">
        <v>12125.0</v>
      </c>
      <c r="X218" s="342">
        <v>4301.0</v>
      </c>
      <c r="Y218" s="342">
        <v>17593.0</v>
      </c>
      <c r="Z218" s="342">
        <v>726.0</v>
      </c>
      <c r="AA218" s="342">
        <v>1376.0</v>
      </c>
      <c r="AB218" s="342">
        <v>12006.0</v>
      </c>
      <c r="AC218" s="342">
        <v>2142.0</v>
      </c>
      <c r="AD218" s="342">
        <v>3617.0</v>
      </c>
      <c r="AE218" s="342">
        <v>3653.0</v>
      </c>
      <c r="AF218" s="342">
        <v>8368.0</v>
      </c>
      <c r="AG218" s="342">
        <v>967.0</v>
      </c>
      <c r="AH218" s="342">
        <v>592.0</v>
      </c>
      <c r="AI218" s="342">
        <v>2969.0</v>
      </c>
      <c r="AJ218" s="342">
        <v>0.0</v>
      </c>
      <c r="AK218" s="344"/>
      <c r="AL218" s="344"/>
      <c r="AM218" s="344"/>
      <c r="AN218" s="344"/>
      <c r="AO218" s="344"/>
      <c r="AP218" s="344"/>
    </row>
    <row r="219">
      <c r="A219" s="347">
        <f t="shared" si="5"/>
        <v>44125</v>
      </c>
      <c r="B219" s="348">
        <v>6844.0</v>
      </c>
      <c r="C219" s="348">
        <v>11042.0</v>
      </c>
      <c r="D219" s="348">
        <v>8093.0</v>
      </c>
      <c r="E219" s="348">
        <v>538.0</v>
      </c>
      <c r="F219" s="348">
        <v>917.0</v>
      </c>
      <c r="G219" s="348">
        <v>3389.0</v>
      </c>
      <c r="H219" s="348">
        <v>97217.0</v>
      </c>
      <c r="I219" s="348">
        <v>1049.0</v>
      </c>
      <c r="J219" s="348">
        <v>31907.0</v>
      </c>
      <c r="K219" s="348">
        <v>30218.0</v>
      </c>
      <c r="L219" s="348">
        <v>49801.0</v>
      </c>
      <c r="M219" s="348">
        <v>1451.0</v>
      </c>
      <c r="N219" s="348">
        <v>12221.0</v>
      </c>
      <c r="O219" s="348">
        <v>4162.0</v>
      </c>
      <c r="P219" s="348">
        <v>11508.0</v>
      </c>
      <c r="Q219" s="348">
        <v>735.0</v>
      </c>
      <c r="R219" s="348">
        <v>3012.0</v>
      </c>
      <c r="S219" s="348">
        <v>3785.0</v>
      </c>
      <c r="T219" s="348">
        <v>7328.0</v>
      </c>
      <c r="U219" s="348">
        <v>11652.0</v>
      </c>
      <c r="V219" s="348">
        <v>5075.0</v>
      </c>
      <c r="W219" s="348">
        <v>12212.0</v>
      </c>
      <c r="X219" s="348">
        <v>4382.0</v>
      </c>
      <c r="Y219" s="348">
        <v>17690.0</v>
      </c>
      <c r="Z219" s="348">
        <v>762.0</v>
      </c>
      <c r="AA219" s="348">
        <v>1420.0</v>
      </c>
      <c r="AB219" s="348">
        <v>12319.0</v>
      </c>
      <c r="AC219" s="348">
        <v>2152.0</v>
      </c>
      <c r="AD219" s="348">
        <v>3624.0</v>
      </c>
      <c r="AE219" s="348">
        <v>3688.0</v>
      </c>
      <c r="AF219" s="348">
        <v>8368.0</v>
      </c>
      <c r="AG219" s="348">
        <v>971.0</v>
      </c>
      <c r="AH219" s="348">
        <v>605.0</v>
      </c>
      <c r="AI219" s="348">
        <v>2972.0</v>
      </c>
      <c r="AJ219" s="203">
        <v>0.0</v>
      </c>
      <c r="AK219" s="344"/>
      <c r="AL219" s="344"/>
      <c r="AM219" s="344"/>
      <c r="AN219" s="344"/>
      <c r="AO219" s="344"/>
      <c r="AP219" s="344"/>
    </row>
    <row r="220">
      <c r="A220" s="347">
        <f t="shared" si="5"/>
        <v>44126</v>
      </c>
      <c r="B220" s="348">
        <v>6947.0</v>
      </c>
      <c r="C220" s="348">
        <v>11125.0</v>
      </c>
      <c r="D220" s="348">
        <v>8313.0</v>
      </c>
      <c r="E220" s="348">
        <v>544.0</v>
      </c>
      <c r="F220" s="348">
        <v>928.0</v>
      </c>
      <c r="G220" s="348">
        <v>3434.0</v>
      </c>
      <c r="H220" s="348">
        <v>98206.0</v>
      </c>
      <c r="I220" s="348">
        <v>1068.0</v>
      </c>
      <c r="J220" s="348">
        <v>32643.0</v>
      </c>
      <c r="K220" s="348">
        <v>30731.0</v>
      </c>
      <c r="L220" s="348">
        <v>50069.0</v>
      </c>
      <c r="M220" s="348">
        <v>1497.0</v>
      </c>
      <c r="N220" s="348">
        <v>12480.0</v>
      </c>
      <c r="O220" s="348">
        <v>4162.0</v>
      </c>
      <c r="P220" s="348">
        <v>11535.0</v>
      </c>
      <c r="Q220" s="348">
        <v>752.0</v>
      </c>
      <c r="R220" s="348">
        <v>3012.0</v>
      </c>
      <c r="S220" s="348">
        <v>3810.0</v>
      </c>
      <c r="T220" s="348">
        <v>7362.0</v>
      </c>
      <c r="U220" s="348">
        <v>11875.0</v>
      </c>
      <c r="V220" s="348">
        <v>5087.0</v>
      </c>
      <c r="W220" s="348">
        <v>12297.0</v>
      </c>
      <c r="X220" s="348">
        <v>4472.0</v>
      </c>
      <c r="Y220" s="348">
        <v>17767.0</v>
      </c>
      <c r="Z220" s="348">
        <v>775.0</v>
      </c>
      <c r="AA220" s="348">
        <v>1460.0</v>
      </c>
      <c r="AB220" s="348">
        <v>12601.0</v>
      </c>
      <c r="AC220" s="348">
        <v>2180.0</v>
      </c>
      <c r="AD220" s="348">
        <v>3624.0</v>
      </c>
      <c r="AE220" s="348">
        <v>3761.0</v>
      </c>
      <c r="AF220" s="348">
        <v>8463.0</v>
      </c>
      <c r="AG220" s="348">
        <v>971.0</v>
      </c>
      <c r="AH220" s="348">
        <v>615.0</v>
      </c>
      <c r="AI220" s="348">
        <v>2975.0</v>
      </c>
      <c r="AJ220" s="203">
        <v>0.0</v>
      </c>
      <c r="AK220" s="344"/>
      <c r="AL220" s="344"/>
      <c r="AM220" s="344"/>
      <c r="AN220" s="344"/>
      <c r="AO220" s="344"/>
      <c r="AP220" s="344"/>
    </row>
    <row r="221">
      <c r="A221" s="347">
        <f t="shared" si="5"/>
        <v>44127</v>
      </c>
      <c r="B221" s="348">
        <v>7037.0</v>
      </c>
      <c r="C221" s="348">
        <v>11203.0</v>
      </c>
      <c r="D221" s="348">
        <v>8458.0</v>
      </c>
      <c r="E221" s="348">
        <v>544.0</v>
      </c>
      <c r="F221" s="348">
        <v>961.0</v>
      </c>
      <c r="G221" s="348">
        <v>3462.0</v>
      </c>
      <c r="H221" s="348">
        <v>99158.0</v>
      </c>
      <c r="I221" s="348">
        <v>1092.0</v>
      </c>
      <c r="J221" s="348">
        <v>33147.0</v>
      </c>
      <c r="K221" s="348">
        <v>31302.0</v>
      </c>
      <c r="L221" s="348">
        <v>50364.0</v>
      </c>
      <c r="M221" s="348">
        <v>1528.0</v>
      </c>
      <c r="N221" s="348">
        <v>12703.0</v>
      </c>
      <c r="O221" s="348">
        <v>4213.0</v>
      </c>
      <c r="P221" s="348">
        <v>11583.0</v>
      </c>
      <c r="Q221" s="348">
        <v>761.0</v>
      </c>
      <c r="R221" s="348">
        <v>3126.0</v>
      </c>
      <c r="S221" s="348">
        <v>3830.0</v>
      </c>
      <c r="T221" s="348">
        <v>7435.0</v>
      </c>
      <c r="U221" s="348">
        <v>12132.0</v>
      </c>
      <c r="V221" s="348">
        <v>5132.0</v>
      </c>
      <c r="W221" s="348">
        <v>12388.0</v>
      </c>
      <c r="X221" s="348">
        <v>4550.0</v>
      </c>
      <c r="Y221" s="348">
        <v>17828.0</v>
      </c>
      <c r="Z221" s="348">
        <v>787.0</v>
      </c>
      <c r="AA221" s="348">
        <v>1522.0</v>
      </c>
      <c r="AB221" s="348">
        <v>12877.0</v>
      </c>
      <c r="AC221" s="348">
        <v>2187.0</v>
      </c>
      <c r="AD221" s="348">
        <v>3650.0</v>
      </c>
      <c r="AE221" s="348">
        <v>3858.0</v>
      </c>
      <c r="AF221" s="348">
        <v>8512.0</v>
      </c>
      <c r="AG221" s="348">
        <v>971.0</v>
      </c>
      <c r="AH221" s="348">
        <v>634.0</v>
      </c>
      <c r="AI221" s="348">
        <v>2975.0</v>
      </c>
      <c r="AJ221" s="203">
        <v>0.0</v>
      </c>
      <c r="AK221" s="344"/>
      <c r="AL221" s="344"/>
      <c r="AM221" s="344"/>
      <c r="AN221" s="344"/>
      <c r="AO221" s="344"/>
      <c r="AP221" s="344"/>
    </row>
    <row r="222">
      <c r="A222" s="347">
        <f t="shared" si="5"/>
        <v>44128</v>
      </c>
      <c r="B222" s="348">
        <v>7125.0</v>
      </c>
      <c r="C222" s="348">
        <v>11279.0</v>
      </c>
      <c r="D222" s="348">
        <v>8563.0</v>
      </c>
      <c r="E222" s="348">
        <v>549.0</v>
      </c>
      <c r="F222" s="348">
        <v>969.0</v>
      </c>
      <c r="G222" s="348">
        <v>3506.0</v>
      </c>
      <c r="H222" s="348">
        <v>100220.0</v>
      </c>
      <c r="I222" s="348">
        <v>1118.0</v>
      </c>
      <c r="J222" s="348">
        <v>33568.0</v>
      </c>
      <c r="K222" s="348">
        <v>31586.0</v>
      </c>
      <c r="L222" s="348">
        <v>50653.0</v>
      </c>
      <c r="M222" s="348">
        <v>1564.0</v>
      </c>
      <c r="N222" s="348">
        <v>12944.0</v>
      </c>
      <c r="O222" s="348">
        <v>4233.0</v>
      </c>
      <c r="P222" s="348">
        <v>11629.0</v>
      </c>
      <c r="Q222" s="348">
        <v>766.0</v>
      </c>
      <c r="R222" s="348">
        <v>3207.0</v>
      </c>
      <c r="S222" s="348">
        <v>3836.0</v>
      </c>
      <c r="T222" s="348">
        <v>7500.0</v>
      </c>
      <c r="U222" s="348">
        <v>12432.0</v>
      </c>
      <c r="V222" s="348">
        <v>5176.0</v>
      </c>
      <c r="W222" s="348">
        <v>12472.0</v>
      </c>
      <c r="X222" s="348">
        <v>4622.0</v>
      </c>
      <c r="Y222" s="348">
        <v>17893.0</v>
      </c>
      <c r="Z222" s="348">
        <v>799.0</v>
      </c>
      <c r="AA222" s="348">
        <v>1551.0</v>
      </c>
      <c r="AB222" s="348">
        <v>13257.0</v>
      </c>
      <c r="AC222" s="348">
        <v>2188.0</v>
      </c>
      <c r="AD222" s="348">
        <v>3718.0</v>
      </c>
      <c r="AE222" s="348">
        <v>3879.0</v>
      </c>
      <c r="AF222" s="348">
        <v>8569.0</v>
      </c>
      <c r="AG222" s="348">
        <v>978.0</v>
      </c>
      <c r="AH222" s="348">
        <v>649.0</v>
      </c>
      <c r="AI222" s="348">
        <v>2982.0</v>
      </c>
      <c r="AJ222" s="203">
        <v>0.0</v>
      </c>
      <c r="AK222" s="344"/>
      <c r="AL222" s="344"/>
      <c r="AM222" s="344"/>
      <c r="AN222" s="344"/>
      <c r="AO222" s="344"/>
      <c r="AP222" s="344"/>
    </row>
    <row r="223">
      <c r="A223" s="347">
        <f t="shared" si="5"/>
        <v>44129</v>
      </c>
      <c r="B223" s="348">
        <v>7212.0</v>
      </c>
      <c r="C223" s="348">
        <v>11388.0</v>
      </c>
      <c r="D223" s="348">
        <v>8794.0</v>
      </c>
      <c r="E223" s="348">
        <v>553.0</v>
      </c>
      <c r="F223" s="348">
        <v>995.0</v>
      </c>
      <c r="G223" s="348">
        <v>3550.0</v>
      </c>
      <c r="H223" s="348">
        <v>100991.0</v>
      </c>
      <c r="I223" s="348">
        <v>1140.0</v>
      </c>
      <c r="J223" s="348">
        <v>33924.0</v>
      </c>
      <c r="K223" s="348">
        <v>31942.0</v>
      </c>
      <c r="L223" s="348">
        <v>50921.0</v>
      </c>
      <c r="M223" s="348">
        <v>1564.0</v>
      </c>
      <c r="N223" s="348">
        <v>13119.0</v>
      </c>
      <c r="O223" s="348">
        <v>4251.0</v>
      </c>
      <c r="P223" s="348">
        <v>11648.0</v>
      </c>
      <c r="Q223" s="348">
        <v>780.0</v>
      </c>
      <c r="R223" s="348">
        <v>3362.0</v>
      </c>
      <c r="S223" s="348">
        <v>3858.0</v>
      </c>
      <c r="T223" s="348">
        <v>7522.0</v>
      </c>
      <c r="U223" s="348">
        <v>12791.0</v>
      </c>
      <c r="V223" s="348">
        <v>5209.0</v>
      </c>
      <c r="W223" s="348">
        <v>12562.0</v>
      </c>
      <c r="X223" s="348">
        <v>4665.0</v>
      </c>
      <c r="Y223" s="348">
        <v>17936.0</v>
      </c>
      <c r="Z223" s="348">
        <v>817.0</v>
      </c>
      <c r="AA223" s="348">
        <v>1601.0</v>
      </c>
      <c r="AB223" s="348">
        <v>13547.0</v>
      </c>
      <c r="AC223" s="348">
        <v>2188.0</v>
      </c>
      <c r="AD223" s="348">
        <v>3739.0</v>
      </c>
      <c r="AE223" s="348">
        <v>3885.0</v>
      </c>
      <c r="AF223" s="348">
        <v>8618.0</v>
      </c>
      <c r="AG223" s="348">
        <v>987.0</v>
      </c>
      <c r="AH223" s="348">
        <v>652.0</v>
      </c>
      <c r="AI223" s="348">
        <v>3001.0</v>
      </c>
      <c r="AJ223" s="203">
        <v>0.0</v>
      </c>
      <c r="AK223" s="344"/>
      <c r="AL223" s="344"/>
      <c r="AM223" s="344"/>
      <c r="AN223" s="344"/>
      <c r="AO223" s="344"/>
      <c r="AP223" s="344"/>
    </row>
    <row r="224">
      <c r="A224" s="347">
        <f t="shared" si="5"/>
        <v>44130</v>
      </c>
      <c r="B224" s="348">
        <v>7252.0</v>
      </c>
      <c r="C224" s="348">
        <v>11455.0</v>
      </c>
      <c r="D224" s="348">
        <v>8914.0</v>
      </c>
      <c r="E224" s="348">
        <v>554.0</v>
      </c>
      <c r="F224" s="348">
        <v>995.0</v>
      </c>
      <c r="G224" s="348">
        <v>3576.0</v>
      </c>
      <c r="H224" s="348">
        <v>101897.0</v>
      </c>
      <c r="I224" s="348">
        <v>1149.0</v>
      </c>
      <c r="J224" s="348">
        <v>34355.0</v>
      </c>
      <c r="K224" s="348">
        <v>32098.0</v>
      </c>
      <c r="L224" s="348">
        <v>51217.0</v>
      </c>
      <c r="M224" s="348">
        <v>1577.0</v>
      </c>
      <c r="N224" s="348">
        <v>13225.0</v>
      </c>
      <c r="O224" s="348">
        <v>4274.0</v>
      </c>
      <c r="P224" s="348">
        <v>11650.0</v>
      </c>
      <c r="Q224" s="348">
        <v>782.0</v>
      </c>
      <c r="R224" s="348">
        <v>3500.0</v>
      </c>
      <c r="S224" s="348">
        <v>3884.0</v>
      </c>
      <c r="T224" s="348">
        <v>7538.0</v>
      </c>
      <c r="U224" s="348">
        <v>13060.0</v>
      </c>
      <c r="V224" s="348">
        <v>5232.0</v>
      </c>
      <c r="W224" s="348">
        <v>12655.0</v>
      </c>
      <c r="X224" s="348">
        <v>4675.0</v>
      </c>
      <c r="Y224" s="348">
        <v>17950.0</v>
      </c>
      <c r="Z224" s="348">
        <v>821.0</v>
      </c>
      <c r="AA224" s="348">
        <v>1646.0</v>
      </c>
      <c r="AB224" s="348">
        <v>13752.0</v>
      </c>
      <c r="AC224" s="348">
        <v>2192.0</v>
      </c>
      <c r="AD224" s="348">
        <v>3739.0</v>
      </c>
      <c r="AE224" s="348">
        <v>3891.0</v>
      </c>
      <c r="AF224" s="348">
        <v>8785.0</v>
      </c>
      <c r="AG224" s="348">
        <v>988.0</v>
      </c>
      <c r="AH224" s="348">
        <v>653.0</v>
      </c>
      <c r="AI224" s="348">
        <v>3003.0</v>
      </c>
      <c r="AJ224" s="342"/>
      <c r="AK224" s="344"/>
      <c r="AL224" s="344"/>
      <c r="AM224" s="344"/>
      <c r="AN224" s="344"/>
      <c r="AO224" s="344"/>
      <c r="AP224" s="344"/>
    </row>
    <row r="225">
      <c r="A225" s="347">
        <f t="shared" si="5"/>
        <v>44131</v>
      </c>
      <c r="B225" s="348">
        <v>7265.0</v>
      </c>
      <c r="C225" s="348">
        <v>11520.0</v>
      </c>
      <c r="D225" s="348">
        <v>9038.0</v>
      </c>
      <c r="E225" s="348">
        <v>566.0</v>
      </c>
      <c r="F225" s="348">
        <v>1017.0</v>
      </c>
      <c r="G225" s="348">
        <v>3617.0</v>
      </c>
      <c r="H225" s="348">
        <v>102678.0</v>
      </c>
      <c r="I225" s="348">
        <v>1156.0</v>
      </c>
      <c r="J225" s="348">
        <v>34745.0</v>
      </c>
      <c r="K225" s="348">
        <v>32414.0</v>
      </c>
      <c r="L225" s="348">
        <v>51506.0</v>
      </c>
      <c r="M225" s="348">
        <v>1606.0</v>
      </c>
      <c r="N225" s="348">
        <v>13348.0</v>
      </c>
      <c r="O225" s="348">
        <v>4284.0</v>
      </c>
      <c r="P225" s="348">
        <v>11662.0</v>
      </c>
      <c r="Q225" s="348">
        <v>791.0</v>
      </c>
      <c r="R225" s="348">
        <v>3603.0</v>
      </c>
      <c r="S225" s="348">
        <v>3913.0</v>
      </c>
      <c r="T225" s="348">
        <v>7581.0</v>
      </c>
      <c r="U225" s="348">
        <v>13373.0</v>
      </c>
      <c r="V225" s="348">
        <v>5243.0</v>
      </c>
      <c r="W225" s="348">
        <v>12745.0</v>
      </c>
      <c r="X225" s="348">
        <v>4713.0</v>
      </c>
      <c r="Y225" s="348">
        <v>18155.0</v>
      </c>
      <c r="Z225" s="348">
        <v>838.0</v>
      </c>
      <c r="AA225" s="348">
        <v>1686.0</v>
      </c>
      <c r="AB225" s="348">
        <v>13998.0</v>
      </c>
      <c r="AC225" s="348">
        <v>2193.0</v>
      </c>
      <c r="AD225" s="348">
        <v>3772.0</v>
      </c>
      <c r="AE225" s="348">
        <v>3974.0</v>
      </c>
      <c r="AF225" s="348">
        <v>8785.0</v>
      </c>
      <c r="AG225" s="348">
        <v>997.0</v>
      </c>
      <c r="AH225" s="348">
        <v>667.0</v>
      </c>
      <c r="AI225" s="348">
        <v>3005.0</v>
      </c>
      <c r="AJ225" s="203">
        <v>0.0</v>
      </c>
      <c r="AK225" s="344"/>
      <c r="AL225" s="344"/>
      <c r="AM225" s="344"/>
      <c r="AN225" s="344"/>
      <c r="AO225" s="344"/>
      <c r="AP225" s="344"/>
    </row>
    <row r="226">
      <c r="A226" s="347">
        <f t="shared" si="5"/>
        <v>44132</v>
      </c>
      <c r="B226" s="348">
        <v>7339.0</v>
      </c>
      <c r="C226" s="348">
        <v>11588.0</v>
      </c>
      <c r="D226" s="348">
        <v>9208.0</v>
      </c>
      <c r="E226" s="348">
        <v>573.0</v>
      </c>
      <c r="F226" s="348">
        <v>1040.0</v>
      </c>
      <c r="G226" s="348">
        <v>3662.0</v>
      </c>
      <c r="H226" s="348">
        <v>103522.0</v>
      </c>
      <c r="I226" s="348">
        <v>1188.0</v>
      </c>
      <c r="J226" s="348">
        <v>35148.0</v>
      </c>
      <c r="K226" s="348">
        <v>32732.0</v>
      </c>
      <c r="L226" s="348">
        <v>51752.0</v>
      </c>
      <c r="M226" s="348">
        <v>1620.0</v>
      </c>
      <c r="N226" s="348">
        <v>13562.0</v>
      </c>
      <c r="O226" s="348">
        <v>4288.0</v>
      </c>
      <c r="P226" s="348">
        <v>11732.0</v>
      </c>
      <c r="Q226" s="348">
        <v>805.0</v>
      </c>
      <c r="R226" s="348">
        <v>3738.0</v>
      </c>
      <c r="S226" s="348">
        <v>3940.0</v>
      </c>
      <c r="T226" s="348">
        <v>7667.0</v>
      </c>
      <c r="U226" s="348">
        <v>13649.0</v>
      </c>
      <c r="V226" s="348">
        <v>5287.0</v>
      </c>
      <c r="W226" s="348">
        <v>12837.0</v>
      </c>
      <c r="X226" s="348">
        <v>4856.0</v>
      </c>
      <c r="Y226" s="348">
        <v>18275.0</v>
      </c>
      <c r="Z226" s="348">
        <v>848.0</v>
      </c>
      <c r="AA226" s="348">
        <v>1729.0</v>
      </c>
      <c r="AB226" s="348">
        <v>14251.0</v>
      </c>
      <c r="AC226" s="348">
        <v>2196.0</v>
      </c>
      <c r="AD226" s="348">
        <v>3785.0</v>
      </c>
      <c r="AE226" s="348">
        <v>4080.0</v>
      </c>
      <c r="AF226" s="348">
        <v>8910.0</v>
      </c>
      <c r="AG226" s="348">
        <v>1000.0</v>
      </c>
      <c r="AH226" s="348">
        <v>669.0</v>
      </c>
      <c r="AI226" s="348">
        <v>3007.0</v>
      </c>
      <c r="AJ226" s="203">
        <v>0.0</v>
      </c>
      <c r="AK226" s="344"/>
      <c r="AL226" s="344"/>
      <c r="AM226" s="344"/>
      <c r="AN226" s="344"/>
      <c r="AO226" s="344"/>
      <c r="AP226" s="344"/>
    </row>
    <row r="227">
      <c r="A227" s="347">
        <f t="shared" si="5"/>
        <v>44133</v>
      </c>
      <c r="B227" s="348">
        <v>7373.0</v>
      </c>
      <c r="C227" s="348">
        <v>11647.0</v>
      </c>
      <c r="D227" s="348">
        <v>9299.0</v>
      </c>
      <c r="E227" s="348">
        <v>578.0</v>
      </c>
      <c r="F227" s="348">
        <v>1049.0</v>
      </c>
      <c r="G227" s="348">
        <v>3744.0</v>
      </c>
      <c r="H227" s="348">
        <v>104235.0</v>
      </c>
      <c r="I227" s="348">
        <v>1219.0</v>
      </c>
      <c r="J227" s="348">
        <v>35607.0</v>
      </c>
      <c r="K227" s="348">
        <v>33100.0</v>
      </c>
      <c r="L227" s="348">
        <v>52020.0</v>
      </c>
      <c r="M227" s="348">
        <v>1633.0</v>
      </c>
      <c r="N227" s="348">
        <v>13770.0</v>
      </c>
      <c r="O227" s="348">
        <v>4328.0</v>
      </c>
      <c r="P227" s="348">
        <v>11764.0</v>
      </c>
      <c r="Q227" s="348">
        <v>814.0</v>
      </c>
      <c r="R227" s="348">
        <v>3901.0</v>
      </c>
      <c r="S227" s="348">
        <v>3950.0</v>
      </c>
      <c r="T227" s="348">
        <v>7744.0</v>
      </c>
      <c r="U227" s="348">
        <v>13984.0</v>
      </c>
      <c r="V227" s="348">
        <v>5351.0</v>
      </c>
      <c r="W227" s="348">
        <v>12925.0</v>
      </c>
      <c r="X227" s="348">
        <v>4902.0</v>
      </c>
      <c r="Y227" s="348">
        <v>18298.0</v>
      </c>
      <c r="Z227" s="348">
        <v>855.0</v>
      </c>
      <c r="AA227" s="348">
        <v>1757.0</v>
      </c>
      <c r="AB227" s="348">
        <v>14511.0</v>
      </c>
      <c r="AC227" s="348">
        <v>2196.0</v>
      </c>
      <c r="AD227" s="348">
        <v>3790.0</v>
      </c>
      <c r="AE227" s="348">
        <v>4088.0</v>
      </c>
      <c r="AF227" s="348">
        <v>8930.0</v>
      </c>
      <c r="AG227" s="348">
        <v>1000.0</v>
      </c>
      <c r="AH227" s="348">
        <v>679.0</v>
      </c>
      <c r="AI227" s="348">
        <v>3007.0</v>
      </c>
      <c r="AJ227" s="203">
        <v>0.0</v>
      </c>
      <c r="AK227" s="344"/>
      <c r="AL227" s="344"/>
      <c r="AM227" s="344"/>
      <c r="AN227" s="344"/>
      <c r="AO227" s="344"/>
      <c r="AP227" s="344"/>
    </row>
    <row r="228">
      <c r="A228" s="347">
        <f t="shared" si="5"/>
        <v>44134</v>
      </c>
      <c r="B228" s="348">
        <v>7394.0</v>
      </c>
      <c r="C228" s="348">
        <v>11712.0</v>
      </c>
      <c r="D228" s="348">
        <v>9406.0</v>
      </c>
      <c r="E228" s="348">
        <v>581.0</v>
      </c>
      <c r="F228" s="348">
        <v>1081.0</v>
      </c>
      <c r="G228" s="348">
        <v>3803.0</v>
      </c>
      <c r="H228" s="348">
        <v>104847.0</v>
      </c>
      <c r="I228" s="348">
        <v>1230.0</v>
      </c>
      <c r="J228" s="348">
        <v>35927.0</v>
      </c>
      <c r="K228" s="348">
        <v>33295.0</v>
      </c>
      <c r="L228" s="348">
        <v>52242.0</v>
      </c>
      <c r="M228" s="348">
        <v>1650.0</v>
      </c>
      <c r="N228" s="348">
        <v>13975.0</v>
      </c>
      <c r="O228" s="348">
        <v>4339.0</v>
      </c>
      <c r="P228" s="348">
        <v>11808.0</v>
      </c>
      <c r="Q228" s="348">
        <v>821.0</v>
      </c>
      <c r="R228" s="348">
        <v>3968.0</v>
      </c>
      <c r="S228" s="348">
        <v>3966.0</v>
      </c>
      <c r="T228" s="348">
        <v>7787.0</v>
      </c>
      <c r="U228" s="348">
        <v>14285.0</v>
      </c>
      <c r="V228" s="348">
        <v>5388.0</v>
      </c>
      <c r="W228" s="348">
        <v>13014.0</v>
      </c>
      <c r="X228" s="348">
        <v>4926.0</v>
      </c>
      <c r="Y228" s="348">
        <v>18339.0</v>
      </c>
      <c r="Z228" s="348">
        <v>855.0</v>
      </c>
      <c r="AA228" s="348">
        <v>1794.0</v>
      </c>
      <c r="AB228" s="348">
        <v>14672.0</v>
      </c>
      <c r="AC228" s="348">
        <v>2199.0</v>
      </c>
      <c r="AD228" s="348">
        <v>3790.0</v>
      </c>
      <c r="AE228" s="348">
        <v>4136.0</v>
      </c>
      <c r="AF228" s="348">
        <v>8992.0</v>
      </c>
      <c r="AG228" s="348">
        <v>1027.0</v>
      </c>
      <c r="AH228" s="348">
        <v>679.0</v>
      </c>
      <c r="AI228" s="348">
        <v>3017.0</v>
      </c>
      <c r="AJ228" s="203">
        <v>0.0</v>
      </c>
      <c r="AK228" s="344"/>
      <c r="AL228" s="344"/>
      <c r="AM228" s="344"/>
      <c r="AN228" s="344"/>
      <c r="AO228" s="344"/>
      <c r="AP228" s="344"/>
    </row>
    <row r="229">
      <c r="A229" s="347">
        <f t="shared" si="5"/>
        <v>44135</v>
      </c>
      <c r="B229" s="348">
        <v>7405.0</v>
      </c>
      <c r="C229" s="348">
        <v>11764.0</v>
      </c>
      <c r="D229" s="348">
        <v>9490.0</v>
      </c>
      <c r="E229" s="348">
        <v>583.0</v>
      </c>
      <c r="F229" s="348">
        <v>1081.0</v>
      </c>
      <c r="G229" s="348">
        <v>3835.0</v>
      </c>
      <c r="H229" s="348">
        <v>105597.0</v>
      </c>
      <c r="I229" s="348">
        <v>1230.0</v>
      </c>
      <c r="J229" s="348">
        <v>36338.0</v>
      </c>
      <c r="K229" s="348">
        <v>33912.0</v>
      </c>
      <c r="L229" s="348">
        <v>52465.0</v>
      </c>
      <c r="M229" s="348">
        <v>1655.0</v>
      </c>
      <c r="N229" s="348">
        <v>14091.0</v>
      </c>
      <c r="O229" s="348">
        <v>4344.0</v>
      </c>
      <c r="P229" s="348">
        <v>11856.0</v>
      </c>
      <c r="Q229" s="348">
        <v>822.0</v>
      </c>
      <c r="R229" s="348">
        <v>4008.0</v>
      </c>
      <c r="S229" s="348">
        <v>3972.0</v>
      </c>
      <c r="T229" s="348">
        <v>7849.0</v>
      </c>
      <c r="U229" s="348">
        <v>14537.0</v>
      </c>
      <c r="V229" s="348">
        <v>5407.0</v>
      </c>
      <c r="W229" s="348">
        <v>13107.0</v>
      </c>
      <c r="X229" s="348">
        <v>4950.0</v>
      </c>
      <c r="Y229" s="348">
        <v>18345.0</v>
      </c>
      <c r="Z229" s="348">
        <v>857.0</v>
      </c>
      <c r="AA229" s="348">
        <v>1825.0</v>
      </c>
      <c r="AB229" s="348">
        <v>14799.0</v>
      </c>
      <c r="AC229" s="348">
        <v>2199.0</v>
      </c>
      <c r="AD229" s="348">
        <v>3852.0</v>
      </c>
      <c r="AE229" s="348">
        <v>4149.0</v>
      </c>
      <c r="AF229" s="348">
        <v>9037.0</v>
      </c>
      <c r="AG229" s="348">
        <v>1029.0</v>
      </c>
      <c r="AH229" s="348">
        <v>681.0</v>
      </c>
      <c r="AI229" s="348">
        <v>3017.0</v>
      </c>
      <c r="AJ229" s="203">
        <v>0.0</v>
      </c>
      <c r="AK229" s="344"/>
      <c r="AL229" s="344"/>
      <c r="AM229" s="344"/>
      <c r="AN229" s="344"/>
      <c r="AO229" s="344"/>
      <c r="AP229" s="344"/>
    </row>
    <row r="230">
      <c r="A230" s="347">
        <f t="shared" si="5"/>
        <v>44136</v>
      </c>
      <c r="B230" s="348">
        <v>7426.0</v>
      </c>
      <c r="C230" s="348">
        <v>11821.0</v>
      </c>
      <c r="D230" s="348">
        <v>9580.0</v>
      </c>
      <c r="E230" s="348">
        <v>587.0</v>
      </c>
      <c r="F230" s="348">
        <v>1082.0</v>
      </c>
      <c r="G230" s="348">
        <v>3851.0</v>
      </c>
      <c r="H230" s="348">
        <v>106205.0</v>
      </c>
      <c r="I230" s="348">
        <v>1230.0</v>
      </c>
      <c r="J230" s="348">
        <v>36583.0</v>
      </c>
      <c r="K230" s="348">
        <v>34370.0</v>
      </c>
      <c r="L230" s="348">
        <v>52718.0</v>
      </c>
      <c r="M230" s="348">
        <v>1677.0</v>
      </c>
      <c r="N230" s="348">
        <v>14259.0</v>
      </c>
      <c r="O230" s="348">
        <v>4344.0</v>
      </c>
      <c r="P230" s="348">
        <v>11881.0</v>
      </c>
      <c r="Q230" s="348">
        <v>826.0</v>
      </c>
      <c r="R230" s="348">
        <v>4025.0</v>
      </c>
      <c r="S230" s="348">
        <v>3996.0</v>
      </c>
      <c r="T230" s="348">
        <v>7903.0</v>
      </c>
      <c r="U230" s="348">
        <v>14765.0</v>
      </c>
      <c r="V230" s="348">
        <v>5428.0</v>
      </c>
      <c r="W230" s="348">
        <v>13198.0</v>
      </c>
      <c r="X230" s="348">
        <v>5070.0</v>
      </c>
      <c r="Y230" s="348">
        <v>18370.0</v>
      </c>
      <c r="Z230" s="348">
        <v>876.0</v>
      </c>
      <c r="AA230" s="348">
        <v>1851.0</v>
      </c>
      <c r="AB230" s="348">
        <v>14830.0</v>
      </c>
      <c r="AC230" s="348">
        <v>2199.0</v>
      </c>
      <c r="AD230" s="348">
        <v>3863.0</v>
      </c>
      <c r="AE230" s="348">
        <v>4189.0</v>
      </c>
      <c r="AF230" s="348">
        <v>9037.0</v>
      </c>
      <c r="AG230" s="348">
        <v>1036.0</v>
      </c>
      <c r="AH230" s="348">
        <v>690.0</v>
      </c>
      <c r="AI230" s="348">
        <v>3021.0</v>
      </c>
      <c r="AJ230" s="203">
        <v>0.0</v>
      </c>
      <c r="AK230" s="344"/>
      <c r="AL230" s="344"/>
      <c r="AM230" s="344"/>
      <c r="AN230" s="344"/>
      <c r="AO230" s="344"/>
      <c r="AP230" s="344"/>
    </row>
    <row r="231">
      <c r="A231" s="347">
        <f t="shared" si="5"/>
        <v>44137</v>
      </c>
      <c r="B231" s="348">
        <v>7457.0</v>
      </c>
      <c r="C231" s="348">
        <v>11846.0</v>
      </c>
      <c r="D231" s="348">
        <v>9654.0</v>
      </c>
      <c r="E231" s="348">
        <v>592.0</v>
      </c>
      <c r="F231" s="348">
        <v>1087.0</v>
      </c>
      <c r="G231" s="348">
        <v>3883.0</v>
      </c>
      <c r="H231" s="348">
        <v>107229.0</v>
      </c>
      <c r="I231" s="348">
        <v>1230.0</v>
      </c>
      <c r="J231" s="348">
        <v>36924.0</v>
      </c>
      <c r="K231" s="348">
        <v>34618.0</v>
      </c>
      <c r="L231" s="348">
        <v>53002.0</v>
      </c>
      <c r="M231" s="348">
        <v>1677.0</v>
      </c>
      <c r="N231" s="348">
        <v>14345.0</v>
      </c>
      <c r="O231" s="348">
        <v>4381.0</v>
      </c>
      <c r="P231" s="348">
        <v>11893.0</v>
      </c>
      <c r="Q231" s="348">
        <v>829.0</v>
      </c>
      <c r="R231" s="348">
        <v>4047.0</v>
      </c>
      <c r="S231" s="348">
        <v>3998.0</v>
      </c>
      <c r="T231" s="348">
        <v>7921.0</v>
      </c>
      <c r="U231" s="348">
        <v>14940.0</v>
      </c>
      <c r="V231" s="348">
        <v>5452.0</v>
      </c>
      <c r="W231" s="348">
        <v>13277.0</v>
      </c>
      <c r="X231" s="348">
        <v>5073.0</v>
      </c>
      <c r="Y231" s="348">
        <v>18372.0</v>
      </c>
      <c r="Z231" s="348">
        <v>878.0</v>
      </c>
      <c r="AA231" s="348">
        <v>1884.0</v>
      </c>
      <c r="AB231" s="348">
        <v>14841.0</v>
      </c>
      <c r="AC231" s="348">
        <v>2232.0</v>
      </c>
      <c r="AD231" s="348">
        <v>3863.0</v>
      </c>
      <c r="AE231" s="348">
        <v>4189.0</v>
      </c>
      <c r="AF231" s="348">
        <v>9037.0</v>
      </c>
      <c r="AG231" s="348">
        <v>1036.0</v>
      </c>
      <c r="AH231" s="348">
        <v>694.0</v>
      </c>
      <c r="AI231" s="348">
        <v>3021.0</v>
      </c>
      <c r="AJ231" s="203">
        <v>0.0</v>
      </c>
      <c r="AK231" s="344"/>
      <c r="AL231" s="344"/>
      <c r="AM231" s="344"/>
      <c r="AN231" s="344"/>
      <c r="AO231" s="344"/>
      <c r="AP231" s="344"/>
    </row>
    <row r="232">
      <c r="A232" s="347">
        <f t="shared" si="5"/>
        <v>44138</v>
      </c>
      <c r="B232" s="348">
        <v>7482.0</v>
      </c>
      <c r="C232" s="348">
        <v>11906.0</v>
      </c>
      <c r="D232" s="348">
        <v>9726.0</v>
      </c>
      <c r="E232" s="348">
        <v>603.0</v>
      </c>
      <c r="F232" s="348">
        <v>1099.0</v>
      </c>
      <c r="G232" s="348">
        <v>3932.0</v>
      </c>
      <c r="H232" s="348">
        <v>107846.0</v>
      </c>
      <c r="I232" s="348">
        <v>1237.0</v>
      </c>
      <c r="J232" s="348">
        <v>37408.0</v>
      </c>
      <c r="K232" s="348">
        <v>35071.0</v>
      </c>
      <c r="L232" s="348">
        <v>53274.0</v>
      </c>
      <c r="M232" s="348">
        <v>1712.0</v>
      </c>
      <c r="N232" s="348">
        <v>14497.0</v>
      </c>
      <c r="O232" s="348">
        <v>4398.0</v>
      </c>
      <c r="P232" s="348">
        <v>11909.0</v>
      </c>
      <c r="Q232" s="348">
        <v>841.0</v>
      </c>
      <c r="R232" s="348">
        <v>4110.0</v>
      </c>
      <c r="S232" s="348">
        <v>4016.0</v>
      </c>
      <c r="T232" s="348">
        <v>7952.0</v>
      </c>
      <c r="U232" s="348">
        <v>15013.0</v>
      </c>
      <c r="V232" s="348">
        <v>5476.0</v>
      </c>
      <c r="W232" s="348">
        <v>13355.0</v>
      </c>
      <c r="X232" s="348">
        <v>5080.0</v>
      </c>
      <c r="Y232" s="348">
        <v>18399.0</v>
      </c>
      <c r="Z232" s="348">
        <v>889.0</v>
      </c>
      <c r="AA232" s="348">
        <v>1936.0</v>
      </c>
      <c r="AB232" s="348">
        <v>14947.0</v>
      </c>
      <c r="AC232" s="348">
        <v>2232.0</v>
      </c>
      <c r="AD232" s="348">
        <v>3877.0</v>
      </c>
      <c r="AE232" s="348">
        <v>4280.0</v>
      </c>
      <c r="AF232" s="348">
        <v>9082.0</v>
      </c>
      <c r="AG232" s="348">
        <v>1041.0</v>
      </c>
      <c r="AH232" s="348">
        <v>718.0</v>
      </c>
      <c r="AI232" s="348">
        <v>3031.0</v>
      </c>
      <c r="AJ232" s="203">
        <v>0.0</v>
      </c>
      <c r="AK232" s="344"/>
      <c r="AL232" s="344"/>
      <c r="AM232" s="344"/>
      <c r="AN232" s="344"/>
      <c r="AO232" s="344"/>
      <c r="AP232" s="344"/>
    </row>
    <row r="233">
      <c r="A233" s="347">
        <f t="shared" si="5"/>
        <v>44139</v>
      </c>
      <c r="B233" s="348">
        <v>7526.0</v>
      </c>
      <c r="C233" s="348">
        <v>11979.0</v>
      </c>
      <c r="D233" s="348">
        <v>9816.0</v>
      </c>
      <c r="E233" s="348">
        <v>637.0</v>
      </c>
      <c r="F233" s="348">
        <v>1117.0</v>
      </c>
      <c r="G233" s="348">
        <v>3972.0</v>
      </c>
      <c r="H233" s="348">
        <v>108614.0</v>
      </c>
      <c r="I233" s="348">
        <v>1242.0</v>
      </c>
      <c r="J233" s="348">
        <v>37924.0</v>
      </c>
      <c r="K233" s="348">
        <v>35618.0</v>
      </c>
      <c r="L233" s="348">
        <v>53513.0</v>
      </c>
      <c r="M233" s="348">
        <v>1731.0</v>
      </c>
      <c r="N233" s="348">
        <v>14643.0</v>
      </c>
      <c r="O233" s="348">
        <v>4418.0</v>
      </c>
      <c r="P233" s="348">
        <v>11924.0</v>
      </c>
      <c r="Q233" s="348">
        <v>856.0</v>
      </c>
      <c r="R233" s="348">
        <v>4144.0</v>
      </c>
      <c r="S233" s="348">
        <v>4042.0</v>
      </c>
      <c r="T233" s="348">
        <v>8022.0</v>
      </c>
      <c r="U233" s="348">
        <v>15183.0</v>
      </c>
      <c r="V233" s="348">
        <v>5484.0</v>
      </c>
      <c r="W233" s="348">
        <v>13434.0</v>
      </c>
      <c r="X233" s="348">
        <v>5122.0</v>
      </c>
      <c r="Y233" s="348">
        <v>18469.0</v>
      </c>
      <c r="Z233" s="348">
        <v>906.0</v>
      </c>
      <c r="AA233" s="348">
        <v>1984.0</v>
      </c>
      <c r="AB233" s="348">
        <v>15119.0</v>
      </c>
      <c r="AC233" s="348">
        <v>2234.0</v>
      </c>
      <c r="AD233" s="348">
        <v>3877.0</v>
      </c>
      <c r="AE233" s="348">
        <v>4298.0</v>
      </c>
      <c r="AF233" s="348">
        <v>9082.0</v>
      </c>
      <c r="AG233" s="348">
        <v>1042.0</v>
      </c>
      <c r="AH233" s="348">
        <v>728.0</v>
      </c>
      <c r="AI233" s="348">
        <v>3031.0</v>
      </c>
      <c r="AJ233" s="203">
        <v>0.0</v>
      </c>
      <c r="AK233" s="344"/>
      <c r="AL233" s="344"/>
      <c r="AM233" s="344"/>
      <c r="AN233" s="344"/>
      <c r="AO233" s="344"/>
      <c r="AP233" s="344"/>
    </row>
    <row r="234">
      <c r="A234" s="347">
        <f t="shared" si="5"/>
        <v>44140</v>
      </c>
      <c r="B234" s="348">
        <v>7563.0</v>
      </c>
      <c r="C234" s="348">
        <v>12039.0</v>
      </c>
      <c r="D234" s="348">
        <v>9866.0</v>
      </c>
      <c r="E234" s="348">
        <v>652.0</v>
      </c>
      <c r="F234" s="348">
        <v>1140.0</v>
      </c>
      <c r="G234" s="348">
        <v>4140.0</v>
      </c>
      <c r="H234" s="348">
        <v>109411.0</v>
      </c>
      <c r="I234" s="348">
        <v>1252.0</v>
      </c>
      <c r="J234" s="348">
        <v>38551.0</v>
      </c>
      <c r="K234" s="348">
        <v>35978.0</v>
      </c>
      <c r="L234" s="348">
        <v>53791.0</v>
      </c>
      <c r="M234" s="348">
        <v>1791.0</v>
      </c>
      <c r="N234" s="348">
        <v>14950.0</v>
      </c>
      <c r="O234" s="348">
        <v>4468.0</v>
      </c>
      <c r="P234" s="348">
        <v>12017.0</v>
      </c>
      <c r="Q234" s="348">
        <v>872.0</v>
      </c>
      <c r="R234" s="348">
        <v>4188.0</v>
      </c>
      <c r="S234" s="348">
        <v>4096.0</v>
      </c>
      <c r="T234" s="348">
        <v>8090.0</v>
      </c>
      <c r="U234" s="348">
        <v>15421.0</v>
      </c>
      <c r="V234" s="348">
        <v>5527.0</v>
      </c>
      <c r="W234" s="348">
        <v>13511.0</v>
      </c>
      <c r="X234" s="348">
        <v>5163.0</v>
      </c>
      <c r="Y234" s="348">
        <v>18532.0</v>
      </c>
      <c r="Z234" s="348">
        <v>938.0</v>
      </c>
      <c r="AA234" s="348">
        <v>2022.0</v>
      </c>
      <c r="AB234" s="348">
        <v>15278.0</v>
      </c>
      <c r="AC234" s="348">
        <v>2235.0</v>
      </c>
      <c r="AD234" s="348">
        <v>3884.0</v>
      </c>
      <c r="AE234" s="348">
        <v>4329.0</v>
      </c>
      <c r="AF234" s="348">
        <v>9275.0</v>
      </c>
      <c r="AG234" s="348">
        <v>1052.0</v>
      </c>
      <c r="AH234" s="348">
        <v>743.0</v>
      </c>
      <c r="AI234" s="348">
        <v>3031.0</v>
      </c>
      <c r="AJ234" s="203">
        <v>0.0</v>
      </c>
      <c r="AK234" s="344"/>
      <c r="AL234" s="344"/>
      <c r="AM234" s="344"/>
      <c r="AN234" s="344"/>
      <c r="AO234" s="344"/>
      <c r="AP234" s="344"/>
    </row>
    <row r="235">
      <c r="A235" s="347">
        <f t="shared" si="5"/>
        <v>44141</v>
      </c>
      <c r="B235" s="348">
        <v>7634.0</v>
      </c>
      <c r="C235" s="348">
        <v>12113.0</v>
      </c>
      <c r="D235" s="348">
        <v>9970.0</v>
      </c>
      <c r="E235" s="348">
        <v>667.0</v>
      </c>
      <c r="F235" s="348">
        <v>1157.0</v>
      </c>
      <c r="G235" s="348">
        <v>4165.0</v>
      </c>
      <c r="H235" s="348">
        <v>110083.0</v>
      </c>
      <c r="I235" s="348">
        <v>1267.0</v>
      </c>
      <c r="J235" s="348">
        <v>39138.0</v>
      </c>
      <c r="K235" s="348">
        <v>36591.0</v>
      </c>
      <c r="L235" s="348">
        <v>54080.0</v>
      </c>
      <c r="M235" s="348">
        <v>1870.0</v>
      </c>
      <c r="N235" s="348">
        <v>15140.0</v>
      </c>
      <c r="O235" s="348">
        <v>4517.0</v>
      </c>
      <c r="P235" s="348">
        <v>12080.0</v>
      </c>
      <c r="Q235" s="348">
        <v>879.0</v>
      </c>
      <c r="R235" s="348">
        <v>4230.0</v>
      </c>
      <c r="S235" s="348">
        <v>4117.0</v>
      </c>
      <c r="T235" s="348">
        <v>8184.0</v>
      </c>
      <c r="U235" s="348">
        <v>15656.0</v>
      </c>
      <c r="V235" s="348">
        <v>5528.0</v>
      </c>
      <c r="W235" s="348">
        <v>13589.0</v>
      </c>
      <c r="X235" s="348">
        <v>5242.0</v>
      </c>
      <c r="Y235" s="348">
        <v>18558.0</v>
      </c>
      <c r="Z235" s="348">
        <v>963.0</v>
      </c>
      <c r="AA235" s="348">
        <v>2066.0</v>
      </c>
      <c r="AB235" s="348">
        <v>15421.0</v>
      </c>
      <c r="AC235" s="348">
        <v>2238.0</v>
      </c>
      <c r="AD235" s="348">
        <v>3914.0</v>
      </c>
      <c r="AE235" s="348">
        <v>4395.0</v>
      </c>
      <c r="AF235" s="348">
        <v>9275.0</v>
      </c>
      <c r="AG235" s="348">
        <v>1064.0</v>
      </c>
      <c r="AH235" s="348">
        <v>751.0</v>
      </c>
      <c r="AI235" s="348">
        <v>3032.0</v>
      </c>
      <c r="AJ235" s="203">
        <v>0.0</v>
      </c>
      <c r="AK235" s="344"/>
      <c r="AL235" s="344"/>
      <c r="AM235" s="344"/>
      <c r="AN235" s="344"/>
      <c r="AO235" s="344"/>
      <c r="AP235" s="344"/>
    </row>
    <row r="236">
      <c r="A236" s="347">
        <f t="shared" si="5"/>
        <v>44142</v>
      </c>
      <c r="B236" s="348">
        <v>7661.0</v>
      </c>
      <c r="C236" s="348">
        <v>12181.0</v>
      </c>
      <c r="D236" s="348">
        <v>10095.0</v>
      </c>
      <c r="E236" s="348">
        <v>680.0</v>
      </c>
      <c r="F236" s="348">
        <v>1197.0</v>
      </c>
      <c r="G236" s="348">
        <v>4203.0</v>
      </c>
      <c r="H236" s="348">
        <v>111201.0</v>
      </c>
      <c r="I236" s="348">
        <v>1285.0</v>
      </c>
      <c r="J236" s="348">
        <v>39614.0</v>
      </c>
      <c r="K236" s="348">
        <v>37080.0</v>
      </c>
      <c r="L236" s="348">
        <v>54349.0</v>
      </c>
      <c r="M236" s="348">
        <v>1953.0</v>
      </c>
      <c r="N236" s="348">
        <v>15405.0</v>
      </c>
      <c r="O236" s="348">
        <v>4559.0</v>
      </c>
      <c r="P236" s="348">
        <v>12130.0</v>
      </c>
      <c r="Q236" s="348">
        <v>890.0</v>
      </c>
      <c r="R236" s="348">
        <v>4273.0</v>
      </c>
      <c r="S236" s="348">
        <v>4149.0</v>
      </c>
      <c r="T236" s="348">
        <v>8267.0</v>
      </c>
      <c r="U236" s="348">
        <v>15823.0</v>
      </c>
      <c r="V236" s="348">
        <v>5580.0</v>
      </c>
      <c r="W236" s="348">
        <v>13665.0</v>
      </c>
      <c r="X236" s="348">
        <v>5315.0</v>
      </c>
      <c r="Y236" s="348">
        <v>18683.0</v>
      </c>
      <c r="Z236" s="348">
        <v>988.0</v>
      </c>
      <c r="AA236" s="348">
        <v>2105.0</v>
      </c>
      <c r="AB236" s="348">
        <v>15586.0</v>
      </c>
      <c r="AC236" s="348">
        <v>2240.0</v>
      </c>
      <c r="AD236" s="348">
        <v>3924.0</v>
      </c>
      <c r="AE236" s="348">
        <v>4449.0</v>
      </c>
      <c r="AF236" s="348">
        <v>9275.0</v>
      </c>
      <c r="AG236" s="348">
        <v>1226.0</v>
      </c>
      <c r="AH236" s="348">
        <v>768.0</v>
      </c>
      <c r="AI236" s="348">
        <v>3037.0</v>
      </c>
      <c r="AJ236" s="203">
        <v>0.0</v>
      </c>
      <c r="AK236" s="344"/>
      <c r="AL236" s="344"/>
      <c r="AM236" s="344"/>
      <c r="AN236" s="344"/>
      <c r="AO236" s="344"/>
      <c r="AP236" s="344"/>
    </row>
    <row r="237">
      <c r="A237" s="347">
        <f t="shared" si="5"/>
        <v>44143</v>
      </c>
      <c r="B237" s="348">
        <v>7687.0</v>
      </c>
      <c r="C237" s="348">
        <v>12225.0</v>
      </c>
      <c r="D237" s="348">
        <v>10154.0</v>
      </c>
      <c r="E237" s="348">
        <v>696.0</v>
      </c>
      <c r="F237" s="348">
        <v>1235.0</v>
      </c>
      <c r="G237" s="348">
        <v>4237.0</v>
      </c>
      <c r="H237" s="348">
        <v>112027.0</v>
      </c>
      <c r="I237" s="348">
        <v>1326.0</v>
      </c>
      <c r="J237" s="348">
        <v>40093.0</v>
      </c>
      <c r="K237" s="348">
        <v>37720.0</v>
      </c>
      <c r="L237" s="348">
        <v>54631.0</v>
      </c>
      <c r="M237" s="348">
        <v>1989.0</v>
      </c>
      <c r="N237" s="348">
        <v>15606.0</v>
      </c>
      <c r="O237" s="348">
        <v>4612.0</v>
      </c>
      <c r="P237" s="348">
        <v>12176.0</v>
      </c>
      <c r="Q237" s="348">
        <v>893.0</v>
      </c>
      <c r="R237" s="348">
        <v>4357.0</v>
      </c>
      <c r="S237" s="348">
        <v>4195.0</v>
      </c>
      <c r="T237" s="348">
        <v>8309.0</v>
      </c>
      <c r="U237" s="348">
        <v>16019.0</v>
      </c>
      <c r="V237" s="348">
        <v>5638.0</v>
      </c>
      <c r="W237" s="348">
        <v>13743.0</v>
      </c>
      <c r="X237" s="348">
        <v>5361.0</v>
      </c>
      <c r="Y237" s="348">
        <v>18760.0</v>
      </c>
      <c r="Z237" s="348">
        <v>1047.0</v>
      </c>
      <c r="AA237" s="348">
        <v>2165.0</v>
      </c>
      <c r="AB237" s="348">
        <v>15744.0</v>
      </c>
      <c r="AC237" s="348">
        <v>2240.0</v>
      </c>
      <c r="AD237" s="348">
        <v>3964.0</v>
      </c>
      <c r="AE237" s="348">
        <v>4501.0</v>
      </c>
      <c r="AF237" s="348">
        <v>9308.0</v>
      </c>
      <c r="AG237" s="348">
        <v>1235.0</v>
      </c>
      <c r="AH237" s="348">
        <v>778.0</v>
      </c>
      <c r="AI237" s="348">
        <v>3045.0</v>
      </c>
      <c r="AJ237" s="203">
        <v>0.0</v>
      </c>
      <c r="AK237" s="344"/>
      <c r="AL237" s="344"/>
      <c r="AM237" s="344"/>
      <c r="AN237" s="344"/>
      <c r="AO237" s="344"/>
      <c r="AP237" s="344"/>
    </row>
    <row r="238">
      <c r="A238" s="347">
        <f t="shared" si="5"/>
        <v>44144</v>
      </c>
      <c r="B238" s="348">
        <v>7690.0</v>
      </c>
      <c r="C238" s="348">
        <v>12293.0</v>
      </c>
      <c r="D238" s="348">
        <v>10274.0</v>
      </c>
      <c r="E238" s="348">
        <v>696.0</v>
      </c>
      <c r="F238" s="348">
        <v>1239.0</v>
      </c>
      <c r="G238" s="348">
        <v>4269.0</v>
      </c>
      <c r="H238" s="348">
        <v>112743.0</v>
      </c>
      <c r="I238" s="348">
        <v>1362.0</v>
      </c>
      <c r="J238" s="348">
        <v>40423.0</v>
      </c>
      <c r="K238" s="348">
        <v>38339.0</v>
      </c>
      <c r="L238" s="348">
        <v>54865.0</v>
      </c>
      <c r="M238" s="348">
        <v>1989.0</v>
      </c>
      <c r="N238" s="348">
        <v>15681.0</v>
      </c>
      <c r="O238" s="348">
        <v>4647.0</v>
      </c>
      <c r="P238" s="348">
        <v>12186.0</v>
      </c>
      <c r="Q238" s="348">
        <v>897.0</v>
      </c>
      <c r="R238" s="348">
        <v>4385.0</v>
      </c>
      <c r="S238" s="348">
        <v>4239.0</v>
      </c>
      <c r="T238" s="348">
        <v>8335.0</v>
      </c>
      <c r="U238" s="348">
        <v>16145.0</v>
      </c>
      <c r="V238" s="348">
        <v>5682.0</v>
      </c>
      <c r="W238" s="348">
        <v>13818.0</v>
      </c>
      <c r="X238" s="348">
        <v>5365.0</v>
      </c>
      <c r="Y238" s="348">
        <v>18818.0</v>
      </c>
      <c r="Z238" s="348">
        <v>1047.0</v>
      </c>
      <c r="AA238" s="348">
        <v>2251.0</v>
      </c>
      <c r="AB238" s="348">
        <v>15757.0</v>
      </c>
      <c r="AC238" s="348">
        <v>2244.0</v>
      </c>
      <c r="AD238" s="348">
        <v>3975.0</v>
      </c>
      <c r="AE238" s="348">
        <v>4509.0</v>
      </c>
      <c r="AF238" s="348">
        <v>9308.0</v>
      </c>
      <c r="AG238" s="348">
        <v>1270.0</v>
      </c>
      <c r="AH238" s="348">
        <v>779.0</v>
      </c>
      <c r="AI238" s="348">
        <v>3049.0</v>
      </c>
      <c r="AJ238" s="203">
        <v>0.0</v>
      </c>
      <c r="AK238" s="344"/>
      <c r="AL238" s="344"/>
      <c r="AM238" s="344"/>
      <c r="AN238" s="344"/>
      <c r="AO238" s="344"/>
      <c r="AP238" s="344"/>
    </row>
    <row r="239">
      <c r="A239" s="347">
        <f t="shared" si="5"/>
        <v>44145</v>
      </c>
      <c r="B239" s="348">
        <v>7719.0</v>
      </c>
      <c r="C239" s="348">
        <v>12337.0</v>
      </c>
      <c r="D239" s="348">
        <v>10329.0</v>
      </c>
      <c r="E239" s="348">
        <v>706.0</v>
      </c>
      <c r="F239" s="348">
        <v>1263.0</v>
      </c>
      <c r="G239" s="348">
        <v>4290.0</v>
      </c>
      <c r="H239" s="348">
        <v>113756.0</v>
      </c>
      <c r="I239" s="348">
        <v>1373.0</v>
      </c>
      <c r="J239" s="348">
        <v>41171.0</v>
      </c>
      <c r="K239" s="348">
        <v>39019.0</v>
      </c>
      <c r="L239" s="348">
        <v>55137.0</v>
      </c>
      <c r="M239" s="348">
        <v>1989.0</v>
      </c>
      <c r="N239" s="348">
        <v>15804.0</v>
      </c>
      <c r="O239" s="348">
        <v>4667.0</v>
      </c>
      <c r="P239" s="348">
        <v>12245.0</v>
      </c>
      <c r="Q239" s="348">
        <v>903.0</v>
      </c>
      <c r="R239" s="348">
        <v>4385.0</v>
      </c>
      <c r="S239" s="348">
        <v>4250.0</v>
      </c>
      <c r="T239" s="348">
        <v>8386.0</v>
      </c>
      <c r="U239" s="348">
        <v>16257.0</v>
      </c>
      <c r="V239" s="348">
        <v>5712.0</v>
      </c>
      <c r="W239" s="348">
        <v>13894.0</v>
      </c>
      <c r="X239" s="348">
        <v>5457.0</v>
      </c>
      <c r="Y239" s="348">
        <v>18866.0</v>
      </c>
      <c r="Z239" s="348">
        <v>1077.0</v>
      </c>
      <c r="AA239" s="348">
        <v>2251.0</v>
      </c>
      <c r="AB239" s="348">
        <v>15908.0</v>
      </c>
      <c r="AC239" s="348">
        <v>2247.0</v>
      </c>
      <c r="AD239" s="348">
        <v>4004.0</v>
      </c>
      <c r="AE239" s="348">
        <v>4532.0</v>
      </c>
      <c r="AF239" s="348">
        <v>9308.0</v>
      </c>
      <c r="AG239" s="348">
        <v>1270.0</v>
      </c>
      <c r="AH239" s="348">
        <v>787.0</v>
      </c>
      <c r="AI239" s="348">
        <v>3049.0</v>
      </c>
      <c r="AJ239" s="203">
        <v>0.0</v>
      </c>
      <c r="AK239" s="344"/>
      <c r="AL239" s="344"/>
      <c r="AM239" s="344"/>
      <c r="AN239" s="344"/>
      <c r="AO239" s="344"/>
      <c r="AP239" s="344"/>
    </row>
    <row r="240">
      <c r="A240" s="347">
        <f t="shared" si="5"/>
        <v>44146</v>
      </c>
      <c r="B240" s="348">
        <v>7770.0</v>
      </c>
      <c r="C240" s="348">
        <v>12430.0</v>
      </c>
      <c r="D240" s="348">
        <v>10454.0</v>
      </c>
      <c r="E240" s="348">
        <v>754.0</v>
      </c>
      <c r="F240" s="348">
        <v>1281.0</v>
      </c>
      <c r="G240" s="348">
        <v>4320.0</v>
      </c>
      <c r="H240" s="348">
        <v>114343.0</v>
      </c>
      <c r="I240" s="348">
        <v>1384.0</v>
      </c>
      <c r="J240" s="348">
        <v>41839.0</v>
      </c>
      <c r="K240" s="348">
        <v>39180.0</v>
      </c>
      <c r="L240" s="348">
        <v>55305.0</v>
      </c>
      <c r="M240" s="348">
        <v>2022.0</v>
      </c>
      <c r="N240" s="348">
        <v>16149.0</v>
      </c>
      <c r="O240" s="348">
        <v>4712.0</v>
      </c>
      <c r="P240" s="348">
        <v>12316.0</v>
      </c>
      <c r="Q240" s="348">
        <v>915.0</v>
      </c>
      <c r="R240" s="348">
        <v>4543.0</v>
      </c>
      <c r="S240" s="348">
        <v>4286.0</v>
      </c>
      <c r="T240" s="348">
        <v>8462.0</v>
      </c>
      <c r="U240" s="348">
        <v>16511.0</v>
      </c>
      <c r="V240" s="348">
        <v>5790.0</v>
      </c>
      <c r="W240" s="348">
        <v>13972.0</v>
      </c>
      <c r="X240" s="348">
        <v>5487.0</v>
      </c>
      <c r="Y240" s="348">
        <v>19034.0</v>
      </c>
      <c r="Z240" s="348">
        <v>1114.0</v>
      </c>
      <c r="AA240" s="348">
        <v>2350.0</v>
      </c>
      <c r="AB240" s="348">
        <v>16054.0</v>
      </c>
      <c r="AC240" s="348">
        <v>2275.0</v>
      </c>
      <c r="AD240" s="348">
        <v>4029.0</v>
      </c>
      <c r="AE240" s="348">
        <v>4604.0</v>
      </c>
      <c r="AF240" s="348">
        <v>9308.0</v>
      </c>
      <c r="AG240" s="348">
        <v>1283.0</v>
      </c>
      <c r="AH240" s="348">
        <v>793.0</v>
      </c>
      <c r="AI240" s="348">
        <v>3049.0</v>
      </c>
      <c r="AJ240" s="203">
        <v>0.0</v>
      </c>
      <c r="AK240" s="344"/>
      <c r="AL240" s="344"/>
      <c r="AM240" s="344"/>
      <c r="AN240" s="344"/>
      <c r="AO240" s="344"/>
      <c r="AP240" s="344"/>
    </row>
    <row r="241">
      <c r="A241" s="347">
        <f t="shared" si="5"/>
        <v>44147</v>
      </c>
      <c r="B241" s="348">
        <v>7797.0</v>
      </c>
      <c r="C241" s="348">
        <v>12519.0</v>
      </c>
      <c r="D241" s="348">
        <v>10554.0</v>
      </c>
      <c r="E241" s="348">
        <v>777.0</v>
      </c>
      <c r="F241" s="348">
        <v>1294.0</v>
      </c>
      <c r="G241" s="348">
        <v>4399.0</v>
      </c>
      <c r="H241" s="348">
        <v>115174.0</v>
      </c>
      <c r="I241" s="348">
        <v>1399.0</v>
      </c>
      <c r="J241" s="348">
        <v>42572.0</v>
      </c>
      <c r="K241" s="348">
        <v>39788.0</v>
      </c>
      <c r="L241" s="348">
        <v>55575.0</v>
      </c>
      <c r="M241" s="348">
        <v>2035.0</v>
      </c>
      <c r="N241" s="348">
        <v>16384.0</v>
      </c>
      <c r="O241" s="348">
        <v>4801.0</v>
      </c>
      <c r="P241" s="348">
        <v>12365.0</v>
      </c>
      <c r="Q241" s="348">
        <v>928.0</v>
      </c>
      <c r="R241" s="348">
        <v>4640.0</v>
      </c>
      <c r="S241" s="348">
        <v>4314.0</v>
      </c>
      <c r="T241" s="348">
        <v>8534.0</v>
      </c>
      <c r="U241" s="348">
        <v>16709.0</v>
      </c>
      <c r="V241" s="348">
        <v>5827.0</v>
      </c>
      <c r="W241" s="348">
        <v>14051.0</v>
      </c>
      <c r="X241" s="348">
        <v>5529.0</v>
      </c>
      <c r="Y241" s="348">
        <v>19060.0</v>
      </c>
      <c r="Z241" s="348">
        <v>1126.0</v>
      </c>
      <c r="AA241" s="348">
        <v>2445.0</v>
      </c>
      <c r="AB241" s="348">
        <v>16170.0</v>
      </c>
      <c r="AC241" s="348">
        <v>2275.0</v>
      </c>
      <c r="AD241" s="348">
        <v>4073.0</v>
      </c>
      <c r="AE241" s="348">
        <v>4615.0</v>
      </c>
      <c r="AF241" s="348">
        <v>9408.0</v>
      </c>
      <c r="AG241" s="348">
        <v>1295.0</v>
      </c>
      <c r="AH241" s="348">
        <v>805.0</v>
      </c>
      <c r="AI241" s="348">
        <v>3054.0</v>
      </c>
      <c r="AJ241" s="203">
        <v>0.0</v>
      </c>
      <c r="AK241" s="344"/>
      <c r="AL241" s="344"/>
      <c r="AM241" s="344"/>
      <c r="AN241" s="344"/>
      <c r="AO241" s="344"/>
      <c r="AP241" s="344"/>
    </row>
    <row r="242">
      <c r="A242" s="347">
        <f t="shared" si="5"/>
        <v>44148</v>
      </c>
      <c r="B242" s="348">
        <v>7842.0</v>
      </c>
      <c r="C242" s="348">
        <v>12583.0</v>
      </c>
      <c r="D242" s="348">
        <v>10665.0</v>
      </c>
      <c r="E242" s="348">
        <v>788.0</v>
      </c>
      <c r="F242" s="348">
        <v>1355.0</v>
      </c>
      <c r="G242" s="348">
        <v>4460.0</v>
      </c>
      <c r="H242" s="348">
        <v>116207.0</v>
      </c>
      <c r="I242" s="348">
        <v>1419.0</v>
      </c>
      <c r="J242" s="348">
        <v>43373.0</v>
      </c>
      <c r="K242" s="348">
        <v>41150.0</v>
      </c>
      <c r="L242" s="348">
        <v>55814.0</v>
      </c>
      <c r="M242" s="348">
        <v>2048.0</v>
      </c>
      <c r="N242" s="348">
        <v>16661.0</v>
      </c>
      <c r="O242" s="348">
        <v>4890.0</v>
      </c>
      <c r="P242" s="348">
        <v>12396.0</v>
      </c>
      <c r="Q242" s="348">
        <v>934.0</v>
      </c>
      <c r="R242" s="348">
        <v>4714.0</v>
      </c>
      <c r="S242" s="348">
        <v>4362.0</v>
      </c>
      <c r="T242" s="348">
        <v>8602.0</v>
      </c>
      <c r="U242" s="348">
        <v>16898.0</v>
      </c>
      <c r="V242" s="348">
        <v>5846.0</v>
      </c>
      <c r="W242" s="348">
        <v>14131.0</v>
      </c>
      <c r="X242" s="348">
        <v>5615.0</v>
      </c>
      <c r="Y242" s="348">
        <v>19191.0</v>
      </c>
      <c r="Z242" s="348">
        <v>1148.0</v>
      </c>
      <c r="AA242" s="348">
        <v>2582.0</v>
      </c>
      <c r="AB242" s="348">
        <v>16316.0</v>
      </c>
      <c r="AC242" s="348">
        <v>2284.0</v>
      </c>
      <c r="AD242" s="348">
        <v>4090.0</v>
      </c>
      <c r="AE242" s="348">
        <v>4640.0</v>
      </c>
      <c r="AF242" s="348">
        <v>9555.0</v>
      </c>
      <c r="AG242" s="348">
        <v>1299.0</v>
      </c>
      <c r="AH242" s="348">
        <v>823.0</v>
      </c>
      <c r="AI242" s="348">
        <v>3054.0</v>
      </c>
      <c r="AJ242" s="203">
        <v>0.0</v>
      </c>
      <c r="AK242" s="344"/>
      <c r="AL242" s="344"/>
      <c r="AM242" s="344"/>
      <c r="AN242" s="344"/>
      <c r="AO242" s="344"/>
      <c r="AP242" s="344"/>
    </row>
    <row r="243">
      <c r="A243" s="347">
        <f t="shared" si="5"/>
        <v>44149</v>
      </c>
      <c r="B243" s="348">
        <v>7862.0</v>
      </c>
      <c r="C243" s="348">
        <v>12631.0</v>
      </c>
      <c r="D243" s="348">
        <v>10831.0</v>
      </c>
      <c r="E243" s="348">
        <v>803.0</v>
      </c>
      <c r="F243" s="348">
        <v>1392.0</v>
      </c>
      <c r="G243" s="348">
        <v>4511.0</v>
      </c>
      <c r="H243" s="348">
        <v>117462.0</v>
      </c>
      <c r="I243" s="348">
        <v>1438.0</v>
      </c>
      <c r="J243" s="348">
        <v>44182.0</v>
      </c>
      <c r="K243" s="348">
        <v>42372.0</v>
      </c>
      <c r="L243" s="348">
        <v>56070.0</v>
      </c>
      <c r="M243" s="348">
        <v>2060.0</v>
      </c>
      <c r="N243" s="348">
        <v>16807.0</v>
      </c>
      <c r="O243" s="348">
        <v>4926.0</v>
      </c>
      <c r="P243" s="348">
        <v>12447.0</v>
      </c>
      <c r="Q243" s="348">
        <v>958.0</v>
      </c>
      <c r="R243" s="348">
        <v>4735.0</v>
      </c>
      <c r="S243" s="348">
        <v>4389.0</v>
      </c>
      <c r="T243" s="348">
        <v>8666.0</v>
      </c>
      <c r="U243" s="348">
        <v>17142.0</v>
      </c>
      <c r="V243" s="348">
        <v>5911.0</v>
      </c>
      <c r="W243" s="348">
        <v>14209.0</v>
      </c>
      <c r="X243" s="348">
        <v>5673.0</v>
      </c>
      <c r="Y243" s="348">
        <v>19260.0</v>
      </c>
      <c r="Z243" s="348">
        <v>1156.0</v>
      </c>
      <c r="AA243" s="348">
        <v>2669.0</v>
      </c>
      <c r="AB243" s="348">
        <v>16446.0</v>
      </c>
      <c r="AC243" s="348">
        <v>2290.0</v>
      </c>
      <c r="AD243" s="348">
        <v>4115.0</v>
      </c>
      <c r="AE243" s="348">
        <v>4671.0</v>
      </c>
      <c r="AF243" s="348">
        <v>9732.0</v>
      </c>
      <c r="AG243" s="348">
        <v>1307.0</v>
      </c>
      <c r="AH243" s="348">
        <v>830.0</v>
      </c>
      <c r="AI243" s="348">
        <v>3054.0</v>
      </c>
      <c r="AJ243" s="203">
        <v>0.0</v>
      </c>
      <c r="AK243" s="344"/>
      <c r="AL243" s="344"/>
      <c r="AM243" s="344"/>
      <c r="AN243" s="344"/>
      <c r="AO243" s="344"/>
      <c r="AP243" s="344"/>
    </row>
    <row r="244">
      <c r="A244" s="347">
        <f t="shared" si="5"/>
        <v>44150</v>
      </c>
      <c r="B244" s="348">
        <v>7911.0</v>
      </c>
      <c r="C244" s="348">
        <v>12691.0</v>
      </c>
      <c r="D244" s="348">
        <v>10990.0</v>
      </c>
      <c r="E244" s="348">
        <v>803.0</v>
      </c>
      <c r="F244" s="348">
        <v>1403.0</v>
      </c>
      <c r="G244" s="348">
        <v>4518.0</v>
      </c>
      <c r="H244" s="348">
        <v>118627.0</v>
      </c>
      <c r="I244" s="348">
        <v>1454.0</v>
      </c>
      <c r="J244" s="348">
        <v>44491.0</v>
      </c>
      <c r="K244" s="348">
        <v>43443.0</v>
      </c>
      <c r="L244" s="348">
        <v>56287.0</v>
      </c>
      <c r="M244" s="348">
        <v>2073.0</v>
      </c>
      <c r="N244" s="348">
        <v>17013.0</v>
      </c>
      <c r="O244" s="348">
        <v>4976.0</v>
      </c>
      <c r="P244" s="348">
        <v>12521.0</v>
      </c>
      <c r="Q244" s="348">
        <v>978.0</v>
      </c>
      <c r="R244" s="348">
        <v>4735.0</v>
      </c>
      <c r="S244" s="348">
        <v>4403.0</v>
      </c>
      <c r="T244" s="348">
        <v>8710.0</v>
      </c>
      <c r="U244" s="348">
        <v>17355.0</v>
      </c>
      <c r="V244" s="348">
        <v>5960.0</v>
      </c>
      <c r="W244" s="348">
        <v>14293.0</v>
      </c>
      <c r="X244" s="348">
        <v>5673.0</v>
      </c>
      <c r="Y244" s="348">
        <v>19335.0</v>
      </c>
      <c r="Z244" s="348">
        <v>1158.0</v>
      </c>
      <c r="AA244" s="348">
        <v>2683.0</v>
      </c>
      <c r="AB244" s="348">
        <v>16609.0</v>
      </c>
      <c r="AC244" s="348">
        <v>2294.0</v>
      </c>
      <c r="AD244" s="348">
        <v>4129.0</v>
      </c>
      <c r="AE244" s="348">
        <v>4671.0</v>
      </c>
      <c r="AF244" s="348">
        <v>9732.0</v>
      </c>
      <c r="AG244" s="348">
        <v>1310.0</v>
      </c>
      <c r="AH244" s="348">
        <v>830.0</v>
      </c>
      <c r="AI244" s="348">
        <v>3054.0</v>
      </c>
      <c r="AJ244" s="203">
        <v>0.0</v>
      </c>
      <c r="AK244" s="344"/>
      <c r="AL244" s="344"/>
      <c r="AM244" s="344"/>
      <c r="AN244" s="344"/>
      <c r="AO244" s="344"/>
      <c r="AP244" s="344"/>
    </row>
    <row r="245">
      <c r="A245" s="347">
        <f t="shared" si="5"/>
        <v>44151</v>
      </c>
      <c r="B245" s="348">
        <v>7932.0</v>
      </c>
      <c r="C245" s="348">
        <v>12698.0</v>
      </c>
      <c r="D245" s="348">
        <v>10990.0</v>
      </c>
      <c r="E245" s="348">
        <v>805.0</v>
      </c>
      <c r="F245" s="348">
        <v>1405.0</v>
      </c>
      <c r="G245" s="348">
        <v>4585.0</v>
      </c>
      <c r="H245" s="348">
        <v>119633.0</v>
      </c>
      <c r="I245" s="348">
        <v>1454.0</v>
      </c>
      <c r="J245" s="348">
        <v>45049.0</v>
      </c>
      <c r="K245" s="348">
        <v>44148.0</v>
      </c>
      <c r="L245" s="348">
        <v>56551.0</v>
      </c>
      <c r="M245" s="348">
        <v>2082.0</v>
      </c>
      <c r="N245" s="348">
        <v>17172.0</v>
      </c>
      <c r="O245" s="348">
        <v>4976.0</v>
      </c>
      <c r="P245" s="348">
        <v>12543.0</v>
      </c>
      <c r="Q245" s="348">
        <v>980.0</v>
      </c>
      <c r="R245" s="348">
        <v>4737.0</v>
      </c>
      <c r="S245" s="348">
        <v>4403.0</v>
      </c>
      <c r="T245" s="348">
        <v>8755.0</v>
      </c>
      <c r="U245" s="348">
        <v>17393.0</v>
      </c>
      <c r="V245" s="348">
        <v>6061.0</v>
      </c>
      <c r="W245" s="348">
        <v>14411.0</v>
      </c>
      <c r="X245" s="348">
        <v>5714.0</v>
      </c>
      <c r="Y245" s="348">
        <v>19381.0</v>
      </c>
      <c r="Z245" s="348">
        <v>1233.0</v>
      </c>
      <c r="AA245" s="348">
        <v>2744.0</v>
      </c>
      <c r="AB245" s="348">
        <v>16757.0</v>
      </c>
      <c r="AC245" s="348">
        <v>2297.0</v>
      </c>
      <c r="AD245" s="348">
        <v>4129.0</v>
      </c>
      <c r="AE245" s="348">
        <v>4671.0</v>
      </c>
      <c r="AF245" s="348">
        <v>9749.0</v>
      </c>
      <c r="AG245" s="348">
        <v>1315.0</v>
      </c>
      <c r="AH245" s="348">
        <v>841.0</v>
      </c>
      <c r="AI245" s="348">
        <v>3054.0</v>
      </c>
      <c r="AJ245" s="203">
        <v>0.0</v>
      </c>
      <c r="AK245" s="344"/>
      <c r="AL245" s="344"/>
      <c r="AM245" s="344"/>
      <c r="AN245" s="344"/>
      <c r="AO245" s="344"/>
      <c r="AP245" s="344"/>
    </row>
    <row r="246">
      <c r="A246" s="347">
        <f t="shared" si="5"/>
        <v>44152</v>
      </c>
      <c r="B246" s="348">
        <v>7975.0</v>
      </c>
      <c r="C246" s="348">
        <v>12700.0</v>
      </c>
      <c r="D246" s="348">
        <v>10990.0</v>
      </c>
      <c r="E246" s="348">
        <v>820.0</v>
      </c>
      <c r="F246" s="348">
        <v>1419.0</v>
      </c>
      <c r="G246" s="348">
        <v>4675.0</v>
      </c>
      <c r="H246" s="348">
        <v>120670.0</v>
      </c>
      <c r="I246" s="348">
        <v>1464.0</v>
      </c>
      <c r="J246" s="348">
        <v>45697.0</v>
      </c>
      <c r="K246" s="348">
        <v>44800.0</v>
      </c>
      <c r="L246" s="348">
        <v>56757.0</v>
      </c>
      <c r="M246" s="348">
        <v>2120.0</v>
      </c>
      <c r="N246" s="348">
        <v>17343.0</v>
      </c>
      <c r="O246" s="348">
        <v>5041.0</v>
      </c>
      <c r="P246" s="348">
        <v>12557.0</v>
      </c>
      <c r="Q246" s="348">
        <v>995.0</v>
      </c>
      <c r="R246" s="348">
        <v>4738.0</v>
      </c>
      <c r="S246" s="348">
        <v>4407.0</v>
      </c>
      <c r="T246" s="348">
        <v>8805.0</v>
      </c>
      <c r="U246" s="348">
        <v>17498.0</v>
      </c>
      <c r="V246" s="348">
        <v>6107.0</v>
      </c>
      <c r="W246" s="348">
        <v>14512.0</v>
      </c>
      <c r="X246" s="348">
        <v>5731.0</v>
      </c>
      <c r="Y246" s="348">
        <v>19444.0</v>
      </c>
      <c r="Z246" s="348">
        <v>1266.0</v>
      </c>
      <c r="AA246" s="348">
        <v>2766.0</v>
      </c>
      <c r="AB246" s="348">
        <v>17025.0</v>
      </c>
      <c r="AC246" s="348">
        <v>2317.0</v>
      </c>
      <c r="AD246" s="348">
        <v>4148.0</v>
      </c>
      <c r="AE246" s="348">
        <v>4672.0</v>
      </c>
      <c r="AF246" s="348">
        <v>9755.0</v>
      </c>
      <c r="AG246" s="348">
        <v>1321.0</v>
      </c>
      <c r="AH246" s="348">
        <v>866.0</v>
      </c>
      <c r="AI246" s="348">
        <v>3054.0</v>
      </c>
      <c r="AJ246" s="203">
        <v>0.0</v>
      </c>
      <c r="AK246" s="344"/>
      <c r="AL246" s="344"/>
      <c r="AM246" s="344"/>
      <c r="AN246" s="344"/>
      <c r="AO246" s="344"/>
      <c r="AP246" s="344"/>
    </row>
    <row r="247">
      <c r="A247" s="347">
        <f t="shared" si="5"/>
        <v>44153</v>
      </c>
      <c r="B247" s="348">
        <v>7993.0</v>
      </c>
      <c r="C247" s="348">
        <v>12769.0</v>
      </c>
      <c r="D247" s="348">
        <v>11044.0</v>
      </c>
      <c r="E247" s="348">
        <v>832.0</v>
      </c>
      <c r="F247" s="348">
        <v>1440.0</v>
      </c>
      <c r="G247" s="348">
        <v>4828.0</v>
      </c>
      <c r="H247" s="348">
        <v>121818.0</v>
      </c>
      <c r="I247" s="348">
        <v>1491.0</v>
      </c>
      <c r="J247" s="348">
        <v>46062.0</v>
      </c>
      <c r="K247" s="348">
        <v>45295.0</v>
      </c>
      <c r="L247" s="348">
        <v>57237.0</v>
      </c>
      <c r="M247" s="348">
        <v>2159.0</v>
      </c>
      <c r="N247" s="348">
        <v>17597.0</v>
      </c>
      <c r="O247" s="348">
        <v>5086.0</v>
      </c>
      <c r="P247" s="348">
        <v>12640.0</v>
      </c>
      <c r="Q247" s="348">
        <v>1009.0</v>
      </c>
      <c r="R247" s="348">
        <v>4738.0</v>
      </c>
      <c r="S247" s="348">
        <v>4428.0</v>
      </c>
      <c r="T247" s="348">
        <v>8855.0</v>
      </c>
      <c r="U247" s="348">
        <v>17708.0</v>
      </c>
      <c r="V247" s="348">
        <v>6114.0</v>
      </c>
      <c r="W247" s="348">
        <v>14597.0</v>
      </c>
      <c r="X247" s="348">
        <v>5827.0</v>
      </c>
      <c r="Y247" s="348">
        <v>19490.0</v>
      </c>
      <c r="Z247" s="348">
        <v>1339.0</v>
      </c>
      <c r="AA247" s="348">
        <v>2766.0</v>
      </c>
      <c r="AB247" s="348">
        <v>17299.0</v>
      </c>
      <c r="AC247" s="348">
        <v>2322.0</v>
      </c>
      <c r="AD247" s="348">
        <v>4152.0</v>
      </c>
      <c r="AE247" s="348">
        <v>4747.0</v>
      </c>
      <c r="AF247" s="348">
        <v>9759.0</v>
      </c>
      <c r="AG247" s="348">
        <v>1323.0</v>
      </c>
      <c r="AH247" s="348">
        <v>899.0</v>
      </c>
      <c r="AI247" s="348">
        <v>3057.0</v>
      </c>
      <c r="AJ247" s="203">
        <v>0.0</v>
      </c>
      <c r="AK247" s="344"/>
      <c r="AL247" s="344"/>
      <c r="AM247" s="344"/>
      <c r="AN247" s="344"/>
      <c r="AO247" s="344"/>
      <c r="AP247" s="344"/>
    </row>
    <row r="248">
      <c r="A248" s="347">
        <f t="shared" si="5"/>
        <v>44154</v>
      </c>
      <c r="B248" s="348">
        <v>8043.0</v>
      </c>
      <c r="C248" s="348">
        <v>12857.0</v>
      </c>
      <c r="D248" s="348">
        <v>11203.0</v>
      </c>
      <c r="E248" s="348">
        <v>855.0</v>
      </c>
      <c r="F248" s="348">
        <v>1461.0</v>
      </c>
      <c r="G248" s="348">
        <v>4936.0</v>
      </c>
      <c r="H248" s="348">
        <v>123003.0</v>
      </c>
      <c r="I248" s="348">
        <v>1531.0</v>
      </c>
      <c r="J248" s="348">
        <v>46456.0</v>
      </c>
      <c r="K248" s="348">
        <v>45739.0</v>
      </c>
      <c r="L248" s="348">
        <v>57662.0</v>
      </c>
      <c r="M248" s="348">
        <v>2187.0</v>
      </c>
      <c r="N248" s="348">
        <v>17728.0</v>
      </c>
      <c r="O248" s="348">
        <v>5106.0</v>
      </c>
      <c r="P248" s="348">
        <v>12680.0</v>
      </c>
      <c r="Q248" s="348">
        <v>1009.0</v>
      </c>
      <c r="R248" s="348">
        <v>4759.0</v>
      </c>
      <c r="S248" s="348">
        <v>4444.0</v>
      </c>
      <c r="T248" s="348">
        <v>8899.0</v>
      </c>
      <c r="U248" s="348">
        <v>17903.0</v>
      </c>
      <c r="V248" s="348">
        <v>6235.0</v>
      </c>
      <c r="W248" s="348">
        <v>14676.0</v>
      </c>
      <c r="X248" s="348">
        <v>5897.0</v>
      </c>
      <c r="Y248" s="348">
        <v>19606.0</v>
      </c>
      <c r="Z248" s="348">
        <v>1390.0</v>
      </c>
      <c r="AA248" s="348">
        <v>2891.0</v>
      </c>
      <c r="AB248" s="348">
        <v>17897.0</v>
      </c>
      <c r="AC248" s="348">
        <v>2323.0</v>
      </c>
      <c r="AD248" s="348">
        <v>4202.0</v>
      </c>
      <c r="AE248" s="348">
        <v>4783.0</v>
      </c>
      <c r="AF248" s="348">
        <v>9759.0</v>
      </c>
      <c r="AG248" s="348">
        <v>1352.0</v>
      </c>
      <c r="AH248" s="348">
        <v>899.0</v>
      </c>
      <c r="AI248" s="348">
        <v>3057.0</v>
      </c>
      <c r="AJ248" s="203">
        <v>0.0</v>
      </c>
      <c r="AK248" s="344"/>
      <c r="AL248" s="344"/>
      <c r="AM248" s="344"/>
      <c r="AN248" s="344"/>
      <c r="AO248" s="344"/>
      <c r="AP248" s="344"/>
    </row>
    <row r="249">
      <c r="A249" s="347">
        <f t="shared" si="5"/>
        <v>44155</v>
      </c>
      <c r="B249" s="349">
        <v>8064.0</v>
      </c>
      <c r="C249" s="349">
        <v>12918.0</v>
      </c>
      <c r="D249" s="349">
        <v>11331.0</v>
      </c>
      <c r="E249" s="349">
        <v>865.0</v>
      </c>
      <c r="F249" s="349">
        <v>1476.0</v>
      </c>
      <c r="G249" s="349">
        <v>5004.0</v>
      </c>
      <c r="H249" s="349">
        <v>124243.0</v>
      </c>
      <c r="I249" s="349">
        <v>1576.0</v>
      </c>
      <c r="J249" s="349">
        <v>47328.0</v>
      </c>
      <c r="K249" s="349">
        <v>46248.0</v>
      </c>
      <c r="L249" s="349">
        <v>58041.0</v>
      </c>
      <c r="M249" s="349">
        <v>2221.0</v>
      </c>
      <c r="N249" s="349">
        <v>17893.0</v>
      </c>
      <c r="O249" s="349">
        <v>5171.0</v>
      </c>
      <c r="P249" s="349">
        <v>12738.0</v>
      </c>
      <c r="Q249" s="349">
        <v>1057.0</v>
      </c>
      <c r="R249" s="349">
        <v>4766.0</v>
      </c>
      <c r="S249" s="349">
        <v>4483.0</v>
      </c>
      <c r="T249" s="349">
        <v>8970.0</v>
      </c>
      <c r="U249" s="349">
        <v>18121.0</v>
      </c>
      <c r="V249" s="349">
        <v>6379.0</v>
      </c>
      <c r="W249" s="349">
        <v>14755.0</v>
      </c>
      <c r="X249" s="349">
        <v>5973.0</v>
      </c>
      <c r="Y249" s="349">
        <v>19711.0</v>
      </c>
      <c r="Z249" s="349">
        <v>1394.0</v>
      </c>
      <c r="AA249" s="349">
        <v>2935.0</v>
      </c>
      <c r="AB249" s="349">
        <v>18163.0</v>
      </c>
      <c r="AC249" s="349">
        <v>2336.0</v>
      </c>
      <c r="AD249" s="349">
        <v>4212.0</v>
      </c>
      <c r="AE249" s="349">
        <v>4852.0</v>
      </c>
      <c r="AF249" s="349">
        <v>9759.0</v>
      </c>
      <c r="AG249" s="349">
        <v>1358.0</v>
      </c>
      <c r="AH249" s="349">
        <v>912.0</v>
      </c>
      <c r="AI249" s="349">
        <v>3057.0</v>
      </c>
      <c r="AJ249" s="203">
        <v>0.0</v>
      </c>
      <c r="AK249" s="344"/>
      <c r="AL249" s="344"/>
      <c r="AM249" s="344"/>
      <c r="AN249" s="344"/>
      <c r="AO249" s="344"/>
      <c r="AP249" s="344"/>
    </row>
    <row r="250">
      <c r="A250" s="347">
        <f t="shared" si="5"/>
        <v>44156</v>
      </c>
      <c r="B250" s="348">
        <v>8106.0</v>
      </c>
      <c r="C250" s="348">
        <v>13012.0</v>
      </c>
      <c r="D250" s="348">
        <v>11513.0</v>
      </c>
      <c r="E250" s="348">
        <v>873.0</v>
      </c>
      <c r="F250" s="348">
        <v>1538.0</v>
      </c>
      <c r="G250" s="348">
        <v>5060.0</v>
      </c>
      <c r="H250" s="348">
        <v>125822.0</v>
      </c>
      <c r="I250" s="348">
        <v>1620.0</v>
      </c>
      <c r="J250" s="348">
        <v>47692.0</v>
      </c>
      <c r="K250" s="348">
        <v>46903.0</v>
      </c>
      <c r="L250" s="348">
        <v>58384.0</v>
      </c>
      <c r="M250" s="348">
        <v>2231.0</v>
      </c>
      <c r="N250" s="348">
        <v>18144.0</v>
      </c>
      <c r="O250" s="348">
        <v>5229.0</v>
      </c>
      <c r="P250" s="348">
        <v>12827.0</v>
      </c>
      <c r="Q250" s="348">
        <v>1088.0</v>
      </c>
      <c r="R250" s="349">
        <v>4766.0</v>
      </c>
      <c r="S250" s="348">
        <v>4511.0</v>
      </c>
      <c r="T250" s="348">
        <v>9023.0</v>
      </c>
      <c r="U250" s="348">
        <v>18364.0</v>
      </c>
      <c r="V250" s="348">
        <v>6399.0</v>
      </c>
      <c r="W250" s="348">
        <v>14831.0</v>
      </c>
      <c r="X250" s="348">
        <v>6039.0</v>
      </c>
      <c r="Y250" s="348">
        <v>19799.0</v>
      </c>
      <c r="Z250" s="348">
        <v>1453.0</v>
      </c>
      <c r="AA250" s="348">
        <v>2981.0</v>
      </c>
      <c r="AB250" s="348">
        <v>18471.0</v>
      </c>
      <c r="AC250" s="348">
        <v>2344.0</v>
      </c>
      <c r="AD250" s="348">
        <v>4245.0</v>
      </c>
      <c r="AE250" s="348">
        <v>4923.0</v>
      </c>
      <c r="AF250" s="349">
        <v>9759.0</v>
      </c>
      <c r="AG250" s="348">
        <v>1364.0</v>
      </c>
      <c r="AH250" s="348">
        <v>937.0</v>
      </c>
      <c r="AI250" s="349">
        <v>3057.0</v>
      </c>
      <c r="AJ250" s="203">
        <v>0.0</v>
      </c>
      <c r="AK250" s="344"/>
      <c r="AL250" s="344"/>
      <c r="AM250" s="344"/>
      <c r="AN250" s="344"/>
      <c r="AO250" s="344"/>
      <c r="AP250" s="344"/>
    </row>
    <row r="251">
      <c r="A251" s="347">
        <f t="shared" si="5"/>
        <v>44157</v>
      </c>
      <c r="B251" s="348">
        <v>8124.0</v>
      </c>
      <c r="C251" s="348">
        <v>13115.0</v>
      </c>
      <c r="D251" s="348">
        <v>11635.0</v>
      </c>
      <c r="E251" s="348">
        <v>882.0</v>
      </c>
      <c r="F251" s="348">
        <v>1569.0</v>
      </c>
      <c r="G251" s="348">
        <v>5137.0</v>
      </c>
      <c r="H251" s="348">
        <v>127164.0</v>
      </c>
      <c r="I251" s="348">
        <v>1649.0</v>
      </c>
      <c r="J251" s="348">
        <v>48064.0</v>
      </c>
      <c r="K251" s="348">
        <v>47380.0</v>
      </c>
      <c r="L251" s="348">
        <v>58679.0</v>
      </c>
      <c r="M251" s="348">
        <v>2247.0</v>
      </c>
      <c r="N251" s="348">
        <v>18282.0</v>
      </c>
      <c r="O251" s="348">
        <v>5360.0</v>
      </c>
      <c r="P251" s="348">
        <v>12902.0</v>
      </c>
      <c r="Q251" s="348">
        <v>1136.0</v>
      </c>
      <c r="R251" s="348">
        <v>4940.0</v>
      </c>
      <c r="S251" s="348">
        <v>4521.0</v>
      </c>
      <c r="T251" s="348">
        <v>9080.0</v>
      </c>
      <c r="U251" s="348">
        <v>18593.0</v>
      </c>
      <c r="V251" s="348">
        <v>6421.0</v>
      </c>
      <c r="W251" s="348">
        <v>14905.0</v>
      </c>
      <c r="X251" s="348">
        <v>6088.0</v>
      </c>
      <c r="Y251" s="348">
        <v>19896.0</v>
      </c>
      <c r="Z251" s="348">
        <v>1514.0</v>
      </c>
      <c r="AA251" s="348">
        <v>3027.0</v>
      </c>
      <c r="AB251" s="348">
        <v>18642.0</v>
      </c>
      <c r="AC251" s="348">
        <v>2347.0</v>
      </c>
      <c r="AD251" s="348">
        <v>4255.0</v>
      </c>
      <c r="AE251" s="348">
        <v>4969.0</v>
      </c>
      <c r="AF251" s="349">
        <v>9759.0</v>
      </c>
      <c r="AG251" s="348">
        <v>1373.0</v>
      </c>
      <c r="AH251" s="348">
        <v>951.0</v>
      </c>
      <c r="AI251" s="348">
        <v>3062.0</v>
      </c>
      <c r="AJ251" s="203">
        <v>0.0</v>
      </c>
      <c r="AK251" s="344"/>
      <c r="AL251" s="344"/>
      <c r="AM251" s="344"/>
      <c r="AN251" s="344"/>
      <c r="AO251" s="344"/>
      <c r="AP251" s="344"/>
    </row>
    <row r="252">
      <c r="A252" s="347">
        <f t="shared" si="5"/>
        <v>44158</v>
      </c>
      <c r="B252" s="348">
        <v>8154.0</v>
      </c>
      <c r="C252" s="348">
        <v>13183.0</v>
      </c>
      <c r="D252" s="348">
        <v>11806.0</v>
      </c>
      <c r="E252" s="348">
        <v>893.0</v>
      </c>
      <c r="F252" s="348">
        <v>1574.0</v>
      </c>
      <c r="G252" s="348">
        <v>5219.0</v>
      </c>
      <c r="H252" s="348">
        <v>128173.0</v>
      </c>
      <c r="I252" s="348">
        <v>1649.0</v>
      </c>
      <c r="J252" s="348">
        <v>48666.0</v>
      </c>
      <c r="K252" s="348">
        <v>48385.0</v>
      </c>
      <c r="L252" s="348">
        <v>59044.0</v>
      </c>
      <c r="M252" s="348">
        <v>2257.0</v>
      </c>
      <c r="N252" s="348">
        <v>18414.0</v>
      </c>
      <c r="O252" s="348">
        <v>5445.0</v>
      </c>
      <c r="P252" s="348">
        <v>12913.0</v>
      </c>
      <c r="Q252" s="348">
        <v>1146.0</v>
      </c>
      <c r="R252" s="348">
        <v>5213.0</v>
      </c>
      <c r="S252" s="348">
        <v>4536.0</v>
      </c>
      <c r="T252" s="348">
        <v>9113.0</v>
      </c>
      <c r="U252" s="348">
        <v>18626.0</v>
      </c>
      <c r="V252" s="348">
        <v>6446.0</v>
      </c>
      <c r="W252" s="348">
        <v>14988.0</v>
      </c>
      <c r="X252" s="348">
        <v>6102.0</v>
      </c>
      <c r="Y252" s="348">
        <v>19996.0</v>
      </c>
      <c r="Z252" s="348">
        <v>1551.0</v>
      </c>
      <c r="AA252" s="348">
        <v>3087.0</v>
      </c>
      <c r="AB252" s="348">
        <v>18755.0</v>
      </c>
      <c r="AC252" s="348">
        <v>2349.0</v>
      </c>
      <c r="AD252" s="348">
        <v>4271.0</v>
      </c>
      <c r="AE252" s="348">
        <v>5000.0</v>
      </c>
      <c r="AF252" s="349">
        <v>9759.0</v>
      </c>
      <c r="AG252" s="348">
        <v>1375.0</v>
      </c>
      <c r="AH252" s="348">
        <v>959.0</v>
      </c>
      <c r="AI252" s="348">
        <v>3063.0</v>
      </c>
      <c r="AJ252" s="203">
        <v>0.0</v>
      </c>
      <c r="AK252" s="344"/>
      <c r="AL252" s="344"/>
      <c r="AM252" s="344"/>
      <c r="AN252" s="344"/>
      <c r="AO252" s="344"/>
      <c r="AP252" s="344"/>
    </row>
    <row r="253">
      <c r="A253" s="347">
        <f t="shared" si="5"/>
        <v>44159</v>
      </c>
      <c r="B253" s="350">
        <v>8160.0</v>
      </c>
      <c r="C253" s="350">
        <v>13294.0</v>
      </c>
      <c r="D253" s="350">
        <v>11950.0</v>
      </c>
      <c r="E253" s="350">
        <v>908.0</v>
      </c>
      <c r="F253" s="350">
        <v>1587.0</v>
      </c>
      <c r="G253" s="350">
        <v>5303.0</v>
      </c>
      <c r="H253" s="350">
        <v>129188.0</v>
      </c>
      <c r="I253" s="350">
        <v>1690.0</v>
      </c>
      <c r="J253" s="350">
        <v>48965.0</v>
      </c>
      <c r="K253" s="350">
        <v>49313.0</v>
      </c>
      <c r="L253" s="350">
        <v>59398.0</v>
      </c>
      <c r="M253" s="350">
        <v>2288.0</v>
      </c>
      <c r="N253" s="350">
        <v>18504.0</v>
      </c>
      <c r="O253" s="350">
        <v>5496.0</v>
      </c>
      <c r="P253" s="350">
        <v>12934.0</v>
      </c>
      <c r="Q253" s="350">
        <v>1235.0</v>
      </c>
      <c r="R253" s="350">
        <v>5258.0</v>
      </c>
      <c r="S253" s="350">
        <v>4550.0</v>
      </c>
      <c r="T253" s="350">
        <v>9160.0</v>
      </c>
      <c r="U253" s="350">
        <v>18684.0</v>
      </c>
      <c r="V253" s="350">
        <v>6471.0</v>
      </c>
      <c r="W253" s="350">
        <v>15069.0</v>
      </c>
      <c r="X253" s="350">
        <v>6167.0</v>
      </c>
      <c r="Y253" s="350">
        <v>20091.0</v>
      </c>
      <c r="Z253" s="350">
        <v>1632.0</v>
      </c>
      <c r="AA253" s="350">
        <v>3154.0</v>
      </c>
      <c r="AB253" s="350">
        <v>18893.0</v>
      </c>
      <c r="AC253" s="350">
        <v>2352.0</v>
      </c>
      <c r="AD253" s="350">
        <v>4271.0</v>
      </c>
      <c r="AE253" s="350">
        <v>5076.0</v>
      </c>
      <c r="AF253" s="350">
        <v>9859.0</v>
      </c>
      <c r="AG253" s="350">
        <v>1377.0</v>
      </c>
      <c r="AH253" s="350">
        <v>960.0</v>
      </c>
      <c r="AI253" s="350">
        <v>3065.0</v>
      </c>
      <c r="AJ253" s="203">
        <v>0.0</v>
      </c>
      <c r="AK253" s="344"/>
      <c r="AL253" s="344"/>
      <c r="AM253" s="344"/>
      <c r="AN253" s="344"/>
      <c r="AO253" s="344"/>
      <c r="AP253" s="344"/>
    </row>
    <row r="254">
      <c r="A254" s="347">
        <f t="shared" si="5"/>
        <v>44160</v>
      </c>
      <c r="B254" s="348">
        <v>8199.0</v>
      </c>
      <c r="C254" s="348">
        <v>13389.0</v>
      </c>
      <c r="D254" s="348">
        <v>12078.0</v>
      </c>
      <c r="E254" s="348">
        <v>927.0</v>
      </c>
      <c r="F254" s="348">
        <v>1635.0</v>
      </c>
      <c r="G254" s="348">
        <v>5453.0</v>
      </c>
      <c r="H254" s="348">
        <v>130461.0</v>
      </c>
      <c r="I254" s="348">
        <v>1735.0</v>
      </c>
      <c r="J254" s="348">
        <v>49706.0</v>
      </c>
      <c r="K254" s="348">
        <v>50321.0</v>
      </c>
      <c r="L254" s="348">
        <v>59800.0</v>
      </c>
      <c r="M254" s="348">
        <v>2312.0</v>
      </c>
      <c r="N254" s="348">
        <v>18694.0</v>
      </c>
      <c r="O254" s="348">
        <v>5554.0</v>
      </c>
      <c r="P254" s="348">
        <v>12998.0</v>
      </c>
      <c r="Q254" s="348">
        <v>1283.0</v>
      </c>
      <c r="R254" s="348">
        <v>5286.0</v>
      </c>
      <c r="S254" s="348">
        <v>4560.0</v>
      </c>
      <c r="T254" s="348">
        <v>9219.0</v>
      </c>
      <c r="U254" s="348">
        <v>18944.0</v>
      </c>
      <c r="V254" s="348">
        <v>6550.0</v>
      </c>
      <c r="W254" s="348">
        <v>15153.0</v>
      </c>
      <c r="X254" s="348">
        <v>6219.0</v>
      </c>
      <c r="Y254" s="348">
        <v>20128.0</v>
      </c>
      <c r="Z254" s="348">
        <v>1687.0</v>
      </c>
      <c r="AA254" s="348">
        <v>3238.0</v>
      </c>
      <c r="AB254" s="348">
        <v>19129.0</v>
      </c>
      <c r="AC254" s="348">
        <v>2355.0</v>
      </c>
      <c r="AD254" s="348">
        <v>4324.0</v>
      </c>
      <c r="AE254" s="348">
        <v>5155.0</v>
      </c>
      <c r="AF254" s="348">
        <v>9898.0</v>
      </c>
      <c r="AG254" s="348">
        <v>1379.0</v>
      </c>
      <c r="AH254" s="348">
        <v>1002.0</v>
      </c>
      <c r="AI254" s="348">
        <v>3065.0</v>
      </c>
      <c r="AJ254" s="203">
        <v>0.0</v>
      </c>
      <c r="AK254" s="344"/>
      <c r="AL254" s="344"/>
      <c r="AM254" s="344"/>
      <c r="AN254" s="344"/>
      <c r="AO254" s="344"/>
      <c r="AP254" s="344"/>
    </row>
    <row r="255">
      <c r="A255" s="347">
        <f t="shared" si="5"/>
        <v>44161</v>
      </c>
      <c r="B255" s="348">
        <v>8223.0</v>
      </c>
      <c r="C255" s="348">
        <v>13500.0</v>
      </c>
      <c r="D255" s="348">
        <v>12223.0</v>
      </c>
      <c r="E255" s="348">
        <v>944.0</v>
      </c>
      <c r="F255" s="348">
        <v>1665.0</v>
      </c>
      <c r="G255" s="348">
        <v>5556.0</v>
      </c>
      <c r="H255" s="348">
        <v>131525.0</v>
      </c>
      <c r="I255" s="348">
        <v>1774.0</v>
      </c>
      <c r="J255" s="348">
        <v>50482.0</v>
      </c>
      <c r="K255" s="348">
        <v>50880.0</v>
      </c>
      <c r="L255" s="348">
        <v>60190.0</v>
      </c>
      <c r="M255" s="348">
        <v>2322.0</v>
      </c>
      <c r="N255" s="348">
        <v>18916.0</v>
      </c>
      <c r="O255" s="348">
        <v>5603.0</v>
      </c>
      <c r="P255" s="348">
        <v>13047.0</v>
      </c>
      <c r="Q255" s="348">
        <v>1320.0</v>
      </c>
      <c r="R255" s="348">
        <v>5304.0</v>
      </c>
      <c r="S255" s="348">
        <v>4577.0</v>
      </c>
      <c r="T255" s="348">
        <v>9300.0</v>
      </c>
      <c r="U255" s="348">
        <v>19251.0</v>
      </c>
      <c r="V255" s="348">
        <v>6594.0</v>
      </c>
      <c r="W255" s="348">
        <v>15235.0</v>
      </c>
      <c r="X255" s="348">
        <v>6265.0</v>
      </c>
      <c r="Y255" s="348">
        <v>20206.0</v>
      </c>
      <c r="Z255" s="348">
        <v>1700.0</v>
      </c>
      <c r="AA255" s="348">
        <v>3340.0</v>
      </c>
      <c r="AB255" s="348">
        <v>19335.0</v>
      </c>
      <c r="AC255" s="348">
        <v>2356.0</v>
      </c>
      <c r="AD255" s="348">
        <v>4428.0</v>
      </c>
      <c r="AE255" s="348">
        <v>5204.0</v>
      </c>
      <c r="AF255" s="348">
        <v>9934.0</v>
      </c>
      <c r="AG255" s="348">
        <v>1404.0</v>
      </c>
      <c r="AH255" s="348">
        <v>1077.0</v>
      </c>
      <c r="AI255" s="348">
        <v>3073.0</v>
      </c>
      <c r="AJ255" s="203">
        <v>0.0</v>
      </c>
      <c r="AK255" s="344"/>
      <c r="AL255" s="344"/>
      <c r="AM255" s="344"/>
      <c r="AN255" s="344"/>
      <c r="AO255" s="344"/>
      <c r="AP255" s="344"/>
    </row>
    <row r="256">
      <c r="A256" s="347">
        <f t="shared" si="5"/>
        <v>44162</v>
      </c>
      <c r="B256" s="348">
        <v>8244.0</v>
      </c>
      <c r="C256" s="348">
        <v>13582.0</v>
      </c>
      <c r="D256" s="348">
        <v>12414.0</v>
      </c>
      <c r="E256" s="348">
        <v>964.0</v>
      </c>
      <c r="F256" s="348">
        <v>1707.0</v>
      </c>
      <c r="G256" s="348">
        <v>5645.0</v>
      </c>
      <c r="H256" s="348">
        <v>132961.0</v>
      </c>
      <c r="I256" s="348">
        <v>1820.0</v>
      </c>
      <c r="J256" s="348">
        <v>51181.0</v>
      </c>
      <c r="K256" s="348">
        <v>51843.0</v>
      </c>
      <c r="L256" s="348">
        <v>60618.0</v>
      </c>
      <c r="M256" s="348">
        <v>2351.0</v>
      </c>
      <c r="N256" s="348">
        <v>19081.0</v>
      </c>
      <c r="O256" s="348">
        <v>5689.0</v>
      </c>
      <c r="P256" s="348">
        <v>13091.0</v>
      </c>
      <c r="Q256" s="348">
        <v>1377.0</v>
      </c>
      <c r="R256" s="348">
        <v>5350.0</v>
      </c>
      <c r="S256" s="348">
        <v>4615.0</v>
      </c>
      <c r="T256" s="348">
        <v>9349.0</v>
      </c>
      <c r="U256" s="348">
        <v>19490.0</v>
      </c>
      <c r="V256" s="348">
        <v>6746.0</v>
      </c>
      <c r="W256" s="348">
        <v>15327.0</v>
      </c>
      <c r="X256" s="348">
        <v>6367.0</v>
      </c>
      <c r="Y256" s="348">
        <v>20347.0</v>
      </c>
      <c r="Z256" s="348">
        <v>1739.0</v>
      </c>
      <c r="AA256" s="348">
        <v>3497.0</v>
      </c>
      <c r="AB256" s="348">
        <v>19596.0</v>
      </c>
      <c r="AC256" s="348">
        <v>2362.0</v>
      </c>
      <c r="AD256" s="348">
        <v>4428.0</v>
      </c>
      <c r="AE256" s="348">
        <v>5218.0</v>
      </c>
      <c r="AF256" s="348">
        <v>9973.0</v>
      </c>
      <c r="AG256" s="348">
        <v>1426.0</v>
      </c>
      <c r="AH256" s="348">
        <v>1110.0</v>
      </c>
      <c r="AI256" s="348">
        <v>3073.0</v>
      </c>
      <c r="AJ256" s="203">
        <v>0.0</v>
      </c>
      <c r="AK256" s="344"/>
      <c r="AL256" s="344"/>
      <c r="AM256" s="344"/>
      <c r="AN256" s="344"/>
      <c r="AO256" s="344"/>
      <c r="AP256" s="344"/>
    </row>
    <row r="257">
      <c r="A257" s="347">
        <f t="shared" si="5"/>
        <v>44163</v>
      </c>
      <c r="B257" s="350">
        <v>8255.0</v>
      </c>
      <c r="C257" s="350">
        <v>13681.0</v>
      </c>
      <c r="D257" s="350">
        <v>12648.0</v>
      </c>
      <c r="E257" s="350">
        <v>982.0</v>
      </c>
      <c r="F257" s="350">
        <v>1750.0</v>
      </c>
      <c r="G257" s="350">
        <v>5783.0</v>
      </c>
      <c r="H257" s="350">
        <v>134331.0</v>
      </c>
      <c r="I257" s="350">
        <v>1867.0</v>
      </c>
      <c r="J257" s="350">
        <v>51548.0</v>
      </c>
      <c r="K257" s="350">
        <v>52961.0</v>
      </c>
      <c r="L257" s="350">
        <v>61071.0</v>
      </c>
      <c r="M257" s="350">
        <v>2378.0</v>
      </c>
      <c r="N257" s="350">
        <v>19301.0</v>
      </c>
      <c r="O257" s="350">
        <v>5775.0</v>
      </c>
      <c r="P257" s="350">
        <v>13147.0</v>
      </c>
      <c r="Q257" s="350">
        <v>1410.0</v>
      </c>
      <c r="R257" s="350">
        <v>5376.0</v>
      </c>
      <c r="S257" s="350">
        <v>4647.0</v>
      </c>
      <c r="T257" s="350">
        <v>9387.0</v>
      </c>
      <c r="U257" s="350">
        <v>19676.0</v>
      </c>
      <c r="V257" s="350">
        <v>6793.0</v>
      </c>
      <c r="W257" s="350">
        <v>15420.0</v>
      </c>
      <c r="X257" s="350">
        <v>6440.0</v>
      </c>
      <c r="Y257" s="350">
        <v>20439.0</v>
      </c>
      <c r="Z257" s="350">
        <v>1769.0</v>
      </c>
      <c r="AA257" s="350">
        <v>3622.0</v>
      </c>
      <c r="AB257" s="350">
        <v>19766.0</v>
      </c>
      <c r="AC257" s="350">
        <v>2369.0</v>
      </c>
      <c r="AD257" s="350">
        <v>4469.0</v>
      </c>
      <c r="AE257" s="350">
        <v>5253.0</v>
      </c>
      <c r="AF257" s="350">
        <v>10001.0</v>
      </c>
      <c r="AG257" s="350">
        <v>1456.0</v>
      </c>
      <c r="AH257" s="350">
        <v>1137.0</v>
      </c>
      <c r="AI257" s="350">
        <v>3091.0</v>
      </c>
      <c r="AJ257" s="203">
        <v>0.0</v>
      </c>
      <c r="AK257" s="344"/>
      <c r="AL257" s="344"/>
      <c r="AM257" s="344"/>
      <c r="AN257" s="344"/>
      <c r="AO257" s="344"/>
      <c r="AP257" s="344"/>
    </row>
    <row r="258">
      <c r="A258" s="347">
        <f t="shared" si="5"/>
        <v>44164</v>
      </c>
      <c r="B258" s="348">
        <v>8282.0</v>
      </c>
      <c r="C258" s="348">
        <v>13790.0</v>
      </c>
      <c r="D258" s="348">
        <v>12799.0</v>
      </c>
      <c r="E258" s="348">
        <v>994.0</v>
      </c>
      <c r="F258" s="348">
        <v>1821.0</v>
      </c>
      <c r="G258" s="348">
        <v>5922.0</v>
      </c>
      <c r="H258" s="348">
        <v>135762.0</v>
      </c>
      <c r="I258" s="348">
        <v>1913.0</v>
      </c>
      <c r="J258" s="348">
        <v>51776.0</v>
      </c>
      <c r="K258" s="348">
        <v>54997.0</v>
      </c>
      <c r="L258" s="348">
        <v>61483.0</v>
      </c>
      <c r="M258" s="348">
        <v>2405.0</v>
      </c>
      <c r="N258" s="348">
        <v>19505.0</v>
      </c>
      <c r="O258" s="348">
        <v>5932.0</v>
      </c>
      <c r="P258" s="348">
        <v>13187.0</v>
      </c>
      <c r="Q258" s="348">
        <v>1441.0</v>
      </c>
      <c r="R258" s="348">
        <v>5443.0</v>
      </c>
      <c r="S258" s="348">
        <v>4671.0</v>
      </c>
      <c r="T258" s="348">
        <v>9428.0</v>
      </c>
      <c r="U258" s="348">
        <v>19949.0</v>
      </c>
      <c r="V258" s="348">
        <v>6811.0</v>
      </c>
      <c r="W258" s="348">
        <v>15508.0</v>
      </c>
      <c r="X258" s="348">
        <v>6502.0</v>
      </c>
      <c r="Y258" s="348">
        <v>20552.0</v>
      </c>
      <c r="Z258" s="348">
        <v>1800.0</v>
      </c>
      <c r="AA258" s="348">
        <v>3678.0</v>
      </c>
      <c r="AB258" s="348">
        <v>19939.0</v>
      </c>
      <c r="AC258" s="348">
        <v>2371.0</v>
      </c>
      <c r="AD258" s="348">
        <v>4577.0</v>
      </c>
      <c r="AE258" s="348">
        <v>5257.0</v>
      </c>
      <c r="AF258" s="348">
        <v>10009.0</v>
      </c>
      <c r="AG258" s="348">
        <v>1463.0</v>
      </c>
      <c r="AH258" s="348">
        <v>1189.0</v>
      </c>
      <c r="AI258" s="348">
        <v>3110.0</v>
      </c>
      <c r="AJ258" s="203">
        <v>0.0</v>
      </c>
      <c r="AK258" s="344"/>
      <c r="AL258" s="344"/>
      <c r="AM258" s="344"/>
      <c r="AN258" s="344"/>
      <c r="AO258" s="344"/>
      <c r="AP258" s="344"/>
    </row>
    <row r="259">
      <c r="A259" s="347">
        <f t="shared" si="5"/>
        <v>44165</v>
      </c>
      <c r="B259" s="348">
        <v>8292.0</v>
      </c>
      <c r="C259" s="348">
        <v>13879.0</v>
      </c>
      <c r="D259" s="348">
        <v>13061.0</v>
      </c>
      <c r="E259" s="348">
        <v>1002.0</v>
      </c>
      <c r="F259" s="348">
        <v>1823.0</v>
      </c>
      <c r="G259" s="348">
        <v>5963.0</v>
      </c>
      <c r="H259" s="348">
        <v>136861.0</v>
      </c>
      <c r="I259" s="348">
        <v>1943.0</v>
      </c>
      <c r="J259" s="348">
        <v>52517.0</v>
      </c>
      <c r="K259" s="348">
        <v>55896.0</v>
      </c>
      <c r="L259" s="348">
        <v>61883.0</v>
      </c>
      <c r="M259" s="348">
        <v>2405.0</v>
      </c>
      <c r="N259" s="348">
        <v>19621.0</v>
      </c>
      <c r="O259" s="348">
        <v>5932.0</v>
      </c>
      <c r="P259" s="348">
        <v>13199.0</v>
      </c>
      <c r="Q259" s="348">
        <v>1465.0</v>
      </c>
      <c r="R259" s="348">
        <v>5457.0</v>
      </c>
      <c r="S259" s="348">
        <v>4679.0</v>
      </c>
      <c r="T259" s="348">
        <v>9463.0</v>
      </c>
      <c r="U259" s="348">
        <v>20041.0</v>
      </c>
      <c r="V259" s="348">
        <v>6926.0</v>
      </c>
      <c r="W259" s="348">
        <v>15585.0</v>
      </c>
      <c r="X259" s="348">
        <v>6503.0</v>
      </c>
      <c r="Y259" s="348">
        <v>20657.0</v>
      </c>
      <c r="Z259" s="348">
        <v>1860.0</v>
      </c>
      <c r="AA259" s="348">
        <v>3823.0</v>
      </c>
      <c r="AB259" s="348">
        <v>20075.0</v>
      </c>
      <c r="AC259" s="348">
        <v>2373.0</v>
      </c>
      <c r="AD259" s="348">
        <v>4620.0</v>
      </c>
      <c r="AE259" s="348">
        <v>5276.0</v>
      </c>
      <c r="AF259" s="348">
        <v>10014.0</v>
      </c>
      <c r="AG259" s="348">
        <v>1470.0</v>
      </c>
      <c r="AH259" s="348">
        <v>1209.0</v>
      </c>
      <c r="AI259" s="348">
        <v>3110.0</v>
      </c>
      <c r="AJ259" s="203">
        <v>0.0</v>
      </c>
      <c r="AK259" s="344"/>
      <c r="AL259" s="344"/>
      <c r="AM259" s="344"/>
      <c r="AN259" s="344"/>
      <c r="AO259" s="344"/>
      <c r="AP259" s="344"/>
    </row>
    <row r="260">
      <c r="A260" s="347">
        <f t="shared" si="5"/>
        <v>44166</v>
      </c>
      <c r="B260" s="348">
        <v>8301.0</v>
      </c>
      <c r="C260" s="348">
        <v>13988.0</v>
      </c>
      <c r="D260" s="348">
        <v>13215.0</v>
      </c>
      <c r="E260" s="348">
        <v>1036.0</v>
      </c>
      <c r="F260" s="348">
        <v>1842.0</v>
      </c>
      <c r="G260" s="348">
        <v>6073.0</v>
      </c>
      <c r="H260" s="348">
        <v>137919.0</v>
      </c>
      <c r="I260" s="348">
        <v>1993.0</v>
      </c>
      <c r="J260" s="348">
        <v>53395.0</v>
      </c>
      <c r="K260" s="348">
        <v>56626.0</v>
      </c>
      <c r="L260" s="348">
        <v>62313.0</v>
      </c>
      <c r="M260" s="348">
        <v>2438.0</v>
      </c>
      <c r="N260" s="348">
        <v>19748.0</v>
      </c>
      <c r="O260" s="348">
        <v>6122.0</v>
      </c>
      <c r="P260" s="348">
        <v>13281.0</v>
      </c>
      <c r="Q260" s="348">
        <v>1523.0</v>
      </c>
      <c r="R260" s="348">
        <v>5490.0</v>
      </c>
      <c r="S260" s="348">
        <v>4697.0</v>
      </c>
      <c r="T260" s="348">
        <v>9530.0</v>
      </c>
      <c r="U260" s="348">
        <v>20098.0</v>
      </c>
      <c r="V260" s="348">
        <v>6962.0</v>
      </c>
      <c r="W260" s="348">
        <v>15671.0</v>
      </c>
      <c r="X260" s="348">
        <v>6594.0</v>
      </c>
      <c r="Y260" s="348">
        <v>20804.0</v>
      </c>
      <c r="Z260" s="348">
        <v>1872.0</v>
      </c>
      <c r="AA260" s="348">
        <v>3939.0</v>
      </c>
      <c r="AB260" s="348">
        <v>20238.0</v>
      </c>
      <c r="AC260" s="348">
        <v>2376.0</v>
      </c>
      <c r="AD260" s="348">
        <v>4620.0</v>
      </c>
      <c r="AE260" s="348">
        <v>5352.0</v>
      </c>
      <c r="AF260" s="348">
        <v>10094.0</v>
      </c>
      <c r="AG260" s="348">
        <v>1473.0</v>
      </c>
      <c r="AH260" s="348">
        <v>1242.0</v>
      </c>
      <c r="AI260" s="348">
        <v>3110.0</v>
      </c>
      <c r="AJ260" s="203">
        <v>0.0</v>
      </c>
      <c r="AK260" s="344"/>
      <c r="AL260" s="344"/>
      <c r="AM260" s="344"/>
      <c r="AN260" s="344"/>
      <c r="AO260" s="344"/>
      <c r="AP260" s="344"/>
    </row>
    <row r="261">
      <c r="A261" s="347">
        <f t="shared" si="5"/>
        <v>44167</v>
      </c>
      <c r="B261" s="348">
        <v>8311.0</v>
      </c>
      <c r="C261" s="348">
        <v>14190.0</v>
      </c>
      <c r="D261" s="348">
        <v>13336.0</v>
      </c>
      <c r="E261" s="348">
        <v>1050.0</v>
      </c>
      <c r="F261" s="348">
        <v>1854.0</v>
      </c>
      <c r="G261" s="348">
        <v>6195.0</v>
      </c>
      <c r="H261" s="348">
        <v>139085.0</v>
      </c>
      <c r="I261" s="348">
        <v>2074.0</v>
      </c>
      <c r="J261" s="348">
        <v>54159.0</v>
      </c>
      <c r="K261" s="348">
        <v>57570.0</v>
      </c>
      <c r="L261" s="348">
        <v>62773.0</v>
      </c>
      <c r="M261" s="348">
        <v>2461.0</v>
      </c>
      <c r="N261" s="348">
        <v>20052.0</v>
      </c>
      <c r="O261" s="348">
        <v>6204.0</v>
      </c>
      <c r="P261" s="348">
        <v>13314.0</v>
      </c>
      <c r="Q261" s="348">
        <v>1592.0</v>
      </c>
      <c r="R261" s="348">
        <v>5522.0</v>
      </c>
      <c r="S261" s="348">
        <v>4719.0</v>
      </c>
      <c r="T261" s="348">
        <v>9581.0</v>
      </c>
      <c r="U261" s="348">
        <v>20273.0</v>
      </c>
      <c r="V261" s="348">
        <v>7066.0</v>
      </c>
      <c r="W261" s="348">
        <v>15759.0</v>
      </c>
      <c r="X261" s="348">
        <v>6662.0</v>
      </c>
      <c r="Y261" s="348">
        <v>20921.0</v>
      </c>
      <c r="Z261" s="348">
        <v>1903.0</v>
      </c>
      <c r="AA261" s="348">
        <v>3993.0</v>
      </c>
      <c r="AB261" s="348">
        <v>20465.0</v>
      </c>
      <c r="AC261" s="348">
        <v>2426.0</v>
      </c>
      <c r="AD261" s="348">
        <v>4620.0</v>
      </c>
      <c r="AE261" s="348">
        <v>5371.0</v>
      </c>
      <c r="AF261" s="348">
        <v>10124.0</v>
      </c>
      <c r="AG261" s="348">
        <v>1473.0</v>
      </c>
      <c r="AH261" s="348">
        <v>1271.0</v>
      </c>
      <c r="AI261" s="348">
        <v>3139.0</v>
      </c>
      <c r="AJ261" s="203">
        <v>0.0</v>
      </c>
      <c r="AK261" s="344"/>
      <c r="AL261" s="344"/>
      <c r="AM261" s="344"/>
      <c r="AN261" s="344"/>
      <c r="AO261" s="344"/>
      <c r="AP261" s="344"/>
    </row>
    <row r="262">
      <c r="A262" s="347">
        <f t="shared" si="5"/>
        <v>44168</v>
      </c>
      <c r="B262" s="348">
        <v>8355.0</v>
      </c>
      <c r="C262" s="348">
        <v>14420.0</v>
      </c>
      <c r="D262" s="348">
        <v>13467.0</v>
      </c>
      <c r="E262" s="348">
        <v>1080.0</v>
      </c>
      <c r="F262" s="348">
        <v>1913.0</v>
      </c>
      <c r="G262" s="348">
        <v>6384.0</v>
      </c>
      <c r="H262" s="348">
        <v>140238.0</v>
      </c>
      <c r="I262" s="348">
        <v>2168.0</v>
      </c>
      <c r="J262" s="348">
        <v>55807.0</v>
      </c>
      <c r="K262" s="348">
        <v>58337.0</v>
      </c>
      <c r="L262" s="348">
        <v>63337.0</v>
      </c>
      <c r="M262" s="348">
        <v>2485.0</v>
      </c>
      <c r="N262" s="348">
        <v>20365.0</v>
      </c>
      <c r="O262" s="348">
        <v>6361.0</v>
      </c>
      <c r="P262" s="348">
        <v>13368.0</v>
      </c>
      <c r="Q262" s="348">
        <v>1622.0</v>
      </c>
      <c r="R262" s="348">
        <v>5599.0</v>
      </c>
      <c r="S262" s="348">
        <v>4731.0</v>
      </c>
      <c r="T262" s="348">
        <v>9658.0</v>
      </c>
      <c r="U262" s="348">
        <v>20464.0</v>
      </c>
      <c r="V262" s="348">
        <v>7154.0</v>
      </c>
      <c r="W262" s="348">
        <v>15845.0</v>
      </c>
      <c r="X262" s="348">
        <v>6739.0</v>
      </c>
      <c r="Y262" s="348">
        <v>21057.0</v>
      </c>
      <c r="Z262" s="348">
        <v>1975.0</v>
      </c>
      <c r="AA262" s="348">
        <v>4047.0</v>
      </c>
      <c r="AB262" s="348">
        <v>20644.0</v>
      </c>
      <c r="AC262" s="348">
        <v>2451.0</v>
      </c>
      <c r="AD262" s="348">
        <v>4621.0</v>
      </c>
      <c r="AE262" s="348">
        <v>5377.0</v>
      </c>
      <c r="AF262" s="348">
        <v>11879.0</v>
      </c>
      <c r="AG262" s="348">
        <v>1475.0</v>
      </c>
      <c r="AH262" s="348">
        <v>1297.0</v>
      </c>
      <c r="AI262" s="348">
        <v>3157.0</v>
      </c>
      <c r="AJ262" s="203">
        <v>0.0</v>
      </c>
      <c r="AK262" s="344"/>
      <c r="AL262" s="344"/>
      <c r="AM262" s="344"/>
      <c r="AN262" s="344"/>
      <c r="AO262" s="344"/>
      <c r="AP262" s="344"/>
    </row>
    <row r="263">
      <c r="A263" s="347">
        <f t="shared" si="5"/>
        <v>44169</v>
      </c>
      <c r="B263" s="348">
        <v>8369.0</v>
      </c>
      <c r="C263" s="348">
        <v>14542.0</v>
      </c>
      <c r="D263" s="348">
        <v>13597.0</v>
      </c>
      <c r="E263" s="348">
        <v>1161.0</v>
      </c>
      <c r="F263" s="348">
        <v>2003.0</v>
      </c>
      <c r="G263" s="348">
        <v>6565.0</v>
      </c>
      <c r="H263" s="348">
        <v>141270.0</v>
      </c>
      <c r="I263" s="348">
        <v>2223.0</v>
      </c>
      <c r="J263" s="348">
        <v>56799.0</v>
      </c>
      <c r="K263" s="348">
        <v>59228.0</v>
      </c>
      <c r="L263" s="348">
        <v>63901.0</v>
      </c>
      <c r="M263" s="348">
        <v>2519.0</v>
      </c>
      <c r="N263" s="348">
        <v>20596.0</v>
      </c>
      <c r="O263" s="348">
        <v>6361.0</v>
      </c>
      <c r="P263" s="348">
        <v>13439.0</v>
      </c>
      <c r="Q263" s="348">
        <v>1654.0</v>
      </c>
      <c r="R263" s="348">
        <v>5655.0</v>
      </c>
      <c r="S263" s="348">
        <v>4764.0</v>
      </c>
      <c r="T263" s="348">
        <v>9746.0</v>
      </c>
      <c r="U263" s="348">
        <v>20673.0</v>
      </c>
      <c r="V263" s="348">
        <v>7215.0</v>
      </c>
      <c r="W263" s="348">
        <v>15924.0</v>
      </c>
      <c r="X263" s="348">
        <v>6803.0</v>
      </c>
      <c r="Y263" s="348">
        <v>21237.0</v>
      </c>
      <c r="Z263" s="348">
        <v>2030.0</v>
      </c>
      <c r="AA263" s="348">
        <v>4128.0</v>
      </c>
      <c r="AB263" s="348">
        <v>20799.0</v>
      </c>
      <c r="AC263" s="348">
        <v>2461.0</v>
      </c>
      <c r="AD263" s="348">
        <v>4626.0</v>
      </c>
      <c r="AE263" s="348">
        <v>5397.0</v>
      </c>
      <c r="AF263" s="348">
        <v>12001.0</v>
      </c>
      <c r="AG263" s="348">
        <v>1496.0</v>
      </c>
      <c r="AH263" s="348">
        <v>1326.0</v>
      </c>
      <c r="AI263" s="348">
        <v>3172.0</v>
      </c>
      <c r="AJ263" s="203">
        <v>0.0</v>
      </c>
      <c r="AK263" s="344"/>
      <c r="AL263" s="344"/>
      <c r="AM263" s="344"/>
      <c r="AN263" s="344"/>
      <c r="AO263" s="344"/>
      <c r="AP263" s="344"/>
    </row>
    <row r="264">
      <c r="A264" s="347">
        <f t="shared" si="5"/>
        <v>44170</v>
      </c>
      <c r="B264" s="348">
        <v>8384.0</v>
      </c>
      <c r="C264" s="348">
        <v>14633.0</v>
      </c>
      <c r="D264" s="348">
        <v>13740.0</v>
      </c>
      <c r="E264" s="348">
        <v>1187.0</v>
      </c>
      <c r="F264" s="348">
        <v>2038.0</v>
      </c>
      <c r="G264" s="348">
        <v>6732.0</v>
      </c>
      <c r="H264" s="348">
        <v>142630.0</v>
      </c>
      <c r="I264" s="348">
        <v>2336.0</v>
      </c>
      <c r="J264" s="348">
        <v>57885.0</v>
      </c>
      <c r="K264" s="348">
        <v>59986.0</v>
      </c>
      <c r="L264" s="348">
        <v>64440.0</v>
      </c>
      <c r="M264" s="348">
        <v>2551.0</v>
      </c>
      <c r="N264" s="348">
        <v>20834.0</v>
      </c>
      <c r="O264" s="348">
        <v>6621.0</v>
      </c>
      <c r="P264" s="348">
        <v>13535.0</v>
      </c>
      <c r="Q264" s="348">
        <v>1715.0</v>
      </c>
      <c r="R264" s="348">
        <v>5741.0</v>
      </c>
      <c r="S264" s="348">
        <v>4791.0</v>
      </c>
      <c r="T264" s="348">
        <v>9804.0</v>
      </c>
      <c r="U264" s="348">
        <v>20834.0</v>
      </c>
      <c r="V264" s="348">
        <v>7244.0</v>
      </c>
      <c r="W264" s="348">
        <v>16002.0</v>
      </c>
      <c r="X264" s="348">
        <v>6866.0</v>
      </c>
      <c r="Y264" s="348">
        <v>21395.0</v>
      </c>
      <c r="Z264" s="348">
        <v>2087.0</v>
      </c>
      <c r="AA264" s="348">
        <v>4193.0</v>
      </c>
      <c r="AB264" s="348">
        <v>20913.0</v>
      </c>
      <c r="AC264" s="348">
        <v>2467.0</v>
      </c>
      <c r="AD264" s="348">
        <v>4626.0</v>
      </c>
      <c r="AE264" s="348">
        <v>5416.0</v>
      </c>
      <c r="AF264" s="348">
        <v>12053.0</v>
      </c>
      <c r="AG264" s="348">
        <v>1512.0</v>
      </c>
      <c r="AH264" s="348">
        <v>1344.0</v>
      </c>
      <c r="AI264" s="348">
        <v>3172.0</v>
      </c>
      <c r="AJ264" s="203">
        <v>0.0</v>
      </c>
      <c r="AK264" s="344"/>
      <c r="AL264" s="344"/>
      <c r="AM264" s="344"/>
      <c r="AN264" s="344"/>
      <c r="AO264" s="344"/>
      <c r="AP264" s="344"/>
    </row>
    <row r="265">
      <c r="A265" s="347">
        <f t="shared" si="5"/>
        <v>44171</v>
      </c>
      <c r="B265" s="348">
        <v>8422.0</v>
      </c>
      <c r="C265" s="348">
        <v>14743.0</v>
      </c>
      <c r="D265" s="348">
        <v>13874.0</v>
      </c>
      <c r="E265" s="348">
        <v>1229.0</v>
      </c>
      <c r="F265" s="348">
        <v>2098.0</v>
      </c>
      <c r="G265" s="348">
        <v>6956.0</v>
      </c>
      <c r="H265" s="348">
        <v>143961.0</v>
      </c>
      <c r="I265" s="348">
        <v>2355.0</v>
      </c>
      <c r="J265" s="348">
        <v>59273.0</v>
      </c>
      <c r="K265" s="348">
        <v>60514.0</v>
      </c>
      <c r="L265" s="348">
        <v>65012.0</v>
      </c>
      <c r="M265" s="348">
        <v>2551.0</v>
      </c>
      <c r="N265" s="348">
        <v>21019.0</v>
      </c>
      <c r="O265" s="348">
        <v>6621.0</v>
      </c>
      <c r="P265" s="348">
        <v>13605.0</v>
      </c>
      <c r="Q265" s="348">
        <v>1835.0</v>
      </c>
      <c r="R265" s="348">
        <v>5854.0</v>
      </c>
      <c r="S265" s="348">
        <v>4805.0</v>
      </c>
      <c r="T265" s="348">
        <v>9856.0</v>
      </c>
      <c r="U265" s="348">
        <v>20973.0</v>
      </c>
      <c r="V265" s="348">
        <v>7349.0</v>
      </c>
      <c r="W265" s="348">
        <v>16089.0</v>
      </c>
      <c r="X265" s="348">
        <v>6924.0</v>
      </c>
      <c r="Y265" s="348">
        <v>21569.0</v>
      </c>
      <c r="Z265" s="348">
        <v>2141.0</v>
      </c>
      <c r="AA265" s="348">
        <v>4248.0</v>
      </c>
      <c r="AB265" s="348">
        <v>21138.0</v>
      </c>
      <c r="AC265" s="348">
        <v>2472.0</v>
      </c>
      <c r="AD265" s="348">
        <v>4673.0</v>
      </c>
      <c r="AE265" s="348">
        <v>5418.0</v>
      </c>
      <c r="AF265" s="348">
        <v>12072.0</v>
      </c>
      <c r="AG265" s="348">
        <v>1515.0</v>
      </c>
      <c r="AH265" s="348">
        <v>1369.0</v>
      </c>
      <c r="AI265" s="348">
        <v>3263.0</v>
      </c>
      <c r="AJ265" s="203">
        <v>0.0</v>
      </c>
      <c r="AK265" s="344"/>
      <c r="AL265" s="344"/>
      <c r="AM265" s="344"/>
      <c r="AN265" s="344"/>
      <c r="AO265" s="344"/>
      <c r="AP265" s="344"/>
    </row>
    <row r="266">
      <c r="A266" s="347">
        <f t="shared" si="5"/>
        <v>44172</v>
      </c>
      <c r="B266" s="348">
        <v>8426.0</v>
      </c>
      <c r="C266" s="348">
        <v>14845.0</v>
      </c>
      <c r="D266" s="348">
        <v>14007.0</v>
      </c>
      <c r="E266" s="348">
        <v>1243.0</v>
      </c>
      <c r="F266" s="348">
        <v>2109.0</v>
      </c>
      <c r="G266" s="348">
        <v>7055.0</v>
      </c>
      <c r="H266" s="348">
        <v>145427.0</v>
      </c>
      <c r="I266" s="348">
        <v>2355.0</v>
      </c>
      <c r="J266" s="348">
        <v>60444.0</v>
      </c>
      <c r="K266" s="348">
        <v>61108.0</v>
      </c>
      <c r="L266" s="348">
        <v>65557.0</v>
      </c>
      <c r="M266" s="348">
        <v>2582.0</v>
      </c>
      <c r="N266" s="348">
        <v>21108.0</v>
      </c>
      <c r="O266" s="348">
        <v>6830.0</v>
      </c>
      <c r="P266" s="348">
        <v>13633.0</v>
      </c>
      <c r="Q266" s="348">
        <v>1881.0</v>
      </c>
      <c r="R266" s="348">
        <v>5899.0</v>
      </c>
      <c r="S266" s="348">
        <v>4830.0</v>
      </c>
      <c r="T266" s="348">
        <v>9919.0</v>
      </c>
      <c r="U266" s="348">
        <v>21087.0</v>
      </c>
      <c r="V266" s="348">
        <v>7427.0</v>
      </c>
      <c r="W266" s="348">
        <v>16174.0</v>
      </c>
      <c r="X266" s="348">
        <v>6960.0</v>
      </c>
      <c r="Y266" s="348">
        <v>21914.0</v>
      </c>
      <c r="Z266" s="348">
        <v>2197.0</v>
      </c>
      <c r="AA266" s="348">
        <v>4282.0</v>
      </c>
      <c r="AB266" s="348">
        <v>21302.0</v>
      </c>
      <c r="AC266" s="348">
        <v>2478.0</v>
      </c>
      <c r="AD266" s="348">
        <v>4719.0</v>
      </c>
      <c r="AE266" s="348">
        <v>5425.0</v>
      </c>
      <c r="AF266" s="348">
        <v>12120.0</v>
      </c>
      <c r="AG266" s="348">
        <v>1517.0</v>
      </c>
      <c r="AH266" s="348">
        <v>1427.0</v>
      </c>
      <c r="AI266" s="348">
        <v>3263.0</v>
      </c>
      <c r="AJ266" s="203">
        <v>0.0</v>
      </c>
      <c r="AK266" s="344"/>
      <c r="AL266" s="344"/>
      <c r="AM266" s="344"/>
      <c r="AN266" s="344"/>
      <c r="AO266" s="344"/>
      <c r="AP266" s="344"/>
    </row>
    <row r="267">
      <c r="A267" s="347">
        <f t="shared" si="5"/>
        <v>44173</v>
      </c>
      <c r="B267" s="348">
        <v>8444.0</v>
      </c>
      <c r="C267" s="348">
        <v>14931.0</v>
      </c>
      <c r="D267" s="348">
        <v>14105.0</v>
      </c>
      <c r="E267" s="348">
        <v>1283.0</v>
      </c>
      <c r="F267" s="348">
        <v>2174.0</v>
      </c>
      <c r="G267" s="348">
        <v>7223.0</v>
      </c>
      <c r="H267" s="348">
        <v>146621.0</v>
      </c>
      <c r="I267" s="348">
        <v>2432.0</v>
      </c>
      <c r="J267" s="348">
        <v>61175.0</v>
      </c>
      <c r="K267" s="348">
        <v>61877.0</v>
      </c>
      <c r="L267" s="348">
        <v>66099.0</v>
      </c>
      <c r="M267" s="348">
        <v>2606.0</v>
      </c>
      <c r="N267" s="348">
        <v>21364.0</v>
      </c>
      <c r="O267" s="348">
        <v>7024.0</v>
      </c>
      <c r="P267" s="348">
        <v>13695.0</v>
      </c>
      <c r="Q267" s="348">
        <v>1917.0</v>
      </c>
      <c r="R267" s="348">
        <v>5949.0</v>
      </c>
      <c r="S267" s="348">
        <v>4839.0</v>
      </c>
      <c r="T267" s="348">
        <v>9987.0</v>
      </c>
      <c r="U267" s="348">
        <v>21175.0</v>
      </c>
      <c r="V267" s="348">
        <v>7474.0</v>
      </c>
      <c r="W267" s="348">
        <v>16261.0</v>
      </c>
      <c r="X267" s="348">
        <v>6981.0</v>
      </c>
      <c r="Y267" s="348">
        <v>22026.0</v>
      </c>
      <c r="Z267" s="348">
        <v>2238.0</v>
      </c>
      <c r="AA267" s="348">
        <v>4346.0</v>
      </c>
      <c r="AB267" s="348">
        <v>21473.0</v>
      </c>
      <c r="AC267" s="348">
        <v>2487.0</v>
      </c>
      <c r="AD267" s="348">
        <v>4719.0</v>
      </c>
      <c r="AE267" s="348">
        <v>5434.0</v>
      </c>
      <c r="AF267" s="348">
        <v>12243.0</v>
      </c>
      <c r="AG267" s="348">
        <v>1526.0</v>
      </c>
      <c r="AH267" s="348">
        <v>1448.0</v>
      </c>
      <c r="AI267" s="348">
        <v>3266.0</v>
      </c>
      <c r="AJ267" s="203">
        <v>0.0</v>
      </c>
      <c r="AK267" s="344"/>
      <c r="AL267" s="344"/>
      <c r="AM267" s="344"/>
      <c r="AN267" s="344"/>
      <c r="AO267" s="344"/>
      <c r="AP267" s="344"/>
    </row>
    <row r="268">
      <c r="A268" s="347">
        <f t="shared" si="5"/>
        <v>44174</v>
      </c>
      <c r="B268" s="348">
        <v>8450.0</v>
      </c>
      <c r="C268" s="348">
        <v>15070.0</v>
      </c>
      <c r="D268" s="348">
        <v>14271.0</v>
      </c>
      <c r="E268" s="348">
        <v>1305.0</v>
      </c>
      <c r="F268" s="348">
        <v>2182.0</v>
      </c>
      <c r="G268" s="348">
        <v>7421.0</v>
      </c>
      <c r="H268" s="348">
        <v>147838.0</v>
      </c>
      <c r="I268" s="348">
        <v>2502.0</v>
      </c>
      <c r="J268" s="348">
        <v>62083.0</v>
      </c>
      <c r="K268" s="348">
        <v>62612.0</v>
      </c>
      <c r="L268" s="348">
        <v>66817.0</v>
      </c>
      <c r="M268" s="348">
        <v>2663.0</v>
      </c>
      <c r="N268" s="348">
        <v>21643.0</v>
      </c>
      <c r="O268" s="348">
        <v>7253.0</v>
      </c>
      <c r="P268" s="348">
        <v>13778.0</v>
      </c>
      <c r="Q268" s="348">
        <v>1948.0</v>
      </c>
      <c r="R268" s="348">
        <v>5961.0</v>
      </c>
      <c r="S268" s="348">
        <v>4896.0</v>
      </c>
      <c r="T268" s="348">
        <v>10027.0</v>
      </c>
      <c r="U268" s="348">
        <v>21300.0</v>
      </c>
      <c r="V268" s="348">
        <v>7531.0</v>
      </c>
      <c r="W268" s="348">
        <v>16341.0</v>
      </c>
      <c r="X268" s="348">
        <v>7056.0</v>
      </c>
      <c r="Y268" s="348">
        <v>22183.0</v>
      </c>
      <c r="Z268" s="348">
        <v>2299.0</v>
      </c>
      <c r="AA268" s="348">
        <v>4426.0</v>
      </c>
      <c r="AB268" s="348">
        <v>21708.0</v>
      </c>
      <c r="AC268" s="348">
        <v>2487.0</v>
      </c>
      <c r="AD268" s="348">
        <v>4758.0</v>
      </c>
      <c r="AE268" s="348">
        <v>5490.0</v>
      </c>
      <c r="AF268" s="348">
        <v>12302.0</v>
      </c>
      <c r="AG268" s="348">
        <v>1534.0</v>
      </c>
      <c r="AH268" s="348">
        <v>1475.0</v>
      </c>
      <c r="AI268" s="348">
        <v>3290.0</v>
      </c>
      <c r="AJ268" s="203">
        <v>0.0</v>
      </c>
      <c r="AK268" s="344"/>
      <c r="AL268" s="344"/>
      <c r="AM268" s="344"/>
      <c r="AN268" s="344"/>
      <c r="AO268" s="344"/>
      <c r="AP268" s="344"/>
    </row>
    <row r="269">
      <c r="A269" s="347">
        <f t="shared" si="5"/>
        <v>44175</v>
      </c>
      <c r="B269" s="348">
        <v>8458.0</v>
      </c>
      <c r="C269" s="348">
        <v>15182.0</v>
      </c>
      <c r="D269" s="348">
        <v>14440.0</v>
      </c>
      <c r="E269" s="348">
        <v>1318.0</v>
      </c>
      <c r="F269" s="348">
        <v>2244.0</v>
      </c>
      <c r="G269" s="348">
        <v>7612.0</v>
      </c>
      <c r="H269" s="348">
        <v>149018.0</v>
      </c>
      <c r="I269" s="348">
        <v>2534.0</v>
      </c>
      <c r="J269" s="348">
        <v>63043.0</v>
      </c>
      <c r="K269" s="348">
        <v>63610.0</v>
      </c>
      <c r="L269" s="348">
        <v>67613.0</v>
      </c>
      <c r="M269" s="348">
        <v>2688.0</v>
      </c>
      <c r="N269" s="348">
        <v>21752.0</v>
      </c>
      <c r="O269" s="348">
        <v>7458.0</v>
      </c>
      <c r="P269" s="348">
        <v>13824.0</v>
      </c>
      <c r="Q269" s="348">
        <v>2006.0</v>
      </c>
      <c r="R269" s="348">
        <v>6033.0</v>
      </c>
      <c r="S269" s="348">
        <v>4916.0</v>
      </c>
      <c r="T269" s="348">
        <v>10085.0</v>
      </c>
      <c r="U269" s="348">
        <v>21440.0</v>
      </c>
      <c r="V269" s="348">
        <v>7666.0</v>
      </c>
      <c r="W269" s="348">
        <v>16424.0</v>
      </c>
      <c r="X269" s="348">
        <v>7057.0</v>
      </c>
      <c r="Y269" s="348">
        <v>22402.0</v>
      </c>
      <c r="Z269" s="348">
        <v>2308.0</v>
      </c>
      <c r="AA269" s="348">
        <v>4491.0</v>
      </c>
      <c r="AB269" s="348">
        <v>21847.0</v>
      </c>
      <c r="AC269" s="348">
        <v>2496.0</v>
      </c>
      <c r="AD269" s="348">
        <v>4769.0</v>
      </c>
      <c r="AE269" s="348">
        <v>5521.0</v>
      </c>
      <c r="AF269" s="348">
        <v>12339.0</v>
      </c>
      <c r="AG269" s="348">
        <v>1541.0</v>
      </c>
      <c r="AH269" s="348">
        <v>1508.0</v>
      </c>
      <c r="AI269" s="348">
        <v>3290.0</v>
      </c>
      <c r="AJ269" s="203">
        <v>0.0</v>
      </c>
      <c r="AK269" s="344"/>
      <c r="AL269" s="344"/>
      <c r="AM269" s="344"/>
      <c r="AN269" s="344"/>
      <c r="AO269" s="344"/>
      <c r="AP269" s="344"/>
    </row>
    <row r="270">
      <c r="A270" s="345">
        <v>44176.0</v>
      </c>
      <c r="B270" s="348">
        <v>8478.0</v>
      </c>
      <c r="C270" s="348">
        <v>15292.0</v>
      </c>
      <c r="D270" s="348">
        <v>14632.0</v>
      </c>
      <c r="E270" s="348">
        <v>1346.0</v>
      </c>
      <c r="F270" s="348">
        <v>2294.0</v>
      </c>
      <c r="G270" s="348">
        <v>7769.0</v>
      </c>
      <c r="H270" s="348">
        <v>150250.0</v>
      </c>
      <c r="I270" s="348">
        <v>2573.0</v>
      </c>
      <c r="J270" s="348">
        <v>64072.0</v>
      </c>
      <c r="K270" s="348">
        <v>64608.0</v>
      </c>
      <c r="L270" s="348">
        <v>68361.0</v>
      </c>
      <c r="M270" s="348">
        <v>2716.0</v>
      </c>
      <c r="N270" s="348">
        <v>21965.0</v>
      </c>
      <c r="O270" s="348">
        <v>7674.0</v>
      </c>
      <c r="P270" s="348">
        <v>13880.0</v>
      </c>
      <c r="Q270" s="348">
        <v>2077.0</v>
      </c>
      <c r="R270" s="348">
        <v>6078.0</v>
      </c>
      <c r="S270" s="348">
        <v>4950.0</v>
      </c>
      <c r="T270" s="348">
        <v>10150.0</v>
      </c>
      <c r="U270" s="348">
        <v>21503.0</v>
      </c>
      <c r="V270" s="348">
        <v>7800.0</v>
      </c>
      <c r="W270" s="348">
        <v>16506.0</v>
      </c>
      <c r="X270" s="348">
        <v>7088.0</v>
      </c>
      <c r="Y270" s="348">
        <v>22661.0</v>
      </c>
      <c r="Z270" s="348">
        <v>2373.0</v>
      </c>
      <c r="AA270" s="348">
        <v>4553.0</v>
      </c>
      <c r="AB270" s="348">
        <v>21996.0</v>
      </c>
      <c r="AC270" s="348">
        <v>2501.0</v>
      </c>
      <c r="AD270" s="348">
        <v>4809.0</v>
      </c>
      <c r="AE270" s="348">
        <v>5532.0</v>
      </c>
      <c r="AF270" s="348">
        <v>12403.0</v>
      </c>
      <c r="AG270" s="348">
        <v>1544.0</v>
      </c>
      <c r="AH270" s="348">
        <v>1514.0</v>
      </c>
      <c r="AI270" s="348">
        <v>3295.0</v>
      </c>
      <c r="AJ270" s="203">
        <v>0.0</v>
      </c>
      <c r="AK270" s="344"/>
      <c r="AL270" s="344"/>
      <c r="AM270" s="344"/>
      <c r="AN270" s="344"/>
      <c r="AO270" s="344"/>
      <c r="AP270" s="344"/>
    </row>
    <row r="271">
      <c r="A271" s="345">
        <v>44177.0</v>
      </c>
      <c r="B271" s="348">
        <v>8507.0</v>
      </c>
      <c r="C271" s="348">
        <v>15361.0</v>
      </c>
      <c r="D271" s="348">
        <v>14836.0</v>
      </c>
      <c r="E271" s="348">
        <v>1385.0</v>
      </c>
      <c r="F271" s="348">
        <v>2384.0</v>
      </c>
      <c r="G271" s="348">
        <v>7996.0</v>
      </c>
      <c r="H271" s="348">
        <v>151201.0</v>
      </c>
      <c r="I271" s="348">
        <v>2636.0</v>
      </c>
      <c r="J271" s="348">
        <v>65355.0</v>
      </c>
      <c r="K271" s="348">
        <v>65600.0</v>
      </c>
      <c r="L271" s="348">
        <v>69130.0</v>
      </c>
      <c r="M271" s="348">
        <v>2744.0</v>
      </c>
      <c r="N271" s="348">
        <v>22126.0</v>
      </c>
      <c r="O271" s="348">
        <v>7790.0</v>
      </c>
      <c r="P271" s="348">
        <v>13971.0</v>
      </c>
      <c r="Q271" s="348">
        <v>2162.0</v>
      </c>
      <c r="R271" s="348">
        <v>6137.0</v>
      </c>
      <c r="S271" s="348">
        <v>4987.0</v>
      </c>
      <c r="T271" s="348">
        <v>10226.0</v>
      </c>
      <c r="U271" s="348">
        <v>21588.0</v>
      </c>
      <c r="V271" s="348">
        <v>7878.0</v>
      </c>
      <c r="W271" s="348">
        <v>16593.0</v>
      </c>
      <c r="X271" s="348">
        <v>7128.0</v>
      </c>
      <c r="Y271" s="348">
        <v>22887.0</v>
      </c>
      <c r="Z271" s="348">
        <v>2417.0</v>
      </c>
      <c r="AA271" s="348">
        <v>4619.0</v>
      </c>
      <c r="AB271" s="348">
        <v>22174.0</v>
      </c>
      <c r="AC271" s="348">
        <v>2513.0</v>
      </c>
      <c r="AD271" s="348">
        <v>4880.0</v>
      </c>
      <c r="AE271" s="348">
        <v>5569.0</v>
      </c>
      <c r="AF271" s="348">
        <v>12455.0</v>
      </c>
      <c r="AG271" s="348">
        <v>1554.0</v>
      </c>
      <c r="AH271" s="348">
        <v>1536.0</v>
      </c>
      <c r="AI271" s="348">
        <v>3306.0</v>
      </c>
      <c r="AJ271" s="203">
        <v>0.0</v>
      </c>
      <c r="AK271" s="344"/>
      <c r="AL271" s="344"/>
      <c r="AM271" s="344"/>
      <c r="AN271" s="344"/>
      <c r="AO271" s="344"/>
      <c r="AP271" s="344"/>
    </row>
    <row r="272">
      <c r="A272" s="345">
        <v>44178.0</v>
      </c>
      <c r="B272" s="348">
        <v>8522.0</v>
      </c>
      <c r="C272" s="348">
        <v>15433.0</v>
      </c>
      <c r="D272" s="348">
        <v>14972.0</v>
      </c>
      <c r="E272" s="348">
        <v>1434.0</v>
      </c>
      <c r="F272" s="348">
        <v>2435.0</v>
      </c>
      <c r="G272" s="348">
        <v>8147.0</v>
      </c>
      <c r="H272" s="348">
        <v>152499.0</v>
      </c>
      <c r="I272" s="348">
        <v>2702.0</v>
      </c>
      <c r="J272" s="348">
        <v>66210.0</v>
      </c>
      <c r="K272" s="348">
        <v>66517.0</v>
      </c>
      <c r="L272" s="348">
        <v>69921.0</v>
      </c>
      <c r="M272" s="348">
        <v>2765.0</v>
      </c>
      <c r="N272" s="348">
        <v>22353.0</v>
      </c>
      <c r="O272" s="348">
        <v>7940.0</v>
      </c>
      <c r="P272" s="348">
        <v>14075.0</v>
      </c>
      <c r="Q272" s="348">
        <v>2206.0</v>
      </c>
      <c r="R272" s="348">
        <v>6216.0</v>
      </c>
      <c r="S272" s="348">
        <v>5016.0</v>
      </c>
      <c r="T272" s="348">
        <v>10287.0</v>
      </c>
      <c r="U272" s="348">
        <v>21704.0</v>
      </c>
      <c r="V272" s="348">
        <v>7971.0</v>
      </c>
      <c r="W272" s="348">
        <v>16682.0</v>
      </c>
      <c r="X272" s="348">
        <v>7183.0</v>
      </c>
      <c r="Y272" s="348">
        <v>23199.0</v>
      </c>
      <c r="Z272" s="348">
        <v>2428.0</v>
      </c>
      <c r="AA272" s="348">
        <v>4698.0</v>
      </c>
      <c r="AB272" s="348">
        <v>22355.0</v>
      </c>
      <c r="AC272" s="348">
        <v>2521.0</v>
      </c>
      <c r="AD272" s="348">
        <v>4912.0</v>
      </c>
      <c r="AE272" s="348">
        <v>5610.0</v>
      </c>
      <c r="AF272" s="348">
        <v>12472.0</v>
      </c>
      <c r="AG272" s="348">
        <v>1583.0</v>
      </c>
      <c r="AH272" s="348">
        <v>1546.0</v>
      </c>
      <c r="AI272" s="348">
        <v>3306.0</v>
      </c>
      <c r="AJ272" s="203">
        <v>0.0</v>
      </c>
      <c r="AK272" s="344"/>
      <c r="AL272" s="344"/>
      <c r="AM272" s="344"/>
      <c r="AN272" s="344"/>
      <c r="AO272" s="344"/>
      <c r="AP272" s="344"/>
    </row>
    <row r="273">
      <c r="A273" s="345">
        <v>44179.0</v>
      </c>
      <c r="B273" s="348">
        <v>8526.0</v>
      </c>
      <c r="C273" s="348">
        <v>15510.0</v>
      </c>
      <c r="D273" s="348">
        <v>15110.0</v>
      </c>
      <c r="E273" s="348">
        <v>1447.0</v>
      </c>
      <c r="F273" s="348">
        <v>2463.0</v>
      </c>
      <c r="G273" s="348">
        <v>8258.0</v>
      </c>
      <c r="H273" s="348">
        <v>154005.0</v>
      </c>
      <c r="I273" s="348">
        <v>2702.0</v>
      </c>
      <c r="J273" s="348">
        <v>66810.0</v>
      </c>
      <c r="K273" s="348">
        <v>67496.0</v>
      </c>
      <c r="L273" s="348">
        <v>70634.0</v>
      </c>
      <c r="M273" s="348">
        <v>2776.0</v>
      </c>
      <c r="N273" s="348">
        <v>22469.0</v>
      </c>
      <c r="O273" s="348">
        <v>8013.0</v>
      </c>
      <c r="P273" s="348">
        <v>14123.0</v>
      </c>
      <c r="Q273" s="348">
        <v>2294.0</v>
      </c>
      <c r="R273" s="348">
        <v>6313.0</v>
      </c>
      <c r="S273" s="348">
        <v>5063.0</v>
      </c>
      <c r="T273" s="348">
        <v>10335.0</v>
      </c>
      <c r="U273" s="348">
        <v>21758.0</v>
      </c>
      <c r="V273" s="348">
        <v>8058.0</v>
      </c>
      <c r="W273" s="348">
        <v>16769.0</v>
      </c>
      <c r="X273" s="348">
        <v>7185.0</v>
      </c>
      <c r="Y273" s="348">
        <v>23494.0</v>
      </c>
      <c r="Z273" s="348">
        <v>2474.0</v>
      </c>
      <c r="AA273" s="348">
        <v>4776.0</v>
      </c>
      <c r="AB273" s="348">
        <v>22433.0</v>
      </c>
      <c r="AC273" s="348">
        <v>2530.0</v>
      </c>
      <c r="AD273" s="348">
        <v>4912.0</v>
      </c>
      <c r="AE273" s="348">
        <v>5616.0</v>
      </c>
      <c r="AF273" s="348">
        <v>12503.0</v>
      </c>
      <c r="AG273" s="348">
        <v>1586.0</v>
      </c>
      <c r="AH273" s="348">
        <v>1547.0</v>
      </c>
      <c r="AI273" s="348">
        <v>3321.0</v>
      </c>
      <c r="AJ273" s="203">
        <v>0.0</v>
      </c>
      <c r="AK273" s="344"/>
      <c r="AL273" s="344"/>
      <c r="AM273" s="344"/>
      <c r="AN273" s="344"/>
      <c r="AO273" s="344"/>
      <c r="AP273" s="344"/>
    </row>
    <row r="274">
      <c r="A274" s="345">
        <v>44180.0</v>
      </c>
      <c r="B274" s="348">
        <v>8538.0</v>
      </c>
      <c r="C274" s="348">
        <v>15583.0</v>
      </c>
      <c r="D274" s="348">
        <v>15276.0</v>
      </c>
      <c r="E274" s="348">
        <v>1486.0</v>
      </c>
      <c r="F274" s="348">
        <v>2543.0</v>
      </c>
      <c r="G274" s="348">
        <v>8418.0</v>
      </c>
      <c r="H274" s="348">
        <v>155122.0</v>
      </c>
      <c r="I274" s="348">
        <v>2752.0</v>
      </c>
      <c r="J274" s="348">
        <v>68066.0</v>
      </c>
      <c r="K274" s="348">
        <v>68260.0</v>
      </c>
      <c r="L274" s="348">
        <v>71369.0</v>
      </c>
      <c r="M274" s="348">
        <v>2789.0</v>
      </c>
      <c r="N274" s="348">
        <v>22862.0</v>
      </c>
      <c r="O274" s="348">
        <v>8119.0</v>
      </c>
      <c r="P274" s="348">
        <v>14171.0</v>
      </c>
      <c r="Q274" s="348">
        <v>2368.0</v>
      </c>
      <c r="R274" s="348">
        <v>6333.0</v>
      </c>
      <c r="S274" s="348">
        <v>5097.0</v>
      </c>
      <c r="T274" s="348">
        <v>10408.0</v>
      </c>
      <c r="U274" s="348">
        <v>21797.0</v>
      </c>
      <c r="V274" s="348">
        <v>8116.0</v>
      </c>
      <c r="W274" s="348">
        <v>16843.0</v>
      </c>
      <c r="X274" s="348">
        <v>7242.0</v>
      </c>
      <c r="Y274" s="348">
        <v>23572.0</v>
      </c>
      <c r="Z274" s="348">
        <v>2513.0</v>
      </c>
      <c r="AA274" s="348">
        <v>4849.0</v>
      </c>
      <c r="AB274" s="348">
        <v>22609.0</v>
      </c>
      <c r="AC274" s="348">
        <v>2551.0</v>
      </c>
      <c r="AD274" s="348">
        <v>5049.0</v>
      </c>
      <c r="AE274" s="348">
        <v>5627.0</v>
      </c>
      <c r="AF274" s="348">
        <v>12613.0</v>
      </c>
      <c r="AG274" s="348">
        <v>1607.0</v>
      </c>
      <c r="AH274" s="348">
        <v>1559.0</v>
      </c>
      <c r="AI274" s="348">
        <v>3322.0</v>
      </c>
      <c r="AJ274" s="203">
        <v>0.0</v>
      </c>
      <c r="AK274" s="344"/>
      <c r="AL274" s="344"/>
      <c r="AM274" s="344"/>
      <c r="AN274" s="344"/>
      <c r="AO274" s="344"/>
      <c r="AP274" s="344"/>
    </row>
    <row r="275">
      <c r="A275" s="345">
        <v>44181.0</v>
      </c>
      <c r="B275" s="348">
        <v>8546.0</v>
      </c>
      <c r="C275" s="348">
        <v>15728.0</v>
      </c>
      <c r="D275" s="348">
        <v>15452.0</v>
      </c>
      <c r="E275" s="348">
        <v>1527.0</v>
      </c>
      <c r="F275" s="348">
        <v>2699.0</v>
      </c>
      <c r="G275" s="348">
        <v>8636.0</v>
      </c>
      <c r="H275" s="348">
        <v>156343.0</v>
      </c>
      <c r="I275" s="348">
        <v>2775.0</v>
      </c>
      <c r="J275" s="348">
        <v>69500.0</v>
      </c>
      <c r="K275" s="348">
        <v>68681.0</v>
      </c>
      <c r="L275" s="348">
        <v>72124.0</v>
      </c>
      <c r="M275" s="348">
        <v>2823.0</v>
      </c>
      <c r="N275" s="348">
        <v>23142.0</v>
      </c>
      <c r="O275" s="348">
        <v>8119.0</v>
      </c>
      <c r="P275" s="348">
        <v>14243.0</v>
      </c>
      <c r="Q275" s="348">
        <v>2463.0</v>
      </c>
      <c r="R275" s="348">
        <v>6386.0</v>
      </c>
      <c r="S275" s="348">
        <v>5130.0</v>
      </c>
      <c r="T275" s="348">
        <v>10472.0</v>
      </c>
      <c r="U275" s="348">
        <v>21972.0</v>
      </c>
      <c r="V275" s="348">
        <v>8289.0</v>
      </c>
      <c r="W275" s="348">
        <v>16922.0</v>
      </c>
      <c r="X275" s="348">
        <v>7336.0</v>
      </c>
      <c r="Y275" s="348">
        <v>24019.0</v>
      </c>
      <c r="Z275" s="348">
        <v>2570.0</v>
      </c>
      <c r="AA275" s="348">
        <v>4927.0</v>
      </c>
      <c r="AB275" s="348">
        <v>22762.0</v>
      </c>
      <c r="AC275" s="348">
        <v>2563.0</v>
      </c>
      <c r="AD275" s="348">
        <v>5149.0</v>
      </c>
      <c r="AE275" s="348">
        <v>5641.0</v>
      </c>
      <c r="AF275" s="348">
        <v>12656.0</v>
      </c>
      <c r="AG275" s="348">
        <v>1617.0</v>
      </c>
      <c r="AH275" s="348">
        <v>1600.0</v>
      </c>
      <c r="AI275" s="348">
        <v>3342.0</v>
      </c>
      <c r="AJ275" s="203">
        <v>0.0</v>
      </c>
      <c r="AK275" s="344"/>
      <c r="AL275" s="344"/>
      <c r="AM275" s="344"/>
      <c r="AN275" s="344"/>
      <c r="AO275" s="344"/>
      <c r="AP275" s="344"/>
    </row>
    <row r="276">
      <c r="A276" s="345">
        <v>44182.0</v>
      </c>
      <c r="B276" s="348">
        <v>8554.0</v>
      </c>
      <c r="C276" s="348">
        <v>15860.0</v>
      </c>
      <c r="D276" s="348">
        <v>15633.0</v>
      </c>
      <c r="E276" s="348">
        <v>1577.0</v>
      </c>
      <c r="F276" s="348">
        <v>2779.0</v>
      </c>
      <c r="G276" s="348">
        <v>8860.0</v>
      </c>
      <c r="H276" s="348">
        <v>158033.0</v>
      </c>
      <c r="I276" s="348">
        <v>2847.0</v>
      </c>
      <c r="J276" s="348">
        <v>70777.0</v>
      </c>
      <c r="K276" s="348">
        <v>69301.0</v>
      </c>
      <c r="L276" s="348">
        <v>72979.0</v>
      </c>
      <c r="M276" s="348">
        <v>2860.0</v>
      </c>
      <c r="N276" s="348">
        <v>23377.0</v>
      </c>
      <c r="O276" s="348">
        <v>8214.0</v>
      </c>
      <c r="P276" s="348">
        <v>14338.0</v>
      </c>
      <c r="Q276" s="348">
        <v>2542.0</v>
      </c>
      <c r="R276" s="348">
        <v>6468.0</v>
      </c>
      <c r="S276" s="348">
        <v>5161.0</v>
      </c>
      <c r="T276" s="348">
        <v>10551.0</v>
      </c>
      <c r="U276" s="348">
        <v>22086.0</v>
      </c>
      <c r="V276" s="348">
        <v>8410.0</v>
      </c>
      <c r="W276" s="348">
        <v>17006.0</v>
      </c>
      <c r="X276" s="348">
        <v>7365.0</v>
      </c>
      <c r="Y276" s="348">
        <v>24352.0</v>
      </c>
      <c r="Z276" s="348">
        <v>2609.0</v>
      </c>
      <c r="AA276" s="348">
        <v>5030.0</v>
      </c>
      <c r="AB276" s="348">
        <v>23050.0</v>
      </c>
      <c r="AC276" s="348">
        <v>2571.0</v>
      </c>
      <c r="AD276" s="348">
        <v>5339.0</v>
      </c>
      <c r="AE276" s="348">
        <v>5656.0</v>
      </c>
      <c r="AF276" s="348">
        <v>12682.0</v>
      </c>
      <c r="AG276" s="348">
        <v>1644.0</v>
      </c>
      <c r="AH276" s="348">
        <v>1643.0</v>
      </c>
      <c r="AI276" s="348">
        <v>3354.0</v>
      </c>
      <c r="AJ276" s="203">
        <v>0.0</v>
      </c>
      <c r="AK276" s="344"/>
      <c r="AL276" s="344"/>
      <c r="AM276" s="344"/>
      <c r="AN276" s="344"/>
      <c r="AO276" s="344"/>
      <c r="AP276" s="344"/>
    </row>
    <row r="277">
      <c r="A277" s="345">
        <v>44183.0</v>
      </c>
      <c r="B277" s="348">
        <v>8557.0</v>
      </c>
      <c r="C277" s="348">
        <v>15981.0</v>
      </c>
      <c r="D277" s="348">
        <v>15789.0</v>
      </c>
      <c r="E277" s="348">
        <v>1612.0</v>
      </c>
      <c r="F277" s="348">
        <v>2950.0</v>
      </c>
      <c r="G277" s="348">
        <v>9071.0</v>
      </c>
      <c r="H277" s="348">
        <v>159620.0</v>
      </c>
      <c r="I277" s="348">
        <v>2867.0</v>
      </c>
      <c r="J277" s="348">
        <v>71764.0</v>
      </c>
      <c r="K277" s="348">
        <v>69655.0</v>
      </c>
      <c r="L277" s="348">
        <v>73798.0</v>
      </c>
      <c r="M277" s="348">
        <v>2891.0</v>
      </c>
      <c r="N277" s="348">
        <v>23657.0</v>
      </c>
      <c r="O277" s="348">
        <v>8326.0</v>
      </c>
      <c r="P277" s="348">
        <v>14420.0</v>
      </c>
      <c r="Q277" s="348">
        <v>2627.0</v>
      </c>
      <c r="R277" s="348">
        <v>6479.0</v>
      </c>
      <c r="S277" s="348">
        <v>5180.0</v>
      </c>
      <c r="T277" s="348">
        <v>10674.0</v>
      </c>
      <c r="U277" s="348">
        <v>22196.0</v>
      </c>
      <c r="V277" s="348">
        <v>8616.0</v>
      </c>
      <c r="W277" s="348">
        <v>17095.0</v>
      </c>
      <c r="X277" s="348">
        <v>7419.0</v>
      </c>
      <c r="Y277" s="348">
        <v>24883.0</v>
      </c>
      <c r="Z277" s="348">
        <v>2662.0</v>
      </c>
      <c r="AA277" s="348">
        <v>5125.0</v>
      </c>
      <c r="AB277" s="348">
        <v>23234.0</v>
      </c>
      <c r="AC277" s="348">
        <v>2578.0</v>
      </c>
      <c r="AD277" s="348">
        <v>5339.0</v>
      </c>
      <c r="AE277" s="348">
        <v>5699.0</v>
      </c>
      <c r="AF277" s="348">
        <v>12710.0</v>
      </c>
      <c r="AG277" s="348">
        <v>1650.0</v>
      </c>
      <c r="AH277" s="348">
        <v>1708.0</v>
      </c>
      <c r="AI277" s="348">
        <v>3365.0</v>
      </c>
      <c r="AJ277" s="203">
        <v>0.0</v>
      </c>
      <c r="AK277" s="344"/>
      <c r="AL277" s="344"/>
      <c r="AM277" s="344"/>
      <c r="AN277" s="344"/>
      <c r="AO277" s="344"/>
      <c r="AP277" s="344"/>
    </row>
    <row r="278">
      <c r="A278" s="345">
        <v>44184.0</v>
      </c>
      <c r="B278" s="348">
        <v>8569.0</v>
      </c>
      <c r="C278" s="348">
        <v>16077.0</v>
      </c>
      <c r="D278" s="348">
        <v>15969.0</v>
      </c>
      <c r="E278" s="348">
        <v>1644.0</v>
      </c>
      <c r="F278" s="348">
        <v>3001.0</v>
      </c>
      <c r="G278" s="348">
        <v>9287.0</v>
      </c>
      <c r="H278" s="348">
        <v>161519.0</v>
      </c>
      <c r="I278" s="348">
        <v>2901.0</v>
      </c>
      <c r="J278" s="348">
        <v>72896.0</v>
      </c>
      <c r="K278" s="348">
        <v>70653.0</v>
      </c>
      <c r="L278" s="348">
        <v>74550.0</v>
      </c>
      <c r="M278" s="348">
        <v>2927.0</v>
      </c>
      <c r="N278" s="348">
        <v>23926.0</v>
      </c>
      <c r="O278" s="348">
        <v>8480.0</v>
      </c>
      <c r="P278" s="348">
        <v>14498.0</v>
      </c>
      <c r="Q278" s="348">
        <v>2687.0</v>
      </c>
      <c r="R278" s="348">
        <v>6528.0</v>
      </c>
      <c r="S278" s="348">
        <v>5215.0</v>
      </c>
      <c r="T278" s="348">
        <v>10763.0</v>
      </c>
      <c r="U278" s="348">
        <v>22331.0</v>
      </c>
      <c r="V278" s="348">
        <v>8780.0</v>
      </c>
      <c r="W278" s="348">
        <v>17181.0</v>
      </c>
      <c r="X278" s="348">
        <v>7478.0</v>
      </c>
      <c r="Y278" s="348">
        <v>25274.0</v>
      </c>
      <c r="Z278" s="348">
        <v>2700.0</v>
      </c>
      <c r="AA278" s="348">
        <v>5220.0</v>
      </c>
      <c r="AB278" s="348">
        <v>23606.0</v>
      </c>
      <c r="AC278" s="348">
        <v>2592.0</v>
      </c>
      <c r="AD278" s="348">
        <v>5384.0</v>
      </c>
      <c r="AE278" s="348">
        <v>5737.0</v>
      </c>
      <c r="AF278" s="348">
        <v>12742.0</v>
      </c>
      <c r="AG278" s="348">
        <v>1689.0</v>
      </c>
      <c r="AH278" s="348">
        <v>1779.0</v>
      </c>
      <c r="AI278" s="348">
        <v>3365.0</v>
      </c>
      <c r="AJ278" s="203">
        <v>0.0</v>
      </c>
      <c r="AK278" s="344"/>
      <c r="AL278" s="344"/>
      <c r="AM278" s="344"/>
      <c r="AN278" s="344"/>
      <c r="AO278" s="344"/>
      <c r="AP278" s="344"/>
    </row>
    <row r="279">
      <c r="A279" s="345">
        <v>44185.0</v>
      </c>
      <c r="B279" s="348">
        <v>8573.0</v>
      </c>
      <c r="C279" s="348">
        <v>16176.0</v>
      </c>
      <c r="D279" s="348">
        <v>16163.0</v>
      </c>
      <c r="E279" s="348">
        <v>1697.0</v>
      </c>
      <c r="F279" s="348">
        <v>3076.0</v>
      </c>
      <c r="G279" s="348">
        <v>9497.0</v>
      </c>
      <c r="H279" s="348">
        <v>163111.0</v>
      </c>
      <c r="I279" s="348">
        <v>2936.0</v>
      </c>
      <c r="J279" s="348">
        <v>73948.0</v>
      </c>
      <c r="K279" s="348">
        <v>71531.0</v>
      </c>
      <c r="L279" s="348">
        <v>75274.0</v>
      </c>
      <c r="M279" s="348">
        <v>2950.0</v>
      </c>
      <c r="N279" s="348">
        <v>24081.0</v>
      </c>
      <c r="O279" s="348">
        <v>8617.0</v>
      </c>
      <c r="P279" s="348">
        <v>14586.0</v>
      </c>
      <c r="Q279" s="348">
        <v>2806.0</v>
      </c>
      <c r="R279" s="348">
        <v>6528.0</v>
      </c>
      <c r="S279" s="348">
        <v>5238.0</v>
      </c>
      <c r="T279" s="348">
        <v>10847.0</v>
      </c>
      <c r="U279" s="348">
        <v>22458.0</v>
      </c>
      <c r="V279" s="348">
        <v>8937.0</v>
      </c>
      <c r="W279" s="348">
        <v>17263.0</v>
      </c>
      <c r="X279" s="348">
        <v>7550.0</v>
      </c>
      <c r="Y279" s="348">
        <v>25763.0</v>
      </c>
      <c r="Z279" s="348">
        <v>2773.0</v>
      </c>
      <c r="AA279" s="348">
        <v>5332.0</v>
      </c>
      <c r="AB279" s="348">
        <v>23727.0</v>
      </c>
      <c r="AC279" s="348">
        <v>2654.0</v>
      </c>
      <c r="AD279" s="348">
        <v>5448.0</v>
      </c>
      <c r="AE279" s="348">
        <v>5748.0</v>
      </c>
      <c r="AF279" s="348">
        <v>12759.0</v>
      </c>
      <c r="AG279" s="348">
        <v>1707.0</v>
      </c>
      <c r="AH279" s="348">
        <v>1808.0</v>
      </c>
      <c r="AI279" s="348">
        <v>3368.0</v>
      </c>
      <c r="AJ279" s="203">
        <v>0.0</v>
      </c>
      <c r="AK279" s="344"/>
      <c r="AL279" s="344"/>
      <c r="AM279" s="344"/>
      <c r="AN279" s="344"/>
      <c r="AO279" s="344"/>
      <c r="AP279" s="344"/>
    </row>
    <row r="280">
      <c r="A280" s="345">
        <v>44186.0</v>
      </c>
      <c r="B280" s="348">
        <v>8591.0</v>
      </c>
      <c r="C280" s="348">
        <v>16311.0</v>
      </c>
      <c r="D280" s="348">
        <v>16353.0</v>
      </c>
      <c r="E280" s="348">
        <v>1718.0</v>
      </c>
      <c r="F280" s="348">
        <v>3130.0</v>
      </c>
      <c r="G280" s="348">
        <v>9683.0</v>
      </c>
      <c r="H280" s="348">
        <v>164577.0</v>
      </c>
      <c r="I280" s="348">
        <v>2955.0</v>
      </c>
      <c r="J280" s="348">
        <v>74664.0</v>
      </c>
      <c r="K280" s="348">
        <v>72528.0</v>
      </c>
      <c r="L280" s="348">
        <v>76111.0</v>
      </c>
      <c r="M280" s="348">
        <v>2950.0</v>
      </c>
      <c r="N280" s="348">
        <v>24292.0</v>
      </c>
      <c r="O280" s="348">
        <v>8913.0</v>
      </c>
      <c r="P280" s="348">
        <v>14629.0</v>
      </c>
      <c r="Q280" s="348">
        <v>2905.0</v>
      </c>
      <c r="R280" s="348">
        <v>6682.0</v>
      </c>
      <c r="S280" s="348">
        <v>5295.0</v>
      </c>
      <c r="T280" s="348">
        <v>10913.0</v>
      </c>
      <c r="U280" s="348">
        <v>22580.0</v>
      </c>
      <c r="V280" s="348">
        <v>9036.0</v>
      </c>
      <c r="W280" s="348">
        <v>17353.0</v>
      </c>
      <c r="X280" s="348">
        <v>7556.0</v>
      </c>
      <c r="Y280" s="348">
        <v>26322.0</v>
      </c>
      <c r="Z280" s="348">
        <v>2799.0</v>
      </c>
      <c r="AA280" s="348">
        <v>5464.0</v>
      </c>
      <c r="AB280" s="348">
        <v>23803.0</v>
      </c>
      <c r="AC280" s="348">
        <v>2708.0</v>
      </c>
      <c r="AD280" s="348">
        <v>5469.0</v>
      </c>
      <c r="AE280" s="348">
        <v>5791.0</v>
      </c>
      <c r="AF280" s="348">
        <v>12791.0</v>
      </c>
      <c r="AG280" s="348">
        <v>1717.0</v>
      </c>
      <c r="AH280" s="348">
        <v>1821.0</v>
      </c>
      <c r="AI280" s="348">
        <v>3368.0</v>
      </c>
      <c r="AJ280" s="203">
        <v>0.0</v>
      </c>
      <c r="AK280" s="344"/>
      <c r="AL280" s="344"/>
      <c r="AM280" s="344"/>
      <c r="AN280" s="344"/>
      <c r="AO280" s="344"/>
      <c r="AP280" s="344"/>
    </row>
    <row r="281">
      <c r="A281" s="345">
        <v>44187.0</v>
      </c>
      <c r="B281" s="348">
        <v>8620.0</v>
      </c>
      <c r="C281" s="348">
        <v>16428.0</v>
      </c>
      <c r="D281" s="348">
        <v>16592.0</v>
      </c>
      <c r="E281" s="348">
        <v>1751.0</v>
      </c>
      <c r="F281" s="348">
        <v>3152.0</v>
      </c>
      <c r="G281" s="348">
        <v>9925.0</v>
      </c>
      <c r="H281" s="348">
        <v>165888.0</v>
      </c>
      <c r="I281" s="348">
        <v>2991.0</v>
      </c>
      <c r="J281" s="348">
        <v>75589.0</v>
      </c>
      <c r="K281" s="348">
        <v>73423.0</v>
      </c>
      <c r="L281" s="348">
        <v>76817.0</v>
      </c>
      <c r="M281" s="348">
        <v>2969.0</v>
      </c>
      <c r="N281" s="348">
        <v>24474.0</v>
      </c>
      <c r="O281" s="348">
        <v>9055.0</v>
      </c>
      <c r="P281" s="348">
        <v>14695.0</v>
      </c>
      <c r="Q281" s="348">
        <v>2949.0</v>
      </c>
      <c r="R281" s="348">
        <v>6715.0</v>
      </c>
      <c r="S281" s="348">
        <v>5334.0</v>
      </c>
      <c r="T281" s="348">
        <v>11007.0</v>
      </c>
      <c r="U281" s="348">
        <v>22628.0</v>
      </c>
      <c r="V281" s="348">
        <v>9067.0</v>
      </c>
      <c r="W281" s="348">
        <v>17426.0</v>
      </c>
      <c r="X281" s="348">
        <v>7615.0</v>
      </c>
      <c r="Y281" s="348">
        <v>26861.0</v>
      </c>
      <c r="Z281" s="348">
        <v>2832.0</v>
      </c>
      <c r="AA281" s="348">
        <v>5537.0</v>
      </c>
      <c r="AB281" s="348">
        <v>23919.0</v>
      </c>
      <c r="AC281" s="348">
        <v>2713.0</v>
      </c>
      <c r="AD281" s="348">
        <v>5479.0</v>
      </c>
      <c r="AE281" s="348">
        <v>5799.0</v>
      </c>
      <c r="AF281" s="348">
        <v>12824.0</v>
      </c>
      <c r="AG281" s="348">
        <v>1729.0</v>
      </c>
      <c r="AH281" s="348">
        <v>1907.0</v>
      </c>
      <c r="AI281" s="348">
        <v>3415.0</v>
      </c>
      <c r="AJ281" s="203">
        <v>0.0</v>
      </c>
      <c r="AK281" s="344"/>
      <c r="AL281" s="344"/>
      <c r="AM281" s="344"/>
      <c r="AN281" s="344"/>
      <c r="AO281" s="344"/>
      <c r="AP281" s="344"/>
    </row>
    <row r="282">
      <c r="A282" s="345">
        <v>44188.0</v>
      </c>
      <c r="B282" s="342">
        <v>8650.0</v>
      </c>
      <c r="C282" s="342">
        <v>16550.0</v>
      </c>
      <c r="D282" s="342">
        <v>16777.0</v>
      </c>
      <c r="E282" s="342">
        <v>1801.0</v>
      </c>
      <c r="F282" s="342">
        <v>3183.0</v>
      </c>
      <c r="G282" s="342">
        <v>10144.0</v>
      </c>
      <c r="H282" s="342">
        <v>167842.0</v>
      </c>
      <c r="I282" s="342">
        <v>3030.0</v>
      </c>
      <c r="J282" s="342">
        <v>76492.0</v>
      </c>
      <c r="K282" s="342">
        <v>74335.0</v>
      </c>
      <c r="L282" s="342">
        <v>77651.0</v>
      </c>
      <c r="M282" s="342">
        <v>2991.0</v>
      </c>
      <c r="N282" s="342">
        <v>24892.0</v>
      </c>
      <c r="O282" s="342">
        <v>9156.0</v>
      </c>
      <c r="P282" s="342">
        <v>14785.0</v>
      </c>
      <c r="Q282" s="342">
        <v>3036.0</v>
      </c>
      <c r="R282" s="342">
        <v>6760.0</v>
      </c>
      <c r="S282" s="342">
        <v>5356.0</v>
      </c>
      <c r="T282" s="342">
        <v>11116.0</v>
      </c>
      <c r="U282" s="342">
        <v>22788.0</v>
      </c>
      <c r="V282" s="342">
        <v>9134.0</v>
      </c>
      <c r="W282" s="342">
        <v>17502.0</v>
      </c>
      <c r="X282" s="342">
        <v>7653.0</v>
      </c>
      <c r="Y282" s="342">
        <v>27385.0</v>
      </c>
      <c r="Z282" s="342">
        <v>2886.0</v>
      </c>
      <c r="AA282" s="342">
        <v>5648.0</v>
      </c>
      <c r="AB282" s="342">
        <v>24015.0</v>
      </c>
      <c r="AC282" s="342">
        <v>2721.0</v>
      </c>
      <c r="AD282" s="342">
        <v>5495.0</v>
      </c>
      <c r="AE282" s="342">
        <v>5830.0</v>
      </c>
      <c r="AF282" s="342">
        <v>12852.0</v>
      </c>
      <c r="AG282" s="342">
        <v>1759.0</v>
      </c>
      <c r="AH282" s="342">
        <v>1959.0</v>
      </c>
      <c r="AI282" s="342">
        <v>3465.0</v>
      </c>
      <c r="AJ282" s="342">
        <v>0.0</v>
      </c>
      <c r="AK282" s="344"/>
      <c r="AL282" s="344"/>
      <c r="AM282" s="344"/>
      <c r="AN282" s="344"/>
      <c r="AO282" s="344"/>
      <c r="AP282" s="344"/>
    </row>
    <row r="283">
      <c r="A283" s="345">
        <v>44189.0</v>
      </c>
      <c r="B283" s="348">
        <v>8664.0</v>
      </c>
      <c r="C283" s="348">
        <v>16673.0</v>
      </c>
      <c r="D283" s="348">
        <v>16931.0</v>
      </c>
      <c r="E283" s="348">
        <v>1869.0</v>
      </c>
      <c r="F283" s="348">
        <v>3243.0</v>
      </c>
      <c r="G283" s="348">
        <v>10397.0</v>
      </c>
      <c r="H283" s="348">
        <v>169775.0</v>
      </c>
      <c r="I283" s="348">
        <v>3068.0</v>
      </c>
      <c r="J283" s="348">
        <v>77194.0</v>
      </c>
      <c r="K283" s="348">
        <v>75226.0</v>
      </c>
      <c r="L283" s="348">
        <v>78385.0</v>
      </c>
      <c r="M283" s="348">
        <v>3017.0</v>
      </c>
      <c r="N283" s="348">
        <v>25264.0</v>
      </c>
      <c r="O283" s="348">
        <v>9246.0</v>
      </c>
      <c r="P283" s="348">
        <v>14880.0</v>
      </c>
      <c r="Q283" s="348">
        <v>3079.0</v>
      </c>
      <c r="R283" s="348">
        <v>6777.0</v>
      </c>
      <c r="S283" s="348">
        <v>5398.0</v>
      </c>
      <c r="T283" s="348">
        <v>11197.0</v>
      </c>
      <c r="U283" s="348">
        <v>22888.0</v>
      </c>
      <c r="V283" s="348">
        <v>9237.0</v>
      </c>
      <c r="W283" s="348">
        <v>17582.0</v>
      </c>
      <c r="X283" s="348">
        <v>7722.0</v>
      </c>
      <c r="Y283" s="348">
        <v>27905.0</v>
      </c>
      <c r="Z283" s="348">
        <v>2931.0</v>
      </c>
      <c r="AA283" s="348">
        <v>5726.0</v>
      </c>
      <c r="AB283" s="348">
        <v>24229.0</v>
      </c>
      <c r="AC283" s="348">
        <v>2730.0</v>
      </c>
      <c r="AD283" s="348">
        <v>5537.0</v>
      </c>
      <c r="AE283" s="348">
        <v>5862.0</v>
      </c>
      <c r="AF283" s="348">
        <v>12893.0</v>
      </c>
      <c r="AG283" s="348">
        <v>1822.0</v>
      </c>
      <c r="AH283" s="348">
        <v>1996.0</v>
      </c>
      <c r="AI283" s="348">
        <v>3495.0</v>
      </c>
      <c r="AJ283" s="203">
        <v>0.0</v>
      </c>
      <c r="AK283" s="344"/>
      <c r="AL283" s="344"/>
      <c r="AM283" s="344"/>
      <c r="AN283" s="344"/>
      <c r="AO283" s="344"/>
      <c r="AP283" s="344"/>
    </row>
    <row r="284">
      <c r="A284" s="345">
        <v>44190.0</v>
      </c>
      <c r="B284" s="348">
        <v>8679.0</v>
      </c>
      <c r="C284" s="348">
        <v>16785.0</v>
      </c>
      <c r="D284" s="348">
        <v>17097.0</v>
      </c>
      <c r="E284" s="348">
        <v>1948.0</v>
      </c>
      <c r="F284" s="348">
        <v>3352.0</v>
      </c>
      <c r="G284" s="348">
        <v>10653.0</v>
      </c>
      <c r="H284" s="348">
        <v>171871.0</v>
      </c>
      <c r="I284" s="348">
        <v>3096.0</v>
      </c>
      <c r="J284" s="348">
        <v>78097.0</v>
      </c>
      <c r="K284" s="348">
        <v>76137.0</v>
      </c>
      <c r="L284" s="348">
        <v>79207.0</v>
      </c>
      <c r="M284" s="348">
        <v>3039.0</v>
      </c>
      <c r="N284" s="348">
        <v>25482.0</v>
      </c>
      <c r="O284" s="348">
        <v>9334.0</v>
      </c>
      <c r="P284" s="348">
        <v>14973.0</v>
      </c>
      <c r="Q284" s="348">
        <v>3169.0</v>
      </c>
      <c r="R284" s="348">
        <v>6855.0</v>
      </c>
      <c r="S284" s="348">
        <v>5422.0</v>
      </c>
      <c r="T284" s="348">
        <v>11286.0</v>
      </c>
      <c r="U284" s="348">
        <v>22988.0</v>
      </c>
      <c r="V284" s="348">
        <v>9302.0</v>
      </c>
      <c r="W284" s="348">
        <v>17657.0</v>
      </c>
      <c r="X284" s="348">
        <v>7757.0</v>
      </c>
      <c r="Y284" s="348">
        <v>28316.0</v>
      </c>
      <c r="Z284" s="348">
        <v>2970.0</v>
      </c>
      <c r="AA284" s="348">
        <v>5791.0</v>
      </c>
      <c r="AB284" s="348">
        <v>24308.0</v>
      </c>
      <c r="AC284" s="348">
        <v>2734.0</v>
      </c>
      <c r="AD284" s="348">
        <v>5573.0</v>
      </c>
      <c r="AE284" s="348">
        <v>5904.0</v>
      </c>
      <c r="AF284" s="348">
        <v>12915.0</v>
      </c>
      <c r="AG284" s="348">
        <v>1829.0</v>
      </c>
      <c r="AH284" s="348">
        <v>2012.0</v>
      </c>
      <c r="AI284" s="348">
        <v>3559.0</v>
      </c>
      <c r="AJ284" s="203">
        <v>0.0</v>
      </c>
      <c r="AK284" s="344"/>
      <c r="AL284" s="344"/>
      <c r="AM284" s="344"/>
      <c r="AN284" s="344"/>
      <c r="AO284" s="344"/>
      <c r="AP284" s="344"/>
    </row>
    <row r="285">
      <c r="A285" s="345">
        <v>44191.0</v>
      </c>
      <c r="B285" s="348">
        <v>8698.0</v>
      </c>
      <c r="C285" s="348">
        <v>16881.0</v>
      </c>
      <c r="D285" s="348">
        <v>17338.0</v>
      </c>
      <c r="E285" s="348">
        <v>2002.0</v>
      </c>
      <c r="F285" s="348">
        <v>3354.0</v>
      </c>
      <c r="G285" s="348">
        <v>10927.0</v>
      </c>
      <c r="H285" s="348">
        <v>173929.0</v>
      </c>
      <c r="I285" s="348">
        <v>3096.0</v>
      </c>
      <c r="J285" s="348">
        <v>78698.0</v>
      </c>
      <c r="K285" s="348">
        <v>77008.0</v>
      </c>
      <c r="L285" s="348">
        <v>80010.0</v>
      </c>
      <c r="M285" s="348">
        <v>3039.0</v>
      </c>
      <c r="N285" s="348">
        <v>25770.0</v>
      </c>
      <c r="O285" s="348">
        <v>9414.0</v>
      </c>
      <c r="P285" s="348">
        <v>15036.0</v>
      </c>
      <c r="Q285" s="348">
        <v>3225.0</v>
      </c>
      <c r="R285" s="348">
        <v>6870.0</v>
      </c>
      <c r="S285" s="348">
        <v>5454.0</v>
      </c>
      <c r="T285" s="348">
        <v>11367.0</v>
      </c>
      <c r="U285" s="348">
        <v>23063.0</v>
      </c>
      <c r="V285" s="348">
        <v>9345.0</v>
      </c>
      <c r="W285" s="348">
        <v>17732.0</v>
      </c>
      <c r="X285" s="348">
        <v>7761.0</v>
      </c>
      <c r="Y285" s="348">
        <v>28863.0</v>
      </c>
      <c r="Z285" s="348">
        <v>3012.0</v>
      </c>
      <c r="AA285" s="348">
        <v>5856.0</v>
      </c>
      <c r="AB285" s="348">
        <v>24401.0</v>
      </c>
      <c r="AC285" s="348">
        <v>2737.0</v>
      </c>
      <c r="AD285" s="348">
        <v>5607.0</v>
      </c>
      <c r="AE285" s="348">
        <v>5919.0</v>
      </c>
      <c r="AF285" s="348">
        <v>12966.0</v>
      </c>
      <c r="AG285" s="348">
        <v>1844.0</v>
      </c>
      <c r="AH285" s="348">
        <v>2012.0</v>
      </c>
      <c r="AI285" s="348">
        <v>3603.0</v>
      </c>
      <c r="AJ285" s="203">
        <v>0.0</v>
      </c>
      <c r="AK285" s="344"/>
      <c r="AL285" s="344"/>
      <c r="AM285" s="344"/>
      <c r="AN285" s="344"/>
      <c r="AO285" s="344"/>
      <c r="AP285" s="344"/>
    </row>
    <row r="286">
      <c r="A286" s="345">
        <v>44192.0</v>
      </c>
      <c r="B286" s="348">
        <v>8711.0</v>
      </c>
      <c r="C286" s="348">
        <v>16947.0</v>
      </c>
      <c r="D286" s="348">
        <v>17488.0</v>
      </c>
      <c r="E286" s="348">
        <v>2077.0</v>
      </c>
      <c r="F286" s="348">
        <v>3454.0</v>
      </c>
      <c r="G286" s="348">
        <v>11110.0</v>
      </c>
      <c r="H286" s="348">
        <v>175926.0</v>
      </c>
      <c r="I286" s="348">
        <v>3116.0</v>
      </c>
      <c r="J286" s="348">
        <v>79590.0</v>
      </c>
      <c r="K286" s="348">
        <v>77793.0</v>
      </c>
      <c r="L286" s="348">
        <v>80748.0</v>
      </c>
      <c r="M286" s="348">
        <v>3056.0</v>
      </c>
      <c r="N286" s="348">
        <v>25970.0</v>
      </c>
      <c r="O286" s="348">
        <v>9499.0</v>
      </c>
      <c r="P286" s="348">
        <v>15081.0</v>
      </c>
      <c r="Q286" s="348">
        <v>3316.0</v>
      </c>
      <c r="R286" s="348">
        <v>6878.0</v>
      </c>
      <c r="S286" s="348">
        <v>5470.0</v>
      </c>
      <c r="T286" s="348">
        <v>11462.0</v>
      </c>
      <c r="U286" s="348">
        <v>23123.0</v>
      </c>
      <c r="V286" s="348">
        <v>9414.0</v>
      </c>
      <c r="W286" s="348">
        <v>17810.0</v>
      </c>
      <c r="X286" s="348">
        <v>7787.0</v>
      </c>
      <c r="Y286" s="348">
        <v>29125.0</v>
      </c>
      <c r="Z286" s="348">
        <v>3066.0</v>
      </c>
      <c r="AA286" s="348">
        <v>5947.0</v>
      </c>
      <c r="AB286" s="348">
        <v>24518.0</v>
      </c>
      <c r="AC286" s="348">
        <v>2740.0</v>
      </c>
      <c r="AD286" s="348">
        <v>5640.0</v>
      </c>
      <c r="AE286" s="348">
        <v>5933.0</v>
      </c>
      <c r="AF286" s="348">
        <v>13058.0</v>
      </c>
      <c r="AG286" s="348">
        <v>1868.0</v>
      </c>
      <c r="AH286" s="348">
        <v>2041.0</v>
      </c>
      <c r="AI286" s="348">
        <v>3603.0</v>
      </c>
      <c r="AJ286" s="203">
        <v>0.0</v>
      </c>
      <c r="AK286" s="344"/>
      <c r="AL286" s="344"/>
      <c r="AM286" s="344"/>
      <c r="AN286" s="344"/>
      <c r="AO286" s="344"/>
      <c r="AP286" s="344"/>
    </row>
    <row r="287">
      <c r="A287" s="345">
        <v>44193.0</v>
      </c>
      <c r="B287" s="348">
        <v>8727.0</v>
      </c>
      <c r="C287" s="348">
        <v>17085.0</v>
      </c>
      <c r="D287" s="348">
        <v>17608.0</v>
      </c>
      <c r="E287" s="348">
        <v>2138.0</v>
      </c>
      <c r="F287" s="348">
        <v>3474.0</v>
      </c>
      <c r="G287" s="348">
        <v>11320.0</v>
      </c>
      <c r="H287" s="348">
        <v>177604.0</v>
      </c>
      <c r="I287" s="348">
        <v>3127.0</v>
      </c>
      <c r="J287" s="348">
        <v>79993.0</v>
      </c>
      <c r="K287" s="348">
        <v>78770.0</v>
      </c>
      <c r="L287" s="348">
        <v>81532.0</v>
      </c>
      <c r="M287" s="348">
        <v>3056.0</v>
      </c>
      <c r="N287" s="348">
        <v>26079.0</v>
      </c>
      <c r="O287" s="348">
        <v>9542.0</v>
      </c>
      <c r="P287" s="348">
        <v>15102.0</v>
      </c>
      <c r="Q287" s="348">
        <v>3518.0</v>
      </c>
      <c r="R287" s="348">
        <v>6911.0</v>
      </c>
      <c r="S287" s="348">
        <v>5523.0</v>
      </c>
      <c r="T287" s="348">
        <v>11540.0</v>
      </c>
      <c r="U287" s="348">
        <v>23139.0</v>
      </c>
      <c r="V287" s="348">
        <v>9493.0</v>
      </c>
      <c r="W287" s="348">
        <v>17892.0</v>
      </c>
      <c r="X287" s="348">
        <v>7791.0</v>
      </c>
      <c r="Y287" s="348">
        <v>29462.0</v>
      </c>
      <c r="Z287" s="348">
        <v>3107.0</v>
      </c>
      <c r="AA287" s="348">
        <v>6025.0</v>
      </c>
      <c r="AB287" s="348">
        <v>24599.0</v>
      </c>
      <c r="AC287" s="348">
        <v>2748.0</v>
      </c>
      <c r="AD287" s="348">
        <v>5683.0</v>
      </c>
      <c r="AE287" s="348">
        <v>5936.0</v>
      </c>
      <c r="AF287" s="348">
        <v>13084.0</v>
      </c>
      <c r="AG287" s="348">
        <v>1877.0</v>
      </c>
      <c r="AH287" s="348">
        <v>2058.0</v>
      </c>
      <c r="AI287" s="348">
        <v>3676.0</v>
      </c>
      <c r="AJ287" s="203">
        <v>0.0</v>
      </c>
      <c r="AK287" s="344"/>
      <c r="AL287" s="344"/>
      <c r="AM287" s="344"/>
      <c r="AN287" s="344"/>
      <c r="AO287" s="344"/>
      <c r="AP287" s="344"/>
    </row>
    <row r="288">
      <c r="A288" s="345">
        <v>44194.0</v>
      </c>
      <c r="B288" s="348">
        <v>8736.0</v>
      </c>
      <c r="C288" s="348">
        <v>17257.0</v>
      </c>
      <c r="D288" s="348">
        <v>17729.0</v>
      </c>
      <c r="E288" s="348">
        <v>2192.0</v>
      </c>
      <c r="F288" s="348">
        <v>3491.0</v>
      </c>
      <c r="G288" s="348">
        <v>11602.0</v>
      </c>
      <c r="H288" s="348">
        <v>179660.0</v>
      </c>
      <c r="I288" s="348">
        <v>3157.0</v>
      </c>
      <c r="J288" s="348">
        <v>81322.0</v>
      </c>
      <c r="K288" s="348">
        <v>79826.0</v>
      </c>
      <c r="L288" s="348">
        <v>82321.0</v>
      </c>
      <c r="M288" s="348">
        <v>3078.0</v>
      </c>
      <c r="N288" s="348">
        <v>26393.0</v>
      </c>
      <c r="O288" s="348">
        <v>9616.0</v>
      </c>
      <c r="P288" s="348">
        <v>15163.0</v>
      </c>
      <c r="Q288" s="348">
        <v>3684.0</v>
      </c>
      <c r="R288" s="348">
        <v>6933.0</v>
      </c>
      <c r="S288" s="348">
        <v>5534.0</v>
      </c>
      <c r="T288" s="348">
        <v>11624.0</v>
      </c>
      <c r="U288" s="348">
        <v>23222.0</v>
      </c>
      <c r="V288" s="348">
        <v>9549.0</v>
      </c>
      <c r="W288" s="348">
        <v>17977.0</v>
      </c>
      <c r="X288" s="348">
        <v>7806.0</v>
      </c>
      <c r="Y288" s="348">
        <v>30030.0</v>
      </c>
      <c r="Z288" s="348">
        <v>3188.0</v>
      </c>
      <c r="AA288" s="348">
        <v>6127.0</v>
      </c>
      <c r="AB288" s="348">
        <v>24715.0</v>
      </c>
      <c r="AC288" s="348">
        <v>2754.0</v>
      </c>
      <c r="AD288" s="348">
        <v>5693.0</v>
      </c>
      <c r="AE288" s="348">
        <v>5941.0</v>
      </c>
      <c r="AF288" s="348">
        <v>13130.0</v>
      </c>
      <c r="AG288" s="348">
        <v>1896.0</v>
      </c>
      <c r="AH288" s="348">
        <v>2088.0</v>
      </c>
      <c r="AI288" s="348">
        <v>3688.0</v>
      </c>
      <c r="AJ288" s="203">
        <v>0.0</v>
      </c>
      <c r="AK288" s="344"/>
      <c r="AL288" s="344"/>
      <c r="AM288" s="344"/>
      <c r="AN288" s="344"/>
      <c r="AO288" s="344"/>
      <c r="AP288" s="344"/>
    </row>
    <row r="289">
      <c r="A289" s="351">
        <v>44195.0</v>
      </c>
      <c r="B289" s="203">
        <v>8742.0</v>
      </c>
      <c r="C289" s="203">
        <v>17414.0</v>
      </c>
      <c r="D289" s="203">
        <v>17901.0</v>
      </c>
      <c r="E289" s="203">
        <v>2282.0</v>
      </c>
      <c r="F289" s="203">
        <v>3531.0</v>
      </c>
      <c r="G289" s="203">
        <v>11898.0</v>
      </c>
      <c r="H289" s="203">
        <v>181713.0</v>
      </c>
      <c r="I289" s="203">
        <v>3192.0</v>
      </c>
      <c r="J289" s="203">
        <v>82555.0</v>
      </c>
      <c r="K289" s="203">
        <v>80777.0</v>
      </c>
      <c r="L289" s="203">
        <v>83217.0</v>
      </c>
      <c r="M289" s="203">
        <v>3093.0</v>
      </c>
      <c r="N289" s="203">
        <v>26712.0</v>
      </c>
      <c r="O289" s="203">
        <v>9672.0</v>
      </c>
      <c r="P289" s="203">
        <v>15237.0</v>
      </c>
      <c r="Q289" s="203">
        <v>3740.0</v>
      </c>
      <c r="R289" s="203">
        <v>6968.0</v>
      </c>
      <c r="S289" s="203">
        <v>5599.0</v>
      </c>
      <c r="T289" s="203">
        <v>11734.0</v>
      </c>
      <c r="U289" s="203">
        <v>23347.0</v>
      </c>
      <c r="V289" s="203">
        <v>9583.0</v>
      </c>
      <c r="W289" s="203">
        <v>18066.0</v>
      </c>
      <c r="X289" s="203">
        <v>7869.0</v>
      </c>
      <c r="Y289" s="203">
        <v>30568.0</v>
      </c>
      <c r="Z289" s="203">
        <v>3357.0</v>
      </c>
      <c r="AA289" s="203">
        <v>6191.0</v>
      </c>
      <c r="AB289" s="203">
        <v>24856.0</v>
      </c>
      <c r="AC289" s="203">
        <v>2760.0</v>
      </c>
      <c r="AD289" s="203">
        <v>5693.0</v>
      </c>
      <c r="AE289" s="203">
        <v>5946.0</v>
      </c>
      <c r="AF289" s="203">
        <v>13161.0</v>
      </c>
      <c r="AG289" s="203">
        <v>1914.0</v>
      </c>
      <c r="AH289" s="203">
        <v>2141.0</v>
      </c>
      <c r="AI289" s="203">
        <v>3695.0</v>
      </c>
      <c r="AJ289" s="203">
        <v>0.0</v>
      </c>
      <c r="AK289" s="163"/>
      <c r="AL289" s="163"/>
      <c r="AM289" s="163"/>
      <c r="AN289" s="163"/>
      <c r="AO289" s="163"/>
      <c r="AP289" s="163"/>
    </row>
    <row r="290">
      <c r="A290" s="345">
        <v>44196.0</v>
      </c>
      <c r="B290" s="348">
        <v>8746.0</v>
      </c>
      <c r="C290" s="348">
        <v>17593.0</v>
      </c>
      <c r="D290" s="348">
        <v>18170.0</v>
      </c>
      <c r="E290" s="348">
        <v>2337.0</v>
      </c>
      <c r="F290" s="348">
        <v>3603.0</v>
      </c>
      <c r="G290" s="348">
        <v>12155.0</v>
      </c>
      <c r="H290" s="348">
        <v>183735.0</v>
      </c>
      <c r="I290" s="348">
        <v>3227.0</v>
      </c>
      <c r="J290" s="348">
        <v>83579.0</v>
      </c>
      <c r="K290" s="348">
        <v>81716.0</v>
      </c>
      <c r="L290" s="348">
        <v>84152.0</v>
      </c>
      <c r="M290" s="348">
        <v>3118.0</v>
      </c>
      <c r="N290" s="348">
        <v>27076.0</v>
      </c>
      <c r="O290" s="348">
        <v>9740.0</v>
      </c>
      <c r="P290" s="348">
        <v>15303.0</v>
      </c>
      <c r="Q290" s="348">
        <v>3794.0</v>
      </c>
      <c r="R290" s="348">
        <v>6995.0</v>
      </c>
      <c r="S290" s="348">
        <v>5664.0</v>
      </c>
      <c r="T290" s="348">
        <v>11826.0</v>
      </c>
      <c r="U290" s="348">
        <v>23464.0</v>
      </c>
      <c r="V290" s="348">
        <v>9671.0</v>
      </c>
      <c r="W290" s="348">
        <v>18149.0</v>
      </c>
      <c r="X290" s="348">
        <v>7907.0</v>
      </c>
      <c r="Y290" s="348">
        <v>31047.0</v>
      </c>
      <c r="Z290" s="348">
        <v>3552.0</v>
      </c>
      <c r="AA290" s="348">
        <v>6276.0</v>
      </c>
      <c r="AB290" s="348">
        <v>24966.0</v>
      </c>
      <c r="AC290" s="348">
        <v>2771.0</v>
      </c>
      <c r="AD290" s="348">
        <v>5722.0</v>
      </c>
      <c r="AE290" s="348">
        <v>5979.0</v>
      </c>
      <c r="AF290" s="348">
        <v>13216.0</v>
      </c>
      <c r="AG290" s="348">
        <v>1941.0</v>
      </c>
      <c r="AH290" s="348">
        <v>2167.0</v>
      </c>
      <c r="AI290" s="348">
        <v>3841.0</v>
      </c>
      <c r="AJ290" s="203">
        <v>0.0</v>
      </c>
      <c r="AK290" s="344"/>
      <c r="AL290" s="344"/>
      <c r="AM290" s="344"/>
      <c r="AN290" s="344"/>
      <c r="AO290" s="344"/>
      <c r="AP290" s="344"/>
    </row>
    <row r="291">
      <c r="A291" s="345">
        <v>44197.0</v>
      </c>
      <c r="B291" s="348">
        <v>8753.0</v>
      </c>
      <c r="C291" s="348">
        <v>17694.0</v>
      </c>
      <c r="D291" s="348">
        <v>18457.0</v>
      </c>
      <c r="E291" s="348">
        <v>2417.0</v>
      </c>
      <c r="F291" s="348">
        <v>3671.0</v>
      </c>
      <c r="G291" s="348">
        <v>12388.0</v>
      </c>
      <c r="H291" s="348">
        <v>185691.0</v>
      </c>
      <c r="I291" s="348">
        <v>3263.0</v>
      </c>
      <c r="J291" s="348">
        <v>85083.0</v>
      </c>
      <c r="K291" s="348">
        <v>82613.0</v>
      </c>
      <c r="L291" s="348">
        <v>85039.0</v>
      </c>
      <c r="M291" s="348">
        <v>3136.0</v>
      </c>
      <c r="N291" s="348">
        <v>27374.0</v>
      </c>
      <c r="O291" s="348">
        <v>9835.0</v>
      </c>
      <c r="P291" s="348">
        <v>15402.0</v>
      </c>
      <c r="Q291" s="348">
        <v>3829.0</v>
      </c>
      <c r="R291" s="348">
        <v>7014.0</v>
      </c>
      <c r="S291" s="348">
        <v>5724.0</v>
      </c>
      <c r="T291" s="348">
        <v>11900.0</v>
      </c>
      <c r="U291" s="348">
        <v>23611.0</v>
      </c>
      <c r="V291" s="348">
        <v>9724.0</v>
      </c>
      <c r="W291" s="348">
        <v>18233.0</v>
      </c>
      <c r="X291" s="348">
        <v>7986.0</v>
      </c>
      <c r="Y291" s="348">
        <v>31597.0</v>
      </c>
      <c r="Z291" s="348">
        <v>3617.0</v>
      </c>
      <c r="AA291" s="348">
        <v>6356.0</v>
      </c>
      <c r="AB291" s="348">
        <v>25113.0</v>
      </c>
      <c r="AC291" s="348">
        <v>2773.0</v>
      </c>
      <c r="AD291" s="348">
        <v>5754.0</v>
      </c>
      <c r="AE291" s="348">
        <v>5995.0</v>
      </c>
      <c r="AF291" s="348">
        <v>13227.0</v>
      </c>
      <c r="AG291" s="348">
        <v>1954.0</v>
      </c>
      <c r="AH291" s="348">
        <v>2181.0</v>
      </c>
      <c r="AI291" s="348">
        <v>3866.0</v>
      </c>
      <c r="AJ291" s="203">
        <v>0.0</v>
      </c>
      <c r="AK291" s="344"/>
      <c r="AL291" s="344"/>
      <c r="AM291" s="344"/>
      <c r="AN291" s="344"/>
      <c r="AO291" s="344"/>
      <c r="AP291" s="344"/>
    </row>
    <row r="292">
      <c r="A292" s="345">
        <v>44198.0</v>
      </c>
      <c r="B292" s="348">
        <v>8761.0</v>
      </c>
      <c r="C292" s="348">
        <v>17859.0</v>
      </c>
      <c r="D292" s="348">
        <v>18703.0</v>
      </c>
      <c r="E292" s="348">
        <v>2477.0</v>
      </c>
      <c r="F292" s="348">
        <v>3690.0</v>
      </c>
      <c r="G292" s="348">
        <v>12679.0</v>
      </c>
      <c r="H292" s="348">
        <v>187585.0</v>
      </c>
      <c r="I292" s="348">
        <v>3296.0</v>
      </c>
      <c r="J292" s="348">
        <v>86250.0</v>
      </c>
      <c r="K292" s="348">
        <v>83584.0</v>
      </c>
      <c r="L292" s="348">
        <v>85762.0</v>
      </c>
      <c r="M292" s="348">
        <v>3136.0</v>
      </c>
      <c r="N292" s="348">
        <v>27587.0</v>
      </c>
      <c r="O292" s="348">
        <v>9894.0</v>
      </c>
      <c r="P292" s="348">
        <v>15419.0</v>
      </c>
      <c r="Q292" s="348">
        <v>3879.0</v>
      </c>
      <c r="R292" s="348">
        <v>7033.0</v>
      </c>
      <c r="S292" s="348">
        <v>5783.0</v>
      </c>
      <c r="T292" s="348">
        <v>11945.0</v>
      </c>
      <c r="U292" s="348">
        <v>23649.0</v>
      </c>
      <c r="V292" s="348">
        <v>9784.0</v>
      </c>
      <c r="W292" s="348">
        <v>18319.0</v>
      </c>
      <c r="X292" s="348">
        <v>8019.0</v>
      </c>
      <c r="Y292" s="348">
        <v>32187.0</v>
      </c>
      <c r="Z292" s="348">
        <v>3683.0</v>
      </c>
      <c r="AA292" s="348">
        <v>6471.0</v>
      </c>
      <c r="AB292" s="348">
        <v>25181.0</v>
      </c>
      <c r="AC292" s="348">
        <v>2782.0</v>
      </c>
      <c r="AD292" s="348">
        <v>5772.0</v>
      </c>
      <c r="AE292" s="348">
        <v>6012.0</v>
      </c>
      <c r="AF292" s="348">
        <v>13250.0</v>
      </c>
      <c r="AG292" s="348">
        <v>1960.0</v>
      </c>
      <c r="AH292" s="348">
        <v>2216.0</v>
      </c>
      <c r="AI292" s="348">
        <v>3866.0</v>
      </c>
      <c r="AJ292" s="203">
        <v>0.0</v>
      </c>
      <c r="AK292" s="344"/>
      <c r="AL292" s="344"/>
      <c r="AM292" s="344"/>
      <c r="AN292" s="344"/>
      <c r="AO292" s="344"/>
      <c r="AP292" s="344"/>
    </row>
    <row r="293">
      <c r="A293" s="345">
        <v>44199.0</v>
      </c>
      <c r="B293" s="348">
        <v>8763.0</v>
      </c>
      <c r="C293" s="348">
        <v>17978.0</v>
      </c>
      <c r="D293" s="348">
        <v>18839.0</v>
      </c>
      <c r="E293" s="348">
        <v>2537.0</v>
      </c>
      <c r="F293" s="348">
        <v>3735.0</v>
      </c>
      <c r="G293" s="348">
        <v>12897.0</v>
      </c>
      <c r="H293" s="348">
        <v>189243.0</v>
      </c>
      <c r="I293" s="348">
        <v>3322.0</v>
      </c>
      <c r="J293" s="348">
        <v>87482.0</v>
      </c>
      <c r="K293" s="348">
        <v>84512.0</v>
      </c>
      <c r="L293" s="348">
        <v>86361.0</v>
      </c>
      <c r="M293" s="348">
        <v>3160.0</v>
      </c>
      <c r="N293" s="348">
        <v>27892.0</v>
      </c>
      <c r="O293" s="348">
        <v>9958.0</v>
      </c>
      <c r="P293" s="348">
        <v>15490.0</v>
      </c>
      <c r="Q293" s="348">
        <v>3993.0</v>
      </c>
      <c r="R293" s="348">
        <v>7046.0</v>
      </c>
      <c r="S293" s="348">
        <v>5804.0</v>
      </c>
      <c r="T293" s="348">
        <v>11998.0</v>
      </c>
      <c r="U293" s="348">
        <v>23710.0</v>
      </c>
      <c r="V293" s="348">
        <v>9865.0</v>
      </c>
      <c r="W293" s="348">
        <v>18408.0</v>
      </c>
      <c r="X293" s="348">
        <v>8053.0</v>
      </c>
      <c r="Y293" s="348">
        <v>32782.0</v>
      </c>
      <c r="Z293" s="348">
        <v>3750.0</v>
      </c>
      <c r="AA293" s="348">
        <v>6552.0</v>
      </c>
      <c r="AB293" s="348">
        <v>25262.0</v>
      </c>
      <c r="AC293" s="348">
        <v>2787.0</v>
      </c>
      <c r="AD293" s="348">
        <v>5781.0</v>
      </c>
      <c r="AE293" s="348">
        <v>6027.0</v>
      </c>
      <c r="AF293" s="348">
        <v>13277.0</v>
      </c>
      <c r="AG293" s="348">
        <v>1984.0</v>
      </c>
      <c r="AH293" s="348">
        <v>2235.0</v>
      </c>
      <c r="AI293" s="348">
        <v>3867.0</v>
      </c>
      <c r="AJ293" s="203">
        <v>0.0</v>
      </c>
      <c r="AK293" s="344"/>
      <c r="AL293" s="344"/>
      <c r="AM293" s="344"/>
      <c r="AN293" s="344"/>
      <c r="AO293" s="344"/>
      <c r="AP293" s="344"/>
    </row>
    <row r="294">
      <c r="A294" s="345">
        <v>44200.0</v>
      </c>
      <c r="B294" s="348">
        <v>8768.0</v>
      </c>
      <c r="C294" s="348">
        <v>18096.0</v>
      </c>
      <c r="D294" s="348">
        <v>18997.0</v>
      </c>
      <c r="E294" s="348">
        <v>2587.0</v>
      </c>
      <c r="F294" s="348">
        <v>3759.0</v>
      </c>
      <c r="G294" s="348">
        <v>13043.0</v>
      </c>
      <c r="H294" s="348">
        <v>191075.0</v>
      </c>
      <c r="I294" s="348">
        <v>3336.0</v>
      </c>
      <c r="J294" s="348">
        <v>88561.0</v>
      </c>
      <c r="K294" s="348">
        <v>85549.0</v>
      </c>
      <c r="L294" s="348">
        <v>87070.0</v>
      </c>
      <c r="M294" s="348">
        <v>3160.0</v>
      </c>
      <c r="N294" s="348">
        <v>28077.0</v>
      </c>
      <c r="O294" s="348">
        <v>9982.0</v>
      </c>
      <c r="P294" s="348">
        <v>15510.0</v>
      </c>
      <c r="Q294" s="348">
        <v>4159.0</v>
      </c>
      <c r="R294" s="348">
        <v>7109.0</v>
      </c>
      <c r="S294" s="348">
        <v>5847.0</v>
      </c>
      <c r="T294" s="348">
        <v>12052.0</v>
      </c>
      <c r="U294" s="348">
        <v>23734.0</v>
      </c>
      <c r="V294" s="348">
        <v>9923.0</v>
      </c>
      <c r="W294" s="348">
        <v>18500.0</v>
      </c>
      <c r="X294" s="348">
        <v>8070.0</v>
      </c>
      <c r="Y294" s="348">
        <v>33292.0</v>
      </c>
      <c r="Z294" s="348">
        <v>3802.0</v>
      </c>
      <c r="AA294" s="348">
        <v>6614.0</v>
      </c>
      <c r="AB294" s="348">
        <v>25372.0</v>
      </c>
      <c r="AC294" s="348">
        <v>2796.0</v>
      </c>
      <c r="AD294" s="348">
        <v>5787.0</v>
      </c>
      <c r="AE294" s="348">
        <v>6038.0</v>
      </c>
      <c r="AF294" s="348">
        <v>13313.0</v>
      </c>
      <c r="AG294" s="348">
        <v>2006.0</v>
      </c>
      <c r="AH294" s="348">
        <v>2239.0</v>
      </c>
      <c r="AI294" s="348">
        <v>3880.0</v>
      </c>
      <c r="AJ294" s="203">
        <v>0.0</v>
      </c>
      <c r="AK294" s="352">
        <f>sum(B294:AJ294)</f>
        <v>772103</v>
      </c>
      <c r="AL294" s="344"/>
      <c r="AM294" s="344"/>
      <c r="AN294" s="344"/>
      <c r="AO294" s="344"/>
      <c r="AP294" s="344"/>
    </row>
    <row r="295">
      <c r="A295" s="345">
        <v>44201.0</v>
      </c>
      <c r="B295" s="348">
        <v>8776.0</v>
      </c>
      <c r="C295" s="348">
        <v>18263.0</v>
      </c>
      <c r="D295" s="348">
        <v>19161.0</v>
      </c>
      <c r="E295" s="348">
        <v>2638.0</v>
      </c>
      <c r="F295" s="348">
        <v>3779.0</v>
      </c>
      <c r="G295" s="348">
        <v>13340.0</v>
      </c>
      <c r="H295" s="348">
        <v>192899.0</v>
      </c>
      <c r="I295" s="348">
        <v>3356.0</v>
      </c>
      <c r="J295" s="348">
        <v>89661.0</v>
      </c>
      <c r="K295" s="348">
        <v>86545.0</v>
      </c>
      <c r="L295" s="348">
        <v>87797.0</v>
      </c>
      <c r="M295" s="348">
        <v>3189.0</v>
      </c>
      <c r="N295" s="348">
        <v>28358.0</v>
      </c>
      <c r="O295" s="348">
        <v>10042.0</v>
      </c>
      <c r="P295" s="348">
        <v>15591.0</v>
      </c>
      <c r="Q295" s="348">
        <v>4248.0</v>
      </c>
      <c r="R295" s="348">
        <v>7139.0</v>
      </c>
      <c r="S295" s="348">
        <v>5860.0</v>
      </c>
      <c r="T295" s="348">
        <v>12118.0</v>
      </c>
      <c r="U295" s="348">
        <v>23806.0</v>
      </c>
      <c r="V295" s="348">
        <v>9958.0</v>
      </c>
      <c r="W295" s="348">
        <v>18586.0</v>
      </c>
      <c r="X295" s="348">
        <v>8100.0</v>
      </c>
      <c r="Y295" s="348">
        <v>33931.0</v>
      </c>
      <c r="Z295" s="348">
        <v>3896.0</v>
      </c>
      <c r="AA295" s="348">
        <v>6696.0</v>
      </c>
      <c r="AB295" s="348">
        <v>25532.0</v>
      </c>
      <c r="AC295" s="348">
        <v>2818.0</v>
      </c>
      <c r="AD295" s="348">
        <v>5822.0</v>
      </c>
      <c r="AE295" s="348">
        <v>6069.0</v>
      </c>
      <c r="AF295" s="348">
        <v>13380.0</v>
      </c>
      <c r="AG295" s="348">
        <v>2010.0</v>
      </c>
      <c r="AH295" s="348">
        <v>2296.0</v>
      </c>
      <c r="AI295" s="348">
        <v>3888.0</v>
      </c>
      <c r="AJ295" s="203">
        <v>0.0</v>
      </c>
      <c r="AK295" s="344"/>
      <c r="AL295" s="344"/>
      <c r="AM295" s="344"/>
      <c r="AN295" s="344"/>
      <c r="AO295" s="344"/>
      <c r="AP295" s="344"/>
    </row>
    <row r="296">
      <c r="A296" s="345">
        <v>44202.0</v>
      </c>
      <c r="B296" s="348">
        <v>8805.0</v>
      </c>
      <c r="C296" s="348">
        <v>18454.0</v>
      </c>
      <c r="D296" s="348">
        <v>19349.0</v>
      </c>
      <c r="E296" s="348">
        <v>2716.0</v>
      </c>
      <c r="F296" s="348">
        <v>3821.0</v>
      </c>
      <c r="G296" s="348">
        <v>13612.0</v>
      </c>
      <c r="H296" s="348">
        <v>195301.0</v>
      </c>
      <c r="I296" s="348">
        <v>3397.0</v>
      </c>
      <c r="J296" s="348">
        <v>91131.0</v>
      </c>
      <c r="K296" s="348">
        <v>87568.0</v>
      </c>
      <c r="L296" s="348">
        <v>88642.0</v>
      </c>
      <c r="M296" s="348">
        <v>3213.0</v>
      </c>
      <c r="N296" s="348">
        <v>28733.0</v>
      </c>
      <c r="O296" s="348">
        <v>10108.0</v>
      </c>
      <c r="P296" s="348">
        <v>15679.0</v>
      </c>
      <c r="Q296" s="348">
        <v>4453.0</v>
      </c>
      <c r="R296" s="348">
        <v>7164.0</v>
      </c>
      <c r="S296" s="348">
        <v>5902.0</v>
      </c>
      <c r="T296" s="348">
        <v>12217.0</v>
      </c>
      <c r="U296" s="348">
        <v>23984.0</v>
      </c>
      <c r="V296" s="348">
        <v>10000.0</v>
      </c>
      <c r="W296" s="348">
        <v>18673.0</v>
      </c>
      <c r="X296" s="348">
        <v>8134.0</v>
      </c>
      <c r="Y296" s="348">
        <v>34394.0</v>
      </c>
      <c r="Z296" s="348">
        <v>4058.0</v>
      </c>
      <c r="AA296" s="348">
        <v>6783.0</v>
      </c>
      <c r="AB296" s="348">
        <v>25701.0</v>
      </c>
      <c r="AC296" s="348">
        <v>2838.0</v>
      </c>
      <c r="AD296" s="348">
        <v>5825.0</v>
      </c>
      <c r="AE296" s="348">
        <v>6081.0</v>
      </c>
      <c r="AF296" s="348">
        <v>13438.0</v>
      </c>
      <c r="AG296" s="348">
        <v>2020.0</v>
      </c>
      <c r="AH296" s="348">
        <v>2320.0</v>
      </c>
      <c r="AI296" s="348">
        <v>3888.0</v>
      </c>
      <c r="AJ296" s="203">
        <v>0.0</v>
      </c>
      <c r="AK296" s="344"/>
      <c r="AL296" s="344"/>
      <c r="AM296" s="344"/>
      <c r="AN296" s="344"/>
      <c r="AO296" s="344"/>
      <c r="AP296" s="344"/>
    </row>
    <row r="297">
      <c r="A297" s="345">
        <v>44203.0</v>
      </c>
      <c r="B297" s="348">
        <v>8836.0</v>
      </c>
      <c r="C297" s="348">
        <v>18643.0</v>
      </c>
      <c r="D297" s="348">
        <v>19713.0</v>
      </c>
      <c r="E297" s="348">
        <v>2763.0</v>
      </c>
      <c r="F297" s="348">
        <v>3942.0</v>
      </c>
      <c r="G297" s="348">
        <v>13967.0</v>
      </c>
      <c r="H297" s="348">
        <v>197699.0</v>
      </c>
      <c r="I297" s="348">
        <v>3454.0</v>
      </c>
      <c r="J297" s="348">
        <v>92547.0</v>
      </c>
      <c r="K297" s="348">
        <v>88566.0</v>
      </c>
      <c r="L297" s="348">
        <v>89590.0</v>
      </c>
      <c r="M297" s="348">
        <v>3239.0</v>
      </c>
      <c r="N297" s="348">
        <v>29212.0</v>
      </c>
      <c r="O297" s="348">
        <v>10184.0</v>
      </c>
      <c r="P297" s="348">
        <v>15772.0</v>
      </c>
      <c r="Q297" s="348">
        <v>4631.0</v>
      </c>
      <c r="R297" s="348">
        <v>7186.0</v>
      </c>
      <c r="S297" s="348">
        <v>5961.0</v>
      </c>
      <c r="T297" s="348">
        <v>12280.0</v>
      </c>
      <c r="U297" s="348">
        <v>24155.0</v>
      </c>
      <c r="V297" s="348">
        <v>10081.0</v>
      </c>
      <c r="W297" s="348">
        <v>18756.0</v>
      </c>
      <c r="X297" s="348">
        <v>8183.0</v>
      </c>
      <c r="Y297" s="348">
        <v>34760.0</v>
      </c>
      <c r="Z297" s="348">
        <v>4215.0</v>
      </c>
      <c r="AA297" s="348">
        <v>6875.0</v>
      </c>
      <c r="AB297" s="348">
        <v>25840.0</v>
      </c>
      <c r="AC297" s="348">
        <v>2863.0</v>
      </c>
      <c r="AD297" s="348">
        <v>5826.0</v>
      </c>
      <c r="AE297" s="348">
        <v>6113.0</v>
      </c>
      <c r="AF297" s="348">
        <v>13485.0</v>
      </c>
      <c r="AG297" s="348">
        <v>2053.0</v>
      </c>
      <c r="AH297" s="348">
        <v>2399.0</v>
      </c>
      <c r="AI297" s="348">
        <v>3934.0</v>
      </c>
      <c r="AJ297" s="203">
        <v>0.0</v>
      </c>
      <c r="AK297" s="344"/>
      <c r="AL297" s="344"/>
      <c r="AM297" s="344"/>
      <c r="AN297" s="344"/>
      <c r="AO297" s="344"/>
      <c r="AP297" s="344"/>
    </row>
    <row r="298">
      <c r="A298" s="345">
        <v>44204.0</v>
      </c>
      <c r="B298" s="348">
        <v>8878.0</v>
      </c>
      <c r="C298" s="348">
        <v>18874.0</v>
      </c>
      <c r="D298" s="348">
        <v>19966.0</v>
      </c>
      <c r="E298" s="348">
        <v>2838.0</v>
      </c>
      <c r="F298" s="348">
        <v>3974.0</v>
      </c>
      <c r="G298" s="348">
        <v>14346.0</v>
      </c>
      <c r="H298" s="348">
        <v>200658.0</v>
      </c>
      <c r="I298" s="348">
        <v>3526.0</v>
      </c>
      <c r="J298" s="348">
        <v>94371.0</v>
      </c>
      <c r="K298" s="348">
        <v>89637.0</v>
      </c>
      <c r="L298" s="348">
        <v>90615.0</v>
      </c>
      <c r="M298" s="348">
        <v>3272.0</v>
      </c>
      <c r="N298" s="348">
        <v>29724.0</v>
      </c>
      <c r="O298" s="348">
        <v>10298.0</v>
      </c>
      <c r="P298" s="348">
        <v>15861.0</v>
      </c>
      <c r="Q298" s="348">
        <v>4694.0</v>
      </c>
      <c r="R298" s="348">
        <v>7212.0</v>
      </c>
      <c r="S298" s="348">
        <v>5998.0</v>
      </c>
      <c r="T298" s="348">
        <v>12382.0</v>
      </c>
      <c r="U298" s="348">
        <v>24322.0</v>
      </c>
      <c r="V298" s="348">
        <v>10158.0</v>
      </c>
      <c r="W298" s="348">
        <v>18848.0</v>
      </c>
      <c r="X298" s="348">
        <v>8245.0</v>
      </c>
      <c r="Y298" s="348">
        <v>35348.0</v>
      </c>
      <c r="Z298" s="348">
        <v>4373.0</v>
      </c>
      <c r="AA298" s="348">
        <v>6997.0</v>
      </c>
      <c r="AB298" s="348">
        <v>26032.0</v>
      </c>
      <c r="AC298" s="348">
        <v>2875.0</v>
      </c>
      <c r="AD298" s="348">
        <v>5826.0</v>
      </c>
      <c r="AE298" s="348">
        <v>6138.0</v>
      </c>
      <c r="AF298" s="348">
        <v>13555.0</v>
      </c>
      <c r="AG298" s="348">
        <v>2100.0</v>
      </c>
      <c r="AH298" s="348">
        <v>2450.0</v>
      </c>
      <c r="AI298" s="348">
        <v>3949.0</v>
      </c>
      <c r="AJ298" s="203">
        <v>0.0</v>
      </c>
      <c r="AK298" s="344"/>
      <c r="AL298" s="344"/>
      <c r="AM298" s="344"/>
      <c r="AN298" s="344"/>
      <c r="AO298" s="344"/>
      <c r="AP298" s="344"/>
    </row>
    <row r="299">
      <c r="A299" s="345">
        <v>44205.0</v>
      </c>
      <c r="B299" s="348">
        <v>8894.0</v>
      </c>
      <c r="C299" s="348">
        <v>19063.0</v>
      </c>
      <c r="D299" s="348">
        <v>20241.0</v>
      </c>
      <c r="E299" s="348">
        <v>2909.0</v>
      </c>
      <c r="F299" s="348">
        <v>4013.0</v>
      </c>
      <c r="G299" s="348">
        <v>14647.0</v>
      </c>
      <c r="H299" s="348">
        <v>203411.0</v>
      </c>
      <c r="I299" s="348">
        <v>3570.0</v>
      </c>
      <c r="J299" s="348">
        <v>96102.0</v>
      </c>
      <c r="K299" s="348">
        <v>90670.0</v>
      </c>
      <c r="L299" s="348">
        <v>91609.0</v>
      </c>
      <c r="M299" s="348">
        <v>3319.0</v>
      </c>
      <c r="N299" s="348">
        <v>30118.0</v>
      </c>
      <c r="O299" s="348">
        <v>10352.0</v>
      </c>
      <c r="P299" s="348">
        <v>15959.0</v>
      </c>
      <c r="Q299" s="348">
        <v>4776.0</v>
      </c>
      <c r="R299" s="348">
        <v>7272.0</v>
      </c>
      <c r="S299" s="348">
        <v>6068.0</v>
      </c>
      <c r="T299" s="348">
        <v>12471.0</v>
      </c>
      <c r="U299" s="348">
        <v>24504.0</v>
      </c>
      <c r="V299" s="348">
        <v>10300.0</v>
      </c>
      <c r="W299" s="348">
        <v>18937.0</v>
      </c>
      <c r="X299" s="348">
        <v>8301.0</v>
      </c>
      <c r="Y299" s="348">
        <v>35928.0</v>
      </c>
      <c r="Z299" s="348">
        <v>4504.0</v>
      </c>
      <c r="AA299" s="348">
        <v>7116.0</v>
      </c>
      <c r="AB299" s="348">
        <v>26166.0</v>
      </c>
      <c r="AC299" s="348">
        <v>2888.0</v>
      </c>
      <c r="AD299" s="348">
        <v>5859.0</v>
      </c>
      <c r="AE299" s="348">
        <v>6161.0</v>
      </c>
      <c r="AF299" s="348">
        <v>13630.0</v>
      </c>
      <c r="AG299" s="348">
        <v>2186.0</v>
      </c>
      <c r="AH299" s="348">
        <v>2481.0</v>
      </c>
      <c r="AI299" s="348">
        <v>3961.0</v>
      </c>
      <c r="AJ299" s="203">
        <v>0.0</v>
      </c>
      <c r="AK299" s="344"/>
      <c r="AL299" s="344"/>
      <c r="AM299" s="344"/>
      <c r="AN299" s="344"/>
      <c r="AO299" s="344"/>
      <c r="AP299" s="344"/>
    </row>
    <row r="300">
      <c r="A300" s="345">
        <v>44206.0</v>
      </c>
      <c r="B300" s="348">
        <v>8909.0</v>
      </c>
      <c r="C300" s="348">
        <v>19232.0</v>
      </c>
      <c r="D300" s="348">
        <v>20513.0</v>
      </c>
      <c r="E300" s="348">
        <v>3005.0</v>
      </c>
      <c r="F300" s="348">
        <v>4062.0</v>
      </c>
      <c r="G300" s="348">
        <v>14929.0</v>
      </c>
      <c r="H300" s="348">
        <v>206122.0</v>
      </c>
      <c r="I300" s="348">
        <v>3601.0</v>
      </c>
      <c r="J300" s="348">
        <v>97570.0</v>
      </c>
      <c r="K300" s="348">
        <v>91715.0</v>
      </c>
      <c r="L300" s="348">
        <v>92613.0</v>
      </c>
      <c r="M300" s="348">
        <v>3348.0</v>
      </c>
      <c r="N300" s="348">
        <v>30511.0</v>
      </c>
      <c r="O300" s="348">
        <v>10446.0</v>
      </c>
      <c r="P300" s="348">
        <v>16079.0</v>
      </c>
      <c r="Q300" s="348">
        <v>4843.0</v>
      </c>
      <c r="R300" s="348">
        <v>7306.0</v>
      </c>
      <c r="S300" s="348">
        <v>6136.0</v>
      </c>
      <c r="T300" s="348">
        <v>12522.0</v>
      </c>
      <c r="U300" s="348">
        <v>24509.0</v>
      </c>
      <c r="V300" s="348">
        <v>10470.0</v>
      </c>
      <c r="W300" s="348">
        <v>19027.0</v>
      </c>
      <c r="X300" s="348">
        <v>8400.0</v>
      </c>
      <c r="Y300" s="348">
        <v>36513.0</v>
      </c>
      <c r="Z300" s="348">
        <v>4649.0</v>
      </c>
      <c r="AA300" s="348">
        <v>7213.0</v>
      </c>
      <c r="AB300" s="348">
        <v>26332.0</v>
      </c>
      <c r="AC300" s="348">
        <v>2940.0</v>
      </c>
      <c r="AD300" s="348">
        <v>5881.0</v>
      </c>
      <c r="AE300" s="348">
        <v>6188.0</v>
      </c>
      <c r="AF300" s="348">
        <v>13662.0</v>
      </c>
      <c r="AG300" s="348">
        <v>2285.0</v>
      </c>
      <c r="AH300" s="348">
        <v>2526.0</v>
      </c>
      <c r="AI300" s="348">
        <v>3969.0</v>
      </c>
      <c r="AJ300" s="203">
        <v>0.0</v>
      </c>
      <c r="AK300" s="344"/>
      <c r="AL300" s="344"/>
      <c r="AM300" s="344"/>
      <c r="AN300" s="344"/>
      <c r="AO300" s="344"/>
      <c r="AP300" s="344"/>
    </row>
    <row r="301">
      <c r="A301" s="345">
        <v>44207.0</v>
      </c>
      <c r="B301" s="348">
        <v>8919.0</v>
      </c>
      <c r="C301" s="348">
        <v>19485.0</v>
      </c>
      <c r="D301" s="348">
        <v>20690.0</v>
      </c>
      <c r="E301" s="348">
        <v>3096.0</v>
      </c>
      <c r="F301" s="348">
        <v>4069.0</v>
      </c>
      <c r="G301" s="348">
        <v>15214.0</v>
      </c>
      <c r="H301" s="348">
        <v>208583.0</v>
      </c>
      <c r="I301" s="348">
        <v>3615.0</v>
      </c>
      <c r="J301" s="348">
        <v>99045.0</v>
      </c>
      <c r="K301" s="348">
        <v>92764.0</v>
      </c>
      <c r="L301" s="348">
        <v>93405.0</v>
      </c>
      <c r="M301" s="348">
        <v>3348.0</v>
      </c>
      <c r="N301" s="348">
        <v>30738.0</v>
      </c>
      <c r="O301" s="348">
        <v>10506.0</v>
      </c>
      <c r="P301" s="348">
        <v>16193.0</v>
      </c>
      <c r="Q301" s="348">
        <v>4977.0</v>
      </c>
      <c r="R301" s="348">
        <v>7325.0</v>
      </c>
      <c r="S301" s="348">
        <v>6179.0</v>
      </c>
      <c r="T301" s="348">
        <v>12570.0</v>
      </c>
      <c r="U301" s="348">
        <v>24509.0</v>
      </c>
      <c r="V301" s="348">
        <v>10622.0</v>
      </c>
      <c r="W301" s="348">
        <v>19122.0</v>
      </c>
      <c r="X301" s="348">
        <v>8429.0</v>
      </c>
      <c r="Y301" s="348">
        <v>37129.0</v>
      </c>
      <c r="Z301" s="348">
        <v>4765.0</v>
      </c>
      <c r="AA301" s="348">
        <v>7348.0</v>
      </c>
      <c r="AB301" s="348">
        <v>26420.0</v>
      </c>
      <c r="AC301" s="348">
        <v>2949.0</v>
      </c>
      <c r="AD301" s="348">
        <v>5951.0</v>
      </c>
      <c r="AE301" s="348">
        <v>6214.0</v>
      </c>
      <c r="AF301" s="348">
        <v>13725.0</v>
      </c>
      <c r="AG301" s="348">
        <v>2296.0</v>
      </c>
      <c r="AH301" s="348">
        <v>2538.0</v>
      </c>
      <c r="AI301" s="348">
        <v>3980.0</v>
      </c>
      <c r="AJ301" s="203">
        <v>0.0</v>
      </c>
      <c r="AK301" s="344"/>
      <c r="AL301" s="344"/>
      <c r="AM301" s="344"/>
      <c r="AN301" s="344"/>
      <c r="AO301" s="344"/>
      <c r="AP301" s="344"/>
    </row>
    <row r="302">
      <c r="A302" s="345">
        <v>44208.0</v>
      </c>
      <c r="B302" s="348">
        <v>8967.0</v>
      </c>
      <c r="C302" s="348">
        <v>19835.0</v>
      </c>
      <c r="D302" s="348">
        <v>20864.0</v>
      </c>
      <c r="E302" s="348">
        <v>3132.0</v>
      </c>
      <c r="F302" s="348">
        <v>4096.0</v>
      </c>
      <c r="G302" s="348">
        <v>15482.0</v>
      </c>
      <c r="H302" s="348">
        <v>211252.0</v>
      </c>
      <c r="I302" s="348">
        <v>3649.0</v>
      </c>
      <c r="J302" s="348">
        <v>100585.0</v>
      </c>
      <c r="K302" s="348">
        <v>94087.0</v>
      </c>
      <c r="L302" s="348">
        <v>94249.0</v>
      </c>
      <c r="M302" s="348">
        <v>3383.0</v>
      </c>
      <c r="N302" s="348">
        <v>31076.0</v>
      </c>
      <c r="O302" s="348">
        <v>10574.0</v>
      </c>
      <c r="P302" s="348">
        <v>16227.0</v>
      </c>
      <c r="Q302" s="348">
        <v>5139.0</v>
      </c>
      <c r="R302" s="348">
        <v>7357.0</v>
      </c>
      <c r="S302" s="348">
        <v>6237.0</v>
      </c>
      <c r="T302" s="348">
        <v>12644.0</v>
      </c>
      <c r="U302" s="348">
        <v>24620.0</v>
      </c>
      <c r="V302" s="348">
        <v>10699.0</v>
      </c>
      <c r="W302" s="348">
        <v>19212.0</v>
      </c>
      <c r="X302" s="348">
        <v>8499.0</v>
      </c>
      <c r="Y302" s="348">
        <v>37766.0</v>
      </c>
      <c r="Z302" s="348">
        <v>5017.0</v>
      </c>
      <c r="AA302" s="348">
        <v>7541.0</v>
      </c>
      <c r="AB302" s="348">
        <v>26686.0</v>
      </c>
      <c r="AC302" s="348">
        <v>2972.0</v>
      </c>
      <c r="AD302" s="348">
        <v>5951.0</v>
      </c>
      <c r="AE302" s="348">
        <v>6246.0</v>
      </c>
      <c r="AF302" s="348">
        <v>13767.0</v>
      </c>
      <c r="AG302" s="348">
        <v>2368.0</v>
      </c>
      <c r="AH302" s="348">
        <v>2575.0</v>
      </c>
      <c r="AI302" s="348">
        <v>4011.0</v>
      </c>
      <c r="AJ302" s="203">
        <v>0.0</v>
      </c>
      <c r="AK302" s="344"/>
      <c r="AL302" s="344"/>
      <c r="AM302" s="344"/>
      <c r="AN302" s="344"/>
      <c r="AO302" s="344"/>
      <c r="AP302" s="344"/>
    </row>
    <row r="303">
      <c r="A303" s="345">
        <v>44209.0</v>
      </c>
      <c r="B303" s="348">
        <v>8991.0</v>
      </c>
      <c r="C303" s="348">
        <v>20103.0</v>
      </c>
      <c r="D303" s="348">
        <v>21049.0</v>
      </c>
      <c r="E303" s="348">
        <v>3220.0</v>
      </c>
      <c r="F303" s="348">
        <v>4147.0</v>
      </c>
      <c r="G303" s="348">
        <v>15801.0</v>
      </c>
      <c r="H303" s="348">
        <v>214728.0</v>
      </c>
      <c r="I303" s="348">
        <v>3727.0</v>
      </c>
      <c r="J303" s="348">
        <v>102340.0</v>
      </c>
      <c r="K303" s="348">
        <v>95562.0</v>
      </c>
      <c r="L303" s="348">
        <v>95064.0</v>
      </c>
      <c r="M303" s="348">
        <v>3416.0</v>
      </c>
      <c r="N303" s="348">
        <v>31583.0</v>
      </c>
      <c r="O303" s="348">
        <v>10648.0</v>
      </c>
      <c r="P303" s="348">
        <v>16296.0</v>
      </c>
      <c r="Q303" s="348">
        <v>5273.0</v>
      </c>
      <c r="R303" s="348">
        <v>7385.0</v>
      </c>
      <c r="S303" s="348">
        <v>6270.0</v>
      </c>
      <c r="T303" s="348">
        <v>12724.0</v>
      </c>
      <c r="U303" s="348">
        <v>24790.0</v>
      </c>
      <c r="V303" s="348">
        <v>10793.0</v>
      </c>
      <c r="W303" s="348">
        <v>19308.0</v>
      </c>
      <c r="X303" s="348">
        <v>8590.0</v>
      </c>
      <c r="Y303" s="348">
        <v>38414.0</v>
      </c>
      <c r="Z303" s="348">
        <v>5130.0</v>
      </c>
      <c r="AA303" s="348">
        <v>7649.0</v>
      </c>
      <c r="AB303" s="348">
        <v>26824.0</v>
      </c>
      <c r="AC303" s="348">
        <v>3026.0</v>
      </c>
      <c r="AD303" s="348">
        <v>5951.0</v>
      </c>
      <c r="AE303" s="348">
        <v>6270.0</v>
      </c>
      <c r="AF303" s="348">
        <v>13828.0</v>
      </c>
      <c r="AG303" s="348">
        <v>2386.0</v>
      </c>
      <c r="AH303" s="348">
        <v>2746.0</v>
      </c>
      <c r="AI303" s="348">
        <v>4011.0</v>
      </c>
      <c r="AJ303" s="203">
        <v>0.0</v>
      </c>
      <c r="AK303" s="344"/>
      <c r="AL303" s="344"/>
      <c r="AM303" s="344"/>
      <c r="AN303" s="344"/>
      <c r="AO303" s="344"/>
      <c r="AP303" s="344"/>
    </row>
    <row r="304">
      <c r="A304" s="345">
        <v>44210.0</v>
      </c>
      <c r="B304" s="348">
        <v>9002.0</v>
      </c>
      <c r="C304" s="348">
        <v>20400.0</v>
      </c>
      <c r="D304" s="348">
        <v>21289.0</v>
      </c>
      <c r="E304" s="348">
        <v>3282.0</v>
      </c>
      <c r="F304" s="348">
        <v>4164.0</v>
      </c>
      <c r="G304" s="348">
        <v>16092.0</v>
      </c>
      <c r="H304" s="348">
        <v>217893.0</v>
      </c>
      <c r="I304" s="348">
        <v>3807.0</v>
      </c>
      <c r="J304" s="348">
        <v>104541.0</v>
      </c>
      <c r="K304" s="348">
        <v>97059.0</v>
      </c>
      <c r="L304" s="348">
        <v>96045.0</v>
      </c>
      <c r="M304" s="348">
        <v>3441.0</v>
      </c>
      <c r="N304" s="348">
        <v>31990.0</v>
      </c>
      <c r="O304" s="348">
        <v>10719.0</v>
      </c>
      <c r="P304" s="348">
        <v>16397.0</v>
      </c>
      <c r="Q304" s="348">
        <v>5352.0</v>
      </c>
      <c r="R304" s="348">
        <v>7436.0</v>
      </c>
      <c r="S304" s="348">
        <v>6353.0</v>
      </c>
      <c r="T304" s="348">
        <v>12822.0</v>
      </c>
      <c r="U304" s="348">
        <v>25059.0</v>
      </c>
      <c r="V304" s="348">
        <v>10893.0</v>
      </c>
      <c r="W304" s="348">
        <v>19397.0</v>
      </c>
      <c r="X304" s="348">
        <v>8662.0</v>
      </c>
      <c r="Y304" s="348">
        <v>39054.0</v>
      </c>
      <c r="Z304" s="348">
        <v>5237.0</v>
      </c>
      <c r="AA304" s="348">
        <v>7745.0</v>
      </c>
      <c r="AB304" s="348">
        <v>26917.0</v>
      </c>
      <c r="AC304" s="348">
        <v>3050.0</v>
      </c>
      <c r="AD304" s="348">
        <v>5955.0</v>
      </c>
      <c r="AE304" s="348">
        <v>6284.0</v>
      </c>
      <c r="AF304" s="348">
        <v>13878.0</v>
      </c>
      <c r="AG304" s="348">
        <v>2529.0</v>
      </c>
      <c r="AH304" s="348">
        <v>2802.0</v>
      </c>
      <c r="AI304" s="348">
        <v>4054.0</v>
      </c>
      <c r="AJ304" s="203">
        <v>0.0</v>
      </c>
      <c r="AK304" s="344"/>
      <c r="AL304" s="344"/>
      <c r="AM304" s="344"/>
      <c r="AN304" s="344"/>
      <c r="AO304" s="344"/>
      <c r="AP304" s="344"/>
    </row>
    <row r="305">
      <c r="A305" s="345">
        <v>44211.0</v>
      </c>
      <c r="B305" s="348">
        <v>9018.0</v>
      </c>
      <c r="C305" s="348">
        <v>20711.0</v>
      </c>
      <c r="D305" s="348">
        <v>21570.0</v>
      </c>
      <c r="E305" s="348">
        <v>3327.0</v>
      </c>
      <c r="F305" s="348">
        <v>4191.0</v>
      </c>
      <c r="G305" s="348">
        <v>16354.0</v>
      </c>
      <c r="H305" s="348">
        <v>220434.0</v>
      </c>
      <c r="I305" s="348">
        <v>3858.0</v>
      </c>
      <c r="J305" s="348">
        <v>107636.0</v>
      </c>
      <c r="K305" s="348">
        <v>99052.0</v>
      </c>
      <c r="L305" s="348">
        <v>97243.0</v>
      </c>
      <c r="M305" s="348">
        <v>3475.0</v>
      </c>
      <c r="N305" s="348">
        <v>32588.0</v>
      </c>
      <c r="O305" s="348">
        <v>10803.0</v>
      </c>
      <c r="P305" s="348">
        <v>16504.0</v>
      </c>
      <c r="Q305" s="348">
        <v>5414.0</v>
      </c>
      <c r="R305" s="348">
        <v>7462.0</v>
      </c>
      <c r="S305" s="348">
        <v>6411.0</v>
      </c>
      <c r="T305" s="348">
        <v>12914.0</v>
      </c>
      <c r="U305" s="348">
        <v>25250.0</v>
      </c>
      <c r="V305" s="348">
        <v>11021.0</v>
      </c>
      <c r="W305" s="348">
        <v>19495.0</v>
      </c>
      <c r="X305" s="348">
        <v>8697.0</v>
      </c>
      <c r="Y305" s="348">
        <v>39703.0</v>
      </c>
      <c r="Z305" s="348">
        <v>5485.0</v>
      </c>
      <c r="AA305" s="348">
        <v>7911.0</v>
      </c>
      <c r="AB305" s="348">
        <v>27087.0</v>
      </c>
      <c r="AC305" s="348">
        <v>3075.0</v>
      </c>
      <c r="AD305" s="348">
        <v>6001.0</v>
      </c>
      <c r="AE305" s="348">
        <v>6304.0</v>
      </c>
      <c r="AF305" s="348">
        <v>13977.0</v>
      </c>
      <c r="AG305" s="348">
        <v>2531.0</v>
      </c>
      <c r="AH305" s="348">
        <v>2859.0</v>
      </c>
      <c r="AI305" s="348">
        <v>4057.0</v>
      </c>
      <c r="AJ305" s="203">
        <v>0.0</v>
      </c>
      <c r="AK305" s="344"/>
      <c r="AL305" s="344"/>
      <c r="AM305" s="344"/>
      <c r="AN305" s="344"/>
      <c r="AO305" s="344"/>
      <c r="AP305" s="344"/>
    </row>
    <row r="306">
      <c r="A306" s="345">
        <v>44212.0</v>
      </c>
      <c r="B306" s="348">
        <v>9035.0</v>
      </c>
      <c r="C306" s="348">
        <v>21030.0</v>
      </c>
      <c r="D306" s="348">
        <v>21827.0</v>
      </c>
      <c r="E306" s="348">
        <v>3396.0</v>
      </c>
      <c r="F306" s="348">
        <v>4226.0</v>
      </c>
      <c r="G306" s="348">
        <v>16656.0</v>
      </c>
      <c r="H306" s="348">
        <v>223970.0</v>
      </c>
      <c r="I306" s="348">
        <v>3894.0</v>
      </c>
      <c r="J306" s="348">
        <v>111096.0</v>
      </c>
      <c r="K306" s="348">
        <v>101049.0</v>
      </c>
      <c r="L306" s="348">
        <v>98403.0</v>
      </c>
      <c r="M306" s="348">
        <v>3531.0</v>
      </c>
      <c r="N306" s="348">
        <v>33158.0</v>
      </c>
      <c r="O306" s="348">
        <v>10900.0</v>
      </c>
      <c r="P306" s="348">
        <v>16612.0</v>
      </c>
      <c r="Q306" s="348">
        <v>5605.0</v>
      </c>
      <c r="R306" s="348">
        <v>7525.0</v>
      </c>
      <c r="S306" s="348">
        <v>6483.0</v>
      </c>
      <c r="T306" s="348">
        <v>12992.0</v>
      </c>
      <c r="U306" s="348">
        <v>25432.0</v>
      </c>
      <c r="V306" s="348">
        <v>11200.0</v>
      </c>
      <c r="W306" s="348">
        <v>19569.0</v>
      </c>
      <c r="X306" s="348">
        <v>8772.0</v>
      </c>
      <c r="Y306" s="348">
        <v>40362.0</v>
      </c>
      <c r="Z306" s="348">
        <v>5572.0</v>
      </c>
      <c r="AA306" s="348">
        <v>8025.0</v>
      </c>
      <c r="AB306" s="348">
        <v>27183.0</v>
      </c>
      <c r="AC306" s="348">
        <v>3091.0</v>
      </c>
      <c r="AD306" s="348">
        <v>6039.0</v>
      </c>
      <c r="AE306" s="348">
        <v>6361.0</v>
      </c>
      <c r="AF306" s="348">
        <v>14075.0</v>
      </c>
      <c r="AG306" s="348">
        <v>2531.0</v>
      </c>
      <c r="AH306" s="348">
        <v>2977.0</v>
      </c>
      <c r="AI306" s="348">
        <v>4065.0</v>
      </c>
      <c r="AJ306" s="203">
        <v>0.0</v>
      </c>
      <c r="AK306" s="344"/>
      <c r="AL306" s="344"/>
      <c r="AM306" s="344"/>
      <c r="AN306" s="344"/>
      <c r="AO306" s="344"/>
      <c r="AP306" s="344"/>
    </row>
    <row r="307">
      <c r="A307" s="345">
        <v>44213.0</v>
      </c>
      <c r="B307" s="348">
        <v>9053.0</v>
      </c>
      <c r="C307" s="348">
        <v>21292.0</v>
      </c>
      <c r="D307" s="348">
        <v>22110.0</v>
      </c>
      <c r="E307" s="348">
        <v>3481.0</v>
      </c>
      <c r="F307" s="348">
        <v>4266.0</v>
      </c>
      <c r="G307" s="348">
        <v>16933.0</v>
      </c>
      <c r="H307" s="348">
        <v>227365.0</v>
      </c>
      <c r="I307" s="348">
        <v>3946.0</v>
      </c>
      <c r="J307" s="348">
        <v>112587.0</v>
      </c>
      <c r="K307" s="348">
        <v>102904.0</v>
      </c>
      <c r="L307" s="348">
        <v>99377.0</v>
      </c>
      <c r="M307" s="348">
        <v>3557.0</v>
      </c>
      <c r="N307" s="348">
        <v>33612.0</v>
      </c>
      <c r="O307" s="348">
        <v>10995.0</v>
      </c>
      <c r="P307" s="348">
        <v>16724.0</v>
      </c>
      <c r="Q307" s="348">
        <v>5630.0</v>
      </c>
      <c r="R307" s="348">
        <v>7554.0</v>
      </c>
      <c r="S307" s="348">
        <v>6543.0</v>
      </c>
      <c r="T307" s="348">
        <v>13068.0</v>
      </c>
      <c r="U307" s="348">
        <v>25600.0</v>
      </c>
      <c r="V307" s="348">
        <v>11340.0</v>
      </c>
      <c r="W307" s="348">
        <v>19647.0</v>
      </c>
      <c r="X307" s="348">
        <v>8836.0</v>
      </c>
      <c r="Y307" s="348">
        <v>41036.0</v>
      </c>
      <c r="Z307" s="348">
        <v>5635.0</v>
      </c>
      <c r="AA307" s="348">
        <v>8143.0</v>
      </c>
      <c r="AB307" s="348">
        <v>27371.0</v>
      </c>
      <c r="AC307" s="348">
        <v>3115.0</v>
      </c>
      <c r="AD307" s="348">
        <v>6080.0</v>
      </c>
      <c r="AE307" s="348">
        <v>6373.0</v>
      </c>
      <c r="AF307" s="348">
        <v>14107.0</v>
      </c>
      <c r="AG307" s="348">
        <v>2531.0</v>
      </c>
      <c r="AH307" s="348">
        <v>3044.0</v>
      </c>
      <c r="AI307" s="348">
        <v>4074.0</v>
      </c>
      <c r="AJ307" s="203">
        <v>0.0</v>
      </c>
      <c r="AK307" s="344"/>
      <c r="AL307" s="344"/>
      <c r="AM307" s="344"/>
      <c r="AN307" s="344"/>
      <c r="AO307" s="344"/>
      <c r="AP307" s="344"/>
    </row>
    <row r="308">
      <c r="A308" s="345">
        <v>44214.0</v>
      </c>
      <c r="B308" s="348">
        <v>9055.0</v>
      </c>
      <c r="C308" s="348">
        <v>21530.0</v>
      </c>
      <c r="D308" s="348">
        <v>22355.0</v>
      </c>
      <c r="E308" s="348">
        <v>3541.0</v>
      </c>
      <c r="F308" s="348">
        <v>4268.0</v>
      </c>
      <c r="G308" s="348">
        <v>17228.0</v>
      </c>
      <c r="H308" s="348">
        <v>229726.0</v>
      </c>
      <c r="I308" s="348">
        <v>3975.0</v>
      </c>
      <c r="J308" s="348">
        <v>114072.0</v>
      </c>
      <c r="K308" s="348">
        <v>104463.0</v>
      </c>
      <c r="L308" s="348">
        <v>100225.0</v>
      </c>
      <c r="M308" s="348">
        <v>3557.0</v>
      </c>
      <c r="N308" s="348">
        <v>33966.0</v>
      </c>
      <c r="O308" s="348">
        <v>11035.0</v>
      </c>
      <c r="P308" s="348">
        <v>16737.0</v>
      </c>
      <c r="Q308" s="348">
        <v>5670.0</v>
      </c>
      <c r="R308" s="348">
        <v>7639.0</v>
      </c>
      <c r="S308" s="348">
        <v>6578.0</v>
      </c>
      <c r="T308" s="348">
        <v>13122.0</v>
      </c>
      <c r="U308" s="348">
        <v>25635.0</v>
      </c>
      <c r="V308" s="348">
        <v>11485.0</v>
      </c>
      <c r="W308" s="348">
        <v>19721.0</v>
      </c>
      <c r="X308" s="348">
        <v>8852.0</v>
      </c>
      <c r="Y308" s="348">
        <v>41697.0</v>
      </c>
      <c r="Z308" s="348">
        <v>5665.0</v>
      </c>
      <c r="AA308" s="348">
        <v>8228.0</v>
      </c>
      <c r="AB308" s="348">
        <v>27459.0</v>
      </c>
      <c r="AC308" s="348">
        <v>3134.0</v>
      </c>
      <c r="AD308" s="348">
        <v>6109.0</v>
      </c>
      <c r="AE308" s="348">
        <v>6394.0</v>
      </c>
      <c r="AF308" s="348">
        <v>14138.0</v>
      </c>
      <c r="AG308" s="348">
        <v>2531.0</v>
      </c>
      <c r="AH308" s="348">
        <v>3145.0</v>
      </c>
      <c r="AI308" s="348">
        <v>4080.0</v>
      </c>
      <c r="AJ308" s="203">
        <v>0.0</v>
      </c>
      <c r="AK308" s="344"/>
      <c r="AL308" s="344"/>
      <c r="AM308" s="344"/>
      <c r="AN308" s="344"/>
      <c r="AO308" s="344"/>
      <c r="AP308" s="344"/>
    </row>
    <row r="309">
      <c r="A309" s="345">
        <v>44215.0</v>
      </c>
      <c r="B309" s="348">
        <v>9071.0</v>
      </c>
      <c r="C309" s="348">
        <v>21777.0</v>
      </c>
      <c r="D309" s="348">
        <v>22538.0</v>
      </c>
      <c r="E309" s="348">
        <v>3584.0</v>
      </c>
      <c r="F309" s="348">
        <v>4293.0</v>
      </c>
      <c r="G309" s="348">
        <v>17515.0</v>
      </c>
      <c r="H309" s="348">
        <v>232289.0</v>
      </c>
      <c r="I309" s="348">
        <v>4024.0</v>
      </c>
      <c r="J309" s="348">
        <v>115756.0</v>
      </c>
      <c r="K309" s="348">
        <v>106076.0</v>
      </c>
      <c r="L309" s="348">
        <v>101197.0</v>
      </c>
      <c r="M309" s="348">
        <v>3602.0</v>
      </c>
      <c r="N309" s="348">
        <v>34429.0</v>
      </c>
      <c r="O309" s="348">
        <v>11100.0</v>
      </c>
      <c r="P309" s="348">
        <v>16805.0</v>
      </c>
      <c r="Q309" s="348">
        <v>5858.0</v>
      </c>
      <c r="R309" s="348">
        <v>7669.0</v>
      </c>
      <c r="S309" s="348">
        <v>6643.0</v>
      </c>
      <c r="T309" s="348">
        <v>13226.0</v>
      </c>
      <c r="U309" s="348">
        <v>25743.0</v>
      </c>
      <c r="V309" s="348">
        <v>11604.0</v>
      </c>
      <c r="W309" s="348">
        <v>19799.0</v>
      </c>
      <c r="X309" s="348">
        <v>8900.0</v>
      </c>
      <c r="Y309" s="348">
        <v>42355.0</v>
      </c>
      <c r="Z309" s="348">
        <v>5799.0</v>
      </c>
      <c r="AA309" s="348">
        <v>8352.0</v>
      </c>
      <c r="AB309" s="348">
        <v>27626.0</v>
      </c>
      <c r="AC309" s="348">
        <v>3149.0</v>
      </c>
      <c r="AD309" s="348">
        <v>6141.0</v>
      </c>
      <c r="AE309" s="348">
        <v>6406.0</v>
      </c>
      <c r="AF309" s="348">
        <v>14247.0</v>
      </c>
      <c r="AG309" s="348">
        <v>2547.0</v>
      </c>
      <c r="AH309" s="348">
        <v>3152.0</v>
      </c>
      <c r="AI309" s="348">
        <v>4108.0</v>
      </c>
      <c r="AJ309" s="203">
        <v>0.0</v>
      </c>
      <c r="AK309" s="344"/>
      <c r="AL309" s="344"/>
      <c r="AM309" s="344"/>
      <c r="AN309" s="344"/>
      <c r="AO309" s="344"/>
      <c r="AP309" s="344"/>
    </row>
    <row r="310">
      <c r="A310" s="345">
        <v>44216.0</v>
      </c>
      <c r="B310" s="348">
        <v>9089.0</v>
      </c>
      <c r="C310" s="348">
        <v>22271.0</v>
      </c>
      <c r="D310" s="348">
        <v>22824.0</v>
      </c>
      <c r="E310" s="348">
        <v>3639.0</v>
      </c>
      <c r="F310" s="348">
        <v>4313.0</v>
      </c>
      <c r="G310" s="348">
        <v>17802.0</v>
      </c>
      <c r="H310" s="348">
        <v>236075.0</v>
      </c>
      <c r="I310" s="348">
        <v>4056.0</v>
      </c>
      <c r="J310" s="348">
        <v>117570.0</v>
      </c>
      <c r="K310" s="348">
        <v>107851.0</v>
      </c>
      <c r="L310" s="348">
        <v>102152.0</v>
      </c>
      <c r="M310" s="348">
        <v>3634.0</v>
      </c>
      <c r="N310" s="348">
        <v>34972.0</v>
      </c>
      <c r="O310" s="348">
        <v>11162.0</v>
      </c>
      <c r="P310" s="348">
        <v>16837.0</v>
      </c>
      <c r="Q310" s="348">
        <v>6049.0</v>
      </c>
      <c r="R310" s="348">
        <v>7703.0</v>
      </c>
      <c r="S310" s="348">
        <v>6707.0</v>
      </c>
      <c r="T310" s="348">
        <v>13336.0</v>
      </c>
      <c r="U310" s="348">
        <v>25910.0</v>
      </c>
      <c r="V310" s="348">
        <v>11839.0</v>
      </c>
      <c r="W310" s="348">
        <v>19879.0</v>
      </c>
      <c r="X310" s="348">
        <v>8939.0</v>
      </c>
      <c r="Y310" s="348">
        <v>43016.0</v>
      </c>
      <c r="Z310" s="348">
        <v>5931.0</v>
      </c>
      <c r="AA310" s="348">
        <v>8526.0</v>
      </c>
      <c r="AB310" s="348">
        <v>27748.0</v>
      </c>
      <c r="AC310" s="348">
        <v>3234.0</v>
      </c>
      <c r="AD310" s="348">
        <v>6148.0</v>
      </c>
      <c r="AE310" s="348">
        <v>6414.0</v>
      </c>
      <c r="AF310" s="348">
        <v>14307.0</v>
      </c>
      <c r="AG310" s="348">
        <v>2549.0</v>
      </c>
      <c r="AH310" s="348">
        <v>3344.0</v>
      </c>
      <c r="AI310" s="348">
        <v>4122.0</v>
      </c>
      <c r="AJ310" s="203">
        <v>0.0</v>
      </c>
      <c r="AK310" s="344"/>
      <c r="AL310" s="344"/>
      <c r="AM310" s="344"/>
      <c r="AN310" s="344"/>
      <c r="AO310" s="344"/>
      <c r="AP310" s="344"/>
    </row>
    <row r="311">
      <c r="A311" s="345">
        <v>44217.0</v>
      </c>
      <c r="B311" s="348">
        <v>9100.0</v>
      </c>
      <c r="C311" s="348">
        <v>22754.0</v>
      </c>
      <c r="D311" s="348">
        <v>23060.0</v>
      </c>
      <c r="E311" s="348">
        <v>3718.0</v>
      </c>
      <c r="F311" s="348">
        <v>4363.0</v>
      </c>
      <c r="G311" s="348">
        <v>18258.0</v>
      </c>
      <c r="H311" s="348">
        <v>239226.0</v>
      </c>
      <c r="I311" s="348">
        <v>4127.0</v>
      </c>
      <c r="J311" s="348">
        <v>118798.0</v>
      </c>
      <c r="K311" s="348">
        <v>109827.0</v>
      </c>
      <c r="L311" s="348">
        <v>103286.0</v>
      </c>
      <c r="M311" s="348">
        <v>3659.0</v>
      </c>
      <c r="N311" s="348">
        <v>35468.0</v>
      </c>
      <c r="O311" s="348">
        <v>11216.0</v>
      </c>
      <c r="P311" s="348">
        <v>16943.0</v>
      </c>
      <c r="Q311" s="348">
        <v>6098.0</v>
      </c>
      <c r="R311" s="348">
        <v>7733.0</v>
      </c>
      <c r="S311" s="348">
        <v>6797.0</v>
      </c>
      <c r="T311" s="348">
        <v>13437.0</v>
      </c>
      <c r="U311" s="348">
        <v>26091.0</v>
      </c>
      <c r="V311" s="348">
        <v>11931.0</v>
      </c>
      <c r="W311" s="348">
        <v>19962.0</v>
      </c>
      <c r="X311" s="348">
        <v>9016.0</v>
      </c>
      <c r="Y311" s="348">
        <v>43661.0</v>
      </c>
      <c r="Z311" s="348">
        <v>6011.0</v>
      </c>
      <c r="AA311" s="348">
        <v>8654.0</v>
      </c>
      <c r="AB311" s="348">
        <v>27885.0</v>
      </c>
      <c r="AC311" s="348">
        <v>3241.0</v>
      </c>
      <c r="AD311" s="348">
        <v>6165.0</v>
      </c>
      <c r="AE311" s="348">
        <v>6462.0</v>
      </c>
      <c r="AF311" s="348">
        <v>14397.0</v>
      </c>
      <c r="AG311" s="348">
        <v>2790.0</v>
      </c>
      <c r="AH311" s="348">
        <v>3388.0</v>
      </c>
      <c r="AI311" s="348">
        <v>4129.0</v>
      </c>
      <c r="AJ311" s="203">
        <v>0.0</v>
      </c>
      <c r="AK311" s="344"/>
      <c r="AL311" s="344"/>
      <c r="AM311" s="344"/>
      <c r="AN311" s="344"/>
      <c r="AO311" s="344"/>
      <c r="AP311" s="344"/>
    </row>
    <row r="312">
      <c r="A312" s="345">
        <v>44218.0</v>
      </c>
      <c r="B312" s="348">
        <v>9115.0</v>
      </c>
      <c r="C312" s="348">
        <v>23067.0</v>
      </c>
      <c r="D312" s="348">
        <v>23380.0</v>
      </c>
      <c r="E312" s="348">
        <v>3821.0</v>
      </c>
      <c r="F312" s="348">
        <v>4378.0</v>
      </c>
      <c r="G312" s="348">
        <v>18736.0</v>
      </c>
      <c r="H312" s="348">
        <v>243018.0</v>
      </c>
      <c r="I312" s="348">
        <v>4189.0</v>
      </c>
      <c r="J312" s="348">
        <v>121239.0</v>
      </c>
      <c r="K312" s="348">
        <v>111623.0</v>
      </c>
      <c r="L312" s="348">
        <v>104342.0</v>
      </c>
      <c r="M312" s="348">
        <v>3708.0</v>
      </c>
      <c r="N312" s="348">
        <v>36048.0</v>
      </c>
      <c r="O312" s="348">
        <v>11281.0</v>
      </c>
      <c r="P312" s="348">
        <v>17050.0</v>
      </c>
      <c r="Q312" s="348">
        <v>6182.0</v>
      </c>
      <c r="R312" s="348">
        <v>7793.0</v>
      </c>
      <c r="S312" s="348">
        <v>6852.0</v>
      </c>
      <c r="T312" s="348">
        <v>13508.0</v>
      </c>
      <c r="U312" s="348">
        <v>26218.0</v>
      </c>
      <c r="V312" s="348">
        <v>12090.0</v>
      </c>
      <c r="W312" s="348">
        <v>20046.0</v>
      </c>
      <c r="X312" s="348">
        <v>9108.0</v>
      </c>
      <c r="Y312" s="348">
        <v>44290.0</v>
      </c>
      <c r="Z312" s="348">
        <v>6211.0</v>
      </c>
      <c r="AA312" s="348">
        <v>8774.0</v>
      </c>
      <c r="AB312" s="348">
        <v>28007.0</v>
      </c>
      <c r="AC312" s="348">
        <v>3277.0</v>
      </c>
      <c r="AD312" s="348">
        <v>6165.0</v>
      </c>
      <c r="AE312" s="348">
        <v>6486.0</v>
      </c>
      <c r="AF312" s="348">
        <v>14582.0</v>
      </c>
      <c r="AG312" s="348">
        <v>2894.0</v>
      </c>
      <c r="AH312" s="348">
        <v>3663.0</v>
      </c>
      <c r="AI312" s="348">
        <v>4142.0</v>
      </c>
      <c r="AJ312" s="203">
        <v>0.0</v>
      </c>
      <c r="AK312" s="344"/>
      <c r="AL312" s="344"/>
      <c r="AM312" s="344"/>
      <c r="AN312" s="344"/>
      <c r="AO312" s="344"/>
      <c r="AP312" s="344"/>
    </row>
    <row r="313">
      <c r="A313" s="345">
        <v>44219.0</v>
      </c>
      <c r="B313" s="348">
        <v>9126.0</v>
      </c>
      <c r="C313" s="348">
        <v>23320.0</v>
      </c>
      <c r="D313" s="348">
        <v>23737.0</v>
      </c>
      <c r="E313" s="348">
        <v>3915.0</v>
      </c>
      <c r="F313" s="348">
        <v>4433.0</v>
      </c>
      <c r="G313" s="348">
        <v>19209.0</v>
      </c>
      <c r="H313" s="348">
        <v>246303.0</v>
      </c>
      <c r="I313" s="348">
        <v>4225.0</v>
      </c>
      <c r="J313" s="348">
        <v>123048.0</v>
      </c>
      <c r="K313" s="348">
        <v>113498.0</v>
      </c>
      <c r="L313" s="348">
        <v>105261.0</v>
      </c>
      <c r="M313" s="348">
        <v>3745.0</v>
      </c>
      <c r="N313" s="348">
        <v>36657.0</v>
      </c>
      <c r="O313" s="348">
        <v>11367.0</v>
      </c>
      <c r="P313" s="348">
        <v>17187.0</v>
      </c>
      <c r="Q313" s="348">
        <v>6425.0</v>
      </c>
      <c r="R313" s="348">
        <v>7808.0</v>
      </c>
      <c r="S313" s="348">
        <v>6940.0</v>
      </c>
      <c r="T313" s="348">
        <v>13599.0</v>
      </c>
      <c r="U313" s="348">
        <v>26329.0</v>
      </c>
      <c r="V313" s="348">
        <v>12240.0</v>
      </c>
      <c r="W313" s="348">
        <v>20133.0</v>
      </c>
      <c r="X313" s="348">
        <v>9173.0</v>
      </c>
      <c r="Y313" s="348">
        <v>44478.0</v>
      </c>
      <c r="Z313" s="348">
        <v>6411.0</v>
      </c>
      <c r="AA313" s="348">
        <v>8919.0</v>
      </c>
      <c r="AB313" s="348">
        <v>28119.0</v>
      </c>
      <c r="AC313" s="348">
        <v>3301.0</v>
      </c>
      <c r="AD313" s="348">
        <v>6220.0</v>
      </c>
      <c r="AE313" s="348">
        <v>6508.0</v>
      </c>
      <c r="AF313" s="348">
        <v>14651.0</v>
      </c>
      <c r="AG313" s="348">
        <v>3097.0</v>
      </c>
      <c r="AH313" s="348">
        <v>3934.0</v>
      </c>
      <c r="AI313" s="348">
        <v>4158.0</v>
      </c>
      <c r="AJ313" s="203">
        <v>0.0</v>
      </c>
      <c r="AK313" s="344"/>
      <c r="AL313" s="344"/>
      <c r="AM313" s="344"/>
      <c r="AN313" s="344"/>
      <c r="AO313" s="344"/>
      <c r="AP313" s="344"/>
    </row>
    <row r="314">
      <c r="A314" s="345">
        <v>44220.0</v>
      </c>
      <c r="B314" s="348">
        <v>9144.0</v>
      </c>
      <c r="C314" s="348">
        <v>23612.0</v>
      </c>
      <c r="D314" s="348">
        <v>24147.0</v>
      </c>
      <c r="E314" s="348">
        <v>3990.0</v>
      </c>
      <c r="F314" s="348">
        <v>4448.0</v>
      </c>
      <c r="G314" s="348">
        <v>19419.0</v>
      </c>
      <c r="H314" s="348">
        <v>249815.0</v>
      </c>
      <c r="I314" s="348">
        <v>4263.0</v>
      </c>
      <c r="J314" s="348">
        <v>125376.0</v>
      </c>
      <c r="K314" s="348">
        <v>115013.0</v>
      </c>
      <c r="L314" s="348">
        <v>106162.0</v>
      </c>
      <c r="M314" s="348">
        <v>3765.0</v>
      </c>
      <c r="N314" s="348">
        <v>37089.0</v>
      </c>
      <c r="O314" s="348">
        <v>11501.0</v>
      </c>
      <c r="P314" s="348">
        <v>17307.0</v>
      </c>
      <c r="Q314" s="348">
        <v>6501.0</v>
      </c>
      <c r="R314" s="348">
        <v>7831.0</v>
      </c>
      <c r="S314" s="348">
        <v>7023.0</v>
      </c>
      <c r="T314" s="348">
        <v>13688.0</v>
      </c>
      <c r="U314" s="348">
        <v>26452.0</v>
      </c>
      <c r="V314" s="348">
        <v>12481.0</v>
      </c>
      <c r="W314" s="348">
        <v>20221.0</v>
      </c>
      <c r="X314" s="348">
        <v>9216.0</v>
      </c>
      <c r="Y314" s="348">
        <v>44683.0</v>
      </c>
      <c r="Z314" s="348">
        <v>6614.0</v>
      </c>
      <c r="AA314" s="348">
        <v>9084.0</v>
      </c>
      <c r="AB314" s="348">
        <v>28272.0</v>
      </c>
      <c r="AC314" s="348">
        <v>3304.0</v>
      </c>
      <c r="AD314" s="348">
        <v>6259.0</v>
      </c>
      <c r="AE314" s="348">
        <v>6533.0</v>
      </c>
      <c r="AF314" s="348">
        <v>14715.0</v>
      </c>
      <c r="AG314" s="348">
        <v>3165.0</v>
      </c>
      <c r="AH314" s="348">
        <v>4008.0</v>
      </c>
      <c r="AI314" s="348">
        <v>4161.0</v>
      </c>
      <c r="AJ314" s="203">
        <v>0.0</v>
      </c>
      <c r="AK314" s="344"/>
      <c r="AL314" s="344"/>
      <c r="AM314" s="344"/>
      <c r="AN314" s="344"/>
      <c r="AO314" s="344"/>
      <c r="AP314" s="344"/>
    </row>
    <row r="315">
      <c r="A315" s="345">
        <v>44221.0</v>
      </c>
      <c r="B315" s="348">
        <v>9144.0</v>
      </c>
      <c r="C315" s="348">
        <v>23798.0</v>
      </c>
      <c r="D315" s="348">
        <v>24436.0</v>
      </c>
      <c r="E315" s="348">
        <v>4108.0</v>
      </c>
      <c r="F315" s="348">
        <v>4463.0</v>
      </c>
      <c r="G315" s="348">
        <v>19729.0</v>
      </c>
      <c r="H315" s="348">
        <v>252266.0</v>
      </c>
      <c r="I315" s="348">
        <v>4289.0</v>
      </c>
      <c r="J315" s="348">
        <v>127398.0</v>
      </c>
      <c r="K315" s="348">
        <v>116526.0</v>
      </c>
      <c r="L315" s="348">
        <v>107050.0</v>
      </c>
      <c r="M315" s="348">
        <v>3765.0</v>
      </c>
      <c r="N315" s="348">
        <v>37414.0</v>
      </c>
      <c r="O315" s="348">
        <v>11546.0</v>
      </c>
      <c r="P315" s="348">
        <v>17440.0</v>
      </c>
      <c r="Q315" s="348">
        <v>6585.0</v>
      </c>
      <c r="R315" s="348">
        <v>7863.0</v>
      </c>
      <c r="S315" s="348">
        <v>7080.0</v>
      </c>
      <c r="T315" s="348">
        <v>13777.0</v>
      </c>
      <c r="U315" s="348">
        <v>26496.0</v>
      </c>
      <c r="V315" s="348">
        <v>12620.0</v>
      </c>
      <c r="W315" s="348">
        <v>20313.0</v>
      </c>
      <c r="X315" s="348">
        <v>9228.0</v>
      </c>
      <c r="Y315" s="348">
        <v>45289.0</v>
      </c>
      <c r="Z315" s="348">
        <v>6722.0</v>
      </c>
      <c r="AA315" s="348">
        <v>9192.0</v>
      </c>
      <c r="AB315" s="348">
        <v>28316.0</v>
      </c>
      <c r="AC315" s="348">
        <v>3331.0</v>
      </c>
      <c r="AD315" s="348">
        <v>6266.0</v>
      </c>
      <c r="AE315" s="348">
        <v>6564.0</v>
      </c>
      <c r="AF315" s="348">
        <v>14733.0</v>
      </c>
      <c r="AG315" s="348">
        <v>3212.0</v>
      </c>
      <c r="AH315" s="348">
        <v>4129.0</v>
      </c>
      <c r="AI315" s="348">
        <v>4168.0</v>
      </c>
      <c r="AJ315" s="203">
        <v>0.0</v>
      </c>
      <c r="AK315" s="344"/>
      <c r="AL315" s="344"/>
      <c r="AM315" s="344"/>
      <c r="AN315" s="344"/>
      <c r="AO315" s="344"/>
      <c r="AP315" s="344"/>
    </row>
    <row r="316">
      <c r="A316" s="345">
        <v>44222.0</v>
      </c>
      <c r="B316" s="348">
        <v>9149.0</v>
      </c>
      <c r="C316" s="348">
        <v>24340.0</v>
      </c>
      <c r="D316" s="348">
        <v>24961.0</v>
      </c>
      <c r="E316" s="348">
        <v>4187.0</v>
      </c>
      <c r="F316" s="348">
        <v>4481.0</v>
      </c>
      <c r="G316" s="348">
        <v>20054.0</v>
      </c>
      <c r="H316" s="348">
        <v>254580.0</v>
      </c>
      <c r="I316" s="348">
        <v>4328.0</v>
      </c>
      <c r="J316" s="348">
        <v>131322.0</v>
      </c>
      <c r="K316" s="348">
        <v>118204.0</v>
      </c>
      <c r="L316" s="348">
        <v>108017.0</v>
      </c>
      <c r="M316" s="348">
        <v>3798.0</v>
      </c>
      <c r="N316" s="348">
        <v>37971.0</v>
      </c>
      <c r="O316" s="348">
        <v>11577.0</v>
      </c>
      <c r="P316" s="348">
        <v>17537.0</v>
      </c>
      <c r="Q316" s="348">
        <v>6695.0</v>
      </c>
      <c r="R316" s="348">
        <v>7891.0</v>
      </c>
      <c r="S316" s="348">
        <v>7130.0</v>
      </c>
      <c r="T316" s="348">
        <v>13911.0</v>
      </c>
      <c r="U316" s="348">
        <v>26527.0</v>
      </c>
      <c r="V316" s="348">
        <v>12820.0</v>
      </c>
      <c r="W316" s="348">
        <v>20403.0</v>
      </c>
      <c r="X316" s="348">
        <v>9261.0</v>
      </c>
      <c r="Y316" s="348">
        <v>45637.0</v>
      </c>
      <c r="Z316" s="348">
        <v>6878.0</v>
      </c>
      <c r="AA316" s="348">
        <v>9318.0</v>
      </c>
      <c r="AB316" s="348">
        <v>28448.0</v>
      </c>
      <c r="AC316" s="348">
        <v>3362.0</v>
      </c>
      <c r="AD316" s="348">
        <v>6315.0</v>
      </c>
      <c r="AE316" s="348">
        <v>6584.0</v>
      </c>
      <c r="AF316" s="348">
        <v>14869.0</v>
      </c>
      <c r="AG316" s="348">
        <v>3273.0</v>
      </c>
      <c r="AH316" s="348">
        <v>4350.0</v>
      </c>
      <c r="AI316" s="348">
        <v>4172.0</v>
      </c>
      <c r="AJ316" s="203">
        <v>0.0</v>
      </c>
      <c r="AK316" s="344"/>
      <c r="AL316" s="344"/>
      <c r="AM316" s="344"/>
      <c r="AN316" s="344"/>
      <c r="AO316" s="344"/>
      <c r="AP316" s="344"/>
    </row>
    <row r="317">
      <c r="A317" s="345">
        <v>44223.0</v>
      </c>
      <c r="B317" s="348">
        <v>9163.0</v>
      </c>
      <c r="C317" s="348">
        <v>24880.0</v>
      </c>
      <c r="D317" s="348">
        <v>25263.0</v>
      </c>
      <c r="E317" s="348">
        <v>4277.0</v>
      </c>
      <c r="F317" s="348">
        <v>4498.0</v>
      </c>
      <c r="G317" s="348">
        <v>20481.0</v>
      </c>
      <c r="H317" s="348">
        <v>256416.0</v>
      </c>
      <c r="I317" s="348">
        <v>4388.0</v>
      </c>
      <c r="J317" s="348">
        <v>134520.0</v>
      </c>
      <c r="K317" s="348">
        <v>120001.0</v>
      </c>
      <c r="L317" s="348">
        <v>109081.0</v>
      </c>
      <c r="M317" s="348">
        <v>3829.0</v>
      </c>
      <c r="N317" s="348">
        <v>38727.0</v>
      </c>
      <c r="O317" s="348">
        <v>11639.0</v>
      </c>
      <c r="P317" s="348">
        <v>17599.0</v>
      </c>
      <c r="Q317" s="348">
        <v>6756.0</v>
      </c>
      <c r="R317" s="348">
        <v>7909.0</v>
      </c>
      <c r="S317" s="348">
        <v>7237.0</v>
      </c>
      <c r="T317" s="348">
        <v>13998.0</v>
      </c>
      <c r="U317" s="348">
        <v>26627.0</v>
      </c>
      <c r="V317" s="348">
        <v>12966.0</v>
      </c>
      <c r="W317" s="348">
        <v>20496.0</v>
      </c>
      <c r="X317" s="348">
        <v>9299.0</v>
      </c>
      <c r="Y317" s="348">
        <v>45919.0</v>
      </c>
      <c r="Z317" s="348">
        <v>7043.0</v>
      </c>
      <c r="AA317" s="348">
        <v>9466.0</v>
      </c>
      <c r="AB317" s="348">
        <v>28577.0</v>
      </c>
      <c r="AC317" s="348">
        <v>3392.0</v>
      </c>
      <c r="AD317" s="348">
        <v>6316.0</v>
      </c>
      <c r="AE317" s="348">
        <v>6616.0</v>
      </c>
      <c r="AF317" s="348">
        <v>14939.0</v>
      </c>
      <c r="AG317" s="348">
        <v>3330.0</v>
      </c>
      <c r="AH317" s="348">
        <v>4477.0</v>
      </c>
      <c r="AI317" s="348">
        <v>4173.0</v>
      </c>
      <c r="AJ317" s="203">
        <v>0.0</v>
      </c>
      <c r="AK317" s="344"/>
      <c r="AL317" s="344"/>
      <c r="AM317" s="344"/>
      <c r="AN317" s="344"/>
      <c r="AO317" s="344"/>
      <c r="AP317" s="344"/>
    </row>
    <row r="318">
      <c r="A318" s="345">
        <v>44224.0</v>
      </c>
      <c r="B318" s="348">
        <v>9181.0</v>
      </c>
      <c r="C318" s="348">
        <v>25246.0</v>
      </c>
      <c r="D318" s="348">
        <v>25307.0</v>
      </c>
      <c r="E318" s="348">
        <v>4372.0</v>
      </c>
      <c r="F318" s="348">
        <v>4511.0</v>
      </c>
      <c r="G318" s="348">
        <v>20840.0</v>
      </c>
      <c r="H318" s="348">
        <v>259305.0</v>
      </c>
      <c r="I318" s="348">
        <v>4453.0</v>
      </c>
      <c r="J318" s="348">
        <v>139052.0</v>
      </c>
      <c r="K318" s="348">
        <v>121508.0</v>
      </c>
      <c r="L318" s="348">
        <v>110103.0</v>
      </c>
      <c r="M318" s="348">
        <v>3842.0</v>
      </c>
      <c r="N318" s="348">
        <v>39186.0</v>
      </c>
      <c r="O318" s="348">
        <v>11701.0</v>
      </c>
      <c r="P318" s="348">
        <v>17702.0</v>
      </c>
      <c r="Q318" s="348">
        <v>6801.0</v>
      </c>
      <c r="R318" s="348">
        <v>7946.0</v>
      </c>
      <c r="S318" s="348">
        <v>7337.0</v>
      </c>
      <c r="T318" s="348">
        <v>14080.0</v>
      </c>
      <c r="U318" s="348">
        <v>26737.0</v>
      </c>
      <c r="V318" s="348">
        <v>13112.0</v>
      </c>
      <c r="W318" s="348">
        <v>20591.0</v>
      </c>
      <c r="X318" s="348">
        <v>9360.0</v>
      </c>
      <c r="Y318" s="348">
        <v>46598.0</v>
      </c>
      <c r="Z318" s="348">
        <v>7276.0</v>
      </c>
      <c r="AA318" s="348">
        <v>9584.0</v>
      </c>
      <c r="AB318" s="348">
        <v>28693.0</v>
      </c>
      <c r="AC318" s="348">
        <v>3404.0</v>
      </c>
      <c r="AD318" s="348">
        <v>6329.0</v>
      </c>
      <c r="AE318" s="348">
        <v>6638.0</v>
      </c>
      <c r="AF318" s="348">
        <v>14939.0</v>
      </c>
      <c r="AG318" s="348">
        <v>3438.0</v>
      </c>
      <c r="AH318" s="348">
        <v>4593.0</v>
      </c>
      <c r="AI318" s="348">
        <v>4228.0</v>
      </c>
      <c r="AJ318" s="203">
        <v>0.0</v>
      </c>
      <c r="AK318" s="344"/>
      <c r="AL318" s="344"/>
      <c r="AM318" s="344"/>
      <c r="AN318" s="344"/>
      <c r="AO318" s="344"/>
      <c r="AP318" s="344"/>
    </row>
    <row r="319">
      <c r="A319" s="345">
        <v>44225.0</v>
      </c>
      <c r="B319" s="348">
        <v>9202.0</v>
      </c>
      <c r="C319" s="348">
        <v>25661.0</v>
      </c>
      <c r="D319" s="348">
        <v>25633.0</v>
      </c>
      <c r="E319" s="348">
        <v>4489.0</v>
      </c>
      <c r="F319" s="348">
        <v>4527.0</v>
      </c>
      <c r="G319" s="348">
        <v>21254.0</v>
      </c>
      <c r="H319" s="348">
        <v>262753.0</v>
      </c>
      <c r="I319" s="348">
        <v>4499.0</v>
      </c>
      <c r="J319" s="348">
        <v>142887.0</v>
      </c>
      <c r="K319" s="348">
        <v>123003.0</v>
      </c>
      <c r="L319" s="348">
        <v>111109.0</v>
      </c>
      <c r="M319" s="348">
        <v>3873.0</v>
      </c>
      <c r="N319" s="348">
        <v>39853.0</v>
      </c>
      <c r="O319" s="348">
        <v>11834.0</v>
      </c>
      <c r="P319" s="348">
        <v>17822.0</v>
      </c>
      <c r="Q319" s="348">
        <v>6824.0</v>
      </c>
      <c r="R319" s="348">
        <v>7973.0</v>
      </c>
      <c r="S319" s="348">
        <v>7420.0</v>
      </c>
      <c r="T319" s="348">
        <v>14166.0</v>
      </c>
      <c r="U319" s="348">
        <v>26808.0</v>
      </c>
      <c r="V319" s="348">
        <v>13228.0</v>
      </c>
      <c r="W319" s="348">
        <v>20682.0</v>
      </c>
      <c r="X319" s="348">
        <v>9397.0</v>
      </c>
      <c r="Y319" s="348">
        <v>46932.0</v>
      </c>
      <c r="Z319" s="348">
        <v>7392.0</v>
      </c>
      <c r="AA319" s="348">
        <v>9730.0</v>
      </c>
      <c r="AB319" s="348">
        <v>28789.0</v>
      </c>
      <c r="AC319" s="348">
        <v>3426.0</v>
      </c>
      <c r="AD319" s="348">
        <v>6361.0</v>
      </c>
      <c r="AE319" s="348">
        <v>6670.0</v>
      </c>
      <c r="AF319" s="348">
        <v>15151.0</v>
      </c>
      <c r="AG319" s="348">
        <v>3517.0</v>
      </c>
      <c r="AH319" s="348">
        <v>4686.0</v>
      </c>
      <c r="AI319" s="348">
        <v>4244.0</v>
      </c>
      <c r="AJ319" s="203">
        <v>0.0</v>
      </c>
      <c r="AK319" s="344"/>
      <c r="AL319" s="344"/>
      <c r="AM319" s="344"/>
      <c r="AN319" s="344"/>
      <c r="AO319" s="344"/>
      <c r="AP319" s="344"/>
    </row>
    <row r="320">
      <c r="A320" s="345">
        <v>44226.0</v>
      </c>
      <c r="B320" s="348">
        <v>9224.0</v>
      </c>
      <c r="C320" s="348">
        <v>25914.0</v>
      </c>
      <c r="D320" s="348">
        <v>25933.0</v>
      </c>
      <c r="E320" s="348">
        <v>4612.0</v>
      </c>
      <c r="F320" s="348">
        <v>4557.0</v>
      </c>
      <c r="G320" s="348">
        <v>21571.0</v>
      </c>
      <c r="H320" s="348">
        <v>266244.0</v>
      </c>
      <c r="I320" s="348">
        <v>4543.0</v>
      </c>
      <c r="J320" s="348">
        <v>147488.0</v>
      </c>
      <c r="K320" s="348">
        <v>124240.0</v>
      </c>
      <c r="L320" s="348">
        <v>111939.0</v>
      </c>
      <c r="M320" s="348">
        <v>3914.0</v>
      </c>
      <c r="N320" s="348">
        <v>40554.0</v>
      </c>
      <c r="O320" s="348">
        <v>11910.0</v>
      </c>
      <c r="P320" s="348">
        <v>17952.0</v>
      </c>
      <c r="Q320" s="348">
        <v>7025.0</v>
      </c>
      <c r="R320" s="348">
        <v>7999.0</v>
      </c>
      <c r="S320" s="348">
        <v>7478.0</v>
      </c>
      <c r="T320" s="348">
        <v>14230.0</v>
      </c>
      <c r="U320" s="348">
        <v>26892.0</v>
      </c>
      <c r="V320" s="348">
        <v>13358.0</v>
      </c>
      <c r="W320" s="348">
        <v>20774.0</v>
      </c>
      <c r="X320" s="348">
        <v>9443.0</v>
      </c>
      <c r="Y320" s="348">
        <v>47595.0</v>
      </c>
      <c r="Z320" s="348">
        <v>7663.0</v>
      </c>
      <c r="AA320" s="348">
        <v>9875.0</v>
      </c>
      <c r="AB320" s="348">
        <v>28878.0</v>
      </c>
      <c r="AC320" s="348">
        <v>3442.0</v>
      </c>
      <c r="AD320" s="348">
        <v>6380.0</v>
      </c>
      <c r="AE320" s="348">
        <v>6706.0</v>
      </c>
      <c r="AF320" s="348">
        <v>15215.0</v>
      </c>
      <c r="AG320" s="348">
        <v>3633.0</v>
      </c>
      <c r="AH320" s="348">
        <v>4849.0</v>
      </c>
      <c r="AI320" s="348">
        <v>4283.0</v>
      </c>
      <c r="AJ320" s="203">
        <v>0.0</v>
      </c>
      <c r="AK320" s="344"/>
      <c r="AL320" s="344"/>
      <c r="AM320" s="344"/>
      <c r="AN320" s="344"/>
      <c r="AO320" s="344"/>
      <c r="AP320" s="344"/>
    </row>
    <row r="321">
      <c r="A321" s="345">
        <v>44227.0</v>
      </c>
      <c r="B321" s="348">
        <v>9228.0</v>
      </c>
      <c r="C321" s="348">
        <v>26152.0</v>
      </c>
      <c r="D321" s="348">
        <v>26204.0</v>
      </c>
      <c r="E321" s="348">
        <v>4667.0</v>
      </c>
      <c r="F321" s="348">
        <v>4579.0</v>
      </c>
      <c r="G321" s="348">
        <v>21825.0</v>
      </c>
      <c r="H321" s="348">
        <v>269718.0</v>
      </c>
      <c r="I321" s="348">
        <v>4580.0</v>
      </c>
      <c r="J321" s="348">
        <v>150336.0</v>
      </c>
      <c r="K321" s="348">
        <v>125355.0</v>
      </c>
      <c r="L321" s="348">
        <v>112795.0</v>
      </c>
      <c r="M321" s="348">
        <v>3932.0</v>
      </c>
      <c r="N321" s="348">
        <v>41212.0</v>
      </c>
      <c r="O321" s="348">
        <v>11976.0</v>
      </c>
      <c r="P321" s="348">
        <v>18076.0</v>
      </c>
      <c r="Q321" s="348">
        <v>7040.0</v>
      </c>
      <c r="R321" s="348">
        <v>8099.0</v>
      </c>
      <c r="S321" s="348">
        <v>7574.0</v>
      </c>
      <c r="T321" s="348">
        <v>14310.0</v>
      </c>
      <c r="U321" s="348">
        <v>26979.0</v>
      </c>
      <c r="V321" s="348">
        <v>13453.0</v>
      </c>
      <c r="W321" s="348">
        <v>20865.0</v>
      </c>
      <c r="X321" s="348">
        <v>9501.0</v>
      </c>
      <c r="Y321" s="348">
        <v>48261.0</v>
      </c>
      <c r="Z321" s="348">
        <v>7793.0</v>
      </c>
      <c r="AA321" s="348">
        <v>10009.0</v>
      </c>
      <c r="AB321" s="348">
        <v>29008.0</v>
      </c>
      <c r="AC321" s="348">
        <v>3452.0</v>
      </c>
      <c r="AD321" s="348">
        <v>6426.0</v>
      </c>
      <c r="AE321" s="348">
        <v>6727.0</v>
      </c>
      <c r="AF321" s="348">
        <v>15237.0</v>
      </c>
      <c r="AG321" s="348">
        <v>3732.0</v>
      </c>
      <c r="AH321" s="348">
        <v>4905.0</v>
      </c>
      <c r="AI321" s="348">
        <v>4308.0</v>
      </c>
      <c r="AJ321" s="203">
        <v>0.0</v>
      </c>
      <c r="AK321" s="344"/>
      <c r="AL321" s="344"/>
      <c r="AM321" s="344"/>
      <c r="AN321" s="344"/>
      <c r="AO321" s="344"/>
      <c r="AP321" s="344"/>
    </row>
    <row r="322">
      <c r="A322" s="345">
        <v>44228.0</v>
      </c>
      <c r="B322" s="348">
        <v>9230.0</v>
      </c>
      <c r="C322" s="348">
        <v>26405.0</v>
      </c>
      <c r="D322" s="348">
        <v>26238.0</v>
      </c>
      <c r="E322" s="348">
        <v>4736.0</v>
      </c>
      <c r="F322" s="348">
        <v>4583.0</v>
      </c>
      <c r="G322" s="348">
        <v>22047.0</v>
      </c>
      <c r="H322" s="348">
        <v>273332.0</v>
      </c>
      <c r="I322" s="348">
        <v>4580.0</v>
      </c>
      <c r="J322" s="348">
        <v>153302.0</v>
      </c>
      <c r="K322" s="348">
        <v>126329.0</v>
      </c>
      <c r="L322" s="348">
        <v>113488.0</v>
      </c>
      <c r="M322" s="348">
        <v>3932.0</v>
      </c>
      <c r="N322" s="348">
        <v>41578.0</v>
      </c>
      <c r="O322" s="348">
        <v>12038.0</v>
      </c>
      <c r="P322" s="348">
        <v>18150.0</v>
      </c>
      <c r="Q322" s="348">
        <v>7148.0</v>
      </c>
      <c r="R322" s="348">
        <v>8149.0</v>
      </c>
      <c r="S322" s="348">
        <v>7622.0</v>
      </c>
      <c r="T322" s="348">
        <v>14376.0</v>
      </c>
      <c r="U322" s="348">
        <v>27023.0</v>
      </c>
      <c r="V322" s="348">
        <v>13527.0</v>
      </c>
      <c r="W322" s="348">
        <v>20962.0</v>
      </c>
      <c r="X322" s="348">
        <v>9517.0</v>
      </c>
      <c r="Y322" s="348">
        <v>48910.0</v>
      </c>
      <c r="Z322" s="348">
        <v>7857.0</v>
      </c>
      <c r="AA322" s="348">
        <v>10156.0</v>
      </c>
      <c r="AB322" s="348">
        <v>29029.0</v>
      </c>
      <c r="AC322" s="348">
        <v>3483.0</v>
      </c>
      <c r="AD322" s="348">
        <v>6472.0</v>
      </c>
      <c r="AE322" s="348">
        <v>6731.0</v>
      </c>
      <c r="AF322" s="348">
        <v>15248.0</v>
      </c>
      <c r="AG322" s="348">
        <v>3780.0</v>
      </c>
      <c r="AH322" s="348">
        <v>5039.0</v>
      </c>
      <c r="AI322" s="348">
        <v>4311.0</v>
      </c>
      <c r="AJ322" s="203">
        <v>0.0</v>
      </c>
      <c r="AK322" s="344"/>
      <c r="AL322" s="344"/>
      <c r="AM322" s="344"/>
      <c r="AN322" s="344"/>
      <c r="AO322" s="344"/>
      <c r="AP322" s="344"/>
    </row>
    <row r="323">
      <c r="A323" s="345">
        <v>44229.0</v>
      </c>
      <c r="B323" s="348">
        <v>9252.0</v>
      </c>
      <c r="C323" s="348">
        <v>26714.0</v>
      </c>
      <c r="D323" s="348">
        <v>26275.0</v>
      </c>
      <c r="E323" s="348">
        <v>4774.0</v>
      </c>
      <c r="F323" s="348">
        <v>4596.0</v>
      </c>
      <c r="G323" s="348">
        <v>22273.0</v>
      </c>
      <c r="H323" s="348">
        <v>276694.0</v>
      </c>
      <c r="I323" s="348">
        <v>4633.0</v>
      </c>
      <c r="J323" s="348">
        <v>155370.0</v>
      </c>
      <c r="K323" s="348">
        <v>127445.0</v>
      </c>
      <c r="L323" s="348">
        <v>114335.0</v>
      </c>
      <c r="M323" s="348">
        <v>3969.0</v>
      </c>
      <c r="N323" s="348">
        <v>42021.0</v>
      </c>
      <c r="O323" s="348">
        <v>12137.0</v>
      </c>
      <c r="P323" s="348">
        <v>18237.0</v>
      </c>
      <c r="Q323" s="348">
        <v>7262.0</v>
      </c>
      <c r="R323" s="348">
        <v>8175.0</v>
      </c>
      <c r="S323" s="348">
        <v>7622.0</v>
      </c>
      <c r="T323" s="348">
        <v>14438.0</v>
      </c>
      <c r="U323" s="348">
        <v>27060.0</v>
      </c>
      <c r="V323" s="348">
        <v>13630.0</v>
      </c>
      <c r="W323" s="348">
        <v>21098.0</v>
      </c>
      <c r="X323" s="348">
        <v>9548.0</v>
      </c>
      <c r="Y323" s="348">
        <v>49005.0</v>
      </c>
      <c r="Z323" s="348">
        <v>8132.0</v>
      </c>
      <c r="AA323" s="348">
        <v>10321.0</v>
      </c>
      <c r="AB323" s="348">
        <v>29107.0</v>
      </c>
      <c r="AC323" s="348">
        <v>3528.0</v>
      </c>
      <c r="AD323" s="348">
        <v>6480.0</v>
      </c>
      <c r="AE323" s="348">
        <v>6756.0</v>
      </c>
      <c r="AF323" s="348">
        <v>15324.0</v>
      </c>
      <c r="AG323" s="348">
        <v>3894.0</v>
      </c>
      <c r="AH323" s="348">
        <v>5212.0</v>
      </c>
      <c r="AI323" s="348">
        <v>4370.0</v>
      </c>
      <c r="AJ323" s="203">
        <v>0.0</v>
      </c>
      <c r="AK323" s="344"/>
      <c r="AL323" s="344"/>
      <c r="AM323" s="344"/>
      <c r="AN323" s="344"/>
      <c r="AO323" s="344"/>
      <c r="AP323" s="344"/>
    </row>
    <row r="324">
      <c r="A324" s="345">
        <v>44230.0</v>
      </c>
      <c r="B324" s="348">
        <v>9266.0</v>
      </c>
      <c r="C324" s="348">
        <v>26975.0</v>
      </c>
      <c r="D324" s="348">
        <v>26404.0</v>
      </c>
      <c r="E324" s="348">
        <v>4871.0</v>
      </c>
      <c r="F324" s="348">
        <v>4608.0</v>
      </c>
      <c r="G324" s="348">
        <v>22585.0</v>
      </c>
      <c r="H324" s="348">
        <v>280261.0</v>
      </c>
      <c r="I324" s="348">
        <v>4693.0</v>
      </c>
      <c r="J324" s="348">
        <v>157611.0</v>
      </c>
      <c r="K324" s="348">
        <v>129228.0</v>
      </c>
      <c r="L324" s="348">
        <v>115071.0</v>
      </c>
      <c r="M324" s="348">
        <v>3996.0</v>
      </c>
      <c r="N324" s="348">
        <v>42924.0</v>
      </c>
      <c r="O324" s="348">
        <v>12156.0</v>
      </c>
      <c r="P324" s="348">
        <v>18341.0</v>
      </c>
      <c r="Q324" s="348">
        <v>7540.0</v>
      </c>
      <c r="R324" s="348">
        <v>8194.0</v>
      </c>
      <c r="S324" s="348">
        <v>7628.0</v>
      </c>
      <c r="T324" s="348">
        <v>14498.0</v>
      </c>
      <c r="U324" s="348">
        <v>27189.0</v>
      </c>
      <c r="V324" s="348">
        <v>13702.0</v>
      </c>
      <c r="W324" s="348">
        <v>21233.0</v>
      </c>
      <c r="X324" s="348">
        <v>9574.0</v>
      </c>
      <c r="Y324" s="348">
        <v>49166.0</v>
      </c>
      <c r="Z324" s="348">
        <v>8287.0</v>
      </c>
      <c r="AA324" s="348">
        <v>10445.0</v>
      </c>
      <c r="AB324" s="348">
        <v>29211.0</v>
      </c>
      <c r="AC324" s="348">
        <v>3540.0</v>
      </c>
      <c r="AD324" s="348">
        <v>6481.0</v>
      </c>
      <c r="AE324" s="348">
        <v>6792.0</v>
      </c>
      <c r="AF324" s="348">
        <v>15393.0</v>
      </c>
      <c r="AG324" s="348">
        <v>4084.0</v>
      </c>
      <c r="AH324" s="348">
        <v>5324.0</v>
      </c>
      <c r="AI324" s="348">
        <v>4400.0</v>
      </c>
      <c r="AJ324" s="203">
        <v>0.0</v>
      </c>
      <c r="AK324" s="344"/>
      <c r="AL324" s="344"/>
      <c r="AM324" s="344"/>
      <c r="AN324" s="344"/>
      <c r="AO324" s="344"/>
      <c r="AP324" s="344"/>
    </row>
    <row r="325">
      <c r="A325" s="345">
        <v>44231.0</v>
      </c>
      <c r="B325" s="348">
        <v>9276.0</v>
      </c>
      <c r="C325" s="348">
        <v>27191.0</v>
      </c>
      <c r="D325" s="348">
        <v>26430.0</v>
      </c>
      <c r="E325" s="348">
        <v>4992.0</v>
      </c>
      <c r="F325" s="348">
        <v>4621.0</v>
      </c>
      <c r="G325" s="348">
        <v>22906.0</v>
      </c>
      <c r="H325" s="348">
        <v>283893.0</v>
      </c>
      <c r="I325" s="348">
        <v>4741.0</v>
      </c>
      <c r="J325" s="348">
        <v>159631.0</v>
      </c>
      <c r="K325" s="348">
        <v>131003.0</v>
      </c>
      <c r="L325" s="348">
        <v>115750.0</v>
      </c>
      <c r="M325" s="348">
        <v>4029.0</v>
      </c>
      <c r="N325" s="348">
        <v>43656.0</v>
      </c>
      <c r="O325" s="348">
        <v>12206.0</v>
      </c>
      <c r="P325" s="348">
        <v>18452.0</v>
      </c>
      <c r="Q325" s="348">
        <v>7611.0</v>
      </c>
      <c r="R325" s="348">
        <v>8230.0</v>
      </c>
      <c r="S325" s="348">
        <v>7628.0</v>
      </c>
      <c r="T325" s="348">
        <v>14527.0</v>
      </c>
      <c r="U325" s="348">
        <v>27286.0</v>
      </c>
      <c r="V325" s="348">
        <v>13765.0</v>
      </c>
      <c r="W325" s="348">
        <v>21359.0</v>
      </c>
      <c r="X325" s="348">
        <v>9621.0</v>
      </c>
      <c r="Y325" s="348">
        <v>49466.0</v>
      </c>
      <c r="Z325" s="348">
        <v>8494.0</v>
      </c>
      <c r="AA325" s="348">
        <v>10543.0</v>
      </c>
      <c r="AB325" s="348">
        <v>29303.0</v>
      </c>
      <c r="AC325" s="348">
        <v>3570.0</v>
      </c>
      <c r="AD325" s="348">
        <v>6501.0</v>
      </c>
      <c r="AE325" s="348">
        <v>6797.0</v>
      </c>
      <c r="AF325" s="348">
        <v>15538.0</v>
      </c>
      <c r="AG325" s="348">
        <v>4184.0</v>
      </c>
      <c r="AH325" s="348">
        <v>5482.0</v>
      </c>
      <c r="AI325" s="348">
        <v>4423.0</v>
      </c>
      <c r="AJ325" s="203">
        <v>0.0</v>
      </c>
      <c r="AK325" s="344"/>
      <c r="AL325" s="344"/>
      <c r="AM325" s="344"/>
      <c r="AN325" s="344"/>
      <c r="AO325" s="344"/>
      <c r="AP325" s="344"/>
    </row>
    <row r="326">
      <c r="A326" s="345">
        <v>44232.0</v>
      </c>
      <c r="B326" s="348">
        <v>9285.0</v>
      </c>
      <c r="C326" s="348">
        <v>27699.0</v>
      </c>
      <c r="D326" s="348">
        <v>26497.0</v>
      </c>
      <c r="E326" s="348">
        <v>5107.0</v>
      </c>
      <c r="F326" s="348">
        <v>4627.0</v>
      </c>
      <c r="G326" s="348">
        <v>23186.0</v>
      </c>
      <c r="H326" s="348">
        <v>287233.0</v>
      </c>
      <c r="I326" s="348">
        <v>4797.0</v>
      </c>
      <c r="J326" s="348">
        <v>161748.0</v>
      </c>
      <c r="K326" s="348">
        <v>132887.0</v>
      </c>
      <c r="L326" s="348">
        <v>116549.0</v>
      </c>
      <c r="M326" s="348">
        <v>4054.0</v>
      </c>
      <c r="N326" s="348">
        <v>44454.0</v>
      </c>
      <c r="O326" s="348">
        <v>12286.0</v>
      </c>
      <c r="P326" s="348">
        <v>18580.0</v>
      </c>
      <c r="Q326" s="348">
        <v>7661.0</v>
      </c>
      <c r="R326" s="348">
        <v>8255.0</v>
      </c>
      <c r="S326" s="348">
        <v>7629.0</v>
      </c>
      <c r="T326" s="348">
        <v>14595.0</v>
      </c>
      <c r="U326" s="348">
        <v>27344.0</v>
      </c>
      <c r="V326" s="348">
        <v>13782.0</v>
      </c>
      <c r="W326" s="348">
        <v>21474.0</v>
      </c>
      <c r="X326" s="348">
        <v>9652.0</v>
      </c>
      <c r="Y326" s="348">
        <v>49692.0</v>
      </c>
      <c r="Z326" s="348">
        <v>8667.0</v>
      </c>
      <c r="AA326" s="348">
        <v>10657.0</v>
      </c>
      <c r="AB326" s="348">
        <v>29371.0</v>
      </c>
      <c r="AC326" s="348">
        <v>3603.0</v>
      </c>
      <c r="AD326" s="348">
        <v>6532.0</v>
      </c>
      <c r="AE326" s="348">
        <v>6810.0</v>
      </c>
      <c r="AF326" s="348">
        <v>15601.0</v>
      </c>
      <c r="AG326" s="348">
        <v>4232.0</v>
      </c>
      <c r="AH326" s="348">
        <v>5871.0</v>
      </c>
      <c r="AI326" s="348">
        <v>4437.0</v>
      </c>
      <c r="AJ326" s="203">
        <v>0.0</v>
      </c>
      <c r="AK326" s="344"/>
      <c r="AL326" s="344"/>
      <c r="AM326" s="344"/>
      <c r="AN326" s="344"/>
      <c r="AO326" s="344"/>
      <c r="AP326" s="344"/>
    </row>
    <row r="327">
      <c r="A327" s="345">
        <v>44233.0</v>
      </c>
      <c r="B327" s="348">
        <v>9298.0</v>
      </c>
      <c r="C327" s="348">
        <v>27896.0</v>
      </c>
      <c r="D327" s="348">
        <v>26544.0</v>
      </c>
      <c r="E327" s="348">
        <v>5242.0</v>
      </c>
      <c r="F327" s="348">
        <v>4633.0</v>
      </c>
      <c r="G327" s="348">
        <v>23403.0</v>
      </c>
      <c r="H327" s="348">
        <v>289612.0</v>
      </c>
      <c r="I327" s="348">
        <v>4834.0</v>
      </c>
      <c r="J327" s="348">
        <v>165719.0</v>
      </c>
      <c r="K327" s="348">
        <v>134488.0</v>
      </c>
      <c r="L327" s="348">
        <v>117294.0</v>
      </c>
      <c r="M327" s="348">
        <v>4096.0</v>
      </c>
      <c r="N327" s="348">
        <v>45061.0</v>
      </c>
      <c r="O327" s="348">
        <v>12353.0</v>
      </c>
      <c r="P327" s="348">
        <v>18720.0</v>
      </c>
      <c r="Q327" s="348">
        <v>7849.0</v>
      </c>
      <c r="R327" s="348">
        <v>8274.0</v>
      </c>
      <c r="S327" s="348">
        <v>7651.0</v>
      </c>
      <c r="T327" s="348">
        <v>14653.0</v>
      </c>
      <c r="U327" s="348">
        <v>27439.0</v>
      </c>
      <c r="V327" s="348">
        <v>13888.0</v>
      </c>
      <c r="W327" s="348">
        <v>21573.0</v>
      </c>
      <c r="X327" s="348">
        <v>9686.0</v>
      </c>
      <c r="Y327" s="348">
        <v>50187.0</v>
      </c>
      <c r="Z327" s="348">
        <v>8851.0</v>
      </c>
      <c r="AA327" s="348">
        <v>10772.0</v>
      </c>
      <c r="AB327" s="348">
        <v>29441.0</v>
      </c>
      <c r="AC327" s="348">
        <v>3603.0</v>
      </c>
      <c r="AD327" s="348">
        <v>6561.0</v>
      </c>
      <c r="AE327" s="348">
        <v>6824.0</v>
      </c>
      <c r="AF327" s="348">
        <v>15668.0</v>
      </c>
      <c r="AG327" s="348">
        <v>4380.0</v>
      </c>
      <c r="AH327" s="348">
        <v>6069.0</v>
      </c>
      <c r="AI327" s="348">
        <v>4448.0</v>
      </c>
      <c r="AJ327" s="203">
        <v>0.0</v>
      </c>
      <c r="AK327" s="344"/>
      <c r="AL327" s="344"/>
      <c r="AM327" s="344"/>
      <c r="AN327" s="344"/>
      <c r="AO327" s="344"/>
      <c r="AP327" s="344"/>
    </row>
    <row r="328">
      <c r="A328" s="345">
        <v>44234.0</v>
      </c>
      <c r="B328" s="348">
        <v>9312.0</v>
      </c>
      <c r="C328" s="348">
        <v>28277.0</v>
      </c>
      <c r="D328" s="348">
        <v>26634.0</v>
      </c>
      <c r="E328" s="348">
        <v>5337.0</v>
      </c>
      <c r="F328" s="348">
        <v>4641.0</v>
      </c>
      <c r="G328" s="348">
        <v>23548.0</v>
      </c>
      <c r="H328" s="348">
        <v>293825.0</v>
      </c>
      <c r="I328" s="348">
        <v>4859.0</v>
      </c>
      <c r="J328" s="348">
        <v>167707.0</v>
      </c>
      <c r="K328" s="348">
        <v>135552.0</v>
      </c>
      <c r="L328" s="348">
        <v>117851.0</v>
      </c>
      <c r="M328" s="348">
        <v>4119.0</v>
      </c>
      <c r="N328" s="348">
        <v>45562.0</v>
      </c>
      <c r="O328" s="348">
        <v>12414.0</v>
      </c>
      <c r="P328" s="348">
        <v>18837.0</v>
      </c>
      <c r="Q328" s="348">
        <v>7912.0</v>
      </c>
      <c r="R328" s="348">
        <v>8305.0</v>
      </c>
      <c r="S328" s="348">
        <v>7651.0</v>
      </c>
      <c r="T328" s="348">
        <v>14724.0</v>
      </c>
      <c r="U328" s="348">
        <v>27568.0</v>
      </c>
      <c r="V328" s="348">
        <v>13980.0</v>
      </c>
      <c r="W328" s="348">
        <v>21742.0</v>
      </c>
      <c r="X328" s="348">
        <v>9734.0</v>
      </c>
      <c r="Y328" s="348">
        <v>50459.0</v>
      </c>
      <c r="Z328" s="348">
        <v>8888.0</v>
      </c>
      <c r="AA328" s="348">
        <v>10886.0</v>
      </c>
      <c r="AB328" s="348">
        <v>29534.0</v>
      </c>
      <c r="AC328" s="348">
        <v>3613.0</v>
      </c>
      <c r="AD328" s="348">
        <v>6584.0</v>
      </c>
      <c r="AE328" s="348">
        <v>6837.0</v>
      </c>
      <c r="AF328" s="348">
        <v>15725.0</v>
      </c>
      <c r="AG328" s="348">
        <v>4468.0</v>
      </c>
      <c r="AH328" s="348">
        <v>6282.0</v>
      </c>
      <c r="AI328" s="348">
        <v>4470.0</v>
      </c>
      <c r="AJ328" s="203">
        <v>0.0</v>
      </c>
      <c r="AK328" s="344"/>
      <c r="AL328" s="344"/>
      <c r="AM328" s="344"/>
      <c r="AN328" s="344"/>
      <c r="AO328" s="344"/>
      <c r="AP328" s="344"/>
    </row>
    <row r="329">
      <c r="A329" s="345">
        <v>44235.0</v>
      </c>
      <c r="B329" s="348">
        <v>9323.0</v>
      </c>
      <c r="C329" s="348">
        <v>28537.0</v>
      </c>
      <c r="D329" s="348">
        <v>26675.0</v>
      </c>
      <c r="E329" s="348">
        <v>5432.0</v>
      </c>
      <c r="F329" s="348">
        <v>4647.0</v>
      </c>
      <c r="G329" s="348">
        <v>23754.0</v>
      </c>
      <c r="H329" s="348">
        <v>296969.0</v>
      </c>
      <c r="I329" s="348">
        <v>4861.0</v>
      </c>
      <c r="J329" s="348">
        <v>169207.0</v>
      </c>
      <c r="K329" s="348">
        <v>136378.0</v>
      </c>
      <c r="L329" s="348">
        <v>118436.0</v>
      </c>
      <c r="M329" s="348">
        <v>4119.0</v>
      </c>
      <c r="N329" s="348">
        <v>45906.0</v>
      </c>
      <c r="O329" s="348">
        <v>12457.0</v>
      </c>
      <c r="P329" s="348">
        <v>18917.0</v>
      </c>
      <c r="Q329" s="348">
        <v>8046.0</v>
      </c>
      <c r="R329" s="348">
        <v>8315.0</v>
      </c>
      <c r="S329" s="348">
        <v>7792.0</v>
      </c>
      <c r="T329" s="348">
        <v>14795.0</v>
      </c>
      <c r="U329" s="348">
        <v>27610.0</v>
      </c>
      <c r="V329" s="348">
        <v>14011.0</v>
      </c>
      <c r="W329" s="348">
        <v>21888.0</v>
      </c>
      <c r="X329" s="348">
        <v>9741.0</v>
      </c>
      <c r="Y329" s="348">
        <v>50595.0</v>
      </c>
      <c r="Z329" s="348">
        <v>8920.0</v>
      </c>
      <c r="AA329" s="348">
        <v>10947.0</v>
      </c>
      <c r="AB329" s="348">
        <v>29596.0</v>
      </c>
      <c r="AC329" s="348">
        <v>3634.0</v>
      </c>
      <c r="AD329" s="348">
        <v>6595.0</v>
      </c>
      <c r="AE329" s="348">
        <v>6867.0</v>
      </c>
      <c r="AF329" s="348">
        <v>15775.0</v>
      </c>
      <c r="AG329" s="348">
        <v>4499.0</v>
      </c>
      <c r="AH329" s="348">
        <v>6365.0</v>
      </c>
      <c r="AI329" s="348">
        <v>4470.0</v>
      </c>
      <c r="AJ329" s="203">
        <v>0.0</v>
      </c>
      <c r="AK329" s="344"/>
      <c r="AL329" s="344"/>
      <c r="AM329" s="344"/>
      <c r="AN329" s="344"/>
      <c r="AO329" s="344"/>
      <c r="AP329" s="344"/>
    </row>
    <row r="330">
      <c r="A330" s="345">
        <v>44236.0</v>
      </c>
      <c r="B330" s="348">
        <v>9370.0</v>
      </c>
      <c r="C330" s="348">
        <v>28990.0</v>
      </c>
      <c r="D330" s="348">
        <v>26740.0</v>
      </c>
      <c r="E330" s="348">
        <v>5460.0</v>
      </c>
      <c r="F330" s="348">
        <v>4659.0</v>
      </c>
      <c r="G330" s="348">
        <v>23982.0</v>
      </c>
      <c r="H330" s="348">
        <v>300406.0</v>
      </c>
      <c r="I330" s="348">
        <v>4883.0</v>
      </c>
      <c r="J330" s="348">
        <v>169982.0</v>
      </c>
      <c r="K330" s="348">
        <v>137326.0</v>
      </c>
      <c r="L330" s="348">
        <v>118876.0</v>
      </c>
      <c r="M330" s="348">
        <v>4154.0</v>
      </c>
      <c r="N330" s="348">
        <v>46456.0</v>
      </c>
      <c r="O330" s="348">
        <v>12489.0</v>
      </c>
      <c r="P330" s="348">
        <v>19032.0</v>
      </c>
      <c r="Q330" s="348">
        <v>8150.0</v>
      </c>
      <c r="R330" s="348">
        <v>8366.0</v>
      </c>
      <c r="S330" s="348">
        <v>7879.0</v>
      </c>
      <c r="T330" s="348">
        <v>14857.0</v>
      </c>
      <c r="U330" s="348">
        <v>27661.0</v>
      </c>
      <c r="V330" s="348">
        <v>14107.0</v>
      </c>
      <c r="W330" s="348">
        <v>22062.0</v>
      </c>
      <c r="X330" s="348">
        <v>9758.0</v>
      </c>
      <c r="Y330" s="348">
        <v>50761.0</v>
      </c>
      <c r="Z330" s="348">
        <v>8996.0</v>
      </c>
      <c r="AA330" s="348">
        <v>11045.0</v>
      </c>
      <c r="AB330" s="348">
        <v>29669.0</v>
      </c>
      <c r="AC330" s="348">
        <v>3673.0</v>
      </c>
      <c r="AD330" s="348">
        <v>6600.0</v>
      </c>
      <c r="AE330" s="348">
        <v>6895.0</v>
      </c>
      <c r="AF330" s="348">
        <v>15838.0</v>
      </c>
      <c r="AG330" s="348">
        <v>4678.0</v>
      </c>
      <c r="AH330" s="348">
        <v>6478.0</v>
      </c>
      <c r="AI330" s="348">
        <v>4501.0</v>
      </c>
      <c r="AJ330" s="203">
        <v>0.0</v>
      </c>
      <c r="AK330" s="344"/>
      <c r="AL330" s="344"/>
      <c r="AM330" s="344"/>
      <c r="AN330" s="344"/>
      <c r="AO330" s="344"/>
      <c r="AP330" s="344"/>
    </row>
    <row r="331">
      <c r="A331" s="345">
        <v>44237.0</v>
      </c>
      <c r="B331" s="348">
        <v>9373.0</v>
      </c>
      <c r="C331" s="348">
        <v>29295.0</v>
      </c>
      <c r="D331" s="348">
        <v>26770.0</v>
      </c>
      <c r="E331" s="348">
        <v>5549.0</v>
      </c>
      <c r="F331" s="348">
        <v>4666.0</v>
      </c>
      <c r="G331" s="348">
        <v>24273.0</v>
      </c>
      <c r="H331" s="348">
        <v>303715.0</v>
      </c>
      <c r="I331" s="348">
        <v>4928.0</v>
      </c>
      <c r="J331" s="348">
        <v>170642.0</v>
      </c>
      <c r="K331" s="348">
        <v>138546.0</v>
      </c>
      <c r="L331" s="348">
        <v>119479.0</v>
      </c>
      <c r="M331" s="348">
        <v>4173.0</v>
      </c>
      <c r="N331" s="348">
        <v>46954.0</v>
      </c>
      <c r="O331" s="348">
        <v>12519.0</v>
      </c>
      <c r="P331" s="348">
        <v>19177.0</v>
      </c>
      <c r="Q331" s="348">
        <v>8205.0</v>
      </c>
      <c r="R331" s="348">
        <v>8403.0</v>
      </c>
      <c r="S331" s="348">
        <v>7969.0</v>
      </c>
      <c r="T331" s="348">
        <v>14931.0</v>
      </c>
      <c r="U331" s="348">
        <v>27802.0</v>
      </c>
      <c r="V331" s="348">
        <v>14141.0</v>
      </c>
      <c r="W331" s="348">
        <v>22286.0</v>
      </c>
      <c r="X331" s="348">
        <v>9770.0</v>
      </c>
      <c r="Y331" s="348">
        <v>50941.0</v>
      </c>
      <c r="Z331" s="348">
        <v>9059.0</v>
      </c>
      <c r="AA331" s="348">
        <v>11151.0</v>
      </c>
      <c r="AB331" s="348">
        <v>29842.0</v>
      </c>
      <c r="AC331" s="348">
        <v>3713.0</v>
      </c>
      <c r="AD331" s="348">
        <v>6630.0</v>
      </c>
      <c r="AE331" s="348">
        <v>6918.0</v>
      </c>
      <c r="AF331" s="348">
        <v>15939.0</v>
      </c>
      <c r="AG331" s="348">
        <v>4701.0</v>
      </c>
      <c r="AH331" s="348">
        <v>6568.0</v>
      </c>
      <c r="AI331" s="348">
        <v>4527.0</v>
      </c>
      <c r="AJ331" s="203">
        <v>0.0</v>
      </c>
      <c r="AK331" s="344"/>
      <c r="AL331" s="344"/>
      <c r="AM331" s="344"/>
      <c r="AN331" s="344"/>
      <c r="AO331" s="344"/>
      <c r="AP331" s="344"/>
    </row>
    <row r="332">
      <c r="A332" s="345">
        <v>44238.0</v>
      </c>
      <c r="B332" s="348">
        <v>9390.0</v>
      </c>
      <c r="C332" s="348">
        <v>29666.0</v>
      </c>
      <c r="D332" s="348">
        <v>26810.0</v>
      </c>
      <c r="E332" s="348">
        <v>5709.0</v>
      </c>
      <c r="F332" s="348">
        <v>4677.0</v>
      </c>
      <c r="G332" s="348">
        <v>24534.0</v>
      </c>
      <c r="H332" s="348">
        <v>306229.0</v>
      </c>
      <c r="I332" s="348">
        <v>4961.0</v>
      </c>
      <c r="J332" s="348">
        <v>171701.0</v>
      </c>
      <c r="K332" s="348">
        <v>139532.0</v>
      </c>
      <c r="L332" s="348">
        <v>120523.0</v>
      </c>
      <c r="M332" s="348">
        <v>4200.0</v>
      </c>
      <c r="N332" s="348">
        <v>47597.0</v>
      </c>
      <c r="O332" s="348">
        <v>12550.0</v>
      </c>
      <c r="P332" s="348">
        <v>19316.0</v>
      </c>
      <c r="Q332" s="348">
        <v>8268.0</v>
      </c>
      <c r="R332" s="348">
        <v>8428.0</v>
      </c>
      <c r="S332" s="348">
        <v>8032.0</v>
      </c>
      <c r="T332" s="348">
        <v>14971.0</v>
      </c>
      <c r="U332" s="348">
        <v>27887.0</v>
      </c>
      <c r="V332" s="348">
        <v>14303.0</v>
      </c>
      <c r="W332" s="348">
        <v>22417.0</v>
      </c>
      <c r="X332" s="348">
        <v>9790.0</v>
      </c>
      <c r="Y332" s="348">
        <v>51069.0</v>
      </c>
      <c r="Z332" s="348">
        <v>9097.0</v>
      </c>
      <c r="AA332" s="348">
        <v>11217.0</v>
      </c>
      <c r="AB332" s="348">
        <v>29931.0</v>
      </c>
      <c r="AC332" s="348">
        <v>3762.0</v>
      </c>
      <c r="AD332" s="348">
        <v>6640.0</v>
      </c>
      <c r="AE332" s="348">
        <v>6934.0</v>
      </c>
      <c r="AF332" s="348">
        <v>15980.0</v>
      </c>
      <c r="AG332" s="348">
        <v>4728.0</v>
      </c>
      <c r="AH332" s="348">
        <v>6600.0</v>
      </c>
      <c r="AI332" s="348">
        <v>4541.0</v>
      </c>
      <c r="AJ332" s="203">
        <v>0.0</v>
      </c>
      <c r="AK332" s="344"/>
      <c r="AL332" s="344"/>
      <c r="AM332" s="344"/>
      <c r="AN332" s="344"/>
      <c r="AO332" s="344"/>
      <c r="AP332" s="344"/>
    </row>
    <row r="333">
      <c r="A333" s="345">
        <v>44239.0</v>
      </c>
      <c r="B333" s="348">
        <v>9398.0</v>
      </c>
      <c r="C333" s="348">
        <v>29978.0</v>
      </c>
      <c r="D333" s="348">
        <v>26957.0</v>
      </c>
      <c r="E333" s="348">
        <v>5823.0</v>
      </c>
      <c r="F333" s="348">
        <v>4694.0</v>
      </c>
      <c r="G333" s="348">
        <v>24812.0</v>
      </c>
      <c r="H333" s="348">
        <v>310039.0</v>
      </c>
      <c r="I333" s="348">
        <v>4991.0</v>
      </c>
      <c r="J333" s="348">
        <v>172384.0</v>
      </c>
      <c r="K333" s="348">
        <v>140196.0</v>
      </c>
      <c r="L333" s="348">
        <v>121299.0</v>
      </c>
      <c r="M333" s="348">
        <v>4233.0</v>
      </c>
      <c r="N333" s="348">
        <v>48528.0</v>
      </c>
      <c r="O333" s="348">
        <v>12628.0</v>
      </c>
      <c r="P333" s="348">
        <v>19452.0</v>
      </c>
      <c r="Q333" s="348">
        <v>8333.0</v>
      </c>
      <c r="R333" s="348">
        <v>8439.0</v>
      </c>
      <c r="S333" s="348">
        <v>8068.0</v>
      </c>
      <c r="T333" s="348">
        <v>15027.0</v>
      </c>
      <c r="U333" s="348">
        <v>28010.0</v>
      </c>
      <c r="V333" s="348">
        <v>14375.0</v>
      </c>
      <c r="W333" s="348">
        <v>22585.0</v>
      </c>
      <c r="X333" s="348">
        <v>9816.0</v>
      </c>
      <c r="Y333" s="348">
        <v>51745.0</v>
      </c>
      <c r="Z333" s="348">
        <v>9132.0</v>
      </c>
      <c r="AA333" s="348">
        <v>11293.0</v>
      </c>
      <c r="AB333" s="348">
        <v>30027.0</v>
      </c>
      <c r="AC333" s="348">
        <v>3820.0</v>
      </c>
      <c r="AD333" s="348">
        <v>6640.0</v>
      </c>
      <c r="AE333" s="348">
        <v>6969.0</v>
      </c>
      <c r="AF333" s="348">
        <v>16046.0</v>
      </c>
      <c r="AG333" s="348">
        <v>4767.0</v>
      </c>
      <c r="AH333" s="348">
        <v>6785.0</v>
      </c>
      <c r="AI333" s="348">
        <v>4570.0</v>
      </c>
      <c r="AJ333" s="203">
        <v>0.0</v>
      </c>
      <c r="AK333" s="344"/>
      <c r="AL333" s="344"/>
      <c r="AM333" s="344"/>
      <c r="AN333" s="344"/>
      <c r="AO333" s="344"/>
      <c r="AP333" s="344"/>
    </row>
    <row r="334">
      <c r="A334" s="345">
        <v>44240.0</v>
      </c>
      <c r="B334" s="348">
        <v>9399.0</v>
      </c>
      <c r="C334" s="348">
        <v>30134.0</v>
      </c>
      <c r="D334" s="348">
        <v>27071.0</v>
      </c>
      <c r="E334" s="348">
        <v>5956.0</v>
      </c>
      <c r="F334" s="348">
        <v>4703.0</v>
      </c>
      <c r="G334" s="348">
        <v>24925.0</v>
      </c>
      <c r="H334" s="348">
        <v>313057.0</v>
      </c>
      <c r="I334" s="348">
        <v>5024.0</v>
      </c>
      <c r="J334" s="348">
        <v>174121.0</v>
      </c>
      <c r="K334" s="348">
        <v>140959.0</v>
      </c>
      <c r="L334" s="348">
        <v>121859.0</v>
      </c>
      <c r="M334" s="348">
        <v>4243.0</v>
      </c>
      <c r="N334" s="348">
        <v>48842.0</v>
      </c>
      <c r="O334" s="348">
        <v>12729.0</v>
      </c>
      <c r="P334" s="348">
        <v>19596.0</v>
      </c>
      <c r="Q334" s="348">
        <v>8472.0</v>
      </c>
      <c r="R334" s="348">
        <v>8459.0</v>
      </c>
      <c r="S334" s="348">
        <v>8085.0</v>
      </c>
      <c r="T334" s="348">
        <v>15084.0</v>
      </c>
      <c r="U334" s="348">
        <v>28091.0</v>
      </c>
      <c r="V334" s="348">
        <v>14459.0</v>
      </c>
      <c r="W334" s="348">
        <v>22739.0</v>
      </c>
      <c r="X334" s="348">
        <v>9824.0</v>
      </c>
      <c r="Y334" s="348">
        <v>52126.0</v>
      </c>
      <c r="Z334" s="348">
        <v>9209.0</v>
      </c>
      <c r="AA334" s="348">
        <v>11368.0</v>
      </c>
      <c r="AB334" s="348">
        <v>30074.0</v>
      </c>
      <c r="AC334" s="348">
        <v>3847.0</v>
      </c>
      <c r="AD334" s="348">
        <v>6714.0</v>
      </c>
      <c r="AE334" s="348">
        <v>6977.0</v>
      </c>
      <c r="AF334" s="348">
        <v>16101.0</v>
      </c>
      <c r="AG334" s="348">
        <v>4862.0</v>
      </c>
      <c r="AH334" s="348">
        <v>7020.0</v>
      </c>
      <c r="AI334" s="348">
        <v>4574.0</v>
      </c>
      <c r="AJ334" s="203">
        <v>0.0</v>
      </c>
      <c r="AK334" s="344"/>
      <c r="AL334" s="344"/>
      <c r="AM334" s="344"/>
      <c r="AN334" s="344"/>
      <c r="AO334" s="344"/>
      <c r="AP334" s="344"/>
    </row>
    <row r="335">
      <c r="A335" s="345">
        <v>44241.0</v>
      </c>
      <c r="B335" s="348">
        <v>9403.0</v>
      </c>
      <c r="C335" s="348">
        <v>30273.0</v>
      </c>
      <c r="D335" s="348">
        <v>27145.0</v>
      </c>
      <c r="E335" s="348">
        <v>6086.0</v>
      </c>
      <c r="F335" s="348">
        <v>4721.0</v>
      </c>
      <c r="G335" s="348">
        <v>25033.0</v>
      </c>
      <c r="H335" s="348">
        <v>315553.0</v>
      </c>
      <c r="I335" s="348">
        <v>5058.0</v>
      </c>
      <c r="J335" s="348">
        <v>175003.0</v>
      </c>
      <c r="K335" s="348">
        <v>141437.0</v>
      </c>
      <c r="L335" s="348">
        <v>122375.0</v>
      </c>
      <c r="M335" s="348">
        <v>4262.0</v>
      </c>
      <c r="N335" s="348">
        <v>49172.0</v>
      </c>
      <c r="O335" s="348">
        <v>12765.0</v>
      </c>
      <c r="P335" s="348">
        <v>19693.0</v>
      </c>
      <c r="Q335" s="348">
        <v>8551.0</v>
      </c>
      <c r="R335" s="348">
        <v>8492.0</v>
      </c>
      <c r="S335" s="348">
        <v>8098.0</v>
      </c>
      <c r="T335" s="348">
        <v>15150.0</v>
      </c>
      <c r="U335" s="348">
        <v>28168.0</v>
      </c>
      <c r="V335" s="348">
        <v>14515.0</v>
      </c>
      <c r="W335" s="348">
        <v>22865.0</v>
      </c>
      <c r="X335" s="348">
        <v>9839.0</v>
      </c>
      <c r="Y335" s="348">
        <v>52480.0</v>
      </c>
      <c r="Z335" s="348">
        <v>9266.0</v>
      </c>
      <c r="AA335" s="348">
        <v>11457.0</v>
      </c>
      <c r="AB335" s="348">
        <v>30141.0</v>
      </c>
      <c r="AC335" s="348">
        <v>3869.0</v>
      </c>
      <c r="AD335" s="348">
        <v>6747.0</v>
      </c>
      <c r="AE335" s="348">
        <v>7001.0</v>
      </c>
      <c r="AF335" s="348">
        <v>16116.0</v>
      </c>
      <c r="AG335" s="348">
        <v>4869.0</v>
      </c>
      <c r="AH335" s="348">
        <v>7272.0</v>
      </c>
      <c r="AI335" s="348">
        <v>4593.0</v>
      </c>
      <c r="AJ335" s="203">
        <v>0.0</v>
      </c>
      <c r="AK335" s="344"/>
      <c r="AL335" s="344"/>
      <c r="AM335" s="344"/>
      <c r="AN335" s="344"/>
      <c r="AO335" s="344"/>
      <c r="AP335" s="344"/>
    </row>
    <row r="336">
      <c r="A336" s="345">
        <v>44242.0</v>
      </c>
      <c r="B336" s="348">
        <v>9403.0</v>
      </c>
      <c r="C336" s="348">
        <v>30547.0</v>
      </c>
      <c r="D336" s="348">
        <v>27324.0</v>
      </c>
      <c r="E336" s="348">
        <v>6224.0</v>
      </c>
      <c r="F336" s="348">
        <v>4726.0</v>
      </c>
      <c r="G336" s="348">
        <v>25168.0</v>
      </c>
      <c r="H336" s="348">
        <v>317432.0</v>
      </c>
      <c r="I336" s="348">
        <v>5067.0</v>
      </c>
      <c r="J336" s="348">
        <v>175950.0</v>
      </c>
      <c r="K336" s="348">
        <v>142318.0</v>
      </c>
      <c r="L336" s="348">
        <v>122807.0</v>
      </c>
      <c r="M336" s="348">
        <v>4262.0</v>
      </c>
      <c r="N336" s="348">
        <v>49534.0</v>
      </c>
      <c r="O336" s="348">
        <v>12806.0</v>
      </c>
      <c r="P336" s="348">
        <v>19839.0</v>
      </c>
      <c r="Q336" s="348">
        <v>8736.0</v>
      </c>
      <c r="R336" s="348">
        <v>8500.0</v>
      </c>
      <c r="S336" s="348">
        <v>8101.0</v>
      </c>
      <c r="T336" s="348">
        <v>15201.0</v>
      </c>
      <c r="U336" s="348">
        <v>28182.0</v>
      </c>
      <c r="V336" s="348">
        <v>14612.0</v>
      </c>
      <c r="W336" s="348">
        <v>22999.0</v>
      </c>
      <c r="X336" s="348">
        <v>9847.0</v>
      </c>
      <c r="Y336" s="348">
        <v>52640.0</v>
      </c>
      <c r="Z336" s="348">
        <v>9315.0</v>
      </c>
      <c r="AA336" s="348">
        <v>11525.0</v>
      </c>
      <c r="AB336" s="348">
        <v>30197.0</v>
      </c>
      <c r="AC336" s="348">
        <v>3878.0</v>
      </c>
      <c r="AD336" s="348">
        <v>6747.0</v>
      </c>
      <c r="AE336" s="348">
        <v>7028.0</v>
      </c>
      <c r="AF336" s="348">
        <v>16133.0</v>
      </c>
      <c r="AG336" s="348">
        <v>4883.0</v>
      </c>
      <c r="AH336" s="348">
        <v>7387.0</v>
      </c>
      <c r="AI336" s="348">
        <v>4612.0</v>
      </c>
      <c r="AJ336" s="203">
        <v>0.0</v>
      </c>
      <c r="AK336" s="344"/>
      <c r="AL336" s="344"/>
      <c r="AM336" s="344"/>
      <c r="AN336" s="344"/>
      <c r="AO336" s="344"/>
      <c r="AP336" s="344"/>
    </row>
    <row r="337">
      <c r="A337" s="345">
        <v>44243.0</v>
      </c>
      <c r="B337" s="348">
        <v>9403.0</v>
      </c>
      <c r="C337" s="348">
        <v>30821.0</v>
      </c>
      <c r="D337" s="348">
        <v>27675.0</v>
      </c>
      <c r="E337" s="348">
        <v>6278.0</v>
      </c>
      <c r="F337" s="348">
        <v>4743.0</v>
      </c>
      <c r="G337" s="348">
        <v>25335.0</v>
      </c>
      <c r="H337" s="348">
        <v>319293.0</v>
      </c>
      <c r="I337" s="348">
        <v>5091.0</v>
      </c>
      <c r="J337" s="348">
        <v>179982.0</v>
      </c>
      <c r="K337" s="348">
        <v>143419.0</v>
      </c>
      <c r="L337" s="348">
        <v>123280.0</v>
      </c>
      <c r="M337" s="348">
        <v>4299.0</v>
      </c>
      <c r="N337" s="348">
        <v>49856.0</v>
      </c>
      <c r="O337" s="348">
        <v>12856.0</v>
      </c>
      <c r="P337" s="348">
        <v>19978.0</v>
      </c>
      <c r="Q337" s="348">
        <v>8811.0</v>
      </c>
      <c r="R337" s="348">
        <v>8514.0</v>
      </c>
      <c r="S337" s="348">
        <v>8158.0</v>
      </c>
      <c r="T337" s="348">
        <v>15253.0</v>
      </c>
      <c r="U337" s="348">
        <v>28236.0</v>
      </c>
      <c r="V337" s="348">
        <v>14629.0</v>
      </c>
      <c r="W337" s="348">
        <v>23108.0</v>
      </c>
      <c r="X337" s="348">
        <v>9858.0</v>
      </c>
      <c r="Y337" s="348">
        <v>52959.0</v>
      </c>
      <c r="Z337" s="348">
        <v>9346.0</v>
      </c>
      <c r="AA337" s="348">
        <v>11603.0</v>
      </c>
      <c r="AB337" s="348">
        <v>30277.0</v>
      </c>
      <c r="AC337" s="348">
        <v>3886.0</v>
      </c>
      <c r="AD337" s="348">
        <v>6769.0</v>
      </c>
      <c r="AE337" s="348">
        <v>7036.0</v>
      </c>
      <c r="AF337" s="348">
        <v>16135.0</v>
      </c>
      <c r="AG337" s="348">
        <v>4921.0</v>
      </c>
      <c r="AH337" s="348">
        <v>7517.0</v>
      </c>
      <c r="AI337" s="348">
        <v>4634.0</v>
      </c>
      <c r="AJ337" s="203">
        <v>0.0</v>
      </c>
      <c r="AK337" s="344"/>
      <c r="AL337" s="344"/>
      <c r="AM337" s="344"/>
      <c r="AN337" s="344"/>
      <c r="AO337" s="344"/>
      <c r="AP337" s="344"/>
    </row>
    <row r="338">
      <c r="A338" s="345">
        <v>44244.0</v>
      </c>
      <c r="B338" s="348">
        <v>9403.0</v>
      </c>
      <c r="C338" s="348">
        <v>31195.0</v>
      </c>
      <c r="D338" s="348">
        <v>28009.0</v>
      </c>
      <c r="E338" s="348">
        <v>6394.0</v>
      </c>
      <c r="F338" s="348">
        <v>4752.0</v>
      </c>
      <c r="G338" s="348">
        <v>25562.0</v>
      </c>
      <c r="H338" s="348">
        <v>320738.0</v>
      </c>
      <c r="I338" s="348">
        <v>5113.0</v>
      </c>
      <c r="J338" s="348">
        <v>184106.0</v>
      </c>
      <c r="K338" s="348">
        <v>144288.0</v>
      </c>
      <c r="L338" s="348">
        <v>123860.0</v>
      </c>
      <c r="M338" s="348">
        <v>4325.0</v>
      </c>
      <c r="N338" s="348">
        <v>50308.0</v>
      </c>
      <c r="O338" s="348">
        <v>12888.0</v>
      </c>
      <c r="P338" s="348">
        <v>20129.0</v>
      </c>
      <c r="Q338" s="348">
        <v>8871.0</v>
      </c>
      <c r="R338" s="348">
        <v>8527.0</v>
      </c>
      <c r="S338" s="348">
        <v>8219.0</v>
      </c>
      <c r="T338" s="348">
        <v>15308.0</v>
      </c>
      <c r="U338" s="348">
        <v>28307.0</v>
      </c>
      <c r="V338" s="348">
        <v>14633.0</v>
      </c>
      <c r="W338" s="348">
        <v>23236.0</v>
      </c>
      <c r="X338" s="348">
        <v>9872.0</v>
      </c>
      <c r="Y338" s="348">
        <v>53075.0</v>
      </c>
      <c r="Z338" s="348">
        <v>9390.0</v>
      </c>
      <c r="AA338" s="348">
        <v>11678.0</v>
      </c>
      <c r="AB338" s="348">
        <v>30299.0</v>
      </c>
      <c r="AC338" s="348">
        <v>3908.0</v>
      </c>
      <c r="AD338" s="348">
        <v>6774.0</v>
      </c>
      <c r="AE338" s="348">
        <v>7084.0</v>
      </c>
      <c r="AF338" s="348">
        <v>16143.0</v>
      </c>
      <c r="AG338" s="348">
        <v>4994.0</v>
      </c>
      <c r="AH338" s="348">
        <v>7620.0</v>
      </c>
      <c r="AI338" s="348">
        <v>4638.0</v>
      </c>
      <c r="AJ338" s="203">
        <v>0.0</v>
      </c>
      <c r="AK338" s="344"/>
      <c r="AL338" s="344"/>
      <c r="AM338" s="344"/>
      <c r="AN338" s="344"/>
      <c r="AO338" s="344"/>
      <c r="AP338" s="344"/>
    </row>
    <row r="339">
      <c r="A339" s="345">
        <v>44245.0</v>
      </c>
      <c r="B339" s="348">
        <v>9435.0</v>
      </c>
      <c r="C339" s="348">
        <v>31501.0</v>
      </c>
      <c r="D339" s="348">
        <v>28095.0</v>
      </c>
      <c r="E339" s="348">
        <v>6521.0</v>
      </c>
      <c r="F339" s="348">
        <v>4757.0</v>
      </c>
      <c r="G339" s="348">
        <v>25817.0</v>
      </c>
      <c r="H339" s="348">
        <v>321111.0</v>
      </c>
      <c r="I339" s="348">
        <v>5168.0</v>
      </c>
      <c r="J339" s="348">
        <v>188526.0</v>
      </c>
      <c r="K339" s="348">
        <v>144964.0</v>
      </c>
      <c r="L339" s="348">
        <v>124419.0</v>
      </c>
      <c r="M339" s="348">
        <v>4357.0</v>
      </c>
      <c r="N339" s="348">
        <v>50826.0</v>
      </c>
      <c r="O339" s="348">
        <v>12974.0</v>
      </c>
      <c r="P339" s="348">
        <v>20249.0</v>
      </c>
      <c r="Q339" s="348">
        <v>8991.0</v>
      </c>
      <c r="R339" s="348">
        <v>8552.0</v>
      </c>
      <c r="S339" s="348">
        <v>8257.0</v>
      </c>
      <c r="T339" s="348">
        <v>15352.0</v>
      </c>
      <c r="U339" s="348">
        <v>28419.0</v>
      </c>
      <c r="V339" s="348">
        <v>14660.0</v>
      </c>
      <c r="W339" s="348">
        <v>23335.0</v>
      </c>
      <c r="X339" s="348">
        <v>9900.0</v>
      </c>
      <c r="Y339" s="348">
        <v>53348.0</v>
      </c>
      <c r="Z339" s="348">
        <v>9483.0</v>
      </c>
      <c r="AA339" s="348">
        <v>11753.0</v>
      </c>
      <c r="AB339" s="348">
        <v>30408.0</v>
      </c>
      <c r="AC339" s="348">
        <v>3912.0</v>
      </c>
      <c r="AD339" s="348">
        <v>6793.0</v>
      </c>
      <c r="AE339" s="348">
        <v>7109.0</v>
      </c>
      <c r="AF339" s="348">
        <v>16176.0</v>
      </c>
      <c r="AG339" s="348">
        <v>5025.0</v>
      </c>
      <c r="AH339" s="348">
        <v>7844.0</v>
      </c>
      <c r="AI339" s="348">
        <v>4648.0</v>
      </c>
      <c r="AJ339" s="203">
        <v>0.0</v>
      </c>
      <c r="AK339" s="344"/>
      <c r="AL339" s="344"/>
      <c r="AM339" s="344"/>
      <c r="AN339" s="344"/>
      <c r="AO339" s="344"/>
      <c r="AP339" s="344"/>
    </row>
    <row r="340">
      <c r="A340" s="345">
        <v>44246.0</v>
      </c>
      <c r="B340" s="342">
        <f t="shared" ref="B340:AJ340" si="6">B341-B700</f>
        <v>9448</v>
      </c>
      <c r="C340" s="342">
        <f t="shared" si="6"/>
        <v>31831</v>
      </c>
      <c r="D340" s="342">
        <f t="shared" si="6"/>
        <v>28168</v>
      </c>
      <c r="E340" s="342">
        <f t="shared" si="6"/>
        <v>6606</v>
      </c>
      <c r="F340" s="342">
        <f t="shared" si="6"/>
        <v>4771</v>
      </c>
      <c r="G340" s="342">
        <f t="shared" si="6"/>
        <v>26080</v>
      </c>
      <c r="H340" s="342">
        <f t="shared" si="6"/>
        <v>323031</v>
      </c>
      <c r="I340" s="342">
        <f t="shared" si="6"/>
        <v>5178</v>
      </c>
      <c r="J340" s="342">
        <f t="shared" si="6"/>
        <v>192373</v>
      </c>
      <c r="K340" s="342">
        <f t="shared" si="6"/>
        <v>146170</v>
      </c>
      <c r="L340" s="342">
        <f t="shared" si="6"/>
        <v>124991</v>
      </c>
      <c r="M340" s="342">
        <f t="shared" si="6"/>
        <v>4383</v>
      </c>
      <c r="N340" s="342">
        <f t="shared" si="6"/>
        <v>51544</v>
      </c>
      <c r="O340" s="342">
        <f t="shared" si="6"/>
        <v>13073</v>
      </c>
      <c r="P340" s="342">
        <f t="shared" si="6"/>
        <v>20429</v>
      </c>
      <c r="Q340" s="342">
        <f t="shared" si="6"/>
        <v>9051</v>
      </c>
      <c r="R340" s="342">
        <f t="shared" si="6"/>
        <v>8563</v>
      </c>
      <c r="S340" s="342">
        <f t="shared" si="6"/>
        <v>8315</v>
      </c>
      <c r="T340" s="342">
        <f t="shared" si="6"/>
        <v>15402</v>
      </c>
      <c r="U340" s="342">
        <f t="shared" si="6"/>
        <v>28509</v>
      </c>
      <c r="V340" s="342">
        <f t="shared" si="6"/>
        <v>14716</v>
      </c>
      <c r="W340" s="342">
        <f t="shared" si="6"/>
        <v>23462</v>
      </c>
      <c r="X340" s="342">
        <f t="shared" si="6"/>
        <v>9917</v>
      </c>
      <c r="Y340" s="342">
        <f t="shared" si="6"/>
        <v>53569</v>
      </c>
      <c r="Z340" s="342">
        <f t="shared" si="6"/>
        <v>9529</v>
      </c>
      <c r="AA340" s="342">
        <f t="shared" si="6"/>
        <v>11824</v>
      </c>
      <c r="AB340" s="342">
        <f t="shared" si="6"/>
        <v>30477</v>
      </c>
      <c r="AC340" s="342">
        <f t="shared" si="6"/>
        <v>3913</v>
      </c>
      <c r="AD340" s="342">
        <f t="shared" si="6"/>
        <v>6820</v>
      </c>
      <c r="AE340" s="342">
        <f t="shared" si="6"/>
        <v>7123</v>
      </c>
      <c r="AF340" s="342">
        <f t="shared" si="6"/>
        <v>16319</v>
      </c>
      <c r="AG340" s="342">
        <f t="shared" si="6"/>
        <v>5042</v>
      </c>
      <c r="AH340" s="342">
        <f t="shared" si="6"/>
        <v>7977</v>
      </c>
      <c r="AI340" s="342">
        <f t="shared" si="6"/>
        <v>4695</v>
      </c>
      <c r="AJ340" s="342">
        <f t="shared" si="6"/>
        <v>0</v>
      </c>
      <c r="AK340" s="344"/>
      <c r="AL340" s="344"/>
      <c r="AM340" s="344"/>
      <c r="AN340" s="344"/>
      <c r="AO340" s="344"/>
      <c r="AP340" s="344"/>
    </row>
    <row r="341">
      <c r="A341" s="345">
        <v>44247.0</v>
      </c>
      <c r="B341" s="348">
        <v>9456.0</v>
      </c>
      <c r="C341" s="348">
        <v>32033.0</v>
      </c>
      <c r="D341" s="348">
        <v>28241.0</v>
      </c>
      <c r="E341" s="348">
        <v>6738.0</v>
      </c>
      <c r="F341" s="348">
        <v>4790.0</v>
      </c>
      <c r="G341" s="348">
        <v>26281.0</v>
      </c>
      <c r="H341" s="348">
        <v>325903.0</v>
      </c>
      <c r="I341" s="348">
        <v>5198.0</v>
      </c>
      <c r="J341" s="348">
        <v>193348.0</v>
      </c>
      <c r="K341" s="348">
        <v>146975.0</v>
      </c>
      <c r="L341" s="348">
        <v>125592.0</v>
      </c>
      <c r="M341" s="348">
        <v>4418.0</v>
      </c>
      <c r="N341" s="348">
        <v>52096.0</v>
      </c>
      <c r="O341" s="348">
        <v>13168.0</v>
      </c>
      <c r="P341" s="348">
        <v>20612.0</v>
      </c>
      <c r="Q341" s="348">
        <v>9071.0</v>
      </c>
      <c r="R341" s="348">
        <v>8580.0</v>
      </c>
      <c r="S341" s="348">
        <v>8354.0</v>
      </c>
      <c r="T341" s="348">
        <v>15490.0</v>
      </c>
      <c r="U341" s="348">
        <v>28590.0</v>
      </c>
      <c r="V341" s="348">
        <v>14772.0</v>
      </c>
      <c r="W341" s="348">
        <v>23561.0</v>
      </c>
      <c r="X341" s="348">
        <v>9932.0</v>
      </c>
      <c r="Y341" s="348">
        <v>53771.0</v>
      </c>
      <c r="Z341" s="348">
        <v>9574.0</v>
      </c>
      <c r="AA341" s="348">
        <v>11922.0</v>
      </c>
      <c r="AB341" s="348">
        <v>30610.0</v>
      </c>
      <c r="AC341" s="348">
        <v>3932.0</v>
      </c>
      <c r="AD341" s="348">
        <v>6832.0</v>
      </c>
      <c r="AE341" s="348">
        <v>7151.0</v>
      </c>
      <c r="AF341" s="348">
        <v>16437.0</v>
      </c>
      <c r="AG341" s="348">
        <v>5071.0</v>
      </c>
      <c r="AH341" s="348">
        <v>8153.0</v>
      </c>
      <c r="AI341" s="348">
        <v>4701.0</v>
      </c>
      <c r="AJ341" s="203">
        <v>0.0</v>
      </c>
      <c r="AK341" s="344"/>
      <c r="AL341" s="344"/>
      <c r="AM341" s="344"/>
      <c r="AN341" s="344"/>
      <c r="AO341" s="344"/>
      <c r="AP341" s="344"/>
    </row>
    <row r="342">
      <c r="A342" s="347">
        <f t="shared" ref="A342:A344" si="7">A341+1</f>
        <v>44248</v>
      </c>
      <c r="B342" s="348">
        <v>9457.0</v>
      </c>
      <c r="C342" s="348">
        <v>32359.0</v>
      </c>
      <c r="D342" s="348">
        <v>28490.0</v>
      </c>
      <c r="E342" s="348">
        <v>6793.0</v>
      </c>
      <c r="F342" s="348">
        <v>4803.0</v>
      </c>
      <c r="G342" s="348">
        <v>26456.0</v>
      </c>
      <c r="H342" s="348">
        <v>328628.0</v>
      </c>
      <c r="I342" s="348">
        <v>5219.0</v>
      </c>
      <c r="J342" s="348">
        <v>194369.0</v>
      </c>
      <c r="K342" s="348">
        <v>147462.0</v>
      </c>
      <c r="L342" s="348">
        <v>126033.0</v>
      </c>
      <c r="M342" s="348">
        <v>4448.0</v>
      </c>
      <c r="N342" s="348">
        <v>52502.0</v>
      </c>
      <c r="O342" s="348">
        <v>13316.0</v>
      </c>
      <c r="P342" s="348">
        <v>20774.0</v>
      </c>
      <c r="Q342" s="348">
        <v>9082.0</v>
      </c>
      <c r="R342" s="348">
        <v>8604.0</v>
      </c>
      <c r="S342" s="348">
        <v>8404.0</v>
      </c>
      <c r="T342" s="348">
        <v>15542.0</v>
      </c>
      <c r="U342" s="348">
        <v>28661.0</v>
      </c>
      <c r="V342" s="348">
        <v>14814.0</v>
      </c>
      <c r="W342" s="348">
        <v>23658.0</v>
      </c>
      <c r="X342" s="348">
        <v>9954.0</v>
      </c>
      <c r="Y342" s="348">
        <v>53951.0</v>
      </c>
      <c r="Z342" s="348">
        <v>9597.0</v>
      </c>
      <c r="AA342" s="348">
        <v>11995.0</v>
      </c>
      <c r="AB342" s="348">
        <v>30807.0</v>
      </c>
      <c r="AC342" s="348">
        <v>3933.0</v>
      </c>
      <c r="AD342" s="348">
        <v>6835.0</v>
      </c>
      <c r="AE342" s="348">
        <v>7172.0</v>
      </c>
      <c r="AF342" s="348">
        <v>16477.0</v>
      </c>
      <c r="AG342" s="348">
        <v>5085.0</v>
      </c>
      <c r="AH342" s="348">
        <v>8254.0</v>
      </c>
      <c r="AI342" s="348">
        <v>4719.0</v>
      </c>
      <c r="AJ342" s="203">
        <v>0.0</v>
      </c>
      <c r="AK342" s="344"/>
      <c r="AL342" s="344"/>
      <c r="AM342" s="344"/>
      <c r="AN342" s="344"/>
      <c r="AO342" s="344"/>
      <c r="AP342" s="344"/>
    </row>
    <row r="343">
      <c r="A343" s="347">
        <f t="shared" si="7"/>
        <v>44249</v>
      </c>
      <c r="B343" s="319">
        <f t="shared" ref="B343:AJ343" si="8">B344-B703</f>
        <v>9458</v>
      </c>
      <c r="C343" s="319">
        <f t="shared" si="8"/>
        <v>32637</v>
      </c>
      <c r="D343" s="319">
        <f t="shared" si="8"/>
        <v>28603</v>
      </c>
      <c r="E343" s="319">
        <f t="shared" si="8"/>
        <v>6864</v>
      </c>
      <c r="F343" s="319">
        <f t="shared" si="8"/>
        <v>4825</v>
      </c>
      <c r="G343" s="319">
        <f t="shared" si="8"/>
        <v>26594</v>
      </c>
      <c r="H343" s="319">
        <f t="shared" si="8"/>
        <v>331094</v>
      </c>
      <c r="I343" s="319">
        <f t="shared" si="8"/>
        <v>5239</v>
      </c>
      <c r="J343" s="319">
        <f t="shared" si="8"/>
        <v>198181</v>
      </c>
      <c r="K343" s="319">
        <f t="shared" si="8"/>
        <v>148509</v>
      </c>
      <c r="L343" s="319">
        <f t="shared" si="8"/>
        <v>126467</v>
      </c>
      <c r="M343" s="319">
        <f t="shared" si="8"/>
        <v>4448</v>
      </c>
      <c r="N343" s="319">
        <f t="shared" si="8"/>
        <v>52906</v>
      </c>
      <c r="O343" s="319">
        <f t="shared" si="8"/>
        <v>13380</v>
      </c>
      <c r="P343" s="319">
        <f t="shared" si="8"/>
        <v>20881</v>
      </c>
      <c r="Q343" s="319">
        <f t="shared" si="8"/>
        <v>9177</v>
      </c>
      <c r="R343" s="319">
        <f t="shared" si="8"/>
        <v>8626</v>
      </c>
      <c r="S343" s="319">
        <f t="shared" si="8"/>
        <v>8479</v>
      </c>
      <c r="T343" s="319">
        <f t="shared" si="8"/>
        <v>15587</v>
      </c>
      <c r="U343" s="319">
        <f t="shared" si="8"/>
        <v>28690</v>
      </c>
      <c r="V343" s="319">
        <f t="shared" si="8"/>
        <v>14837</v>
      </c>
      <c r="W343" s="319">
        <f t="shared" si="8"/>
        <v>23755</v>
      </c>
      <c r="X343" s="319">
        <f t="shared" si="8"/>
        <v>9982</v>
      </c>
      <c r="Y343" s="319">
        <f t="shared" si="8"/>
        <v>54209</v>
      </c>
      <c r="Z343" s="319">
        <f t="shared" si="8"/>
        <v>9782</v>
      </c>
      <c r="AA343" s="319">
        <f t="shared" si="8"/>
        <v>12087</v>
      </c>
      <c r="AB343" s="319">
        <f t="shared" si="8"/>
        <v>30858</v>
      </c>
      <c r="AC343" s="319">
        <f t="shared" si="8"/>
        <v>3948</v>
      </c>
      <c r="AD343" s="319">
        <f t="shared" si="8"/>
        <v>6879</v>
      </c>
      <c r="AE343" s="319">
        <f t="shared" si="8"/>
        <v>7203</v>
      </c>
      <c r="AF343" s="319">
        <f t="shared" si="8"/>
        <v>16568</v>
      </c>
      <c r="AG343" s="319">
        <f t="shared" si="8"/>
        <v>5091</v>
      </c>
      <c r="AH343" s="319">
        <f t="shared" si="8"/>
        <v>8391</v>
      </c>
      <c r="AI343" s="319">
        <f t="shared" si="8"/>
        <v>4721</v>
      </c>
      <c r="AJ343" s="319">
        <f t="shared" si="8"/>
        <v>0</v>
      </c>
      <c r="AK343" s="344"/>
      <c r="AL343" s="344"/>
      <c r="AM343" s="344"/>
      <c r="AN343" s="344"/>
      <c r="AO343" s="344"/>
      <c r="AP343" s="344"/>
    </row>
    <row r="344">
      <c r="A344" s="347">
        <f t="shared" si="7"/>
        <v>44250</v>
      </c>
      <c r="B344" s="348">
        <v>9487.0</v>
      </c>
      <c r="C344" s="348">
        <v>32925.0</v>
      </c>
      <c r="D344" s="348">
        <v>28854.0</v>
      </c>
      <c r="E344" s="348">
        <v>6905.0</v>
      </c>
      <c r="F344" s="348">
        <v>4867.0</v>
      </c>
      <c r="G344" s="348">
        <v>26822.0</v>
      </c>
      <c r="H344" s="348">
        <v>331876.0</v>
      </c>
      <c r="I344" s="348">
        <v>5265.0</v>
      </c>
      <c r="J344" s="348">
        <v>202515.0</v>
      </c>
      <c r="K344" s="348">
        <v>149336.0</v>
      </c>
      <c r="L344" s="348">
        <v>127013.0</v>
      </c>
      <c r="M344" s="348">
        <v>4476.0</v>
      </c>
      <c r="N344" s="348">
        <v>53337.0</v>
      </c>
      <c r="O344" s="348">
        <v>13455.0</v>
      </c>
      <c r="P344" s="348">
        <v>20982.0</v>
      </c>
      <c r="Q344" s="348">
        <v>9370.0</v>
      </c>
      <c r="R344" s="348">
        <v>8642.0</v>
      </c>
      <c r="S344" s="348">
        <v>8512.0</v>
      </c>
      <c r="T344" s="348">
        <v>15647.0</v>
      </c>
      <c r="U344" s="348">
        <v>28750.0</v>
      </c>
      <c r="V344" s="348">
        <v>14848.0</v>
      </c>
      <c r="W344" s="348">
        <v>23894.0</v>
      </c>
      <c r="X344" s="348">
        <v>9989.0</v>
      </c>
      <c r="Y344" s="348">
        <v>54715.0</v>
      </c>
      <c r="Z344" s="348">
        <v>9789.0</v>
      </c>
      <c r="AA344" s="348">
        <v>12181.0</v>
      </c>
      <c r="AB344" s="348">
        <v>30974.0</v>
      </c>
      <c r="AC344" s="348">
        <v>3958.0</v>
      </c>
      <c r="AD344" s="348">
        <v>6888.0</v>
      </c>
      <c r="AE344" s="348">
        <v>7235.0</v>
      </c>
      <c r="AF344" s="348">
        <v>16644.0</v>
      </c>
      <c r="AG344" s="348">
        <v>5180.0</v>
      </c>
      <c r="AH344" s="348">
        <v>8586.0</v>
      </c>
      <c r="AI344" s="348">
        <v>4731.0</v>
      </c>
      <c r="AJ344" s="203">
        <v>0.0</v>
      </c>
      <c r="AK344" s="344"/>
      <c r="AL344" s="344"/>
      <c r="AM344" s="344"/>
      <c r="AN344" s="344"/>
      <c r="AO344" s="344"/>
      <c r="AP344" s="344"/>
    </row>
    <row r="345">
      <c r="A345" s="345">
        <v>44251.0</v>
      </c>
      <c r="B345" s="342">
        <f t="shared" ref="B345:AJ345" si="9">B346-B705</f>
        <v>9513</v>
      </c>
      <c r="C345" s="342">
        <f t="shared" si="9"/>
        <v>33232</v>
      </c>
      <c r="D345" s="342">
        <f t="shared" si="9"/>
        <v>28895</v>
      </c>
      <c r="E345" s="342">
        <f t="shared" si="9"/>
        <v>7141</v>
      </c>
      <c r="F345" s="342">
        <f t="shared" si="9"/>
        <v>4883</v>
      </c>
      <c r="G345" s="342">
        <f t="shared" si="9"/>
        <v>27023</v>
      </c>
      <c r="H345" s="342">
        <f t="shared" si="9"/>
        <v>332658</v>
      </c>
      <c r="I345" s="342">
        <f t="shared" si="9"/>
        <v>5321</v>
      </c>
      <c r="J345" s="342">
        <f t="shared" si="9"/>
        <v>204706</v>
      </c>
      <c r="K345" s="342">
        <f t="shared" si="9"/>
        <v>150598</v>
      </c>
      <c r="L345" s="342">
        <f t="shared" si="9"/>
        <v>127593</v>
      </c>
      <c r="M345" s="342">
        <f t="shared" si="9"/>
        <v>4503</v>
      </c>
      <c r="N345" s="342">
        <f t="shared" si="9"/>
        <v>53760</v>
      </c>
      <c r="O345" s="342">
        <f t="shared" si="9"/>
        <v>13517</v>
      </c>
      <c r="P345" s="342">
        <f t="shared" si="9"/>
        <v>21115</v>
      </c>
      <c r="Q345" s="342">
        <f t="shared" si="9"/>
        <v>9378</v>
      </c>
      <c r="R345" s="342">
        <f t="shared" si="9"/>
        <v>8657</v>
      </c>
      <c r="S345" s="342">
        <f t="shared" si="9"/>
        <v>8532</v>
      </c>
      <c r="T345" s="342">
        <f t="shared" si="9"/>
        <v>15704</v>
      </c>
      <c r="U345" s="342">
        <f t="shared" si="9"/>
        <v>28837</v>
      </c>
      <c r="V345" s="342">
        <f t="shared" si="9"/>
        <v>14863</v>
      </c>
      <c r="W345" s="342">
        <f t="shared" si="9"/>
        <v>24016</v>
      </c>
      <c r="X345" s="342">
        <f t="shared" si="9"/>
        <v>9999</v>
      </c>
      <c r="Y345" s="342">
        <f t="shared" si="9"/>
        <v>55103</v>
      </c>
      <c r="Z345" s="342">
        <f t="shared" si="9"/>
        <v>9814</v>
      </c>
      <c r="AA345" s="342">
        <f t="shared" si="9"/>
        <v>12249</v>
      </c>
      <c r="AB345" s="342">
        <f t="shared" si="9"/>
        <v>31084</v>
      </c>
      <c r="AC345" s="342">
        <f t="shared" si="9"/>
        <v>3970</v>
      </c>
      <c r="AD345" s="342">
        <f t="shared" si="9"/>
        <v>6902</v>
      </c>
      <c r="AE345" s="342">
        <f t="shared" si="9"/>
        <v>7287</v>
      </c>
      <c r="AF345" s="342">
        <f t="shared" si="9"/>
        <v>16684</v>
      </c>
      <c r="AG345" s="342">
        <f t="shared" si="9"/>
        <v>5190</v>
      </c>
      <c r="AH345" s="342">
        <f t="shared" si="9"/>
        <v>8681</v>
      </c>
      <c r="AI345" s="342">
        <f t="shared" si="9"/>
        <v>4733</v>
      </c>
      <c r="AJ345" s="342">
        <f t="shared" si="9"/>
        <v>0</v>
      </c>
      <c r="AK345" s="344"/>
      <c r="AL345" s="344"/>
      <c r="AM345" s="344"/>
      <c r="AN345" s="344"/>
      <c r="AO345" s="344"/>
      <c r="AP345" s="344"/>
    </row>
    <row r="346">
      <c r="A346" s="345">
        <v>44252.0</v>
      </c>
      <c r="B346" s="348">
        <v>9523.0</v>
      </c>
      <c r="C346" s="348">
        <v>33495.0</v>
      </c>
      <c r="D346" s="348">
        <v>29158.0</v>
      </c>
      <c r="E346" s="348">
        <v>7186.0</v>
      </c>
      <c r="F346" s="348">
        <v>4894.0</v>
      </c>
      <c r="G346" s="348">
        <v>27251.0</v>
      </c>
      <c r="H346" s="348">
        <v>334239.0</v>
      </c>
      <c r="I346" s="348">
        <v>5349.0</v>
      </c>
      <c r="J346" s="348">
        <v>207252.0</v>
      </c>
      <c r="K346" s="348">
        <v>151418.0</v>
      </c>
      <c r="L346" s="348">
        <v>128149.0</v>
      </c>
      <c r="M346" s="348">
        <v>4535.0</v>
      </c>
      <c r="N346" s="348">
        <v>54154.0</v>
      </c>
      <c r="O346" s="348">
        <v>13569.0</v>
      </c>
      <c r="P346" s="348">
        <v>21294.0</v>
      </c>
      <c r="Q346" s="348">
        <v>9425.0</v>
      </c>
      <c r="R346" s="348">
        <v>8665.0</v>
      </c>
      <c r="S346" s="348">
        <v>8576.0</v>
      </c>
      <c r="T346" s="348">
        <v>15779.0</v>
      </c>
      <c r="U346" s="348">
        <v>28920.0</v>
      </c>
      <c r="V346" s="348">
        <v>14881.0</v>
      </c>
      <c r="W346" s="348">
        <v>24169.0</v>
      </c>
      <c r="X346" s="348">
        <v>10015.0</v>
      </c>
      <c r="Y346" s="348">
        <v>55526.0</v>
      </c>
      <c r="Z346" s="348">
        <v>9881.0</v>
      </c>
      <c r="AA346" s="348">
        <v>12317.0</v>
      </c>
      <c r="AB346" s="348">
        <v>31217.0</v>
      </c>
      <c r="AC346" s="348">
        <v>3975.0</v>
      </c>
      <c r="AD346" s="348">
        <v>6932.0</v>
      </c>
      <c r="AE346" s="348">
        <v>7320.0</v>
      </c>
      <c r="AF346" s="348">
        <v>16735.0</v>
      </c>
      <c r="AG346" s="348">
        <v>5197.0</v>
      </c>
      <c r="AH346" s="348">
        <v>8883.0</v>
      </c>
      <c r="AI346" s="348">
        <v>4755.0</v>
      </c>
      <c r="AJ346" s="203">
        <v>0.0</v>
      </c>
      <c r="AK346" s="344"/>
      <c r="AL346" s="344"/>
      <c r="AM346" s="344"/>
      <c r="AN346" s="344"/>
      <c r="AO346" s="344"/>
      <c r="AP346" s="344"/>
    </row>
    <row r="347">
      <c r="A347" s="345">
        <v>44253.0</v>
      </c>
      <c r="B347" s="342">
        <f t="shared" ref="B347:AJ347" si="10">B348-B707</f>
        <v>9531</v>
      </c>
      <c r="C347" s="342">
        <f t="shared" si="10"/>
        <v>33825</v>
      </c>
      <c r="D347" s="342">
        <f t="shared" si="10"/>
        <v>29395</v>
      </c>
      <c r="E347" s="342">
        <f t="shared" si="10"/>
        <v>7256</v>
      </c>
      <c r="F347" s="342">
        <f t="shared" si="10"/>
        <v>4914</v>
      </c>
      <c r="G347" s="342">
        <f t="shared" si="10"/>
        <v>27425</v>
      </c>
      <c r="H347" s="342">
        <f t="shared" si="10"/>
        <v>335900</v>
      </c>
      <c r="I347" s="342">
        <f t="shared" si="10"/>
        <v>5373</v>
      </c>
      <c r="J347" s="342">
        <f t="shared" si="10"/>
        <v>209566</v>
      </c>
      <c r="K347" s="342">
        <f t="shared" si="10"/>
        <v>152071</v>
      </c>
      <c r="L347" s="342">
        <f t="shared" si="10"/>
        <v>128690</v>
      </c>
      <c r="M347" s="342">
        <f t="shared" si="10"/>
        <v>4574</v>
      </c>
      <c r="N347" s="342">
        <f t="shared" si="10"/>
        <v>54639</v>
      </c>
      <c r="O347" s="342">
        <f t="shared" si="10"/>
        <v>13681</v>
      </c>
      <c r="P347" s="342">
        <f t="shared" si="10"/>
        <v>21480</v>
      </c>
      <c r="Q347" s="342">
        <f t="shared" si="10"/>
        <v>9437</v>
      </c>
      <c r="R347" s="342">
        <f t="shared" si="10"/>
        <v>8684</v>
      </c>
      <c r="S347" s="342">
        <f t="shared" si="10"/>
        <v>8641</v>
      </c>
      <c r="T347" s="342">
        <f t="shared" si="10"/>
        <v>15818</v>
      </c>
      <c r="U347" s="342">
        <f t="shared" si="10"/>
        <v>29017</v>
      </c>
      <c r="V347" s="342">
        <f t="shared" si="10"/>
        <v>14947</v>
      </c>
      <c r="W347" s="342">
        <f t="shared" si="10"/>
        <v>24299</v>
      </c>
      <c r="X347" s="342">
        <f t="shared" si="10"/>
        <v>10025</v>
      </c>
      <c r="Y347" s="342">
        <f t="shared" si="10"/>
        <v>55865</v>
      </c>
      <c r="Z347" s="342">
        <f t="shared" si="10"/>
        <v>9966</v>
      </c>
      <c r="AA347" s="342">
        <f t="shared" si="10"/>
        <v>12385</v>
      </c>
      <c r="AB347" s="342">
        <f t="shared" si="10"/>
        <v>31286</v>
      </c>
      <c r="AC347" s="342">
        <f t="shared" si="10"/>
        <v>3981</v>
      </c>
      <c r="AD347" s="342">
        <f t="shared" si="10"/>
        <v>6956</v>
      </c>
      <c r="AE347" s="342">
        <f t="shared" si="10"/>
        <v>7357</v>
      </c>
      <c r="AF347" s="342">
        <f t="shared" si="10"/>
        <v>16895</v>
      </c>
      <c r="AG347" s="342">
        <f t="shared" si="10"/>
        <v>5214</v>
      </c>
      <c r="AH347" s="342">
        <f t="shared" si="10"/>
        <v>8999</v>
      </c>
      <c r="AI347" s="342">
        <f t="shared" si="10"/>
        <v>4774</v>
      </c>
      <c r="AJ347" s="342">
        <f t="shared" si="10"/>
        <v>0</v>
      </c>
      <c r="AK347" s="344"/>
      <c r="AL347" s="344"/>
      <c r="AM347" s="344"/>
      <c r="AN347" s="344"/>
      <c r="AO347" s="344"/>
      <c r="AP347" s="344"/>
    </row>
    <row r="348">
      <c r="A348" s="345">
        <v>44254.0</v>
      </c>
      <c r="B348" s="348">
        <v>9534.0</v>
      </c>
      <c r="C348" s="348">
        <v>33976.0</v>
      </c>
      <c r="D348" s="348">
        <v>29430.0</v>
      </c>
      <c r="E348" s="348">
        <v>7300.0</v>
      </c>
      <c r="F348" s="348">
        <v>4927.0</v>
      </c>
      <c r="G348" s="348">
        <v>27653.0</v>
      </c>
      <c r="H348" s="348">
        <v>337637.0</v>
      </c>
      <c r="I348" s="348">
        <v>5456.0</v>
      </c>
      <c r="J348" s="348">
        <v>210442.0</v>
      </c>
      <c r="K348" s="348">
        <v>152701.0</v>
      </c>
      <c r="L348" s="348">
        <v>129135.0</v>
      </c>
      <c r="M348" s="348">
        <v>4601.0</v>
      </c>
      <c r="N348" s="348">
        <v>55017.0</v>
      </c>
      <c r="O348" s="348">
        <v>13778.0</v>
      </c>
      <c r="P348" s="348">
        <v>21667.0</v>
      </c>
      <c r="Q348" s="348">
        <v>9622.0</v>
      </c>
      <c r="R348" s="348">
        <v>8695.0</v>
      </c>
      <c r="S348" s="348">
        <v>8673.0</v>
      </c>
      <c r="T348" s="348">
        <v>15878.0</v>
      </c>
      <c r="U348" s="348">
        <v>29098.0</v>
      </c>
      <c r="V348" s="348">
        <v>14989.0</v>
      </c>
      <c r="W348" s="348">
        <v>24418.0</v>
      </c>
      <c r="X348" s="348">
        <v>10039.0</v>
      </c>
      <c r="Y348" s="348">
        <v>56114.0</v>
      </c>
      <c r="Z348" s="348">
        <v>10013.0</v>
      </c>
      <c r="AA348" s="348">
        <v>12467.0</v>
      </c>
      <c r="AB348" s="348">
        <v>31335.0</v>
      </c>
      <c r="AC348" s="348">
        <v>3982.0</v>
      </c>
      <c r="AD348" s="348">
        <v>6984.0</v>
      </c>
      <c r="AE348" s="348">
        <v>7390.0</v>
      </c>
      <c r="AF348" s="348">
        <v>16988.0</v>
      </c>
      <c r="AG348" s="348">
        <v>5220.0</v>
      </c>
      <c r="AH348" s="348">
        <v>9139.0</v>
      </c>
      <c r="AI348" s="348">
        <v>4776.0</v>
      </c>
      <c r="AJ348" s="203">
        <v>0.0</v>
      </c>
      <c r="AK348" s="344"/>
      <c r="AL348" s="344"/>
      <c r="AM348" s="344"/>
      <c r="AN348" s="344"/>
      <c r="AO348" s="344"/>
      <c r="AP348" s="344"/>
    </row>
    <row r="349">
      <c r="A349" s="345">
        <v>44255.0</v>
      </c>
      <c r="B349" s="348">
        <v>9541.0</v>
      </c>
      <c r="C349" s="348">
        <v>34215.0</v>
      </c>
      <c r="D349" s="348">
        <v>29476.0</v>
      </c>
      <c r="E349" s="348">
        <v>7347.0</v>
      </c>
      <c r="F349" s="348">
        <v>4933.0</v>
      </c>
      <c r="G349" s="348">
        <v>27823.0</v>
      </c>
      <c r="H349" s="348">
        <v>339735.0</v>
      </c>
      <c r="I349" s="348">
        <v>5488.0</v>
      </c>
      <c r="J349" s="348">
        <v>211212.0</v>
      </c>
      <c r="K349" s="348">
        <v>153028.0</v>
      </c>
      <c r="L349" s="348">
        <v>129459.0</v>
      </c>
      <c r="M349" s="348">
        <v>4640.0</v>
      </c>
      <c r="N349" s="348">
        <v>55391.0</v>
      </c>
      <c r="O349" s="348">
        <v>13852.0</v>
      </c>
      <c r="P349" s="348">
        <v>21837.0</v>
      </c>
      <c r="Q349" s="348">
        <v>9694.0</v>
      </c>
      <c r="R349" s="348">
        <v>8702.0</v>
      </c>
      <c r="S349" s="348">
        <v>8740.0</v>
      </c>
      <c r="T349" s="348">
        <v>15914.0</v>
      </c>
      <c r="U349" s="348">
        <v>29182.0</v>
      </c>
      <c r="V349" s="348">
        <v>15002.0</v>
      </c>
      <c r="W349" s="348">
        <v>24528.0</v>
      </c>
      <c r="X349" s="348">
        <v>10043.0</v>
      </c>
      <c r="Y349" s="348">
        <v>56198.0</v>
      </c>
      <c r="Z349" s="348">
        <v>10025.0</v>
      </c>
      <c r="AA349" s="348">
        <v>12535.0</v>
      </c>
      <c r="AB349" s="348">
        <v>31398.0</v>
      </c>
      <c r="AC349" s="348">
        <v>3982.0</v>
      </c>
      <c r="AD349" s="348">
        <v>6984.0</v>
      </c>
      <c r="AE349" s="348">
        <v>7423.0</v>
      </c>
      <c r="AF349" s="348">
        <v>17043.0</v>
      </c>
      <c r="AG349" s="348">
        <v>5223.0</v>
      </c>
      <c r="AH349" s="348">
        <v>9247.0</v>
      </c>
      <c r="AI349" s="348">
        <v>4794.0</v>
      </c>
      <c r="AJ349" s="203">
        <v>0.0</v>
      </c>
      <c r="AK349" s="344"/>
      <c r="AL349" s="344"/>
      <c r="AM349" s="344"/>
      <c r="AN349" s="344"/>
      <c r="AO349" s="344"/>
      <c r="AP349" s="344"/>
    </row>
    <row r="350">
      <c r="A350" s="345">
        <v>44256.0</v>
      </c>
      <c r="B350" s="342">
        <f t="shared" ref="B350:AJ350" si="11">B351-B710</f>
        <v>9543</v>
      </c>
      <c r="C350" s="342">
        <f t="shared" si="11"/>
        <v>34380</v>
      </c>
      <c r="D350" s="342">
        <f t="shared" si="11"/>
        <v>29497</v>
      </c>
      <c r="E350" s="342">
        <f t="shared" si="11"/>
        <v>7374</v>
      </c>
      <c r="F350" s="342">
        <f t="shared" si="11"/>
        <v>4936</v>
      </c>
      <c r="G350" s="342">
        <f t="shared" si="11"/>
        <v>27967</v>
      </c>
      <c r="H350" s="342">
        <f t="shared" si="11"/>
        <v>341793</v>
      </c>
      <c r="I350" s="342">
        <f t="shared" si="11"/>
        <v>5489</v>
      </c>
      <c r="J350" s="342">
        <f t="shared" si="11"/>
        <v>212874</v>
      </c>
      <c r="K350" s="342">
        <f t="shared" si="11"/>
        <v>153685</v>
      </c>
      <c r="L350" s="342">
        <f t="shared" si="11"/>
        <v>129800</v>
      </c>
      <c r="M350" s="342">
        <f t="shared" si="11"/>
        <v>4640</v>
      </c>
      <c r="N350" s="342">
        <f t="shared" si="11"/>
        <v>55828</v>
      </c>
      <c r="O350" s="342">
        <f t="shared" si="11"/>
        <v>13925</v>
      </c>
      <c r="P350" s="342">
        <f t="shared" si="11"/>
        <v>22043</v>
      </c>
      <c r="Q350" s="342">
        <f t="shared" si="11"/>
        <v>9806</v>
      </c>
      <c r="R350" s="342">
        <f t="shared" si="11"/>
        <v>8715</v>
      </c>
      <c r="S350" s="342">
        <f t="shared" si="11"/>
        <v>8790</v>
      </c>
      <c r="T350" s="342">
        <f t="shared" si="11"/>
        <v>15970</v>
      </c>
      <c r="U350" s="342">
        <f t="shared" si="11"/>
        <v>29204</v>
      </c>
      <c r="V350" s="342">
        <f t="shared" si="11"/>
        <v>15021</v>
      </c>
      <c r="W350" s="342">
        <f t="shared" si="11"/>
        <v>24666</v>
      </c>
      <c r="X350" s="342">
        <f t="shared" si="11"/>
        <v>10054</v>
      </c>
      <c r="Y350" s="342">
        <f t="shared" si="11"/>
        <v>56339</v>
      </c>
      <c r="Z350" s="342">
        <f t="shared" si="11"/>
        <v>10099</v>
      </c>
      <c r="AA350" s="342">
        <f t="shared" si="11"/>
        <v>12608</v>
      </c>
      <c r="AB350" s="342">
        <f t="shared" si="11"/>
        <v>31453</v>
      </c>
      <c r="AC350" s="342">
        <f t="shared" si="11"/>
        <v>3987</v>
      </c>
      <c r="AD350" s="342">
        <f t="shared" si="11"/>
        <v>6984</v>
      </c>
      <c r="AE350" s="342">
        <f t="shared" si="11"/>
        <v>7441</v>
      </c>
      <c r="AF350" s="342">
        <f t="shared" si="11"/>
        <v>17084</v>
      </c>
      <c r="AG350" s="342">
        <f t="shared" si="11"/>
        <v>5234</v>
      </c>
      <c r="AH350" s="342">
        <f t="shared" si="11"/>
        <v>9287</v>
      </c>
      <c r="AI350" s="342">
        <f t="shared" si="11"/>
        <v>4798</v>
      </c>
      <c r="AJ350" s="342">
        <f t="shared" si="11"/>
        <v>0</v>
      </c>
      <c r="AK350" s="344"/>
      <c r="AL350" s="344"/>
      <c r="AM350" s="344"/>
      <c r="AN350" s="344"/>
      <c r="AO350" s="344"/>
      <c r="AP350" s="344"/>
    </row>
    <row r="351">
      <c r="A351" s="345">
        <v>44257.0</v>
      </c>
      <c r="B351" s="348">
        <v>9557.0</v>
      </c>
      <c r="C351" s="348">
        <v>34547.0</v>
      </c>
      <c r="D351" s="348">
        <v>29594.0</v>
      </c>
      <c r="E351" s="348">
        <v>7400.0</v>
      </c>
      <c r="F351" s="348">
        <v>4949.0</v>
      </c>
      <c r="G351" s="348">
        <v>28117.0</v>
      </c>
      <c r="H351" s="348">
        <v>342371.0</v>
      </c>
      <c r="I351" s="348">
        <v>5534.0</v>
      </c>
      <c r="J351" s="348">
        <v>214528.0</v>
      </c>
      <c r="K351" s="348">
        <v>154669.0</v>
      </c>
      <c r="L351" s="348">
        <v>130212.0</v>
      </c>
      <c r="M351" s="348">
        <v>4662.0</v>
      </c>
      <c r="N351" s="348">
        <v>56138.0</v>
      </c>
      <c r="O351" s="348">
        <v>14009.0</v>
      </c>
      <c r="P351" s="348">
        <v>22230.0</v>
      </c>
      <c r="Q351" s="348">
        <v>9854.0</v>
      </c>
      <c r="R351" s="348">
        <v>8724.0</v>
      </c>
      <c r="S351" s="348">
        <v>8795.0</v>
      </c>
      <c r="T351" s="348">
        <v>16014.0</v>
      </c>
      <c r="U351" s="348">
        <v>29275.0</v>
      </c>
      <c r="V351" s="348">
        <v>15026.0</v>
      </c>
      <c r="W351" s="348">
        <v>24795.0</v>
      </c>
      <c r="X351" s="348">
        <v>10061.0</v>
      </c>
      <c r="Y351" s="348">
        <v>56517.0</v>
      </c>
      <c r="Z351" s="348">
        <v>10133.0</v>
      </c>
      <c r="AA351" s="348">
        <v>12658.0</v>
      </c>
      <c r="AB351" s="348">
        <v>31542.0</v>
      </c>
      <c r="AC351" s="348">
        <v>3987.0</v>
      </c>
      <c r="AD351" s="348">
        <v>7021.0</v>
      </c>
      <c r="AE351" s="348">
        <v>7470.0</v>
      </c>
      <c r="AF351" s="348">
        <v>17165.0</v>
      </c>
      <c r="AG351" s="348">
        <v>5266.0</v>
      </c>
      <c r="AH351" s="348">
        <v>9404.0</v>
      </c>
      <c r="AI351" s="348">
        <v>4802.0</v>
      </c>
      <c r="AJ351" s="203">
        <v>0.0</v>
      </c>
      <c r="AK351" s="344"/>
      <c r="AL351" s="344"/>
      <c r="AM351" s="344"/>
      <c r="AN351" s="344"/>
      <c r="AO351" s="344"/>
      <c r="AP351" s="344"/>
    </row>
    <row r="352">
      <c r="A352" s="345">
        <v>44258.0</v>
      </c>
      <c r="B352" s="342">
        <f t="shared" ref="B352:AJ352" si="12">B353-B712</f>
        <v>9570</v>
      </c>
      <c r="C352" s="342">
        <f t="shared" si="12"/>
        <v>34745</v>
      </c>
      <c r="D352" s="342">
        <f t="shared" si="12"/>
        <v>29666</v>
      </c>
      <c r="E352" s="342">
        <f t="shared" si="12"/>
        <v>7461</v>
      </c>
      <c r="F352" s="342">
        <f t="shared" si="12"/>
        <v>4982</v>
      </c>
      <c r="G352" s="342">
        <f t="shared" si="12"/>
        <v>28346</v>
      </c>
      <c r="H352" s="342">
        <f t="shared" si="12"/>
        <v>343807</v>
      </c>
      <c r="I352" s="342">
        <f t="shared" si="12"/>
        <v>5543</v>
      </c>
      <c r="J352" s="342">
        <f t="shared" si="12"/>
        <v>216423</v>
      </c>
      <c r="K352" s="342">
        <f t="shared" si="12"/>
        <v>155217</v>
      </c>
      <c r="L352" s="342">
        <f t="shared" si="12"/>
        <v>130642</v>
      </c>
      <c r="M352" s="342">
        <f t="shared" si="12"/>
        <v>4696</v>
      </c>
      <c r="N352" s="342">
        <f t="shared" si="12"/>
        <v>56487</v>
      </c>
      <c r="O352" s="342">
        <f t="shared" si="12"/>
        <v>14103</v>
      </c>
      <c r="P352" s="342">
        <f t="shared" si="12"/>
        <v>22409</v>
      </c>
      <c r="Q352" s="342">
        <f t="shared" si="12"/>
        <v>9882</v>
      </c>
      <c r="R352" s="342">
        <f t="shared" si="12"/>
        <v>8730</v>
      </c>
      <c r="S352" s="342">
        <f t="shared" si="12"/>
        <v>8804</v>
      </c>
      <c r="T352" s="342">
        <f t="shared" si="12"/>
        <v>16064</v>
      </c>
      <c r="U352" s="342">
        <f t="shared" si="12"/>
        <v>29380</v>
      </c>
      <c r="V352" s="342">
        <f t="shared" si="12"/>
        <v>15047</v>
      </c>
      <c r="W352" s="342">
        <f t="shared" si="12"/>
        <v>24929</v>
      </c>
      <c r="X352" s="342">
        <f t="shared" si="12"/>
        <v>10080</v>
      </c>
      <c r="Y352" s="342">
        <f t="shared" si="12"/>
        <v>56780</v>
      </c>
      <c r="Z352" s="342">
        <f t="shared" si="12"/>
        <v>10199</v>
      </c>
      <c r="AA352" s="342">
        <f t="shared" si="12"/>
        <v>12717</v>
      </c>
      <c r="AB352" s="342">
        <f t="shared" si="12"/>
        <v>31621</v>
      </c>
      <c r="AC352" s="342">
        <f t="shared" si="12"/>
        <v>4030</v>
      </c>
      <c r="AD352" s="342">
        <f t="shared" si="12"/>
        <v>7044</v>
      </c>
      <c r="AE352" s="342">
        <f t="shared" si="12"/>
        <v>7517</v>
      </c>
      <c r="AF352" s="342">
        <f t="shared" si="12"/>
        <v>17281</v>
      </c>
      <c r="AG352" s="342">
        <f t="shared" si="12"/>
        <v>5268</v>
      </c>
      <c r="AH352" s="342">
        <f t="shared" si="12"/>
        <v>9545</v>
      </c>
      <c r="AI352" s="342">
        <f t="shared" si="12"/>
        <v>4819</v>
      </c>
      <c r="AJ352" s="342">
        <f t="shared" si="12"/>
        <v>0</v>
      </c>
      <c r="AK352" s="344"/>
      <c r="AL352" s="344"/>
      <c r="AM352" s="344"/>
      <c r="AN352" s="344"/>
      <c r="AO352" s="344"/>
      <c r="AP352" s="344"/>
    </row>
    <row r="353">
      <c r="A353" s="345">
        <v>44259.0</v>
      </c>
      <c r="B353" s="348">
        <v>9580.0</v>
      </c>
      <c r="C353" s="348">
        <v>35013.0</v>
      </c>
      <c r="D353" s="348">
        <v>29677.0</v>
      </c>
      <c r="E353" s="348">
        <v>7493.0</v>
      </c>
      <c r="F353" s="348">
        <v>4994.0</v>
      </c>
      <c r="G353" s="348">
        <v>28574.0</v>
      </c>
      <c r="H353" s="348">
        <v>345816.0</v>
      </c>
      <c r="I353" s="348">
        <v>5587.0</v>
      </c>
      <c r="J353" s="348">
        <v>218154.0</v>
      </c>
      <c r="K353" s="348">
        <v>155808.0</v>
      </c>
      <c r="L353" s="348">
        <v>131046.0</v>
      </c>
      <c r="M353" s="348">
        <v>4737.0</v>
      </c>
      <c r="N353" s="348">
        <v>56999.0</v>
      </c>
      <c r="O353" s="348">
        <v>14171.0</v>
      </c>
      <c r="P353" s="348">
        <v>22576.0</v>
      </c>
      <c r="Q353" s="348">
        <v>9947.0</v>
      </c>
      <c r="R353" s="348">
        <v>8742.0</v>
      </c>
      <c r="S353" s="348">
        <v>8810.0</v>
      </c>
      <c r="T353" s="348">
        <v>16107.0</v>
      </c>
      <c r="U353" s="348">
        <v>29467.0</v>
      </c>
      <c r="V353" s="348">
        <v>15065.0</v>
      </c>
      <c r="W353" s="348">
        <v>25065.0</v>
      </c>
      <c r="X353" s="348">
        <v>10083.0</v>
      </c>
      <c r="Y353" s="348">
        <v>56976.0</v>
      </c>
      <c r="Z353" s="348">
        <v>10276.0</v>
      </c>
      <c r="AA353" s="348">
        <v>12773.0</v>
      </c>
      <c r="AB353" s="348">
        <v>31708.0</v>
      </c>
      <c r="AC353" s="348">
        <v>4036.0</v>
      </c>
      <c r="AD353" s="348">
        <v>7069.0</v>
      </c>
      <c r="AE353" s="348">
        <v>7544.0</v>
      </c>
      <c r="AF353" s="348">
        <v>17444.0</v>
      </c>
      <c r="AG353" s="348">
        <v>5271.0</v>
      </c>
      <c r="AH353" s="348">
        <v>9648.0</v>
      </c>
      <c r="AI353" s="348">
        <v>4842.0</v>
      </c>
      <c r="AJ353" s="203">
        <v>0.0</v>
      </c>
      <c r="AK353" s="344"/>
      <c r="AL353" s="344"/>
      <c r="AM353" s="344"/>
      <c r="AN353" s="344"/>
      <c r="AO353" s="344"/>
      <c r="AP353" s="344"/>
    </row>
    <row r="354">
      <c r="A354" s="345">
        <v>44260.0</v>
      </c>
      <c r="B354" s="342">
        <f t="shared" ref="B354:AJ354" si="13">B355-B714</f>
        <v>9589</v>
      </c>
      <c r="C354" s="342">
        <f t="shared" si="13"/>
        <v>35227</v>
      </c>
      <c r="D354" s="342">
        <f t="shared" si="13"/>
        <v>30192</v>
      </c>
      <c r="E354" s="342">
        <f t="shared" si="13"/>
        <v>7543</v>
      </c>
      <c r="F354" s="342">
        <f t="shared" si="13"/>
        <v>5009</v>
      </c>
      <c r="G354" s="342">
        <f t="shared" si="13"/>
        <v>28749</v>
      </c>
      <c r="H354" s="342">
        <f t="shared" si="13"/>
        <v>346975</v>
      </c>
      <c r="I354" s="342">
        <f t="shared" si="13"/>
        <v>5594</v>
      </c>
      <c r="J354" s="342">
        <f t="shared" si="13"/>
        <v>219940</v>
      </c>
      <c r="K354" s="342">
        <f t="shared" si="13"/>
        <v>156757</v>
      </c>
      <c r="L354" s="342">
        <f t="shared" si="13"/>
        <v>131450</v>
      </c>
      <c r="M354" s="342">
        <f t="shared" si="13"/>
        <v>4766</v>
      </c>
      <c r="N354" s="342">
        <f t="shared" si="13"/>
        <v>57292</v>
      </c>
      <c r="O354" s="342">
        <f t="shared" si="13"/>
        <v>14323</v>
      </c>
      <c r="P354" s="342">
        <f t="shared" si="13"/>
        <v>22773</v>
      </c>
      <c r="Q354" s="342">
        <f t="shared" si="13"/>
        <v>9977</v>
      </c>
      <c r="R354" s="342">
        <f t="shared" si="13"/>
        <v>8761</v>
      </c>
      <c r="S354" s="342">
        <f t="shared" si="13"/>
        <v>8851</v>
      </c>
      <c r="T354" s="342">
        <f t="shared" si="13"/>
        <v>16170</v>
      </c>
      <c r="U354" s="342">
        <f t="shared" si="13"/>
        <v>29554</v>
      </c>
      <c r="V354" s="342">
        <f t="shared" si="13"/>
        <v>15076</v>
      </c>
      <c r="W354" s="342">
        <f t="shared" si="13"/>
        <v>25164</v>
      </c>
      <c r="X354" s="342">
        <f t="shared" si="13"/>
        <v>10091</v>
      </c>
      <c r="Y354" s="342">
        <f t="shared" si="13"/>
        <v>57172</v>
      </c>
      <c r="Z354" s="342">
        <f t="shared" si="13"/>
        <v>10289</v>
      </c>
      <c r="AA354" s="342">
        <f t="shared" si="13"/>
        <v>12818</v>
      </c>
      <c r="AB354" s="342">
        <f t="shared" si="13"/>
        <v>31837</v>
      </c>
      <c r="AC354" s="342">
        <f t="shared" si="13"/>
        <v>4040</v>
      </c>
      <c r="AD354" s="342">
        <f t="shared" si="13"/>
        <v>7078</v>
      </c>
      <c r="AE354" s="342">
        <f t="shared" si="13"/>
        <v>7571</v>
      </c>
      <c r="AF354" s="342">
        <f t="shared" si="13"/>
        <v>17507</v>
      </c>
      <c r="AG354" s="342">
        <f t="shared" si="13"/>
        <v>5285</v>
      </c>
      <c r="AH354" s="342">
        <f t="shared" si="13"/>
        <v>9798</v>
      </c>
      <c r="AI354" s="342">
        <f t="shared" si="13"/>
        <v>4851</v>
      </c>
      <c r="AJ354" s="342">
        <f t="shared" si="13"/>
        <v>0</v>
      </c>
      <c r="AK354" s="344"/>
      <c r="AL354" s="344"/>
      <c r="AM354" s="344"/>
      <c r="AN354" s="344"/>
      <c r="AO354" s="344"/>
      <c r="AP354" s="344"/>
    </row>
    <row r="355">
      <c r="A355" s="345">
        <v>44261.0</v>
      </c>
      <c r="B355" s="348">
        <v>9605.0</v>
      </c>
      <c r="C355" s="348">
        <v>35380.0</v>
      </c>
      <c r="D355" s="348">
        <v>30205.0</v>
      </c>
      <c r="E355" s="348">
        <v>7618.0</v>
      </c>
      <c r="F355" s="348">
        <v>5017.0</v>
      </c>
      <c r="G355" s="348">
        <v>28838.0</v>
      </c>
      <c r="H355" s="348">
        <v>348591.0</v>
      </c>
      <c r="I355" s="348">
        <v>5611.0</v>
      </c>
      <c r="J355" s="348">
        <v>221034.0</v>
      </c>
      <c r="K355" s="348">
        <v>157343.0</v>
      </c>
      <c r="L355" s="348">
        <v>131843.0</v>
      </c>
      <c r="M355" s="348">
        <v>4839.0</v>
      </c>
      <c r="N355" s="348">
        <v>57688.0</v>
      </c>
      <c r="O355" s="348">
        <v>14445.0</v>
      </c>
      <c r="P355" s="348">
        <v>22944.0</v>
      </c>
      <c r="Q355" s="348">
        <v>10038.0</v>
      </c>
      <c r="R355" s="348">
        <v>8774.0</v>
      </c>
      <c r="S355" s="348">
        <v>8854.0</v>
      </c>
      <c r="T355" s="348">
        <v>16228.0</v>
      </c>
      <c r="U355" s="348">
        <v>29646.0</v>
      </c>
      <c r="V355" s="348">
        <v>15103.0</v>
      </c>
      <c r="W355" s="348">
        <v>25251.0</v>
      </c>
      <c r="X355" s="348">
        <v>10093.0</v>
      </c>
      <c r="Y355" s="348">
        <v>57337.0</v>
      </c>
      <c r="Z355" s="348">
        <v>10323.0</v>
      </c>
      <c r="AA355" s="348">
        <v>12859.0</v>
      </c>
      <c r="AB355" s="348">
        <v>31905.0</v>
      </c>
      <c r="AC355" s="348">
        <v>4052.0</v>
      </c>
      <c r="AD355" s="348">
        <v>7116.0</v>
      </c>
      <c r="AE355" s="348">
        <v>7615.0</v>
      </c>
      <c r="AF355" s="348">
        <v>17560.0</v>
      </c>
      <c r="AG355" s="348">
        <v>5289.0</v>
      </c>
      <c r="AH355" s="348">
        <v>9928.0</v>
      </c>
      <c r="AI355" s="348">
        <v>4864.0</v>
      </c>
      <c r="AJ355" s="203">
        <v>0.0</v>
      </c>
      <c r="AK355" s="344"/>
      <c r="AL355" s="344"/>
      <c r="AM355" s="344"/>
      <c r="AN355" s="344"/>
      <c r="AO355" s="344"/>
      <c r="AP355" s="344"/>
    </row>
    <row r="356">
      <c r="A356" s="344"/>
      <c r="B356" s="342"/>
      <c r="C356" s="342"/>
      <c r="D356" s="342"/>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c r="AC356" s="342"/>
      <c r="AD356" s="342"/>
      <c r="AE356" s="342"/>
      <c r="AF356" s="342"/>
      <c r="AG356" s="342"/>
      <c r="AH356" s="342"/>
      <c r="AI356" s="342"/>
      <c r="AJ356" s="342"/>
      <c r="AK356" s="344"/>
      <c r="AL356" s="344"/>
      <c r="AM356" s="344"/>
      <c r="AN356" s="344"/>
      <c r="AO356" s="344"/>
      <c r="AP356" s="344"/>
    </row>
    <row r="357">
      <c r="A357" s="335" t="s">
        <v>786</v>
      </c>
      <c r="B357" s="335" t="s">
        <v>626</v>
      </c>
      <c r="C357" s="335" t="s">
        <v>627</v>
      </c>
      <c r="D357" s="335" t="s">
        <v>595</v>
      </c>
      <c r="E357" s="335" t="s">
        <v>785</v>
      </c>
      <c r="F357" s="335" t="s">
        <v>123</v>
      </c>
      <c r="G357" s="335" t="s">
        <v>629</v>
      </c>
      <c r="H357" s="336" t="s">
        <v>630</v>
      </c>
      <c r="I357" s="335" t="s">
        <v>223</v>
      </c>
      <c r="J357" s="336" t="s">
        <v>631</v>
      </c>
      <c r="K357" s="335" t="s">
        <v>632</v>
      </c>
      <c r="L357" s="336" t="s">
        <v>633</v>
      </c>
      <c r="M357" s="335" t="s">
        <v>634</v>
      </c>
      <c r="N357" s="335" t="s">
        <v>635</v>
      </c>
      <c r="O357" s="335" t="s">
        <v>636</v>
      </c>
      <c r="P357" s="335" t="s">
        <v>637</v>
      </c>
      <c r="Q357" s="335" t="s">
        <v>638</v>
      </c>
      <c r="R357" s="335" t="s">
        <v>639</v>
      </c>
      <c r="S357" s="335" t="s">
        <v>640</v>
      </c>
      <c r="T357" s="335" t="s">
        <v>641</v>
      </c>
      <c r="U357" s="335" t="s">
        <v>642</v>
      </c>
      <c r="V357" s="335" t="s">
        <v>643</v>
      </c>
      <c r="W357" s="335" t="s">
        <v>644</v>
      </c>
      <c r="X357" s="335" t="s">
        <v>645</v>
      </c>
      <c r="Y357" s="335" t="s">
        <v>646</v>
      </c>
      <c r="Z357" s="335" t="s">
        <v>647</v>
      </c>
      <c r="AA357" s="335" t="s">
        <v>648</v>
      </c>
      <c r="AB357" s="335" t="s">
        <v>649</v>
      </c>
      <c r="AC357" s="335" t="s">
        <v>650</v>
      </c>
      <c r="AD357" s="335" t="s">
        <v>651</v>
      </c>
      <c r="AE357" s="335" t="s">
        <v>652</v>
      </c>
      <c r="AF357" s="335" t="s">
        <v>653</v>
      </c>
      <c r="AG357" s="335" t="s">
        <v>654</v>
      </c>
      <c r="AH357" s="335" t="s">
        <v>655</v>
      </c>
      <c r="AI357" s="335" t="s">
        <v>195</v>
      </c>
      <c r="AJ357" s="335" t="s">
        <v>656</v>
      </c>
      <c r="AK357" s="335"/>
      <c r="AL357" s="335"/>
      <c r="AM357" s="335"/>
      <c r="AN357" s="335"/>
      <c r="AO357" s="335"/>
      <c r="AP357" s="335"/>
    </row>
    <row r="358">
      <c r="A358" s="337">
        <v>43905.0</v>
      </c>
      <c r="B358" s="353"/>
      <c r="C358" s="353"/>
      <c r="D358" s="353"/>
      <c r="E358" s="353"/>
      <c r="F358" s="353"/>
      <c r="G358" s="353"/>
      <c r="H358" s="339">
        <v>19.0</v>
      </c>
      <c r="I358" s="353"/>
      <c r="J358" s="354"/>
      <c r="K358" s="338">
        <v>2.0</v>
      </c>
      <c r="L358" s="354"/>
      <c r="M358" s="353"/>
      <c r="N358" s="353"/>
      <c r="O358" s="353"/>
      <c r="P358" s="353"/>
      <c r="Q358" s="353"/>
      <c r="R358" s="353"/>
      <c r="S358" s="353"/>
      <c r="T358" s="353"/>
      <c r="U358" s="353"/>
      <c r="V358" s="353"/>
      <c r="W358" s="353"/>
      <c r="X358" s="353"/>
      <c r="Y358" s="353"/>
      <c r="Z358" s="353"/>
      <c r="AA358" s="353"/>
      <c r="AB358" s="353"/>
      <c r="AC358" s="353"/>
      <c r="AD358" s="353"/>
      <c r="AE358" s="353"/>
      <c r="AF358" s="353"/>
      <c r="AG358" s="353"/>
      <c r="AH358" s="353"/>
      <c r="AI358" s="353"/>
      <c r="AJ358" s="353"/>
      <c r="AK358" s="353"/>
      <c r="AL358" s="353"/>
      <c r="AM358" s="353"/>
      <c r="AN358" s="353"/>
      <c r="AO358" s="353"/>
      <c r="AP358" s="353"/>
    </row>
    <row r="359">
      <c r="A359" s="337">
        <v>43906.0</v>
      </c>
      <c r="B359" s="353"/>
      <c r="C359" s="353"/>
      <c r="D359" s="338">
        <v>1.0</v>
      </c>
      <c r="E359" s="353"/>
      <c r="F359" s="353"/>
      <c r="G359" s="353"/>
      <c r="H359" s="339">
        <v>14.0</v>
      </c>
      <c r="I359" s="353"/>
      <c r="J359" s="339">
        <v>1.0</v>
      </c>
      <c r="K359" s="338">
        <v>1.0</v>
      </c>
      <c r="L359" s="354"/>
      <c r="M359" s="353"/>
      <c r="N359" s="353"/>
      <c r="O359" s="353"/>
      <c r="P359" s="353"/>
      <c r="Q359" s="353"/>
      <c r="R359" s="353"/>
      <c r="S359" s="353"/>
      <c r="T359" s="353"/>
      <c r="U359" s="353"/>
      <c r="V359" s="353"/>
      <c r="W359" s="353"/>
      <c r="X359" s="353"/>
      <c r="Y359" s="353"/>
      <c r="Z359" s="353"/>
      <c r="AA359" s="353"/>
      <c r="AB359" s="353"/>
      <c r="AC359" s="353"/>
      <c r="AD359" s="353"/>
      <c r="AE359" s="353"/>
      <c r="AF359" s="353"/>
      <c r="AG359" s="353"/>
      <c r="AH359" s="353"/>
      <c r="AI359" s="353"/>
      <c r="AJ359" s="353"/>
      <c r="AK359" s="353"/>
      <c r="AL359" s="353"/>
      <c r="AM359" s="353"/>
      <c r="AN359" s="353"/>
      <c r="AO359" s="353"/>
      <c r="AP359" s="353"/>
    </row>
    <row r="360">
      <c r="A360" s="337">
        <v>43907.0</v>
      </c>
      <c r="B360" s="353"/>
      <c r="C360" s="353"/>
      <c r="D360" s="353"/>
      <c r="E360" s="353"/>
      <c r="F360" s="353"/>
      <c r="G360" s="353"/>
      <c r="H360" s="354"/>
      <c r="I360" s="353"/>
      <c r="J360" s="354"/>
      <c r="K360" s="353"/>
      <c r="L360" s="354"/>
      <c r="M360" s="353"/>
      <c r="N360" s="353"/>
      <c r="O360" s="353"/>
      <c r="P360" s="353"/>
      <c r="Q360" s="353"/>
      <c r="R360" s="353"/>
      <c r="S360" s="353"/>
      <c r="T360" s="353"/>
      <c r="U360" s="353"/>
      <c r="V360" s="353"/>
      <c r="W360" s="353"/>
      <c r="X360" s="353"/>
      <c r="Y360" s="353"/>
      <c r="Z360" s="353"/>
      <c r="AA360" s="353"/>
      <c r="AB360" s="353"/>
      <c r="AC360" s="353"/>
      <c r="AD360" s="353"/>
      <c r="AE360" s="353"/>
      <c r="AF360" s="353"/>
      <c r="AG360" s="353"/>
      <c r="AH360" s="353"/>
      <c r="AI360" s="353"/>
      <c r="AJ360" s="353"/>
      <c r="AK360" s="353"/>
      <c r="AL360" s="353"/>
      <c r="AM360" s="353"/>
      <c r="AN360" s="353"/>
      <c r="AO360" s="353"/>
      <c r="AP360" s="353"/>
    </row>
    <row r="361">
      <c r="A361" s="337">
        <v>43908.0</v>
      </c>
      <c r="B361" s="353"/>
      <c r="C361" s="353"/>
      <c r="D361" s="338">
        <v>4.0</v>
      </c>
      <c r="E361" s="353"/>
      <c r="F361" s="353"/>
      <c r="G361" s="338">
        <v>1.0</v>
      </c>
      <c r="H361" s="339">
        <v>30.0</v>
      </c>
      <c r="I361" s="353"/>
      <c r="J361" s="339">
        <v>12.0</v>
      </c>
      <c r="K361" s="338">
        <v>2.0</v>
      </c>
      <c r="L361" s="354"/>
      <c r="M361" s="353"/>
      <c r="N361" s="338">
        <v>1.0</v>
      </c>
      <c r="O361" s="353"/>
      <c r="P361" s="353"/>
      <c r="Q361" s="353"/>
      <c r="R361" s="353"/>
      <c r="S361" s="353"/>
      <c r="T361" s="353"/>
      <c r="U361" s="353"/>
      <c r="V361" s="353"/>
      <c r="W361" s="338">
        <v>1.0</v>
      </c>
      <c r="X361" s="353"/>
      <c r="Y361" s="353"/>
      <c r="Z361" s="353"/>
      <c r="AA361" s="338">
        <v>1.0</v>
      </c>
      <c r="AB361" s="338">
        <v>1.0</v>
      </c>
      <c r="AC361" s="353"/>
      <c r="AD361" s="353"/>
      <c r="AE361" s="353"/>
      <c r="AF361" s="353"/>
      <c r="AG361" s="353"/>
      <c r="AH361" s="353"/>
      <c r="AI361" s="353"/>
      <c r="AJ361" s="338">
        <v>2.0</v>
      </c>
      <c r="AK361" s="338"/>
      <c r="AL361" s="338"/>
      <c r="AM361" s="338"/>
      <c r="AN361" s="338"/>
      <c r="AO361" s="338"/>
      <c r="AP361" s="338"/>
    </row>
    <row r="362">
      <c r="A362" s="337">
        <v>43909.0</v>
      </c>
      <c r="B362" s="353"/>
      <c r="C362" s="353"/>
      <c r="D362" s="338">
        <v>10.0</v>
      </c>
      <c r="E362" s="353"/>
      <c r="F362" s="353"/>
      <c r="G362" s="338">
        <v>2.0</v>
      </c>
      <c r="H362" s="339">
        <v>52.0</v>
      </c>
      <c r="I362" s="353"/>
      <c r="J362" s="339">
        <v>2.0</v>
      </c>
      <c r="K362" s="338">
        <v>4.0</v>
      </c>
      <c r="L362" s="339">
        <v>1.0</v>
      </c>
      <c r="M362" s="353"/>
      <c r="N362" s="338">
        <v>2.0</v>
      </c>
      <c r="O362" s="353"/>
      <c r="P362" s="353"/>
      <c r="Q362" s="353"/>
      <c r="R362" s="338">
        <v>2.0</v>
      </c>
      <c r="S362" s="353"/>
      <c r="T362" s="353"/>
      <c r="U362" s="353"/>
      <c r="V362" s="353"/>
      <c r="W362" s="338">
        <v>1.0</v>
      </c>
      <c r="X362" s="338">
        <v>3.0</v>
      </c>
      <c r="Y362" s="338">
        <v>2.0</v>
      </c>
      <c r="Z362" s="353"/>
      <c r="AA362" s="353"/>
      <c r="AB362" s="338">
        <v>1.0</v>
      </c>
      <c r="AC362" s="353"/>
      <c r="AD362" s="353"/>
      <c r="AE362" s="353"/>
      <c r="AF362" s="353"/>
      <c r="AG362" s="353"/>
      <c r="AH362" s="353"/>
      <c r="AI362" s="353"/>
      <c r="AJ362" s="353"/>
      <c r="AK362" s="353"/>
      <c r="AL362" s="353"/>
      <c r="AM362" s="353"/>
      <c r="AN362" s="353"/>
      <c r="AO362" s="353"/>
      <c r="AP362" s="353"/>
    </row>
    <row r="363">
      <c r="A363" s="337">
        <v>43910.0</v>
      </c>
      <c r="B363" s="353"/>
      <c r="C363" s="353">
        <f t="shared" ref="C363:D363" si="14">C4-C3</f>
        <v>3</v>
      </c>
      <c r="D363" s="353">
        <f t="shared" si="14"/>
        <v>10</v>
      </c>
      <c r="E363" s="353"/>
      <c r="F363" s="353"/>
      <c r="G363" s="353">
        <f t="shared" ref="G363:H363" si="15">G4-G3</f>
        <v>-1</v>
      </c>
      <c r="H363" s="354">
        <f t="shared" si="15"/>
        <v>5</v>
      </c>
      <c r="I363" s="353"/>
      <c r="J363" s="354">
        <f>J4-J3</f>
        <v>15</v>
      </c>
      <c r="K363" s="353"/>
      <c r="L363" s="354">
        <f>L4-L3</f>
        <v>6</v>
      </c>
      <c r="M363" s="353"/>
      <c r="N363" s="353">
        <f t="shared" ref="N363:O363" si="16">N4-N3</f>
        <v>7</v>
      </c>
      <c r="O363" s="353">
        <f t="shared" si="16"/>
        <v>2</v>
      </c>
      <c r="P363" s="353"/>
      <c r="Q363" s="353"/>
      <c r="R363" s="353">
        <f>R4-R3</f>
        <v>1</v>
      </c>
      <c r="S363" s="353"/>
      <c r="T363" s="353"/>
      <c r="U363" s="353"/>
      <c r="V363" s="353"/>
      <c r="W363" s="353"/>
      <c r="X363" s="353"/>
      <c r="Y363" s="353"/>
      <c r="Z363" s="353"/>
      <c r="AA363" s="353"/>
      <c r="AB363" s="353">
        <f>AB4-AB3</f>
        <v>-1</v>
      </c>
      <c r="AC363" s="353"/>
      <c r="AD363" s="353"/>
      <c r="AE363" s="353"/>
      <c r="AF363" s="353"/>
      <c r="AG363" s="353"/>
      <c r="AH363" s="353"/>
      <c r="AI363" s="353"/>
      <c r="AJ363" s="353">
        <f>AJ4-AJ3</f>
        <v>13</v>
      </c>
      <c r="AK363" s="353"/>
      <c r="AL363" s="353"/>
      <c r="AM363" s="353"/>
      <c r="AN363" s="353"/>
      <c r="AO363" s="353"/>
      <c r="AP363" s="353"/>
    </row>
    <row r="364">
      <c r="A364" s="337">
        <v>43911.0</v>
      </c>
      <c r="B364" s="353"/>
      <c r="C364" s="353"/>
      <c r="D364" s="338">
        <v>4.0</v>
      </c>
      <c r="E364" s="353"/>
      <c r="F364" s="353"/>
      <c r="G364" s="338">
        <v>1.0</v>
      </c>
      <c r="H364" s="339">
        <v>44.0</v>
      </c>
      <c r="I364" s="353"/>
      <c r="J364" s="339">
        <v>14.0</v>
      </c>
      <c r="K364" s="338">
        <v>2.0</v>
      </c>
      <c r="L364" s="339">
        <v>11.0</v>
      </c>
      <c r="M364" s="353"/>
      <c r="N364" s="353"/>
      <c r="O364" s="353"/>
      <c r="P364" s="353"/>
      <c r="Q364" s="353"/>
      <c r="R364" s="353"/>
      <c r="S364" s="353"/>
      <c r="T364" s="353"/>
      <c r="U364" s="353"/>
      <c r="V364" s="353"/>
      <c r="W364" s="353"/>
      <c r="X364" s="353"/>
      <c r="Y364" s="338">
        <v>2.0</v>
      </c>
      <c r="Z364" s="353"/>
      <c r="AA364" s="353"/>
      <c r="AB364" s="353"/>
      <c r="AC364" s="353"/>
      <c r="AD364" s="353"/>
      <c r="AE364" s="353"/>
      <c r="AF364" s="353"/>
      <c r="AG364" s="353"/>
      <c r="AH364" s="353"/>
      <c r="AI364" s="353"/>
      <c r="AJ364" s="338">
        <v>3.0</v>
      </c>
      <c r="AK364" s="338"/>
      <c r="AL364" s="338"/>
      <c r="AM364" s="338"/>
      <c r="AN364" s="338"/>
      <c r="AO364" s="338"/>
      <c r="AP364" s="338"/>
    </row>
    <row r="365">
      <c r="A365" s="337">
        <v>43912.0</v>
      </c>
      <c r="B365" s="353"/>
      <c r="C365" s="353"/>
      <c r="D365" s="353"/>
      <c r="E365" s="353"/>
      <c r="F365" s="353"/>
      <c r="G365" s="353"/>
      <c r="H365" s="339">
        <v>40.0</v>
      </c>
      <c r="I365" s="353"/>
      <c r="J365" s="339">
        <v>4.0</v>
      </c>
      <c r="K365" s="338">
        <v>1.0</v>
      </c>
      <c r="L365" s="339">
        <v>15.0</v>
      </c>
      <c r="M365" s="353"/>
      <c r="N365" s="353"/>
      <c r="O365" s="353"/>
      <c r="P365" s="338">
        <v>1.0</v>
      </c>
      <c r="Q365" s="353"/>
      <c r="R365" s="353"/>
      <c r="S365" s="353"/>
      <c r="T365" s="353"/>
      <c r="U365" s="353"/>
      <c r="V365" s="353"/>
      <c r="W365" s="353"/>
      <c r="X365" s="353"/>
      <c r="Y365" s="353"/>
      <c r="Z365" s="353"/>
      <c r="AA365" s="353"/>
      <c r="AB365" s="353"/>
      <c r="AC365" s="353"/>
      <c r="AD365" s="338">
        <v>1.0</v>
      </c>
      <c r="AE365" s="353"/>
      <c r="AF365" s="338">
        <v>2.0</v>
      </c>
      <c r="AG365" s="353"/>
      <c r="AH365" s="353"/>
      <c r="AI365" s="353"/>
      <c r="AJ365" s="353"/>
      <c r="AK365" s="353"/>
      <c r="AL365" s="353"/>
      <c r="AM365" s="353"/>
      <c r="AN365" s="353"/>
      <c r="AO365" s="353"/>
      <c r="AP365" s="353"/>
    </row>
    <row r="366">
      <c r="A366" s="337">
        <v>43913.0</v>
      </c>
      <c r="B366" s="353"/>
      <c r="C366" s="338">
        <v>3.0</v>
      </c>
      <c r="D366" s="338">
        <v>9.0</v>
      </c>
      <c r="E366" s="353"/>
      <c r="F366" s="353"/>
      <c r="G366" s="353"/>
      <c r="H366" s="339">
        <v>44.0</v>
      </c>
      <c r="I366" s="338">
        <v>1.0</v>
      </c>
      <c r="J366" s="354"/>
      <c r="K366" s="353"/>
      <c r="L366" s="354"/>
      <c r="M366" s="353"/>
      <c r="N366" s="338">
        <v>2.0</v>
      </c>
      <c r="O366" s="353"/>
      <c r="P366" s="353"/>
      <c r="Q366" s="353"/>
      <c r="R366" s="338">
        <v>1.0</v>
      </c>
      <c r="S366" s="353"/>
      <c r="T366" s="353"/>
      <c r="U366" s="353"/>
      <c r="V366" s="353"/>
      <c r="W366" s="353"/>
      <c r="X366" s="353"/>
      <c r="Y366" s="353"/>
      <c r="Z366" s="353"/>
      <c r="AA366" s="353"/>
      <c r="AB366" s="353"/>
      <c r="AC366" s="338">
        <v>1.0</v>
      </c>
      <c r="AD366" s="353"/>
      <c r="AE366" s="353"/>
      <c r="AF366" s="353"/>
      <c r="AG366" s="353"/>
      <c r="AH366" s="353"/>
      <c r="AI366" s="353"/>
      <c r="AJ366" s="338">
        <v>4.0</v>
      </c>
      <c r="AK366" s="338"/>
      <c r="AL366" s="338"/>
      <c r="AM366" s="338"/>
      <c r="AN366" s="338"/>
      <c r="AO366" s="338"/>
      <c r="AP366" s="338"/>
    </row>
    <row r="367">
      <c r="A367" s="337">
        <v>43914.0</v>
      </c>
      <c r="B367" s="353"/>
      <c r="C367" s="353"/>
      <c r="D367" s="338">
        <v>9.0</v>
      </c>
      <c r="E367" s="353"/>
      <c r="F367" s="353"/>
      <c r="G367" s="338">
        <v>1.0</v>
      </c>
      <c r="H367" s="339">
        <v>70.0</v>
      </c>
      <c r="I367" s="353"/>
      <c r="J367" s="339">
        <v>1.0</v>
      </c>
      <c r="K367" s="338">
        <v>4.0</v>
      </c>
      <c r="L367" s="339">
        <v>10.0</v>
      </c>
      <c r="M367" s="338">
        <v>1.0</v>
      </c>
      <c r="N367" s="353"/>
      <c r="O367" s="338">
        <v>1.0</v>
      </c>
      <c r="P367" s="353"/>
      <c r="Q367" s="353"/>
      <c r="R367" s="353"/>
      <c r="S367" s="338">
        <v>1.0</v>
      </c>
      <c r="T367" s="338">
        <v>1.0</v>
      </c>
      <c r="U367" s="353"/>
      <c r="V367" s="338">
        <v>1.0</v>
      </c>
      <c r="W367" s="338">
        <v>5.0</v>
      </c>
      <c r="X367" s="353"/>
      <c r="Y367" s="353"/>
      <c r="Z367" s="353"/>
      <c r="AA367" s="353"/>
      <c r="AB367" s="338">
        <v>1.0</v>
      </c>
      <c r="AC367" s="353"/>
      <c r="AD367" s="353"/>
      <c r="AE367" s="353"/>
      <c r="AF367" s="338">
        <v>1.0</v>
      </c>
      <c r="AG367" s="353"/>
      <c r="AH367" s="353"/>
      <c r="AI367" s="353"/>
      <c r="AJ367" s="338">
        <v>0.0</v>
      </c>
      <c r="AK367" s="338"/>
      <c r="AL367" s="338"/>
      <c r="AM367" s="338"/>
      <c r="AN367" s="338"/>
      <c r="AO367" s="338"/>
      <c r="AP367" s="338"/>
    </row>
    <row r="368">
      <c r="A368" s="337">
        <v>43915.0</v>
      </c>
      <c r="B368" s="338"/>
      <c r="C368" s="338">
        <v>3.0</v>
      </c>
      <c r="D368" s="338">
        <v>2.0</v>
      </c>
      <c r="E368" s="353"/>
      <c r="F368" s="353"/>
      <c r="G368" s="338">
        <v>11.0</v>
      </c>
      <c r="H368" s="339">
        <v>39.0</v>
      </c>
      <c r="I368" s="353"/>
      <c r="J368" s="339">
        <v>13.0</v>
      </c>
      <c r="K368" s="338">
        <v>19.0</v>
      </c>
      <c r="L368" s="354"/>
      <c r="M368" s="353"/>
      <c r="N368" s="353"/>
      <c r="O368" s="353"/>
      <c r="P368" s="338">
        <v>1.0</v>
      </c>
      <c r="Q368" s="353"/>
      <c r="R368" s="353"/>
      <c r="S368" s="338">
        <v>1.0</v>
      </c>
      <c r="T368" s="353"/>
      <c r="U368" s="353"/>
      <c r="V368" s="353"/>
      <c r="W368" s="353"/>
      <c r="X368" s="353"/>
      <c r="Y368" s="338">
        <v>9.0</v>
      </c>
      <c r="Z368" s="353"/>
      <c r="AA368" s="353"/>
      <c r="AB368" s="353"/>
      <c r="AC368" s="353"/>
      <c r="AD368" s="353"/>
      <c r="AE368" s="353"/>
      <c r="AF368" s="353"/>
      <c r="AG368" s="353"/>
      <c r="AH368" s="353"/>
      <c r="AI368" s="353"/>
      <c r="AJ368" s="338">
        <v>7.0</v>
      </c>
      <c r="AK368" s="338"/>
      <c r="AL368" s="338"/>
      <c r="AM368" s="338"/>
      <c r="AN368" s="338"/>
      <c r="AO368" s="338"/>
      <c r="AP368" s="338"/>
    </row>
    <row r="369">
      <c r="A369" s="337">
        <v>43916.0</v>
      </c>
      <c r="B369" s="338">
        <v>1.0</v>
      </c>
      <c r="C369" s="353"/>
      <c r="D369" s="353"/>
      <c r="E369" s="353"/>
      <c r="F369" s="353"/>
      <c r="G369" s="353"/>
      <c r="H369" s="339">
        <v>53.0</v>
      </c>
      <c r="I369" s="353"/>
      <c r="J369" s="339">
        <v>5.0</v>
      </c>
      <c r="K369" s="338">
        <v>2.0</v>
      </c>
      <c r="L369" s="339">
        <v>8.0</v>
      </c>
      <c r="M369" s="353"/>
      <c r="N369" s="353"/>
      <c r="O369" s="338">
        <v>2.0</v>
      </c>
      <c r="P369" s="353"/>
      <c r="Q369" s="353"/>
      <c r="R369" s="353"/>
      <c r="S369" s="353"/>
      <c r="T369" s="353"/>
      <c r="U369" s="338">
        <v>3.0</v>
      </c>
      <c r="V369" s="353"/>
      <c r="W369" s="353"/>
      <c r="X369" s="353"/>
      <c r="Y369" s="338">
        <v>14.0</v>
      </c>
      <c r="Z369" s="338">
        <v>1.0</v>
      </c>
      <c r="AA369" s="338">
        <v>2.0</v>
      </c>
      <c r="AB369" s="338">
        <v>1.0</v>
      </c>
      <c r="AC369" s="353"/>
      <c r="AD369" s="353"/>
      <c r="AE369" s="353"/>
      <c r="AF369" s="338">
        <v>4.0</v>
      </c>
      <c r="AG369" s="353"/>
      <c r="AH369" s="353"/>
      <c r="AI369" s="353"/>
      <c r="AJ369" s="338">
        <v>7.0</v>
      </c>
      <c r="AK369" s="338"/>
      <c r="AL369" s="338"/>
      <c r="AM369" s="338"/>
      <c r="AN369" s="338"/>
      <c r="AO369" s="338"/>
      <c r="AP369" s="338"/>
    </row>
    <row r="370">
      <c r="A370" s="337">
        <v>43917.0</v>
      </c>
      <c r="B370" s="338">
        <v>3.0</v>
      </c>
      <c r="C370" s="353"/>
      <c r="D370" s="338">
        <v>17.0</v>
      </c>
      <c r="E370" s="353"/>
      <c r="F370" s="353"/>
      <c r="G370" s="338">
        <v>6.0</v>
      </c>
      <c r="H370" s="339">
        <v>83.0</v>
      </c>
      <c r="I370" s="353"/>
      <c r="J370" s="339">
        <v>20.0</v>
      </c>
      <c r="K370" s="338">
        <v>3.0</v>
      </c>
      <c r="L370" s="339">
        <v>7.0</v>
      </c>
      <c r="M370" s="353"/>
      <c r="N370" s="353"/>
      <c r="O370" s="353"/>
      <c r="P370" s="353"/>
      <c r="Q370" s="353"/>
      <c r="R370" s="353"/>
      <c r="S370" s="353"/>
      <c r="T370" s="353"/>
      <c r="U370" s="338">
        <v>2.0</v>
      </c>
      <c r="V370" s="353"/>
      <c r="W370" s="353"/>
      <c r="X370" s="353"/>
      <c r="Y370" s="338">
        <v>2.0</v>
      </c>
      <c r="Z370" s="353"/>
      <c r="AA370" s="338">
        <v>1.0</v>
      </c>
      <c r="AB370" s="353"/>
      <c r="AC370" s="353"/>
      <c r="AD370" s="353"/>
      <c r="AE370" s="338">
        <v>2.0</v>
      </c>
      <c r="AF370" s="353"/>
      <c r="AG370" s="353"/>
      <c r="AH370" s="353"/>
      <c r="AI370" s="353"/>
      <c r="AJ370" s="338">
        <v>7.0</v>
      </c>
      <c r="AK370" s="338"/>
      <c r="AL370" s="338"/>
      <c r="AM370" s="338"/>
      <c r="AN370" s="338"/>
      <c r="AO370" s="338"/>
      <c r="AP370" s="338"/>
    </row>
    <row r="371">
      <c r="A371" s="337">
        <v>43918.0</v>
      </c>
      <c r="B371" s="353"/>
      <c r="C371" s="353"/>
      <c r="D371" s="338">
        <v>10.0</v>
      </c>
      <c r="E371" s="353"/>
      <c r="F371" s="353"/>
      <c r="G371" s="353"/>
      <c r="H371" s="339">
        <v>38.0</v>
      </c>
      <c r="I371" s="353"/>
      <c r="J371" s="339">
        <v>21.0</v>
      </c>
      <c r="K371" s="338">
        <v>12.0</v>
      </c>
      <c r="L371" s="339">
        <v>11.0</v>
      </c>
      <c r="M371" s="353"/>
      <c r="N371" s="338">
        <v>6.0</v>
      </c>
      <c r="O371" s="338">
        <v>1.0</v>
      </c>
      <c r="P371" s="353"/>
      <c r="Q371" s="338">
        <v>2.0</v>
      </c>
      <c r="R371" s="353"/>
      <c r="S371" s="353"/>
      <c r="T371" s="338">
        <v>1.0</v>
      </c>
      <c r="U371" s="353"/>
      <c r="V371" s="353"/>
      <c r="W371" s="353"/>
      <c r="X371" s="353"/>
      <c r="Y371" s="338">
        <v>4.0</v>
      </c>
      <c r="Z371" s="338">
        <v>1.0</v>
      </c>
      <c r="AA371" s="353"/>
      <c r="AB371" s="353"/>
      <c r="AC371" s="353"/>
      <c r="AD371" s="353"/>
      <c r="AE371" s="353"/>
      <c r="AF371" s="353"/>
      <c r="AG371" s="353"/>
      <c r="AH371" s="353"/>
      <c r="AI371" s="353"/>
      <c r="AJ371" s="338">
        <v>2.0</v>
      </c>
      <c r="AK371" s="338"/>
      <c r="AL371" s="338"/>
      <c r="AM371" s="338"/>
      <c r="AN371" s="338"/>
      <c r="AO371" s="338"/>
      <c r="AP371" s="338"/>
    </row>
    <row r="372">
      <c r="A372" s="337">
        <v>43919.0</v>
      </c>
      <c r="B372" s="353"/>
      <c r="C372" s="338">
        <v>1.0</v>
      </c>
      <c r="D372" s="338">
        <v>3.0</v>
      </c>
      <c r="E372" s="353"/>
      <c r="F372" s="353"/>
      <c r="G372" s="353"/>
      <c r="H372" s="339">
        <v>48.0</v>
      </c>
      <c r="I372" s="353"/>
      <c r="J372" s="339">
        <v>30.0</v>
      </c>
      <c r="K372" s="338">
        <v>8.0</v>
      </c>
      <c r="L372" s="339">
        <v>13.0</v>
      </c>
      <c r="M372" s="338">
        <v>5.0</v>
      </c>
      <c r="N372" s="353"/>
      <c r="O372" s="353"/>
      <c r="P372" s="353"/>
      <c r="Q372" s="353"/>
      <c r="R372" s="353"/>
      <c r="S372" s="353"/>
      <c r="T372" s="353"/>
      <c r="U372" s="353"/>
      <c r="V372" s="353"/>
      <c r="W372" s="353"/>
      <c r="X372" s="353"/>
      <c r="Y372" s="338">
        <v>15.0</v>
      </c>
      <c r="Z372" s="353"/>
      <c r="AA372" s="353"/>
      <c r="AB372" s="338">
        <v>1.0</v>
      </c>
      <c r="AC372" s="353"/>
      <c r="AD372" s="353"/>
      <c r="AE372" s="353"/>
      <c r="AF372" s="338">
        <v>2.0</v>
      </c>
      <c r="AG372" s="353"/>
      <c r="AH372" s="353"/>
      <c r="AI372" s="353"/>
      <c r="AJ372" s="338">
        <v>4.0</v>
      </c>
      <c r="AK372" s="338"/>
      <c r="AL372" s="338"/>
      <c r="AM372" s="338"/>
      <c r="AN372" s="338"/>
      <c r="AO372" s="338"/>
      <c r="AP372" s="338"/>
    </row>
    <row r="373">
      <c r="A373" s="337">
        <v>43920.0</v>
      </c>
      <c r="B373" s="353"/>
      <c r="C373" s="338">
        <v>9.0</v>
      </c>
      <c r="D373" s="338">
        <v>22.0</v>
      </c>
      <c r="E373" s="338">
        <v>1.0</v>
      </c>
      <c r="F373" s="353"/>
      <c r="G373" s="338">
        <v>1.0</v>
      </c>
      <c r="H373" s="339">
        <v>24.0</v>
      </c>
      <c r="I373" s="338">
        <v>1.0</v>
      </c>
      <c r="J373" s="339">
        <v>25.0</v>
      </c>
      <c r="K373" s="338">
        <v>17.0</v>
      </c>
      <c r="L373" s="339">
        <v>1.0</v>
      </c>
      <c r="M373" s="338">
        <v>1.0</v>
      </c>
      <c r="N373" s="353"/>
      <c r="O373" s="353"/>
      <c r="P373" s="338">
        <v>4.0</v>
      </c>
      <c r="Q373" s="353"/>
      <c r="R373" s="338">
        <v>1.0</v>
      </c>
      <c r="S373" s="353"/>
      <c r="T373" s="353"/>
      <c r="U373" s="338">
        <v>3.0</v>
      </c>
      <c r="V373" s="353"/>
      <c r="W373" s="338">
        <v>5.0</v>
      </c>
      <c r="X373" s="353"/>
      <c r="Y373" s="338">
        <v>4.0</v>
      </c>
      <c r="Z373" s="353"/>
      <c r="AA373" s="338">
        <v>4.0</v>
      </c>
      <c r="AB373" s="338">
        <v>1.0</v>
      </c>
      <c r="AC373" s="353"/>
      <c r="AD373" s="353"/>
      <c r="AE373" s="353"/>
      <c r="AF373" s="353"/>
      <c r="AG373" s="353"/>
      <c r="AH373" s="353"/>
      <c r="AI373" s="353"/>
      <c r="AJ373" s="338">
        <v>5.0</v>
      </c>
      <c r="AK373" s="338"/>
      <c r="AL373" s="338"/>
      <c r="AM373" s="338"/>
      <c r="AN373" s="338"/>
      <c r="AO373" s="338"/>
      <c r="AP373" s="338"/>
    </row>
    <row r="374">
      <c r="A374" s="337">
        <v>43921.0</v>
      </c>
      <c r="B374" s="353"/>
      <c r="C374" s="353"/>
      <c r="D374" s="338">
        <v>14.0</v>
      </c>
      <c r="E374" s="338">
        <v>1.0</v>
      </c>
      <c r="F374" s="338">
        <v>1.0</v>
      </c>
      <c r="G374" s="338">
        <v>5.0</v>
      </c>
      <c r="H374" s="339">
        <v>41.0</v>
      </c>
      <c r="I374" s="353"/>
      <c r="J374" s="339">
        <v>16.0</v>
      </c>
      <c r="K374" s="338">
        <v>13.0</v>
      </c>
      <c r="L374" s="339">
        <v>2.0</v>
      </c>
      <c r="M374" s="353"/>
      <c r="N374" s="338">
        <v>3.0</v>
      </c>
      <c r="O374" s="338">
        <v>2.0</v>
      </c>
      <c r="P374" s="338">
        <v>2.0</v>
      </c>
      <c r="Q374" s="353"/>
      <c r="R374" s="338">
        <v>1.0</v>
      </c>
      <c r="S374" s="338">
        <v>2.0</v>
      </c>
      <c r="T374" s="338">
        <v>3.0</v>
      </c>
      <c r="U374" s="353"/>
      <c r="V374" s="353"/>
      <c r="W374" s="338">
        <v>6.0</v>
      </c>
      <c r="X374" s="353"/>
      <c r="Y374" s="353"/>
      <c r="Z374" s="353"/>
      <c r="AA374" s="353"/>
      <c r="AB374" s="353"/>
      <c r="AC374" s="353"/>
      <c r="AD374" s="353"/>
      <c r="AE374" s="353"/>
      <c r="AF374" s="338">
        <v>1.0</v>
      </c>
      <c r="AG374" s="353"/>
      <c r="AH374" s="353"/>
      <c r="AI374" s="353"/>
      <c r="AJ374" s="338">
        <v>1.0</v>
      </c>
      <c r="AK374" s="338"/>
      <c r="AL374" s="338"/>
      <c r="AM374" s="338"/>
      <c r="AN374" s="338"/>
      <c r="AO374" s="338"/>
      <c r="AP374" s="338"/>
    </row>
    <row r="375">
      <c r="A375" s="337">
        <v>43922.0</v>
      </c>
      <c r="B375" s="353"/>
      <c r="C375" s="338">
        <v>6.0</v>
      </c>
      <c r="D375" s="338">
        <v>11.0</v>
      </c>
      <c r="E375" s="353"/>
      <c r="F375" s="353"/>
      <c r="G375" s="338">
        <v>5.0</v>
      </c>
      <c r="H375" s="339">
        <v>62.0</v>
      </c>
      <c r="I375" s="353"/>
      <c r="J375" s="339">
        <v>21.0</v>
      </c>
      <c r="K375" s="338">
        <v>11.0</v>
      </c>
      <c r="L375" s="339">
        <v>11.0</v>
      </c>
      <c r="M375" s="338">
        <v>1.0</v>
      </c>
      <c r="N375" s="338">
        <v>1.0</v>
      </c>
      <c r="O375" s="353"/>
      <c r="P375" s="353"/>
      <c r="Q375" s="353"/>
      <c r="R375" s="353"/>
      <c r="S375" s="338">
        <v>2.0</v>
      </c>
      <c r="T375" s="353"/>
      <c r="U375" s="353"/>
      <c r="V375" s="338">
        <v>1.0</v>
      </c>
      <c r="W375" s="338">
        <v>2.0</v>
      </c>
      <c r="X375" s="353"/>
      <c r="Y375" s="338">
        <v>15.0</v>
      </c>
      <c r="Z375" s="353"/>
      <c r="AA375" s="353"/>
      <c r="AB375" s="353"/>
      <c r="AC375" s="353"/>
      <c r="AD375" s="353"/>
      <c r="AE375" s="353"/>
      <c r="AF375" s="353"/>
      <c r="AG375" s="353"/>
      <c r="AH375" s="353"/>
      <c r="AI375" s="353"/>
      <c r="AJ375" s="353"/>
      <c r="AK375" s="353"/>
      <c r="AL375" s="353"/>
      <c r="AM375" s="353"/>
      <c r="AN375" s="353"/>
      <c r="AO375" s="353"/>
      <c r="AP375" s="353"/>
    </row>
    <row r="376">
      <c r="A376" s="337">
        <v>43923.0</v>
      </c>
      <c r="B376" s="353"/>
      <c r="C376" s="353"/>
      <c r="D376" s="338">
        <v>8.0</v>
      </c>
      <c r="E376" s="353"/>
      <c r="F376" s="353"/>
      <c r="G376" s="353"/>
      <c r="H376" s="339">
        <v>80.0</v>
      </c>
      <c r="I376" s="353"/>
      <c r="J376" s="339">
        <v>15.0</v>
      </c>
      <c r="K376" s="353"/>
      <c r="L376" s="354"/>
      <c r="M376" s="353"/>
      <c r="N376" s="353"/>
      <c r="O376" s="353"/>
      <c r="P376" s="353"/>
      <c r="Q376" s="353"/>
      <c r="R376" s="353"/>
      <c r="S376" s="353"/>
      <c r="T376" s="338">
        <v>6.0</v>
      </c>
      <c r="U376" s="353"/>
      <c r="V376" s="353"/>
      <c r="W376" s="353"/>
      <c r="X376" s="353"/>
      <c r="Y376" s="353"/>
      <c r="Z376" s="353"/>
      <c r="AA376" s="353"/>
      <c r="AB376" s="338">
        <v>4.0</v>
      </c>
      <c r="AC376" s="353"/>
      <c r="AD376" s="353"/>
      <c r="AE376" s="353"/>
      <c r="AF376" s="353"/>
      <c r="AG376" s="353"/>
      <c r="AH376" s="353"/>
      <c r="AI376" s="353"/>
      <c r="AJ376" s="353"/>
      <c r="AK376" s="353"/>
      <c r="AL376" s="353"/>
      <c r="AM376" s="353"/>
      <c r="AN376" s="353"/>
      <c r="AO376" s="353"/>
      <c r="AP376" s="353"/>
    </row>
    <row r="377">
      <c r="A377" s="337">
        <v>43924.0</v>
      </c>
      <c r="B377" s="353"/>
      <c r="C377" s="338">
        <v>2.0</v>
      </c>
      <c r="D377" s="338">
        <v>6.0</v>
      </c>
      <c r="E377" s="353"/>
      <c r="F377" s="338">
        <v>1.0</v>
      </c>
      <c r="G377" s="353"/>
      <c r="H377" s="339">
        <v>74.0</v>
      </c>
      <c r="I377" s="353"/>
      <c r="J377" s="339">
        <v>2.0</v>
      </c>
      <c r="K377" s="338">
        <v>10.0</v>
      </c>
      <c r="L377" s="339">
        <v>52.0</v>
      </c>
      <c r="M377" s="353"/>
      <c r="N377" s="338">
        <v>1.0</v>
      </c>
      <c r="O377" s="338">
        <v>3.0</v>
      </c>
      <c r="P377" s="353"/>
      <c r="Q377" s="338">
        <v>6.0</v>
      </c>
      <c r="R377" s="338">
        <v>1.0</v>
      </c>
      <c r="S377" s="338">
        <v>1.0</v>
      </c>
      <c r="T377" s="338">
        <v>1.0</v>
      </c>
      <c r="U377" s="353"/>
      <c r="V377" s="353"/>
      <c r="W377" s="353"/>
      <c r="X377" s="338">
        <v>3.0</v>
      </c>
      <c r="Y377" s="338">
        <v>16.0</v>
      </c>
      <c r="Z377" s="338">
        <v>2.0</v>
      </c>
      <c r="AA377" s="338">
        <v>4.0</v>
      </c>
      <c r="AB377" s="338">
        <v>3.0</v>
      </c>
      <c r="AC377" s="353"/>
      <c r="AD377" s="353"/>
      <c r="AE377" s="353"/>
      <c r="AF377" s="338">
        <v>6.0</v>
      </c>
      <c r="AG377" s="353"/>
      <c r="AH377" s="353"/>
      <c r="AI377" s="353"/>
      <c r="AJ377" s="338">
        <v>2.0</v>
      </c>
      <c r="AK377" s="338"/>
      <c r="AL377" s="338"/>
      <c r="AM377" s="338"/>
      <c r="AN377" s="338"/>
      <c r="AO377" s="338"/>
      <c r="AP377" s="338"/>
    </row>
    <row r="378">
      <c r="A378" s="337">
        <v>43925.0</v>
      </c>
      <c r="B378" s="353"/>
      <c r="C378" s="338">
        <v>5.0</v>
      </c>
      <c r="D378" s="338">
        <v>3.0</v>
      </c>
      <c r="E378" s="353"/>
      <c r="F378" s="353"/>
      <c r="G378" s="338">
        <v>5.0</v>
      </c>
      <c r="H378" s="339">
        <v>55.0</v>
      </c>
      <c r="I378" s="353"/>
      <c r="J378" s="339">
        <v>24.0</v>
      </c>
      <c r="K378" s="338">
        <v>7.0</v>
      </c>
      <c r="L378" s="354"/>
      <c r="M378" s="353"/>
      <c r="N378" s="338">
        <v>2.0</v>
      </c>
      <c r="O378" s="353"/>
      <c r="P378" s="353"/>
      <c r="Q378" s="353"/>
      <c r="R378" s="353"/>
      <c r="S378" s="353"/>
      <c r="T378" s="353"/>
      <c r="U378" s="353"/>
      <c r="V378" s="353"/>
      <c r="W378" s="338">
        <v>3.0</v>
      </c>
      <c r="X378" s="353"/>
      <c r="Y378" s="353"/>
      <c r="Z378" s="353"/>
      <c r="AA378" s="353"/>
      <c r="AB378" s="353"/>
      <c r="AC378" s="353"/>
      <c r="AD378" s="353"/>
      <c r="AE378" s="353"/>
      <c r="AF378" s="338">
        <v>2.0</v>
      </c>
      <c r="AG378" s="353"/>
      <c r="AH378" s="353"/>
      <c r="AI378" s="353"/>
      <c r="AJ378" s="353"/>
      <c r="AK378" s="353"/>
      <c r="AL378" s="353"/>
      <c r="AM378" s="353"/>
      <c r="AN378" s="353"/>
      <c r="AO378" s="353"/>
      <c r="AP378" s="353"/>
    </row>
    <row r="379">
      <c r="A379" s="337">
        <v>43926.0</v>
      </c>
      <c r="B379" s="353"/>
      <c r="C379" s="338">
        <v>3.0</v>
      </c>
      <c r="D379" s="338">
        <v>4.0</v>
      </c>
      <c r="E379" s="353"/>
      <c r="F379" s="338"/>
      <c r="G379" s="338">
        <v>1.0</v>
      </c>
      <c r="H379" s="339">
        <v>96.0</v>
      </c>
      <c r="I379" s="353"/>
      <c r="J379" s="339">
        <v>5.0</v>
      </c>
      <c r="K379" s="353"/>
      <c r="L379" s="339">
        <v>36.0</v>
      </c>
      <c r="M379" s="353"/>
      <c r="N379" s="338">
        <v>6.0</v>
      </c>
      <c r="O379" s="353"/>
      <c r="P379" s="338">
        <v>8.0</v>
      </c>
      <c r="Q379" s="353"/>
      <c r="R379" s="338">
        <v>1.0</v>
      </c>
      <c r="S379" s="353"/>
      <c r="T379" s="338">
        <v>4.0</v>
      </c>
      <c r="U379" s="353"/>
      <c r="V379" s="353"/>
      <c r="W379" s="353"/>
      <c r="X379" s="353"/>
      <c r="Y379" s="338">
        <v>3.0</v>
      </c>
      <c r="Z379" s="353"/>
      <c r="AA379" s="353"/>
      <c r="AB379" s="338">
        <v>1.0</v>
      </c>
      <c r="AC379" s="353"/>
      <c r="AD379" s="353"/>
      <c r="AE379" s="353"/>
      <c r="AF379" s="338">
        <v>8.0</v>
      </c>
      <c r="AG379" s="353"/>
      <c r="AH379" s="353"/>
      <c r="AI379" s="353"/>
      <c r="AJ379" s="338">
        <v>5.0</v>
      </c>
      <c r="AK379" s="338"/>
      <c r="AL379" s="338"/>
      <c r="AM379" s="338"/>
      <c r="AN379" s="338"/>
      <c r="AO379" s="338"/>
      <c r="AP379" s="338"/>
    </row>
    <row r="380">
      <c r="A380" s="340">
        <v>43927.0</v>
      </c>
      <c r="B380" s="353"/>
      <c r="C380" s="355">
        <v>7.0</v>
      </c>
      <c r="D380" s="355">
        <v>10.0</v>
      </c>
      <c r="E380" s="353"/>
      <c r="F380" s="353"/>
      <c r="G380" s="355">
        <v>6.0</v>
      </c>
      <c r="H380" s="356">
        <v>101.0</v>
      </c>
      <c r="I380" s="353"/>
      <c r="J380" s="356">
        <v>11.0</v>
      </c>
      <c r="K380" s="355">
        <v>12.0</v>
      </c>
      <c r="L380" s="356">
        <v>1.0</v>
      </c>
      <c r="M380" s="355">
        <v>2.0</v>
      </c>
      <c r="N380" s="355">
        <v>1.0</v>
      </c>
      <c r="O380" s="355">
        <v>9.0</v>
      </c>
      <c r="P380" s="355">
        <v>2.0</v>
      </c>
      <c r="Q380" s="355">
        <v>7.0</v>
      </c>
      <c r="R380" s="353"/>
      <c r="S380" s="355">
        <v>3.0</v>
      </c>
      <c r="T380" s="353"/>
      <c r="U380" s="355">
        <v>10.0</v>
      </c>
      <c r="V380" s="355">
        <v>2.0</v>
      </c>
      <c r="W380" s="355">
        <v>1.0</v>
      </c>
      <c r="X380" s="355">
        <v>1.0</v>
      </c>
      <c r="Y380" s="355">
        <v>30.0</v>
      </c>
      <c r="Z380" s="353"/>
      <c r="AA380" s="355">
        <v>1.0</v>
      </c>
      <c r="AB380" s="355">
        <v>1.0</v>
      </c>
      <c r="AC380" s="353"/>
      <c r="AD380" s="353"/>
      <c r="AE380" s="353"/>
      <c r="AF380" s="353"/>
      <c r="AG380" s="353"/>
      <c r="AH380" s="353"/>
      <c r="AI380" s="353"/>
      <c r="AJ380" s="353"/>
      <c r="AK380" s="353"/>
      <c r="AL380" s="353"/>
      <c r="AM380" s="353"/>
      <c r="AN380" s="353"/>
      <c r="AO380" s="353"/>
      <c r="AP380" s="353"/>
    </row>
    <row r="381">
      <c r="A381" s="340">
        <v>43928.0</v>
      </c>
      <c r="B381" s="353"/>
      <c r="C381" s="353"/>
      <c r="D381" s="355">
        <v>7.0</v>
      </c>
      <c r="E381" s="353"/>
      <c r="F381" s="353"/>
      <c r="G381" s="355">
        <v>1.0</v>
      </c>
      <c r="H381" s="356">
        <v>135.0</v>
      </c>
      <c r="I381" s="353"/>
      <c r="J381" s="356">
        <v>80.0</v>
      </c>
      <c r="K381" s="355">
        <v>1.0</v>
      </c>
      <c r="L381" s="356">
        <v>5.0</v>
      </c>
      <c r="M381" s="353"/>
      <c r="N381" s="353"/>
      <c r="O381" s="353"/>
      <c r="P381" s="353"/>
      <c r="Q381" s="353"/>
      <c r="R381" s="353"/>
      <c r="S381" s="353"/>
      <c r="T381" s="353"/>
      <c r="U381" s="353"/>
      <c r="V381" s="355">
        <v>3.0</v>
      </c>
      <c r="W381" s="353"/>
      <c r="X381" s="353"/>
      <c r="Y381" s="355">
        <v>15.0</v>
      </c>
      <c r="Z381" s="353"/>
      <c r="AA381" s="353"/>
      <c r="AB381" s="353"/>
      <c r="AC381" s="353"/>
      <c r="AD381" s="353"/>
      <c r="AE381" s="353"/>
      <c r="AF381" s="353"/>
      <c r="AG381" s="353"/>
      <c r="AH381" s="353"/>
      <c r="AI381" s="353"/>
      <c r="AJ381" s="353"/>
      <c r="AK381" s="353"/>
      <c r="AL381" s="353"/>
      <c r="AM381" s="353"/>
      <c r="AN381" s="353"/>
      <c r="AO381" s="353"/>
      <c r="AP381" s="353"/>
    </row>
    <row r="382">
      <c r="A382" s="340">
        <v>43929.0</v>
      </c>
      <c r="B382" s="355">
        <v>1.0</v>
      </c>
      <c r="C382" s="355">
        <v>6.0</v>
      </c>
      <c r="D382" s="355">
        <v>18.0</v>
      </c>
      <c r="E382" s="353"/>
      <c r="F382" s="353"/>
      <c r="G382" s="353"/>
      <c r="H382" s="356">
        <v>101.0</v>
      </c>
      <c r="I382" s="353"/>
      <c r="J382" s="356">
        <v>22.0</v>
      </c>
      <c r="K382" s="355">
        <v>7.0</v>
      </c>
      <c r="L382" s="356">
        <v>2.0</v>
      </c>
      <c r="M382" s="353"/>
      <c r="N382" s="355">
        <v>1.0</v>
      </c>
      <c r="O382" s="353"/>
      <c r="P382" s="355">
        <v>4.0</v>
      </c>
      <c r="Q382" s="355">
        <v>1.0</v>
      </c>
      <c r="R382" s="353"/>
      <c r="S382" s="353"/>
      <c r="T382" s="353"/>
      <c r="U382" s="353"/>
      <c r="V382" s="353"/>
      <c r="W382" s="355">
        <v>33.0</v>
      </c>
      <c r="X382" s="355">
        <v>4.0</v>
      </c>
      <c r="Y382" s="353"/>
      <c r="Z382" s="353"/>
      <c r="AA382" s="355">
        <v>3.0</v>
      </c>
      <c r="AB382" s="353"/>
      <c r="AC382" s="355">
        <v>1.0</v>
      </c>
      <c r="AD382" s="355">
        <v>2.0</v>
      </c>
      <c r="AE382" s="353"/>
      <c r="AF382" s="355">
        <v>12.0</v>
      </c>
      <c r="AG382" s="353"/>
      <c r="AH382" s="353"/>
      <c r="AI382" s="353"/>
      <c r="AJ382" s="353"/>
      <c r="AK382" s="353"/>
      <c r="AL382" s="353"/>
      <c r="AM382" s="353"/>
      <c r="AN382" s="353"/>
      <c r="AO382" s="353"/>
      <c r="AP382" s="353"/>
    </row>
    <row r="383">
      <c r="A383" s="340">
        <v>43930.0</v>
      </c>
      <c r="B383" s="353"/>
      <c r="C383" s="355">
        <v>14.0</v>
      </c>
      <c r="D383" s="355">
        <v>6.0</v>
      </c>
      <c r="E383" s="355">
        <v>1.0</v>
      </c>
      <c r="F383" s="355">
        <v>2.0</v>
      </c>
      <c r="G383" s="353"/>
      <c r="H383" s="356">
        <v>236.0</v>
      </c>
      <c r="I383" s="353"/>
      <c r="J383" s="356">
        <v>11.0</v>
      </c>
      <c r="K383" s="355">
        <v>4.0</v>
      </c>
      <c r="L383" s="356">
        <v>27.0</v>
      </c>
      <c r="M383" s="353"/>
      <c r="N383" s="353"/>
      <c r="O383" s="353"/>
      <c r="P383" s="353"/>
      <c r="Q383" s="353"/>
      <c r="R383" s="355">
        <v>13.0</v>
      </c>
      <c r="S383" s="355">
        <v>6.0</v>
      </c>
      <c r="T383" s="355">
        <v>1.0</v>
      </c>
      <c r="U383" s="353"/>
      <c r="V383" s="353"/>
      <c r="W383" s="353"/>
      <c r="X383" s="355">
        <v>5.0</v>
      </c>
      <c r="Y383" s="355">
        <v>10.0</v>
      </c>
      <c r="Z383" s="353"/>
      <c r="AA383" s="353"/>
      <c r="AB383" s="353"/>
      <c r="AC383" s="353"/>
      <c r="AD383" s="353"/>
      <c r="AE383" s="353"/>
      <c r="AF383" s="353"/>
      <c r="AG383" s="353"/>
      <c r="AH383" s="355">
        <v>1.0</v>
      </c>
      <c r="AI383" s="353"/>
      <c r="AJ383" s="353"/>
      <c r="AK383" s="353"/>
      <c r="AL383" s="353"/>
      <c r="AM383" s="353"/>
      <c r="AN383" s="353"/>
      <c r="AO383" s="353"/>
      <c r="AP383" s="353"/>
    </row>
    <row r="384">
      <c r="A384" s="340">
        <v>43931.0</v>
      </c>
      <c r="B384" s="353"/>
      <c r="C384" s="355">
        <v>12.0</v>
      </c>
      <c r="D384" s="355">
        <v>25.0</v>
      </c>
      <c r="E384" s="353"/>
      <c r="F384" s="353"/>
      <c r="G384" s="353"/>
      <c r="H384" s="356">
        <v>47.0</v>
      </c>
      <c r="I384" s="353"/>
      <c r="J384" s="356">
        <v>12.0</v>
      </c>
      <c r="K384" s="353"/>
      <c r="L384" s="356">
        <v>33.0</v>
      </c>
      <c r="M384" s="353"/>
      <c r="N384" s="355">
        <v>3.0</v>
      </c>
      <c r="O384" s="355">
        <v>4.0</v>
      </c>
      <c r="P384" s="355">
        <v>7.0</v>
      </c>
      <c r="Q384" s="353"/>
      <c r="R384" s="353"/>
      <c r="S384" s="355">
        <v>9.0</v>
      </c>
      <c r="T384" s="355">
        <v>4.0</v>
      </c>
      <c r="U384" s="355">
        <v>13.0</v>
      </c>
      <c r="V384" s="355">
        <v>5.0</v>
      </c>
      <c r="W384" s="353"/>
      <c r="X384" s="353"/>
      <c r="Y384" s="355">
        <v>29.0</v>
      </c>
      <c r="Z384" s="355">
        <v>9.0</v>
      </c>
      <c r="AA384" s="355">
        <v>5.0</v>
      </c>
      <c r="AB384" s="353"/>
      <c r="AC384" s="353"/>
      <c r="AD384" s="353"/>
      <c r="AE384" s="353"/>
      <c r="AF384" s="353"/>
      <c r="AG384" s="355">
        <v>1.0</v>
      </c>
      <c r="AH384" s="353"/>
      <c r="AI384" s="355">
        <v>1.0</v>
      </c>
      <c r="AJ384" s="353"/>
      <c r="AK384" s="353"/>
      <c r="AL384" s="353"/>
      <c r="AM384" s="353"/>
      <c r="AN384" s="353"/>
      <c r="AO384" s="353"/>
      <c r="AP384" s="353"/>
    </row>
    <row r="385">
      <c r="A385" s="343">
        <v>43932.0</v>
      </c>
      <c r="B385" s="353"/>
      <c r="C385" s="355">
        <v>4.0</v>
      </c>
      <c r="D385" s="355">
        <v>36.0</v>
      </c>
      <c r="E385" s="355">
        <v>1.0</v>
      </c>
      <c r="F385" s="353"/>
      <c r="G385" s="353"/>
      <c r="H385" s="356">
        <v>196.0</v>
      </c>
      <c r="I385" s="355">
        <v>2.0</v>
      </c>
      <c r="J385" s="356">
        <v>32.0</v>
      </c>
      <c r="K385" s="353"/>
      <c r="L385" s="356">
        <v>11.0</v>
      </c>
      <c r="M385" s="353"/>
      <c r="N385" s="353"/>
      <c r="O385" s="353"/>
      <c r="P385" s="353"/>
      <c r="Q385" s="353"/>
      <c r="R385" s="353"/>
      <c r="S385" s="355">
        <v>2.0</v>
      </c>
      <c r="T385" s="353"/>
      <c r="U385" s="353"/>
      <c r="V385" s="353"/>
      <c r="W385" s="353"/>
      <c r="X385" s="355">
        <v>1.0</v>
      </c>
      <c r="Y385" s="355">
        <v>11.0</v>
      </c>
      <c r="Z385" s="355">
        <v>5.0</v>
      </c>
      <c r="AA385" s="353"/>
      <c r="AB385" s="355">
        <v>3.0</v>
      </c>
      <c r="AC385" s="353"/>
      <c r="AD385" s="353"/>
      <c r="AE385" s="353"/>
      <c r="AF385" s="355">
        <v>24.0</v>
      </c>
      <c r="AG385" s="355">
        <v>2.0</v>
      </c>
      <c r="AH385" s="353"/>
      <c r="AI385" s="353"/>
      <c r="AJ385" s="353"/>
      <c r="AK385" s="353"/>
      <c r="AL385" s="353"/>
      <c r="AM385" s="353"/>
      <c r="AN385" s="353"/>
      <c r="AO385" s="353"/>
      <c r="AP385" s="353"/>
    </row>
    <row r="386">
      <c r="A386" s="343">
        <v>43933.0</v>
      </c>
      <c r="B386" s="353"/>
      <c r="C386" s="355">
        <v>2.0</v>
      </c>
      <c r="D386" s="355">
        <v>2.0</v>
      </c>
      <c r="E386" s="353"/>
      <c r="F386" s="353"/>
      <c r="G386" s="353"/>
      <c r="H386" s="356">
        <v>96.0</v>
      </c>
      <c r="I386" s="353"/>
      <c r="J386" s="356">
        <v>29.0</v>
      </c>
      <c r="K386" s="355">
        <v>56.0</v>
      </c>
      <c r="L386" s="356">
        <v>119.0</v>
      </c>
      <c r="M386" s="355">
        <v>3.0</v>
      </c>
      <c r="N386" s="353"/>
      <c r="O386" s="353"/>
      <c r="P386" s="355">
        <v>5.0</v>
      </c>
      <c r="Q386" s="353"/>
      <c r="R386" s="353"/>
      <c r="S386" s="355">
        <v>10.0</v>
      </c>
      <c r="T386" s="353"/>
      <c r="U386" s="355">
        <v>13.0</v>
      </c>
      <c r="V386" s="355">
        <v>4.0</v>
      </c>
      <c r="W386" s="355">
        <v>6.0</v>
      </c>
      <c r="X386" s="353"/>
      <c r="Y386" s="355">
        <v>44.0</v>
      </c>
      <c r="Z386" s="353"/>
      <c r="AA386" s="353"/>
      <c r="AB386" s="353"/>
      <c r="AC386" s="353"/>
      <c r="AD386" s="355">
        <v>8.0</v>
      </c>
      <c r="AE386" s="355">
        <v>1.0</v>
      </c>
      <c r="AF386" s="355">
        <v>1.0</v>
      </c>
      <c r="AG386" s="353"/>
      <c r="AH386" s="353"/>
      <c r="AI386" s="353"/>
      <c r="AJ386" s="353"/>
      <c r="AK386" s="353"/>
      <c r="AL386" s="353"/>
      <c r="AM386" s="353"/>
      <c r="AN386" s="353"/>
      <c r="AO386" s="353"/>
      <c r="AP386" s="353"/>
    </row>
    <row r="387">
      <c r="A387" s="343">
        <v>43934.0</v>
      </c>
      <c r="B387" s="353"/>
      <c r="C387" s="355">
        <v>5.0</v>
      </c>
      <c r="D387" s="355">
        <v>4.0</v>
      </c>
      <c r="E387" s="353"/>
      <c r="F387" s="353"/>
      <c r="G387" s="355">
        <v>16.0</v>
      </c>
      <c r="H387" s="356">
        <v>160.0</v>
      </c>
      <c r="I387" s="353"/>
      <c r="J387" s="356">
        <v>60.0</v>
      </c>
      <c r="K387" s="355">
        <v>3.0</v>
      </c>
      <c r="L387" s="356">
        <v>54.0</v>
      </c>
      <c r="M387" s="353"/>
      <c r="N387" s="353"/>
      <c r="O387" s="355">
        <v>1.0</v>
      </c>
      <c r="P387" s="353"/>
      <c r="Q387" s="353"/>
      <c r="R387" s="353"/>
      <c r="S387" s="353"/>
      <c r="T387" s="353"/>
      <c r="U387" s="355">
        <v>1.0</v>
      </c>
      <c r="V387" s="353"/>
      <c r="W387" s="355">
        <v>2.0</v>
      </c>
      <c r="X387" s="353"/>
      <c r="Y387" s="353"/>
      <c r="Z387" s="353"/>
      <c r="AA387" s="355">
        <v>1.0</v>
      </c>
      <c r="AB387" s="355">
        <v>4.0</v>
      </c>
      <c r="AC387" s="353"/>
      <c r="AD387" s="353"/>
      <c r="AE387" s="353"/>
      <c r="AF387" s="355">
        <v>5.0</v>
      </c>
      <c r="AG387" s="353"/>
      <c r="AH387" s="353"/>
      <c r="AI387" s="353"/>
      <c r="AJ387" s="353"/>
      <c r="AK387" s="353"/>
      <c r="AL387" s="353"/>
      <c r="AM387" s="353"/>
      <c r="AN387" s="353"/>
      <c r="AO387" s="353"/>
      <c r="AP387" s="353"/>
    </row>
    <row r="388">
      <c r="A388" s="343">
        <v>43935.0</v>
      </c>
      <c r="B388" s="353"/>
      <c r="C388" s="355">
        <v>6.0</v>
      </c>
      <c r="D388" s="355">
        <v>4.0</v>
      </c>
      <c r="E388" s="353"/>
      <c r="F388" s="353"/>
      <c r="G388" s="355">
        <v>5.0</v>
      </c>
      <c r="H388" s="356">
        <v>130.0</v>
      </c>
      <c r="I388" s="355">
        <v>1.0</v>
      </c>
      <c r="J388" s="356"/>
      <c r="K388" s="355">
        <v>75.0</v>
      </c>
      <c r="L388" s="356">
        <v>35.0</v>
      </c>
      <c r="M388" s="353"/>
      <c r="N388" s="353"/>
      <c r="O388" s="353"/>
      <c r="P388" s="355">
        <v>3.0</v>
      </c>
      <c r="Q388" s="353"/>
      <c r="R388" s="355">
        <v>5.0</v>
      </c>
      <c r="S388" s="353"/>
      <c r="T388" s="355">
        <v>1.0</v>
      </c>
      <c r="U388" s="355">
        <v>3.0</v>
      </c>
      <c r="V388" s="353"/>
      <c r="W388" s="355">
        <v>5.0</v>
      </c>
      <c r="X388" s="353"/>
      <c r="Y388" s="355">
        <v>9.0</v>
      </c>
      <c r="Z388" s="353"/>
      <c r="AA388" s="353"/>
      <c r="AB388" s="353"/>
      <c r="AC388" s="353"/>
      <c r="AD388" s="353"/>
      <c r="AE388" s="353"/>
      <c r="AF388" s="353"/>
      <c r="AG388" s="353"/>
      <c r="AH388" s="353"/>
      <c r="AI388" s="353"/>
      <c r="AJ388" s="353"/>
      <c r="AK388" s="353"/>
      <c r="AL388" s="353"/>
      <c r="AM388" s="353"/>
      <c r="AN388" s="353"/>
      <c r="AO388" s="353"/>
      <c r="AP388" s="353"/>
    </row>
    <row r="389">
      <c r="A389" s="343">
        <v>43936.0</v>
      </c>
      <c r="B389" s="353"/>
      <c r="C389" s="355">
        <v>6.0</v>
      </c>
      <c r="D389" s="353"/>
      <c r="E389" s="355">
        <v>1.0</v>
      </c>
      <c r="F389" s="353"/>
      <c r="G389" s="355">
        <v>1.0</v>
      </c>
      <c r="H389" s="356">
        <v>139.0</v>
      </c>
      <c r="I389" s="355">
        <v>1.0</v>
      </c>
      <c r="J389" s="356">
        <v>29.0</v>
      </c>
      <c r="K389" s="355">
        <v>13.0</v>
      </c>
      <c r="L389" s="356">
        <v>24.0</v>
      </c>
      <c r="M389" s="353"/>
      <c r="N389" s="353"/>
      <c r="O389" s="355">
        <v>8.0</v>
      </c>
      <c r="P389" s="355">
        <v>12.0</v>
      </c>
      <c r="Q389" s="355">
        <v>4.0</v>
      </c>
      <c r="R389" s="355">
        <v>6.0</v>
      </c>
      <c r="S389" s="353"/>
      <c r="T389" s="355">
        <v>3.0</v>
      </c>
      <c r="U389" s="355">
        <v>7.0</v>
      </c>
      <c r="V389" s="355">
        <v>1.0</v>
      </c>
      <c r="W389" s="355">
        <v>6.0</v>
      </c>
      <c r="X389" s="355">
        <v>8.0</v>
      </c>
      <c r="Y389" s="355">
        <v>11.0</v>
      </c>
      <c r="Z389" s="355">
        <v>3.0</v>
      </c>
      <c r="AA389" s="353"/>
      <c r="AB389" s="353"/>
      <c r="AC389" s="355">
        <v>2.0</v>
      </c>
      <c r="AD389" s="355">
        <v>3.0</v>
      </c>
      <c r="AE389" s="353"/>
      <c r="AF389" s="355">
        <v>7.0</v>
      </c>
      <c r="AG389" s="355">
        <v>2.0</v>
      </c>
      <c r="AH389" s="353"/>
      <c r="AI389" s="353"/>
      <c r="AJ389" s="353"/>
      <c r="AK389" s="353"/>
      <c r="AL389" s="353"/>
      <c r="AM389" s="353"/>
      <c r="AN389" s="353"/>
      <c r="AO389" s="353"/>
      <c r="AP389" s="353"/>
    </row>
    <row r="390">
      <c r="A390" s="343">
        <v>43937.0</v>
      </c>
      <c r="B390" s="353"/>
      <c r="C390" s="355">
        <v>15.0</v>
      </c>
      <c r="D390" s="355">
        <v>16.0</v>
      </c>
      <c r="E390" s="355">
        <v>1.0</v>
      </c>
      <c r="F390" s="353"/>
      <c r="G390" s="353"/>
      <c r="H390" s="356">
        <v>196.0</v>
      </c>
      <c r="I390" s="355">
        <v>1.0</v>
      </c>
      <c r="J390" s="356">
        <v>11.0</v>
      </c>
      <c r="K390" s="355">
        <v>8.0</v>
      </c>
      <c r="L390" s="356">
        <v>15.0</v>
      </c>
      <c r="M390" s="355">
        <v>8.0</v>
      </c>
      <c r="N390" s="355">
        <v>9.0</v>
      </c>
      <c r="O390" s="355">
        <v>1.0</v>
      </c>
      <c r="P390" s="355">
        <v>10.0</v>
      </c>
      <c r="Q390" s="355">
        <v>8.0</v>
      </c>
      <c r="R390" s="355">
        <v>6.0</v>
      </c>
      <c r="S390" s="355">
        <v>8.0</v>
      </c>
      <c r="T390" s="355">
        <v>15.0</v>
      </c>
      <c r="U390" s="353"/>
      <c r="V390" s="353"/>
      <c r="W390" s="355">
        <v>1.0</v>
      </c>
      <c r="X390" s="355">
        <v>2.0</v>
      </c>
      <c r="Y390" s="355">
        <v>29.0</v>
      </c>
      <c r="Z390" s="353"/>
      <c r="AA390" s="355">
        <v>5.0</v>
      </c>
      <c r="AB390" s="355">
        <v>4.0</v>
      </c>
      <c r="AC390" s="353"/>
      <c r="AD390" s="353"/>
      <c r="AE390" s="355">
        <v>3.0</v>
      </c>
      <c r="AF390" s="355">
        <v>5.0</v>
      </c>
      <c r="AG390" s="353"/>
      <c r="AH390" s="353"/>
      <c r="AI390" s="355">
        <v>3.0</v>
      </c>
      <c r="AJ390" s="353"/>
      <c r="AK390" s="353"/>
      <c r="AL390" s="353"/>
      <c r="AM390" s="353"/>
      <c r="AN390" s="353"/>
      <c r="AO390" s="353"/>
      <c r="AP390" s="353"/>
    </row>
    <row r="391">
      <c r="A391" s="343">
        <v>43938.0</v>
      </c>
      <c r="B391" s="353"/>
      <c r="C391" s="355">
        <v>11.0</v>
      </c>
      <c r="D391" s="355">
        <v>11.0</v>
      </c>
      <c r="E391" s="353"/>
      <c r="F391" s="353"/>
      <c r="G391" s="355">
        <v>1.0</v>
      </c>
      <c r="H391" s="356">
        <v>154.0</v>
      </c>
      <c r="I391" s="355">
        <v>1.0</v>
      </c>
      <c r="J391" s="356">
        <v>58.0</v>
      </c>
      <c r="K391" s="355">
        <v>5.0</v>
      </c>
      <c r="L391" s="356">
        <v>8.0</v>
      </c>
      <c r="M391" s="353"/>
      <c r="N391" s="353"/>
      <c r="O391" s="355">
        <v>1.0</v>
      </c>
      <c r="P391" s="355">
        <v>15.0</v>
      </c>
      <c r="Q391" s="355">
        <v>19.0</v>
      </c>
      <c r="R391" s="355">
        <v>19.0</v>
      </c>
      <c r="S391" s="355">
        <v>6.0</v>
      </c>
      <c r="T391" s="355">
        <v>17.0</v>
      </c>
      <c r="U391" s="355">
        <v>7.0</v>
      </c>
      <c r="V391" s="353"/>
      <c r="W391" s="353"/>
      <c r="X391" s="353"/>
      <c r="Y391" s="355">
        <v>62.0</v>
      </c>
      <c r="Z391" s="355">
        <v>2.0</v>
      </c>
      <c r="AA391" s="353"/>
      <c r="AB391" s="355">
        <v>1.0</v>
      </c>
      <c r="AC391" s="353"/>
      <c r="AD391" s="353"/>
      <c r="AE391" s="353"/>
      <c r="AF391" s="355">
        <v>9.0</v>
      </c>
      <c r="AG391" s="353"/>
      <c r="AH391" s="353"/>
      <c r="AI391" s="353"/>
      <c r="AJ391" s="353"/>
      <c r="AK391" s="353"/>
      <c r="AL391" s="353"/>
      <c r="AM391" s="353"/>
      <c r="AN391" s="353"/>
      <c r="AO391" s="353"/>
      <c r="AP391" s="353"/>
    </row>
    <row r="392">
      <c r="A392" s="343">
        <v>43939.0</v>
      </c>
      <c r="B392" s="355">
        <v>1.0</v>
      </c>
      <c r="C392" s="355">
        <v>7.0</v>
      </c>
      <c r="D392" s="355">
        <v>10.0</v>
      </c>
      <c r="E392" s="353"/>
      <c r="F392" s="353"/>
      <c r="G392" s="355">
        <v>3.0</v>
      </c>
      <c r="H392" s="356">
        <v>109.0</v>
      </c>
      <c r="I392" s="353"/>
      <c r="J392" s="356">
        <v>9.0</v>
      </c>
      <c r="K392" s="355">
        <v>25.0</v>
      </c>
      <c r="L392" s="356">
        <v>33.0</v>
      </c>
      <c r="M392" s="353"/>
      <c r="N392" s="355">
        <v>10.0</v>
      </c>
      <c r="O392" s="355">
        <v>6.0</v>
      </c>
      <c r="P392" s="355">
        <v>18.0</v>
      </c>
      <c r="Q392" s="355">
        <v>3.0</v>
      </c>
      <c r="R392" s="355">
        <v>21.0</v>
      </c>
      <c r="S392" s="355">
        <v>4.0</v>
      </c>
      <c r="T392" s="355">
        <v>30.0</v>
      </c>
      <c r="U392" s="355">
        <v>9.0</v>
      </c>
      <c r="V392" s="355">
        <v>2.0</v>
      </c>
      <c r="W392" s="353"/>
      <c r="X392" s="355">
        <v>1.0</v>
      </c>
      <c r="Y392" s="355">
        <v>11.0</v>
      </c>
      <c r="Z392" s="353"/>
      <c r="AA392" s="353"/>
      <c r="AB392" s="355">
        <v>4.0</v>
      </c>
      <c r="AC392" s="353"/>
      <c r="AD392" s="355">
        <v>3.0</v>
      </c>
      <c r="AE392" s="353"/>
      <c r="AF392" s="355">
        <v>6.0</v>
      </c>
      <c r="AG392" s="353"/>
      <c r="AH392" s="353"/>
      <c r="AI392" s="353"/>
      <c r="AJ392" s="353"/>
      <c r="AK392" s="353"/>
      <c r="AL392" s="353"/>
      <c r="AM392" s="353"/>
      <c r="AN392" s="353"/>
      <c r="AO392" s="353"/>
      <c r="AP392" s="353"/>
    </row>
    <row r="393">
      <c r="A393" s="343">
        <v>43940.0</v>
      </c>
      <c r="B393" s="355">
        <v>1.0</v>
      </c>
      <c r="C393" s="355">
        <v>4.0</v>
      </c>
      <c r="D393" s="355">
        <v>3.0</v>
      </c>
      <c r="E393" s="355">
        <v>1.0</v>
      </c>
      <c r="F393" s="353"/>
      <c r="G393" s="353"/>
      <c r="H393" s="356">
        <v>108.0</v>
      </c>
      <c r="I393" s="353"/>
      <c r="J393" s="356">
        <v>55.0</v>
      </c>
      <c r="K393" s="355">
        <v>20.0</v>
      </c>
      <c r="L393" s="356">
        <v>35.0</v>
      </c>
      <c r="M393" s="353"/>
      <c r="N393" s="355">
        <v>5.0</v>
      </c>
      <c r="O393" s="355">
        <v>5.0</v>
      </c>
      <c r="P393" s="355">
        <v>4.0</v>
      </c>
      <c r="Q393" s="355">
        <v>19.0</v>
      </c>
      <c r="R393" s="353"/>
      <c r="S393" s="355">
        <v>6.0</v>
      </c>
      <c r="T393" s="355">
        <v>5.0</v>
      </c>
      <c r="U393" s="355">
        <v>1.0</v>
      </c>
      <c r="V393" s="353"/>
      <c r="W393" s="355">
        <v>2.0</v>
      </c>
      <c r="X393" s="355">
        <v>9.0</v>
      </c>
      <c r="Y393" s="355">
        <v>27.0</v>
      </c>
      <c r="Z393" s="355">
        <v>3.0</v>
      </c>
      <c r="AA393" s="353"/>
      <c r="AB393" s="353"/>
      <c r="AC393" s="353"/>
      <c r="AD393" s="353"/>
      <c r="AE393" s="355">
        <v>2.0</v>
      </c>
      <c r="AF393" s="355">
        <v>12.0</v>
      </c>
      <c r="AG393" s="353"/>
      <c r="AH393" s="353"/>
      <c r="AI393" s="353"/>
      <c r="AJ393" s="353"/>
      <c r="AK393" s="353"/>
      <c r="AL393" s="353"/>
      <c r="AM393" s="353"/>
      <c r="AN393" s="353"/>
      <c r="AO393" s="353"/>
      <c r="AP393" s="353"/>
    </row>
    <row r="394">
      <c r="A394" s="343">
        <v>43941.0</v>
      </c>
      <c r="B394" s="353"/>
      <c r="C394" s="355">
        <v>5.0</v>
      </c>
      <c r="D394" s="355">
        <v>29.0</v>
      </c>
      <c r="E394" s="353"/>
      <c r="F394" s="353"/>
      <c r="G394" s="355">
        <v>2.0</v>
      </c>
      <c r="H394" s="356">
        <v>79.0</v>
      </c>
      <c r="I394" s="353"/>
      <c r="J394" s="356">
        <v>25.0</v>
      </c>
      <c r="K394" s="355">
        <v>3.0</v>
      </c>
      <c r="L394" s="354"/>
      <c r="M394" s="353"/>
      <c r="N394" s="355">
        <v>4.0</v>
      </c>
      <c r="O394" s="355">
        <v>14.0</v>
      </c>
      <c r="P394" s="353"/>
      <c r="Q394" s="355">
        <v>5.0</v>
      </c>
      <c r="R394" s="353"/>
      <c r="S394" s="355">
        <v>11.0</v>
      </c>
      <c r="T394" s="353"/>
      <c r="U394" s="355">
        <v>2.0</v>
      </c>
      <c r="V394" s="353"/>
      <c r="W394" s="355">
        <v>2.0</v>
      </c>
      <c r="X394" s="353"/>
      <c r="Y394" s="353"/>
      <c r="Z394" s="353"/>
      <c r="AA394" s="353"/>
      <c r="AB394" s="355">
        <v>4.0</v>
      </c>
      <c r="AC394" s="353"/>
      <c r="AD394" s="353"/>
      <c r="AE394" s="353"/>
      <c r="AF394" s="353"/>
      <c r="AG394" s="353"/>
      <c r="AH394" s="353"/>
      <c r="AI394" s="353"/>
      <c r="AJ394" s="353"/>
      <c r="AK394" s="353"/>
      <c r="AL394" s="353"/>
      <c r="AM394" s="353"/>
      <c r="AN394" s="353"/>
      <c r="AO394" s="353"/>
      <c r="AP394" s="353"/>
    </row>
    <row r="395">
      <c r="A395" s="343">
        <v>43942.0</v>
      </c>
      <c r="B395" s="353"/>
      <c r="C395" s="355">
        <v>10.0</v>
      </c>
      <c r="D395" s="353"/>
      <c r="E395" s="355">
        <v>1.0</v>
      </c>
      <c r="F395" s="355">
        <v>4.0</v>
      </c>
      <c r="G395" s="355">
        <v>3.0</v>
      </c>
      <c r="H395" s="356">
        <v>163.0</v>
      </c>
      <c r="I395" s="355">
        <v>5.0</v>
      </c>
      <c r="J395" s="356">
        <v>9.0</v>
      </c>
      <c r="K395" s="355">
        <v>98.0</v>
      </c>
      <c r="L395" s="356">
        <v>13.0</v>
      </c>
      <c r="M395" s="355">
        <v>6.0</v>
      </c>
      <c r="N395" s="355">
        <v>5.0</v>
      </c>
      <c r="O395" s="355">
        <v>7.0</v>
      </c>
      <c r="P395" s="355">
        <v>2.0</v>
      </c>
      <c r="Q395" s="355">
        <v>3.0</v>
      </c>
      <c r="R395" s="355">
        <v>2.0</v>
      </c>
      <c r="S395" s="355">
        <v>21.0</v>
      </c>
      <c r="T395" s="353"/>
      <c r="U395" s="355">
        <v>2.0</v>
      </c>
      <c r="V395" s="353"/>
      <c r="W395" s="355">
        <v>1.0</v>
      </c>
      <c r="X395" s="353"/>
      <c r="Y395" s="355">
        <v>4.0</v>
      </c>
      <c r="Z395" s="353"/>
      <c r="AA395" s="355">
        <v>1.0</v>
      </c>
      <c r="AB395" s="355">
        <v>1.0</v>
      </c>
      <c r="AC395" s="353"/>
      <c r="AD395" s="353"/>
      <c r="AE395" s="353"/>
      <c r="AF395" s="355">
        <v>11.0</v>
      </c>
      <c r="AG395" s="353"/>
      <c r="AH395" s="353"/>
      <c r="AI395" s="355">
        <v>3.0</v>
      </c>
      <c r="AJ395" s="353"/>
      <c r="AK395" s="353"/>
      <c r="AL395" s="353"/>
      <c r="AM395" s="353"/>
      <c r="AN395" s="353"/>
      <c r="AO395" s="353"/>
      <c r="AP395" s="353"/>
    </row>
    <row r="396">
      <c r="A396" s="343">
        <v>43943.0</v>
      </c>
      <c r="B396" s="344"/>
      <c r="C396" s="341">
        <v>2.0</v>
      </c>
      <c r="D396" s="344"/>
      <c r="E396" s="344"/>
      <c r="F396" s="344"/>
      <c r="G396" s="341">
        <v>3.0</v>
      </c>
      <c r="H396" s="342">
        <v>119.0</v>
      </c>
      <c r="I396" s="344"/>
      <c r="J396" s="342">
        <v>6.0</v>
      </c>
      <c r="K396" s="341">
        <v>30.0</v>
      </c>
      <c r="L396" s="342">
        <v>35.0</v>
      </c>
      <c r="M396" s="341">
        <v>4.0</v>
      </c>
      <c r="N396" s="341">
        <v>1.0</v>
      </c>
      <c r="O396" s="341">
        <v>15.0</v>
      </c>
      <c r="P396" s="341">
        <v>9.0</v>
      </c>
      <c r="Q396" s="344"/>
      <c r="R396" s="341"/>
      <c r="S396" s="341">
        <v>15.0</v>
      </c>
      <c r="T396" s="344"/>
      <c r="U396" s="341">
        <v>5.0</v>
      </c>
      <c r="V396" s="344"/>
      <c r="W396" s="341">
        <v>9.0</v>
      </c>
      <c r="X396" s="344"/>
      <c r="Y396" s="341">
        <v>13.0</v>
      </c>
      <c r="Z396" s="341">
        <v>2.0</v>
      </c>
      <c r="AA396" s="344"/>
      <c r="AB396" s="341">
        <v>8.0</v>
      </c>
      <c r="AC396" s="344"/>
      <c r="AD396" s="341">
        <v>1.0</v>
      </c>
      <c r="AE396" s="341">
        <v>5.0</v>
      </c>
      <c r="AF396" s="341">
        <v>1.0</v>
      </c>
      <c r="AG396" s="344"/>
      <c r="AH396" s="344"/>
      <c r="AI396" s="344"/>
      <c r="AJ396" s="344"/>
      <c r="AK396" s="344"/>
      <c r="AL396" s="344"/>
      <c r="AM396" s="344"/>
      <c r="AN396" s="344"/>
      <c r="AO396" s="344"/>
      <c r="AP396" s="344"/>
    </row>
    <row r="397">
      <c r="A397" s="343">
        <v>43944.0</v>
      </c>
      <c r="B397" s="344"/>
      <c r="C397" s="341">
        <v>15.0</v>
      </c>
      <c r="D397" s="344"/>
      <c r="E397" s="341">
        <v>1.0</v>
      </c>
      <c r="F397" s="344"/>
      <c r="G397" s="341">
        <v>1.0</v>
      </c>
      <c r="H397" s="342">
        <v>133.0</v>
      </c>
      <c r="I397" s="341">
        <v>1.0</v>
      </c>
      <c r="J397" s="342">
        <v>22.0</v>
      </c>
      <c r="K397" s="341">
        <v>59.0</v>
      </c>
      <c r="L397" s="342">
        <v>26.0</v>
      </c>
      <c r="M397" s="341">
        <v>19.0</v>
      </c>
      <c r="N397" s="341">
        <v>5.0</v>
      </c>
      <c r="O397" s="341">
        <v>1.0</v>
      </c>
      <c r="P397" s="341">
        <v>7.0</v>
      </c>
      <c r="Q397" s="344"/>
      <c r="R397" s="341">
        <v>2.0</v>
      </c>
      <c r="S397" s="341">
        <v>7.0</v>
      </c>
      <c r="T397" s="341">
        <v>4.0</v>
      </c>
      <c r="U397" s="341">
        <v>5.0</v>
      </c>
      <c r="V397" s="341">
        <v>11.0</v>
      </c>
      <c r="W397" s="341">
        <v>2.0</v>
      </c>
      <c r="X397" s="344"/>
      <c r="Y397" s="341">
        <v>10.0</v>
      </c>
      <c r="Z397" s="344"/>
      <c r="AA397" s="341">
        <v>11.0</v>
      </c>
      <c r="AB397" s="341">
        <v>1.0</v>
      </c>
      <c r="AC397" s="341">
        <v>2.0</v>
      </c>
      <c r="AD397" s="344"/>
      <c r="AE397" s="341">
        <v>5.0</v>
      </c>
      <c r="AF397" s="341">
        <v>7.0</v>
      </c>
      <c r="AG397" s="344"/>
      <c r="AH397" s="344"/>
      <c r="AI397" s="344"/>
      <c r="AJ397" s="344"/>
      <c r="AK397" s="344"/>
      <c r="AL397" s="344"/>
      <c r="AM397" s="344"/>
      <c r="AN397" s="344"/>
      <c r="AO397" s="344"/>
      <c r="AP397" s="344"/>
    </row>
    <row r="398">
      <c r="A398" s="343">
        <v>43945.0</v>
      </c>
      <c r="B398" s="355">
        <v>1.0</v>
      </c>
      <c r="C398" s="355">
        <v>10.0</v>
      </c>
      <c r="D398" s="355">
        <v>22.0</v>
      </c>
      <c r="E398" s="353"/>
      <c r="F398" s="353"/>
      <c r="G398" s="355">
        <v>1.0</v>
      </c>
      <c r="H398" s="356">
        <v>85.0</v>
      </c>
      <c r="I398" s="355">
        <v>4.0</v>
      </c>
      <c r="J398" s="356">
        <v>75.0</v>
      </c>
      <c r="K398" s="355">
        <v>37.0</v>
      </c>
      <c r="L398" s="356">
        <v>26.0</v>
      </c>
      <c r="M398" s="353"/>
      <c r="N398" s="355">
        <v>11.0</v>
      </c>
      <c r="O398" s="355">
        <v>11.0</v>
      </c>
      <c r="P398" s="355">
        <v>18.0</v>
      </c>
      <c r="Q398" s="353"/>
      <c r="R398" s="353"/>
      <c r="S398" s="355">
        <v>38.0</v>
      </c>
      <c r="T398" s="355">
        <v>13.0</v>
      </c>
      <c r="U398" s="355">
        <v>10.0</v>
      </c>
      <c r="V398" s="355">
        <v>5.0</v>
      </c>
      <c r="W398" s="355">
        <v>1.0</v>
      </c>
      <c r="X398" s="355">
        <v>4.0</v>
      </c>
      <c r="Y398" s="355">
        <v>23.0</v>
      </c>
      <c r="Z398" s="355">
        <v>3.0</v>
      </c>
      <c r="AA398" s="353"/>
      <c r="AB398" s="353"/>
      <c r="AC398" s="353"/>
      <c r="AD398" s="353"/>
      <c r="AE398" s="355">
        <v>2.0</v>
      </c>
      <c r="AF398" s="355">
        <v>6.0</v>
      </c>
      <c r="AG398" s="355">
        <v>25.0</v>
      </c>
      <c r="AH398" s="353"/>
      <c r="AI398" s="355">
        <v>5.0</v>
      </c>
      <c r="AJ398" s="353"/>
      <c r="AK398" s="353"/>
      <c r="AL398" s="353"/>
      <c r="AM398" s="353"/>
      <c r="AN398" s="353"/>
      <c r="AO398" s="353"/>
      <c r="AP398" s="353"/>
    </row>
    <row r="399">
      <c r="A399" s="343">
        <v>43946.0</v>
      </c>
      <c r="B399" s="355">
        <v>1.0</v>
      </c>
      <c r="C399" s="355">
        <v>6.0</v>
      </c>
      <c r="D399" s="355">
        <v>11.0</v>
      </c>
      <c r="E399" s="353"/>
      <c r="F399" s="353"/>
      <c r="G399" s="355">
        <v>2.0</v>
      </c>
      <c r="H399" s="356">
        <v>85.0</v>
      </c>
      <c r="I399" s="355">
        <v>3.0</v>
      </c>
      <c r="J399" s="356">
        <v>45.0</v>
      </c>
      <c r="K399" s="355">
        <v>46.0</v>
      </c>
      <c r="L399" s="356">
        <v>80.0</v>
      </c>
      <c r="M399" s="355">
        <v>1.0</v>
      </c>
      <c r="N399" s="355">
        <v>12.0</v>
      </c>
      <c r="O399" s="355">
        <v>6.0</v>
      </c>
      <c r="P399" s="355">
        <v>14.0</v>
      </c>
      <c r="Q399" s="355">
        <v>6.0</v>
      </c>
      <c r="R399" s="353"/>
      <c r="S399" s="355">
        <v>27.0</v>
      </c>
      <c r="T399" s="355">
        <v>13.0</v>
      </c>
      <c r="U399" s="355">
        <v>1.0</v>
      </c>
      <c r="V399" s="353"/>
      <c r="W399" s="355">
        <v>9.0</v>
      </c>
      <c r="X399" s="353"/>
      <c r="Y399" s="355">
        <v>12.0</v>
      </c>
      <c r="Z399" s="355">
        <v>4.0</v>
      </c>
      <c r="AA399" s="353"/>
      <c r="AB399" s="355">
        <v>2.0</v>
      </c>
      <c r="AC399" s="353"/>
      <c r="AD399" s="355">
        <v>5.0</v>
      </c>
      <c r="AE399" s="355">
        <v>1.0</v>
      </c>
      <c r="AF399" s="353"/>
      <c r="AG399" s="355">
        <v>2.0</v>
      </c>
      <c r="AH399" s="353"/>
      <c r="AI399" s="355">
        <v>2.0</v>
      </c>
      <c r="AJ399" s="353"/>
      <c r="AK399" s="353"/>
      <c r="AL399" s="353"/>
      <c r="AM399" s="353"/>
      <c r="AN399" s="353"/>
      <c r="AO399" s="353"/>
      <c r="AP399" s="353"/>
    </row>
    <row r="400">
      <c r="A400" s="343">
        <v>43947.0</v>
      </c>
      <c r="B400" s="353"/>
      <c r="C400" s="355">
        <v>3.0</v>
      </c>
      <c r="D400" s="353"/>
      <c r="E400" s="355">
        <v>1.0</v>
      </c>
      <c r="F400" s="353"/>
      <c r="G400" s="355">
        <v>3.0</v>
      </c>
      <c r="H400" s="356">
        <v>114.0</v>
      </c>
      <c r="I400" s="355">
        <v>11.0</v>
      </c>
      <c r="J400" s="356">
        <v>5.0</v>
      </c>
      <c r="K400" s="355">
        <v>28.0</v>
      </c>
      <c r="L400" s="356">
        <v>15.0</v>
      </c>
      <c r="M400" s="353"/>
      <c r="N400" s="355">
        <v>8.0</v>
      </c>
      <c r="O400" s="355">
        <v>4.0</v>
      </c>
      <c r="P400" s="353"/>
      <c r="Q400" s="355">
        <v>6.0</v>
      </c>
      <c r="R400" s="355">
        <v>2.0</v>
      </c>
      <c r="S400" s="355">
        <v>15.0</v>
      </c>
      <c r="T400" s="355">
        <v>10.0</v>
      </c>
      <c r="U400" s="355">
        <v>5.0</v>
      </c>
      <c r="V400" s="355">
        <v>4.0</v>
      </c>
      <c r="W400" s="355">
        <v>6.0</v>
      </c>
      <c r="X400" s="355">
        <v>4.0</v>
      </c>
      <c r="Y400" s="355">
        <v>8.0</v>
      </c>
      <c r="Z400" s="353"/>
      <c r="AA400" s="355">
        <v>4.0</v>
      </c>
      <c r="AB400" s="355">
        <v>1.0</v>
      </c>
      <c r="AC400" s="355">
        <v>12.0</v>
      </c>
      <c r="AD400" s="353"/>
      <c r="AE400" s="353"/>
      <c r="AF400" s="355">
        <v>5.0</v>
      </c>
      <c r="AG400" s="353"/>
      <c r="AH400" s="353"/>
      <c r="AI400" s="355">
        <v>1.0</v>
      </c>
      <c r="AJ400" s="353"/>
      <c r="AK400" s="353"/>
      <c r="AL400" s="353"/>
      <c r="AM400" s="353"/>
      <c r="AN400" s="353"/>
      <c r="AO400" s="353"/>
      <c r="AP400" s="353"/>
    </row>
    <row r="401">
      <c r="A401" s="343">
        <v>43948.0</v>
      </c>
      <c r="B401" s="353"/>
      <c r="C401" s="355">
        <v>8.0</v>
      </c>
      <c r="D401" s="355">
        <v>12.0</v>
      </c>
      <c r="E401" s="353"/>
      <c r="F401" s="353"/>
      <c r="G401" s="355">
        <v>1.0</v>
      </c>
      <c r="H401" s="356">
        <v>70.0</v>
      </c>
      <c r="I401" s="353"/>
      <c r="J401" s="356">
        <v>39.0</v>
      </c>
      <c r="K401" s="355">
        <v>17.0</v>
      </c>
      <c r="L401" s="356">
        <v>11.0</v>
      </c>
      <c r="M401" s="353"/>
      <c r="N401" s="355">
        <v>2.0</v>
      </c>
      <c r="O401" s="355">
        <v>8.0</v>
      </c>
      <c r="P401" s="355">
        <v>4.0</v>
      </c>
      <c r="Q401" s="355">
        <v>1.0</v>
      </c>
      <c r="R401" s="355">
        <v>1.0</v>
      </c>
      <c r="S401" s="355">
        <v>11.0</v>
      </c>
      <c r="T401" s="353"/>
      <c r="U401" s="355">
        <v>19.0</v>
      </c>
      <c r="V401" s="353"/>
      <c r="W401" s="353"/>
      <c r="X401" s="353"/>
      <c r="Y401" s="353"/>
      <c r="Z401" s="353"/>
      <c r="AA401" s="353"/>
      <c r="AB401" s="353"/>
      <c r="AC401" s="353"/>
      <c r="AD401" s="353"/>
      <c r="AE401" s="353"/>
      <c r="AF401" s="355">
        <v>10.0</v>
      </c>
      <c r="AG401" s="353"/>
      <c r="AH401" s="353"/>
      <c r="AI401" s="353"/>
      <c r="AJ401" s="353"/>
      <c r="AK401" s="353"/>
      <c r="AL401" s="353"/>
      <c r="AM401" s="353"/>
      <c r="AN401" s="353"/>
      <c r="AO401" s="353"/>
      <c r="AP401" s="353"/>
    </row>
    <row r="402">
      <c r="A402" s="343">
        <v>43949.0</v>
      </c>
      <c r="B402" s="353"/>
      <c r="C402" s="355">
        <v>21.0</v>
      </c>
      <c r="D402" s="355">
        <v>6.0</v>
      </c>
      <c r="E402" s="353"/>
      <c r="F402" s="353"/>
      <c r="G402" s="355">
        <v>10.0</v>
      </c>
      <c r="H402" s="356">
        <v>133.0</v>
      </c>
      <c r="I402" s="353"/>
      <c r="J402" s="356">
        <v>19.0</v>
      </c>
      <c r="K402" s="355">
        <v>16.0</v>
      </c>
      <c r="L402" s="356">
        <v>61.0</v>
      </c>
      <c r="M402" s="353"/>
      <c r="N402" s="355">
        <v>8.0</v>
      </c>
      <c r="O402" s="355">
        <v>9.0</v>
      </c>
      <c r="P402" s="353"/>
      <c r="Q402" s="355">
        <v>2.0</v>
      </c>
      <c r="R402" s="355">
        <v>3.0</v>
      </c>
      <c r="S402" s="355">
        <v>15.0</v>
      </c>
      <c r="T402" s="355">
        <v>14.0</v>
      </c>
      <c r="U402" s="355">
        <v>23.0</v>
      </c>
      <c r="V402" s="355">
        <v>3.0</v>
      </c>
      <c r="W402" s="353"/>
      <c r="X402" s="353"/>
      <c r="Y402" s="355">
        <v>13.0</v>
      </c>
      <c r="Z402" s="355">
        <v>6.0</v>
      </c>
      <c r="AA402" s="355">
        <v>2.0</v>
      </c>
      <c r="AB402" s="355">
        <v>1.0</v>
      </c>
      <c r="AC402" s="353"/>
      <c r="AD402" s="353"/>
      <c r="AE402" s="355">
        <v>21.0</v>
      </c>
      <c r="AF402" s="355">
        <v>26.0</v>
      </c>
      <c r="AG402" s="355">
        <v>2.0</v>
      </c>
      <c r="AH402" s="353"/>
      <c r="AI402" s="355">
        <v>1.0</v>
      </c>
      <c r="AJ402" s="353"/>
      <c r="AK402" s="353"/>
      <c r="AL402" s="353"/>
      <c r="AM402" s="353"/>
      <c r="AN402" s="353"/>
      <c r="AO402" s="353"/>
      <c r="AP402" s="353"/>
    </row>
    <row r="403">
      <c r="A403" s="343">
        <v>43950.0</v>
      </c>
      <c r="B403" s="353"/>
      <c r="C403" s="353"/>
      <c r="D403" s="353"/>
      <c r="E403" s="353"/>
      <c r="F403" s="355">
        <v>4.0</v>
      </c>
      <c r="G403" s="355">
        <v>1.0</v>
      </c>
      <c r="H403" s="356">
        <v>90.0</v>
      </c>
      <c r="I403" s="353"/>
      <c r="J403" s="356">
        <v>40.0</v>
      </c>
      <c r="K403" s="355">
        <v>29.0</v>
      </c>
      <c r="L403" s="356">
        <v>15.0</v>
      </c>
      <c r="M403" s="355">
        <v>7.0</v>
      </c>
      <c r="N403" s="355">
        <v>4.0</v>
      </c>
      <c r="O403" s="355">
        <v>6.0</v>
      </c>
      <c r="P403" s="355">
        <v>7.0</v>
      </c>
      <c r="Q403" s="353"/>
      <c r="R403" s="353"/>
      <c r="S403" s="355">
        <v>9.0</v>
      </c>
      <c r="T403" s="355">
        <v>1.0</v>
      </c>
      <c r="U403" s="355">
        <v>1.0</v>
      </c>
      <c r="V403" s="355">
        <v>1.0</v>
      </c>
      <c r="W403" s="355">
        <v>3.0</v>
      </c>
      <c r="X403" s="355">
        <v>8.0</v>
      </c>
      <c r="Y403" s="355">
        <v>12.0</v>
      </c>
      <c r="Z403" s="355">
        <v>5.0</v>
      </c>
      <c r="AA403" s="355">
        <v>2.0</v>
      </c>
      <c r="AB403" s="355">
        <v>1.0</v>
      </c>
      <c r="AC403" s="353"/>
      <c r="AD403" s="355">
        <v>1.0</v>
      </c>
      <c r="AE403" s="353"/>
      <c r="AF403" s="355">
        <v>12.0</v>
      </c>
      <c r="AG403" s="355">
        <v>1.0</v>
      </c>
      <c r="AH403" s="353"/>
      <c r="AI403" s="353"/>
      <c r="AJ403" s="353"/>
      <c r="AK403" s="353"/>
      <c r="AL403" s="353"/>
      <c r="AM403" s="353"/>
      <c r="AN403" s="353"/>
      <c r="AO403" s="353"/>
      <c r="AP403" s="353"/>
    </row>
    <row r="404">
      <c r="A404" s="343">
        <v>43951.0</v>
      </c>
      <c r="B404" s="355">
        <v>1.0</v>
      </c>
      <c r="C404" s="355">
        <v>7.0</v>
      </c>
      <c r="D404" s="355">
        <v>16.0</v>
      </c>
      <c r="E404" s="353"/>
      <c r="F404" s="353"/>
      <c r="G404" s="355">
        <v>1.0</v>
      </c>
      <c r="H404" s="356">
        <v>82.0</v>
      </c>
      <c r="I404" s="353"/>
      <c r="J404" s="356">
        <v>3.0</v>
      </c>
      <c r="K404" s="355">
        <v>13.0</v>
      </c>
      <c r="L404" s="356">
        <v>86.0</v>
      </c>
      <c r="M404" s="353"/>
      <c r="N404" s="355">
        <v>15.0</v>
      </c>
      <c r="O404" s="355">
        <v>18.0</v>
      </c>
      <c r="P404" s="355">
        <v>13.0</v>
      </c>
      <c r="Q404" s="355">
        <v>8.0</v>
      </c>
      <c r="R404" s="353"/>
      <c r="S404" s="353"/>
      <c r="T404" s="355">
        <v>6.0</v>
      </c>
      <c r="U404" s="355">
        <v>3.0</v>
      </c>
      <c r="V404" s="355">
        <v>1.0</v>
      </c>
      <c r="W404" s="355">
        <v>3.0</v>
      </c>
      <c r="X404" s="355">
        <v>9.0</v>
      </c>
      <c r="Y404" s="355">
        <v>26.0</v>
      </c>
      <c r="Z404" s="353"/>
      <c r="AA404" s="353"/>
      <c r="AB404" s="353"/>
      <c r="AC404" s="355">
        <v>14.0</v>
      </c>
      <c r="AD404" s="353"/>
      <c r="AE404" s="353"/>
      <c r="AF404" s="355">
        <v>16.0</v>
      </c>
      <c r="AG404" s="355">
        <v>4.0</v>
      </c>
      <c r="AH404" s="355">
        <v>2.0</v>
      </c>
      <c r="AI404" s="353"/>
      <c r="AJ404" s="353"/>
      <c r="AK404" s="353"/>
      <c r="AL404" s="353"/>
      <c r="AM404" s="353"/>
      <c r="AN404" s="353"/>
      <c r="AO404" s="353"/>
      <c r="AP404" s="353"/>
    </row>
    <row r="405">
      <c r="A405" s="343">
        <v>43952.0</v>
      </c>
      <c r="B405" s="355">
        <v>1.0</v>
      </c>
      <c r="C405" s="355">
        <v>13.0</v>
      </c>
      <c r="D405" s="355">
        <v>14.0</v>
      </c>
      <c r="E405" s="355">
        <v>9.0</v>
      </c>
      <c r="F405" s="353"/>
      <c r="G405" s="355">
        <v>9.0</v>
      </c>
      <c r="H405" s="356">
        <v>142.0</v>
      </c>
      <c r="I405" s="353"/>
      <c r="J405" s="354"/>
      <c r="K405" s="355">
        <v>22.0</v>
      </c>
      <c r="L405" s="356">
        <v>76.0</v>
      </c>
      <c r="M405" s="355">
        <v>3.0</v>
      </c>
      <c r="N405" s="355">
        <v>2.0</v>
      </c>
      <c r="O405" s="355">
        <v>11.0</v>
      </c>
      <c r="P405" s="355">
        <v>9.0</v>
      </c>
      <c r="Q405" s="355">
        <v>15.0</v>
      </c>
      <c r="R405" s="353"/>
      <c r="S405" s="355">
        <v>3.0</v>
      </c>
      <c r="T405" s="355">
        <v>6.0</v>
      </c>
      <c r="U405" s="355">
        <v>24.0</v>
      </c>
      <c r="V405" s="353"/>
      <c r="W405" s="353"/>
      <c r="X405" s="353"/>
      <c r="Y405" s="355">
        <v>56.0</v>
      </c>
      <c r="Z405" s="355">
        <v>1.0</v>
      </c>
      <c r="AA405" s="355">
        <v>4.0</v>
      </c>
      <c r="AB405" s="355">
        <v>1.0</v>
      </c>
      <c r="AC405" s="355">
        <v>1.0</v>
      </c>
      <c r="AD405" s="353"/>
      <c r="AE405" s="355">
        <v>5.0</v>
      </c>
      <c r="AF405" s="355">
        <v>5.0</v>
      </c>
      <c r="AG405" s="355">
        <v>1.0</v>
      </c>
      <c r="AH405" s="353"/>
      <c r="AI405" s="353"/>
      <c r="AJ405" s="353"/>
      <c r="AK405" s="353"/>
      <c r="AL405" s="353"/>
      <c r="AM405" s="353"/>
      <c r="AN405" s="353"/>
      <c r="AO405" s="353"/>
      <c r="AP405" s="353"/>
    </row>
    <row r="406">
      <c r="A406" s="343">
        <v>43953.0</v>
      </c>
      <c r="B406" s="353"/>
      <c r="C406" s="355">
        <v>2.0</v>
      </c>
      <c r="D406" s="355">
        <v>9.0</v>
      </c>
      <c r="E406" s="353"/>
      <c r="F406" s="353"/>
      <c r="G406" s="355">
        <v>10.0</v>
      </c>
      <c r="H406" s="356">
        <v>80.0</v>
      </c>
      <c r="I406" s="353"/>
      <c r="J406" s="356">
        <v>31.0</v>
      </c>
      <c r="K406" s="355">
        <v>19.0</v>
      </c>
      <c r="L406" s="356">
        <v>3.0</v>
      </c>
      <c r="M406" s="355">
        <v>7.0</v>
      </c>
      <c r="N406" s="355">
        <v>18.0</v>
      </c>
      <c r="O406" s="355">
        <v>1.0</v>
      </c>
      <c r="P406" s="353"/>
      <c r="Q406" s="355">
        <v>7.0</v>
      </c>
      <c r="R406" s="353"/>
      <c r="S406" s="355">
        <v>17.0</v>
      </c>
      <c r="T406" s="353"/>
      <c r="U406" s="355">
        <v>10.0</v>
      </c>
      <c r="V406" s="353"/>
      <c r="W406" s="353"/>
      <c r="X406" s="355">
        <v>2.0</v>
      </c>
      <c r="Y406" s="355">
        <v>30.0</v>
      </c>
      <c r="Z406" s="355">
        <v>11.0</v>
      </c>
      <c r="AA406" s="353"/>
      <c r="AB406" s="355">
        <v>3.0</v>
      </c>
      <c r="AC406" s="353"/>
      <c r="AD406" s="353"/>
      <c r="AE406" s="355">
        <v>1.0</v>
      </c>
      <c r="AF406" s="355">
        <v>30.0</v>
      </c>
      <c r="AG406" s="355">
        <v>1.0</v>
      </c>
      <c r="AH406" s="353"/>
      <c r="AI406" s="353"/>
      <c r="AJ406" s="353"/>
      <c r="AK406" s="353"/>
      <c r="AL406" s="353"/>
      <c r="AM406" s="353"/>
      <c r="AN406" s="353"/>
      <c r="AO406" s="353"/>
      <c r="AP406" s="353"/>
    </row>
    <row r="407">
      <c r="A407" s="343">
        <v>43954.0</v>
      </c>
      <c r="B407" s="355">
        <v>1.0</v>
      </c>
      <c r="C407" s="355">
        <v>25.0</v>
      </c>
      <c r="D407" s="355">
        <v>5.0</v>
      </c>
      <c r="E407" s="355">
        <v>1.0</v>
      </c>
      <c r="F407" s="353"/>
      <c r="G407" s="355">
        <v>1.0</v>
      </c>
      <c r="H407" s="356">
        <v>67.0</v>
      </c>
      <c r="I407" s="355">
        <v>6.0</v>
      </c>
      <c r="J407" s="356">
        <v>10.0</v>
      </c>
      <c r="K407" s="355">
        <v>9.0</v>
      </c>
      <c r="L407" s="356">
        <v>80.0</v>
      </c>
      <c r="M407" s="355">
        <v>2.0</v>
      </c>
      <c r="N407" s="355">
        <v>8.0</v>
      </c>
      <c r="O407" s="353"/>
      <c r="P407" s="355">
        <v>16.0</v>
      </c>
      <c r="Q407" s="353"/>
      <c r="R407" s="355">
        <v>3.0</v>
      </c>
      <c r="S407" s="355">
        <v>19.0</v>
      </c>
      <c r="T407" s="355">
        <v>29.0</v>
      </c>
      <c r="U407" s="355">
        <v>13.0</v>
      </c>
      <c r="V407" s="353"/>
      <c r="W407" s="355">
        <v>6.0</v>
      </c>
      <c r="X407" s="353"/>
      <c r="Y407" s="355">
        <v>24.0</v>
      </c>
      <c r="Z407" s="353"/>
      <c r="AA407" s="353"/>
      <c r="AB407" s="355">
        <v>8.0</v>
      </c>
      <c r="AC407" s="355">
        <v>9.0</v>
      </c>
      <c r="AD407" s="353"/>
      <c r="AE407" s="353"/>
      <c r="AF407" s="353"/>
      <c r="AG407" s="353"/>
      <c r="AH407" s="355">
        <v>7.0</v>
      </c>
      <c r="AI407" s="353"/>
      <c r="AJ407" s="353"/>
      <c r="AK407" s="353"/>
      <c r="AL407" s="353"/>
      <c r="AM407" s="353"/>
      <c r="AN407" s="353"/>
      <c r="AO407" s="353"/>
      <c r="AP407" s="353"/>
    </row>
    <row r="408">
      <c r="A408" s="343">
        <v>43955.0</v>
      </c>
      <c r="B408" s="353"/>
      <c r="C408" s="355">
        <v>9.0</v>
      </c>
      <c r="D408" s="355">
        <v>14.0</v>
      </c>
      <c r="E408" s="353"/>
      <c r="F408" s="353"/>
      <c r="G408" s="353"/>
      <c r="H408" s="356">
        <v>79.0</v>
      </c>
      <c r="I408" s="353"/>
      <c r="J408" s="356">
        <v>193.0</v>
      </c>
      <c r="K408" s="355">
        <v>22.0</v>
      </c>
      <c r="L408" s="356">
        <v>7.0</v>
      </c>
      <c r="M408" s="355">
        <v>3.0</v>
      </c>
      <c r="N408" s="355">
        <v>5.0</v>
      </c>
      <c r="O408" s="355">
        <v>23.0</v>
      </c>
      <c r="P408" s="355">
        <v>3.0</v>
      </c>
      <c r="Q408" s="355">
        <v>8.0</v>
      </c>
      <c r="R408" s="353"/>
      <c r="S408" s="353"/>
      <c r="T408" s="353"/>
      <c r="U408" s="355">
        <v>8.0</v>
      </c>
      <c r="V408" s="353"/>
      <c r="W408" s="355">
        <v>6.0</v>
      </c>
      <c r="X408" s="353"/>
      <c r="Y408" s="355">
        <v>6.0</v>
      </c>
      <c r="Z408" s="353"/>
      <c r="AA408" s="355">
        <v>4.0</v>
      </c>
      <c r="AB408" s="355">
        <v>5.0</v>
      </c>
      <c r="AC408" s="353"/>
      <c r="AD408" s="353"/>
      <c r="AE408" s="353"/>
      <c r="AF408" s="353"/>
      <c r="AG408" s="353"/>
      <c r="AH408" s="353"/>
      <c r="AI408" s="353"/>
      <c r="AJ408" s="353"/>
      <c r="AK408" s="353"/>
      <c r="AL408" s="353"/>
      <c r="AM408" s="353"/>
      <c r="AN408" s="353"/>
      <c r="AO408" s="353"/>
      <c r="AP408" s="353"/>
    </row>
    <row r="409">
      <c r="A409" s="343">
        <v>43956.0</v>
      </c>
      <c r="B409" s="353"/>
      <c r="C409" s="355">
        <v>6.0</v>
      </c>
      <c r="D409" s="355">
        <v>12.0</v>
      </c>
      <c r="E409" s="355">
        <v>8.0</v>
      </c>
      <c r="F409" s="353"/>
      <c r="G409" s="355">
        <v>6.0</v>
      </c>
      <c r="H409" s="356">
        <v>148.0</v>
      </c>
      <c r="I409" s="355">
        <v>5.0</v>
      </c>
      <c r="J409" s="356">
        <v>48.0</v>
      </c>
      <c r="K409" s="355">
        <v>51.0</v>
      </c>
      <c r="L409" s="356">
        <v>47.0</v>
      </c>
      <c r="M409" s="353"/>
      <c r="N409" s="355">
        <v>1.0</v>
      </c>
      <c r="O409" s="355">
        <v>1.0</v>
      </c>
      <c r="P409" s="355">
        <v>14.0</v>
      </c>
      <c r="Q409" s="355">
        <v>1.0</v>
      </c>
      <c r="R409" s="355">
        <v>5.0</v>
      </c>
      <c r="S409" s="355">
        <v>16.0</v>
      </c>
      <c r="T409" s="355">
        <v>14.0</v>
      </c>
      <c r="U409" s="355">
        <v>18.0</v>
      </c>
      <c r="V409" s="353"/>
      <c r="W409" s="355">
        <v>1.0</v>
      </c>
      <c r="X409" s="355">
        <v>5.0</v>
      </c>
      <c r="Y409" s="355">
        <v>33.0</v>
      </c>
      <c r="Z409" s="355">
        <v>11.0</v>
      </c>
      <c r="AA409" s="355">
        <v>1.0</v>
      </c>
      <c r="AB409" s="355">
        <v>3.0</v>
      </c>
      <c r="AC409" s="353"/>
      <c r="AD409" s="353"/>
      <c r="AE409" s="355">
        <v>6.0</v>
      </c>
      <c r="AF409" s="355">
        <v>7.0</v>
      </c>
      <c r="AG409" s="355">
        <v>14.0</v>
      </c>
      <c r="AH409" s="355">
        <v>2.0</v>
      </c>
      <c r="AI409" s="353"/>
      <c r="AJ409" s="353"/>
      <c r="AK409" s="353"/>
      <c r="AL409" s="353"/>
      <c r="AM409" s="353"/>
      <c r="AN409" s="353"/>
      <c r="AO409" s="353"/>
      <c r="AP409" s="353"/>
    </row>
    <row r="410">
      <c r="A410" s="343">
        <v>43957.0</v>
      </c>
      <c r="B410" s="355">
        <v>5.0</v>
      </c>
      <c r="C410" s="353"/>
      <c r="D410" s="355">
        <v>29.0</v>
      </c>
      <c r="E410" s="353"/>
      <c r="F410" s="355">
        <v>2.0</v>
      </c>
      <c r="G410" s="355">
        <v>1.0</v>
      </c>
      <c r="H410" s="356">
        <v>83.0</v>
      </c>
      <c r="I410" s="355">
        <v>4.0</v>
      </c>
      <c r="J410" s="356">
        <v>20.0</v>
      </c>
      <c r="K410" s="355">
        <v>42.0</v>
      </c>
      <c r="L410" s="356">
        <v>50.0</v>
      </c>
      <c r="M410" s="355">
        <v>17.0</v>
      </c>
      <c r="N410" s="355">
        <v>14.0</v>
      </c>
      <c r="O410" s="355">
        <v>5.0</v>
      </c>
      <c r="P410" s="355">
        <v>13.0</v>
      </c>
      <c r="Q410" s="353"/>
      <c r="R410" s="355">
        <v>1.0</v>
      </c>
      <c r="S410" s="355">
        <v>4.0</v>
      </c>
      <c r="T410" s="355">
        <v>11.0</v>
      </c>
      <c r="U410" s="355">
        <v>17.0</v>
      </c>
      <c r="V410" s="353"/>
      <c r="W410" s="355">
        <v>11.0</v>
      </c>
      <c r="X410" s="353"/>
      <c r="Y410" s="355">
        <v>25.0</v>
      </c>
      <c r="Z410" s="353"/>
      <c r="AA410" s="355">
        <v>8.0</v>
      </c>
      <c r="AB410" s="353"/>
      <c r="AC410" s="353"/>
      <c r="AD410" s="353"/>
      <c r="AE410" s="355">
        <v>4.0</v>
      </c>
      <c r="AF410" s="355">
        <v>1.0</v>
      </c>
      <c r="AG410" s="353"/>
      <c r="AH410" s="353"/>
      <c r="AI410" s="353"/>
      <c r="AJ410" s="353"/>
      <c r="AK410" s="353"/>
      <c r="AL410" s="353"/>
      <c r="AM410" s="353"/>
      <c r="AN410" s="353"/>
      <c r="AO410" s="353"/>
      <c r="AP410" s="353"/>
    </row>
    <row r="411">
      <c r="A411" s="343">
        <v>43958.0</v>
      </c>
      <c r="B411" s="353"/>
      <c r="C411" s="355">
        <v>10.0</v>
      </c>
      <c r="D411" s="355">
        <v>8.0</v>
      </c>
      <c r="E411" s="353"/>
      <c r="F411" s="353"/>
      <c r="G411" s="355">
        <v>15.0</v>
      </c>
      <c r="H411" s="356">
        <v>85.0</v>
      </c>
      <c r="I411" s="353"/>
      <c r="J411" s="356">
        <v>61.0</v>
      </c>
      <c r="K411" s="355">
        <v>13.0</v>
      </c>
      <c r="L411" s="356">
        <v>46.0</v>
      </c>
      <c r="M411" s="355">
        <v>5.0</v>
      </c>
      <c r="N411" s="353"/>
      <c r="O411" s="355">
        <v>2.0</v>
      </c>
      <c r="P411" s="355">
        <v>13.0</v>
      </c>
      <c r="Q411" s="353"/>
      <c r="R411" s="353"/>
      <c r="S411" s="355">
        <v>11.0</v>
      </c>
      <c r="T411" s="355">
        <v>17.0</v>
      </c>
      <c r="U411" s="355">
        <v>14.0</v>
      </c>
      <c r="V411" s="353"/>
      <c r="W411" s="355">
        <v>1.0</v>
      </c>
      <c r="X411" s="353"/>
      <c r="Y411" s="355">
        <v>19.0</v>
      </c>
      <c r="Z411" s="355">
        <v>5.0</v>
      </c>
      <c r="AA411" s="353"/>
      <c r="AB411" s="355">
        <v>5.0</v>
      </c>
      <c r="AC411" s="353"/>
      <c r="AD411" s="353"/>
      <c r="AE411" s="353"/>
      <c r="AF411" s="355">
        <v>4.0</v>
      </c>
      <c r="AG411" s="353"/>
      <c r="AH411" s="353"/>
      <c r="AI411" s="355">
        <v>4.0</v>
      </c>
      <c r="AJ411" s="353"/>
      <c r="AK411" s="353"/>
      <c r="AL411" s="353"/>
      <c r="AM411" s="353"/>
      <c r="AN411" s="353"/>
      <c r="AO411" s="353"/>
      <c r="AP411" s="353"/>
    </row>
    <row r="412">
      <c r="A412" s="343">
        <v>43959.0</v>
      </c>
      <c r="B412" s="353"/>
      <c r="C412" s="355">
        <v>13.0</v>
      </c>
      <c r="D412" s="355">
        <v>10.0</v>
      </c>
      <c r="E412" s="353"/>
      <c r="F412" s="353"/>
      <c r="G412" s="355">
        <v>6.0</v>
      </c>
      <c r="H412" s="356">
        <v>100.0</v>
      </c>
      <c r="I412" s="353"/>
      <c r="J412" s="356">
        <v>23.0</v>
      </c>
      <c r="K412" s="355">
        <v>28.0</v>
      </c>
      <c r="L412" s="356">
        <v>17.0</v>
      </c>
      <c r="M412" s="353"/>
      <c r="N412" s="355">
        <v>27.0</v>
      </c>
      <c r="O412" s="353"/>
      <c r="P412" s="355">
        <v>8.0</v>
      </c>
      <c r="Q412" s="353"/>
      <c r="R412" s="355">
        <v>2.0</v>
      </c>
      <c r="S412" s="355">
        <v>12.0</v>
      </c>
      <c r="T412" s="353"/>
      <c r="U412" s="355">
        <v>18.0</v>
      </c>
      <c r="V412" s="355">
        <v>2.0</v>
      </c>
      <c r="W412" s="355">
        <v>15.0</v>
      </c>
      <c r="X412" s="355">
        <v>1.0</v>
      </c>
      <c r="Y412" s="355">
        <v>24.0</v>
      </c>
      <c r="Z412" s="353"/>
      <c r="AA412" s="355">
        <v>3.0</v>
      </c>
      <c r="AB412" s="355">
        <v>3.0</v>
      </c>
      <c r="AC412" s="353"/>
      <c r="AD412" s="355">
        <v>9.0</v>
      </c>
      <c r="AE412" s="353"/>
      <c r="AF412" s="355">
        <v>13.0</v>
      </c>
      <c r="AG412" s="355">
        <v>2.0</v>
      </c>
      <c r="AH412" s="353"/>
      <c r="AI412" s="353"/>
      <c r="AJ412" s="353"/>
      <c r="AK412" s="353"/>
      <c r="AL412" s="353"/>
      <c r="AM412" s="353"/>
      <c r="AN412" s="353"/>
      <c r="AO412" s="353"/>
      <c r="AP412" s="353"/>
    </row>
    <row r="413">
      <c r="A413" s="343">
        <v>43960.0</v>
      </c>
      <c r="B413" s="353"/>
      <c r="C413" s="355">
        <v>6.0</v>
      </c>
      <c r="D413" s="355">
        <v>18.0</v>
      </c>
      <c r="E413" s="353"/>
      <c r="F413" s="355">
        <v>23.0</v>
      </c>
      <c r="G413" s="355">
        <v>3.0</v>
      </c>
      <c r="H413" s="356">
        <v>101.0</v>
      </c>
      <c r="I413" s="355">
        <v>15.0</v>
      </c>
      <c r="J413" s="356">
        <v>33.0</v>
      </c>
      <c r="K413" s="355">
        <v>26.0</v>
      </c>
      <c r="L413" s="356">
        <v>135.0</v>
      </c>
      <c r="M413" s="355">
        <v>23.0</v>
      </c>
      <c r="N413" s="355">
        <v>5.0</v>
      </c>
      <c r="O413" s="355">
        <v>1.0</v>
      </c>
      <c r="P413" s="355">
        <v>7.0</v>
      </c>
      <c r="Q413" s="353"/>
      <c r="R413" s="355">
        <v>1.0</v>
      </c>
      <c r="S413" s="355">
        <v>18.0</v>
      </c>
      <c r="T413" s="355">
        <v>51.0</v>
      </c>
      <c r="U413" s="355">
        <v>16.0</v>
      </c>
      <c r="V413" s="355">
        <v>6.0</v>
      </c>
      <c r="W413" s="355">
        <v>22.0</v>
      </c>
      <c r="X413" s="355">
        <v>1.0</v>
      </c>
      <c r="Y413" s="355">
        <v>2.0</v>
      </c>
      <c r="Z413" s="353"/>
      <c r="AA413" s="353"/>
      <c r="AB413" s="355">
        <v>2.0</v>
      </c>
      <c r="AC413" s="355">
        <v>4.0</v>
      </c>
      <c r="AD413" s="353"/>
      <c r="AE413" s="353"/>
      <c r="AF413" s="355">
        <v>12.0</v>
      </c>
      <c r="AG413" s="355">
        <v>2.0</v>
      </c>
      <c r="AH413" s="353"/>
      <c r="AI413" s="353"/>
      <c r="AJ413" s="353"/>
      <c r="AK413" s="353"/>
      <c r="AL413" s="353"/>
      <c r="AM413" s="353"/>
      <c r="AN413" s="353"/>
      <c r="AO413" s="353"/>
      <c r="AP413" s="353"/>
    </row>
    <row r="414">
      <c r="A414" s="343">
        <v>43961.0</v>
      </c>
      <c r="B414" s="353"/>
      <c r="C414" s="355">
        <v>5.0</v>
      </c>
      <c r="D414" s="355">
        <v>10.0</v>
      </c>
      <c r="E414" s="355">
        <v>1.0</v>
      </c>
      <c r="F414" s="353"/>
      <c r="G414" s="355">
        <v>7.0</v>
      </c>
      <c r="H414" s="356">
        <v>134.0</v>
      </c>
      <c r="I414" s="355">
        <v>2.0</v>
      </c>
      <c r="J414" s="354"/>
      <c r="K414" s="355">
        <v>19.0</v>
      </c>
      <c r="L414" s="356">
        <v>83.0</v>
      </c>
      <c r="M414" s="355">
        <v>2.0</v>
      </c>
      <c r="N414" s="355">
        <v>4.0</v>
      </c>
      <c r="O414" s="355">
        <v>4.0</v>
      </c>
      <c r="P414" s="355">
        <v>10.0</v>
      </c>
      <c r="Q414" s="353"/>
      <c r="R414" s="353"/>
      <c r="S414" s="353"/>
      <c r="T414" s="353"/>
      <c r="U414" s="355">
        <v>13.0</v>
      </c>
      <c r="V414" s="355">
        <v>18.0</v>
      </c>
      <c r="W414" s="353"/>
      <c r="X414" s="355">
        <v>5.0</v>
      </c>
      <c r="Y414" s="355">
        <v>12.0</v>
      </c>
      <c r="Z414" s="355">
        <v>8.0</v>
      </c>
      <c r="AA414" s="353"/>
      <c r="AB414" s="355">
        <v>2.0</v>
      </c>
      <c r="AC414" s="353"/>
      <c r="AD414" s="353"/>
      <c r="AE414" s="355">
        <v>17.0</v>
      </c>
      <c r="AF414" s="355">
        <v>31.0</v>
      </c>
      <c r="AG414" s="353"/>
      <c r="AH414" s="353"/>
      <c r="AI414" s="353"/>
      <c r="AJ414" s="353"/>
      <c r="AK414" s="353"/>
      <c r="AL414" s="353"/>
      <c r="AM414" s="353"/>
      <c r="AN414" s="353"/>
      <c r="AO414" s="353"/>
      <c r="AP414" s="353"/>
    </row>
    <row r="415">
      <c r="A415" s="343">
        <v>43962.0</v>
      </c>
      <c r="B415" s="353"/>
      <c r="C415" s="355">
        <v>3.0</v>
      </c>
      <c r="D415" s="355">
        <v>8.0</v>
      </c>
      <c r="E415" s="353"/>
      <c r="F415" s="353"/>
      <c r="G415" s="355">
        <v>6.0</v>
      </c>
      <c r="H415" s="356">
        <v>86.0</v>
      </c>
      <c r="I415" s="355">
        <v>1.0</v>
      </c>
      <c r="J415" s="356">
        <v>56.0</v>
      </c>
      <c r="K415" s="355">
        <v>2.0</v>
      </c>
      <c r="L415" s="356">
        <v>34.0</v>
      </c>
      <c r="M415" s="353"/>
      <c r="N415" s="355">
        <v>7.0</v>
      </c>
      <c r="O415" s="355">
        <v>7.0</v>
      </c>
      <c r="P415" s="353"/>
      <c r="Q415" s="355">
        <v>1.0</v>
      </c>
      <c r="R415" s="355">
        <v>3.0</v>
      </c>
      <c r="S415" s="355">
        <v>1.0</v>
      </c>
      <c r="T415" s="353"/>
      <c r="U415" s="353"/>
      <c r="V415" s="353"/>
      <c r="W415" s="355">
        <v>17.0</v>
      </c>
      <c r="X415" s="353"/>
      <c r="Y415" s="353"/>
      <c r="Z415" s="353"/>
      <c r="AA415" s="353"/>
      <c r="AB415" s="355">
        <v>1.0</v>
      </c>
      <c r="AC415" s="353"/>
      <c r="AD415" s="353"/>
      <c r="AE415" s="353"/>
      <c r="AF415" s="353"/>
      <c r="AG415" s="353"/>
      <c r="AH415" s="353"/>
      <c r="AI415" s="353"/>
      <c r="AJ415" s="353"/>
      <c r="AK415" s="353"/>
      <c r="AL415" s="353"/>
      <c r="AM415" s="353"/>
      <c r="AN415" s="353"/>
      <c r="AO415" s="353"/>
      <c r="AP415" s="353"/>
    </row>
    <row r="416">
      <c r="A416" s="343">
        <v>43963.0</v>
      </c>
      <c r="B416" s="353"/>
      <c r="C416" s="355">
        <v>14.0</v>
      </c>
      <c r="D416" s="355">
        <v>18.0</v>
      </c>
      <c r="E416" s="353"/>
      <c r="F416" s="355">
        <v>3.0</v>
      </c>
      <c r="G416" s="355">
        <v>10.0</v>
      </c>
      <c r="H416" s="356">
        <v>99.0</v>
      </c>
      <c r="I416" s="353"/>
      <c r="J416" s="356">
        <v>52.0</v>
      </c>
      <c r="K416" s="355">
        <v>9.0</v>
      </c>
      <c r="L416" s="356">
        <v>133.0</v>
      </c>
      <c r="M416" s="355">
        <v>3.0</v>
      </c>
      <c r="N416" s="355">
        <v>3.0</v>
      </c>
      <c r="O416" s="355">
        <v>4.0</v>
      </c>
      <c r="P416" s="355">
        <v>14.0</v>
      </c>
      <c r="Q416" s="353"/>
      <c r="R416" s="355">
        <v>2.0</v>
      </c>
      <c r="S416" s="355">
        <v>8.0</v>
      </c>
      <c r="T416" s="355">
        <v>1.0</v>
      </c>
      <c r="U416" s="355">
        <v>20.0</v>
      </c>
      <c r="V416" s="355">
        <v>3.0</v>
      </c>
      <c r="W416" s="355">
        <v>2.0</v>
      </c>
      <c r="X416" s="353"/>
      <c r="Y416" s="355">
        <v>25.0</v>
      </c>
      <c r="Z416" s="355">
        <v>12.0</v>
      </c>
      <c r="AA416" s="353"/>
      <c r="AB416" s="355">
        <v>7.0</v>
      </c>
      <c r="AC416" s="353"/>
      <c r="AD416" s="355">
        <v>18.0</v>
      </c>
      <c r="AE416" s="353"/>
      <c r="AF416" s="355">
        <v>14.0</v>
      </c>
      <c r="AG416" s="353"/>
      <c r="AH416" s="353"/>
      <c r="AI416" s="353"/>
      <c r="AJ416" s="353"/>
      <c r="AK416" s="353"/>
      <c r="AL416" s="353"/>
      <c r="AM416" s="353"/>
      <c r="AN416" s="353"/>
      <c r="AO416" s="353"/>
      <c r="AP416" s="353"/>
    </row>
    <row r="417">
      <c r="A417" s="343">
        <v>43964.0</v>
      </c>
      <c r="B417" s="353"/>
      <c r="C417" s="355">
        <v>4.0</v>
      </c>
      <c r="D417" s="355">
        <v>21.0</v>
      </c>
      <c r="E417" s="353"/>
      <c r="F417" s="353"/>
      <c r="G417" s="355">
        <v>12.0</v>
      </c>
      <c r="H417" s="356">
        <v>183.0</v>
      </c>
      <c r="I417" s="353"/>
      <c r="J417" s="356">
        <v>7.0</v>
      </c>
      <c r="K417" s="355">
        <v>34.0</v>
      </c>
      <c r="L417" s="356">
        <v>103.0</v>
      </c>
      <c r="M417" s="355">
        <v>6.0</v>
      </c>
      <c r="N417" s="355">
        <v>2.0</v>
      </c>
      <c r="O417" s="355">
        <v>16.0</v>
      </c>
      <c r="P417" s="355">
        <v>14.0</v>
      </c>
      <c r="Q417" s="355">
        <v>6.0</v>
      </c>
      <c r="R417" s="355">
        <v>5.0</v>
      </c>
      <c r="S417" s="355">
        <v>5.0</v>
      </c>
      <c r="T417" s="355">
        <v>43.0</v>
      </c>
      <c r="U417" s="355">
        <v>20.0</v>
      </c>
      <c r="V417" s="355">
        <v>8.0</v>
      </c>
      <c r="W417" s="355">
        <v>2.0</v>
      </c>
      <c r="X417" s="355">
        <v>91.0</v>
      </c>
      <c r="Y417" s="355">
        <v>55.0</v>
      </c>
      <c r="Z417" s="355">
        <v>6.0</v>
      </c>
      <c r="AA417" s="353"/>
      <c r="AB417" s="355">
        <v>7.0</v>
      </c>
      <c r="AC417" s="355">
        <v>24.0</v>
      </c>
      <c r="AD417" s="353"/>
      <c r="AE417" s="353"/>
      <c r="AF417" s="355">
        <v>6.0</v>
      </c>
      <c r="AG417" s="355">
        <v>6.0</v>
      </c>
      <c r="AH417" s="355">
        <v>3.0</v>
      </c>
      <c r="AI417" s="353"/>
      <c r="AJ417" s="353"/>
      <c r="AK417" s="353"/>
      <c r="AL417" s="353"/>
      <c r="AM417" s="353"/>
      <c r="AN417" s="353"/>
      <c r="AO417" s="353"/>
      <c r="AP417" s="353"/>
    </row>
    <row r="418">
      <c r="A418" s="343">
        <v>43965.0</v>
      </c>
      <c r="B418" s="353"/>
      <c r="C418" s="355">
        <v>5.0</v>
      </c>
      <c r="D418" s="355">
        <v>13.0</v>
      </c>
      <c r="E418" s="353"/>
      <c r="F418" s="355">
        <v>2.0</v>
      </c>
      <c r="G418" s="355">
        <v>4.0</v>
      </c>
      <c r="H418" s="356">
        <v>134.0</v>
      </c>
      <c r="I418" s="355">
        <v>1.0</v>
      </c>
      <c r="J418" s="356">
        <v>9.0</v>
      </c>
      <c r="K418" s="355">
        <v>43.0</v>
      </c>
      <c r="L418" s="356">
        <v>91.0</v>
      </c>
      <c r="M418" s="353"/>
      <c r="N418" s="355">
        <v>8.0</v>
      </c>
      <c r="O418" s="355">
        <v>3.0</v>
      </c>
      <c r="P418" s="355">
        <v>3.0</v>
      </c>
      <c r="Q418" s="353"/>
      <c r="R418" s="353"/>
      <c r="S418" s="355">
        <v>6.0</v>
      </c>
      <c r="T418" s="355">
        <v>119.0</v>
      </c>
      <c r="U418" s="355">
        <v>32.0</v>
      </c>
      <c r="V418" s="355">
        <v>1.0</v>
      </c>
      <c r="W418" s="355">
        <v>2.0</v>
      </c>
      <c r="X418" s="353"/>
      <c r="Y418" s="355">
        <v>37.0</v>
      </c>
      <c r="Z418" s="355">
        <v>9.0</v>
      </c>
      <c r="AA418" s="353"/>
      <c r="AB418" s="355">
        <v>6.0</v>
      </c>
      <c r="AC418" s="355">
        <v>3.0</v>
      </c>
      <c r="AD418" s="355">
        <v>12.0</v>
      </c>
      <c r="AE418" s="355">
        <v>18.0</v>
      </c>
      <c r="AF418" s="355">
        <v>4.0</v>
      </c>
      <c r="AG418" s="355">
        <v>1.0</v>
      </c>
      <c r="AH418" s="353"/>
      <c r="AI418" s="355">
        <v>2.0</v>
      </c>
      <c r="AJ418" s="353"/>
      <c r="AK418" s="353"/>
      <c r="AL418" s="353"/>
      <c r="AM418" s="353"/>
      <c r="AN418" s="353"/>
      <c r="AO418" s="353"/>
      <c r="AP418" s="353"/>
    </row>
    <row r="419">
      <c r="A419" s="343">
        <v>43966.0</v>
      </c>
      <c r="B419" s="353"/>
      <c r="C419" s="355">
        <v>6.0</v>
      </c>
      <c r="D419" s="355">
        <v>29.0</v>
      </c>
      <c r="E419" s="353"/>
      <c r="F419" s="355">
        <v>11.0</v>
      </c>
      <c r="G419" s="355">
        <v>3.0</v>
      </c>
      <c r="H419" s="356">
        <v>86.0</v>
      </c>
      <c r="I419" s="355">
        <v>3.0</v>
      </c>
      <c r="J419" s="356">
        <v>31.0</v>
      </c>
      <c r="K419" s="355">
        <v>43.0</v>
      </c>
      <c r="L419" s="356">
        <v>58.0</v>
      </c>
      <c r="M419" s="353"/>
      <c r="N419" s="355">
        <v>13.0</v>
      </c>
      <c r="O419" s="355">
        <v>4.0</v>
      </c>
      <c r="P419" s="355">
        <v>69.0</v>
      </c>
      <c r="Q419" s="355">
        <v>3.0</v>
      </c>
      <c r="R419" s="355">
        <v>4.0</v>
      </c>
      <c r="S419" s="355">
        <v>8.0</v>
      </c>
      <c r="T419" s="355">
        <v>17.0</v>
      </c>
      <c r="U419" s="355">
        <v>22.0</v>
      </c>
      <c r="V419" s="355">
        <v>22.0</v>
      </c>
      <c r="W419" s="353"/>
      <c r="X419" s="355">
        <v>17.0</v>
      </c>
      <c r="Y419" s="355">
        <v>31.0</v>
      </c>
      <c r="Z419" s="355">
        <v>1.0</v>
      </c>
      <c r="AA419" s="353"/>
      <c r="AB419" s="355">
        <v>1.0</v>
      </c>
      <c r="AC419" s="355">
        <v>4.0</v>
      </c>
      <c r="AD419" s="353"/>
      <c r="AE419" s="353"/>
      <c r="AF419" s="355">
        <v>3.0</v>
      </c>
      <c r="AG419" s="353"/>
      <c r="AH419" s="353"/>
      <c r="AI419" s="355">
        <v>1.0</v>
      </c>
      <c r="AJ419" s="353"/>
      <c r="AK419" s="353"/>
      <c r="AL419" s="353"/>
      <c r="AM419" s="353"/>
      <c r="AN419" s="353"/>
      <c r="AO419" s="353"/>
      <c r="AP419" s="353"/>
    </row>
    <row r="420">
      <c r="A420" s="343">
        <v>43967.0</v>
      </c>
      <c r="B420" s="355">
        <v>1.0</v>
      </c>
      <c r="C420" s="355">
        <v>3.0</v>
      </c>
      <c r="D420" s="355">
        <v>4.0</v>
      </c>
      <c r="E420" s="353"/>
      <c r="F420" s="355">
        <v>3.0</v>
      </c>
      <c r="G420" s="355">
        <v>6.0</v>
      </c>
      <c r="H420" s="356">
        <v>107.0</v>
      </c>
      <c r="I420" s="355">
        <v>10.0</v>
      </c>
      <c r="J420" s="356">
        <v>22.0</v>
      </c>
      <c r="K420" s="355">
        <v>31.0</v>
      </c>
      <c r="L420" s="356">
        <v>184.0</v>
      </c>
      <c r="M420" s="355">
        <v>2.0</v>
      </c>
      <c r="N420" s="355">
        <v>2.0</v>
      </c>
      <c r="O420" s="353"/>
      <c r="P420" s="355">
        <v>7.0</v>
      </c>
      <c r="Q420" s="355">
        <v>12.0</v>
      </c>
      <c r="R420" s="355">
        <v>1.0</v>
      </c>
      <c r="S420" s="355">
        <v>7.0</v>
      </c>
      <c r="T420" s="353"/>
      <c r="U420" s="355">
        <v>3.0</v>
      </c>
      <c r="V420" s="355">
        <v>9.0</v>
      </c>
      <c r="W420" s="353"/>
      <c r="X420" s="355">
        <v>6.0</v>
      </c>
      <c r="Y420" s="355">
        <v>46.0</v>
      </c>
      <c r="Z420" s="355">
        <v>1.0</v>
      </c>
      <c r="AA420" s="353"/>
      <c r="AB420" s="353"/>
      <c r="AC420" s="355">
        <v>3.0</v>
      </c>
      <c r="AD420" s="353"/>
      <c r="AE420" s="355">
        <v>14.0</v>
      </c>
      <c r="AF420" s="355">
        <v>15.0</v>
      </c>
      <c r="AG420" s="355">
        <v>1.0</v>
      </c>
      <c r="AH420" s="355">
        <v>28.0</v>
      </c>
      <c r="AI420" s="355">
        <v>1.0</v>
      </c>
      <c r="AJ420" s="353"/>
      <c r="AK420" s="353"/>
      <c r="AL420" s="353"/>
      <c r="AM420" s="353"/>
      <c r="AN420" s="353"/>
      <c r="AO420" s="353"/>
      <c r="AP420" s="353"/>
    </row>
    <row r="421">
      <c r="A421" s="343">
        <v>43968.0</v>
      </c>
      <c r="B421" s="353"/>
      <c r="C421" s="355">
        <v>2.0</v>
      </c>
      <c r="D421" s="355">
        <v>24.0</v>
      </c>
      <c r="E421" s="353"/>
      <c r="F421" s="355">
        <v>9.0</v>
      </c>
      <c r="G421" s="355">
        <v>5.0</v>
      </c>
      <c r="H421" s="356">
        <v>132.0</v>
      </c>
      <c r="I421" s="355">
        <v>1.0</v>
      </c>
      <c r="J421" s="356">
        <v>31.0</v>
      </c>
      <c r="K421" s="355">
        <v>17.0</v>
      </c>
      <c r="L421" s="356">
        <v>47.0</v>
      </c>
      <c r="M421" s="355">
        <v>1.0</v>
      </c>
      <c r="N421" s="355">
        <v>1.0</v>
      </c>
      <c r="O421" s="353"/>
      <c r="P421" s="355">
        <v>2.0</v>
      </c>
      <c r="Q421" s="355">
        <v>2.0</v>
      </c>
      <c r="R421" s="353"/>
      <c r="S421" s="355">
        <v>6.0</v>
      </c>
      <c r="T421" s="355">
        <v>63.0</v>
      </c>
      <c r="U421" s="355">
        <v>12.0</v>
      </c>
      <c r="V421" s="353"/>
      <c r="W421" s="355">
        <v>16.0</v>
      </c>
      <c r="X421" s="355">
        <v>2.0</v>
      </c>
      <c r="Y421" s="355">
        <v>34.0</v>
      </c>
      <c r="Z421" s="355">
        <v>2.0</v>
      </c>
      <c r="AA421" s="355">
        <v>1.0</v>
      </c>
      <c r="AB421" s="355">
        <v>4.0</v>
      </c>
      <c r="AC421" s="355">
        <v>4.0</v>
      </c>
      <c r="AD421" s="355">
        <v>22.0</v>
      </c>
      <c r="AE421" s="355">
        <v>3.0</v>
      </c>
      <c r="AF421" s="355">
        <v>33.0</v>
      </c>
      <c r="AG421" s="353"/>
      <c r="AH421" s="355">
        <v>12.0</v>
      </c>
      <c r="AI421" s="355">
        <v>1.0</v>
      </c>
      <c r="AJ421" s="353"/>
      <c r="AK421" s="353"/>
      <c r="AL421" s="353"/>
      <c r="AM421" s="353"/>
      <c r="AN421" s="353"/>
      <c r="AO421" s="353"/>
      <c r="AP421" s="353"/>
    </row>
    <row r="422">
      <c r="A422" s="343">
        <v>43969.0</v>
      </c>
      <c r="B422" s="353"/>
      <c r="C422" s="355">
        <v>11.0</v>
      </c>
      <c r="D422" s="355">
        <v>27.0</v>
      </c>
      <c r="E422" s="353"/>
      <c r="F422" s="355">
        <v>1.0</v>
      </c>
      <c r="G422" s="355">
        <v>1.0</v>
      </c>
      <c r="H422" s="356">
        <v>49.0</v>
      </c>
      <c r="I422" s="355">
        <v>1.0</v>
      </c>
      <c r="J422" s="356">
        <v>25.0</v>
      </c>
      <c r="K422" s="355">
        <v>8.0</v>
      </c>
      <c r="L422" s="356">
        <v>144.0</v>
      </c>
      <c r="M422" s="353"/>
      <c r="N422" s="355">
        <v>1.0</v>
      </c>
      <c r="O422" s="353"/>
      <c r="P422" s="355">
        <v>66.0</v>
      </c>
      <c r="Q422" s="353"/>
      <c r="R422" s="355">
        <v>11.0</v>
      </c>
      <c r="S422" s="355">
        <v>4.0</v>
      </c>
      <c r="T422" s="355">
        <v>16.0</v>
      </c>
      <c r="U422" s="355">
        <v>1.0</v>
      </c>
      <c r="V422" s="355">
        <v>2.0</v>
      </c>
      <c r="W422" s="355">
        <v>7.0</v>
      </c>
      <c r="X422" s="353"/>
      <c r="Y422" s="355">
        <v>66.0</v>
      </c>
      <c r="Z422" s="353"/>
      <c r="AA422" s="355">
        <v>16.0</v>
      </c>
      <c r="AB422" s="355">
        <v>2.0</v>
      </c>
      <c r="AC422" s="355">
        <v>1.0</v>
      </c>
      <c r="AD422" s="355">
        <v>23.0</v>
      </c>
      <c r="AE422" s="353"/>
      <c r="AF422" s="353"/>
      <c r="AG422" s="353"/>
      <c r="AH422" s="355">
        <v>9.0</v>
      </c>
      <c r="AI422" s="355">
        <v>4.0</v>
      </c>
      <c r="AJ422" s="353"/>
      <c r="AK422" s="353"/>
      <c r="AL422" s="353"/>
      <c r="AM422" s="353"/>
      <c r="AN422" s="353"/>
      <c r="AO422" s="353"/>
      <c r="AP422" s="353"/>
    </row>
    <row r="423">
      <c r="A423" s="343">
        <v>43970.0</v>
      </c>
      <c r="B423" s="353"/>
      <c r="C423" s="355">
        <v>4.0</v>
      </c>
      <c r="D423" s="355">
        <v>21.0</v>
      </c>
      <c r="E423" s="353"/>
      <c r="F423" s="355">
        <v>1.0</v>
      </c>
      <c r="G423" s="355">
        <v>7.0</v>
      </c>
      <c r="H423" s="356">
        <v>98.0</v>
      </c>
      <c r="I423" s="355">
        <v>3.0</v>
      </c>
      <c r="J423" s="356">
        <v>21.0</v>
      </c>
      <c r="K423" s="355">
        <v>10.0</v>
      </c>
      <c r="L423" s="356">
        <v>81.0</v>
      </c>
      <c r="M423" s="353"/>
      <c r="N423" s="355">
        <v>3.0</v>
      </c>
      <c r="O423" s="355">
        <v>5.0</v>
      </c>
      <c r="P423" s="355">
        <v>46.0</v>
      </c>
      <c r="Q423" s="355">
        <v>5.0</v>
      </c>
      <c r="R423" s="355">
        <v>13.0</v>
      </c>
      <c r="S423" s="353"/>
      <c r="T423" s="355">
        <v>60.0</v>
      </c>
      <c r="U423" s="355">
        <v>11.0</v>
      </c>
      <c r="V423" s="355">
        <v>10.0</v>
      </c>
      <c r="W423" s="355">
        <v>10.0</v>
      </c>
      <c r="X423" s="355">
        <v>11.0</v>
      </c>
      <c r="Y423" s="355">
        <v>47.0</v>
      </c>
      <c r="Z423" s="353"/>
      <c r="AA423" s="355">
        <v>1.0</v>
      </c>
      <c r="AB423" s="355">
        <v>5.0</v>
      </c>
      <c r="AC423" s="355">
        <v>2.0</v>
      </c>
      <c r="AD423" s="353"/>
      <c r="AE423" s="353"/>
      <c r="AF423" s="355">
        <v>6.0</v>
      </c>
      <c r="AG423" s="355">
        <v>2.0</v>
      </c>
      <c r="AH423" s="355">
        <v>3.0</v>
      </c>
      <c r="AI423" s="353"/>
      <c r="AJ423" s="353"/>
      <c r="AK423" s="353"/>
      <c r="AL423" s="353"/>
      <c r="AM423" s="353"/>
      <c r="AN423" s="353"/>
      <c r="AO423" s="353"/>
      <c r="AP423" s="353"/>
    </row>
    <row r="424">
      <c r="A424" s="343">
        <v>43971.0</v>
      </c>
      <c r="B424" s="353"/>
      <c r="C424" s="355">
        <v>8.0</v>
      </c>
      <c r="D424" s="355">
        <v>1.0</v>
      </c>
      <c r="E424" s="355">
        <v>6.0</v>
      </c>
      <c r="F424" s="353"/>
      <c r="G424" s="355">
        <v>2.0</v>
      </c>
      <c r="H424" s="356">
        <v>81.0</v>
      </c>
      <c r="I424" s="355">
        <v>5.0</v>
      </c>
      <c r="J424" s="356">
        <v>176.0</v>
      </c>
      <c r="K424" s="355">
        <v>17.0</v>
      </c>
      <c r="L424" s="356">
        <v>119.0</v>
      </c>
      <c r="M424" s="353"/>
      <c r="N424" s="355">
        <v>6.0</v>
      </c>
      <c r="O424" s="355">
        <v>9.0</v>
      </c>
      <c r="P424" s="355">
        <v>63.0</v>
      </c>
      <c r="Q424" s="353"/>
      <c r="R424" s="353"/>
      <c r="S424" s="355">
        <v>18.0</v>
      </c>
      <c r="T424" s="355">
        <v>49.0</v>
      </c>
      <c r="U424" s="355">
        <v>8.0</v>
      </c>
      <c r="V424" s="355">
        <v>26.0</v>
      </c>
      <c r="W424" s="355">
        <v>15.0</v>
      </c>
      <c r="X424" s="353"/>
      <c r="Y424" s="355">
        <v>37.0</v>
      </c>
      <c r="Z424" s="353"/>
      <c r="AA424" s="355">
        <v>1.0</v>
      </c>
      <c r="AB424" s="355">
        <v>1.0</v>
      </c>
      <c r="AC424" s="355">
        <v>1.0</v>
      </c>
      <c r="AD424" s="355">
        <v>17.0</v>
      </c>
      <c r="AE424" s="355">
        <v>1.0</v>
      </c>
      <c r="AF424" s="355">
        <v>20.0</v>
      </c>
      <c r="AG424" s="355">
        <v>1.0</v>
      </c>
      <c r="AH424" s="355">
        <v>5.0</v>
      </c>
      <c r="AI424" s="353"/>
      <c r="AJ424" s="353"/>
      <c r="AK424" s="353"/>
      <c r="AL424" s="353"/>
      <c r="AM424" s="353"/>
      <c r="AN424" s="353"/>
      <c r="AO424" s="353"/>
      <c r="AP424" s="353"/>
    </row>
    <row r="425">
      <c r="A425" s="343">
        <v>43972.0</v>
      </c>
      <c r="B425" s="353"/>
      <c r="C425" s="355">
        <v>3.0</v>
      </c>
      <c r="D425" s="355">
        <v>54.0</v>
      </c>
      <c r="E425" s="355">
        <v>1.0</v>
      </c>
      <c r="F425" s="355">
        <v>2.0</v>
      </c>
      <c r="G425" s="355">
        <v>6.0</v>
      </c>
      <c r="H425" s="356">
        <v>65.0</v>
      </c>
      <c r="I425" s="353"/>
      <c r="J425" s="356">
        <v>86.0</v>
      </c>
      <c r="K425" s="355">
        <v>25.0</v>
      </c>
      <c r="L425" s="356">
        <v>502.0</v>
      </c>
      <c r="M425" s="355">
        <v>1.0</v>
      </c>
      <c r="N425" s="355">
        <v>2.0</v>
      </c>
      <c r="O425" s="355">
        <v>13.0</v>
      </c>
      <c r="P425" s="355">
        <v>10.0</v>
      </c>
      <c r="Q425" s="355">
        <v>2.0</v>
      </c>
      <c r="R425" s="353"/>
      <c r="S425" s="355">
        <v>17.0</v>
      </c>
      <c r="T425" s="355">
        <v>28.0</v>
      </c>
      <c r="U425" s="355">
        <v>8.0</v>
      </c>
      <c r="V425" s="355">
        <v>28.0</v>
      </c>
      <c r="W425" s="355">
        <v>23.0</v>
      </c>
      <c r="X425" s="353"/>
      <c r="Y425" s="355">
        <v>34.0</v>
      </c>
      <c r="Z425" s="355">
        <v>2.0</v>
      </c>
      <c r="AA425" s="355">
        <v>16.0</v>
      </c>
      <c r="AB425" s="355">
        <v>1.0</v>
      </c>
      <c r="AC425" s="355">
        <v>1.0</v>
      </c>
      <c r="AD425" s="355">
        <v>11.0</v>
      </c>
      <c r="AE425" s="355">
        <v>4.0</v>
      </c>
      <c r="AF425" s="355">
        <v>1.0</v>
      </c>
      <c r="AG425" s="355">
        <v>8.0</v>
      </c>
      <c r="AH425" s="355">
        <v>3.0</v>
      </c>
      <c r="AI425" s="355">
        <v>16.0</v>
      </c>
      <c r="AJ425" s="353"/>
      <c r="AK425" s="353"/>
      <c r="AL425" s="353"/>
      <c r="AM425" s="353"/>
      <c r="AN425" s="353"/>
      <c r="AO425" s="353"/>
      <c r="AP425" s="353"/>
    </row>
    <row r="426">
      <c r="A426" s="343">
        <v>43973.0</v>
      </c>
      <c r="B426" s="355">
        <v>1.0</v>
      </c>
      <c r="C426" s="355">
        <v>6.0</v>
      </c>
      <c r="D426" s="355">
        <v>15.0</v>
      </c>
      <c r="E426" s="353"/>
      <c r="F426" s="353"/>
      <c r="G426" s="355">
        <v>5.0</v>
      </c>
      <c r="H426" s="356">
        <v>99.0</v>
      </c>
      <c r="I426" s="355">
        <v>2.0</v>
      </c>
      <c r="J426" s="356">
        <v>40.0</v>
      </c>
      <c r="K426" s="355">
        <v>17.0</v>
      </c>
      <c r="L426" s="356">
        <v>131.0</v>
      </c>
      <c r="M426" s="355">
        <v>7.0</v>
      </c>
      <c r="N426" s="355">
        <v>5.0</v>
      </c>
      <c r="O426" s="355">
        <v>36.0</v>
      </c>
      <c r="P426" s="355">
        <v>15.0</v>
      </c>
      <c r="Q426" s="355">
        <v>1.0</v>
      </c>
      <c r="R426" s="355">
        <v>1.0</v>
      </c>
      <c r="S426" s="355">
        <v>54.0</v>
      </c>
      <c r="T426" s="355">
        <v>19.0</v>
      </c>
      <c r="U426" s="355">
        <v>2.0</v>
      </c>
      <c r="V426" s="355">
        <v>18.0</v>
      </c>
      <c r="W426" s="355">
        <v>12.0</v>
      </c>
      <c r="X426" s="355">
        <v>9.0</v>
      </c>
      <c r="Y426" s="355">
        <v>71.0</v>
      </c>
      <c r="Z426" s="353"/>
      <c r="AA426" s="355">
        <v>4.0</v>
      </c>
      <c r="AB426" s="355">
        <v>1.0</v>
      </c>
      <c r="AC426" s="355">
        <v>2.0</v>
      </c>
      <c r="AD426" s="355">
        <v>22.0</v>
      </c>
      <c r="AE426" s="355">
        <v>9.0</v>
      </c>
      <c r="AF426" s="355">
        <v>27.0</v>
      </c>
      <c r="AG426" s="353"/>
      <c r="AH426" s="353"/>
      <c r="AI426" s="355">
        <v>3.0</v>
      </c>
      <c r="AJ426" s="353"/>
      <c r="AK426" s="353"/>
      <c r="AL426" s="353"/>
      <c r="AM426" s="353"/>
      <c r="AN426" s="353"/>
      <c r="AO426" s="353"/>
      <c r="AP426" s="353"/>
    </row>
    <row r="427">
      <c r="A427" s="343">
        <v>43974.0</v>
      </c>
      <c r="B427" s="353"/>
      <c r="C427" s="355">
        <v>8.0</v>
      </c>
      <c r="D427" s="353"/>
      <c r="E427" s="355">
        <v>3.0</v>
      </c>
      <c r="F427" s="355"/>
      <c r="G427" s="355">
        <v>5.0</v>
      </c>
      <c r="H427" s="356">
        <v>115.0</v>
      </c>
      <c r="I427" s="353"/>
      <c r="J427" s="356">
        <v>43.0</v>
      </c>
      <c r="K427" s="355">
        <v>54.0</v>
      </c>
      <c r="L427" s="356">
        <v>466.0</v>
      </c>
      <c r="M427" s="355">
        <v>28.0</v>
      </c>
      <c r="N427" s="355">
        <v>3.0</v>
      </c>
      <c r="O427" s="355">
        <v>2.0</v>
      </c>
      <c r="P427" s="355">
        <v>18.0</v>
      </c>
      <c r="Q427" s="353"/>
      <c r="R427" s="355">
        <v>9.0</v>
      </c>
      <c r="S427" s="355">
        <v>10.0</v>
      </c>
      <c r="T427" s="355">
        <v>32.0</v>
      </c>
      <c r="U427" s="355">
        <v>5.0</v>
      </c>
      <c r="V427" s="355">
        <v>3.0</v>
      </c>
      <c r="W427" s="355">
        <v>9.0</v>
      </c>
      <c r="X427" s="355">
        <v>4.0</v>
      </c>
      <c r="Y427" s="355">
        <v>59.0</v>
      </c>
      <c r="Z427" s="355">
        <v>3.0</v>
      </c>
      <c r="AA427" s="353"/>
      <c r="AB427" s="355">
        <v>1.0</v>
      </c>
      <c r="AC427" s="353"/>
      <c r="AD427" s="353"/>
      <c r="AE427" s="355">
        <v>10.0</v>
      </c>
      <c r="AF427" s="355">
        <v>57.0</v>
      </c>
      <c r="AG427" s="353"/>
      <c r="AH427" s="353"/>
      <c r="AI427" s="355">
        <v>2.0</v>
      </c>
      <c r="AJ427" s="353"/>
      <c r="AK427" s="353"/>
      <c r="AL427" s="353"/>
      <c r="AM427" s="353"/>
      <c r="AN427" s="353"/>
      <c r="AO427" s="353"/>
      <c r="AP427" s="353"/>
    </row>
    <row r="428">
      <c r="A428" s="343">
        <v>43975.0</v>
      </c>
      <c r="B428" s="353"/>
      <c r="C428" s="355">
        <v>6.0</v>
      </c>
      <c r="D428" s="355">
        <v>21.0</v>
      </c>
      <c r="E428" s="353"/>
      <c r="F428" s="353"/>
      <c r="G428" s="355">
        <v>1.0</v>
      </c>
      <c r="H428" s="356">
        <v>119.0</v>
      </c>
      <c r="I428" s="355">
        <v>4.0</v>
      </c>
      <c r="J428" s="356">
        <v>46.0</v>
      </c>
      <c r="K428" s="355">
        <v>21.0</v>
      </c>
      <c r="L428" s="356">
        <v>68.0</v>
      </c>
      <c r="M428" s="353"/>
      <c r="N428" s="355">
        <v>2.0</v>
      </c>
      <c r="O428" s="355">
        <v>16.0</v>
      </c>
      <c r="P428" s="355">
        <v>9.0</v>
      </c>
      <c r="Q428" s="355">
        <v>1.0</v>
      </c>
      <c r="R428" s="355">
        <v>4.0</v>
      </c>
      <c r="S428" s="355">
        <v>4.0</v>
      </c>
      <c r="T428" s="355">
        <v>11.0</v>
      </c>
      <c r="U428" s="355">
        <v>35.0</v>
      </c>
      <c r="V428" s="355">
        <v>29.0</v>
      </c>
      <c r="W428" s="355">
        <v>17.0</v>
      </c>
      <c r="X428" s="353"/>
      <c r="Y428" s="355">
        <v>32.0</v>
      </c>
      <c r="Z428" s="353"/>
      <c r="AA428" s="355">
        <v>4.0</v>
      </c>
      <c r="AB428" s="355">
        <v>1.0</v>
      </c>
      <c r="AC428" s="355">
        <v>1.0</v>
      </c>
      <c r="AD428" s="355">
        <v>2.0</v>
      </c>
      <c r="AE428" s="355">
        <v>1.0</v>
      </c>
      <c r="AF428" s="355">
        <v>62.0</v>
      </c>
      <c r="AG428" s="353"/>
      <c r="AH428" s="353"/>
      <c r="AI428" s="355">
        <v>9.0</v>
      </c>
      <c r="AJ428" s="353"/>
      <c r="AK428" s="353"/>
      <c r="AL428" s="353"/>
      <c r="AM428" s="353"/>
      <c r="AN428" s="353"/>
      <c r="AO428" s="353"/>
      <c r="AP428" s="353"/>
    </row>
    <row r="429">
      <c r="A429" s="343">
        <v>43976.0</v>
      </c>
      <c r="B429" s="353"/>
      <c r="C429" s="355">
        <v>2.0</v>
      </c>
      <c r="D429" s="353"/>
      <c r="E429" s="353"/>
      <c r="F429" s="353"/>
      <c r="G429" s="353"/>
      <c r="H429" s="356">
        <v>75.0</v>
      </c>
      <c r="I429" s="355">
        <v>2.0</v>
      </c>
      <c r="J429" s="356">
        <v>22.0</v>
      </c>
      <c r="K429" s="355">
        <v>2.0</v>
      </c>
      <c r="L429" s="356">
        <v>223.0</v>
      </c>
      <c r="M429" s="355">
        <v>7.0</v>
      </c>
      <c r="N429" s="353"/>
      <c r="O429" s="355">
        <v>2.0</v>
      </c>
      <c r="P429" s="355">
        <v>3.0</v>
      </c>
      <c r="Q429" s="353"/>
      <c r="R429" s="353"/>
      <c r="S429" s="353"/>
      <c r="T429" s="355">
        <v>76.0</v>
      </c>
      <c r="U429" s="353"/>
      <c r="V429" s="355">
        <v>9.0</v>
      </c>
      <c r="W429" s="355">
        <v>4.0</v>
      </c>
      <c r="X429" s="353"/>
      <c r="Y429" s="355">
        <v>23.0</v>
      </c>
      <c r="Z429" s="353"/>
      <c r="AA429" s="355">
        <v>7.0</v>
      </c>
      <c r="AB429" s="353"/>
      <c r="AC429" s="355">
        <v>7.0</v>
      </c>
      <c r="AD429" s="355">
        <v>1.0</v>
      </c>
      <c r="AE429" s="353"/>
      <c r="AF429" s="355">
        <v>11.0</v>
      </c>
      <c r="AG429" s="353"/>
      <c r="AH429" s="355">
        <v>3.0</v>
      </c>
      <c r="AI429" s="353"/>
      <c r="AJ429" s="353"/>
      <c r="AK429" s="353"/>
      <c r="AL429" s="353"/>
      <c r="AM429" s="353"/>
      <c r="AN429" s="353"/>
      <c r="AO429" s="353"/>
      <c r="AP429" s="353"/>
    </row>
    <row r="430">
      <c r="A430" s="343">
        <v>43977.0</v>
      </c>
      <c r="B430" s="353"/>
      <c r="C430" s="355">
        <v>11.0</v>
      </c>
      <c r="D430" s="355">
        <v>18.0</v>
      </c>
      <c r="E430" s="353"/>
      <c r="F430" s="353"/>
      <c r="G430" s="353"/>
      <c r="H430" s="356">
        <v>89.0</v>
      </c>
      <c r="I430" s="353"/>
      <c r="J430" s="356">
        <v>17.0</v>
      </c>
      <c r="K430" s="355">
        <v>4.0</v>
      </c>
      <c r="L430" s="356">
        <v>57.0</v>
      </c>
      <c r="M430" s="355">
        <v>1.0</v>
      </c>
      <c r="N430" s="355">
        <v>1.0</v>
      </c>
      <c r="O430" s="355">
        <v>12.0</v>
      </c>
      <c r="P430" s="355">
        <v>28.0</v>
      </c>
      <c r="Q430" s="353"/>
      <c r="R430" s="353"/>
      <c r="S430" s="355">
        <v>10.0</v>
      </c>
      <c r="T430" s="355">
        <v>56.0</v>
      </c>
      <c r="U430" s="355">
        <v>35.0</v>
      </c>
      <c r="V430" s="355">
        <v>26.0</v>
      </c>
      <c r="W430" s="353"/>
      <c r="X430" s="353"/>
      <c r="Y430" s="355">
        <v>33.0</v>
      </c>
      <c r="Z430" s="353"/>
      <c r="AA430" s="353"/>
      <c r="AB430" s="353"/>
      <c r="AC430" s="355">
        <v>11.0</v>
      </c>
      <c r="AD430" s="353"/>
      <c r="AE430" s="355">
        <v>2.0</v>
      </c>
      <c r="AF430" s="353"/>
      <c r="AG430" s="355">
        <v>1.0</v>
      </c>
      <c r="AH430" s="355">
        <v>3.0</v>
      </c>
      <c r="AI430" s="353"/>
      <c r="AJ430" s="353"/>
      <c r="AK430" s="353"/>
      <c r="AL430" s="353"/>
      <c r="AM430" s="353"/>
      <c r="AN430" s="353"/>
      <c r="AO430" s="353"/>
      <c r="AP430" s="353"/>
    </row>
    <row r="431">
      <c r="A431" s="343">
        <v>43978.0</v>
      </c>
      <c r="B431" s="353"/>
      <c r="C431" s="355">
        <v>8.0</v>
      </c>
      <c r="D431" s="355">
        <v>10.0</v>
      </c>
      <c r="E431" s="355">
        <v>3.0</v>
      </c>
      <c r="F431" s="353"/>
      <c r="G431" s="355">
        <v>2.0</v>
      </c>
      <c r="H431" s="356">
        <v>97.0</v>
      </c>
      <c r="I431" s="353"/>
      <c r="J431" s="356">
        <v>27.0</v>
      </c>
      <c r="K431" s="355">
        <v>11.0</v>
      </c>
      <c r="L431" s="356">
        <v>199.0</v>
      </c>
      <c r="M431" s="355">
        <v>7.0</v>
      </c>
      <c r="N431" s="355">
        <v>3.0</v>
      </c>
      <c r="O431" s="355">
        <v>8.0</v>
      </c>
      <c r="P431" s="355">
        <v>73.0</v>
      </c>
      <c r="Q431" s="355">
        <v>1.0</v>
      </c>
      <c r="R431" s="355">
        <v>8.0</v>
      </c>
      <c r="S431" s="355">
        <v>49.0</v>
      </c>
      <c r="T431" s="355">
        <v>53.0</v>
      </c>
      <c r="U431" s="355">
        <v>24.0</v>
      </c>
      <c r="V431" s="355">
        <v>16.0</v>
      </c>
      <c r="W431" s="355">
        <v>17.0</v>
      </c>
      <c r="X431" s="355">
        <v>11.0</v>
      </c>
      <c r="Y431" s="355">
        <v>29.0</v>
      </c>
      <c r="Z431" s="355"/>
      <c r="AA431" s="355">
        <v>2.0</v>
      </c>
      <c r="AB431" s="353"/>
      <c r="AC431" s="355">
        <v>1.0</v>
      </c>
      <c r="AD431" s="355">
        <v>10.0</v>
      </c>
      <c r="AE431" s="355"/>
      <c r="AF431" s="355">
        <v>14.0</v>
      </c>
      <c r="AG431" s="355">
        <v>1.0</v>
      </c>
      <c r="AH431" s="355"/>
      <c r="AI431" s="355">
        <v>2.0</v>
      </c>
      <c r="AJ431" s="355"/>
      <c r="AK431" s="353"/>
      <c r="AL431" s="353"/>
      <c r="AM431" s="353"/>
      <c r="AN431" s="353"/>
      <c r="AO431" s="353"/>
      <c r="AP431" s="353"/>
    </row>
    <row r="432">
      <c r="A432" s="343">
        <v>43979.0</v>
      </c>
      <c r="B432" s="355">
        <v>1.0</v>
      </c>
      <c r="C432" s="355">
        <v>5.0</v>
      </c>
      <c r="D432" s="355">
        <v>14.0</v>
      </c>
      <c r="E432" s="353"/>
      <c r="F432" s="355">
        <v>2.0</v>
      </c>
      <c r="G432" s="353"/>
      <c r="H432" s="356">
        <v>105.0</v>
      </c>
      <c r="I432" s="353"/>
      <c r="J432" s="356">
        <v>25.0</v>
      </c>
      <c r="K432" s="355">
        <v>10.0</v>
      </c>
      <c r="L432" s="356">
        <v>171.0</v>
      </c>
      <c r="M432" s="355">
        <v>1.0</v>
      </c>
      <c r="N432" s="355">
        <v>1.0</v>
      </c>
      <c r="O432" s="355">
        <v>7.0</v>
      </c>
      <c r="P432" s="355">
        <v>116.0</v>
      </c>
      <c r="Q432" s="353"/>
      <c r="R432" s="355">
        <v>13.0</v>
      </c>
      <c r="S432" s="355">
        <v>25.0</v>
      </c>
      <c r="T432" s="355">
        <v>21.0</v>
      </c>
      <c r="U432" s="355">
        <v>4.0</v>
      </c>
      <c r="V432" s="355">
        <v>16.0</v>
      </c>
      <c r="W432" s="355">
        <v>30.0</v>
      </c>
      <c r="X432" s="355">
        <v>14.0</v>
      </c>
      <c r="Y432" s="355">
        <v>46.0</v>
      </c>
      <c r="Z432" s="355">
        <v>5.0</v>
      </c>
      <c r="AA432" s="353"/>
      <c r="AB432" s="353"/>
      <c r="AC432" s="355">
        <v>9.0</v>
      </c>
      <c r="AD432" s="355">
        <v>18.0</v>
      </c>
      <c r="AE432" s="355">
        <v>20.0</v>
      </c>
      <c r="AF432" s="355">
        <v>3.0</v>
      </c>
      <c r="AG432" s="353"/>
      <c r="AH432" s="353"/>
      <c r="AI432" s="355">
        <v>5.0</v>
      </c>
      <c r="AJ432" s="353"/>
      <c r="AK432" s="353"/>
      <c r="AL432" s="353"/>
      <c r="AM432" s="353"/>
      <c r="AN432" s="353"/>
      <c r="AO432" s="353"/>
      <c r="AP432" s="353"/>
    </row>
    <row r="433">
      <c r="A433" s="343">
        <v>43980.0</v>
      </c>
      <c r="B433" s="353"/>
      <c r="C433" s="355">
        <v>23.0</v>
      </c>
      <c r="D433" s="355">
        <v>14.0</v>
      </c>
      <c r="E433" s="353"/>
      <c r="F433" s="355">
        <v>1.0</v>
      </c>
      <c r="G433" s="355">
        <v>2.0</v>
      </c>
      <c r="H433" s="356">
        <v>125.0</v>
      </c>
      <c r="I433" s="353"/>
      <c r="J433" s="356">
        <v>32.0</v>
      </c>
      <c r="K433" s="355">
        <v>14.0</v>
      </c>
      <c r="L433" s="356">
        <v>101.0</v>
      </c>
      <c r="M433" s="353"/>
      <c r="N433" s="355">
        <v>4.0</v>
      </c>
      <c r="O433" s="355">
        <v>30.0</v>
      </c>
      <c r="P433" s="355">
        <v>74.0</v>
      </c>
      <c r="Q433" s="353"/>
      <c r="R433" s="355">
        <v>3.0</v>
      </c>
      <c r="S433" s="355">
        <v>28.0</v>
      </c>
      <c r="T433" s="355">
        <v>11.0</v>
      </c>
      <c r="U433" s="353"/>
      <c r="V433" s="355">
        <v>9.0</v>
      </c>
      <c r="W433" s="355">
        <v>38.0</v>
      </c>
      <c r="X433" s="355">
        <v>1.0</v>
      </c>
      <c r="Y433" s="355">
        <v>41.0</v>
      </c>
      <c r="Z433" s="353"/>
      <c r="AA433" s="355">
        <v>13.0</v>
      </c>
      <c r="AB433" s="355">
        <v>6.0</v>
      </c>
      <c r="AC433" s="355">
        <v>11.0</v>
      </c>
      <c r="AD433" s="355">
        <v>27.0</v>
      </c>
      <c r="AE433" s="355">
        <v>6.0</v>
      </c>
      <c r="AF433" s="355">
        <v>56.0</v>
      </c>
      <c r="AG433" s="353"/>
      <c r="AH433" s="355">
        <v>5.0</v>
      </c>
      <c r="AI433" s="355">
        <v>3.0</v>
      </c>
      <c r="AJ433" s="353"/>
      <c r="AK433" s="353"/>
      <c r="AL433" s="353"/>
      <c r="AM433" s="353"/>
      <c r="AN433" s="353"/>
      <c r="AO433" s="353"/>
      <c r="AP433" s="353"/>
    </row>
    <row r="434">
      <c r="A434" s="343">
        <v>43981.0</v>
      </c>
      <c r="B434" s="353"/>
      <c r="C434" s="355">
        <v>12.0</v>
      </c>
      <c r="D434" s="355">
        <v>13.0</v>
      </c>
      <c r="E434" s="355">
        <v>3.0</v>
      </c>
      <c r="F434" s="355">
        <v>14.0</v>
      </c>
      <c r="G434" s="355">
        <v>3.0</v>
      </c>
      <c r="H434" s="356">
        <v>101.0</v>
      </c>
      <c r="I434" s="353"/>
      <c r="J434" s="356">
        <v>20.0</v>
      </c>
      <c r="K434" s="355">
        <v>16.0</v>
      </c>
      <c r="L434" s="356">
        <v>199.0</v>
      </c>
      <c r="M434" s="353"/>
      <c r="N434" s="355">
        <v>6.0</v>
      </c>
      <c r="O434" s="355">
        <v>31.0</v>
      </c>
      <c r="P434" s="353"/>
      <c r="Q434" s="353"/>
      <c r="R434" s="355">
        <v>18.0</v>
      </c>
      <c r="S434" s="355">
        <v>4.0</v>
      </c>
      <c r="T434" s="355">
        <v>10.0</v>
      </c>
      <c r="U434" s="355">
        <v>11.0</v>
      </c>
      <c r="V434" s="355">
        <v>16.0</v>
      </c>
      <c r="W434" s="355">
        <v>6.0</v>
      </c>
      <c r="X434" s="353"/>
      <c r="Y434" s="355">
        <v>42.0</v>
      </c>
      <c r="Z434" s="353"/>
      <c r="AA434" s="355">
        <v>1.0</v>
      </c>
      <c r="AB434" s="353"/>
      <c r="AC434" s="355">
        <v>7.0</v>
      </c>
      <c r="AD434" s="353"/>
      <c r="AE434" s="355">
        <v>4.0</v>
      </c>
      <c r="AF434" s="355">
        <v>18.0</v>
      </c>
      <c r="AG434" s="353"/>
      <c r="AH434" s="355">
        <v>1.0</v>
      </c>
      <c r="AI434" s="355">
        <v>1.0</v>
      </c>
      <c r="AJ434" s="353"/>
      <c r="AK434" s="353"/>
      <c r="AL434" s="353"/>
      <c r="AM434" s="353"/>
      <c r="AN434" s="353"/>
      <c r="AO434" s="353"/>
      <c r="AP434" s="353"/>
    </row>
    <row r="435">
      <c r="A435" s="343">
        <v>43982.0</v>
      </c>
      <c r="B435" s="353"/>
      <c r="C435" s="355">
        <v>10.0</v>
      </c>
      <c r="D435" s="355">
        <v>3.0</v>
      </c>
      <c r="E435" s="355">
        <v>1.0</v>
      </c>
      <c r="F435" s="355">
        <v>5.0</v>
      </c>
      <c r="G435" s="355">
        <v>3.0</v>
      </c>
      <c r="H435" s="356">
        <v>118.0</v>
      </c>
      <c r="I435" s="353"/>
      <c r="J435" s="356">
        <v>30.0</v>
      </c>
      <c r="K435" s="355">
        <v>37.0</v>
      </c>
      <c r="L435" s="356">
        <v>244.0</v>
      </c>
      <c r="M435" s="355">
        <v>5.0</v>
      </c>
      <c r="N435" s="355">
        <v>4.0</v>
      </c>
      <c r="O435" s="355">
        <v>12.0</v>
      </c>
      <c r="P435" s="355">
        <v>26.0</v>
      </c>
      <c r="Q435" s="353"/>
      <c r="R435" s="355">
        <v>1.0</v>
      </c>
      <c r="S435" s="355">
        <v>42.0</v>
      </c>
      <c r="T435" s="355">
        <v>19.0</v>
      </c>
      <c r="U435" s="355">
        <v>15.0</v>
      </c>
      <c r="V435" s="355">
        <v>17.0</v>
      </c>
      <c r="W435" s="355">
        <v>3.0</v>
      </c>
      <c r="X435" s="355">
        <v>3.0</v>
      </c>
      <c r="Y435" s="355">
        <v>31.0</v>
      </c>
      <c r="Z435" s="355">
        <v>2.0</v>
      </c>
      <c r="AA435" s="355">
        <v>1.0</v>
      </c>
      <c r="AB435" s="353"/>
      <c r="AC435" s="355">
        <v>7.0</v>
      </c>
      <c r="AD435" s="355">
        <v>8.0</v>
      </c>
      <c r="AE435" s="355">
        <v>6.0</v>
      </c>
      <c r="AF435" s="355">
        <v>17.0</v>
      </c>
      <c r="AG435" s="355">
        <v>4.0</v>
      </c>
      <c r="AH435" s="355">
        <v>1.0</v>
      </c>
      <c r="AI435" s="355">
        <v>25.0</v>
      </c>
      <c r="AJ435" s="353"/>
      <c r="AK435" s="353"/>
      <c r="AL435" s="353"/>
      <c r="AM435" s="353"/>
      <c r="AN435" s="353"/>
      <c r="AO435" s="353"/>
      <c r="AP435" s="353"/>
    </row>
    <row r="436">
      <c r="A436" s="343">
        <v>43983.0</v>
      </c>
      <c r="B436" s="353"/>
      <c r="C436" s="355">
        <v>17.0</v>
      </c>
      <c r="D436" s="355">
        <v>6.0</v>
      </c>
      <c r="E436" s="353"/>
      <c r="F436" s="353"/>
      <c r="G436" s="355">
        <v>1.0</v>
      </c>
      <c r="H436" s="356">
        <v>137.0</v>
      </c>
      <c r="I436" s="353"/>
      <c r="J436" s="356">
        <v>34.0</v>
      </c>
      <c r="K436" s="355">
        <v>14.0</v>
      </c>
      <c r="L436" s="356">
        <v>65.0</v>
      </c>
      <c r="M436" s="355">
        <v>7.0</v>
      </c>
      <c r="N436" s="355">
        <v>2.0</v>
      </c>
      <c r="O436" s="355">
        <v>9.0</v>
      </c>
      <c r="P436" s="355">
        <v>29.0</v>
      </c>
      <c r="Q436" s="353"/>
      <c r="R436" s="353"/>
      <c r="S436" s="355">
        <v>16.0</v>
      </c>
      <c r="T436" s="355">
        <v>13.0</v>
      </c>
      <c r="U436" s="353"/>
      <c r="V436" s="353"/>
      <c r="W436" s="355">
        <v>8.0</v>
      </c>
      <c r="X436" s="353"/>
      <c r="Y436" s="355">
        <v>45.0</v>
      </c>
      <c r="Z436" s="353"/>
      <c r="AA436" s="355">
        <v>2.0</v>
      </c>
      <c r="AB436" s="353"/>
      <c r="AC436" s="355">
        <v>7.0</v>
      </c>
      <c r="AD436" s="353"/>
      <c r="AE436" s="353"/>
      <c r="AF436" s="355">
        <v>50.0</v>
      </c>
      <c r="AG436" s="353"/>
      <c r="AH436" s="355">
        <v>5.0</v>
      </c>
      <c r="AI436" s="353"/>
      <c r="AJ436" s="353"/>
      <c r="AK436" s="353"/>
      <c r="AL436" s="353"/>
      <c r="AM436" s="353"/>
      <c r="AN436" s="353"/>
      <c r="AO436" s="353"/>
      <c r="AP436" s="353"/>
    </row>
    <row r="437">
      <c r="A437" s="343">
        <v>43984.0</v>
      </c>
      <c r="B437" s="353"/>
      <c r="C437" s="355">
        <v>5.0</v>
      </c>
      <c r="D437" s="355">
        <v>14.0</v>
      </c>
      <c r="E437" s="355">
        <v>4.0</v>
      </c>
      <c r="F437" s="355">
        <v>1.0</v>
      </c>
      <c r="G437" s="353"/>
      <c r="H437" s="356">
        <v>60.0</v>
      </c>
      <c r="I437" s="353"/>
      <c r="J437" s="356">
        <v>18.0</v>
      </c>
      <c r="K437" s="355">
        <v>15.0</v>
      </c>
      <c r="L437" s="356">
        <v>213.0</v>
      </c>
      <c r="M437" s="353"/>
      <c r="N437" s="355">
        <v>1.0</v>
      </c>
      <c r="O437" s="355">
        <v>9.0</v>
      </c>
      <c r="P437" s="355">
        <v>21.0</v>
      </c>
      <c r="Q437" s="353"/>
      <c r="R437" s="355">
        <v>12.0</v>
      </c>
      <c r="S437" s="355">
        <v>18.0</v>
      </c>
      <c r="T437" s="355">
        <v>24.0</v>
      </c>
      <c r="U437" s="355">
        <v>7.0</v>
      </c>
      <c r="V437" s="355">
        <v>15.0</v>
      </c>
      <c r="W437" s="355">
        <v>1.0</v>
      </c>
      <c r="X437" s="353"/>
      <c r="Y437" s="355">
        <v>44.0</v>
      </c>
      <c r="Z437" s="353"/>
      <c r="AA437" s="355">
        <v>1.0</v>
      </c>
      <c r="AB437" s="353"/>
      <c r="AC437" s="355">
        <v>14.0</v>
      </c>
      <c r="AD437" s="353"/>
      <c r="AE437" s="355">
        <v>4.0</v>
      </c>
      <c r="AF437" s="355">
        <v>94.0</v>
      </c>
      <c r="AG437" s="353"/>
      <c r="AH437" s="353"/>
      <c r="AI437" s="355">
        <v>14.0</v>
      </c>
      <c r="AJ437" s="353"/>
      <c r="AK437" s="353"/>
      <c r="AL437" s="353"/>
      <c r="AM437" s="353"/>
      <c r="AN437" s="353"/>
      <c r="AO437" s="353"/>
      <c r="AP437" s="353"/>
    </row>
    <row r="438">
      <c r="A438" s="343">
        <v>43985.0</v>
      </c>
      <c r="B438" s="353"/>
      <c r="C438" s="355">
        <v>3.0</v>
      </c>
      <c r="D438" s="355">
        <v>71.0</v>
      </c>
      <c r="E438" s="355">
        <v>12.0</v>
      </c>
      <c r="F438" s="353"/>
      <c r="G438" s="353"/>
      <c r="H438" s="356">
        <v>82.0</v>
      </c>
      <c r="I438" s="353"/>
      <c r="J438" s="356">
        <v>5.0</v>
      </c>
      <c r="K438" s="355">
        <v>23.0</v>
      </c>
      <c r="L438" s="356">
        <v>183.0</v>
      </c>
      <c r="M438" s="355">
        <v>6.0</v>
      </c>
      <c r="N438" s="355">
        <v>12.0</v>
      </c>
      <c r="O438" s="355">
        <v>28.0</v>
      </c>
      <c r="P438" s="355">
        <v>64.0</v>
      </c>
      <c r="Q438" s="353"/>
      <c r="R438" s="353"/>
      <c r="S438" s="355">
        <v>15.0</v>
      </c>
      <c r="T438" s="355">
        <v>10.0</v>
      </c>
      <c r="U438" s="355">
        <v>9.0</v>
      </c>
      <c r="V438" s="355">
        <v>23.0</v>
      </c>
      <c r="W438" s="355">
        <v>26.0</v>
      </c>
      <c r="X438" s="355">
        <v>7.0</v>
      </c>
      <c r="Y438" s="355">
        <v>38.0</v>
      </c>
      <c r="Z438" s="355">
        <v>1.0</v>
      </c>
      <c r="AA438" s="353"/>
      <c r="AB438" s="353"/>
      <c r="AC438" s="355">
        <v>2.0</v>
      </c>
      <c r="AD438" s="355">
        <v>15.0</v>
      </c>
      <c r="AE438" s="353"/>
      <c r="AF438" s="355">
        <v>39.0</v>
      </c>
      <c r="AG438" s="353"/>
      <c r="AH438" s="353"/>
      <c r="AI438" s="355">
        <v>10.0</v>
      </c>
      <c r="AJ438" s="353"/>
      <c r="AK438" s="353"/>
      <c r="AL438" s="353"/>
      <c r="AM438" s="353"/>
      <c r="AN438" s="353"/>
      <c r="AO438" s="353"/>
      <c r="AP438" s="353"/>
    </row>
    <row r="439">
      <c r="A439" s="343">
        <v>43986.0</v>
      </c>
      <c r="B439" s="353"/>
      <c r="C439" s="355">
        <v>20.0</v>
      </c>
      <c r="D439" s="355">
        <v>10.0</v>
      </c>
      <c r="E439" s="355">
        <v>10.0</v>
      </c>
      <c r="F439" s="353"/>
      <c r="G439" s="353"/>
      <c r="H439" s="356">
        <v>94.0</v>
      </c>
      <c r="I439" s="355">
        <v>2.0</v>
      </c>
      <c r="J439" s="356">
        <v>9.0</v>
      </c>
      <c r="K439" s="355">
        <v>24.0</v>
      </c>
      <c r="L439" s="356">
        <v>90.0</v>
      </c>
      <c r="M439" s="353"/>
      <c r="N439" s="355">
        <v>6.0</v>
      </c>
      <c r="O439" s="355">
        <v>13.0</v>
      </c>
      <c r="P439" s="355">
        <v>109.0</v>
      </c>
      <c r="Q439" s="353"/>
      <c r="R439" s="355">
        <v>10.0</v>
      </c>
      <c r="S439" s="355">
        <v>20.0</v>
      </c>
      <c r="T439" s="355">
        <v>27.0</v>
      </c>
      <c r="U439" s="355">
        <v>11.0</v>
      </c>
      <c r="V439" s="355">
        <v>5.0</v>
      </c>
      <c r="W439" s="355">
        <v>44.0</v>
      </c>
      <c r="X439" s="355">
        <v>1.0</v>
      </c>
      <c r="Y439" s="355">
        <v>54.0</v>
      </c>
      <c r="Z439" s="353"/>
      <c r="AA439" s="355">
        <v>4.0</v>
      </c>
      <c r="AB439" s="353"/>
      <c r="AC439" s="355">
        <v>1.0</v>
      </c>
      <c r="AD439" s="353"/>
      <c r="AE439" s="355">
        <v>1.0</v>
      </c>
      <c r="AF439" s="355">
        <v>17.0</v>
      </c>
      <c r="AG439" s="353"/>
      <c r="AH439" s="353"/>
      <c r="AI439" s="355">
        <v>3.0</v>
      </c>
      <c r="AJ439" s="353"/>
      <c r="AK439" s="353"/>
      <c r="AL439" s="353"/>
      <c r="AM439" s="353"/>
      <c r="AN439" s="353"/>
      <c r="AO439" s="353"/>
      <c r="AP439" s="353"/>
    </row>
    <row r="440">
      <c r="A440" s="343">
        <v>43987.0</v>
      </c>
      <c r="B440" s="353"/>
      <c r="C440" s="355">
        <v>14.0</v>
      </c>
      <c r="D440" s="355">
        <v>24.0</v>
      </c>
      <c r="E440" s="355">
        <v>9.0</v>
      </c>
      <c r="F440" s="353"/>
      <c r="G440" s="355">
        <v>1.0</v>
      </c>
      <c r="H440" s="356">
        <v>76.0</v>
      </c>
      <c r="I440" s="355">
        <v>2.0</v>
      </c>
      <c r="J440" s="356">
        <v>12.0</v>
      </c>
      <c r="K440" s="355">
        <v>58.0</v>
      </c>
      <c r="L440" s="356">
        <v>141.0</v>
      </c>
      <c r="M440" s="355">
        <v>3.0</v>
      </c>
      <c r="N440" s="355">
        <v>1.0</v>
      </c>
      <c r="O440" s="355">
        <v>15.0</v>
      </c>
      <c r="P440" s="355">
        <v>71.0</v>
      </c>
      <c r="Q440" s="355">
        <v>2.0</v>
      </c>
      <c r="R440" s="355">
        <v>4.0</v>
      </c>
      <c r="S440" s="355">
        <v>52.0</v>
      </c>
      <c r="T440" s="355">
        <v>18.0</v>
      </c>
      <c r="U440" s="355">
        <v>13.0</v>
      </c>
      <c r="V440" s="355">
        <v>9.0</v>
      </c>
      <c r="W440" s="355">
        <v>49.0</v>
      </c>
      <c r="X440" s="355">
        <v>5.0</v>
      </c>
      <c r="Y440" s="355">
        <v>54.0</v>
      </c>
      <c r="Z440" s="355">
        <v>7.0</v>
      </c>
      <c r="AA440" s="355">
        <v>1.0</v>
      </c>
      <c r="AB440" s="353"/>
      <c r="AC440" s="355">
        <v>1.0</v>
      </c>
      <c r="AD440" s="355">
        <v>16.0</v>
      </c>
      <c r="AE440" s="355">
        <v>2.0</v>
      </c>
      <c r="AF440" s="355">
        <v>43.0</v>
      </c>
      <c r="AG440" s="353"/>
      <c r="AH440" s="353"/>
      <c r="AI440" s="353"/>
      <c r="AJ440" s="353"/>
      <c r="AK440" s="353"/>
      <c r="AL440" s="353"/>
      <c r="AM440" s="353"/>
      <c r="AN440" s="353"/>
      <c r="AO440" s="353"/>
      <c r="AP440" s="353"/>
    </row>
    <row r="441">
      <c r="A441" s="343">
        <v>43988.0</v>
      </c>
      <c r="B441" s="353"/>
      <c r="C441" s="355">
        <v>33.0</v>
      </c>
      <c r="D441" s="355">
        <v>36.0</v>
      </c>
      <c r="E441" s="355">
        <v>17.0</v>
      </c>
      <c r="F441" s="353"/>
      <c r="G441" s="355">
        <v>4.0</v>
      </c>
      <c r="H441" s="356">
        <v>104.0</v>
      </c>
      <c r="I441" s="355">
        <v>2.0</v>
      </c>
      <c r="J441" s="356">
        <v>10.0</v>
      </c>
      <c r="K441" s="355">
        <v>27.0</v>
      </c>
      <c r="L441" s="356">
        <v>286.0</v>
      </c>
      <c r="M441" s="355">
        <v>5.0</v>
      </c>
      <c r="N441" s="355">
        <v>10.0</v>
      </c>
      <c r="O441" s="355">
        <v>12.0</v>
      </c>
      <c r="P441" s="355">
        <v>34.0</v>
      </c>
      <c r="Q441" s="355">
        <v>1.0</v>
      </c>
      <c r="R441" s="355">
        <v>4.0</v>
      </c>
      <c r="S441" s="355">
        <v>41.0</v>
      </c>
      <c r="T441" s="355">
        <v>30.0</v>
      </c>
      <c r="U441" s="355">
        <v>11.0</v>
      </c>
      <c r="V441" s="355">
        <v>79.0</v>
      </c>
      <c r="W441" s="355">
        <v>68.0</v>
      </c>
      <c r="X441" s="353"/>
      <c r="Y441" s="355">
        <v>64.0</v>
      </c>
      <c r="Z441" s="355">
        <v>3.0</v>
      </c>
      <c r="AA441" s="355">
        <v>2.0</v>
      </c>
      <c r="AB441" s="355">
        <v>1.0</v>
      </c>
      <c r="AC441" s="355">
        <v>7.0</v>
      </c>
      <c r="AD441" s="355">
        <v>7.0</v>
      </c>
      <c r="AE441" s="355">
        <v>3.0</v>
      </c>
      <c r="AF441" s="355">
        <v>87.0</v>
      </c>
      <c r="AG441" s="353"/>
      <c r="AH441" s="353"/>
      <c r="AI441" s="355">
        <v>5.0</v>
      </c>
      <c r="AJ441" s="353"/>
      <c r="AK441" s="353"/>
      <c r="AL441" s="353"/>
      <c r="AM441" s="353"/>
      <c r="AN441" s="353"/>
      <c r="AO441" s="353"/>
      <c r="AP441" s="353"/>
    </row>
    <row r="442">
      <c r="A442" s="343">
        <v>43989.0</v>
      </c>
      <c r="B442" s="353"/>
      <c r="C442" s="355">
        <v>25.0</v>
      </c>
      <c r="D442" s="355">
        <v>10.0</v>
      </c>
      <c r="E442" s="355">
        <v>4.0</v>
      </c>
      <c r="F442" s="353"/>
      <c r="G442" s="355">
        <v>2.0</v>
      </c>
      <c r="H442" s="356">
        <v>163.0</v>
      </c>
      <c r="I442" s="353"/>
      <c r="J442" s="356">
        <v>28.0</v>
      </c>
      <c r="K442" s="355">
        <v>51.0</v>
      </c>
      <c r="L442" s="356">
        <v>113.0</v>
      </c>
      <c r="M442" s="353"/>
      <c r="N442" s="355">
        <v>2.0</v>
      </c>
      <c r="O442" s="353"/>
      <c r="P442" s="355">
        <v>38.0</v>
      </c>
      <c r="Q442" s="355">
        <v>1.0</v>
      </c>
      <c r="R442" s="355">
        <v>1.0</v>
      </c>
      <c r="S442" s="355">
        <v>10.0</v>
      </c>
      <c r="T442" s="355">
        <v>25.0</v>
      </c>
      <c r="U442" s="355">
        <v>8.0</v>
      </c>
      <c r="V442" s="355">
        <v>25.0</v>
      </c>
      <c r="W442" s="353"/>
      <c r="X442" s="355">
        <v>2.0</v>
      </c>
      <c r="Y442" s="355">
        <v>64.0</v>
      </c>
      <c r="Z442" s="355">
        <v>20.0</v>
      </c>
      <c r="AA442" s="355">
        <v>1.0</v>
      </c>
      <c r="AB442" s="353"/>
      <c r="AC442" s="355">
        <v>1.0</v>
      </c>
      <c r="AD442" s="355">
        <v>8.0</v>
      </c>
      <c r="AE442" s="355">
        <v>1.0</v>
      </c>
      <c r="AF442" s="355">
        <v>59.0</v>
      </c>
      <c r="AG442" s="355">
        <v>2.0</v>
      </c>
      <c r="AH442" s="353"/>
      <c r="AI442" s="355">
        <v>8.0</v>
      </c>
      <c r="AJ442" s="353"/>
      <c r="AK442" s="353"/>
      <c r="AL442" s="353"/>
      <c r="AM442" s="353"/>
      <c r="AN442" s="353"/>
      <c r="AO442" s="353"/>
      <c r="AP442" s="353"/>
    </row>
    <row r="443">
      <c r="A443" s="343">
        <v>43990.0</v>
      </c>
      <c r="B443" s="353"/>
      <c r="C443" s="355">
        <v>12.0</v>
      </c>
      <c r="D443" s="355">
        <v>11.0</v>
      </c>
      <c r="E443" s="353"/>
      <c r="F443" s="353"/>
      <c r="G443" s="355">
        <v>3.0</v>
      </c>
      <c r="H443" s="356">
        <v>89.0</v>
      </c>
      <c r="I443" s="353"/>
      <c r="J443" s="356">
        <v>20.0</v>
      </c>
      <c r="K443" s="355">
        <v>27.0</v>
      </c>
      <c r="L443" s="356">
        <v>365.0</v>
      </c>
      <c r="M443" s="353"/>
      <c r="N443" s="355">
        <v>9.0</v>
      </c>
      <c r="O443" s="355">
        <v>8.0</v>
      </c>
      <c r="P443" s="355">
        <v>62.0</v>
      </c>
      <c r="Q443" s="353"/>
      <c r="R443" s="353"/>
      <c r="S443" s="355">
        <v>14.0</v>
      </c>
      <c r="T443" s="355">
        <v>29.0</v>
      </c>
      <c r="U443" s="353"/>
      <c r="V443" s="355">
        <v>15.0</v>
      </c>
      <c r="W443" s="355">
        <v>2.0</v>
      </c>
      <c r="X443" s="353"/>
      <c r="Y443" s="355">
        <v>110.0</v>
      </c>
      <c r="Z443" s="353"/>
      <c r="AA443" s="355">
        <v>1.0</v>
      </c>
      <c r="AB443" s="353"/>
      <c r="AC443" s="353"/>
      <c r="AD443" s="355">
        <v>38.0</v>
      </c>
      <c r="AE443" s="353"/>
      <c r="AF443" s="355">
        <v>26.0</v>
      </c>
      <c r="AG443" s="353"/>
      <c r="AH443" s="355">
        <v>6.0</v>
      </c>
      <c r="AI443" s="353"/>
      <c r="AJ443" s="353"/>
      <c r="AK443" s="353"/>
      <c r="AL443" s="353"/>
      <c r="AM443" s="353"/>
      <c r="AN443" s="353"/>
      <c r="AO443" s="353"/>
      <c r="AP443" s="353"/>
    </row>
    <row r="444">
      <c r="A444" s="343">
        <v>43991.0</v>
      </c>
      <c r="B444" s="353"/>
      <c r="C444" s="355">
        <v>14.0</v>
      </c>
      <c r="D444" s="355">
        <v>15.0</v>
      </c>
      <c r="E444" s="355">
        <v>19.0</v>
      </c>
      <c r="F444" s="353"/>
      <c r="G444" s="355">
        <v>2.0</v>
      </c>
      <c r="H444" s="356">
        <v>232.0</v>
      </c>
      <c r="I444" s="353"/>
      <c r="J444" s="356">
        <v>25.0</v>
      </c>
      <c r="K444" s="355">
        <v>32.0</v>
      </c>
      <c r="L444" s="356">
        <v>220.0</v>
      </c>
      <c r="M444" s="355">
        <v>24.0</v>
      </c>
      <c r="N444" s="355">
        <v>13.0</v>
      </c>
      <c r="O444" s="355">
        <v>18.0</v>
      </c>
      <c r="P444" s="355">
        <v>91.0</v>
      </c>
      <c r="Q444" s="355">
        <v>1.0</v>
      </c>
      <c r="R444" s="353"/>
      <c r="S444" s="355">
        <v>8.0</v>
      </c>
      <c r="T444" s="355">
        <v>30.0</v>
      </c>
      <c r="U444" s="355">
        <v>19.0</v>
      </c>
      <c r="V444" s="355">
        <v>41.0</v>
      </c>
      <c r="W444" s="355">
        <v>11.0</v>
      </c>
      <c r="X444" s="355">
        <v>4.0</v>
      </c>
      <c r="Y444" s="355">
        <v>180.0</v>
      </c>
      <c r="Z444" s="353"/>
      <c r="AA444" s="355">
        <v>3.0</v>
      </c>
      <c r="AB444" s="355">
        <v>2.0</v>
      </c>
      <c r="AC444" s="355">
        <v>4.0</v>
      </c>
      <c r="AD444" s="355">
        <v>8.0</v>
      </c>
      <c r="AE444" s="355">
        <v>4.0</v>
      </c>
      <c r="AF444" s="355">
        <v>18.0</v>
      </c>
      <c r="AG444" s="353"/>
      <c r="AH444" s="353"/>
      <c r="AI444" s="355">
        <v>5.0</v>
      </c>
      <c r="AJ444" s="353"/>
      <c r="AK444" s="353"/>
      <c r="AL444" s="353"/>
      <c r="AM444" s="353"/>
      <c r="AN444" s="353"/>
      <c r="AO444" s="353"/>
      <c r="AP444" s="353"/>
    </row>
    <row r="445">
      <c r="A445" s="343">
        <v>43992.0</v>
      </c>
      <c r="B445" s="356">
        <v>2.0</v>
      </c>
      <c r="C445" s="356">
        <v>32.0</v>
      </c>
      <c r="D445" s="356">
        <v>35.0</v>
      </c>
      <c r="E445" s="356">
        <v>2.0</v>
      </c>
      <c r="F445" s="356"/>
      <c r="G445" s="356">
        <v>1.0</v>
      </c>
      <c r="H445" s="356">
        <v>157.0</v>
      </c>
      <c r="I445" s="356">
        <v>2.0</v>
      </c>
      <c r="J445" s="356">
        <v>50.0</v>
      </c>
      <c r="K445" s="356">
        <v>139.0</v>
      </c>
      <c r="L445" s="356">
        <v>273.0</v>
      </c>
      <c r="M445" s="356">
        <v>11.0</v>
      </c>
      <c r="N445" s="356">
        <v>11.0</v>
      </c>
      <c r="O445" s="356">
        <v>15.0</v>
      </c>
      <c r="P445" s="356">
        <v>127.0</v>
      </c>
      <c r="Q445" s="356"/>
      <c r="R445" s="356"/>
      <c r="S445" s="356">
        <v>27.0</v>
      </c>
      <c r="T445" s="356">
        <v>41.0</v>
      </c>
      <c r="U445" s="356">
        <v>14.0</v>
      </c>
      <c r="V445" s="356">
        <v>19.0</v>
      </c>
      <c r="W445" s="356">
        <v>17.0</v>
      </c>
      <c r="X445" s="356">
        <v>3.0</v>
      </c>
      <c r="Y445" s="356">
        <v>189.0</v>
      </c>
      <c r="Z445" s="356"/>
      <c r="AA445" s="356">
        <v>2.0</v>
      </c>
      <c r="AB445" s="356"/>
      <c r="AC445" s="356">
        <v>13.0</v>
      </c>
      <c r="AD445" s="356">
        <v>13.0</v>
      </c>
      <c r="AE445" s="356">
        <v>8.0</v>
      </c>
      <c r="AF445" s="356">
        <v>29.0</v>
      </c>
      <c r="AG445" s="356">
        <v>1.0</v>
      </c>
      <c r="AH445" s="356">
        <v>2.0</v>
      </c>
      <c r="AI445" s="356">
        <v>6.0</v>
      </c>
      <c r="AJ445" s="353"/>
      <c r="AK445" s="353"/>
      <c r="AL445" s="353"/>
      <c r="AM445" s="353"/>
      <c r="AN445" s="353"/>
      <c r="AO445" s="353"/>
      <c r="AP445" s="353"/>
    </row>
    <row r="446">
      <c r="A446" s="343">
        <v>43993.0</v>
      </c>
      <c r="B446" s="356"/>
      <c r="C446" s="356">
        <v>19.0</v>
      </c>
      <c r="D446" s="356">
        <v>24.0</v>
      </c>
      <c r="E446" s="356">
        <v>3.0</v>
      </c>
      <c r="F446" s="356"/>
      <c r="G446" s="356">
        <v>2.0</v>
      </c>
      <c r="H446" s="356">
        <v>128.0</v>
      </c>
      <c r="I446" s="356"/>
      <c r="J446" s="356">
        <v>44.0</v>
      </c>
      <c r="K446" s="356">
        <v>19.0</v>
      </c>
      <c r="L446" s="356">
        <v>297.0</v>
      </c>
      <c r="M446" s="356"/>
      <c r="N446" s="356">
        <v>3.0</v>
      </c>
      <c r="O446" s="356">
        <v>15.0</v>
      </c>
      <c r="P446" s="356">
        <v>69.0</v>
      </c>
      <c r="Q446" s="356"/>
      <c r="R446" s="356">
        <v>10.0</v>
      </c>
      <c r="S446" s="356">
        <v>11.0</v>
      </c>
      <c r="T446" s="356">
        <v>42.0</v>
      </c>
      <c r="U446" s="356">
        <v>2.0</v>
      </c>
      <c r="V446" s="356">
        <v>33.0</v>
      </c>
      <c r="W446" s="356">
        <v>45.0</v>
      </c>
      <c r="X446" s="356">
        <v>6.0</v>
      </c>
      <c r="Y446" s="356">
        <v>141.0</v>
      </c>
      <c r="Z446" s="356"/>
      <c r="AA446" s="356">
        <v>2.0</v>
      </c>
      <c r="AB446" s="356"/>
      <c r="AC446" s="356">
        <v>36.0</v>
      </c>
      <c r="AD446" s="356"/>
      <c r="AE446" s="356">
        <v>4.0</v>
      </c>
      <c r="AF446" s="356">
        <v>19.0</v>
      </c>
      <c r="AG446" s="356">
        <v>1.0</v>
      </c>
      <c r="AH446" s="356"/>
      <c r="AI446" s="356">
        <v>4.0</v>
      </c>
      <c r="AJ446" s="353"/>
      <c r="AK446" s="353"/>
      <c r="AL446" s="353"/>
      <c r="AM446" s="353"/>
      <c r="AN446" s="353"/>
      <c r="AO446" s="353"/>
      <c r="AP446" s="353"/>
    </row>
    <row r="447">
      <c r="A447" s="343">
        <v>43994.0</v>
      </c>
      <c r="B447" s="353"/>
      <c r="C447" s="356">
        <v>36.0</v>
      </c>
      <c r="D447" s="356">
        <v>35.0</v>
      </c>
      <c r="E447" s="356">
        <v>6.0</v>
      </c>
      <c r="F447" s="356">
        <v>3.0</v>
      </c>
      <c r="G447" s="356">
        <v>10.0</v>
      </c>
      <c r="H447" s="356">
        <v>93.0</v>
      </c>
      <c r="I447" s="356">
        <v>1.0</v>
      </c>
      <c r="J447" s="356">
        <v>19.0</v>
      </c>
      <c r="K447" s="356">
        <v>44.0</v>
      </c>
      <c r="L447" s="356">
        <v>318.0</v>
      </c>
      <c r="M447" s="356">
        <v>22.0</v>
      </c>
      <c r="N447" s="356">
        <v>8.0</v>
      </c>
      <c r="O447" s="356">
        <v>13.0</v>
      </c>
      <c r="P447" s="356">
        <v>60.0</v>
      </c>
      <c r="Q447" s="356"/>
      <c r="R447" s="356"/>
      <c r="S447" s="356">
        <v>23.0</v>
      </c>
      <c r="T447" s="356">
        <v>33.0</v>
      </c>
      <c r="U447" s="356">
        <v>10.0</v>
      </c>
      <c r="V447" s="356">
        <v>65.0</v>
      </c>
      <c r="W447" s="356">
        <v>88.0</v>
      </c>
      <c r="X447" s="356">
        <v>5.0</v>
      </c>
      <c r="Y447" s="356">
        <v>58.0</v>
      </c>
      <c r="Z447" s="356"/>
      <c r="AA447" s="356">
        <v>1.0</v>
      </c>
      <c r="AB447" s="356"/>
      <c r="AC447" s="356">
        <v>22.0</v>
      </c>
      <c r="AD447" s="356">
        <v>59.0</v>
      </c>
      <c r="AE447" s="356">
        <v>5.0</v>
      </c>
      <c r="AF447" s="356">
        <v>41.0</v>
      </c>
      <c r="AG447" s="356">
        <v>1.0</v>
      </c>
      <c r="AH447" s="356"/>
      <c r="AI447" s="356">
        <v>32.0</v>
      </c>
      <c r="AJ447" s="353"/>
      <c r="AK447" s="353"/>
      <c r="AL447" s="353"/>
      <c r="AM447" s="353"/>
      <c r="AN447" s="353"/>
      <c r="AO447" s="353"/>
      <c r="AP447" s="353"/>
    </row>
    <row r="448">
      <c r="A448" s="343">
        <v>43995.0</v>
      </c>
      <c r="B448" s="353"/>
      <c r="C448" s="356">
        <v>28.0</v>
      </c>
      <c r="D448" s="356">
        <v>74.0</v>
      </c>
      <c r="E448" s="356">
        <v>4.0</v>
      </c>
      <c r="F448" s="356">
        <v>3.0</v>
      </c>
      <c r="G448" s="356">
        <v>2.0</v>
      </c>
      <c r="H448" s="356">
        <v>121.0</v>
      </c>
      <c r="I448" s="356">
        <v>2.0</v>
      </c>
      <c r="J448" s="356">
        <v>15.0</v>
      </c>
      <c r="K448" s="356">
        <v>70.0</v>
      </c>
      <c r="L448" s="356">
        <v>176.0</v>
      </c>
      <c r="M448" s="356"/>
      <c r="N448" s="356">
        <v>3.0</v>
      </c>
      <c r="O448" s="356">
        <v>21.0</v>
      </c>
      <c r="P448" s="356">
        <v>123.0</v>
      </c>
      <c r="Q448" s="356"/>
      <c r="R448" s="356">
        <v>1.0</v>
      </c>
      <c r="S448" s="356">
        <v>13.0</v>
      </c>
      <c r="T448" s="356">
        <v>22.0</v>
      </c>
      <c r="U448" s="356">
        <v>3.0</v>
      </c>
      <c r="V448" s="356">
        <v>7.0</v>
      </c>
      <c r="W448" s="356">
        <v>94.0</v>
      </c>
      <c r="X448" s="356">
        <v>2.0</v>
      </c>
      <c r="Y448" s="356">
        <v>125.0</v>
      </c>
      <c r="Z448" s="356">
        <v>9.0</v>
      </c>
      <c r="AA448" s="356">
        <v>12.0</v>
      </c>
      <c r="AB448" s="356">
        <v>5.0</v>
      </c>
      <c r="AC448" s="356">
        <v>17.0</v>
      </c>
      <c r="AD448" s="356">
        <v>13.0</v>
      </c>
      <c r="AE448" s="356">
        <v>5.0</v>
      </c>
      <c r="AF448" s="356">
        <v>40.0</v>
      </c>
      <c r="AG448" s="356"/>
      <c r="AH448" s="356"/>
      <c r="AI448" s="356">
        <v>4.0</v>
      </c>
      <c r="AJ448" s="353"/>
      <c r="AK448" s="353"/>
      <c r="AL448" s="353"/>
      <c r="AM448" s="353"/>
      <c r="AN448" s="353"/>
      <c r="AO448" s="353"/>
      <c r="AP448" s="353"/>
    </row>
    <row r="449">
      <c r="A449" s="343">
        <v>43996.0</v>
      </c>
      <c r="B449" s="356">
        <v>5.0</v>
      </c>
      <c r="C449" s="356">
        <v>18.0</v>
      </c>
      <c r="D449" s="356">
        <v>9.0</v>
      </c>
      <c r="E449" s="356">
        <v>8.0</v>
      </c>
      <c r="F449" s="356">
        <v>3.0</v>
      </c>
      <c r="G449" s="356">
        <v>5.0</v>
      </c>
      <c r="H449" s="356">
        <v>117.0</v>
      </c>
      <c r="I449" s="356"/>
      <c r="J449" s="356">
        <v>17.0</v>
      </c>
      <c r="K449" s="356">
        <v>113.0</v>
      </c>
      <c r="L449" s="356">
        <v>196.0</v>
      </c>
      <c r="M449" s="356">
        <v>1.0</v>
      </c>
      <c r="N449" s="356">
        <v>2.0</v>
      </c>
      <c r="O449" s="356"/>
      <c r="P449" s="356">
        <v>70.0</v>
      </c>
      <c r="Q449" s="356"/>
      <c r="R449" s="356"/>
      <c r="S449" s="356">
        <v>11.0</v>
      </c>
      <c r="T449" s="356">
        <v>70.0</v>
      </c>
      <c r="U449" s="356">
        <v>7.0</v>
      </c>
      <c r="V449" s="356">
        <v>7.0</v>
      </c>
      <c r="W449" s="356">
        <v>10.0</v>
      </c>
      <c r="X449" s="356">
        <v>4.0</v>
      </c>
      <c r="Y449" s="356">
        <v>133.0</v>
      </c>
      <c r="Z449" s="356">
        <v>2.0</v>
      </c>
      <c r="AA449" s="356">
        <v>1.0</v>
      </c>
      <c r="AB449" s="356"/>
      <c r="AC449" s="356">
        <v>8.0</v>
      </c>
      <c r="AD449" s="356">
        <v>21.0</v>
      </c>
      <c r="AE449" s="356">
        <v>3.0</v>
      </c>
      <c r="AF449" s="356">
        <v>12.0</v>
      </c>
      <c r="AG449" s="356">
        <v>1.0</v>
      </c>
      <c r="AH449" s="356">
        <v>3.0</v>
      </c>
      <c r="AI449" s="356"/>
      <c r="AJ449" s="353"/>
      <c r="AK449" s="353"/>
      <c r="AL449" s="353"/>
      <c r="AM449" s="353"/>
      <c r="AN449" s="353"/>
      <c r="AO449" s="353"/>
      <c r="AP449" s="353"/>
    </row>
    <row r="450">
      <c r="A450" s="343">
        <v>43997.0</v>
      </c>
      <c r="B450" s="356"/>
      <c r="C450" s="356">
        <v>19.0</v>
      </c>
      <c r="D450" s="356">
        <v>3.0</v>
      </c>
      <c r="E450" s="356"/>
      <c r="F450" s="356"/>
      <c r="G450" s="356">
        <v>3.0</v>
      </c>
      <c r="H450" s="356">
        <v>142.0</v>
      </c>
      <c r="I450" s="356"/>
      <c r="J450" s="356">
        <v>19.0</v>
      </c>
      <c r="K450" s="356">
        <v>116.0</v>
      </c>
      <c r="L450" s="356">
        <v>270.0</v>
      </c>
      <c r="M450" s="356"/>
      <c r="N450" s="356">
        <v>4.0</v>
      </c>
      <c r="O450" s="356">
        <v>45.0</v>
      </c>
      <c r="P450" s="356">
        <v>66.0</v>
      </c>
      <c r="Q450" s="356"/>
      <c r="R450" s="356">
        <v>15.0</v>
      </c>
      <c r="S450" s="356">
        <v>22.0</v>
      </c>
      <c r="T450" s="356">
        <v>52.0</v>
      </c>
      <c r="U450" s="356"/>
      <c r="V450" s="356">
        <v>18.0</v>
      </c>
      <c r="W450" s="356">
        <v>60.0</v>
      </c>
      <c r="X450" s="356">
        <v>3.0</v>
      </c>
      <c r="Y450" s="356">
        <v>101.0</v>
      </c>
      <c r="Z450" s="356">
        <v>1.0</v>
      </c>
      <c r="AA450" s="356"/>
      <c r="AB450" s="356">
        <v>1.0</v>
      </c>
      <c r="AC450" s="356">
        <v>2.0</v>
      </c>
      <c r="AD450" s="356">
        <v>31.0</v>
      </c>
      <c r="AE450" s="356">
        <v>1.0</v>
      </c>
      <c r="AF450" s="356"/>
      <c r="AG450" s="356"/>
      <c r="AH450" s="356"/>
      <c r="AI450" s="356">
        <v>23.0</v>
      </c>
      <c r="AJ450" s="353"/>
      <c r="AK450" s="353"/>
      <c r="AL450" s="353"/>
      <c r="AM450" s="353"/>
      <c r="AN450" s="353"/>
      <c r="AO450" s="353"/>
      <c r="AP450" s="353"/>
    </row>
    <row r="451">
      <c r="A451" s="343">
        <v>43998.0</v>
      </c>
      <c r="B451" s="356"/>
      <c r="C451" s="356">
        <v>22.0</v>
      </c>
      <c r="D451" s="356">
        <v>34.0</v>
      </c>
      <c r="E451" s="356">
        <v>1.0</v>
      </c>
      <c r="F451" s="356">
        <v>3.0</v>
      </c>
      <c r="G451" s="356">
        <v>1.0</v>
      </c>
      <c r="H451" s="356">
        <v>101.0</v>
      </c>
      <c r="I451" s="356"/>
      <c r="J451" s="356">
        <v>40.0</v>
      </c>
      <c r="K451" s="356">
        <v>56.0</v>
      </c>
      <c r="L451" s="356">
        <v>245.0</v>
      </c>
      <c r="M451" s="356">
        <v>2.0</v>
      </c>
      <c r="N451" s="356">
        <v>10.0</v>
      </c>
      <c r="O451" s="356">
        <v>26.0</v>
      </c>
      <c r="P451" s="356">
        <v>169.0</v>
      </c>
      <c r="Q451" s="356">
        <v>1.0</v>
      </c>
      <c r="R451" s="356"/>
      <c r="S451" s="356">
        <v>20.0</v>
      </c>
      <c r="T451" s="356">
        <v>50.0</v>
      </c>
      <c r="U451" s="356">
        <v>6.0</v>
      </c>
      <c r="V451" s="356">
        <v>25.0</v>
      </c>
      <c r="W451" s="356">
        <v>25.0</v>
      </c>
      <c r="X451" s="356">
        <v>5.0</v>
      </c>
      <c r="Y451" s="356">
        <v>175.0</v>
      </c>
      <c r="Z451" s="356">
        <v>1.0</v>
      </c>
      <c r="AA451" s="356"/>
      <c r="AB451" s="356"/>
      <c r="AC451" s="356">
        <v>3.0</v>
      </c>
      <c r="AD451" s="356">
        <v>44.0</v>
      </c>
      <c r="AE451" s="356">
        <v>3.0</v>
      </c>
      <c r="AF451" s="356">
        <v>32.0</v>
      </c>
      <c r="AG451" s="356"/>
      <c r="AH451" s="356"/>
      <c r="AI451" s="356">
        <v>6.0</v>
      </c>
      <c r="AJ451" s="353"/>
      <c r="AK451" s="353"/>
      <c r="AL451" s="353"/>
      <c r="AM451" s="353"/>
      <c r="AN451" s="353"/>
      <c r="AO451" s="353"/>
      <c r="AP451" s="353"/>
    </row>
    <row r="452">
      <c r="A452" s="343">
        <v>43999.0</v>
      </c>
      <c r="B452" s="356">
        <v>10.0</v>
      </c>
      <c r="C452" s="356">
        <v>47.0</v>
      </c>
      <c r="D452" s="356">
        <v>32.0</v>
      </c>
      <c r="E452" s="356">
        <v>2.0</v>
      </c>
      <c r="F452" s="356">
        <v>1.0</v>
      </c>
      <c r="G452" s="356">
        <v>3.0</v>
      </c>
      <c r="H452" s="356">
        <v>127.0</v>
      </c>
      <c r="I452" s="356">
        <v>1.0</v>
      </c>
      <c r="J452" s="356">
        <v>41.0</v>
      </c>
      <c r="K452" s="356">
        <v>115.0</v>
      </c>
      <c r="L452" s="356">
        <v>225.0</v>
      </c>
      <c r="M452" s="356">
        <v>12.0</v>
      </c>
      <c r="N452" s="356">
        <v>5.0</v>
      </c>
      <c r="O452" s="356">
        <v>45.0</v>
      </c>
      <c r="P452" s="356">
        <v>86.0</v>
      </c>
      <c r="Q452" s="356"/>
      <c r="R452" s="356">
        <v>9.0</v>
      </c>
      <c r="S452" s="356">
        <v>21.0</v>
      </c>
      <c r="T452" s="356">
        <v>43.0</v>
      </c>
      <c r="U452" s="356">
        <v>4.0</v>
      </c>
      <c r="V452" s="356">
        <v>35.0</v>
      </c>
      <c r="W452" s="356">
        <v>13.0</v>
      </c>
      <c r="X452" s="356">
        <v>1.0</v>
      </c>
      <c r="Y452" s="356">
        <v>84.0</v>
      </c>
      <c r="Z452" s="356"/>
      <c r="AA452" s="356">
        <v>3.0</v>
      </c>
      <c r="AB452" s="356">
        <v>2.0</v>
      </c>
      <c r="AC452" s="356">
        <v>7.0</v>
      </c>
      <c r="AD452" s="356">
        <v>24.0</v>
      </c>
      <c r="AE452" s="356">
        <v>2.0</v>
      </c>
      <c r="AF452" s="356">
        <v>30.0</v>
      </c>
      <c r="AG452" s="356">
        <v>1.0</v>
      </c>
      <c r="AH452" s="353"/>
      <c r="AI452" s="353"/>
      <c r="AJ452" s="353"/>
      <c r="AK452" s="353"/>
      <c r="AL452" s="353"/>
      <c r="AM452" s="353"/>
      <c r="AN452" s="353"/>
      <c r="AO452" s="353"/>
      <c r="AP452" s="353"/>
    </row>
    <row r="453">
      <c r="A453" s="343">
        <v>44000.0</v>
      </c>
      <c r="B453" s="356">
        <v>1.0</v>
      </c>
      <c r="C453" s="356">
        <v>66.0</v>
      </c>
      <c r="D453" s="356">
        <v>15.0</v>
      </c>
      <c r="E453" s="356"/>
      <c r="F453" s="356"/>
      <c r="G453" s="356"/>
      <c r="H453" s="356">
        <v>173.0</v>
      </c>
      <c r="I453" s="356"/>
      <c r="J453" s="356">
        <v>52.0</v>
      </c>
      <c r="K453" s="356">
        <v>45.0</v>
      </c>
      <c r="L453" s="356">
        <v>384.0</v>
      </c>
      <c r="M453" s="356"/>
      <c r="N453" s="356">
        <v>8.0</v>
      </c>
      <c r="O453" s="356">
        <v>36.0</v>
      </c>
      <c r="P453" s="356">
        <v>118.0</v>
      </c>
      <c r="Q453" s="356"/>
      <c r="R453" s="356"/>
      <c r="S453" s="356">
        <v>30.0</v>
      </c>
      <c r="T453" s="356">
        <v>55.0</v>
      </c>
      <c r="U453" s="356">
        <v>5.0</v>
      </c>
      <c r="V453" s="356">
        <v>25.0</v>
      </c>
      <c r="W453" s="356">
        <v>23.0</v>
      </c>
      <c r="X453" s="356">
        <v>34.0</v>
      </c>
      <c r="Y453" s="356">
        <v>166.0</v>
      </c>
      <c r="Z453" s="356"/>
      <c r="AA453" s="356">
        <v>2.0</v>
      </c>
      <c r="AB453" s="356">
        <v>6.0</v>
      </c>
      <c r="AC453" s="356">
        <v>21.0</v>
      </c>
      <c r="AD453" s="356">
        <v>17.0</v>
      </c>
      <c r="AE453" s="356">
        <v>5.0</v>
      </c>
      <c r="AF453" s="356">
        <v>39.0</v>
      </c>
      <c r="AG453" s="356">
        <v>5.0</v>
      </c>
      <c r="AH453" s="356"/>
      <c r="AI453" s="356"/>
      <c r="AJ453" s="353"/>
      <c r="AK453" s="353"/>
      <c r="AL453" s="353"/>
      <c r="AM453" s="353"/>
      <c r="AN453" s="353"/>
      <c r="AO453" s="353"/>
      <c r="AP453" s="353"/>
    </row>
    <row r="454">
      <c r="A454" s="343">
        <v>44001.0</v>
      </c>
      <c r="B454" s="353"/>
      <c r="C454" s="356">
        <v>81.0</v>
      </c>
      <c r="D454" s="356">
        <v>4.0</v>
      </c>
      <c r="E454" s="356"/>
      <c r="F454" s="356">
        <v>2.0</v>
      </c>
      <c r="G454" s="356">
        <v>1.0</v>
      </c>
      <c r="H454" s="356">
        <v>141.0</v>
      </c>
      <c r="I454" s="356">
        <v>3.0</v>
      </c>
      <c r="J454" s="356">
        <v>45.0</v>
      </c>
      <c r="K454" s="356">
        <v>80.0</v>
      </c>
      <c r="L454" s="356">
        <v>140.0</v>
      </c>
      <c r="M454" s="356">
        <v>14.0</v>
      </c>
      <c r="N454" s="356">
        <v>12.0</v>
      </c>
      <c r="O454" s="356"/>
      <c r="P454" s="356">
        <v>66.0</v>
      </c>
      <c r="Q454" s="356">
        <v>2.0</v>
      </c>
      <c r="R454" s="356"/>
      <c r="S454" s="356">
        <v>14.0</v>
      </c>
      <c r="T454" s="356">
        <v>84.0</v>
      </c>
      <c r="U454" s="356">
        <v>4.0</v>
      </c>
      <c r="V454" s="356">
        <v>23.0</v>
      </c>
      <c r="W454" s="356">
        <v>31.0</v>
      </c>
      <c r="X454" s="356">
        <v>3.0</v>
      </c>
      <c r="Y454" s="356">
        <v>207.0</v>
      </c>
      <c r="Z454" s="356">
        <v>1.0</v>
      </c>
      <c r="AA454" s="356">
        <v>1.0</v>
      </c>
      <c r="AB454" s="356">
        <v>8.0</v>
      </c>
      <c r="AC454" s="356">
        <v>40.0</v>
      </c>
      <c r="AD454" s="356">
        <v>7.0</v>
      </c>
      <c r="AE454" s="356">
        <v>3.0</v>
      </c>
      <c r="AF454" s="356">
        <v>18.0</v>
      </c>
      <c r="AG454" s="356"/>
      <c r="AH454" s="356"/>
      <c r="AI454" s="356">
        <v>6.0</v>
      </c>
      <c r="AJ454" s="353"/>
      <c r="AK454" s="353"/>
      <c r="AL454" s="353"/>
      <c r="AM454" s="353"/>
      <c r="AN454" s="353"/>
      <c r="AO454" s="353"/>
      <c r="AP454" s="353"/>
    </row>
    <row r="455">
      <c r="A455" s="343">
        <v>44002.0</v>
      </c>
      <c r="B455" s="356">
        <v>1.0</v>
      </c>
      <c r="C455" s="356">
        <v>37.0</v>
      </c>
      <c r="D455" s="356">
        <v>15.0</v>
      </c>
      <c r="E455" s="356">
        <v>1.0</v>
      </c>
      <c r="F455" s="356">
        <v>9.0</v>
      </c>
      <c r="G455" s="356">
        <v>8.0</v>
      </c>
      <c r="H455" s="356">
        <v>180.0</v>
      </c>
      <c r="I455" s="356"/>
      <c r="J455" s="356">
        <v>18.0</v>
      </c>
      <c r="K455" s="356">
        <v>98.0</v>
      </c>
      <c r="L455" s="356">
        <v>394.0</v>
      </c>
      <c r="M455" s="356">
        <v>2.0</v>
      </c>
      <c r="N455" s="356">
        <v>6.0</v>
      </c>
      <c r="O455" s="356">
        <v>26.0</v>
      </c>
      <c r="P455" s="356">
        <v>83.0</v>
      </c>
      <c r="Q455" s="356">
        <v>2.0</v>
      </c>
      <c r="R455" s="356">
        <v>1.0</v>
      </c>
      <c r="S455" s="356">
        <v>29.0</v>
      </c>
      <c r="T455" s="356">
        <v>41.0</v>
      </c>
      <c r="U455" s="356">
        <v>3.0</v>
      </c>
      <c r="V455" s="356">
        <v>25.0</v>
      </c>
      <c r="W455" s="356">
        <v>58.0</v>
      </c>
      <c r="X455" s="356">
        <v>3.0</v>
      </c>
      <c r="Y455" s="356">
        <v>112.0</v>
      </c>
      <c r="Z455" s="356"/>
      <c r="AA455" s="356">
        <v>8.0</v>
      </c>
      <c r="AB455" s="356"/>
      <c r="AC455" s="356">
        <v>17.0</v>
      </c>
      <c r="AD455" s="356">
        <v>37.0</v>
      </c>
      <c r="AE455" s="356"/>
      <c r="AF455" s="356">
        <v>12.0</v>
      </c>
      <c r="AG455" s="353"/>
      <c r="AH455" s="353"/>
      <c r="AI455" s="353"/>
      <c r="AJ455" s="353"/>
      <c r="AK455" s="353"/>
      <c r="AL455" s="353"/>
      <c r="AM455" s="353"/>
      <c r="AN455" s="353"/>
      <c r="AO455" s="353"/>
      <c r="AP455" s="353"/>
    </row>
    <row r="456">
      <c r="A456" s="343">
        <v>44003.0</v>
      </c>
      <c r="B456" s="356">
        <v>10.0</v>
      </c>
      <c r="C456" s="356">
        <v>37.0</v>
      </c>
      <c r="D456" s="356">
        <v>8.0</v>
      </c>
      <c r="E456" s="356"/>
      <c r="F456" s="356"/>
      <c r="G456" s="356">
        <v>3.0</v>
      </c>
      <c r="H456" s="356">
        <v>142.0</v>
      </c>
      <c r="I456" s="356"/>
      <c r="J456" s="356">
        <v>20.0</v>
      </c>
      <c r="K456" s="356">
        <v>99.0</v>
      </c>
      <c r="L456" s="356">
        <v>91.0</v>
      </c>
      <c r="M456" s="356"/>
      <c r="N456" s="356">
        <v>11.0</v>
      </c>
      <c r="O456" s="356"/>
      <c r="P456" s="356">
        <v>94.0</v>
      </c>
      <c r="Q456" s="356">
        <v>1.0</v>
      </c>
      <c r="R456" s="356">
        <v>15.0</v>
      </c>
      <c r="S456" s="356">
        <v>5.0</v>
      </c>
      <c r="T456" s="356">
        <v>58.0</v>
      </c>
      <c r="U456" s="356">
        <v>4.0</v>
      </c>
      <c r="V456" s="356">
        <v>44.0</v>
      </c>
      <c r="W456" s="356">
        <v>13.0</v>
      </c>
      <c r="X456" s="356"/>
      <c r="Y456" s="356">
        <v>112.0</v>
      </c>
      <c r="Z456" s="356"/>
      <c r="AA456" s="356">
        <v>1.0</v>
      </c>
      <c r="AB456" s="356"/>
      <c r="AC456" s="356">
        <v>11.0</v>
      </c>
      <c r="AD456" s="356">
        <v>22.0</v>
      </c>
      <c r="AE456" s="356">
        <v>2.0</v>
      </c>
      <c r="AF456" s="356">
        <v>49.0</v>
      </c>
      <c r="AG456" s="356"/>
      <c r="AH456" s="356">
        <v>3.0</v>
      </c>
      <c r="AI456" s="356">
        <v>7.0</v>
      </c>
      <c r="AJ456" s="353"/>
      <c r="AK456" s="353"/>
      <c r="AL456" s="353"/>
      <c r="AM456" s="353"/>
      <c r="AN456" s="353"/>
      <c r="AO456" s="353"/>
      <c r="AP456" s="353"/>
    </row>
    <row r="457">
      <c r="A457" s="343">
        <v>44004.0</v>
      </c>
      <c r="B457" s="353"/>
      <c r="C457" s="356">
        <v>30.0</v>
      </c>
      <c r="D457" s="356">
        <v>6.0</v>
      </c>
      <c r="E457" s="356"/>
      <c r="F457" s="356"/>
      <c r="G457" s="356"/>
      <c r="H457" s="356">
        <v>127.0</v>
      </c>
      <c r="I457" s="356"/>
      <c r="J457" s="356">
        <v>17.0</v>
      </c>
      <c r="K457" s="356">
        <v>49.0</v>
      </c>
      <c r="L457" s="356">
        <v>315.0</v>
      </c>
      <c r="M457" s="356"/>
      <c r="N457" s="356">
        <v>1.0</v>
      </c>
      <c r="O457" s="356">
        <v>21.0</v>
      </c>
      <c r="P457" s="356">
        <v>89.0</v>
      </c>
      <c r="Q457" s="356">
        <v>1.0</v>
      </c>
      <c r="R457" s="356">
        <v>2.0</v>
      </c>
      <c r="S457" s="356">
        <v>11.0</v>
      </c>
      <c r="T457" s="356">
        <v>60.0</v>
      </c>
      <c r="U457" s="356"/>
      <c r="V457" s="356">
        <v>1.0</v>
      </c>
      <c r="W457" s="356">
        <v>20.0</v>
      </c>
      <c r="X457" s="356">
        <v>2.0</v>
      </c>
      <c r="Y457" s="356">
        <v>111.0</v>
      </c>
      <c r="Z457" s="356">
        <v>3.0</v>
      </c>
      <c r="AA457" s="356"/>
      <c r="AB457" s="356">
        <v>24.0</v>
      </c>
      <c r="AC457" s="356">
        <v>20.0</v>
      </c>
      <c r="AD457" s="356">
        <v>30.0</v>
      </c>
      <c r="AE457" s="356"/>
      <c r="AF457" s="356">
        <v>11.0</v>
      </c>
      <c r="AG457" s="356"/>
      <c r="AH457" s="356"/>
      <c r="AI457" s="356">
        <v>3.0</v>
      </c>
      <c r="AJ457" s="353"/>
      <c r="AK457" s="353"/>
      <c r="AL457" s="353"/>
      <c r="AM457" s="353"/>
      <c r="AN457" s="353"/>
      <c r="AO457" s="353"/>
      <c r="AP457" s="353"/>
    </row>
    <row r="458">
      <c r="A458" s="343">
        <v>44005.0</v>
      </c>
      <c r="B458" s="353"/>
      <c r="C458" s="356">
        <v>36.0</v>
      </c>
      <c r="D458" s="356">
        <v>9.0</v>
      </c>
      <c r="E458" s="356"/>
      <c r="F458" s="356">
        <v>2.0</v>
      </c>
      <c r="G458" s="356">
        <v>3.0</v>
      </c>
      <c r="H458" s="356">
        <v>160.0</v>
      </c>
      <c r="I458" s="356">
        <v>2.0</v>
      </c>
      <c r="J458" s="356">
        <v>31.0</v>
      </c>
      <c r="K458" s="356">
        <v>49.0</v>
      </c>
      <c r="L458" s="356">
        <v>258.0</v>
      </c>
      <c r="M458" s="356">
        <v>15.0</v>
      </c>
      <c r="N458" s="356">
        <v>12.0</v>
      </c>
      <c r="O458" s="356">
        <v>11.0</v>
      </c>
      <c r="P458" s="356">
        <v>27.0</v>
      </c>
      <c r="Q458" s="356"/>
      <c r="R458" s="356"/>
      <c r="S458" s="356">
        <v>14.0</v>
      </c>
      <c r="T458" s="356">
        <v>16.0</v>
      </c>
      <c r="U458" s="356">
        <v>5.0</v>
      </c>
      <c r="V458" s="356">
        <v>7.0</v>
      </c>
      <c r="W458" s="356">
        <v>117.0</v>
      </c>
      <c r="X458" s="356">
        <v>2.0</v>
      </c>
      <c r="Y458" s="356">
        <v>154.0</v>
      </c>
      <c r="Z458" s="356">
        <v>3.0</v>
      </c>
      <c r="AA458" s="356"/>
      <c r="AB458" s="356">
        <v>27.0</v>
      </c>
      <c r="AC458" s="356">
        <v>34.0</v>
      </c>
      <c r="AD458" s="356">
        <v>1.0</v>
      </c>
      <c r="AE458" s="356"/>
      <c r="AF458" s="356">
        <v>55.0</v>
      </c>
      <c r="AG458" s="356"/>
      <c r="AH458" s="356"/>
      <c r="AI458" s="356">
        <v>1.0</v>
      </c>
      <c r="AJ458" s="353"/>
      <c r="AK458" s="353"/>
      <c r="AL458" s="353"/>
      <c r="AM458" s="353"/>
      <c r="AN458" s="353"/>
      <c r="AO458" s="353"/>
      <c r="AP458" s="353"/>
    </row>
    <row r="459">
      <c r="A459" s="343">
        <v>44006.0</v>
      </c>
      <c r="B459" s="356">
        <v>4.0</v>
      </c>
      <c r="C459" s="356">
        <v>42.0</v>
      </c>
      <c r="D459" s="356">
        <v>17.0</v>
      </c>
      <c r="E459" s="356"/>
      <c r="F459" s="356"/>
      <c r="G459" s="356">
        <v>1.0</v>
      </c>
      <c r="H459" s="356">
        <v>157.0</v>
      </c>
      <c r="I459" s="356"/>
      <c r="J459" s="356">
        <v>41.0</v>
      </c>
      <c r="K459" s="356">
        <v>76.0</v>
      </c>
      <c r="L459" s="356">
        <v>183.0</v>
      </c>
      <c r="M459" s="356"/>
      <c r="N459" s="356">
        <v>9.0</v>
      </c>
      <c r="O459" s="356">
        <v>4.0</v>
      </c>
      <c r="P459" s="356">
        <v>90.0</v>
      </c>
      <c r="Q459" s="356"/>
      <c r="R459" s="356">
        <v>3.0</v>
      </c>
      <c r="S459" s="356">
        <v>21.0</v>
      </c>
      <c r="T459" s="356">
        <v>14.0</v>
      </c>
      <c r="U459" s="356">
        <v>3.0</v>
      </c>
      <c r="V459" s="356">
        <v>31.0</v>
      </c>
      <c r="W459" s="356">
        <v>55.0</v>
      </c>
      <c r="X459" s="356">
        <v>1.0</v>
      </c>
      <c r="Y459" s="356">
        <v>132.0</v>
      </c>
      <c r="Z459" s="356">
        <v>1.0</v>
      </c>
      <c r="AA459" s="356">
        <v>2.0</v>
      </c>
      <c r="AB459" s="356">
        <v>24.0</v>
      </c>
      <c r="AC459" s="356">
        <v>95.0</v>
      </c>
      <c r="AD459" s="356">
        <v>37.0</v>
      </c>
      <c r="AE459" s="356">
        <v>1.0</v>
      </c>
      <c r="AF459" s="356">
        <v>59.0</v>
      </c>
      <c r="AG459" s="356">
        <v>1.0</v>
      </c>
      <c r="AH459" s="356"/>
      <c r="AI459" s="356">
        <v>7.0</v>
      </c>
      <c r="AJ459" s="353"/>
      <c r="AK459" s="353"/>
      <c r="AL459" s="353"/>
      <c r="AM459" s="353"/>
      <c r="AN459" s="353"/>
      <c r="AO459" s="353"/>
      <c r="AP459" s="353"/>
    </row>
    <row r="460">
      <c r="A460" s="343">
        <v>44007.0</v>
      </c>
      <c r="B460" s="356">
        <v>13.0</v>
      </c>
      <c r="C460" s="356">
        <v>56.0</v>
      </c>
      <c r="D460" s="356">
        <v>9.0</v>
      </c>
      <c r="E460" s="356"/>
      <c r="F460" s="356">
        <v>2.0</v>
      </c>
      <c r="G460" s="356">
        <v>7.0</v>
      </c>
      <c r="H460" s="356">
        <v>196.0</v>
      </c>
      <c r="I460" s="356"/>
      <c r="J460" s="356">
        <v>32.0</v>
      </c>
      <c r="K460" s="356">
        <v>78.0</v>
      </c>
      <c r="L460" s="356">
        <v>247.0</v>
      </c>
      <c r="M460" s="356"/>
      <c r="N460" s="356">
        <v>17.0</v>
      </c>
      <c r="O460" s="356">
        <v>10.0</v>
      </c>
      <c r="P460" s="356">
        <v>60.0</v>
      </c>
      <c r="Q460" s="356">
        <v>9.0</v>
      </c>
      <c r="R460" s="356">
        <v>7.0</v>
      </c>
      <c r="S460" s="356">
        <v>17.0</v>
      </c>
      <c r="T460" s="356">
        <v>24.0</v>
      </c>
      <c r="U460" s="356">
        <v>2.0</v>
      </c>
      <c r="V460" s="356">
        <v>46.0</v>
      </c>
      <c r="W460" s="356">
        <v>69.0</v>
      </c>
      <c r="X460" s="356"/>
      <c r="Y460" s="356">
        <v>103.0</v>
      </c>
      <c r="Z460" s="356">
        <v>1.0</v>
      </c>
      <c r="AA460" s="356">
        <v>4.0</v>
      </c>
      <c r="AB460" s="356">
        <v>3.0</v>
      </c>
      <c r="AC460" s="356">
        <v>80.0</v>
      </c>
      <c r="AD460" s="356">
        <v>13.0</v>
      </c>
      <c r="AE460" s="356">
        <v>8.0</v>
      </c>
      <c r="AF460" s="356">
        <v>59.0</v>
      </c>
      <c r="AG460" s="356">
        <v>1.0</v>
      </c>
      <c r="AH460" s="356"/>
      <c r="AI460" s="356">
        <v>5.0</v>
      </c>
      <c r="AJ460" s="353"/>
      <c r="AK460" s="353"/>
      <c r="AL460" s="353"/>
      <c r="AM460" s="353"/>
      <c r="AN460" s="353"/>
      <c r="AO460" s="353"/>
      <c r="AP460" s="353"/>
    </row>
    <row r="461">
      <c r="A461" s="343">
        <v>44008.0</v>
      </c>
      <c r="B461" s="356">
        <v>3.0</v>
      </c>
      <c r="C461" s="356">
        <v>49.0</v>
      </c>
      <c r="D461" s="356">
        <v>10.0</v>
      </c>
      <c r="E461" s="356"/>
      <c r="F461" s="356">
        <v>4.0</v>
      </c>
      <c r="G461" s="356">
        <v>3.0</v>
      </c>
      <c r="H461" s="356">
        <v>205.0</v>
      </c>
      <c r="I461" s="356"/>
      <c r="J461" s="356">
        <v>33.0</v>
      </c>
      <c r="K461" s="356">
        <v>177.0</v>
      </c>
      <c r="L461" s="356">
        <v>356.0</v>
      </c>
      <c r="M461" s="356"/>
      <c r="N461" s="356">
        <v>10.0</v>
      </c>
      <c r="O461" s="356">
        <v>7.0</v>
      </c>
      <c r="P461" s="356">
        <v>41.0</v>
      </c>
      <c r="Q461" s="356">
        <v>9.0</v>
      </c>
      <c r="R461" s="356"/>
      <c r="S461" s="356">
        <v>23.0</v>
      </c>
      <c r="T461" s="356">
        <v>14.0</v>
      </c>
      <c r="U461" s="356">
        <v>3.0</v>
      </c>
      <c r="V461" s="356">
        <v>46.0</v>
      </c>
      <c r="W461" s="356">
        <v>14.0</v>
      </c>
      <c r="X461" s="356">
        <v>4.0</v>
      </c>
      <c r="Y461" s="356">
        <v>172.0</v>
      </c>
      <c r="Z461" s="356">
        <v>2.0</v>
      </c>
      <c r="AA461" s="356"/>
      <c r="AB461" s="356">
        <v>3.0</v>
      </c>
      <c r="AC461" s="356">
        <v>21.0</v>
      </c>
      <c r="AD461" s="356">
        <v>7.0</v>
      </c>
      <c r="AE461" s="356"/>
      <c r="AF461" s="356">
        <v>20.0</v>
      </c>
      <c r="AG461" s="356">
        <v>2.0</v>
      </c>
      <c r="AH461" s="356">
        <v>2.0</v>
      </c>
      <c r="AI461" s="353"/>
      <c r="AJ461" s="353"/>
      <c r="AK461" s="353"/>
      <c r="AL461" s="353"/>
      <c r="AM461" s="353"/>
      <c r="AN461" s="353"/>
      <c r="AO461" s="353"/>
      <c r="AP461" s="353"/>
    </row>
    <row r="462">
      <c r="A462" s="343">
        <v>44009.0</v>
      </c>
      <c r="B462" s="356">
        <v>8.0</v>
      </c>
      <c r="C462" s="356">
        <v>106.0</v>
      </c>
      <c r="D462" s="356">
        <v>17.0</v>
      </c>
      <c r="E462" s="356">
        <v>1.0</v>
      </c>
      <c r="F462" s="356">
        <v>1.0</v>
      </c>
      <c r="G462" s="356">
        <v>2.0</v>
      </c>
      <c r="H462" s="356">
        <v>203.0</v>
      </c>
      <c r="I462" s="356">
        <v>3.0</v>
      </c>
      <c r="J462" s="356">
        <v>46.0</v>
      </c>
      <c r="K462" s="356">
        <v>197.0</v>
      </c>
      <c r="L462" s="356">
        <v>277.0</v>
      </c>
      <c r="M462" s="356">
        <v>8.0</v>
      </c>
      <c r="N462" s="356">
        <v>11.0</v>
      </c>
      <c r="O462" s="356">
        <v>5.0</v>
      </c>
      <c r="P462" s="356">
        <v>54.0</v>
      </c>
      <c r="Q462" s="356">
        <v>4.0</v>
      </c>
      <c r="R462" s="356"/>
      <c r="S462" s="356">
        <v>21.0</v>
      </c>
      <c r="T462" s="356">
        <v>43.0</v>
      </c>
      <c r="U462" s="356">
        <v>2.0</v>
      </c>
      <c r="V462" s="356">
        <v>55.0</v>
      </c>
      <c r="W462" s="356">
        <v>77.0</v>
      </c>
      <c r="X462" s="356">
        <v>3.0</v>
      </c>
      <c r="Y462" s="356">
        <v>146.0</v>
      </c>
      <c r="Z462" s="356">
        <v>1.0</v>
      </c>
      <c r="AA462" s="356">
        <v>1.0</v>
      </c>
      <c r="AB462" s="356"/>
      <c r="AC462" s="356">
        <v>37.0</v>
      </c>
      <c r="AD462" s="356">
        <v>14.0</v>
      </c>
      <c r="AE462" s="356">
        <v>1.0</v>
      </c>
      <c r="AF462" s="356">
        <v>37.0</v>
      </c>
      <c r="AG462" s="356">
        <v>4.0</v>
      </c>
      <c r="AH462" s="353"/>
      <c r="AI462" s="353"/>
      <c r="AJ462" s="353"/>
      <c r="AK462" s="353"/>
      <c r="AL462" s="353"/>
      <c r="AM462" s="353"/>
      <c r="AN462" s="353"/>
      <c r="AO462" s="353"/>
      <c r="AP462" s="353"/>
    </row>
    <row r="463">
      <c r="A463" s="343">
        <v>44010.0</v>
      </c>
      <c r="B463" s="356">
        <v>2.0</v>
      </c>
      <c r="C463" s="356">
        <v>45.0</v>
      </c>
      <c r="D463" s="356">
        <v>3.0</v>
      </c>
      <c r="E463" s="356"/>
      <c r="F463" s="356"/>
      <c r="G463" s="356">
        <v>2.0</v>
      </c>
      <c r="H463" s="356">
        <v>125.0</v>
      </c>
      <c r="I463" s="356"/>
      <c r="J463" s="356">
        <v>25.0</v>
      </c>
      <c r="K463" s="356">
        <v>188.0</v>
      </c>
      <c r="L463" s="356">
        <v>330.0</v>
      </c>
      <c r="M463" s="356"/>
      <c r="N463" s="356">
        <v>9.0</v>
      </c>
      <c r="O463" s="356">
        <v>12.0</v>
      </c>
      <c r="P463" s="356">
        <v>73.0</v>
      </c>
      <c r="Q463" s="356"/>
      <c r="R463" s="356">
        <v>2.0</v>
      </c>
      <c r="S463" s="356">
        <v>36.0</v>
      </c>
      <c r="T463" s="356">
        <v>50.0</v>
      </c>
      <c r="U463" s="356">
        <v>3.0</v>
      </c>
      <c r="V463" s="356">
        <v>32.0</v>
      </c>
      <c r="W463" s="356">
        <v>20.0</v>
      </c>
      <c r="X463" s="356"/>
      <c r="Y463" s="356">
        <v>192.0</v>
      </c>
      <c r="Z463" s="356">
        <v>2.0</v>
      </c>
      <c r="AA463" s="356"/>
      <c r="AB463" s="356">
        <v>1.0</v>
      </c>
      <c r="AC463" s="356">
        <v>11.0</v>
      </c>
      <c r="AD463" s="356">
        <v>6.0</v>
      </c>
      <c r="AE463" s="356">
        <v>2.0</v>
      </c>
      <c r="AF463" s="356">
        <v>26.0</v>
      </c>
      <c r="AG463" s="356">
        <v>1.0</v>
      </c>
      <c r="AH463" s="353"/>
      <c r="AI463" s="353"/>
      <c r="AJ463" s="353"/>
      <c r="AK463" s="353"/>
      <c r="AL463" s="353"/>
      <c r="AM463" s="353"/>
      <c r="AN463" s="353"/>
      <c r="AO463" s="353"/>
      <c r="AP463" s="353"/>
    </row>
    <row r="464">
      <c r="A464" s="343">
        <v>44011.0</v>
      </c>
      <c r="B464" s="353"/>
      <c r="C464" s="356">
        <v>30.0</v>
      </c>
      <c r="D464" s="356">
        <v>2.0</v>
      </c>
      <c r="E464" s="356">
        <v>3.0</v>
      </c>
      <c r="F464" s="356"/>
      <c r="G464" s="356"/>
      <c r="H464" s="356">
        <v>125.0</v>
      </c>
      <c r="I464" s="356"/>
      <c r="J464" s="356">
        <v>45.0</v>
      </c>
      <c r="K464" s="356">
        <v>198.0</v>
      </c>
      <c r="L464" s="356">
        <v>297.0</v>
      </c>
      <c r="M464" s="356"/>
      <c r="N464" s="356">
        <v>7.0</v>
      </c>
      <c r="O464" s="356">
        <v>47.0</v>
      </c>
      <c r="P464" s="356">
        <v>39.0</v>
      </c>
      <c r="Q464" s="356">
        <v>3.0</v>
      </c>
      <c r="R464" s="356"/>
      <c r="S464" s="356">
        <v>14.0</v>
      </c>
      <c r="T464" s="356">
        <v>23.0</v>
      </c>
      <c r="U464" s="356"/>
      <c r="V464" s="356">
        <v>25.0</v>
      </c>
      <c r="W464" s="356">
        <v>13.0</v>
      </c>
      <c r="X464" s="356">
        <v>2.0</v>
      </c>
      <c r="Y464" s="356">
        <v>188.0</v>
      </c>
      <c r="Z464" s="356"/>
      <c r="AA464" s="356"/>
      <c r="AB464" s="356">
        <v>2.0</v>
      </c>
      <c r="AC464" s="356"/>
      <c r="AD464" s="356">
        <v>15.0</v>
      </c>
      <c r="AE464" s="356">
        <v>1.0</v>
      </c>
      <c r="AF464" s="356">
        <v>3.0</v>
      </c>
      <c r="AG464" s="353"/>
      <c r="AH464" s="353"/>
      <c r="AI464" s="353"/>
      <c r="AJ464" s="353"/>
      <c r="AK464" s="353"/>
      <c r="AL464" s="353"/>
      <c r="AM464" s="353"/>
      <c r="AN464" s="353"/>
      <c r="AO464" s="353"/>
      <c r="AP464" s="353"/>
    </row>
    <row r="465">
      <c r="A465" s="343">
        <v>44012.0</v>
      </c>
      <c r="B465" s="356">
        <v>1.0</v>
      </c>
      <c r="C465" s="356">
        <v>49.0</v>
      </c>
      <c r="D465" s="356">
        <v>9.0</v>
      </c>
      <c r="E465" s="356"/>
      <c r="F465" s="356"/>
      <c r="G465" s="356">
        <v>7.0</v>
      </c>
      <c r="H465" s="356">
        <v>190.0</v>
      </c>
      <c r="I465" s="356"/>
      <c r="J465" s="356">
        <v>81.0</v>
      </c>
      <c r="K465" s="356">
        <v>153.0</v>
      </c>
      <c r="L465" s="356">
        <v>331.0</v>
      </c>
      <c r="M465" s="356"/>
      <c r="N465" s="356">
        <v>8.0</v>
      </c>
      <c r="O465" s="356">
        <v>13.0</v>
      </c>
      <c r="P465" s="356">
        <v>106.0</v>
      </c>
      <c r="Q465" s="356">
        <v>2.0</v>
      </c>
      <c r="R465" s="356"/>
      <c r="S465" s="356">
        <v>21.0</v>
      </c>
      <c r="T465" s="356">
        <v>26.0</v>
      </c>
      <c r="U465" s="356">
        <v>1.0</v>
      </c>
      <c r="V465" s="356">
        <v>27.0</v>
      </c>
      <c r="W465" s="356">
        <v>71.0</v>
      </c>
      <c r="X465" s="356">
        <v>18.0</v>
      </c>
      <c r="Y465" s="356">
        <v>89.0</v>
      </c>
      <c r="Z465" s="356">
        <v>3.0</v>
      </c>
      <c r="AA465" s="356">
        <v>2.0</v>
      </c>
      <c r="AB465" s="356"/>
      <c r="AC465" s="356">
        <v>9.0</v>
      </c>
      <c r="AD465" s="356">
        <v>16.0</v>
      </c>
      <c r="AE465" s="356">
        <v>2.0</v>
      </c>
      <c r="AF465" s="356">
        <v>51.0</v>
      </c>
      <c r="AG465" s="356">
        <v>1.0</v>
      </c>
      <c r="AH465" s="356"/>
      <c r="AI465" s="356">
        <v>6.0</v>
      </c>
      <c r="AJ465" s="353"/>
      <c r="AK465" s="353"/>
      <c r="AL465" s="353"/>
      <c r="AM465" s="353"/>
      <c r="AN465" s="353"/>
      <c r="AO465" s="353"/>
      <c r="AP465" s="353"/>
    </row>
    <row r="466">
      <c r="A466" s="343">
        <v>44013.0</v>
      </c>
      <c r="B466" s="356">
        <v>6.0</v>
      </c>
      <c r="C466" s="356">
        <v>34.0</v>
      </c>
      <c r="D466" s="356">
        <v>10.0</v>
      </c>
      <c r="E466" s="356">
        <v>3.0</v>
      </c>
      <c r="F466" s="356">
        <v>4.0</v>
      </c>
      <c r="G466" s="356">
        <v>1.0</v>
      </c>
      <c r="H466" s="356">
        <v>217.0</v>
      </c>
      <c r="I466" s="356"/>
      <c r="J466" s="356">
        <v>54.0</v>
      </c>
      <c r="K466" s="356">
        <v>173.0</v>
      </c>
      <c r="L466" s="356">
        <v>185.0</v>
      </c>
      <c r="M466" s="356">
        <v>15.0</v>
      </c>
      <c r="N466" s="356">
        <v>7.0</v>
      </c>
      <c r="O466" s="356">
        <v>37.0</v>
      </c>
      <c r="P466" s="356">
        <v>75.0</v>
      </c>
      <c r="Q466" s="356"/>
      <c r="R466" s="356">
        <v>9.0</v>
      </c>
      <c r="S466" s="356">
        <v>11.0</v>
      </c>
      <c r="T466" s="356">
        <v>29.0</v>
      </c>
      <c r="U466" s="356">
        <v>16.0</v>
      </c>
      <c r="V466" s="356">
        <v>20.0</v>
      </c>
      <c r="W466" s="356">
        <v>50.0</v>
      </c>
      <c r="X466" s="356">
        <v>42.0</v>
      </c>
      <c r="Y466" s="356">
        <v>130.0</v>
      </c>
      <c r="Z466" s="356"/>
      <c r="AA466" s="356">
        <v>1.0</v>
      </c>
      <c r="AB466" s="356">
        <v>1.0</v>
      </c>
      <c r="AC466" s="356">
        <v>147.0</v>
      </c>
      <c r="AD466" s="356">
        <v>7.0</v>
      </c>
      <c r="AE466" s="356">
        <v>3.0</v>
      </c>
      <c r="AF466" s="356">
        <v>96.0</v>
      </c>
      <c r="AG466" s="356">
        <v>2.0</v>
      </c>
      <c r="AH466" s="353"/>
      <c r="AI466" s="353"/>
      <c r="AJ466" s="353"/>
      <c r="AK466" s="353"/>
      <c r="AL466" s="353"/>
      <c r="AM466" s="353"/>
      <c r="AN466" s="353"/>
      <c r="AO466" s="353"/>
      <c r="AP466" s="353"/>
    </row>
    <row r="467">
      <c r="A467" s="343">
        <v>44014.0</v>
      </c>
      <c r="B467" s="353"/>
      <c r="C467" s="356">
        <v>113.0</v>
      </c>
      <c r="D467" s="356">
        <v>8.0</v>
      </c>
      <c r="E467" s="356"/>
      <c r="F467" s="356">
        <v>1.0</v>
      </c>
      <c r="G467" s="356">
        <v>6.0</v>
      </c>
      <c r="H467" s="356">
        <v>190.0</v>
      </c>
      <c r="I467" s="356"/>
      <c r="J467" s="356">
        <v>64.0</v>
      </c>
      <c r="K467" s="356">
        <v>153.0</v>
      </c>
      <c r="L467" s="356">
        <v>374.0</v>
      </c>
      <c r="M467" s="356"/>
      <c r="N467" s="356">
        <v>6.0</v>
      </c>
      <c r="O467" s="356">
        <v>15.0</v>
      </c>
      <c r="P467" s="356">
        <v>114.0</v>
      </c>
      <c r="Q467" s="356"/>
      <c r="R467" s="356">
        <v>5.0</v>
      </c>
      <c r="S467" s="356">
        <v>15.0</v>
      </c>
      <c r="T467" s="356">
        <v>42.0</v>
      </c>
      <c r="U467" s="356">
        <v>8.0</v>
      </c>
      <c r="V467" s="356">
        <v>30.0</v>
      </c>
      <c r="W467" s="356">
        <v>89.0</v>
      </c>
      <c r="X467" s="356">
        <v>59.0</v>
      </c>
      <c r="Y467" s="356">
        <v>165.0</v>
      </c>
      <c r="Z467" s="356"/>
      <c r="AA467" s="356">
        <v>2.0</v>
      </c>
      <c r="AB467" s="356">
        <v>1.0</v>
      </c>
      <c r="AC467" s="356">
        <v>65.0</v>
      </c>
      <c r="AD467" s="356">
        <v>13.0</v>
      </c>
      <c r="AE467" s="356">
        <v>2.0</v>
      </c>
      <c r="AF467" s="356">
        <v>70.0</v>
      </c>
      <c r="AG467" s="356">
        <v>2.0</v>
      </c>
      <c r="AH467" s="356">
        <v>5.0</v>
      </c>
      <c r="AI467" s="356">
        <v>7.0</v>
      </c>
      <c r="AJ467" s="353"/>
      <c r="AK467" s="353"/>
      <c r="AL467" s="353"/>
      <c r="AM467" s="353"/>
      <c r="AN467" s="353"/>
      <c r="AO467" s="353"/>
      <c r="AP467" s="353"/>
    </row>
    <row r="468">
      <c r="A468" s="343">
        <v>44015.0</v>
      </c>
      <c r="B468" s="356">
        <v>1.0</v>
      </c>
      <c r="C468" s="356">
        <v>66.0</v>
      </c>
      <c r="D468" s="356">
        <v>21.0</v>
      </c>
      <c r="E468" s="356">
        <v>2.0</v>
      </c>
      <c r="F468" s="356">
        <v>6.0</v>
      </c>
      <c r="G468" s="356">
        <v>4.0</v>
      </c>
      <c r="H468" s="356">
        <v>140.0</v>
      </c>
      <c r="I468" s="356"/>
      <c r="J468" s="356">
        <v>28.0</v>
      </c>
      <c r="K468" s="356">
        <v>134.0</v>
      </c>
      <c r="L468" s="356">
        <v>353.0</v>
      </c>
      <c r="M468" s="356"/>
      <c r="N468" s="356">
        <v>13.0</v>
      </c>
      <c r="O468" s="356">
        <v>50.0</v>
      </c>
      <c r="P468" s="356">
        <v>110.0</v>
      </c>
      <c r="Q468" s="356"/>
      <c r="R468" s="356">
        <v>3.0</v>
      </c>
      <c r="S468" s="356">
        <v>23.0</v>
      </c>
      <c r="T468" s="356">
        <v>36.0</v>
      </c>
      <c r="U468" s="356">
        <v>10.0</v>
      </c>
      <c r="V468" s="356">
        <v>19.0</v>
      </c>
      <c r="W468" s="356">
        <v>33.0</v>
      </c>
      <c r="X468" s="356">
        <v>11.0</v>
      </c>
      <c r="Y468" s="356">
        <v>180.0</v>
      </c>
      <c r="Z468" s="356"/>
      <c r="AA468" s="356"/>
      <c r="AB468" s="356">
        <v>4.0</v>
      </c>
      <c r="AC468" s="356">
        <v>10.0</v>
      </c>
      <c r="AD468" s="356">
        <v>7.0</v>
      </c>
      <c r="AE468" s="356">
        <v>5.0</v>
      </c>
      <c r="AF468" s="356">
        <v>26.0</v>
      </c>
      <c r="AG468" s="356">
        <v>1.0</v>
      </c>
      <c r="AH468" s="356"/>
      <c r="AI468" s="356">
        <v>5.0</v>
      </c>
      <c r="AJ468" s="353"/>
      <c r="AK468" s="353"/>
      <c r="AL468" s="353"/>
      <c r="AM468" s="353"/>
      <c r="AN468" s="353"/>
      <c r="AO468" s="353"/>
      <c r="AP468" s="353"/>
    </row>
    <row r="469">
      <c r="A469" s="343">
        <v>44016.0</v>
      </c>
      <c r="B469" s="353"/>
      <c r="C469" s="356">
        <v>91.0</v>
      </c>
      <c r="D469" s="356">
        <v>13.0</v>
      </c>
      <c r="E469" s="356">
        <v>4.0</v>
      </c>
      <c r="F469" s="356">
        <v>1.0</v>
      </c>
      <c r="G469" s="356">
        <v>1.0</v>
      </c>
      <c r="H469" s="356">
        <v>223.0</v>
      </c>
      <c r="I469" s="356"/>
      <c r="J469" s="356">
        <v>88.0</v>
      </c>
      <c r="K469" s="356">
        <v>110.0</v>
      </c>
      <c r="L469" s="356">
        <v>413.0</v>
      </c>
      <c r="M469" s="356"/>
      <c r="N469" s="356">
        <v>13.0</v>
      </c>
      <c r="O469" s="356">
        <v>8.0</v>
      </c>
      <c r="P469" s="356">
        <v>73.0</v>
      </c>
      <c r="Q469" s="356"/>
      <c r="R469" s="356">
        <v>1.0</v>
      </c>
      <c r="S469" s="356">
        <v>28.0</v>
      </c>
      <c r="T469" s="356">
        <v>49.0</v>
      </c>
      <c r="U469" s="356">
        <v>2.0</v>
      </c>
      <c r="V469" s="356">
        <v>14.0</v>
      </c>
      <c r="W469" s="356">
        <v>44.0</v>
      </c>
      <c r="X469" s="356">
        <v>4.0</v>
      </c>
      <c r="Y469" s="356">
        <v>195.0</v>
      </c>
      <c r="Z469" s="356">
        <v>5.0</v>
      </c>
      <c r="AA469" s="356"/>
      <c r="AB469" s="356">
        <v>1.0</v>
      </c>
      <c r="AC469" s="356">
        <v>1.0</v>
      </c>
      <c r="AD469" s="356">
        <v>7.0</v>
      </c>
      <c r="AE469" s="356">
        <v>4.0</v>
      </c>
      <c r="AF469" s="356">
        <v>42.0</v>
      </c>
      <c r="AG469" s="356">
        <v>4.0</v>
      </c>
      <c r="AH469" s="356"/>
      <c r="AI469" s="356">
        <v>8.0</v>
      </c>
      <c r="AJ469" s="353"/>
      <c r="AK469" s="353"/>
      <c r="AL469" s="353"/>
      <c r="AM469" s="353"/>
      <c r="AN469" s="353"/>
      <c r="AO469" s="353"/>
      <c r="AP469" s="353"/>
    </row>
    <row r="470">
      <c r="A470" s="343">
        <v>44017.0</v>
      </c>
      <c r="B470" s="353"/>
      <c r="C470" s="356">
        <v>52.0</v>
      </c>
      <c r="D470" s="132">
        <v>5.0</v>
      </c>
      <c r="E470" s="356">
        <v>2.0</v>
      </c>
      <c r="F470" s="356">
        <v>4.0</v>
      </c>
      <c r="G470" s="356">
        <v>6.0</v>
      </c>
      <c r="H470" s="356">
        <v>257.0</v>
      </c>
      <c r="I470" s="356">
        <v>3.0</v>
      </c>
      <c r="J470" s="356">
        <v>106.0</v>
      </c>
      <c r="K470" s="356">
        <v>208.0</v>
      </c>
      <c r="L470" s="356">
        <v>552.0</v>
      </c>
      <c r="M470" s="356">
        <v>3.0</v>
      </c>
      <c r="N470" s="356">
        <v>27.0</v>
      </c>
      <c r="O470" s="356">
        <v>28.0</v>
      </c>
      <c r="P470" s="356">
        <v>44.0</v>
      </c>
      <c r="Q470" s="356"/>
      <c r="R470" s="356">
        <v>2.0</v>
      </c>
      <c r="S470" s="356">
        <v>19.0</v>
      </c>
      <c r="T470" s="356">
        <v>50.0</v>
      </c>
      <c r="U470" s="356">
        <v>13.0</v>
      </c>
      <c r="V470" s="356">
        <v>16.0</v>
      </c>
      <c r="W470" s="356">
        <v>11.0</v>
      </c>
      <c r="X470" s="356">
        <v>3.0</v>
      </c>
      <c r="Y470" s="356">
        <v>136.0</v>
      </c>
      <c r="Z470" s="356"/>
      <c r="AA470" s="356">
        <v>2.0</v>
      </c>
      <c r="AB470" s="356">
        <v>1.0</v>
      </c>
      <c r="AC470" s="356"/>
      <c r="AD470" s="356">
        <v>18.0</v>
      </c>
      <c r="AE470" s="356">
        <v>2.0</v>
      </c>
      <c r="AF470" s="356">
        <v>37.0</v>
      </c>
      <c r="AG470" s="353"/>
      <c r="AH470" s="353"/>
      <c r="AI470" s="353"/>
      <c r="AJ470" s="353"/>
      <c r="AK470" s="353"/>
      <c r="AL470" s="353"/>
      <c r="AM470" s="353"/>
      <c r="AN470" s="353"/>
      <c r="AO470" s="353"/>
      <c r="AP470" s="353"/>
    </row>
    <row r="471">
      <c r="A471" s="343">
        <v>44018.0</v>
      </c>
      <c r="B471" s="353"/>
      <c r="C471" s="356">
        <v>51.0</v>
      </c>
      <c r="D471" s="132">
        <v>12.0</v>
      </c>
      <c r="E471" s="356">
        <v>6.0</v>
      </c>
      <c r="F471" s="356"/>
      <c r="G471" s="356">
        <v>8.0</v>
      </c>
      <c r="H471" s="356">
        <v>232.0</v>
      </c>
      <c r="I471" s="356"/>
      <c r="J471" s="356">
        <v>126.0</v>
      </c>
      <c r="K471" s="356">
        <v>127.0</v>
      </c>
      <c r="L471" s="356">
        <v>308.0</v>
      </c>
      <c r="M471" s="356"/>
      <c r="N471" s="356">
        <v>13.0</v>
      </c>
      <c r="O471" s="356">
        <v>8.0</v>
      </c>
      <c r="P471" s="356">
        <v>64.0</v>
      </c>
      <c r="Q471" s="356"/>
      <c r="R471" s="356"/>
      <c r="S471" s="356">
        <v>32.0</v>
      </c>
      <c r="T471" s="356">
        <v>71.0</v>
      </c>
      <c r="U471" s="356"/>
      <c r="V471" s="356">
        <v>10.0</v>
      </c>
      <c r="W471" s="356">
        <v>20.0</v>
      </c>
      <c r="X471" s="356">
        <v>2.0</v>
      </c>
      <c r="Y471" s="356">
        <v>84.0</v>
      </c>
      <c r="Z471" s="356"/>
      <c r="AA471" s="356">
        <v>6.0</v>
      </c>
      <c r="AB471" s="356">
        <v>1.0</v>
      </c>
      <c r="AC471" s="356"/>
      <c r="AD471" s="356">
        <v>10.0</v>
      </c>
      <c r="AE471" s="356">
        <v>10.0</v>
      </c>
      <c r="AF471" s="356">
        <v>6.0</v>
      </c>
      <c r="AG471" s="356"/>
      <c r="AH471" s="356"/>
      <c r="AI471" s="356">
        <v>2.0</v>
      </c>
      <c r="AJ471" s="353"/>
      <c r="AK471" s="353"/>
      <c r="AL471" s="353"/>
      <c r="AM471" s="353"/>
      <c r="AN471" s="353"/>
      <c r="AO471" s="353"/>
      <c r="AP471" s="353"/>
    </row>
    <row r="472">
      <c r="A472" s="343">
        <v>44019.0</v>
      </c>
      <c r="B472" s="356">
        <v>1.0</v>
      </c>
      <c r="C472" s="356">
        <v>40.0</v>
      </c>
      <c r="D472" s="132">
        <v>6.0</v>
      </c>
      <c r="E472" s="356">
        <v>2.0</v>
      </c>
      <c r="F472" s="356">
        <v>3.0</v>
      </c>
      <c r="G472" s="356">
        <v>7.0</v>
      </c>
      <c r="H472" s="356">
        <v>190.0</v>
      </c>
      <c r="I472" s="356">
        <v>1.0</v>
      </c>
      <c r="J472" s="356">
        <v>79.0</v>
      </c>
      <c r="K472" s="356">
        <v>140.0</v>
      </c>
      <c r="L472" s="356">
        <v>280.0</v>
      </c>
      <c r="M472" s="356">
        <v>5.0</v>
      </c>
      <c r="N472" s="356">
        <v>6.0</v>
      </c>
      <c r="O472" s="356">
        <v>18.0</v>
      </c>
      <c r="P472" s="356">
        <v>67.0</v>
      </c>
      <c r="Q472" s="356"/>
      <c r="R472" s="356"/>
      <c r="S472" s="356">
        <v>30.0</v>
      </c>
      <c r="T472" s="356">
        <v>30.0</v>
      </c>
      <c r="U472" s="356">
        <v>5.0</v>
      </c>
      <c r="V472" s="356">
        <v>34.0</v>
      </c>
      <c r="W472" s="356">
        <v>23.0</v>
      </c>
      <c r="X472" s="356">
        <v>3.0</v>
      </c>
      <c r="Y472" s="356">
        <v>218.0</v>
      </c>
      <c r="Z472" s="356"/>
      <c r="AA472" s="356"/>
      <c r="AB472" s="356">
        <v>1.0</v>
      </c>
      <c r="AC472" s="356">
        <v>14.0</v>
      </c>
      <c r="AD472" s="356">
        <v>26.0</v>
      </c>
      <c r="AE472" s="356">
        <v>1.0</v>
      </c>
      <c r="AF472" s="356">
        <v>30.0</v>
      </c>
      <c r="AG472" s="356">
        <v>3.0</v>
      </c>
      <c r="AH472" s="356"/>
      <c r="AI472" s="356">
        <v>5.0</v>
      </c>
      <c r="AJ472" s="353"/>
      <c r="AK472" s="353"/>
      <c r="AL472" s="353"/>
      <c r="AM472" s="353"/>
      <c r="AN472" s="353"/>
      <c r="AO472" s="353"/>
      <c r="AP472" s="353"/>
    </row>
    <row r="473">
      <c r="A473" s="343">
        <v>44020.0</v>
      </c>
      <c r="B473" s="356">
        <v>1.0</v>
      </c>
      <c r="C473" s="356">
        <v>31.0</v>
      </c>
      <c r="D473" s="132">
        <v>13.0</v>
      </c>
      <c r="E473" s="356"/>
      <c r="F473" s="356">
        <v>7.0</v>
      </c>
      <c r="G473" s="356">
        <v>3.0</v>
      </c>
      <c r="H473" s="356">
        <v>357.0</v>
      </c>
      <c r="I473" s="356"/>
      <c r="J473" s="356">
        <v>96.0</v>
      </c>
      <c r="K473" s="356">
        <v>205.0</v>
      </c>
      <c r="L473" s="356">
        <v>366.0</v>
      </c>
      <c r="M473" s="356"/>
      <c r="N473" s="356">
        <v>14.0</v>
      </c>
      <c r="O473" s="356">
        <v>15.0</v>
      </c>
      <c r="P473" s="356">
        <v>123.0</v>
      </c>
      <c r="Q473" s="356"/>
      <c r="R473" s="356">
        <v>5.0</v>
      </c>
      <c r="S473" s="356">
        <v>23.0</v>
      </c>
      <c r="T473" s="356">
        <v>63.0</v>
      </c>
      <c r="U473" s="356"/>
      <c r="V473" s="356">
        <v>90.0</v>
      </c>
      <c r="W473" s="356">
        <v>156.0</v>
      </c>
      <c r="X473" s="356">
        <v>7.0</v>
      </c>
      <c r="Y473" s="356">
        <v>166.0</v>
      </c>
      <c r="Z473" s="356">
        <v>2.0</v>
      </c>
      <c r="AA473" s="356">
        <v>1.0</v>
      </c>
      <c r="AB473" s="356"/>
      <c r="AC473" s="356">
        <v>70.0</v>
      </c>
      <c r="AD473" s="356">
        <v>7.0</v>
      </c>
      <c r="AE473" s="356"/>
      <c r="AF473" s="356">
        <v>17.0</v>
      </c>
      <c r="AG473" s="356">
        <v>2.0</v>
      </c>
      <c r="AH473" s="356">
        <v>3.0</v>
      </c>
      <c r="AI473" s="356">
        <v>10.0</v>
      </c>
      <c r="AJ473" s="353"/>
      <c r="AK473" s="353"/>
      <c r="AL473" s="353"/>
      <c r="AM473" s="353"/>
      <c r="AN473" s="353"/>
      <c r="AO473" s="353"/>
      <c r="AP473" s="353"/>
    </row>
    <row r="474">
      <c r="A474" s="343">
        <v>44021.0</v>
      </c>
      <c r="B474" s="356">
        <v>1.0</v>
      </c>
      <c r="C474" s="356">
        <v>53.0</v>
      </c>
      <c r="D474" s="132">
        <v>11.0</v>
      </c>
      <c r="E474" s="356"/>
      <c r="F474" s="356">
        <v>4.0</v>
      </c>
      <c r="G474" s="356">
        <v>8.0</v>
      </c>
      <c r="H474" s="356">
        <v>284.0</v>
      </c>
      <c r="I474" s="356">
        <v>1.0</v>
      </c>
      <c r="J474" s="356">
        <v>962.0</v>
      </c>
      <c r="K474" s="356">
        <v>120.0</v>
      </c>
      <c r="L474" s="356">
        <v>517.0</v>
      </c>
      <c r="M474" s="356">
        <v>3.0</v>
      </c>
      <c r="N474" s="356">
        <v>6.0</v>
      </c>
      <c r="O474" s="356">
        <v>23.0</v>
      </c>
      <c r="P474" s="356">
        <v>108.0</v>
      </c>
      <c r="Q474" s="356">
        <v>8.0</v>
      </c>
      <c r="R474" s="356">
        <v>3.0</v>
      </c>
      <c r="S474" s="356">
        <v>29.0</v>
      </c>
      <c r="T474" s="356">
        <v>56.0</v>
      </c>
      <c r="U474" s="356">
        <v>5.0</v>
      </c>
      <c r="V474" s="356">
        <v>126.0</v>
      </c>
      <c r="W474" s="356">
        <v>108.0</v>
      </c>
      <c r="X474" s="356">
        <v>6.0</v>
      </c>
      <c r="Y474" s="356">
        <v>130.0</v>
      </c>
      <c r="Z474" s="356"/>
      <c r="AA474" s="356">
        <v>1.0</v>
      </c>
      <c r="AB474" s="356">
        <v>2.0</v>
      </c>
      <c r="AC474" s="356">
        <v>40.0</v>
      </c>
      <c r="AD474" s="356">
        <v>8.0</v>
      </c>
      <c r="AE474" s="356">
        <v>6.0</v>
      </c>
      <c r="AF474" s="356">
        <v>27.0</v>
      </c>
      <c r="AG474" s="356">
        <v>1.0</v>
      </c>
      <c r="AH474" s="353"/>
      <c r="AI474" s="353"/>
      <c r="AJ474" s="353"/>
      <c r="AK474" s="353"/>
      <c r="AL474" s="353"/>
      <c r="AM474" s="353"/>
      <c r="AN474" s="353"/>
      <c r="AO474" s="353"/>
      <c r="AP474" s="353"/>
    </row>
    <row r="475">
      <c r="A475" s="343">
        <v>44022.0</v>
      </c>
      <c r="B475" s="353"/>
      <c r="C475" s="356">
        <v>86.0</v>
      </c>
      <c r="D475" s="132">
        <v>8.0</v>
      </c>
      <c r="E475" s="356"/>
      <c r="F475" s="356">
        <v>3.0</v>
      </c>
      <c r="G475" s="356">
        <v>7.0</v>
      </c>
      <c r="H475" s="356">
        <v>260.0</v>
      </c>
      <c r="I475" s="356"/>
      <c r="J475" s="356">
        <v>105.0</v>
      </c>
      <c r="K475" s="356">
        <v>100.0</v>
      </c>
      <c r="L475" s="356">
        <v>246.0</v>
      </c>
      <c r="M475" s="356"/>
      <c r="N475" s="356">
        <v>19.0</v>
      </c>
      <c r="O475" s="356">
        <v>35.0</v>
      </c>
      <c r="P475" s="356">
        <v>64.0</v>
      </c>
      <c r="Q475" s="356"/>
      <c r="R475" s="356"/>
      <c r="S475" s="356">
        <v>36.0</v>
      </c>
      <c r="T475" s="356">
        <v>93.0</v>
      </c>
      <c r="U475" s="356">
        <v>6.0</v>
      </c>
      <c r="V475" s="356">
        <v>134.0</v>
      </c>
      <c r="W475" s="356">
        <v>112.0</v>
      </c>
      <c r="X475" s="356">
        <v>7.0</v>
      </c>
      <c r="Y475" s="356">
        <v>132.0</v>
      </c>
      <c r="Z475" s="356"/>
      <c r="AA475" s="356">
        <v>2.0</v>
      </c>
      <c r="AB475" s="356"/>
      <c r="AC475" s="356">
        <v>24.0</v>
      </c>
      <c r="AD475" s="356">
        <v>13.0</v>
      </c>
      <c r="AE475" s="356">
        <v>4.0</v>
      </c>
      <c r="AF475" s="356">
        <v>80.0</v>
      </c>
      <c r="AG475" s="356">
        <v>5.0</v>
      </c>
      <c r="AH475" s="356"/>
      <c r="AI475" s="356">
        <v>30.0</v>
      </c>
      <c r="AJ475" s="353"/>
      <c r="AK475" s="353"/>
      <c r="AL475" s="353"/>
      <c r="AM475" s="353"/>
      <c r="AN475" s="353"/>
      <c r="AO475" s="353"/>
      <c r="AP475" s="353"/>
    </row>
    <row r="476">
      <c r="A476" s="343">
        <v>44023.0</v>
      </c>
      <c r="B476" s="356">
        <v>9.0</v>
      </c>
      <c r="C476" s="356">
        <v>37.0</v>
      </c>
      <c r="D476" s="132">
        <v>7.0</v>
      </c>
      <c r="E476" s="356">
        <v>1.0</v>
      </c>
      <c r="F476" s="356">
        <v>4.0</v>
      </c>
      <c r="G476" s="356">
        <v>7.0</v>
      </c>
      <c r="H476" s="356">
        <v>378.0</v>
      </c>
      <c r="I476" s="356"/>
      <c r="J476" s="356">
        <v>73.0</v>
      </c>
      <c r="K476" s="356">
        <v>100.0</v>
      </c>
      <c r="L476" s="356">
        <v>409.0</v>
      </c>
      <c r="M476" s="356"/>
      <c r="N476" s="356">
        <v>31.0</v>
      </c>
      <c r="O476" s="356">
        <v>26.0</v>
      </c>
      <c r="P476" s="356">
        <v>79.0</v>
      </c>
      <c r="Q476" s="356"/>
      <c r="R476" s="356">
        <v>6.0</v>
      </c>
      <c r="S476" s="356">
        <v>40.0</v>
      </c>
      <c r="T476" s="356">
        <v>36.0</v>
      </c>
      <c r="U476" s="356">
        <v>3.0</v>
      </c>
      <c r="V476" s="356">
        <v>67.0</v>
      </c>
      <c r="W476" s="356">
        <v>87.0</v>
      </c>
      <c r="X476" s="356">
        <v>2.0</v>
      </c>
      <c r="Y476" s="356">
        <v>180.0</v>
      </c>
      <c r="Z476" s="356"/>
      <c r="AA476" s="356"/>
      <c r="AB476" s="356">
        <v>1.0</v>
      </c>
      <c r="AC476" s="356">
        <v>21.0</v>
      </c>
      <c r="AD476" s="356">
        <v>6.0</v>
      </c>
      <c r="AE476" s="356">
        <v>6.0</v>
      </c>
      <c r="AF476" s="356">
        <v>23.0</v>
      </c>
      <c r="AG476" s="356">
        <v>3.0</v>
      </c>
      <c r="AH476" s="356"/>
      <c r="AI476" s="356">
        <v>29.0</v>
      </c>
      <c r="AJ476" s="353"/>
      <c r="AK476" s="353"/>
      <c r="AL476" s="353"/>
      <c r="AM476" s="353"/>
      <c r="AN476" s="353"/>
      <c r="AO476" s="353"/>
      <c r="AP476" s="353"/>
    </row>
    <row r="477">
      <c r="A477" s="343">
        <v>44024.0</v>
      </c>
      <c r="B477" s="356">
        <v>7.0</v>
      </c>
      <c r="C477" s="356">
        <v>48.0</v>
      </c>
      <c r="D477" s="132">
        <v>12.0</v>
      </c>
      <c r="E477" s="356"/>
      <c r="F477" s="356">
        <v>1.0</v>
      </c>
      <c r="G477" s="356">
        <v>1.0</v>
      </c>
      <c r="H477" s="356">
        <v>404.0</v>
      </c>
      <c r="I477" s="356"/>
      <c r="J477" s="356">
        <v>50.0</v>
      </c>
      <c r="K477" s="356">
        <v>70.0</v>
      </c>
      <c r="L477" s="356">
        <v>518.0</v>
      </c>
      <c r="M477" s="356">
        <v>3.0</v>
      </c>
      <c r="N477" s="356">
        <v>17.0</v>
      </c>
      <c r="O477" s="356">
        <v>39.0</v>
      </c>
      <c r="P477" s="356">
        <v>77.0</v>
      </c>
      <c r="Q477" s="356"/>
      <c r="R477" s="356">
        <v>5.0</v>
      </c>
      <c r="S477" s="356">
        <v>30.0</v>
      </c>
      <c r="T477" s="356">
        <v>49.0</v>
      </c>
      <c r="U477" s="356">
        <v>6.0</v>
      </c>
      <c r="V477" s="356">
        <v>23.0</v>
      </c>
      <c r="W477" s="356">
        <v>39.0</v>
      </c>
      <c r="X477" s="356">
        <v>2.0</v>
      </c>
      <c r="Y477" s="356">
        <v>173.0</v>
      </c>
      <c r="Z477" s="356"/>
      <c r="AA477" s="356">
        <v>3.0</v>
      </c>
      <c r="AB477" s="356">
        <v>1.0</v>
      </c>
      <c r="AC477" s="356">
        <v>8.0</v>
      </c>
      <c r="AD477" s="356">
        <v>10.0</v>
      </c>
      <c r="AE477" s="356">
        <v>4.0</v>
      </c>
      <c r="AF477" s="356">
        <v>63.0</v>
      </c>
      <c r="AG477" s="356">
        <v>4.0</v>
      </c>
      <c r="AH477" s="356"/>
      <c r="AI477" s="356">
        <v>14.0</v>
      </c>
      <c r="AJ477" s="353"/>
      <c r="AK477" s="353"/>
      <c r="AL477" s="353"/>
      <c r="AM477" s="353"/>
      <c r="AN477" s="353"/>
      <c r="AO477" s="353"/>
      <c r="AP477" s="353"/>
    </row>
    <row r="478">
      <c r="A478" s="343">
        <v>44025.0</v>
      </c>
      <c r="B478" s="353"/>
      <c r="C478" s="356">
        <v>62.0</v>
      </c>
      <c r="D478" s="132">
        <v>6.0</v>
      </c>
      <c r="E478" s="356"/>
      <c r="F478" s="356"/>
      <c r="G478" s="356">
        <v>8.0</v>
      </c>
      <c r="H478" s="356">
        <v>281.0</v>
      </c>
      <c r="I478" s="356"/>
      <c r="J478" s="356">
        <v>83.0</v>
      </c>
      <c r="K478" s="356">
        <v>100.0</v>
      </c>
      <c r="L478" s="356">
        <v>219.0</v>
      </c>
      <c r="M478" s="356">
        <v>5.0</v>
      </c>
      <c r="N478" s="356">
        <v>5.0</v>
      </c>
      <c r="O478" s="356">
        <v>26.0</v>
      </c>
      <c r="P478" s="356">
        <v>72.0</v>
      </c>
      <c r="Q478" s="356">
        <v>1.0</v>
      </c>
      <c r="R478" s="356"/>
      <c r="S478" s="356">
        <v>23.0</v>
      </c>
      <c r="T478" s="356">
        <v>50.0</v>
      </c>
      <c r="U478" s="356"/>
      <c r="V478" s="356">
        <v>20.0</v>
      </c>
      <c r="W478" s="356">
        <v>44.0</v>
      </c>
      <c r="X478" s="356">
        <v>7.0</v>
      </c>
      <c r="Y478" s="356">
        <v>124.0</v>
      </c>
      <c r="Z478" s="356"/>
      <c r="AA478" s="356">
        <v>1.0</v>
      </c>
      <c r="AB478" s="356">
        <v>3.0</v>
      </c>
      <c r="AC478" s="356">
        <v>13.0</v>
      </c>
      <c r="AD478" s="356">
        <v>26.0</v>
      </c>
      <c r="AE478" s="356"/>
      <c r="AF478" s="356">
        <v>98.0</v>
      </c>
      <c r="AG478" s="356">
        <v>1.0</v>
      </c>
      <c r="AH478" s="356"/>
      <c r="AI478" s="356">
        <v>4.0</v>
      </c>
      <c r="AJ478" s="353"/>
      <c r="AK478" s="353"/>
      <c r="AL478" s="353"/>
      <c r="AM478" s="353"/>
      <c r="AN478" s="353"/>
      <c r="AO478" s="353"/>
      <c r="AP478" s="353"/>
    </row>
    <row r="479">
      <c r="A479" s="343">
        <v>44026.0</v>
      </c>
      <c r="B479" s="356">
        <v>4.0</v>
      </c>
      <c r="C479" s="356">
        <v>101.0</v>
      </c>
      <c r="D479" s="132">
        <v>9.0</v>
      </c>
      <c r="E479" s="356">
        <v>2.0</v>
      </c>
      <c r="F479" s="356">
        <v>5.0</v>
      </c>
      <c r="G479" s="356">
        <v>8.0</v>
      </c>
      <c r="H479" s="356">
        <v>268.0</v>
      </c>
      <c r="I479" s="356">
        <v>2.0</v>
      </c>
      <c r="J479" s="356">
        <v>74.0</v>
      </c>
      <c r="K479" s="356">
        <v>80.0</v>
      </c>
      <c r="L479" s="356">
        <v>353.0</v>
      </c>
      <c r="M479" s="356"/>
      <c r="N479" s="356">
        <v>27.0</v>
      </c>
      <c r="O479" s="356">
        <v>32.0</v>
      </c>
      <c r="P479" s="356">
        <v>161.0</v>
      </c>
      <c r="Q479" s="356"/>
      <c r="R479" s="356">
        <v>5.0</v>
      </c>
      <c r="S479" s="356">
        <v>21.0</v>
      </c>
      <c r="T479" s="356">
        <v>51.0</v>
      </c>
      <c r="U479" s="356">
        <v>3.0</v>
      </c>
      <c r="V479" s="356">
        <v>17.0</v>
      </c>
      <c r="W479" s="356">
        <v>130.0</v>
      </c>
      <c r="X479" s="356">
        <v>3.0</v>
      </c>
      <c r="Y479" s="356">
        <v>197.0</v>
      </c>
      <c r="Z479" s="356">
        <v>1.0</v>
      </c>
      <c r="AA479" s="356"/>
      <c r="AB479" s="356">
        <v>3.0</v>
      </c>
      <c r="AC479" s="356">
        <v>2.0</v>
      </c>
      <c r="AD479" s="356"/>
      <c r="AE479" s="356">
        <v>6.0</v>
      </c>
      <c r="AF479" s="356">
        <v>1.0</v>
      </c>
      <c r="AG479" s="356">
        <v>3.0</v>
      </c>
      <c r="AH479" s="356"/>
      <c r="AI479" s="356">
        <v>22.0</v>
      </c>
      <c r="AJ479" s="353"/>
      <c r="AK479" s="353"/>
      <c r="AL479" s="353"/>
      <c r="AM479" s="353"/>
      <c r="AN479" s="353"/>
      <c r="AO479" s="353"/>
      <c r="AP479" s="353"/>
    </row>
    <row r="480">
      <c r="A480" s="343">
        <v>44027.0</v>
      </c>
      <c r="B480" s="356">
        <v>27.0</v>
      </c>
      <c r="C480" s="356">
        <v>63.0</v>
      </c>
      <c r="D480" s="132">
        <v>3.0</v>
      </c>
      <c r="E480" s="356">
        <v>1.0</v>
      </c>
      <c r="F480" s="356">
        <v>2.0</v>
      </c>
      <c r="G480" s="356">
        <v>9.0</v>
      </c>
      <c r="H480" s="356">
        <v>260.0</v>
      </c>
      <c r="I480" s="356">
        <v>1.0</v>
      </c>
      <c r="J480" s="356">
        <v>75.0</v>
      </c>
      <c r="K480" s="356">
        <v>261.0</v>
      </c>
      <c r="L480" s="356">
        <v>165.0</v>
      </c>
      <c r="M480" s="356"/>
      <c r="N480" s="356">
        <v>34.0</v>
      </c>
      <c r="O480" s="356"/>
      <c r="P480" s="356">
        <v>109.0</v>
      </c>
      <c r="Q480" s="356"/>
      <c r="R480" s="356">
        <v>4.0</v>
      </c>
      <c r="S480" s="356">
        <v>26.0</v>
      </c>
      <c r="T480" s="356">
        <v>30.0</v>
      </c>
      <c r="U480" s="356">
        <v>2.0</v>
      </c>
      <c r="V480" s="356">
        <v>44.0</v>
      </c>
      <c r="W480" s="356">
        <v>99.0</v>
      </c>
      <c r="X480" s="356">
        <v>10.0</v>
      </c>
      <c r="Y480" s="356">
        <v>158.0</v>
      </c>
      <c r="Z480" s="356">
        <v>1.0</v>
      </c>
      <c r="AA480" s="356">
        <v>6.0</v>
      </c>
      <c r="AB480" s="356"/>
      <c r="AC480" s="356">
        <v>39.0</v>
      </c>
      <c r="AD480" s="356">
        <v>20.0</v>
      </c>
      <c r="AE480" s="356"/>
      <c r="AF480" s="356">
        <v>60.0</v>
      </c>
      <c r="AG480" s="356">
        <v>6.0</v>
      </c>
      <c r="AH480" s="356"/>
      <c r="AI480" s="356">
        <v>7.0</v>
      </c>
      <c r="AJ480" s="353"/>
      <c r="AK480" s="353"/>
      <c r="AL480" s="353"/>
      <c r="AM480" s="353"/>
      <c r="AN480" s="353"/>
      <c r="AO480" s="353"/>
      <c r="AP480" s="353"/>
    </row>
    <row r="481">
      <c r="A481" s="343">
        <v>44028.0</v>
      </c>
      <c r="B481" s="356">
        <v>3.0</v>
      </c>
      <c r="C481" s="356">
        <v>112.0</v>
      </c>
      <c r="D481" s="132">
        <v>17.0</v>
      </c>
      <c r="E481" s="356"/>
      <c r="F481" s="356">
        <v>1.0</v>
      </c>
      <c r="G481" s="356">
        <v>8.0</v>
      </c>
      <c r="H481" s="356">
        <v>312.0</v>
      </c>
      <c r="I481" s="356"/>
      <c r="J481" s="356">
        <v>40.0</v>
      </c>
      <c r="K481" s="356">
        <v>214.0</v>
      </c>
      <c r="L481" s="356">
        <v>179.0</v>
      </c>
      <c r="M481" s="356">
        <v>4.0</v>
      </c>
      <c r="N481" s="356">
        <v>24.0</v>
      </c>
      <c r="O481" s="356">
        <v>12.0</v>
      </c>
      <c r="P481" s="356">
        <v>133.0</v>
      </c>
      <c r="Q481" s="356"/>
      <c r="R481" s="356"/>
      <c r="S481" s="356">
        <v>30.0</v>
      </c>
      <c r="T481" s="356">
        <v>48.0</v>
      </c>
      <c r="U481" s="356">
        <v>1.0</v>
      </c>
      <c r="V481" s="356">
        <v>28.0</v>
      </c>
      <c r="W481" s="356">
        <v>97.0</v>
      </c>
      <c r="X481" s="356">
        <v>9.0</v>
      </c>
      <c r="Y481" s="356">
        <v>178.0</v>
      </c>
      <c r="Z481" s="356"/>
      <c r="AA481" s="356">
        <v>4.0</v>
      </c>
      <c r="AB481" s="356">
        <v>5.0</v>
      </c>
      <c r="AC481" s="356">
        <v>27.0</v>
      </c>
      <c r="AD481" s="356">
        <v>6.0</v>
      </c>
      <c r="AE481" s="356">
        <v>4.0</v>
      </c>
      <c r="AF481" s="356">
        <v>52.0</v>
      </c>
      <c r="AG481" s="356">
        <v>2.0</v>
      </c>
      <c r="AH481" s="356"/>
      <c r="AI481" s="356">
        <v>24.0</v>
      </c>
      <c r="AJ481" s="353"/>
      <c r="AK481" s="353"/>
      <c r="AL481" s="353"/>
      <c r="AM481" s="353"/>
      <c r="AN481" s="353"/>
      <c r="AO481" s="353"/>
      <c r="AP481" s="353"/>
    </row>
    <row r="482">
      <c r="A482" s="343">
        <v>44029.0</v>
      </c>
      <c r="B482" s="356">
        <v>5.0</v>
      </c>
      <c r="C482" s="356">
        <v>86.0</v>
      </c>
      <c r="D482" s="132">
        <v>9.0</v>
      </c>
      <c r="E482" s="356"/>
      <c r="F482" s="356">
        <v>2.0</v>
      </c>
      <c r="G482" s="356">
        <v>4.0</v>
      </c>
      <c r="H482" s="356">
        <v>253.0</v>
      </c>
      <c r="I482" s="356">
        <v>1.0</v>
      </c>
      <c r="J482" s="356">
        <v>52.0</v>
      </c>
      <c r="K482" s="356">
        <v>238.0</v>
      </c>
      <c r="L482" s="356">
        <v>255.0</v>
      </c>
      <c r="M482" s="356"/>
      <c r="N482" s="356">
        <v>43.0</v>
      </c>
      <c r="O482" s="356">
        <v>58.0</v>
      </c>
      <c r="P482" s="356">
        <v>101.0</v>
      </c>
      <c r="Q482" s="356">
        <v>1.0</v>
      </c>
      <c r="R482" s="356"/>
      <c r="S482" s="356">
        <v>21.0</v>
      </c>
      <c r="T482" s="356">
        <v>67.0</v>
      </c>
      <c r="U482" s="356">
        <v>7.0</v>
      </c>
      <c r="V482" s="356">
        <v>28.0</v>
      </c>
      <c r="W482" s="356">
        <v>83.0</v>
      </c>
      <c r="X482" s="356">
        <v>14.0</v>
      </c>
      <c r="Y482" s="356">
        <v>83.0</v>
      </c>
      <c r="Z482" s="356"/>
      <c r="AA482" s="356">
        <v>1.0</v>
      </c>
      <c r="AB482" s="356">
        <v>5.0</v>
      </c>
      <c r="AC482" s="356">
        <v>11.0</v>
      </c>
      <c r="AD482" s="356">
        <v>2.0</v>
      </c>
      <c r="AE482" s="356">
        <v>5.0</v>
      </c>
      <c r="AF482" s="356">
        <v>18.0</v>
      </c>
      <c r="AG482" s="356"/>
      <c r="AH482" s="356"/>
      <c r="AI482" s="356">
        <v>9.0</v>
      </c>
      <c r="AJ482" s="353"/>
      <c r="AK482" s="353"/>
      <c r="AL482" s="353"/>
      <c r="AM482" s="353"/>
      <c r="AN482" s="353"/>
      <c r="AO482" s="353"/>
      <c r="AP482" s="353"/>
    </row>
    <row r="483">
      <c r="A483" s="343">
        <v>44030.0</v>
      </c>
      <c r="B483" s="353"/>
      <c r="C483" s="356">
        <v>71.0</v>
      </c>
      <c r="D483" s="132">
        <v>8.0</v>
      </c>
      <c r="E483" s="356">
        <v>1.0</v>
      </c>
      <c r="F483" s="356">
        <v>6.0</v>
      </c>
      <c r="G483" s="356">
        <v>8.0</v>
      </c>
      <c r="H483" s="356">
        <v>346.0</v>
      </c>
      <c r="I483" s="356">
        <v>6.0</v>
      </c>
      <c r="J483" s="356">
        <v>60.0</v>
      </c>
      <c r="K483" s="356">
        <v>266.0</v>
      </c>
      <c r="L483" s="356">
        <v>204.0</v>
      </c>
      <c r="M483" s="356"/>
      <c r="N483" s="356">
        <v>25.0</v>
      </c>
      <c r="O483" s="356"/>
      <c r="P483" s="356">
        <v>107.0</v>
      </c>
      <c r="Q483" s="356"/>
      <c r="R483" s="356">
        <v>3.0</v>
      </c>
      <c r="S483" s="356">
        <v>23.0</v>
      </c>
      <c r="T483" s="356">
        <v>67.0</v>
      </c>
      <c r="U483" s="356">
        <v>4.0</v>
      </c>
      <c r="V483" s="356">
        <v>54.0</v>
      </c>
      <c r="W483" s="356">
        <v>147.0</v>
      </c>
      <c r="X483" s="356">
        <v>21.0</v>
      </c>
      <c r="Y483" s="356">
        <v>168.0</v>
      </c>
      <c r="Z483" s="356"/>
      <c r="AA483" s="356">
        <v>9.0</v>
      </c>
      <c r="AB483" s="356">
        <v>5.0</v>
      </c>
      <c r="AC483" s="356">
        <v>33.0</v>
      </c>
      <c r="AD483" s="356">
        <v>1.0</v>
      </c>
      <c r="AE483" s="356">
        <v>38.0</v>
      </c>
      <c r="AF483" s="356">
        <v>56.0</v>
      </c>
      <c r="AG483" s="356">
        <v>4.0</v>
      </c>
      <c r="AH483" s="356">
        <v>10.0</v>
      </c>
      <c r="AI483" s="356">
        <v>1.0</v>
      </c>
      <c r="AJ483" s="353"/>
      <c r="AK483" s="353"/>
      <c r="AL483" s="353"/>
      <c r="AM483" s="353"/>
      <c r="AN483" s="353"/>
      <c r="AO483" s="353"/>
      <c r="AP483" s="353"/>
    </row>
    <row r="484">
      <c r="A484" s="343">
        <v>44031.0</v>
      </c>
      <c r="B484" s="356">
        <v>1.0</v>
      </c>
      <c r="C484" s="356">
        <v>55.0</v>
      </c>
      <c r="D484" s="132">
        <v>17.0</v>
      </c>
      <c r="E484" s="356"/>
      <c r="F484" s="356">
        <v>2.0</v>
      </c>
      <c r="G484" s="356">
        <v>16.0</v>
      </c>
      <c r="H484" s="356">
        <v>313.0</v>
      </c>
      <c r="I484" s="356"/>
      <c r="J484" s="356">
        <v>27.0</v>
      </c>
      <c r="K484" s="356">
        <v>300.0</v>
      </c>
      <c r="L484" s="356">
        <v>275.0</v>
      </c>
      <c r="M484" s="356"/>
      <c r="N484" s="356">
        <v>20.0</v>
      </c>
      <c r="O484" s="356">
        <v>75.0</v>
      </c>
      <c r="P484" s="356">
        <v>109.0</v>
      </c>
      <c r="Q484" s="356"/>
      <c r="R484" s="356">
        <v>1.0</v>
      </c>
      <c r="S484" s="356">
        <v>31.0</v>
      </c>
      <c r="T484" s="356">
        <v>46.0</v>
      </c>
      <c r="U484" s="356">
        <v>9.0</v>
      </c>
      <c r="V484" s="356">
        <v>47.0</v>
      </c>
      <c r="W484" s="356">
        <v>14.0</v>
      </c>
      <c r="X484" s="356">
        <v>12.0</v>
      </c>
      <c r="Y484" s="356">
        <v>158.0</v>
      </c>
      <c r="Z484" s="356">
        <v>1.0</v>
      </c>
      <c r="AA484" s="356">
        <v>2.0</v>
      </c>
      <c r="AB484" s="356">
        <v>11.0</v>
      </c>
      <c r="AC484" s="356">
        <v>8.0</v>
      </c>
      <c r="AD484" s="356">
        <v>31.0</v>
      </c>
      <c r="AE484" s="356">
        <v>2.0</v>
      </c>
      <c r="AF484" s="356">
        <v>49.0</v>
      </c>
      <c r="AG484" s="356">
        <v>1.0</v>
      </c>
      <c r="AH484" s="356"/>
      <c r="AI484" s="356">
        <v>6.0</v>
      </c>
      <c r="AJ484" s="353"/>
      <c r="AK484" s="353"/>
      <c r="AL484" s="353"/>
      <c r="AM484" s="353"/>
      <c r="AN484" s="353"/>
      <c r="AO484" s="353"/>
      <c r="AP484" s="353"/>
    </row>
    <row r="485">
      <c r="A485" s="343">
        <v>44032.0</v>
      </c>
      <c r="B485" s="356">
        <v>2.0</v>
      </c>
      <c r="C485" s="356">
        <v>36.0</v>
      </c>
      <c r="D485" s="132">
        <v>8.0</v>
      </c>
      <c r="E485" s="356">
        <v>4.0</v>
      </c>
      <c r="F485" s="356"/>
      <c r="G485" s="356">
        <v>6.0</v>
      </c>
      <c r="H485" s="356">
        <v>361.0</v>
      </c>
      <c r="I485" s="356"/>
      <c r="J485" s="356">
        <v>60.0</v>
      </c>
      <c r="K485" s="356">
        <v>354.0</v>
      </c>
      <c r="L485" s="356">
        <v>237.0</v>
      </c>
      <c r="M485" s="356"/>
      <c r="N485" s="356">
        <v>25.0</v>
      </c>
      <c r="O485" s="356"/>
      <c r="P485" s="356">
        <v>52.0</v>
      </c>
      <c r="Q485" s="356">
        <v>1.0</v>
      </c>
      <c r="R485" s="356"/>
      <c r="S485" s="356">
        <v>34.0</v>
      </c>
      <c r="T485" s="356">
        <v>42.0</v>
      </c>
      <c r="U485" s="356">
        <v>2.0</v>
      </c>
      <c r="V485" s="356">
        <v>64.0</v>
      </c>
      <c r="W485" s="356">
        <v>15.0</v>
      </c>
      <c r="X485" s="356">
        <v>48.0</v>
      </c>
      <c r="Y485" s="356">
        <v>125.0</v>
      </c>
      <c r="Z485" s="356"/>
      <c r="AA485" s="356"/>
      <c r="AB485" s="356">
        <v>15.0</v>
      </c>
      <c r="AC485" s="356">
        <v>2.0</v>
      </c>
      <c r="AD485" s="356">
        <v>19.0</v>
      </c>
      <c r="AE485" s="356">
        <v>27.0</v>
      </c>
      <c r="AF485" s="356">
        <v>39.0</v>
      </c>
      <c r="AG485" s="356">
        <v>7.0</v>
      </c>
      <c r="AH485" s="356">
        <v>3.0</v>
      </c>
      <c r="AI485" s="356">
        <v>105.0</v>
      </c>
      <c r="AJ485" s="353"/>
      <c r="AK485" s="353"/>
      <c r="AL485" s="353"/>
      <c r="AM485" s="353"/>
      <c r="AN485" s="353"/>
      <c r="AO485" s="353"/>
      <c r="AP485" s="353"/>
    </row>
    <row r="486">
      <c r="A486" s="343">
        <v>44033.0</v>
      </c>
      <c r="B486" s="356">
        <v>1.0</v>
      </c>
      <c r="C486" s="356">
        <v>75.0</v>
      </c>
      <c r="D486" s="132">
        <v>8.0</v>
      </c>
      <c r="E486" s="356"/>
      <c r="F486" s="356"/>
      <c r="G486" s="356">
        <v>28.0</v>
      </c>
      <c r="H486" s="356">
        <v>433.0</v>
      </c>
      <c r="I486" s="356">
        <v>2.0</v>
      </c>
      <c r="J486" s="356">
        <v>61.0</v>
      </c>
      <c r="K486" s="356">
        <v>121.0</v>
      </c>
      <c r="L486" s="356">
        <v>283.0</v>
      </c>
      <c r="M486" s="356"/>
      <c r="N486" s="356">
        <v>71.0</v>
      </c>
      <c r="O486" s="356">
        <v>13.0</v>
      </c>
      <c r="P486" s="356">
        <v>92.0</v>
      </c>
      <c r="Q486" s="356"/>
      <c r="R486" s="356"/>
      <c r="S486" s="356">
        <v>18.0</v>
      </c>
      <c r="T486" s="356">
        <v>58.0</v>
      </c>
      <c r="U486" s="356">
        <v>8.0</v>
      </c>
      <c r="V486" s="356">
        <v>38.0</v>
      </c>
      <c r="W486" s="356">
        <v>42.0</v>
      </c>
      <c r="X486" s="356">
        <v>36.0</v>
      </c>
      <c r="Y486" s="356">
        <v>93.0</v>
      </c>
      <c r="Z486" s="356"/>
      <c r="AA486" s="356">
        <v>1.0</v>
      </c>
      <c r="AB486" s="356">
        <v>23.0</v>
      </c>
      <c r="AC486" s="356">
        <v>39.0</v>
      </c>
      <c r="AD486" s="356">
        <v>19.0</v>
      </c>
      <c r="AE486" s="356">
        <v>3.0</v>
      </c>
      <c r="AF486" s="356">
        <v>6.0</v>
      </c>
      <c r="AG486" s="356">
        <v>1.0</v>
      </c>
      <c r="AH486" s="356">
        <v>3.0</v>
      </c>
      <c r="AI486" s="356">
        <v>79.0</v>
      </c>
      <c r="AJ486" s="353"/>
      <c r="AK486" s="353"/>
      <c r="AL486" s="353"/>
      <c r="AM486" s="353"/>
      <c r="AN486" s="353"/>
      <c r="AO486" s="353"/>
      <c r="AP486" s="353"/>
    </row>
    <row r="487">
      <c r="A487" s="343">
        <v>44034.0</v>
      </c>
      <c r="B487" s="356">
        <v>2.0</v>
      </c>
      <c r="C487" s="356">
        <v>78.0</v>
      </c>
      <c r="D487" s="132">
        <v>4.0</v>
      </c>
      <c r="E487" s="356">
        <v>1.0</v>
      </c>
      <c r="F487" s="356">
        <v>4.0</v>
      </c>
      <c r="G487" s="356">
        <v>21.0</v>
      </c>
      <c r="H487" s="356">
        <v>392.0</v>
      </c>
      <c r="I487" s="356">
        <v>2.0</v>
      </c>
      <c r="J487" s="356">
        <v>32.0</v>
      </c>
      <c r="K487" s="356">
        <v>319.0</v>
      </c>
      <c r="L487" s="356">
        <v>265.0</v>
      </c>
      <c r="M487" s="356"/>
      <c r="N487" s="356">
        <v>30.0</v>
      </c>
      <c r="O487" s="356">
        <v>36.0</v>
      </c>
      <c r="P487" s="356">
        <v>133.0</v>
      </c>
      <c r="Q487" s="356"/>
      <c r="R487" s="356">
        <v>4.0</v>
      </c>
      <c r="S487" s="356">
        <v>12.0</v>
      </c>
      <c r="T487" s="356">
        <v>37.0</v>
      </c>
      <c r="U487" s="356">
        <v>10.0</v>
      </c>
      <c r="V487" s="356">
        <v>77.0</v>
      </c>
      <c r="W487" s="356">
        <v>169.0</v>
      </c>
      <c r="X487" s="356">
        <v>14.0</v>
      </c>
      <c r="Y487" s="356">
        <v>150.0</v>
      </c>
      <c r="Z487" s="356"/>
      <c r="AA487" s="356">
        <v>5.0</v>
      </c>
      <c r="AB487" s="356">
        <v>38.0</v>
      </c>
      <c r="AC487" s="356">
        <v>8.0</v>
      </c>
      <c r="AD487" s="356"/>
      <c r="AE487" s="356">
        <v>5.0</v>
      </c>
      <c r="AF487" s="356">
        <v>32.0</v>
      </c>
      <c r="AG487" s="356">
        <v>2.0</v>
      </c>
      <c r="AH487" s="353"/>
      <c r="AI487" s="353"/>
      <c r="AJ487" s="353"/>
      <c r="AK487" s="353"/>
      <c r="AL487" s="353"/>
      <c r="AM487" s="353"/>
      <c r="AN487" s="353"/>
      <c r="AO487" s="353"/>
      <c r="AP487" s="353"/>
    </row>
    <row r="488">
      <c r="A488" s="343">
        <v>44035.0</v>
      </c>
      <c r="B488" s="356">
        <v>7.0</v>
      </c>
      <c r="C488" s="356">
        <v>62.0</v>
      </c>
      <c r="D488" s="132">
        <v>10.0</v>
      </c>
      <c r="E488" s="356">
        <v>1.0</v>
      </c>
      <c r="F488" s="356">
        <v>10.0</v>
      </c>
      <c r="G488" s="356">
        <v>10.0</v>
      </c>
      <c r="H488" s="356">
        <v>470.0</v>
      </c>
      <c r="I488" s="356"/>
      <c r="J488" s="356">
        <v>60.0</v>
      </c>
      <c r="K488" s="356">
        <v>295.0</v>
      </c>
      <c r="L488" s="356">
        <v>357.0</v>
      </c>
      <c r="M488" s="356"/>
      <c r="N488" s="356">
        <v>40.0</v>
      </c>
      <c r="O488" s="356">
        <v>27.0</v>
      </c>
      <c r="P488" s="356">
        <v>116.0</v>
      </c>
      <c r="Q488" s="356">
        <v>1.0</v>
      </c>
      <c r="R488" s="356"/>
      <c r="S488" s="356">
        <v>33.0</v>
      </c>
      <c r="T488" s="356">
        <v>16.0</v>
      </c>
      <c r="U488" s="356">
        <v>3.0</v>
      </c>
      <c r="V488" s="356">
        <v>43.0</v>
      </c>
      <c r="W488" s="356">
        <v>100.0</v>
      </c>
      <c r="X488" s="356">
        <v>27.0</v>
      </c>
      <c r="Y488" s="356">
        <v>120.0</v>
      </c>
      <c r="Z488" s="356">
        <v>4.0</v>
      </c>
      <c r="AA488" s="356">
        <v>9.0</v>
      </c>
      <c r="AB488" s="356">
        <v>2.0</v>
      </c>
      <c r="AC488" s="356">
        <v>9.0</v>
      </c>
      <c r="AD488" s="356">
        <v>12.0</v>
      </c>
      <c r="AE488" s="356">
        <v>10.0</v>
      </c>
      <c r="AF488" s="356">
        <v>46.0</v>
      </c>
      <c r="AG488" s="356">
        <v>2.0</v>
      </c>
      <c r="AH488" s="356"/>
      <c r="AI488" s="356">
        <v>4.0</v>
      </c>
      <c r="AJ488" s="353"/>
      <c r="AK488" s="353"/>
      <c r="AL488" s="353"/>
      <c r="AM488" s="353"/>
      <c r="AN488" s="353"/>
      <c r="AO488" s="353"/>
      <c r="AP488" s="353"/>
    </row>
    <row r="489">
      <c r="A489" s="343">
        <v>44036.0</v>
      </c>
      <c r="B489" s="356">
        <v>4.0</v>
      </c>
      <c r="C489" s="356">
        <v>62.0</v>
      </c>
      <c r="D489" s="132">
        <v>12.0</v>
      </c>
      <c r="E489" s="356">
        <v>3.0</v>
      </c>
      <c r="F489" s="356">
        <v>1.0</v>
      </c>
      <c r="G489" s="356">
        <v>23.0</v>
      </c>
      <c r="H489" s="356">
        <v>297.0</v>
      </c>
      <c r="I489" s="356">
        <v>2.0</v>
      </c>
      <c r="J489" s="356">
        <v>91.0</v>
      </c>
      <c r="K489" s="356">
        <v>124.0</v>
      </c>
      <c r="L489" s="356">
        <v>496.0</v>
      </c>
      <c r="M489" s="356"/>
      <c r="N489" s="356">
        <v>38.0</v>
      </c>
      <c r="O489" s="356">
        <v>45.0</v>
      </c>
      <c r="P489" s="356">
        <v>90.0</v>
      </c>
      <c r="Q489" s="356"/>
      <c r="R489" s="356">
        <v>2.0</v>
      </c>
      <c r="S489" s="356">
        <v>28.0</v>
      </c>
      <c r="T489" s="356">
        <v>46.0</v>
      </c>
      <c r="U489" s="356">
        <v>3.0</v>
      </c>
      <c r="V489" s="356">
        <v>42.0</v>
      </c>
      <c r="W489" s="356">
        <v>57.0</v>
      </c>
      <c r="X489" s="356">
        <v>23.0</v>
      </c>
      <c r="Y489" s="356">
        <v>85.0</v>
      </c>
      <c r="Z489" s="356">
        <v>1.0</v>
      </c>
      <c r="AA489" s="356"/>
      <c r="AB489" s="356">
        <v>12.0</v>
      </c>
      <c r="AC489" s="356">
        <v>27.0</v>
      </c>
      <c r="AD489" s="356"/>
      <c r="AE489" s="356">
        <v>1.0</v>
      </c>
      <c r="AF489" s="356">
        <v>68.0</v>
      </c>
      <c r="AG489" s="356">
        <v>4.0</v>
      </c>
      <c r="AH489" s="356"/>
      <c r="AI489" s="356">
        <v>74.0</v>
      </c>
      <c r="AJ489" s="353"/>
      <c r="AK489" s="353"/>
      <c r="AL489" s="353"/>
      <c r="AM489" s="353"/>
      <c r="AN489" s="353"/>
      <c r="AO489" s="353"/>
      <c r="AP489" s="353"/>
    </row>
    <row r="490">
      <c r="A490" s="343">
        <v>44037.0</v>
      </c>
      <c r="B490" s="356">
        <v>6.0</v>
      </c>
      <c r="C490" s="356">
        <v>56.0</v>
      </c>
      <c r="D490" s="132">
        <v>5.0</v>
      </c>
      <c r="E490" s="356">
        <v>1.0</v>
      </c>
      <c r="F490" s="356">
        <v>4.0</v>
      </c>
      <c r="G490" s="356">
        <v>17.0</v>
      </c>
      <c r="H490" s="356">
        <v>376.0</v>
      </c>
      <c r="I490" s="356">
        <v>1.0</v>
      </c>
      <c r="J490" s="356">
        <v>73.0</v>
      </c>
      <c r="K490" s="356">
        <v>191.0</v>
      </c>
      <c r="L490" s="356">
        <v>310.0</v>
      </c>
      <c r="M490" s="356">
        <v>6.0</v>
      </c>
      <c r="N490" s="356">
        <v>62.0</v>
      </c>
      <c r="O490" s="356">
        <v>67.0</v>
      </c>
      <c r="P490" s="356">
        <v>118.0</v>
      </c>
      <c r="Q490" s="356">
        <v>48.0</v>
      </c>
      <c r="R490" s="356">
        <v>3.0</v>
      </c>
      <c r="S490" s="356">
        <v>33.0</v>
      </c>
      <c r="T490" s="356">
        <v>17.0</v>
      </c>
      <c r="U490" s="356">
        <v>12.0</v>
      </c>
      <c r="V490" s="356">
        <v>54.0</v>
      </c>
      <c r="W490" s="356">
        <v>51.0</v>
      </c>
      <c r="X490" s="356">
        <v>17.0</v>
      </c>
      <c r="Y490" s="356">
        <v>136.0</v>
      </c>
      <c r="Z490" s="356"/>
      <c r="AA490" s="356">
        <v>1.0</v>
      </c>
      <c r="AB490" s="356">
        <v>5.0</v>
      </c>
      <c r="AC490" s="356">
        <v>37.0</v>
      </c>
      <c r="AD490" s="356">
        <v>6.0</v>
      </c>
      <c r="AE490" s="356">
        <v>1.0</v>
      </c>
      <c r="AF490" s="356">
        <v>40.0</v>
      </c>
      <c r="AG490" s="356">
        <v>12.0</v>
      </c>
      <c r="AH490" s="356"/>
      <c r="AI490" s="356">
        <v>102.0</v>
      </c>
      <c r="AJ490" s="353"/>
      <c r="AK490" s="353"/>
      <c r="AL490" s="353"/>
      <c r="AM490" s="353"/>
      <c r="AN490" s="353"/>
      <c r="AO490" s="353"/>
      <c r="AP490" s="353"/>
    </row>
    <row r="491">
      <c r="A491" s="343">
        <v>44038.0</v>
      </c>
      <c r="B491" s="353"/>
      <c r="C491" s="356">
        <v>43.0</v>
      </c>
      <c r="D491" s="132">
        <v>14.0</v>
      </c>
      <c r="E491" s="356">
        <v>2.0</v>
      </c>
      <c r="F491" s="356"/>
      <c r="G491" s="356">
        <v>7.0</v>
      </c>
      <c r="H491" s="356">
        <v>384.0</v>
      </c>
      <c r="I491" s="356"/>
      <c r="J491" s="356">
        <v>51.0</v>
      </c>
      <c r="K491" s="356">
        <v>76.0</v>
      </c>
      <c r="L491" s="356">
        <v>283.0</v>
      </c>
      <c r="M491" s="356"/>
      <c r="N491" s="356">
        <v>32.0</v>
      </c>
      <c r="O491" s="356">
        <v>45.0</v>
      </c>
      <c r="P491" s="356">
        <v>116.0</v>
      </c>
      <c r="Q491" s="356"/>
      <c r="R491" s="356">
        <v>1.0</v>
      </c>
      <c r="S491" s="356">
        <v>20.0</v>
      </c>
      <c r="T491" s="356">
        <v>23.0</v>
      </c>
      <c r="U491" s="356">
        <v>5.0</v>
      </c>
      <c r="V491" s="356">
        <v>47.0</v>
      </c>
      <c r="W491" s="356">
        <v>19.0</v>
      </c>
      <c r="X491" s="356">
        <v>16.0</v>
      </c>
      <c r="Y491" s="356">
        <v>133.0</v>
      </c>
      <c r="Z491" s="356">
        <v>1.0</v>
      </c>
      <c r="AA491" s="356">
        <v>3.0</v>
      </c>
      <c r="AB491" s="356">
        <v>11.0</v>
      </c>
      <c r="AC491" s="356">
        <v>32.0</v>
      </c>
      <c r="AD491" s="356">
        <v>30.0</v>
      </c>
      <c r="AE491" s="356">
        <v>4.0</v>
      </c>
      <c r="AF491" s="356">
        <v>57.0</v>
      </c>
      <c r="AG491" s="356">
        <v>5.0</v>
      </c>
      <c r="AH491" s="356">
        <v>8.0</v>
      </c>
      <c r="AI491" s="356">
        <v>24.0</v>
      </c>
      <c r="AJ491" s="353"/>
      <c r="AK491" s="353"/>
      <c r="AL491" s="353"/>
      <c r="AM491" s="353"/>
      <c r="AN491" s="353"/>
      <c r="AO491" s="353"/>
      <c r="AP491" s="353"/>
    </row>
    <row r="492">
      <c r="A492" s="343">
        <v>44039.0</v>
      </c>
      <c r="B492" s="353"/>
      <c r="C492" s="356">
        <v>62.0</v>
      </c>
      <c r="D492" s="132">
        <v>10.0</v>
      </c>
      <c r="E492" s="356">
        <v>3.0</v>
      </c>
      <c r="F492" s="356"/>
      <c r="G492" s="356">
        <v>15.0</v>
      </c>
      <c r="H492" s="356">
        <v>467.0</v>
      </c>
      <c r="I492" s="356"/>
      <c r="J492" s="356">
        <v>45.0</v>
      </c>
      <c r="K492" s="356">
        <v>210.0</v>
      </c>
      <c r="L492" s="356">
        <v>273.0</v>
      </c>
      <c r="M492" s="356"/>
      <c r="N492" s="356">
        <v>18.0</v>
      </c>
      <c r="O492" s="356">
        <v>21.0</v>
      </c>
      <c r="P492" s="356">
        <v>33.0</v>
      </c>
      <c r="Q492" s="356"/>
      <c r="R492" s="356"/>
      <c r="S492" s="356">
        <v>23.0</v>
      </c>
      <c r="T492" s="356">
        <v>24.0</v>
      </c>
      <c r="U492" s="356"/>
      <c r="V492" s="356">
        <v>50.0</v>
      </c>
      <c r="W492" s="356">
        <v>48.0</v>
      </c>
      <c r="X492" s="356">
        <v>1.0</v>
      </c>
      <c r="Y492" s="356">
        <v>110.0</v>
      </c>
      <c r="Z492" s="356"/>
      <c r="AA492" s="356">
        <v>2.0</v>
      </c>
      <c r="AB492" s="356">
        <v>4.0</v>
      </c>
      <c r="AC492" s="356">
        <v>14.0</v>
      </c>
      <c r="AD492" s="356"/>
      <c r="AE492" s="356">
        <v>4.0</v>
      </c>
      <c r="AF492" s="356">
        <v>56.0</v>
      </c>
      <c r="AG492" s="356">
        <v>1.0</v>
      </c>
      <c r="AH492" s="356"/>
      <c r="AI492" s="356">
        <v>31.0</v>
      </c>
      <c r="AJ492" s="353"/>
      <c r="AK492" s="353"/>
      <c r="AL492" s="353"/>
      <c r="AM492" s="353"/>
      <c r="AN492" s="353"/>
      <c r="AO492" s="353"/>
      <c r="AP492" s="353"/>
    </row>
    <row r="493">
      <c r="A493" s="343">
        <v>44040.0</v>
      </c>
      <c r="B493" s="356">
        <v>25.0</v>
      </c>
      <c r="C493" s="356">
        <v>30.0</v>
      </c>
      <c r="D493" s="132">
        <v>9.0</v>
      </c>
      <c r="E493" s="356"/>
      <c r="F493" s="356">
        <v>10.0</v>
      </c>
      <c r="G493" s="356">
        <v>14.0</v>
      </c>
      <c r="H493" s="356">
        <v>409.0</v>
      </c>
      <c r="I493" s="356"/>
      <c r="J493" s="356">
        <v>128.0</v>
      </c>
      <c r="K493" s="356">
        <v>185.0</v>
      </c>
      <c r="L493" s="356">
        <v>313.0</v>
      </c>
      <c r="M493" s="356">
        <v>16.0</v>
      </c>
      <c r="N493" s="356">
        <v>66.0</v>
      </c>
      <c r="O493" s="356">
        <v>24.0</v>
      </c>
      <c r="P493" s="356">
        <v>93.0</v>
      </c>
      <c r="Q493" s="356">
        <v>2.0</v>
      </c>
      <c r="R493" s="356">
        <v>7.0</v>
      </c>
      <c r="S493" s="356">
        <v>20.0</v>
      </c>
      <c r="T493" s="356">
        <v>21.0</v>
      </c>
      <c r="U493" s="356">
        <v>5.0</v>
      </c>
      <c r="V493" s="356">
        <v>44.0</v>
      </c>
      <c r="W493" s="356">
        <v>80.0</v>
      </c>
      <c r="X493" s="356"/>
      <c r="Y493" s="356">
        <v>132.0</v>
      </c>
      <c r="Z493" s="356">
        <v>4.0</v>
      </c>
      <c r="AA493" s="356"/>
      <c r="AB493" s="356">
        <v>27.0</v>
      </c>
      <c r="AC493" s="356">
        <v>38.0</v>
      </c>
      <c r="AD493" s="356">
        <v>22.0</v>
      </c>
      <c r="AE493" s="356">
        <v>1.0</v>
      </c>
      <c r="AF493" s="356">
        <v>17.0</v>
      </c>
      <c r="AG493" s="356">
        <v>2.0</v>
      </c>
      <c r="AH493" s="356"/>
      <c r="AI493" s="356">
        <v>4.0</v>
      </c>
      <c r="AJ493" s="353"/>
      <c r="AK493" s="353"/>
      <c r="AL493" s="353"/>
      <c r="AM493" s="353"/>
      <c r="AN493" s="353"/>
      <c r="AO493" s="353"/>
      <c r="AP493" s="353"/>
    </row>
    <row r="494">
      <c r="A494" s="343">
        <v>44041.0</v>
      </c>
      <c r="B494" s="356">
        <v>45.0</v>
      </c>
      <c r="C494" s="356">
        <v>61.0</v>
      </c>
      <c r="D494" s="132">
        <v>15.0</v>
      </c>
      <c r="E494" s="356">
        <v>2.0</v>
      </c>
      <c r="F494" s="356">
        <v>2.0</v>
      </c>
      <c r="G494" s="356">
        <v>15.0</v>
      </c>
      <c r="H494" s="356">
        <v>577.0</v>
      </c>
      <c r="I494" s="356">
        <v>15.0</v>
      </c>
      <c r="J494" s="356">
        <v>96.0</v>
      </c>
      <c r="K494" s="356">
        <v>313.0</v>
      </c>
      <c r="L494" s="356">
        <v>359.0</v>
      </c>
      <c r="M494" s="356"/>
      <c r="N494" s="356">
        <v>57.0</v>
      </c>
      <c r="O494" s="356"/>
      <c r="P494" s="356">
        <v>102.0</v>
      </c>
      <c r="Q494" s="356"/>
      <c r="R494" s="356">
        <v>8.0</v>
      </c>
      <c r="S494" s="356">
        <v>40.0</v>
      </c>
      <c r="T494" s="356">
        <v>34.0</v>
      </c>
      <c r="U494" s="356">
        <v>17.0</v>
      </c>
      <c r="V494" s="356">
        <v>58.0</v>
      </c>
      <c r="W494" s="356">
        <v>241.0</v>
      </c>
      <c r="X494" s="356">
        <v>7.0</v>
      </c>
      <c r="Y494" s="356">
        <v>128.0</v>
      </c>
      <c r="Z494" s="356">
        <v>1.0</v>
      </c>
      <c r="AA494" s="356"/>
      <c r="AB494" s="356">
        <v>6.0</v>
      </c>
      <c r="AC494" s="356">
        <v>31.0</v>
      </c>
      <c r="AD494" s="356">
        <v>1.0</v>
      </c>
      <c r="AE494" s="356">
        <v>16.0</v>
      </c>
      <c r="AF494" s="356">
        <v>26.0</v>
      </c>
      <c r="AG494" s="356">
        <v>6.0</v>
      </c>
      <c r="AH494" s="356"/>
      <c r="AI494" s="356">
        <v>102.0</v>
      </c>
      <c r="AJ494" s="353"/>
      <c r="AK494" s="353"/>
      <c r="AL494" s="353"/>
      <c r="AM494" s="353"/>
      <c r="AN494" s="353"/>
      <c r="AO494" s="353"/>
      <c r="AP494" s="353"/>
    </row>
    <row r="495">
      <c r="A495" s="343">
        <v>44042.0</v>
      </c>
      <c r="B495" s="356">
        <v>74.0</v>
      </c>
      <c r="C495" s="356">
        <v>50.0</v>
      </c>
      <c r="D495" s="132">
        <v>29.0</v>
      </c>
      <c r="E495" s="356"/>
      <c r="F495" s="356">
        <v>2.0</v>
      </c>
      <c r="G495" s="356">
        <v>23.0</v>
      </c>
      <c r="H495" s="356">
        <v>397.0</v>
      </c>
      <c r="I495" s="356">
        <v>2.0</v>
      </c>
      <c r="J495" s="356">
        <v>147.0</v>
      </c>
      <c r="K495" s="356">
        <v>161.0</v>
      </c>
      <c r="L495" s="356">
        <v>288.0</v>
      </c>
      <c r="M495" s="356"/>
      <c r="N495" s="356">
        <v>70.0</v>
      </c>
      <c r="O495" s="356">
        <v>24.0</v>
      </c>
      <c r="P495" s="356">
        <v>86.0</v>
      </c>
      <c r="Q495" s="356">
        <v>12.0</v>
      </c>
      <c r="R495" s="356"/>
      <c r="S495" s="356">
        <v>36.0</v>
      </c>
      <c r="T495" s="356">
        <v>57.0</v>
      </c>
      <c r="U495" s="356">
        <v>16.0</v>
      </c>
      <c r="V495" s="356">
        <v>87.0</v>
      </c>
      <c r="W495" s="356">
        <v>68.0</v>
      </c>
      <c r="X495" s="356">
        <v>6.0</v>
      </c>
      <c r="Y495" s="356">
        <v>95.0</v>
      </c>
      <c r="Z495" s="356"/>
      <c r="AA495" s="356">
        <v>3.0</v>
      </c>
      <c r="AB495" s="356">
        <v>11.0</v>
      </c>
      <c r="AC495" s="356">
        <v>6.0</v>
      </c>
      <c r="AD495" s="356">
        <v>24.0</v>
      </c>
      <c r="AE495" s="356">
        <v>17.0</v>
      </c>
      <c r="AF495" s="356">
        <v>33.0</v>
      </c>
      <c r="AG495" s="356">
        <v>22.0</v>
      </c>
      <c r="AH495" s="356"/>
      <c r="AI495" s="356">
        <v>58.0</v>
      </c>
      <c r="AJ495" s="353"/>
      <c r="AK495" s="353"/>
      <c r="AL495" s="353"/>
      <c r="AM495" s="353"/>
      <c r="AN495" s="353"/>
      <c r="AO495" s="353"/>
      <c r="AP495" s="353"/>
    </row>
    <row r="496">
      <c r="A496" s="343">
        <v>44043.0</v>
      </c>
      <c r="B496" s="356">
        <v>103.0</v>
      </c>
      <c r="C496" s="356">
        <v>47.0</v>
      </c>
      <c r="D496" s="132">
        <v>34.0</v>
      </c>
      <c r="E496" s="356"/>
      <c r="F496" s="356">
        <v>3.0</v>
      </c>
      <c r="G496" s="356">
        <v>64.0</v>
      </c>
      <c r="H496" s="356">
        <v>430.0</v>
      </c>
      <c r="I496" s="356">
        <v>6.0</v>
      </c>
      <c r="J496" s="356">
        <v>71.0</v>
      </c>
      <c r="K496" s="356">
        <v>235.0</v>
      </c>
      <c r="L496" s="356">
        <v>317.0</v>
      </c>
      <c r="M496" s="356">
        <v>6.0</v>
      </c>
      <c r="N496" s="356">
        <v>49.0</v>
      </c>
      <c r="O496" s="356">
        <v>28.0</v>
      </c>
      <c r="P496" s="356">
        <v>128.0</v>
      </c>
      <c r="Q496" s="356">
        <v>3.0</v>
      </c>
      <c r="R496" s="356">
        <v>77.0</v>
      </c>
      <c r="S496" s="356">
        <v>43.0</v>
      </c>
      <c r="T496" s="356">
        <v>30.0</v>
      </c>
      <c r="U496" s="356">
        <v>41.0</v>
      </c>
      <c r="V496" s="356">
        <v>78.0</v>
      </c>
      <c r="W496" s="356">
        <v>104.0</v>
      </c>
      <c r="X496" s="356"/>
      <c r="Y496" s="356">
        <v>76.0</v>
      </c>
      <c r="Z496" s="356"/>
      <c r="AA496" s="356"/>
      <c r="AB496" s="356">
        <v>19.0</v>
      </c>
      <c r="AC496" s="356"/>
      <c r="AD496" s="356"/>
      <c r="AE496" s="356">
        <v>3.0</v>
      </c>
      <c r="AF496" s="356">
        <v>38.0</v>
      </c>
      <c r="AG496" s="356">
        <v>7.0</v>
      </c>
      <c r="AH496" s="353"/>
      <c r="AI496" s="353"/>
      <c r="AJ496" s="353"/>
      <c r="AK496" s="353"/>
      <c r="AL496" s="353"/>
      <c r="AM496" s="353"/>
      <c r="AN496" s="353"/>
      <c r="AO496" s="353"/>
      <c r="AP496" s="353"/>
    </row>
    <row r="497">
      <c r="A497" s="343">
        <v>44044.0</v>
      </c>
      <c r="B497" s="353"/>
      <c r="C497" s="356">
        <v>41.0</v>
      </c>
      <c r="D497" s="132">
        <v>23.0</v>
      </c>
      <c r="E497" s="356"/>
      <c r="F497" s="356">
        <v>1.0</v>
      </c>
      <c r="G497" s="356">
        <v>67.0</v>
      </c>
      <c r="H497" s="356">
        <v>368.0</v>
      </c>
      <c r="I497" s="356">
        <v>6.0</v>
      </c>
      <c r="J497" s="356">
        <v>52.0</v>
      </c>
      <c r="K497" s="356">
        <v>143.0</v>
      </c>
      <c r="L497" s="356">
        <v>235.0</v>
      </c>
      <c r="M497" s="356"/>
      <c r="N497" s="356">
        <v>7.0</v>
      </c>
      <c r="O497" s="356">
        <v>31.0</v>
      </c>
      <c r="P497" s="356">
        <v>62.0</v>
      </c>
      <c r="Q497" s="356">
        <v>1.0</v>
      </c>
      <c r="R497" s="356">
        <v>44.0</v>
      </c>
      <c r="S497" s="356"/>
      <c r="T497" s="356">
        <v>10.0</v>
      </c>
      <c r="U497" s="356"/>
      <c r="V497" s="356">
        <v>68.0</v>
      </c>
      <c r="W497" s="356">
        <v>31.0</v>
      </c>
      <c r="X497" s="356">
        <v>5.0</v>
      </c>
      <c r="Y497" s="356">
        <v>130.0</v>
      </c>
      <c r="Z497" s="356"/>
      <c r="AA497" s="356"/>
      <c r="AB497" s="356">
        <v>1.0</v>
      </c>
      <c r="AC497" s="356">
        <v>13.0</v>
      </c>
      <c r="AD497" s="356">
        <v>31.0</v>
      </c>
      <c r="AE497" s="356">
        <v>18.0</v>
      </c>
      <c r="AF497" s="356">
        <v>28.0</v>
      </c>
      <c r="AG497" s="356">
        <v>2.0</v>
      </c>
      <c r="AH497" s="356"/>
      <c r="AI497" s="356">
        <v>142.0</v>
      </c>
      <c r="AJ497" s="353"/>
      <c r="AK497" s="353"/>
      <c r="AL497" s="353"/>
      <c r="AM497" s="353"/>
      <c r="AN497" s="353"/>
      <c r="AO497" s="353"/>
      <c r="AP497" s="353"/>
    </row>
    <row r="498">
      <c r="A498" s="343">
        <v>44045.0</v>
      </c>
      <c r="B498" s="356">
        <v>16.0</v>
      </c>
      <c r="C498" s="356">
        <v>40.0</v>
      </c>
      <c r="D498" s="132">
        <v>12.0</v>
      </c>
      <c r="E498" s="356"/>
      <c r="F498" s="356">
        <v>17.0</v>
      </c>
      <c r="G498" s="356">
        <v>19.0</v>
      </c>
      <c r="H498" s="356">
        <v>377.0</v>
      </c>
      <c r="I498" s="356">
        <v>1.0</v>
      </c>
      <c r="J498" s="356">
        <v>53.0</v>
      </c>
      <c r="K498" s="356">
        <v>73.0</v>
      </c>
      <c r="L498" s="356">
        <v>180.0</v>
      </c>
      <c r="M498" s="356"/>
      <c r="N498" s="356">
        <v>83.0</v>
      </c>
      <c r="O498" s="356">
        <v>17.0</v>
      </c>
      <c r="P498" s="356">
        <v>32.0</v>
      </c>
      <c r="Q498" s="356"/>
      <c r="R498" s="356">
        <v>2.0</v>
      </c>
      <c r="S498" s="356">
        <v>50.0</v>
      </c>
      <c r="T498" s="356">
        <v>17.0</v>
      </c>
      <c r="U498" s="356">
        <v>9.0</v>
      </c>
      <c r="V498" s="356">
        <v>20.0</v>
      </c>
      <c r="W498" s="356">
        <v>174.0</v>
      </c>
      <c r="X498" s="356"/>
      <c r="Y498" s="356">
        <v>95.0</v>
      </c>
      <c r="Z498" s="356">
        <v>6.0</v>
      </c>
      <c r="AA498" s="356">
        <v>16.0</v>
      </c>
      <c r="AB498" s="356">
        <v>10.0</v>
      </c>
      <c r="AC498" s="356">
        <v>14.0</v>
      </c>
      <c r="AD498" s="356">
        <v>11.0</v>
      </c>
      <c r="AE498" s="356">
        <v>9.0</v>
      </c>
      <c r="AF498" s="356">
        <v>27.0</v>
      </c>
      <c r="AG498" s="356">
        <v>6.0</v>
      </c>
      <c r="AH498" s="356">
        <v>6.0</v>
      </c>
      <c r="AI498" s="356">
        <v>127.0</v>
      </c>
      <c r="AJ498" s="353"/>
      <c r="AK498" s="353"/>
      <c r="AL498" s="353"/>
      <c r="AM498" s="353"/>
      <c r="AN498" s="353"/>
      <c r="AO498" s="353"/>
      <c r="AP498" s="353"/>
    </row>
    <row r="499">
      <c r="A499" s="343">
        <v>44046.0</v>
      </c>
      <c r="B499" s="356">
        <v>2.0</v>
      </c>
      <c r="C499" s="356">
        <v>41.0</v>
      </c>
      <c r="D499" s="132">
        <v>21.0</v>
      </c>
      <c r="E499" s="356">
        <v>3.0</v>
      </c>
      <c r="F499" s="356"/>
      <c r="G499" s="356">
        <v>12.0</v>
      </c>
      <c r="H499" s="356">
        <v>472.0</v>
      </c>
      <c r="I499" s="356"/>
      <c r="J499" s="356">
        <v>56.0</v>
      </c>
      <c r="K499" s="356">
        <v>95.0</v>
      </c>
      <c r="L499" s="356">
        <v>478.0</v>
      </c>
      <c r="M499" s="356"/>
      <c r="N499" s="356">
        <v>22.0</v>
      </c>
      <c r="O499" s="356">
        <v>14.0</v>
      </c>
      <c r="P499" s="356">
        <v>46.0</v>
      </c>
      <c r="Q499" s="356"/>
      <c r="R499" s="356"/>
      <c r="S499" s="356">
        <v>35.0</v>
      </c>
      <c r="T499" s="356">
        <v>11.0</v>
      </c>
      <c r="U499" s="356">
        <v>17.0</v>
      </c>
      <c r="V499" s="356">
        <v>78.0</v>
      </c>
      <c r="W499" s="356">
        <v>57.0</v>
      </c>
      <c r="X499" s="356">
        <v>2.0</v>
      </c>
      <c r="Y499" s="356">
        <v>97.0</v>
      </c>
      <c r="Z499" s="356"/>
      <c r="AA499" s="356">
        <v>26.0</v>
      </c>
      <c r="AB499" s="356">
        <v>50.0</v>
      </c>
      <c r="AC499" s="356">
        <v>5.0</v>
      </c>
      <c r="AD499" s="356"/>
      <c r="AE499" s="356"/>
      <c r="AF499" s="356"/>
      <c r="AG499" s="356">
        <v>1.0</v>
      </c>
      <c r="AH499" s="356"/>
      <c r="AI499" s="356">
        <v>38.0</v>
      </c>
      <c r="AJ499" s="353"/>
      <c r="AK499" s="353"/>
      <c r="AL499" s="353"/>
      <c r="AM499" s="353"/>
      <c r="AN499" s="353"/>
      <c r="AO499" s="353"/>
      <c r="AP499" s="353"/>
    </row>
    <row r="500">
      <c r="A500" s="343">
        <v>44047.0</v>
      </c>
      <c r="B500" s="356">
        <v>7.0</v>
      </c>
      <c r="C500" s="356">
        <v>49.0</v>
      </c>
      <c r="D500" s="132">
        <v>33.0</v>
      </c>
      <c r="E500" s="356"/>
      <c r="F500" s="356">
        <v>3.0</v>
      </c>
      <c r="G500" s="356">
        <v>12.0</v>
      </c>
      <c r="H500" s="356">
        <v>410.0</v>
      </c>
      <c r="I500" s="356">
        <v>19.0</v>
      </c>
      <c r="J500" s="356">
        <v>94.0</v>
      </c>
      <c r="K500" s="356">
        <v>60.0</v>
      </c>
      <c r="L500" s="356">
        <v>430.0</v>
      </c>
      <c r="M500" s="356"/>
      <c r="N500" s="356">
        <v>60.0</v>
      </c>
      <c r="O500" s="356">
        <v>53.0</v>
      </c>
      <c r="P500" s="356">
        <v>119.0</v>
      </c>
      <c r="Q500" s="356">
        <v>3.0</v>
      </c>
      <c r="R500" s="356"/>
      <c r="S500" s="356">
        <v>21.0</v>
      </c>
      <c r="T500" s="356">
        <v>35.0</v>
      </c>
      <c r="U500" s="356">
        <v>13.0</v>
      </c>
      <c r="V500" s="356">
        <v>30.0</v>
      </c>
      <c r="W500" s="356">
        <v>68.0</v>
      </c>
      <c r="X500" s="356">
        <v>70.0</v>
      </c>
      <c r="Y500" s="356">
        <v>117.0</v>
      </c>
      <c r="Z500" s="356"/>
      <c r="AA500" s="356"/>
      <c r="AB500" s="356">
        <v>71.0</v>
      </c>
      <c r="AC500" s="356">
        <v>6.0</v>
      </c>
      <c r="AD500" s="356">
        <v>11.0</v>
      </c>
      <c r="AE500" s="356">
        <v>11.0</v>
      </c>
      <c r="AF500" s="356">
        <v>50.0</v>
      </c>
      <c r="AG500" s="356">
        <v>2.0</v>
      </c>
      <c r="AH500" s="356"/>
      <c r="AI500" s="356">
        <v>65.0</v>
      </c>
      <c r="AJ500" s="353"/>
      <c r="AK500" s="353"/>
      <c r="AL500" s="353"/>
      <c r="AM500" s="353"/>
      <c r="AN500" s="353"/>
      <c r="AO500" s="353"/>
      <c r="AP500" s="353"/>
    </row>
    <row r="501">
      <c r="A501" s="343">
        <v>44048.0</v>
      </c>
      <c r="B501" s="356">
        <v>2.0</v>
      </c>
      <c r="C501" s="356">
        <v>39.0</v>
      </c>
      <c r="D501" s="132">
        <v>23.0</v>
      </c>
      <c r="E501" s="356">
        <v>1.0</v>
      </c>
      <c r="F501" s="356">
        <v>1.0</v>
      </c>
      <c r="G501" s="356">
        <v>17.0</v>
      </c>
      <c r="H501" s="356">
        <v>354.0</v>
      </c>
      <c r="I501" s="356">
        <v>5.0</v>
      </c>
      <c r="J501" s="356">
        <v>125.0</v>
      </c>
      <c r="K501" s="356">
        <v>149.0</v>
      </c>
      <c r="L501" s="356">
        <v>417.0</v>
      </c>
      <c r="M501" s="356"/>
      <c r="N501" s="356">
        <v>67.0</v>
      </c>
      <c r="O501" s="356">
        <v>5.0</v>
      </c>
      <c r="P501" s="356">
        <v>54.0</v>
      </c>
      <c r="Q501" s="356"/>
      <c r="R501" s="356">
        <v>7.0</v>
      </c>
      <c r="S501" s="356">
        <v>26.0</v>
      </c>
      <c r="T501" s="356">
        <v>63.0</v>
      </c>
      <c r="U501" s="356">
        <v>19.0</v>
      </c>
      <c r="V501" s="356">
        <v>18.0</v>
      </c>
      <c r="W501" s="356">
        <v>130.0</v>
      </c>
      <c r="X501" s="356">
        <v>33.0</v>
      </c>
      <c r="Y501" s="356">
        <v>127.0</v>
      </c>
      <c r="Z501" s="356">
        <v>2.0</v>
      </c>
      <c r="AA501" s="356">
        <v>1.0</v>
      </c>
      <c r="AB501" s="356">
        <v>29.0</v>
      </c>
      <c r="AC501" s="356">
        <v>7.0</v>
      </c>
      <c r="AD501" s="356">
        <v>29.0</v>
      </c>
      <c r="AE501" s="356">
        <v>10.0</v>
      </c>
      <c r="AF501" s="356">
        <v>11.0</v>
      </c>
      <c r="AG501" s="356">
        <v>3.0</v>
      </c>
      <c r="AH501" s="356">
        <v>1.0</v>
      </c>
      <c r="AI501" s="356">
        <v>40.0</v>
      </c>
      <c r="AJ501" s="353"/>
      <c r="AK501" s="353"/>
      <c r="AL501" s="353"/>
      <c r="AM501" s="353"/>
      <c r="AN501" s="353"/>
      <c r="AO501" s="353"/>
      <c r="AP501" s="353"/>
    </row>
    <row r="502">
      <c r="A502" s="343">
        <v>44049.0</v>
      </c>
      <c r="B502" s="356">
        <v>41.0</v>
      </c>
      <c r="C502" s="356">
        <v>27.0</v>
      </c>
      <c r="D502" s="132">
        <v>32.0</v>
      </c>
      <c r="E502" s="356"/>
      <c r="F502" s="356">
        <v>1.0</v>
      </c>
      <c r="G502" s="356">
        <v>18.0</v>
      </c>
      <c r="H502" s="356">
        <v>556.0</v>
      </c>
      <c r="I502" s="356"/>
      <c r="J502" s="356">
        <v>83.0</v>
      </c>
      <c r="K502" s="356">
        <v>115.0</v>
      </c>
      <c r="L502" s="356">
        <v>286.0</v>
      </c>
      <c r="M502" s="356">
        <v>7.0</v>
      </c>
      <c r="N502" s="356">
        <v>36.0</v>
      </c>
      <c r="O502" s="356">
        <v>25.0</v>
      </c>
      <c r="P502" s="356">
        <v>67.0</v>
      </c>
      <c r="Q502" s="356">
        <v>4.0</v>
      </c>
      <c r="R502" s="356"/>
      <c r="S502" s="356">
        <v>27.0</v>
      </c>
      <c r="T502" s="356">
        <v>49.0</v>
      </c>
      <c r="U502" s="356">
        <v>32.0</v>
      </c>
      <c r="V502" s="356">
        <v>28.0</v>
      </c>
      <c r="W502" s="356">
        <v>86.0</v>
      </c>
      <c r="X502" s="356">
        <v>59.0</v>
      </c>
      <c r="Y502" s="356">
        <v>182.0</v>
      </c>
      <c r="Z502" s="356"/>
      <c r="AA502" s="356">
        <v>1.0</v>
      </c>
      <c r="AB502" s="356">
        <v>15.0</v>
      </c>
      <c r="AC502" s="356">
        <v>7.0</v>
      </c>
      <c r="AD502" s="356">
        <v>46.0</v>
      </c>
      <c r="AE502" s="356">
        <v>11.0</v>
      </c>
      <c r="AF502" s="356">
        <v>17.0</v>
      </c>
      <c r="AG502" s="356">
        <v>20.0</v>
      </c>
      <c r="AH502" s="356"/>
      <c r="AI502" s="356">
        <v>4.0</v>
      </c>
      <c r="AJ502" s="353"/>
      <c r="AK502" s="353"/>
      <c r="AL502" s="353"/>
      <c r="AM502" s="353"/>
      <c r="AN502" s="353"/>
      <c r="AO502" s="353"/>
      <c r="AP502" s="353"/>
    </row>
    <row r="503">
      <c r="A503" s="343">
        <v>44050.0</v>
      </c>
      <c r="B503" s="356">
        <v>53.0</v>
      </c>
      <c r="C503" s="356">
        <v>38.0</v>
      </c>
      <c r="D503" s="132">
        <v>34.0</v>
      </c>
      <c r="E503" s="356">
        <v>3.0</v>
      </c>
      <c r="F503" s="356"/>
      <c r="G503" s="356">
        <v>19.0</v>
      </c>
      <c r="H503" s="356">
        <v>665.0</v>
      </c>
      <c r="I503" s="356">
        <v>12.0</v>
      </c>
      <c r="J503" s="356">
        <v>152.0</v>
      </c>
      <c r="K503" s="356">
        <v>232.0</v>
      </c>
      <c r="L503" s="356">
        <v>378.0</v>
      </c>
      <c r="M503" s="356">
        <v>3.0</v>
      </c>
      <c r="N503" s="356">
        <v>98.0</v>
      </c>
      <c r="O503" s="356">
        <v>37.0</v>
      </c>
      <c r="P503" s="356">
        <v>57.0</v>
      </c>
      <c r="Q503" s="356"/>
      <c r="R503" s="356">
        <v>17.0</v>
      </c>
      <c r="S503" s="356">
        <v>15.0</v>
      </c>
      <c r="T503" s="356">
        <v>21.0</v>
      </c>
      <c r="U503" s="356">
        <v>41.0</v>
      </c>
      <c r="V503" s="356">
        <v>18.0</v>
      </c>
      <c r="W503" s="356">
        <v>216.0</v>
      </c>
      <c r="X503" s="356">
        <v>27.0</v>
      </c>
      <c r="Y503" s="356">
        <v>88.0</v>
      </c>
      <c r="Z503" s="356">
        <v>1.0</v>
      </c>
      <c r="AA503" s="356">
        <v>4.0</v>
      </c>
      <c r="AB503" s="356">
        <v>35.0</v>
      </c>
      <c r="AC503" s="356">
        <v>31.0</v>
      </c>
      <c r="AD503" s="356">
        <v>71.0</v>
      </c>
      <c r="AE503" s="356">
        <v>44.0</v>
      </c>
      <c r="AF503" s="356">
        <v>23.0</v>
      </c>
      <c r="AG503" s="356">
        <v>2.0</v>
      </c>
      <c r="AH503" s="356"/>
      <c r="AI503" s="356">
        <v>38.0</v>
      </c>
      <c r="AJ503" s="353"/>
      <c r="AK503" s="353"/>
      <c r="AL503" s="353"/>
      <c r="AM503" s="353"/>
      <c r="AN503" s="353"/>
      <c r="AO503" s="353"/>
      <c r="AP503" s="353"/>
    </row>
    <row r="504">
      <c r="A504" s="343">
        <v>44051.0</v>
      </c>
      <c r="B504" s="353"/>
      <c r="C504" s="356">
        <v>38.0</v>
      </c>
      <c r="D504" s="132">
        <v>22.0</v>
      </c>
      <c r="E504" s="356"/>
      <c r="F504" s="356">
        <v>3.0</v>
      </c>
      <c r="G504" s="356">
        <v>16.0</v>
      </c>
      <c r="H504" s="356">
        <v>686.0</v>
      </c>
      <c r="I504" s="356">
        <v>5.0</v>
      </c>
      <c r="J504" s="356">
        <v>240.0</v>
      </c>
      <c r="K504" s="356">
        <v>88.0</v>
      </c>
      <c r="L504" s="356">
        <v>429.0</v>
      </c>
      <c r="M504" s="356"/>
      <c r="N504" s="356">
        <v>35.0</v>
      </c>
      <c r="O504" s="356">
        <v>66.0</v>
      </c>
      <c r="P504" s="356">
        <v>82.0</v>
      </c>
      <c r="Q504" s="356">
        <v>1.0</v>
      </c>
      <c r="R504" s="356">
        <v>9.0</v>
      </c>
      <c r="S504" s="356">
        <v>24.0</v>
      </c>
      <c r="T504" s="356">
        <v>52.0</v>
      </c>
      <c r="U504" s="356">
        <v>23.0</v>
      </c>
      <c r="V504" s="356">
        <v>20.0</v>
      </c>
      <c r="W504" s="356">
        <v>101.0</v>
      </c>
      <c r="X504" s="356">
        <v>20.0</v>
      </c>
      <c r="Y504" s="356">
        <v>107.0</v>
      </c>
      <c r="Z504" s="356"/>
      <c r="AA504" s="356">
        <v>4.0</v>
      </c>
      <c r="AB504" s="356">
        <v>50.0</v>
      </c>
      <c r="AC504" s="356">
        <v>47.0</v>
      </c>
      <c r="AD504" s="356">
        <v>6.0</v>
      </c>
      <c r="AE504" s="356">
        <v>15.0</v>
      </c>
      <c r="AF504" s="356"/>
      <c r="AG504" s="356">
        <v>8.0</v>
      </c>
      <c r="AH504" s="356"/>
      <c r="AI504" s="356">
        <v>80.0</v>
      </c>
      <c r="AJ504" s="353"/>
      <c r="AK504" s="353"/>
      <c r="AL504" s="353"/>
      <c r="AM504" s="353"/>
      <c r="AN504" s="353"/>
      <c r="AO504" s="353"/>
      <c r="AP504" s="353"/>
    </row>
    <row r="505">
      <c r="A505" s="345">
        <v>44052.0</v>
      </c>
      <c r="B505" s="356">
        <v>44.0</v>
      </c>
      <c r="C505" s="356">
        <v>59.0</v>
      </c>
      <c r="D505" s="132">
        <v>24.0</v>
      </c>
      <c r="E505" s="356">
        <v>1.0</v>
      </c>
      <c r="F505" s="356">
        <v>9.0</v>
      </c>
      <c r="G505" s="356">
        <v>8.0</v>
      </c>
      <c r="H505" s="356">
        <v>440.0</v>
      </c>
      <c r="I505" s="356"/>
      <c r="J505" s="356">
        <v>179.0</v>
      </c>
      <c r="K505" s="356">
        <v>140.0</v>
      </c>
      <c r="L505" s="356">
        <v>408.0</v>
      </c>
      <c r="M505" s="356">
        <v>13.0</v>
      </c>
      <c r="N505" s="356">
        <v>53.0</v>
      </c>
      <c r="O505" s="356">
        <v>30.0</v>
      </c>
      <c r="P505" s="356">
        <v>98.0</v>
      </c>
      <c r="Q505" s="356">
        <v>2.0</v>
      </c>
      <c r="R505" s="356">
        <v>8.0</v>
      </c>
      <c r="S505" s="356">
        <v>27.0</v>
      </c>
      <c r="T505" s="356">
        <v>19.0</v>
      </c>
      <c r="U505" s="356">
        <v>38.0</v>
      </c>
      <c r="V505" s="356">
        <v>44.0</v>
      </c>
      <c r="W505" s="356">
        <v>25.0</v>
      </c>
      <c r="X505" s="356">
        <v>22.0</v>
      </c>
      <c r="Y505" s="356">
        <v>90.0</v>
      </c>
      <c r="Z505" s="356"/>
      <c r="AA505" s="356"/>
      <c r="AB505" s="356">
        <v>26.0</v>
      </c>
      <c r="AC505" s="356">
        <v>4.0</v>
      </c>
      <c r="AD505" s="356">
        <v>32.0</v>
      </c>
      <c r="AE505" s="356">
        <v>1.0</v>
      </c>
      <c r="AF505" s="356">
        <v>42.0</v>
      </c>
      <c r="AG505" s="356"/>
      <c r="AH505" s="356"/>
      <c r="AI505" s="356">
        <v>7.0</v>
      </c>
      <c r="AJ505" s="353"/>
      <c r="AK505" s="353"/>
      <c r="AL505" s="353"/>
      <c r="AM505" s="353"/>
      <c r="AN505" s="353"/>
      <c r="AO505" s="353"/>
      <c r="AP505" s="353"/>
    </row>
    <row r="506">
      <c r="A506" s="345">
        <v>44053.0</v>
      </c>
      <c r="B506" s="356">
        <v>96.0</v>
      </c>
      <c r="C506" s="356">
        <v>38.0</v>
      </c>
      <c r="D506" s="132">
        <v>23.0</v>
      </c>
      <c r="E506" s="356">
        <v>2.0</v>
      </c>
      <c r="F506" s="356">
        <v>1.0</v>
      </c>
      <c r="G506" s="356">
        <v>14.0</v>
      </c>
      <c r="H506" s="356">
        <v>435.0</v>
      </c>
      <c r="I506" s="356"/>
      <c r="J506" s="356">
        <v>33.0</v>
      </c>
      <c r="K506" s="356">
        <v>68.0</v>
      </c>
      <c r="L506" s="356">
        <v>296.0</v>
      </c>
      <c r="M506" s="356">
        <v>6.0</v>
      </c>
      <c r="N506" s="356">
        <v>45.0</v>
      </c>
      <c r="O506" s="356">
        <v>43.0</v>
      </c>
      <c r="P506" s="356">
        <v>50.0</v>
      </c>
      <c r="Q506" s="356">
        <v>2.0</v>
      </c>
      <c r="R506" s="356">
        <v>21.0</v>
      </c>
      <c r="S506" s="356">
        <v>26.0</v>
      </c>
      <c r="T506" s="356">
        <v>19.0</v>
      </c>
      <c r="U506" s="356">
        <v>36.0</v>
      </c>
      <c r="V506" s="356">
        <v>72.0</v>
      </c>
      <c r="W506" s="356">
        <v>129.0</v>
      </c>
      <c r="X506" s="356"/>
      <c r="Y506" s="356">
        <v>77.0</v>
      </c>
      <c r="Z506" s="356"/>
      <c r="AA506" s="356">
        <v>9.0</v>
      </c>
      <c r="AB506" s="356">
        <v>41.0</v>
      </c>
      <c r="AC506" s="356">
        <v>6.0</v>
      </c>
      <c r="AD506" s="356">
        <v>15.0</v>
      </c>
      <c r="AE506" s="356">
        <v>5.0</v>
      </c>
      <c r="AF506" s="356">
        <v>21.0</v>
      </c>
      <c r="AG506" s="356"/>
      <c r="AH506" s="356"/>
      <c r="AI506" s="356">
        <v>58.0</v>
      </c>
      <c r="AJ506" s="353"/>
      <c r="AK506" s="353"/>
      <c r="AL506" s="353"/>
      <c r="AM506" s="353"/>
      <c r="AN506" s="353"/>
      <c r="AO506" s="353"/>
      <c r="AP506" s="353"/>
    </row>
    <row r="507">
      <c r="A507" s="345">
        <v>44054.0</v>
      </c>
      <c r="B507" s="353"/>
      <c r="C507" s="356">
        <v>45.0</v>
      </c>
      <c r="D507" s="132">
        <v>19.0</v>
      </c>
      <c r="E507" s="356"/>
      <c r="F507" s="356">
        <v>5.0</v>
      </c>
      <c r="G507" s="356">
        <v>4.0</v>
      </c>
      <c r="H507" s="356">
        <v>462.0</v>
      </c>
      <c r="I507" s="356"/>
      <c r="J507" s="356">
        <v>95.0</v>
      </c>
      <c r="K507" s="356">
        <v>86.0</v>
      </c>
      <c r="L507" s="356">
        <v>291.0</v>
      </c>
      <c r="M507" s="356">
        <v>4.0</v>
      </c>
      <c r="N507" s="356">
        <v>128.0</v>
      </c>
      <c r="O507" s="356">
        <v>31.0</v>
      </c>
      <c r="P507" s="356">
        <v>71.0</v>
      </c>
      <c r="Q507" s="356">
        <v>3.0</v>
      </c>
      <c r="R507" s="356">
        <v>17.0</v>
      </c>
      <c r="S507" s="356">
        <v>22.0</v>
      </c>
      <c r="T507" s="356">
        <v>22.0</v>
      </c>
      <c r="U507" s="356">
        <v>13.0</v>
      </c>
      <c r="V507" s="356">
        <v>36.0</v>
      </c>
      <c r="W507" s="356">
        <v>207.0</v>
      </c>
      <c r="X507" s="356">
        <v>32.0</v>
      </c>
      <c r="Y507" s="356">
        <v>54.0</v>
      </c>
      <c r="Z507" s="356"/>
      <c r="AA507" s="356">
        <v>2.0</v>
      </c>
      <c r="AB507" s="356">
        <v>16.0</v>
      </c>
      <c r="AC507" s="356">
        <v>11.0</v>
      </c>
      <c r="AD507" s="356">
        <v>2.0</v>
      </c>
      <c r="AE507" s="356">
        <v>1.0</v>
      </c>
      <c r="AF507" s="356">
        <v>1.0</v>
      </c>
      <c r="AG507" s="356">
        <v>7.0</v>
      </c>
      <c r="AH507" s="356">
        <v>3.0</v>
      </c>
      <c r="AI507" s="356">
        <v>3.0</v>
      </c>
      <c r="AJ507" s="353"/>
      <c r="AK507" s="353"/>
      <c r="AL507" s="353"/>
      <c r="AM507" s="353"/>
      <c r="AN507" s="353"/>
      <c r="AO507" s="353"/>
      <c r="AP507" s="353"/>
    </row>
    <row r="508">
      <c r="A508" s="345">
        <v>44055.0</v>
      </c>
      <c r="B508" s="356">
        <v>72.0</v>
      </c>
      <c r="C508" s="356">
        <v>30.0</v>
      </c>
      <c r="D508" s="132">
        <v>49.0</v>
      </c>
      <c r="E508" s="356"/>
      <c r="F508" s="356">
        <v>2.0</v>
      </c>
      <c r="G508" s="356">
        <v>20.0</v>
      </c>
      <c r="H508" s="356">
        <v>529.0</v>
      </c>
      <c r="I508" s="356">
        <v>5.0</v>
      </c>
      <c r="J508" s="356">
        <v>109.0</v>
      </c>
      <c r="K508" s="356">
        <v>179.0</v>
      </c>
      <c r="L508" s="356">
        <v>303.0</v>
      </c>
      <c r="M508" s="356">
        <v>9.0</v>
      </c>
      <c r="N508" s="356">
        <v>46.0</v>
      </c>
      <c r="O508" s="356">
        <v>6.0</v>
      </c>
      <c r="P508" s="356">
        <v>53.0</v>
      </c>
      <c r="Q508" s="356">
        <v>4.0</v>
      </c>
      <c r="R508" s="356">
        <v>27.0</v>
      </c>
      <c r="S508" s="356">
        <v>24.0</v>
      </c>
      <c r="T508" s="356">
        <v>43.0</v>
      </c>
      <c r="U508" s="356">
        <v>27.0</v>
      </c>
      <c r="V508" s="356">
        <v>13.0</v>
      </c>
      <c r="W508" s="356">
        <v>109.0</v>
      </c>
      <c r="X508" s="356">
        <v>24.0</v>
      </c>
      <c r="Y508" s="356">
        <v>90.0</v>
      </c>
      <c r="Z508" s="356">
        <v>4.0</v>
      </c>
      <c r="AA508" s="356">
        <v>2.0</v>
      </c>
      <c r="AB508" s="356">
        <v>32.0</v>
      </c>
      <c r="AC508" s="356">
        <v>18.0</v>
      </c>
      <c r="AD508" s="356">
        <v>20.0</v>
      </c>
      <c r="AE508" s="356">
        <v>13.0</v>
      </c>
      <c r="AF508" s="356">
        <v>26.0</v>
      </c>
      <c r="AG508" s="356"/>
      <c r="AH508" s="356">
        <v>7.0</v>
      </c>
      <c r="AI508" s="356">
        <v>47.0</v>
      </c>
      <c r="AJ508" s="353"/>
      <c r="AK508" s="353"/>
      <c r="AL508" s="353"/>
      <c r="AM508" s="353"/>
      <c r="AN508" s="353"/>
      <c r="AO508" s="353"/>
      <c r="AP508" s="353"/>
    </row>
    <row r="509">
      <c r="A509" s="345">
        <v>44056.0</v>
      </c>
      <c r="B509" s="353"/>
      <c r="C509" s="356">
        <v>35.0</v>
      </c>
      <c r="D509" s="132">
        <v>37.0</v>
      </c>
      <c r="E509" s="356"/>
      <c r="F509" s="356">
        <v>4.0</v>
      </c>
      <c r="G509" s="356">
        <v>11.0</v>
      </c>
      <c r="H509" s="356">
        <v>608.0</v>
      </c>
      <c r="I509" s="356"/>
      <c r="J509" s="356">
        <v>111.0</v>
      </c>
      <c r="K509" s="356">
        <v>204.0</v>
      </c>
      <c r="L509" s="356">
        <v>341.0</v>
      </c>
      <c r="M509" s="356">
        <v>10.0</v>
      </c>
      <c r="N509" s="356">
        <v>23.0</v>
      </c>
      <c r="O509" s="356">
        <v>44.0</v>
      </c>
      <c r="P509" s="356">
        <v>45.0</v>
      </c>
      <c r="Q509" s="356">
        <v>9.0</v>
      </c>
      <c r="R509" s="356">
        <v>14.0</v>
      </c>
      <c r="S509" s="356">
        <v>13.0</v>
      </c>
      <c r="T509" s="356">
        <v>27.0</v>
      </c>
      <c r="U509" s="356">
        <v>42.0</v>
      </c>
      <c r="V509" s="356">
        <v>125.0</v>
      </c>
      <c r="W509" s="356">
        <v>94.0</v>
      </c>
      <c r="X509" s="356">
        <v>30.0</v>
      </c>
      <c r="Y509" s="356">
        <v>81.0</v>
      </c>
      <c r="Z509" s="356"/>
      <c r="AA509" s="356">
        <v>7.0</v>
      </c>
      <c r="AB509" s="356">
        <v>68.0</v>
      </c>
      <c r="AC509" s="356">
        <v>8.0</v>
      </c>
      <c r="AD509" s="356">
        <v>39.0</v>
      </c>
      <c r="AE509" s="356">
        <v>24.0</v>
      </c>
      <c r="AF509" s="356">
        <v>31.0</v>
      </c>
      <c r="AG509" s="356">
        <v>5.0</v>
      </c>
      <c r="AH509" s="356"/>
      <c r="AI509" s="356">
        <v>8.0</v>
      </c>
      <c r="AJ509" s="353"/>
      <c r="AK509" s="353"/>
      <c r="AL509" s="353"/>
      <c r="AM509" s="353"/>
      <c r="AN509" s="353"/>
      <c r="AO509" s="353"/>
      <c r="AP509" s="353"/>
    </row>
    <row r="510">
      <c r="A510" s="345">
        <v>44057.0</v>
      </c>
      <c r="B510" s="356">
        <v>92.0</v>
      </c>
      <c r="C510" s="356">
        <v>53.0</v>
      </c>
      <c r="D510" s="132">
        <v>21.0</v>
      </c>
      <c r="E510" s="356">
        <v>2.0</v>
      </c>
      <c r="F510" s="356">
        <v>10.0</v>
      </c>
      <c r="G510" s="356">
        <v>35.0</v>
      </c>
      <c r="H510" s="356">
        <v>538.0</v>
      </c>
      <c r="I510" s="356">
        <v>7.0</v>
      </c>
      <c r="J510" s="356">
        <v>361.0</v>
      </c>
      <c r="K510" s="356">
        <v>192.0</v>
      </c>
      <c r="L510" s="356">
        <v>418.0</v>
      </c>
      <c r="M510" s="356">
        <v>5.0</v>
      </c>
      <c r="N510" s="356">
        <v>98.0</v>
      </c>
      <c r="O510" s="356">
        <v>20.0</v>
      </c>
      <c r="P510" s="356">
        <v>55.0</v>
      </c>
      <c r="Q510" s="356"/>
      <c r="R510" s="356">
        <v>12.0</v>
      </c>
      <c r="S510" s="356">
        <v>24.0</v>
      </c>
      <c r="T510" s="356">
        <v>39.0</v>
      </c>
      <c r="U510" s="356">
        <v>42.0</v>
      </c>
      <c r="V510" s="356">
        <v>61.0</v>
      </c>
      <c r="W510" s="356">
        <v>69.0</v>
      </c>
      <c r="X510" s="356">
        <v>33.0</v>
      </c>
      <c r="Y510" s="356">
        <v>37.0</v>
      </c>
      <c r="Z510" s="356">
        <v>3.0</v>
      </c>
      <c r="AA510" s="356">
        <v>5.0</v>
      </c>
      <c r="AB510" s="356">
        <v>29.0</v>
      </c>
      <c r="AC510" s="356">
        <v>12.0</v>
      </c>
      <c r="AD510" s="356">
        <v>10.0</v>
      </c>
      <c r="AE510" s="356"/>
      <c r="AF510" s="356">
        <v>9.0</v>
      </c>
      <c r="AG510" s="356">
        <v>12.0</v>
      </c>
      <c r="AH510" s="356"/>
      <c r="AI510" s="356">
        <v>3.0</v>
      </c>
      <c r="AJ510" s="356"/>
      <c r="AK510" s="353"/>
      <c r="AL510" s="353"/>
      <c r="AM510" s="353"/>
      <c r="AN510" s="353"/>
      <c r="AO510" s="353"/>
      <c r="AP510" s="353"/>
    </row>
    <row r="511">
      <c r="A511" s="345">
        <v>44058.0</v>
      </c>
      <c r="B511" s="356">
        <v>25.0</v>
      </c>
      <c r="C511" s="356">
        <v>44.0</v>
      </c>
      <c r="D511" s="132">
        <v>33.0</v>
      </c>
      <c r="E511" s="356">
        <v>2.0</v>
      </c>
      <c r="F511" s="356">
        <v>3.0</v>
      </c>
      <c r="G511" s="356">
        <v>46.0</v>
      </c>
      <c r="H511" s="356">
        <v>583.0</v>
      </c>
      <c r="I511" s="356">
        <v>3.0</v>
      </c>
      <c r="J511" s="356">
        <v>237.0</v>
      </c>
      <c r="K511" s="356">
        <v>131.0</v>
      </c>
      <c r="L511" s="356">
        <v>436.0</v>
      </c>
      <c r="M511" s="356">
        <v>3.0</v>
      </c>
      <c r="N511" s="356">
        <v>56.0</v>
      </c>
      <c r="O511" s="356">
        <v>37.0</v>
      </c>
      <c r="P511" s="356">
        <v>62.0</v>
      </c>
      <c r="Q511" s="356">
        <v>13.0</v>
      </c>
      <c r="R511" s="356">
        <v>22.0</v>
      </c>
      <c r="S511" s="356">
        <v>22.0</v>
      </c>
      <c r="T511" s="356">
        <v>36.0</v>
      </c>
      <c r="U511" s="356">
        <v>37.0</v>
      </c>
      <c r="V511" s="356">
        <v>50.0</v>
      </c>
      <c r="W511" s="356">
        <v>195.0</v>
      </c>
      <c r="X511" s="356">
        <v>28.0</v>
      </c>
      <c r="Y511" s="356">
        <v>102.0</v>
      </c>
      <c r="Z511" s="356"/>
      <c r="AA511" s="356"/>
      <c r="AB511" s="356">
        <v>41.0</v>
      </c>
      <c r="AC511" s="356">
        <v>10.0</v>
      </c>
      <c r="AD511" s="356">
        <v>32.0</v>
      </c>
      <c r="AE511" s="356">
        <v>6.0</v>
      </c>
      <c r="AF511" s="356"/>
      <c r="AG511" s="356">
        <v>7.0</v>
      </c>
      <c r="AH511" s="356">
        <v>3.0</v>
      </c>
      <c r="AI511" s="356">
        <v>40.0</v>
      </c>
      <c r="AJ511" s="356"/>
      <c r="AK511" s="353"/>
      <c r="AL511" s="353"/>
      <c r="AM511" s="353"/>
      <c r="AN511" s="353"/>
      <c r="AO511" s="353"/>
      <c r="AP511" s="353"/>
    </row>
    <row r="512">
      <c r="A512" s="345">
        <v>44059.0</v>
      </c>
      <c r="B512" s="356">
        <v>11.0</v>
      </c>
      <c r="C512" s="356">
        <v>41.0</v>
      </c>
      <c r="D512" s="132">
        <v>43.0</v>
      </c>
      <c r="E512" s="356">
        <v>5.0</v>
      </c>
      <c r="F512" s="356">
        <v>2.0</v>
      </c>
      <c r="G512" s="356">
        <v>33.0</v>
      </c>
      <c r="H512" s="356">
        <v>518.0</v>
      </c>
      <c r="I512" s="356"/>
      <c r="J512" s="356">
        <v>83.0</v>
      </c>
      <c r="K512" s="356">
        <v>168.0</v>
      </c>
      <c r="L512" s="356">
        <v>488.0</v>
      </c>
      <c r="M512" s="356"/>
      <c r="N512" s="356">
        <v>86.0</v>
      </c>
      <c r="O512" s="356"/>
      <c r="P512" s="356">
        <v>100.0</v>
      </c>
      <c r="Q512" s="356">
        <v>3.0</v>
      </c>
      <c r="R512" s="356">
        <v>10.0</v>
      </c>
      <c r="S512" s="356">
        <v>15.0</v>
      </c>
      <c r="T512" s="356">
        <v>29.0</v>
      </c>
      <c r="U512" s="356">
        <v>13.0</v>
      </c>
      <c r="V512" s="356">
        <v>21.0</v>
      </c>
      <c r="W512" s="356">
        <v>51.0</v>
      </c>
      <c r="X512" s="356">
        <v>35.0</v>
      </c>
      <c r="Y512" s="356">
        <v>156.0</v>
      </c>
      <c r="Z512" s="356"/>
      <c r="AA512" s="356">
        <v>9.0</v>
      </c>
      <c r="AB512" s="356">
        <v>24.0</v>
      </c>
      <c r="AC512" s="356">
        <v>2.0</v>
      </c>
      <c r="AD512" s="356">
        <v>47.0</v>
      </c>
      <c r="AE512" s="356">
        <v>4.0</v>
      </c>
      <c r="AF512" s="356">
        <v>77.0</v>
      </c>
      <c r="AG512" s="356">
        <v>1.0</v>
      </c>
      <c r="AH512" s="356"/>
      <c r="AI512" s="356">
        <v>6.0</v>
      </c>
      <c r="AJ512" s="353"/>
      <c r="AK512" s="353"/>
      <c r="AL512" s="353"/>
      <c r="AM512" s="353"/>
      <c r="AN512" s="353"/>
      <c r="AO512" s="353"/>
      <c r="AP512" s="353"/>
    </row>
    <row r="513">
      <c r="A513" s="345">
        <v>44060.0</v>
      </c>
      <c r="B513" s="356">
        <v>168.0</v>
      </c>
      <c r="C513" s="356">
        <v>45.0</v>
      </c>
      <c r="D513" s="132">
        <v>17.0</v>
      </c>
      <c r="E513" s="356">
        <v>2.0</v>
      </c>
      <c r="F513" s="356"/>
      <c r="G513" s="356">
        <v>16.0</v>
      </c>
      <c r="H513" s="356">
        <v>552.0</v>
      </c>
      <c r="I513" s="356">
        <v>20.0</v>
      </c>
      <c r="J513" s="356">
        <v>45.0</v>
      </c>
      <c r="K513" s="356">
        <v>36.0</v>
      </c>
      <c r="L513" s="356">
        <v>336.0</v>
      </c>
      <c r="M513" s="356"/>
      <c r="N513" s="356">
        <v>116.0</v>
      </c>
      <c r="O513" s="356">
        <v>27.0</v>
      </c>
      <c r="P513" s="356">
        <v>90.0</v>
      </c>
      <c r="Q513" s="356">
        <v>1.0</v>
      </c>
      <c r="R513" s="356">
        <v>7.0</v>
      </c>
      <c r="S513" s="356">
        <v>22.0</v>
      </c>
      <c r="T513" s="356">
        <v>1.0</v>
      </c>
      <c r="U513" s="356">
        <v>26.0</v>
      </c>
      <c r="V513" s="356">
        <v>6.0</v>
      </c>
      <c r="W513" s="356">
        <v>17.0</v>
      </c>
      <c r="X513" s="356">
        <v>14.0</v>
      </c>
      <c r="Y513" s="356">
        <v>97.0</v>
      </c>
      <c r="Z513" s="356">
        <v>4.0</v>
      </c>
      <c r="AA513" s="356">
        <v>2.0</v>
      </c>
      <c r="AB513" s="356">
        <v>34.0</v>
      </c>
      <c r="AC513" s="356">
        <v>3.0</v>
      </c>
      <c r="AD513" s="356">
        <v>26.0</v>
      </c>
      <c r="AE513" s="356">
        <v>2.0</v>
      </c>
      <c r="AF513" s="356">
        <v>10.0</v>
      </c>
      <c r="AG513" s="356">
        <v>12.0</v>
      </c>
      <c r="AH513" s="356"/>
      <c r="AI513" s="356">
        <v>67.0</v>
      </c>
      <c r="AJ513" s="356"/>
      <c r="AK513" s="353"/>
      <c r="AL513" s="353"/>
      <c r="AM513" s="353"/>
      <c r="AN513" s="353"/>
      <c r="AO513" s="353"/>
      <c r="AP513" s="353"/>
    </row>
    <row r="514">
      <c r="A514" s="345">
        <v>44061.0</v>
      </c>
      <c r="B514" s="356">
        <v>25.0</v>
      </c>
      <c r="C514" s="356">
        <v>48.0</v>
      </c>
      <c r="D514" s="132">
        <v>63.0</v>
      </c>
      <c r="E514" s="356">
        <v>2.0</v>
      </c>
      <c r="F514" s="356">
        <v>1.0</v>
      </c>
      <c r="G514" s="356">
        <v>18.0</v>
      </c>
      <c r="H514" s="356">
        <v>513.0</v>
      </c>
      <c r="I514" s="356"/>
      <c r="J514" s="356">
        <v>45.0</v>
      </c>
      <c r="K514" s="356">
        <v>118.0</v>
      </c>
      <c r="L514" s="356">
        <v>312.0</v>
      </c>
      <c r="M514" s="356">
        <v>5.0</v>
      </c>
      <c r="N514" s="356">
        <v>93.0</v>
      </c>
      <c r="O514" s="356">
        <v>43.0</v>
      </c>
      <c r="P514" s="356">
        <v>40.0</v>
      </c>
      <c r="Q514" s="356"/>
      <c r="R514" s="356"/>
      <c r="S514" s="356">
        <v>23.0</v>
      </c>
      <c r="T514" s="356">
        <v>9.0</v>
      </c>
      <c r="U514" s="356">
        <v>37.0</v>
      </c>
      <c r="V514" s="356">
        <v>27.0</v>
      </c>
      <c r="W514" s="356">
        <v>130.0</v>
      </c>
      <c r="X514" s="356">
        <v>1.0</v>
      </c>
      <c r="Y514" s="356">
        <v>39.0</v>
      </c>
      <c r="Z514" s="356">
        <v>1.0</v>
      </c>
      <c r="AA514" s="356"/>
      <c r="AB514" s="356">
        <v>22.0</v>
      </c>
      <c r="AC514" s="356">
        <v>2.0</v>
      </c>
      <c r="AD514" s="356">
        <v>9.0</v>
      </c>
      <c r="AE514" s="356">
        <v>13.0</v>
      </c>
      <c r="AF514" s="356"/>
      <c r="AG514" s="356">
        <v>1.0</v>
      </c>
      <c r="AH514" s="356"/>
      <c r="AI514" s="356">
        <v>33.0</v>
      </c>
      <c r="AJ514" s="353"/>
      <c r="AK514" s="353"/>
      <c r="AL514" s="353"/>
      <c r="AM514" s="353"/>
      <c r="AN514" s="353"/>
      <c r="AO514" s="353"/>
      <c r="AP514" s="353"/>
    </row>
    <row r="515">
      <c r="A515" s="345">
        <v>44062.0</v>
      </c>
      <c r="B515" s="356">
        <v>63.0</v>
      </c>
      <c r="C515" s="356">
        <v>62.0</v>
      </c>
      <c r="D515" s="132">
        <v>47.0</v>
      </c>
      <c r="E515" s="356">
        <v>3.0</v>
      </c>
      <c r="F515" s="356">
        <v>6.0</v>
      </c>
      <c r="G515" s="356">
        <v>31.0</v>
      </c>
      <c r="H515" s="356">
        <v>551.0</v>
      </c>
      <c r="I515" s="356">
        <v>5.0</v>
      </c>
      <c r="J515" s="356">
        <v>104.0</v>
      </c>
      <c r="K515" s="356">
        <v>131.0</v>
      </c>
      <c r="L515" s="356">
        <v>335.0</v>
      </c>
      <c r="M515" s="356">
        <v>4.0</v>
      </c>
      <c r="N515" s="356">
        <v>91.0</v>
      </c>
      <c r="O515" s="356"/>
      <c r="P515" s="356">
        <v>82.0</v>
      </c>
      <c r="Q515" s="356">
        <v>3.0</v>
      </c>
      <c r="R515" s="356">
        <v>15.0</v>
      </c>
      <c r="S515" s="356">
        <v>24.0</v>
      </c>
      <c r="T515" s="356">
        <v>45.0</v>
      </c>
      <c r="U515" s="356">
        <v>26.0</v>
      </c>
      <c r="V515" s="356">
        <v>21.0</v>
      </c>
      <c r="W515" s="356">
        <v>78.0</v>
      </c>
      <c r="X515" s="356"/>
      <c r="Y515" s="356">
        <v>32.0</v>
      </c>
      <c r="Z515" s="356">
        <v>5.0</v>
      </c>
      <c r="AA515" s="356">
        <v>3.0</v>
      </c>
      <c r="AB515" s="356">
        <v>11.0</v>
      </c>
      <c r="AC515" s="356">
        <v>10.0</v>
      </c>
      <c r="AD515" s="356">
        <v>23.0</v>
      </c>
      <c r="AE515" s="356">
        <v>14.0</v>
      </c>
      <c r="AF515" s="356">
        <v>21.0</v>
      </c>
      <c r="AG515" s="356">
        <v>2.0</v>
      </c>
      <c r="AH515" s="356"/>
      <c r="AI515" s="356">
        <v>54.0</v>
      </c>
      <c r="AJ515" s="353"/>
      <c r="AK515" s="353"/>
      <c r="AL515" s="353"/>
      <c r="AM515" s="353"/>
      <c r="AN515" s="353"/>
      <c r="AO515" s="353"/>
      <c r="AP515" s="353"/>
    </row>
    <row r="516">
      <c r="A516" s="345">
        <v>44063.0</v>
      </c>
      <c r="B516" s="356">
        <v>5.0</v>
      </c>
      <c r="C516" s="356">
        <v>72.0</v>
      </c>
      <c r="D516" s="132">
        <v>23.0</v>
      </c>
      <c r="E516" s="356">
        <v>1.0</v>
      </c>
      <c r="F516" s="356"/>
      <c r="G516" s="356">
        <v>48.0</v>
      </c>
      <c r="H516" s="356">
        <v>594.0</v>
      </c>
      <c r="I516" s="356"/>
      <c r="J516" s="356">
        <v>199.0</v>
      </c>
      <c r="K516" s="356">
        <v>168.0</v>
      </c>
      <c r="L516" s="356">
        <v>371.0</v>
      </c>
      <c r="M516" s="356">
        <v>15.0</v>
      </c>
      <c r="N516" s="356">
        <v>28.0</v>
      </c>
      <c r="O516" s="356">
        <v>33.0</v>
      </c>
      <c r="P516" s="356">
        <v>181.0</v>
      </c>
      <c r="Q516" s="356">
        <v>5.0</v>
      </c>
      <c r="R516" s="356">
        <v>1.0</v>
      </c>
      <c r="S516" s="356">
        <v>21.0</v>
      </c>
      <c r="T516" s="356">
        <v>24.0</v>
      </c>
      <c r="U516" s="356">
        <v>44.0</v>
      </c>
      <c r="V516" s="356">
        <v>65.0</v>
      </c>
      <c r="W516" s="356">
        <v>59.0</v>
      </c>
      <c r="X516" s="356">
        <v>60.0</v>
      </c>
      <c r="Y516" s="356">
        <v>59.0</v>
      </c>
      <c r="Z516" s="356"/>
      <c r="AA516" s="356">
        <v>6.0</v>
      </c>
      <c r="AB516" s="356">
        <v>47.0</v>
      </c>
      <c r="AC516" s="356">
        <v>5.0</v>
      </c>
      <c r="AD516" s="356">
        <v>58.0</v>
      </c>
      <c r="AE516" s="356">
        <v>6.0</v>
      </c>
      <c r="AF516" s="356">
        <v>67.0</v>
      </c>
      <c r="AG516" s="356">
        <v>1.0</v>
      </c>
      <c r="AH516" s="353"/>
      <c r="AI516" s="353"/>
      <c r="AJ516" s="353"/>
      <c r="AK516" s="353"/>
      <c r="AL516" s="353"/>
      <c r="AM516" s="353"/>
      <c r="AN516" s="353"/>
      <c r="AO516" s="353"/>
      <c r="AP516" s="353"/>
    </row>
    <row r="517">
      <c r="A517" s="345">
        <v>44064.0</v>
      </c>
      <c r="B517" s="356">
        <v>4.0</v>
      </c>
      <c r="C517" s="356">
        <v>76.0</v>
      </c>
      <c r="D517" s="132">
        <v>36.0</v>
      </c>
      <c r="E517" s="356">
        <v>2.0</v>
      </c>
      <c r="F517" s="356">
        <v>1.0</v>
      </c>
      <c r="G517" s="356">
        <v>25.0</v>
      </c>
      <c r="H517" s="356">
        <v>657.0</v>
      </c>
      <c r="I517" s="356">
        <v>21.0</v>
      </c>
      <c r="J517" s="356">
        <v>93.0</v>
      </c>
      <c r="K517" s="356">
        <v>96.0</v>
      </c>
      <c r="L517" s="356">
        <v>458.0</v>
      </c>
      <c r="M517" s="356">
        <v>29.0</v>
      </c>
      <c r="N517" s="356">
        <v>195.0</v>
      </c>
      <c r="O517" s="356">
        <v>23.0</v>
      </c>
      <c r="P517" s="356">
        <v>74.0</v>
      </c>
      <c r="Q517" s="356">
        <v>2.0</v>
      </c>
      <c r="R517" s="356">
        <v>21.0</v>
      </c>
      <c r="S517" s="356">
        <v>24.0</v>
      </c>
      <c r="T517" s="356">
        <v>49.0</v>
      </c>
      <c r="U517" s="356">
        <v>45.0</v>
      </c>
      <c r="V517" s="356">
        <v>50.0</v>
      </c>
      <c r="W517" s="356">
        <v>21.0</v>
      </c>
      <c r="X517" s="356">
        <v>22.0</v>
      </c>
      <c r="Y517" s="356">
        <v>98.0</v>
      </c>
      <c r="Z517" s="356">
        <v>2.0</v>
      </c>
      <c r="AA517" s="356">
        <v>1.0</v>
      </c>
      <c r="AB517" s="356">
        <v>35.0</v>
      </c>
      <c r="AC517" s="356"/>
      <c r="AD517" s="356"/>
      <c r="AE517" s="356">
        <v>3.0</v>
      </c>
      <c r="AF517" s="356">
        <v>14.0</v>
      </c>
      <c r="AG517" s="356">
        <v>8.0</v>
      </c>
      <c r="AH517" s="356"/>
      <c r="AI517" s="356">
        <v>12.0</v>
      </c>
      <c r="AJ517" s="353"/>
      <c r="AK517" s="353"/>
      <c r="AL517" s="353"/>
      <c r="AM517" s="353"/>
      <c r="AN517" s="353"/>
      <c r="AO517" s="353"/>
      <c r="AP517" s="353"/>
    </row>
    <row r="518">
      <c r="A518" s="345">
        <v>44065.0</v>
      </c>
      <c r="B518" s="356">
        <v>70.0</v>
      </c>
      <c r="C518" s="356">
        <v>78.0</v>
      </c>
      <c r="D518" s="132">
        <v>42.0</v>
      </c>
      <c r="E518" s="356">
        <v>4.0</v>
      </c>
      <c r="F518" s="356">
        <v>1.0</v>
      </c>
      <c r="G518" s="356">
        <v>15.0</v>
      </c>
      <c r="H518" s="356">
        <v>588.0</v>
      </c>
      <c r="I518" s="356">
        <v>3.0</v>
      </c>
      <c r="J518" s="356">
        <v>134.0</v>
      </c>
      <c r="K518" s="356">
        <v>100.0</v>
      </c>
      <c r="L518" s="356">
        <v>321.0</v>
      </c>
      <c r="M518" s="356">
        <v>33.0</v>
      </c>
      <c r="N518" s="356">
        <v>129.0</v>
      </c>
      <c r="O518" s="356">
        <v>34.0</v>
      </c>
      <c r="P518" s="356">
        <v>78.0</v>
      </c>
      <c r="Q518" s="356">
        <v>1.0</v>
      </c>
      <c r="R518" s="356"/>
      <c r="S518" s="356">
        <v>14.0</v>
      </c>
      <c r="T518" s="356">
        <v>54.0</v>
      </c>
      <c r="U518" s="356">
        <v>37.0</v>
      </c>
      <c r="V518" s="356">
        <v>71.0</v>
      </c>
      <c r="W518" s="356">
        <v>73.0</v>
      </c>
      <c r="X518" s="356">
        <v>11.0</v>
      </c>
      <c r="Y518" s="356">
        <v>61.0</v>
      </c>
      <c r="Z518" s="356">
        <v>1.0</v>
      </c>
      <c r="AA518" s="356">
        <v>3.0</v>
      </c>
      <c r="AB518" s="356">
        <v>63.0</v>
      </c>
      <c r="AC518" s="356">
        <v>9.0</v>
      </c>
      <c r="AD518" s="356">
        <v>4.0</v>
      </c>
      <c r="AE518" s="356">
        <v>4.0</v>
      </c>
      <c r="AF518" s="356">
        <v>33.0</v>
      </c>
      <c r="AG518" s="356">
        <v>16.0</v>
      </c>
      <c r="AH518" s="356">
        <v>5.0</v>
      </c>
      <c r="AI518" s="353"/>
      <c r="AJ518" s="353"/>
      <c r="AK518" s="353"/>
      <c r="AL518" s="353"/>
      <c r="AM518" s="353"/>
      <c r="AN518" s="353"/>
      <c r="AO518" s="353"/>
      <c r="AP518" s="353"/>
    </row>
    <row r="519">
      <c r="A519" s="345">
        <v>44066.0</v>
      </c>
      <c r="B519" s="353"/>
      <c r="C519" s="356">
        <v>67.0</v>
      </c>
      <c r="D519" s="132">
        <v>32.0</v>
      </c>
      <c r="E519" s="356">
        <v>2.0</v>
      </c>
      <c r="F519" s="356"/>
      <c r="G519" s="356">
        <v>15.0</v>
      </c>
      <c r="H519" s="356">
        <v>615.0</v>
      </c>
      <c r="I519" s="356"/>
      <c r="J519" s="356">
        <v>68.0</v>
      </c>
      <c r="K519" s="356">
        <v>188.0</v>
      </c>
      <c r="L519" s="356">
        <v>279.0</v>
      </c>
      <c r="M519" s="356">
        <v>33.0</v>
      </c>
      <c r="N519" s="356">
        <v>80.0</v>
      </c>
      <c r="O519" s="356">
        <v>62.0</v>
      </c>
      <c r="P519" s="356">
        <v>81.0</v>
      </c>
      <c r="Q519" s="356">
        <v>9.0</v>
      </c>
      <c r="R519" s="356">
        <v>44.0</v>
      </c>
      <c r="S519" s="356">
        <v>18.0</v>
      </c>
      <c r="T519" s="356">
        <v>34.0</v>
      </c>
      <c r="U519" s="356">
        <v>68.0</v>
      </c>
      <c r="V519" s="356">
        <v>30.0</v>
      </c>
      <c r="W519" s="356">
        <v>78.0</v>
      </c>
      <c r="X519" s="356">
        <v>13.0</v>
      </c>
      <c r="Y519" s="356">
        <v>33.0</v>
      </c>
      <c r="Z519" s="356">
        <v>2.0</v>
      </c>
      <c r="AA519" s="356">
        <v>6.0</v>
      </c>
      <c r="AB519" s="356">
        <v>42.0</v>
      </c>
      <c r="AC519" s="356">
        <v>4.0</v>
      </c>
      <c r="AD519" s="356">
        <v>54.0</v>
      </c>
      <c r="AE519" s="356">
        <v>2.0</v>
      </c>
      <c r="AF519" s="356"/>
      <c r="AG519" s="356">
        <v>5.0</v>
      </c>
      <c r="AH519" s="356">
        <v>1.0</v>
      </c>
      <c r="AI519" s="356">
        <v>72.0</v>
      </c>
      <c r="AJ519" s="353"/>
      <c r="AK519" s="353"/>
      <c r="AL519" s="353"/>
      <c r="AM519" s="353"/>
      <c r="AN519" s="353"/>
      <c r="AO519" s="353"/>
      <c r="AP519" s="353"/>
    </row>
    <row r="520">
      <c r="A520" s="345">
        <v>44067.0</v>
      </c>
      <c r="B520" s="356">
        <v>30.0</v>
      </c>
      <c r="C520" s="356">
        <v>63.0</v>
      </c>
      <c r="D520" s="132">
        <v>61.0</v>
      </c>
      <c r="E520" s="356"/>
      <c r="F520" s="356">
        <v>1.0</v>
      </c>
      <c r="G520" s="356">
        <v>14.0</v>
      </c>
      <c r="H520" s="356">
        <v>633.0</v>
      </c>
      <c r="I520" s="356"/>
      <c r="J520" s="356">
        <v>137.0</v>
      </c>
      <c r="K520" s="356">
        <v>152.0</v>
      </c>
      <c r="L520" s="356">
        <v>320.0</v>
      </c>
      <c r="M520" s="356">
        <v>12.0</v>
      </c>
      <c r="N520" s="356">
        <v>44.0</v>
      </c>
      <c r="O520" s="356">
        <v>17.0</v>
      </c>
      <c r="P520" s="356">
        <v>61.0</v>
      </c>
      <c r="Q520" s="356">
        <v>8.0</v>
      </c>
      <c r="R520" s="356">
        <v>11.0</v>
      </c>
      <c r="S520" s="356">
        <v>14.0</v>
      </c>
      <c r="T520" s="356">
        <v>32.0</v>
      </c>
      <c r="U520" s="356">
        <v>26.0</v>
      </c>
      <c r="V520" s="356">
        <v>2.0</v>
      </c>
      <c r="W520" s="356">
        <v>37.0</v>
      </c>
      <c r="X520" s="356">
        <v>4.0</v>
      </c>
      <c r="Y520" s="356">
        <v>46.0</v>
      </c>
      <c r="Z520" s="356">
        <v>1.0</v>
      </c>
      <c r="AA520" s="356">
        <v>3.0</v>
      </c>
      <c r="AB520" s="356">
        <v>42.0</v>
      </c>
      <c r="AC520" s="356">
        <v>4.0</v>
      </c>
      <c r="AD520" s="356">
        <v>8.0</v>
      </c>
      <c r="AE520" s="356">
        <v>10.0</v>
      </c>
      <c r="AF520" s="356">
        <v>83.0</v>
      </c>
      <c r="AG520" s="356">
        <v>1.0</v>
      </c>
      <c r="AH520" s="353"/>
      <c r="AI520" s="353"/>
      <c r="AJ520" s="353"/>
      <c r="AK520" s="353"/>
      <c r="AL520" s="353"/>
      <c r="AM520" s="353"/>
      <c r="AN520" s="353"/>
      <c r="AO520" s="353"/>
      <c r="AP520" s="353"/>
    </row>
    <row r="521">
      <c r="A521" s="345">
        <v>44068.0</v>
      </c>
      <c r="B521" s="356">
        <v>20.0</v>
      </c>
      <c r="C521" s="356">
        <v>74.0</v>
      </c>
      <c r="D521" s="132">
        <v>32.0</v>
      </c>
      <c r="E521" s="356">
        <v>3.0</v>
      </c>
      <c r="F521" s="356">
        <v>11.0</v>
      </c>
      <c r="G521" s="356">
        <v>41.0</v>
      </c>
      <c r="H521" s="356">
        <v>637.0</v>
      </c>
      <c r="I521" s="356">
        <v>7.0</v>
      </c>
      <c r="J521" s="356">
        <v>250.0</v>
      </c>
      <c r="K521" s="356">
        <v>198.0</v>
      </c>
      <c r="L521" s="356">
        <v>363.0</v>
      </c>
      <c r="M521" s="356">
        <v>27.0</v>
      </c>
      <c r="N521" s="356">
        <v>141.0</v>
      </c>
      <c r="O521" s="356">
        <v>11.0</v>
      </c>
      <c r="P521" s="356">
        <v>82.0</v>
      </c>
      <c r="Q521" s="356">
        <v>3.0</v>
      </c>
      <c r="R521" s="356">
        <v>11.0</v>
      </c>
      <c r="S521" s="356">
        <v>17.0</v>
      </c>
      <c r="T521" s="356">
        <v>45.0</v>
      </c>
      <c r="U521" s="356">
        <v>77.0</v>
      </c>
      <c r="V521" s="356">
        <v>44.0</v>
      </c>
      <c r="W521" s="356">
        <v>134.0</v>
      </c>
      <c r="X521" s="356">
        <v>38.0</v>
      </c>
      <c r="Y521" s="356">
        <v>52.0</v>
      </c>
      <c r="Z521" s="356"/>
      <c r="AA521" s="356">
        <v>4.0</v>
      </c>
      <c r="AB521" s="356">
        <v>40.0</v>
      </c>
      <c r="AC521" s="356">
        <v>1.0</v>
      </c>
      <c r="AD521" s="356">
        <v>65.0</v>
      </c>
      <c r="AE521" s="356"/>
      <c r="AF521" s="356"/>
      <c r="AG521" s="356">
        <v>7.0</v>
      </c>
      <c r="AH521" s="356">
        <v>1.0</v>
      </c>
      <c r="AI521" s="356">
        <v>11.0</v>
      </c>
      <c r="AJ521" s="353"/>
      <c r="AK521" s="353"/>
      <c r="AL521" s="353"/>
      <c r="AM521" s="353"/>
      <c r="AN521" s="353"/>
      <c r="AO521" s="353"/>
      <c r="AP521" s="353"/>
    </row>
    <row r="522">
      <c r="A522" s="345">
        <v>44069.0</v>
      </c>
      <c r="B522" s="356">
        <v>30.0</v>
      </c>
      <c r="C522" s="356">
        <v>76.0</v>
      </c>
      <c r="D522" s="132">
        <v>29.0</v>
      </c>
      <c r="E522" s="356">
        <v>4.0</v>
      </c>
      <c r="F522" s="356">
        <v>3.0</v>
      </c>
      <c r="G522" s="356">
        <v>16.0</v>
      </c>
      <c r="H522" s="356">
        <v>713.0</v>
      </c>
      <c r="I522" s="356">
        <v>8.0</v>
      </c>
      <c r="J522" s="356">
        <v>178.0</v>
      </c>
      <c r="K522" s="356">
        <v>147.0</v>
      </c>
      <c r="L522" s="356">
        <v>331.0</v>
      </c>
      <c r="M522" s="356"/>
      <c r="N522" s="356">
        <v>134.0</v>
      </c>
      <c r="O522" s="356">
        <v>8.0</v>
      </c>
      <c r="P522" s="356">
        <v>54.0</v>
      </c>
      <c r="Q522" s="356">
        <v>1.0</v>
      </c>
      <c r="R522" s="356">
        <v>8.0</v>
      </c>
      <c r="S522" s="356">
        <v>28.0</v>
      </c>
      <c r="T522" s="356">
        <v>21.0</v>
      </c>
      <c r="U522" s="356">
        <v>87.0</v>
      </c>
      <c r="V522" s="356">
        <v>15.0</v>
      </c>
      <c r="W522" s="356">
        <v>137.0</v>
      </c>
      <c r="X522" s="356">
        <v>37.0</v>
      </c>
      <c r="Y522" s="356">
        <v>70.0</v>
      </c>
      <c r="Z522" s="356"/>
      <c r="AA522" s="356">
        <v>2.0</v>
      </c>
      <c r="AB522" s="356">
        <v>42.0</v>
      </c>
      <c r="AC522" s="356">
        <v>30.0</v>
      </c>
      <c r="AD522" s="356">
        <v>6.0</v>
      </c>
      <c r="AE522" s="356">
        <v>52.0</v>
      </c>
      <c r="AF522" s="356">
        <v>36.0</v>
      </c>
      <c r="AG522" s="356">
        <v>2.0</v>
      </c>
      <c r="AH522" s="356">
        <v>1.0</v>
      </c>
      <c r="AI522" s="353"/>
      <c r="AJ522" s="353"/>
      <c r="AK522" s="353"/>
      <c r="AL522" s="353"/>
      <c r="AM522" s="353"/>
      <c r="AN522" s="353"/>
      <c r="AO522" s="353"/>
      <c r="AP522" s="353"/>
    </row>
    <row r="523">
      <c r="A523" s="345">
        <v>44070.0</v>
      </c>
      <c r="B523" s="356">
        <v>108.0</v>
      </c>
      <c r="C523" s="356">
        <v>82.0</v>
      </c>
      <c r="D523" s="132">
        <v>59.0</v>
      </c>
      <c r="E523" s="356"/>
      <c r="F523" s="356">
        <v>2.0</v>
      </c>
      <c r="G523" s="356">
        <v>42.0</v>
      </c>
      <c r="H523" s="356">
        <v>760.0</v>
      </c>
      <c r="I523" s="356">
        <v>7.0</v>
      </c>
      <c r="J523" s="356">
        <v>154.0</v>
      </c>
      <c r="K523" s="356">
        <v>252.0</v>
      </c>
      <c r="L523" s="356">
        <v>367.0</v>
      </c>
      <c r="M523" s="356">
        <v>6.0</v>
      </c>
      <c r="N523" s="356">
        <v>206.0</v>
      </c>
      <c r="O523" s="356">
        <v>18.0</v>
      </c>
      <c r="P523" s="356">
        <v>39.0</v>
      </c>
      <c r="Q523" s="356"/>
      <c r="R523" s="356">
        <v>50.0</v>
      </c>
      <c r="S523" s="356">
        <v>21.0</v>
      </c>
      <c r="T523" s="356">
        <v>25.0</v>
      </c>
      <c r="U523" s="356">
        <v>41.0</v>
      </c>
      <c r="V523" s="356">
        <v>39.0</v>
      </c>
      <c r="W523" s="356">
        <v>104.0</v>
      </c>
      <c r="X523" s="356">
        <v>50.0</v>
      </c>
      <c r="Y523" s="356">
        <v>42.0</v>
      </c>
      <c r="Z523" s="356"/>
      <c r="AA523" s="356">
        <v>5.0</v>
      </c>
      <c r="AB523" s="356">
        <v>99.0</v>
      </c>
      <c r="AC523" s="356">
        <v>16.0</v>
      </c>
      <c r="AD523" s="356">
        <v>33.0</v>
      </c>
      <c r="AE523" s="356">
        <v>9.0</v>
      </c>
      <c r="AF523" s="356">
        <v>23.0</v>
      </c>
      <c r="AG523" s="356">
        <v>6.0</v>
      </c>
      <c r="AH523" s="356">
        <v>1.0</v>
      </c>
      <c r="AI523" s="356">
        <v>53.0</v>
      </c>
      <c r="AJ523" s="353"/>
      <c r="AK523" s="353"/>
      <c r="AL523" s="353"/>
      <c r="AM523" s="353"/>
      <c r="AN523" s="353"/>
      <c r="AO523" s="353"/>
      <c r="AP523" s="353"/>
    </row>
    <row r="524">
      <c r="A524" s="345">
        <v>44071.0</v>
      </c>
      <c r="B524" s="356">
        <v>50.0</v>
      </c>
      <c r="C524" s="356">
        <v>93.0</v>
      </c>
      <c r="D524" s="132">
        <v>42.0</v>
      </c>
      <c r="E524" s="356"/>
      <c r="F524" s="356">
        <v>24.0</v>
      </c>
      <c r="G524" s="356">
        <v>20.0</v>
      </c>
      <c r="H524" s="356">
        <v>869.0</v>
      </c>
      <c r="I524" s="356">
        <v>6.0</v>
      </c>
      <c r="J524" s="356">
        <v>526.0</v>
      </c>
      <c r="K524" s="356">
        <v>242.0</v>
      </c>
      <c r="L524" s="356">
        <v>417.0</v>
      </c>
      <c r="M524" s="356"/>
      <c r="N524" s="356">
        <v>97.0</v>
      </c>
      <c r="O524" s="356"/>
      <c r="P524" s="356">
        <v>68.0</v>
      </c>
      <c r="Q524" s="356">
        <v>12.0</v>
      </c>
      <c r="R524" s="356">
        <v>36.0</v>
      </c>
      <c r="S524" s="356">
        <v>23.0</v>
      </c>
      <c r="T524" s="356">
        <v>57.0</v>
      </c>
      <c r="U524" s="356">
        <v>26.0</v>
      </c>
      <c r="V524" s="356">
        <v>34.0</v>
      </c>
      <c r="W524" s="356">
        <v>86.0</v>
      </c>
      <c r="X524" s="356">
        <v>49.0</v>
      </c>
      <c r="Y524" s="356">
        <v>76.0</v>
      </c>
      <c r="Z524" s="356">
        <v>1.0</v>
      </c>
      <c r="AA524" s="356">
        <v>2.0</v>
      </c>
      <c r="AB524" s="356">
        <v>66.0</v>
      </c>
      <c r="AC524" s="356">
        <v>15.0</v>
      </c>
      <c r="AD524" s="356">
        <v>4.0</v>
      </c>
      <c r="AE524" s="356">
        <v>6.0</v>
      </c>
      <c r="AF524" s="356">
        <v>26.0</v>
      </c>
      <c r="AG524" s="356">
        <v>16.0</v>
      </c>
      <c r="AH524" s="356">
        <v>2.0</v>
      </c>
      <c r="AI524" s="356">
        <v>12.0</v>
      </c>
      <c r="AJ524" s="353"/>
      <c r="AK524" s="353"/>
      <c r="AL524" s="353"/>
      <c r="AM524" s="353"/>
      <c r="AN524" s="353"/>
      <c r="AO524" s="353"/>
      <c r="AP524" s="353"/>
    </row>
    <row r="525">
      <c r="A525" s="345">
        <v>44072.0</v>
      </c>
      <c r="B525" s="356">
        <v>97.0</v>
      </c>
      <c r="C525" s="356">
        <v>88.0</v>
      </c>
      <c r="D525" s="132">
        <v>60.0</v>
      </c>
      <c r="E525" s="356"/>
      <c r="F525" s="356">
        <v>3.0</v>
      </c>
      <c r="G525" s="356">
        <v>47.0</v>
      </c>
      <c r="H525" s="356">
        <v>861.0</v>
      </c>
      <c r="I525" s="356"/>
      <c r="J525" s="356">
        <v>287.0</v>
      </c>
      <c r="K525" s="356">
        <v>180.0</v>
      </c>
      <c r="L525" s="356">
        <v>641.0</v>
      </c>
      <c r="M525" s="356">
        <v>16.0</v>
      </c>
      <c r="N525" s="356">
        <v>200.0</v>
      </c>
      <c r="O525" s="356">
        <v>18.0</v>
      </c>
      <c r="P525" s="356">
        <v>111.0</v>
      </c>
      <c r="Q525" s="356">
        <v>6.0</v>
      </c>
      <c r="R525" s="356">
        <v>39.0</v>
      </c>
      <c r="S525" s="356">
        <v>42.0</v>
      </c>
      <c r="T525" s="356">
        <v>56.0</v>
      </c>
      <c r="U525" s="356">
        <v>88.0</v>
      </c>
      <c r="V525" s="356">
        <v>65.0</v>
      </c>
      <c r="W525" s="356">
        <v>103.0</v>
      </c>
      <c r="X525" s="356">
        <v>38.0</v>
      </c>
      <c r="Y525" s="356">
        <v>85.0</v>
      </c>
      <c r="Z525" s="356">
        <v>1.0</v>
      </c>
      <c r="AA525" s="356">
        <v>4.0</v>
      </c>
      <c r="AB525" s="356">
        <v>79.0</v>
      </c>
      <c r="AC525" s="356"/>
      <c r="AD525" s="356">
        <v>27.0</v>
      </c>
      <c r="AE525" s="356">
        <v>20.0</v>
      </c>
      <c r="AF525" s="356">
        <v>36.0</v>
      </c>
      <c r="AG525" s="356">
        <v>4.0</v>
      </c>
      <c r="AH525" s="356"/>
      <c r="AI525" s="356">
        <v>6.0</v>
      </c>
      <c r="AJ525" s="353"/>
      <c r="AK525" s="353"/>
      <c r="AL525" s="353"/>
      <c r="AM525" s="353"/>
      <c r="AN525" s="353"/>
      <c r="AO525" s="353"/>
      <c r="AP525" s="353"/>
    </row>
    <row r="526">
      <c r="A526" s="345">
        <v>44073.0</v>
      </c>
      <c r="B526" s="356">
        <v>54.0</v>
      </c>
      <c r="C526" s="356">
        <v>89.0</v>
      </c>
      <c r="D526" s="132">
        <v>45.0</v>
      </c>
      <c r="E526" s="356">
        <v>4.0</v>
      </c>
      <c r="F526" s="356">
        <v>11.0</v>
      </c>
      <c r="G526" s="356">
        <v>24.0</v>
      </c>
      <c r="H526" s="356">
        <v>1094.0</v>
      </c>
      <c r="I526" s="356"/>
      <c r="J526" s="356">
        <v>103.0</v>
      </c>
      <c r="K526" s="356">
        <v>138.0</v>
      </c>
      <c r="L526" s="356">
        <v>466.0</v>
      </c>
      <c r="M526" s="356">
        <v>18.0</v>
      </c>
      <c r="N526" s="356">
        <v>197.0</v>
      </c>
      <c r="O526" s="356">
        <v>25.0</v>
      </c>
      <c r="P526" s="356">
        <v>64.0</v>
      </c>
      <c r="Q526" s="356">
        <v>3.0</v>
      </c>
      <c r="R526" s="356"/>
      <c r="S526" s="356">
        <v>1.0</v>
      </c>
      <c r="T526" s="356">
        <v>40.0</v>
      </c>
      <c r="U526" s="356">
        <v>90.0</v>
      </c>
      <c r="V526" s="356">
        <v>82.0</v>
      </c>
      <c r="W526" s="356">
        <v>39.0</v>
      </c>
      <c r="X526" s="356">
        <v>26.0</v>
      </c>
      <c r="Y526" s="356">
        <v>29.0</v>
      </c>
      <c r="Z526" s="356"/>
      <c r="AA526" s="356">
        <v>7.0</v>
      </c>
      <c r="AB526" s="356">
        <v>134.0</v>
      </c>
      <c r="AC526" s="356">
        <v>18.0</v>
      </c>
      <c r="AD526" s="356">
        <v>20.0</v>
      </c>
      <c r="AE526" s="356">
        <v>6.0</v>
      </c>
      <c r="AF526" s="356">
        <v>25.0</v>
      </c>
      <c r="AG526" s="356">
        <v>5.0</v>
      </c>
      <c r="AH526" s="356">
        <v>1.0</v>
      </c>
      <c r="AI526" s="353"/>
      <c r="AJ526" s="353"/>
      <c r="AK526" s="353"/>
      <c r="AL526" s="353"/>
      <c r="AM526" s="353"/>
      <c r="AN526" s="353"/>
      <c r="AO526" s="353"/>
      <c r="AP526" s="353"/>
    </row>
    <row r="527">
      <c r="A527" s="345">
        <v>44074.0</v>
      </c>
      <c r="B527" s="356">
        <v>33.0</v>
      </c>
      <c r="C527" s="356">
        <v>129.0</v>
      </c>
      <c r="D527" s="132">
        <v>31.0</v>
      </c>
      <c r="E527" s="356"/>
      <c r="F527" s="356"/>
      <c r="G527" s="356">
        <v>28.0</v>
      </c>
      <c r="H527" s="356">
        <v>1049.0</v>
      </c>
      <c r="I527" s="356"/>
      <c r="J527" s="356">
        <v>145.0</v>
      </c>
      <c r="K527" s="356">
        <v>179.0</v>
      </c>
      <c r="L527" s="356">
        <v>323.0</v>
      </c>
      <c r="M527" s="356"/>
      <c r="N527" s="356">
        <v>124.0</v>
      </c>
      <c r="O527" s="356">
        <v>41.0</v>
      </c>
      <c r="P527" s="356">
        <v>32.0</v>
      </c>
      <c r="Q527" s="356">
        <v>2.0</v>
      </c>
      <c r="R527" s="356">
        <v>90.0</v>
      </c>
      <c r="S527" s="356">
        <v>14.0</v>
      </c>
      <c r="T527" s="356">
        <v>53.0</v>
      </c>
      <c r="U527" s="356">
        <v>89.0</v>
      </c>
      <c r="V527" s="356">
        <v>15.0</v>
      </c>
      <c r="W527" s="356">
        <v>58.0</v>
      </c>
      <c r="X527" s="356">
        <v>1.0</v>
      </c>
      <c r="Y527" s="356">
        <v>108.0</v>
      </c>
      <c r="Z527" s="356">
        <v>2.0</v>
      </c>
      <c r="AA527" s="356">
        <v>6.0</v>
      </c>
      <c r="AB527" s="356">
        <v>107.0</v>
      </c>
      <c r="AC527" s="356">
        <v>2.0</v>
      </c>
      <c r="AD527" s="356">
        <v>25.0</v>
      </c>
      <c r="AE527" s="356">
        <v>55.0</v>
      </c>
      <c r="AF527" s="356"/>
      <c r="AG527" s="356">
        <v>2.0</v>
      </c>
      <c r="AH527" s="353"/>
      <c r="AI527" s="353"/>
      <c r="AJ527" s="353"/>
      <c r="AK527" s="353"/>
      <c r="AL527" s="353"/>
      <c r="AM527" s="353"/>
      <c r="AN527" s="353"/>
      <c r="AO527" s="353"/>
      <c r="AP527" s="353"/>
    </row>
    <row r="528">
      <c r="A528" s="347">
        <f t="shared" ref="A528:A533" si="17">A527+1</f>
        <v>44075</v>
      </c>
      <c r="B528" s="356">
        <v>16.0</v>
      </c>
      <c r="C528" s="356">
        <v>160.0</v>
      </c>
      <c r="D528" s="132">
        <v>26.0</v>
      </c>
      <c r="E528" s="356"/>
      <c r="F528" s="356">
        <v>6.0</v>
      </c>
      <c r="G528" s="356">
        <v>20.0</v>
      </c>
      <c r="H528" s="356">
        <v>901.0</v>
      </c>
      <c r="I528" s="356"/>
      <c r="J528" s="356">
        <v>215.0</v>
      </c>
      <c r="K528" s="356">
        <v>200.0</v>
      </c>
      <c r="L528" s="356">
        <v>350.0</v>
      </c>
      <c r="M528" s="356">
        <v>8.0</v>
      </c>
      <c r="N528" s="356">
        <v>61.0</v>
      </c>
      <c r="O528" s="356">
        <v>37.0</v>
      </c>
      <c r="P528" s="356">
        <v>69.0</v>
      </c>
      <c r="Q528" s="356">
        <v>8.0</v>
      </c>
      <c r="R528" s="356">
        <v>27.0</v>
      </c>
      <c r="S528" s="356">
        <v>16.0</v>
      </c>
      <c r="T528" s="356">
        <v>32.0</v>
      </c>
      <c r="U528" s="356">
        <v>83.0</v>
      </c>
      <c r="V528" s="356">
        <v>45.0</v>
      </c>
      <c r="W528" s="356">
        <v>115.0</v>
      </c>
      <c r="X528" s="356">
        <v>42.0</v>
      </c>
      <c r="Y528" s="356">
        <v>79.0</v>
      </c>
      <c r="Z528" s="356">
        <v>1.0</v>
      </c>
      <c r="AA528" s="356">
        <v>4.0</v>
      </c>
      <c r="AB528" s="356">
        <v>78.0</v>
      </c>
      <c r="AC528" s="356">
        <v>6.0</v>
      </c>
      <c r="AD528" s="356">
        <v>43.0</v>
      </c>
      <c r="AE528" s="356">
        <v>24.0</v>
      </c>
      <c r="AF528" s="356">
        <v>66.0</v>
      </c>
      <c r="AG528" s="356">
        <v>1.0</v>
      </c>
      <c r="AH528" s="356">
        <v>2.0</v>
      </c>
      <c r="AI528" s="356">
        <v>34.0</v>
      </c>
      <c r="AJ528" s="353"/>
      <c r="AK528" s="353"/>
      <c r="AL528" s="353"/>
      <c r="AM528" s="353"/>
      <c r="AN528" s="353"/>
      <c r="AO528" s="353"/>
      <c r="AP528" s="353"/>
    </row>
    <row r="529">
      <c r="A529" s="347">
        <f t="shared" si="17"/>
        <v>44076</v>
      </c>
      <c r="B529" s="357">
        <v>48.0</v>
      </c>
      <c r="C529" s="357">
        <v>169.0</v>
      </c>
      <c r="D529" s="358">
        <v>68.0</v>
      </c>
      <c r="E529" s="357"/>
      <c r="F529" s="357">
        <v>4.0</v>
      </c>
      <c r="G529" s="357">
        <v>29.0</v>
      </c>
      <c r="H529" s="357">
        <v>1054.0</v>
      </c>
      <c r="I529" s="357">
        <v>1.0</v>
      </c>
      <c r="J529" s="357">
        <v>203.0</v>
      </c>
      <c r="K529" s="357">
        <v>264.0</v>
      </c>
      <c r="L529" s="357">
        <v>385.0</v>
      </c>
      <c r="M529" s="357">
        <v>6.0</v>
      </c>
      <c r="N529" s="357">
        <v>72.0</v>
      </c>
      <c r="O529" s="357"/>
      <c r="P529" s="357">
        <v>59.0</v>
      </c>
      <c r="Q529" s="357">
        <v>4.0</v>
      </c>
      <c r="R529" s="357">
        <v>47.0</v>
      </c>
      <c r="S529" s="357">
        <v>14.0</v>
      </c>
      <c r="T529" s="357">
        <v>34.0</v>
      </c>
      <c r="U529" s="357">
        <v>88.0</v>
      </c>
      <c r="V529" s="357">
        <v>15.0</v>
      </c>
      <c r="W529" s="357">
        <v>182.0</v>
      </c>
      <c r="X529" s="357">
        <v>15.0</v>
      </c>
      <c r="Y529" s="357">
        <v>137.0</v>
      </c>
      <c r="Z529" s="357">
        <v>1.0</v>
      </c>
      <c r="AA529" s="357">
        <v>11.0</v>
      </c>
      <c r="AB529" s="357">
        <v>107.0</v>
      </c>
      <c r="AC529" s="357">
        <v>5.0</v>
      </c>
      <c r="AD529" s="357">
        <v>10.0</v>
      </c>
      <c r="AE529" s="357">
        <v>5.0</v>
      </c>
      <c r="AF529" s="357">
        <v>11.0</v>
      </c>
      <c r="AG529" s="357"/>
      <c r="AH529" s="357">
        <v>12.0</v>
      </c>
      <c r="AI529" s="357">
        <v>15.0</v>
      </c>
      <c r="AJ529" s="353"/>
      <c r="AK529" s="353"/>
      <c r="AL529" s="353"/>
      <c r="AM529" s="353"/>
      <c r="AN529" s="353"/>
      <c r="AO529" s="353"/>
      <c r="AP529" s="353"/>
    </row>
    <row r="530">
      <c r="A530" s="347">
        <f t="shared" si="17"/>
        <v>44077</v>
      </c>
      <c r="B530" s="357">
        <v>97.0</v>
      </c>
      <c r="C530" s="357">
        <v>174.0</v>
      </c>
      <c r="D530" s="358">
        <v>34.0</v>
      </c>
      <c r="E530" s="357">
        <v>1.0</v>
      </c>
      <c r="F530" s="357">
        <v>8.0</v>
      </c>
      <c r="G530" s="357">
        <v>33.0</v>
      </c>
      <c r="H530" s="357">
        <v>1359.0</v>
      </c>
      <c r="I530" s="357"/>
      <c r="J530" s="357">
        <v>238.0</v>
      </c>
      <c r="K530" s="357">
        <v>242.0</v>
      </c>
      <c r="L530" s="357">
        <v>377.0</v>
      </c>
      <c r="M530" s="357">
        <v>15.0</v>
      </c>
      <c r="N530" s="357">
        <v>157.0</v>
      </c>
      <c r="O530" s="357">
        <v>51.0</v>
      </c>
      <c r="P530" s="357">
        <v>111.0</v>
      </c>
      <c r="Q530" s="357">
        <v>26.0</v>
      </c>
      <c r="R530" s="357">
        <v>36.0</v>
      </c>
      <c r="S530" s="357">
        <v>14.0</v>
      </c>
      <c r="T530" s="357">
        <v>63.0</v>
      </c>
      <c r="U530" s="357">
        <v>44.0</v>
      </c>
      <c r="V530" s="357">
        <v>34.0</v>
      </c>
      <c r="W530" s="357">
        <v>141.0</v>
      </c>
      <c r="X530" s="357">
        <v>6.0</v>
      </c>
      <c r="Y530" s="357">
        <v>50.0</v>
      </c>
      <c r="Z530" s="357">
        <v>4.0</v>
      </c>
      <c r="AA530" s="357">
        <v>14.0</v>
      </c>
      <c r="AB530" s="357">
        <v>106.0</v>
      </c>
      <c r="AC530" s="357">
        <v>7.0</v>
      </c>
      <c r="AD530" s="357">
        <v>51.0</v>
      </c>
      <c r="AE530" s="357">
        <v>25.0</v>
      </c>
      <c r="AF530" s="357">
        <v>28.0</v>
      </c>
      <c r="AG530" s="357">
        <v>6.0</v>
      </c>
      <c r="AH530" s="357">
        <v>9.0</v>
      </c>
      <c r="AI530" s="357">
        <v>61.0</v>
      </c>
      <c r="AJ530" s="353"/>
      <c r="AK530" s="353"/>
      <c r="AL530" s="353"/>
      <c r="AM530" s="353"/>
      <c r="AN530" s="353"/>
      <c r="AO530" s="353"/>
      <c r="AP530" s="353"/>
    </row>
    <row r="531">
      <c r="A531" s="347">
        <f t="shared" si="17"/>
        <v>44078</v>
      </c>
      <c r="B531" s="357">
        <v>90.0</v>
      </c>
      <c r="C531" s="357">
        <v>196.0</v>
      </c>
      <c r="D531" s="358">
        <v>22.0</v>
      </c>
      <c r="E531" s="357">
        <v>2.0</v>
      </c>
      <c r="F531" s="357">
        <v>3.0</v>
      </c>
      <c r="G531" s="357">
        <v>18.0</v>
      </c>
      <c r="H531" s="357">
        <v>880.0</v>
      </c>
      <c r="I531" s="357">
        <v>1.0</v>
      </c>
      <c r="J531" s="357">
        <v>385.0</v>
      </c>
      <c r="K531" s="357">
        <v>190.0</v>
      </c>
      <c r="L531" s="357">
        <v>350.0</v>
      </c>
      <c r="M531" s="357">
        <v>11.0</v>
      </c>
      <c r="N531" s="357">
        <v>281.0</v>
      </c>
      <c r="O531" s="357">
        <v>53.0</v>
      </c>
      <c r="P531" s="357">
        <v>49.0</v>
      </c>
      <c r="Q531" s="357">
        <v>4.0</v>
      </c>
      <c r="R531" s="357">
        <v>65.0</v>
      </c>
      <c r="S531" s="357">
        <v>9.0</v>
      </c>
      <c r="T531" s="357">
        <v>35.0</v>
      </c>
      <c r="U531" s="357">
        <v>65.0</v>
      </c>
      <c r="V531" s="357">
        <v>30.0</v>
      </c>
      <c r="W531" s="357">
        <v>125.0</v>
      </c>
      <c r="X531" s="357">
        <v>32.0</v>
      </c>
      <c r="Y531" s="357">
        <v>77.0</v>
      </c>
      <c r="Z531" s="357"/>
      <c r="AA531" s="357">
        <v>4.0</v>
      </c>
      <c r="AB531" s="357">
        <v>130.0</v>
      </c>
      <c r="AC531" s="357">
        <v>9.0</v>
      </c>
      <c r="AD531" s="357">
        <v>43.0</v>
      </c>
      <c r="AE531" s="357">
        <v>27.0</v>
      </c>
      <c r="AF531" s="357">
        <v>72.0</v>
      </c>
      <c r="AG531" s="357"/>
      <c r="AH531" s="357">
        <v>2.0</v>
      </c>
      <c r="AI531" s="357">
        <v>9.0</v>
      </c>
      <c r="AJ531" s="353"/>
      <c r="AK531" s="353"/>
      <c r="AL531" s="353"/>
      <c r="AM531" s="353"/>
      <c r="AN531" s="353"/>
      <c r="AO531" s="353"/>
      <c r="AP531" s="353"/>
    </row>
    <row r="532">
      <c r="A532" s="347">
        <f t="shared" si="17"/>
        <v>44079</v>
      </c>
      <c r="B532" s="357">
        <v>61.0</v>
      </c>
      <c r="C532" s="357">
        <v>165.0</v>
      </c>
      <c r="D532" s="358">
        <v>49.0</v>
      </c>
      <c r="E532" s="357"/>
      <c r="F532" s="357">
        <v>5.0</v>
      </c>
      <c r="G532" s="357">
        <v>21.0</v>
      </c>
      <c r="H532" s="357">
        <v>877.0</v>
      </c>
      <c r="I532" s="357"/>
      <c r="J532" s="357">
        <v>228.0</v>
      </c>
      <c r="K532" s="357">
        <v>258.0</v>
      </c>
      <c r="L532" s="357">
        <v>326.0</v>
      </c>
      <c r="M532" s="357">
        <v>6.0</v>
      </c>
      <c r="N532" s="357">
        <v>128.0</v>
      </c>
      <c r="O532" s="357"/>
      <c r="P532" s="357">
        <v>81.0</v>
      </c>
      <c r="Q532" s="357">
        <v>9.0</v>
      </c>
      <c r="R532" s="357">
        <v>17.0</v>
      </c>
      <c r="S532" s="357">
        <v>33.0</v>
      </c>
      <c r="T532" s="357">
        <v>42.0</v>
      </c>
      <c r="U532" s="357">
        <v>70.0</v>
      </c>
      <c r="V532" s="357">
        <v>18.0</v>
      </c>
      <c r="W532" s="357">
        <v>162.0</v>
      </c>
      <c r="X532" s="357">
        <v>16.0</v>
      </c>
      <c r="Y532" s="357">
        <v>154.0</v>
      </c>
      <c r="Z532" s="357">
        <v>3.0</v>
      </c>
      <c r="AA532" s="357">
        <v>12.0</v>
      </c>
      <c r="AB532" s="357">
        <v>178.0</v>
      </c>
      <c r="AC532" s="357"/>
      <c r="AD532" s="357">
        <v>60.0</v>
      </c>
      <c r="AE532" s="357">
        <v>7.0</v>
      </c>
      <c r="AF532" s="357">
        <v>101.0</v>
      </c>
      <c r="AG532" s="357">
        <v>17.0</v>
      </c>
      <c r="AH532" s="357">
        <v>2.0</v>
      </c>
      <c r="AI532" s="357">
        <v>22.0</v>
      </c>
      <c r="AJ532" s="353"/>
      <c r="AK532" s="353"/>
      <c r="AL532" s="353"/>
      <c r="AM532" s="353"/>
      <c r="AN532" s="353"/>
      <c r="AO532" s="353"/>
      <c r="AP532" s="353"/>
    </row>
    <row r="533">
      <c r="A533" s="347">
        <f t="shared" si="17"/>
        <v>44080</v>
      </c>
      <c r="B533" s="357">
        <v>78.0</v>
      </c>
      <c r="C533" s="357">
        <v>141.0</v>
      </c>
      <c r="D533" s="358">
        <v>85.0</v>
      </c>
      <c r="E533" s="357">
        <v>1.0</v>
      </c>
      <c r="F533" s="357">
        <v>22.0</v>
      </c>
      <c r="G533" s="357">
        <v>11.0</v>
      </c>
      <c r="H533" s="357">
        <v>1176.0</v>
      </c>
      <c r="I533" s="357"/>
      <c r="J533" s="357">
        <v>173.0</v>
      </c>
      <c r="K533" s="357">
        <v>233.0</v>
      </c>
      <c r="L533" s="357">
        <v>303.0</v>
      </c>
      <c r="M533" s="357">
        <v>13.0</v>
      </c>
      <c r="N533" s="357">
        <v>186.0</v>
      </c>
      <c r="O533" s="357">
        <v>51.0</v>
      </c>
      <c r="P533" s="357">
        <v>103.0</v>
      </c>
      <c r="Q533" s="357">
        <v>8.0</v>
      </c>
      <c r="R533" s="357"/>
      <c r="S533" s="357">
        <v>19.0</v>
      </c>
      <c r="T533" s="357">
        <v>15.0</v>
      </c>
      <c r="U533" s="357">
        <v>244.0</v>
      </c>
      <c r="V533" s="357">
        <v>12.0</v>
      </c>
      <c r="W533" s="357">
        <v>81.0</v>
      </c>
      <c r="X533" s="357">
        <v>29.0</v>
      </c>
      <c r="Y533" s="357">
        <v>209.0</v>
      </c>
      <c r="Z533" s="357"/>
      <c r="AA533" s="357">
        <v>12.0</v>
      </c>
      <c r="AB533" s="357">
        <v>140.0</v>
      </c>
      <c r="AC533" s="357"/>
      <c r="AD533" s="357">
        <v>80.0</v>
      </c>
      <c r="AE533" s="357">
        <v>13.0</v>
      </c>
      <c r="AF533" s="357"/>
      <c r="AG533" s="357"/>
      <c r="AH533" s="357">
        <v>2.0</v>
      </c>
      <c r="AI533" s="357">
        <v>4.0</v>
      </c>
      <c r="AJ533" s="353"/>
      <c r="AK533" s="353"/>
      <c r="AL533" s="353"/>
      <c r="AM533" s="353"/>
      <c r="AN533" s="353"/>
      <c r="AO533" s="353"/>
      <c r="AP533" s="353"/>
    </row>
    <row r="534">
      <c r="A534" s="345">
        <v>44081.0</v>
      </c>
      <c r="B534" s="357">
        <v>19.0</v>
      </c>
      <c r="C534" s="357">
        <v>173.0</v>
      </c>
      <c r="D534" s="358">
        <v>77.0</v>
      </c>
      <c r="E534" s="357"/>
      <c r="F534" s="357"/>
      <c r="G534" s="357">
        <v>14.0</v>
      </c>
      <c r="H534" s="357">
        <v>1046.0</v>
      </c>
      <c r="I534" s="357"/>
      <c r="J534" s="357">
        <v>204.0</v>
      </c>
      <c r="K534" s="357">
        <v>264.0</v>
      </c>
      <c r="L534" s="357">
        <v>307.0</v>
      </c>
      <c r="M534" s="357"/>
      <c r="N534" s="357">
        <v>62.0</v>
      </c>
      <c r="O534" s="357">
        <v>67.0</v>
      </c>
      <c r="P534" s="357">
        <v>77.0</v>
      </c>
      <c r="Q534" s="357">
        <v>5.0</v>
      </c>
      <c r="R534" s="357">
        <v>53.0</v>
      </c>
      <c r="S534" s="357">
        <v>8.0</v>
      </c>
      <c r="T534" s="357">
        <v>70.0</v>
      </c>
      <c r="U534" s="357">
        <v>44.0</v>
      </c>
      <c r="V534" s="357">
        <v>1.0</v>
      </c>
      <c r="W534" s="357">
        <v>92.0</v>
      </c>
      <c r="X534" s="357"/>
      <c r="Y534" s="357">
        <v>11.0</v>
      </c>
      <c r="Z534" s="357"/>
      <c r="AA534" s="357">
        <v>3.0</v>
      </c>
      <c r="AB534" s="357">
        <v>133.0</v>
      </c>
      <c r="AC534" s="357">
        <v>9.0</v>
      </c>
      <c r="AD534" s="357">
        <v>20.0</v>
      </c>
      <c r="AE534" s="357">
        <v>32.0</v>
      </c>
      <c r="AF534" s="357">
        <v>74.0</v>
      </c>
      <c r="AG534" s="357"/>
      <c r="AH534" s="357"/>
      <c r="AI534" s="357">
        <v>15.0</v>
      </c>
      <c r="AJ534" s="353"/>
      <c r="AK534" s="353"/>
      <c r="AL534" s="353"/>
      <c r="AM534" s="353"/>
      <c r="AN534" s="353"/>
      <c r="AO534" s="353"/>
      <c r="AP534" s="353"/>
    </row>
    <row r="535">
      <c r="A535" s="345">
        <v>44082.0</v>
      </c>
      <c r="B535" s="348">
        <v>12.0</v>
      </c>
      <c r="C535" s="348">
        <v>164.0</v>
      </c>
      <c r="D535" s="359">
        <v>59.0</v>
      </c>
      <c r="E535" s="348">
        <v>7.0</v>
      </c>
      <c r="F535" s="348">
        <v>3.0</v>
      </c>
      <c r="G535" s="348">
        <v>24.0</v>
      </c>
      <c r="H535" s="348">
        <v>1014.0</v>
      </c>
      <c r="I535" s="348"/>
      <c r="J535" s="348">
        <v>336.0</v>
      </c>
      <c r="K535" s="348">
        <v>237.0</v>
      </c>
      <c r="L535" s="348">
        <v>401.0</v>
      </c>
      <c r="M535" s="348">
        <v>7.0</v>
      </c>
      <c r="N535" s="348">
        <v>86.0</v>
      </c>
      <c r="O535" s="348"/>
      <c r="P535" s="348">
        <v>66.0</v>
      </c>
      <c r="Q535" s="348">
        <v>7.0</v>
      </c>
      <c r="R535" s="348">
        <v>24.0</v>
      </c>
      <c r="S535" s="348">
        <v>20.0</v>
      </c>
      <c r="T535" s="348">
        <v>41.0</v>
      </c>
      <c r="U535" s="348">
        <v>115.0</v>
      </c>
      <c r="V535" s="348">
        <v>21.0</v>
      </c>
      <c r="W535" s="348">
        <v>107.0</v>
      </c>
      <c r="X535" s="348">
        <v>11.0</v>
      </c>
      <c r="Y535" s="348">
        <v>51.0</v>
      </c>
      <c r="Z535" s="348">
        <v>5.0</v>
      </c>
      <c r="AA535" s="348">
        <v>11.0</v>
      </c>
      <c r="AB535" s="348">
        <v>113.0</v>
      </c>
      <c r="AC535" s="348">
        <v>4.0</v>
      </c>
      <c r="AD535" s="348">
        <v>42.0</v>
      </c>
      <c r="AE535" s="348">
        <v>1.0</v>
      </c>
      <c r="AF535" s="348">
        <v>14.0</v>
      </c>
      <c r="AG535" s="348">
        <v>16.0</v>
      </c>
      <c r="AH535" s="348">
        <v>3.0</v>
      </c>
      <c r="AI535" s="348">
        <v>24.0</v>
      </c>
      <c r="AJ535" s="353"/>
      <c r="AK535" s="353"/>
      <c r="AL535" s="353"/>
      <c r="AM535" s="353"/>
      <c r="AN535" s="353"/>
      <c r="AO535" s="353"/>
      <c r="AP535" s="353"/>
    </row>
    <row r="536">
      <c r="A536" s="345">
        <v>44083.0</v>
      </c>
      <c r="B536" s="348">
        <v>98.0</v>
      </c>
      <c r="C536" s="348">
        <v>174.0</v>
      </c>
      <c r="D536" s="359">
        <v>37.0</v>
      </c>
      <c r="E536" s="348">
        <v>2.0</v>
      </c>
      <c r="F536" s="348">
        <v>3.0</v>
      </c>
      <c r="G536" s="348">
        <v>50.0</v>
      </c>
      <c r="H536" s="348">
        <v>1004.0</v>
      </c>
      <c r="I536" s="348">
        <v>4.0</v>
      </c>
      <c r="J536" s="348">
        <v>288.0</v>
      </c>
      <c r="K536" s="348">
        <v>281.0</v>
      </c>
      <c r="L536" s="348">
        <v>370.0</v>
      </c>
      <c r="M536" s="348">
        <v>12.0</v>
      </c>
      <c r="N536" s="348">
        <v>80.0</v>
      </c>
      <c r="O536" s="348">
        <v>44.0</v>
      </c>
      <c r="P536" s="348">
        <v>98.0</v>
      </c>
      <c r="Q536" s="348">
        <v>1.0</v>
      </c>
      <c r="R536" s="348">
        <v>53.0</v>
      </c>
      <c r="S536" s="348">
        <v>15.0</v>
      </c>
      <c r="T536" s="348">
        <v>38.0</v>
      </c>
      <c r="U536" s="348">
        <v>110.0</v>
      </c>
      <c r="V536" s="348">
        <v>22.0</v>
      </c>
      <c r="W536" s="348">
        <v>132.0</v>
      </c>
      <c r="X536" s="348">
        <v>24.0</v>
      </c>
      <c r="Y536" s="348">
        <v>118.0</v>
      </c>
      <c r="Z536" s="348">
        <v>4.0</v>
      </c>
      <c r="AA536" s="348">
        <v>22.0</v>
      </c>
      <c r="AB536" s="348">
        <v>138.0</v>
      </c>
      <c r="AC536" s="348">
        <v>10.0</v>
      </c>
      <c r="AD536" s="348">
        <v>22.0</v>
      </c>
      <c r="AE536" s="348">
        <v>18.0</v>
      </c>
      <c r="AF536" s="348"/>
      <c r="AG536" s="348">
        <v>15.0</v>
      </c>
      <c r="AH536" s="348">
        <v>4.0</v>
      </c>
      <c r="AI536" s="348">
        <v>16.0</v>
      </c>
      <c r="AJ536" s="353"/>
      <c r="AK536" s="353"/>
      <c r="AL536" s="353"/>
      <c r="AM536" s="353"/>
      <c r="AN536" s="353"/>
      <c r="AO536" s="353"/>
      <c r="AP536" s="353"/>
    </row>
    <row r="537">
      <c r="A537" s="345">
        <v>44084.0</v>
      </c>
      <c r="B537" s="348">
        <v>106.0</v>
      </c>
      <c r="C537" s="348">
        <v>111.0</v>
      </c>
      <c r="D537" s="359">
        <v>42.0</v>
      </c>
      <c r="E537" s="348">
        <v>11.0</v>
      </c>
      <c r="F537" s="348">
        <v>3.0</v>
      </c>
      <c r="G537" s="348">
        <v>50.0</v>
      </c>
      <c r="H537" s="348">
        <v>1274.0</v>
      </c>
      <c r="I537" s="348">
        <v>1.0</v>
      </c>
      <c r="J537" s="348">
        <v>335.0</v>
      </c>
      <c r="K537" s="348">
        <v>375.0</v>
      </c>
      <c r="L537" s="348">
        <v>381.0</v>
      </c>
      <c r="M537" s="348">
        <v>5.0</v>
      </c>
      <c r="N537" s="348">
        <v>90.0</v>
      </c>
      <c r="O537" s="348">
        <v>36.0</v>
      </c>
      <c r="P537" s="348">
        <v>77.0</v>
      </c>
      <c r="Q537" s="348">
        <v>2.0</v>
      </c>
      <c r="R537" s="348">
        <v>28.0</v>
      </c>
      <c r="S537" s="348">
        <v>11.0</v>
      </c>
      <c r="T537" s="348">
        <v>66.0</v>
      </c>
      <c r="U537" s="348">
        <v>104.0</v>
      </c>
      <c r="V537" s="348">
        <v>18.0</v>
      </c>
      <c r="W537" s="348">
        <v>146.0</v>
      </c>
      <c r="X537" s="348">
        <v>26.0</v>
      </c>
      <c r="Y537" s="348">
        <v>168.0</v>
      </c>
      <c r="Z537" s="348"/>
      <c r="AA537" s="348">
        <v>21.0</v>
      </c>
      <c r="AB537" s="348">
        <v>194.0</v>
      </c>
      <c r="AC537" s="348">
        <v>1.0</v>
      </c>
      <c r="AD537" s="348">
        <v>20.0</v>
      </c>
      <c r="AE537" s="348">
        <v>11.0</v>
      </c>
      <c r="AF537" s="348">
        <v>114.0</v>
      </c>
      <c r="AG537" s="348">
        <v>6.0</v>
      </c>
      <c r="AH537" s="348"/>
      <c r="AI537" s="348">
        <v>28.0</v>
      </c>
      <c r="AJ537" s="353"/>
      <c r="AK537" s="353"/>
      <c r="AL537" s="353"/>
      <c r="AM537" s="353"/>
      <c r="AN537" s="353"/>
      <c r="AO537" s="353"/>
      <c r="AP537" s="353"/>
    </row>
    <row r="538">
      <c r="A538" s="345">
        <v>44085.0</v>
      </c>
      <c r="B538" s="348">
        <v>145.0</v>
      </c>
      <c r="C538" s="348">
        <v>144.0</v>
      </c>
      <c r="D538" s="359">
        <v>46.0</v>
      </c>
      <c r="E538" s="348">
        <v>7.0</v>
      </c>
      <c r="F538" s="348">
        <v>30.0</v>
      </c>
      <c r="G538" s="348">
        <v>49.0</v>
      </c>
      <c r="H538" s="348">
        <v>964.0</v>
      </c>
      <c r="I538" s="348">
        <v>5.0</v>
      </c>
      <c r="J538" s="348">
        <v>272.0</v>
      </c>
      <c r="K538" s="348">
        <v>566.0</v>
      </c>
      <c r="L538" s="348">
        <v>362.0</v>
      </c>
      <c r="M538" s="348">
        <v>8.0</v>
      </c>
      <c r="N538" s="348">
        <v>152.0</v>
      </c>
      <c r="O538" s="348">
        <v>33.0</v>
      </c>
      <c r="P538" s="348">
        <v>74.0</v>
      </c>
      <c r="Q538" s="348">
        <v>2.0</v>
      </c>
      <c r="R538" s="348">
        <v>17.0</v>
      </c>
      <c r="S538" s="348">
        <v>9.0</v>
      </c>
      <c r="T538" s="348">
        <v>55.0</v>
      </c>
      <c r="U538" s="348">
        <v>37.0</v>
      </c>
      <c r="V538" s="348">
        <v>21.0</v>
      </c>
      <c r="W538" s="348">
        <v>131.0</v>
      </c>
      <c r="X538" s="348">
        <v>34.0</v>
      </c>
      <c r="Y538" s="348">
        <v>151.0</v>
      </c>
      <c r="Z538" s="348">
        <v>8.0</v>
      </c>
      <c r="AA538" s="348">
        <v>2.0</v>
      </c>
      <c r="AB538" s="348">
        <v>182.0</v>
      </c>
      <c r="AC538" s="348">
        <v>7.0</v>
      </c>
      <c r="AD538" s="348">
        <v>117.0</v>
      </c>
      <c r="AE538" s="348">
        <v>49.0</v>
      </c>
      <c r="AF538" s="348">
        <v>54.0</v>
      </c>
      <c r="AG538" s="348">
        <v>2.0</v>
      </c>
      <c r="AH538" s="348"/>
      <c r="AI538" s="348">
        <v>2.0</v>
      </c>
      <c r="AJ538" s="353"/>
      <c r="AK538" s="353"/>
      <c r="AL538" s="353"/>
      <c r="AM538" s="353"/>
      <c r="AN538" s="353"/>
      <c r="AO538" s="353"/>
      <c r="AP538" s="353"/>
    </row>
    <row r="539">
      <c r="A539" s="345">
        <v>44086.0</v>
      </c>
      <c r="B539" s="348">
        <v>124.0</v>
      </c>
      <c r="C539" s="348">
        <v>135.0</v>
      </c>
      <c r="D539" s="359">
        <v>21.0</v>
      </c>
      <c r="E539" s="348">
        <v>5.0</v>
      </c>
      <c r="F539" s="348">
        <v>28.0</v>
      </c>
      <c r="G539" s="348">
        <v>43.0</v>
      </c>
      <c r="H539" s="348">
        <v>1205.0</v>
      </c>
      <c r="I539" s="348">
        <v>5.0</v>
      </c>
      <c r="J539" s="348">
        <v>291.0</v>
      </c>
      <c r="K539" s="348">
        <v>386.0</v>
      </c>
      <c r="L539" s="348">
        <v>384.0</v>
      </c>
      <c r="M539" s="348">
        <v>11.0</v>
      </c>
      <c r="N539" s="348">
        <v>153.0</v>
      </c>
      <c r="O539" s="348">
        <v>46.0</v>
      </c>
      <c r="P539" s="348">
        <v>97.0</v>
      </c>
      <c r="Q539" s="348">
        <v>5.0</v>
      </c>
      <c r="R539" s="348">
        <v>21.0</v>
      </c>
      <c r="S539" s="348">
        <v>13.0</v>
      </c>
      <c r="T539" s="348">
        <v>73.0</v>
      </c>
      <c r="U539" s="348">
        <v>103.0</v>
      </c>
      <c r="V539" s="348">
        <v>20.0</v>
      </c>
      <c r="W539" s="348">
        <v>121.0</v>
      </c>
      <c r="X539" s="348">
        <v>33.0</v>
      </c>
      <c r="Y539" s="348">
        <v>52.0</v>
      </c>
      <c r="Z539" s="348">
        <v>1.0</v>
      </c>
      <c r="AA539" s="348">
        <v>44.0</v>
      </c>
      <c r="AB539" s="348">
        <v>224.0</v>
      </c>
      <c r="AC539" s="348">
        <v>3.0</v>
      </c>
      <c r="AD539" s="348">
        <v>12.0</v>
      </c>
      <c r="AE539" s="348">
        <v>67.0</v>
      </c>
      <c r="AF539" s="348">
        <v>62.0</v>
      </c>
      <c r="AG539" s="348">
        <v>3.0</v>
      </c>
      <c r="AH539" s="348">
        <v>4.0</v>
      </c>
      <c r="AI539" s="348">
        <v>11.0</v>
      </c>
      <c r="AJ539" s="353"/>
      <c r="AK539" s="353"/>
      <c r="AL539" s="353"/>
      <c r="AM539" s="353"/>
      <c r="AN539" s="353"/>
      <c r="AO539" s="353"/>
      <c r="AP539" s="353"/>
    </row>
    <row r="540">
      <c r="A540" s="347">
        <f t="shared" ref="A540:A544" si="18">A539+1</f>
        <v>44087</v>
      </c>
      <c r="B540" s="348">
        <v>212.0</v>
      </c>
      <c r="C540" s="348">
        <v>113.0</v>
      </c>
      <c r="D540" s="359">
        <v>50.0</v>
      </c>
      <c r="E540" s="348">
        <v>8.0</v>
      </c>
      <c r="F540" s="348">
        <v>8.0</v>
      </c>
      <c r="G540" s="348">
        <v>49.0</v>
      </c>
      <c r="H540" s="348">
        <v>1380.0</v>
      </c>
      <c r="I540" s="348">
        <v>2.0</v>
      </c>
      <c r="J540" s="348">
        <v>157.0</v>
      </c>
      <c r="K540" s="348">
        <v>282.0</v>
      </c>
      <c r="L540" s="348">
        <v>249.0</v>
      </c>
      <c r="M540" s="348">
        <v>7.0</v>
      </c>
      <c r="N540" s="348">
        <v>174.0</v>
      </c>
      <c r="O540" s="348">
        <v>36.0</v>
      </c>
      <c r="P540" s="348">
        <v>33.0</v>
      </c>
      <c r="Q540" s="348">
        <v>4.0</v>
      </c>
      <c r="R540" s="348">
        <v>33.0</v>
      </c>
      <c r="S540" s="348">
        <v>16.0</v>
      </c>
      <c r="T540" s="348">
        <v>33.0</v>
      </c>
      <c r="U540" s="348">
        <v>123.0</v>
      </c>
      <c r="V540" s="348">
        <v>44.0</v>
      </c>
      <c r="W540" s="348">
        <v>103.0</v>
      </c>
      <c r="X540" s="348">
        <v>35.0</v>
      </c>
      <c r="Y540" s="348">
        <v>56.0</v>
      </c>
      <c r="Z540" s="348">
        <v>2.0</v>
      </c>
      <c r="AA540" s="348"/>
      <c r="AB540" s="348">
        <v>212.0</v>
      </c>
      <c r="AC540" s="348">
        <v>14.0</v>
      </c>
      <c r="AD540" s="348">
        <v>57.0</v>
      </c>
      <c r="AE540" s="348"/>
      <c r="AF540" s="348">
        <v>84.0</v>
      </c>
      <c r="AG540" s="348">
        <v>8.0</v>
      </c>
      <c r="AH540" s="348">
        <v>20.0</v>
      </c>
      <c r="AI540" s="348">
        <v>32.0</v>
      </c>
      <c r="AJ540" s="357"/>
      <c r="AK540" s="353"/>
      <c r="AL540" s="353"/>
      <c r="AM540" s="353"/>
      <c r="AN540" s="353"/>
      <c r="AO540" s="353"/>
      <c r="AP540" s="353"/>
    </row>
    <row r="541">
      <c r="A541" s="347">
        <f t="shared" si="18"/>
        <v>44088</v>
      </c>
      <c r="B541" s="348">
        <v>153.0</v>
      </c>
      <c r="C541" s="348">
        <v>86.0</v>
      </c>
      <c r="D541" s="359">
        <v>55.0</v>
      </c>
      <c r="E541" s="348"/>
      <c r="F541" s="348">
        <v>1.0</v>
      </c>
      <c r="G541" s="348">
        <v>33.0</v>
      </c>
      <c r="H541" s="348">
        <v>879.0</v>
      </c>
      <c r="I541" s="348"/>
      <c r="J541" s="348">
        <v>203.0</v>
      </c>
      <c r="K541" s="348">
        <v>171.0</v>
      </c>
      <c r="L541" s="348">
        <v>343.0</v>
      </c>
      <c r="M541" s="348">
        <v>26.0</v>
      </c>
      <c r="N541" s="348">
        <v>123.0</v>
      </c>
      <c r="O541" s="348"/>
      <c r="P541" s="348">
        <v>141.0</v>
      </c>
      <c r="Q541" s="348">
        <v>5.0</v>
      </c>
      <c r="R541" s="348">
        <v>19.0</v>
      </c>
      <c r="S541" s="348">
        <v>22.0</v>
      </c>
      <c r="T541" s="348">
        <v>27.0</v>
      </c>
      <c r="U541" s="348">
        <v>118.0</v>
      </c>
      <c r="V541" s="348">
        <v>16.0</v>
      </c>
      <c r="W541" s="348">
        <v>94.0</v>
      </c>
      <c r="X541" s="348">
        <v>21.0</v>
      </c>
      <c r="Y541" s="348">
        <v>185.0</v>
      </c>
      <c r="Z541" s="348"/>
      <c r="AA541" s="348">
        <v>60.0</v>
      </c>
      <c r="AB541" s="348">
        <v>128.0</v>
      </c>
      <c r="AC541" s="348">
        <v>5.0</v>
      </c>
      <c r="AD541" s="348">
        <v>31.0</v>
      </c>
      <c r="AE541" s="348">
        <v>99.0</v>
      </c>
      <c r="AF541" s="348">
        <v>96.0</v>
      </c>
      <c r="AG541" s="348">
        <v>1.0</v>
      </c>
      <c r="AH541" s="353"/>
      <c r="AI541" s="353"/>
      <c r="AJ541" s="353"/>
      <c r="AK541" s="353"/>
      <c r="AL541" s="353"/>
      <c r="AM541" s="353"/>
      <c r="AN541" s="353"/>
      <c r="AO541" s="353"/>
      <c r="AP541" s="353"/>
    </row>
    <row r="542">
      <c r="A542" s="347">
        <f t="shared" si="18"/>
        <v>44089</v>
      </c>
      <c r="B542" s="348">
        <v>140.0</v>
      </c>
      <c r="C542" s="348">
        <v>68.0</v>
      </c>
      <c r="D542" s="359">
        <v>62.0</v>
      </c>
      <c r="E542" s="348">
        <v>1.0</v>
      </c>
      <c r="F542" s="348">
        <v>9.0</v>
      </c>
      <c r="G542" s="348">
        <v>26.0</v>
      </c>
      <c r="H542" s="348">
        <v>1076.0</v>
      </c>
      <c r="I542" s="348">
        <v>10.0</v>
      </c>
      <c r="J542" s="348">
        <v>347.0</v>
      </c>
      <c r="K542" s="348">
        <v>198.0</v>
      </c>
      <c r="L542" s="348">
        <v>378.0</v>
      </c>
      <c r="M542" s="348">
        <v>4.0</v>
      </c>
      <c r="N542" s="348">
        <v>51.0</v>
      </c>
      <c r="O542" s="348">
        <v>57.0</v>
      </c>
      <c r="P542" s="348">
        <v>77.0</v>
      </c>
      <c r="Q542" s="348">
        <v>5.0</v>
      </c>
      <c r="R542" s="348">
        <v>8.0</v>
      </c>
      <c r="S542" s="348">
        <v>20.0</v>
      </c>
      <c r="T542" s="348">
        <v>40.0</v>
      </c>
      <c r="U542" s="348">
        <v>128.0</v>
      </c>
      <c r="V542" s="348">
        <v>6.0</v>
      </c>
      <c r="W542" s="348">
        <v>249.0</v>
      </c>
      <c r="X542" s="348">
        <v>58.0</v>
      </c>
      <c r="Y542" s="348">
        <v>107.0</v>
      </c>
      <c r="Z542" s="348">
        <v>1.0</v>
      </c>
      <c r="AA542" s="348">
        <v>29.0</v>
      </c>
      <c r="AB542" s="348">
        <v>145.0</v>
      </c>
      <c r="AC542" s="348">
        <v>16.0</v>
      </c>
      <c r="AD542" s="348">
        <v>16.0</v>
      </c>
      <c r="AE542" s="348">
        <v>51.0</v>
      </c>
      <c r="AF542" s="348">
        <v>65.0</v>
      </c>
      <c r="AG542" s="348">
        <v>4.0</v>
      </c>
      <c r="AH542" s="348">
        <v>39.0</v>
      </c>
      <c r="AI542" s="348">
        <v>16.0</v>
      </c>
      <c r="AJ542" s="353"/>
      <c r="AK542" s="353"/>
      <c r="AL542" s="353"/>
      <c r="AM542" s="353"/>
      <c r="AN542" s="353"/>
      <c r="AO542" s="353"/>
      <c r="AP542" s="353"/>
    </row>
    <row r="543">
      <c r="A543" s="347">
        <f t="shared" si="18"/>
        <v>44090</v>
      </c>
      <c r="B543" s="348">
        <v>95.0</v>
      </c>
      <c r="C543" s="348">
        <v>49.0</v>
      </c>
      <c r="D543" s="359">
        <v>138.0</v>
      </c>
      <c r="E543" s="348">
        <v>11.0</v>
      </c>
      <c r="F543" s="348">
        <v>4.0</v>
      </c>
      <c r="G543" s="348">
        <v>48.0</v>
      </c>
      <c r="H543" s="348">
        <v>1294.0</v>
      </c>
      <c r="I543" s="348">
        <v>14.0</v>
      </c>
      <c r="J543" s="348">
        <v>293.0</v>
      </c>
      <c r="K543" s="348">
        <v>340.0</v>
      </c>
      <c r="L543" s="348">
        <v>372.0</v>
      </c>
      <c r="M543" s="348">
        <v>19.0</v>
      </c>
      <c r="N543" s="348">
        <v>217.0</v>
      </c>
      <c r="O543" s="348">
        <v>64.0</v>
      </c>
      <c r="P543" s="348">
        <v>11.0</v>
      </c>
      <c r="Q543" s="348">
        <v>2.0</v>
      </c>
      <c r="R543" s="348">
        <v>22.0</v>
      </c>
      <c r="S543" s="348">
        <v>9.0</v>
      </c>
      <c r="T543" s="348">
        <v>57.0</v>
      </c>
      <c r="U543" s="348">
        <v>116.0</v>
      </c>
      <c r="V543" s="348">
        <v>11.0</v>
      </c>
      <c r="W543" s="348">
        <v>126.0</v>
      </c>
      <c r="X543" s="348">
        <v>60.0</v>
      </c>
      <c r="Y543" s="348">
        <v>164.0</v>
      </c>
      <c r="Z543" s="348">
        <v>4.0</v>
      </c>
      <c r="AA543" s="348">
        <v>22.0</v>
      </c>
      <c r="AB543" s="348">
        <v>183.0</v>
      </c>
      <c r="AC543" s="348">
        <v>10.0</v>
      </c>
      <c r="AD543" s="348">
        <v>19.0</v>
      </c>
      <c r="AE543" s="348">
        <v>42.0</v>
      </c>
      <c r="AF543" s="348">
        <v>126.0</v>
      </c>
      <c r="AG543" s="348">
        <v>2.0</v>
      </c>
      <c r="AH543" s="348">
        <v>13.0</v>
      </c>
      <c r="AI543" s="348">
        <v>6.0</v>
      </c>
      <c r="AJ543" s="353"/>
      <c r="AK543" s="353"/>
      <c r="AL543" s="353"/>
      <c r="AM543" s="353"/>
      <c r="AN543" s="353"/>
      <c r="AO543" s="353"/>
      <c r="AP543" s="353"/>
    </row>
    <row r="544">
      <c r="A544" s="347">
        <f t="shared" si="18"/>
        <v>44091</v>
      </c>
      <c r="B544" s="348">
        <v>109.0</v>
      </c>
      <c r="C544" s="348">
        <v>63.0</v>
      </c>
      <c r="D544" s="359">
        <v>121.0</v>
      </c>
      <c r="E544" s="348">
        <v>10.0</v>
      </c>
      <c r="F544" s="348">
        <v>30.0</v>
      </c>
      <c r="G544" s="348">
        <v>41.0</v>
      </c>
      <c r="H544" s="348">
        <v>1113.0</v>
      </c>
      <c r="I544" s="348">
        <v>6.0</v>
      </c>
      <c r="J544" s="348">
        <v>353.0</v>
      </c>
      <c r="K544" s="348">
        <v>293.0</v>
      </c>
      <c r="L544" s="348">
        <v>327.0</v>
      </c>
      <c r="M544" s="348">
        <v>22.0</v>
      </c>
      <c r="N544" s="348">
        <v>169.0</v>
      </c>
      <c r="O544" s="348"/>
      <c r="P544" s="348">
        <v>36.0</v>
      </c>
      <c r="Q544" s="348">
        <v>2.0</v>
      </c>
      <c r="R544" s="348">
        <v>34.0</v>
      </c>
      <c r="S544" s="348">
        <v>19.0</v>
      </c>
      <c r="T544" s="348">
        <v>58.0</v>
      </c>
      <c r="U544" s="348">
        <v>119.0</v>
      </c>
      <c r="V544" s="348">
        <v>30.0</v>
      </c>
      <c r="W544" s="348">
        <v>117.0</v>
      </c>
      <c r="X544" s="348">
        <v>35.0</v>
      </c>
      <c r="Y544" s="348">
        <v>120.0</v>
      </c>
      <c r="Z544" s="348">
        <v>2.0</v>
      </c>
      <c r="AA544" s="348">
        <v>21.0</v>
      </c>
      <c r="AB544" s="348">
        <v>225.0</v>
      </c>
      <c r="AC544" s="348">
        <v>6.0</v>
      </c>
      <c r="AD544" s="348">
        <v>3.0</v>
      </c>
      <c r="AE544" s="348">
        <v>55.0</v>
      </c>
      <c r="AF544" s="348">
        <v>73.0</v>
      </c>
      <c r="AG544" s="348">
        <v>5.0</v>
      </c>
      <c r="AH544" s="348">
        <v>13.0</v>
      </c>
      <c r="AI544" s="348">
        <v>5.0</v>
      </c>
      <c r="AJ544" s="353"/>
      <c r="AK544" s="353"/>
      <c r="AL544" s="353"/>
      <c r="AM544" s="353"/>
      <c r="AN544" s="353"/>
      <c r="AO544" s="353"/>
      <c r="AP544" s="353"/>
    </row>
    <row r="545">
      <c r="A545" s="345">
        <v>44092.0</v>
      </c>
      <c r="B545" s="348">
        <v>116.0</v>
      </c>
      <c r="C545" s="348">
        <v>51.0</v>
      </c>
      <c r="D545" s="359">
        <v>141.0</v>
      </c>
      <c r="E545" s="348">
        <v>1.0</v>
      </c>
      <c r="F545" s="348">
        <v>13.0</v>
      </c>
      <c r="G545" s="348">
        <v>53.0</v>
      </c>
      <c r="H545" s="348">
        <v>1258.0</v>
      </c>
      <c r="I545" s="348">
        <v>7.0</v>
      </c>
      <c r="J545" s="348">
        <v>341.0</v>
      </c>
      <c r="K545" s="348">
        <v>198.0</v>
      </c>
      <c r="L545" s="348">
        <v>485.0</v>
      </c>
      <c r="M545" s="348">
        <v>15.0</v>
      </c>
      <c r="N545" s="348">
        <v>119.0</v>
      </c>
      <c r="O545" s="348">
        <v>55.0</v>
      </c>
      <c r="P545" s="348">
        <v>25.0</v>
      </c>
      <c r="Q545" s="348">
        <v>2.0</v>
      </c>
      <c r="R545" s="348">
        <v>88.0</v>
      </c>
      <c r="S545" s="348">
        <v>20.0</v>
      </c>
      <c r="T545" s="348">
        <v>60.0</v>
      </c>
      <c r="U545" s="348">
        <v>134.0</v>
      </c>
      <c r="V545" s="348">
        <v>20.0</v>
      </c>
      <c r="W545" s="348">
        <v>125.0</v>
      </c>
      <c r="X545" s="348">
        <v>17.0</v>
      </c>
      <c r="Y545" s="348">
        <v>159.0</v>
      </c>
      <c r="Z545" s="348">
        <v>11.0</v>
      </c>
      <c r="AA545" s="348">
        <v>7.0</v>
      </c>
      <c r="AB545" s="348">
        <v>225.0</v>
      </c>
      <c r="AC545" s="348">
        <v>1.0</v>
      </c>
      <c r="AD545" s="348">
        <v>7.0</v>
      </c>
      <c r="AE545" s="348">
        <v>54.0</v>
      </c>
      <c r="AF545" s="348">
        <v>58.0</v>
      </c>
      <c r="AG545" s="348">
        <v>2.0</v>
      </c>
      <c r="AH545" s="348">
        <v>11.0</v>
      </c>
      <c r="AI545" s="348">
        <v>12.0</v>
      </c>
      <c r="AJ545" s="353"/>
      <c r="AK545" s="353"/>
      <c r="AL545" s="353"/>
      <c r="AM545" s="353"/>
      <c r="AN545" s="353"/>
      <c r="AO545" s="353"/>
      <c r="AP545" s="353"/>
    </row>
    <row r="546">
      <c r="A546" s="345">
        <v>44093.0</v>
      </c>
      <c r="B546" s="348">
        <v>175.0</v>
      </c>
      <c r="C546" s="348">
        <v>85.0</v>
      </c>
      <c r="D546" s="359">
        <v>128.0</v>
      </c>
      <c r="E546" s="348">
        <v>4.0</v>
      </c>
      <c r="F546" s="348">
        <v>7.0</v>
      </c>
      <c r="G546" s="348">
        <v>74.0</v>
      </c>
      <c r="H546" s="348">
        <v>988.0</v>
      </c>
      <c r="I546" s="348">
        <v>14.0</v>
      </c>
      <c r="J546" s="348">
        <v>470.0</v>
      </c>
      <c r="K546" s="348">
        <v>271.0</v>
      </c>
      <c r="L546" s="348">
        <v>379.0</v>
      </c>
      <c r="M546" s="348">
        <v>21.0</v>
      </c>
      <c r="N546" s="348">
        <v>111.0</v>
      </c>
      <c r="O546" s="348">
        <v>50.0</v>
      </c>
      <c r="P546" s="348">
        <v>78.0</v>
      </c>
      <c r="Q546" s="348">
        <v>3.0</v>
      </c>
      <c r="R546" s="348">
        <v>45.0</v>
      </c>
      <c r="S546" s="348">
        <v>53.0</v>
      </c>
      <c r="T546" s="348">
        <v>38.0</v>
      </c>
      <c r="U546" s="348">
        <v>159.0</v>
      </c>
      <c r="V546" s="348">
        <v>22.0</v>
      </c>
      <c r="W546" s="348">
        <v>97.0</v>
      </c>
      <c r="X546" s="348">
        <v>59.0</v>
      </c>
      <c r="Y546" s="348">
        <v>167.0</v>
      </c>
      <c r="Z546" s="348">
        <v>8.0</v>
      </c>
      <c r="AA546" s="348">
        <v>21.0</v>
      </c>
      <c r="AB546" s="348">
        <v>303.0</v>
      </c>
      <c r="AC546" s="348">
        <v>19.0</v>
      </c>
      <c r="AD546" s="348">
        <v>41.0</v>
      </c>
      <c r="AE546" s="348">
        <v>48.0</v>
      </c>
      <c r="AF546" s="348">
        <v>205.0</v>
      </c>
      <c r="AG546" s="348">
        <v>1.0</v>
      </c>
      <c r="AH546" s="348">
        <v>2.0</v>
      </c>
      <c r="AI546" s="348">
        <v>22.0</v>
      </c>
      <c r="AJ546" s="353"/>
      <c r="AK546" s="353"/>
      <c r="AL546" s="353"/>
      <c r="AM546" s="353"/>
      <c r="AN546" s="353"/>
      <c r="AO546" s="353"/>
      <c r="AP546" s="353"/>
    </row>
    <row r="547">
      <c r="A547" s="347">
        <f t="shared" ref="A547:A548" si="19">A546+1</f>
        <v>44094</v>
      </c>
      <c r="B547" s="348">
        <v>68.0</v>
      </c>
      <c r="C547" s="348">
        <v>121.0</v>
      </c>
      <c r="D547" s="359">
        <v>179.0</v>
      </c>
      <c r="E547" s="348">
        <v>1.0</v>
      </c>
      <c r="F547" s="348">
        <v>6.0</v>
      </c>
      <c r="G547" s="348">
        <v>70.0</v>
      </c>
      <c r="H547" s="348">
        <v>1138.0</v>
      </c>
      <c r="I547" s="348">
        <v>14.0</v>
      </c>
      <c r="J547" s="348">
        <v>427.0</v>
      </c>
      <c r="K547" s="348">
        <v>303.0</v>
      </c>
      <c r="L547" s="348">
        <v>336.0</v>
      </c>
      <c r="M547" s="348">
        <v>6.0</v>
      </c>
      <c r="N547" s="348">
        <v>60.0</v>
      </c>
      <c r="O547" s="348">
        <v>44.0</v>
      </c>
      <c r="P547" s="348">
        <v>85.0</v>
      </c>
      <c r="Q547" s="348">
        <v>1.0</v>
      </c>
      <c r="R547" s="348">
        <v>12.0</v>
      </c>
      <c r="S547" s="348">
        <v>19.0</v>
      </c>
      <c r="T547" s="348">
        <v>71.0</v>
      </c>
      <c r="U547" s="348">
        <v>106.0</v>
      </c>
      <c r="V547" s="348">
        <v>41.0</v>
      </c>
      <c r="W547" s="348">
        <v>95.0</v>
      </c>
      <c r="X547" s="348">
        <v>68.0</v>
      </c>
      <c r="Y547" s="348">
        <v>174.0</v>
      </c>
      <c r="Z547" s="348">
        <v>23.0</v>
      </c>
      <c r="AA547" s="348">
        <v>13.0</v>
      </c>
      <c r="AB547" s="348">
        <v>298.0</v>
      </c>
      <c r="AC547" s="348"/>
      <c r="AD547" s="348">
        <v>15.0</v>
      </c>
      <c r="AE547" s="348">
        <v>60.0</v>
      </c>
      <c r="AF547" s="348">
        <v>50.0</v>
      </c>
      <c r="AG547" s="348">
        <v>19.0</v>
      </c>
      <c r="AH547" s="348">
        <v>6.0</v>
      </c>
      <c r="AI547" s="348">
        <v>60.0</v>
      </c>
      <c r="AJ547" s="353"/>
      <c r="AK547" s="353"/>
      <c r="AL547" s="353"/>
      <c r="AM547" s="353"/>
      <c r="AN547" s="353"/>
      <c r="AO547" s="353"/>
      <c r="AP547" s="353"/>
    </row>
    <row r="548">
      <c r="A548" s="347">
        <f t="shared" si="19"/>
        <v>44095</v>
      </c>
      <c r="B548" s="348">
        <v>99.0</v>
      </c>
      <c r="C548" s="348">
        <v>139.0</v>
      </c>
      <c r="D548" s="359">
        <v>121.0</v>
      </c>
      <c r="E548" s="348">
        <v>1.0</v>
      </c>
      <c r="F548" s="348"/>
      <c r="G548" s="348">
        <v>64.0</v>
      </c>
      <c r="H548" s="348">
        <v>1352.0</v>
      </c>
      <c r="I548" s="348"/>
      <c r="J548" s="348">
        <v>680.0</v>
      </c>
      <c r="K548" s="348">
        <v>238.0</v>
      </c>
      <c r="L548" s="348">
        <v>368.0</v>
      </c>
      <c r="M548" s="348">
        <v>1.0</v>
      </c>
      <c r="N548" s="348">
        <v>178.0</v>
      </c>
      <c r="O548" s="348">
        <v>28.0</v>
      </c>
      <c r="P548" s="348">
        <v>82.0</v>
      </c>
      <c r="Q548" s="348">
        <v>3.0</v>
      </c>
      <c r="R548" s="348">
        <v>85.0</v>
      </c>
      <c r="S548" s="348">
        <v>25.0</v>
      </c>
      <c r="T548" s="348">
        <v>47.0</v>
      </c>
      <c r="U548" s="348">
        <v>181.0</v>
      </c>
      <c r="V548" s="348">
        <v>22.0</v>
      </c>
      <c r="W548" s="348">
        <v>100.0</v>
      </c>
      <c r="X548" s="348">
        <v>36.0</v>
      </c>
      <c r="Y548" s="348">
        <v>36.0</v>
      </c>
      <c r="Z548" s="348">
        <v>1.0</v>
      </c>
      <c r="AA548" s="348">
        <v>10.0</v>
      </c>
      <c r="AB548" s="348">
        <v>160.0</v>
      </c>
      <c r="AC548" s="348">
        <v>19.0</v>
      </c>
      <c r="AD548" s="348">
        <v>49.0</v>
      </c>
      <c r="AE548" s="348">
        <v>21.0</v>
      </c>
      <c r="AF548" s="348">
        <v>27.0</v>
      </c>
      <c r="AG548" s="348">
        <v>1.0</v>
      </c>
      <c r="AH548" s="348"/>
      <c r="AI548" s="348">
        <v>2.0</v>
      </c>
      <c r="AJ548" s="353"/>
      <c r="AK548" s="353"/>
      <c r="AL548" s="353"/>
      <c r="AM548" s="353"/>
      <c r="AN548" s="353"/>
      <c r="AO548" s="353"/>
      <c r="AP548" s="353"/>
    </row>
    <row r="549">
      <c r="A549" s="345">
        <v>44096.0</v>
      </c>
      <c r="B549" s="348">
        <v>91.0</v>
      </c>
      <c r="C549" s="348">
        <v>108.0</v>
      </c>
      <c r="D549" s="359">
        <v>129.0</v>
      </c>
      <c r="E549" s="348">
        <v>8.0</v>
      </c>
      <c r="F549" s="348">
        <v>5.0</v>
      </c>
      <c r="G549" s="348">
        <v>67.0</v>
      </c>
      <c r="H549" s="348">
        <v>1236.0</v>
      </c>
      <c r="I549" s="348"/>
      <c r="J549" s="348">
        <v>575.0</v>
      </c>
      <c r="K549" s="348">
        <v>228.0</v>
      </c>
      <c r="L549" s="348">
        <v>341.0</v>
      </c>
      <c r="M549" s="348">
        <v>11.0</v>
      </c>
      <c r="N549" s="348">
        <v>114.0</v>
      </c>
      <c r="O549" s="348"/>
      <c r="P549" s="348">
        <v>85.0</v>
      </c>
      <c r="Q549" s="348">
        <v>11.0</v>
      </c>
      <c r="R549" s="348">
        <v>23.0</v>
      </c>
      <c r="S549" s="348">
        <v>11.0</v>
      </c>
      <c r="T549" s="348">
        <v>48.0</v>
      </c>
      <c r="U549" s="348">
        <v>201.0</v>
      </c>
      <c r="V549" s="348">
        <v>12.0</v>
      </c>
      <c r="W549" s="348">
        <v>98.0</v>
      </c>
      <c r="X549" s="348">
        <v>38.0</v>
      </c>
      <c r="Y549" s="348">
        <v>121.0</v>
      </c>
      <c r="Z549" s="348">
        <v>9.0</v>
      </c>
      <c r="AA549" s="348">
        <v>24.0</v>
      </c>
      <c r="AB549" s="348">
        <v>253.0</v>
      </c>
      <c r="AC549" s="348">
        <v>3.0</v>
      </c>
      <c r="AD549" s="348">
        <v>37.0</v>
      </c>
      <c r="AE549" s="348">
        <v>71.0</v>
      </c>
      <c r="AF549" s="348">
        <v>73.0</v>
      </c>
      <c r="AG549" s="348">
        <v>25.0</v>
      </c>
      <c r="AH549" s="348">
        <v>11.0</v>
      </c>
      <c r="AI549" s="348">
        <v>4.0</v>
      </c>
      <c r="AJ549" s="353"/>
      <c r="AK549" s="353"/>
      <c r="AL549" s="353"/>
      <c r="AM549" s="353"/>
      <c r="AN549" s="353"/>
      <c r="AO549" s="353"/>
      <c r="AP549" s="353"/>
    </row>
    <row r="550">
      <c r="A550" s="345">
        <v>44097.0</v>
      </c>
      <c r="B550" s="348">
        <v>50.0</v>
      </c>
      <c r="C550" s="348">
        <v>130.0</v>
      </c>
      <c r="D550" s="359">
        <v>216.0</v>
      </c>
      <c r="E550" s="348">
        <v>14.0</v>
      </c>
      <c r="F550" s="348">
        <v>31.0</v>
      </c>
      <c r="G550" s="348">
        <v>63.0</v>
      </c>
      <c r="H550" s="348">
        <v>1133.0</v>
      </c>
      <c r="I550" s="348">
        <v>9.0</v>
      </c>
      <c r="J550" s="348">
        <v>516.0</v>
      </c>
      <c r="K550" s="348">
        <v>257.0</v>
      </c>
      <c r="L550" s="348">
        <v>338.0</v>
      </c>
      <c r="M550" s="348">
        <v>6.0</v>
      </c>
      <c r="N550" s="348">
        <v>196.0</v>
      </c>
      <c r="O550" s="348">
        <v>92.0</v>
      </c>
      <c r="P550" s="348">
        <v>82.0</v>
      </c>
      <c r="Q550" s="348">
        <v>29.0</v>
      </c>
      <c r="R550" s="348">
        <v>117.0</v>
      </c>
      <c r="S550" s="348">
        <v>24.0</v>
      </c>
      <c r="T550" s="348">
        <v>110.0</v>
      </c>
      <c r="U550" s="348">
        <v>204.0</v>
      </c>
      <c r="V550" s="348">
        <v>6.0</v>
      </c>
      <c r="W550" s="348">
        <v>87.0</v>
      </c>
      <c r="X550" s="348">
        <v>90.0</v>
      </c>
      <c r="Y550" s="348">
        <v>124.0</v>
      </c>
      <c r="Z550" s="348">
        <v>14.0</v>
      </c>
      <c r="AA550" s="348">
        <v>16.0</v>
      </c>
      <c r="AB550" s="348">
        <v>188.0</v>
      </c>
      <c r="AC550" s="348">
        <v>21.0</v>
      </c>
      <c r="AD550" s="348">
        <v>2.0</v>
      </c>
      <c r="AE550" s="348">
        <v>87.0</v>
      </c>
      <c r="AF550" s="348">
        <v>138.0</v>
      </c>
      <c r="AG550" s="348">
        <v>10.0</v>
      </c>
      <c r="AH550" s="348">
        <v>17.0</v>
      </c>
      <c r="AI550" s="348">
        <v>48.0</v>
      </c>
      <c r="AJ550" s="353"/>
      <c r="AK550" s="353"/>
      <c r="AL550" s="353"/>
      <c r="AM550" s="353"/>
      <c r="AN550" s="353"/>
      <c r="AO550" s="353"/>
      <c r="AP550" s="353"/>
    </row>
    <row r="551">
      <c r="A551" s="347">
        <f t="shared" ref="A551:A552" si="20">A550+1</f>
        <v>44098</v>
      </c>
      <c r="B551" s="348">
        <v>56.0</v>
      </c>
      <c r="C551" s="348">
        <v>119.0</v>
      </c>
      <c r="D551" s="359">
        <v>130.0</v>
      </c>
      <c r="E551" s="348">
        <v>1.0</v>
      </c>
      <c r="F551" s="348">
        <v>7.0</v>
      </c>
      <c r="G551" s="348">
        <v>22.0</v>
      </c>
      <c r="H551" s="348">
        <v>1044.0</v>
      </c>
      <c r="I551" s="348">
        <v>4.0</v>
      </c>
      <c r="J551" s="348">
        <v>804.0</v>
      </c>
      <c r="K551" s="348">
        <v>434.0</v>
      </c>
      <c r="L551" s="348">
        <v>343.0</v>
      </c>
      <c r="M551" s="348">
        <v>16.0</v>
      </c>
      <c r="N551" s="348">
        <v>195.0</v>
      </c>
      <c r="O551" s="348">
        <v>39.0</v>
      </c>
      <c r="P551" s="348">
        <v>63.0</v>
      </c>
      <c r="Q551" s="348">
        <v>18.0</v>
      </c>
      <c r="R551" s="348">
        <v>11.0</v>
      </c>
      <c r="S551" s="348">
        <v>39.0</v>
      </c>
      <c r="T551" s="348">
        <v>83.0</v>
      </c>
      <c r="U551" s="348">
        <v>302.0</v>
      </c>
      <c r="V551" s="348">
        <v>22.0</v>
      </c>
      <c r="W551" s="348">
        <v>96.0</v>
      </c>
      <c r="X551" s="348">
        <v>71.0</v>
      </c>
      <c r="Y551" s="348">
        <v>165.0</v>
      </c>
      <c r="Z551" s="348">
        <v>4.0</v>
      </c>
      <c r="AA551" s="348">
        <v>21.0</v>
      </c>
      <c r="AB551" s="348">
        <v>231.0</v>
      </c>
      <c r="AC551" s="348">
        <v>4.0</v>
      </c>
      <c r="AD551" s="348"/>
      <c r="AE551" s="348"/>
      <c r="AF551" s="348">
        <v>266.0</v>
      </c>
      <c r="AG551" s="348">
        <v>6.0</v>
      </c>
      <c r="AH551" s="348">
        <v>18.0</v>
      </c>
      <c r="AI551" s="353"/>
      <c r="AJ551" s="353"/>
      <c r="AK551" s="353"/>
      <c r="AL551" s="353"/>
      <c r="AM551" s="353"/>
      <c r="AN551" s="353"/>
      <c r="AO551" s="353"/>
      <c r="AP551" s="353"/>
    </row>
    <row r="552">
      <c r="A552" s="347">
        <f t="shared" si="20"/>
        <v>44099</v>
      </c>
      <c r="B552" s="350">
        <v>91.0</v>
      </c>
      <c r="C552" s="350">
        <v>144.0</v>
      </c>
      <c r="D552" s="360">
        <v>111.0</v>
      </c>
      <c r="E552" s="350">
        <v>1.0</v>
      </c>
      <c r="F552" s="350">
        <v>11.0</v>
      </c>
      <c r="G552" s="350">
        <v>61.0</v>
      </c>
      <c r="H552" s="350">
        <v>1171.0</v>
      </c>
      <c r="I552" s="350">
        <v>10.0</v>
      </c>
      <c r="J552" s="350">
        <v>734.0</v>
      </c>
      <c r="K552" s="350">
        <v>331.0</v>
      </c>
      <c r="L552" s="350">
        <v>293.0</v>
      </c>
      <c r="M552" s="350">
        <v>34.0</v>
      </c>
      <c r="N552" s="350">
        <v>392.0</v>
      </c>
      <c r="O552" s="350">
        <v>43.0</v>
      </c>
      <c r="P552" s="350">
        <v>33.0</v>
      </c>
      <c r="Q552" s="350">
        <v>6.0</v>
      </c>
      <c r="R552" s="350">
        <v>147.0</v>
      </c>
      <c r="S552" s="350">
        <v>18.0</v>
      </c>
      <c r="T552" s="350">
        <v>44.0</v>
      </c>
      <c r="U552" s="350">
        <v>208.0</v>
      </c>
      <c r="V552" s="350">
        <v>33.0</v>
      </c>
      <c r="W552" s="350">
        <v>94.0</v>
      </c>
      <c r="X552" s="350">
        <v>79.0</v>
      </c>
      <c r="Y552" s="350">
        <v>169.0</v>
      </c>
      <c r="Z552" s="350">
        <v>6.0</v>
      </c>
      <c r="AA552" s="350">
        <v>15.0</v>
      </c>
      <c r="AB552" s="350">
        <v>195.0</v>
      </c>
      <c r="AC552" s="350">
        <v>6.0</v>
      </c>
      <c r="AD552" s="350"/>
      <c r="AE552" s="350">
        <v>146.0</v>
      </c>
      <c r="AF552" s="350">
        <v>110.0</v>
      </c>
      <c r="AG552" s="350">
        <v>21.0</v>
      </c>
      <c r="AH552" s="350">
        <v>21.0</v>
      </c>
      <c r="AI552" s="350">
        <v>45.0</v>
      </c>
      <c r="AJ552" s="353"/>
      <c r="AK552" s="353"/>
      <c r="AL552" s="353"/>
      <c r="AM552" s="353"/>
      <c r="AN552" s="353"/>
      <c r="AO552" s="353"/>
      <c r="AP552" s="353"/>
    </row>
    <row r="553">
      <c r="A553" s="345">
        <v>44100.0</v>
      </c>
      <c r="B553" s="348">
        <v>191.0</v>
      </c>
      <c r="C553" s="348">
        <v>63.0</v>
      </c>
      <c r="D553" s="359">
        <v>135.0</v>
      </c>
      <c r="E553" s="348">
        <v>1.0</v>
      </c>
      <c r="F553" s="348">
        <v>10.0</v>
      </c>
      <c r="G553" s="348">
        <v>41.0</v>
      </c>
      <c r="H553" s="348">
        <v>1322.0</v>
      </c>
      <c r="I553" s="348">
        <v>16.0</v>
      </c>
      <c r="J553" s="348">
        <v>386.0</v>
      </c>
      <c r="K553" s="348">
        <v>364.0</v>
      </c>
      <c r="L553" s="348">
        <v>279.0</v>
      </c>
      <c r="M553" s="348">
        <v>11.0</v>
      </c>
      <c r="N553" s="348">
        <v>219.0</v>
      </c>
      <c r="O553" s="348"/>
      <c r="P553" s="348">
        <v>40.0</v>
      </c>
      <c r="Q553" s="348">
        <v>7.0</v>
      </c>
      <c r="R553" s="348">
        <v>93.0</v>
      </c>
      <c r="S553" s="348">
        <v>28.0</v>
      </c>
      <c r="T553" s="348">
        <v>60.0</v>
      </c>
      <c r="U553" s="348">
        <v>141.0</v>
      </c>
      <c r="V553" s="348">
        <v>22.0</v>
      </c>
      <c r="W553" s="348">
        <v>98.0</v>
      </c>
      <c r="X553" s="348">
        <v>180.0</v>
      </c>
      <c r="Y553" s="348">
        <v>193.0</v>
      </c>
      <c r="Z553" s="348">
        <v>21.0</v>
      </c>
      <c r="AA553" s="348">
        <v>12.0</v>
      </c>
      <c r="AB553" s="348">
        <v>262.0</v>
      </c>
      <c r="AC553" s="348">
        <v>3.0</v>
      </c>
      <c r="AD553" s="348">
        <v>73.0</v>
      </c>
      <c r="AE553" s="348">
        <v>131.0</v>
      </c>
      <c r="AF553" s="348">
        <v>77.0</v>
      </c>
      <c r="AG553" s="348">
        <v>4.0</v>
      </c>
      <c r="AH553" s="348">
        <v>6.0</v>
      </c>
      <c r="AI553" s="348">
        <v>5.0</v>
      </c>
      <c r="AJ553" s="353"/>
      <c r="AK553" s="353"/>
      <c r="AL553" s="353"/>
      <c r="AM553" s="353"/>
      <c r="AN553" s="353"/>
      <c r="AO553" s="353"/>
      <c r="AP553" s="353"/>
    </row>
    <row r="554">
      <c r="A554" s="347">
        <f t="shared" ref="A554:A589" si="21">A553+1</f>
        <v>44101</v>
      </c>
      <c r="B554" s="348">
        <v>73.0</v>
      </c>
      <c r="C554" s="348">
        <v>80.0</v>
      </c>
      <c r="D554" s="359">
        <v>105.0</v>
      </c>
      <c r="E554" s="348"/>
      <c r="F554" s="348">
        <v>45.0</v>
      </c>
      <c r="G554" s="348">
        <v>20.0</v>
      </c>
      <c r="H554" s="348">
        <v>1217.0</v>
      </c>
      <c r="I554" s="348">
        <v>21.0</v>
      </c>
      <c r="J554" s="348">
        <v>437.0</v>
      </c>
      <c r="K554" s="348">
        <v>258.0</v>
      </c>
      <c r="L554" s="348">
        <v>220.0</v>
      </c>
      <c r="M554" s="348">
        <v>11.0</v>
      </c>
      <c r="N554" s="348">
        <v>140.0</v>
      </c>
      <c r="O554" s="348">
        <v>11.0</v>
      </c>
      <c r="P554" s="348">
        <v>77.0</v>
      </c>
      <c r="Q554" s="348">
        <v>6.0</v>
      </c>
      <c r="R554" s="348">
        <v>55.0</v>
      </c>
      <c r="S554" s="348">
        <v>19.0</v>
      </c>
      <c r="T554" s="348">
        <v>82.0</v>
      </c>
      <c r="U554" s="348">
        <v>216.0</v>
      </c>
      <c r="V554" s="348">
        <v>25.0</v>
      </c>
      <c r="W554" s="348">
        <v>97.0</v>
      </c>
      <c r="X554" s="348">
        <v>82.0</v>
      </c>
      <c r="Y554" s="348">
        <v>120.0</v>
      </c>
      <c r="Z554" s="348"/>
      <c r="AA554" s="348">
        <v>15.0</v>
      </c>
      <c r="AB554" s="348">
        <v>203.0</v>
      </c>
      <c r="AC554" s="348"/>
      <c r="AD554" s="348"/>
      <c r="AE554" s="348">
        <v>39.0</v>
      </c>
      <c r="AF554" s="348">
        <v>113.0</v>
      </c>
      <c r="AG554" s="348">
        <v>46.0</v>
      </c>
      <c r="AH554" s="348">
        <v>8.0</v>
      </c>
      <c r="AI554" s="348">
        <v>33.0</v>
      </c>
      <c r="AJ554" s="353"/>
      <c r="AK554" s="353"/>
      <c r="AL554" s="353"/>
      <c r="AM554" s="353"/>
      <c r="AN554" s="353"/>
      <c r="AO554" s="353"/>
      <c r="AP554" s="353"/>
    </row>
    <row r="555">
      <c r="A555" s="347">
        <f t="shared" si="21"/>
        <v>44102</v>
      </c>
      <c r="B555" s="350">
        <v>79.0</v>
      </c>
      <c r="C555" s="350">
        <v>107.0</v>
      </c>
      <c r="D555" s="360">
        <v>127.0</v>
      </c>
      <c r="E555" s="350"/>
      <c r="F555" s="350">
        <v>2.0</v>
      </c>
      <c r="G555" s="350">
        <v>39.0</v>
      </c>
      <c r="H555" s="350">
        <v>898.0</v>
      </c>
      <c r="I555" s="350">
        <v>21.0</v>
      </c>
      <c r="J555" s="350">
        <v>489.0</v>
      </c>
      <c r="K555" s="350">
        <v>304.0</v>
      </c>
      <c r="L555" s="350">
        <v>284.0</v>
      </c>
      <c r="M555" s="350"/>
      <c r="N555" s="350">
        <v>114.0</v>
      </c>
      <c r="O555" s="350">
        <v>64.0</v>
      </c>
      <c r="P555" s="350">
        <v>40.0</v>
      </c>
      <c r="Q555" s="350">
        <v>4.0</v>
      </c>
      <c r="R555" s="350">
        <v>12.0</v>
      </c>
      <c r="S555" s="350">
        <v>17.0</v>
      </c>
      <c r="T555" s="350">
        <v>51.0</v>
      </c>
      <c r="U555" s="350">
        <v>206.0</v>
      </c>
      <c r="V555" s="350">
        <v>7.0</v>
      </c>
      <c r="W555" s="350">
        <v>85.0</v>
      </c>
      <c r="X555" s="350">
        <v>17.0</v>
      </c>
      <c r="Y555" s="350">
        <v>59.0</v>
      </c>
      <c r="Z555" s="350">
        <v>18.0</v>
      </c>
      <c r="AA555" s="350">
        <v>10.0</v>
      </c>
      <c r="AB555" s="350">
        <v>254.0</v>
      </c>
      <c r="AC555" s="350">
        <v>4.0</v>
      </c>
      <c r="AD555" s="350"/>
      <c r="AE555" s="350">
        <v>64.0</v>
      </c>
      <c r="AF555" s="350">
        <v>46.0</v>
      </c>
      <c r="AG555" s="350"/>
      <c r="AH555" s="350"/>
      <c r="AI555" s="350">
        <v>87.0</v>
      </c>
      <c r="AJ555" s="353"/>
      <c r="AK555" s="353"/>
      <c r="AL555" s="353"/>
      <c r="AM555" s="353"/>
      <c r="AN555" s="353"/>
      <c r="AO555" s="353"/>
      <c r="AP555" s="353"/>
    </row>
    <row r="556">
      <c r="A556" s="347">
        <f t="shared" si="21"/>
        <v>44103</v>
      </c>
      <c r="B556" s="348">
        <v>146.0</v>
      </c>
      <c r="C556" s="348">
        <v>106.0</v>
      </c>
      <c r="D556" s="359">
        <v>82.0</v>
      </c>
      <c r="E556" s="348">
        <v>10.0</v>
      </c>
      <c r="F556" s="348">
        <v>18.0</v>
      </c>
      <c r="G556" s="348">
        <v>49.0</v>
      </c>
      <c r="H556" s="348">
        <v>1238.0</v>
      </c>
      <c r="I556" s="348">
        <v>23.0</v>
      </c>
      <c r="J556" s="348">
        <v>316.0</v>
      </c>
      <c r="K556" s="348">
        <v>275.0</v>
      </c>
      <c r="L556" s="348">
        <v>276.0</v>
      </c>
      <c r="M556" s="348">
        <v>17.0</v>
      </c>
      <c r="N556" s="348">
        <v>114.0</v>
      </c>
      <c r="O556" s="348">
        <v>85.0</v>
      </c>
      <c r="P556" s="348">
        <v>52.0</v>
      </c>
      <c r="Q556" s="348">
        <v>2.0</v>
      </c>
      <c r="R556" s="348">
        <v>18.0</v>
      </c>
      <c r="S556" s="348">
        <v>7.0</v>
      </c>
      <c r="T556" s="348">
        <v>58.0</v>
      </c>
      <c r="U556" s="348">
        <v>254.0</v>
      </c>
      <c r="V556" s="348">
        <v>12.0</v>
      </c>
      <c r="W556" s="348">
        <v>88.0</v>
      </c>
      <c r="X556" s="348">
        <v>39.0</v>
      </c>
      <c r="Y556" s="348">
        <v>147.0</v>
      </c>
      <c r="Z556" s="348">
        <v>9.0</v>
      </c>
      <c r="AA556" s="348">
        <v>24.0</v>
      </c>
      <c r="AB556" s="348">
        <v>236.0</v>
      </c>
      <c r="AC556" s="348">
        <v>7.0</v>
      </c>
      <c r="AD556" s="348">
        <v>88.0</v>
      </c>
      <c r="AE556" s="348">
        <v>34.0</v>
      </c>
      <c r="AF556" s="348"/>
      <c r="AG556" s="348">
        <v>156.0</v>
      </c>
      <c r="AH556" s="348">
        <v>4.0</v>
      </c>
      <c r="AI556" s="348">
        <v>12.0</v>
      </c>
      <c r="AJ556" s="353"/>
      <c r="AK556" s="353"/>
      <c r="AL556" s="353"/>
      <c r="AM556" s="353"/>
      <c r="AN556" s="353"/>
      <c r="AO556" s="353"/>
      <c r="AP556" s="353"/>
    </row>
    <row r="557">
      <c r="A557" s="347">
        <f t="shared" si="21"/>
        <v>44104</v>
      </c>
      <c r="B557" s="348">
        <v>83.0</v>
      </c>
      <c r="C557" s="348">
        <v>133.0</v>
      </c>
      <c r="D557" s="359">
        <v>144.0</v>
      </c>
      <c r="E557" s="348">
        <v>14.0</v>
      </c>
      <c r="F557" s="348">
        <v>28.0</v>
      </c>
      <c r="G557" s="348">
        <v>36.0</v>
      </c>
      <c r="H557" s="348">
        <v>1159.0</v>
      </c>
      <c r="I557" s="348">
        <v>23.0</v>
      </c>
      <c r="J557" s="348">
        <v>446.0</v>
      </c>
      <c r="K557" s="348">
        <v>230.0</v>
      </c>
      <c r="L557" s="348">
        <v>294.0</v>
      </c>
      <c r="M557" s="348">
        <v>8.0</v>
      </c>
      <c r="N557" s="348">
        <v>213.0</v>
      </c>
      <c r="O557" s="348">
        <v>11.0</v>
      </c>
      <c r="P557" s="348">
        <v>59.0</v>
      </c>
      <c r="Q557" s="348">
        <v>2.0</v>
      </c>
      <c r="R557" s="348">
        <v>34.0</v>
      </c>
      <c r="S557" s="348">
        <v>27.0</v>
      </c>
      <c r="T557" s="348">
        <v>110.0</v>
      </c>
      <c r="U557" s="348">
        <v>101.0</v>
      </c>
      <c r="V557" s="348">
        <v>31.0</v>
      </c>
      <c r="W557" s="348">
        <v>102.0</v>
      </c>
      <c r="X557" s="348">
        <v>43.0</v>
      </c>
      <c r="Y557" s="348">
        <v>78.0</v>
      </c>
      <c r="Z557" s="348">
        <v>8.0</v>
      </c>
      <c r="AA557" s="348">
        <v>19.0</v>
      </c>
      <c r="AB557" s="348">
        <v>352.0</v>
      </c>
      <c r="AC557" s="348">
        <v>6.0</v>
      </c>
      <c r="AD557" s="348"/>
      <c r="AE557" s="348">
        <v>47.0</v>
      </c>
      <c r="AF557" s="348">
        <v>322.0</v>
      </c>
      <c r="AG557" s="348">
        <v>21.0</v>
      </c>
      <c r="AH557" s="348">
        <v>18.0</v>
      </c>
      <c r="AI557" s="348">
        <v>82.0</v>
      </c>
      <c r="AJ557" s="353"/>
      <c r="AK557" s="353"/>
      <c r="AL557" s="353"/>
      <c r="AM557" s="353"/>
      <c r="AN557" s="353"/>
      <c r="AO557" s="353"/>
      <c r="AP557" s="353"/>
    </row>
    <row r="558">
      <c r="A558" s="347">
        <f t="shared" si="21"/>
        <v>44105</v>
      </c>
      <c r="B558" s="348">
        <v>112.0</v>
      </c>
      <c r="C558" s="348">
        <v>141.0</v>
      </c>
      <c r="D558" s="359">
        <v>100.0</v>
      </c>
      <c r="E558" s="348">
        <v>10.0</v>
      </c>
      <c r="F558" s="348">
        <v>20.0</v>
      </c>
      <c r="G558" s="348">
        <v>37.0</v>
      </c>
      <c r="H558" s="348">
        <v>1253.0</v>
      </c>
      <c r="I558" s="348">
        <v>21.0</v>
      </c>
      <c r="J558" s="348">
        <v>559.0</v>
      </c>
      <c r="K558" s="348">
        <v>299.0</v>
      </c>
      <c r="L558" s="348">
        <v>314.0</v>
      </c>
      <c r="M558" s="348">
        <v>29.0</v>
      </c>
      <c r="N558" s="348">
        <v>131.0</v>
      </c>
      <c r="O558" s="348">
        <v>46.0</v>
      </c>
      <c r="P558" s="348">
        <v>55.0</v>
      </c>
      <c r="Q558" s="348">
        <v>6.0</v>
      </c>
      <c r="R558" s="348">
        <v>16.0</v>
      </c>
      <c r="S558" s="348">
        <v>30.0</v>
      </c>
      <c r="T558" s="348">
        <v>40.0</v>
      </c>
      <c r="U558" s="348">
        <v>192.0</v>
      </c>
      <c r="V558" s="348">
        <v>18.0</v>
      </c>
      <c r="W558" s="348">
        <v>111.0</v>
      </c>
      <c r="X558" s="348">
        <v>48.0</v>
      </c>
      <c r="Y558" s="348">
        <v>119.0</v>
      </c>
      <c r="Z558" s="348">
        <v>30.0</v>
      </c>
      <c r="AA558" s="348">
        <v>13.0</v>
      </c>
      <c r="AB558" s="348">
        <v>265.0</v>
      </c>
      <c r="AC558" s="348">
        <v>2.0</v>
      </c>
      <c r="AD558" s="348">
        <v>44.0</v>
      </c>
      <c r="AE558" s="348">
        <v>31.0</v>
      </c>
      <c r="AF558" s="348">
        <v>61.0</v>
      </c>
      <c r="AG558" s="348">
        <v>10.0</v>
      </c>
      <c r="AH558" s="348">
        <v>5.0</v>
      </c>
      <c r="AI558" s="348">
        <v>6.0</v>
      </c>
      <c r="AJ558" s="353"/>
      <c r="AK558" s="353"/>
      <c r="AL558" s="353"/>
      <c r="AM558" s="353"/>
      <c r="AN558" s="353"/>
      <c r="AO558" s="353"/>
      <c r="AP558" s="353"/>
    </row>
    <row r="559">
      <c r="A559" s="347">
        <f t="shared" si="21"/>
        <v>44106</v>
      </c>
      <c r="B559" s="348">
        <v>188.0</v>
      </c>
      <c r="C559" s="348">
        <v>130.0</v>
      </c>
      <c r="D559" s="359">
        <v>82.0</v>
      </c>
      <c r="E559" s="348">
        <v>16.0</v>
      </c>
      <c r="F559" s="348">
        <v>9.0</v>
      </c>
      <c r="G559" s="348">
        <v>20.0</v>
      </c>
      <c r="H559" s="348">
        <v>1198.0</v>
      </c>
      <c r="I559" s="348">
        <v>24.0</v>
      </c>
      <c r="J559" s="348">
        <v>544.0</v>
      </c>
      <c r="K559" s="348">
        <v>344.0</v>
      </c>
      <c r="L559" s="348">
        <v>283.0</v>
      </c>
      <c r="M559" s="348">
        <v>6.0</v>
      </c>
      <c r="N559" s="348">
        <v>319.0</v>
      </c>
      <c r="O559" s="348">
        <v>29.0</v>
      </c>
      <c r="P559" s="348">
        <v>76.0</v>
      </c>
      <c r="Q559" s="348">
        <v>7.0</v>
      </c>
      <c r="R559" s="348">
        <v>23.0</v>
      </c>
      <c r="S559" s="348">
        <v>26.0</v>
      </c>
      <c r="T559" s="348">
        <v>72.0</v>
      </c>
      <c r="U559" s="348">
        <v>114.0</v>
      </c>
      <c r="V559" s="348">
        <v>25.0</v>
      </c>
      <c r="W559" s="348">
        <v>89.0</v>
      </c>
      <c r="X559" s="348">
        <v>79.0</v>
      </c>
      <c r="Y559" s="348">
        <v>74.0</v>
      </c>
      <c r="Z559" s="348">
        <v>10.0</v>
      </c>
      <c r="AA559" s="348">
        <v>25.0</v>
      </c>
      <c r="AB559" s="348">
        <v>181.0</v>
      </c>
      <c r="AC559" s="348">
        <v>7.0</v>
      </c>
      <c r="AD559" s="348">
        <v>117.0</v>
      </c>
      <c r="AE559" s="348">
        <v>47.0</v>
      </c>
      <c r="AF559" s="348">
        <v>122.0</v>
      </c>
      <c r="AG559" s="348">
        <v>5.0</v>
      </c>
      <c r="AH559" s="348">
        <v>10.0</v>
      </c>
      <c r="AI559" s="348">
        <v>16.0</v>
      </c>
      <c r="AJ559" s="353"/>
      <c r="AK559" s="353"/>
      <c r="AL559" s="353"/>
      <c r="AM559" s="353"/>
      <c r="AN559" s="353"/>
      <c r="AO559" s="353"/>
      <c r="AP559" s="353"/>
    </row>
    <row r="560">
      <c r="A560" s="347">
        <f t="shared" si="21"/>
        <v>44107</v>
      </c>
      <c r="B560" s="348">
        <v>73.0</v>
      </c>
      <c r="C560" s="348">
        <v>105.0</v>
      </c>
      <c r="D560" s="359">
        <v>135.0</v>
      </c>
      <c r="E560" s="348">
        <v>19.0</v>
      </c>
      <c r="F560" s="348">
        <v>2.0</v>
      </c>
      <c r="G560" s="348">
        <v>72.0</v>
      </c>
      <c r="H560" s="348">
        <v>1265.0</v>
      </c>
      <c r="I560" s="348">
        <v>13.0</v>
      </c>
      <c r="J560" s="348">
        <v>343.0</v>
      </c>
      <c r="K560" s="348">
        <v>372.0</v>
      </c>
      <c r="L560" s="348">
        <v>308.0</v>
      </c>
      <c r="M560" s="348">
        <v>6.0</v>
      </c>
      <c r="N560" s="348">
        <v>117.0</v>
      </c>
      <c r="O560" s="348">
        <v>38.0</v>
      </c>
      <c r="P560" s="348">
        <v>83.0</v>
      </c>
      <c r="Q560" s="348">
        <v>7.0</v>
      </c>
      <c r="R560" s="348">
        <v>33.0</v>
      </c>
      <c r="S560" s="348">
        <v>22.0</v>
      </c>
      <c r="T560" s="348">
        <v>70.0</v>
      </c>
      <c r="U560" s="348">
        <v>285.0</v>
      </c>
      <c r="V560" s="348">
        <v>21.0</v>
      </c>
      <c r="W560" s="348">
        <v>86.0</v>
      </c>
      <c r="X560" s="348">
        <v>43.0</v>
      </c>
      <c r="Y560" s="348">
        <v>43.0</v>
      </c>
      <c r="Z560" s="348">
        <v>11.0</v>
      </c>
      <c r="AA560" s="348">
        <v>10.0</v>
      </c>
      <c r="AB560" s="348">
        <v>172.0</v>
      </c>
      <c r="AC560" s="348">
        <v>1.0</v>
      </c>
      <c r="AD560" s="348"/>
      <c r="AE560" s="348">
        <v>46.0</v>
      </c>
      <c r="AF560" s="348">
        <v>186.0</v>
      </c>
      <c r="AG560" s="348">
        <v>11.0</v>
      </c>
      <c r="AH560" s="348">
        <v>9.0</v>
      </c>
      <c r="AI560" s="353"/>
      <c r="AJ560" s="353"/>
      <c r="AK560" s="353"/>
      <c r="AL560" s="353"/>
      <c r="AM560" s="353"/>
      <c r="AN560" s="353"/>
      <c r="AO560" s="353"/>
      <c r="AP560" s="353"/>
    </row>
    <row r="561">
      <c r="A561" s="347">
        <f t="shared" si="21"/>
        <v>44108</v>
      </c>
      <c r="B561" s="348">
        <v>67.0</v>
      </c>
      <c r="C561" s="348">
        <v>111.0</v>
      </c>
      <c r="D561" s="359">
        <v>169.0</v>
      </c>
      <c r="E561" s="348">
        <v>5.0</v>
      </c>
      <c r="F561" s="348">
        <v>4.0</v>
      </c>
      <c r="G561" s="348">
        <v>19.0</v>
      </c>
      <c r="H561" s="348">
        <v>1398.0</v>
      </c>
      <c r="I561" s="348">
        <v>22.0</v>
      </c>
      <c r="J561" s="348">
        <v>248.0</v>
      </c>
      <c r="K561" s="348">
        <v>314.0</v>
      </c>
      <c r="L561" s="348">
        <v>249.0</v>
      </c>
      <c r="M561" s="348">
        <v>19.0</v>
      </c>
      <c r="N561" s="348">
        <v>228.0</v>
      </c>
      <c r="O561" s="348">
        <v>18.0</v>
      </c>
      <c r="P561" s="348">
        <v>56.0</v>
      </c>
      <c r="Q561" s="348">
        <v>6.0</v>
      </c>
      <c r="R561" s="348">
        <v>37.0</v>
      </c>
      <c r="S561" s="348">
        <v>26.0</v>
      </c>
      <c r="T561" s="348">
        <v>46.0</v>
      </c>
      <c r="U561" s="348">
        <v>255.0</v>
      </c>
      <c r="V561" s="348">
        <v>25.0</v>
      </c>
      <c r="W561" s="348">
        <v>83.0</v>
      </c>
      <c r="X561" s="348">
        <v>34.0</v>
      </c>
      <c r="Y561" s="348">
        <v>68.0</v>
      </c>
      <c r="Z561" s="348">
        <v>5.0</v>
      </c>
      <c r="AA561" s="348">
        <v>9.0</v>
      </c>
      <c r="AB561" s="348">
        <v>163.0</v>
      </c>
      <c r="AC561" s="348"/>
      <c r="AD561" s="348">
        <v>64.0</v>
      </c>
      <c r="AE561" s="348">
        <v>87.0</v>
      </c>
      <c r="AF561" s="348">
        <v>91.0</v>
      </c>
      <c r="AG561" s="348">
        <v>9.0</v>
      </c>
      <c r="AH561" s="348">
        <v>16.0</v>
      </c>
      <c r="AI561" s="348">
        <v>41.0</v>
      </c>
      <c r="AJ561" s="353"/>
      <c r="AK561" s="353"/>
      <c r="AL561" s="353"/>
      <c r="AM561" s="353"/>
      <c r="AN561" s="353"/>
      <c r="AO561" s="353"/>
      <c r="AP561" s="353"/>
    </row>
    <row r="562">
      <c r="A562" s="347">
        <f t="shared" si="21"/>
        <v>44109</v>
      </c>
      <c r="B562" s="348">
        <v>70.0</v>
      </c>
      <c r="C562" s="348">
        <v>83.0</v>
      </c>
      <c r="D562" s="359">
        <v>139.0</v>
      </c>
      <c r="E562" s="348">
        <v>12.0</v>
      </c>
      <c r="F562" s="348">
        <v>24.0</v>
      </c>
      <c r="G562" s="348">
        <v>22.0</v>
      </c>
      <c r="H562" s="348">
        <v>1022.0</v>
      </c>
      <c r="I562" s="348">
        <v>25.0</v>
      </c>
      <c r="J562" s="348">
        <v>503.0</v>
      </c>
      <c r="K562" s="348">
        <v>365.0</v>
      </c>
      <c r="L562" s="348">
        <v>237.0</v>
      </c>
      <c r="M562" s="348">
        <v>2.0</v>
      </c>
      <c r="N562" s="348">
        <v>117.0</v>
      </c>
      <c r="O562" s="348">
        <v>28.0</v>
      </c>
      <c r="P562" s="348">
        <v>44.0</v>
      </c>
      <c r="Q562" s="348">
        <v>2.0</v>
      </c>
      <c r="R562" s="348">
        <v>39.0</v>
      </c>
      <c r="S562" s="348">
        <v>21.0</v>
      </c>
      <c r="T562" s="348">
        <v>23.0</v>
      </c>
      <c r="U562" s="348">
        <v>216.0</v>
      </c>
      <c r="V562" s="348">
        <v>19.0</v>
      </c>
      <c r="W562" s="348">
        <v>89.0</v>
      </c>
      <c r="X562" s="348">
        <v>3.0</v>
      </c>
      <c r="Y562" s="348">
        <v>17.0</v>
      </c>
      <c r="Z562" s="348">
        <v>1.0</v>
      </c>
      <c r="AA562" s="348">
        <v>37.0</v>
      </c>
      <c r="AB562" s="348">
        <v>298.0</v>
      </c>
      <c r="AC562" s="348">
        <v>2.0</v>
      </c>
      <c r="AD562" s="348">
        <v>22.0</v>
      </c>
      <c r="AE562" s="348">
        <v>15.0</v>
      </c>
      <c r="AF562" s="348">
        <v>100.0</v>
      </c>
      <c r="AG562" s="348">
        <v>1.0</v>
      </c>
      <c r="AH562" s="348">
        <v>1.0</v>
      </c>
      <c r="AI562" s="348">
        <v>23.0</v>
      </c>
      <c r="AJ562" s="353"/>
      <c r="AK562" s="353"/>
      <c r="AL562" s="353"/>
      <c r="AM562" s="353"/>
      <c r="AN562" s="353"/>
      <c r="AO562" s="353"/>
      <c r="AP562" s="353"/>
    </row>
    <row r="563">
      <c r="A563" s="347">
        <f t="shared" si="21"/>
        <v>44110</v>
      </c>
      <c r="B563" s="348">
        <v>118.0</v>
      </c>
      <c r="C563" s="348">
        <v>99.0</v>
      </c>
      <c r="D563" s="359">
        <v>100.0</v>
      </c>
      <c r="E563" s="348">
        <v>5.0</v>
      </c>
      <c r="F563" s="348">
        <v>6.0</v>
      </c>
      <c r="G563" s="348">
        <v>20.0</v>
      </c>
      <c r="H563" s="348">
        <v>1107.0</v>
      </c>
      <c r="I563" s="348">
        <v>29.0</v>
      </c>
      <c r="J563" s="348">
        <v>508.0</v>
      </c>
      <c r="K563" s="348">
        <v>400.0</v>
      </c>
      <c r="L563" s="348">
        <v>282.0</v>
      </c>
      <c r="M563" s="348">
        <v>41.0</v>
      </c>
      <c r="N563" s="348">
        <v>200.0</v>
      </c>
      <c r="O563" s="348">
        <v>14.0</v>
      </c>
      <c r="P563" s="348">
        <v>72.0</v>
      </c>
      <c r="Q563" s="348">
        <v>5.0</v>
      </c>
      <c r="R563" s="348">
        <v>29.0</v>
      </c>
      <c r="S563" s="348">
        <v>23.0</v>
      </c>
      <c r="T563" s="348">
        <v>71.0</v>
      </c>
      <c r="U563" s="348">
        <v>86.0</v>
      </c>
      <c r="V563" s="348">
        <v>35.0</v>
      </c>
      <c r="W563" s="348">
        <v>98.0</v>
      </c>
      <c r="X563" s="348">
        <v>92.0</v>
      </c>
      <c r="Y563" s="348">
        <v>46.0</v>
      </c>
      <c r="Z563" s="348">
        <v>24.0</v>
      </c>
      <c r="AA563" s="348">
        <v>27.0</v>
      </c>
      <c r="AB563" s="348">
        <v>131.0</v>
      </c>
      <c r="AC563" s="348"/>
      <c r="AD563" s="348">
        <v>68.0</v>
      </c>
      <c r="AE563" s="348">
        <v>114.0</v>
      </c>
      <c r="AF563" s="348">
        <v>192.0</v>
      </c>
      <c r="AG563" s="348">
        <v>12.0</v>
      </c>
      <c r="AH563" s="348">
        <v>2.0</v>
      </c>
      <c r="AI563" s="353"/>
      <c r="AJ563" s="353"/>
      <c r="AK563" s="353"/>
      <c r="AL563" s="353"/>
      <c r="AM563" s="353"/>
      <c r="AN563" s="353"/>
      <c r="AO563" s="353"/>
      <c r="AP563" s="353"/>
    </row>
    <row r="564">
      <c r="A564" s="347">
        <f t="shared" si="21"/>
        <v>44111</v>
      </c>
      <c r="B564" s="348">
        <v>72.0</v>
      </c>
      <c r="C564" s="348">
        <v>105.0</v>
      </c>
      <c r="D564" s="359">
        <v>80.0</v>
      </c>
      <c r="E564" s="348">
        <v>10.0</v>
      </c>
      <c r="F564" s="348">
        <v>4.0</v>
      </c>
      <c r="G564" s="348">
        <v>20.0</v>
      </c>
      <c r="H564" s="348">
        <v>1211.0</v>
      </c>
      <c r="I564" s="348">
        <v>22.0</v>
      </c>
      <c r="J564" s="348">
        <v>752.0</v>
      </c>
      <c r="K564" s="348">
        <v>384.0</v>
      </c>
      <c r="L564" s="348">
        <v>331.0</v>
      </c>
      <c r="M564" s="348">
        <v>10.0</v>
      </c>
      <c r="N564" s="348">
        <v>202.0</v>
      </c>
      <c r="O564" s="348">
        <v>37.0</v>
      </c>
      <c r="P564" s="348">
        <v>40.0</v>
      </c>
      <c r="Q564" s="348">
        <v>13.0</v>
      </c>
      <c r="R564" s="348">
        <v>10.0</v>
      </c>
      <c r="S564" s="348">
        <v>7.0</v>
      </c>
      <c r="T564" s="348">
        <v>114.0</v>
      </c>
      <c r="U564" s="348">
        <v>194.0</v>
      </c>
      <c r="V564" s="348">
        <v>22.0</v>
      </c>
      <c r="W564" s="348">
        <v>96.0</v>
      </c>
      <c r="X564" s="348">
        <v>95.0</v>
      </c>
      <c r="Y564" s="348">
        <v>139.0</v>
      </c>
      <c r="Z564" s="348">
        <v>23.0</v>
      </c>
      <c r="AA564" s="348">
        <v>16.0</v>
      </c>
      <c r="AB564" s="348">
        <v>150.0</v>
      </c>
      <c r="AC564" s="348"/>
      <c r="AD564" s="348">
        <v>48.0</v>
      </c>
      <c r="AE564" s="348">
        <v>69.0</v>
      </c>
      <c r="AF564" s="348">
        <v>141.0</v>
      </c>
      <c r="AG564" s="348">
        <v>20.0</v>
      </c>
      <c r="AH564" s="348">
        <v>18.0</v>
      </c>
      <c r="AI564" s="348">
        <v>83.0</v>
      </c>
      <c r="AJ564" s="353"/>
      <c r="AK564" s="353"/>
      <c r="AL564" s="353"/>
      <c r="AM564" s="353"/>
      <c r="AN564" s="353"/>
      <c r="AO564" s="353"/>
      <c r="AP564" s="353"/>
    </row>
    <row r="565">
      <c r="A565" s="347">
        <f t="shared" si="21"/>
        <v>44112</v>
      </c>
      <c r="B565" s="348">
        <v>169.0</v>
      </c>
      <c r="C565" s="348">
        <v>107.0</v>
      </c>
      <c r="D565" s="359">
        <v>122.0</v>
      </c>
      <c r="E565" s="348">
        <v>2.0</v>
      </c>
      <c r="F565" s="348">
        <v>12.0</v>
      </c>
      <c r="G565" s="348">
        <v>51.0</v>
      </c>
      <c r="H565" s="348">
        <v>1182.0</v>
      </c>
      <c r="I565" s="348">
        <v>46.0</v>
      </c>
      <c r="J565" s="348">
        <v>597.0</v>
      </c>
      <c r="K565" s="348">
        <v>348.0</v>
      </c>
      <c r="L565" s="348">
        <v>347.0</v>
      </c>
      <c r="M565" s="348">
        <v>13.0</v>
      </c>
      <c r="N565" s="348">
        <v>238.0</v>
      </c>
      <c r="O565" s="348">
        <v>11.0</v>
      </c>
      <c r="P565" s="348">
        <v>42.0</v>
      </c>
      <c r="Q565" s="348">
        <v>6.0</v>
      </c>
      <c r="R565" s="348">
        <v>29.0</v>
      </c>
      <c r="S565" s="348">
        <v>14.0</v>
      </c>
      <c r="T565" s="348">
        <v>83.0</v>
      </c>
      <c r="U565" s="348">
        <v>201.0</v>
      </c>
      <c r="V565" s="348">
        <v>33.0</v>
      </c>
      <c r="W565" s="348">
        <v>99.0</v>
      </c>
      <c r="X565" s="348">
        <v>100.0</v>
      </c>
      <c r="Y565" s="348">
        <v>213.0</v>
      </c>
      <c r="Z565" s="348">
        <v>14.0</v>
      </c>
      <c r="AA565" s="348">
        <v>58.0</v>
      </c>
      <c r="AB565" s="348">
        <v>244.0</v>
      </c>
      <c r="AC565" s="348">
        <v>5.0</v>
      </c>
      <c r="AD565" s="348">
        <v>94.0</v>
      </c>
      <c r="AE565" s="348">
        <v>210.0</v>
      </c>
      <c r="AF565" s="348">
        <v>98.0</v>
      </c>
      <c r="AG565" s="348">
        <v>6.0</v>
      </c>
      <c r="AH565" s="348">
        <v>47.0</v>
      </c>
      <c r="AI565" s="348">
        <v>9.0</v>
      </c>
      <c r="AJ565" s="353"/>
      <c r="AK565" s="353"/>
      <c r="AL565" s="353"/>
      <c r="AM565" s="353"/>
      <c r="AN565" s="353"/>
      <c r="AO565" s="353"/>
      <c r="AP565" s="353"/>
    </row>
    <row r="566">
      <c r="A566" s="347">
        <f t="shared" si="21"/>
        <v>44113</v>
      </c>
      <c r="B566" s="348">
        <v>123.0</v>
      </c>
      <c r="C566" s="348">
        <v>138.0</v>
      </c>
      <c r="D566" s="359">
        <v>141.0</v>
      </c>
      <c r="E566" s="348">
        <v>14.0</v>
      </c>
      <c r="F566" s="348">
        <v>11.0</v>
      </c>
      <c r="G566" s="348">
        <v>56.0</v>
      </c>
      <c r="H566" s="348">
        <v>943.0</v>
      </c>
      <c r="I566" s="348">
        <v>45.0</v>
      </c>
      <c r="J566" s="348">
        <v>504.0</v>
      </c>
      <c r="K566" s="348">
        <v>412.0</v>
      </c>
      <c r="L566" s="348">
        <v>310.0</v>
      </c>
      <c r="M566" s="348">
        <v>28.0</v>
      </c>
      <c r="N566" s="348">
        <v>135.0</v>
      </c>
      <c r="O566" s="348">
        <v>24.0</v>
      </c>
      <c r="P566" s="348">
        <v>81.0</v>
      </c>
      <c r="Q566" s="348">
        <v>3.0</v>
      </c>
      <c r="R566" s="348"/>
      <c r="S566" s="348">
        <v>28.0</v>
      </c>
      <c r="T566" s="348">
        <v>63.0</v>
      </c>
      <c r="U566" s="348">
        <v>295.0</v>
      </c>
      <c r="V566" s="348">
        <v>19.0</v>
      </c>
      <c r="W566" s="348">
        <v>95.0</v>
      </c>
      <c r="X566" s="348">
        <v>63.0</v>
      </c>
      <c r="Y566" s="348">
        <v>101.0</v>
      </c>
      <c r="Z566" s="348">
        <v>11.0</v>
      </c>
      <c r="AA566" s="348"/>
      <c r="AB566" s="348">
        <v>204.0</v>
      </c>
      <c r="AC566" s="348"/>
      <c r="AD566" s="348"/>
      <c r="AE566" s="348">
        <v>100.0</v>
      </c>
      <c r="AF566" s="348">
        <v>116.0</v>
      </c>
      <c r="AG566" s="348">
        <v>10.0</v>
      </c>
      <c r="AH566" s="348">
        <v>19.0</v>
      </c>
      <c r="AI566" s="348">
        <v>2.0</v>
      </c>
      <c r="AJ566" s="353"/>
      <c r="AK566" s="353"/>
      <c r="AL566" s="353"/>
      <c r="AM566" s="353"/>
      <c r="AN566" s="353"/>
      <c r="AO566" s="353"/>
      <c r="AP566" s="353"/>
    </row>
    <row r="567">
      <c r="A567" s="347">
        <f t="shared" si="21"/>
        <v>44114</v>
      </c>
      <c r="B567" s="348">
        <v>98.0</v>
      </c>
      <c r="C567" s="348">
        <v>131.0</v>
      </c>
      <c r="D567" s="359">
        <v>171.0</v>
      </c>
      <c r="E567" s="348">
        <v>7.0</v>
      </c>
      <c r="F567" s="348">
        <v>11.0</v>
      </c>
      <c r="G567" s="348">
        <v>69.0</v>
      </c>
      <c r="H567" s="348">
        <v>1259.0</v>
      </c>
      <c r="I567" s="348">
        <v>30.0</v>
      </c>
      <c r="J567" s="348">
        <v>268.0</v>
      </c>
      <c r="K567" s="348">
        <v>410.0</v>
      </c>
      <c r="L567" s="348">
        <v>310.0</v>
      </c>
      <c r="M567" s="348">
        <v>80.0</v>
      </c>
      <c r="N567" s="348">
        <v>131.0</v>
      </c>
      <c r="O567" s="348">
        <v>17.0</v>
      </c>
      <c r="P567" s="348">
        <v>53.0</v>
      </c>
      <c r="Q567" s="348">
        <v>5.0</v>
      </c>
      <c r="R567" s="348">
        <v>75.0</v>
      </c>
      <c r="S567" s="348">
        <v>7.0</v>
      </c>
      <c r="T567" s="348">
        <v>66.0</v>
      </c>
      <c r="U567" s="348">
        <v>245.0</v>
      </c>
      <c r="V567" s="348">
        <v>40.0</v>
      </c>
      <c r="W567" s="348">
        <v>88.0</v>
      </c>
      <c r="X567" s="348">
        <v>58.0</v>
      </c>
      <c r="Y567" s="348">
        <v>163.0</v>
      </c>
      <c r="Z567" s="348">
        <v>13.0</v>
      </c>
      <c r="AA567" s="348">
        <v>31.0</v>
      </c>
      <c r="AB567" s="348">
        <v>231.0</v>
      </c>
      <c r="AC567" s="348">
        <v>7.0</v>
      </c>
      <c r="AD567" s="348">
        <v>124.0</v>
      </c>
      <c r="AE567" s="348">
        <v>37.0</v>
      </c>
      <c r="AF567" s="348">
        <v>44.0</v>
      </c>
      <c r="AG567" s="348">
        <v>1.0</v>
      </c>
      <c r="AH567" s="348">
        <v>7.0</v>
      </c>
      <c r="AI567" s="348">
        <v>7.0</v>
      </c>
      <c r="AJ567" s="353"/>
      <c r="AK567" s="353"/>
      <c r="AL567" s="353"/>
      <c r="AM567" s="353"/>
      <c r="AN567" s="353"/>
      <c r="AO567" s="353"/>
      <c r="AP567" s="353"/>
    </row>
    <row r="568">
      <c r="A568" s="347">
        <f t="shared" si="21"/>
        <v>44115</v>
      </c>
      <c r="B568" s="348">
        <v>123.0</v>
      </c>
      <c r="C568" s="348">
        <v>107.0</v>
      </c>
      <c r="D568" s="359">
        <v>106.0</v>
      </c>
      <c r="E568" s="348">
        <v>13.0</v>
      </c>
      <c r="F568" s="348">
        <v>7.0</v>
      </c>
      <c r="G568" s="348">
        <v>35.0</v>
      </c>
      <c r="H568" s="348">
        <v>1389.0</v>
      </c>
      <c r="I568" s="348">
        <v>22.0</v>
      </c>
      <c r="J568" s="348">
        <v>205.0</v>
      </c>
      <c r="K568" s="348">
        <v>318.0</v>
      </c>
      <c r="L568" s="348">
        <v>269.0</v>
      </c>
      <c r="M568" s="348">
        <v>81.0</v>
      </c>
      <c r="N568" s="348">
        <v>194.0</v>
      </c>
      <c r="O568" s="348">
        <v>34.0</v>
      </c>
      <c r="P568" s="348">
        <v>76.0</v>
      </c>
      <c r="Q568" s="348">
        <v>8.0</v>
      </c>
      <c r="R568" s="348">
        <v>22.0</v>
      </c>
      <c r="S568" s="348">
        <v>19.0</v>
      </c>
      <c r="T568" s="348">
        <v>33.0</v>
      </c>
      <c r="U568" s="348">
        <v>350.0</v>
      </c>
      <c r="V568" s="348">
        <v>54.0</v>
      </c>
      <c r="W568" s="348">
        <v>85.0</v>
      </c>
      <c r="X568" s="348">
        <v>91.0</v>
      </c>
      <c r="Y568" s="348">
        <v>176.0</v>
      </c>
      <c r="Z568" s="348">
        <v>16.0</v>
      </c>
      <c r="AA568" s="348">
        <v>11.0</v>
      </c>
      <c r="AB568" s="348">
        <v>310.0</v>
      </c>
      <c r="AC568" s="348"/>
      <c r="AD568" s="348">
        <v>39.0</v>
      </c>
      <c r="AE568" s="348">
        <v>125.0</v>
      </c>
      <c r="AF568" s="348">
        <v>150.0</v>
      </c>
      <c r="AG568" s="348">
        <v>15.0</v>
      </c>
      <c r="AH568" s="348">
        <v>7.0</v>
      </c>
      <c r="AI568" s="348">
        <v>7.0</v>
      </c>
      <c r="AJ568" s="353"/>
      <c r="AK568" s="353"/>
      <c r="AL568" s="353"/>
      <c r="AM568" s="353"/>
      <c r="AN568" s="353"/>
      <c r="AO568" s="353"/>
      <c r="AP568" s="353"/>
    </row>
    <row r="569">
      <c r="A569" s="347">
        <f t="shared" si="21"/>
        <v>44116</v>
      </c>
      <c r="B569" s="348">
        <v>77.0</v>
      </c>
      <c r="C569" s="348">
        <v>93.0</v>
      </c>
      <c r="D569" s="359">
        <v>79.0</v>
      </c>
      <c r="E569" s="348"/>
      <c r="F569" s="348">
        <v>1.0</v>
      </c>
      <c r="G569" s="348">
        <v>43.0</v>
      </c>
      <c r="H569" s="348">
        <v>1211.0</v>
      </c>
      <c r="I569" s="348">
        <v>13.0</v>
      </c>
      <c r="J569" s="348">
        <v>286.0</v>
      </c>
      <c r="K569" s="348">
        <v>239.0</v>
      </c>
      <c r="L569" s="348">
        <v>296.0</v>
      </c>
      <c r="M569" s="348"/>
      <c r="N569" s="348">
        <v>66.0</v>
      </c>
      <c r="O569" s="348">
        <v>26.0</v>
      </c>
      <c r="P569" s="348">
        <v>26.0</v>
      </c>
      <c r="Q569" s="348">
        <v>4.0</v>
      </c>
      <c r="R569" s="348">
        <v>72.0</v>
      </c>
      <c r="S569" s="348">
        <v>15.0</v>
      </c>
      <c r="T569" s="348">
        <v>45.0</v>
      </c>
      <c r="U569" s="348">
        <v>166.0</v>
      </c>
      <c r="V569" s="348">
        <v>5.0</v>
      </c>
      <c r="W569" s="348">
        <v>87.0</v>
      </c>
      <c r="X569" s="348">
        <v>59.0</v>
      </c>
      <c r="Y569" s="348">
        <v>81.0</v>
      </c>
      <c r="Z569" s="348">
        <v>1.0</v>
      </c>
      <c r="AA569" s="348">
        <v>16.0</v>
      </c>
      <c r="AB569" s="348">
        <v>209.0</v>
      </c>
      <c r="AC569" s="348">
        <v>16.0</v>
      </c>
      <c r="AD569" s="348">
        <v>13.0</v>
      </c>
      <c r="AE569" s="348">
        <v>20.0</v>
      </c>
      <c r="AF569" s="348"/>
      <c r="AG569" s="348"/>
      <c r="AH569" s="348"/>
      <c r="AI569" s="348">
        <v>2.0</v>
      </c>
      <c r="AJ569" s="353"/>
      <c r="AK569" s="353"/>
      <c r="AL569" s="353"/>
      <c r="AM569" s="353"/>
      <c r="AN569" s="353"/>
      <c r="AO569" s="353"/>
      <c r="AP569" s="353"/>
    </row>
    <row r="570">
      <c r="A570" s="347">
        <f t="shared" si="21"/>
        <v>44117</v>
      </c>
      <c r="B570" s="348">
        <v>51.0</v>
      </c>
      <c r="C570" s="348">
        <v>76.0</v>
      </c>
      <c r="D570" s="359">
        <v>81.0</v>
      </c>
      <c r="E570" s="348">
        <v>1.0</v>
      </c>
      <c r="F570" s="348">
        <v>3.0</v>
      </c>
      <c r="G570" s="348">
        <v>38.0</v>
      </c>
      <c r="H570" s="348">
        <v>1054.0</v>
      </c>
      <c r="I570" s="348">
        <v>38.0</v>
      </c>
      <c r="J570" s="348">
        <v>565.0</v>
      </c>
      <c r="K570" s="348">
        <v>466.0</v>
      </c>
      <c r="L570" s="348">
        <v>315.0</v>
      </c>
      <c r="M570" s="348">
        <v>14.0</v>
      </c>
      <c r="N570" s="348">
        <v>108.0</v>
      </c>
      <c r="O570" s="348">
        <v>11.0</v>
      </c>
      <c r="P570" s="348">
        <v>78.0</v>
      </c>
      <c r="Q570" s="348">
        <v>13.0</v>
      </c>
      <c r="R570" s="348">
        <v>22.0</v>
      </c>
      <c r="S570" s="348">
        <v>8.0</v>
      </c>
      <c r="T570" s="348">
        <v>66.0</v>
      </c>
      <c r="U570" s="348">
        <v>172.0</v>
      </c>
      <c r="V570" s="348">
        <v>9.0</v>
      </c>
      <c r="W570" s="348">
        <v>89.0</v>
      </c>
      <c r="X570" s="348">
        <v>109.0</v>
      </c>
      <c r="Y570" s="348">
        <v>98.0</v>
      </c>
      <c r="Z570" s="348">
        <v>17.0</v>
      </c>
      <c r="AA570" s="348">
        <v>15.0</v>
      </c>
      <c r="AB570" s="348">
        <v>163.0</v>
      </c>
      <c r="AC570" s="348">
        <v>5.0</v>
      </c>
      <c r="AD570" s="348">
        <v>6.0</v>
      </c>
      <c r="AE570" s="348">
        <v>43.0</v>
      </c>
      <c r="AF570" s="348">
        <v>142.0</v>
      </c>
      <c r="AG570" s="348">
        <v>23.0</v>
      </c>
      <c r="AH570" s="348">
        <v>7.0</v>
      </c>
      <c r="AI570" s="353"/>
      <c r="AJ570" s="353"/>
      <c r="AK570" s="353"/>
      <c r="AL570" s="353"/>
      <c r="AM570" s="353"/>
      <c r="AN570" s="353"/>
      <c r="AO570" s="353"/>
      <c r="AP570" s="353"/>
    </row>
    <row r="571">
      <c r="A571" s="347">
        <f t="shared" si="21"/>
        <v>44118</v>
      </c>
      <c r="B571" s="348">
        <v>65.0</v>
      </c>
      <c r="C571" s="348">
        <v>109.0</v>
      </c>
      <c r="D571" s="359">
        <v>91.0</v>
      </c>
      <c r="E571" s="348">
        <v>5.0</v>
      </c>
      <c r="F571" s="348">
        <v>18.0</v>
      </c>
      <c r="G571" s="348">
        <v>26.0</v>
      </c>
      <c r="H571" s="348">
        <v>1038.0</v>
      </c>
      <c r="I571" s="348">
        <v>30.0</v>
      </c>
      <c r="J571" s="348">
        <v>442.0</v>
      </c>
      <c r="K571" s="348">
        <v>286.0</v>
      </c>
      <c r="L571" s="348">
        <v>299.0</v>
      </c>
      <c r="M571" s="348">
        <v>17.0</v>
      </c>
      <c r="N571" s="348">
        <v>210.0</v>
      </c>
      <c r="O571" s="348">
        <v>9.0</v>
      </c>
      <c r="P571" s="348">
        <v>55.0</v>
      </c>
      <c r="Q571" s="348">
        <v>11.0</v>
      </c>
      <c r="R571" s="348">
        <v>19.0</v>
      </c>
      <c r="S571" s="348">
        <v>26.0</v>
      </c>
      <c r="T571" s="348">
        <v>60.0</v>
      </c>
      <c r="U571" s="348">
        <v>351.0</v>
      </c>
      <c r="V571" s="348">
        <v>45.0</v>
      </c>
      <c r="W571" s="348">
        <v>88.0</v>
      </c>
      <c r="X571" s="348">
        <v>66.0</v>
      </c>
      <c r="Y571" s="348">
        <v>149.0</v>
      </c>
      <c r="Z571" s="348">
        <v>10.0</v>
      </c>
      <c r="AA571" s="348">
        <v>42.0</v>
      </c>
      <c r="AB571" s="348">
        <v>300.0</v>
      </c>
      <c r="AC571" s="348">
        <v>4.0</v>
      </c>
      <c r="AD571" s="348">
        <v>5.0</v>
      </c>
      <c r="AE571" s="348"/>
      <c r="AF571" s="348">
        <v>224.0</v>
      </c>
      <c r="AG571" s="348">
        <v>15.0</v>
      </c>
      <c r="AH571" s="348">
        <v>2.0</v>
      </c>
      <c r="AI571" s="348">
        <v>10.0</v>
      </c>
      <c r="AJ571" s="353"/>
      <c r="AK571" s="353"/>
      <c r="AL571" s="353"/>
      <c r="AM571" s="353"/>
      <c r="AN571" s="353"/>
      <c r="AO571" s="353"/>
      <c r="AP571" s="353"/>
    </row>
    <row r="572">
      <c r="A572" s="347">
        <f t="shared" si="21"/>
        <v>44119</v>
      </c>
      <c r="B572" s="348">
        <v>117.0</v>
      </c>
      <c r="C572" s="348">
        <v>100.0</v>
      </c>
      <c r="D572" s="359">
        <v>111.0</v>
      </c>
      <c r="E572" s="348">
        <v>4.0</v>
      </c>
      <c r="F572" s="348">
        <v>7.0</v>
      </c>
      <c r="G572" s="348">
        <v>45.0</v>
      </c>
      <c r="H572" s="348">
        <v>1071.0</v>
      </c>
      <c r="I572" s="348">
        <v>23.0</v>
      </c>
      <c r="J572" s="348">
        <v>590.0</v>
      </c>
      <c r="K572" s="348">
        <v>472.0</v>
      </c>
      <c r="L572" s="348">
        <v>267.0</v>
      </c>
      <c r="M572" s="348">
        <v>29.0</v>
      </c>
      <c r="N572" s="348">
        <v>165.0</v>
      </c>
      <c r="O572" s="348">
        <v>27.0</v>
      </c>
      <c r="P572" s="348">
        <v>76.0</v>
      </c>
      <c r="Q572" s="348"/>
      <c r="R572" s="348">
        <v>39.0</v>
      </c>
      <c r="S572" s="348">
        <v>25.0</v>
      </c>
      <c r="T572" s="348">
        <v>58.0</v>
      </c>
      <c r="U572" s="348">
        <v>363.0</v>
      </c>
      <c r="V572" s="348">
        <v>11.0</v>
      </c>
      <c r="W572" s="348">
        <v>90.0</v>
      </c>
      <c r="X572" s="348">
        <v>100.0</v>
      </c>
      <c r="Y572" s="348">
        <v>113.0</v>
      </c>
      <c r="Z572" s="348">
        <v>21.0</v>
      </c>
      <c r="AA572" s="348">
        <v>17.0</v>
      </c>
      <c r="AB572" s="348">
        <v>181.0</v>
      </c>
      <c r="AC572" s="348">
        <v>1.0</v>
      </c>
      <c r="AD572" s="348">
        <v>12.0</v>
      </c>
      <c r="AE572" s="348">
        <v>156.0</v>
      </c>
      <c r="AF572" s="348">
        <v>111.0</v>
      </c>
      <c r="AG572" s="348">
        <v>7.0</v>
      </c>
      <c r="AH572" s="348">
        <v>1.0</v>
      </c>
      <c r="AI572" s="348">
        <v>1.0</v>
      </c>
      <c r="AJ572" s="353"/>
      <c r="AK572" s="353"/>
      <c r="AL572" s="353"/>
      <c r="AM572" s="353"/>
      <c r="AN572" s="353"/>
      <c r="AO572" s="353"/>
      <c r="AP572" s="353"/>
    </row>
    <row r="573">
      <c r="A573" s="347">
        <f t="shared" si="21"/>
        <v>44120</v>
      </c>
      <c r="B573" s="348">
        <v>177.0</v>
      </c>
      <c r="C573" s="348">
        <v>92.0</v>
      </c>
      <c r="D573" s="359">
        <v>116.0</v>
      </c>
      <c r="E573" s="348">
        <v>4.0</v>
      </c>
      <c r="F573" s="348">
        <v>7.0</v>
      </c>
      <c r="G573" s="348">
        <v>45.0</v>
      </c>
      <c r="H573" s="348">
        <v>1045.0</v>
      </c>
      <c r="I573" s="348">
        <v>26.0</v>
      </c>
      <c r="J573" s="348">
        <v>424.0</v>
      </c>
      <c r="K573" s="348">
        <v>443.0</v>
      </c>
      <c r="L573" s="348">
        <v>291.0</v>
      </c>
      <c r="M573" s="348">
        <v>25.0</v>
      </c>
      <c r="N573" s="348">
        <v>94.0</v>
      </c>
      <c r="O573" s="348">
        <v>31.0</v>
      </c>
      <c r="P573" s="348">
        <v>68.0</v>
      </c>
      <c r="Q573" s="348">
        <v>14.0</v>
      </c>
      <c r="R573" s="348">
        <v>69.0</v>
      </c>
      <c r="S573" s="348">
        <v>33.0</v>
      </c>
      <c r="T573" s="348">
        <v>53.0</v>
      </c>
      <c r="U573" s="348">
        <v>484.0</v>
      </c>
      <c r="V573" s="348">
        <v>62.0</v>
      </c>
      <c r="W573" s="348">
        <v>89.0</v>
      </c>
      <c r="X573" s="348">
        <v>48.0</v>
      </c>
      <c r="Y573" s="348">
        <v>107.0</v>
      </c>
      <c r="Z573" s="348"/>
      <c r="AA573" s="348">
        <v>29.0</v>
      </c>
      <c r="AB573" s="348">
        <v>278.0</v>
      </c>
      <c r="AC573" s="348">
        <v>5.0</v>
      </c>
      <c r="AD573" s="348">
        <v>8.0</v>
      </c>
      <c r="AE573" s="348">
        <v>118.0</v>
      </c>
      <c r="AF573" s="348"/>
      <c r="AG573" s="348">
        <v>5.0</v>
      </c>
      <c r="AH573" s="348">
        <v>7.0</v>
      </c>
      <c r="AI573" s="348">
        <v>4.0</v>
      </c>
      <c r="AJ573" s="353"/>
      <c r="AK573" s="353"/>
      <c r="AL573" s="353"/>
      <c r="AM573" s="353"/>
      <c r="AN573" s="353"/>
      <c r="AO573" s="353"/>
      <c r="AP573" s="353"/>
    </row>
    <row r="574">
      <c r="A574" s="347">
        <f t="shared" si="21"/>
        <v>44121</v>
      </c>
      <c r="B574" s="348">
        <v>182.0</v>
      </c>
      <c r="C574" s="348">
        <v>92.0</v>
      </c>
      <c r="D574" s="359">
        <v>127.0</v>
      </c>
      <c r="E574" s="348">
        <v>11.0</v>
      </c>
      <c r="F574" s="348">
        <v>23.0</v>
      </c>
      <c r="G574" s="348">
        <v>24.0</v>
      </c>
      <c r="H574" s="348">
        <v>974.0</v>
      </c>
      <c r="I574" s="348">
        <v>26.0</v>
      </c>
      <c r="J574" s="348">
        <v>500.0</v>
      </c>
      <c r="K574" s="348">
        <v>416.0</v>
      </c>
      <c r="L574" s="348">
        <v>238.0</v>
      </c>
      <c r="M574" s="348">
        <v>31.0</v>
      </c>
      <c r="N574" s="348">
        <v>197.0</v>
      </c>
      <c r="O574" s="348">
        <v>36.0</v>
      </c>
      <c r="P574" s="348">
        <v>71.0</v>
      </c>
      <c r="Q574" s="348">
        <v>4.0</v>
      </c>
      <c r="R574" s="348"/>
      <c r="S574" s="348">
        <v>27.0</v>
      </c>
      <c r="T574" s="348">
        <v>46.0</v>
      </c>
      <c r="U574" s="348">
        <v>450.0</v>
      </c>
      <c r="V574" s="348">
        <v>29.0</v>
      </c>
      <c r="W574" s="348">
        <v>86.0</v>
      </c>
      <c r="X574" s="348">
        <v>73.0</v>
      </c>
      <c r="Y574" s="348">
        <v>66.0</v>
      </c>
      <c r="Z574" s="348">
        <v>51.0</v>
      </c>
      <c r="AA574" s="348">
        <v>35.0</v>
      </c>
      <c r="AB574" s="348">
        <v>256.0</v>
      </c>
      <c r="AC574" s="348"/>
      <c r="AD574" s="348">
        <v>42.0</v>
      </c>
      <c r="AE574" s="348">
        <v>112.0</v>
      </c>
      <c r="AF574" s="348">
        <v>69.0</v>
      </c>
      <c r="AG574" s="348">
        <v>5.0</v>
      </c>
      <c r="AH574" s="348">
        <v>2.0</v>
      </c>
      <c r="AI574" s="353"/>
      <c r="AJ574" s="353"/>
      <c r="AK574" s="353"/>
      <c r="AL574" s="353"/>
      <c r="AM574" s="353"/>
      <c r="AN574" s="353"/>
      <c r="AO574" s="353"/>
      <c r="AP574" s="353"/>
    </row>
    <row r="575">
      <c r="A575" s="347">
        <f t="shared" si="21"/>
        <v>44122</v>
      </c>
      <c r="B575" s="348">
        <v>115.0</v>
      </c>
      <c r="C575" s="348">
        <v>74.0</v>
      </c>
      <c r="D575" s="359">
        <v>130.0</v>
      </c>
      <c r="E575" s="348">
        <v>16.0</v>
      </c>
      <c r="F575" s="348">
        <v>15.0</v>
      </c>
      <c r="G575" s="348">
        <v>40.0</v>
      </c>
      <c r="H575" s="348">
        <v>971.0</v>
      </c>
      <c r="I575" s="348">
        <v>14.0</v>
      </c>
      <c r="J575" s="348">
        <v>211.0</v>
      </c>
      <c r="K575" s="348">
        <v>356.0</v>
      </c>
      <c r="L575" s="348">
        <v>242.0</v>
      </c>
      <c r="M575" s="348">
        <v>15.0</v>
      </c>
      <c r="N575" s="348">
        <v>382.0</v>
      </c>
      <c r="O575" s="348"/>
      <c r="P575" s="348">
        <v>39.0</v>
      </c>
      <c r="Q575" s="348">
        <v>23.0</v>
      </c>
      <c r="R575" s="348">
        <v>68.0</v>
      </c>
      <c r="S575" s="348">
        <v>31.0</v>
      </c>
      <c r="T575" s="348">
        <v>39.0</v>
      </c>
      <c r="U575" s="348">
        <v>263.0</v>
      </c>
      <c r="V575" s="348">
        <v>26.0</v>
      </c>
      <c r="W575" s="348">
        <v>83.0</v>
      </c>
      <c r="X575" s="348">
        <v>226.0</v>
      </c>
      <c r="Y575" s="348">
        <v>131.0</v>
      </c>
      <c r="Z575" s="348">
        <v>17.0</v>
      </c>
      <c r="AA575" s="348">
        <v>13.0</v>
      </c>
      <c r="AB575" s="348">
        <v>284.0</v>
      </c>
      <c r="AC575" s="348"/>
      <c r="AD575" s="348">
        <v>40.0</v>
      </c>
      <c r="AE575" s="348">
        <v>161.0</v>
      </c>
      <c r="AF575" s="348">
        <v>71.0</v>
      </c>
      <c r="AG575" s="348">
        <v>3.0</v>
      </c>
      <c r="AH575" s="348">
        <v>3.0</v>
      </c>
      <c r="AI575" s="348">
        <v>3.0</v>
      </c>
      <c r="AJ575" s="353"/>
      <c r="AK575" s="353"/>
      <c r="AL575" s="353"/>
      <c r="AM575" s="353"/>
      <c r="AN575" s="353"/>
      <c r="AO575" s="353"/>
      <c r="AP575" s="353"/>
    </row>
    <row r="576">
      <c r="A576" s="347">
        <f t="shared" si="21"/>
        <v>44123</v>
      </c>
      <c r="B576" s="348">
        <v>116.0</v>
      </c>
      <c r="C576" s="348">
        <v>109.0</v>
      </c>
      <c r="D576" s="359">
        <v>120.0</v>
      </c>
      <c r="E576" s="348">
        <v>1.0</v>
      </c>
      <c r="F576" s="348">
        <v>3.0</v>
      </c>
      <c r="G576" s="348">
        <v>18.0</v>
      </c>
      <c r="H576" s="348">
        <v>926.0</v>
      </c>
      <c r="I576" s="348">
        <v>6.0</v>
      </c>
      <c r="J576" s="348">
        <v>524.0</v>
      </c>
      <c r="K576" s="348">
        <v>316.0</v>
      </c>
      <c r="L576" s="348">
        <v>242.0</v>
      </c>
      <c r="M576" s="348"/>
      <c r="N576" s="348">
        <v>85.0</v>
      </c>
      <c r="O576" s="348">
        <v>41.0</v>
      </c>
      <c r="P576" s="348">
        <v>7.0</v>
      </c>
      <c r="Q576" s="348">
        <v>1.0</v>
      </c>
      <c r="R576" s="348">
        <v>47.0</v>
      </c>
      <c r="S576" s="348">
        <v>28.0</v>
      </c>
      <c r="T576" s="348">
        <v>39.0</v>
      </c>
      <c r="U576" s="348">
        <v>242.0</v>
      </c>
      <c r="V576" s="348">
        <v>41.0</v>
      </c>
      <c r="W576" s="348">
        <v>91.0</v>
      </c>
      <c r="X576" s="348">
        <v>26.0</v>
      </c>
      <c r="Y576" s="348">
        <v>43.0</v>
      </c>
      <c r="Z576" s="348">
        <v>2.0</v>
      </c>
      <c r="AA576" s="348">
        <v>42.0</v>
      </c>
      <c r="AB576" s="348">
        <v>197.0</v>
      </c>
      <c r="AC576" s="348">
        <v>11.0</v>
      </c>
      <c r="AD576" s="348">
        <v>36.0</v>
      </c>
      <c r="AE576" s="348">
        <v>10.0</v>
      </c>
      <c r="AF576" s="348"/>
      <c r="AG576" s="348"/>
      <c r="AH576" s="348">
        <v>1.0</v>
      </c>
      <c r="AI576" s="348">
        <v>2.0</v>
      </c>
      <c r="AJ576" s="353"/>
      <c r="AK576" s="353"/>
      <c r="AL576" s="353"/>
      <c r="AM576" s="353"/>
      <c r="AN576" s="353"/>
      <c r="AO576" s="353"/>
      <c r="AP576" s="353"/>
    </row>
    <row r="577">
      <c r="A577" s="347">
        <f t="shared" si="21"/>
        <v>44124</v>
      </c>
      <c r="B577" s="354">
        <f t="shared" ref="B577:P577" si="22">B218-B217</f>
        <v>98</v>
      </c>
      <c r="C577" s="354">
        <f t="shared" si="22"/>
        <v>75</v>
      </c>
      <c r="D577" s="354">
        <f t="shared" si="22"/>
        <v>79</v>
      </c>
      <c r="E577" s="354">
        <f t="shared" si="22"/>
        <v>7</v>
      </c>
      <c r="F577" s="354">
        <f t="shared" si="22"/>
        <v>35</v>
      </c>
      <c r="G577" s="354">
        <f t="shared" si="22"/>
        <v>13</v>
      </c>
      <c r="H577" s="354">
        <f t="shared" si="22"/>
        <v>964</v>
      </c>
      <c r="I577" s="354">
        <f t="shared" si="22"/>
        <v>39</v>
      </c>
      <c r="J577" s="354">
        <f t="shared" si="22"/>
        <v>472</v>
      </c>
      <c r="K577" s="354">
        <f t="shared" si="22"/>
        <v>449</v>
      </c>
      <c r="L577" s="354">
        <f t="shared" si="22"/>
        <v>300</v>
      </c>
      <c r="M577" s="354">
        <f t="shared" si="22"/>
        <v>23</v>
      </c>
      <c r="N577" s="354">
        <f t="shared" si="22"/>
        <v>68</v>
      </c>
      <c r="O577" s="354">
        <f t="shared" si="22"/>
        <v>27</v>
      </c>
      <c r="P577" s="354">
        <f t="shared" si="22"/>
        <v>42</v>
      </c>
      <c r="Q577" s="353"/>
      <c r="R577" s="354">
        <f t="shared" ref="R577:AH577" si="23">R218-R217</f>
        <v>32</v>
      </c>
      <c r="S577" s="354">
        <f t="shared" si="23"/>
        <v>21</v>
      </c>
      <c r="T577" s="354">
        <f t="shared" si="23"/>
        <v>47</v>
      </c>
      <c r="U577" s="354">
        <f t="shared" si="23"/>
        <v>168</v>
      </c>
      <c r="V577" s="354">
        <f t="shared" si="23"/>
        <v>22</v>
      </c>
      <c r="W577" s="354">
        <f t="shared" si="23"/>
        <v>90</v>
      </c>
      <c r="X577" s="354">
        <f t="shared" si="23"/>
        <v>26</v>
      </c>
      <c r="Y577" s="354">
        <f t="shared" si="23"/>
        <v>67</v>
      </c>
      <c r="Z577" s="354">
        <f t="shared" si="23"/>
        <v>39</v>
      </c>
      <c r="AA577" s="354">
        <f t="shared" si="23"/>
        <v>36</v>
      </c>
      <c r="AB577" s="354">
        <f t="shared" si="23"/>
        <v>167</v>
      </c>
      <c r="AC577" s="354">
        <f t="shared" si="23"/>
        <v>11</v>
      </c>
      <c r="AD577" s="354">
        <f t="shared" si="23"/>
        <v>20</v>
      </c>
      <c r="AE577" s="354">
        <f t="shared" si="23"/>
        <v>17</v>
      </c>
      <c r="AF577" s="354">
        <f t="shared" si="23"/>
        <v>129</v>
      </c>
      <c r="AG577" s="354">
        <f t="shared" si="23"/>
        <v>15</v>
      </c>
      <c r="AH577" s="354">
        <f t="shared" si="23"/>
        <v>4</v>
      </c>
      <c r="AI577" s="353"/>
      <c r="AJ577" s="353"/>
      <c r="AK577" s="353"/>
      <c r="AL577" s="353"/>
      <c r="AM577" s="353"/>
      <c r="AN577" s="353"/>
      <c r="AO577" s="353"/>
      <c r="AP577" s="353"/>
    </row>
    <row r="578">
      <c r="A578" s="347">
        <f t="shared" si="21"/>
        <v>44125</v>
      </c>
      <c r="B578" s="348">
        <v>79.0</v>
      </c>
      <c r="C578" s="348">
        <v>87.0</v>
      </c>
      <c r="D578" s="359">
        <v>171.0</v>
      </c>
      <c r="E578" s="348">
        <v>15.0</v>
      </c>
      <c r="F578" s="348">
        <v>2.0</v>
      </c>
      <c r="G578" s="348">
        <v>33.0</v>
      </c>
      <c r="H578" s="348">
        <v>1000.0</v>
      </c>
      <c r="I578" s="348">
        <v>22.0</v>
      </c>
      <c r="J578" s="348">
        <v>657.0</v>
      </c>
      <c r="K578" s="348">
        <v>374.0</v>
      </c>
      <c r="L578" s="348">
        <v>327.0</v>
      </c>
      <c r="M578" s="348"/>
      <c r="N578" s="348">
        <v>183.0</v>
      </c>
      <c r="O578" s="348">
        <v>13.0</v>
      </c>
      <c r="P578" s="348">
        <v>20.0</v>
      </c>
      <c r="Q578" s="348">
        <v>20.0</v>
      </c>
      <c r="R578" s="348">
        <v>97.0</v>
      </c>
      <c r="S578" s="348">
        <v>32.0</v>
      </c>
      <c r="T578" s="348">
        <v>99.0</v>
      </c>
      <c r="U578" s="348">
        <v>279.0</v>
      </c>
      <c r="V578" s="348">
        <v>27.0</v>
      </c>
      <c r="W578" s="348">
        <v>87.0</v>
      </c>
      <c r="X578" s="348">
        <v>81.0</v>
      </c>
      <c r="Y578" s="348">
        <v>97.0</v>
      </c>
      <c r="Z578" s="348">
        <v>36.0</v>
      </c>
      <c r="AA578" s="348">
        <v>44.0</v>
      </c>
      <c r="AB578" s="348">
        <v>313.0</v>
      </c>
      <c r="AC578" s="348">
        <v>10.0</v>
      </c>
      <c r="AD578" s="348">
        <v>7.0</v>
      </c>
      <c r="AE578" s="348">
        <v>35.0</v>
      </c>
      <c r="AF578" s="348"/>
      <c r="AG578" s="348">
        <v>4.0</v>
      </c>
      <c r="AH578" s="348">
        <v>13.0</v>
      </c>
      <c r="AI578" s="348">
        <v>3.0</v>
      </c>
      <c r="AJ578" s="353"/>
      <c r="AK578" s="353"/>
      <c r="AL578" s="353"/>
      <c r="AM578" s="353"/>
      <c r="AN578" s="353"/>
      <c r="AO578" s="353"/>
      <c r="AP578" s="353"/>
    </row>
    <row r="579">
      <c r="A579" s="347">
        <f t="shared" si="21"/>
        <v>44126</v>
      </c>
      <c r="B579" s="348">
        <v>103.0</v>
      </c>
      <c r="C579" s="348">
        <v>83.0</v>
      </c>
      <c r="D579" s="359">
        <v>220.0</v>
      </c>
      <c r="E579" s="348">
        <v>6.0</v>
      </c>
      <c r="F579" s="348">
        <v>11.0</v>
      </c>
      <c r="G579" s="348">
        <v>45.0</v>
      </c>
      <c r="H579" s="348">
        <v>989.0</v>
      </c>
      <c r="I579" s="348">
        <v>19.0</v>
      </c>
      <c r="J579" s="348">
        <v>736.0</v>
      </c>
      <c r="K579" s="348">
        <v>513.0</v>
      </c>
      <c r="L579" s="348">
        <v>268.0</v>
      </c>
      <c r="M579" s="348">
        <v>46.0</v>
      </c>
      <c r="N579" s="348">
        <v>259.0</v>
      </c>
      <c r="O579" s="348"/>
      <c r="P579" s="348">
        <v>27.0</v>
      </c>
      <c r="Q579" s="348">
        <v>17.0</v>
      </c>
      <c r="R579" s="348"/>
      <c r="S579" s="348">
        <v>25.0</v>
      </c>
      <c r="T579" s="348">
        <v>34.0</v>
      </c>
      <c r="U579" s="348">
        <v>223.0</v>
      </c>
      <c r="V579" s="348">
        <v>12.0</v>
      </c>
      <c r="W579" s="348">
        <v>85.0</v>
      </c>
      <c r="X579" s="348">
        <v>90.0</v>
      </c>
      <c r="Y579" s="348">
        <v>77.0</v>
      </c>
      <c r="Z579" s="348">
        <v>13.0</v>
      </c>
      <c r="AA579" s="348">
        <v>40.0</v>
      </c>
      <c r="AB579" s="348">
        <v>282.0</v>
      </c>
      <c r="AC579" s="348">
        <v>28.0</v>
      </c>
      <c r="AD579" s="348"/>
      <c r="AE579" s="348">
        <v>73.0</v>
      </c>
      <c r="AF579" s="348">
        <v>95.0</v>
      </c>
      <c r="AG579" s="348"/>
      <c r="AH579" s="348">
        <v>10.0</v>
      </c>
      <c r="AI579" s="348">
        <v>3.0</v>
      </c>
      <c r="AJ579" s="353"/>
      <c r="AK579" s="353"/>
      <c r="AL579" s="353"/>
      <c r="AM579" s="353"/>
      <c r="AN579" s="353"/>
      <c r="AO579" s="353"/>
      <c r="AP579" s="353"/>
    </row>
    <row r="580">
      <c r="A580" s="347">
        <f t="shared" si="21"/>
        <v>44127</v>
      </c>
      <c r="B580" s="348">
        <v>90.0</v>
      </c>
      <c r="C580" s="348">
        <v>78.0</v>
      </c>
      <c r="D580" s="359">
        <v>145.0</v>
      </c>
      <c r="E580" s="348"/>
      <c r="F580" s="348">
        <v>33.0</v>
      </c>
      <c r="G580" s="348">
        <v>28.0</v>
      </c>
      <c r="H580" s="348">
        <v>952.0</v>
      </c>
      <c r="I580" s="348">
        <v>24.0</v>
      </c>
      <c r="J580" s="348">
        <v>504.0</v>
      </c>
      <c r="K580" s="348">
        <v>571.0</v>
      </c>
      <c r="L580" s="348">
        <v>295.0</v>
      </c>
      <c r="M580" s="348">
        <v>31.0</v>
      </c>
      <c r="N580" s="348">
        <v>223.0</v>
      </c>
      <c r="O580" s="348">
        <v>51.0</v>
      </c>
      <c r="P580" s="348">
        <v>48.0</v>
      </c>
      <c r="Q580" s="348">
        <v>9.0</v>
      </c>
      <c r="R580" s="348">
        <v>114.0</v>
      </c>
      <c r="S580" s="348">
        <v>20.0</v>
      </c>
      <c r="T580" s="348">
        <v>73.0</v>
      </c>
      <c r="U580" s="348">
        <v>257.0</v>
      </c>
      <c r="V580" s="348">
        <v>45.0</v>
      </c>
      <c r="W580" s="348">
        <v>91.0</v>
      </c>
      <c r="X580" s="348">
        <v>78.0</v>
      </c>
      <c r="Y580" s="348">
        <v>61.0</v>
      </c>
      <c r="Z580" s="348">
        <v>12.0</v>
      </c>
      <c r="AA580" s="348">
        <v>62.0</v>
      </c>
      <c r="AB580" s="348">
        <v>276.0</v>
      </c>
      <c r="AC580" s="348">
        <v>7.0</v>
      </c>
      <c r="AD580" s="348">
        <v>26.0</v>
      </c>
      <c r="AE580" s="348">
        <v>97.0</v>
      </c>
      <c r="AF580" s="348">
        <v>49.0</v>
      </c>
      <c r="AG580" s="348"/>
      <c r="AH580" s="348">
        <v>19.0</v>
      </c>
      <c r="AI580" s="353"/>
      <c r="AJ580" s="353"/>
      <c r="AK580" s="353"/>
      <c r="AL580" s="353"/>
      <c r="AM580" s="353"/>
      <c r="AN580" s="353"/>
      <c r="AO580" s="353"/>
      <c r="AP580" s="353"/>
    </row>
    <row r="581">
      <c r="A581" s="347">
        <f t="shared" si="21"/>
        <v>44128</v>
      </c>
      <c r="B581" s="348">
        <v>88.0</v>
      </c>
      <c r="C581" s="348">
        <v>76.0</v>
      </c>
      <c r="D581" s="359">
        <v>105.0</v>
      </c>
      <c r="E581" s="348">
        <v>5.0</v>
      </c>
      <c r="F581" s="348">
        <v>8.0</v>
      </c>
      <c r="G581" s="348">
        <v>44.0</v>
      </c>
      <c r="H581" s="348">
        <v>1062.0</v>
      </c>
      <c r="I581" s="348">
        <v>26.0</v>
      </c>
      <c r="J581" s="348">
        <v>421.0</v>
      </c>
      <c r="K581" s="348">
        <v>284.0</v>
      </c>
      <c r="L581" s="348">
        <v>289.0</v>
      </c>
      <c r="M581" s="348">
        <v>36.0</v>
      </c>
      <c r="N581" s="348">
        <v>241.0</v>
      </c>
      <c r="O581" s="348">
        <v>20.0</v>
      </c>
      <c r="P581" s="348">
        <v>46.0</v>
      </c>
      <c r="Q581" s="348">
        <v>5.0</v>
      </c>
      <c r="R581" s="348">
        <v>81.0</v>
      </c>
      <c r="S581" s="348">
        <v>6.0</v>
      </c>
      <c r="T581" s="348">
        <v>65.0</v>
      </c>
      <c r="U581" s="348">
        <v>300.0</v>
      </c>
      <c r="V581" s="348">
        <v>44.0</v>
      </c>
      <c r="W581" s="348">
        <v>84.0</v>
      </c>
      <c r="X581" s="348">
        <v>72.0</v>
      </c>
      <c r="Y581" s="348">
        <v>65.0</v>
      </c>
      <c r="Z581" s="348">
        <v>12.0</v>
      </c>
      <c r="AA581" s="348">
        <v>29.0</v>
      </c>
      <c r="AB581" s="348">
        <v>380.0</v>
      </c>
      <c r="AC581" s="348">
        <v>1.0</v>
      </c>
      <c r="AD581" s="348">
        <v>68.0</v>
      </c>
      <c r="AE581" s="348">
        <v>21.0</v>
      </c>
      <c r="AF581" s="348">
        <v>57.0</v>
      </c>
      <c r="AG581" s="348">
        <v>7.0</v>
      </c>
      <c r="AH581" s="348">
        <v>15.0</v>
      </c>
      <c r="AI581" s="348">
        <v>7.0</v>
      </c>
      <c r="AJ581" s="353"/>
      <c r="AK581" s="353"/>
      <c r="AL581" s="353"/>
      <c r="AM581" s="353"/>
      <c r="AN581" s="353"/>
      <c r="AO581" s="353"/>
      <c r="AP581" s="353"/>
    </row>
    <row r="582">
      <c r="A582" s="347">
        <f t="shared" si="21"/>
        <v>44129</v>
      </c>
      <c r="B582" s="348">
        <v>87.0</v>
      </c>
      <c r="C582" s="348">
        <v>109.0</v>
      </c>
      <c r="D582" s="359">
        <v>231.0</v>
      </c>
      <c r="E582" s="348">
        <v>4.0</v>
      </c>
      <c r="F582" s="348">
        <v>26.0</v>
      </c>
      <c r="G582" s="348">
        <v>44.0</v>
      </c>
      <c r="H582" s="348">
        <v>771.0</v>
      </c>
      <c r="I582" s="348">
        <v>22.0</v>
      </c>
      <c r="J582" s="348">
        <v>356.0</v>
      </c>
      <c r="K582" s="348">
        <v>356.0</v>
      </c>
      <c r="L582" s="348">
        <v>268.0</v>
      </c>
      <c r="M582" s="348"/>
      <c r="N582" s="348">
        <v>175.0</v>
      </c>
      <c r="O582" s="348">
        <v>18.0</v>
      </c>
      <c r="P582" s="348">
        <v>19.0</v>
      </c>
      <c r="Q582" s="348">
        <v>14.0</v>
      </c>
      <c r="R582" s="348">
        <v>155.0</v>
      </c>
      <c r="S582" s="348">
        <v>22.0</v>
      </c>
      <c r="T582" s="348">
        <v>22.0</v>
      </c>
      <c r="U582" s="348">
        <v>359.0</v>
      </c>
      <c r="V582" s="348">
        <v>33.0</v>
      </c>
      <c r="W582" s="348">
        <v>90.0</v>
      </c>
      <c r="X582" s="348">
        <v>43.0</v>
      </c>
      <c r="Y582" s="348">
        <v>43.0</v>
      </c>
      <c r="Z582" s="348">
        <v>18.0</v>
      </c>
      <c r="AA582" s="348">
        <v>50.0</v>
      </c>
      <c r="AB582" s="348">
        <v>290.0</v>
      </c>
      <c r="AC582" s="348"/>
      <c r="AD582" s="348">
        <v>21.0</v>
      </c>
      <c r="AE582" s="348">
        <v>6.0</v>
      </c>
      <c r="AF582" s="348">
        <v>49.0</v>
      </c>
      <c r="AG582" s="348">
        <v>9.0</v>
      </c>
      <c r="AH582" s="348">
        <v>3.0</v>
      </c>
      <c r="AI582" s="348">
        <v>19.0</v>
      </c>
      <c r="AJ582" s="353"/>
      <c r="AK582" s="353"/>
      <c r="AL582" s="353"/>
      <c r="AM582" s="353"/>
      <c r="AN582" s="353"/>
      <c r="AO582" s="353"/>
      <c r="AP582" s="353"/>
    </row>
    <row r="583">
      <c r="A583" s="347">
        <f t="shared" si="21"/>
        <v>44130</v>
      </c>
      <c r="B583" s="348">
        <v>40.0</v>
      </c>
      <c r="C583" s="348">
        <v>67.0</v>
      </c>
      <c r="D583" s="359">
        <v>120.0</v>
      </c>
      <c r="E583" s="348">
        <v>1.0</v>
      </c>
      <c r="F583" s="348"/>
      <c r="G583" s="348">
        <v>26.0</v>
      </c>
      <c r="H583" s="348">
        <v>906.0</v>
      </c>
      <c r="I583" s="348">
        <v>9.0</v>
      </c>
      <c r="J583" s="348">
        <v>431.0</v>
      </c>
      <c r="K583" s="348">
        <v>156.0</v>
      </c>
      <c r="L583" s="348">
        <v>296.0</v>
      </c>
      <c r="M583" s="348">
        <v>13.0</v>
      </c>
      <c r="N583" s="348">
        <v>106.0</v>
      </c>
      <c r="O583" s="348">
        <v>23.0</v>
      </c>
      <c r="P583" s="348">
        <v>2.0</v>
      </c>
      <c r="Q583" s="348">
        <v>2.0</v>
      </c>
      <c r="R583" s="348">
        <v>138.0</v>
      </c>
      <c r="S583" s="348">
        <v>26.0</v>
      </c>
      <c r="T583" s="348">
        <v>16.0</v>
      </c>
      <c r="U583" s="348">
        <v>269.0</v>
      </c>
      <c r="V583" s="348">
        <v>23.0</v>
      </c>
      <c r="W583" s="348">
        <v>93.0</v>
      </c>
      <c r="X583" s="348">
        <v>10.0</v>
      </c>
      <c r="Y583" s="348">
        <v>14.0</v>
      </c>
      <c r="Z583" s="348">
        <v>4.0</v>
      </c>
      <c r="AA583" s="348">
        <v>45.0</v>
      </c>
      <c r="AB583" s="348">
        <v>205.0</v>
      </c>
      <c r="AC583" s="348">
        <v>4.0</v>
      </c>
      <c r="AD583" s="348"/>
      <c r="AE583" s="348">
        <v>6.0</v>
      </c>
      <c r="AF583" s="348">
        <v>167.0</v>
      </c>
      <c r="AG583" s="348">
        <v>1.0</v>
      </c>
      <c r="AH583" s="348">
        <v>1.0</v>
      </c>
      <c r="AI583" s="348">
        <v>2.0</v>
      </c>
      <c r="AJ583" s="353"/>
      <c r="AK583" s="353"/>
      <c r="AL583" s="353"/>
      <c r="AM583" s="353"/>
      <c r="AN583" s="353"/>
      <c r="AO583" s="353"/>
      <c r="AP583" s="353"/>
    </row>
    <row r="584">
      <c r="A584" s="347">
        <f t="shared" si="21"/>
        <v>44131</v>
      </c>
      <c r="B584" s="348">
        <v>13.0</v>
      </c>
      <c r="C584" s="348">
        <v>65.0</v>
      </c>
      <c r="D584" s="359">
        <v>124.0</v>
      </c>
      <c r="E584" s="348">
        <v>12.0</v>
      </c>
      <c r="F584" s="348">
        <v>22.0</v>
      </c>
      <c r="G584" s="348">
        <v>41.0</v>
      </c>
      <c r="H584" s="348">
        <v>781.0</v>
      </c>
      <c r="I584" s="348">
        <v>7.0</v>
      </c>
      <c r="J584" s="348">
        <v>390.0</v>
      </c>
      <c r="K584" s="348">
        <v>316.0</v>
      </c>
      <c r="L584" s="348">
        <v>289.0</v>
      </c>
      <c r="M584" s="348">
        <v>29.0</v>
      </c>
      <c r="N584" s="348">
        <v>123.0</v>
      </c>
      <c r="O584" s="348">
        <v>10.0</v>
      </c>
      <c r="P584" s="348">
        <v>12.0</v>
      </c>
      <c r="Q584" s="348">
        <v>9.0</v>
      </c>
      <c r="R584" s="348">
        <v>103.0</v>
      </c>
      <c r="S584" s="348">
        <v>29.0</v>
      </c>
      <c r="T584" s="348">
        <v>43.0</v>
      </c>
      <c r="U584" s="348">
        <v>313.0</v>
      </c>
      <c r="V584" s="348">
        <v>11.0</v>
      </c>
      <c r="W584" s="348">
        <v>90.0</v>
      </c>
      <c r="X584" s="348">
        <v>38.0</v>
      </c>
      <c r="Y584" s="348">
        <v>205.0</v>
      </c>
      <c r="Z584" s="348">
        <v>17.0</v>
      </c>
      <c r="AA584" s="348">
        <v>40.0</v>
      </c>
      <c r="AB584" s="348">
        <v>246.0</v>
      </c>
      <c r="AC584" s="348">
        <v>1.0</v>
      </c>
      <c r="AD584" s="348">
        <v>33.0</v>
      </c>
      <c r="AE584" s="348">
        <v>83.0</v>
      </c>
      <c r="AF584" s="348"/>
      <c r="AG584" s="348">
        <v>9.0</v>
      </c>
      <c r="AH584" s="348">
        <v>14.0</v>
      </c>
      <c r="AI584" s="348">
        <v>2.0</v>
      </c>
      <c r="AJ584" s="353"/>
      <c r="AK584" s="353"/>
      <c r="AL584" s="353"/>
      <c r="AM584" s="353"/>
      <c r="AN584" s="353"/>
      <c r="AO584" s="353"/>
      <c r="AP584" s="353"/>
    </row>
    <row r="585">
      <c r="A585" s="347">
        <f t="shared" si="21"/>
        <v>44132</v>
      </c>
      <c r="B585" s="348">
        <v>74.0</v>
      </c>
      <c r="C585" s="348">
        <v>68.0</v>
      </c>
      <c r="D585" s="359">
        <v>170.0</v>
      </c>
      <c r="E585" s="348">
        <v>7.0</v>
      </c>
      <c r="F585" s="348">
        <v>23.0</v>
      </c>
      <c r="G585" s="348">
        <v>45.0</v>
      </c>
      <c r="H585" s="348">
        <v>844.0</v>
      </c>
      <c r="I585" s="348">
        <v>32.0</v>
      </c>
      <c r="J585" s="348">
        <v>403.0</v>
      </c>
      <c r="K585" s="348">
        <v>318.0</v>
      </c>
      <c r="L585" s="348">
        <v>246.0</v>
      </c>
      <c r="M585" s="348">
        <v>14.0</v>
      </c>
      <c r="N585" s="348">
        <v>214.0</v>
      </c>
      <c r="O585" s="348">
        <v>4.0</v>
      </c>
      <c r="P585" s="348">
        <v>70.0</v>
      </c>
      <c r="Q585" s="348">
        <v>14.0</v>
      </c>
      <c r="R585" s="348">
        <v>135.0</v>
      </c>
      <c r="S585" s="348">
        <v>27.0</v>
      </c>
      <c r="T585" s="348">
        <v>86.0</v>
      </c>
      <c r="U585" s="348">
        <v>276.0</v>
      </c>
      <c r="V585" s="348">
        <v>44.0</v>
      </c>
      <c r="W585" s="348">
        <v>92.0</v>
      </c>
      <c r="X585" s="348">
        <v>143.0</v>
      </c>
      <c r="Y585" s="348">
        <v>120.0</v>
      </c>
      <c r="Z585" s="348">
        <v>10.0</v>
      </c>
      <c r="AA585" s="348">
        <v>43.0</v>
      </c>
      <c r="AB585" s="348">
        <v>253.0</v>
      </c>
      <c r="AC585" s="348">
        <v>3.0</v>
      </c>
      <c r="AD585" s="348">
        <v>13.0</v>
      </c>
      <c r="AE585" s="348">
        <v>106.0</v>
      </c>
      <c r="AF585" s="348">
        <v>125.0</v>
      </c>
      <c r="AG585" s="348">
        <v>3.0</v>
      </c>
      <c r="AH585" s="348">
        <v>2.0</v>
      </c>
      <c r="AI585" s="348">
        <v>2.0</v>
      </c>
      <c r="AJ585" s="353"/>
      <c r="AK585" s="353"/>
      <c r="AL585" s="353"/>
      <c r="AM585" s="353"/>
      <c r="AN585" s="353"/>
      <c r="AO585" s="353"/>
      <c r="AP585" s="353"/>
    </row>
    <row r="586">
      <c r="A586" s="347">
        <f t="shared" si="21"/>
        <v>44133</v>
      </c>
      <c r="B586" s="348">
        <v>34.0</v>
      </c>
      <c r="C586" s="348">
        <v>59.0</v>
      </c>
      <c r="D586" s="359">
        <v>91.0</v>
      </c>
      <c r="E586" s="348">
        <v>5.0</v>
      </c>
      <c r="F586" s="348">
        <v>9.0</v>
      </c>
      <c r="G586" s="348">
        <v>82.0</v>
      </c>
      <c r="H586" s="348">
        <v>713.0</v>
      </c>
      <c r="I586" s="348">
        <v>31.0</v>
      </c>
      <c r="J586" s="348">
        <v>459.0</v>
      </c>
      <c r="K586" s="348">
        <v>368.0</v>
      </c>
      <c r="L586" s="348">
        <v>268.0</v>
      </c>
      <c r="M586" s="348">
        <v>13.0</v>
      </c>
      <c r="N586" s="348">
        <v>208.0</v>
      </c>
      <c r="O586" s="348">
        <v>40.0</v>
      </c>
      <c r="P586" s="348">
        <v>32.0</v>
      </c>
      <c r="Q586" s="348">
        <v>9.0</v>
      </c>
      <c r="R586" s="348">
        <v>163.0</v>
      </c>
      <c r="S586" s="348">
        <v>10.0</v>
      </c>
      <c r="T586" s="348">
        <v>77.0</v>
      </c>
      <c r="U586" s="348">
        <v>335.0</v>
      </c>
      <c r="V586" s="348">
        <v>64.0</v>
      </c>
      <c r="W586" s="348">
        <v>88.0</v>
      </c>
      <c r="X586" s="348">
        <v>46.0</v>
      </c>
      <c r="Y586" s="348">
        <v>23.0</v>
      </c>
      <c r="Z586" s="348">
        <v>7.0</v>
      </c>
      <c r="AA586" s="348">
        <v>28.0</v>
      </c>
      <c r="AB586" s="348">
        <v>260.0</v>
      </c>
      <c r="AC586" s="348"/>
      <c r="AD586" s="348">
        <v>5.0</v>
      </c>
      <c r="AE586" s="348">
        <v>8.0</v>
      </c>
      <c r="AF586" s="348">
        <v>20.0</v>
      </c>
      <c r="AG586" s="348"/>
      <c r="AH586" s="348">
        <v>10.0</v>
      </c>
      <c r="AI586" s="353"/>
      <c r="AJ586" s="353"/>
      <c r="AK586" s="353"/>
      <c r="AL586" s="353"/>
      <c r="AM586" s="353"/>
      <c r="AN586" s="353"/>
      <c r="AO586" s="353"/>
      <c r="AP586" s="353"/>
    </row>
    <row r="587">
      <c r="A587" s="347">
        <f t="shared" si="21"/>
        <v>44134</v>
      </c>
      <c r="B587" s="348">
        <v>21.0</v>
      </c>
      <c r="C587" s="348">
        <v>65.0</v>
      </c>
      <c r="D587" s="359">
        <v>107.0</v>
      </c>
      <c r="E587" s="348">
        <v>3.0</v>
      </c>
      <c r="F587" s="348">
        <v>32.0</v>
      </c>
      <c r="G587" s="348">
        <v>59.0</v>
      </c>
      <c r="H587" s="348">
        <v>612.0</v>
      </c>
      <c r="I587" s="348">
        <v>11.0</v>
      </c>
      <c r="J587" s="348">
        <v>320.0</v>
      </c>
      <c r="K587" s="348">
        <v>195.0</v>
      </c>
      <c r="L587" s="348">
        <v>222.0</v>
      </c>
      <c r="M587" s="348">
        <v>17.0</v>
      </c>
      <c r="N587" s="348">
        <v>205.0</v>
      </c>
      <c r="O587" s="348">
        <v>11.0</v>
      </c>
      <c r="P587" s="348">
        <v>44.0</v>
      </c>
      <c r="Q587" s="348">
        <v>7.0</v>
      </c>
      <c r="R587" s="348">
        <v>67.0</v>
      </c>
      <c r="S587" s="348">
        <v>16.0</v>
      </c>
      <c r="T587" s="348">
        <v>43.0</v>
      </c>
      <c r="U587" s="348">
        <v>301.0</v>
      </c>
      <c r="V587" s="348">
        <v>37.0</v>
      </c>
      <c r="W587" s="348">
        <v>89.0</v>
      </c>
      <c r="X587" s="348">
        <v>24.0</v>
      </c>
      <c r="Y587" s="348">
        <v>41.0</v>
      </c>
      <c r="Z587" s="348"/>
      <c r="AA587" s="348">
        <v>37.0</v>
      </c>
      <c r="AB587" s="348">
        <v>161.0</v>
      </c>
      <c r="AC587" s="348">
        <v>3.0</v>
      </c>
      <c r="AD587" s="348"/>
      <c r="AE587" s="348">
        <v>48.0</v>
      </c>
      <c r="AF587" s="348">
        <v>62.0</v>
      </c>
      <c r="AG587" s="348">
        <v>27.0</v>
      </c>
      <c r="AH587" s="348"/>
      <c r="AI587" s="348">
        <v>10.0</v>
      </c>
      <c r="AJ587" s="353"/>
      <c r="AK587" s="353"/>
      <c r="AL587" s="353"/>
      <c r="AM587" s="353"/>
      <c r="AN587" s="353"/>
      <c r="AO587" s="353"/>
      <c r="AP587" s="353"/>
    </row>
    <row r="588">
      <c r="A588" s="347">
        <f t="shared" si="21"/>
        <v>44135</v>
      </c>
      <c r="B588" s="348">
        <v>11.0</v>
      </c>
      <c r="C588" s="348">
        <v>52.0</v>
      </c>
      <c r="D588" s="359">
        <v>84.0</v>
      </c>
      <c r="E588" s="348">
        <v>2.0</v>
      </c>
      <c r="F588" s="348"/>
      <c r="G588" s="348">
        <v>32.0</v>
      </c>
      <c r="H588" s="348">
        <v>750.0</v>
      </c>
      <c r="I588" s="348"/>
      <c r="J588" s="348">
        <v>411.0</v>
      </c>
      <c r="K588" s="348">
        <v>617.0</v>
      </c>
      <c r="L588" s="348">
        <v>223.0</v>
      </c>
      <c r="M588" s="348">
        <v>5.0</v>
      </c>
      <c r="N588" s="348">
        <v>116.0</v>
      </c>
      <c r="O588" s="348">
        <v>5.0</v>
      </c>
      <c r="P588" s="348">
        <v>48.0</v>
      </c>
      <c r="Q588" s="348">
        <v>1.0</v>
      </c>
      <c r="R588" s="348">
        <v>40.0</v>
      </c>
      <c r="S588" s="348">
        <v>6.0</v>
      </c>
      <c r="T588" s="348">
        <v>62.0</v>
      </c>
      <c r="U588" s="348">
        <v>252.0</v>
      </c>
      <c r="V588" s="348">
        <v>19.0</v>
      </c>
      <c r="W588" s="348">
        <v>93.0</v>
      </c>
      <c r="X588" s="348">
        <v>24.0</v>
      </c>
      <c r="Y588" s="348">
        <v>6.0</v>
      </c>
      <c r="Z588" s="348">
        <v>2.0</v>
      </c>
      <c r="AA588" s="348">
        <v>31.0</v>
      </c>
      <c r="AB588" s="348">
        <v>127.0</v>
      </c>
      <c r="AC588" s="348"/>
      <c r="AD588" s="348">
        <v>62.0</v>
      </c>
      <c r="AE588" s="348">
        <v>13.0</v>
      </c>
      <c r="AF588" s="348">
        <v>45.0</v>
      </c>
      <c r="AG588" s="348">
        <v>2.0</v>
      </c>
      <c r="AH588" s="348">
        <v>2.0</v>
      </c>
      <c r="AI588" s="353"/>
      <c r="AJ588" s="353"/>
      <c r="AK588" s="353"/>
      <c r="AL588" s="353"/>
      <c r="AM588" s="353"/>
      <c r="AN588" s="353"/>
      <c r="AO588" s="353"/>
      <c r="AP588" s="353"/>
    </row>
    <row r="589">
      <c r="A589" s="347">
        <f t="shared" si="21"/>
        <v>44136</v>
      </c>
      <c r="B589" s="348">
        <v>21.0</v>
      </c>
      <c r="C589" s="348">
        <v>57.0</v>
      </c>
      <c r="D589" s="359">
        <v>90.0</v>
      </c>
      <c r="E589" s="348">
        <v>4.0</v>
      </c>
      <c r="F589" s="348">
        <v>1.0</v>
      </c>
      <c r="G589" s="348">
        <v>16.0</v>
      </c>
      <c r="H589" s="348">
        <v>608.0</v>
      </c>
      <c r="I589" s="348"/>
      <c r="J589" s="348">
        <v>245.0</v>
      </c>
      <c r="K589" s="348">
        <v>458.0</v>
      </c>
      <c r="L589" s="348">
        <v>253.0</v>
      </c>
      <c r="M589" s="348">
        <v>22.0</v>
      </c>
      <c r="N589" s="348">
        <v>168.0</v>
      </c>
      <c r="O589" s="348"/>
      <c r="P589" s="348">
        <v>25.0</v>
      </c>
      <c r="Q589" s="348">
        <v>4.0</v>
      </c>
      <c r="R589" s="348">
        <v>17.0</v>
      </c>
      <c r="S589" s="348">
        <v>24.0</v>
      </c>
      <c r="T589" s="348">
        <v>54.0</v>
      </c>
      <c r="U589" s="348">
        <v>225.0</v>
      </c>
      <c r="V589" s="348">
        <v>21.0</v>
      </c>
      <c r="W589" s="348">
        <v>91.0</v>
      </c>
      <c r="X589" s="348">
        <v>120.0</v>
      </c>
      <c r="Y589" s="348">
        <v>25.0</v>
      </c>
      <c r="Z589" s="348">
        <v>19.0</v>
      </c>
      <c r="AA589" s="348">
        <v>26.0</v>
      </c>
      <c r="AB589" s="348">
        <v>31.0</v>
      </c>
      <c r="AC589" s="348"/>
      <c r="AD589" s="348">
        <v>11.0</v>
      </c>
      <c r="AE589" s="348">
        <v>40.0</v>
      </c>
      <c r="AF589" s="348"/>
      <c r="AG589" s="348">
        <v>7.0</v>
      </c>
      <c r="AH589" s="348">
        <v>9.0</v>
      </c>
      <c r="AI589" s="348">
        <v>4.0</v>
      </c>
      <c r="AJ589" s="353"/>
      <c r="AK589" s="353"/>
      <c r="AL589" s="353"/>
      <c r="AM589" s="353"/>
      <c r="AN589" s="353"/>
      <c r="AO589" s="353"/>
      <c r="AP589" s="353"/>
    </row>
    <row r="590">
      <c r="A590" s="345">
        <v>44137.0</v>
      </c>
      <c r="B590" s="348">
        <v>31.0</v>
      </c>
      <c r="C590" s="348">
        <v>25.0</v>
      </c>
      <c r="D590" s="359">
        <v>74.0</v>
      </c>
      <c r="E590" s="348">
        <v>5.0</v>
      </c>
      <c r="F590" s="348">
        <v>5.0</v>
      </c>
      <c r="G590" s="348">
        <v>32.0</v>
      </c>
      <c r="H590" s="348">
        <v>1024.0</v>
      </c>
      <c r="I590" s="348"/>
      <c r="J590" s="348">
        <v>341.0</v>
      </c>
      <c r="K590" s="348">
        <v>248.0</v>
      </c>
      <c r="L590" s="348">
        <v>284.0</v>
      </c>
      <c r="M590" s="348"/>
      <c r="N590" s="348">
        <v>86.0</v>
      </c>
      <c r="O590" s="348">
        <v>37.0</v>
      </c>
      <c r="P590" s="348">
        <v>12.0</v>
      </c>
      <c r="Q590" s="348">
        <v>3.0</v>
      </c>
      <c r="R590" s="348">
        <v>22.0</v>
      </c>
      <c r="S590" s="348">
        <v>2.0</v>
      </c>
      <c r="T590" s="348">
        <v>18.0</v>
      </c>
      <c r="U590" s="348">
        <v>178.0</v>
      </c>
      <c r="V590" s="348">
        <v>24.0</v>
      </c>
      <c r="W590" s="348">
        <v>79.0</v>
      </c>
      <c r="X590" s="348">
        <v>3.0</v>
      </c>
      <c r="Y590" s="348">
        <v>2.0</v>
      </c>
      <c r="Z590" s="348">
        <v>2.0</v>
      </c>
      <c r="AA590" s="348">
        <v>33.0</v>
      </c>
      <c r="AB590" s="348">
        <v>11.0</v>
      </c>
      <c r="AC590" s="348">
        <v>33.0</v>
      </c>
      <c r="AD590" s="348"/>
      <c r="AE590" s="348"/>
      <c r="AF590" s="348"/>
      <c r="AG590" s="348"/>
      <c r="AH590" s="348">
        <v>4.0</v>
      </c>
      <c r="AI590" s="353"/>
      <c r="AJ590" s="353"/>
      <c r="AK590" s="353"/>
      <c r="AL590" s="353"/>
      <c r="AM590" s="353"/>
      <c r="AN590" s="353"/>
      <c r="AO590" s="353"/>
      <c r="AP590" s="353"/>
    </row>
    <row r="591">
      <c r="A591" s="347">
        <f>A590+1</f>
        <v>44138</v>
      </c>
      <c r="B591" s="348">
        <v>25.0</v>
      </c>
      <c r="C591" s="348">
        <v>60.0</v>
      </c>
      <c r="D591" s="359">
        <v>72.0</v>
      </c>
      <c r="E591" s="348">
        <v>11.0</v>
      </c>
      <c r="F591" s="348">
        <v>12.0</v>
      </c>
      <c r="G591" s="348">
        <v>49.0</v>
      </c>
      <c r="H591" s="348">
        <v>617.0</v>
      </c>
      <c r="I591" s="348">
        <v>7.0</v>
      </c>
      <c r="J591" s="348">
        <v>484.0</v>
      </c>
      <c r="K591" s="348">
        <v>453.0</v>
      </c>
      <c r="L591" s="348">
        <v>272.0</v>
      </c>
      <c r="M591" s="348">
        <v>35.0</v>
      </c>
      <c r="N591" s="348">
        <v>152.0</v>
      </c>
      <c r="O591" s="348">
        <v>17.0</v>
      </c>
      <c r="P591" s="348">
        <v>16.0</v>
      </c>
      <c r="Q591" s="348">
        <v>12.0</v>
      </c>
      <c r="R591" s="348">
        <v>63.0</v>
      </c>
      <c r="S591" s="348">
        <v>18.0</v>
      </c>
      <c r="T591" s="348">
        <v>31.0</v>
      </c>
      <c r="U591" s="348">
        <v>73.0</v>
      </c>
      <c r="V591" s="348">
        <v>24.0</v>
      </c>
      <c r="W591" s="348">
        <v>78.0</v>
      </c>
      <c r="X591" s="348">
        <v>7.0</v>
      </c>
      <c r="Y591" s="348">
        <v>27.0</v>
      </c>
      <c r="Z591" s="348">
        <v>11.0</v>
      </c>
      <c r="AA591" s="348">
        <v>52.0</v>
      </c>
      <c r="AB591" s="348">
        <v>106.0</v>
      </c>
      <c r="AC591" s="348"/>
      <c r="AD591" s="348">
        <v>14.0</v>
      </c>
      <c r="AE591" s="348">
        <v>91.0</v>
      </c>
      <c r="AF591" s="348">
        <v>45.0</v>
      </c>
      <c r="AG591" s="348">
        <v>5.0</v>
      </c>
      <c r="AH591" s="348">
        <v>24.0</v>
      </c>
      <c r="AI591" s="348">
        <v>10.0</v>
      </c>
      <c r="AJ591" s="353"/>
      <c r="AK591" s="353"/>
      <c r="AL591" s="353"/>
      <c r="AM591" s="353"/>
      <c r="AN591" s="353"/>
      <c r="AO591" s="353"/>
      <c r="AP591" s="353"/>
    </row>
    <row r="592">
      <c r="A592" s="345">
        <v>44139.0</v>
      </c>
      <c r="B592" s="348">
        <v>44.0</v>
      </c>
      <c r="C592" s="348">
        <v>73.0</v>
      </c>
      <c r="D592" s="359">
        <v>90.0</v>
      </c>
      <c r="E592" s="348">
        <v>34.0</v>
      </c>
      <c r="F592" s="348">
        <v>18.0</v>
      </c>
      <c r="G592" s="348">
        <v>40.0</v>
      </c>
      <c r="H592" s="348">
        <v>768.0</v>
      </c>
      <c r="I592" s="348">
        <v>5.0</v>
      </c>
      <c r="J592" s="348">
        <v>516.0</v>
      </c>
      <c r="K592" s="348">
        <v>547.0</v>
      </c>
      <c r="L592" s="348">
        <v>239.0</v>
      </c>
      <c r="M592" s="348">
        <v>19.0</v>
      </c>
      <c r="N592" s="348">
        <v>146.0</v>
      </c>
      <c r="O592" s="348">
        <v>20.0</v>
      </c>
      <c r="P592" s="348">
        <v>15.0</v>
      </c>
      <c r="Q592" s="348">
        <v>15.0</v>
      </c>
      <c r="R592" s="348">
        <v>34.0</v>
      </c>
      <c r="S592" s="348">
        <v>26.0</v>
      </c>
      <c r="T592" s="348">
        <v>70.0</v>
      </c>
      <c r="U592" s="348">
        <v>170.0</v>
      </c>
      <c r="V592" s="348">
        <v>8.0</v>
      </c>
      <c r="W592" s="348">
        <v>79.0</v>
      </c>
      <c r="X592" s="348">
        <v>42.0</v>
      </c>
      <c r="Y592" s="348">
        <v>70.0</v>
      </c>
      <c r="Z592" s="348">
        <v>17.0</v>
      </c>
      <c r="AA592" s="348">
        <v>48.0</v>
      </c>
      <c r="AB592" s="348">
        <v>172.0</v>
      </c>
      <c r="AC592" s="348">
        <v>2.0</v>
      </c>
      <c r="AD592" s="348"/>
      <c r="AE592" s="348">
        <v>18.0</v>
      </c>
      <c r="AF592" s="348"/>
      <c r="AG592" s="348">
        <v>1.0</v>
      </c>
      <c r="AH592" s="348">
        <v>10.0</v>
      </c>
      <c r="AI592" s="353"/>
      <c r="AJ592" s="353"/>
      <c r="AK592" s="353"/>
      <c r="AL592" s="353"/>
      <c r="AM592" s="353"/>
      <c r="AN592" s="353"/>
      <c r="AO592" s="353"/>
      <c r="AP592" s="353"/>
    </row>
    <row r="593">
      <c r="A593" s="347">
        <f t="shared" ref="A593:A628" si="24">A592+1</f>
        <v>44140</v>
      </c>
      <c r="B593" s="348">
        <v>37.0</v>
      </c>
      <c r="C593" s="348">
        <v>60.0</v>
      </c>
      <c r="D593" s="359">
        <v>50.0</v>
      </c>
      <c r="E593" s="348">
        <v>15.0</v>
      </c>
      <c r="F593" s="348">
        <v>23.0</v>
      </c>
      <c r="G593" s="348">
        <v>168.0</v>
      </c>
      <c r="H593" s="348">
        <v>797.0</v>
      </c>
      <c r="I593" s="348">
        <v>10.0</v>
      </c>
      <c r="J593" s="348">
        <v>627.0</v>
      </c>
      <c r="K593" s="348">
        <v>360.0</v>
      </c>
      <c r="L593" s="348">
        <v>278.0</v>
      </c>
      <c r="M593" s="348">
        <v>60.0</v>
      </c>
      <c r="N593" s="348">
        <v>307.0</v>
      </c>
      <c r="O593" s="348">
        <v>50.0</v>
      </c>
      <c r="P593" s="348">
        <v>93.0</v>
      </c>
      <c r="Q593" s="348">
        <v>16.0</v>
      </c>
      <c r="R593" s="348">
        <v>44.0</v>
      </c>
      <c r="S593" s="348">
        <v>54.0</v>
      </c>
      <c r="T593" s="348">
        <v>68.0</v>
      </c>
      <c r="U593" s="348">
        <v>238.0</v>
      </c>
      <c r="V593" s="348">
        <v>43.0</v>
      </c>
      <c r="W593" s="348">
        <v>77.0</v>
      </c>
      <c r="X593" s="348">
        <v>41.0</v>
      </c>
      <c r="Y593" s="348">
        <v>63.0</v>
      </c>
      <c r="Z593" s="348">
        <v>32.0</v>
      </c>
      <c r="AA593" s="348">
        <v>38.0</v>
      </c>
      <c r="AB593" s="348">
        <v>159.0</v>
      </c>
      <c r="AC593" s="348">
        <v>1.0</v>
      </c>
      <c r="AD593" s="348">
        <v>7.0</v>
      </c>
      <c r="AE593" s="348">
        <v>31.0</v>
      </c>
      <c r="AF593" s="348">
        <v>193.0</v>
      </c>
      <c r="AG593" s="348">
        <v>10.0</v>
      </c>
      <c r="AH593" s="348">
        <v>15.0</v>
      </c>
      <c r="AI593" s="353"/>
      <c r="AJ593" s="353"/>
      <c r="AK593" s="353"/>
      <c r="AL593" s="353"/>
      <c r="AM593" s="353"/>
      <c r="AN593" s="353"/>
      <c r="AO593" s="353"/>
      <c r="AP593" s="353"/>
    </row>
    <row r="594">
      <c r="A594" s="347">
        <f t="shared" si="24"/>
        <v>44141</v>
      </c>
      <c r="B594" s="348">
        <v>71.0</v>
      </c>
      <c r="C594" s="348">
        <v>74.0</v>
      </c>
      <c r="D594" s="359">
        <v>104.0</v>
      </c>
      <c r="E594" s="348">
        <v>15.0</v>
      </c>
      <c r="F594" s="348">
        <v>17.0</v>
      </c>
      <c r="G594" s="348">
        <v>25.0</v>
      </c>
      <c r="H594" s="348">
        <v>672.0</v>
      </c>
      <c r="I594" s="348">
        <v>15.0</v>
      </c>
      <c r="J594" s="348">
        <v>587.0</v>
      </c>
      <c r="K594" s="348">
        <v>613.0</v>
      </c>
      <c r="L594" s="348">
        <v>289.0</v>
      </c>
      <c r="M594" s="348">
        <v>79.0</v>
      </c>
      <c r="N594" s="348">
        <v>190.0</v>
      </c>
      <c r="O594" s="348">
        <v>49.0</v>
      </c>
      <c r="P594" s="348">
        <v>63.0</v>
      </c>
      <c r="Q594" s="348">
        <v>7.0</v>
      </c>
      <c r="R594" s="348">
        <v>42.0</v>
      </c>
      <c r="S594" s="348">
        <v>21.0</v>
      </c>
      <c r="T594" s="348">
        <v>94.0</v>
      </c>
      <c r="U594" s="348">
        <v>235.0</v>
      </c>
      <c r="V594" s="348">
        <v>1.0</v>
      </c>
      <c r="W594" s="348">
        <v>78.0</v>
      </c>
      <c r="X594" s="348">
        <v>79.0</v>
      </c>
      <c r="Y594" s="348">
        <v>26.0</v>
      </c>
      <c r="Z594" s="348">
        <v>25.0</v>
      </c>
      <c r="AA594" s="348">
        <v>44.0</v>
      </c>
      <c r="AB594" s="348">
        <v>143.0</v>
      </c>
      <c r="AC594" s="348">
        <v>3.0</v>
      </c>
      <c r="AD594" s="348">
        <v>30.0</v>
      </c>
      <c r="AE594" s="348">
        <v>66.0</v>
      </c>
      <c r="AF594" s="348"/>
      <c r="AG594" s="348">
        <v>12.0</v>
      </c>
      <c r="AH594" s="348">
        <v>8.0</v>
      </c>
      <c r="AI594" s="348">
        <v>1.0</v>
      </c>
      <c r="AJ594" s="353"/>
      <c r="AK594" s="353"/>
      <c r="AL594" s="353"/>
      <c r="AM594" s="353"/>
      <c r="AN594" s="353"/>
      <c r="AO594" s="353"/>
      <c r="AP594" s="353"/>
    </row>
    <row r="595">
      <c r="A595" s="347">
        <f t="shared" si="24"/>
        <v>44142</v>
      </c>
      <c r="B595" s="348">
        <v>27.0</v>
      </c>
      <c r="C595" s="348">
        <v>68.0</v>
      </c>
      <c r="D595" s="359">
        <v>125.0</v>
      </c>
      <c r="E595" s="348">
        <v>13.0</v>
      </c>
      <c r="F595" s="348">
        <v>40.0</v>
      </c>
      <c r="G595" s="348">
        <v>38.0</v>
      </c>
      <c r="H595" s="348">
        <v>1118.0</v>
      </c>
      <c r="I595" s="348">
        <v>18.0</v>
      </c>
      <c r="J595" s="348">
        <v>476.0</v>
      </c>
      <c r="K595" s="348">
        <v>489.0</v>
      </c>
      <c r="L595" s="348">
        <v>269.0</v>
      </c>
      <c r="M595" s="348">
        <v>83.0</v>
      </c>
      <c r="N595" s="348">
        <v>265.0</v>
      </c>
      <c r="O595" s="348">
        <v>42.0</v>
      </c>
      <c r="P595" s="348">
        <v>50.0</v>
      </c>
      <c r="Q595" s="348">
        <v>11.0</v>
      </c>
      <c r="R595" s="348">
        <v>43.0</v>
      </c>
      <c r="S595" s="348">
        <v>32.0</v>
      </c>
      <c r="T595" s="348">
        <v>83.0</v>
      </c>
      <c r="U595" s="348">
        <v>167.0</v>
      </c>
      <c r="V595" s="348">
        <v>52.0</v>
      </c>
      <c r="W595" s="348">
        <v>76.0</v>
      </c>
      <c r="X595" s="348">
        <v>73.0</v>
      </c>
      <c r="Y595" s="348">
        <v>125.0</v>
      </c>
      <c r="Z595" s="348">
        <v>25.0</v>
      </c>
      <c r="AA595" s="348">
        <v>39.0</v>
      </c>
      <c r="AB595" s="348">
        <v>165.0</v>
      </c>
      <c r="AC595" s="348">
        <v>2.0</v>
      </c>
      <c r="AD595" s="348">
        <v>10.0</v>
      </c>
      <c r="AE595" s="348">
        <v>54.0</v>
      </c>
      <c r="AF595" s="348"/>
      <c r="AG595" s="348">
        <v>162.0</v>
      </c>
      <c r="AH595" s="348">
        <v>17.0</v>
      </c>
      <c r="AI595" s="348">
        <v>5.0</v>
      </c>
      <c r="AJ595" s="353"/>
      <c r="AK595" s="353"/>
      <c r="AL595" s="353"/>
      <c r="AM595" s="353"/>
      <c r="AN595" s="353"/>
      <c r="AO595" s="353"/>
      <c r="AP595" s="353"/>
    </row>
    <row r="596">
      <c r="A596" s="347">
        <f t="shared" si="24"/>
        <v>44143</v>
      </c>
      <c r="B596" s="348">
        <v>26.0</v>
      </c>
      <c r="C596" s="348">
        <v>44.0</v>
      </c>
      <c r="D596" s="359">
        <v>59.0</v>
      </c>
      <c r="E596" s="348">
        <v>16.0</v>
      </c>
      <c r="F596" s="348">
        <v>38.0</v>
      </c>
      <c r="G596" s="348">
        <v>34.0</v>
      </c>
      <c r="H596" s="348">
        <v>826.0</v>
      </c>
      <c r="I596" s="348">
        <v>41.0</v>
      </c>
      <c r="J596" s="348">
        <v>479.0</v>
      </c>
      <c r="K596" s="348">
        <v>640.0</v>
      </c>
      <c r="L596" s="348">
        <v>282.0</v>
      </c>
      <c r="M596" s="348">
        <v>36.0</v>
      </c>
      <c r="N596" s="348">
        <v>201.0</v>
      </c>
      <c r="O596" s="348">
        <v>53.0</v>
      </c>
      <c r="P596" s="348">
        <v>46.0</v>
      </c>
      <c r="Q596" s="348">
        <v>3.0</v>
      </c>
      <c r="R596" s="348">
        <v>84.0</v>
      </c>
      <c r="S596" s="348">
        <v>46.0</v>
      </c>
      <c r="T596" s="348">
        <v>42.0</v>
      </c>
      <c r="U596" s="348">
        <v>196.0</v>
      </c>
      <c r="V596" s="348">
        <v>58.0</v>
      </c>
      <c r="W596" s="348">
        <v>78.0</v>
      </c>
      <c r="X596" s="348">
        <v>46.0</v>
      </c>
      <c r="Y596" s="348">
        <v>77.0</v>
      </c>
      <c r="Z596" s="348">
        <v>59.0</v>
      </c>
      <c r="AA596" s="348">
        <v>60.0</v>
      </c>
      <c r="AB596" s="348">
        <v>158.0</v>
      </c>
      <c r="AC596" s="348"/>
      <c r="AD596" s="348">
        <v>40.0</v>
      </c>
      <c r="AE596" s="348">
        <v>52.0</v>
      </c>
      <c r="AF596" s="348">
        <v>33.0</v>
      </c>
      <c r="AG596" s="348">
        <v>9.0</v>
      </c>
      <c r="AH596" s="348">
        <v>10.0</v>
      </c>
      <c r="AI596" s="348">
        <v>8.0</v>
      </c>
      <c r="AJ596" s="353"/>
      <c r="AK596" s="353"/>
      <c r="AL596" s="353"/>
      <c r="AM596" s="353"/>
      <c r="AN596" s="353"/>
      <c r="AO596" s="353"/>
      <c r="AP596" s="353"/>
    </row>
    <row r="597">
      <c r="A597" s="347">
        <f t="shared" si="24"/>
        <v>44144</v>
      </c>
      <c r="B597" s="348">
        <v>3.0</v>
      </c>
      <c r="C597" s="348">
        <v>68.0</v>
      </c>
      <c r="D597" s="359">
        <v>120.0</v>
      </c>
      <c r="E597" s="348"/>
      <c r="F597" s="348">
        <v>4.0</v>
      </c>
      <c r="G597" s="348">
        <v>32.0</v>
      </c>
      <c r="H597" s="348">
        <v>716.0</v>
      </c>
      <c r="I597" s="348">
        <v>36.0</v>
      </c>
      <c r="J597" s="348">
        <v>330.0</v>
      </c>
      <c r="K597" s="348">
        <v>619.0</v>
      </c>
      <c r="L597" s="348">
        <v>234.0</v>
      </c>
      <c r="M597" s="348"/>
      <c r="N597" s="348">
        <v>75.0</v>
      </c>
      <c r="O597" s="348">
        <v>35.0</v>
      </c>
      <c r="P597" s="348">
        <v>10.0</v>
      </c>
      <c r="Q597" s="348">
        <v>4.0</v>
      </c>
      <c r="R597" s="348">
        <v>28.0</v>
      </c>
      <c r="S597" s="348">
        <v>44.0</v>
      </c>
      <c r="T597" s="348">
        <v>26.0</v>
      </c>
      <c r="U597" s="348">
        <v>126.0</v>
      </c>
      <c r="V597" s="348">
        <v>44.0</v>
      </c>
      <c r="W597" s="348">
        <v>75.0</v>
      </c>
      <c r="X597" s="348">
        <v>4.0</v>
      </c>
      <c r="Y597" s="348">
        <v>58.0</v>
      </c>
      <c r="Z597" s="348"/>
      <c r="AA597" s="348">
        <v>86.0</v>
      </c>
      <c r="AB597" s="348">
        <v>13.0</v>
      </c>
      <c r="AC597" s="348">
        <v>4.0</v>
      </c>
      <c r="AD597" s="348">
        <v>11.0</v>
      </c>
      <c r="AE597" s="348">
        <v>8.0</v>
      </c>
      <c r="AF597" s="348"/>
      <c r="AG597" s="348">
        <v>35.0</v>
      </c>
      <c r="AH597" s="348">
        <v>1.0</v>
      </c>
      <c r="AI597" s="348">
        <v>4.0</v>
      </c>
      <c r="AJ597" s="353"/>
      <c r="AK597" s="353"/>
      <c r="AL597" s="353"/>
      <c r="AM597" s="353"/>
      <c r="AN597" s="353"/>
      <c r="AO597" s="353"/>
      <c r="AP597" s="353"/>
    </row>
    <row r="598">
      <c r="A598" s="347">
        <f t="shared" si="24"/>
        <v>44145</v>
      </c>
      <c r="B598" s="348">
        <v>29.0</v>
      </c>
      <c r="C598" s="348">
        <v>44.0</v>
      </c>
      <c r="D598" s="359">
        <v>55.0</v>
      </c>
      <c r="E598" s="348">
        <v>10.0</v>
      </c>
      <c r="F598" s="348">
        <v>24.0</v>
      </c>
      <c r="G598" s="348">
        <v>21.0</v>
      </c>
      <c r="H598" s="348">
        <v>1013.0</v>
      </c>
      <c r="I598" s="348">
        <v>11.0</v>
      </c>
      <c r="J598" s="348">
        <v>748.0</v>
      </c>
      <c r="K598" s="348">
        <v>680.0</v>
      </c>
      <c r="L598" s="348">
        <v>272.0</v>
      </c>
      <c r="M598" s="348"/>
      <c r="N598" s="348">
        <v>123.0</v>
      </c>
      <c r="O598" s="348">
        <v>20.0</v>
      </c>
      <c r="P598" s="348">
        <v>59.0</v>
      </c>
      <c r="Q598" s="348">
        <v>6.0</v>
      </c>
      <c r="R598" s="348"/>
      <c r="S598" s="348">
        <v>11.0</v>
      </c>
      <c r="T598" s="348">
        <v>51.0</v>
      </c>
      <c r="U598" s="348">
        <v>112.0</v>
      </c>
      <c r="V598" s="348">
        <v>30.0</v>
      </c>
      <c r="W598" s="348">
        <v>76.0</v>
      </c>
      <c r="X598" s="348">
        <v>92.0</v>
      </c>
      <c r="Y598" s="348">
        <v>48.0</v>
      </c>
      <c r="Z598" s="348">
        <v>30.0</v>
      </c>
      <c r="AA598" s="348"/>
      <c r="AB598" s="348">
        <v>151.0</v>
      </c>
      <c r="AC598" s="348">
        <v>3.0</v>
      </c>
      <c r="AD598" s="348">
        <v>29.0</v>
      </c>
      <c r="AE598" s="348">
        <v>23.0</v>
      </c>
      <c r="AF598" s="348"/>
      <c r="AG598" s="348"/>
      <c r="AH598" s="348">
        <v>8.0</v>
      </c>
      <c r="AI598" s="353"/>
      <c r="AJ598" s="353"/>
      <c r="AK598" s="353"/>
      <c r="AL598" s="353"/>
      <c r="AM598" s="353"/>
      <c r="AN598" s="353"/>
      <c r="AO598" s="353"/>
      <c r="AP598" s="353"/>
    </row>
    <row r="599">
      <c r="A599" s="347">
        <f t="shared" si="24"/>
        <v>44146</v>
      </c>
      <c r="B599" s="348">
        <v>51.0</v>
      </c>
      <c r="C599" s="348">
        <v>93.0</v>
      </c>
      <c r="D599" s="359">
        <v>125.0</v>
      </c>
      <c r="E599" s="348">
        <v>48.0</v>
      </c>
      <c r="F599" s="348">
        <v>18.0</v>
      </c>
      <c r="G599" s="348">
        <v>30.0</v>
      </c>
      <c r="H599" s="348">
        <v>587.0</v>
      </c>
      <c r="I599" s="348">
        <v>11.0</v>
      </c>
      <c r="J599" s="348">
        <v>668.0</v>
      </c>
      <c r="K599" s="348">
        <v>161.0</v>
      </c>
      <c r="L599" s="348">
        <v>168.0</v>
      </c>
      <c r="M599" s="348">
        <v>33.0</v>
      </c>
      <c r="N599" s="348">
        <v>345.0</v>
      </c>
      <c r="O599" s="348">
        <v>45.0</v>
      </c>
      <c r="P599" s="348">
        <v>71.0</v>
      </c>
      <c r="Q599" s="348">
        <v>12.0</v>
      </c>
      <c r="R599" s="348">
        <v>158.0</v>
      </c>
      <c r="S599" s="348">
        <v>36.0</v>
      </c>
      <c r="T599" s="348">
        <v>76.0</v>
      </c>
      <c r="U599" s="348">
        <v>254.0</v>
      </c>
      <c r="V599" s="348">
        <v>78.0</v>
      </c>
      <c r="W599" s="348">
        <v>78.0</v>
      </c>
      <c r="X599" s="348">
        <v>30.0</v>
      </c>
      <c r="Y599" s="348">
        <v>168.0</v>
      </c>
      <c r="Z599" s="348">
        <v>37.0</v>
      </c>
      <c r="AA599" s="348">
        <v>99.0</v>
      </c>
      <c r="AB599" s="348">
        <v>146.0</v>
      </c>
      <c r="AC599" s="348">
        <v>28.0</v>
      </c>
      <c r="AD599" s="348">
        <v>25.0</v>
      </c>
      <c r="AE599" s="348">
        <v>72.0</v>
      </c>
      <c r="AF599" s="348"/>
      <c r="AG599" s="348">
        <v>13.0</v>
      </c>
      <c r="AH599" s="348">
        <v>6.0</v>
      </c>
      <c r="AI599" s="353"/>
      <c r="AJ599" s="353"/>
      <c r="AK599" s="353"/>
      <c r="AL599" s="353"/>
      <c r="AM599" s="353"/>
      <c r="AN599" s="353"/>
      <c r="AO599" s="353"/>
      <c r="AP599" s="353"/>
    </row>
    <row r="600">
      <c r="A600" s="347">
        <f t="shared" si="24"/>
        <v>44147</v>
      </c>
      <c r="B600" s="348">
        <v>27.0</v>
      </c>
      <c r="C600" s="348">
        <v>89.0</v>
      </c>
      <c r="D600" s="359">
        <v>100.0</v>
      </c>
      <c r="E600" s="348">
        <v>23.0</v>
      </c>
      <c r="F600" s="348">
        <v>13.0</v>
      </c>
      <c r="G600" s="348">
        <v>79.0</v>
      </c>
      <c r="H600" s="348">
        <v>831.0</v>
      </c>
      <c r="I600" s="348">
        <v>15.0</v>
      </c>
      <c r="J600" s="348">
        <v>733.0</v>
      </c>
      <c r="K600" s="348">
        <v>608.0</v>
      </c>
      <c r="L600" s="348">
        <v>270.0</v>
      </c>
      <c r="M600" s="348">
        <v>13.0</v>
      </c>
      <c r="N600" s="348">
        <v>235.0</v>
      </c>
      <c r="O600" s="348">
        <v>89.0</v>
      </c>
      <c r="P600" s="348">
        <v>49.0</v>
      </c>
      <c r="Q600" s="348">
        <v>13.0</v>
      </c>
      <c r="R600" s="348">
        <v>97.0</v>
      </c>
      <c r="S600" s="348">
        <v>28.0</v>
      </c>
      <c r="T600" s="348">
        <v>72.0</v>
      </c>
      <c r="U600" s="348">
        <v>198.0</v>
      </c>
      <c r="V600" s="348">
        <v>37.0</v>
      </c>
      <c r="W600" s="348">
        <v>79.0</v>
      </c>
      <c r="X600" s="348">
        <v>42.0</v>
      </c>
      <c r="Y600" s="348">
        <v>26.0</v>
      </c>
      <c r="Z600" s="348">
        <v>12.0</v>
      </c>
      <c r="AA600" s="348">
        <v>95.0</v>
      </c>
      <c r="AB600" s="348">
        <v>116.0</v>
      </c>
      <c r="AC600" s="348"/>
      <c r="AD600" s="348">
        <v>44.0</v>
      </c>
      <c r="AE600" s="348">
        <v>11.0</v>
      </c>
      <c r="AF600" s="348">
        <v>100.0</v>
      </c>
      <c r="AG600" s="348">
        <v>12.0</v>
      </c>
      <c r="AH600" s="348">
        <v>12.0</v>
      </c>
      <c r="AI600" s="348">
        <v>5.0</v>
      </c>
      <c r="AJ600" s="353"/>
      <c r="AK600" s="353"/>
      <c r="AL600" s="353"/>
      <c r="AM600" s="353"/>
      <c r="AN600" s="353"/>
      <c r="AO600" s="353"/>
      <c r="AP600" s="353"/>
    </row>
    <row r="601">
      <c r="A601" s="347">
        <f t="shared" si="24"/>
        <v>44148</v>
      </c>
      <c r="B601" s="348">
        <v>45.0</v>
      </c>
      <c r="C601" s="348">
        <v>64.0</v>
      </c>
      <c r="D601" s="359">
        <v>111.0</v>
      </c>
      <c r="E601" s="348">
        <v>11.0</v>
      </c>
      <c r="F601" s="348">
        <v>61.0</v>
      </c>
      <c r="G601" s="348">
        <v>61.0</v>
      </c>
      <c r="H601" s="348">
        <v>1033.0</v>
      </c>
      <c r="I601" s="348">
        <v>20.0</v>
      </c>
      <c r="J601" s="348">
        <v>801.0</v>
      </c>
      <c r="K601" s="348">
        <v>1362.0</v>
      </c>
      <c r="L601" s="348">
        <v>239.0</v>
      </c>
      <c r="M601" s="348">
        <v>13.0</v>
      </c>
      <c r="N601" s="348">
        <v>277.0</v>
      </c>
      <c r="O601" s="348">
        <v>89.0</v>
      </c>
      <c r="P601" s="348">
        <v>31.0</v>
      </c>
      <c r="Q601" s="348">
        <v>6.0</v>
      </c>
      <c r="R601" s="348">
        <v>74.0</v>
      </c>
      <c r="S601" s="348">
        <v>48.0</v>
      </c>
      <c r="T601" s="348">
        <v>68.0</v>
      </c>
      <c r="U601" s="348">
        <v>189.0</v>
      </c>
      <c r="V601" s="348">
        <v>19.0</v>
      </c>
      <c r="W601" s="348">
        <v>80.0</v>
      </c>
      <c r="X601" s="348">
        <v>86.0</v>
      </c>
      <c r="Y601" s="348">
        <v>131.0</v>
      </c>
      <c r="Z601" s="348">
        <v>22.0</v>
      </c>
      <c r="AA601" s="348">
        <v>137.0</v>
      </c>
      <c r="AB601" s="348">
        <v>146.0</v>
      </c>
      <c r="AC601" s="348">
        <v>9.0</v>
      </c>
      <c r="AD601" s="348">
        <v>17.0</v>
      </c>
      <c r="AE601" s="348">
        <v>25.0</v>
      </c>
      <c r="AF601" s="348">
        <v>147.0</v>
      </c>
      <c r="AG601" s="348">
        <v>4.0</v>
      </c>
      <c r="AH601" s="348">
        <v>18.0</v>
      </c>
      <c r="AI601" s="353"/>
      <c r="AJ601" s="353"/>
      <c r="AK601" s="353"/>
      <c r="AL601" s="353"/>
      <c r="AM601" s="353"/>
      <c r="AN601" s="353"/>
      <c r="AO601" s="353"/>
      <c r="AP601" s="353"/>
    </row>
    <row r="602">
      <c r="A602" s="347">
        <f t="shared" si="24"/>
        <v>44149</v>
      </c>
      <c r="B602" s="348">
        <v>20.0</v>
      </c>
      <c r="C602" s="348">
        <v>48.0</v>
      </c>
      <c r="D602" s="359">
        <v>166.0</v>
      </c>
      <c r="E602" s="348">
        <v>15.0</v>
      </c>
      <c r="F602" s="348">
        <v>37.0</v>
      </c>
      <c r="G602" s="348">
        <v>51.0</v>
      </c>
      <c r="H602" s="348">
        <v>1255.0</v>
      </c>
      <c r="I602" s="348">
        <v>19.0</v>
      </c>
      <c r="J602" s="348">
        <v>809.0</v>
      </c>
      <c r="K602" s="348">
        <v>1222.0</v>
      </c>
      <c r="L602" s="348">
        <v>256.0</v>
      </c>
      <c r="M602" s="348">
        <v>12.0</v>
      </c>
      <c r="N602" s="348">
        <v>146.0</v>
      </c>
      <c r="O602" s="348">
        <v>36.0</v>
      </c>
      <c r="P602" s="348">
        <v>51.0</v>
      </c>
      <c r="Q602" s="348">
        <v>24.0</v>
      </c>
      <c r="R602" s="348">
        <v>21.0</v>
      </c>
      <c r="S602" s="348">
        <v>27.0</v>
      </c>
      <c r="T602" s="348">
        <v>64.0</v>
      </c>
      <c r="U602" s="348">
        <v>244.0</v>
      </c>
      <c r="V602" s="348">
        <v>65.0</v>
      </c>
      <c r="W602" s="348">
        <v>78.0</v>
      </c>
      <c r="X602" s="348">
        <v>58.0</v>
      </c>
      <c r="Y602" s="348">
        <v>69.0</v>
      </c>
      <c r="Z602" s="348">
        <v>8.0</v>
      </c>
      <c r="AA602" s="348">
        <v>87.0</v>
      </c>
      <c r="AB602" s="348">
        <v>130.0</v>
      </c>
      <c r="AC602" s="348">
        <v>6.0</v>
      </c>
      <c r="AD602" s="348">
        <v>25.0</v>
      </c>
      <c r="AE602" s="348">
        <v>31.0</v>
      </c>
      <c r="AF602" s="348">
        <v>177.0</v>
      </c>
      <c r="AG602" s="348">
        <v>8.0</v>
      </c>
      <c r="AH602" s="348">
        <v>7.0</v>
      </c>
      <c r="AI602" s="353"/>
      <c r="AJ602" s="353"/>
      <c r="AK602" s="353"/>
      <c r="AL602" s="353"/>
      <c r="AM602" s="353"/>
      <c r="AN602" s="353"/>
      <c r="AO602" s="353"/>
      <c r="AP602" s="353"/>
    </row>
    <row r="603">
      <c r="A603" s="347">
        <f t="shared" si="24"/>
        <v>44150</v>
      </c>
      <c r="B603" s="348">
        <v>49.0</v>
      </c>
      <c r="C603" s="348">
        <v>60.0</v>
      </c>
      <c r="D603" s="359">
        <v>159.0</v>
      </c>
      <c r="E603" s="348"/>
      <c r="F603" s="348">
        <v>11.0</v>
      </c>
      <c r="G603" s="348">
        <v>7.0</v>
      </c>
      <c r="H603" s="348">
        <v>1165.0</v>
      </c>
      <c r="I603" s="348">
        <v>16.0</v>
      </c>
      <c r="J603" s="348">
        <v>309.0</v>
      </c>
      <c r="K603" s="348">
        <v>1071.0</v>
      </c>
      <c r="L603" s="348">
        <v>217.0</v>
      </c>
      <c r="M603" s="348">
        <v>13.0</v>
      </c>
      <c r="N603" s="348">
        <v>206.0</v>
      </c>
      <c r="O603" s="348">
        <v>50.0</v>
      </c>
      <c r="P603" s="348">
        <v>74.0</v>
      </c>
      <c r="Q603" s="348">
        <v>20.0</v>
      </c>
      <c r="R603" s="348"/>
      <c r="S603" s="348">
        <v>14.0</v>
      </c>
      <c r="T603" s="348">
        <v>44.0</v>
      </c>
      <c r="U603" s="348">
        <v>213.0</v>
      </c>
      <c r="V603" s="348">
        <v>49.0</v>
      </c>
      <c r="W603" s="348">
        <v>84.0</v>
      </c>
      <c r="X603" s="348"/>
      <c r="Y603" s="348">
        <v>75.0</v>
      </c>
      <c r="Z603" s="348">
        <v>2.0</v>
      </c>
      <c r="AA603" s="348">
        <v>14.0</v>
      </c>
      <c r="AB603" s="348">
        <v>163.0</v>
      </c>
      <c r="AC603" s="348">
        <v>4.0</v>
      </c>
      <c r="AD603" s="348">
        <v>14.0</v>
      </c>
      <c r="AE603" s="348"/>
      <c r="AF603" s="348"/>
      <c r="AG603" s="348">
        <v>3.0</v>
      </c>
      <c r="AH603" s="353"/>
      <c r="AI603" s="353"/>
      <c r="AJ603" s="353"/>
      <c r="AK603" s="353"/>
      <c r="AL603" s="353"/>
      <c r="AM603" s="353"/>
      <c r="AN603" s="353"/>
      <c r="AO603" s="353"/>
      <c r="AP603" s="353"/>
    </row>
    <row r="604">
      <c r="A604" s="347">
        <f t="shared" si="24"/>
        <v>44151</v>
      </c>
      <c r="B604" s="348">
        <v>21.0</v>
      </c>
      <c r="C604" s="348">
        <v>7.0</v>
      </c>
      <c r="D604" s="359"/>
      <c r="E604" s="348">
        <v>2.0</v>
      </c>
      <c r="F604" s="348">
        <v>2.0</v>
      </c>
      <c r="G604" s="348">
        <v>67.0</v>
      </c>
      <c r="H604" s="348">
        <v>1006.0</v>
      </c>
      <c r="I604" s="348"/>
      <c r="J604" s="348">
        <v>558.0</v>
      </c>
      <c r="K604" s="348">
        <v>705.0</v>
      </c>
      <c r="L604" s="348">
        <v>264.0</v>
      </c>
      <c r="M604" s="348">
        <v>9.0</v>
      </c>
      <c r="N604" s="348">
        <v>159.0</v>
      </c>
      <c r="O604" s="348"/>
      <c r="P604" s="348">
        <v>22.0</v>
      </c>
      <c r="Q604" s="348">
        <v>2.0</v>
      </c>
      <c r="R604" s="348">
        <v>2.0</v>
      </c>
      <c r="S604" s="348"/>
      <c r="T604" s="348">
        <v>45.0</v>
      </c>
      <c r="U604" s="348">
        <v>38.0</v>
      </c>
      <c r="V604" s="348">
        <v>101.0</v>
      </c>
      <c r="W604" s="348">
        <v>118.0</v>
      </c>
      <c r="X604" s="348">
        <v>41.0</v>
      </c>
      <c r="Y604" s="348">
        <v>46.0</v>
      </c>
      <c r="Z604" s="348">
        <v>75.0</v>
      </c>
      <c r="AA604" s="348">
        <v>61.0</v>
      </c>
      <c r="AB604" s="348">
        <v>148.0</v>
      </c>
      <c r="AC604" s="348">
        <v>3.0</v>
      </c>
      <c r="AD604" s="348"/>
      <c r="AE604" s="348"/>
      <c r="AF604" s="348">
        <v>17.0</v>
      </c>
      <c r="AG604" s="348">
        <v>5.0</v>
      </c>
      <c r="AH604" s="348">
        <v>11.0</v>
      </c>
      <c r="AI604" s="353"/>
      <c r="AJ604" s="353"/>
      <c r="AK604" s="353"/>
      <c r="AL604" s="353"/>
      <c r="AM604" s="353"/>
      <c r="AN604" s="353"/>
      <c r="AO604" s="353"/>
      <c r="AP604" s="353"/>
    </row>
    <row r="605">
      <c r="A605" s="347">
        <f t="shared" si="24"/>
        <v>44152</v>
      </c>
      <c r="B605" s="348">
        <v>43.0</v>
      </c>
      <c r="C605" s="348">
        <v>2.0</v>
      </c>
      <c r="D605" s="359"/>
      <c r="E605" s="348">
        <v>15.0</v>
      </c>
      <c r="F605" s="348">
        <v>14.0</v>
      </c>
      <c r="G605" s="348">
        <v>90.0</v>
      </c>
      <c r="H605" s="348">
        <v>1037.0</v>
      </c>
      <c r="I605" s="348">
        <v>10.0</v>
      </c>
      <c r="J605" s="348">
        <v>648.0</v>
      </c>
      <c r="K605" s="348">
        <v>652.0</v>
      </c>
      <c r="L605" s="348">
        <v>206.0</v>
      </c>
      <c r="M605" s="348">
        <v>38.0</v>
      </c>
      <c r="N605" s="348">
        <v>171.0</v>
      </c>
      <c r="O605" s="348">
        <v>65.0</v>
      </c>
      <c r="P605" s="348">
        <v>14.0</v>
      </c>
      <c r="Q605" s="348">
        <v>15.0</v>
      </c>
      <c r="R605" s="348">
        <v>1.0</v>
      </c>
      <c r="S605" s="348">
        <v>4.0</v>
      </c>
      <c r="T605" s="348">
        <v>50.0</v>
      </c>
      <c r="U605" s="348">
        <v>105.0</v>
      </c>
      <c r="V605" s="348">
        <v>46.0</v>
      </c>
      <c r="W605" s="348">
        <v>101.0</v>
      </c>
      <c r="X605" s="348">
        <v>17.0</v>
      </c>
      <c r="Y605" s="348">
        <v>63.0</v>
      </c>
      <c r="Z605" s="348">
        <v>33.0</v>
      </c>
      <c r="AA605" s="348">
        <v>22.0</v>
      </c>
      <c r="AB605" s="348">
        <v>268.0</v>
      </c>
      <c r="AC605" s="348">
        <v>20.0</v>
      </c>
      <c r="AD605" s="348">
        <v>19.0</v>
      </c>
      <c r="AE605" s="348">
        <v>1.0</v>
      </c>
      <c r="AF605" s="348">
        <v>6.0</v>
      </c>
      <c r="AG605" s="348">
        <v>6.0</v>
      </c>
      <c r="AH605" s="348">
        <v>25.0</v>
      </c>
      <c r="AI605" s="353"/>
      <c r="AJ605" s="353"/>
      <c r="AK605" s="353"/>
      <c r="AL605" s="353"/>
      <c r="AM605" s="353"/>
      <c r="AN605" s="353"/>
      <c r="AO605" s="353"/>
      <c r="AP605" s="353"/>
    </row>
    <row r="606">
      <c r="A606" s="347">
        <f t="shared" si="24"/>
        <v>44153</v>
      </c>
      <c r="B606" s="348">
        <v>18.0</v>
      </c>
      <c r="C606" s="348">
        <v>69.0</v>
      </c>
      <c r="D606" s="359">
        <v>54.0</v>
      </c>
      <c r="E606" s="348">
        <v>12.0</v>
      </c>
      <c r="F606" s="348">
        <v>21.0</v>
      </c>
      <c r="G606" s="348">
        <v>153.0</v>
      </c>
      <c r="H606" s="348">
        <v>1148.0</v>
      </c>
      <c r="I606" s="348">
        <v>27.0</v>
      </c>
      <c r="J606" s="348">
        <v>365.0</v>
      </c>
      <c r="K606" s="348">
        <v>495.0</v>
      </c>
      <c r="L606" s="348">
        <v>480.0</v>
      </c>
      <c r="M606" s="348">
        <v>39.0</v>
      </c>
      <c r="N606" s="348">
        <v>254.0</v>
      </c>
      <c r="O606" s="348">
        <v>45.0</v>
      </c>
      <c r="P606" s="348">
        <v>83.0</v>
      </c>
      <c r="Q606" s="348">
        <v>14.0</v>
      </c>
      <c r="R606" s="348"/>
      <c r="S606" s="348">
        <v>21.0</v>
      </c>
      <c r="T606" s="348">
        <v>50.0</v>
      </c>
      <c r="U606" s="348">
        <v>210.0</v>
      </c>
      <c r="V606" s="348">
        <v>7.0</v>
      </c>
      <c r="W606" s="348">
        <v>85.0</v>
      </c>
      <c r="X606" s="348">
        <v>96.0</v>
      </c>
      <c r="Y606" s="348">
        <v>46.0</v>
      </c>
      <c r="Z606" s="348">
        <v>73.0</v>
      </c>
      <c r="AA606" s="348"/>
      <c r="AB606" s="348">
        <v>274.0</v>
      </c>
      <c r="AC606" s="348">
        <v>5.0</v>
      </c>
      <c r="AD606" s="348">
        <v>4.0</v>
      </c>
      <c r="AE606" s="348">
        <v>75.0</v>
      </c>
      <c r="AF606" s="348">
        <v>4.0</v>
      </c>
      <c r="AG606" s="348">
        <v>2.0</v>
      </c>
      <c r="AH606" s="348">
        <v>33.0</v>
      </c>
      <c r="AI606" s="348">
        <v>3.0</v>
      </c>
      <c r="AJ606" s="353"/>
      <c r="AK606" s="353"/>
      <c r="AL606" s="353"/>
      <c r="AM606" s="353"/>
      <c r="AN606" s="353"/>
      <c r="AO606" s="353"/>
      <c r="AP606" s="353"/>
    </row>
    <row r="607">
      <c r="A607" s="347">
        <f t="shared" si="24"/>
        <v>44154</v>
      </c>
      <c r="B607" s="348">
        <v>50.0</v>
      </c>
      <c r="C607" s="348">
        <v>88.0</v>
      </c>
      <c r="D607" s="359">
        <v>159.0</v>
      </c>
      <c r="E607" s="348">
        <v>23.0</v>
      </c>
      <c r="F607" s="348">
        <v>21.0</v>
      </c>
      <c r="G607" s="348">
        <v>108.0</v>
      </c>
      <c r="H607" s="348">
        <v>1185.0</v>
      </c>
      <c r="I607" s="348">
        <v>40.0</v>
      </c>
      <c r="J607" s="348">
        <v>394.0</v>
      </c>
      <c r="K607" s="348">
        <v>444.0</v>
      </c>
      <c r="L607" s="348">
        <v>425.0</v>
      </c>
      <c r="M607" s="348">
        <v>28.0</v>
      </c>
      <c r="N607" s="348">
        <v>131.0</v>
      </c>
      <c r="O607" s="348">
        <v>20.0</v>
      </c>
      <c r="P607" s="348">
        <v>40.0</v>
      </c>
      <c r="Q607" s="348"/>
      <c r="R607" s="348">
        <v>21.0</v>
      </c>
      <c r="S607" s="348">
        <v>16.0</v>
      </c>
      <c r="T607" s="348">
        <v>44.0</v>
      </c>
      <c r="U607" s="348">
        <v>195.0</v>
      </c>
      <c r="V607" s="348">
        <v>121.0</v>
      </c>
      <c r="W607" s="348">
        <v>79.0</v>
      </c>
      <c r="X607" s="348">
        <v>70.0</v>
      </c>
      <c r="Y607" s="348">
        <v>116.0</v>
      </c>
      <c r="Z607" s="348">
        <v>51.0</v>
      </c>
      <c r="AA607" s="348">
        <v>125.0</v>
      </c>
      <c r="AB607" s="348">
        <v>688.0</v>
      </c>
      <c r="AC607" s="348">
        <v>1.0</v>
      </c>
      <c r="AD607" s="348">
        <v>50.0</v>
      </c>
      <c r="AE607" s="348">
        <v>36.0</v>
      </c>
      <c r="AF607" s="348"/>
      <c r="AG607" s="348">
        <v>29.0</v>
      </c>
      <c r="AH607" s="353"/>
      <c r="AI607" s="353"/>
      <c r="AJ607" s="353"/>
      <c r="AK607" s="353"/>
      <c r="AL607" s="353"/>
      <c r="AM607" s="353"/>
      <c r="AN607" s="353"/>
      <c r="AO607" s="353"/>
      <c r="AP607" s="353"/>
    </row>
    <row r="608">
      <c r="A608" s="347">
        <f t="shared" si="24"/>
        <v>44155</v>
      </c>
      <c r="B608" s="349">
        <v>21.0</v>
      </c>
      <c r="C608" s="349">
        <v>61.0</v>
      </c>
      <c r="D608" s="361">
        <v>128.0</v>
      </c>
      <c r="E608" s="349">
        <v>10.0</v>
      </c>
      <c r="F608" s="349">
        <v>15.0</v>
      </c>
      <c r="G608" s="349">
        <v>68.0</v>
      </c>
      <c r="H608" s="349">
        <v>1240.0</v>
      </c>
      <c r="I608" s="349">
        <v>45.0</v>
      </c>
      <c r="J608" s="349">
        <v>872.0</v>
      </c>
      <c r="K608" s="349">
        <v>509.0</v>
      </c>
      <c r="L608" s="349">
        <v>379.0</v>
      </c>
      <c r="M608" s="349">
        <v>34.0</v>
      </c>
      <c r="N608" s="349">
        <v>165.0</v>
      </c>
      <c r="O608" s="349">
        <v>65.0</v>
      </c>
      <c r="P608" s="349">
        <v>58.0</v>
      </c>
      <c r="Q608" s="349">
        <v>48.0</v>
      </c>
      <c r="R608" s="349">
        <v>7.0</v>
      </c>
      <c r="S608" s="349">
        <v>39.0</v>
      </c>
      <c r="T608" s="349">
        <v>71.0</v>
      </c>
      <c r="U608" s="349">
        <v>218.0</v>
      </c>
      <c r="V608" s="349">
        <v>144.0</v>
      </c>
      <c r="W608" s="349">
        <v>79.0</v>
      </c>
      <c r="X608" s="349">
        <v>76.0</v>
      </c>
      <c r="Y608" s="349">
        <v>105.0</v>
      </c>
      <c r="Z608" s="349">
        <v>4.0</v>
      </c>
      <c r="AA608" s="349">
        <v>44.0</v>
      </c>
      <c r="AB608" s="349">
        <v>176.0</v>
      </c>
      <c r="AC608" s="349">
        <v>13.0</v>
      </c>
      <c r="AD608" s="349">
        <v>10.0</v>
      </c>
      <c r="AE608" s="349">
        <v>69.0</v>
      </c>
      <c r="AF608" s="349"/>
      <c r="AG608" s="349">
        <v>6.0</v>
      </c>
      <c r="AH608" s="349">
        <v>13.0</v>
      </c>
      <c r="AI608" s="353"/>
      <c r="AJ608" s="353"/>
      <c r="AK608" s="353"/>
      <c r="AL608" s="353"/>
      <c r="AM608" s="353"/>
      <c r="AN608" s="353"/>
      <c r="AO608" s="353"/>
      <c r="AP608" s="353"/>
    </row>
    <row r="609">
      <c r="A609" s="347">
        <f t="shared" si="24"/>
        <v>44156</v>
      </c>
      <c r="B609" s="348">
        <v>42.0</v>
      </c>
      <c r="C609" s="348">
        <v>94.0</v>
      </c>
      <c r="D609" s="359">
        <v>182.0</v>
      </c>
      <c r="E609" s="348">
        <v>8.0</v>
      </c>
      <c r="F609" s="348">
        <v>62.0</v>
      </c>
      <c r="G609" s="348">
        <v>56.0</v>
      </c>
      <c r="H609" s="348">
        <v>1579.0</v>
      </c>
      <c r="I609" s="348">
        <v>44.0</v>
      </c>
      <c r="J609" s="348">
        <v>364.0</v>
      </c>
      <c r="K609" s="348">
        <v>655.0</v>
      </c>
      <c r="L609" s="348">
        <v>343.0</v>
      </c>
      <c r="M609" s="348">
        <v>10.0</v>
      </c>
      <c r="N609" s="348">
        <v>251.0</v>
      </c>
      <c r="O609" s="348">
        <v>58.0</v>
      </c>
      <c r="P609" s="348">
        <v>89.0</v>
      </c>
      <c r="Q609" s="348">
        <v>31.0</v>
      </c>
      <c r="R609" s="348"/>
      <c r="S609" s="348">
        <v>28.0</v>
      </c>
      <c r="T609" s="348">
        <v>53.0</v>
      </c>
      <c r="U609" s="348">
        <v>243.0</v>
      </c>
      <c r="V609" s="348">
        <v>20.0</v>
      </c>
      <c r="W609" s="348">
        <v>76.0</v>
      </c>
      <c r="X609" s="348">
        <v>66.0</v>
      </c>
      <c r="Y609" s="348">
        <v>88.0</v>
      </c>
      <c r="Z609" s="348">
        <v>59.0</v>
      </c>
      <c r="AA609" s="348">
        <v>46.0</v>
      </c>
      <c r="AB609" s="348">
        <v>308.0</v>
      </c>
      <c r="AC609" s="348">
        <v>8.0</v>
      </c>
      <c r="AD609" s="348">
        <v>33.0</v>
      </c>
      <c r="AE609" s="348">
        <v>71.0</v>
      </c>
      <c r="AF609" s="349"/>
      <c r="AG609" s="349">
        <v>6.0</v>
      </c>
      <c r="AH609" s="348">
        <v>25.0</v>
      </c>
      <c r="AI609" s="353"/>
      <c r="AJ609" s="353"/>
      <c r="AK609" s="353"/>
      <c r="AL609" s="353"/>
      <c r="AM609" s="353"/>
      <c r="AN609" s="353"/>
      <c r="AO609" s="353"/>
      <c r="AP609" s="353"/>
    </row>
    <row r="610">
      <c r="A610" s="347">
        <f t="shared" si="24"/>
        <v>44157</v>
      </c>
      <c r="B610" s="348">
        <v>18.0</v>
      </c>
      <c r="C610" s="348">
        <v>103.0</v>
      </c>
      <c r="D610" s="359">
        <v>122.0</v>
      </c>
      <c r="E610" s="348">
        <v>9.0</v>
      </c>
      <c r="F610" s="348">
        <v>31.0</v>
      </c>
      <c r="G610" s="348">
        <v>77.0</v>
      </c>
      <c r="H610" s="348">
        <v>1342.0</v>
      </c>
      <c r="I610" s="348">
        <v>29.0</v>
      </c>
      <c r="J610" s="348">
        <v>372.0</v>
      </c>
      <c r="K610" s="348">
        <v>477.0</v>
      </c>
      <c r="L610" s="348">
        <v>295.0</v>
      </c>
      <c r="M610" s="348">
        <v>16.0</v>
      </c>
      <c r="N610" s="348">
        <v>138.0</v>
      </c>
      <c r="O610" s="348">
        <v>131.0</v>
      </c>
      <c r="P610" s="348">
        <v>75.0</v>
      </c>
      <c r="Q610" s="348">
        <v>48.0</v>
      </c>
      <c r="R610" s="348">
        <v>174.0</v>
      </c>
      <c r="S610" s="348">
        <v>10.0</v>
      </c>
      <c r="T610" s="348">
        <v>57.0</v>
      </c>
      <c r="U610" s="348">
        <v>229.0</v>
      </c>
      <c r="V610" s="348">
        <v>22.0</v>
      </c>
      <c r="W610" s="348">
        <v>74.0</v>
      </c>
      <c r="X610" s="348">
        <v>49.0</v>
      </c>
      <c r="Y610" s="348">
        <v>97.0</v>
      </c>
      <c r="Z610" s="348">
        <v>61.0</v>
      </c>
      <c r="AA610" s="348">
        <v>46.0</v>
      </c>
      <c r="AB610" s="348">
        <v>171.0</v>
      </c>
      <c r="AC610" s="348">
        <v>3.0</v>
      </c>
      <c r="AD610" s="348">
        <v>10.0</v>
      </c>
      <c r="AE610" s="348">
        <v>46.0</v>
      </c>
      <c r="AF610" s="349"/>
      <c r="AG610" s="348">
        <v>9.0</v>
      </c>
      <c r="AH610" s="348">
        <v>14.0</v>
      </c>
      <c r="AI610" s="348">
        <v>5.0</v>
      </c>
      <c r="AJ610" s="353"/>
      <c r="AK610" s="353"/>
      <c r="AL610" s="353"/>
      <c r="AM610" s="353"/>
      <c r="AN610" s="353"/>
      <c r="AO610" s="353"/>
      <c r="AP610" s="353"/>
    </row>
    <row r="611">
      <c r="A611" s="347">
        <f t="shared" si="24"/>
        <v>44158</v>
      </c>
      <c r="B611" s="348">
        <v>30.0</v>
      </c>
      <c r="C611" s="348">
        <v>68.0</v>
      </c>
      <c r="D611" s="359">
        <v>171.0</v>
      </c>
      <c r="E611" s="348">
        <v>11.0</v>
      </c>
      <c r="F611" s="348">
        <v>5.0</v>
      </c>
      <c r="G611" s="348">
        <v>82.0</v>
      </c>
      <c r="H611" s="348">
        <v>1009.0</v>
      </c>
      <c r="I611" s="348"/>
      <c r="J611" s="348">
        <v>602.0</v>
      </c>
      <c r="K611" s="348">
        <v>1005.0</v>
      </c>
      <c r="L611" s="348">
        <v>365.0</v>
      </c>
      <c r="M611" s="348">
        <v>10.0</v>
      </c>
      <c r="N611" s="348">
        <v>132.0</v>
      </c>
      <c r="O611" s="348">
        <v>85.0</v>
      </c>
      <c r="P611" s="348">
        <v>11.0</v>
      </c>
      <c r="Q611" s="348">
        <v>10.0</v>
      </c>
      <c r="R611" s="348">
        <v>273.0</v>
      </c>
      <c r="S611" s="348">
        <v>15.0</v>
      </c>
      <c r="T611" s="348">
        <v>33.0</v>
      </c>
      <c r="U611" s="348">
        <v>33.0</v>
      </c>
      <c r="V611" s="348">
        <v>25.0</v>
      </c>
      <c r="W611" s="348">
        <v>83.0</v>
      </c>
      <c r="X611" s="348">
        <v>14.0</v>
      </c>
      <c r="Y611" s="348">
        <v>100.0</v>
      </c>
      <c r="Z611" s="348">
        <v>37.0</v>
      </c>
      <c r="AA611" s="348">
        <v>60.0</v>
      </c>
      <c r="AB611" s="348">
        <v>113.0</v>
      </c>
      <c r="AC611" s="348">
        <v>2.0</v>
      </c>
      <c r="AD611" s="348">
        <v>16.0</v>
      </c>
      <c r="AE611" s="348">
        <v>31.0</v>
      </c>
      <c r="AF611" s="349"/>
      <c r="AG611" s="348">
        <v>2.0</v>
      </c>
      <c r="AH611" s="348">
        <v>8.0</v>
      </c>
      <c r="AI611" s="348">
        <v>1.0</v>
      </c>
      <c r="AJ611" s="353"/>
      <c r="AK611" s="353"/>
      <c r="AL611" s="353"/>
      <c r="AM611" s="353"/>
      <c r="AN611" s="353"/>
      <c r="AO611" s="353"/>
      <c r="AP611" s="353"/>
    </row>
    <row r="612">
      <c r="A612" s="347">
        <f t="shared" si="24"/>
        <v>44159</v>
      </c>
      <c r="B612" s="348">
        <v>6.0</v>
      </c>
      <c r="C612" s="348">
        <v>111.0</v>
      </c>
      <c r="D612" s="359">
        <v>144.0</v>
      </c>
      <c r="E612" s="348">
        <v>15.0</v>
      </c>
      <c r="F612" s="348">
        <v>13.0</v>
      </c>
      <c r="G612" s="348">
        <v>84.0</v>
      </c>
      <c r="H612" s="348">
        <v>1015.0</v>
      </c>
      <c r="I612" s="348">
        <v>41.0</v>
      </c>
      <c r="J612" s="348">
        <v>299.0</v>
      </c>
      <c r="K612" s="348">
        <v>928.0</v>
      </c>
      <c r="L612" s="348">
        <v>354.0</v>
      </c>
      <c r="M612" s="348">
        <v>31.0</v>
      </c>
      <c r="N612" s="348">
        <v>90.0</v>
      </c>
      <c r="O612" s="348">
        <v>51.0</v>
      </c>
      <c r="P612" s="348">
        <v>21.0</v>
      </c>
      <c r="Q612" s="348">
        <v>89.0</v>
      </c>
      <c r="R612" s="348">
        <v>45.0</v>
      </c>
      <c r="S612" s="348">
        <v>14.0</v>
      </c>
      <c r="T612" s="348">
        <v>47.0</v>
      </c>
      <c r="U612" s="348">
        <v>58.0</v>
      </c>
      <c r="V612" s="348">
        <v>25.0</v>
      </c>
      <c r="W612" s="348">
        <v>81.0</v>
      </c>
      <c r="X612" s="348">
        <v>65.0</v>
      </c>
      <c r="Y612" s="348">
        <v>95.0</v>
      </c>
      <c r="Z612" s="348">
        <v>81.0</v>
      </c>
      <c r="AA612" s="348">
        <v>67.0</v>
      </c>
      <c r="AB612" s="348">
        <v>138.0</v>
      </c>
      <c r="AC612" s="348">
        <v>3.0</v>
      </c>
      <c r="AD612" s="348"/>
      <c r="AE612" s="348">
        <v>76.0</v>
      </c>
      <c r="AF612" s="348">
        <v>100.0</v>
      </c>
      <c r="AG612" s="348">
        <v>2.0</v>
      </c>
      <c r="AH612" s="348">
        <v>1.0</v>
      </c>
      <c r="AI612" s="348">
        <v>2.0</v>
      </c>
      <c r="AJ612" s="353"/>
      <c r="AK612" s="353"/>
      <c r="AL612" s="353"/>
      <c r="AM612" s="353"/>
      <c r="AN612" s="353"/>
      <c r="AO612" s="353"/>
      <c r="AP612" s="353"/>
    </row>
    <row r="613">
      <c r="A613" s="347">
        <f t="shared" si="24"/>
        <v>44160</v>
      </c>
      <c r="B613" s="348">
        <v>39.0</v>
      </c>
      <c r="C613" s="348">
        <v>95.0</v>
      </c>
      <c r="D613" s="359">
        <v>128.0</v>
      </c>
      <c r="E613" s="348">
        <v>19.0</v>
      </c>
      <c r="F613" s="348">
        <v>48.0</v>
      </c>
      <c r="G613" s="348">
        <v>150.0</v>
      </c>
      <c r="H613" s="348">
        <v>1273.0</v>
      </c>
      <c r="I613" s="348">
        <v>45.0</v>
      </c>
      <c r="J613" s="348">
        <v>741.0</v>
      </c>
      <c r="K613" s="348">
        <v>1008.0</v>
      </c>
      <c r="L613" s="348">
        <v>402.0</v>
      </c>
      <c r="M613" s="348">
        <v>24.0</v>
      </c>
      <c r="N613" s="348">
        <v>190.0</v>
      </c>
      <c r="O613" s="348">
        <v>58.0</v>
      </c>
      <c r="P613" s="348">
        <v>64.0</v>
      </c>
      <c r="Q613" s="348">
        <v>48.0</v>
      </c>
      <c r="R613" s="348">
        <v>28.0</v>
      </c>
      <c r="S613" s="348">
        <v>10.0</v>
      </c>
      <c r="T613" s="348">
        <v>59.0</v>
      </c>
      <c r="U613" s="348">
        <v>260.0</v>
      </c>
      <c r="V613" s="348">
        <v>79.0</v>
      </c>
      <c r="W613" s="348">
        <v>84.0</v>
      </c>
      <c r="X613" s="348">
        <v>52.0</v>
      </c>
      <c r="Y613" s="348">
        <v>37.0</v>
      </c>
      <c r="Z613" s="348">
        <v>55.0</v>
      </c>
      <c r="AA613" s="348">
        <v>84.0</v>
      </c>
      <c r="AB613" s="348">
        <v>236.0</v>
      </c>
      <c r="AC613" s="348">
        <v>3.0</v>
      </c>
      <c r="AD613" s="348">
        <v>53.0</v>
      </c>
      <c r="AE613" s="348">
        <v>79.0</v>
      </c>
      <c r="AF613" s="348">
        <v>39.0</v>
      </c>
      <c r="AG613" s="348">
        <v>2.0</v>
      </c>
      <c r="AH613" s="348">
        <v>42.0</v>
      </c>
      <c r="AI613" s="353"/>
      <c r="AJ613" s="353"/>
      <c r="AK613" s="353"/>
      <c r="AL613" s="353"/>
      <c r="AM613" s="353"/>
      <c r="AN613" s="353"/>
      <c r="AO613" s="353"/>
      <c r="AP613" s="353"/>
    </row>
    <row r="614">
      <c r="A614" s="347">
        <f t="shared" si="24"/>
        <v>44161</v>
      </c>
      <c r="B614" s="348">
        <v>24.0</v>
      </c>
      <c r="C614" s="348">
        <v>111.0</v>
      </c>
      <c r="D614" s="359">
        <v>145.0</v>
      </c>
      <c r="E614" s="348">
        <v>17.0</v>
      </c>
      <c r="F614" s="348">
        <v>30.0</v>
      </c>
      <c r="G614" s="348">
        <v>103.0</v>
      </c>
      <c r="H614" s="348">
        <v>1064.0</v>
      </c>
      <c r="I614" s="348">
        <v>39.0</v>
      </c>
      <c r="J614" s="348">
        <v>776.0</v>
      </c>
      <c r="K614" s="348">
        <v>559.0</v>
      </c>
      <c r="L614" s="348">
        <v>390.0</v>
      </c>
      <c r="M614" s="348">
        <v>10.0</v>
      </c>
      <c r="N614" s="348">
        <v>222.0</v>
      </c>
      <c r="O614" s="348">
        <v>49.0</v>
      </c>
      <c r="P614" s="348">
        <v>49.0</v>
      </c>
      <c r="Q614" s="348">
        <v>37.0</v>
      </c>
      <c r="R614" s="348">
        <v>18.0</v>
      </c>
      <c r="S614" s="348">
        <v>17.0</v>
      </c>
      <c r="T614" s="348">
        <v>81.0</v>
      </c>
      <c r="U614" s="348">
        <v>307.0</v>
      </c>
      <c r="V614" s="348">
        <v>44.0</v>
      </c>
      <c r="W614" s="348">
        <v>82.0</v>
      </c>
      <c r="X614" s="348">
        <v>46.0</v>
      </c>
      <c r="Y614" s="348">
        <v>78.0</v>
      </c>
      <c r="Z614" s="348">
        <v>13.0</v>
      </c>
      <c r="AA614" s="348">
        <v>102.0</v>
      </c>
      <c r="AB614" s="348">
        <v>206.0</v>
      </c>
      <c r="AC614" s="348">
        <v>1.0</v>
      </c>
      <c r="AD614" s="348">
        <v>104.0</v>
      </c>
      <c r="AE614" s="348">
        <v>49.0</v>
      </c>
      <c r="AF614" s="348">
        <v>36.0</v>
      </c>
      <c r="AG614" s="348">
        <v>25.0</v>
      </c>
      <c r="AH614" s="348">
        <v>75.0</v>
      </c>
      <c r="AI614" s="348">
        <v>8.0</v>
      </c>
      <c r="AJ614" s="353"/>
      <c r="AK614" s="353"/>
      <c r="AL614" s="353"/>
      <c r="AM614" s="353"/>
      <c r="AN614" s="353"/>
      <c r="AO614" s="353"/>
      <c r="AP614" s="353"/>
    </row>
    <row r="615">
      <c r="A615" s="347">
        <f t="shared" si="24"/>
        <v>44162</v>
      </c>
      <c r="B615" s="348">
        <v>21.0</v>
      </c>
      <c r="C615" s="348">
        <v>82.0</v>
      </c>
      <c r="D615" s="359">
        <v>191.0</v>
      </c>
      <c r="E615" s="348">
        <v>20.0</v>
      </c>
      <c r="F615" s="348">
        <v>42.0</v>
      </c>
      <c r="G615" s="348">
        <v>89.0</v>
      </c>
      <c r="H615" s="348">
        <v>1436.0</v>
      </c>
      <c r="I615" s="348">
        <v>46.0</v>
      </c>
      <c r="J615" s="348">
        <v>699.0</v>
      </c>
      <c r="K615" s="348">
        <v>963.0</v>
      </c>
      <c r="L615" s="348">
        <v>428.0</v>
      </c>
      <c r="M615" s="348">
        <v>29.0</v>
      </c>
      <c r="N615" s="348">
        <v>165.0</v>
      </c>
      <c r="O615" s="348">
        <v>86.0</v>
      </c>
      <c r="P615" s="348">
        <v>44.0</v>
      </c>
      <c r="Q615" s="348">
        <v>57.0</v>
      </c>
      <c r="R615" s="348">
        <v>46.0</v>
      </c>
      <c r="S615" s="348">
        <v>38.0</v>
      </c>
      <c r="T615" s="348">
        <v>49.0</v>
      </c>
      <c r="U615" s="348">
        <v>239.0</v>
      </c>
      <c r="V615" s="348">
        <v>152.0</v>
      </c>
      <c r="W615" s="348">
        <v>92.0</v>
      </c>
      <c r="X615" s="348">
        <v>102.0</v>
      </c>
      <c r="Y615" s="348">
        <v>141.0</v>
      </c>
      <c r="Z615" s="348">
        <v>39.0</v>
      </c>
      <c r="AA615" s="348">
        <v>157.0</v>
      </c>
      <c r="AB615" s="348">
        <v>261.0</v>
      </c>
      <c r="AC615" s="348">
        <v>6.0</v>
      </c>
      <c r="AD615" s="348"/>
      <c r="AE615" s="348">
        <v>14.0</v>
      </c>
      <c r="AF615" s="348">
        <v>39.0</v>
      </c>
      <c r="AG615" s="348">
        <v>22.0</v>
      </c>
      <c r="AH615" s="348">
        <v>33.0</v>
      </c>
      <c r="AI615" s="353"/>
      <c r="AJ615" s="353"/>
      <c r="AK615" s="353"/>
      <c r="AL615" s="353"/>
      <c r="AM615" s="353"/>
      <c r="AN615" s="353"/>
      <c r="AO615" s="353"/>
      <c r="AP615" s="353"/>
    </row>
    <row r="616">
      <c r="A616" s="347">
        <f t="shared" si="24"/>
        <v>44163</v>
      </c>
      <c r="B616" s="348">
        <v>11.0</v>
      </c>
      <c r="C616" s="348">
        <v>99.0</v>
      </c>
      <c r="D616" s="359">
        <v>234.0</v>
      </c>
      <c r="E616" s="348">
        <v>18.0</v>
      </c>
      <c r="F616" s="348">
        <v>43.0</v>
      </c>
      <c r="G616" s="348">
        <v>138.0</v>
      </c>
      <c r="H616" s="348">
        <v>1370.0</v>
      </c>
      <c r="I616" s="348">
        <v>47.0</v>
      </c>
      <c r="J616" s="348">
        <v>367.0</v>
      </c>
      <c r="K616" s="348">
        <v>1118.0</v>
      </c>
      <c r="L616" s="348">
        <v>453.0</v>
      </c>
      <c r="M616" s="348">
        <v>27.0</v>
      </c>
      <c r="N616" s="348">
        <v>220.0</v>
      </c>
      <c r="O616" s="348">
        <v>86.0</v>
      </c>
      <c r="P616" s="348">
        <v>56.0</v>
      </c>
      <c r="Q616" s="348">
        <v>33.0</v>
      </c>
      <c r="R616" s="348">
        <v>26.0</v>
      </c>
      <c r="S616" s="348">
        <v>32.0</v>
      </c>
      <c r="T616" s="348">
        <v>38.0</v>
      </c>
      <c r="U616" s="348">
        <v>186.0</v>
      </c>
      <c r="V616" s="348">
        <v>47.0</v>
      </c>
      <c r="W616" s="348">
        <v>93.0</v>
      </c>
      <c r="X616" s="348">
        <v>73.0</v>
      </c>
      <c r="Y616" s="348">
        <v>92.0</v>
      </c>
      <c r="Z616" s="348">
        <v>30.0</v>
      </c>
      <c r="AA616" s="348">
        <v>125.0</v>
      </c>
      <c r="AB616" s="348">
        <v>170.0</v>
      </c>
      <c r="AC616" s="348">
        <v>7.0</v>
      </c>
      <c r="AD616" s="348">
        <v>41.0</v>
      </c>
      <c r="AE616" s="348">
        <v>35.0</v>
      </c>
      <c r="AF616" s="348">
        <v>28.0</v>
      </c>
      <c r="AG616" s="348">
        <v>30.0</v>
      </c>
      <c r="AH616" s="348">
        <v>27.0</v>
      </c>
      <c r="AI616" s="348">
        <v>18.0</v>
      </c>
      <c r="AJ616" s="353"/>
      <c r="AK616" s="353"/>
      <c r="AL616" s="353"/>
      <c r="AM616" s="353"/>
      <c r="AN616" s="353"/>
      <c r="AO616" s="353"/>
      <c r="AP616" s="353"/>
    </row>
    <row r="617">
      <c r="A617" s="347">
        <f t="shared" si="24"/>
        <v>44164</v>
      </c>
      <c r="B617" s="348">
        <v>27.0</v>
      </c>
      <c r="C617" s="348">
        <v>109.0</v>
      </c>
      <c r="D617" s="359">
        <v>151.0</v>
      </c>
      <c r="E617" s="348">
        <v>12.0</v>
      </c>
      <c r="F617" s="348">
        <v>71.0</v>
      </c>
      <c r="G617" s="348">
        <v>139.0</v>
      </c>
      <c r="H617" s="348">
        <v>1431.0</v>
      </c>
      <c r="I617" s="348">
        <v>46.0</v>
      </c>
      <c r="J617" s="348">
        <v>228.0</v>
      </c>
      <c r="K617" s="348">
        <v>2036.0</v>
      </c>
      <c r="L617" s="348">
        <v>412.0</v>
      </c>
      <c r="M617" s="348">
        <v>27.0</v>
      </c>
      <c r="N617" s="348">
        <v>204.0</v>
      </c>
      <c r="O617" s="348">
        <v>157.0</v>
      </c>
      <c r="P617" s="348">
        <v>40.0</v>
      </c>
      <c r="Q617" s="348">
        <v>31.0</v>
      </c>
      <c r="R617" s="348">
        <v>67.0</v>
      </c>
      <c r="S617" s="348">
        <v>24.0</v>
      </c>
      <c r="T617" s="348">
        <v>41.0</v>
      </c>
      <c r="U617" s="348">
        <v>273.0</v>
      </c>
      <c r="V617" s="348">
        <v>18.0</v>
      </c>
      <c r="W617" s="348">
        <v>88.0</v>
      </c>
      <c r="X617" s="348">
        <v>62.0</v>
      </c>
      <c r="Y617" s="348">
        <v>113.0</v>
      </c>
      <c r="Z617" s="348">
        <v>31.0</v>
      </c>
      <c r="AA617" s="348">
        <v>56.0</v>
      </c>
      <c r="AB617" s="348">
        <v>173.0</v>
      </c>
      <c r="AC617" s="348">
        <v>2.0</v>
      </c>
      <c r="AD617" s="348">
        <v>108.0</v>
      </c>
      <c r="AE617" s="348">
        <v>4.0</v>
      </c>
      <c r="AF617" s="348">
        <v>8.0</v>
      </c>
      <c r="AG617" s="348">
        <v>7.0</v>
      </c>
      <c r="AH617" s="348">
        <v>52.0</v>
      </c>
      <c r="AI617" s="348">
        <v>19.0</v>
      </c>
      <c r="AJ617" s="353"/>
      <c r="AK617" s="353"/>
      <c r="AL617" s="353"/>
      <c r="AM617" s="353"/>
      <c r="AN617" s="353"/>
      <c r="AO617" s="353"/>
      <c r="AP617" s="353"/>
    </row>
    <row r="618">
      <c r="A618" s="347">
        <f t="shared" si="24"/>
        <v>44165</v>
      </c>
      <c r="B618" s="348">
        <v>10.0</v>
      </c>
      <c r="C618" s="348">
        <v>89.0</v>
      </c>
      <c r="D618" s="359">
        <v>262.0</v>
      </c>
      <c r="E618" s="348">
        <v>8.0</v>
      </c>
      <c r="F618" s="348">
        <v>2.0</v>
      </c>
      <c r="G618" s="348">
        <v>41.0</v>
      </c>
      <c r="H618" s="348">
        <v>1099.0</v>
      </c>
      <c r="I618" s="348">
        <v>30.0</v>
      </c>
      <c r="J618" s="348">
        <v>741.0</v>
      </c>
      <c r="K618" s="348">
        <v>899.0</v>
      </c>
      <c r="L618" s="348">
        <v>400.0</v>
      </c>
      <c r="M618" s="348"/>
      <c r="N618" s="348">
        <v>116.0</v>
      </c>
      <c r="O618" s="348"/>
      <c r="P618" s="348">
        <v>12.0</v>
      </c>
      <c r="Q618" s="348">
        <v>24.0</v>
      </c>
      <c r="R618" s="348">
        <v>14.0</v>
      </c>
      <c r="S618" s="348">
        <v>8.0</v>
      </c>
      <c r="T618" s="348">
        <v>35.0</v>
      </c>
      <c r="U618" s="348">
        <v>92.0</v>
      </c>
      <c r="V618" s="348">
        <v>115.0</v>
      </c>
      <c r="W618" s="348">
        <v>77.0</v>
      </c>
      <c r="X618" s="348">
        <v>1.0</v>
      </c>
      <c r="Y618" s="348">
        <v>105.0</v>
      </c>
      <c r="Z618" s="348">
        <v>60.0</v>
      </c>
      <c r="AA618" s="348">
        <v>145.0</v>
      </c>
      <c r="AB618" s="348">
        <v>136.0</v>
      </c>
      <c r="AC618" s="348">
        <v>2.0</v>
      </c>
      <c r="AD618" s="348">
        <v>43.0</v>
      </c>
      <c r="AE618" s="348">
        <v>19.0</v>
      </c>
      <c r="AF618" s="348">
        <v>5.0</v>
      </c>
      <c r="AG618" s="348">
        <v>7.0</v>
      </c>
      <c r="AH618" s="348">
        <v>20.0</v>
      </c>
      <c r="AI618" s="353"/>
      <c r="AJ618" s="353"/>
      <c r="AK618" s="353"/>
      <c r="AL618" s="353"/>
      <c r="AM618" s="353"/>
      <c r="AN618" s="353"/>
      <c r="AO618" s="353"/>
      <c r="AP618" s="353"/>
    </row>
    <row r="619">
      <c r="A619" s="347">
        <f t="shared" si="24"/>
        <v>44166</v>
      </c>
      <c r="B619" s="348">
        <v>9.0</v>
      </c>
      <c r="C619" s="348">
        <v>109.0</v>
      </c>
      <c r="D619" s="359">
        <v>154.0</v>
      </c>
      <c r="E619" s="348">
        <v>34.0</v>
      </c>
      <c r="F619" s="348">
        <v>19.0</v>
      </c>
      <c r="G619" s="348">
        <v>110.0</v>
      </c>
      <c r="H619" s="348">
        <v>1058.0</v>
      </c>
      <c r="I619" s="348">
        <v>50.0</v>
      </c>
      <c r="J619" s="348">
        <v>878.0</v>
      </c>
      <c r="K619" s="348">
        <v>730.0</v>
      </c>
      <c r="L619" s="348">
        <v>430.0</v>
      </c>
      <c r="M619" s="348">
        <v>33.0</v>
      </c>
      <c r="N619" s="348">
        <v>127.0</v>
      </c>
      <c r="O619" s="348">
        <v>190.0</v>
      </c>
      <c r="P619" s="348">
        <v>82.0</v>
      </c>
      <c r="Q619" s="348">
        <v>58.0</v>
      </c>
      <c r="R619" s="348">
        <v>33.0</v>
      </c>
      <c r="S619" s="348">
        <v>18.0</v>
      </c>
      <c r="T619" s="348">
        <v>67.0</v>
      </c>
      <c r="U619" s="348">
        <v>57.0</v>
      </c>
      <c r="V619" s="348">
        <v>36.0</v>
      </c>
      <c r="W619" s="348">
        <v>86.0</v>
      </c>
      <c r="X619" s="348">
        <v>91.0</v>
      </c>
      <c r="Y619" s="348">
        <v>147.0</v>
      </c>
      <c r="Z619" s="348">
        <v>12.0</v>
      </c>
      <c r="AA619" s="348">
        <v>116.0</v>
      </c>
      <c r="AB619" s="348">
        <v>163.0</v>
      </c>
      <c r="AC619" s="348">
        <v>3.0</v>
      </c>
      <c r="AD619" s="348"/>
      <c r="AE619" s="348">
        <v>76.0</v>
      </c>
      <c r="AF619" s="348">
        <v>80.0</v>
      </c>
      <c r="AG619" s="348">
        <v>3.0</v>
      </c>
      <c r="AH619" s="348">
        <v>33.0</v>
      </c>
      <c r="AI619" s="353"/>
      <c r="AJ619" s="353"/>
      <c r="AK619" s="353"/>
      <c r="AL619" s="353"/>
      <c r="AM619" s="353"/>
      <c r="AN619" s="353"/>
      <c r="AO619" s="353"/>
      <c r="AP619" s="353"/>
    </row>
    <row r="620">
      <c r="A620" s="347">
        <f t="shared" si="24"/>
        <v>44167</v>
      </c>
      <c r="B620" s="348">
        <v>10.0</v>
      </c>
      <c r="C620" s="348">
        <v>202.0</v>
      </c>
      <c r="D620" s="359">
        <v>121.0</v>
      </c>
      <c r="E620" s="348">
        <v>14.0</v>
      </c>
      <c r="F620" s="348">
        <v>12.0</v>
      </c>
      <c r="G620" s="348">
        <v>122.0</v>
      </c>
      <c r="H620" s="348">
        <v>1166.0</v>
      </c>
      <c r="I620" s="348">
        <v>81.0</v>
      </c>
      <c r="J620" s="348">
        <v>764.0</v>
      </c>
      <c r="K620" s="348">
        <v>944.0</v>
      </c>
      <c r="L620" s="348">
        <v>460.0</v>
      </c>
      <c r="M620" s="348">
        <v>23.0</v>
      </c>
      <c r="N620" s="348">
        <v>304.0</v>
      </c>
      <c r="O620" s="348">
        <v>82.0</v>
      </c>
      <c r="P620" s="348">
        <v>33.0</v>
      </c>
      <c r="Q620" s="348">
        <v>69.0</v>
      </c>
      <c r="R620" s="348">
        <v>32.0</v>
      </c>
      <c r="S620" s="348">
        <v>22.0</v>
      </c>
      <c r="T620" s="348">
        <v>51.0</v>
      </c>
      <c r="U620" s="348">
        <v>175.0</v>
      </c>
      <c r="V620" s="348">
        <v>104.0</v>
      </c>
      <c r="W620" s="348">
        <v>88.0</v>
      </c>
      <c r="X620" s="348">
        <v>68.0</v>
      </c>
      <c r="Y620" s="348">
        <v>117.0</v>
      </c>
      <c r="Z620" s="348">
        <v>31.0</v>
      </c>
      <c r="AA620" s="348">
        <v>54.0</v>
      </c>
      <c r="AB620" s="348">
        <v>227.0</v>
      </c>
      <c r="AC620" s="348">
        <v>50.0</v>
      </c>
      <c r="AD620" s="348"/>
      <c r="AE620" s="348">
        <v>19.0</v>
      </c>
      <c r="AF620" s="348">
        <v>30.0</v>
      </c>
      <c r="AG620" s="348"/>
      <c r="AH620" s="348">
        <v>29.0</v>
      </c>
      <c r="AI620" s="348">
        <v>29.0</v>
      </c>
      <c r="AJ620" s="353"/>
      <c r="AK620" s="353"/>
      <c r="AL620" s="353"/>
      <c r="AM620" s="353"/>
      <c r="AN620" s="353"/>
      <c r="AO620" s="353"/>
      <c r="AP620" s="353"/>
    </row>
    <row r="621">
      <c r="A621" s="347">
        <f t="shared" si="24"/>
        <v>44168</v>
      </c>
      <c r="B621" s="348">
        <v>44.0</v>
      </c>
      <c r="C621" s="348">
        <v>230.0</v>
      </c>
      <c r="D621" s="359">
        <v>131.0</v>
      </c>
      <c r="E621" s="348">
        <v>30.0</v>
      </c>
      <c r="F621" s="348">
        <v>59.0</v>
      </c>
      <c r="G621" s="348">
        <v>189.0</v>
      </c>
      <c r="H621" s="348">
        <v>1153.0</v>
      </c>
      <c r="I621" s="348">
        <v>94.0</v>
      </c>
      <c r="J621" s="348">
        <v>1648.0</v>
      </c>
      <c r="K621" s="348">
        <v>767.0</v>
      </c>
      <c r="L621" s="348">
        <v>564.0</v>
      </c>
      <c r="M621" s="348">
        <v>24.0</v>
      </c>
      <c r="N621" s="348">
        <v>313.0</v>
      </c>
      <c r="O621" s="348">
        <v>157.0</v>
      </c>
      <c r="P621" s="348">
        <v>54.0</v>
      </c>
      <c r="Q621" s="348">
        <v>30.0</v>
      </c>
      <c r="R621" s="348">
        <v>77.0</v>
      </c>
      <c r="S621" s="348">
        <v>12.0</v>
      </c>
      <c r="T621" s="348">
        <v>77.0</v>
      </c>
      <c r="U621" s="348">
        <v>191.0</v>
      </c>
      <c r="V621" s="348">
        <v>88.0</v>
      </c>
      <c r="W621" s="348">
        <v>86.0</v>
      </c>
      <c r="X621" s="348">
        <v>77.0</v>
      </c>
      <c r="Y621" s="348">
        <v>136.0</v>
      </c>
      <c r="Z621" s="348">
        <v>72.0</v>
      </c>
      <c r="AA621" s="348">
        <v>54.0</v>
      </c>
      <c r="AB621" s="348">
        <v>179.0</v>
      </c>
      <c r="AC621" s="348">
        <v>25.0</v>
      </c>
      <c r="AD621" s="348">
        <v>1.0</v>
      </c>
      <c r="AE621" s="348">
        <v>6.0</v>
      </c>
      <c r="AF621" s="348">
        <v>1755.0</v>
      </c>
      <c r="AG621" s="348">
        <v>2.0</v>
      </c>
      <c r="AH621" s="348">
        <v>26.0</v>
      </c>
      <c r="AI621" s="348">
        <v>18.0</v>
      </c>
      <c r="AJ621" s="353"/>
      <c r="AK621" s="353"/>
      <c r="AL621" s="353"/>
      <c r="AM621" s="353"/>
      <c r="AN621" s="353"/>
      <c r="AO621" s="353"/>
      <c r="AP621" s="353"/>
    </row>
    <row r="622">
      <c r="A622" s="347">
        <f t="shared" si="24"/>
        <v>44169</v>
      </c>
      <c r="B622" s="348">
        <v>14.0</v>
      </c>
      <c r="C622" s="348">
        <v>122.0</v>
      </c>
      <c r="D622" s="359">
        <v>130.0</v>
      </c>
      <c r="E622" s="348">
        <v>81.0</v>
      </c>
      <c r="F622" s="348">
        <v>90.0</v>
      </c>
      <c r="G622" s="348">
        <v>181.0</v>
      </c>
      <c r="H622" s="348">
        <v>1032.0</v>
      </c>
      <c r="I622" s="348">
        <v>55.0</v>
      </c>
      <c r="J622" s="348">
        <v>992.0</v>
      </c>
      <c r="K622" s="348">
        <v>891.0</v>
      </c>
      <c r="L622" s="348">
        <v>564.0</v>
      </c>
      <c r="M622" s="348">
        <v>34.0</v>
      </c>
      <c r="N622" s="348">
        <v>231.0</v>
      </c>
      <c r="O622" s="348"/>
      <c r="P622" s="348">
        <v>71.0</v>
      </c>
      <c r="Q622" s="348">
        <v>32.0</v>
      </c>
      <c r="R622" s="348">
        <v>56.0</v>
      </c>
      <c r="S622" s="348">
        <v>33.0</v>
      </c>
      <c r="T622" s="348">
        <v>88.0</v>
      </c>
      <c r="U622" s="348">
        <v>209.0</v>
      </c>
      <c r="V622" s="348">
        <v>61.0</v>
      </c>
      <c r="W622" s="348">
        <v>79.0</v>
      </c>
      <c r="X622" s="348">
        <v>64.0</v>
      </c>
      <c r="Y622" s="348">
        <v>180.0</v>
      </c>
      <c r="Z622" s="348">
        <v>55.0</v>
      </c>
      <c r="AA622" s="348">
        <v>81.0</v>
      </c>
      <c r="AB622" s="348">
        <v>155.0</v>
      </c>
      <c r="AC622" s="348">
        <v>10.0</v>
      </c>
      <c r="AD622" s="348">
        <v>5.0</v>
      </c>
      <c r="AE622" s="348">
        <v>20.0</v>
      </c>
      <c r="AF622" s="348">
        <v>122.0</v>
      </c>
      <c r="AG622" s="348">
        <v>21.0</v>
      </c>
      <c r="AH622" s="348">
        <v>29.0</v>
      </c>
      <c r="AI622" s="348">
        <v>15.0</v>
      </c>
      <c r="AJ622" s="353"/>
      <c r="AK622" s="353"/>
      <c r="AL622" s="353"/>
      <c r="AM622" s="353"/>
      <c r="AN622" s="353"/>
      <c r="AO622" s="353"/>
      <c r="AP622" s="353"/>
    </row>
    <row r="623">
      <c r="A623" s="347">
        <f t="shared" si="24"/>
        <v>44170</v>
      </c>
      <c r="B623" s="348">
        <v>15.0</v>
      </c>
      <c r="C623" s="348">
        <v>91.0</v>
      </c>
      <c r="D623" s="359">
        <v>143.0</v>
      </c>
      <c r="E623" s="348">
        <v>26.0</v>
      </c>
      <c r="F623" s="348">
        <v>35.0</v>
      </c>
      <c r="G623" s="348">
        <v>167.0</v>
      </c>
      <c r="H623" s="348">
        <v>1360.0</v>
      </c>
      <c r="I623" s="348">
        <v>113.0</v>
      </c>
      <c r="J623" s="348">
        <v>1086.0</v>
      </c>
      <c r="K623" s="348">
        <v>758.0</v>
      </c>
      <c r="L623" s="348">
        <v>539.0</v>
      </c>
      <c r="M623" s="348">
        <v>32.0</v>
      </c>
      <c r="N623" s="348">
        <v>238.0</v>
      </c>
      <c r="O623" s="348">
        <v>260.0</v>
      </c>
      <c r="P623" s="348">
        <v>96.0</v>
      </c>
      <c r="Q623" s="348">
        <v>61.0</v>
      </c>
      <c r="R623" s="348">
        <v>86.0</v>
      </c>
      <c r="S623" s="348">
        <v>27.0</v>
      </c>
      <c r="T623" s="348">
        <v>58.0</v>
      </c>
      <c r="U623" s="348">
        <v>161.0</v>
      </c>
      <c r="V623" s="348">
        <v>29.0</v>
      </c>
      <c r="W623" s="348">
        <v>78.0</v>
      </c>
      <c r="X623" s="348">
        <v>63.0</v>
      </c>
      <c r="Y623" s="348">
        <v>158.0</v>
      </c>
      <c r="Z623" s="348">
        <v>57.0</v>
      </c>
      <c r="AA623" s="348">
        <v>65.0</v>
      </c>
      <c r="AB623" s="348">
        <v>114.0</v>
      </c>
      <c r="AC623" s="348">
        <v>6.0</v>
      </c>
      <c r="AD623" s="348"/>
      <c r="AE623" s="348">
        <v>19.0</v>
      </c>
      <c r="AF623" s="348">
        <v>52.0</v>
      </c>
      <c r="AG623" s="348">
        <v>16.0</v>
      </c>
      <c r="AH623" s="348">
        <v>18.0</v>
      </c>
      <c r="AI623" s="353"/>
      <c r="AJ623" s="353"/>
      <c r="AK623" s="353"/>
      <c r="AL623" s="353"/>
      <c r="AM623" s="353"/>
      <c r="AN623" s="353"/>
      <c r="AO623" s="353"/>
      <c r="AP623" s="353"/>
    </row>
    <row r="624">
      <c r="A624" s="347">
        <f t="shared" si="24"/>
        <v>44171</v>
      </c>
      <c r="B624" s="348">
        <v>38.0</v>
      </c>
      <c r="C624" s="348">
        <v>110.0</v>
      </c>
      <c r="D624" s="359">
        <v>134.0</v>
      </c>
      <c r="E624" s="348">
        <v>42.0</v>
      </c>
      <c r="F624" s="348">
        <v>60.0</v>
      </c>
      <c r="G624" s="348">
        <v>224.0</v>
      </c>
      <c r="H624" s="348">
        <v>1331.0</v>
      </c>
      <c r="I624" s="348">
        <v>19.0</v>
      </c>
      <c r="J624" s="348">
        <v>1388.0</v>
      </c>
      <c r="K624" s="348">
        <v>528.0</v>
      </c>
      <c r="L624" s="348">
        <v>572.0</v>
      </c>
      <c r="M624" s="348"/>
      <c r="N624" s="348">
        <v>185.0</v>
      </c>
      <c r="O624" s="348"/>
      <c r="P624" s="348">
        <v>70.0</v>
      </c>
      <c r="Q624" s="348">
        <v>120.0</v>
      </c>
      <c r="R624" s="348">
        <v>113.0</v>
      </c>
      <c r="S624" s="348">
        <v>14.0</v>
      </c>
      <c r="T624" s="348">
        <v>52.0</v>
      </c>
      <c r="U624" s="348">
        <v>139.0</v>
      </c>
      <c r="V624" s="348">
        <v>105.0</v>
      </c>
      <c r="W624" s="348">
        <v>87.0</v>
      </c>
      <c r="X624" s="348">
        <v>58.0</v>
      </c>
      <c r="Y624" s="348">
        <v>174.0</v>
      </c>
      <c r="Z624" s="348">
        <v>54.0</v>
      </c>
      <c r="AA624" s="348">
        <v>55.0</v>
      </c>
      <c r="AB624" s="348">
        <v>225.0</v>
      </c>
      <c r="AC624" s="348">
        <v>5.0</v>
      </c>
      <c r="AD624" s="348">
        <v>47.0</v>
      </c>
      <c r="AE624" s="348">
        <v>2.0</v>
      </c>
      <c r="AF624" s="348">
        <v>19.0</v>
      </c>
      <c r="AG624" s="348">
        <v>3.0</v>
      </c>
      <c r="AH624" s="348">
        <v>25.0</v>
      </c>
      <c r="AI624" s="348">
        <v>91.0</v>
      </c>
      <c r="AJ624" s="353"/>
      <c r="AK624" s="353"/>
      <c r="AL624" s="353"/>
      <c r="AM624" s="353"/>
      <c r="AN624" s="353"/>
      <c r="AO624" s="353"/>
      <c r="AP624" s="353"/>
    </row>
    <row r="625">
      <c r="A625" s="347">
        <f t="shared" si="24"/>
        <v>44172</v>
      </c>
      <c r="B625" s="348">
        <v>4.0</v>
      </c>
      <c r="C625" s="348">
        <v>102.0</v>
      </c>
      <c r="D625" s="359">
        <v>133.0</v>
      </c>
      <c r="E625" s="348">
        <v>14.0</v>
      </c>
      <c r="F625" s="348">
        <v>11.0</v>
      </c>
      <c r="G625" s="348">
        <v>99.0</v>
      </c>
      <c r="H625" s="348">
        <v>1466.0</v>
      </c>
      <c r="I625" s="348"/>
      <c r="J625" s="348">
        <v>1171.0</v>
      </c>
      <c r="K625" s="348">
        <v>594.0</v>
      </c>
      <c r="L625" s="348">
        <v>545.0</v>
      </c>
      <c r="M625" s="348">
        <v>31.0</v>
      </c>
      <c r="N625" s="348">
        <v>89.0</v>
      </c>
      <c r="O625" s="348">
        <v>209.0</v>
      </c>
      <c r="P625" s="348">
        <v>28.0</v>
      </c>
      <c r="Q625" s="348">
        <v>46.0</v>
      </c>
      <c r="R625" s="348">
        <v>45.0</v>
      </c>
      <c r="S625" s="348">
        <v>25.0</v>
      </c>
      <c r="T625" s="348">
        <v>63.0</v>
      </c>
      <c r="U625" s="348">
        <v>114.0</v>
      </c>
      <c r="V625" s="348">
        <v>78.0</v>
      </c>
      <c r="W625" s="348">
        <v>85.0</v>
      </c>
      <c r="X625" s="348">
        <v>36.0</v>
      </c>
      <c r="Y625" s="348">
        <v>345.0</v>
      </c>
      <c r="Z625" s="348">
        <v>56.0</v>
      </c>
      <c r="AA625" s="348">
        <v>34.0</v>
      </c>
      <c r="AB625" s="348">
        <v>164.0</v>
      </c>
      <c r="AC625" s="348">
        <v>6.0</v>
      </c>
      <c r="AD625" s="348">
        <v>46.0</v>
      </c>
      <c r="AE625" s="348">
        <v>7.0</v>
      </c>
      <c r="AF625" s="348">
        <v>48.0</v>
      </c>
      <c r="AG625" s="348">
        <v>2.0</v>
      </c>
      <c r="AH625" s="348">
        <v>58.0</v>
      </c>
      <c r="AI625" s="353"/>
      <c r="AJ625" s="353"/>
      <c r="AK625" s="353"/>
      <c r="AL625" s="353"/>
      <c r="AM625" s="353"/>
      <c r="AN625" s="353"/>
      <c r="AO625" s="353"/>
      <c r="AP625" s="353"/>
    </row>
    <row r="626">
      <c r="A626" s="347">
        <f t="shared" si="24"/>
        <v>44173</v>
      </c>
      <c r="B626" s="348">
        <v>18.0</v>
      </c>
      <c r="C626" s="348">
        <v>86.0</v>
      </c>
      <c r="D626" s="359">
        <v>98.0</v>
      </c>
      <c r="E626" s="348">
        <v>40.0</v>
      </c>
      <c r="F626" s="348">
        <v>65.0</v>
      </c>
      <c r="G626" s="348">
        <v>168.0</v>
      </c>
      <c r="H626" s="348">
        <v>1194.0</v>
      </c>
      <c r="I626" s="348">
        <v>77.0</v>
      </c>
      <c r="J626" s="348">
        <v>731.0</v>
      </c>
      <c r="K626" s="348">
        <v>768.0</v>
      </c>
      <c r="L626" s="348">
        <v>542.0</v>
      </c>
      <c r="M626" s="348">
        <v>25.0</v>
      </c>
      <c r="N626" s="348">
        <v>256.0</v>
      </c>
      <c r="O626" s="348">
        <v>194.0</v>
      </c>
      <c r="P626" s="348">
        <v>62.0</v>
      </c>
      <c r="Q626" s="348">
        <v>36.0</v>
      </c>
      <c r="R626" s="348">
        <v>50.0</v>
      </c>
      <c r="S626" s="348">
        <v>9.0</v>
      </c>
      <c r="T626" s="348">
        <v>68.0</v>
      </c>
      <c r="U626" s="348">
        <v>88.0</v>
      </c>
      <c r="V626" s="348">
        <v>47.0</v>
      </c>
      <c r="W626" s="348">
        <v>87.0</v>
      </c>
      <c r="X626" s="348">
        <v>21.0</v>
      </c>
      <c r="Y626" s="348">
        <v>112.0</v>
      </c>
      <c r="Z626" s="348">
        <v>41.0</v>
      </c>
      <c r="AA626" s="348">
        <v>64.0</v>
      </c>
      <c r="AB626" s="348">
        <v>171.0</v>
      </c>
      <c r="AC626" s="348">
        <v>9.0</v>
      </c>
      <c r="AD626" s="348"/>
      <c r="AE626" s="348">
        <v>9.0</v>
      </c>
      <c r="AF626" s="348">
        <v>123.0</v>
      </c>
      <c r="AG626" s="348">
        <v>9.0</v>
      </c>
      <c r="AH626" s="348">
        <v>21.0</v>
      </c>
      <c r="AI626" s="348">
        <v>3.0</v>
      </c>
      <c r="AJ626" s="353"/>
      <c r="AK626" s="353"/>
      <c r="AL626" s="353"/>
      <c r="AM626" s="353"/>
      <c r="AN626" s="353"/>
      <c r="AO626" s="353"/>
      <c r="AP626" s="353"/>
    </row>
    <row r="627">
      <c r="A627" s="347">
        <f t="shared" si="24"/>
        <v>44174</v>
      </c>
      <c r="B627" s="348">
        <v>6.0</v>
      </c>
      <c r="C627" s="348">
        <v>139.0</v>
      </c>
      <c r="D627" s="359">
        <v>166.0</v>
      </c>
      <c r="E627" s="348">
        <v>22.0</v>
      </c>
      <c r="F627" s="348">
        <v>8.0</v>
      </c>
      <c r="G627" s="348">
        <v>198.0</v>
      </c>
      <c r="H627" s="348">
        <v>1217.0</v>
      </c>
      <c r="I627" s="348">
        <v>70.0</v>
      </c>
      <c r="J627" s="348">
        <v>908.0</v>
      </c>
      <c r="K627" s="348">
        <v>735.0</v>
      </c>
      <c r="L627" s="348">
        <v>718.0</v>
      </c>
      <c r="M627" s="348">
        <v>57.0</v>
      </c>
      <c r="N627" s="348">
        <v>279.0</v>
      </c>
      <c r="O627" s="348">
        <v>229.0</v>
      </c>
      <c r="P627" s="348">
        <v>83.0</v>
      </c>
      <c r="Q627" s="348">
        <v>31.0</v>
      </c>
      <c r="R627" s="348">
        <v>12.0</v>
      </c>
      <c r="S627" s="348">
        <v>57.0</v>
      </c>
      <c r="T627" s="348">
        <v>40.0</v>
      </c>
      <c r="U627" s="348">
        <v>125.0</v>
      </c>
      <c r="V627" s="348">
        <v>57.0</v>
      </c>
      <c r="W627" s="348">
        <v>80.0</v>
      </c>
      <c r="X627" s="348">
        <v>75.0</v>
      </c>
      <c r="Y627" s="348">
        <v>157.0</v>
      </c>
      <c r="Z627" s="348">
        <v>61.0</v>
      </c>
      <c r="AA627" s="348">
        <v>80.0</v>
      </c>
      <c r="AB627" s="348">
        <v>235.0</v>
      </c>
      <c r="AC627" s="348"/>
      <c r="AD627" s="348">
        <v>39.0</v>
      </c>
      <c r="AE627" s="348">
        <v>56.0</v>
      </c>
      <c r="AF627" s="348">
        <v>59.0</v>
      </c>
      <c r="AG627" s="348">
        <v>8.0</v>
      </c>
      <c r="AH627" s="348">
        <v>27.0</v>
      </c>
      <c r="AI627" s="348">
        <v>24.0</v>
      </c>
      <c r="AJ627" s="353"/>
      <c r="AK627" s="353"/>
      <c r="AL627" s="353"/>
      <c r="AM627" s="353"/>
      <c r="AN627" s="353"/>
      <c r="AO627" s="353"/>
      <c r="AP627" s="353"/>
    </row>
    <row r="628">
      <c r="A628" s="347">
        <f t="shared" si="24"/>
        <v>44175</v>
      </c>
      <c r="B628" s="348">
        <v>8.0</v>
      </c>
      <c r="C628" s="348">
        <v>112.0</v>
      </c>
      <c r="D628" s="359">
        <v>169.0</v>
      </c>
      <c r="E628" s="348">
        <v>13.0</v>
      </c>
      <c r="F628" s="348">
        <v>62.0</v>
      </c>
      <c r="G628" s="348">
        <v>191.0</v>
      </c>
      <c r="H628" s="348">
        <v>1180.0</v>
      </c>
      <c r="I628" s="348">
        <v>32.0</v>
      </c>
      <c r="J628" s="348">
        <v>960.0</v>
      </c>
      <c r="K628" s="348">
        <v>998.0</v>
      </c>
      <c r="L628" s="348">
        <v>796.0</v>
      </c>
      <c r="M628" s="348">
        <v>25.0</v>
      </c>
      <c r="N628" s="348">
        <v>109.0</v>
      </c>
      <c r="O628" s="348">
        <v>205.0</v>
      </c>
      <c r="P628" s="348">
        <v>46.0</v>
      </c>
      <c r="Q628" s="348">
        <v>58.0</v>
      </c>
      <c r="R628" s="348">
        <v>72.0</v>
      </c>
      <c r="S628" s="348">
        <v>20.0</v>
      </c>
      <c r="T628" s="348">
        <v>58.0</v>
      </c>
      <c r="U628" s="348">
        <v>140.0</v>
      </c>
      <c r="V628" s="348">
        <v>135.0</v>
      </c>
      <c r="W628" s="348">
        <v>83.0</v>
      </c>
      <c r="X628" s="348">
        <v>1.0</v>
      </c>
      <c r="Y628" s="348">
        <v>219.0</v>
      </c>
      <c r="Z628" s="348">
        <v>9.0</v>
      </c>
      <c r="AA628" s="348">
        <v>65.0</v>
      </c>
      <c r="AB628" s="348">
        <v>139.0</v>
      </c>
      <c r="AC628" s="348">
        <v>9.0</v>
      </c>
      <c r="AD628" s="348">
        <v>11.0</v>
      </c>
      <c r="AE628" s="348">
        <v>31.0</v>
      </c>
      <c r="AF628" s="348">
        <v>37.0</v>
      </c>
      <c r="AG628" s="348">
        <v>7.0</v>
      </c>
      <c r="AH628" s="348">
        <v>33.0</v>
      </c>
      <c r="AI628" s="353"/>
      <c r="AJ628" s="353"/>
      <c r="AK628" s="353"/>
      <c r="AL628" s="353"/>
      <c r="AM628" s="353"/>
      <c r="AN628" s="353"/>
      <c r="AO628" s="353"/>
      <c r="AP628" s="353"/>
    </row>
    <row r="629">
      <c r="A629" s="345">
        <v>44176.0</v>
      </c>
      <c r="B629" s="348">
        <v>20.0</v>
      </c>
      <c r="C629" s="348">
        <v>110.0</v>
      </c>
      <c r="D629" s="359">
        <v>192.0</v>
      </c>
      <c r="E629" s="348">
        <v>28.0</v>
      </c>
      <c r="F629" s="348">
        <v>50.0</v>
      </c>
      <c r="G629" s="348">
        <v>157.0</v>
      </c>
      <c r="H629" s="348">
        <v>1232.0</v>
      </c>
      <c r="I629" s="348">
        <v>39.0</v>
      </c>
      <c r="J629" s="348">
        <v>1029.0</v>
      </c>
      <c r="K629" s="348">
        <v>998.0</v>
      </c>
      <c r="L629" s="348">
        <v>748.0</v>
      </c>
      <c r="M629" s="348">
        <v>28.0</v>
      </c>
      <c r="N629" s="348">
        <v>213.0</v>
      </c>
      <c r="O629" s="348">
        <v>216.0</v>
      </c>
      <c r="P629" s="348">
        <v>56.0</v>
      </c>
      <c r="Q629" s="348">
        <v>71.0</v>
      </c>
      <c r="R629" s="348">
        <v>45.0</v>
      </c>
      <c r="S629" s="348">
        <v>34.0</v>
      </c>
      <c r="T629" s="348">
        <v>65.0</v>
      </c>
      <c r="U629" s="348">
        <v>63.0</v>
      </c>
      <c r="V629" s="348">
        <v>134.0</v>
      </c>
      <c r="W629" s="348">
        <v>82.0</v>
      </c>
      <c r="X629" s="348">
        <v>31.0</v>
      </c>
      <c r="Y629" s="348">
        <v>259.0</v>
      </c>
      <c r="Z629" s="348">
        <v>65.0</v>
      </c>
      <c r="AA629" s="348">
        <v>62.0</v>
      </c>
      <c r="AB629" s="348">
        <v>149.0</v>
      </c>
      <c r="AC629" s="348">
        <v>5.0</v>
      </c>
      <c r="AD629" s="348">
        <v>40.0</v>
      </c>
      <c r="AE629" s="348">
        <v>11.0</v>
      </c>
      <c r="AF629" s="348">
        <v>64.0</v>
      </c>
      <c r="AG629" s="348">
        <v>3.0</v>
      </c>
      <c r="AH629" s="348">
        <v>6.0</v>
      </c>
      <c r="AI629" s="348">
        <v>5.0</v>
      </c>
      <c r="AJ629" s="353"/>
      <c r="AK629" s="353"/>
      <c r="AL629" s="353"/>
      <c r="AM629" s="353"/>
      <c r="AN629" s="353"/>
      <c r="AO629" s="353"/>
      <c r="AP629" s="353"/>
    </row>
    <row r="630">
      <c r="A630" s="345">
        <v>44177.0</v>
      </c>
      <c r="B630" s="348">
        <v>29.0</v>
      </c>
      <c r="C630" s="348">
        <v>69.0</v>
      </c>
      <c r="D630" s="359">
        <v>204.0</v>
      </c>
      <c r="E630" s="348">
        <v>39.0</v>
      </c>
      <c r="F630" s="348">
        <v>90.0</v>
      </c>
      <c r="G630" s="348">
        <v>227.0</v>
      </c>
      <c r="H630" s="348">
        <v>951.0</v>
      </c>
      <c r="I630" s="348">
        <v>63.0</v>
      </c>
      <c r="J630" s="348">
        <v>1283.0</v>
      </c>
      <c r="K630" s="348">
        <v>992.0</v>
      </c>
      <c r="L630" s="348">
        <v>769.0</v>
      </c>
      <c r="M630" s="348">
        <v>28.0</v>
      </c>
      <c r="N630" s="348">
        <v>161.0</v>
      </c>
      <c r="O630" s="348">
        <v>116.0</v>
      </c>
      <c r="P630" s="348">
        <v>91.0</v>
      </c>
      <c r="Q630" s="348">
        <v>85.0</v>
      </c>
      <c r="R630" s="348">
        <v>59.0</v>
      </c>
      <c r="S630" s="348">
        <v>37.0</v>
      </c>
      <c r="T630" s="348">
        <v>76.0</v>
      </c>
      <c r="U630" s="348">
        <v>85.0</v>
      </c>
      <c r="V630" s="348">
        <v>78.0</v>
      </c>
      <c r="W630" s="348">
        <v>87.0</v>
      </c>
      <c r="X630" s="348">
        <v>40.0</v>
      </c>
      <c r="Y630" s="348">
        <v>226.0</v>
      </c>
      <c r="Z630" s="348">
        <v>44.0</v>
      </c>
      <c r="AA630" s="348">
        <v>66.0</v>
      </c>
      <c r="AB630" s="348">
        <v>178.0</v>
      </c>
      <c r="AC630" s="348">
        <v>12.0</v>
      </c>
      <c r="AD630" s="348">
        <v>71.0</v>
      </c>
      <c r="AE630" s="348">
        <v>37.0</v>
      </c>
      <c r="AF630" s="348">
        <v>52.0</v>
      </c>
      <c r="AG630" s="348">
        <v>10.0</v>
      </c>
      <c r="AH630" s="348">
        <v>22.0</v>
      </c>
      <c r="AI630" s="348">
        <v>11.0</v>
      </c>
      <c r="AJ630" s="353"/>
      <c r="AK630" s="353"/>
      <c r="AL630" s="353"/>
      <c r="AM630" s="353"/>
      <c r="AN630" s="353"/>
      <c r="AO630" s="353"/>
      <c r="AP630" s="353"/>
    </row>
    <row r="631">
      <c r="A631" s="345">
        <v>44178.0</v>
      </c>
      <c r="B631" s="348">
        <v>15.0</v>
      </c>
      <c r="C631" s="348">
        <v>72.0</v>
      </c>
      <c r="D631" s="359">
        <v>136.0</v>
      </c>
      <c r="E631" s="348">
        <v>49.0</v>
      </c>
      <c r="F631" s="348">
        <v>51.0</v>
      </c>
      <c r="G631" s="348">
        <v>151.0</v>
      </c>
      <c r="H631" s="348">
        <v>1298.0</v>
      </c>
      <c r="I631" s="348">
        <v>66.0</v>
      </c>
      <c r="J631" s="348">
        <v>855.0</v>
      </c>
      <c r="K631" s="348">
        <v>917.0</v>
      </c>
      <c r="L631" s="348">
        <v>791.0</v>
      </c>
      <c r="M631" s="348">
        <v>21.0</v>
      </c>
      <c r="N631" s="348">
        <v>227.0</v>
      </c>
      <c r="O631" s="348">
        <v>150.0</v>
      </c>
      <c r="P631" s="348">
        <v>104.0</v>
      </c>
      <c r="Q631" s="348">
        <v>44.0</v>
      </c>
      <c r="R631" s="348">
        <v>79.0</v>
      </c>
      <c r="S631" s="348">
        <v>29.0</v>
      </c>
      <c r="T631" s="348">
        <v>61.0</v>
      </c>
      <c r="U631" s="348">
        <v>116.0</v>
      </c>
      <c r="V631" s="348">
        <v>93.0</v>
      </c>
      <c r="W631" s="348">
        <v>89.0</v>
      </c>
      <c r="X631" s="348">
        <v>55.0</v>
      </c>
      <c r="Y631" s="348">
        <v>312.0</v>
      </c>
      <c r="Z631" s="348">
        <v>11.0</v>
      </c>
      <c r="AA631" s="348">
        <v>79.0</v>
      </c>
      <c r="AB631" s="348">
        <v>181.0</v>
      </c>
      <c r="AC631" s="348">
        <v>8.0</v>
      </c>
      <c r="AD631" s="348">
        <v>32.0</v>
      </c>
      <c r="AE631" s="348">
        <v>41.0</v>
      </c>
      <c r="AF631" s="348">
        <v>17.0</v>
      </c>
      <c r="AG631" s="348">
        <v>29.0</v>
      </c>
      <c r="AH631" s="348">
        <v>10.0</v>
      </c>
      <c r="AI631" s="353"/>
      <c r="AJ631" s="353"/>
      <c r="AK631" s="353"/>
      <c r="AL631" s="353"/>
      <c r="AM631" s="353"/>
      <c r="AN631" s="353"/>
      <c r="AO631" s="353"/>
      <c r="AP631" s="353"/>
    </row>
    <row r="632">
      <c r="A632" s="345">
        <v>44179.0</v>
      </c>
      <c r="B632" s="348">
        <v>4.0</v>
      </c>
      <c r="C632" s="348">
        <v>77.0</v>
      </c>
      <c r="D632" s="359">
        <v>138.0</v>
      </c>
      <c r="E632" s="348">
        <v>13.0</v>
      </c>
      <c r="F632" s="348">
        <v>28.0</v>
      </c>
      <c r="G632" s="348">
        <v>111.0</v>
      </c>
      <c r="H632" s="348">
        <v>1506.0</v>
      </c>
      <c r="I632" s="348"/>
      <c r="J632" s="348">
        <v>600.0</v>
      </c>
      <c r="K632" s="348">
        <v>979.0</v>
      </c>
      <c r="L632" s="348">
        <v>713.0</v>
      </c>
      <c r="M632" s="348">
        <v>11.0</v>
      </c>
      <c r="N632" s="348">
        <v>116.0</v>
      </c>
      <c r="O632" s="348">
        <v>73.0</v>
      </c>
      <c r="P632" s="348">
        <v>48.0</v>
      </c>
      <c r="Q632" s="348">
        <v>88.0</v>
      </c>
      <c r="R632" s="348">
        <v>97.0</v>
      </c>
      <c r="S632" s="348">
        <v>47.0</v>
      </c>
      <c r="T632" s="348">
        <v>48.0</v>
      </c>
      <c r="U632" s="348">
        <v>54.0</v>
      </c>
      <c r="V632" s="348">
        <v>87.0</v>
      </c>
      <c r="W632" s="348">
        <v>87.0</v>
      </c>
      <c r="X632" s="348">
        <v>2.0</v>
      </c>
      <c r="Y632" s="348">
        <v>295.0</v>
      </c>
      <c r="Z632" s="348">
        <v>46.0</v>
      </c>
      <c r="AA632" s="348">
        <v>78.0</v>
      </c>
      <c r="AB632" s="348">
        <v>78.0</v>
      </c>
      <c r="AC632" s="348">
        <v>9.0</v>
      </c>
      <c r="AD632" s="348"/>
      <c r="AE632" s="348">
        <v>6.0</v>
      </c>
      <c r="AF632" s="348">
        <v>31.0</v>
      </c>
      <c r="AG632" s="348">
        <v>3.0</v>
      </c>
      <c r="AH632" s="348">
        <v>1.0</v>
      </c>
      <c r="AI632" s="348">
        <v>15.0</v>
      </c>
      <c r="AJ632" s="353"/>
      <c r="AK632" s="353"/>
      <c r="AL632" s="353"/>
      <c r="AM632" s="353"/>
      <c r="AN632" s="353"/>
      <c r="AO632" s="353"/>
      <c r="AP632" s="353"/>
    </row>
    <row r="633">
      <c r="A633" s="345">
        <v>44180.0</v>
      </c>
      <c r="B633" s="348">
        <v>12.0</v>
      </c>
      <c r="C633" s="348">
        <v>73.0</v>
      </c>
      <c r="D633" s="359">
        <v>166.0</v>
      </c>
      <c r="E633" s="348">
        <v>39.0</v>
      </c>
      <c r="F633" s="348">
        <v>80.0</v>
      </c>
      <c r="G633" s="348">
        <v>160.0</v>
      </c>
      <c r="H633" s="348">
        <v>1117.0</v>
      </c>
      <c r="I633" s="348">
        <v>50.0</v>
      </c>
      <c r="J633" s="348">
        <v>1256.0</v>
      </c>
      <c r="K633" s="348">
        <v>764.0</v>
      </c>
      <c r="L633" s="348">
        <v>735.0</v>
      </c>
      <c r="M633" s="348">
        <v>13.0</v>
      </c>
      <c r="N633" s="348">
        <v>393.0</v>
      </c>
      <c r="O633" s="348">
        <v>106.0</v>
      </c>
      <c r="P633" s="348">
        <v>48.0</v>
      </c>
      <c r="Q633" s="348">
        <v>74.0</v>
      </c>
      <c r="R633" s="348">
        <v>20.0</v>
      </c>
      <c r="S633" s="348">
        <v>34.0</v>
      </c>
      <c r="T633" s="348">
        <v>73.0</v>
      </c>
      <c r="U633" s="348">
        <v>39.0</v>
      </c>
      <c r="V633" s="348">
        <v>58.0</v>
      </c>
      <c r="W633" s="348">
        <v>74.0</v>
      </c>
      <c r="X633" s="348">
        <v>57.0</v>
      </c>
      <c r="Y633" s="348">
        <v>78.0</v>
      </c>
      <c r="Z633" s="348">
        <v>39.0</v>
      </c>
      <c r="AA633" s="348">
        <v>73.0</v>
      </c>
      <c r="AB633" s="348">
        <v>176.0</v>
      </c>
      <c r="AC633" s="348">
        <v>21.0</v>
      </c>
      <c r="AD633" s="348">
        <v>137.0</v>
      </c>
      <c r="AE633" s="348">
        <v>11.0</v>
      </c>
      <c r="AF633" s="348">
        <v>110.0</v>
      </c>
      <c r="AG633" s="348">
        <v>21.0</v>
      </c>
      <c r="AH633" s="348">
        <v>12.0</v>
      </c>
      <c r="AI633" s="348">
        <v>1.0</v>
      </c>
      <c r="AJ633" s="353"/>
      <c r="AK633" s="353"/>
      <c r="AL633" s="353"/>
      <c r="AM633" s="353"/>
      <c r="AN633" s="353"/>
      <c r="AO633" s="353"/>
      <c r="AP633" s="353"/>
    </row>
    <row r="634">
      <c r="A634" s="345">
        <v>44181.0</v>
      </c>
      <c r="B634" s="348">
        <v>8.0</v>
      </c>
      <c r="C634" s="348">
        <v>145.0</v>
      </c>
      <c r="D634" s="359">
        <v>176.0</v>
      </c>
      <c r="E634" s="348">
        <v>41.0</v>
      </c>
      <c r="F634" s="348">
        <v>156.0</v>
      </c>
      <c r="G634" s="348">
        <v>218.0</v>
      </c>
      <c r="H634" s="348">
        <v>1221.0</v>
      </c>
      <c r="I634" s="348">
        <v>23.0</v>
      </c>
      <c r="J634" s="348">
        <v>1434.0</v>
      </c>
      <c r="K634" s="348">
        <v>421.0</v>
      </c>
      <c r="L634" s="348">
        <v>755.0</v>
      </c>
      <c r="M634" s="348">
        <v>34.0</v>
      </c>
      <c r="N634" s="348">
        <v>280.0</v>
      </c>
      <c r="O634" s="348"/>
      <c r="P634" s="348">
        <v>72.0</v>
      </c>
      <c r="Q634" s="348">
        <v>95.0</v>
      </c>
      <c r="R634" s="348">
        <v>53.0</v>
      </c>
      <c r="S634" s="348">
        <v>33.0</v>
      </c>
      <c r="T634" s="348">
        <v>64.0</v>
      </c>
      <c r="U634" s="348">
        <v>175.0</v>
      </c>
      <c r="V634" s="348">
        <v>173.0</v>
      </c>
      <c r="W634" s="348">
        <v>79.0</v>
      </c>
      <c r="X634" s="348">
        <v>94.0</v>
      </c>
      <c r="Y634" s="348">
        <v>447.0</v>
      </c>
      <c r="Z634" s="348">
        <v>57.0</v>
      </c>
      <c r="AA634" s="348">
        <v>78.0</v>
      </c>
      <c r="AB634" s="348">
        <v>153.0</v>
      </c>
      <c r="AC634" s="348">
        <v>12.0</v>
      </c>
      <c r="AD634" s="348">
        <v>100.0</v>
      </c>
      <c r="AE634" s="348">
        <v>14.0</v>
      </c>
      <c r="AF634" s="348">
        <v>43.0</v>
      </c>
      <c r="AG634" s="348">
        <v>10.0</v>
      </c>
      <c r="AH634" s="348">
        <v>41.0</v>
      </c>
      <c r="AI634" s="348">
        <v>20.0</v>
      </c>
      <c r="AJ634" s="353"/>
      <c r="AK634" s="353"/>
      <c r="AL634" s="353"/>
      <c r="AM634" s="353"/>
      <c r="AN634" s="353"/>
      <c r="AO634" s="353"/>
      <c r="AP634" s="353"/>
    </row>
    <row r="635">
      <c r="A635" s="345">
        <v>44182.0</v>
      </c>
      <c r="B635" s="348">
        <v>8.0</v>
      </c>
      <c r="C635" s="348">
        <v>132.0</v>
      </c>
      <c r="D635" s="359">
        <v>181.0</v>
      </c>
      <c r="E635" s="348">
        <v>50.0</v>
      </c>
      <c r="F635" s="348">
        <v>80.0</v>
      </c>
      <c r="G635" s="348">
        <v>224.0</v>
      </c>
      <c r="H635" s="348">
        <v>1690.0</v>
      </c>
      <c r="I635" s="348">
        <v>72.0</v>
      </c>
      <c r="J635" s="348">
        <v>1277.0</v>
      </c>
      <c r="K635" s="348">
        <v>620.0</v>
      </c>
      <c r="L635" s="348">
        <v>855.0</v>
      </c>
      <c r="M635" s="348">
        <v>37.0</v>
      </c>
      <c r="N635" s="348">
        <v>235.0</v>
      </c>
      <c r="O635" s="348">
        <v>95.0</v>
      </c>
      <c r="P635" s="348">
        <v>95.0</v>
      </c>
      <c r="Q635" s="348">
        <v>79.0</v>
      </c>
      <c r="R635" s="348">
        <v>82.0</v>
      </c>
      <c r="S635" s="348">
        <v>31.0</v>
      </c>
      <c r="T635" s="348">
        <v>79.0</v>
      </c>
      <c r="U635" s="348">
        <v>114.0</v>
      </c>
      <c r="V635" s="348">
        <v>121.0</v>
      </c>
      <c r="W635" s="348">
        <v>84.0</v>
      </c>
      <c r="X635" s="348">
        <v>29.0</v>
      </c>
      <c r="Y635" s="348">
        <v>333.0</v>
      </c>
      <c r="Z635" s="348">
        <v>39.0</v>
      </c>
      <c r="AA635" s="348">
        <v>103.0</v>
      </c>
      <c r="AB635" s="348">
        <v>288.0</v>
      </c>
      <c r="AC635" s="348">
        <v>8.0</v>
      </c>
      <c r="AD635" s="348">
        <v>190.0</v>
      </c>
      <c r="AE635" s="348">
        <v>15.0</v>
      </c>
      <c r="AF635" s="348">
        <v>26.0</v>
      </c>
      <c r="AG635" s="348">
        <v>27.0</v>
      </c>
      <c r="AH635" s="348">
        <v>43.0</v>
      </c>
      <c r="AI635" s="348">
        <v>12.0</v>
      </c>
      <c r="AJ635" s="353"/>
      <c r="AK635" s="353"/>
      <c r="AL635" s="353"/>
      <c r="AM635" s="353"/>
      <c r="AN635" s="353"/>
      <c r="AO635" s="353"/>
      <c r="AP635" s="353"/>
    </row>
    <row r="636">
      <c r="A636" s="345">
        <v>44183.0</v>
      </c>
      <c r="B636" s="348">
        <v>3.0</v>
      </c>
      <c r="C636" s="348">
        <v>121.0</v>
      </c>
      <c r="D636" s="359">
        <v>156.0</v>
      </c>
      <c r="E636" s="348">
        <v>35.0</v>
      </c>
      <c r="F636" s="348">
        <v>171.0</v>
      </c>
      <c r="G636" s="348">
        <v>211.0</v>
      </c>
      <c r="H636" s="348">
        <v>1587.0</v>
      </c>
      <c r="I636" s="348">
        <v>20.0</v>
      </c>
      <c r="J636" s="348">
        <v>987.0</v>
      </c>
      <c r="K636" s="348">
        <v>354.0</v>
      </c>
      <c r="L636" s="348">
        <v>819.0</v>
      </c>
      <c r="M636" s="348">
        <v>31.0</v>
      </c>
      <c r="N636" s="348">
        <v>280.0</v>
      </c>
      <c r="O636" s="348">
        <v>112.0</v>
      </c>
      <c r="P636" s="348">
        <v>82.0</v>
      </c>
      <c r="Q636" s="348">
        <v>85.0</v>
      </c>
      <c r="R636" s="348">
        <v>11.0</v>
      </c>
      <c r="S636" s="348">
        <v>19.0</v>
      </c>
      <c r="T636" s="348">
        <v>123.0</v>
      </c>
      <c r="U636" s="348">
        <v>110.0</v>
      </c>
      <c r="V636" s="348">
        <v>206.0</v>
      </c>
      <c r="W636" s="348">
        <v>89.0</v>
      </c>
      <c r="X636" s="348">
        <v>54.0</v>
      </c>
      <c r="Y636" s="348">
        <v>531.0</v>
      </c>
      <c r="Z636" s="348">
        <v>53.0</v>
      </c>
      <c r="AA636" s="348">
        <v>90.0</v>
      </c>
      <c r="AB636" s="348">
        <v>184.0</v>
      </c>
      <c r="AC636" s="348">
        <v>7.0</v>
      </c>
      <c r="AD636" s="348"/>
      <c r="AE636" s="348">
        <v>43.0</v>
      </c>
      <c r="AF636" s="348">
        <v>28.0</v>
      </c>
      <c r="AG636" s="348">
        <v>11.0</v>
      </c>
      <c r="AH636" s="348">
        <v>65.0</v>
      </c>
      <c r="AI636" s="348">
        <v>11.0</v>
      </c>
      <c r="AJ636" s="353"/>
      <c r="AK636" s="353"/>
      <c r="AL636" s="353"/>
      <c r="AM636" s="353"/>
      <c r="AN636" s="353"/>
      <c r="AO636" s="353"/>
      <c r="AP636" s="353"/>
    </row>
    <row r="637">
      <c r="A637" s="362">
        <v>44184.0</v>
      </c>
      <c r="B637" s="348">
        <v>12.0</v>
      </c>
      <c r="C637" s="348">
        <v>96.0</v>
      </c>
      <c r="D637" s="359">
        <v>180.0</v>
      </c>
      <c r="E637" s="348">
        <v>32.0</v>
      </c>
      <c r="F637" s="348">
        <v>51.0</v>
      </c>
      <c r="G637" s="348">
        <v>216.0</v>
      </c>
      <c r="H637" s="348">
        <v>1899.0</v>
      </c>
      <c r="I637" s="348">
        <v>34.0</v>
      </c>
      <c r="J637" s="348">
        <v>1132.0</v>
      </c>
      <c r="K637" s="348">
        <v>998.0</v>
      </c>
      <c r="L637" s="348">
        <v>752.0</v>
      </c>
      <c r="M637" s="348">
        <v>36.0</v>
      </c>
      <c r="N637" s="348">
        <v>269.0</v>
      </c>
      <c r="O637" s="348">
        <v>154.0</v>
      </c>
      <c r="P637" s="348">
        <v>78.0</v>
      </c>
      <c r="Q637" s="348">
        <v>60.0</v>
      </c>
      <c r="R637" s="348">
        <v>49.0</v>
      </c>
      <c r="S637" s="348">
        <v>35.0</v>
      </c>
      <c r="T637" s="348">
        <v>89.0</v>
      </c>
      <c r="U637" s="348">
        <v>135.0</v>
      </c>
      <c r="V637" s="348">
        <v>164.0</v>
      </c>
      <c r="W637" s="348">
        <v>86.0</v>
      </c>
      <c r="X637" s="348">
        <v>59.0</v>
      </c>
      <c r="Y637" s="348">
        <v>391.0</v>
      </c>
      <c r="Z637" s="348">
        <v>38.0</v>
      </c>
      <c r="AA637" s="348">
        <v>95.0</v>
      </c>
      <c r="AB637" s="348">
        <v>372.0</v>
      </c>
      <c r="AC637" s="348">
        <v>14.0</v>
      </c>
      <c r="AD637" s="348">
        <v>45.0</v>
      </c>
      <c r="AE637" s="348">
        <v>38.0</v>
      </c>
      <c r="AF637" s="348">
        <v>32.0</v>
      </c>
      <c r="AG637" s="348">
        <v>39.0</v>
      </c>
      <c r="AH637" s="348">
        <v>71.0</v>
      </c>
      <c r="AI637" s="353"/>
      <c r="AJ637" s="353"/>
      <c r="AK637" s="353"/>
      <c r="AL637" s="353"/>
      <c r="AM637" s="353"/>
      <c r="AN637" s="353"/>
      <c r="AO637" s="353"/>
      <c r="AP637" s="353"/>
    </row>
    <row r="638">
      <c r="A638" s="345">
        <v>44185.0</v>
      </c>
      <c r="B638" s="348">
        <v>4.0</v>
      </c>
      <c r="C638" s="348">
        <v>99.0</v>
      </c>
      <c r="D638" s="359">
        <v>194.0</v>
      </c>
      <c r="E638" s="348">
        <v>53.0</v>
      </c>
      <c r="F638" s="348">
        <v>75.0</v>
      </c>
      <c r="G638" s="348">
        <v>210.0</v>
      </c>
      <c r="H638" s="348">
        <v>1592.0</v>
      </c>
      <c r="I638" s="348">
        <v>35.0</v>
      </c>
      <c r="J638" s="348">
        <v>1052.0</v>
      </c>
      <c r="K638" s="348">
        <v>878.0</v>
      </c>
      <c r="L638" s="348">
        <v>724.0</v>
      </c>
      <c r="M638" s="348">
        <v>23.0</v>
      </c>
      <c r="N638" s="348">
        <v>155.0</v>
      </c>
      <c r="O638" s="348">
        <v>137.0</v>
      </c>
      <c r="P638" s="348">
        <v>88.0</v>
      </c>
      <c r="Q638" s="348">
        <v>119.0</v>
      </c>
      <c r="R638" s="348"/>
      <c r="S638" s="348">
        <v>23.0</v>
      </c>
      <c r="T638" s="348">
        <v>84.0</v>
      </c>
      <c r="U638" s="348">
        <v>127.0</v>
      </c>
      <c r="V638" s="348">
        <v>157.0</v>
      </c>
      <c r="W638" s="348">
        <v>82.0</v>
      </c>
      <c r="X638" s="348">
        <v>72.0</v>
      </c>
      <c r="Y638" s="348">
        <v>489.0</v>
      </c>
      <c r="Z638" s="348">
        <v>73.0</v>
      </c>
      <c r="AA638" s="348">
        <v>112.0</v>
      </c>
      <c r="AB638" s="348">
        <v>121.0</v>
      </c>
      <c r="AC638" s="348">
        <v>62.0</v>
      </c>
      <c r="AD638" s="348">
        <v>64.0</v>
      </c>
      <c r="AE638" s="348">
        <v>11.0</v>
      </c>
      <c r="AF638" s="348">
        <v>17.0</v>
      </c>
      <c r="AG638" s="348">
        <v>18.0</v>
      </c>
      <c r="AH638" s="348">
        <v>29.0</v>
      </c>
      <c r="AI638" s="348">
        <v>3.0</v>
      </c>
      <c r="AJ638" s="353"/>
      <c r="AK638" s="353"/>
      <c r="AL638" s="353"/>
      <c r="AM638" s="353"/>
      <c r="AN638" s="353"/>
      <c r="AO638" s="353"/>
      <c r="AP638" s="353"/>
    </row>
    <row r="639">
      <c r="A639" s="362">
        <v>44186.0</v>
      </c>
      <c r="B639" s="348">
        <v>18.0</v>
      </c>
      <c r="C639" s="348">
        <v>135.0</v>
      </c>
      <c r="D639" s="359">
        <v>190.0</v>
      </c>
      <c r="E639" s="348">
        <v>21.0</v>
      </c>
      <c r="F639" s="348">
        <v>54.0</v>
      </c>
      <c r="G639" s="348">
        <v>186.0</v>
      </c>
      <c r="H639" s="348">
        <v>1466.0</v>
      </c>
      <c r="I639" s="348">
        <v>19.0</v>
      </c>
      <c r="J639" s="348">
        <v>716.0</v>
      </c>
      <c r="K639" s="348">
        <v>997.0</v>
      </c>
      <c r="L639" s="348">
        <v>837.0</v>
      </c>
      <c r="M639" s="348"/>
      <c r="N639" s="348">
        <v>211.0</v>
      </c>
      <c r="O639" s="348">
        <v>296.0</v>
      </c>
      <c r="P639" s="348">
        <v>43.0</v>
      </c>
      <c r="Q639" s="348">
        <v>99.0</v>
      </c>
      <c r="R639" s="348">
        <v>154.0</v>
      </c>
      <c r="S639" s="348">
        <v>57.0</v>
      </c>
      <c r="T639" s="348">
        <v>66.0</v>
      </c>
      <c r="U639" s="348">
        <v>122.0</v>
      </c>
      <c r="V639" s="348">
        <v>99.0</v>
      </c>
      <c r="W639" s="348">
        <v>90.0</v>
      </c>
      <c r="X639" s="348">
        <v>6.0</v>
      </c>
      <c r="Y639" s="348">
        <v>559.0</v>
      </c>
      <c r="Z639" s="348">
        <v>26.0</v>
      </c>
      <c r="AA639" s="348">
        <v>132.0</v>
      </c>
      <c r="AB639" s="348">
        <v>76.0</v>
      </c>
      <c r="AC639" s="348">
        <v>54.0</v>
      </c>
      <c r="AD639" s="348">
        <v>21.0</v>
      </c>
      <c r="AE639" s="348">
        <v>43.0</v>
      </c>
      <c r="AF639" s="348">
        <v>32.0</v>
      </c>
      <c r="AG639" s="348">
        <v>10.0</v>
      </c>
      <c r="AH639" s="348">
        <v>13.0</v>
      </c>
      <c r="AI639" s="353"/>
      <c r="AJ639" s="353"/>
      <c r="AK639" s="353"/>
      <c r="AL639" s="353"/>
      <c r="AM639" s="353"/>
      <c r="AN639" s="353"/>
      <c r="AO639" s="353"/>
      <c r="AP639" s="353"/>
    </row>
    <row r="640">
      <c r="A640" s="345">
        <v>44187.0</v>
      </c>
      <c r="B640" s="348">
        <v>29.0</v>
      </c>
      <c r="C640" s="348">
        <v>117.0</v>
      </c>
      <c r="D640" s="359">
        <v>239.0</v>
      </c>
      <c r="E640" s="348">
        <v>33.0</v>
      </c>
      <c r="F640" s="348">
        <v>22.0</v>
      </c>
      <c r="G640" s="348">
        <v>242.0</v>
      </c>
      <c r="H640" s="348">
        <v>1311.0</v>
      </c>
      <c r="I640" s="348">
        <v>36.0</v>
      </c>
      <c r="J640" s="348">
        <v>925.0</v>
      </c>
      <c r="K640" s="348">
        <v>895.0</v>
      </c>
      <c r="L640" s="348">
        <v>706.0</v>
      </c>
      <c r="M640" s="348">
        <v>19.0</v>
      </c>
      <c r="N640" s="348">
        <v>182.0</v>
      </c>
      <c r="O640" s="348">
        <v>142.0</v>
      </c>
      <c r="P640" s="348">
        <v>66.0</v>
      </c>
      <c r="Q640" s="348">
        <v>44.0</v>
      </c>
      <c r="R640" s="348">
        <v>33.0</v>
      </c>
      <c r="S640" s="348">
        <v>39.0</v>
      </c>
      <c r="T640" s="348">
        <v>94.0</v>
      </c>
      <c r="U640" s="348">
        <v>48.0</v>
      </c>
      <c r="V640" s="348">
        <v>31.0</v>
      </c>
      <c r="W640" s="348">
        <v>73.0</v>
      </c>
      <c r="X640" s="348">
        <v>59.0</v>
      </c>
      <c r="Y640" s="348">
        <v>539.0</v>
      </c>
      <c r="Z640" s="348">
        <v>33.0</v>
      </c>
      <c r="AA640" s="348">
        <v>73.0</v>
      </c>
      <c r="AB640" s="348">
        <v>116.0</v>
      </c>
      <c r="AC640" s="348">
        <v>5.0</v>
      </c>
      <c r="AD640" s="348">
        <v>10.0</v>
      </c>
      <c r="AE640" s="348">
        <v>8.0</v>
      </c>
      <c r="AF640" s="348">
        <v>33.0</v>
      </c>
      <c r="AG640" s="348">
        <v>12.0</v>
      </c>
      <c r="AH640" s="348">
        <v>86.0</v>
      </c>
      <c r="AI640" s="348">
        <v>47.0</v>
      </c>
      <c r="AJ640" s="353"/>
      <c r="AK640" s="353"/>
      <c r="AL640" s="353"/>
      <c r="AM640" s="353"/>
      <c r="AN640" s="353"/>
      <c r="AO640" s="353"/>
      <c r="AP640" s="353"/>
    </row>
    <row r="641">
      <c r="A641" s="362">
        <v>44188.0</v>
      </c>
      <c r="B641" s="355">
        <v>30.0</v>
      </c>
      <c r="C641" s="355">
        <v>122.0</v>
      </c>
      <c r="D641" s="355">
        <v>185.0</v>
      </c>
      <c r="E641" s="355">
        <v>50.0</v>
      </c>
      <c r="F641" s="355">
        <v>31.0</v>
      </c>
      <c r="G641" s="355">
        <v>219.0</v>
      </c>
      <c r="H641" s="356">
        <v>1954.0</v>
      </c>
      <c r="I641" s="355">
        <v>39.0</v>
      </c>
      <c r="J641" s="356">
        <v>903.0</v>
      </c>
      <c r="K641" s="355">
        <v>912.0</v>
      </c>
      <c r="L641" s="356">
        <v>834.0</v>
      </c>
      <c r="M641" s="355">
        <v>22.0</v>
      </c>
      <c r="N641" s="355">
        <v>418.0</v>
      </c>
      <c r="O641" s="355">
        <v>101.0</v>
      </c>
      <c r="P641" s="355">
        <v>90.0</v>
      </c>
      <c r="Q641" s="355">
        <v>87.0</v>
      </c>
      <c r="R641" s="355">
        <v>45.0</v>
      </c>
      <c r="S641" s="355">
        <v>22.0</v>
      </c>
      <c r="T641" s="355">
        <v>109.0</v>
      </c>
      <c r="U641" s="355">
        <v>160.0</v>
      </c>
      <c r="V641" s="355">
        <v>67.0</v>
      </c>
      <c r="W641" s="355">
        <v>76.0</v>
      </c>
      <c r="X641" s="355">
        <v>38.0</v>
      </c>
      <c r="Y641" s="355">
        <v>524.0</v>
      </c>
      <c r="Z641" s="355">
        <v>54.0</v>
      </c>
      <c r="AA641" s="355">
        <v>111.0</v>
      </c>
      <c r="AB641" s="355">
        <v>96.0</v>
      </c>
      <c r="AC641" s="355">
        <v>8.0</v>
      </c>
      <c r="AD641" s="355">
        <v>16.0</v>
      </c>
      <c r="AE641" s="355">
        <v>31.0</v>
      </c>
      <c r="AF641" s="355">
        <v>28.0</v>
      </c>
      <c r="AG641" s="355">
        <v>30.0</v>
      </c>
      <c r="AH641" s="355">
        <v>52.0</v>
      </c>
      <c r="AI641" s="355">
        <v>50.0</v>
      </c>
      <c r="AJ641" s="353"/>
      <c r="AK641" s="353"/>
      <c r="AL641" s="353"/>
      <c r="AM641" s="353"/>
      <c r="AN641" s="353"/>
      <c r="AO641" s="353"/>
      <c r="AP641" s="353"/>
    </row>
    <row r="642">
      <c r="A642" s="345">
        <v>44189.0</v>
      </c>
      <c r="B642" s="348">
        <v>14.0</v>
      </c>
      <c r="C642" s="348">
        <v>123.0</v>
      </c>
      <c r="D642" s="359">
        <v>154.0</v>
      </c>
      <c r="E642" s="348">
        <v>68.0</v>
      </c>
      <c r="F642" s="348">
        <v>60.0</v>
      </c>
      <c r="G642" s="348">
        <v>253.0</v>
      </c>
      <c r="H642" s="348">
        <v>1933.0</v>
      </c>
      <c r="I642" s="348">
        <v>38.0</v>
      </c>
      <c r="J642" s="348">
        <v>702.0</v>
      </c>
      <c r="K642" s="348">
        <v>891.0</v>
      </c>
      <c r="L642" s="348">
        <v>734.0</v>
      </c>
      <c r="M642" s="348">
        <v>26.0</v>
      </c>
      <c r="N642" s="348">
        <v>372.0</v>
      </c>
      <c r="O642" s="348">
        <v>90.0</v>
      </c>
      <c r="P642" s="348">
        <v>95.0</v>
      </c>
      <c r="Q642" s="348">
        <v>43.0</v>
      </c>
      <c r="R642" s="348">
        <v>17.0</v>
      </c>
      <c r="S642" s="348">
        <v>42.0</v>
      </c>
      <c r="T642" s="348">
        <v>81.0</v>
      </c>
      <c r="U642" s="348">
        <v>100.0</v>
      </c>
      <c r="V642" s="348">
        <v>103.0</v>
      </c>
      <c r="W642" s="348">
        <v>80.0</v>
      </c>
      <c r="X642" s="348">
        <v>69.0</v>
      </c>
      <c r="Y642" s="348">
        <v>520.0</v>
      </c>
      <c r="Z642" s="348">
        <v>45.0</v>
      </c>
      <c r="AA642" s="348">
        <v>78.0</v>
      </c>
      <c r="AB642" s="348">
        <v>214.0</v>
      </c>
      <c r="AC642" s="348">
        <v>9.0</v>
      </c>
      <c r="AD642" s="348">
        <v>42.0</v>
      </c>
      <c r="AE642" s="348">
        <v>32.0</v>
      </c>
      <c r="AF642" s="348">
        <v>41.0</v>
      </c>
      <c r="AG642" s="348">
        <v>63.0</v>
      </c>
      <c r="AH642" s="348">
        <v>37.0</v>
      </c>
      <c r="AI642" s="348">
        <v>30.0</v>
      </c>
      <c r="AJ642" s="353"/>
      <c r="AK642" s="353"/>
      <c r="AL642" s="353"/>
      <c r="AM642" s="353"/>
      <c r="AN642" s="353"/>
      <c r="AO642" s="353"/>
      <c r="AP642" s="353"/>
    </row>
    <row r="643">
      <c r="A643" s="345">
        <v>44190.0</v>
      </c>
      <c r="B643" s="348">
        <v>15.0</v>
      </c>
      <c r="C643" s="348">
        <v>112.0</v>
      </c>
      <c r="D643" s="359">
        <v>166.0</v>
      </c>
      <c r="E643" s="348">
        <v>79.0</v>
      </c>
      <c r="F643" s="348">
        <v>109.0</v>
      </c>
      <c r="G643" s="348">
        <v>256.0</v>
      </c>
      <c r="H643" s="348">
        <v>2096.0</v>
      </c>
      <c r="I643" s="348">
        <v>28.0</v>
      </c>
      <c r="J643" s="348">
        <v>903.0</v>
      </c>
      <c r="K643" s="348">
        <v>911.0</v>
      </c>
      <c r="L643" s="348">
        <v>822.0</v>
      </c>
      <c r="M643" s="348">
        <v>22.0</v>
      </c>
      <c r="N643" s="348">
        <v>218.0</v>
      </c>
      <c r="O643" s="348">
        <v>88.0</v>
      </c>
      <c r="P643" s="348">
        <v>93.0</v>
      </c>
      <c r="Q643" s="348">
        <v>90.0</v>
      </c>
      <c r="R643" s="348">
        <v>78.0</v>
      </c>
      <c r="S643" s="348">
        <v>24.0</v>
      </c>
      <c r="T643" s="348">
        <v>89.0</v>
      </c>
      <c r="U643" s="348">
        <v>100.0</v>
      </c>
      <c r="V643" s="348">
        <v>65.0</v>
      </c>
      <c r="W643" s="348">
        <v>75.0</v>
      </c>
      <c r="X643" s="348">
        <v>35.0</v>
      </c>
      <c r="Y643" s="348">
        <v>411.0</v>
      </c>
      <c r="Z643" s="348">
        <v>39.0</v>
      </c>
      <c r="AA643" s="348">
        <v>65.0</v>
      </c>
      <c r="AB643" s="348">
        <v>79.0</v>
      </c>
      <c r="AC643" s="348">
        <v>4.0</v>
      </c>
      <c r="AD643" s="348">
        <v>36.0</v>
      </c>
      <c r="AE643" s="348">
        <v>42.0</v>
      </c>
      <c r="AF643" s="348">
        <v>22.0</v>
      </c>
      <c r="AG643" s="348">
        <v>7.0</v>
      </c>
      <c r="AH643" s="348">
        <v>16.0</v>
      </c>
      <c r="AI643" s="348">
        <v>64.0</v>
      </c>
      <c r="AJ643" s="353"/>
      <c r="AK643" s="353"/>
      <c r="AL643" s="353"/>
      <c r="AM643" s="353"/>
      <c r="AN643" s="353"/>
      <c r="AO643" s="353"/>
      <c r="AP643" s="353"/>
    </row>
    <row r="644">
      <c r="A644" s="345">
        <v>44191.0</v>
      </c>
      <c r="B644" s="348">
        <v>19.0</v>
      </c>
      <c r="C644" s="348">
        <v>96.0</v>
      </c>
      <c r="D644" s="359">
        <v>241.0</v>
      </c>
      <c r="E644" s="348">
        <v>54.0</v>
      </c>
      <c r="F644" s="348">
        <v>2.0</v>
      </c>
      <c r="G644" s="348">
        <v>274.0</v>
      </c>
      <c r="H644" s="348">
        <v>2058.0</v>
      </c>
      <c r="I644" s="348"/>
      <c r="J644" s="348">
        <v>601.0</v>
      </c>
      <c r="K644" s="348">
        <v>871.0</v>
      </c>
      <c r="L644" s="348">
        <v>803.0</v>
      </c>
      <c r="M644" s="348"/>
      <c r="N644" s="348">
        <v>288.0</v>
      </c>
      <c r="O644" s="348">
        <v>80.0</v>
      </c>
      <c r="P644" s="348">
        <v>63.0</v>
      </c>
      <c r="Q644" s="348">
        <v>56.0</v>
      </c>
      <c r="R644" s="348">
        <v>15.0</v>
      </c>
      <c r="S644" s="348">
        <v>32.0</v>
      </c>
      <c r="T644" s="348">
        <v>81.0</v>
      </c>
      <c r="U644" s="348">
        <v>75.0</v>
      </c>
      <c r="V644" s="348">
        <v>43.0</v>
      </c>
      <c r="W644" s="348">
        <v>75.0</v>
      </c>
      <c r="X644" s="348">
        <v>4.0</v>
      </c>
      <c r="Y644" s="348">
        <v>547.0</v>
      </c>
      <c r="Z644" s="348">
        <v>42.0</v>
      </c>
      <c r="AA644" s="348">
        <v>65.0</v>
      </c>
      <c r="AB644" s="348">
        <v>93.0</v>
      </c>
      <c r="AC644" s="348">
        <v>3.0</v>
      </c>
      <c r="AD644" s="348">
        <v>34.0</v>
      </c>
      <c r="AE644" s="348">
        <v>15.0</v>
      </c>
      <c r="AF644" s="348">
        <v>51.0</v>
      </c>
      <c r="AG644" s="348">
        <v>15.0</v>
      </c>
      <c r="AH644" s="348"/>
      <c r="AI644" s="348">
        <v>44.0</v>
      </c>
      <c r="AJ644" s="353"/>
      <c r="AK644" s="353"/>
      <c r="AL644" s="353"/>
      <c r="AM644" s="353"/>
      <c r="AN644" s="353"/>
      <c r="AO644" s="353"/>
      <c r="AP644" s="353"/>
    </row>
    <row r="645">
      <c r="A645" s="345">
        <v>44192.0</v>
      </c>
      <c r="B645" s="348">
        <v>13.0</v>
      </c>
      <c r="C645" s="348">
        <v>66.0</v>
      </c>
      <c r="D645" s="359">
        <v>150.0</v>
      </c>
      <c r="E645" s="348">
        <v>75.0</v>
      </c>
      <c r="F645" s="348">
        <v>100.0</v>
      </c>
      <c r="G645" s="348">
        <v>183.0</v>
      </c>
      <c r="H645" s="348">
        <v>1997.0</v>
      </c>
      <c r="I645" s="348">
        <v>20.0</v>
      </c>
      <c r="J645" s="348">
        <v>892.0</v>
      </c>
      <c r="K645" s="348">
        <v>785.0</v>
      </c>
      <c r="L645" s="348">
        <v>738.0</v>
      </c>
      <c r="M645" s="348">
        <v>17.0</v>
      </c>
      <c r="N645" s="348">
        <v>200.0</v>
      </c>
      <c r="O645" s="348">
        <v>85.0</v>
      </c>
      <c r="P645" s="348">
        <v>45.0</v>
      </c>
      <c r="Q645" s="348">
        <v>91.0</v>
      </c>
      <c r="R645" s="348">
        <v>8.0</v>
      </c>
      <c r="S645" s="348">
        <v>16.0</v>
      </c>
      <c r="T645" s="348">
        <v>95.0</v>
      </c>
      <c r="U645" s="348">
        <v>60.0</v>
      </c>
      <c r="V645" s="348">
        <v>69.0</v>
      </c>
      <c r="W645" s="348">
        <v>78.0</v>
      </c>
      <c r="X645" s="348">
        <v>26.0</v>
      </c>
      <c r="Y645" s="348">
        <v>262.0</v>
      </c>
      <c r="Z645" s="348">
        <v>54.0</v>
      </c>
      <c r="AA645" s="348">
        <v>91.0</v>
      </c>
      <c r="AB645" s="348">
        <v>117.0</v>
      </c>
      <c r="AC645" s="348">
        <v>3.0</v>
      </c>
      <c r="AD645" s="348">
        <v>33.0</v>
      </c>
      <c r="AE645" s="348">
        <v>14.0</v>
      </c>
      <c r="AF645" s="348">
        <v>92.0</v>
      </c>
      <c r="AG645" s="348">
        <v>24.0</v>
      </c>
      <c r="AH645" s="348">
        <v>29.0</v>
      </c>
      <c r="AI645" s="353"/>
      <c r="AJ645" s="353"/>
      <c r="AK645" s="353"/>
      <c r="AL645" s="353"/>
      <c r="AM645" s="353"/>
      <c r="AN645" s="353"/>
      <c r="AO645" s="353"/>
      <c r="AP645" s="353"/>
    </row>
    <row r="646">
      <c r="A646" s="345">
        <v>44193.0</v>
      </c>
      <c r="B646" s="348">
        <v>16.0</v>
      </c>
      <c r="C646" s="348">
        <v>138.0</v>
      </c>
      <c r="D646" s="359">
        <v>120.0</v>
      </c>
      <c r="E646" s="348">
        <v>61.0</v>
      </c>
      <c r="F646" s="348">
        <v>20.0</v>
      </c>
      <c r="G646" s="348">
        <v>210.0</v>
      </c>
      <c r="H646" s="348">
        <v>1678.0</v>
      </c>
      <c r="I646" s="348">
        <v>11.0</v>
      </c>
      <c r="J646" s="348">
        <v>403.0</v>
      </c>
      <c r="K646" s="348">
        <v>977.0</v>
      </c>
      <c r="L646" s="348">
        <v>784.0</v>
      </c>
      <c r="M646" s="348"/>
      <c r="N646" s="348">
        <v>109.0</v>
      </c>
      <c r="O646" s="348">
        <v>43.0</v>
      </c>
      <c r="P646" s="348">
        <v>21.0</v>
      </c>
      <c r="Q646" s="348">
        <v>202.0</v>
      </c>
      <c r="R646" s="348">
        <v>33.0</v>
      </c>
      <c r="S646" s="348">
        <v>53.0</v>
      </c>
      <c r="T646" s="348">
        <v>78.0</v>
      </c>
      <c r="U646" s="348">
        <v>16.0</v>
      </c>
      <c r="V646" s="348">
        <v>79.0</v>
      </c>
      <c r="W646" s="348">
        <v>82.0</v>
      </c>
      <c r="X646" s="348">
        <v>4.0</v>
      </c>
      <c r="Y646" s="348">
        <v>337.0</v>
      </c>
      <c r="Z646" s="348">
        <v>41.0</v>
      </c>
      <c r="AA646" s="348">
        <v>78.0</v>
      </c>
      <c r="AB646" s="348">
        <v>81.0</v>
      </c>
      <c r="AC646" s="348">
        <v>8.0</v>
      </c>
      <c r="AD646" s="348">
        <v>43.0</v>
      </c>
      <c r="AE646" s="348">
        <v>3.0</v>
      </c>
      <c r="AF646" s="348">
        <v>26.0</v>
      </c>
      <c r="AG646" s="348">
        <v>9.0</v>
      </c>
      <c r="AH646" s="348">
        <v>17.0</v>
      </c>
      <c r="AI646" s="348">
        <v>73.0</v>
      </c>
      <c r="AJ646" s="353"/>
      <c r="AK646" s="353"/>
      <c r="AL646" s="353"/>
      <c r="AM646" s="353"/>
      <c r="AN646" s="353"/>
      <c r="AO646" s="353"/>
      <c r="AP646" s="353"/>
    </row>
    <row r="647">
      <c r="A647" s="345">
        <v>44194.0</v>
      </c>
      <c r="B647" s="348">
        <v>9.0</v>
      </c>
      <c r="C647" s="348">
        <v>172.0</v>
      </c>
      <c r="D647" s="359">
        <v>121.0</v>
      </c>
      <c r="E647" s="348">
        <v>54.0</v>
      </c>
      <c r="F647" s="348">
        <v>17.0</v>
      </c>
      <c r="G647" s="348">
        <v>282.0</v>
      </c>
      <c r="H647" s="348">
        <v>2056.0</v>
      </c>
      <c r="I647" s="348">
        <v>30.0</v>
      </c>
      <c r="J647" s="348">
        <v>1329.0</v>
      </c>
      <c r="K647" s="348">
        <v>1056.0</v>
      </c>
      <c r="L647" s="348">
        <v>789.0</v>
      </c>
      <c r="M647" s="348">
        <v>22.0</v>
      </c>
      <c r="N647" s="348">
        <v>314.0</v>
      </c>
      <c r="O647" s="348">
        <v>74.0</v>
      </c>
      <c r="P647" s="348">
        <v>61.0</v>
      </c>
      <c r="Q647" s="348">
        <v>166.0</v>
      </c>
      <c r="R647" s="348">
        <v>22.0</v>
      </c>
      <c r="S647" s="348">
        <v>11.0</v>
      </c>
      <c r="T647" s="348">
        <v>84.0</v>
      </c>
      <c r="U647" s="348">
        <v>83.0</v>
      </c>
      <c r="V647" s="348">
        <v>56.0</v>
      </c>
      <c r="W647" s="348">
        <v>85.0</v>
      </c>
      <c r="X647" s="348">
        <v>15.0</v>
      </c>
      <c r="Y647" s="348">
        <v>568.0</v>
      </c>
      <c r="Z647" s="348">
        <v>81.0</v>
      </c>
      <c r="AA647" s="348">
        <v>102.0</v>
      </c>
      <c r="AB647" s="348">
        <v>116.0</v>
      </c>
      <c r="AC647" s="348">
        <v>6.0</v>
      </c>
      <c r="AD647" s="348">
        <v>10.0</v>
      </c>
      <c r="AE647" s="348">
        <v>5.0</v>
      </c>
      <c r="AF647" s="348">
        <v>46.0</v>
      </c>
      <c r="AG647" s="348">
        <v>19.0</v>
      </c>
      <c r="AH647" s="348">
        <v>30.0</v>
      </c>
      <c r="AI647" s="348">
        <v>12.0</v>
      </c>
      <c r="AJ647" s="353"/>
      <c r="AK647" s="353"/>
      <c r="AL647" s="353"/>
      <c r="AM647" s="353"/>
      <c r="AN647" s="353"/>
      <c r="AO647" s="353"/>
      <c r="AP647" s="353"/>
    </row>
    <row r="648">
      <c r="A648" s="351">
        <v>44195.0</v>
      </c>
      <c r="B648" s="363">
        <v>6.0</v>
      </c>
      <c r="C648" s="363">
        <v>157.0</v>
      </c>
      <c r="D648" s="363">
        <v>172.0</v>
      </c>
      <c r="E648" s="363">
        <v>90.0</v>
      </c>
      <c r="F648" s="363">
        <v>40.0</v>
      </c>
      <c r="G648" s="363">
        <v>296.0</v>
      </c>
      <c r="H648" s="357">
        <v>2053.0</v>
      </c>
      <c r="I648" s="363">
        <v>35.0</v>
      </c>
      <c r="J648" s="357">
        <v>1233.0</v>
      </c>
      <c r="K648" s="363">
        <v>951.0</v>
      </c>
      <c r="L648" s="357">
        <v>896.0</v>
      </c>
      <c r="M648" s="363">
        <v>15.0</v>
      </c>
      <c r="N648" s="363">
        <v>319.0</v>
      </c>
      <c r="O648" s="363">
        <v>56.0</v>
      </c>
      <c r="P648" s="363">
        <v>74.0</v>
      </c>
      <c r="Q648" s="363">
        <v>56.0</v>
      </c>
      <c r="R648" s="363">
        <v>35.0</v>
      </c>
      <c r="S648" s="363">
        <v>65.0</v>
      </c>
      <c r="T648" s="363">
        <v>110.0</v>
      </c>
      <c r="U648" s="363">
        <v>125.0</v>
      </c>
      <c r="V648" s="363">
        <v>34.0</v>
      </c>
      <c r="W648" s="363">
        <v>89.0</v>
      </c>
      <c r="X648" s="363">
        <v>63.0</v>
      </c>
      <c r="Y648" s="363">
        <v>538.0</v>
      </c>
      <c r="Z648" s="363">
        <v>169.0</v>
      </c>
      <c r="AA648" s="363">
        <v>64.0</v>
      </c>
      <c r="AB648" s="363">
        <v>141.0</v>
      </c>
      <c r="AC648" s="363">
        <v>6.0</v>
      </c>
      <c r="AD648" s="364"/>
      <c r="AE648" s="363">
        <v>5.0</v>
      </c>
      <c r="AF648" s="363">
        <v>31.0</v>
      </c>
      <c r="AG648" s="363">
        <v>18.0</v>
      </c>
      <c r="AH648" s="363">
        <v>53.0</v>
      </c>
      <c r="AI648" s="363">
        <v>7.0</v>
      </c>
      <c r="AJ648" s="364"/>
      <c r="AK648" s="364"/>
      <c r="AL648" s="364"/>
      <c r="AM648" s="364"/>
      <c r="AN648" s="364"/>
      <c r="AO648" s="364"/>
      <c r="AP648" s="364"/>
    </row>
    <row r="649">
      <c r="A649" s="345">
        <v>44196.0</v>
      </c>
      <c r="B649" s="348">
        <v>4.0</v>
      </c>
      <c r="C649" s="348">
        <v>179.0</v>
      </c>
      <c r="D649" s="359">
        <v>269.0</v>
      </c>
      <c r="E649" s="348">
        <v>55.0</v>
      </c>
      <c r="F649" s="348">
        <v>72.0</v>
      </c>
      <c r="G649" s="348">
        <v>257.0</v>
      </c>
      <c r="H649" s="348">
        <v>2022.0</v>
      </c>
      <c r="I649" s="348">
        <v>35.0</v>
      </c>
      <c r="J649" s="348">
        <v>1024.0</v>
      </c>
      <c r="K649" s="348">
        <v>939.0</v>
      </c>
      <c r="L649" s="348">
        <v>935.0</v>
      </c>
      <c r="M649" s="348">
        <v>25.0</v>
      </c>
      <c r="N649" s="348">
        <v>364.0</v>
      </c>
      <c r="O649" s="348">
        <v>68.0</v>
      </c>
      <c r="P649" s="348">
        <v>66.0</v>
      </c>
      <c r="Q649" s="348">
        <v>54.0</v>
      </c>
      <c r="R649" s="348">
        <v>27.0</v>
      </c>
      <c r="S649" s="348">
        <v>65.0</v>
      </c>
      <c r="T649" s="348">
        <v>92.0</v>
      </c>
      <c r="U649" s="348">
        <v>117.0</v>
      </c>
      <c r="V649" s="348">
        <v>88.0</v>
      </c>
      <c r="W649" s="348">
        <v>83.0</v>
      </c>
      <c r="X649" s="348">
        <v>38.0</v>
      </c>
      <c r="Y649" s="348">
        <v>479.0</v>
      </c>
      <c r="Z649" s="348">
        <v>195.0</v>
      </c>
      <c r="AA649" s="348">
        <v>85.0</v>
      </c>
      <c r="AB649" s="348">
        <v>110.0</v>
      </c>
      <c r="AC649" s="348">
        <v>11.0</v>
      </c>
      <c r="AD649" s="348">
        <v>29.0</v>
      </c>
      <c r="AE649" s="348">
        <v>33.0</v>
      </c>
      <c r="AF649" s="348">
        <v>55.0</v>
      </c>
      <c r="AG649" s="348">
        <v>27.0</v>
      </c>
      <c r="AH649" s="348">
        <v>26.0</v>
      </c>
      <c r="AI649" s="348">
        <v>146.0</v>
      </c>
      <c r="AJ649" s="353"/>
      <c r="AK649" s="353"/>
      <c r="AL649" s="353"/>
      <c r="AM649" s="353"/>
      <c r="AN649" s="353"/>
      <c r="AO649" s="353"/>
      <c r="AP649" s="353"/>
    </row>
    <row r="650">
      <c r="A650" s="345">
        <v>44197.0</v>
      </c>
      <c r="B650" s="348">
        <v>7.0</v>
      </c>
      <c r="C650" s="348">
        <v>101.0</v>
      </c>
      <c r="D650" s="359">
        <v>287.0</v>
      </c>
      <c r="E650" s="348">
        <v>80.0</v>
      </c>
      <c r="F650" s="348">
        <v>68.0</v>
      </c>
      <c r="G650" s="348">
        <v>233.0</v>
      </c>
      <c r="H650" s="348">
        <v>1956.0</v>
      </c>
      <c r="I650" s="348">
        <v>36.0</v>
      </c>
      <c r="J650" s="348">
        <v>1504.0</v>
      </c>
      <c r="K650" s="348">
        <v>897.0</v>
      </c>
      <c r="L650" s="348">
        <v>887.0</v>
      </c>
      <c r="M650" s="348">
        <v>18.0</v>
      </c>
      <c r="N650" s="348">
        <v>298.0</v>
      </c>
      <c r="O650" s="348">
        <v>95.0</v>
      </c>
      <c r="P650" s="348">
        <v>99.0</v>
      </c>
      <c r="Q650" s="348">
        <v>35.0</v>
      </c>
      <c r="R650" s="348">
        <v>19.0</v>
      </c>
      <c r="S650" s="348">
        <v>60.0</v>
      </c>
      <c r="T650" s="348">
        <v>74.0</v>
      </c>
      <c r="U650" s="348">
        <v>147.0</v>
      </c>
      <c r="V650" s="348">
        <v>53.0</v>
      </c>
      <c r="W650" s="348">
        <v>84.0</v>
      </c>
      <c r="X650" s="348">
        <v>79.0</v>
      </c>
      <c r="Y650" s="348">
        <v>550.0</v>
      </c>
      <c r="Z650" s="348">
        <v>65.0</v>
      </c>
      <c r="AA650" s="348">
        <v>80.0</v>
      </c>
      <c r="AB650" s="348">
        <v>147.0</v>
      </c>
      <c r="AC650" s="348">
        <v>2.0</v>
      </c>
      <c r="AD650" s="348">
        <v>32.0</v>
      </c>
      <c r="AE650" s="348">
        <v>16.0</v>
      </c>
      <c r="AF650" s="348">
        <v>11.0</v>
      </c>
      <c r="AG650" s="348">
        <v>13.0</v>
      </c>
      <c r="AH650" s="348">
        <v>14.0</v>
      </c>
      <c r="AI650" s="348">
        <v>25.0</v>
      </c>
      <c r="AJ650" s="353"/>
      <c r="AK650" s="353"/>
      <c r="AL650" s="353"/>
      <c r="AM650" s="353"/>
      <c r="AN650" s="353"/>
      <c r="AO650" s="353"/>
      <c r="AP650" s="353"/>
    </row>
    <row r="651">
      <c r="A651" s="345">
        <v>44198.0</v>
      </c>
      <c r="B651" s="348">
        <v>8.0</v>
      </c>
      <c r="C651" s="348">
        <v>165.0</v>
      </c>
      <c r="D651" s="359">
        <v>246.0</v>
      </c>
      <c r="E651" s="348">
        <v>60.0</v>
      </c>
      <c r="F651" s="348">
        <v>19.0</v>
      </c>
      <c r="G651" s="348">
        <v>291.0</v>
      </c>
      <c r="H651" s="348">
        <v>1894.0</v>
      </c>
      <c r="I651" s="348">
        <v>33.0</v>
      </c>
      <c r="J651" s="348">
        <v>1167.0</v>
      </c>
      <c r="K651" s="348">
        <v>971.0</v>
      </c>
      <c r="L651" s="348">
        <v>723.0</v>
      </c>
      <c r="M651" s="348"/>
      <c r="N651" s="348">
        <v>213.0</v>
      </c>
      <c r="O651" s="348">
        <v>59.0</v>
      </c>
      <c r="P651" s="348">
        <v>17.0</v>
      </c>
      <c r="Q651" s="348">
        <v>50.0</v>
      </c>
      <c r="R651" s="348">
        <v>19.0</v>
      </c>
      <c r="S651" s="348">
        <v>59.0</v>
      </c>
      <c r="T651" s="348">
        <v>45.0</v>
      </c>
      <c r="U651" s="348">
        <v>38.0</v>
      </c>
      <c r="V651" s="348">
        <v>60.0</v>
      </c>
      <c r="W651" s="348">
        <v>86.0</v>
      </c>
      <c r="X651" s="348">
        <v>33.0</v>
      </c>
      <c r="Y651" s="348">
        <v>590.0</v>
      </c>
      <c r="Z651" s="348">
        <v>66.0</v>
      </c>
      <c r="AA651" s="348">
        <v>115.0</v>
      </c>
      <c r="AB651" s="348">
        <v>68.0</v>
      </c>
      <c r="AC651" s="348">
        <v>9.0</v>
      </c>
      <c r="AD651" s="348">
        <v>18.0</v>
      </c>
      <c r="AE651" s="348">
        <v>17.0</v>
      </c>
      <c r="AF651" s="348">
        <v>23.0</v>
      </c>
      <c r="AG651" s="348">
        <v>6.0</v>
      </c>
      <c r="AH651" s="348">
        <v>35.0</v>
      </c>
      <c r="AI651" s="353"/>
      <c r="AJ651" s="353"/>
      <c r="AK651" s="353"/>
      <c r="AL651" s="353"/>
      <c r="AM651" s="353"/>
      <c r="AN651" s="353"/>
      <c r="AO651" s="353"/>
      <c r="AP651" s="353"/>
    </row>
    <row r="652">
      <c r="A652" s="345">
        <v>44199.0</v>
      </c>
      <c r="B652" s="348">
        <v>2.0</v>
      </c>
      <c r="C652" s="348">
        <v>119.0</v>
      </c>
      <c r="D652" s="359">
        <v>136.0</v>
      </c>
      <c r="E652" s="348">
        <v>60.0</v>
      </c>
      <c r="F652" s="348">
        <v>45.0</v>
      </c>
      <c r="G652" s="348">
        <v>218.0</v>
      </c>
      <c r="H652" s="348">
        <v>1658.0</v>
      </c>
      <c r="I652" s="348">
        <v>26.0</v>
      </c>
      <c r="J652" s="348">
        <v>1232.0</v>
      </c>
      <c r="K652" s="348">
        <v>928.0</v>
      </c>
      <c r="L652" s="348">
        <v>599.0</v>
      </c>
      <c r="M652" s="348">
        <v>24.0</v>
      </c>
      <c r="N652" s="348">
        <v>305.0</v>
      </c>
      <c r="O652" s="348">
        <v>64.0</v>
      </c>
      <c r="P652" s="348">
        <v>71.0</v>
      </c>
      <c r="Q652" s="348">
        <v>114.0</v>
      </c>
      <c r="R652" s="348">
        <v>13.0</v>
      </c>
      <c r="S652" s="348">
        <v>21.0</v>
      </c>
      <c r="T652" s="348">
        <v>53.0</v>
      </c>
      <c r="U652" s="348">
        <v>61.0</v>
      </c>
      <c r="V652" s="348">
        <v>81.0</v>
      </c>
      <c r="W652" s="348">
        <v>89.0</v>
      </c>
      <c r="X652" s="348">
        <v>34.0</v>
      </c>
      <c r="Y652" s="348">
        <v>595.0</v>
      </c>
      <c r="Z652" s="348">
        <v>67.0</v>
      </c>
      <c r="AA652" s="348">
        <v>81.0</v>
      </c>
      <c r="AB652" s="348">
        <v>81.0</v>
      </c>
      <c r="AC652" s="348">
        <v>5.0</v>
      </c>
      <c r="AD652" s="348">
        <v>9.0</v>
      </c>
      <c r="AE652" s="348">
        <v>15.0</v>
      </c>
      <c r="AF652" s="348">
        <v>27.0</v>
      </c>
      <c r="AG652" s="348">
        <v>24.0</v>
      </c>
      <c r="AH652" s="348">
        <v>19.0</v>
      </c>
      <c r="AI652" s="348">
        <v>1.0</v>
      </c>
      <c r="AJ652" s="353"/>
      <c r="AK652" s="353"/>
      <c r="AL652" s="353"/>
      <c r="AM652" s="353"/>
      <c r="AN652" s="353"/>
      <c r="AO652" s="353"/>
      <c r="AP652" s="353"/>
    </row>
    <row r="653">
      <c r="A653" s="345">
        <v>44200.0</v>
      </c>
      <c r="B653" s="348">
        <v>5.0</v>
      </c>
      <c r="C653" s="348">
        <v>118.0</v>
      </c>
      <c r="D653" s="359">
        <v>158.0</v>
      </c>
      <c r="E653" s="348">
        <v>50.0</v>
      </c>
      <c r="F653" s="348">
        <v>24.0</v>
      </c>
      <c r="G653" s="348">
        <v>146.0</v>
      </c>
      <c r="H653" s="348">
        <v>1832.0</v>
      </c>
      <c r="I653" s="348">
        <v>14.0</v>
      </c>
      <c r="J653" s="348">
        <v>1079.0</v>
      </c>
      <c r="K653" s="348">
        <v>1037.0</v>
      </c>
      <c r="L653" s="348">
        <v>709.0</v>
      </c>
      <c r="M653" s="348"/>
      <c r="N653" s="348">
        <v>185.0</v>
      </c>
      <c r="O653" s="348">
        <v>24.0</v>
      </c>
      <c r="P653" s="348">
        <v>20.0</v>
      </c>
      <c r="Q653" s="348">
        <v>166.0</v>
      </c>
      <c r="R653" s="348">
        <v>63.0</v>
      </c>
      <c r="S653" s="348">
        <v>43.0</v>
      </c>
      <c r="T653" s="348">
        <v>54.0</v>
      </c>
      <c r="U653" s="348">
        <v>24.0</v>
      </c>
      <c r="V653" s="348">
        <v>58.0</v>
      </c>
      <c r="W653" s="348">
        <v>92.0</v>
      </c>
      <c r="X653" s="348">
        <v>17.0</v>
      </c>
      <c r="Y653" s="348">
        <v>510.0</v>
      </c>
      <c r="Z653" s="348">
        <v>52.0</v>
      </c>
      <c r="AA653" s="348">
        <v>62.0</v>
      </c>
      <c r="AB653" s="348">
        <v>110.0</v>
      </c>
      <c r="AC653" s="348">
        <v>9.0</v>
      </c>
      <c r="AD653" s="348">
        <v>6.0</v>
      </c>
      <c r="AE653" s="348">
        <v>11.0</v>
      </c>
      <c r="AF653" s="348">
        <v>36.0</v>
      </c>
      <c r="AG653" s="348">
        <v>22.0</v>
      </c>
      <c r="AH653" s="348">
        <v>4.0</v>
      </c>
      <c r="AI653" s="348">
        <v>13.0</v>
      </c>
      <c r="AJ653" s="353"/>
      <c r="AK653" s="353"/>
      <c r="AL653" s="353"/>
      <c r="AM653" s="353"/>
      <c r="AN653" s="353"/>
      <c r="AO653" s="353"/>
      <c r="AP653" s="353"/>
    </row>
    <row r="654">
      <c r="A654" s="345">
        <v>44201.0</v>
      </c>
      <c r="B654" s="348">
        <v>8.0</v>
      </c>
      <c r="C654" s="348">
        <v>167.0</v>
      </c>
      <c r="D654" s="359">
        <v>164.0</v>
      </c>
      <c r="E654" s="348">
        <v>51.0</v>
      </c>
      <c r="F654" s="348">
        <v>20.0</v>
      </c>
      <c r="G654" s="348">
        <v>297.0</v>
      </c>
      <c r="H654" s="348">
        <v>1824.0</v>
      </c>
      <c r="I654" s="348">
        <v>20.0</v>
      </c>
      <c r="J654" s="348">
        <v>1100.0</v>
      </c>
      <c r="K654" s="348">
        <v>996.0</v>
      </c>
      <c r="L654" s="348">
        <v>727.0</v>
      </c>
      <c r="M654" s="348">
        <v>29.0</v>
      </c>
      <c r="N654" s="348">
        <v>281.0</v>
      </c>
      <c r="O654" s="348">
        <v>60.0</v>
      </c>
      <c r="P654" s="348">
        <v>81.0</v>
      </c>
      <c r="Q654" s="348">
        <v>89.0</v>
      </c>
      <c r="R654" s="348">
        <v>30.0</v>
      </c>
      <c r="S654" s="348">
        <v>13.0</v>
      </c>
      <c r="T654" s="348">
        <v>66.0</v>
      </c>
      <c r="U654" s="348">
        <v>72.0</v>
      </c>
      <c r="V654" s="348">
        <v>35.0</v>
      </c>
      <c r="W654" s="348">
        <v>86.0</v>
      </c>
      <c r="X654" s="348">
        <v>30.0</v>
      </c>
      <c r="Y654" s="348">
        <v>639.0</v>
      </c>
      <c r="Z654" s="348">
        <v>94.0</v>
      </c>
      <c r="AA654" s="348">
        <v>82.0</v>
      </c>
      <c r="AB654" s="348">
        <v>160.0</v>
      </c>
      <c r="AC654" s="348">
        <v>22.0</v>
      </c>
      <c r="AD654" s="348">
        <v>35.0</v>
      </c>
      <c r="AE654" s="348">
        <v>31.0</v>
      </c>
      <c r="AF654" s="348">
        <v>67.0</v>
      </c>
      <c r="AG654" s="348">
        <v>4.0</v>
      </c>
      <c r="AH654" s="348">
        <v>57.0</v>
      </c>
      <c r="AI654" s="348">
        <v>8.0</v>
      </c>
      <c r="AJ654" s="353"/>
      <c r="AK654" s="353"/>
      <c r="AL654" s="353"/>
      <c r="AM654" s="353"/>
      <c r="AN654" s="353"/>
      <c r="AO654" s="353"/>
      <c r="AP654" s="353"/>
    </row>
    <row r="655">
      <c r="A655" s="345">
        <v>44202.0</v>
      </c>
      <c r="B655" s="348">
        <v>29.0</v>
      </c>
      <c r="C655" s="348">
        <v>191.0</v>
      </c>
      <c r="D655" s="359">
        <v>188.0</v>
      </c>
      <c r="E655" s="348">
        <v>78.0</v>
      </c>
      <c r="F655" s="348">
        <v>42.0</v>
      </c>
      <c r="G655" s="348">
        <v>272.0</v>
      </c>
      <c r="H655" s="348">
        <v>2402.0</v>
      </c>
      <c r="I655" s="348">
        <v>41.0</v>
      </c>
      <c r="J655" s="348">
        <v>1470.0</v>
      </c>
      <c r="K655" s="348">
        <v>1023.0</v>
      </c>
      <c r="L655" s="348">
        <v>845.0</v>
      </c>
      <c r="M655" s="348">
        <v>24.0</v>
      </c>
      <c r="N655" s="348">
        <v>375.0</v>
      </c>
      <c r="O655" s="348">
        <v>66.0</v>
      </c>
      <c r="P655" s="348">
        <v>88.0</v>
      </c>
      <c r="Q655" s="348">
        <v>205.0</v>
      </c>
      <c r="R655" s="348">
        <v>25.0</v>
      </c>
      <c r="S655" s="348">
        <v>42.0</v>
      </c>
      <c r="T655" s="348">
        <v>99.0</v>
      </c>
      <c r="U655" s="348">
        <v>178.0</v>
      </c>
      <c r="V655" s="348">
        <v>42.0</v>
      </c>
      <c r="W655" s="348">
        <v>87.0</v>
      </c>
      <c r="X655" s="348">
        <v>34.0</v>
      </c>
      <c r="Y655" s="348">
        <v>463.0</v>
      </c>
      <c r="Z655" s="348">
        <v>162.0</v>
      </c>
      <c r="AA655" s="348">
        <v>87.0</v>
      </c>
      <c r="AB655" s="348">
        <v>169.0</v>
      </c>
      <c r="AC655" s="348">
        <v>20.0</v>
      </c>
      <c r="AD655" s="348">
        <v>3.0</v>
      </c>
      <c r="AE655" s="348">
        <v>12.0</v>
      </c>
      <c r="AF655" s="348">
        <v>58.0</v>
      </c>
      <c r="AG655" s="348">
        <v>10.0</v>
      </c>
      <c r="AH655" s="348">
        <v>24.0</v>
      </c>
      <c r="AI655" s="353"/>
      <c r="AJ655" s="353"/>
      <c r="AK655" s="353"/>
      <c r="AL655" s="353"/>
      <c r="AM655" s="353"/>
      <c r="AN655" s="353"/>
      <c r="AO655" s="353"/>
      <c r="AP655" s="353"/>
    </row>
    <row r="656">
      <c r="A656" s="345">
        <v>44203.0</v>
      </c>
      <c r="B656" s="348">
        <v>31.0</v>
      </c>
      <c r="C656" s="348">
        <v>189.0</v>
      </c>
      <c r="D656" s="359">
        <v>364.0</v>
      </c>
      <c r="E656" s="348">
        <v>47.0</v>
      </c>
      <c r="F656" s="348">
        <v>121.0</v>
      </c>
      <c r="G656" s="348">
        <v>355.0</v>
      </c>
      <c r="H656" s="348">
        <v>2398.0</v>
      </c>
      <c r="I656" s="348">
        <v>57.0</v>
      </c>
      <c r="J656" s="348">
        <v>1416.0</v>
      </c>
      <c r="K656" s="348">
        <v>998.0</v>
      </c>
      <c r="L656" s="348">
        <v>948.0</v>
      </c>
      <c r="M656" s="348">
        <v>26.0</v>
      </c>
      <c r="N656" s="348">
        <v>479.0</v>
      </c>
      <c r="O656" s="348">
        <v>76.0</v>
      </c>
      <c r="P656" s="348">
        <v>93.0</v>
      </c>
      <c r="Q656" s="348">
        <v>178.0</v>
      </c>
      <c r="R656" s="348">
        <v>22.0</v>
      </c>
      <c r="S656" s="348">
        <v>59.0</v>
      </c>
      <c r="T656" s="348">
        <v>63.0</v>
      </c>
      <c r="U656" s="348">
        <v>171.0</v>
      </c>
      <c r="V656" s="348">
        <v>81.0</v>
      </c>
      <c r="W656" s="348">
        <v>83.0</v>
      </c>
      <c r="X656" s="348">
        <v>49.0</v>
      </c>
      <c r="Y656" s="348">
        <v>366.0</v>
      </c>
      <c r="Z656" s="348">
        <v>157.0</v>
      </c>
      <c r="AA656" s="348">
        <v>92.0</v>
      </c>
      <c r="AB656" s="348">
        <v>139.0</v>
      </c>
      <c r="AC656" s="348">
        <v>25.0</v>
      </c>
      <c r="AD656" s="348">
        <v>1.0</v>
      </c>
      <c r="AE656" s="348">
        <v>32.0</v>
      </c>
      <c r="AF656" s="348">
        <v>47.0</v>
      </c>
      <c r="AG656" s="348">
        <v>33.0</v>
      </c>
      <c r="AH656" s="348">
        <v>79.0</v>
      </c>
      <c r="AI656" s="348">
        <v>46.0</v>
      </c>
      <c r="AJ656" s="353"/>
      <c r="AK656" s="353"/>
      <c r="AL656" s="353"/>
      <c r="AM656" s="353"/>
      <c r="AN656" s="353"/>
      <c r="AO656" s="353"/>
      <c r="AP656" s="353"/>
    </row>
    <row r="657">
      <c r="A657" s="345">
        <v>44204.0</v>
      </c>
      <c r="B657" s="348">
        <v>42.0</v>
      </c>
      <c r="C657" s="348">
        <v>231.0</v>
      </c>
      <c r="D657" s="359">
        <v>253.0</v>
      </c>
      <c r="E657" s="348">
        <v>75.0</v>
      </c>
      <c r="F657" s="348">
        <v>32.0</v>
      </c>
      <c r="G657" s="348">
        <v>379.0</v>
      </c>
      <c r="H657" s="348">
        <v>2959.0</v>
      </c>
      <c r="I657" s="348">
        <v>72.0</v>
      </c>
      <c r="J657" s="348">
        <v>1824.0</v>
      </c>
      <c r="K657" s="348">
        <v>1071.0</v>
      </c>
      <c r="L657" s="348">
        <v>1025.0</v>
      </c>
      <c r="M657" s="348">
        <v>33.0</v>
      </c>
      <c r="N657" s="348">
        <v>512.0</v>
      </c>
      <c r="O657" s="348">
        <v>114.0</v>
      </c>
      <c r="P657" s="348">
        <v>89.0</v>
      </c>
      <c r="Q657" s="348">
        <v>63.0</v>
      </c>
      <c r="R657" s="348">
        <v>26.0</v>
      </c>
      <c r="S657" s="348">
        <v>37.0</v>
      </c>
      <c r="T657" s="348">
        <v>102.0</v>
      </c>
      <c r="U657" s="348">
        <v>167.0</v>
      </c>
      <c r="V657" s="348">
        <v>77.0</v>
      </c>
      <c r="W657" s="348">
        <v>92.0</v>
      </c>
      <c r="X657" s="348">
        <v>62.0</v>
      </c>
      <c r="Y657" s="348">
        <v>588.0</v>
      </c>
      <c r="Z657" s="348">
        <v>158.0</v>
      </c>
      <c r="AA657" s="348">
        <v>122.0</v>
      </c>
      <c r="AB657" s="348">
        <v>192.0</v>
      </c>
      <c r="AC657" s="348">
        <v>12.0</v>
      </c>
      <c r="AD657" s="348">
        <v>0.0</v>
      </c>
      <c r="AE657" s="348">
        <v>25.0</v>
      </c>
      <c r="AF657" s="348">
        <v>70.0</v>
      </c>
      <c r="AG657" s="348">
        <v>47.0</v>
      </c>
      <c r="AH657" s="348">
        <v>51.0</v>
      </c>
      <c r="AI657" s="348">
        <v>15.0</v>
      </c>
      <c r="AJ657" s="353"/>
      <c r="AK657" s="353"/>
      <c r="AL657" s="353"/>
      <c r="AM657" s="353"/>
      <c r="AN657" s="353"/>
      <c r="AO657" s="353"/>
      <c r="AP657" s="353"/>
    </row>
    <row r="658">
      <c r="A658" s="345">
        <v>44205.0</v>
      </c>
      <c r="B658" s="348">
        <v>16.0</v>
      </c>
      <c r="C658" s="348">
        <v>189.0</v>
      </c>
      <c r="D658" s="359">
        <v>275.0</v>
      </c>
      <c r="E658" s="348">
        <v>71.0</v>
      </c>
      <c r="F658" s="348">
        <v>39.0</v>
      </c>
      <c r="G658" s="348">
        <v>301.0</v>
      </c>
      <c r="H658" s="348">
        <v>2753.0</v>
      </c>
      <c r="I658" s="348">
        <v>44.0</v>
      </c>
      <c r="J658" s="348">
        <v>1731.0</v>
      </c>
      <c r="K658" s="348">
        <v>1033.0</v>
      </c>
      <c r="L658" s="348">
        <v>994.0</v>
      </c>
      <c r="M658" s="348">
        <v>47.0</v>
      </c>
      <c r="N658" s="348">
        <v>394.0</v>
      </c>
      <c r="O658" s="348">
        <v>54.0</v>
      </c>
      <c r="P658" s="348">
        <v>98.0</v>
      </c>
      <c r="Q658" s="348">
        <v>82.0</v>
      </c>
      <c r="R658" s="348">
        <v>60.0</v>
      </c>
      <c r="S658" s="348">
        <v>70.0</v>
      </c>
      <c r="T658" s="348">
        <v>89.0</v>
      </c>
      <c r="U658" s="348">
        <v>182.0</v>
      </c>
      <c r="V658" s="348">
        <v>142.0</v>
      </c>
      <c r="W658" s="348">
        <v>89.0</v>
      </c>
      <c r="X658" s="348">
        <v>56.0</v>
      </c>
      <c r="Y658" s="348">
        <v>580.0</v>
      </c>
      <c r="Z658" s="348">
        <v>131.0</v>
      </c>
      <c r="AA658" s="348">
        <v>119.0</v>
      </c>
      <c r="AB658" s="348">
        <v>134.0</v>
      </c>
      <c r="AC658" s="348">
        <v>13.0</v>
      </c>
      <c r="AD658" s="348">
        <v>33.0</v>
      </c>
      <c r="AE658" s="348">
        <v>23.0</v>
      </c>
      <c r="AF658" s="348">
        <v>75.0</v>
      </c>
      <c r="AG658" s="348">
        <v>86.0</v>
      </c>
      <c r="AH658" s="348">
        <v>31.0</v>
      </c>
      <c r="AI658" s="348">
        <v>12.0</v>
      </c>
      <c r="AJ658" s="353"/>
      <c r="AK658" s="353"/>
      <c r="AL658" s="353"/>
      <c r="AM658" s="353"/>
      <c r="AN658" s="353"/>
      <c r="AO658" s="353"/>
      <c r="AP658" s="353"/>
    </row>
    <row r="659">
      <c r="A659" s="345">
        <v>44206.0</v>
      </c>
      <c r="B659" s="348">
        <v>15.0</v>
      </c>
      <c r="C659" s="348">
        <v>169.0</v>
      </c>
      <c r="D659" s="359">
        <v>272.0</v>
      </c>
      <c r="E659" s="348">
        <v>96.0</v>
      </c>
      <c r="F659" s="348">
        <v>49.0</v>
      </c>
      <c r="G659" s="348">
        <v>282.0</v>
      </c>
      <c r="H659" s="348">
        <v>2711.0</v>
      </c>
      <c r="I659" s="348">
        <v>31.0</v>
      </c>
      <c r="J659" s="348">
        <v>1468.0</v>
      </c>
      <c r="K659" s="348">
        <v>1045.0</v>
      </c>
      <c r="L659" s="348">
        <v>1004.0</v>
      </c>
      <c r="M659" s="348">
        <v>29.0</v>
      </c>
      <c r="N659" s="348">
        <v>393.0</v>
      </c>
      <c r="O659" s="348">
        <v>94.0</v>
      </c>
      <c r="P659" s="348">
        <v>120.0</v>
      </c>
      <c r="Q659" s="348">
        <v>67.0</v>
      </c>
      <c r="R659" s="348">
        <v>34.0</v>
      </c>
      <c r="S659" s="348">
        <v>68.0</v>
      </c>
      <c r="T659" s="348">
        <v>51.0</v>
      </c>
      <c r="U659" s="348">
        <v>5.0</v>
      </c>
      <c r="V659" s="348">
        <v>170.0</v>
      </c>
      <c r="W659" s="348">
        <v>90.0</v>
      </c>
      <c r="X659" s="348">
        <v>99.0</v>
      </c>
      <c r="Y659" s="348">
        <v>585.0</v>
      </c>
      <c r="Z659" s="348">
        <v>145.0</v>
      </c>
      <c r="AA659" s="348">
        <v>97.0</v>
      </c>
      <c r="AB659" s="348">
        <v>166.0</v>
      </c>
      <c r="AC659" s="348">
        <v>52.0</v>
      </c>
      <c r="AD659" s="348">
        <v>22.0</v>
      </c>
      <c r="AE659" s="348">
        <v>27.0</v>
      </c>
      <c r="AF659" s="348">
        <v>32.0</v>
      </c>
      <c r="AG659" s="348">
        <v>99.0</v>
      </c>
      <c r="AH659" s="348">
        <v>45.0</v>
      </c>
      <c r="AI659" s="348">
        <v>8.0</v>
      </c>
      <c r="AJ659" s="353"/>
      <c r="AK659" s="353"/>
      <c r="AL659" s="353"/>
      <c r="AM659" s="353"/>
      <c r="AN659" s="353"/>
      <c r="AO659" s="353"/>
      <c r="AP659" s="353"/>
    </row>
    <row r="660">
      <c r="A660" s="345">
        <v>44207.0</v>
      </c>
      <c r="B660" s="348">
        <v>10.0</v>
      </c>
      <c r="C660" s="348">
        <v>253.0</v>
      </c>
      <c r="D660" s="359">
        <v>177.0</v>
      </c>
      <c r="E660" s="348">
        <v>91.0</v>
      </c>
      <c r="F660" s="348">
        <v>7.0</v>
      </c>
      <c r="G660" s="348">
        <v>285.0</v>
      </c>
      <c r="H660" s="348">
        <v>2461.0</v>
      </c>
      <c r="I660" s="348">
        <v>14.0</v>
      </c>
      <c r="J660" s="348">
        <v>1475.0</v>
      </c>
      <c r="K660" s="348">
        <v>1049.0</v>
      </c>
      <c r="L660" s="348">
        <v>792.0</v>
      </c>
      <c r="M660" s="348"/>
      <c r="N660" s="348">
        <v>227.0</v>
      </c>
      <c r="O660" s="348">
        <v>60.0</v>
      </c>
      <c r="P660" s="348">
        <v>114.0</v>
      </c>
      <c r="Q660" s="348">
        <v>134.0</v>
      </c>
      <c r="R660" s="348">
        <v>19.0</v>
      </c>
      <c r="S660" s="348">
        <v>43.0</v>
      </c>
      <c r="T660" s="348">
        <v>48.0</v>
      </c>
      <c r="U660" s="348"/>
      <c r="V660" s="348">
        <v>152.0</v>
      </c>
      <c r="W660" s="348">
        <v>95.0</v>
      </c>
      <c r="X660" s="348">
        <v>29.0</v>
      </c>
      <c r="Y660" s="348">
        <v>616.0</v>
      </c>
      <c r="Z660" s="348">
        <v>116.0</v>
      </c>
      <c r="AA660" s="348">
        <v>135.0</v>
      </c>
      <c r="AB660" s="348">
        <v>88.0</v>
      </c>
      <c r="AC660" s="348">
        <v>9.0</v>
      </c>
      <c r="AD660" s="348">
        <v>70.0</v>
      </c>
      <c r="AE660" s="348">
        <v>26.0</v>
      </c>
      <c r="AF660" s="348">
        <v>63.0</v>
      </c>
      <c r="AG660" s="348">
        <v>11.0</v>
      </c>
      <c r="AH660" s="348">
        <v>12.0</v>
      </c>
      <c r="AI660" s="348">
        <v>11.0</v>
      </c>
      <c r="AJ660" s="353"/>
      <c r="AK660" s="353"/>
      <c r="AL660" s="353"/>
      <c r="AM660" s="353"/>
      <c r="AN660" s="353"/>
      <c r="AO660" s="353"/>
      <c r="AP660" s="353"/>
    </row>
    <row r="661">
      <c r="A661" s="345">
        <v>44208.0</v>
      </c>
      <c r="B661" s="348">
        <v>48.0</v>
      </c>
      <c r="C661" s="348">
        <v>350.0</v>
      </c>
      <c r="D661" s="359">
        <v>174.0</v>
      </c>
      <c r="E661" s="348">
        <v>36.0</v>
      </c>
      <c r="F661" s="348">
        <v>27.0</v>
      </c>
      <c r="G661" s="348">
        <v>268.0</v>
      </c>
      <c r="H661" s="348">
        <v>2669.0</v>
      </c>
      <c r="I661" s="348">
        <v>34.0</v>
      </c>
      <c r="J661" s="348">
        <v>1540.0</v>
      </c>
      <c r="K661" s="348">
        <v>1323.0</v>
      </c>
      <c r="L661" s="348">
        <v>844.0</v>
      </c>
      <c r="M661" s="348">
        <v>35.0</v>
      </c>
      <c r="N661" s="348">
        <v>338.0</v>
      </c>
      <c r="O661" s="348">
        <v>68.0</v>
      </c>
      <c r="P661" s="348">
        <v>34.0</v>
      </c>
      <c r="Q661" s="348">
        <v>162.0</v>
      </c>
      <c r="R661" s="348">
        <v>32.0</v>
      </c>
      <c r="S661" s="348">
        <v>58.0</v>
      </c>
      <c r="T661" s="348">
        <v>74.0</v>
      </c>
      <c r="U661" s="348">
        <v>111.0</v>
      </c>
      <c r="V661" s="348">
        <v>77.0</v>
      </c>
      <c r="W661" s="348">
        <v>90.0</v>
      </c>
      <c r="X661" s="348">
        <v>70.0</v>
      </c>
      <c r="Y661" s="348">
        <v>637.0</v>
      </c>
      <c r="Z661" s="348">
        <v>252.0</v>
      </c>
      <c r="AA661" s="348">
        <v>193.0</v>
      </c>
      <c r="AB661" s="348">
        <v>266.0</v>
      </c>
      <c r="AC661" s="348">
        <v>23.0</v>
      </c>
      <c r="AD661" s="348">
        <v>0.0</v>
      </c>
      <c r="AE661" s="348">
        <v>32.0</v>
      </c>
      <c r="AF661" s="348">
        <v>42.0</v>
      </c>
      <c r="AG661" s="348">
        <v>72.0</v>
      </c>
      <c r="AH661" s="348">
        <v>37.0</v>
      </c>
      <c r="AI661" s="348">
        <v>31.0</v>
      </c>
      <c r="AJ661" s="353"/>
      <c r="AK661" s="353"/>
      <c r="AL661" s="353"/>
      <c r="AM661" s="353"/>
      <c r="AN661" s="353"/>
      <c r="AO661" s="353"/>
      <c r="AP661" s="353"/>
    </row>
    <row r="662">
      <c r="A662" s="345">
        <v>44209.0</v>
      </c>
      <c r="B662" s="348">
        <v>24.0</v>
      </c>
      <c r="C662" s="348">
        <v>268.0</v>
      </c>
      <c r="D662" s="359">
        <v>185.0</v>
      </c>
      <c r="E662" s="348">
        <v>88.0</v>
      </c>
      <c r="F662" s="348">
        <v>51.0</v>
      </c>
      <c r="G662" s="348">
        <v>319.0</v>
      </c>
      <c r="H662" s="348">
        <v>3476.0</v>
      </c>
      <c r="I662" s="348">
        <v>78.0</v>
      </c>
      <c r="J662" s="348">
        <v>1755.0</v>
      </c>
      <c r="K662" s="348">
        <v>1475.0</v>
      </c>
      <c r="L662" s="348">
        <v>815.0</v>
      </c>
      <c r="M662" s="348">
        <v>33.0</v>
      </c>
      <c r="N662" s="348">
        <v>507.0</v>
      </c>
      <c r="O662" s="348">
        <v>74.0</v>
      </c>
      <c r="P662" s="348">
        <v>69.0</v>
      </c>
      <c r="Q662" s="348">
        <v>134.0</v>
      </c>
      <c r="R662" s="348">
        <v>28.0</v>
      </c>
      <c r="S662" s="348">
        <v>33.0</v>
      </c>
      <c r="T662" s="348">
        <v>80.0</v>
      </c>
      <c r="U662" s="348">
        <v>170.0</v>
      </c>
      <c r="V662" s="348">
        <v>94.0</v>
      </c>
      <c r="W662" s="348">
        <v>96.0</v>
      </c>
      <c r="X662" s="348">
        <v>91.0</v>
      </c>
      <c r="Y662" s="348">
        <v>648.0</v>
      </c>
      <c r="Z662" s="348">
        <v>113.0</v>
      </c>
      <c r="AA662" s="348">
        <v>108.0</v>
      </c>
      <c r="AB662" s="348">
        <v>138.0</v>
      </c>
      <c r="AC662" s="348">
        <v>54.0</v>
      </c>
      <c r="AD662" s="348">
        <v>0.0</v>
      </c>
      <c r="AE662" s="348">
        <v>24.0</v>
      </c>
      <c r="AF662" s="348">
        <v>61.0</v>
      </c>
      <c r="AG662" s="348">
        <v>18.0</v>
      </c>
      <c r="AH662" s="348">
        <v>171.0</v>
      </c>
      <c r="AI662" s="353"/>
      <c r="AJ662" s="353"/>
      <c r="AK662" s="353"/>
      <c r="AL662" s="353"/>
      <c r="AM662" s="353"/>
      <c r="AN662" s="353"/>
      <c r="AO662" s="353"/>
      <c r="AP662" s="353"/>
    </row>
    <row r="663">
      <c r="A663" s="345">
        <v>44210.0</v>
      </c>
      <c r="B663" s="348">
        <v>11.0</v>
      </c>
      <c r="C663" s="348">
        <v>297.0</v>
      </c>
      <c r="D663" s="359">
        <v>240.0</v>
      </c>
      <c r="E663" s="348">
        <v>62.0</v>
      </c>
      <c r="F663" s="348">
        <v>17.0</v>
      </c>
      <c r="G663" s="348">
        <v>291.0</v>
      </c>
      <c r="H663" s="348">
        <v>3165.0</v>
      </c>
      <c r="I663" s="348">
        <v>80.0</v>
      </c>
      <c r="J663" s="348">
        <v>2201.0</v>
      </c>
      <c r="K663" s="348">
        <v>1497.0</v>
      </c>
      <c r="L663" s="348">
        <v>981.0</v>
      </c>
      <c r="M663" s="348">
        <v>25.0</v>
      </c>
      <c r="N663" s="348">
        <v>407.0</v>
      </c>
      <c r="O663" s="348">
        <v>71.0</v>
      </c>
      <c r="P663" s="348">
        <v>101.0</v>
      </c>
      <c r="Q663" s="348">
        <v>79.0</v>
      </c>
      <c r="R663" s="348">
        <v>51.0</v>
      </c>
      <c r="S663" s="348">
        <v>83.0</v>
      </c>
      <c r="T663" s="348">
        <v>98.0</v>
      </c>
      <c r="U663" s="348">
        <v>269.0</v>
      </c>
      <c r="V663" s="348">
        <v>100.0</v>
      </c>
      <c r="W663" s="348">
        <v>89.0</v>
      </c>
      <c r="X663" s="348">
        <v>72.0</v>
      </c>
      <c r="Y663" s="348">
        <v>640.0</v>
      </c>
      <c r="Z663" s="348">
        <v>107.0</v>
      </c>
      <c r="AA663" s="348">
        <v>96.0</v>
      </c>
      <c r="AB663" s="348">
        <v>93.0</v>
      </c>
      <c r="AC663" s="348">
        <v>24.0</v>
      </c>
      <c r="AD663" s="348">
        <v>4.0</v>
      </c>
      <c r="AE663" s="348">
        <v>14.0</v>
      </c>
      <c r="AF663" s="348">
        <v>50.0</v>
      </c>
      <c r="AG663" s="348">
        <v>143.0</v>
      </c>
      <c r="AH663" s="348">
        <v>56.0</v>
      </c>
      <c r="AI663" s="348">
        <v>43.0</v>
      </c>
      <c r="AJ663" s="353"/>
      <c r="AK663" s="353"/>
      <c r="AL663" s="353"/>
      <c r="AM663" s="353"/>
      <c r="AN663" s="353"/>
      <c r="AO663" s="353"/>
      <c r="AP663" s="353"/>
    </row>
    <row r="664">
      <c r="A664" s="362">
        <v>44211.0</v>
      </c>
      <c r="B664" s="348">
        <v>16.0</v>
      </c>
      <c r="C664" s="348">
        <v>311.0</v>
      </c>
      <c r="D664" s="359">
        <v>281.0</v>
      </c>
      <c r="E664" s="348">
        <v>45.0</v>
      </c>
      <c r="F664" s="348">
        <v>27.0</v>
      </c>
      <c r="G664" s="348">
        <v>262.0</v>
      </c>
      <c r="H664" s="348">
        <v>2541.0</v>
      </c>
      <c r="I664" s="348">
        <v>51.0</v>
      </c>
      <c r="J664" s="348">
        <v>3095.0</v>
      </c>
      <c r="K664" s="348">
        <v>1993.0</v>
      </c>
      <c r="L664" s="348">
        <v>1198.0</v>
      </c>
      <c r="M664" s="348">
        <v>34.0</v>
      </c>
      <c r="N664" s="348">
        <v>598.0</v>
      </c>
      <c r="O664" s="348">
        <v>84.0</v>
      </c>
      <c r="P664" s="348">
        <v>107.0</v>
      </c>
      <c r="Q664" s="348">
        <v>62.0</v>
      </c>
      <c r="R664" s="348">
        <v>26.0</v>
      </c>
      <c r="S664" s="348">
        <v>58.0</v>
      </c>
      <c r="T664" s="348">
        <v>92.0</v>
      </c>
      <c r="U664" s="348">
        <v>191.0</v>
      </c>
      <c r="V664" s="348">
        <v>128.0</v>
      </c>
      <c r="W664" s="348">
        <v>98.0</v>
      </c>
      <c r="X664" s="348">
        <v>35.0</v>
      </c>
      <c r="Y664" s="348">
        <v>649.0</v>
      </c>
      <c r="Z664" s="348">
        <v>248.0</v>
      </c>
      <c r="AA664" s="348">
        <v>166.0</v>
      </c>
      <c r="AB664" s="348">
        <v>170.0</v>
      </c>
      <c r="AC664" s="348">
        <v>25.0</v>
      </c>
      <c r="AD664" s="348">
        <v>46.0</v>
      </c>
      <c r="AE664" s="348">
        <v>20.0</v>
      </c>
      <c r="AF664" s="348">
        <v>99.0</v>
      </c>
      <c r="AG664" s="348">
        <v>2.0</v>
      </c>
      <c r="AH664" s="348">
        <v>57.0</v>
      </c>
      <c r="AI664" s="348">
        <v>3.0</v>
      </c>
      <c r="AJ664" s="353"/>
      <c r="AK664" s="353"/>
      <c r="AL664" s="353"/>
      <c r="AM664" s="353"/>
      <c r="AN664" s="353"/>
      <c r="AO664" s="353"/>
      <c r="AP664" s="353"/>
    </row>
    <row r="665">
      <c r="A665" s="362">
        <v>44212.0</v>
      </c>
      <c r="B665" s="348">
        <v>17.0</v>
      </c>
      <c r="C665" s="348">
        <v>319.0</v>
      </c>
      <c r="D665" s="359">
        <v>257.0</v>
      </c>
      <c r="E665" s="348">
        <v>69.0</v>
      </c>
      <c r="F665" s="348">
        <v>35.0</v>
      </c>
      <c r="G665" s="348">
        <v>302.0</v>
      </c>
      <c r="H665" s="348">
        <v>3536.0</v>
      </c>
      <c r="I665" s="348">
        <v>36.0</v>
      </c>
      <c r="J665" s="348">
        <v>3460.0</v>
      </c>
      <c r="K665" s="348">
        <v>1997.0</v>
      </c>
      <c r="L665" s="348">
        <v>1160.0</v>
      </c>
      <c r="M665" s="348">
        <v>56.0</v>
      </c>
      <c r="N665" s="348">
        <v>570.0</v>
      </c>
      <c r="O665" s="348">
        <v>97.0</v>
      </c>
      <c r="P665" s="348">
        <v>108.0</v>
      </c>
      <c r="Q665" s="348">
        <v>191.0</v>
      </c>
      <c r="R665" s="348">
        <v>63.0</v>
      </c>
      <c r="S665" s="348">
        <v>72.0</v>
      </c>
      <c r="T665" s="348">
        <v>78.0</v>
      </c>
      <c r="U665" s="348">
        <v>182.0</v>
      </c>
      <c r="V665" s="348">
        <v>179.0</v>
      </c>
      <c r="W665" s="348">
        <v>74.0</v>
      </c>
      <c r="X665" s="348">
        <v>75.0</v>
      </c>
      <c r="Y665" s="348">
        <v>659.0</v>
      </c>
      <c r="Z665" s="348">
        <v>87.0</v>
      </c>
      <c r="AA665" s="348">
        <v>114.0</v>
      </c>
      <c r="AB665" s="348">
        <v>96.0</v>
      </c>
      <c r="AC665" s="348">
        <v>16.0</v>
      </c>
      <c r="AD665" s="348">
        <v>38.0</v>
      </c>
      <c r="AE665" s="348">
        <v>57.0</v>
      </c>
      <c r="AF665" s="348">
        <v>98.0</v>
      </c>
      <c r="AG665" s="348"/>
      <c r="AH665" s="348">
        <v>118.0</v>
      </c>
      <c r="AI665" s="348">
        <v>8.0</v>
      </c>
      <c r="AJ665" s="353"/>
      <c r="AK665" s="353"/>
      <c r="AL665" s="353"/>
      <c r="AM665" s="353"/>
      <c r="AN665" s="353"/>
      <c r="AO665" s="353"/>
      <c r="AP665" s="353"/>
    </row>
    <row r="666">
      <c r="A666" s="345">
        <v>44213.0</v>
      </c>
      <c r="B666" s="348">
        <v>18.0</v>
      </c>
      <c r="C666" s="348">
        <v>262.0</v>
      </c>
      <c r="D666" s="359">
        <v>283.0</v>
      </c>
      <c r="E666" s="348">
        <v>85.0</v>
      </c>
      <c r="F666" s="348">
        <v>40.0</v>
      </c>
      <c r="G666" s="348">
        <v>277.0</v>
      </c>
      <c r="H666" s="348">
        <v>3395.0</v>
      </c>
      <c r="I666" s="348">
        <v>52.0</v>
      </c>
      <c r="J666" s="348">
        <v>1491.0</v>
      </c>
      <c r="K666" s="348">
        <v>1855.0</v>
      </c>
      <c r="L666" s="348">
        <v>974.0</v>
      </c>
      <c r="M666" s="348">
        <v>26.0</v>
      </c>
      <c r="N666" s="348">
        <v>454.0</v>
      </c>
      <c r="O666" s="348">
        <v>95.0</v>
      </c>
      <c r="P666" s="348">
        <v>112.0</v>
      </c>
      <c r="Q666" s="348">
        <v>25.0</v>
      </c>
      <c r="R666" s="348">
        <v>29.0</v>
      </c>
      <c r="S666" s="348">
        <v>60.0</v>
      </c>
      <c r="T666" s="348">
        <v>76.0</v>
      </c>
      <c r="U666" s="348">
        <v>168.0</v>
      </c>
      <c r="V666" s="348">
        <v>140.0</v>
      </c>
      <c r="W666" s="348">
        <v>78.0</v>
      </c>
      <c r="X666" s="348">
        <v>64.0</v>
      </c>
      <c r="Y666" s="348">
        <v>674.0</v>
      </c>
      <c r="Z666" s="348">
        <v>63.0</v>
      </c>
      <c r="AA666" s="348">
        <v>118.0</v>
      </c>
      <c r="AB666" s="348">
        <v>188.0</v>
      </c>
      <c r="AC666" s="348">
        <v>24.0</v>
      </c>
      <c r="AD666" s="348">
        <v>41.0</v>
      </c>
      <c r="AE666" s="348">
        <v>12.0</v>
      </c>
      <c r="AF666" s="348">
        <v>32.0</v>
      </c>
      <c r="AG666" s="348"/>
      <c r="AH666" s="348">
        <v>67.0</v>
      </c>
      <c r="AI666" s="348">
        <v>9.0</v>
      </c>
      <c r="AJ666" s="353"/>
      <c r="AK666" s="353"/>
      <c r="AL666" s="353"/>
      <c r="AM666" s="353"/>
      <c r="AN666" s="353"/>
      <c r="AO666" s="353"/>
      <c r="AP666" s="353"/>
    </row>
    <row r="667">
      <c r="A667" s="345">
        <v>44214.0</v>
      </c>
      <c r="B667" s="348">
        <v>2.0</v>
      </c>
      <c r="C667" s="348">
        <v>238.0</v>
      </c>
      <c r="D667" s="359">
        <v>245.0</v>
      </c>
      <c r="E667" s="348">
        <v>60.0</v>
      </c>
      <c r="F667" s="348">
        <v>2.0</v>
      </c>
      <c r="G667" s="348">
        <v>295.0</v>
      </c>
      <c r="H667" s="348">
        <v>2361.0</v>
      </c>
      <c r="I667" s="348">
        <v>29.0</v>
      </c>
      <c r="J667" s="348">
        <v>1485.0</v>
      </c>
      <c r="K667" s="348">
        <v>1559.0</v>
      </c>
      <c r="L667" s="348">
        <v>848.0</v>
      </c>
      <c r="M667" s="348"/>
      <c r="N667" s="348">
        <v>354.0</v>
      </c>
      <c r="O667" s="348">
        <v>40.0</v>
      </c>
      <c r="P667" s="348">
        <v>13.0</v>
      </c>
      <c r="Q667" s="348">
        <v>40.0</v>
      </c>
      <c r="R667" s="348">
        <v>85.0</v>
      </c>
      <c r="S667" s="348">
        <v>35.0</v>
      </c>
      <c r="T667" s="348">
        <v>54.0</v>
      </c>
      <c r="U667" s="348">
        <v>35.0</v>
      </c>
      <c r="V667" s="348">
        <v>145.0</v>
      </c>
      <c r="W667" s="348">
        <v>74.0</v>
      </c>
      <c r="X667" s="348">
        <v>16.0</v>
      </c>
      <c r="Y667" s="348">
        <v>661.0</v>
      </c>
      <c r="Z667" s="348">
        <v>30.0</v>
      </c>
      <c r="AA667" s="348">
        <v>85.0</v>
      </c>
      <c r="AB667" s="348">
        <v>88.0</v>
      </c>
      <c r="AC667" s="348">
        <v>19.0</v>
      </c>
      <c r="AD667" s="348">
        <v>29.0</v>
      </c>
      <c r="AE667" s="348">
        <v>21.0</v>
      </c>
      <c r="AF667" s="348">
        <v>31.0</v>
      </c>
      <c r="AG667" s="348"/>
      <c r="AH667" s="348">
        <v>101.0</v>
      </c>
      <c r="AI667" s="348">
        <v>6.0</v>
      </c>
      <c r="AJ667" s="353"/>
      <c r="AK667" s="353"/>
      <c r="AL667" s="353"/>
      <c r="AM667" s="353"/>
      <c r="AN667" s="353"/>
      <c r="AO667" s="353"/>
      <c r="AP667" s="353"/>
    </row>
    <row r="668">
      <c r="A668" s="345">
        <v>44215.0</v>
      </c>
      <c r="B668" s="348">
        <v>16.0</v>
      </c>
      <c r="C668" s="348">
        <v>247.0</v>
      </c>
      <c r="D668" s="359">
        <v>183.0</v>
      </c>
      <c r="E668" s="348">
        <v>43.0</v>
      </c>
      <c r="F668" s="348">
        <v>25.0</v>
      </c>
      <c r="G668" s="348">
        <v>287.0</v>
      </c>
      <c r="H668" s="348">
        <v>2563.0</v>
      </c>
      <c r="I668" s="348">
        <v>49.0</v>
      </c>
      <c r="J668" s="348">
        <v>1684.0</v>
      </c>
      <c r="K668" s="348">
        <v>1613.0</v>
      </c>
      <c r="L668" s="348">
        <v>972.0</v>
      </c>
      <c r="M668" s="348">
        <v>45.0</v>
      </c>
      <c r="N668" s="348">
        <v>463.0</v>
      </c>
      <c r="O668" s="348">
        <v>65.0</v>
      </c>
      <c r="P668" s="348">
        <v>68.0</v>
      </c>
      <c r="Q668" s="348">
        <v>188.0</v>
      </c>
      <c r="R668" s="348">
        <v>30.0</v>
      </c>
      <c r="S668" s="348">
        <v>65.0</v>
      </c>
      <c r="T668" s="348">
        <v>104.0</v>
      </c>
      <c r="U668" s="348">
        <v>108.0</v>
      </c>
      <c r="V668" s="348">
        <v>119.0</v>
      </c>
      <c r="W668" s="348">
        <v>78.0</v>
      </c>
      <c r="X668" s="348">
        <v>48.0</v>
      </c>
      <c r="Y668" s="348">
        <v>658.0</v>
      </c>
      <c r="Z668" s="348">
        <v>134.0</v>
      </c>
      <c r="AA668" s="348">
        <v>124.0</v>
      </c>
      <c r="AB668" s="348">
        <v>167.0</v>
      </c>
      <c r="AC668" s="348">
        <v>15.0</v>
      </c>
      <c r="AD668" s="348">
        <v>32.0</v>
      </c>
      <c r="AE668" s="348">
        <v>12.0</v>
      </c>
      <c r="AF668" s="348">
        <v>109.0</v>
      </c>
      <c r="AG668" s="348">
        <v>16.0</v>
      </c>
      <c r="AH668" s="348">
        <v>7.0</v>
      </c>
      <c r="AI668" s="348">
        <v>28.0</v>
      </c>
      <c r="AJ668" s="353"/>
      <c r="AK668" s="353"/>
      <c r="AL668" s="353"/>
      <c r="AM668" s="353"/>
      <c r="AN668" s="353"/>
      <c r="AO668" s="353"/>
      <c r="AP668" s="353"/>
    </row>
    <row r="669">
      <c r="A669" s="345">
        <v>44216.0</v>
      </c>
      <c r="B669" s="348">
        <v>18.0</v>
      </c>
      <c r="C669" s="348">
        <v>494.0</v>
      </c>
      <c r="D669" s="359">
        <v>286.0</v>
      </c>
      <c r="E669" s="348">
        <v>55.0</v>
      </c>
      <c r="F669" s="348">
        <v>20.0</v>
      </c>
      <c r="G669" s="348">
        <v>287.0</v>
      </c>
      <c r="H669" s="348">
        <v>3786.0</v>
      </c>
      <c r="I669" s="348">
        <v>32.0</v>
      </c>
      <c r="J669" s="348">
        <v>1814.0</v>
      </c>
      <c r="K669" s="348">
        <v>1775.0</v>
      </c>
      <c r="L669" s="348">
        <v>955.0</v>
      </c>
      <c r="M669" s="348">
        <v>32.0</v>
      </c>
      <c r="N669" s="348">
        <v>543.0</v>
      </c>
      <c r="O669" s="348">
        <v>62.0</v>
      </c>
      <c r="P669" s="348">
        <v>32.0</v>
      </c>
      <c r="Q669" s="348">
        <v>191.0</v>
      </c>
      <c r="R669" s="348">
        <v>34.0</v>
      </c>
      <c r="S669" s="348">
        <v>64.0</v>
      </c>
      <c r="T669" s="348">
        <v>110.0</v>
      </c>
      <c r="U669" s="348">
        <v>167.0</v>
      </c>
      <c r="V669" s="348">
        <v>235.0</v>
      </c>
      <c r="W669" s="348">
        <v>80.0</v>
      </c>
      <c r="X669" s="348">
        <v>39.0</v>
      </c>
      <c r="Y669" s="348">
        <v>661.0</v>
      </c>
      <c r="Z669" s="348">
        <v>132.0</v>
      </c>
      <c r="AA669" s="348">
        <v>174.0</v>
      </c>
      <c r="AB669" s="348">
        <v>122.0</v>
      </c>
      <c r="AC669" s="348">
        <v>85.0</v>
      </c>
      <c r="AD669" s="348">
        <v>7.0</v>
      </c>
      <c r="AE669" s="348">
        <v>8.0</v>
      </c>
      <c r="AF669" s="348">
        <v>60.0</v>
      </c>
      <c r="AG669" s="348">
        <v>2.0</v>
      </c>
      <c r="AH669" s="348">
        <v>192.0</v>
      </c>
      <c r="AI669" s="348">
        <v>14.0</v>
      </c>
      <c r="AJ669" s="353"/>
      <c r="AK669" s="353"/>
      <c r="AL669" s="353"/>
      <c r="AM669" s="353"/>
      <c r="AN669" s="353"/>
      <c r="AO669" s="353"/>
      <c r="AP669" s="353"/>
    </row>
    <row r="670">
      <c r="A670" s="345">
        <v>44217.0</v>
      </c>
      <c r="B670" s="348">
        <v>11.0</v>
      </c>
      <c r="C670" s="348">
        <v>483.0</v>
      </c>
      <c r="D670" s="359">
        <v>236.0</v>
      </c>
      <c r="E670" s="348">
        <v>79.0</v>
      </c>
      <c r="F670" s="348">
        <v>50.0</v>
      </c>
      <c r="G670" s="348">
        <v>456.0</v>
      </c>
      <c r="H670" s="348">
        <v>3151.0</v>
      </c>
      <c r="I670" s="348">
        <v>71.0</v>
      </c>
      <c r="J670" s="348">
        <v>1228.0</v>
      </c>
      <c r="K670" s="348">
        <v>1976.0</v>
      </c>
      <c r="L670" s="348">
        <v>1134.0</v>
      </c>
      <c r="M670" s="348">
        <v>25.0</v>
      </c>
      <c r="N670" s="348">
        <v>496.0</v>
      </c>
      <c r="O670" s="348">
        <v>54.0</v>
      </c>
      <c r="P670" s="348">
        <v>106.0</v>
      </c>
      <c r="Q670" s="348">
        <v>49.0</v>
      </c>
      <c r="R670" s="348">
        <v>30.0</v>
      </c>
      <c r="S670" s="348">
        <v>90.0</v>
      </c>
      <c r="T670" s="348">
        <v>101.0</v>
      </c>
      <c r="U670" s="348">
        <v>181.0</v>
      </c>
      <c r="V670" s="348">
        <v>92.0</v>
      </c>
      <c r="W670" s="348">
        <v>83.0</v>
      </c>
      <c r="X670" s="348">
        <v>77.0</v>
      </c>
      <c r="Y670" s="348">
        <v>645.0</v>
      </c>
      <c r="Z670" s="348">
        <v>80.0</v>
      </c>
      <c r="AA670" s="348">
        <v>128.0</v>
      </c>
      <c r="AB670" s="348">
        <v>137.0</v>
      </c>
      <c r="AC670" s="348">
        <v>7.0</v>
      </c>
      <c r="AD670" s="348">
        <v>17.0</v>
      </c>
      <c r="AE670" s="348">
        <v>48.0</v>
      </c>
      <c r="AF670" s="348">
        <v>90.0</v>
      </c>
      <c r="AG670" s="348">
        <v>241.0</v>
      </c>
      <c r="AH670" s="348">
        <v>44.0</v>
      </c>
      <c r="AI670" s="348">
        <v>7.0</v>
      </c>
      <c r="AJ670" s="353"/>
      <c r="AK670" s="353"/>
      <c r="AL670" s="353"/>
      <c r="AM670" s="353"/>
      <c r="AN670" s="353"/>
      <c r="AO670" s="353"/>
      <c r="AP670" s="353"/>
    </row>
    <row r="671">
      <c r="A671" s="345">
        <v>44218.0</v>
      </c>
      <c r="B671" s="348">
        <v>15.0</v>
      </c>
      <c r="C671" s="348">
        <v>313.0</v>
      </c>
      <c r="D671" s="359">
        <v>320.0</v>
      </c>
      <c r="E671" s="348">
        <v>103.0</v>
      </c>
      <c r="F671" s="348">
        <v>15.0</v>
      </c>
      <c r="G671" s="348">
        <v>478.0</v>
      </c>
      <c r="H671" s="348">
        <v>3792.0</v>
      </c>
      <c r="I671" s="348">
        <v>62.0</v>
      </c>
      <c r="J671" s="348">
        <v>2441.0</v>
      </c>
      <c r="K671" s="348">
        <v>1796.0</v>
      </c>
      <c r="L671" s="348">
        <v>1056.0</v>
      </c>
      <c r="M671" s="348">
        <v>49.0</v>
      </c>
      <c r="N671" s="348">
        <v>580.0</v>
      </c>
      <c r="O671" s="348">
        <v>65.0</v>
      </c>
      <c r="P671" s="348">
        <v>107.0</v>
      </c>
      <c r="Q671" s="348">
        <v>84.0</v>
      </c>
      <c r="R671" s="348">
        <v>60.0</v>
      </c>
      <c r="S671" s="348">
        <v>55.0</v>
      </c>
      <c r="T671" s="348">
        <v>71.0</v>
      </c>
      <c r="U671" s="348">
        <v>127.0</v>
      </c>
      <c r="V671" s="348">
        <v>159.0</v>
      </c>
      <c r="W671" s="348">
        <v>84.0</v>
      </c>
      <c r="X671" s="348">
        <v>92.0</v>
      </c>
      <c r="Y671" s="348">
        <v>629.0</v>
      </c>
      <c r="Z671" s="348">
        <v>200.0</v>
      </c>
      <c r="AA671" s="348">
        <v>120.0</v>
      </c>
      <c r="AB671" s="348">
        <v>122.0</v>
      </c>
      <c r="AC671" s="348">
        <v>36.0</v>
      </c>
      <c r="AD671" s="348"/>
      <c r="AE671" s="348">
        <v>24.0</v>
      </c>
      <c r="AF671" s="348">
        <v>185.0</v>
      </c>
      <c r="AG671" s="348">
        <v>104.0</v>
      </c>
      <c r="AH671" s="348">
        <v>275.0</v>
      </c>
      <c r="AI671" s="348">
        <v>13.0</v>
      </c>
      <c r="AJ671" s="353"/>
      <c r="AK671" s="353"/>
      <c r="AL671" s="353"/>
      <c r="AM671" s="353"/>
      <c r="AN671" s="353"/>
      <c r="AO671" s="353"/>
      <c r="AP671" s="353"/>
    </row>
    <row r="672">
      <c r="A672" s="345">
        <v>44219.0</v>
      </c>
      <c r="B672" s="348">
        <v>11.0</v>
      </c>
      <c r="C672" s="348">
        <v>253.0</v>
      </c>
      <c r="D672" s="359">
        <v>357.0</v>
      </c>
      <c r="E672" s="348">
        <v>94.0</v>
      </c>
      <c r="F672" s="348">
        <v>55.0</v>
      </c>
      <c r="G672" s="348">
        <v>473.0</v>
      </c>
      <c r="H672" s="348">
        <v>3285.0</v>
      </c>
      <c r="I672" s="348">
        <v>36.0</v>
      </c>
      <c r="J672" s="348">
        <v>1809.0</v>
      </c>
      <c r="K672" s="348">
        <v>1875.0</v>
      </c>
      <c r="L672" s="348">
        <v>919.0</v>
      </c>
      <c r="M672" s="348">
        <v>37.0</v>
      </c>
      <c r="N672" s="348">
        <v>609.0</v>
      </c>
      <c r="O672" s="348">
        <v>86.0</v>
      </c>
      <c r="P672" s="348">
        <v>137.0</v>
      </c>
      <c r="Q672" s="348">
        <v>243.0</v>
      </c>
      <c r="R672" s="348">
        <v>15.0</v>
      </c>
      <c r="S672" s="348">
        <v>88.0</v>
      </c>
      <c r="T672" s="348">
        <v>91.0</v>
      </c>
      <c r="U672" s="348">
        <v>111.0</v>
      </c>
      <c r="V672" s="348">
        <v>150.0</v>
      </c>
      <c r="W672" s="348">
        <v>87.0</v>
      </c>
      <c r="X672" s="348">
        <v>65.0</v>
      </c>
      <c r="Y672" s="348">
        <v>188.0</v>
      </c>
      <c r="Z672" s="348">
        <v>200.0</v>
      </c>
      <c r="AA672" s="348">
        <v>145.0</v>
      </c>
      <c r="AB672" s="348">
        <v>112.0</v>
      </c>
      <c r="AC672" s="348">
        <v>24.0</v>
      </c>
      <c r="AD672" s="348">
        <v>55.0</v>
      </c>
      <c r="AE672" s="348">
        <v>22.0</v>
      </c>
      <c r="AF672" s="348">
        <v>69.0</v>
      </c>
      <c r="AG672" s="348">
        <v>203.0</v>
      </c>
      <c r="AH672" s="348">
        <v>271.0</v>
      </c>
      <c r="AI672" s="348">
        <v>16.0</v>
      </c>
      <c r="AJ672" s="353"/>
      <c r="AK672" s="353"/>
      <c r="AL672" s="353"/>
      <c r="AM672" s="353"/>
      <c r="AN672" s="353"/>
      <c r="AO672" s="353"/>
      <c r="AP672" s="353"/>
    </row>
    <row r="673">
      <c r="A673" s="345">
        <v>44220.0</v>
      </c>
      <c r="B673" s="348">
        <v>18.0</v>
      </c>
      <c r="C673" s="348">
        <v>292.0</v>
      </c>
      <c r="D673" s="359">
        <v>410.0</v>
      </c>
      <c r="E673" s="348">
        <v>75.0</v>
      </c>
      <c r="F673" s="348">
        <v>15.0</v>
      </c>
      <c r="G673" s="348">
        <v>210.0</v>
      </c>
      <c r="H673" s="348">
        <v>3512.0</v>
      </c>
      <c r="I673" s="348">
        <v>38.0</v>
      </c>
      <c r="J673" s="348">
        <v>2328.0</v>
      </c>
      <c r="K673" s="348">
        <v>1515.0</v>
      </c>
      <c r="L673" s="348">
        <v>901.0</v>
      </c>
      <c r="M673" s="348">
        <v>20.0</v>
      </c>
      <c r="N673" s="348">
        <v>432.0</v>
      </c>
      <c r="O673" s="348">
        <v>134.0</v>
      </c>
      <c r="P673" s="348">
        <v>120.0</v>
      </c>
      <c r="Q673" s="348">
        <v>76.0</v>
      </c>
      <c r="R673" s="348">
        <v>23.0</v>
      </c>
      <c r="S673" s="348">
        <v>83.0</v>
      </c>
      <c r="T673" s="348">
        <v>89.0</v>
      </c>
      <c r="U673" s="348">
        <v>123.0</v>
      </c>
      <c r="V673" s="348">
        <v>241.0</v>
      </c>
      <c r="W673" s="348">
        <v>88.0</v>
      </c>
      <c r="X673" s="348">
        <v>43.0</v>
      </c>
      <c r="Y673" s="348">
        <v>205.0</v>
      </c>
      <c r="Z673" s="348">
        <v>203.0</v>
      </c>
      <c r="AA673" s="348">
        <v>165.0</v>
      </c>
      <c r="AB673" s="348">
        <v>153.0</v>
      </c>
      <c r="AC673" s="348">
        <v>3.0</v>
      </c>
      <c r="AD673" s="348">
        <v>39.0</v>
      </c>
      <c r="AE673" s="348">
        <v>25.0</v>
      </c>
      <c r="AF673" s="348">
        <v>65.0</v>
      </c>
      <c r="AG673" s="348">
        <v>68.0</v>
      </c>
      <c r="AH673" s="348">
        <v>74.0</v>
      </c>
      <c r="AI673" s="348">
        <v>3.0</v>
      </c>
      <c r="AJ673" s="353"/>
      <c r="AK673" s="353"/>
      <c r="AL673" s="353"/>
      <c r="AM673" s="353"/>
      <c r="AN673" s="353"/>
      <c r="AO673" s="353"/>
      <c r="AP673" s="353"/>
    </row>
    <row r="674">
      <c r="A674" s="345">
        <v>44221.0</v>
      </c>
      <c r="B674" s="353"/>
      <c r="C674" s="348">
        <v>186.0</v>
      </c>
      <c r="D674" s="359">
        <v>289.0</v>
      </c>
      <c r="E674" s="348">
        <v>118.0</v>
      </c>
      <c r="F674" s="348">
        <v>15.0</v>
      </c>
      <c r="G674" s="348">
        <v>310.0</v>
      </c>
      <c r="H674" s="348">
        <v>2451.0</v>
      </c>
      <c r="I674" s="348">
        <v>26.0</v>
      </c>
      <c r="J674" s="348">
        <v>2022.0</v>
      </c>
      <c r="K674" s="348">
        <v>1513.0</v>
      </c>
      <c r="L674" s="348">
        <v>888.0</v>
      </c>
      <c r="M674" s="348"/>
      <c r="N674" s="348">
        <v>325.0</v>
      </c>
      <c r="O674" s="348">
        <v>45.0</v>
      </c>
      <c r="P674" s="348">
        <v>133.0</v>
      </c>
      <c r="Q674" s="348">
        <v>84.0</v>
      </c>
      <c r="R674" s="348">
        <v>32.0</v>
      </c>
      <c r="S674" s="348">
        <v>57.0</v>
      </c>
      <c r="T674" s="348">
        <v>89.0</v>
      </c>
      <c r="U674" s="348">
        <v>44.0</v>
      </c>
      <c r="V674" s="348">
        <v>139.0</v>
      </c>
      <c r="W674" s="348">
        <v>92.0</v>
      </c>
      <c r="X674" s="348">
        <v>12.0</v>
      </c>
      <c r="Y674" s="348">
        <v>606.0</v>
      </c>
      <c r="Z674" s="348">
        <v>108.0</v>
      </c>
      <c r="AA674" s="348">
        <v>108.0</v>
      </c>
      <c r="AB674" s="348">
        <v>44.0</v>
      </c>
      <c r="AC674" s="348">
        <v>27.0</v>
      </c>
      <c r="AD674" s="348">
        <v>7.0</v>
      </c>
      <c r="AE674" s="348">
        <v>31.0</v>
      </c>
      <c r="AF674" s="348">
        <v>18.0</v>
      </c>
      <c r="AG674" s="348">
        <v>47.0</v>
      </c>
      <c r="AH674" s="348">
        <v>121.0</v>
      </c>
      <c r="AI674" s="348">
        <v>7.0</v>
      </c>
      <c r="AJ674" s="353"/>
      <c r="AK674" s="353"/>
      <c r="AL674" s="353"/>
      <c r="AM674" s="353"/>
      <c r="AN674" s="353"/>
      <c r="AO674" s="353"/>
      <c r="AP674" s="353"/>
    </row>
    <row r="675">
      <c r="A675" s="345">
        <v>44222.0</v>
      </c>
      <c r="B675" s="348">
        <v>5.0</v>
      </c>
      <c r="C675" s="348">
        <v>542.0</v>
      </c>
      <c r="D675" s="359">
        <v>525.0</v>
      </c>
      <c r="E675" s="348">
        <v>79.0</v>
      </c>
      <c r="F675" s="348">
        <v>18.0</v>
      </c>
      <c r="G675" s="348">
        <v>325.0</v>
      </c>
      <c r="H675" s="348">
        <v>2314.0</v>
      </c>
      <c r="I675" s="348">
        <v>39.0</v>
      </c>
      <c r="J675" s="348">
        <v>3924.0</v>
      </c>
      <c r="K675" s="348">
        <v>1678.0</v>
      </c>
      <c r="L675" s="348">
        <v>967.0</v>
      </c>
      <c r="M675" s="348">
        <v>33.0</v>
      </c>
      <c r="N675" s="348">
        <v>557.0</v>
      </c>
      <c r="O675" s="348">
        <v>31.0</v>
      </c>
      <c r="P675" s="348">
        <v>97.0</v>
      </c>
      <c r="Q675" s="348">
        <v>110.0</v>
      </c>
      <c r="R675" s="348">
        <v>28.0</v>
      </c>
      <c r="S675" s="348">
        <v>50.0</v>
      </c>
      <c r="T675" s="348">
        <v>134.0</v>
      </c>
      <c r="U675" s="348">
        <v>31.0</v>
      </c>
      <c r="V675" s="348">
        <v>200.0</v>
      </c>
      <c r="W675" s="348">
        <v>90.0</v>
      </c>
      <c r="X675" s="348">
        <v>33.0</v>
      </c>
      <c r="Y675" s="348">
        <v>348.0</v>
      </c>
      <c r="Z675" s="348">
        <v>156.0</v>
      </c>
      <c r="AA675" s="348">
        <v>126.0</v>
      </c>
      <c r="AB675" s="348">
        <v>132.0</v>
      </c>
      <c r="AC675" s="348">
        <v>31.0</v>
      </c>
      <c r="AD675" s="348">
        <v>49.0</v>
      </c>
      <c r="AE675" s="348">
        <v>20.0</v>
      </c>
      <c r="AF675" s="348">
        <v>136.0</v>
      </c>
      <c r="AG675" s="348">
        <v>61.0</v>
      </c>
      <c r="AH675" s="348">
        <v>221.0</v>
      </c>
      <c r="AI675" s="348">
        <v>4.0</v>
      </c>
      <c r="AJ675" s="353"/>
      <c r="AK675" s="353"/>
      <c r="AL675" s="353"/>
      <c r="AM675" s="353"/>
      <c r="AN675" s="353"/>
      <c r="AO675" s="353"/>
      <c r="AP675" s="353"/>
    </row>
    <row r="676">
      <c r="A676" s="345">
        <v>44223.0</v>
      </c>
      <c r="B676" s="348">
        <v>14.0</v>
      </c>
      <c r="C676" s="348">
        <v>540.0</v>
      </c>
      <c r="D676" s="359">
        <v>302.0</v>
      </c>
      <c r="E676" s="348">
        <v>90.0</v>
      </c>
      <c r="F676" s="348">
        <v>17.0</v>
      </c>
      <c r="G676" s="348">
        <v>427.0</v>
      </c>
      <c r="H676" s="348">
        <v>1836.0</v>
      </c>
      <c r="I676" s="348">
        <v>60.0</v>
      </c>
      <c r="J676" s="348">
        <v>3198.0</v>
      </c>
      <c r="K676" s="348">
        <v>1797.0</v>
      </c>
      <c r="L676" s="348">
        <v>1064.0</v>
      </c>
      <c r="M676" s="348">
        <v>31.0</v>
      </c>
      <c r="N676" s="348">
        <v>756.0</v>
      </c>
      <c r="O676" s="348">
        <v>62.0</v>
      </c>
      <c r="P676" s="348">
        <v>62.0</v>
      </c>
      <c r="Q676" s="348">
        <v>61.0</v>
      </c>
      <c r="R676" s="348">
        <v>18.0</v>
      </c>
      <c r="S676" s="348">
        <v>107.0</v>
      </c>
      <c r="T676" s="348">
        <v>87.0</v>
      </c>
      <c r="U676" s="348">
        <v>100.0</v>
      </c>
      <c r="V676" s="348">
        <v>146.0</v>
      </c>
      <c r="W676" s="348">
        <v>93.0</v>
      </c>
      <c r="X676" s="348">
        <v>38.0</v>
      </c>
      <c r="Y676" s="348">
        <v>282.0</v>
      </c>
      <c r="Z676" s="348">
        <v>165.0</v>
      </c>
      <c r="AA676" s="348">
        <v>148.0</v>
      </c>
      <c r="AB676" s="348">
        <v>129.0</v>
      </c>
      <c r="AC676" s="348">
        <v>30.0</v>
      </c>
      <c r="AD676" s="348">
        <v>1.0</v>
      </c>
      <c r="AE676" s="348">
        <v>32.0</v>
      </c>
      <c r="AF676" s="348">
        <v>70.0</v>
      </c>
      <c r="AG676" s="348">
        <v>57.0</v>
      </c>
      <c r="AH676" s="348">
        <v>127.0</v>
      </c>
      <c r="AI676" s="348">
        <v>1.0</v>
      </c>
      <c r="AJ676" s="353"/>
      <c r="AK676" s="353"/>
      <c r="AL676" s="353"/>
      <c r="AM676" s="353"/>
      <c r="AN676" s="353"/>
      <c r="AO676" s="353"/>
      <c r="AP676" s="353"/>
    </row>
    <row r="677">
      <c r="A677" s="345">
        <v>44224.0</v>
      </c>
      <c r="B677" s="348">
        <v>18.0</v>
      </c>
      <c r="C677" s="348">
        <v>366.0</v>
      </c>
      <c r="D677" s="359">
        <v>44.0</v>
      </c>
      <c r="E677" s="348">
        <v>95.0</v>
      </c>
      <c r="F677" s="348">
        <v>13.0</v>
      </c>
      <c r="G677" s="348">
        <v>359.0</v>
      </c>
      <c r="H677" s="348">
        <v>2889.0</v>
      </c>
      <c r="I677" s="348">
        <v>65.0</v>
      </c>
      <c r="J677" s="348">
        <v>4532.0</v>
      </c>
      <c r="K677" s="348">
        <v>1507.0</v>
      </c>
      <c r="L677" s="348">
        <v>1022.0</v>
      </c>
      <c r="M677" s="348">
        <v>13.0</v>
      </c>
      <c r="N677" s="348">
        <v>459.0</v>
      </c>
      <c r="O677" s="348">
        <v>62.0</v>
      </c>
      <c r="P677" s="348">
        <v>103.0</v>
      </c>
      <c r="Q677" s="348">
        <v>45.0</v>
      </c>
      <c r="R677" s="348">
        <v>37.0</v>
      </c>
      <c r="S677" s="348">
        <v>100.0</v>
      </c>
      <c r="T677" s="348">
        <v>82.0</v>
      </c>
      <c r="U677" s="348">
        <v>110.0</v>
      </c>
      <c r="V677" s="348">
        <v>146.0</v>
      </c>
      <c r="W677" s="348">
        <v>95.0</v>
      </c>
      <c r="X677" s="348">
        <v>61.0</v>
      </c>
      <c r="Y677" s="348">
        <v>679.0</v>
      </c>
      <c r="Z677" s="348">
        <v>233.0</v>
      </c>
      <c r="AA677" s="348">
        <v>118.0</v>
      </c>
      <c r="AB677" s="348">
        <v>116.0</v>
      </c>
      <c r="AC677" s="348">
        <v>12.0</v>
      </c>
      <c r="AD677" s="348">
        <v>13.0</v>
      </c>
      <c r="AE677" s="348">
        <v>22.0</v>
      </c>
      <c r="AF677" s="348"/>
      <c r="AG677" s="348">
        <v>108.0</v>
      </c>
      <c r="AH677" s="348">
        <v>116.0</v>
      </c>
      <c r="AI677" s="348">
        <v>55.0</v>
      </c>
      <c r="AJ677" s="353"/>
      <c r="AK677" s="353"/>
      <c r="AL677" s="353"/>
      <c r="AM677" s="353"/>
      <c r="AN677" s="353"/>
      <c r="AO677" s="353"/>
      <c r="AP677" s="353"/>
    </row>
    <row r="678">
      <c r="A678" s="345">
        <v>44225.0</v>
      </c>
      <c r="B678" s="348">
        <v>21.0</v>
      </c>
      <c r="C678" s="348">
        <v>415.0</v>
      </c>
      <c r="D678" s="359">
        <v>326.0</v>
      </c>
      <c r="E678" s="348">
        <v>117.0</v>
      </c>
      <c r="F678" s="348">
        <v>16.0</v>
      </c>
      <c r="G678" s="348">
        <v>414.0</v>
      </c>
      <c r="H678" s="348">
        <v>3448.0</v>
      </c>
      <c r="I678" s="348">
        <v>46.0</v>
      </c>
      <c r="J678" s="348">
        <v>3835.0</v>
      </c>
      <c r="K678" s="348">
        <v>1495.0</v>
      </c>
      <c r="L678" s="348">
        <v>1006.0</v>
      </c>
      <c r="M678" s="348">
        <v>31.0</v>
      </c>
      <c r="N678" s="348">
        <v>667.0</v>
      </c>
      <c r="O678" s="348">
        <v>133.0</v>
      </c>
      <c r="P678" s="348">
        <v>120.0</v>
      </c>
      <c r="Q678" s="348">
        <v>23.0</v>
      </c>
      <c r="R678" s="348">
        <v>27.0</v>
      </c>
      <c r="S678" s="348">
        <v>83.0</v>
      </c>
      <c r="T678" s="348">
        <v>86.0</v>
      </c>
      <c r="U678" s="348">
        <v>71.0</v>
      </c>
      <c r="V678" s="348">
        <v>116.0</v>
      </c>
      <c r="W678" s="348">
        <v>91.0</v>
      </c>
      <c r="X678" s="348">
        <v>37.0</v>
      </c>
      <c r="Y678" s="348">
        <v>334.0</v>
      </c>
      <c r="Z678" s="348">
        <v>116.0</v>
      </c>
      <c r="AA678" s="348">
        <v>146.0</v>
      </c>
      <c r="AB678" s="348">
        <v>96.0</v>
      </c>
      <c r="AC678" s="348">
        <v>22.0</v>
      </c>
      <c r="AD678" s="348">
        <v>32.0</v>
      </c>
      <c r="AE678" s="348">
        <v>32.0</v>
      </c>
      <c r="AF678" s="348">
        <v>212.0</v>
      </c>
      <c r="AG678" s="348">
        <v>79.0</v>
      </c>
      <c r="AH678" s="348">
        <v>93.0</v>
      </c>
      <c r="AI678" s="348">
        <v>16.0</v>
      </c>
      <c r="AJ678" s="353"/>
      <c r="AK678" s="353"/>
      <c r="AL678" s="353"/>
      <c r="AM678" s="353"/>
      <c r="AN678" s="353"/>
      <c r="AO678" s="353"/>
      <c r="AP678" s="353"/>
    </row>
    <row r="679">
      <c r="A679" s="345">
        <v>44226.0</v>
      </c>
      <c r="B679" s="348">
        <v>22.0</v>
      </c>
      <c r="C679" s="348">
        <v>253.0</v>
      </c>
      <c r="D679" s="359">
        <v>300.0</v>
      </c>
      <c r="E679" s="348">
        <v>123.0</v>
      </c>
      <c r="F679" s="348">
        <v>30.0</v>
      </c>
      <c r="G679" s="348">
        <v>317.0</v>
      </c>
      <c r="H679" s="348">
        <v>3491.0</v>
      </c>
      <c r="I679" s="348">
        <v>44.0</v>
      </c>
      <c r="J679" s="348">
        <v>4601.0</v>
      </c>
      <c r="K679" s="348">
        <v>1237.0</v>
      </c>
      <c r="L679" s="348">
        <v>830.0</v>
      </c>
      <c r="M679" s="348">
        <v>41.0</v>
      </c>
      <c r="N679" s="348">
        <v>701.0</v>
      </c>
      <c r="O679" s="348">
        <v>76.0</v>
      </c>
      <c r="P679" s="348">
        <v>130.0</v>
      </c>
      <c r="Q679" s="348">
        <v>201.0</v>
      </c>
      <c r="R679" s="348">
        <v>26.0</v>
      </c>
      <c r="S679" s="348">
        <v>58.0</v>
      </c>
      <c r="T679" s="348">
        <v>64.0</v>
      </c>
      <c r="U679" s="348">
        <v>84.0</v>
      </c>
      <c r="V679" s="348">
        <v>130.0</v>
      </c>
      <c r="W679" s="348">
        <v>92.0</v>
      </c>
      <c r="X679" s="348">
        <v>46.0</v>
      </c>
      <c r="Y679" s="348">
        <v>663.0</v>
      </c>
      <c r="Z679" s="348">
        <v>271.0</v>
      </c>
      <c r="AA679" s="348">
        <v>145.0</v>
      </c>
      <c r="AB679" s="348">
        <v>89.0</v>
      </c>
      <c r="AC679" s="348">
        <v>16.0</v>
      </c>
      <c r="AD679" s="348">
        <v>19.0</v>
      </c>
      <c r="AE679" s="348">
        <v>36.0</v>
      </c>
      <c r="AF679" s="348">
        <v>64.0</v>
      </c>
      <c r="AG679" s="348">
        <v>116.0</v>
      </c>
      <c r="AH679" s="348">
        <v>163.0</v>
      </c>
      <c r="AI679" s="348">
        <v>39.0</v>
      </c>
      <c r="AJ679" s="353"/>
      <c r="AK679" s="353"/>
      <c r="AL679" s="353"/>
      <c r="AM679" s="353"/>
      <c r="AN679" s="353"/>
      <c r="AO679" s="353"/>
      <c r="AP679" s="353"/>
    </row>
    <row r="680">
      <c r="A680" s="345">
        <v>44227.0</v>
      </c>
      <c r="B680" s="348">
        <v>4.0</v>
      </c>
      <c r="C680" s="348">
        <v>238.0</v>
      </c>
      <c r="D680" s="359">
        <v>271.0</v>
      </c>
      <c r="E680" s="348">
        <v>55.0</v>
      </c>
      <c r="F680" s="348">
        <v>22.0</v>
      </c>
      <c r="G680" s="348">
        <v>254.0</v>
      </c>
      <c r="H680" s="348">
        <v>3474.0</v>
      </c>
      <c r="I680" s="348">
        <v>37.0</v>
      </c>
      <c r="J680" s="348">
        <v>2848.0</v>
      </c>
      <c r="K680" s="348">
        <v>1115.0</v>
      </c>
      <c r="L680" s="348">
        <v>856.0</v>
      </c>
      <c r="M680" s="348">
        <v>18.0</v>
      </c>
      <c r="N680" s="348">
        <v>658.0</v>
      </c>
      <c r="O680" s="348">
        <v>66.0</v>
      </c>
      <c r="P680" s="348">
        <v>124.0</v>
      </c>
      <c r="Q680" s="348">
        <v>15.0</v>
      </c>
      <c r="R680" s="348">
        <v>100.0</v>
      </c>
      <c r="S680" s="348">
        <v>96.0</v>
      </c>
      <c r="T680" s="348">
        <v>80.0</v>
      </c>
      <c r="U680" s="348">
        <v>87.0</v>
      </c>
      <c r="V680" s="348">
        <v>95.0</v>
      </c>
      <c r="W680" s="348">
        <v>91.0</v>
      </c>
      <c r="X680" s="348">
        <v>58.0</v>
      </c>
      <c r="Y680" s="348">
        <v>666.0</v>
      </c>
      <c r="Z680" s="348">
        <v>130.0</v>
      </c>
      <c r="AA680" s="348">
        <v>134.0</v>
      </c>
      <c r="AB680" s="348">
        <v>130.0</v>
      </c>
      <c r="AC680" s="348">
        <v>10.0</v>
      </c>
      <c r="AD680" s="348">
        <v>46.0</v>
      </c>
      <c r="AE680" s="348">
        <v>21.0</v>
      </c>
      <c r="AF680" s="348">
        <v>22.0</v>
      </c>
      <c r="AG680" s="348">
        <v>99.0</v>
      </c>
      <c r="AH680" s="348">
        <v>56.0</v>
      </c>
      <c r="AI680" s="348">
        <v>25.0</v>
      </c>
      <c r="AJ680" s="353"/>
      <c r="AK680" s="353"/>
      <c r="AL680" s="353"/>
      <c r="AM680" s="353"/>
      <c r="AN680" s="353"/>
      <c r="AO680" s="353"/>
      <c r="AP680" s="353"/>
    </row>
    <row r="681">
      <c r="A681" s="345">
        <v>44228.0</v>
      </c>
      <c r="B681" s="348">
        <v>2.0</v>
      </c>
      <c r="C681" s="348">
        <v>253.0</v>
      </c>
      <c r="D681" s="359">
        <v>34.0</v>
      </c>
      <c r="E681" s="348">
        <v>69.0</v>
      </c>
      <c r="F681" s="348">
        <v>4.0</v>
      </c>
      <c r="G681" s="348">
        <v>222.0</v>
      </c>
      <c r="H681" s="348">
        <v>3614.0</v>
      </c>
      <c r="I681" s="348"/>
      <c r="J681" s="348">
        <v>2966.0</v>
      </c>
      <c r="K681" s="348">
        <v>974.0</v>
      </c>
      <c r="L681" s="348">
        <v>693.0</v>
      </c>
      <c r="M681" s="348"/>
      <c r="N681" s="348">
        <v>366.0</v>
      </c>
      <c r="O681" s="348">
        <v>62.0</v>
      </c>
      <c r="P681" s="348">
        <v>74.0</v>
      </c>
      <c r="Q681" s="348">
        <v>108.0</v>
      </c>
      <c r="R681" s="348">
        <v>50.0</v>
      </c>
      <c r="S681" s="348">
        <v>48.0</v>
      </c>
      <c r="T681" s="348">
        <v>66.0</v>
      </c>
      <c r="U681" s="348">
        <v>44.0</v>
      </c>
      <c r="V681" s="348">
        <v>74.0</v>
      </c>
      <c r="W681" s="348">
        <v>97.0</v>
      </c>
      <c r="X681" s="348">
        <v>16.0</v>
      </c>
      <c r="Y681" s="348">
        <v>649.0</v>
      </c>
      <c r="Z681" s="348">
        <v>64.0</v>
      </c>
      <c r="AA681" s="348">
        <v>147.0</v>
      </c>
      <c r="AB681" s="348">
        <v>21.0</v>
      </c>
      <c r="AC681" s="348">
        <v>31.0</v>
      </c>
      <c r="AD681" s="348">
        <v>46.0</v>
      </c>
      <c r="AE681" s="348">
        <v>4.0</v>
      </c>
      <c r="AF681" s="348">
        <v>11.0</v>
      </c>
      <c r="AG681" s="348">
        <v>48.0</v>
      </c>
      <c r="AH681" s="348">
        <v>134.0</v>
      </c>
      <c r="AI681" s="348">
        <v>3.0</v>
      </c>
      <c r="AJ681" s="353"/>
      <c r="AK681" s="353"/>
      <c r="AL681" s="353"/>
      <c r="AM681" s="353"/>
      <c r="AN681" s="353"/>
      <c r="AO681" s="353"/>
      <c r="AP681" s="353"/>
    </row>
    <row r="682">
      <c r="A682" s="345">
        <v>44229.0</v>
      </c>
      <c r="B682" s="348">
        <v>22.0</v>
      </c>
      <c r="C682" s="348">
        <v>309.0</v>
      </c>
      <c r="D682" s="359">
        <v>37.0</v>
      </c>
      <c r="E682" s="348">
        <v>38.0</v>
      </c>
      <c r="F682" s="348">
        <v>13.0</v>
      </c>
      <c r="G682" s="348">
        <v>226.0</v>
      </c>
      <c r="H682" s="348">
        <v>3362.0</v>
      </c>
      <c r="I682" s="348">
        <v>53.0</v>
      </c>
      <c r="J682" s="348">
        <v>2068.0</v>
      </c>
      <c r="K682" s="348">
        <v>1116.0</v>
      </c>
      <c r="L682" s="348">
        <v>847.0</v>
      </c>
      <c r="M682" s="348">
        <v>37.0</v>
      </c>
      <c r="N682" s="348">
        <v>443.0</v>
      </c>
      <c r="O682" s="348">
        <v>99.0</v>
      </c>
      <c r="P682" s="348">
        <v>87.0</v>
      </c>
      <c r="Q682" s="348">
        <v>114.0</v>
      </c>
      <c r="R682" s="348">
        <v>26.0</v>
      </c>
      <c r="S682" s="348"/>
      <c r="T682" s="348">
        <v>62.0</v>
      </c>
      <c r="U682" s="348">
        <v>37.0</v>
      </c>
      <c r="V682" s="348">
        <v>103.0</v>
      </c>
      <c r="W682" s="348">
        <v>136.0</v>
      </c>
      <c r="X682" s="348">
        <v>31.0</v>
      </c>
      <c r="Y682" s="348">
        <v>95.0</v>
      </c>
      <c r="Z682" s="348">
        <v>275.0</v>
      </c>
      <c r="AA682" s="348">
        <v>165.0</v>
      </c>
      <c r="AB682" s="348">
        <v>78.0</v>
      </c>
      <c r="AC682" s="348">
        <v>45.0</v>
      </c>
      <c r="AD682" s="348">
        <v>8.0</v>
      </c>
      <c r="AE682" s="348">
        <v>25.0</v>
      </c>
      <c r="AF682" s="348">
        <v>76.0</v>
      </c>
      <c r="AG682" s="348">
        <v>114.0</v>
      </c>
      <c r="AH682" s="348">
        <v>173.0</v>
      </c>
      <c r="AI682" s="348">
        <v>59.0</v>
      </c>
      <c r="AJ682" s="353"/>
      <c r="AK682" s="353"/>
      <c r="AL682" s="353"/>
      <c r="AM682" s="353"/>
      <c r="AN682" s="353"/>
      <c r="AO682" s="353"/>
      <c r="AP682" s="353"/>
    </row>
    <row r="683">
      <c r="A683" s="345">
        <v>44230.0</v>
      </c>
      <c r="B683" s="348">
        <v>14.0</v>
      </c>
      <c r="C683" s="348">
        <v>261.0</v>
      </c>
      <c r="D683" s="359">
        <v>129.0</v>
      </c>
      <c r="E683" s="348">
        <v>97.0</v>
      </c>
      <c r="F683" s="348">
        <v>12.0</v>
      </c>
      <c r="G683" s="348">
        <v>312.0</v>
      </c>
      <c r="H683" s="348">
        <v>3567.0</v>
      </c>
      <c r="I683" s="348">
        <v>60.0</v>
      </c>
      <c r="J683" s="348">
        <v>2241.0</v>
      </c>
      <c r="K683" s="348">
        <v>1783.0</v>
      </c>
      <c r="L683" s="348">
        <v>736.0</v>
      </c>
      <c r="M683" s="348">
        <v>27.0</v>
      </c>
      <c r="N683" s="348">
        <v>903.0</v>
      </c>
      <c r="O683" s="348">
        <v>19.0</v>
      </c>
      <c r="P683" s="348">
        <v>104.0</v>
      </c>
      <c r="Q683" s="348">
        <v>278.0</v>
      </c>
      <c r="R683" s="348">
        <v>19.0</v>
      </c>
      <c r="S683" s="348">
        <v>6.0</v>
      </c>
      <c r="T683" s="348">
        <v>60.0</v>
      </c>
      <c r="U683" s="348">
        <v>129.0</v>
      </c>
      <c r="V683" s="348">
        <v>72.0</v>
      </c>
      <c r="W683" s="348">
        <v>135.0</v>
      </c>
      <c r="X683" s="348">
        <v>26.0</v>
      </c>
      <c r="Y683" s="348">
        <v>161.0</v>
      </c>
      <c r="Z683" s="348">
        <v>155.0</v>
      </c>
      <c r="AA683" s="348">
        <v>124.0</v>
      </c>
      <c r="AB683" s="348">
        <v>104.0</v>
      </c>
      <c r="AC683" s="348">
        <v>12.0</v>
      </c>
      <c r="AD683" s="348">
        <v>1.0</v>
      </c>
      <c r="AE683" s="348">
        <v>36.0</v>
      </c>
      <c r="AF683" s="348">
        <v>69.0</v>
      </c>
      <c r="AG683" s="348">
        <v>190.0</v>
      </c>
      <c r="AH683" s="348">
        <v>112.0</v>
      </c>
      <c r="AI683" s="348">
        <v>30.0</v>
      </c>
      <c r="AJ683" s="353"/>
      <c r="AK683" s="353"/>
      <c r="AL683" s="353"/>
      <c r="AM683" s="353"/>
      <c r="AN683" s="353"/>
      <c r="AO683" s="353"/>
      <c r="AP683" s="353"/>
    </row>
    <row r="684">
      <c r="A684" s="345">
        <v>44231.0</v>
      </c>
      <c r="B684" s="348">
        <v>10.0</v>
      </c>
      <c r="C684" s="348">
        <v>216.0</v>
      </c>
      <c r="D684" s="359">
        <v>26.0</v>
      </c>
      <c r="E684" s="348">
        <v>121.0</v>
      </c>
      <c r="F684" s="348">
        <v>13.0</v>
      </c>
      <c r="G684" s="348">
        <v>321.0</v>
      </c>
      <c r="H684" s="348">
        <v>3632.0</v>
      </c>
      <c r="I684" s="348">
        <v>48.0</v>
      </c>
      <c r="J684" s="348">
        <v>2020.0</v>
      </c>
      <c r="K684" s="348">
        <v>1775.0</v>
      </c>
      <c r="L684" s="348">
        <v>679.0</v>
      </c>
      <c r="M684" s="348">
        <v>33.0</v>
      </c>
      <c r="N684" s="348">
        <v>732.0</v>
      </c>
      <c r="O684" s="348">
        <v>50.0</v>
      </c>
      <c r="P684" s="348">
        <v>111.0</v>
      </c>
      <c r="Q684" s="348">
        <v>71.0</v>
      </c>
      <c r="R684" s="348">
        <v>36.0</v>
      </c>
      <c r="S684" s="348">
        <v>0.0</v>
      </c>
      <c r="T684" s="348">
        <v>29.0</v>
      </c>
      <c r="U684" s="348">
        <v>97.0</v>
      </c>
      <c r="V684" s="348">
        <v>63.0</v>
      </c>
      <c r="W684" s="348">
        <v>126.0</v>
      </c>
      <c r="X684" s="348">
        <v>47.0</v>
      </c>
      <c r="Y684" s="348">
        <v>300.0</v>
      </c>
      <c r="Z684" s="348">
        <v>207.0</v>
      </c>
      <c r="AA684" s="348">
        <v>98.0</v>
      </c>
      <c r="AB684" s="348">
        <v>92.0</v>
      </c>
      <c r="AC684" s="348">
        <v>30.0</v>
      </c>
      <c r="AD684" s="348">
        <v>20.0</v>
      </c>
      <c r="AE684" s="348">
        <v>5.0</v>
      </c>
      <c r="AF684" s="348">
        <v>145.0</v>
      </c>
      <c r="AG684" s="348">
        <v>100.0</v>
      </c>
      <c r="AH684" s="348">
        <v>158.0</v>
      </c>
      <c r="AI684" s="348">
        <v>23.0</v>
      </c>
      <c r="AJ684" s="353"/>
      <c r="AK684" s="353"/>
      <c r="AL684" s="353"/>
      <c r="AM684" s="353"/>
      <c r="AN684" s="353"/>
      <c r="AO684" s="353"/>
      <c r="AP684" s="353"/>
    </row>
    <row r="685">
      <c r="A685" s="345">
        <v>44232.0</v>
      </c>
      <c r="B685" s="348">
        <v>9.0</v>
      </c>
      <c r="C685" s="348">
        <v>508.0</v>
      </c>
      <c r="D685" s="359">
        <v>67.0</v>
      </c>
      <c r="E685" s="348">
        <v>115.0</v>
      </c>
      <c r="F685" s="348">
        <v>6.0</v>
      </c>
      <c r="G685" s="348">
        <v>280.0</v>
      </c>
      <c r="H685" s="348">
        <v>3340.0</v>
      </c>
      <c r="I685" s="348">
        <v>56.0</v>
      </c>
      <c r="J685" s="348">
        <v>2117.0</v>
      </c>
      <c r="K685" s="348">
        <v>1884.0</v>
      </c>
      <c r="L685" s="348">
        <v>799.0</v>
      </c>
      <c r="M685" s="348">
        <v>25.0</v>
      </c>
      <c r="N685" s="348">
        <v>798.0</v>
      </c>
      <c r="O685" s="348">
        <v>80.0</v>
      </c>
      <c r="P685" s="348">
        <v>128.0</v>
      </c>
      <c r="Q685" s="348">
        <v>50.0</v>
      </c>
      <c r="R685" s="348">
        <v>25.0</v>
      </c>
      <c r="S685" s="348">
        <v>1.0</v>
      </c>
      <c r="T685" s="348">
        <v>68.0</v>
      </c>
      <c r="U685" s="348">
        <v>58.0</v>
      </c>
      <c r="V685" s="348">
        <v>17.0</v>
      </c>
      <c r="W685" s="348">
        <v>115.0</v>
      </c>
      <c r="X685" s="348">
        <v>31.0</v>
      </c>
      <c r="Y685" s="348">
        <v>226.0</v>
      </c>
      <c r="Z685" s="348">
        <v>173.0</v>
      </c>
      <c r="AA685" s="348">
        <v>114.0</v>
      </c>
      <c r="AB685" s="348">
        <v>68.0</v>
      </c>
      <c r="AC685" s="348">
        <v>33.0</v>
      </c>
      <c r="AD685" s="348">
        <v>31.0</v>
      </c>
      <c r="AE685" s="348">
        <v>13.0</v>
      </c>
      <c r="AF685" s="348">
        <v>63.0</v>
      </c>
      <c r="AG685" s="348">
        <v>48.0</v>
      </c>
      <c r="AH685" s="348">
        <v>389.0</v>
      </c>
      <c r="AI685" s="348">
        <v>14.0</v>
      </c>
      <c r="AJ685" s="353"/>
      <c r="AK685" s="353"/>
      <c r="AL685" s="353"/>
      <c r="AM685" s="353"/>
      <c r="AN685" s="353"/>
      <c r="AO685" s="353"/>
      <c r="AP685" s="353"/>
    </row>
    <row r="686">
      <c r="A686" s="345">
        <v>44233.0</v>
      </c>
      <c r="B686" s="348">
        <v>13.0</v>
      </c>
      <c r="C686" s="348">
        <v>197.0</v>
      </c>
      <c r="D686" s="359">
        <v>47.0</v>
      </c>
      <c r="E686" s="348">
        <v>135.0</v>
      </c>
      <c r="F686" s="348">
        <v>6.0</v>
      </c>
      <c r="G686" s="348">
        <v>217.0</v>
      </c>
      <c r="H686" s="348">
        <v>2379.0</v>
      </c>
      <c r="I686" s="348">
        <v>37.0</v>
      </c>
      <c r="J686" s="348">
        <v>3971.0</v>
      </c>
      <c r="K686" s="348">
        <v>1601.0</v>
      </c>
      <c r="L686" s="348">
        <v>745.0</v>
      </c>
      <c r="M686" s="348">
        <v>42.0</v>
      </c>
      <c r="N686" s="348">
        <v>607.0</v>
      </c>
      <c r="O686" s="348">
        <v>67.0</v>
      </c>
      <c r="P686" s="348">
        <v>140.0</v>
      </c>
      <c r="Q686" s="348">
        <v>188.0</v>
      </c>
      <c r="R686" s="348">
        <v>19.0</v>
      </c>
      <c r="S686" s="348">
        <v>22.0</v>
      </c>
      <c r="T686" s="348">
        <v>58.0</v>
      </c>
      <c r="U686" s="348">
        <v>95.0</v>
      </c>
      <c r="V686" s="348">
        <v>106.0</v>
      </c>
      <c r="W686" s="348">
        <v>99.0</v>
      </c>
      <c r="X686" s="348">
        <v>34.0</v>
      </c>
      <c r="Y686" s="348">
        <v>495.0</v>
      </c>
      <c r="Z686" s="348">
        <v>184.0</v>
      </c>
      <c r="AA686" s="348">
        <v>115.0</v>
      </c>
      <c r="AB686" s="348">
        <v>70.0</v>
      </c>
      <c r="AC686" s="348"/>
      <c r="AD686" s="348">
        <v>29.0</v>
      </c>
      <c r="AE686" s="348">
        <v>14.0</v>
      </c>
      <c r="AF686" s="348">
        <v>67.0</v>
      </c>
      <c r="AG686" s="348">
        <v>148.0</v>
      </c>
      <c r="AH686" s="348">
        <v>198.0</v>
      </c>
      <c r="AI686" s="348">
        <v>11.0</v>
      </c>
      <c r="AJ686" s="353"/>
      <c r="AK686" s="353"/>
      <c r="AL686" s="353"/>
      <c r="AM686" s="353"/>
      <c r="AN686" s="353"/>
      <c r="AO686" s="353"/>
      <c r="AP686" s="353"/>
    </row>
    <row r="687">
      <c r="A687" s="345">
        <v>44234.0</v>
      </c>
      <c r="B687" s="348">
        <v>14.0</v>
      </c>
      <c r="C687" s="348">
        <v>381.0</v>
      </c>
      <c r="D687" s="359">
        <v>90.0</v>
      </c>
      <c r="E687" s="348">
        <v>95.0</v>
      </c>
      <c r="F687" s="348">
        <v>8.0</v>
      </c>
      <c r="G687" s="348">
        <v>145.0</v>
      </c>
      <c r="H687" s="348">
        <v>4213.0</v>
      </c>
      <c r="I687" s="348">
        <v>25.0</v>
      </c>
      <c r="J687" s="348">
        <v>1988.0</v>
      </c>
      <c r="K687" s="348">
        <v>1064.0</v>
      </c>
      <c r="L687" s="348">
        <v>557.0</v>
      </c>
      <c r="M687" s="348">
        <v>23.0</v>
      </c>
      <c r="N687" s="348">
        <v>501.0</v>
      </c>
      <c r="O687" s="348">
        <v>61.0</v>
      </c>
      <c r="P687" s="348">
        <v>117.0</v>
      </c>
      <c r="Q687" s="348">
        <v>63.0</v>
      </c>
      <c r="R687" s="348">
        <v>31.0</v>
      </c>
      <c r="S687" s="348"/>
      <c r="T687" s="348">
        <v>71.0</v>
      </c>
      <c r="U687" s="348">
        <v>129.0</v>
      </c>
      <c r="V687" s="348">
        <v>92.0</v>
      </c>
      <c r="W687" s="348">
        <v>169.0</v>
      </c>
      <c r="X687" s="348">
        <v>48.0</v>
      </c>
      <c r="Y687" s="348">
        <v>272.0</v>
      </c>
      <c r="Z687" s="348">
        <v>37.0</v>
      </c>
      <c r="AA687" s="348">
        <v>114.0</v>
      </c>
      <c r="AB687" s="348">
        <v>93.0</v>
      </c>
      <c r="AC687" s="348">
        <v>10.0</v>
      </c>
      <c r="AD687" s="348">
        <v>23.0</v>
      </c>
      <c r="AE687" s="348">
        <v>13.0</v>
      </c>
      <c r="AF687" s="348">
        <v>57.0</v>
      </c>
      <c r="AG687" s="348">
        <v>88.0</v>
      </c>
      <c r="AH687" s="348">
        <v>213.0</v>
      </c>
      <c r="AI687" s="348">
        <v>22.0</v>
      </c>
      <c r="AJ687" s="353"/>
      <c r="AK687" s="353"/>
      <c r="AL687" s="353"/>
      <c r="AM687" s="353"/>
      <c r="AN687" s="353"/>
      <c r="AO687" s="353"/>
      <c r="AP687" s="353"/>
    </row>
    <row r="688">
      <c r="A688" s="345">
        <v>44235.0</v>
      </c>
      <c r="B688" s="348">
        <v>11.0</v>
      </c>
      <c r="C688" s="348">
        <v>260.0</v>
      </c>
      <c r="D688" s="359">
        <v>41.0</v>
      </c>
      <c r="E688" s="348">
        <v>95.0</v>
      </c>
      <c r="F688" s="348">
        <v>6.0</v>
      </c>
      <c r="G688" s="348">
        <v>206.0</v>
      </c>
      <c r="H688" s="348">
        <v>3144.0</v>
      </c>
      <c r="I688" s="348">
        <v>2.0</v>
      </c>
      <c r="J688" s="348">
        <v>1500.0</v>
      </c>
      <c r="K688" s="348">
        <v>826.0</v>
      </c>
      <c r="L688" s="348">
        <v>585.0</v>
      </c>
      <c r="M688" s="348"/>
      <c r="N688" s="348">
        <v>344.0</v>
      </c>
      <c r="O688" s="348">
        <v>43.0</v>
      </c>
      <c r="P688" s="348">
        <v>80.0</v>
      </c>
      <c r="Q688" s="348">
        <v>134.0</v>
      </c>
      <c r="R688" s="348">
        <v>10.0</v>
      </c>
      <c r="S688" s="348">
        <v>141.0</v>
      </c>
      <c r="T688" s="348">
        <v>71.0</v>
      </c>
      <c r="U688" s="348">
        <v>42.0</v>
      </c>
      <c r="V688" s="348">
        <v>31.0</v>
      </c>
      <c r="W688" s="348">
        <v>146.0</v>
      </c>
      <c r="X688" s="348">
        <v>7.0</v>
      </c>
      <c r="Y688" s="348">
        <v>136.0</v>
      </c>
      <c r="Z688" s="348">
        <v>32.0</v>
      </c>
      <c r="AA688" s="348">
        <v>61.0</v>
      </c>
      <c r="AB688" s="348">
        <v>62.0</v>
      </c>
      <c r="AC688" s="348">
        <v>21.0</v>
      </c>
      <c r="AD688" s="348">
        <v>11.0</v>
      </c>
      <c r="AE688" s="348">
        <v>30.0</v>
      </c>
      <c r="AF688" s="348">
        <v>50.0</v>
      </c>
      <c r="AG688" s="348">
        <v>31.0</v>
      </c>
      <c r="AH688" s="348">
        <v>83.0</v>
      </c>
      <c r="AI688" s="353"/>
      <c r="AJ688" s="353"/>
      <c r="AK688" s="353"/>
      <c r="AL688" s="353"/>
      <c r="AM688" s="353"/>
      <c r="AN688" s="353"/>
      <c r="AO688" s="353"/>
      <c r="AP688" s="353"/>
    </row>
    <row r="689">
      <c r="A689" s="345">
        <v>44236.0</v>
      </c>
      <c r="B689" s="348">
        <v>47.0</v>
      </c>
      <c r="C689" s="348">
        <v>453.0</v>
      </c>
      <c r="D689" s="359">
        <v>65.0</v>
      </c>
      <c r="E689" s="348">
        <v>28.0</v>
      </c>
      <c r="F689" s="348">
        <v>12.0</v>
      </c>
      <c r="G689" s="348">
        <v>228.0</v>
      </c>
      <c r="H689" s="348">
        <v>3437.0</v>
      </c>
      <c r="I689" s="348">
        <v>22.0</v>
      </c>
      <c r="J689" s="348">
        <v>775.0</v>
      </c>
      <c r="K689" s="348">
        <v>948.0</v>
      </c>
      <c r="L689" s="348">
        <v>440.0</v>
      </c>
      <c r="M689" s="348">
        <v>35.0</v>
      </c>
      <c r="N689" s="348">
        <v>550.0</v>
      </c>
      <c r="O689" s="348">
        <v>32.0</v>
      </c>
      <c r="P689" s="348">
        <v>115.0</v>
      </c>
      <c r="Q689" s="348">
        <v>104.0</v>
      </c>
      <c r="R689" s="348">
        <v>51.0</v>
      </c>
      <c r="S689" s="348">
        <v>87.0</v>
      </c>
      <c r="T689" s="348">
        <v>62.0</v>
      </c>
      <c r="U689" s="348">
        <v>51.0</v>
      </c>
      <c r="V689" s="348">
        <v>96.0</v>
      </c>
      <c r="W689" s="348">
        <v>174.0</v>
      </c>
      <c r="X689" s="348">
        <v>17.0</v>
      </c>
      <c r="Y689" s="348">
        <v>166.0</v>
      </c>
      <c r="Z689" s="348">
        <v>76.0</v>
      </c>
      <c r="AA689" s="348">
        <v>98.0</v>
      </c>
      <c r="AB689" s="348">
        <v>73.0</v>
      </c>
      <c r="AC689" s="348">
        <v>39.0</v>
      </c>
      <c r="AD689" s="348">
        <v>5.0</v>
      </c>
      <c r="AE689" s="348">
        <v>28.0</v>
      </c>
      <c r="AF689" s="348">
        <v>63.0</v>
      </c>
      <c r="AG689" s="348">
        <v>179.0</v>
      </c>
      <c r="AH689" s="348">
        <v>113.0</v>
      </c>
      <c r="AI689" s="348">
        <v>31.0</v>
      </c>
      <c r="AJ689" s="353"/>
      <c r="AK689" s="353"/>
      <c r="AL689" s="353"/>
      <c r="AM689" s="353"/>
      <c r="AN689" s="353"/>
      <c r="AO689" s="353"/>
      <c r="AP689" s="353"/>
    </row>
    <row r="690">
      <c r="A690" s="345">
        <v>44237.0</v>
      </c>
      <c r="B690" s="348">
        <v>3.0</v>
      </c>
      <c r="C690" s="348">
        <v>305.0</v>
      </c>
      <c r="D690" s="359">
        <v>30.0</v>
      </c>
      <c r="E690" s="348">
        <v>89.0</v>
      </c>
      <c r="F690" s="348">
        <v>7.0</v>
      </c>
      <c r="G690" s="348">
        <v>291.0</v>
      </c>
      <c r="H690" s="348">
        <v>3309.0</v>
      </c>
      <c r="I690" s="348">
        <v>45.0</v>
      </c>
      <c r="J690" s="348">
        <v>660.0</v>
      </c>
      <c r="K690" s="348">
        <v>1220.0</v>
      </c>
      <c r="L690" s="348">
        <v>603.0</v>
      </c>
      <c r="M690" s="348">
        <v>19.0</v>
      </c>
      <c r="N690" s="348">
        <v>498.0</v>
      </c>
      <c r="O690" s="348">
        <v>30.0</v>
      </c>
      <c r="P690" s="348">
        <v>145.0</v>
      </c>
      <c r="Q690" s="348">
        <v>55.0</v>
      </c>
      <c r="R690" s="348">
        <v>37.0</v>
      </c>
      <c r="S690" s="348">
        <v>80.0</v>
      </c>
      <c r="T690" s="348">
        <v>74.0</v>
      </c>
      <c r="U690" s="348">
        <v>141.0</v>
      </c>
      <c r="V690" s="348">
        <v>34.0</v>
      </c>
      <c r="W690" s="348">
        <v>224.0</v>
      </c>
      <c r="X690" s="348">
        <v>12.0</v>
      </c>
      <c r="Y690" s="348">
        <v>180.0</v>
      </c>
      <c r="Z690" s="348">
        <v>63.0</v>
      </c>
      <c r="AA690" s="348">
        <v>106.0</v>
      </c>
      <c r="AB690" s="348">
        <v>173.0</v>
      </c>
      <c r="AC690" s="348">
        <v>40.0</v>
      </c>
      <c r="AD690" s="348">
        <v>30.0</v>
      </c>
      <c r="AE690" s="348">
        <v>23.0</v>
      </c>
      <c r="AF690" s="348">
        <v>101.0</v>
      </c>
      <c r="AG690" s="348">
        <v>23.0</v>
      </c>
      <c r="AH690" s="348">
        <v>90.0</v>
      </c>
      <c r="AI690" s="348">
        <v>26.0</v>
      </c>
      <c r="AJ690" s="353"/>
      <c r="AK690" s="353"/>
      <c r="AL690" s="353"/>
      <c r="AM690" s="353"/>
      <c r="AN690" s="353"/>
      <c r="AO690" s="353"/>
      <c r="AP690" s="353"/>
    </row>
    <row r="691">
      <c r="A691" s="345">
        <v>44238.0</v>
      </c>
      <c r="B691" s="348">
        <v>17.0</v>
      </c>
      <c r="C691" s="348">
        <v>371.0</v>
      </c>
      <c r="D691" s="359">
        <v>40.0</v>
      </c>
      <c r="E691" s="348">
        <v>160.0</v>
      </c>
      <c r="F691" s="348">
        <v>11.0</v>
      </c>
      <c r="G691" s="348">
        <v>261.0</v>
      </c>
      <c r="H691" s="348">
        <v>2514.0</v>
      </c>
      <c r="I691" s="348">
        <v>33.0</v>
      </c>
      <c r="J691" s="348">
        <v>1059.0</v>
      </c>
      <c r="K691" s="348">
        <v>986.0</v>
      </c>
      <c r="L691" s="348">
        <v>1044.0</v>
      </c>
      <c r="M691" s="348">
        <v>27.0</v>
      </c>
      <c r="N691" s="348">
        <v>643.0</v>
      </c>
      <c r="O691" s="348">
        <v>31.0</v>
      </c>
      <c r="P691" s="348">
        <v>139.0</v>
      </c>
      <c r="Q691" s="348">
        <v>63.0</v>
      </c>
      <c r="R691" s="348">
        <v>25.0</v>
      </c>
      <c r="S691" s="348">
        <v>63.0</v>
      </c>
      <c r="T691" s="348">
        <v>40.0</v>
      </c>
      <c r="U691" s="348">
        <v>85.0</v>
      </c>
      <c r="V691" s="348">
        <v>162.0</v>
      </c>
      <c r="W691" s="348">
        <v>131.0</v>
      </c>
      <c r="X691" s="348">
        <v>20.0</v>
      </c>
      <c r="Y691" s="348">
        <v>128.0</v>
      </c>
      <c r="Z691" s="348">
        <v>38.0</v>
      </c>
      <c r="AA691" s="348">
        <v>66.0</v>
      </c>
      <c r="AB691" s="348">
        <v>89.0</v>
      </c>
      <c r="AC691" s="348">
        <v>49.0</v>
      </c>
      <c r="AD691" s="348">
        <v>10.0</v>
      </c>
      <c r="AE691" s="348">
        <v>16.0</v>
      </c>
      <c r="AF691" s="348">
        <v>41.0</v>
      </c>
      <c r="AG691" s="348">
        <v>27.0</v>
      </c>
      <c r="AH691" s="348">
        <v>32.0</v>
      </c>
      <c r="AI691" s="348">
        <v>14.0</v>
      </c>
      <c r="AJ691" s="353"/>
      <c r="AK691" s="353"/>
      <c r="AL691" s="353"/>
      <c r="AM691" s="353"/>
      <c r="AN691" s="353"/>
      <c r="AO691" s="353"/>
      <c r="AP691" s="353"/>
    </row>
    <row r="692">
      <c r="A692" s="345">
        <v>44239.0</v>
      </c>
      <c r="B692" s="348">
        <v>8.0</v>
      </c>
      <c r="C692" s="348">
        <v>312.0</v>
      </c>
      <c r="D692" s="359">
        <v>147.0</v>
      </c>
      <c r="E692" s="348">
        <v>114.0</v>
      </c>
      <c r="F692" s="348">
        <v>17.0</v>
      </c>
      <c r="G692" s="348">
        <v>278.0</v>
      </c>
      <c r="H692" s="348">
        <v>3810.0</v>
      </c>
      <c r="I692" s="348">
        <v>30.0</v>
      </c>
      <c r="J692" s="348">
        <v>683.0</v>
      </c>
      <c r="K692" s="348">
        <v>664.0</v>
      </c>
      <c r="L692" s="348">
        <v>776.0</v>
      </c>
      <c r="M692" s="348">
        <v>33.0</v>
      </c>
      <c r="N692" s="348">
        <v>931.0</v>
      </c>
      <c r="O692" s="348">
        <v>78.0</v>
      </c>
      <c r="P692" s="348">
        <v>136.0</v>
      </c>
      <c r="Q692" s="348">
        <v>65.0</v>
      </c>
      <c r="R692" s="348">
        <v>11.0</v>
      </c>
      <c r="S692" s="348">
        <v>36.0</v>
      </c>
      <c r="T692" s="348">
        <v>56.0</v>
      </c>
      <c r="U692" s="348">
        <v>123.0</v>
      </c>
      <c r="V692" s="348">
        <v>72.0</v>
      </c>
      <c r="W692" s="348">
        <v>168.0</v>
      </c>
      <c r="X692" s="348">
        <v>26.0</v>
      </c>
      <c r="Y692" s="348">
        <v>676.0</v>
      </c>
      <c r="Z692" s="348">
        <v>35.0</v>
      </c>
      <c r="AA692" s="348">
        <v>76.0</v>
      </c>
      <c r="AB692" s="348">
        <v>96.0</v>
      </c>
      <c r="AC692" s="348">
        <v>58.0</v>
      </c>
      <c r="AD692" s="348"/>
      <c r="AE692" s="348">
        <v>35.0</v>
      </c>
      <c r="AF692" s="348">
        <v>66.0</v>
      </c>
      <c r="AG692" s="348">
        <v>39.0</v>
      </c>
      <c r="AH692" s="348">
        <v>185.0</v>
      </c>
      <c r="AI692" s="348">
        <v>29.0</v>
      </c>
      <c r="AJ692" s="353"/>
      <c r="AK692" s="353"/>
      <c r="AL692" s="353"/>
      <c r="AM692" s="353"/>
      <c r="AN692" s="353"/>
      <c r="AO692" s="353"/>
      <c r="AP692" s="353"/>
    </row>
    <row r="693">
      <c r="A693" s="345">
        <v>44240.0</v>
      </c>
      <c r="B693" s="348">
        <v>1.0</v>
      </c>
      <c r="C693" s="348">
        <v>156.0</v>
      </c>
      <c r="D693" s="359">
        <v>114.0</v>
      </c>
      <c r="E693" s="348">
        <v>133.0</v>
      </c>
      <c r="F693" s="348">
        <v>9.0</v>
      </c>
      <c r="G693" s="348">
        <v>113.0</v>
      </c>
      <c r="H693" s="348">
        <v>3018.0</v>
      </c>
      <c r="I693" s="348">
        <v>33.0</v>
      </c>
      <c r="J693" s="348">
        <v>1737.0</v>
      </c>
      <c r="K693" s="348">
        <v>763.0</v>
      </c>
      <c r="L693" s="348">
        <v>560.0</v>
      </c>
      <c r="M693" s="348">
        <v>10.0</v>
      </c>
      <c r="N693" s="348">
        <v>314.0</v>
      </c>
      <c r="O693" s="348">
        <v>101.0</v>
      </c>
      <c r="P693" s="348">
        <v>144.0</v>
      </c>
      <c r="Q693" s="348">
        <v>139.0</v>
      </c>
      <c r="R693" s="348">
        <v>20.0</v>
      </c>
      <c r="S693" s="348">
        <v>17.0</v>
      </c>
      <c r="T693" s="348">
        <v>57.0</v>
      </c>
      <c r="U693" s="348">
        <v>81.0</v>
      </c>
      <c r="V693" s="348">
        <v>84.0</v>
      </c>
      <c r="W693" s="348">
        <v>154.0</v>
      </c>
      <c r="X693" s="348">
        <v>8.0</v>
      </c>
      <c r="Y693" s="348">
        <v>381.0</v>
      </c>
      <c r="Z693" s="348">
        <v>77.0</v>
      </c>
      <c r="AA693" s="348">
        <v>75.0</v>
      </c>
      <c r="AB693" s="348">
        <v>47.0</v>
      </c>
      <c r="AC693" s="348">
        <v>27.0</v>
      </c>
      <c r="AD693" s="348">
        <v>74.0</v>
      </c>
      <c r="AE693" s="348">
        <v>8.0</v>
      </c>
      <c r="AF693" s="348">
        <v>55.0</v>
      </c>
      <c r="AG693" s="348">
        <v>95.0</v>
      </c>
      <c r="AH693" s="348">
        <v>235.0</v>
      </c>
      <c r="AI693" s="348">
        <v>4.0</v>
      </c>
      <c r="AJ693" s="353"/>
      <c r="AK693" s="353"/>
      <c r="AL693" s="353"/>
      <c r="AM693" s="353"/>
      <c r="AN693" s="353"/>
      <c r="AO693" s="353"/>
      <c r="AP693" s="353"/>
    </row>
    <row r="694">
      <c r="A694" s="345">
        <v>44241.0</v>
      </c>
      <c r="B694" s="348">
        <v>4.0</v>
      </c>
      <c r="C694" s="348">
        <v>139.0</v>
      </c>
      <c r="D694" s="359">
        <v>74.0</v>
      </c>
      <c r="E694" s="348">
        <v>130.0</v>
      </c>
      <c r="F694" s="348">
        <v>18.0</v>
      </c>
      <c r="G694" s="348">
        <v>108.0</v>
      </c>
      <c r="H694" s="348">
        <v>2496.0</v>
      </c>
      <c r="I694" s="348">
        <v>34.0</v>
      </c>
      <c r="J694" s="348">
        <v>882.0</v>
      </c>
      <c r="K694" s="348">
        <v>478.0</v>
      </c>
      <c r="L694" s="348">
        <v>516.0</v>
      </c>
      <c r="M694" s="348">
        <v>19.0</v>
      </c>
      <c r="N694" s="348">
        <v>330.0</v>
      </c>
      <c r="O694" s="348">
        <v>36.0</v>
      </c>
      <c r="P694" s="348">
        <v>97.0</v>
      </c>
      <c r="Q694" s="348">
        <v>79.0</v>
      </c>
      <c r="R694" s="348">
        <v>33.0</v>
      </c>
      <c r="S694" s="348">
        <v>13.0</v>
      </c>
      <c r="T694" s="348">
        <v>66.0</v>
      </c>
      <c r="U694" s="348">
        <v>77.0</v>
      </c>
      <c r="V694" s="348">
        <v>56.0</v>
      </c>
      <c r="W694" s="348">
        <v>126.0</v>
      </c>
      <c r="X694" s="348">
        <v>15.0</v>
      </c>
      <c r="Y694" s="348">
        <v>354.0</v>
      </c>
      <c r="Z694" s="348">
        <v>57.0</v>
      </c>
      <c r="AA694" s="348">
        <v>89.0</v>
      </c>
      <c r="AB694" s="348">
        <v>67.0</v>
      </c>
      <c r="AC694" s="348">
        <v>22.0</v>
      </c>
      <c r="AD694" s="348">
        <v>33.0</v>
      </c>
      <c r="AE694" s="348">
        <v>24.0</v>
      </c>
      <c r="AF694" s="348">
        <v>15.0</v>
      </c>
      <c r="AG694" s="348">
        <v>7.0</v>
      </c>
      <c r="AH694" s="348">
        <v>252.0</v>
      </c>
      <c r="AI694" s="348">
        <v>19.0</v>
      </c>
      <c r="AJ694" s="353"/>
      <c r="AK694" s="353"/>
      <c r="AL694" s="353"/>
      <c r="AM694" s="353"/>
      <c r="AN694" s="353"/>
      <c r="AO694" s="353"/>
      <c r="AP694" s="353"/>
    </row>
    <row r="695">
      <c r="A695" s="345">
        <v>44242.0</v>
      </c>
      <c r="B695" s="353"/>
      <c r="C695" s="348">
        <v>274.0</v>
      </c>
      <c r="D695" s="359">
        <v>179.0</v>
      </c>
      <c r="E695" s="348">
        <v>138.0</v>
      </c>
      <c r="F695" s="348">
        <v>5.0</v>
      </c>
      <c r="G695" s="348">
        <v>135.0</v>
      </c>
      <c r="H695" s="348">
        <v>1879.0</v>
      </c>
      <c r="I695" s="348">
        <v>9.0</v>
      </c>
      <c r="J695" s="348">
        <v>947.0</v>
      </c>
      <c r="K695" s="348">
        <v>881.0</v>
      </c>
      <c r="L695" s="348">
        <v>432.0</v>
      </c>
      <c r="M695" s="348">
        <v>0.0</v>
      </c>
      <c r="N695" s="348">
        <v>362.0</v>
      </c>
      <c r="O695" s="348">
        <v>41.0</v>
      </c>
      <c r="P695" s="348">
        <v>146.0</v>
      </c>
      <c r="Q695" s="348">
        <v>185.0</v>
      </c>
      <c r="R695" s="348">
        <v>8.0</v>
      </c>
      <c r="S695" s="348">
        <v>3.0</v>
      </c>
      <c r="T695" s="348">
        <v>51.0</v>
      </c>
      <c r="U695" s="348">
        <v>14.0</v>
      </c>
      <c r="V695" s="348">
        <v>97.0</v>
      </c>
      <c r="W695" s="348">
        <v>134.0</v>
      </c>
      <c r="X695" s="348">
        <v>8.0</v>
      </c>
      <c r="Y695" s="348">
        <v>160.0</v>
      </c>
      <c r="Z695" s="348">
        <v>49.0</v>
      </c>
      <c r="AA695" s="348">
        <v>68.0</v>
      </c>
      <c r="AB695" s="348">
        <v>56.0</v>
      </c>
      <c r="AC695" s="348">
        <v>9.0</v>
      </c>
      <c r="AD695" s="348"/>
      <c r="AE695" s="348">
        <v>27.0</v>
      </c>
      <c r="AF695" s="348">
        <v>17.0</v>
      </c>
      <c r="AG695" s="348">
        <v>14.0</v>
      </c>
      <c r="AH695" s="348">
        <v>115.0</v>
      </c>
      <c r="AI695" s="348">
        <v>19.0</v>
      </c>
      <c r="AJ695" s="353"/>
      <c r="AK695" s="353"/>
      <c r="AL695" s="353"/>
      <c r="AM695" s="353"/>
      <c r="AN695" s="353"/>
      <c r="AO695" s="353"/>
      <c r="AP695" s="353"/>
    </row>
    <row r="696">
      <c r="A696" s="345">
        <v>44243.0</v>
      </c>
      <c r="B696" s="353"/>
      <c r="C696" s="348">
        <v>274.0</v>
      </c>
      <c r="D696" s="359">
        <v>351.0</v>
      </c>
      <c r="E696" s="348">
        <v>54.0</v>
      </c>
      <c r="F696" s="348">
        <v>17.0</v>
      </c>
      <c r="G696" s="348">
        <v>167.0</v>
      </c>
      <c r="H696" s="348">
        <v>1861.0</v>
      </c>
      <c r="I696" s="348">
        <v>24.0</v>
      </c>
      <c r="J696" s="348">
        <v>4032.0</v>
      </c>
      <c r="K696" s="348">
        <v>1101.0</v>
      </c>
      <c r="L696" s="348">
        <v>473.0</v>
      </c>
      <c r="M696" s="348">
        <v>37.0</v>
      </c>
      <c r="N696" s="348">
        <v>322.0</v>
      </c>
      <c r="O696" s="348">
        <v>50.0</v>
      </c>
      <c r="P696" s="348">
        <v>139.0</v>
      </c>
      <c r="Q696" s="348">
        <v>75.0</v>
      </c>
      <c r="R696" s="348">
        <v>14.0</v>
      </c>
      <c r="S696" s="348">
        <v>57.0</v>
      </c>
      <c r="T696" s="348">
        <v>52.0</v>
      </c>
      <c r="U696" s="348">
        <v>54.0</v>
      </c>
      <c r="V696" s="348">
        <v>17.0</v>
      </c>
      <c r="W696" s="348">
        <v>109.0</v>
      </c>
      <c r="X696" s="348">
        <v>11.0</v>
      </c>
      <c r="Y696" s="348">
        <v>319.0</v>
      </c>
      <c r="Z696" s="348">
        <v>31.0</v>
      </c>
      <c r="AA696" s="348">
        <v>78.0</v>
      </c>
      <c r="AB696" s="348">
        <v>80.0</v>
      </c>
      <c r="AC696" s="348">
        <v>8.0</v>
      </c>
      <c r="AD696" s="348">
        <v>22.0</v>
      </c>
      <c r="AE696" s="348">
        <v>8.0</v>
      </c>
      <c r="AF696" s="348">
        <v>2.0</v>
      </c>
      <c r="AG696" s="348">
        <v>38.0</v>
      </c>
      <c r="AH696" s="348">
        <v>130.0</v>
      </c>
      <c r="AI696" s="348">
        <v>22.0</v>
      </c>
      <c r="AJ696" s="353"/>
      <c r="AK696" s="353"/>
      <c r="AL696" s="353"/>
      <c r="AM696" s="353"/>
      <c r="AN696" s="353"/>
      <c r="AO696" s="353"/>
      <c r="AP696" s="353"/>
    </row>
    <row r="697">
      <c r="A697" s="345">
        <v>44244.0</v>
      </c>
      <c r="B697" s="353"/>
      <c r="C697" s="348">
        <v>374.0</v>
      </c>
      <c r="D697" s="359">
        <v>334.0</v>
      </c>
      <c r="E697" s="348">
        <v>116.0</v>
      </c>
      <c r="F697" s="348">
        <v>9.0</v>
      </c>
      <c r="G697" s="348">
        <v>227.0</v>
      </c>
      <c r="H697" s="348">
        <v>1445.0</v>
      </c>
      <c r="I697" s="348">
        <v>22.0</v>
      </c>
      <c r="J697" s="348">
        <v>4124.0</v>
      </c>
      <c r="K697" s="348">
        <v>869.0</v>
      </c>
      <c r="L697" s="348">
        <v>580.0</v>
      </c>
      <c r="M697" s="348">
        <v>26.0</v>
      </c>
      <c r="N697" s="348">
        <v>452.0</v>
      </c>
      <c r="O697" s="348">
        <v>32.0</v>
      </c>
      <c r="P697" s="348">
        <v>151.0</v>
      </c>
      <c r="Q697" s="348">
        <v>60.0</v>
      </c>
      <c r="R697" s="348">
        <v>13.0</v>
      </c>
      <c r="S697" s="348">
        <v>61.0</v>
      </c>
      <c r="T697" s="348">
        <v>55.0</v>
      </c>
      <c r="U697" s="348">
        <v>71.0</v>
      </c>
      <c r="V697" s="348">
        <v>4.0</v>
      </c>
      <c r="W697" s="348">
        <v>128.0</v>
      </c>
      <c r="X697" s="348">
        <v>14.0</v>
      </c>
      <c r="Y697" s="348">
        <v>116.0</v>
      </c>
      <c r="Z697" s="348">
        <v>44.0</v>
      </c>
      <c r="AA697" s="348">
        <v>75.0</v>
      </c>
      <c r="AB697" s="348">
        <v>22.0</v>
      </c>
      <c r="AC697" s="348">
        <v>22.0</v>
      </c>
      <c r="AD697" s="348">
        <v>5.0</v>
      </c>
      <c r="AE697" s="348">
        <v>48.0</v>
      </c>
      <c r="AF697" s="348">
        <v>8.0</v>
      </c>
      <c r="AG697" s="348">
        <v>73.0</v>
      </c>
      <c r="AH697" s="348">
        <v>103.0</v>
      </c>
      <c r="AI697" s="348">
        <v>4.0</v>
      </c>
      <c r="AJ697" s="353"/>
      <c r="AK697" s="353"/>
      <c r="AL697" s="353"/>
      <c r="AM697" s="353"/>
      <c r="AN697" s="353"/>
      <c r="AO697" s="353"/>
      <c r="AP697" s="353"/>
    </row>
    <row r="698">
      <c r="A698" s="345">
        <v>44245.0</v>
      </c>
      <c r="B698" s="348">
        <v>32.0</v>
      </c>
      <c r="C698" s="348">
        <v>306.0</v>
      </c>
      <c r="D698" s="359">
        <v>86.0</v>
      </c>
      <c r="E698" s="348">
        <v>127.0</v>
      </c>
      <c r="F698" s="348">
        <v>5.0</v>
      </c>
      <c r="G698" s="348">
        <v>255.0</v>
      </c>
      <c r="H698" s="348">
        <v>373.0</v>
      </c>
      <c r="I698" s="348">
        <v>55.0</v>
      </c>
      <c r="J698" s="348">
        <v>4420.0</v>
      </c>
      <c r="K698" s="348">
        <v>676.0</v>
      </c>
      <c r="L698" s="348">
        <v>559.0</v>
      </c>
      <c r="M698" s="348">
        <v>32.0</v>
      </c>
      <c r="N698" s="348">
        <v>518.0</v>
      </c>
      <c r="O698" s="348">
        <v>86.0</v>
      </c>
      <c r="P698" s="348">
        <v>120.0</v>
      </c>
      <c r="Q698" s="348">
        <v>120.0</v>
      </c>
      <c r="R698" s="348">
        <v>25.0</v>
      </c>
      <c r="S698" s="348">
        <v>38.0</v>
      </c>
      <c r="T698" s="348">
        <v>44.0</v>
      </c>
      <c r="U698" s="348">
        <v>112.0</v>
      </c>
      <c r="V698" s="348">
        <v>27.0</v>
      </c>
      <c r="W698" s="348">
        <v>99.0</v>
      </c>
      <c r="X698" s="348">
        <v>28.0</v>
      </c>
      <c r="Y698" s="348">
        <v>273.0</v>
      </c>
      <c r="Z698" s="348">
        <v>93.0</v>
      </c>
      <c r="AA698" s="348">
        <v>75.0</v>
      </c>
      <c r="AB698" s="348">
        <v>109.0</v>
      </c>
      <c r="AC698" s="348">
        <v>4.0</v>
      </c>
      <c r="AD698" s="348">
        <v>19.0</v>
      </c>
      <c r="AE698" s="348">
        <v>25.0</v>
      </c>
      <c r="AF698" s="348">
        <v>33.0</v>
      </c>
      <c r="AG698" s="348">
        <v>31.0</v>
      </c>
      <c r="AH698" s="348">
        <v>224.0</v>
      </c>
      <c r="AI698" s="348">
        <v>10.0</v>
      </c>
      <c r="AJ698" s="353"/>
      <c r="AK698" s="353"/>
      <c r="AL698" s="353"/>
      <c r="AM698" s="353"/>
      <c r="AN698" s="353"/>
      <c r="AO698" s="353"/>
      <c r="AP698" s="353"/>
    </row>
    <row r="699">
      <c r="A699" s="345">
        <v>44246.0</v>
      </c>
      <c r="B699" s="354">
        <f t="shared" ref="B699:AI699" si="25">B340-B339</f>
        <v>13</v>
      </c>
      <c r="C699" s="354">
        <f t="shared" si="25"/>
        <v>330</v>
      </c>
      <c r="D699" s="354">
        <f t="shared" si="25"/>
        <v>73</v>
      </c>
      <c r="E699" s="354">
        <f t="shared" si="25"/>
        <v>85</v>
      </c>
      <c r="F699" s="354">
        <f t="shared" si="25"/>
        <v>14</v>
      </c>
      <c r="G699" s="354">
        <f t="shared" si="25"/>
        <v>263</v>
      </c>
      <c r="H699" s="354">
        <f t="shared" si="25"/>
        <v>1920</v>
      </c>
      <c r="I699" s="354">
        <f t="shared" si="25"/>
        <v>10</v>
      </c>
      <c r="J699" s="354">
        <f t="shared" si="25"/>
        <v>3847</v>
      </c>
      <c r="K699" s="354">
        <f t="shared" si="25"/>
        <v>1206</v>
      </c>
      <c r="L699" s="354">
        <f t="shared" si="25"/>
        <v>572</v>
      </c>
      <c r="M699" s="354">
        <f t="shared" si="25"/>
        <v>26</v>
      </c>
      <c r="N699" s="354">
        <f t="shared" si="25"/>
        <v>718</v>
      </c>
      <c r="O699" s="354">
        <f t="shared" si="25"/>
        <v>99</v>
      </c>
      <c r="P699" s="354">
        <f t="shared" si="25"/>
        <v>180</v>
      </c>
      <c r="Q699" s="354">
        <f t="shared" si="25"/>
        <v>60</v>
      </c>
      <c r="R699" s="354">
        <f t="shared" si="25"/>
        <v>11</v>
      </c>
      <c r="S699" s="354">
        <f t="shared" si="25"/>
        <v>58</v>
      </c>
      <c r="T699" s="354">
        <f t="shared" si="25"/>
        <v>50</v>
      </c>
      <c r="U699" s="354">
        <f t="shared" si="25"/>
        <v>90</v>
      </c>
      <c r="V699" s="354">
        <f t="shared" si="25"/>
        <v>56</v>
      </c>
      <c r="W699" s="354">
        <f t="shared" si="25"/>
        <v>127</v>
      </c>
      <c r="X699" s="354">
        <f t="shared" si="25"/>
        <v>17</v>
      </c>
      <c r="Y699" s="354">
        <f t="shared" si="25"/>
        <v>221</v>
      </c>
      <c r="Z699" s="354">
        <f t="shared" si="25"/>
        <v>46</v>
      </c>
      <c r="AA699" s="354">
        <f t="shared" si="25"/>
        <v>71</v>
      </c>
      <c r="AB699" s="354">
        <f t="shared" si="25"/>
        <v>69</v>
      </c>
      <c r="AC699" s="354">
        <f t="shared" si="25"/>
        <v>1</v>
      </c>
      <c r="AD699" s="354">
        <f t="shared" si="25"/>
        <v>27</v>
      </c>
      <c r="AE699" s="354">
        <f t="shared" si="25"/>
        <v>14</v>
      </c>
      <c r="AF699" s="354">
        <f t="shared" si="25"/>
        <v>143</v>
      </c>
      <c r="AG699" s="354">
        <f t="shared" si="25"/>
        <v>17</v>
      </c>
      <c r="AH699" s="354">
        <f t="shared" si="25"/>
        <v>133</v>
      </c>
      <c r="AI699" s="354">
        <f t="shared" si="25"/>
        <v>47</v>
      </c>
      <c r="AJ699" s="353"/>
      <c r="AK699" s="353"/>
      <c r="AL699" s="353"/>
      <c r="AM699" s="353"/>
      <c r="AN699" s="353"/>
      <c r="AO699" s="353"/>
      <c r="AP699" s="353"/>
    </row>
    <row r="700">
      <c r="A700" s="345">
        <v>44247.0</v>
      </c>
      <c r="B700" s="348">
        <v>8.0</v>
      </c>
      <c r="C700" s="348">
        <v>202.0</v>
      </c>
      <c r="D700" s="359">
        <v>73.0</v>
      </c>
      <c r="E700" s="348">
        <v>132.0</v>
      </c>
      <c r="F700" s="348">
        <v>19.0</v>
      </c>
      <c r="G700" s="348">
        <v>201.0</v>
      </c>
      <c r="H700" s="348">
        <v>2872.0</v>
      </c>
      <c r="I700" s="348">
        <v>20.0</v>
      </c>
      <c r="J700" s="348">
        <v>975.0</v>
      </c>
      <c r="K700" s="348">
        <v>805.0</v>
      </c>
      <c r="L700" s="348">
        <v>601.0</v>
      </c>
      <c r="M700" s="348">
        <v>35.0</v>
      </c>
      <c r="N700" s="348">
        <v>552.0</v>
      </c>
      <c r="O700" s="348">
        <v>95.0</v>
      </c>
      <c r="P700" s="348">
        <v>183.0</v>
      </c>
      <c r="Q700" s="348">
        <v>20.0</v>
      </c>
      <c r="R700" s="348">
        <v>17.0</v>
      </c>
      <c r="S700" s="348">
        <v>39.0</v>
      </c>
      <c r="T700" s="348">
        <v>88.0</v>
      </c>
      <c r="U700" s="348">
        <v>81.0</v>
      </c>
      <c r="V700" s="348">
        <v>56.0</v>
      </c>
      <c r="W700" s="348">
        <v>99.0</v>
      </c>
      <c r="X700" s="348">
        <v>15.0</v>
      </c>
      <c r="Y700" s="348">
        <v>202.0</v>
      </c>
      <c r="Z700" s="348">
        <v>45.0</v>
      </c>
      <c r="AA700" s="348">
        <v>98.0</v>
      </c>
      <c r="AB700" s="348">
        <v>133.0</v>
      </c>
      <c r="AC700" s="348">
        <v>19.0</v>
      </c>
      <c r="AD700" s="348">
        <v>12.0</v>
      </c>
      <c r="AE700" s="348">
        <v>28.0</v>
      </c>
      <c r="AF700" s="348">
        <v>118.0</v>
      </c>
      <c r="AG700" s="348">
        <v>29.0</v>
      </c>
      <c r="AH700" s="348">
        <v>176.0</v>
      </c>
      <c r="AI700" s="348">
        <v>6.0</v>
      </c>
      <c r="AJ700" s="353"/>
      <c r="AK700" s="353"/>
      <c r="AL700" s="353"/>
      <c r="AM700" s="353"/>
      <c r="AN700" s="353"/>
      <c r="AO700" s="353"/>
      <c r="AP700" s="353"/>
    </row>
    <row r="701">
      <c r="A701" s="362">
        <v>44248.0</v>
      </c>
      <c r="B701" s="348">
        <v>1.0</v>
      </c>
      <c r="C701" s="348">
        <v>326.0</v>
      </c>
      <c r="D701" s="359">
        <v>249.0</v>
      </c>
      <c r="E701" s="348">
        <v>55.0</v>
      </c>
      <c r="F701" s="348">
        <v>13.0</v>
      </c>
      <c r="G701" s="348">
        <v>175.0</v>
      </c>
      <c r="H701" s="348">
        <v>2720.0</v>
      </c>
      <c r="I701" s="348">
        <v>21.0</v>
      </c>
      <c r="J701" s="348">
        <v>1021.0</v>
      </c>
      <c r="K701" s="348">
        <v>487.0</v>
      </c>
      <c r="L701" s="348">
        <v>446.0</v>
      </c>
      <c r="M701" s="348">
        <v>30.0</v>
      </c>
      <c r="N701" s="348">
        <v>406.0</v>
      </c>
      <c r="O701" s="348">
        <v>148.0</v>
      </c>
      <c r="P701" s="348">
        <v>162.0</v>
      </c>
      <c r="Q701" s="348">
        <v>11.0</v>
      </c>
      <c r="R701" s="348">
        <v>24.0</v>
      </c>
      <c r="S701" s="348">
        <v>50.0</v>
      </c>
      <c r="T701" s="348">
        <v>52.0</v>
      </c>
      <c r="U701" s="348">
        <v>71.0</v>
      </c>
      <c r="V701" s="348">
        <v>42.0</v>
      </c>
      <c r="W701" s="348">
        <v>97.0</v>
      </c>
      <c r="X701" s="348">
        <v>22.0</v>
      </c>
      <c r="Y701" s="348">
        <v>180.0</v>
      </c>
      <c r="Z701" s="348">
        <v>23.0</v>
      </c>
      <c r="AA701" s="348">
        <v>73.0</v>
      </c>
      <c r="AB701" s="348">
        <v>197.0</v>
      </c>
      <c r="AC701" s="348">
        <v>1.0</v>
      </c>
      <c r="AD701" s="348">
        <v>3.0</v>
      </c>
      <c r="AE701" s="348">
        <v>21.0</v>
      </c>
      <c r="AF701" s="348">
        <v>40.0</v>
      </c>
      <c r="AG701" s="348">
        <v>14.0</v>
      </c>
      <c r="AH701" s="348">
        <v>101.0</v>
      </c>
      <c r="AI701" s="348">
        <v>18.0</v>
      </c>
      <c r="AJ701" s="353"/>
      <c r="AK701" s="353"/>
      <c r="AL701" s="353"/>
      <c r="AM701" s="353"/>
      <c r="AN701" s="353"/>
      <c r="AO701" s="353"/>
      <c r="AP701" s="353"/>
    </row>
    <row r="702">
      <c r="A702" s="347">
        <f t="shared" ref="A702:A703" si="28">A701+1</f>
        <v>44249</v>
      </c>
      <c r="B702" s="354">
        <f t="shared" ref="B702:L702" si="26">B343-B342</f>
        <v>1</v>
      </c>
      <c r="C702" s="354">
        <f t="shared" si="26"/>
        <v>278</v>
      </c>
      <c r="D702" s="354">
        <f t="shared" si="26"/>
        <v>113</v>
      </c>
      <c r="E702" s="354">
        <f t="shared" si="26"/>
        <v>71</v>
      </c>
      <c r="F702" s="354">
        <f t="shared" si="26"/>
        <v>22</v>
      </c>
      <c r="G702" s="354">
        <f t="shared" si="26"/>
        <v>138</v>
      </c>
      <c r="H702" s="354">
        <f t="shared" si="26"/>
        <v>2466</v>
      </c>
      <c r="I702" s="354">
        <f t="shared" si="26"/>
        <v>20</v>
      </c>
      <c r="J702" s="354">
        <f t="shared" si="26"/>
        <v>3812</v>
      </c>
      <c r="K702" s="354">
        <f t="shared" si="26"/>
        <v>1047</v>
      </c>
      <c r="L702" s="354">
        <f t="shared" si="26"/>
        <v>434</v>
      </c>
      <c r="M702" s="353"/>
      <c r="N702" s="354">
        <f t="shared" ref="N702:AI702" si="27">N343-N342</f>
        <v>404</v>
      </c>
      <c r="O702" s="354">
        <f t="shared" si="27"/>
        <v>64</v>
      </c>
      <c r="P702" s="354">
        <f t="shared" si="27"/>
        <v>107</v>
      </c>
      <c r="Q702" s="354">
        <f t="shared" si="27"/>
        <v>95</v>
      </c>
      <c r="R702" s="354">
        <f t="shared" si="27"/>
        <v>22</v>
      </c>
      <c r="S702" s="354">
        <f t="shared" si="27"/>
        <v>75</v>
      </c>
      <c r="T702" s="354">
        <f t="shared" si="27"/>
        <v>45</v>
      </c>
      <c r="U702" s="354">
        <f t="shared" si="27"/>
        <v>29</v>
      </c>
      <c r="V702" s="354">
        <f t="shared" si="27"/>
        <v>23</v>
      </c>
      <c r="W702" s="354">
        <f t="shared" si="27"/>
        <v>97</v>
      </c>
      <c r="X702" s="354">
        <f t="shared" si="27"/>
        <v>28</v>
      </c>
      <c r="Y702" s="354">
        <f t="shared" si="27"/>
        <v>258</v>
      </c>
      <c r="Z702" s="354">
        <f t="shared" si="27"/>
        <v>185</v>
      </c>
      <c r="AA702" s="354">
        <f t="shared" si="27"/>
        <v>92</v>
      </c>
      <c r="AB702" s="354">
        <f t="shared" si="27"/>
        <v>51</v>
      </c>
      <c r="AC702" s="354">
        <f t="shared" si="27"/>
        <v>15</v>
      </c>
      <c r="AD702" s="354">
        <f t="shared" si="27"/>
        <v>44</v>
      </c>
      <c r="AE702" s="354">
        <f t="shared" si="27"/>
        <v>31</v>
      </c>
      <c r="AF702" s="354">
        <f t="shared" si="27"/>
        <v>91</v>
      </c>
      <c r="AG702" s="354">
        <f t="shared" si="27"/>
        <v>6</v>
      </c>
      <c r="AH702" s="354">
        <f t="shared" si="27"/>
        <v>137</v>
      </c>
      <c r="AI702" s="354">
        <f t="shared" si="27"/>
        <v>2</v>
      </c>
      <c r="AJ702" s="353"/>
      <c r="AK702" s="353"/>
      <c r="AL702" s="353"/>
      <c r="AM702" s="353"/>
      <c r="AN702" s="353"/>
      <c r="AO702" s="353"/>
      <c r="AP702" s="353"/>
    </row>
    <row r="703">
      <c r="A703" s="347">
        <f t="shared" si="28"/>
        <v>44250</v>
      </c>
      <c r="B703" s="348">
        <v>29.0</v>
      </c>
      <c r="C703" s="348">
        <v>288.0</v>
      </c>
      <c r="D703" s="359">
        <v>251.0</v>
      </c>
      <c r="E703" s="348">
        <v>41.0</v>
      </c>
      <c r="F703" s="348">
        <v>42.0</v>
      </c>
      <c r="G703" s="348">
        <v>228.0</v>
      </c>
      <c r="H703" s="348">
        <v>782.0</v>
      </c>
      <c r="I703" s="348">
        <v>26.0</v>
      </c>
      <c r="J703" s="348">
        <v>4334.0</v>
      </c>
      <c r="K703" s="348">
        <v>827.0</v>
      </c>
      <c r="L703" s="348">
        <v>546.0</v>
      </c>
      <c r="M703" s="348">
        <v>28.0</v>
      </c>
      <c r="N703" s="348">
        <v>431.0</v>
      </c>
      <c r="O703" s="348">
        <v>75.0</v>
      </c>
      <c r="P703" s="348">
        <v>101.0</v>
      </c>
      <c r="Q703" s="348">
        <v>193.0</v>
      </c>
      <c r="R703" s="348">
        <v>16.0</v>
      </c>
      <c r="S703" s="348">
        <v>33.0</v>
      </c>
      <c r="T703" s="348">
        <v>60.0</v>
      </c>
      <c r="U703" s="348">
        <v>60.0</v>
      </c>
      <c r="V703" s="348">
        <v>11.0</v>
      </c>
      <c r="W703" s="348">
        <v>139.0</v>
      </c>
      <c r="X703" s="348">
        <v>7.0</v>
      </c>
      <c r="Y703" s="348">
        <v>506.0</v>
      </c>
      <c r="Z703" s="348">
        <v>7.0</v>
      </c>
      <c r="AA703" s="348">
        <v>94.0</v>
      </c>
      <c r="AB703" s="348">
        <v>116.0</v>
      </c>
      <c r="AC703" s="348">
        <v>10.0</v>
      </c>
      <c r="AD703" s="348">
        <v>9.0</v>
      </c>
      <c r="AE703" s="348">
        <v>32.0</v>
      </c>
      <c r="AF703" s="348">
        <v>76.0</v>
      </c>
      <c r="AG703" s="348">
        <v>89.0</v>
      </c>
      <c r="AH703" s="348">
        <v>195.0</v>
      </c>
      <c r="AI703" s="348">
        <v>10.0</v>
      </c>
      <c r="AJ703" s="353"/>
      <c r="AK703" s="353"/>
      <c r="AL703" s="353"/>
      <c r="AM703" s="353"/>
      <c r="AN703" s="353"/>
      <c r="AO703" s="353"/>
      <c r="AP703" s="353"/>
    </row>
    <row r="704">
      <c r="A704" s="345">
        <v>44251.0</v>
      </c>
      <c r="B704" s="354">
        <f t="shared" ref="B704:AI704" si="29">B345-B344</f>
        <v>26</v>
      </c>
      <c r="C704" s="354">
        <f t="shared" si="29"/>
        <v>307</v>
      </c>
      <c r="D704" s="354">
        <f t="shared" si="29"/>
        <v>41</v>
      </c>
      <c r="E704" s="354">
        <f t="shared" si="29"/>
        <v>236</v>
      </c>
      <c r="F704" s="354">
        <f t="shared" si="29"/>
        <v>16</v>
      </c>
      <c r="G704" s="354">
        <f t="shared" si="29"/>
        <v>201</v>
      </c>
      <c r="H704" s="354">
        <f t="shared" si="29"/>
        <v>782</v>
      </c>
      <c r="I704" s="354">
        <f t="shared" si="29"/>
        <v>56</v>
      </c>
      <c r="J704" s="354">
        <f t="shared" si="29"/>
        <v>2191</v>
      </c>
      <c r="K704" s="354">
        <f t="shared" si="29"/>
        <v>1262</v>
      </c>
      <c r="L704" s="354">
        <f t="shared" si="29"/>
        <v>580</v>
      </c>
      <c r="M704" s="354">
        <f t="shared" si="29"/>
        <v>27</v>
      </c>
      <c r="N704" s="354">
        <f t="shared" si="29"/>
        <v>423</v>
      </c>
      <c r="O704" s="354">
        <f t="shared" si="29"/>
        <v>62</v>
      </c>
      <c r="P704" s="354">
        <f t="shared" si="29"/>
        <v>133</v>
      </c>
      <c r="Q704" s="354">
        <f t="shared" si="29"/>
        <v>8</v>
      </c>
      <c r="R704" s="354">
        <f t="shared" si="29"/>
        <v>15</v>
      </c>
      <c r="S704" s="354">
        <f t="shared" si="29"/>
        <v>20</v>
      </c>
      <c r="T704" s="354">
        <f t="shared" si="29"/>
        <v>57</v>
      </c>
      <c r="U704" s="354">
        <f t="shared" si="29"/>
        <v>87</v>
      </c>
      <c r="V704" s="354">
        <f t="shared" si="29"/>
        <v>15</v>
      </c>
      <c r="W704" s="354">
        <f t="shared" si="29"/>
        <v>122</v>
      </c>
      <c r="X704" s="354">
        <f t="shared" si="29"/>
        <v>10</v>
      </c>
      <c r="Y704" s="354">
        <f t="shared" si="29"/>
        <v>388</v>
      </c>
      <c r="Z704" s="354">
        <f t="shared" si="29"/>
        <v>25</v>
      </c>
      <c r="AA704" s="354">
        <f t="shared" si="29"/>
        <v>68</v>
      </c>
      <c r="AB704" s="354">
        <f t="shared" si="29"/>
        <v>110</v>
      </c>
      <c r="AC704" s="354">
        <f t="shared" si="29"/>
        <v>12</v>
      </c>
      <c r="AD704" s="354">
        <f t="shared" si="29"/>
        <v>14</v>
      </c>
      <c r="AE704" s="354">
        <f t="shared" si="29"/>
        <v>52</v>
      </c>
      <c r="AF704" s="354">
        <f t="shared" si="29"/>
        <v>40</v>
      </c>
      <c r="AG704" s="354">
        <f t="shared" si="29"/>
        <v>10</v>
      </c>
      <c r="AH704" s="354">
        <f t="shared" si="29"/>
        <v>95</v>
      </c>
      <c r="AI704" s="354">
        <f t="shared" si="29"/>
        <v>2</v>
      </c>
      <c r="AJ704" s="353"/>
      <c r="AK704" s="353"/>
      <c r="AL704" s="353"/>
      <c r="AM704" s="353"/>
      <c r="AN704" s="353"/>
      <c r="AO704" s="353"/>
      <c r="AP704" s="353"/>
    </row>
    <row r="705">
      <c r="A705" s="345">
        <v>44252.0</v>
      </c>
      <c r="B705" s="348">
        <v>10.0</v>
      </c>
      <c r="C705" s="348">
        <v>263.0</v>
      </c>
      <c r="D705" s="359">
        <v>263.0</v>
      </c>
      <c r="E705" s="348">
        <v>45.0</v>
      </c>
      <c r="F705" s="348">
        <v>11.0</v>
      </c>
      <c r="G705" s="348">
        <v>228.0</v>
      </c>
      <c r="H705" s="348">
        <v>1581.0</v>
      </c>
      <c r="I705" s="348">
        <v>28.0</v>
      </c>
      <c r="J705" s="348">
        <v>2546.0</v>
      </c>
      <c r="K705" s="348">
        <v>820.0</v>
      </c>
      <c r="L705" s="348">
        <v>556.0</v>
      </c>
      <c r="M705" s="348">
        <v>32.0</v>
      </c>
      <c r="N705" s="348">
        <v>394.0</v>
      </c>
      <c r="O705" s="348">
        <v>52.0</v>
      </c>
      <c r="P705" s="348">
        <v>179.0</v>
      </c>
      <c r="Q705" s="348">
        <v>47.0</v>
      </c>
      <c r="R705" s="348">
        <v>8.0</v>
      </c>
      <c r="S705" s="348">
        <v>44.0</v>
      </c>
      <c r="T705" s="348">
        <v>75.0</v>
      </c>
      <c r="U705" s="348">
        <v>83.0</v>
      </c>
      <c r="V705" s="348">
        <v>18.0</v>
      </c>
      <c r="W705" s="348">
        <v>153.0</v>
      </c>
      <c r="X705" s="348">
        <v>16.0</v>
      </c>
      <c r="Y705" s="348">
        <v>423.0</v>
      </c>
      <c r="Z705" s="348">
        <v>67.0</v>
      </c>
      <c r="AA705" s="348">
        <v>68.0</v>
      </c>
      <c r="AB705" s="348">
        <v>133.0</v>
      </c>
      <c r="AC705" s="348">
        <v>5.0</v>
      </c>
      <c r="AD705" s="348">
        <v>30.0</v>
      </c>
      <c r="AE705" s="348">
        <v>33.0</v>
      </c>
      <c r="AF705" s="348">
        <v>51.0</v>
      </c>
      <c r="AG705" s="348">
        <v>7.0</v>
      </c>
      <c r="AH705" s="348">
        <v>202.0</v>
      </c>
      <c r="AI705" s="348">
        <v>22.0</v>
      </c>
      <c r="AJ705" s="353"/>
      <c r="AK705" s="353"/>
      <c r="AL705" s="353"/>
      <c r="AM705" s="353"/>
      <c r="AN705" s="353"/>
      <c r="AO705" s="353"/>
      <c r="AP705" s="353"/>
    </row>
    <row r="706">
      <c r="A706" s="345">
        <v>44253.0</v>
      </c>
      <c r="B706" s="354">
        <f t="shared" ref="B706:AI706" si="30">B347-B346</f>
        <v>8</v>
      </c>
      <c r="C706" s="354">
        <f t="shared" si="30"/>
        <v>330</v>
      </c>
      <c r="D706" s="354">
        <f t="shared" si="30"/>
        <v>237</v>
      </c>
      <c r="E706" s="354">
        <f t="shared" si="30"/>
        <v>70</v>
      </c>
      <c r="F706" s="354">
        <f t="shared" si="30"/>
        <v>20</v>
      </c>
      <c r="G706" s="354">
        <f t="shared" si="30"/>
        <v>174</v>
      </c>
      <c r="H706" s="354">
        <f t="shared" si="30"/>
        <v>1661</v>
      </c>
      <c r="I706" s="354">
        <f t="shared" si="30"/>
        <v>24</v>
      </c>
      <c r="J706" s="354">
        <f t="shared" si="30"/>
        <v>2314</v>
      </c>
      <c r="K706" s="354">
        <f t="shared" si="30"/>
        <v>653</v>
      </c>
      <c r="L706" s="354">
        <f t="shared" si="30"/>
        <v>541</v>
      </c>
      <c r="M706" s="354">
        <f t="shared" si="30"/>
        <v>39</v>
      </c>
      <c r="N706" s="354">
        <f t="shared" si="30"/>
        <v>485</v>
      </c>
      <c r="O706" s="354">
        <f t="shared" si="30"/>
        <v>112</v>
      </c>
      <c r="P706" s="354">
        <f t="shared" si="30"/>
        <v>186</v>
      </c>
      <c r="Q706" s="354">
        <f t="shared" si="30"/>
        <v>12</v>
      </c>
      <c r="R706" s="354">
        <f t="shared" si="30"/>
        <v>19</v>
      </c>
      <c r="S706" s="354">
        <f t="shared" si="30"/>
        <v>65</v>
      </c>
      <c r="T706" s="354">
        <f t="shared" si="30"/>
        <v>39</v>
      </c>
      <c r="U706" s="354">
        <f t="shared" si="30"/>
        <v>97</v>
      </c>
      <c r="V706" s="354">
        <f t="shared" si="30"/>
        <v>66</v>
      </c>
      <c r="W706" s="354">
        <f t="shared" si="30"/>
        <v>130</v>
      </c>
      <c r="X706" s="354">
        <f t="shared" si="30"/>
        <v>10</v>
      </c>
      <c r="Y706" s="354">
        <f t="shared" si="30"/>
        <v>339</v>
      </c>
      <c r="Z706" s="354">
        <f t="shared" si="30"/>
        <v>85</v>
      </c>
      <c r="AA706" s="354">
        <f t="shared" si="30"/>
        <v>68</v>
      </c>
      <c r="AB706" s="354">
        <f t="shared" si="30"/>
        <v>69</v>
      </c>
      <c r="AC706" s="354">
        <f t="shared" si="30"/>
        <v>6</v>
      </c>
      <c r="AD706" s="354">
        <f t="shared" si="30"/>
        <v>24</v>
      </c>
      <c r="AE706" s="354">
        <f t="shared" si="30"/>
        <v>37</v>
      </c>
      <c r="AF706" s="354">
        <f t="shared" si="30"/>
        <v>160</v>
      </c>
      <c r="AG706" s="354">
        <f t="shared" si="30"/>
        <v>17</v>
      </c>
      <c r="AH706" s="354">
        <f t="shared" si="30"/>
        <v>116</v>
      </c>
      <c r="AI706" s="354">
        <f t="shared" si="30"/>
        <v>19</v>
      </c>
      <c r="AJ706" s="353"/>
      <c r="AK706" s="353"/>
      <c r="AL706" s="353"/>
      <c r="AM706" s="353"/>
      <c r="AN706" s="353"/>
      <c r="AO706" s="353"/>
      <c r="AP706" s="353"/>
    </row>
    <row r="707">
      <c r="A707" s="345">
        <v>44254.0</v>
      </c>
      <c r="B707" s="348">
        <v>3.0</v>
      </c>
      <c r="C707" s="348">
        <v>151.0</v>
      </c>
      <c r="D707" s="359">
        <v>35.0</v>
      </c>
      <c r="E707" s="348">
        <v>44.0</v>
      </c>
      <c r="F707" s="348">
        <v>13.0</v>
      </c>
      <c r="G707" s="348">
        <v>228.0</v>
      </c>
      <c r="H707" s="348">
        <v>1737.0</v>
      </c>
      <c r="I707" s="348">
        <v>83.0</v>
      </c>
      <c r="J707" s="348">
        <v>876.0</v>
      </c>
      <c r="K707" s="348">
        <v>630.0</v>
      </c>
      <c r="L707" s="348">
        <v>445.0</v>
      </c>
      <c r="M707" s="348">
        <v>27.0</v>
      </c>
      <c r="N707" s="348">
        <v>378.0</v>
      </c>
      <c r="O707" s="348">
        <v>97.0</v>
      </c>
      <c r="P707" s="348">
        <v>187.0</v>
      </c>
      <c r="Q707" s="348">
        <v>185.0</v>
      </c>
      <c r="R707" s="348">
        <v>11.0</v>
      </c>
      <c r="S707" s="348">
        <v>32.0</v>
      </c>
      <c r="T707" s="348">
        <v>60.0</v>
      </c>
      <c r="U707" s="348">
        <v>81.0</v>
      </c>
      <c r="V707" s="348">
        <v>42.0</v>
      </c>
      <c r="W707" s="348">
        <v>119.0</v>
      </c>
      <c r="X707" s="348">
        <v>14.0</v>
      </c>
      <c r="Y707" s="348">
        <v>249.0</v>
      </c>
      <c r="Z707" s="348">
        <v>47.0</v>
      </c>
      <c r="AA707" s="348">
        <v>82.0</v>
      </c>
      <c r="AB707" s="348">
        <v>49.0</v>
      </c>
      <c r="AC707" s="348">
        <v>1.0</v>
      </c>
      <c r="AD707" s="348">
        <v>28.0</v>
      </c>
      <c r="AE707" s="348">
        <v>33.0</v>
      </c>
      <c r="AF707" s="348">
        <v>93.0</v>
      </c>
      <c r="AG707" s="348">
        <v>6.0</v>
      </c>
      <c r="AH707" s="348">
        <v>140.0</v>
      </c>
      <c r="AI707" s="348">
        <v>2.0</v>
      </c>
      <c r="AJ707" s="353"/>
      <c r="AK707" s="353"/>
      <c r="AL707" s="353"/>
      <c r="AM707" s="353"/>
      <c r="AN707" s="353"/>
      <c r="AO707" s="353"/>
      <c r="AP707" s="353"/>
    </row>
    <row r="708">
      <c r="A708" s="345">
        <v>44255.0</v>
      </c>
      <c r="B708" s="348">
        <v>7.0</v>
      </c>
      <c r="C708" s="348">
        <v>239.0</v>
      </c>
      <c r="D708" s="359">
        <v>46.0</v>
      </c>
      <c r="E708" s="348">
        <v>47.0</v>
      </c>
      <c r="F708" s="348">
        <v>6.0</v>
      </c>
      <c r="G708" s="348">
        <v>170.0</v>
      </c>
      <c r="H708" s="348">
        <v>2098.0</v>
      </c>
      <c r="I708" s="348">
        <v>32.0</v>
      </c>
      <c r="J708" s="348">
        <v>770.0</v>
      </c>
      <c r="K708" s="348">
        <v>327.0</v>
      </c>
      <c r="L708" s="348">
        <v>324.0</v>
      </c>
      <c r="M708" s="348">
        <v>39.0</v>
      </c>
      <c r="N708" s="348">
        <v>374.0</v>
      </c>
      <c r="O708" s="348">
        <v>74.0</v>
      </c>
      <c r="P708" s="348">
        <v>170.0</v>
      </c>
      <c r="Q708" s="348">
        <v>72.0</v>
      </c>
      <c r="R708" s="348">
        <v>7.0</v>
      </c>
      <c r="S708" s="348">
        <v>67.0</v>
      </c>
      <c r="T708" s="348">
        <v>36.0</v>
      </c>
      <c r="U708" s="348">
        <v>84.0</v>
      </c>
      <c r="V708" s="348">
        <v>13.0</v>
      </c>
      <c r="W708" s="348">
        <v>110.0</v>
      </c>
      <c r="X708" s="348">
        <v>4.0</v>
      </c>
      <c r="Y708" s="348">
        <v>84.0</v>
      </c>
      <c r="Z708" s="348">
        <v>12.0</v>
      </c>
      <c r="AA708" s="348">
        <v>68.0</v>
      </c>
      <c r="AB708" s="348">
        <v>63.0</v>
      </c>
      <c r="AC708" s="348"/>
      <c r="AD708" s="348"/>
      <c r="AE708" s="348">
        <v>33.0</v>
      </c>
      <c r="AF708" s="348">
        <v>55.0</v>
      </c>
      <c r="AG708" s="348">
        <v>3.0</v>
      </c>
      <c r="AH708" s="348">
        <v>108.0</v>
      </c>
      <c r="AI708" s="348">
        <v>18.0</v>
      </c>
      <c r="AJ708" s="353"/>
      <c r="AK708" s="353"/>
      <c r="AL708" s="353"/>
      <c r="AM708" s="353"/>
      <c r="AN708" s="353"/>
      <c r="AO708" s="353"/>
      <c r="AP708" s="353"/>
    </row>
    <row r="709">
      <c r="A709" s="345">
        <v>44256.0</v>
      </c>
      <c r="B709" s="354">
        <f t="shared" ref="B709:L709" si="31">B350-B349</f>
        <v>2</v>
      </c>
      <c r="C709" s="354">
        <f t="shared" si="31"/>
        <v>165</v>
      </c>
      <c r="D709" s="354">
        <f t="shared" si="31"/>
        <v>21</v>
      </c>
      <c r="E709" s="354">
        <f t="shared" si="31"/>
        <v>27</v>
      </c>
      <c r="F709" s="354">
        <f t="shared" si="31"/>
        <v>3</v>
      </c>
      <c r="G709" s="354">
        <f t="shared" si="31"/>
        <v>144</v>
      </c>
      <c r="H709" s="354">
        <f t="shared" si="31"/>
        <v>2058</v>
      </c>
      <c r="I709" s="354">
        <f t="shared" si="31"/>
        <v>1</v>
      </c>
      <c r="J709" s="354">
        <f t="shared" si="31"/>
        <v>1662</v>
      </c>
      <c r="K709" s="354">
        <f t="shared" si="31"/>
        <v>657</v>
      </c>
      <c r="L709" s="354">
        <f t="shared" si="31"/>
        <v>341</v>
      </c>
      <c r="M709" s="353"/>
      <c r="N709" s="354">
        <f t="shared" ref="N709:AC709" si="32">N350-N349</f>
        <v>437</v>
      </c>
      <c r="O709" s="354">
        <f t="shared" si="32"/>
        <v>73</v>
      </c>
      <c r="P709" s="354">
        <f t="shared" si="32"/>
        <v>206</v>
      </c>
      <c r="Q709" s="354">
        <f t="shared" si="32"/>
        <v>112</v>
      </c>
      <c r="R709" s="354">
        <f t="shared" si="32"/>
        <v>13</v>
      </c>
      <c r="S709" s="354">
        <f t="shared" si="32"/>
        <v>50</v>
      </c>
      <c r="T709" s="354">
        <f t="shared" si="32"/>
        <v>56</v>
      </c>
      <c r="U709" s="354">
        <f t="shared" si="32"/>
        <v>22</v>
      </c>
      <c r="V709" s="354">
        <f t="shared" si="32"/>
        <v>19</v>
      </c>
      <c r="W709" s="354">
        <f t="shared" si="32"/>
        <v>138</v>
      </c>
      <c r="X709" s="354">
        <f t="shared" si="32"/>
        <v>11</v>
      </c>
      <c r="Y709" s="354">
        <f t="shared" si="32"/>
        <v>141</v>
      </c>
      <c r="Z709" s="354">
        <f t="shared" si="32"/>
        <v>74</v>
      </c>
      <c r="AA709" s="354">
        <f t="shared" si="32"/>
        <v>73</v>
      </c>
      <c r="AB709" s="354">
        <f t="shared" si="32"/>
        <v>55</v>
      </c>
      <c r="AC709" s="354">
        <f t="shared" si="32"/>
        <v>5</v>
      </c>
      <c r="AD709" s="353"/>
      <c r="AE709" s="354">
        <f t="shared" ref="AE709:AI709" si="33">AE350-AE349</f>
        <v>18</v>
      </c>
      <c r="AF709" s="354">
        <f t="shared" si="33"/>
        <v>41</v>
      </c>
      <c r="AG709" s="354">
        <f t="shared" si="33"/>
        <v>11</v>
      </c>
      <c r="AH709" s="354">
        <f t="shared" si="33"/>
        <v>40</v>
      </c>
      <c r="AI709" s="354">
        <f t="shared" si="33"/>
        <v>4</v>
      </c>
      <c r="AJ709" s="353"/>
      <c r="AK709" s="353"/>
      <c r="AL709" s="353"/>
      <c r="AM709" s="353"/>
      <c r="AN709" s="353"/>
      <c r="AO709" s="353"/>
      <c r="AP709" s="353"/>
    </row>
    <row r="710">
      <c r="A710" s="345">
        <v>44257.0</v>
      </c>
      <c r="B710" s="348">
        <v>14.0</v>
      </c>
      <c r="C710" s="348">
        <v>167.0</v>
      </c>
      <c r="D710" s="359">
        <v>97.0</v>
      </c>
      <c r="E710" s="348">
        <v>26.0</v>
      </c>
      <c r="F710" s="348">
        <v>13.0</v>
      </c>
      <c r="G710" s="348">
        <v>150.0</v>
      </c>
      <c r="H710" s="348">
        <v>578.0</v>
      </c>
      <c r="I710" s="348">
        <v>45.0</v>
      </c>
      <c r="J710" s="348">
        <v>1654.0</v>
      </c>
      <c r="K710" s="348">
        <v>984.0</v>
      </c>
      <c r="L710" s="348">
        <v>412.0</v>
      </c>
      <c r="M710" s="348">
        <v>22.0</v>
      </c>
      <c r="N710" s="348">
        <v>310.0</v>
      </c>
      <c r="O710" s="348">
        <v>84.0</v>
      </c>
      <c r="P710" s="348">
        <v>187.0</v>
      </c>
      <c r="Q710" s="348">
        <v>48.0</v>
      </c>
      <c r="R710" s="348">
        <v>9.0</v>
      </c>
      <c r="S710" s="348">
        <v>5.0</v>
      </c>
      <c r="T710" s="348">
        <v>44.0</v>
      </c>
      <c r="U710" s="348">
        <v>71.0</v>
      </c>
      <c r="V710" s="348">
        <v>5.0</v>
      </c>
      <c r="W710" s="348">
        <v>129.0</v>
      </c>
      <c r="X710" s="348">
        <v>7.0</v>
      </c>
      <c r="Y710" s="348">
        <v>178.0</v>
      </c>
      <c r="Z710" s="348">
        <v>34.0</v>
      </c>
      <c r="AA710" s="348">
        <v>50.0</v>
      </c>
      <c r="AB710" s="348">
        <v>89.0</v>
      </c>
      <c r="AC710" s="348"/>
      <c r="AD710" s="348">
        <v>37.0</v>
      </c>
      <c r="AE710" s="348">
        <v>29.0</v>
      </c>
      <c r="AF710" s="348">
        <v>81.0</v>
      </c>
      <c r="AG710" s="348">
        <v>32.0</v>
      </c>
      <c r="AH710" s="348">
        <v>117.0</v>
      </c>
      <c r="AI710" s="348">
        <v>4.0</v>
      </c>
      <c r="AJ710" s="353"/>
      <c r="AK710" s="353"/>
      <c r="AL710" s="353"/>
      <c r="AM710" s="353"/>
      <c r="AN710" s="353"/>
      <c r="AO710" s="353"/>
      <c r="AP710" s="353"/>
    </row>
    <row r="711">
      <c r="A711" s="345">
        <v>44258.0</v>
      </c>
      <c r="B711" s="354">
        <f t="shared" ref="B711:AI711" si="34">B352-B351</f>
        <v>13</v>
      </c>
      <c r="C711" s="354">
        <f t="shared" si="34"/>
        <v>198</v>
      </c>
      <c r="D711" s="354">
        <f t="shared" si="34"/>
        <v>72</v>
      </c>
      <c r="E711" s="354">
        <f t="shared" si="34"/>
        <v>61</v>
      </c>
      <c r="F711" s="354">
        <f t="shared" si="34"/>
        <v>33</v>
      </c>
      <c r="G711" s="354">
        <f t="shared" si="34"/>
        <v>229</v>
      </c>
      <c r="H711" s="354">
        <f t="shared" si="34"/>
        <v>1436</v>
      </c>
      <c r="I711" s="354">
        <f t="shared" si="34"/>
        <v>9</v>
      </c>
      <c r="J711" s="354">
        <f t="shared" si="34"/>
        <v>1895</v>
      </c>
      <c r="K711" s="354">
        <f t="shared" si="34"/>
        <v>548</v>
      </c>
      <c r="L711" s="354">
        <f t="shared" si="34"/>
        <v>430</v>
      </c>
      <c r="M711" s="354">
        <f t="shared" si="34"/>
        <v>34</v>
      </c>
      <c r="N711" s="354">
        <f t="shared" si="34"/>
        <v>349</v>
      </c>
      <c r="O711" s="354">
        <f t="shared" si="34"/>
        <v>94</v>
      </c>
      <c r="P711" s="354">
        <f t="shared" si="34"/>
        <v>179</v>
      </c>
      <c r="Q711" s="354">
        <f t="shared" si="34"/>
        <v>28</v>
      </c>
      <c r="R711" s="354">
        <f t="shared" si="34"/>
        <v>6</v>
      </c>
      <c r="S711" s="354">
        <f t="shared" si="34"/>
        <v>9</v>
      </c>
      <c r="T711" s="354">
        <f t="shared" si="34"/>
        <v>50</v>
      </c>
      <c r="U711" s="354">
        <f t="shared" si="34"/>
        <v>105</v>
      </c>
      <c r="V711" s="354">
        <f t="shared" si="34"/>
        <v>21</v>
      </c>
      <c r="W711" s="354">
        <f t="shared" si="34"/>
        <v>134</v>
      </c>
      <c r="X711" s="354">
        <f t="shared" si="34"/>
        <v>19</v>
      </c>
      <c r="Y711" s="354">
        <f t="shared" si="34"/>
        <v>263</v>
      </c>
      <c r="Z711" s="354">
        <f t="shared" si="34"/>
        <v>66</v>
      </c>
      <c r="AA711" s="354">
        <f t="shared" si="34"/>
        <v>59</v>
      </c>
      <c r="AB711" s="354">
        <f t="shared" si="34"/>
        <v>79</v>
      </c>
      <c r="AC711" s="354">
        <f t="shared" si="34"/>
        <v>43</v>
      </c>
      <c r="AD711" s="354">
        <f t="shared" si="34"/>
        <v>23</v>
      </c>
      <c r="AE711" s="354">
        <f t="shared" si="34"/>
        <v>47</v>
      </c>
      <c r="AF711" s="354">
        <f t="shared" si="34"/>
        <v>116</v>
      </c>
      <c r="AG711" s="354">
        <f t="shared" si="34"/>
        <v>2</v>
      </c>
      <c r="AH711" s="354">
        <f t="shared" si="34"/>
        <v>141</v>
      </c>
      <c r="AI711" s="354">
        <f t="shared" si="34"/>
        <v>17</v>
      </c>
      <c r="AJ711" s="353"/>
      <c r="AK711" s="353"/>
      <c r="AL711" s="353"/>
      <c r="AM711" s="353"/>
      <c r="AN711" s="353"/>
      <c r="AO711" s="353"/>
      <c r="AP711" s="353"/>
    </row>
    <row r="712">
      <c r="A712" s="345">
        <v>44259.0</v>
      </c>
      <c r="B712" s="348">
        <v>10.0</v>
      </c>
      <c r="C712" s="348">
        <v>268.0</v>
      </c>
      <c r="D712" s="359">
        <v>11.0</v>
      </c>
      <c r="E712" s="348">
        <v>32.0</v>
      </c>
      <c r="F712" s="348">
        <v>12.0</v>
      </c>
      <c r="G712" s="348">
        <v>228.0</v>
      </c>
      <c r="H712" s="348">
        <v>2009.0</v>
      </c>
      <c r="I712" s="348">
        <v>44.0</v>
      </c>
      <c r="J712" s="348">
        <v>1731.0</v>
      </c>
      <c r="K712" s="348">
        <v>591.0</v>
      </c>
      <c r="L712" s="348">
        <v>404.0</v>
      </c>
      <c r="M712" s="348">
        <v>41.0</v>
      </c>
      <c r="N712" s="348">
        <v>512.0</v>
      </c>
      <c r="O712" s="348">
        <v>68.0</v>
      </c>
      <c r="P712" s="348">
        <v>167.0</v>
      </c>
      <c r="Q712" s="348">
        <v>65.0</v>
      </c>
      <c r="R712" s="348">
        <v>12.0</v>
      </c>
      <c r="S712" s="348">
        <v>6.0</v>
      </c>
      <c r="T712" s="348">
        <v>43.0</v>
      </c>
      <c r="U712" s="348">
        <v>87.0</v>
      </c>
      <c r="V712" s="348">
        <v>18.0</v>
      </c>
      <c r="W712" s="348">
        <v>136.0</v>
      </c>
      <c r="X712" s="348">
        <v>3.0</v>
      </c>
      <c r="Y712" s="348">
        <v>196.0</v>
      </c>
      <c r="Z712" s="348">
        <v>77.0</v>
      </c>
      <c r="AA712" s="348">
        <v>56.0</v>
      </c>
      <c r="AB712" s="348">
        <v>87.0</v>
      </c>
      <c r="AC712" s="348">
        <v>6.0</v>
      </c>
      <c r="AD712" s="348">
        <v>25.0</v>
      </c>
      <c r="AE712" s="348">
        <v>27.0</v>
      </c>
      <c r="AF712" s="348">
        <v>163.0</v>
      </c>
      <c r="AG712" s="348">
        <v>3.0</v>
      </c>
      <c r="AH712" s="348">
        <v>103.0</v>
      </c>
      <c r="AI712" s="348">
        <v>23.0</v>
      </c>
      <c r="AJ712" s="353"/>
      <c r="AK712" s="353"/>
      <c r="AL712" s="353"/>
      <c r="AM712" s="353"/>
      <c r="AN712" s="353"/>
      <c r="AO712" s="353"/>
      <c r="AP712" s="353"/>
    </row>
    <row r="713">
      <c r="A713" s="345">
        <v>44260.0</v>
      </c>
      <c r="B713" s="354">
        <f t="shared" ref="B713:AI713" si="35">B354-B353</f>
        <v>9</v>
      </c>
      <c r="C713" s="354">
        <f t="shared" si="35"/>
        <v>214</v>
      </c>
      <c r="D713" s="354">
        <f t="shared" si="35"/>
        <v>515</v>
      </c>
      <c r="E713" s="354">
        <f t="shared" si="35"/>
        <v>50</v>
      </c>
      <c r="F713" s="354">
        <f t="shared" si="35"/>
        <v>15</v>
      </c>
      <c r="G713" s="354">
        <f t="shared" si="35"/>
        <v>175</v>
      </c>
      <c r="H713" s="354">
        <f t="shared" si="35"/>
        <v>1159</v>
      </c>
      <c r="I713" s="354">
        <f t="shared" si="35"/>
        <v>7</v>
      </c>
      <c r="J713" s="354">
        <f t="shared" si="35"/>
        <v>1786</v>
      </c>
      <c r="K713" s="354">
        <f t="shared" si="35"/>
        <v>949</v>
      </c>
      <c r="L713" s="354">
        <f t="shared" si="35"/>
        <v>404</v>
      </c>
      <c r="M713" s="354">
        <f t="shared" si="35"/>
        <v>29</v>
      </c>
      <c r="N713" s="354">
        <f t="shared" si="35"/>
        <v>293</v>
      </c>
      <c r="O713" s="354">
        <f t="shared" si="35"/>
        <v>152</v>
      </c>
      <c r="P713" s="354">
        <f t="shared" si="35"/>
        <v>197</v>
      </c>
      <c r="Q713" s="354">
        <f t="shared" si="35"/>
        <v>30</v>
      </c>
      <c r="R713" s="354">
        <f t="shared" si="35"/>
        <v>19</v>
      </c>
      <c r="S713" s="354">
        <f t="shared" si="35"/>
        <v>41</v>
      </c>
      <c r="T713" s="354">
        <f t="shared" si="35"/>
        <v>63</v>
      </c>
      <c r="U713" s="354">
        <f t="shared" si="35"/>
        <v>87</v>
      </c>
      <c r="V713" s="354">
        <f t="shared" si="35"/>
        <v>11</v>
      </c>
      <c r="W713" s="354">
        <f t="shared" si="35"/>
        <v>99</v>
      </c>
      <c r="X713" s="354">
        <f t="shared" si="35"/>
        <v>8</v>
      </c>
      <c r="Y713" s="354">
        <f t="shared" si="35"/>
        <v>196</v>
      </c>
      <c r="Z713" s="354">
        <f t="shared" si="35"/>
        <v>13</v>
      </c>
      <c r="AA713" s="354">
        <f t="shared" si="35"/>
        <v>45</v>
      </c>
      <c r="AB713" s="354">
        <f t="shared" si="35"/>
        <v>129</v>
      </c>
      <c r="AC713" s="354">
        <f t="shared" si="35"/>
        <v>4</v>
      </c>
      <c r="AD713" s="354">
        <f t="shared" si="35"/>
        <v>9</v>
      </c>
      <c r="AE713" s="354">
        <f t="shared" si="35"/>
        <v>27</v>
      </c>
      <c r="AF713" s="354">
        <f t="shared" si="35"/>
        <v>63</v>
      </c>
      <c r="AG713" s="354">
        <f t="shared" si="35"/>
        <v>14</v>
      </c>
      <c r="AH713" s="354">
        <f t="shared" si="35"/>
        <v>150</v>
      </c>
      <c r="AI713" s="354">
        <f t="shared" si="35"/>
        <v>9</v>
      </c>
      <c r="AJ713" s="353"/>
      <c r="AK713" s="353"/>
      <c r="AL713" s="353"/>
      <c r="AM713" s="353"/>
      <c r="AN713" s="353"/>
      <c r="AO713" s="353"/>
      <c r="AP713" s="353"/>
    </row>
    <row r="714">
      <c r="A714" s="345">
        <v>44261.0</v>
      </c>
      <c r="B714" s="348">
        <v>16.0</v>
      </c>
      <c r="C714" s="348">
        <v>153.0</v>
      </c>
      <c r="D714" s="359">
        <v>13.0</v>
      </c>
      <c r="E714" s="348">
        <v>75.0</v>
      </c>
      <c r="F714" s="348">
        <v>8.0</v>
      </c>
      <c r="G714" s="348">
        <v>89.0</v>
      </c>
      <c r="H714" s="348">
        <v>1616.0</v>
      </c>
      <c r="I714" s="348">
        <v>17.0</v>
      </c>
      <c r="J714" s="348">
        <v>1094.0</v>
      </c>
      <c r="K714" s="348">
        <v>586.0</v>
      </c>
      <c r="L714" s="348">
        <v>393.0</v>
      </c>
      <c r="M714" s="348">
        <v>73.0</v>
      </c>
      <c r="N714" s="348">
        <v>396.0</v>
      </c>
      <c r="O714" s="348">
        <v>122.0</v>
      </c>
      <c r="P714" s="348">
        <v>171.0</v>
      </c>
      <c r="Q714" s="348">
        <v>61.0</v>
      </c>
      <c r="R714" s="348">
        <v>13.0</v>
      </c>
      <c r="S714" s="348">
        <v>3.0</v>
      </c>
      <c r="T714" s="348">
        <v>58.0</v>
      </c>
      <c r="U714" s="348">
        <v>92.0</v>
      </c>
      <c r="V714" s="348">
        <v>27.0</v>
      </c>
      <c r="W714" s="348">
        <v>87.0</v>
      </c>
      <c r="X714" s="348">
        <v>2.0</v>
      </c>
      <c r="Y714" s="348">
        <v>165.0</v>
      </c>
      <c r="Z714" s="348">
        <v>34.0</v>
      </c>
      <c r="AA714" s="348">
        <v>41.0</v>
      </c>
      <c r="AB714" s="348">
        <v>68.0</v>
      </c>
      <c r="AC714" s="348">
        <v>12.0</v>
      </c>
      <c r="AD714" s="348">
        <v>38.0</v>
      </c>
      <c r="AE714" s="348">
        <v>44.0</v>
      </c>
      <c r="AF714" s="348">
        <v>53.0</v>
      </c>
      <c r="AG714" s="348">
        <v>4.0</v>
      </c>
      <c r="AH714" s="348">
        <v>130.0</v>
      </c>
      <c r="AI714" s="348">
        <v>13.0</v>
      </c>
      <c r="AJ714" s="353"/>
      <c r="AK714" s="353"/>
      <c r="AL714" s="353"/>
      <c r="AM714" s="353"/>
      <c r="AN714" s="353"/>
      <c r="AO714" s="353"/>
      <c r="AP714" s="353"/>
    </row>
    <row r="715">
      <c r="A715" s="353"/>
      <c r="B715" s="353"/>
      <c r="C715" s="353"/>
      <c r="D715" s="353"/>
      <c r="E715" s="353"/>
      <c r="F715" s="353"/>
      <c r="G715" s="353"/>
      <c r="H715" s="354"/>
      <c r="I715" s="353"/>
      <c r="J715" s="354"/>
      <c r="K715" s="353"/>
      <c r="L715" s="354"/>
      <c r="M715" s="353"/>
      <c r="N715" s="353"/>
      <c r="O715" s="353"/>
      <c r="P715" s="353"/>
      <c r="Q715" s="353"/>
      <c r="R715" s="353"/>
      <c r="S715" s="353"/>
      <c r="T715" s="353"/>
      <c r="U715" s="353"/>
      <c r="V715" s="353"/>
      <c r="W715" s="353"/>
      <c r="X715" s="353"/>
      <c r="Y715" s="353"/>
      <c r="Z715" s="353"/>
      <c r="AA715" s="353"/>
      <c r="AB715" s="353"/>
      <c r="AC715" s="353"/>
      <c r="AD715" s="353"/>
      <c r="AE715" s="353"/>
      <c r="AF715" s="353"/>
      <c r="AG715" s="353"/>
      <c r="AH715" s="353"/>
      <c r="AI715" s="353"/>
      <c r="AJ715" s="353"/>
      <c r="AK715" s="353"/>
      <c r="AL715" s="353"/>
      <c r="AM715" s="353"/>
      <c r="AN715" s="353"/>
      <c r="AO715" s="353"/>
      <c r="AP715" s="353"/>
    </row>
    <row r="716">
      <c r="A716" s="334" t="s">
        <v>787</v>
      </c>
      <c r="B716" s="335" t="s">
        <v>626</v>
      </c>
      <c r="C716" s="335" t="s">
        <v>627</v>
      </c>
      <c r="D716" s="335" t="s">
        <v>595</v>
      </c>
      <c r="E716" s="335" t="s">
        <v>785</v>
      </c>
      <c r="F716" s="335" t="s">
        <v>123</v>
      </c>
      <c r="G716" s="335" t="s">
        <v>629</v>
      </c>
      <c r="H716" s="336" t="s">
        <v>630</v>
      </c>
      <c r="I716" s="335" t="s">
        <v>223</v>
      </c>
      <c r="J716" s="336" t="s">
        <v>631</v>
      </c>
      <c r="K716" s="335" t="s">
        <v>632</v>
      </c>
      <c r="L716" s="336" t="s">
        <v>633</v>
      </c>
      <c r="M716" s="335" t="s">
        <v>634</v>
      </c>
      <c r="N716" s="335" t="s">
        <v>635</v>
      </c>
      <c r="O716" s="335" t="s">
        <v>636</v>
      </c>
      <c r="P716" s="335" t="s">
        <v>637</v>
      </c>
      <c r="Q716" s="335" t="s">
        <v>638</v>
      </c>
      <c r="R716" s="335" t="s">
        <v>639</v>
      </c>
      <c r="S716" s="335" t="s">
        <v>640</v>
      </c>
      <c r="T716" s="335" t="s">
        <v>641</v>
      </c>
      <c r="U716" s="335" t="s">
        <v>642</v>
      </c>
      <c r="V716" s="335" t="s">
        <v>643</v>
      </c>
      <c r="W716" s="335" t="s">
        <v>644</v>
      </c>
      <c r="X716" s="335" t="s">
        <v>645</v>
      </c>
      <c r="Y716" s="335" t="s">
        <v>646</v>
      </c>
      <c r="Z716" s="335" t="s">
        <v>647</v>
      </c>
      <c r="AA716" s="335" t="s">
        <v>648</v>
      </c>
      <c r="AB716" s="335" t="s">
        <v>649</v>
      </c>
      <c r="AC716" s="335" t="s">
        <v>650</v>
      </c>
      <c r="AD716" s="335" t="s">
        <v>651</v>
      </c>
      <c r="AE716" s="335" t="s">
        <v>652</v>
      </c>
      <c r="AF716" s="335" t="s">
        <v>653</v>
      </c>
      <c r="AG716" s="335" t="s">
        <v>654</v>
      </c>
      <c r="AH716" s="335" t="s">
        <v>655</v>
      </c>
      <c r="AI716" s="335" t="s">
        <v>195</v>
      </c>
      <c r="AJ716" s="335" t="s">
        <v>656</v>
      </c>
      <c r="AK716" s="335"/>
      <c r="AL716" s="335"/>
      <c r="AM716" s="335"/>
      <c r="AN716" s="335"/>
      <c r="AO716" s="335"/>
      <c r="AP716" s="335"/>
    </row>
    <row r="717">
      <c r="A717" s="337">
        <v>43911.0</v>
      </c>
      <c r="B717" s="338">
        <f t="shared" ref="B717:AJ717" si="36">B5-B1070-B1779</f>
        <v>0</v>
      </c>
      <c r="C717" s="338">
        <f t="shared" si="36"/>
        <v>2</v>
      </c>
      <c r="D717" s="338">
        <f t="shared" si="36"/>
        <v>40</v>
      </c>
      <c r="E717" s="338">
        <f t="shared" si="36"/>
        <v>0</v>
      </c>
      <c r="F717" s="338">
        <f t="shared" si="36"/>
        <v>0</v>
      </c>
      <c r="G717" s="338">
        <f t="shared" si="36"/>
        <v>4</v>
      </c>
      <c r="H717" s="339">
        <f t="shared" si="36"/>
        <v>227</v>
      </c>
      <c r="I717" s="338">
        <f t="shared" si="36"/>
        <v>0</v>
      </c>
      <c r="J717" s="339">
        <f t="shared" si="36"/>
        <v>47</v>
      </c>
      <c r="K717" s="338">
        <f t="shared" si="36"/>
        <v>11</v>
      </c>
      <c r="L717" s="339">
        <f t="shared" si="36"/>
        <v>25</v>
      </c>
      <c r="M717" s="338">
        <f t="shared" si="36"/>
        <v>2</v>
      </c>
      <c r="N717" s="338">
        <f t="shared" si="36"/>
        <v>9</v>
      </c>
      <c r="O717" s="338">
        <f t="shared" si="36"/>
        <v>2</v>
      </c>
      <c r="P717" s="338">
        <f t="shared" si="36"/>
        <v>0</v>
      </c>
      <c r="Q717" s="338">
        <f t="shared" si="36"/>
        <v>0</v>
      </c>
      <c r="R717" s="338">
        <f t="shared" si="36"/>
        <v>4</v>
      </c>
      <c r="S717" s="338">
        <f t="shared" si="36"/>
        <v>0</v>
      </c>
      <c r="T717" s="338">
        <f t="shared" si="36"/>
        <v>0</v>
      </c>
      <c r="U717" s="338">
        <f t="shared" si="36"/>
        <v>0</v>
      </c>
      <c r="V717" s="338">
        <f t="shared" si="36"/>
        <v>1</v>
      </c>
      <c r="W717" s="338">
        <f t="shared" si="36"/>
        <v>1</v>
      </c>
      <c r="X717" s="338">
        <f t="shared" si="36"/>
        <v>3</v>
      </c>
      <c r="Y717" s="338">
        <f t="shared" si="36"/>
        <v>2</v>
      </c>
      <c r="Z717" s="338">
        <f t="shared" si="36"/>
        <v>0</v>
      </c>
      <c r="AA717" s="338">
        <f t="shared" si="36"/>
        <v>1</v>
      </c>
      <c r="AB717" s="338">
        <f t="shared" si="36"/>
        <v>1</v>
      </c>
      <c r="AC717" s="338">
        <f t="shared" si="36"/>
        <v>0</v>
      </c>
      <c r="AD717" s="338">
        <f t="shared" si="36"/>
        <v>0</v>
      </c>
      <c r="AE717" s="338">
        <f t="shared" si="36"/>
        <v>0</v>
      </c>
      <c r="AF717" s="338">
        <f t="shared" si="36"/>
        <v>0</v>
      </c>
      <c r="AG717" s="338">
        <f t="shared" si="36"/>
        <v>0</v>
      </c>
      <c r="AH717" s="338">
        <f t="shared" si="36"/>
        <v>0</v>
      </c>
      <c r="AI717" s="338">
        <f t="shared" si="36"/>
        <v>0</v>
      </c>
      <c r="AJ717" s="338">
        <f t="shared" si="36"/>
        <v>10</v>
      </c>
      <c r="AK717" s="335"/>
      <c r="AL717" s="335"/>
      <c r="AM717" s="335"/>
      <c r="AN717" s="335"/>
      <c r="AO717" s="335"/>
      <c r="AP717" s="335"/>
    </row>
    <row r="718">
      <c r="A718" s="337">
        <v>43912.0</v>
      </c>
      <c r="B718" s="338">
        <f t="shared" ref="B718:AJ718" si="37">B6-B1071-B1780</f>
        <v>0</v>
      </c>
      <c r="C718" s="338">
        <f t="shared" si="37"/>
        <v>1</v>
      </c>
      <c r="D718" s="338">
        <f t="shared" si="37"/>
        <v>43</v>
      </c>
      <c r="E718" s="338">
        <f t="shared" si="37"/>
        <v>0</v>
      </c>
      <c r="F718" s="338">
        <f t="shared" si="37"/>
        <v>0</v>
      </c>
      <c r="G718" s="338">
        <f t="shared" si="37"/>
        <v>4</v>
      </c>
      <c r="H718" s="339">
        <f t="shared" si="37"/>
        <v>256</v>
      </c>
      <c r="I718" s="338">
        <f t="shared" si="37"/>
        <v>0</v>
      </c>
      <c r="J718" s="339">
        <f t="shared" si="37"/>
        <v>45</v>
      </c>
      <c r="K718" s="338">
        <f t="shared" si="37"/>
        <v>12</v>
      </c>
      <c r="L718" s="339">
        <f t="shared" si="37"/>
        <v>40</v>
      </c>
      <c r="M718" s="338">
        <f t="shared" si="37"/>
        <v>2</v>
      </c>
      <c r="N718" s="338">
        <f t="shared" si="37"/>
        <v>9</v>
      </c>
      <c r="O718" s="338">
        <f t="shared" si="37"/>
        <v>2</v>
      </c>
      <c r="P718" s="338">
        <f t="shared" si="37"/>
        <v>1</v>
      </c>
      <c r="Q718" s="338">
        <f t="shared" si="37"/>
        <v>0</v>
      </c>
      <c r="R718" s="338">
        <f t="shared" si="37"/>
        <v>4</v>
      </c>
      <c r="S718" s="338">
        <f t="shared" si="37"/>
        <v>0</v>
      </c>
      <c r="T718" s="338">
        <f t="shared" si="37"/>
        <v>0</v>
      </c>
      <c r="U718" s="338">
        <f t="shared" si="37"/>
        <v>0</v>
      </c>
      <c r="V718" s="338">
        <f t="shared" si="37"/>
        <v>1</v>
      </c>
      <c r="W718" s="338">
        <f t="shared" si="37"/>
        <v>1</v>
      </c>
      <c r="X718" s="338">
        <f t="shared" si="37"/>
        <v>3</v>
      </c>
      <c r="Y718" s="338">
        <f t="shared" si="37"/>
        <v>2</v>
      </c>
      <c r="Z718" s="338">
        <f t="shared" si="37"/>
        <v>0</v>
      </c>
      <c r="AA718" s="338">
        <f t="shared" si="37"/>
        <v>1</v>
      </c>
      <c r="AB718" s="338">
        <f t="shared" si="37"/>
        <v>1</v>
      </c>
      <c r="AC718" s="338">
        <f t="shared" si="37"/>
        <v>0</v>
      </c>
      <c r="AD718" s="338">
        <f t="shared" si="37"/>
        <v>1</v>
      </c>
      <c r="AE718" s="338">
        <f t="shared" si="37"/>
        <v>0</v>
      </c>
      <c r="AF718" s="338">
        <f t="shared" si="37"/>
        <v>2</v>
      </c>
      <c r="AG718" s="338">
        <f t="shared" si="37"/>
        <v>0</v>
      </c>
      <c r="AH718" s="338">
        <f t="shared" si="37"/>
        <v>0</v>
      </c>
      <c r="AI718" s="338">
        <f t="shared" si="37"/>
        <v>0</v>
      </c>
      <c r="AJ718" s="338">
        <f t="shared" si="37"/>
        <v>6</v>
      </c>
      <c r="AK718" s="335"/>
      <c r="AL718" s="335"/>
      <c r="AM718" s="335"/>
      <c r="AN718" s="335"/>
      <c r="AO718" s="335"/>
      <c r="AP718" s="335"/>
    </row>
    <row r="719">
      <c r="A719" s="337">
        <v>43913.0</v>
      </c>
      <c r="B719" s="338">
        <f t="shared" ref="B719:AJ719" si="38">B7-B1072-B1781</f>
        <v>0</v>
      </c>
      <c r="C719" s="338">
        <f t="shared" si="38"/>
        <v>4</v>
      </c>
      <c r="D719" s="338">
        <f t="shared" si="38"/>
        <v>52</v>
      </c>
      <c r="E719" s="338">
        <f t="shared" si="38"/>
        <v>0</v>
      </c>
      <c r="F719" s="338">
        <f t="shared" si="38"/>
        <v>0</v>
      </c>
      <c r="G719" s="338">
        <f t="shared" si="38"/>
        <v>4</v>
      </c>
      <c r="H719" s="339">
        <f t="shared" si="38"/>
        <v>301</v>
      </c>
      <c r="I719" s="338">
        <f t="shared" si="38"/>
        <v>1</v>
      </c>
      <c r="J719" s="339">
        <f t="shared" si="38"/>
        <v>45</v>
      </c>
      <c r="K719" s="338">
        <f t="shared" si="38"/>
        <v>12</v>
      </c>
      <c r="L719" s="339">
        <f t="shared" si="38"/>
        <v>40</v>
      </c>
      <c r="M719" s="338">
        <f t="shared" si="38"/>
        <v>2</v>
      </c>
      <c r="N719" s="338">
        <f t="shared" si="38"/>
        <v>11</v>
      </c>
      <c r="O719" s="338">
        <f t="shared" si="38"/>
        <v>2</v>
      </c>
      <c r="P719" s="338">
        <f t="shared" si="38"/>
        <v>1</v>
      </c>
      <c r="Q719" s="338">
        <f t="shared" si="38"/>
        <v>0</v>
      </c>
      <c r="R719" s="338">
        <f t="shared" si="38"/>
        <v>5</v>
      </c>
      <c r="S719" s="338">
        <f t="shared" si="38"/>
        <v>0</v>
      </c>
      <c r="T719" s="338">
        <f t="shared" si="38"/>
        <v>0</v>
      </c>
      <c r="U719" s="338">
        <f t="shared" si="38"/>
        <v>0</v>
      </c>
      <c r="V719" s="338">
        <f t="shared" si="38"/>
        <v>1</v>
      </c>
      <c r="W719" s="338">
        <f t="shared" si="38"/>
        <v>1</v>
      </c>
      <c r="X719" s="338">
        <f t="shared" si="38"/>
        <v>3</v>
      </c>
      <c r="Y719" s="338">
        <f t="shared" si="38"/>
        <v>1</v>
      </c>
      <c r="Z719" s="338">
        <f t="shared" si="38"/>
        <v>0</v>
      </c>
      <c r="AA719" s="338">
        <f t="shared" si="38"/>
        <v>1</v>
      </c>
      <c r="AB719" s="338">
        <f t="shared" si="38"/>
        <v>1</v>
      </c>
      <c r="AC719" s="338">
        <f t="shared" si="38"/>
        <v>1</v>
      </c>
      <c r="AD719" s="338">
        <f t="shared" si="38"/>
        <v>1</v>
      </c>
      <c r="AE719" s="338">
        <f t="shared" si="38"/>
        <v>0</v>
      </c>
      <c r="AF719" s="338">
        <f t="shared" si="38"/>
        <v>2</v>
      </c>
      <c r="AG719" s="338">
        <f t="shared" si="38"/>
        <v>0</v>
      </c>
      <c r="AH719" s="338">
        <f t="shared" si="38"/>
        <v>0</v>
      </c>
      <c r="AI719" s="338">
        <f t="shared" si="38"/>
        <v>0</v>
      </c>
      <c r="AJ719" s="338">
        <f t="shared" si="38"/>
        <v>8</v>
      </c>
      <c r="AK719" s="335"/>
      <c r="AL719" s="335"/>
      <c r="AM719" s="335"/>
      <c r="AN719" s="335"/>
      <c r="AO719" s="335"/>
      <c r="AP719" s="335"/>
    </row>
    <row r="720">
      <c r="A720" s="337">
        <v>43914.0</v>
      </c>
      <c r="B720" s="338">
        <f t="shared" ref="B720:AJ720" si="39">B8-B1073-B1782</f>
        <v>0</v>
      </c>
      <c r="C720" s="338">
        <f t="shared" si="39"/>
        <v>4</v>
      </c>
      <c r="D720" s="338">
        <f t="shared" si="39"/>
        <v>60</v>
      </c>
      <c r="E720" s="338">
        <f t="shared" si="39"/>
        <v>0</v>
      </c>
      <c r="F720" s="338">
        <f t="shared" si="39"/>
        <v>0</v>
      </c>
      <c r="G720" s="338">
        <f t="shared" si="39"/>
        <v>4</v>
      </c>
      <c r="H720" s="339">
        <f t="shared" si="39"/>
        <v>370</v>
      </c>
      <c r="I720" s="338">
        <f t="shared" si="39"/>
        <v>1</v>
      </c>
      <c r="J720" s="339">
        <f t="shared" si="39"/>
        <v>45</v>
      </c>
      <c r="K720" s="338">
        <f t="shared" si="39"/>
        <v>16</v>
      </c>
      <c r="L720" s="339">
        <f t="shared" si="39"/>
        <v>50</v>
      </c>
      <c r="M720" s="338">
        <f t="shared" si="39"/>
        <v>3</v>
      </c>
      <c r="N720" s="338">
        <f t="shared" si="39"/>
        <v>11</v>
      </c>
      <c r="O720" s="338">
        <f t="shared" si="39"/>
        <v>3</v>
      </c>
      <c r="P720" s="338">
        <f t="shared" si="39"/>
        <v>1</v>
      </c>
      <c r="Q720" s="338">
        <f t="shared" si="39"/>
        <v>0</v>
      </c>
      <c r="R720" s="338">
        <f t="shared" si="39"/>
        <v>4</v>
      </c>
      <c r="S720" s="338">
        <f t="shared" si="39"/>
        <v>1</v>
      </c>
      <c r="T720" s="338">
        <f t="shared" si="39"/>
        <v>1</v>
      </c>
      <c r="U720" s="338">
        <f t="shared" si="39"/>
        <v>0</v>
      </c>
      <c r="V720" s="338">
        <f t="shared" si="39"/>
        <v>2</v>
      </c>
      <c r="W720" s="338">
        <f t="shared" si="39"/>
        <v>6</v>
      </c>
      <c r="X720" s="338">
        <f t="shared" si="39"/>
        <v>3</v>
      </c>
      <c r="Y720" s="338">
        <f t="shared" si="39"/>
        <v>3</v>
      </c>
      <c r="Z720" s="338">
        <f t="shared" si="39"/>
        <v>0</v>
      </c>
      <c r="AA720" s="338">
        <f t="shared" si="39"/>
        <v>1</v>
      </c>
      <c r="AB720" s="338">
        <f t="shared" si="39"/>
        <v>2</v>
      </c>
      <c r="AC720" s="338">
        <f t="shared" si="39"/>
        <v>1</v>
      </c>
      <c r="AD720" s="338">
        <f t="shared" si="39"/>
        <v>1</v>
      </c>
      <c r="AE720" s="338">
        <f t="shared" si="39"/>
        <v>0</v>
      </c>
      <c r="AF720" s="338">
        <f t="shared" si="39"/>
        <v>3</v>
      </c>
      <c r="AG720" s="338">
        <f t="shared" si="39"/>
        <v>0</v>
      </c>
      <c r="AH720" s="338">
        <f t="shared" si="39"/>
        <v>0</v>
      </c>
      <c r="AI720" s="338">
        <f t="shared" si="39"/>
        <v>0</v>
      </c>
      <c r="AJ720" s="338">
        <f t="shared" si="39"/>
        <v>5</v>
      </c>
      <c r="AK720" s="335"/>
      <c r="AL720" s="335"/>
      <c r="AM720" s="335"/>
      <c r="AN720" s="335"/>
      <c r="AO720" s="335"/>
      <c r="AP720" s="335"/>
    </row>
    <row r="721">
      <c r="A721" s="337">
        <v>43915.0</v>
      </c>
      <c r="B721" s="338">
        <f t="shared" ref="B721:AJ721" si="40">B9-B1074-B1783</f>
        <v>0</v>
      </c>
      <c r="C721" s="338">
        <f t="shared" si="40"/>
        <v>7</v>
      </c>
      <c r="D721" s="338">
        <f t="shared" si="40"/>
        <v>62</v>
      </c>
      <c r="E721" s="338">
        <f t="shared" si="40"/>
        <v>0</v>
      </c>
      <c r="F721" s="338">
        <f t="shared" si="40"/>
        <v>0</v>
      </c>
      <c r="G721" s="338">
        <f t="shared" si="40"/>
        <v>14</v>
      </c>
      <c r="H721" s="339">
        <f t="shared" si="40"/>
        <v>409</v>
      </c>
      <c r="I721" s="338">
        <f t="shared" si="40"/>
        <v>1</v>
      </c>
      <c r="J721" s="339">
        <f t="shared" si="40"/>
        <v>58</v>
      </c>
      <c r="K721" s="338">
        <f t="shared" si="40"/>
        <v>34</v>
      </c>
      <c r="L721" s="339">
        <f t="shared" si="40"/>
        <v>49</v>
      </c>
      <c r="M721" s="338">
        <f t="shared" si="40"/>
        <v>3</v>
      </c>
      <c r="N721" s="338">
        <f t="shared" si="40"/>
        <v>11</v>
      </c>
      <c r="O721" s="338">
        <f t="shared" si="40"/>
        <v>3</v>
      </c>
      <c r="P721" s="338">
        <f t="shared" si="40"/>
        <v>2</v>
      </c>
      <c r="Q721" s="338">
        <f t="shared" si="40"/>
        <v>0</v>
      </c>
      <c r="R721" s="338">
        <f t="shared" si="40"/>
        <v>4</v>
      </c>
      <c r="S721" s="338">
        <f t="shared" si="40"/>
        <v>2</v>
      </c>
      <c r="T721" s="338">
        <f t="shared" si="40"/>
        <v>0</v>
      </c>
      <c r="U721" s="338">
        <f t="shared" si="40"/>
        <v>0</v>
      </c>
      <c r="V721" s="338">
        <f t="shared" si="40"/>
        <v>2</v>
      </c>
      <c r="W721" s="338">
        <f t="shared" si="40"/>
        <v>6</v>
      </c>
      <c r="X721" s="338">
        <f t="shared" si="40"/>
        <v>3</v>
      </c>
      <c r="Y721" s="338">
        <f t="shared" si="40"/>
        <v>12</v>
      </c>
      <c r="Z721" s="338">
        <f t="shared" si="40"/>
        <v>0</v>
      </c>
      <c r="AA721" s="338">
        <f t="shared" si="40"/>
        <v>1</v>
      </c>
      <c r="AB721" s="338">
        <f t="shared" si="40"/>
        <v>1</v>
      </c>
      <c r="AC721" s="338">
        <f t="shared" si="40"/>
        <v>1</v>
      </c>
      <c r="AD721" s="338">
        <f t="shared" si="40"/>
        <v>1</v>
      </c>
      <c r="AE721" s="338">
        <f t="shared" si="40"/>
        <v>0</v>
      </c>
      <c r="AF721" s="338">
        <f t="shared" si="40"/>
        <v>3</v>
      </c>
      <c r="AG721" s="338">
        <f t="shared" si="40"/>
        <v>0</v>
      </c>
      <c r="AH721" s="338">
        <f t="shared" si="40"/>
        <v>0</v>
      </c>
      <c r="AI721" s="338">
        <f t="shared" si="40"/>
        <v>0</v>
      </c>
      <c r="AJ721" s="338">
        <f t="shared" si="40"/>
        <v>12</v>
      </c>
      <c r="AK721" s="335"/>
      <c r="AL721" s="335"/>
      <c r="AM721" s="335"/>
      <c r="AN721" s="335"/>
      <c r="AO721" s="335"/>
      <c r="AP721" s="335"/>
    </row>
    <row r="722">
      <c r="A722" s="337">
        <v>43916.0</v>
      </c>
      <c r="B722" s="338">
        <f t="shared" ref="B722:AJ722" si="41">B10-B1075-B1784</f>
        <v>1</v>
      </c>
      <c r="C722" s="338">
        <f t="shared" si="41"/>
        <v>7</v>
      </c>
      <c r="D722" s="338">
        <f t="shared" si="41"/>
        <v>62</v>
      </c>
      <c r="E722" s="338">
        <f t="shared" si="41"/>
        <v>0</v>
      </c>
      <c r="F722" s="338">
        <f t="shared" si="41"/>
        <v>0</v>
      </c>
      <c r="G722" s="338">
        <f t="shared" si="41"/>
        <v>13</v>
      </c>
      <c r="H722" s="339">
        <f t="shared" si="41"/>
        <v>444</v>
      </c>
      <c r="I722" s="338">
        <f t="shared" si="41"/>
        <v>1</v>
      </c>
      <c r="J722" s="339">
        <f t="shared" si="41"/>
        <v>62</v>
      </c>
      <c r="K722" s="338">
        <f t="shared" si="41"/>
        <v>34</v>
      </c>
      <c r="L722" s="339">
        <f t="shared" si="41"/>
        <v>53</v>
      </c>
      <c r="M722" s="338">
        <f t="shared" si="41"/>
        <v>3</v>
      </c>
      <c r="N722" s="338">
        <f t="shared" si="41"/>
        <v>11</v>
      </c>
      <c r="O722" s="338">
        <f t="shared" si="41"/>
        <v>6</v>
      </c>
      <c r="P722" s="338">
        <f t="shared" si="41"/>
        <v>1</v>
      </c>
      <c r="Q722" s="338">
        <f t="shared" si="41"/>
        <v>0</v>
      </c>
      <c r="R722" s="338">
        <f t="shared" si="41"/>
        <v>4</v>
      </c>
      <c r="S722" s="338">
        <f t="shared" si="41"/>
        <v>2</v>
      </c>
      <c r="T722" s="338">
        <f t="shared" si="41"/>
        <v>0</v>
      </c>
      <c r="U722" s="338">
        <f t="shared" si="41"/>
        <v>3</v>
      </c>
      <c r="V722" s="338">
        <f t="shared" si="41"/>
        <v>2</v>
      </c>
      <c r="W722" s="338">
        <f t="shared" si="41"/>
        <v>7</v>
      </c>
      <c r="X722" s="338">
        <f t="shared" si="41"/>
        <v>3</v>
      </c>
      <c r="Y722" s="338">
        <f t="shared" si="41"/>
        <v>26</v>
      </c>
      <c r="Z722" s="338">
        <f t="shared" si="41"/>
        <v>1</v>
      </c>
      <c r="AA722" s="338">
        <f t="shared" si="41"/>
        <v>3</v>
      </c>
      <c r="AB722" s="338">
        <f t="shared" si="41"/>
        <v>2</v>
      </c>
      <c r="AC722" s="338">
        <f t="shared" si="41"/>
        <v>1</v>
      </c>
      <c r="AD722" s="338">
        <f t="shared" si="41"/>
        <v>1</v>
      </c>
      <c r="AE722" s="338">
        <f t="shared" si="41"/>
        <v>0</v>
      </c>
      <c r="AF722" s="338">
        <f t="shared" si="41"/>
        <v>7</v>
      </c>
      <c r="AG722" s="338">
        <f t="shared" si="41"/>
        <v>0</v>
      </c>
      <c r="AH722" s="338">
        <f t="shared" si="41"/>
        <v>0</v>
      </c>
      <c r="AI722" s="338">
        <f t="shared" si="41"/>
        <v>0</v>
      </c>
      <c r="AJ722" s="338">
        <f t="shared" si="41"/>
        <v>20</v>
      </c>
      <c r="AK722" s="335"/>
      <c r="AL722" s="335"/>
      <c r="AM722" s="335"/>
      <c r="AN722" s="335"/>
      <c r="AO722" s="335"/>
      <c r="AP722" s="335"/>
    </row>
    <row r="723">
      <c r="A723" s="337">
        <v>43917.0</v>
      </c>
      <c r="B723" s="338">
        <f t="shared" ref="B723:AJ723" si="42">B11-B1076-B1785</f>
        <v>4</v>
      </c>
      <c r="C723" s="338">
        <f t="shared" si="42"/>
        <v>7</v>
      </c>
      <c r="D723" s="338">
        <f t="shared" si="42"/>
        <v>79</v>
      </c>
      <c r="E723" s="338">
        <f t="shared" si="42"/>
        <v>0</v>
      </c>
      <c r="F723" s="338">
        <f t="shared" si="42"/>
        <v>0</v>
      </c>
      <c r="G723" s="338">
        <f t="shared" si="42"/>
        <v>19</v>
      </c>
      <c r="H723" s="339">
        <f t="shared" si="42"/>
        <v>516</v>
      </c>
      <c r="I723" s="338">
        <f t="shared" si="42"/>
        <v>1</v>
      </c>
      <c r="J723" s="339">
        <f t="shared" si="42"/>
        <v>79</v>
      </c>
      <c r="K723" s="338">
        <f t="shared" si="42"/>
        <v>37</v>
      </c>
      <c r="L723" s="339">
        <f t="shared" si="42"/>
        <v>54</v>
      </c>
      <c r="M723" s="338">
        <f t="shared" si="42"/>
        <v>3</v>
      </c>
      <c r="N723" s="338">
        <f t="shared" si="42"/>
        <v>11</v>
      </c>
      <c r="O723" s="338">
        <f t="shared" si="42"/>
        <v>6</v>
      </c>
      <c r="P723" s="338">
        <f t="shared" si="42"/>
        <v>1</v>
      </c>
      <c r="Q723" s="338">
        <f t="shared" si="42"/>
        <v>0</v>
      </c>
      <c r="R723" s="338">
        <f t="shared" si="42"/>
        <v>4</v>
      </c>
      <c r="S723" s="338">
        <f t="shared" si="42"/>
        <v>2</v>
      </c>
      <c r="T723" s="338">
        <f t="shared" si="42"/>
        <v>0</v>
      </c>
      <c r="U723" s="338">
        <f t="shared" si="42"/>
        <v>5</v>
      </c>
      <c r="V723" s="338">
        <f t="shared" si="42"/>
        <v>2</v>
      </c>
      <c r="W723" s="338">
        <f t="shared" si="42"/>
        <v>7</v>
      </c>
      <c r="X723" s="338">
        <f t="shared" si="42"/>
        <v>3</v>
      </c>
      <c r="Y723" s="338">
        <f t="shared" si="42"/>
        <v>28</v>
      </c>
      <c r="Z723" s="338">
        <f t="shared" si="42"/>
        <v>1</v>
      </c>
      <c r="AA723" s="338">
        <f t="shared" si="42"/>
        <v>4</v>
      </c>
      <c r="AB723" s="338">
        <f t="shared" si="42"/>
        <v>1</v>
      </c>
      <c r="AC723" s="338">
        <f t="shared" si="42"/>
        <v>1</v>
      </c>
      <c r="AD723" s="338">
        <f t="shared" si="42"/>
        <v>1</v>
      </c>
      <c r="AE723" s="338">
        <f t="shared" si="42"/>
        <v>2</v>
      </c>
      <c r="AF723" s="338">
        <f t="shared" si="42"/>
        <v>7</v>
      </c>
      <c r="AG723" s="338">
        <f t="shared" si="42"/>
        <v>0</v>
      </c>
      <c r="AH723" s="338">
        <f t="shared" si="42"/>
        <v>0</v>
      </c>
      <c r="AI723" s="338">
        <f t="shared" si="42"/>
        <v>0</v>
      </c>
      <c r="AJ723" s="338">
        <f t="shared" si="42"/>
        <v>28</v>
      </c>
      <c r="AK723" s="335"/>
      <c r="AL723" s="335"/>
      <c r="AM723" s="335"/>
      <c r="AN723" s="335"/>
      <c r="AO723" s="335"/>
      <c r="AP723" s="335"/>
    </row>
    <row r="724">
      <c r="A724" s="337">
        <v>43918.0</v>
      </c>
      <c r="B724" s="338">
        <f t="shared" ref="B724:AJ724" si="43">B12-B1077-B1786</f>
        <v>4</v>
      </c>
      <c r="C724" s="338">
        <f t="shared" si="43"/>
        <v>7</v>
      </c>
      <c r="D724" s="338">
        <f t="shared" si="43"/>
        <v>98</v>
      </c>
      <c r="E724" s="338">
        <f t="shared" si="43"/>
        <v>0</v>
      </c>
      <c r="F724" s="338">
        <f t="shared" si="43"/>
        <v>0</v>
      </c>
      <c r="G724" s="338">
        <f t="shared" si="43"/>
        <v>19</v>
      </c>
      <c r="H724" s="339">
        <f t="shared" si="43"/>
        <v>522</v>
      </c>
      <c r="I724" s="338">
        <f t="shared" si="43"/>
        <v>1</v>
      </c>
      <c r="J724" s="339">
        <f t="shared" si="43"/>
        <v>96</v>
      </c>
      <c r="K724" s="338">
        <f t="shared" si="43"/>
        <v>48</v>
      </c>
      <c r="L724" s="339">
        <f t="shared" si="43"/>
        <v>65</v>
      </c>
      <c r="M724" s="338">
        <f t="shared" si="43"/>
        <v>3</v>
      </c>
      <c r="N724" s="338">
        <f t="shared" si="43"/>
        <v>17</v>
      </c>
      <c r="O724" s="338">
        <f t="shared" si="43"/>
        <v>7</v>
      </c>
      <c r="P724" s="338">
        <f t="shared" si="43"/>
        <v>1</v>
      </c>
      <c r="Q724" s="338">
        <f t="shared" si="43"/>
        <v>2</v>
      </c>
      <c r="R724" s="338">
        <f t="shared" si="43"/>
        <v>4</v>
      </c>
      <c r="S724" s="338">
        <f t="shared" si="43"/>
        <v>2</v>
      </c>
      <c r="T724" s="338">
        <f t="shared" si="43"/>
        <v>1</v>
      </c>
      <c r="U724" s="338">
        <f t="shared" si="43"/>
        <v>5</v>
      </c>
      <c r="V724" s="338">
        <f t="shared" si="43"/>
        <v>2</v>
      </c>
      <c r="W724" s="338">
        <f t="shared" si="43"/>
        <v>7</v>
      </c>
      <c r="X724" s="338">
        <f t="shared" si="43"/>
        <v>3</v>
      </c>
      <c r="Y724" s="338">
        <f t="shared" si="43"/>
        <v>32</v>
      </c>
      <c r="Z724" s="338">
        <f t="shared" si="43"/>
        <v>2</v>
      </c>
      <c r="AA724" s="338">
        <f t="shared" si="43"/>
        <v>4</v>
      </c>
      <c r="AB724" s="338">
        <f t="shared" si="43"/>
        <v>1</v>
      </c>
      <c r="AC724" s="338">
        <f t="shared" si="43"/>
        <v>1</v>
      </c>
      <c r="AD724" s="338">
        <f t="shared" si="43"/>
        <v>1</v>
      </c>
      <c r="AE724" s="338">
        <f t="shared" si="43"/>
        <v>2</v>
      </c>
      <c r="AF724" s="338">
        <f t="shared" si="43"/>
        <v>7</v>
      </c>
      <c r="AG724" s="338">
        <f t="shared" si="43"/>
        <v>0</v>
      </c>
      <c r="AH724" s="338">
        <f t="shared" si="43"/>
        <v>0</v>
      </c>
      <c r="AI724" s="338">
        <f t="shared" si="43"/>
        <v>0</v>
      </c>
      <c r="AJ724" s="338">
        <f t="shared" si="43"/>
        <v>30</v>
      </c>
      <c r="AK724" s="335"/>
      <c r="AL724" s="335"/>
      <c r="AM724" s="335"/>
      <c r="AN724" s="335"/>
      <c r="AO724" s="335"/>
      <c r="AP724" s="335"/>
    </row>
    <row r="725">
      <c r="A725" s="337">
        <v>43919.0</v>
      </c>
      <c r="B725" s="338">
        <f t="shared" ref="B725:AJ725" si="44">B13-B1078-B1787</f>
        <v>5</v>
      </c>
      <c r="C725" s="338">
        <f t="shared" si="44"/>
        <v>8</v>
      </c>
      <c r="D725" s="338">
        <f t="shared" si="44"/>
        <v>101</v>
      </c>
      <c r="E725" s="338">
        <f t="shared" si="44"/>
        <v>0</v>
      </c>
      <c r="F725" s="338">
        <f t="shared" si="44"/>
        <v>0</v>
      </c>
      <c r="G725" s="338">
        <f t="shared" si="44"/>
        <v>19</v>
      </c>
      <c r="H725" s="339">
        <f t="shared" si="44"/>
        <v>562</v>
      </c>
      <c r="I725" s="338">
        <f t="shared" si="44"/>
        <v>1</v>
      </c>
      <c r="J725" s="339">
        <f t="shared" si="44"/>
        <v>124</v>
      </c>
      <c r="K725" s="338">
        <f t="shared" si="44"/>
        <v>56</v>
      </c>
      <c r="L725" s="339">
        <f t="shared" si="44"/>
        <v>72</v>
      </c>
      <c r="M725" s="338">
        <f t="shared" si="44"/>
        <v>8</v>
      </c>
      <c r="N725" s="338">
        <f t="shared" si="44"/>
        <v>17</v>
      </c>
      <c r="O725" s="338">
        <f t="shared" si="44"/>
        <v>7</v>
      </c>
      <c r="P725" s="338">
        <f t="shared" si="44"/>
        <v>1</v>
      </c>
      <c r="Q725" s="338">
        <f t="shared" si="44"/>
        <v>2</v>
      </c>
      <c r="R725" s="338">
        <f t="shared" si="44"/>
        <v>4</v>
      </c>
      <c r="S725" s="338">
        <f t="shared" si="44"/>
        <v>2</v>
      </c>
      <c r="T725" s="338">
        <f t="shared" si="44"/>
        <v>0</v>
      </c>
      <c r="U725" s="338">
        <f t="shared" si="44"/>
        <v>5</v>
      </c>
      <c r="V725" s="338">
        <f t="shared" si="44"/>
        <v>2</v>
      </c>
      <c r="W725" s="338">
        <f t="shared" si="44"/>
        <v>7</v>
      </c>
      <c r="X725" s="338">
        <f t="shared" si="44"/>
        <v>3</v>
      </c>
      <c r="Y725" s="338">
        <f t="shared" si="44"/>
        <v>46</v>
      </c>
      <c r="Z725" s="338">
        <f t="shared" si="44"/>
        <v>2</v>
      </c>
      <c r="AA725" s="338">
        <f t="shared" si="44"/>
        <v>4</v>
      </c>
      <c r="AB725" s="338">
        <f t="shared" si="44"/>
        <v>2</v>
      </c>
      <c r="AC725" s="338">
        <f t="shared" si="44"/>
        <v>1</v>
      </c>
      <c r="AD725" s="338">
        <f t="shared" si="44"/>
        <v>1</v>
      </c>
      <c r="AE725" s="338">
        <f t="shared" si="44"/>
        <v>2</v>
      </c>
      <c r="AF725" s="338">
        <f t="shared" si="44"/>
        <v>9</v>
      </c>
      <c r="AG725" s="338">
        <f t="shared" si="44"/>
        <v>1</v>
      </c>
      <c r="AH725" s="338">
        <f t="shared" si="44"/>
        <v>0</v>
      </c>
      <c r="AI725" s="338">
        <f t="shared" si="44"/>
        <v>0</v>
      </c>
      <c r="AJ725" s="338">
        <f t="shared" si="44"/>
        <v>33</v>
      </c>
      <c r="AK725" s="335"/>
      <c r="AL725" s="335"/>
      <c r="AM725" s="335"/>
      <c r="AN725" s="335"/>
      <c r="AO725" s="335"/>
      <c r="AP725" s="335"/>
    </row>
    <row r="726">
      <c r="A726" s="337">
        <v>43920.0</v>
      </c>
      <c r="B726" s="338">
        <f t="shared" ref="B726:AJ726" si="45">B14-B1079-B1788</f>
        <v>5</v>
      </c>
      <c r="C726" s="338">
        <f t="shared" si="45"/>
        <v>17</v>
      </c>
      <c r="D726" s="338">
        <f t="shared" si="45"/>
        <v>123</v>
      </c>
      <c r="E726" s="338">
        <f t="shared" si="45"/>
        <v>1</v>
      </c>
      <c r="F726" s="338">
        <f t="shared" si="45"/>
        <v>0</v>
      </c>
      <c r="G726" s="338">
        <f t="shared" si="45"/>
        <v>15</v>
      </c>
      <c r="H726" s="339">
        <f t="shared" si="45"/>
        <v>576</v>
      </c>
      <c r="I726" s="338">
        <f t="shared" si="45"/>
        <v>2</v>
      </c>
      <c r="J726" s="339">
        <f t="shared" si="45"/>
        <v>152</v>
      </c>
      <c r="K726" s="338">
        <f t="shared" si="45"/>
        <v>74</v>
      </c>
      <c r="L726" s="339">
        <f t="shared" si="45"/>
        <v>67</v>
      </c>
      <c r="M726" s="338">
        <f t="shared" si="45"/>
        <v>9</v>
      </c>
      <c r="N726" s="338">
        <f t="shared" si="45"/>
        <v>17</v>
      </c>
      <c r="O726" s="338">
        <f t="shared" si="45"/>
        <v>7</v>
      </c>
      <c r="P726" s="338">
        <f t="shared" si="45"/>
        <v>5</v>
      </c>
      <c r="Q726" s="338">
        <f t="shared" si="45"/>
        <v>2</v>
      </c>
      <c r="R726" s="338">
        <f t="shared" si="45"/>
        <v>5</v>
      </c>
      <c r="S726" s="338">
        <f t="shared" si="45"/>
        <v>2</v>
      </c>
      <c r="T726" s="338">
        <f t="shared" si="45"/>
        <v>0</v>
      </c>
      <c r="U726" s="338">
        <f t="shared" si="45"/>
        <v>8</v>
      </c>
      <c r="V726" s="338">
        <f t="shared" si="45"/>
        <v>1</v>
      </c>
      <c r="W726" s="338">
        <f t="shared" si="45"/>
        <v>12</v>
      </c>
      <c r="X726" s="338">
        <f t="shared" si="45"/>
        <v>3</v>
      </c>
      <c r="Y726" s="338">
        <f t="shared" si="45"/>
        <v>49</v>
      </c>
      <c r="Z726" s="338">
        <f t="shared" si="45"/>
        <v>3</v>
      </c>
      <c r="AA726" s="338">
        <f t="shared" si="45"/>
        <v>8</v>
      </c>
      <c r="AB726" s="338">
        <f t="shared" si="45"/>
        <v>3</v>
      </c>
      <c r="AC726" s="338">
        <f t="shared" si="45"/>
        <v>1</v>
      </c>
      <c r="AD726" s="338">
        <f t="shared" si="45"/>
        <v>1</v>
      </c>
      <c r="AE726" s="338">
        <f t="shared" si="45"/>
        <v>2</v>
      </c>
      <c r="AF726" s="338">
        <f t="shared" si="45"/>
        <v>9</v>
      </c>
      <c r="AG726" s="338">
        <f t="shared" si="45"/>
        <v>1</v>
      </c>
      <c r="AH726" s="338">
        <f t="shared" si="45"/>
        <v>0</v>
      </c>
      <c r="AI726" s="338">
        <f t="shared" si="45"/>
        <v>0</v>
      </c>
      <c r="AJ726" s="338">
        <f t="shared" si="45"/>
        <v>37</v>
      </c>
      <c r="AK726" s="335"/>
      <c r="AL726" s="335"/>
      <c r="AM726" s="335"/>
      <c r="AN726" s="335"/>
      <c r="AO726" s="335"/>
      <c r="AP726" s="335"/>
    </row>
    <row r="727">
      <c r="A727" s="337">
        <v>43921.0</v>
      </c>
      <c r="B727" s="338">
        <f t="shared" ref="B727:AJ727" si="46">B15-B1080-B1789</f>
        <v>5</v>
      </c>
      <c r="C727" s="338">
        <f t="shared" si="46"/>
        <v>17</v>
      </c>
      <c r="D727" s="338">
        <f t="shared" si="46"/>
        <v>136</v>
      </c>
      <c r="E727" s="338">
        <f t="shared" si="46"/>
        <v>2</v>
      </c>
      <c r="F727" s="338">
        <f t="shared" si="46"/>
        <v>0</v>
      </c>
      <c r="G727" s="338">
        <f t="shared" si="46"/>
        <v>20</v>
      </c>
      <c r="H727" s="339">
        <f t="shared" si="46"/>
        <v>616</v>
      </c>
      <c r="I727" s="338">
        <f t="shared" si="46"/>
        <v>2</v>
      </c>
      <c r="J727" s="339">
        <f t="shared" si="46"/>
        <v>166</v>
      </c>
      <c r="K727" s="338">
        <f t="shared" si="46"/>
        <v>86</v>
      </c>
      <c r="L727" s="339">
        <f t="shared" si="46"/>
        <v>69</v>
      </c>
      <c r="M727" s="338">
        <f t="shared" si="46"/>
        <v>5</v>
      </c>
      <c r="N727" s="338">
        <f t="shared" si="46"/>
        <v>20</v>
      </c>
      <c r="O727" s="338">
        <f t="shared" si="46"/>
        <v>9</v>
      </c>
      <c r="P727" s="338">
        <f t="shared" si="46"/>
        <v>8</v>
      </c>
      <c r="Q727" s="338">
        <f t="shared" si="46"/>
        <v>2</v>
      </c>
      <c r="R727" s="338">
        <f t="shared" si="46"/>
        <v>6</v>
      </c>
      <c r="S727" s="338">
        <f t="shared" si="46"/>
        <v>4</v>
      </c>
      <c r="T727" s="338">
        <f t="shared" si="46"/>
        <v>3</v>
      </c>
      <c r="U727" s="338">
        <f t="shared" si="46"/>
        <v>8</v>
      </c>
      <c r="V727" s="338">
        <f t="shared" si="46"/>
        <v>1</v>
      </c>
      <c r="W727" s="338">
        <f t="shared" si="46"/>
        <v>18</v>
      </c>
      <c r="X727" s="338">
        <f t="shared" si="46"/>
        <v>3</v>
      </c>
      <c r="Y727" s="338">
        <f t="shared" si="46"/>
        <v>49</v>
      </c>
      <c r="Z727" s="338">
        <f t="shared" si="46"/>
        <v>3</v>
      </c>
      <c r="AA727" s="338">
        <f t="shared" si="46"/>
        <v>8</v>
      </c>
      <c r="AB727" s="338">
        <f t="shared" si="46"/>
        <v>3</v>
      </c>
      <c r="AC727" s="338">
        <f t="shared" si="46"/>
        <v>1</v>
      </c>
      <c r="AD727" s="338">
        <f t="shared" si="46"/>
        <v>1</v>
      </c>
      <c r="AE727" s="338">
        <f t="shared" si="46"/>
        <v>1</v>
      </c>
      <c r="AF727" s="338">
        <f t="shared" si="46"/>
        <v>10</v>
      </c>
      <c r="AG727" s="338">
        <f t="shared" si="46"/>
        <v>1</v>
      </c>
      <c r="AH727" s="338">
        <f t="shared" si="46"/>
        <v>0</v>
      </c>
      <c r="AI727" s="338">
        <f t="shared" si="46"/>
        <v>0</v>
      </c>
      <c r="AJ727" s="338">
        <f t="shared" si="46"/>
        <v>28</v>
      </c>
      <c r="AK727" s="335"/>
      <c r="AL727" s="335"/>
      <c r="AM727" s="335"/>
      <c r="AN727" s="335"/>
      <c r="AO727" s="335"/>
      <c r="AP727" s="335"/>
    </row>
    <row r="728">
      <c r="A728" s="337">
        <v>43922.0</v>
      </c>
      <c r="B728" s="338">
        <f t="shared" ref="B728:AJ728" si="47">B16-B1081-B1790</f>
        <v>5</v>
      </c>
      <c r="C728" s="338">
        <f t="shared" si="47"/>
        <v>13</v>
      </c>
      <c r="D728" s="338">
        <f t="shared" si="47"/>
        <v>131</v>
      </c>
      <c r="E728" s="338">
        <f t="shared" si="47"/>
        <v>1</v>
      </c>
      <c r="F728" s="338">
        <f t="shared" si="47"/>
        <v>0</v>
      </c>
      <c r="G728" s="338">
        <f t="shared" si="47"/>
        <v>25</v>
      </c>
      <c r="H728" s="339">
        <f t="shared" si="47"/>
        <v>673</v>
      </c>
      <c r="I728" s="338">
        <f t="shared" si="47"/>
        <v>2</v>
      </c>
      <c r="J728" s="339">
        <f t="shared" si="47"/>
        <v>188</v>
      </c>
      <c r="K728" s="338">
        <f t="shared" si="47"/>
        <v>97</v>
      </c>
      <c r="L728" s="339">
        <f t="shared" si="47"/>
        <v>78</v>
      </c>
      <c r="M728" s="338">
        <f t="shared" si="47"/>
        <v>6</v>
      </c>
      <c r="N728" s="338">
        <f t="shared" si="47"/>
        <v>20</v>
      </c>
      <c r="O728" s="338">
        <f t="shared" si="47"/>
        <v>9</v>
      </c>
      <c r="P728" s="338">
        <f t="shared" si="47"/>
        <v>8</v>
      </c>
      <c r="Q728" s="338">
        <f t="shared" si="47"/>
        <v>2</v>
      </c>
      <c r="R728" s="338">
        <f t="shared" si="47"/>
        <v>6</v>
      </c>
      <c r="S728" s="338">
        <f t="shared" si="47"/>
        <v>6</v>
      </c>
      <c r="T728" s="338">
        <f t="shared" si="47"/>
        <v>3</v>
      </c>
      <c r="U728" s="338">
        <f t="shared" si="47"/>
        <v>8</v>
      </c>
      <c r="V728" s="338">
        <f t="shared" si="47"/>
        <v>2</v>
      </c>
      <c r="W728" s="338">
        <f t="shared" si="47"/>
        <v>19</v>
      </c>
      <c r="X728" s="338">
        <f t="shared" si="47"/>
        <v>3</v>
      </c>
      <c r="Y728" s="338">
        <f t="shared" si="47"/>
        <v>61</v>
      </c>
      <c r="Z728" s="338">
        <f t="shared" si="47"/>
        <v>2</v>
      </c>
      <c r="AA728" s="338">
        <f t="shared" si="47"/>
        <v>8</v>
      </c>
      <c r="AB728" s="338">
        <f t="shared" si="47"/>
        <v>2</v>
      </c>
      <c r="AC728" s="338">
        <f t="shared" si="47"/>
        <v>1</v>
      </c>
      <c r="AD728" s="338">
        <f t="shared" si="47"/>
        <v>0</v>
      </c>
      <c r="AE728" s="338">
        <f t="shared" si="47"/>
        <v>1</v>
      </c>
      <c r="AF728" s="338">
        <f t="shared" si="47"/>
        <v>8</v>
      </c>
      <c r="AG728" s="338">
        <f t="shared" si="47"/>
        <v>1</v>
      </c>
      <c r="AH728" s="338">
        <f t="shared" si="47"/>
        <v>0</v>
      </c>
      <c r="AI728" s="338">
        <f t="shared" si="47"/>
        <v>0</v>
      </c>
      <c r="AJ728" s="338">
        <f t="shared" si="47"/>
        <v>28</v>
      </c>
      <c r="AK728" s="335"/>
      <c r="AL728" s="335"/>
      <c r="AM728" s="335"/>
      <c r="AN728" s="335"/>
      <c r="AO728" s="335"/>
      <c r="AP728" s="335"/>
    </row>
    <row r="729">
      <c r="A729" s="337">
        <v>43923.0</v>
      </c>
      <c r="B729" s="338">
        <f t="shared" ref="B729:AJ729" si="48">B17-B1082-B1791</f>
        <v>5</v>
      </c>
      <c r="C729" s="338">
        <f t="shared" si="48"/>
        <v>13</v>
      </c>
      <c r="D729" s="338">
        <f t="shared" si="48"/>
        <v>143</v>
      </c>
      <c r="E729" s="338">
        <f t="shared" si="48"/>
        <v>1</v>
      </c>
      <c r="F729" s="338">
        <f t="shared" si="48"/>
        <v>0</v>
      </c>
      <c r="G729" s="338">
        <f t="shared" si="48"/>
        <v>23</v>
      </c>
      <c r="H729" s="339">
        <f t="shared" si="48"/>
        <v>755</v>
      </c>
      <c r="I729" s="338">
        <f t="shared" si="48"/>
        <v>2</v>
      </c>
      <c r="J729" s="339">
        <f t="shared" si="48"/>
        <v>187</v>
      </c>
      <c r="K729" s="338">
        <f t="shared" si="48"/>
        <v>97</v>
      </c>
      <c r="L729" s="339">
        <f t="shared" si="48"/>
        <v>71</v>
      </c>
      <c r="M729" s="338">
        <f t="shared" si="48"/>
        <v>6</v>
      </c>
      <c r="N729" s="338">
        <f t="shared" si="48"/>
        <v>20</v>
      </c>
      <c r="O729" s="338">
        <f t="shared" si="48"/>
        <v>7</v>
      </c>
      <c r="P729" s="338">
        <f t="shared" si="48"/>
        <v>8</v>
      </c>
      <c r="Q729" s="338">
        <f t="shared" si="48"/>
        <v>2</v>
      </c>
      <c r="R729" s="338">
        <f t="shared" si="48"/>
        <v>6</v>
      </c>
      <c r="S729" s="338">
        <f t="shared" si="48"/>
        <v>6</v>
      </c>
      <c r="T729" s="338">
        <f t="shared" si="48"/>
        <v>9</v>
      </c>
      <c r="U729" s="338">
        <f t="shared" si="48"/>
        <v>8</v>
      </c>
      <c r="V729" s="338">
        <f t="shared" si="48"/>
        <v>2</v>
      </c>
      <c r="W729" s="338">
        <f t="shared" si="48"/>
        <v>19</v>
      </c>
      <c r="X729" s="338">
        <f t="shared" si="48"/>
        <v>3</v>
      </c>
      <c r="Y729" s="338">
        <f t="shared" si="48"/>
        <v>61</v>
      </c>
      <c r="Z729" s="338">
        <f t="shared" si="48"/>
        <v>2</v>
      </c>
      <c r="AA729" s="338">
        <f t="shared" si="48"/>
        <v>7</v>
      </c>
      <c r="AB729" s="338">
        <f t="shared" si="48"/>
        <v>6</v>
      </c>
      <c r="AC729" s="338">
        <f t="shared" si="48"/>
        <v>1</v>
      </c>
      <c r="AD729" s="338">
        <f t="shared" si="48"/>
        <v>0</v>
      </c>
      <c r="AE729" s="338">
        <f t="shared" si="48"/>
        <v>1</v>
      </c>
      <c r="AF729" s="338">
        <f t="shared" si="48"/>
        <v>8</v>
      </c>
      <c r="AG729" s="338">
        <f t="shared" si="48"/>
        <v>1</v>
      </c>
      <c r="AH729" s="338">
        <f t="shared" si="48"/>
        <v>0</v>
      </c>
      <c r="AI729" s="338">
        <f t="shared" si="48"/>
        <v>0</v>
      </c>
      <c r="AJ729" s="338">
        <f t="shared" si="48"/>
        <v>28</v>
      </c>
      <c r="AK729" s="335"/>
      <c r="AL729" s="335"/>
      <c r="AM729" s="335"/>
      <c r="AN729" s="335"/>
      <c r="AO729" s="335"/>
      <c r="AP729" s="335"/>
    </row>
    <row r="730">
      <c r="A730" s="337">
        <v>43924.0</v>
      </c>
      <c r="B730" s="338">
        <f t="shared" ref="B730:AJ730" si="49">B18-B1083-B1792</f>
        <v>5</v>
      </c>
      <c r="C730" s="338">
        <f t="shared" si="49"/>
        <v>15</v>
      </c>
      <c r="D730" s="338">
        <f t="shared" si="49"/>
        <v>149</v>
      </c>
      <c r="E730" s="338">
        <f t="shared" si="49"/>
        <v>1</v>
      </c>
      <c r="F730" s="338">
        <f t="shared" si="49"/>
        <v>1</v>
      </c>
      <c r="G730" s="338">
        <f t="shared" si="49"/>
        <v>23</v>
      </c>
      <c r="H730" s="339">
        <f t="shared" si="49"/>
        <v>829</v>
      </c>
      <c r="I730" s="338">
        <f t="shared" si="49"/>
        <v>2</v>
      </c>
      <c r="J730" s="339">
        <f t="shared" si="49"/>
        <v>188</v>
      </c>
      <c r="K730" s="338">
        <f t="shared" si="49"/>
        <v>85</v>
      </c>
      <c r="L730" s="339">
        <f t="shared" si="49"/>
        <v>119</v>
      </c>
      <c r="M730" s="338">
        <f t="shared" si="49"/>
        <v>6</v>
      </c>
      <c r="N730" s="338">
        <f t="shared" si="49"/>
        <v>21</v>
      </c>
      <c r="O730" s="338">
        <f t="shared" si="49"/>
        <v>10</v>
      </c>
      <c r="P730" s="338">
        <f t="shared" si="49"/>
        <v>8</v>
      </c>
      <c r="Q730" s="338">
        <f t="shared" si="49"/>
        <v>8</v>
      </c>
      <c r="R730" s="338">
        <f t="shared" si="49"/>
        <v>7</v>
      </c>
      <c r="S730" s="338">
        <f t="shared" si="49"/>
        <v>5</v>
      </c>
      <c r="T730" s="338">
        <f t="shared" si="49"/>
        <v>10</v>
      </c>
      <c r="U730" s="338">
        <f t="shared" si="49"/>
        <v>8</v>
      </c>
      <c r="V730" s="338">
        <f t="shared" si="49"/>
        <v>2</v>
      </c>
      <c r="W730" s="338">
        <f t="shared" si="49"/>
        <v>19</v>
      </c>
      <c r="X730" s="338">
        <f t="shared" si="49"/>
        <v>6</v>
      </c>
      <c r="Y730" s="338">
        <f t="shared" si="49"/>
        <v>73</v>
      </c>
      <c r="Z730" s="338">
        <f t="shared" si="49"/>
        <v>4</v>
      </c>
      <c r="AA730" s="338">
        <f t="shared" si="49"/>
        <v>11</v>
      </c>
      <c r="AB730" s="338">
        <f t="shared" si="49"/>
        <v>9</v>
      </c>
      <c r="AC730" s="338">
        <f t="shared" si="49"/>
        <v>1</v>
      </c>
      <c r="AD730" s="338">
        <f t="shared" si="49"/>
        <v>0</v>
      </c>
      <c r="AE730" s="338">
        <f t="shared" si="49"/>
        <v>1</v>
      </c>
      <c r="AF730" s="338">
        <f t="shared" si="49"/>
        <v>13</v>
      </c>
      <c r="AG730" s="338">
        <f t="shared" si="49"/>
        <v>1</v>
      </c>
      <c r="AH730" s="338">
        <f t="shared" si="49"/>
        <v>0</v>
      </c>
      <c r="AI730" s="338">
        <f t="shared" si="49"/>
        <v>0</v>
      </c>
      <c r="AJ730" s="338">
        <f t="shared" si="49"/>
        <v>31</v>
      </c>
      <c r="AK730" s="335"/>
      <c r="AL730" s="335"/>
      <c r="AM730" s="335"/>
      <c r="AN730" s="335"/>
      <c r="AO730" s="335"/>
      <c r="AP730" s="335"/>
    </row>
    <row r="731">
      <c r="A731" s="337">
        <v>43925.0</v>
      </c>
      <c r="B731" s="338">
        <f t="shared" ref="B731:AJ731" si="50">B19-B1084-B1793</f>
        <v>4</v>
      </c>
      <c r="C731" s="338">
        <f t="shared" si="50"/>
        <v>20</v>
      </c>
      <c r="D731" s="338">
        <f t="shared" si="50"/>
        <v>149</v>
      </c>
      <c r="E731" s="338">
        <f t="shared" si="50"/>
        <v>1</v>
      </c>
      <c r="F731" s="338">
        <f t="shared" si="50"/>
        <v>1</v>
      </c>
      <c r="G731" s="338">
        <f t="shared" si="50"/>
        <v>29</v>
      </c>
      <c r="H731" s="339">
        <f t="shared" si="50"/>
        <v>883</v>
      </c>
      <c r="I731" s="338">
        <f t="shared" si="50"/>
        <v>2</v>
      </c>
      <c r="J731" s="339">
        <f t="shared" si="50"/>
        <v>207</v>
      </c>
      <c r="K731" s="338">
        <f t="shared" si="50"/>
        <v>91</v>
      </c>
      <c r="L731" s="339">
        <f t="shared" si="50"/>
        <v>109</v>
      </c>
      <c r="M731" s="338">
        <f t="shared" si="50"/>
        <v>6</v>
      </c>
      <c r="N731" s="338">
        <f t="shared" si="50"/>
        <v>22</v>
      </c>
      <c r="O731" s="338">
        <f t="shared" si="50"/>
        <v>9</v>
      </c>
      <c r="P731" s="338">
        <f t="shared" si="50"/>
        <v>8</v>
      </c>
      <c r="Q731" s="338">
        <f t="shared" si="50"/>
        <v>8</v>
      </c>
      <c r="R731" s="338">
        <f t="shared" si="50"/>
        <v>5</v>
      </c>
      <c r="S731" s="338">
        <f t="shared" si="50"/>
        <v>7</v>
      </c>
      <c r="T731" s="338">
        <f t="shared" si="50"/>
        <v>9</v>
      </c>
      <c r="U731" s="338">
        <f t="shared" si="50"/>
        <v>8</v>
      </c>
      <c r="V731" s="338">
        <f t="shared" si="50"/>
        <v>2</v>
      </c>
      <c r="W731" s="338">
        <f t="shared" si="50"/>
        <v>22</v>
      </c>
      <c r="X731" s="338">
        <f t="shared" si="50"/>
        <v>4</v>
      </c>
      <c r="Y731" s="338">
        <f t="shared" si="50"/>
        <v>68</v>
      </c>
      <c r="Z731" s="338">
        <f t="shared" si="50"/>
        <v>4</v>
      </c>
      <c r="AA731" s="338">
        <f t="shared" si="50"/>
        <v>10</v>
      </c>
      <c r="AB731" s="338">
        <f t="shared" si="50"/>
        <v>9</v>
      </c>
      <c r="AC731" s="338">
        <f t="shared" si="50"/>
        <v>1</v>
      </c>
      <c r="AD731" s="338">
        <f t="shared" si="50"/>
        <v>0</v>
      </c>
      <c r="AE731" s="338">
        <f t="shared" si="50"/>
        <v>1</v>
      </c>
      <c r="AF731" s="338">
        <f t="shared" si="50"/>
        <v>14</v>
      </c>
      <c r="AG731" s="338">
        <f t="shared" si="50"/>
        <v>1</v>
      </c>
      <c r="AH731" s="338">
        <f t="shared" si="50"/>
        <v>0</v>
      </c>
      <c r="AI731" s="338">
        <f t="shared" si="50"/>
        <v>0</v>
      </c>
      <c r="AJ731" s="338">
        <f t="shared" si="50"/>
        <v>37</v>
      </c>
      <c r="AK731" s="335"/>
      <c r="AL731" s="335"/>
      <c r="AM731" s="335"/>
      <c r="AN731" s="335"/>
      <c r="AO731" s="335"/>
      <c r="AP731" s="335"/>
    </row>
    <row r="732">
      <c r="A732" s="337">
        <v>43926.0</v>
      </c>
      <c r="B732" s="338">
        <f t="shared" ref="B732:AJ732" si="51">B20-B1085-B1794</f>
        <v>4</v>
      </c>
      <c r="C732" s="338">
        <f t="shared" si="51"/>
        <v>15</v>
      </c>
      <c r="D732" s="338">
        <f t="shared" si="51"/>
        <v>153</v>
      </c>
      <c r="E732" s="338">
        <f t="shared" si="51"/>
        <v>1</v>
      </c>
      <c r="F732" s="338">
        <f t="shared" si="51"/>
        <v>1</v>
      </c>
      <c r="G732" s="338">
        <f t="shared" si="51"/>
        <v>30</v>
      </c>
      <c r="H732" s="339">
        <f t="shared" si="51"/>
        <v>973</v>
      </c>
      <c r="I732" s="338">
        <f t="shared" si="51"/>
        <v>2</v>
      </c>
      <c r="J732" s="339">
        <f t="shared" si="51"/>
        <v>212</v>
      </c>
      <c r="K732" s="338">
        <f t="shared" si="51"/>
        <v>88</v>
      </c>
      <c r="L732" s="339">
        <f t="shared" si="51"/>
        <v>144</v>
      </c>
      <c r="M732" s="338">
        <f t="shared" si="51"/>
        <v>6</v>
      </c>
      <c r="N732" s="338">
        <f t="shared" si="51"/>
        <v>28</v>
      </c>
      <c r="O732" s="338">
        <f t="shared" si="51"/>
        <v>7</v>
      </c>
      <c r="P732" s="338">
        <f t="shared" si="51"/>
        <v>16</v>
      </c>
      <c r="Q732" s="338">
        <f t="shared" si="51"/>
        <v>8</v>
      </c>
      <c r="R732" s="338">
        <f t="shared" si="51"/>
        <v>6</v>
      </c>
      <c r="S732" s="338">
        <f t="shared" si="51"/>
        <v>7</v>
      </c>
      <c r="T732" s="338">
        <f t="shared" si="51"/>
        <v>13</v>
      </c>
      <c r="U732" s="338">
        <f t="shared" si="51"/>
        <v>8</v>
      </c>
      <c r="V732" s="338">
        <f t="shared" si="51"/>
        <v>2</v>
      </c>
      <c r="W732" s="338">
        <f t="shared" si="51"/>
        <v>21</v>
      </c>
      <c r="X732" s="338">
        <f t="shared" si="51"/>
        <v>5</v>
      </c>
      <c r="Y732" s="338">
        <f t="shared" si="51"/>
        <v>69</v>
      </c>
      <c r="Z732" s="338">
        <f t="shared" si="51"/>
        <v>4</v>
      </c>
      <c r="AA732" s="338">
        <f t="shared" si="51"/>
        <v>10</v>
      </c>
      <c r="AB732" s="338">
        <f t="shared" si="51"/>
        <v>10</v>
      </c>
      <c r="AC732" s="338">
        <f t="shared" si="51"/>
        <v>1</v>
      </c>
      <c r="AD732" s="338">
        <f t="shared" si="51"/>
        <v>0</v>
      </c>
      <c r="AE732" s="338">
        <f t="shared" si="51"/>
        <v>1</v>
      </c>
      <c r="AF732" s="338">
        <f t="shared" si="51"/>
        <v>22</v>
      </c>
      <c r="AG732" s="338">
        <f t="shared" si="51"/>
        <v>2</v>
      </c>
      <c r="AH732" s="338">
        <f t="shared" si="51"/>
        <v>0</v>
      </c>
      <c r="AI732" s="338">
        <f t="shared" si="51"/>
        <v>0</v>
      </c>
      <c r="AJ732" s="338">
        <f t="shared" si="51"/>
        <v>42</v>
      </c>
      <c r="AK732" s="335"/>
      <c r="AL732" s="335"/>
      <c r="AM732" s="335"/>
      <c r="AN732" s="335"/>
      <c r="AO732" s="335"/>
      <c r="AP732" s="335"/>
    </row>
    <row r="733">
      <c r="A733" s="340">
        <v>43927.0</v>
      </c>
      <c r="B733" s="338">
        <f t="shared" ref="B733:AJ733" si="52">B21-B1086-B1795</f>
        <v>4</v>
      </c>
      <c r="C733" s="338">
        <f t="shared" si="52"/>
        <v>23</v>
      </c>
      <c r="D733" s="338">
        <f t="shared" si="52"/>
        <v>163</v>
      </c>
      <c r="E733" s="338">
        <f t="shared" si="52"/>
        <v>1</v>
      </c>
      <c r="F733" s="338">
        <f t="shared" si="52"/>
        <v>1</v>
      </c>
      <c r="G733" s="338">
        <f t="shared" si="52"/>
        <v>36</v>
      </c>
      <c r="H733" s="339">
        <f t="shared" si="52"/>
        <v>1068</v>
      </c>
      <c r="I733" s="338">
        <f t="shared" si="52"/>
        <v>2</v>
      </c>
      <c r="J733" s="339">
        <f t="shared" si="52"/>
        <v>221</v>
      </c>
      <c r="K733" s="338">
        <f t="shared" si="52"/>
        <v>96</v>
      </c>
      <c r="L733" s="339">
        <f t="shared" si="52"/>
        <v>137</v>
      </c>
      <c r="M733" s="338">
        <f t="shared" si="52"/>
        <v>8</v>
      </c>
      <c r="N733" s="338">
        <f t="shared" si="52"/>
        <v>29</v>
      </c>
      <c r="O733" s="338">
        <f t="shared" si="52"/>
        <v>16</v>
      </c>
      <c r="P733" s="338">
        <f t="shared" si="52"/>
        <v>18</v>
      </c>
      <c r="Q733" s="338">
        <f t="shared" si="52"/>
        <v>15</v>
      </c>
      <c r="R733" s="338">
        <f t="shared" si="52"/>
        <v>6</v>
      </c>
      <c r="S733" s="338">
        <f t="shared" si="52"/>
        <v>10</v>
      </c>
      <c r="T733" s="338">
        <f t="shared" si="52"/>
        <v>13</v>
      </c>
      <c r="U733" s="338">
        <f t="shared" si="52"/>
        <v>18</v>
      </c>
      <c r="V733" s="338">
        <f t="shared" si="52"/>
        <v>4</v>
      </c>
      <c r="W733" s="338">
        <f t="shared" si="52"/>
        <v>22</v>
      </c>
      <c r="X733" s="338">
        <f t="shared" si="52"/>
        <v>6</v>
      </c>
      <c r="Y733" s="338">
        <f t="shared" si="52"/>
        <v>88</v>
      </c>
      <c r="Z733" s="338">
        <f t="shared" si="52"/>
        <v>4</v>
      </c>
      <c r="AA733" s="338">
        <f t="shared" si="52"/>
        <v>11</v>
      </c>
      <c r="AB733" s="338">
        <f t="shared" si="52"/>
        <v>11</v>
      </c>
      <c r="AC733" s="338">
        <f t="shared" si="52"/>
        <v>1</v>
      </c>
      <c r="AD733" s="338">
        <f t="shared" si="52"/>
        <v>0</v>
      </c>
      <c r="AE733" s="338">
        <f t="shared" si="52"/>
        <v>1</v>
      </c>
      <c r="AF733" s="338">
        <f t="shared" si="52"/>
        <v>21</v>
      </c>
      <c r="AG733" s="338">
        <f t="shared" si="52"/>
        <v>2</v>
      </c>
      <c r="AH733" s="338">
        <f t="shared" si="52"/>
        <v>0</v>
      </c>
      <c r="AI733" s="338">
        <f t="shared" si="52"/>
        <v>0</v>
      </c>
      <c r="AJ733" s="338">
        <f t="shared" si="52"/>
        <v>34</v>
      </c>
      <c r="AK733" s="335"/>
      <c r="AL733" s="335"/>
      <c r="AM733" s="335"/>
      <c r="AN733" s="335"/>
      <c r="AO733" s="335"/>
      <c r="AP733" s="335"/>
    </row>
    <row r="734">
      <c r="A734" s="340">
        <v>43928.0</v>
      </c>
      <c r="B734" s="338">
        <f t="shared" ref="B734:AJ734" si="53">B22-B1087-B1796</f>
        <v>4</v>
      </c>
      <c r="C734" s="338">
        <f t="shared" si="53"/>
        <v>23</v>
      </c>
      <c r="D734" s="338">
        <f t="shared" si="53"/>
        <v>169</v>
      </c>
      <c r="E734" s="338">
        <f t="shared" si="53"/>
        <v>1</v>
      </c>
      <c r="F734" s="338">
        <f t="shared" si="53"/>
        <v>1</v>
      </c>
      <c r="G734" s="338">
        <f t="shared" si="53"/>
        <v>37</v>
      </c>
      <c r="H734" s="339">
        <f t="shared" si="53"/>
        <v>1198</v>
      </c>
      <c r="I734" s="338">
        <f t="shared" si="53"/>
        <v>2</v>
      </c>
      <c r="J734" s="339">
        <f t="shared" si="53"/>
        <v>297</v>
      </c>
      <c r="K734" s="338">
        <f t="shared" si="53"/>
        <v>97</v>
      </c>
      <c r="L734" s="339">
        <f t="shared" si="53"/>
        <v>137</v>
      </c>
      <c r="M734" s="338">
        <f t="shared" si="53"/>
        <v>5</v>
      </c>
      <c r="N734" s="338">
        <f t="shared" si="53"/>
        <v>29</v>
      </c>
      <c r="O734" s="338">
        <f t="shared" si="53"/>
        <v>14</v>
      </c>
      <c r="P734" s="338">
        <f t="shared" si="53"/>
        <v>18</v>
      </c>
      <c r="Q734" s="338">
        <f t="shared" si="53"/>
        <v>15</v>
      </c>
      <c r="R734" s="338">
        <f t="shared" si="53"/>
        <v>6</v>
      </c>
      <c r="S734" s="338">
        <f t="shared" si="53"/>
        <v>10</v>
      </c>
      <c r="T734" s="338">
        <f t="shared" si="53"/>
        <v>13</v>
      </c>
      <c r="U734" s="338">
        <f t="shared" si="53"/>
        <v>18</v>
      </c>
      <c r="V734" s="338">
        <f t="shared" si="53"/>
        <v>7</v>
      </c>
      <c r="W734" s="338">
        <f t="shared" si="53"/>
        <v>22</v>
      </c>
      <c r="X734" s="338">
        <f t="shared" si="53"/>
        <v>6</v>
      </c>
      <c r="Y734" s="338">
        <f t="shared" si="53"/>
        <v>100</v>
      </c>
      <c r="Z734" s="338">
        <f t="shared" si="53"/>
        <v>3</v>
      </c>
      <c r="AA734" s="338">
        <f t="shared" si="53"/>
        <v>11</v>
      </c>
      <c r="AB734" s="338">
        <f t="shared" si="53"/>
        <v>11</v>
      </c>
      <c r="AC734" s="338">
        <f t="shared" si="53"/>
        <v>1</v>
      </c>
      <c r="AD734" s="338">
        <f t="shared" si="53"/>
        <v>0</v>
      </c>
      <c r="AE734" s="338">
        <f t="shared" si="53"/>
        <v>1</v>
      </c>
      <c r="AF734" s="338">
        <f t="shared" si="53"/>
        <v>21</v>
      </c>
      <c r="AG734" s="338">
        <f t="shared" si="53"/>
        <v>2</v>
      </c>
      <c r="AH734" s="338">
        <f t="shared" si="53"/>
        <v>0</v>
      </c>
      <c r="AI734" s="338">
        <f t="shared" si="53"/>
        <v>0</v>
      </c>
      <c r="AJ734" s="338">
        <f t="shared" si="53"/>
        <v>34</v>
      </c>
      <c r="AK734" s="335"/>
      <c r="AL734" s="335"/>
      <c r="AM734" s="335"/>
      <c r="AN734" s="335"/>
      <c r="AO734" s="335"/>
      <c r="AP734" s="335"/>
    </row>
    <row r="735">
      <c r="A735" s="343">
        <v>43929.0</v>
      </c>
      <c r="B735" s="338">
        <f t="shared" ref="B735:AJ735" si="54">B23-B1088-B1797</f>
        <v>5</v>
      </c>
      <c r="C735" s="338">
        <f t="shared" si="54"/>
        <v>29</v>
      </c>
      <c r="D735" s="338">
        <f t="shared" si="54"/>
        <v>187</v>
      </c>
      <c r="E735" s="338">
        <f t="shared" si="54"/>
        <v>1</v>
      </c>
      <c r="F735" s="338">
        <f t="shared" si="54"/>
        <v>1</v>
      </c>
      <c r="G735" s="338">
        <f t="shared" si="54"/>
        <v>28</v>
      </c>
      <c r="H735" s="339">
        <f t="shared" si="54"/>
        <v>1286</v>
      </c>
      <c r="I735" s="338">
        <f t="shared" si="54"/>
        <v>2</v>
      </c>
      <c r="J735" s="339">
        <f t="shared" si="54"/>
        <v>313</v>
      </c>
      <c r="K735" s="338">
        <f t="shared" si="54"/>
        <v>104</v>
      </c>
      <c r="L735" s="339">
        <f t="shared" si="54"/>
        <v>134</v>
      </c>
      <c r="M735" s="338">
        <f t="shared" si="54"/>
        <v>5</v>
      </c>
      <c r="N735" s="338">
        <f t="shared" si="54"/>
        <v>27</v>
      </c>
      <c r="O735" s="338">
        <f t="shared" si="54"/>
        <v>14</v>
      </c>
      <c r="P735" s="338">
        <f t="shared" si="54"/>
        <v>22</v>
      </c>
      <c r="Q735" s="338">
        <f t="shared" si="54"/>
        <v>16</v>
      </c>
      <c r="R735" s="338">
        <f t="shared" si="54"/>
        <v>6</v>
      </c>
      <c r="S735" s="338">
        <f t="shared" si="54"/>
        <v>10</v>
      </c>
      <c r="T735" s="338">
        <f t="shared" si="54"/>
        <v>13</v>
      </c>
      <c r="U735" s="338">
        <f t="shared" si="54"/>
        <v>18</v>
      </c>
      <c r="V735" s="338">
        <f t="shared" si="54"/>
        <v>6</v>
      </c>
      <c r="W735" s="338">
        <f t="shared" si="54"/>
        <v>55</v>
      </c>
      <c r="X735" s="338">
        <f t="shared" si="54"/>
        <v>10</v>
      </c>
      <c r="Y735" s="338">
        <f t="shared" si="54"/>
        <v>100</v>
      </c>
      <c r="Z735" s="338">
        <f t="shared" si="54"/>
        <v>3</v>
      </c>
      <c r="AA735" s="338">
        <f t="shared" si="54"/>
        <v>14</v>
      </c>
      <c r="AB735" s="338">
        <f t="shared" si="54"/>
        <v>11</v>
      </c>
      <c r="AC735" s="338">
        <f t="shared" si="54"/>
        <v>2</v>
      </c>
      <c r="AD735" s="338">
        <f t="shared" si="54"/>
        <v>2</v>
      </c>
      <c r="AE735" s="338">
        <f t="shared" si="54"/>
        <v>1</v>
      </c>
      <c r="AF735" s="338">
        <f t="shared" si="54"/>
        <v>33</v>
      </c>
      <c r="AG735" s="338">
        <f t="shared" si="54"/>
        <v>2</v>
      </c>
      <c r="AH735" s="338">
        <f t="shared" si="54"/>
        <v>0</v>
      </c>
      <c r="AI735" s="338">
        <f t="shared" si="54"/>
        <v>0</v>
      </c>
      <c r="AJ735" s="338">
        <f t="shared" si="54"/>
        <v>34</v>
      </c>
      <c r="AK735" s="335"/>
      <c r="AL735" s="335"/>
      <c r="AM735" s="335"/>
      <c r="AN735" s="335"/>
      <c r="AO735" s="335"/>
      <c r="AP735" s="335"/>
    </row>
    <row r="736">
      <c r="A736" s="343">
        <v>43930.0</v>
      </c>
      <c r="B736" s="338">
        <f t="shared" ref="B736:AJ736" si="55">B24-B1089-B1798</f>
        <v>4</v>
      </c>
      <c r="C736" s="338">
        <f t="shared" si="55"/>
        <v>43</v>
      </c>
      <c r="D736" s="338">
        <f t="shared" si="55"/>
        <v>191</v>
      </c>
      <c r="E736" s="338">
        <f t="shared" si="55"/>
        <v>2</v>
      </c>
      <c r="F736" s="338">
        <f t="shared" si="55"/>
        <v>3</v>
      </c>
      <c r="G736" s="338">
        <f t="shared" si="55"/>
        <v>28</v>
      </c>
      <c r="H736" s="339">
        <f t="shared" si="55"/>
        <v>1482</v>
      </c>
      <c r="I736" s="338">
        <f t="shared" si="55"/>
        <v>2</v>
      </c>
      <c r="J736" s="339">
        <f t="shared" si="55"/>
        <v>317</v>
      </c>
      <c r="K736" s="338">
        <f t="shared" si="55"/>
        <v>104</v>
      </c>
      <c r="L736" s="339">
        <f t="shared" si="55"/>
        <v>157</v>
      </c>
      <c r="M736" s="338">
        <f t="shared" si="55"/>
        <v>5</v>
      </c>
      <c r="N736" s="338">
        <f t="shared" si="55"/>
        <v>25</v>
      </c>
      <c r="O736" s="338">
        <f t="shared" si="55"/>
        <v>14</v>
      </c>
      <c r="P736" s="338">
        <f t="shared" si="55"/>
        <v>20</v>
      </c>
      <c r="Q736" s="338">
        <f t="shared" si="55"/>
        <v>16</v>
      </c>
      <c r="R736" s="338">
        <f t="shared" si="55"/>
        <v>19</v>
      </c>
      <c r="S736" s="338">
        <f t="shared" si="55"/>
        <v>14</v>
      </c>
      <c r="T736" s="338">
        <f t="shared" si="55"/>
        <v>14</v>
      </c>
      <c r="U736" s="338">
        <f t="shared" si="55"/>
        <v>18</v>
      </c>
      <c r="V736" s="338">
        <f t="shared" si="55"/>
        <v>6</v>
      </c>
      <c r="W736" s="338">
        <f t="shared" si="55"/>
        <v>55</v>
      </c>
      <c r="X736" s="338">
        <f t="shared" si="55"/>
        <v>14</v>
      </c>
      <c r="Y736" s="338">
        <f t="shared" si="55"/>
        <v>107</v>
      </c>
      <c r="Z736" s="338">
        <f t="shared" si="55"/>
        <v>3</v>
      </c>
      <c r="AA736" s="338">
        <f t="shared" si="55"/>
        <v>13</v>
      </c>
      <c r="AB736" s="338">
        <f t="shared" si="55"/>
        <v>11</v>
      </c>
      <c r="AC736" s="338">
        <f t="shared" si="55"/>
        <v>1</v>
      </c>
      <c r="AD736" s="338">
        <f t="shared" si="55"/>
        <v>2</v>
      </c>
      <c r="AE736" s="338">
        <f t="shared" si="55"/>
        <v>1</v>
      </c>
      <c r="AF736" s="338">
        <f t="shared" si="55"/>
        <v>33</v>
      </c>
      <c r="AG736" s="338">
        <f t="shared" si="55"/>
        <v>2</v>
      </c>
      <c r="AH736" s="338">
        <f t="shared" si="55"/>
        <v>1</v>
      </c>
      <c r="AI736" s="338">
        <f t="shared" si="55"/>
        <v>0</v>
      </c>
      <c r="AJ736" s="338">
        <f t="shared" si="55"/>
        <v>34</v>
      </c>
      <c r="AK736" s="335"/>
      <c r="AL736" s="335"/>
      <c r="AM736" s="335"/>
      <c r="AN736" s="335"/>
      <c r="AO736" s="335"/>
      <c r="AP736" s="335"/>
    </row>
    <row r="737">
      <c r="A737" s="343">
        <v>43931.0</v>
      </c>
      <c r="B737" s="338">
        <f t="shared" ref="B737:AJ737" si="56">B25-B1090-B1799</f>
        <v>3</v>
      </c>
      <c r="C737" s="338">
        <f t="shared" si="56"/>
        <v>54</v>
      </c>
      <c r="D737" s="338">
        <f t="shared" si="56"/>
        <v>215</v>
      </c>
      <c r="E737" s="338">
        <f t="shared" si="56"/>
        <v>2</v>
      </c>
      <c r="F737" s="338">
        <f t="shared" si="56"/>
        <v>3</v>
      </c>
      <c r="G737" s="338">
        <f t="shared" si="56"/>
        <v>28</v>
      </c>
      <c r="H737" s="339">
        <f t="shared" si="56"/>
        <v>1517</v>
      </c>
      <c r="I737" s="338">
        <f t="shared" si="56"/>
        <v>2</v>
      </c>
      <c r="J737" s="339">
        <f t="shared" si="56"/>
        <v>329</v>
      </c>
      <c r="K737" s="338">
        <f t="shared" si="56"/>
        <v>104</v>
      </c>
      <c r="L737" s="339">
        <f t="shared" si="56"/>
        <v>172</v>
      </c>
      <c r="M737" s="338">
        <f t="shared" si="56"/>
        <v>5</v>
      </c>
      <c r="N737" s="338">
        <f t="shared" si="56"/>
        <v>28</v>
      </c>
      <c r="O737" s="338">
        <f t="shared" si="56"/>
        <v>16</v>
      </c>
      <c r="P737" s="338">
        <f t="shared" si="56"/>
        <v>27</v>
      </c>
      <c r="Q737" s="338">
        <f t="shared" si="56"/>
        <v>16</v>
      </c>
      <c r="R737" s="338">
        <f t="shared" si="56"/>
        <v>18</v>
      </c>
      <c r="S737" s="338">
        <f t="shared" si="56"/>
        <v>23</v>
      </c>
      <c r="T737" s="338">
        <f t="shared" si="56"/>
        <v>18</v>
      </c>
      <c r="U737" s="338">
        <f t="shared" si="56"/>
        <v>22</v>
      </c>
      <c r="V737" s="338">
        <f t="shared" si="56"/>
        <v>10</v>
      </c>
      <c r="W737" s="338">
        <f t="shared" si="56"/>
        <v>47</v>
      </c>
      <c r="X737" s="338">
        <f t="shared" si="56"/>
        <v>14</v>
      </c>
      <c r="Y737" s="338">
        <f t="shared" si="56"/>
        <v>132</v>
      </c>
      <c r="Z737" s="338">
        <f t="shared" si="56"/>
        <v>12</v>
      </c>
      <c r="AA737" s="338">
        <f t="shared" si="56"/>
        <v>18</v>
      </c>
      <c r="AB737" s="338">
        <f t="shared" si="56"/>
        <v>12</v>
      </c>
      <c r="AC737" s="338">
        <f t="shared" si="56"/>
        <v>1</v>
      </c>
      <c r="AD737" s="338">
        <f t="shared" si="56"/>
        <v>2</v>
      </c>
      <c r="AE737" s="338">
        <f t="shared" si="56"/>
        <v>1</v>
      </c>
      <c r="AF737" s="338">
        <f t="shared" si="56"/>
        <v>33</v>
      </c>
      <c r="AG737" s="338">
        <f t="shared" si="56"/>
        <v>3</v>
      </c>
      <c r="AH737" s="338">
        <f t="shared" si="56"/>
        <v>1</v>
      </c>
      <c r="AI737" s="338">
        <f t="shared" si="56"/>
        <v>1</v>
      </c>
      <c r="AJ737" s="338">
        <f t="shared" si="56"/>
        <v>35</v>
      </c>
      <c r="AK737" s="335"/>
      <c r="AL737" s="335"/>
      <c r="AM737" s="335"/>
      <c r="AN737" s="335"/>
      <c r="AO737" s="335"/>
      <c r="AP737" s="335"/>
    </row>
    <row r="738">
      <c r="A738" s="343">
        <v>43932.0</v>
      </c>
      <c r="B738" s="338">
        <f t="shared" ref="B738:AJ738" si="57">B26-B1091-B1800</f>
        <v>3</v>
      </c>
      <c r="C738" s="338">
        <f t="shared" si="57"/>
        <v>58</v>
      </c>
      <c r="D738" s="338">
        <f t="shared" si="57"/>
        <v>251</v>
      </c>
      <c r="E738" s="338">
        <f t="shared" si="57"/>
        <v>3</v>
      </c>
      <c r="F738" s="338">
        <f t="shared" si="57"/>
        <v>3</v>
      </c>
      <c r="G738" s="338">
        <f t="shared" si="57"/>
        <v>28</v>
      </c>
      <c r="H738" s="339">
        <f t="shared" si="57"/>
        <v>1707</v>
      </c>
      <c r="I738" s="338">
        <f t="shared" si="57"/>
        <v>4</v>
      </c>
      <c r="J738" s="339">
        <f t="shared" si="57"/>
        <v>362</v>
      </c>
      <c r="K738" s="338">
        <f t="shared" si="57"/>
        <v>104</v>
      </c>
      <c r="L738" s="339">
        <f t="shared" si="57"/>
        <v>178</v>
      </c>
      <c r="M738" s="338">
        <f t="shared" si="57"/>
        <v>5</v>
      </c>
      <c r="N738" s="338">
        <f t="shared" si="57"/>
        <v>28</v>
      </c>
      <c r="O738" s="338">
        <f t="shared" si="57"/>
        <v>16</v>
      </c>
      <c r="P738" s="338">
        <f t="shared" si="57"/>
        <v>27</v>
      </c>
      <c r="Q738" s="338">
        <f t="shared" si="57"/>
        <v>15</v>
      </c>
      <c r="R738" s="338">
        <f t="shared" si="57"/>
        <v>18</v>
      </c>
      <c r="S738" s="338">
        <f t="shared" si="57"/>
        <v>23</v>
      </c>
      <c r="T738" s="338">
        <f t="shared" si="57"/>
        <v>18</v>
      </c>
      <c r="U738" s="338">
        <f t="shared" si="57"/>
        <v>21</v>
      </c>
      <c r="V738" s="338">
        <f t="shared" si="57"/>
        <v>10</v>
      </c>
      <c r="W738" s="338">
        <f t="shared" si="57"/>
        <v>43</v>
      </c>
      <c r="X738" s="338">
        <f t="shared" si="57"/>
        <v>14</v>
      </c>
      <c r="Y738" s="338">
        <f t="shared" si="57"/>
        <v>138</v>
      </c>
      <c r="Z738" s="338">
        <f t="shared" si="57"/>
        <v>17</v>
      </c>
      <c r="AA738" s="338">
        <f t="shared" si="57"/>
        <v>18</v>
      </c>
      <c r="AB738" s="338">
        <f t="shared" si="57"/>
        <v>15</v>
      </c>
      <c r="AC738" s="338">
        <f t="shared" si="57"/>
        <v>1</v>
      </c>
      <c r="AD738" s="338">
        <f t="shared" si="57"/>
        <v>2</v>
      </c>
      <c r="AE738" s="338">
        <f t="shared" si="57"/>
        <v>1</v>
      </c>
      <c r="AF738" s="338">
        <f t="shared" si="57"/>
        <v>57</v>
      </c>
      <c r="AG738" s="338">
        <f t="shared" si="57"/>
        <v>4</v>
      </c>
      <c r="AH738" s="338">
        <f t="shared" si="57"/>
        <v>1</v>
      </c>
      <c r="AI738" s="338">
        <f t="shared" si="57"/>
        <v>1</v>
      </c>
      <c r="AJ738" s="338">
        <f t="shared" si="57"/>
        <v>35</v>
      </c>
      <c r="AK738" s="335"/>
      <c r="AL738" s="335"/>
      <c r="AM738" s="335"/>
      <c r="AN738" s="335"/>
      <c r="AO738" s="335"/>
      <c r="AP738" s="335"/>
    </row>
    <row r="739">
      <c r="A739" s="343">
        <v>43933.0</v>
      </c>
      <c r="B739" s="338">
        <f t="shared" ref="B739:AJ739" si="58">B27-B1092-B1801</f>
        <v>3</v>
      </c>
      <c r="C739" s="338">
        <f t="shared" si="58"/>
        <v>60</v>
      </c>
      <c r="D739" s="338">
        <f t="shared" si="58"/>
        <v>253</v>
      </c>
      <c r="E739" s="338">
        <f t="shared" si="58"/>
        <v>3</v>
      </c>
      <c r="F739" s="338">
        <f t="shared" si="58"/>
        <v>3</v>
      </c>
      <c r="G739" s="338">
        <f t="shared" si="58"/>
        <v>28</v>
      </c>
      <c r="H739" s="339">
        <f t="shared" si="58"/>
        <v>1707</v>
      </c>
      <c r="I739" s="338">
        <f t="shared" si="58"/>
        <v>4</v>
      </c>
      <c r="J739" s="339">
        <f t="shared" si="58"/>
        <v>388</v>
      </c>
      <c r="K739" s="338">
        <f t="shared" si="58"/>
        <v>156</v>
      </c>
      <c r="L739" s="339">
        <f t="shared" si="58"/>
        <v>291</v>
      </c>
      <c r="M739" s="338">
        <f t="shared" si="58"/>
        <v>7</v>
      </c>
      <c r="N739" s="338">
        <f t="shared" si="58"/>
        <v>28</v>
      </c>
      <c r="O739" s="338">
        <f t="shared" si="58"/>
        <v>16</v>
      </c>
      <c r="P739" s="338">
        <f t="shared" si="58"/>
        <v>32</v>
      </c>
      <c r="Q739" s="338">
        <f t="shared" si="58"/>
        <v>15</v>
      </c>
      <c r="R739" s="338">
        <f t="shared" si="58"/>
        <v>18</v>
      </c>
      <c r="S739" s="338">
        <f t="shared" si="58"/>
        <v>33</v>
      </c>
      <c r="T739" s="338">
        <f t="shared" si="58"/>
        <v>15</v>
      </c>
      <c r="U739" s="338">
        <f t="shared" si="58"/>
        <v>35</v>
      </c>
      <c r="V739" s="338">
        <f t="shared" si="58"/>
        <v>14</v>
      </c>
      <c r="W739" s="338">
        <f t="shared" si="58"/>
        <v>49</v>
      </c>
      <c r="X739" s="338">
        <f t="shared" si="58"/>
        <v>14</v>
      </c>
      <c r="Y739" s="338">
        <f t="shared" si="58"/>
        <v>182</v>
      </c>
      <c r="Z739" s="338">
        <f t="shared" si="58"/>
        <v>15</v>
      </c>
      <c r="AA739" s="338">
        <f t="shared" si="58"/>
        <v>18</v>
      </c>
      <c r="AB739" s="338">
        <f t="shared" si="58"/>
        <v>15</v>
      </c>
      <c r="AC739" s="338">
        <f t="shared" si="58"/>
        <v>1</v>
      </c>
      <c r="AD739" s="338">
        <f t="shared" si="58"/>
        <v>10</v>
      </c>
      <c r="AE739" s="338">
        <f t="shared" si="58"/>
        <v>2</v>
      </c>
      <c r="AF739" s="338">
        <f t="shared" si="58"/>
        <v>55</v>
      </c>
      <c r="AG739" s="338">
        <f t="shared" si="58"/>
        <v>2</v>
      </c>
      <c r="AH739" s="338">
        <f t="shared" si="58"/>
        <v>1</v>
      </c>
      <c r="AI739" s="338">
        <f t="shared" si="58"/>
        <v>1</v>
      </c>
      <c r="AJ739" s="338">
        <f t="shared" si="58"/>
        <v>35</v>
      </c>
      <c r="AK739" s="335"/>
      <c r="AL739" s="335"/>
      <c r="AM739" s="335"/>
      <c r="AN739" s="335"/>
      <c r="AO739" s="335"/>
      <c r="AP739" s="335"/>
    </row>
    <row r="740">
      <c r="A740" s="343">
        <v>43934.0</v>
      </c>
      <c r="B740" s="338">
        <f t="shared" ref="B740:AJ740" si="59">B28-B1093-B1802</f>
        <v>0</v>
      </c>
      <c r="C740" s="338">
        <f t="shared" si="59"/>
        <v>64</v>
      </c>
      <c r="D740" s="338">
        <f t="shared" si="59"/>
        <v>256</v>
      </c>
      <c r="E740" s="338">
        <f t="shared" si="59"/>
        <v>3</v>
      </c>
      <c r="F740" s="338">
        <f t="shared" si="59"/>
        <v>3</v>
      </c>
      <c r="G740" s="338">
        <f t="shared" si="59"/>
        <v>44</v>
      </c>
      <c r="H740" s="339">
        <f t="shared" si="59"/>
        <v>1840</v>
      </c>
      <c r="I740" s="338">
        <f t="shared" si="59"/>
        <v>4</v>
      </c>
      <c r="J740" s="339">
        <f t="shared" si="59"/>
        <v>466</v>
      </c>
      <c r="K740" s="338">
        <f t="shared" si="59"/>
        <v>159</v>
      </c>
      <c r="L740" s="339">
        <f t="shared" si="59"/>
        <v>337</v>
      </c>
      <c r="M740" s="338">
        <f t="shared" si="59"/>
        <v>7</v>
      </c>
      <c r="N740" s="338">
        <f t="shared" si="59"/>
        <v>28</v>
      </c>
      <c r="O740" s="338">
        <f t="shared" si="59"/>
        <v>16</v>
      </c>
      <c r="P740" s="338">
        <f t="shared" si="59"/>
        <v>32</v>
      </c>
      <c r="Q740" s="338">
        <f t="shared" si="59"/>
        <v>15</v>
      </c>
      <c r="R740" s="338">
        <f t="shared" si="59"/>
        <v>18</v>
      </c>
      <c r="S740" s="338">
        <f t="shared" si="59"/>
        <v>33</v>
      </c>
      <c r="T740" s="338">
        <f t="shared" si="59"/>
        <v>12</v>
      </c>
      <c r="U740" s="338">
        <f t="shared" si="59"/>
        <v>35</v>
      </c>
      <c r="V740" s="338">
        <f t="shared" si="59"/>
        <v>13</v>
      </c>
      <c r="W740" s="338">
        <f t="shared" si="59"/>
        <v>49</v>
      </c>
      <c r="X740" s="338">
        <f t="shared" si="59"/>
        <v>14</v>
      </c>
      <c r="Y740" s="338">
        <f t="shared" si="59"/>
        <v>177</v>
      </c>
      <c r="Z740" s="338">
        <f t="shared" si="59"/>
        <v>15</v>
      </c>
      <c r="AA740" s="338">
        <f t="shared" si="59"/>
        <v>16</v>
      </c>
      <c r="AB740" s="338">
        <f t="shared" si="59"/>
        <v>19</v>
      </c>
      <c r="AC740" s="338">
        <f t="shared" si="59"/>
        <v>1</v>
      </c>
      <c r="AD740" s="338">
        <f t="shared" si="59"/>
        <v>10</v>
      </c>
      <c r="AE740" s="338">
        <f t="shared" si="59"/>
        <v>1</v>
      </c>
      <c r="AF740" s="338">
        <f t="shared" si="59"/>
        <v>60</v>
      </c>
      <c r="AG740" s="338">
        <f t="shared" si="59"/>
        <v>3</v>
      </c>
      <c r="AH740" s="338">
        <f t="shared" si="59"/>
        <v>1</v>
      </c>
      <c r="AI740" s="338">
        <f t="shared" si="59"/>
        <v>1</v>
      </c>
      <c r="AJ740" s="338">
        <f t="shared" si="59"/>
        <v>26</v>
      </c>
      <c r="AK740" s="335"/>
      <c r="AL740" s="335"/>
      <c r="AM740" s="335"/>
      <c r="AN740" s="335"/>
      <c r="AO740" s="335"/>
      <c r="AP740" s="335"/>
    </row>
    <row r="741">
      <c r="A741" s="343">
        <v>43935.0</v>
      </c>
      <c r="B741" s="338">
        <f t="shared" ref="B741:AJ741" si="60">B29-B1094-B1803</f>
        <v>0</v>
      </c>
      <c r="C741" s="338">
        <f t="shared" si="60"/>
        <v>69</v>
      </c>
      <c r="D741" s="338">
        <f t="shared" si="60"/>
        <v>251</v>
      </c>
      <c r="E741" s="338">
        <f t="shared" si="60"/>
        <v>3</v>
      </c>
      <c r="F741" s="338">
        <f t="shared" si="60"/>
        <v>3</v>
      </c>
      <c r="G741" s="338">
        <f t="shared" si="60"/>
        <v>37</v>
      </c>
      <c r="H741" s="339">
        <f t="shared" si="60"/>
        <v>1931</v>
      </c>
      <c r="I741" s="338">
        <f t="shared" si="60"/>
        <v>5</v>
      </c>
      <c r="J741" s="339">
        <f t="shared" si="60"/>
        <v>455</v>
      </c>
      <c r="K741" s="338">
        <f t="shared" si="60"/>
        <v>233</v>
      </c>
      <c r="L741" s="339">
        <f t="shared" si="60"/>
        <v>358</v>
      </c>
      <c r="M741" s="338">
        <f t="shared" si="60"/>
        <v>5</v>
      </c>
      <c r="N741" s="338">
        <f t="shared" si="60"/>
        <v>28</v>
      </c>
      <c r="O741" s="338">
        <f t="shared" si="60"/>
        <v>16</v>
      </c>
      <c r="P741" s="338">
        <f t="shared" si="60"/>
        <v>29</v>
      </c>
      <c r="Q741" s="338">
        <f t="shared" si="60"/>
        <v>15</v>
      </c>
      <c r="R741" s="338">
        <f t="shared" si="60"/>
        <v>19</v>
      </c>
      <c r="S741" s="338">
        <f t="shared" si="60"/>
        <v>33</v>
      </c>
      <c r="T741" s="338">
        <f t="shared" si="60"/>
        <v>13</v>
      </c>
      <c r="U741" s="338">
        <f t="shared" si="60"/>
        <v>36</v>
      </c>
      <c r="V741" s="338">
        <f t="shared" si="60"/>
        <v>13</v>
      </c>
      <c r="W741" s="338">
        <f t="shared" si="60"/>
        <v>53</v>
      </c>
      <c r="X741" s="338">
        <f t="shared" si="60"/>
        <v>14</v>
      </c>
      <c r="Y741" s="338">
        <f t="shared" si="60"/>
        <v>183</v>
      </c>
      <c r="Z741" s="338">
        <f t="shared" si="60"/>
        <v>14</v>
      </c>
      <c r="AA741" s="338">
        <f t="shared" si="60"/>
        <v>15</v>
      </c>
      <c r="AB741" s="338">
        <f t="shared" si="60"/>
        <v>19</v>
      </c>
      <c r="AC741" s="338">
        <f t="shared" si="60"/>
        <v>1</v>
      </c>
      <c r="AD741" s="338">
        <f t="shared" si="60"/>
        <v>10</v>
      </c>
      <c r="AE741" s="338">
        <f t="shared" si="60"/>
        <v>1</v>
      </c>
      <c r="AF741" s="338">
        <f t="shared" si="60"/>
        <v>60</v>
      </c>
      <c r="AG741" s="338">
        <f t="shared" si="60"/>
        <v>3</v>
      </c>
      <c r="AH741" s="338">
        <f t="shared" si="60"/>
        <v>1</v>
      </c>
      <c r="AI741" s="338">
        <f t="shared" si="60"/>
        <v>1</v>
      </c>
      <c r="AJ741" s="338">
        <f t="shared" si="60"/>
        <v>27</v>
      </c>
      <c r="AK741" s="335"/>
      <c r="AL741" s="335"/>
      <c r="AM741" s="335"/>
      <c r="AN741" s="335"/>
      <c r="AO741" s="335"/>
      <c r="AP741" s="335"/>
    </row>
    <row r="742">
      <c r="A742" s="343">
        <v>43936.0</v>
      </c>
      <c r="B742" s="339">
        <f t="shared" ref="B742:AJ742" si="61">B30-B1095-B1804</f>
        <v>0</v>
      </c>
      <c r="C742" s="339">
        <f t="shared" si="61"/>
        <v>73</v>
      </c>
      <c r="D742" s="339">
        <f t="shared" si="61"/>
        <v>249</v>
      </c>
      <c r="E742" s="339">
        <f t="shared" si="61"/>
        <v>4</v>
      </c>
      <c r="F742" s="339">
        <f t="shared" si="61"/>
        <v>3</v>
      </c>
      <c r="G742" s="339">
        <f t="shared" si="61"/>
        <v>37</v>
      </c>
      <c r="H742" s="339">
        <f t="shared" si="61"/>
        <v>2068</v>
      </c>
      <c r="I742" s="339">
        <f t="shared" si="61"/>
        <v>6</v>
      </c>
      <c r="J742" s="339">
        <f t="shared" si="61"/>
        <v>484</v>
      </c>
      <c r="K742" s="339">
        <f t="shared" si="61"/>
        <v>246</v>
      </c>
      <c r="L742" s="339">
        <f t="shared" si="61"/>
        <v>373</v>
      </c>
      <c r="M742" s="339">
        <f t="shared" si="61"/>
        <v>5</v>
      </c>
      <c r="N742" s="339">
        <f t="shared" si="61"/>
        <v>28</v>
      </c>
      <c r="O742" s="339">
        <f t="shared" si="61"/>
        <v>23</v>
      </c>
      <c r="P742" s="339">
        <f t="shared" si="61"/>
        <v>40</v>
      </c>
      <c r="Q742" s="339">
        <f t="shared" si="61"/>
        <v>18</v>
      </c>
      <c r="R742" s="339">
        <f t="shared" si="61"/>
        <v>25</v>
      </c>
      <c r="S742" s="339">
        <f t="shared" si="61"/>
        <v>33</v>
      </c>
      <c r="T742" s="339">
        <f t="shared" si="61"/>
        <v>16</v>
      </c>
      <c r="U742" s="339">
        <f t="shared" si="61"/>
        <v>43</v>
      </c>
      <c r="V742" s="339">
        <f t="shared" si="61"/>
        <v>14</v>
      </c>
      <c r="W742" s="339">
        <f t="shared" si="61"/>
        <v>59</v>
      </c>
      <c r="X742" s="339">
        <f t="shared" si="61"/>
        <v>22</v>
      </c>
      <c r="Y742" s="339">
        <f t="shared" si="61"/>
        <v>185</v>
      </c>
      <c r="Z742" s="339">
        <f t="shared" si="61"/>
        <v>17</v>
      </c>
      <c r="AA742" s="339">
        <f t="shared" si="61"/>
        <v>14</v>
      </c>
      <c r="AB742" s="339">
        <f t="shared" si="61"/>
        <v>19</v>
      </c>
      <c r="AC742" s="339">
        <f t="shared" si="61"/>
        <v>2</v>
      </c>
      <c r="AD742" s="339">
        <f t="shared" si="61"/>
        <v>13</v>
      </c>
      <c r="AE742" s="339">
        <f t="shared" si="61"/>
        <v>1</v>
      </c>
      <c r="AF742" s="339">
        <f t="shared" si="61"/>
        <v>67</v>
      </c>
      <c r="AG742" s="339">
        <f t="shared" si="61"/>
        <v>5</v>
      </c>
      <c r="AH742" s="339">
        <f t="shared" si="61"/>
        <v>1</v>
      </c>
      <c r="AI742" s="339">
        <f t="shared" si="61"/>
        <v>1</v>
      </c>
      <c r="AJ742" s="339">
        <f t="shared" si="61"/>
        <v>27</v>
      </c>
      <c r="AK742" s="335"/>
      <c r="AL742" s="335"/>
      <c r="AM742" s="335"/>
      <c r="AN742" s="335"/>
      <c r="AO742" s="335"/>
      <c r="AP742" s="335"/>
    </row>
    <row r="743">
      <c r="A743" s="343">
        <v>43937.0</v>
      </c>
      <c r="B743" s="339">
        <f t="shared" ref="B743:AJ743" si="62">B31-B1096-B1805</f>
        <v>0</v>
      </c>
      <c r="C743" s="339">
        <f t="shared" si="62"/>
        <v>79</v>
      </c>
      <c r="D743" s="339">
        <f t="shared" si="62"/>
        <v>258</v>
      </c>
      <c r="E743" s="339">
        <f t="shared" si="62"/>
        <v>5</v>
      </c>
      <c r="F743" s="339">
        <f t="shared" si="62"/>
        <v>3</v>
      </c>
      <c r="G743" s="339">
        <f t="shared" si="62"/>
        <v>33</v>
      </c>
      <c r="H743" s="339">
        <f t="shared" si="62"/>
        <v>2224</v>
      </c>
      <c r="I743" s="339">
        <f t="shared" si="62"/>
        <v>7</v>
      </c>
      <c r="J743" s="339">
        <f t="shared" si="62"/>
        <v>489</v>
      </c>
      <c r="K743" s="339">
        <f t="shared" si="62"/>
        <v>254</v>
      </c>
      <c r="L743" s="339">
        <f t="shared" si="62"/>
        <v>382</v>
      </c>
      <c r="M743" s="339">
        <f t="shared" si="62"/>
        <v>13</v>
      </c>
      <c r="N743" s="339">
        <f t="shared" si="62"/>
        <v>33</v>
      </c>
      <c r="O743" s="339">
        <f t="shared" si="62"/>
        <v>24</v>
      </c>
      <c r="P743" s="339">
        <f t="shared" si="62"/>
        <v>47</v>
      </c>
      <c r="Q743" s="339">
        <f t="shared" si="62"/>
        <v>25</v>
      </c>
      <c r="R743" s="339">
        <f t="shared" si="62"/>
        <v>26</v>
      </c>
      <c r="S743" s="339">
        <f t="shared" si="62"/>
        <v>41</v>
      </c>
      <c r="T743" s="339">
        <f t="shared" si="62"/>
        <v>30</v>
      </c>
      <c r="U743" s="339">
        <f t="shared" si="62"/>
        <v>43</v>
      </c>
      <c r="V743" s="339">
        <f t="shared" si="62"/>
        <v>11</v>
      </c>
      <c r="W743" s="339">
        <f t="shared" si="62"/>
        <v>58</v>
      </c>
      <c r="X743" s="339">
        <f t="shared" si="62"/>
        <v>21</v>
      </c>
      <c r="Y743" s="339">
        <f t="shared" si="62"/>
        <v>206</v>
      </c>
      <c r="Z743" s="339">
        <f t="shared" si="62"/>
        <v>17</v>
      </c>
      <c r="AA743" s="339">
        <f t="shared" si="62"/>
        <v>12</v>
      </c>
      <c r="AB743" s="339">
        <f t="shared" si="62"/>
        <v>16</v>
      </c>
      <c r="AC743" s="339">
        <f t="shared" si="62"/>
        <v>2</v>
      </c>
      <c r="AD743" s="339">
        <f t="shared" si="62"/>
        <v>13</v>
      </c>
      <c r="AE743" s="339">
        <f t="shared" si="62"/>
        <v>4</v>
      </c>
      <c r="AF743" s="339">
        <f t="shared" si="62"/>
        <v>59</v>
      </c>
      <c r="AG743" s="339">
        <f t="shared" si="62"/>
        <v>5</v>
      </c>
      <c r="AH743" s="339">
        <f t="shared" si="62"/>
        <v>1</v>
      </c>
      <c r="AI743" s="339">
        <f t="shared" si="62"/>
        <v>4</v>
      </c>
      <c r="AJ743" s="339">
        <f t="shared" si="62"/>
        <v>27</v>
      </c>
      <c r="AK743" s="335"/>
      <c r="AL743" s="335"/>
      <c r="AM743" s="335"/>
      <c r="AN743" s="335"/>
      <c r="AO743" s="335"/>
      <c r="AP743" s="335"/>
    </row>
    <row r="744">
      <c r="A744" s="343">
        <v>43938.0</v>
      </c>
      <c r="B744" s="339">
        <f t="shared" ref="B744:AJ744" si="63">B32-B1097-B1806</f>
        <v>0</v>
      </c>
      <c r="C744" s="339">
        <f t="shared" si="63"/>
        <v>86</v>
      </c>
      <c r="D744" s="339">
        <f t="shared" si="63"/>
        <v>268</v>
      </c>
      <c r="E744" s="339">
        <f t="shared" si="63"/>
        <v>5</v>
      </c>
      <c r="F744" s="339">
        <f t="shared" si="63"/>
        <v>3</v>
      </c>
      <c r="G744" s="339">
        <f t="shared" si="63"/>
        <v>32</v>
      </c>
      <c r="H744" s="339">
        <f t="shared" si="63"/>
        <v>2365</v>
      </c>
      <c r="I744" s="339">
        <f t="shared" si="63"/>
        <v>8</v>
      </c>
      <c r="J744" s="339">
        <f t="shared" si="63"/>
        <v>535</v>
      </c>
      <c r="K744" s="339">
        <f t="shared" si="63"/>
        <v>227</v>
      </c>
      <c r="L744" s="339">
        <f t="shared" si="63"/>
        <v>382</v>
      </c>
      <c r="M744" s="339">
        <f t="shared" si="63"/>
        <v>13</v>
      </c>
      <c r="N744" s="339">
        <f t="shared" si="63"/>
        <v>33</v>
      </c>
      <c r="O744" s="339">
        <f t="shared" si="63"/>
        <v>25</v>
      </c>
      <c r="P744" s="339">
        <f t="shared" si="63"/>
        <v>62</v>
      </c>
      <c r="Q744" s="339">
        <f t="shared" si="63"/>
        <v>44</v>
      </c>
      <c r="R744" s="339">
        <f t="shared" si="63"/>
        <v>46</v>
      </c>
      <c r="S744" s="339">
        <f t="shared" si="63"/>
        <v>47</v>
      </c>
      <c r="T744" s="339">
        <f t="shared" si="63"/>
        <v>47</v>
      </c>
      <c r="U744" s="339">
        <f t="shared" si="63"/>
        <v>45</v>
      </c>
      <c r="V744" s="339">
        <f t="shared" si="63"/>
        <v>11</v>
      </c>
      <c r="W744" s="339">
        <f t="shared" si="63"/>
        <v>58</v>
      </c>
      <c r="X744" s="339">
        <f t="shared" si="63"/>
        <v>22</v>
      </c>
      <c r="Y744" s="339">
        <f t="shared" si="63"/>
        <v>266</v>
      </c>
      <c r="Z744" s="339">
        <f t="shared" si="63"/>
        <v>19</v>
      </c>
      <c r="AA744" s="339">
        <f t="shared" si="63"/>
        <v>11</v>
      </c>
      <c r="AB744" s="339">
        <f t="shared" si="63"/>
        <v>13</v>
      </c>
      <c r="AC744" s="339">
        <f t="shared" si="63"/>
        <v>2</v>
      </c>
      <c r="AD744" s="339">
        <f t="shared" si="63"/>
        <v>13</v>
      </c>
      <c r="AE744" s="339">
        <f t="shared" si="63"/>
        <v>4</v>
      </c>
      <c r="AF744" s="339">
        <f t="shared" si="63"/>
        <v>68</v>
      </c>
      <c r="AG744" s="339">
        <f t="shared" si="63"/>
        <v>5</v>
      </c>
      <c r="AH744" s="339">
        <f t="shared" si="63"/>
        <v>1</v>
      </c>
      <c r="AI744" s="339">
        <f t="shared" si="63"/>
        <v>4</v>
      </c>
      <c r="AJ744" s="339">
        <f t="shared" si="63"/>
        <v>26</v>
      </c>
      <c r="AK744" s="335"/>
      <c r="AL744" s="335"/>
      <c r="AM744" s="335"/>
      <c r="AN744" s="335"/>
      <c r="AO744" s="335"/>
      <c r="AP744" s="335"/>
    </row>
    <row r="745">
      <c r="A745" s="343">
        <v>43939.0</v>
      </c>
      <c r="B745" s="339">
        <f t="shared" ref="B745:AJ745" si="64">B33-B1098-B1807</f>
        <v>1</v>
      </c>
      <c r="C745" s="339">
        <f t="shared" si="64"/>
        <v>92</v>
      </c>
      <c r="D745" s="339">
        <f t="shared" si="64"/>
        <v>278</v>
      </c>
      <c r="E745" s="339">
        <f t="shared" si="64"/>
        <v>5</v>
      </c>
      <c r="F745" s="339">
        <f t="shared" si="64"/>
        <v>3</v>
      </c>
      <c r="G745" s="339">
        <f t="shared" si="64"/>
        <v>34</v>
      </c>
      <c r="H745" s="339">
        <f t="shared" si="64"/>
        <v>2466</v>
      </c>
      <c r="I745" s="339">
        <f t="shared" si="64"/>
        <v>8</v>
      </c>
      <c r="J745" s="339">
        <f t="shared" si="64"/>
        <v>544</v>
      </c>
      <c r="K745" s="339">
        <f t="shared" si="64"/>
        <v>244</v>
      </c>
      <c r="L745" s="339">
        <f t="shared" si="64"/>
        <v>410</v>
      </c>
      <c r="M745" s="339">
        <f t="shared" si="64"/>
        <v>13</v>
      </c>
      <c r="N745" s="339">
        <f t="shared" si="64"/>
        <v>42</v>
      </c>
      <c r="O745" s="339">
        <f t="shared" si="64"/>
        <v>31</v>
      </c>
      <c r="P745" s="339">
        <f t="shared" si="64"/>
        <v>80</v>
      </c>
      <c r="Q745" s="339">
        <f t="shared" si="64"/>
        <v>47</v>
      </c>
      <c r="R745" s="339">
        <f t="shared" si="64"/>
        <v>66</v>
      </c>
      <c r="S745" s="339">
        <f t="shared" si="64"/>
        <v>51</v>
      </c>
      <c r="T745" s="339">
        <f t="shared" si="64"/>
        <v>77</v>
      </c>
      <c r="U745" s="339">
        <f t="shared" si="64"/>
        <v>51</v>
      </c>
      <c r="V745" s="339">
        <f t="shared" si="64"/>
        <v>13</v>
      </c>
      <c r="W745" s="339">
        <f t="shared" si="64"/>
        <v>58</v>
      </c>
      <c r="X745" s="339">
        <f t="shared" si="64"/>
        <v>22</v>
      </c>
      <c r="Y745" s="339">
        <f t="shared" si="64"/>
        <v>275</v>
      </c>
      <c r="Z745" s="339">
        <f t="shared" si="64"/>
        <v>19</v>
      </c>
      <c r="AA745" s="339">
        <f t="shared" si="64"/>
        <v>11</v>
      </c>
      <c r="AB745" s="339">
        <f t="shared" si="64"/>
        <v>17</v>
      </c>
      <c r="AC745" s="339">
        <f t="shared" si="64"/>
        <v>2</v>
      </c>
      <c r="AD745" s="339">
        <f t="shared" si="64"/>
        <v>11</v>
      </c>
      <c r="AE745" s="339">
        <f t="shared" si="64"/>
        <v>4</v>
      </c>
      <c r="AF745" s="339">
        <f t="shared" si="64"/>
        <v>71</v>
      </c>
      <c r="AG745" s="339">
        <f t="shared" si="64"/>
        <v>5</v>
      </c>
      <c r="AH745" s="339">
        <f t="shared" si="64"/>
        <v>1</v>
      </c>
      <c r="AI745" s="339">
        <f t="shared" si="64"/>
        <v>4</v>
      </c>
      <c r="AJ745" s="339">
        <f t="shared" si="64"/>
        <v>26</v>
      </c>
      <c r="AK745" s="335"/>
      <c r="AL745" s="335"/>
      <c r="AM745" s="335"/>
      <c r="AN745" s="335"/>
      <c r="AO745" s="335"/>
      <c r="AP745" s="335"/>
    </row>
    <row r="746">
      <c r="A746" s="343">
        <v>43940.0</v>
      </c>
      <c r="B746" s="339">
        <f t="shared" ref="B746:AJ746" si="65">B34-B1099-B1808</f>
        <v>2</v>
      </c>
      <c r="C746" s="339">
        <f t="shared" si="65"/>
        <v>94</v>
      </c>
      <c r="D746" s="339">
        <f t="shared" si="65"/>
        <v>281</v>
      </c>
      <c r="E746" s="339">
        <f t="shared" si="65"/>
        <v>6</v>
      </c>
      <c r="F746" s="339">
        <f t="shared" si="65"/>
        <v>3</v>
      </c>
      <c r="G746" s="339">
        <f t="shared" si="65"/>
        <v>33</v>
      </c>
      <c r="H746" s="339">
        <f t="shared" si="65"/>
        <v>2511</v>
      </c>
      <c r="I746" s="339">
        <f t="shared" si="65"/>
        <v>8</v>
      </c>
      <c r="J746" s="339">
        <f t="shared" si="65"/>
        <v>592</v>
      </c>
      <c r="K746" s="339">
        <f t="shared" si="65"/>
        <v>254</v>
      </c>
      <c r="L746" s="339">
        <f t="shared" si="65"/>
        <v>438</v>
      </c>
      <c r="M746" s="339">
        <f t="shared" si="65"/>
        <v>12</v>
      </c>
      <c r="N746" s="339">
        <f t="shared" si="65"/>
        <v>47</v>
      </c>
      <c r="O746" s="339">
        <f t="shared" si="65"/>
        <v>36</v>
      </c>
      <c r="P746" s="339">
        <f t="shared" si="65"/>
        <v>84</v>
      </c>
      <c r="Q746" s="339">
        <f t="shared" si="65"/>
        <v>66</v>
      </c>
      <c r="R746" s="339">
        <f t="shared" si="65"/>
        <v>66</v>
      </c>
      <c r="S746" s="339">
        <f t="shared" si="65"/>
        <v>47</v>
      </c>
      <c r="T746" s="339">
        <f t="shared" si="65"/>
        <v>81</v>
      </c>
      <c r="U746" s="339">
        <f t="shared" si="65"/>
        <v>52</v>
      </c>
      <c r="V746" s="339">
        <f t="shared" si="65"/>
        <v>13</v>
      </c>
      <c r="W746" s="339">
        <f t="shared" si="65"/>
        <v>60</v>
      </c>
      <c r="X746" s="339">
        <f t="shared" si="65"/>
        <v>31</v>
      </c>
      <c r="Y746" s="339">
        <f t="shared" si="65"/>
        <v>302</v>
      </c>
      <c r="Z746" s="339">
        <f t="shared" si="65"/>
        <v>22</v>
      </c>
      <c r="AA746" s="339">
        <f t="shared" si="65"/>
        <v>11</v>
      </c>
      <c r="AB746" s="339">
        <f t="shared" si="65"/>
        <v>17</v>
      </c>
      <c r="AC746" s="339">
        <f t="shared" si="65"/>
        <v>2</v>
      </c>
      <c r="AD746" s="339">
        <f t="shared" si="65"/>
        <v>11</v>
      </c>
      <c r="AE746" s="339">
        <f t="shared" si="65"/>
        <v>6</v>
      </c>
      <c r="AF746" s="339">
        <f t="shared" si="65"/>
        <v>83</v>
      </c>
      <c r="AG746" s="339">
        <f t="shared" si="65"/>
        <v>5</v>
      </c>
      <c r="AH746" s="339">
        <f t="shared" si="65"/>
        <v>1</v>
      </c>
      <c r="AI746" s="339">
        <f t="shared" si="65"/>
        <v>4</v>
      </c>
      <c r="AJ746" s="339">
        <f t="shared" si="65"/>
        <v>26</v>
      </c>
      <c r="AK746" s="335"/>
      <c r="AL746" s="335"/>
      <c r="AM746" s="335"/>
      <c r="AN746" s="335"/>
      <c r="AO746" s="335"/>
      <c r="AP746" s="335"/>
    </row>
    <row r="747">
      <c r="A747" s="343">
        <v>43941.0</v>
      </c>
      <c r="B747" s="339">
        <f t="shared" ref="B747:AJ747" si="66">B35-B1100-B1809</f>
        <v>2</v>
      </c>
      <c r="C747" s="339">
        <f t="shared" si="66"/>
        <v>95</v>
      </c>
      <c r="D747" s="339">
        <f t="shared" si="66"/>
        <v>289</v>
      </c>
      <c r="E747" s="339">
        <f t="shared" si="66"/>
        <v>5</v>
      </c>
      <c r="F747" s="339">
        <f t="shared" si="66"/>
        <v>3</v>
      </c>
      <c r="G747" s="339">
        <f t="shared" si="66"/>
        <v>34</v>
      </c>
      <c r="H747" s="339">
        <f t="shared" si="66"/>
        <v>2580</v>
      </c>
      <c r="I747" s="339">
        <f t="shared" si="66"/>
        <v>7</v>
      </c>
      <c r="J747" s="339">
        <f t="shared" si="66"/>
        <v>629</v>
      </c>
      <c r="K747" s="339">
        <f t="shared" si="66"/>
        <v>256</v>
      </c>
      <c r="L747" s="339">
        <f t="shared" si="66"/>
        <v>436</v>
      </c>
      <c r="M747" s="339">
        <f t="shared" si="66"/>
        <v>12</v>
      </c>
      <c r="N747" s="339">
        <f t="shared" si="66"/>
        <v>51</v>
      </c>
      <c r="O747" s="339">
        <f t="shared" si="66"/>
        <v>48</v>
      </c>
      <c r="P747" s="339">
        <f t="shared" si="66"/>
        <v>81</v>
      </c>
      <c r="Q747" s="339">
        <f t="shared" si="66"/>
        <v>71</v>
      </c>
      <c r="R747" s="339">
        <f t="shared" si="66"/>
        <v>66</v>
      </c>
      <c r="S747" s="339">
        <f t="shared" si="66"/>
        <v>57</v>
      </c>
      <c r="T747" s="339">
        <f t="shared" si="66"/>
        <v>81</v>
      </c>
      <c r="U747" s="339">
        <f t="shared" si="66"/>
        <v>54</v>
      </c>
      <c r="V747" s="339">
        <f t="shared" si="66"/>
        <v>13</v>
      </c>
      <c r="W747" s="339">
        <f t="shared" si="66"/>
        <v>61</v>
      </c>
      <c r="X747" s="339">
        <f t="shared" si="66"/>
        <v>31</v>
      </c>
      <c r="Y747" s="339">
        <f t="shared" si="66"/>
        <v>282</v>
      </c>
      <c r="Z747" s="339">
        <f t="shared" si="66"/>
        <v>22</v>
      </c>
      <c r="AA747" s="339">
        <f t="shared" si="66"/>
        <v>11</v>
      </c>
      <c r="AB747" s="339">
        <f t="shared" si="66"/>
        <v>21</v>
      </c>
      <c r="AC747" s="339">
        <f t="shared" si="66"/>
        <v>2</v>
      </c>
      <c r="AD747" s="339">
        <f t="shared" si="66"/>
        <v>7</v>
      </c>
      <c r="AE747" s="339">
        <f t="shared" si="66"/>
        <v>6</v>
      </c>
      <c r="AF747" s="339">
        <f t="shared" si="66"/>
        <v>73</v>
      </c>
      <c r="AG747" s="339">
        <f t="shared" si="66"/>
        <v>5</v>
      </c>
      <c r="AH747" s="339">
        <f t="shared" si="66"/>
        <v>1</v>
      </c>
      <c r="AI747" s="339">
        <f t="shared" si="66"/>
        <v>4</v>
      </c>
      <c r="AJ747" s="339">
        <f t="shared" si="66"/>
        <v>27</v>
      </c>
      <c r="AK747" s="335"/>
      <c r="AL747" s="335"/>
      <c r="AM747" s="335"/>
      <c r="AN747" s="335"/>
      <c r="AO747" s="335"/>
      <c r="AP747" s="335"/>
    </row>
    <row r="748">
      <c r="A748" s="343">
        <v>43942.0</v>
      </c>
      <c r="B748" s="339">
        <f t="shared" ref="B748:AJ748" si="67">B36-B1101-B1810</f>
        <v>2</v>
      </c>
      <c r="C748" s="339">
        <f t="shared" si="67"/>
        <v>105</v>
      </c>
      <c r="D748" s="339">
        <f t="shared" si="67"/>
        <v>289</v>
      </c>
      <c r="E748" s="339">
        <f t="shared" si="67"/>
        <v>5</v>
      </c>
      <c r="F748" s="339">
        <f t="shared" si="67"/>
        <v>6</v>
      </c>
      <c r="G748" s="339">
        <f t="shared" si="67"/>
        <v>35</v>
      </c>
      <c r="H748" s="339">
        <f t="shared" si="67"/>
        <v>2676</v>
      </c>
      <c r="I748" s="339">
        <f t="shared" si="67"/>
        <v>12</v>
      </c>
      <c r="J748" s="339">
        <f t="shared" si="67"/>
        <v>613</v>
      </c>
      <c r="K748" s="339">
        <f t="shared" si="67"/>
        <v>354</v>
      </c>
      <c r="L748" s="339">
        <f t="shared" si="67"/>
        <v>447</v>
      </c>
      <c r="M748" s="339">
        <f t="shared" si="67"/>
        <v>17</v>
      </c>
      <c r="N748" s="339">
        <f t="shared" si="67"/>
        <v>56</v>
      </c>
      <c r="O748" s="339">
        <f t="shared" si="67"/>
        <v>54</v>
      </c>
      <c r="P748" s="339">
        <f t="shared" si="67"/>
        <v>83</v>
      </c>
      <c r="Q748" s="339">
        <f t="shared" si="67"/>
        <v>74</v>
      </c>
      <c r="R748" s="339">
        <f t="shared" si="67"/>
        <v>65</v>
      </c>
      <c r="S748" s="339">
        <f t="shared" si="67"/>
        <v>78</v>
      </c>
      <c r="T748" s="339">
        <f t="shared" si="67"/>
        <v>81</v>
      </c>
      <c r="U748" s="339">
        <f t="shared" si="67"/>
        <v>56</v>
      </c>
      <c r="V748" s="339">
        <f t="shared" si="67"/>
        <v>12</v>
      </c>
      <c r="W748" s="339">
        <f t="shared" si="67"/>
        <v>62</v>
      </c>
      <c r="X748" s="339">
        <f t="shared" si="67"/>
        <v>31</v>
      </c>
      <c r="Y748" s="339">
        <f t="shared" si="67"/>
        <v>271</v>
      </c>
      <c r="Z748" s="339">
        <f t="shared" si="67"/>
        <v>21</v>
      </c>
      <c r="AA748" s="339">
        <f t="shared" si="67"/>
        <v>12</v>
      </c>
      <c r="AB748" s="339">
        <f t="shared" si="67"/>
        <v>22</v>
      </c>
      <c r="AC748" s="339">
        <f t="shared" si="67"/>
        <v>2</v>
      </c>
      <c r="AD748" s="339">
        <f t="shared" si="67"/>
        <v>7</v>
      </c>
      <c r="AE748" s="339">
        <f t="shared" si="67"/>
        <v>6</v>
      </c>
      <c r="AF748" s="339">
        <f t="shared" si="67"/>
        <v>84</v>
      </c>
      <c r="AG748" s="339">
        <f t="shared" si="67"/>
        <v>5</v>
      </c>
      <c r="AH748" s="339">
        <f t="shared" si="67"/>
        <v>1</v>
      </c>
      <c r="AI748" s="339">
        <f t="shared" si="67"/>
        <v>6</v>
      </c>
      <c r="AJ748" s="339">
        <f t="shared" si="67"/>
        <v>27</v>
      </c>
      <c r="AK748" s="335"/>
      <c r="AL748" s="335"/>
      <c r="AM748" s="335"/>
      <c r="AN748" s="335"/>
      <c r="AO748" s="335"/>
      <c r="AP748" s="335"/>
    </row>
    <row r="749">
      <c r="A749" s="343">
        <v>43943.0</v>
      </c>
      <c r="B749" s="338">
        <f t="shared" ref="B749:AJ749" si="68">B37-B1102-B1811</f>
        <v>2</v>
      </c>
      <c r="C749" s="338">
        <f t="shared" si="68"/>
        <v>101</v>
      </c>
      <c r="D749" s="338">
        <f t="shared" si="68"/>
        <v>273</v>
      </c>
      <c r="E749" s="338">
        <f t="shared" si="68"/>
        <v>5</v>
      </c>
      <c r="F749" s="338">
        <f t="shared" si="68"/>
        <v>6</v>
      </c>
      <c r="G749" s="338">
        <f t="shared" si="68"/>
        <v>38</v>
      </c>
      <c r="H749" s="339">
        <f t="shared" si="68"/>
        <v>2760</v>
      </c>
      <c r="I749" s="338">
        <f t="shared" si="68"/>
        <v>12</v>
      </c>
      <c r="J749" s="339">
        <f t="shared" si="68"/>
        <v>612</v>
      </c>
      <c r="K749" s="338">
        <f t="shared" si="68"/>
        <v>372</v>
      </c>
      <c r="L749" s="339">
        <f t="shared" si="68"/>
        <v>479</v>
      </c>
      <c r="M749" s="338">
        <f t="shared" si="68"/>
        <v>21</v>
      </c>
      <c r="N749" s="338">
        <f t="shared" si="68"/>
        <v>57</v>
      </c>
      <c r="O749" s="338">
        <f t="shared" si="68"/>
        <v>69</v>
      </c>
      <c r="P749" s="338">
        <f t="shared" si="68"/>
        <v>92</v>
      </c>
      <c r="Q749" s="338">
        <f t="shared" si="68"/>
        <v>74</v>
      </c>
      <c r="R749" s="338">
        <f t="shared" si="68"/>
        <v>65</v>
      </c>
      <c r="S749" s="338">
        <f t="shared" si="68"/>
        <v>93</v>
      </c>
      <c r="T749" s="338">
        <f t="shared" si="68"/>
        <v>81</v>
      </c>
      <c r="U749" s="338">
        <f t="shared" si="68"/>
        <v>60</v>
      </c>
      <c r="V749" s="338">
        <f t="shared" si="68"/>
        <v>12</v>
      </c>
      <c r="W749" s="338">
        <f t="shared" si="68"/>
        <v>62</v>
      </c>
      <c r="X749" s="338">
        <f t="shared" si="68"/>
        <v>31</v>
      </c>
      <c r="Y749" s="338">
        <f t="shared" si="68"/>
        <v>282</v>
      </c>
      <c r="Z749" s="338">
        <f t="shared" si="68"/>
        <v>23</v>
      </c>
      <c r="AA749" s="338">
        <f t="shared" si="68"/>
        <v>12</v>
      </c>
      <c r="AB749" s="338">
        <f t="shared" si="68"/>
        <v>22</v>
      </c>
      <c r="AC749" s="338">
        <f t="shared" si="68"/>
        <v>10</v>
      </c>
      <c r="AD749" s="338">
        <f t="shared" si="68"/>
        <v>7</v>
      </c>
      <c r="AE749" s="338">
        <f t="shared" si="68"/>
        <v>7</v>
      </c>
      <c r="AF749" s="338">
        <f t="shared" si="68"/>
        <v>89</v>
      </c>
      <c r="AG749" s="338">
        <f t="shared" si="68"/>
        <v>6</v>
      </c>
      <c r="AH749" s="338">
        <f t="shared" si="68"/>
        <v>1</v>
      </c>
      <c r="AI749" s="338">
        <f t="shared" si="68"/>
        <v>6</v>
      </c>
      <c r="AJ749" s="338">
        <f t="shared" si="68"/>
        <v>27</v>
      </c>
      <c r="AK749" s="335"/>
      <c r="AL749" s="335"/>
      <c r="AM749" s="335"/>
      <c r="AN749" s="335"/>
      <c r="AO749" s="335"/>
      <c r="AP749" s="335"/>
    </row>
    <row r="750">
      <c r="A750" s="343">
        <v>43944.0</v>
      </c>
      <c r="B750" s="339">
        <f t="shared" ref="B750:AJ750" si="69">B38-B1103-B1812</f>
        <v>2</v>
      </c>
      <c r="C750" s="339">
        <f t="shared" si="69"/>
        <v>108</v>
      </c>
      <c r="D750" s="339">
        <f t="shared" si="69"/>
        <v>273</v>
      </c>
      <c r="E750" s="339">
        <f t="shared" si="69"/>
        <v>6</v>
      </c>
      <c r="F750" s="339">
        <f t="shared" si="69"/>
        <v>6</v>
      </c>
      <c r="G750" s="339">
        <f t="shared" si="69"/>
        <v>37</v>
      </c>
      <c r="H750" s="339">
        <f t="shared" si="69"/>
        <v>2890</v>
      </c>
      <c r="I750" s="339">
        <f t="shared" si="69"/>
        <v>13</v>
      </c>
      <c r="J750" s="339">
        <f t="shared" si="69"/>
        <v>623</v>
      </c>
      <c r="K750" s="339">
        <f t="shared" si="69"/>
        <v>431</v>
      </c>
      <c r="L750" s="339">
        <f t="shared" si="69"/>
        <v>492</v>
      </c>
      <c r="M750" s="339">
        <f t="shared" si="69"/>
        <v>40</v>
      </c>
      <c r="N750" s="339">
        <f t="shared" si="69"/>
        <v>62</v>
      </c>
      <c r="O750" s="339">
        <f t="shared" si="69"/>
        <v>70</v>
      </c>
      <c r="P750" s="339">
        <f t="shared" si="69"/>
        <v>99</v>
      </c>
      <c r="Q750" s="339">
        <f t="shared" si="69"/>
        <v>74</v>
      </c>
      <c r="R750" s="339">
        <f t="shared" si="69"/>
        <v>67</v>
      </c>
      <c r="S750" s="339">
        <f t="shared" si="69"/>
        <v>98</v>
      </c>
      <c r="T750" s="339">
        <f t="shared" si="69"/>
        <v>85</v>
      </c>
      <c r="U750" s="339">
        <f t="shared" si="69"/>
        <v>61</v>
      </c>
      <c r="V750" s="339">
        <f t="shared" si="69"/>
        <v>23</v>
      </c>
      <c r="W750" s="339">
        <f t="shared" si="69"/>
        <v>63</v>
      </c>
      <c r="X750" s="339">
        <f t="shared" si="69"/>
        <v>31</v>
      </c>
      <c r="Y750" s="339">
        <f t="shared" si="69"/>
        <v>283</v>
      </c>
      <c r="Z750" s="339">
        <f t="shared" si="69"/>
        <v>23</v>
      </c>
      <c r="AA750" s="339">
        <f t="shared" si="69"/>
        <v>23</v>
      </c>
      <c r="AB750" s="339">
        <f t="shared" si="69"/>
        <v>23</v>
      </c>
      <c r="AC750" s="339">
        <f t="shared" si="69"/>
        <v>12</v>
      </c>
      <c r="AD750" s="339">
        <f t="shared" si="69"/>
        <v>7</v>
      </c>
      <c r="AE750" s="339">
        <f t="shared" si="69"/>
        <v>12</v>
      </c>
      <c r="AF750" s="339">
        <f t="shared" si="69"/>
        <v>92</v>
      </c>
      <c r="AG750" s="339">
        <f t="shared" si="69"/>
        <v>6</v>
      </c>
      <c r="AH750" s="339">
        <f t="shared" si="69"/>
        <v>1</v>
      </c>
      <c r="AI750" s="339">
        <f t="shared" si="69"/>
        <v>6</v>
      </c>
      <c r="AJ750" s="339">
        <f t="shared" si="69"/>
        <v>26</v>
      </c>
      <c r="AK750" s="335"/>
      <c r="AL750" s="335"/>
      <c r="AM750" s="335"/>
      <c r="AN750" s="335"/>
      <c r="AO750" s="335"/>
      <c r="AP750" s="335"/>
    </row>
    <row r="751">
      <c r="A751" s="343">
        <v>43945.0</v>
      </c>
      <c r="B751" s="338">
        <f t="shared" ref="B751:AJ751" si="70">B39-B1104-B1813</f>
        <v>3</v>
      </c>
      <c r="C751" s="338">
        <f t="shared" si="70"/>
        <v>118</v>
      </c>
      <c r="D751" s="338">
        <f t="shared" si="70"/>
        <v>287</v>
      </c>
      <c r="E751" s="338">
        <f t="shared" si="70"/>
        <v>6</v>
      </c>
      <c r="F751" s="338">
        <f t="shared" si="70"/>
        <v>6</v>
      </c>
      <c r="G751" s="338">
        <f t="shared" si="70"/>
        <v>34</v>
      </c>
      <c r="H751" s="339">
        <f t="shared" si="70"/>
        <v>2946</v>
      </c>
      <c r="I751" s="338">
        <f t="shared" si="70"/>
        <v>17</v>
      </c>
      <c r="J751" s="339">
        <f t="shared" si="70"/>
        <v>695</v>
      </c>
      <c r="K751" s="338">
        <f t="shared" si="70"/>
        <v>463</v>
      </c>
      <c r="L751" s="339">
        <f t="shared" si="70"/>
        <v>495</v>
      </c>
      <c r="M751" s="338">
        <f t="shared" si="70"/>
        <v>40</v>
      </c>
      <c r="N751" s="338">
        <f t="shared" si="70"/>
        <v>73</v>
      </c>
      <c r="O751" s="338">
        <f t="shared" si="70"/>
        <v>81</v>
      </c>
      <c r="P751" s="338">
        <f t="shared" si="70"/>
        <v>116</v>
      </c>
      <c r="Q751" s="338">
        <f t="shared" si="70"/>
        <v>74</v>
      </c>
      <c r="R751" s="338">
        <f t="shared" si="70"/>
        <v>66</v>
      </c>
      <c r="S751" s="338">
        <f t="shared" si="70"/>
        <v>134</v>
      </c>
      <c r="T751" s="338">
        <f t="shared" si="70"/>
        <v>98</v>
      </c>
      <c r="U751" s="338">
        <f t="shared" si="70"/>
        <v>69</v>
      </c>
      <c r="V751" s="338">
        <f t="shared" si="70"/>
        <v>28</v>
      </c>
      <c r="W751" s="338">
        <f t="shared" si="70"/>
        <v>64</v>
      </c>
      <c r="X751" s="338">
        <f t="shared" si="70"/>
        <v>34</v>
      </c>
      <c r="Y751" s="338">
        <f t="shared" si="70"/>
        <v>304</v>
      </c>
      <c r="Z751" s="338">
        <f t="shared" si="70"/>
        <v>26</v>
      </c>
      <c r="AA751" s="338">
        <f t="shared" si="70"/>
        <v>23</v>
      </c>
      <c r="AB751" s="338">
        <f t="shared" si="70"/>
        <v>20</v>
      </c>
      <c r="AC751" s="338">
        <f t="shared" si="70"/>
        <v>12</v>
      </c>
      <c r="AD751" s="338">
        <f t="shared" si="70"/>
        <v>7</v>
      </c>
      <c r="AE751" s="338">
        <f t="shared" si="70"/>
        <v>14</v>
      </c>
      <c r="AF751" s="338">
        <f t="shared" si="70"/>
        <v>98</v>
      </c>
      <c r="AG751" s="338">
        <f t="shared" si="70"/>
        <v>31</v>
      </c>
      <c r="AH751" s="338">
        <f t="shared" si="70"/>
        <v>1</v>
      </c>
      <c r="AI751" s="338">
        <f t="shared" si="70"/>
        <v>11</v>
      </c>
      <c r="AJ751" s="338">
        <f t="shared" si="70"/>
        <v>26</v>
      </c>
      <c r="AK751" s="335"/>
      <c r="AL751" s="335"/>
      <c r="AM751" s="335"/>
      <c r="AN751" s="335"/>
      <c r="AO751" s="335"/>
      <c r="AP751" s="335"/>
    </row>
    <row r="752">
      <c r="A752" s="343">
        <v>43946.0</v>
      </c>
      <c r="B752" s="339">
        <f t="shared" ref="B752:AJ752" si="71">B40-B1105-B1814</f>
        <v>4</v>
      </c>
      <c r="C752" s="339">
        <f t="shared" si="71"/>
        <v>109</v>
      </c>
      <c r="D752" s="339">
        <f t="shared" si="71"/>
        <v>298</v>
      </c>
      <c r="E752" s="339">
        <f t="shared" si="71"/>
        <v>6</v>
      </c>
      <c r="F752" s="339">
        <f t="shared" si="71"/>
        <v>6</v>
      </c>
      <c r="G752" s="339">
        <f t="shared" si="71"/>
        <v>36</v>
      </c>
      <c r="H752" s="339">
        <f t="shared" si="71"/>
        <v>3004</v>
      </c>
      <c r="I752" s="339">
        <f t="shared" si="71"/>
        <v>20</v>
      </c>
      <c r="J752" s="339">
        <f t="shared" si="71"/>
        <v>737</v>
      </c>
      <c r="K752" s="339">
        <f t="shared" si="71"/>
        <v>509</v>
      </c>
      <c r="L752" s="339">
        <f t="shared" si="71"/>
        <v>562</v>
      </c>
      <c r="M752" s="339">
        <f t="shared" si="71"/>
        <v>41</v>
      </c>
      <c r="N752" s="339">
        <f t="shared" si="71"/>
        <v>85</v>
      </c>
      <c r="O752" s="339">
        <f t="shared" si="71"/>
        <v>87</v>
      </c>
      <c r="P752" s="339">
        <f t="shared" si="71"/>
        <v>130</v>
      </c>
      <c r="Q752" s="339">
        <f t="shared" si="71"/>
        <v>80</v>
      </c>
      <c r="R752" s="339">
        <f t="shared" si="71"/>
        <v>66</v>
      </c>
      <c r="S752" s="339">
        <f t="shared" si="71"/>
        <v>156</v>
      </c>
      <c r="T752" s="339">
        <f t="shared" si="71"/>
        <v>111</v>
      </c>
      <c r="U752" s="339">
        <f t="shared" si="71"/>
        <v>66</v>
      </c>
      <c r="V752" s="339">
        <f t="shared" si="71"/>
        <v>28</v>
      </c>
      <c r="W752" s="339">
        <f t="shared" si="71"/>
        <v>72</v>
      </c>
      <c r="X752" s="339">
        <f t="shared" si="71"/>
        <v>34</v>
      </c>
      <c r="Y752" s="339">
        <f t="shared" si="71"/>
        <v>314</v>
      </c>
      <c r="Z752" s="339">
        <f t="shared" si="71"/>
        <v>30</v>
      </c>
      <c r="AA752" s="339">
        <f t="shared" si="71"/>
        <v>23</v>
      </c>
      <c r="AB752" s="339">
        <f t="shared" si="71"/>
        <v>21</v>
      </c>
      <c r="AC752" s="339">
        <f t="shared" si="71"/>
        <v>12</v>
      </c>
      <c r="AD752" s="339">
        <f t="shared" si="71"/>
        <v>12</v>
      </c>
      <c r="AE752" s="339">
        <f t="shared" si="71"/>
        <v>15</v>
      </c>
      <c r="AF752" s="339">
        <f t="shared" si="71"/>
        <v>98</v>
      </c>
      <c r="AG752" s="339">
        <f t="shared" si="71"/>
        <v>33</v>
      </c>
      <c r="AH752" s="339">
        <f t="shared" si="71"/>
        <v>1</v>
      </c>
      <c r="AI752" s="339">
        <f t="shared" si="71"/>
        <v>13</v>
      </c>
      <c r="AJ752" s="339">
        <f t="shared" si="71"/>
        <v>26</v>
      </c>
      <c r="AK752" s="335"/>
      <c r="AL752" s="335"/>
      <c r="AM752" s="335"/>
      <c r="AN752" s="335"/>
      <c r="AO752" s="335"/>
      <c r="AP752" s="335"/>
    </row>
    <row r="753">
      <c r="A753" s="343">
        <v>43947.0</v>
      </c>
      <c r="B753" s="339">
        <f t="shared" ref="B753:AJ753" si="72">B41-B1106-B1815</f>
        <v>4</v>
      </c>
      <c r="C753" s="339">
        <f t="shared" si="72"/>
        <v>107</v>
      </c>
      <c r="D753" s="339">
        <f t="shared" si="72"/>
        <v>298</v>
      </c>
      <c r="E753" s="339">
        <f t="shared" si="72"/>
        <v>7</v>
      </c>
      <c r="F753" s="339">
        <f t="shared" si="72"/>
        <v>6</v>
      </c>
      <c r="G753" s="339">
        <f t="shared" si="72"/>
        <v>39</v>
      </c>
      <c r="H753" s="339">
        <f t="shared" si="72"/>
        <v>3110</v>
      </c>
      <c r="I753" s="339">
        <f t="shared" si="72"/>
        <v>31</v>
      </c>
      <c r="J753" s="339">
        <f t="shared" si="72"/>
        <v>742</v>
      </c>
      <c r="K753" s="339">
        <f t="shared" si="72"/>
        <v>519</v>
      </c>
      <c r="L753" s="339">
        <f t="shared" si="72"/>
        <v>560</v>
      </c>
      <c r="M753" s="339">
        <f t="shared" si="72"/>
        <v>41</v>
      </c>
      <c r="N753" s="339">
        <f t="shared" si="72"/>
        <v>93</v>
      </c>
      <c r="O753" s="339">
        <f t="shared" si="72"/>
        <v>91</v>
      </c>
      <c r="P753" s="339">
        <f t="shared" si="72"/>
        <v>130</v>
      </c>
      <c r="Q753" s="339">
        <f t="shared" si="72"/>
        <v>86</v>
      </c>
      <c r="R753" s="339">
        <f t="shared" si="72"/>
        <v>68</v>
      </c>
      <c r="S753" s="339">
        <f t="shared" si="72"/>
        <v>171</v>
      </c>
      <c r="T753" s="339">
        <f t="shared" si="72"/>
        <v>108</v>
      </c>
      <c r="U753" s="339">
        <f t="shared" si="72"/>
        <v>71</v>
      </c>
      <c r="V753" s="339">
        <f t="shared" si="72"/>
        <v>26</v>
      </c>
      <c r="W753" s="339">
        <f t="shared" si="72"/>
        <v>78</v>
      </c>
      <c r="X753" s="339">
        <f t="shared" si="72"/>
        <v>37</v>
      </c>
      <c r="Y753" s="339">
        <f t="shared" si="72"/>
        <v>305</v>
      </c>
      <c r="Z753" s="339">
        <f t="shared" si="72"/>
        <v>30</v>
      </c>
      <c r="AA753" s="339">
        <f t="shared" si="72"/>
        <v>27</v>
      </c>
      <c r="AB753" s="339">
        <f t="shared" si="72"/>
        <v>21</v>
      </c>
      <c r="AC753" s="339">
        <f t="shared" si="72"/>
        <v>24</v>
      </c>
      <c r="AD753" s="339">
        <f t="shared" si="72"/>
        <v>11</v>
      </c>
      <c r="AE753" s="339">
        <f t="shared" si="72"/>
        <v>15</v>
      </c>
      <c r="AF753" s="339">
        <f t="shared" si="72"/>
        <v>103</v>
      </c>
      <c r="AG753" s="339">
        <f t="shared" si="72"/>
        <v>33</v>
      </c>
      <c r="AH753" s="339">
        <f t="shared" si="72"/>
        <v>0</v>
      </c>
      <c r="AI753" s="339">
        <f t="shared" si="72"/>
        <v>14</v>
      </c>
      <c r="AJ753" s="339">
        <f t="shared" si="72"/>
        <v>26</v>
      </c>
      <c r="AK753" s="335"/>
      <c r="AL753" s="335"/>
      <c r="AM753" s="335"/>
      <c r="AN753" s="335"/>
      <c r="AO753" s="335"/>
      <c r="AP753" s="335"/>
    </row>
    <row r="754">
      <c r="A754" s="343">
        <v>43948.0</v>
      </c>
      <c r="B754" s="338">
        <f t="shared" ref="B754:AJ754" si="73">B42-B1107-B1816</f>
        <v>4</v>
      </c>
      <c r="C754" s="338">
        <f t="shared" si="73"/>
        <v>109</v>
      </c>
      <c r="D754" s="338">
        <f t="shared" si="73"/>
        <v>309</v>
      </c>
      <c r="E754" s="338">
        <f t="shared" si="73"/>
        <v>7</v>
      </c>
      <c r="F754" s="338">
        <f t="shared" si="73"/>
        <v>6</v>
      </c>
      <c r="G754" s="338">
        <f t="shared" si="73"/>
        <v>39</v>
      </c>
      <c r="H754" s="339">
        <f t="shared" si="73"/>
        <v>3165</v>
      </c>
      <c r="I754" s="338">
        <f t="shared" si="73"/>
        <v>31</v>
      </c>
      <c r="J754" s="339">
        <f t="shared" si="73"/>
        <v>777</v>
      </c>
      <c r="K754" s="338">
        <f t="shared" si="73"/>
        <v>520</v>
      </c>
      <c r="L754" s="339">
        <f t="shared" si="73"/>
        <v>568</v>
      </c>
      <c r="M754" s="338">
        <f t="shared" si="73"/>
        <v>41</v>
      </c>
      <c r="N754" s="338">
        <f t="shared" si="73"/>
        <v>94</v>
      </c>
      <c r="O754" s="338">
        <f t="shared" si="73"/>
        <v>97</v>
      </c>
      <c r="P754" s="338">
        <f t="shared" si="73"/>
        <v>134</v>
      </c>
      <c r="Q754" s="338">
        <f t="shared" si="73"/>
        <v>87</v>
      </c>
      <c r="R754" s="338">
        <f t="shared" si="73"/>
        <v>69</v>
      </c>
      <c r="S754" s="338">
        <f t="shared" si="73"/>
        <v>180</v>
      </c>
      <c r="T754" s="338">
        <f t="shared" si="73"/>
        <v>108</v>
      </c>
      <c r="U754" s="338">
        <f t="shared" si="73"/>
        <v>84</v>
      </c>
      <c r="V754" s="338">
        <f t="shared" si="73"/>
        <v>26</v>
      </c>
      <c r="W754" s="338">
        <f t="shared" si="73"/>
        <v>78</v>
      </c>
      <c r="X754" s="338">
        <f t="shared" si="73"/>
        <v>37</v>
      </c>
      <c r="Y754" s="338">
        <f t="shared" si="73"/>
        <v>297</v>
      </c>
      <c r="Z754" s="338">
        <f t="shared" si="73"/>
        <v>30</v>
      </c>
      <c r="AA754" s="338">
        <f t="shared" si="73"/>
        <v>27</v>
      </c>
      <c r="AB754" s="338">
        <f t="shared" si="73"/>
        <v>21</v>
      </c>
      <c r="AC754" s="338">
        <f t="shared" si="73"/>
        <v>24</v>
      </c>
      <c r="AD754" s="338">
        <f t="shared" si="73"/>
        <v>11</v>
      </c>
      <c r="AE754" s="338">
        <f t="shared" si="73"/>
        <v>15</v>
      </c>
      <c r="AF754" s="338">
        <f t="shared" si="73"/>
        <v>113</v>
      </c>
      <c r="AG754" s="338">
        <f t="shared" si="73"/>
        <v>33</v>
      </c>
      <c r="AH754" s="338">
        <f t="shared" si="73"/>
        <v>0</v>
      </c>
      <c r="AI754" s="338">
        <f t="shared" si="73"/>
        <v>13</v>
      </c>
      <c r="AJ754" s="338">
        <f t="shared" si="73"/>
        <v>26</v>
      </c>
      <c r="AK754" s="335"/>
      <c r="AL754" s="335"/>
      <c r="AM754" s="335"/>
      <c r="AN754" s="335"/>
      <c r="AO754" s="335"/>
      <c r="AP754" s="335"/>
    </row>
    <row r="755">
      <c r="A755" s="343">
        <v>43949.0</v>
      </c>
      <c r="B755" s="339">
        <f t="shared" ref="B755:AJ755" si="74">B43-B1108-B1817</f>
        <v>4</v>
      </c>
      <c r="C755" s="339">
        <f t="shared" si="74"/>
        <v>123</v>
      </c>
      <c r="D755" s="339">
        <f t="shared" si="74"/>
        <v>314</v>
      </c>
      <c r="E755" s="339">
        <f t="shared" si="74"/>
        <v>7</v>
      </c>
      <c r="F755" s="339">
        <f t="shared" si="74"/>
        <v>6</v>
      </c>
      <c r="G755" s="339">
        <f t="shared" si="74"/>
        <v>47</v>
      </c>
      <c r="H755" s="339">
        <f t="shared" si="74"/>
        <v>3269</v>
      </c>
      <c r="I755" s="339">
        <f t="shared" si="74"/>
        <v>31</v>
      </c>
      <c r="J755" s="339">
        <f t="shared" si="74"/>
        <v>787</v>
      </c>
      <c r="K755" s="339">
        <f t="shared" si="74"/>
        <v>535</v>
      </c>
      <c r="L755" s="339">
        <f t="shared" si="74"/>
        <v>623</v>
      </c>
      <c r="M755" s="339">
        <f t="shared" si="74"/>
        <v>41</v>
      </c>
      <c r="N755" s="339">
        <f t="shared" si="74"/>
        <v>102</v>
      </c>
      <c r="O755" s="339">
        <f t="shared" si="74"/>
        <v>104</v>
      </c>
      <c r="P755" s="339">
        <f t="shared" si="74"/>
        <v>128</v>
      </c>
      <c r="Q755" s="339">
        <f t="shared" si="74"/>
        <v>89</v>
      </c>
      <c r="R755" s="339">
        <f t="shared" si="74"/>
        <v>70</v>
      </c>
      <c r="S755" s="339">
        <f t="shared" si="74"/>
        <v>193</v>
      </c>
      <c r="T755" s="339">
        <f t="shared" si="74"/>
        <v>118</v>
      </c>
      <c r="U755" s="339">
        <f t="shared" si="74"/>
        <v>106</v>
      </c>
      <c r="V755" s="339">
        <f t="shared" si="74"/>
        <v>29</v>
      </c>
      <c r="W755" s="339">
        <f t="shared" si="74"/>
        <v>64</v>
      </c>
      <c r="X755" s="339">
        <f t="shared" si="74"/>
        <v>37</v>
      </c>
      <c r="Y755" s="339">
        <f t="shared" si="74"/>
        <v>308</v>
      </c>
      <c r="Z755" s="339">
        <f t="shared" si="74"/>
        <v>31</v>
      </c>
      <c r="AA755" s="339">
        <f t="shared" si="74"/>
        <v>29</v>
      </c>
      <c r="AB755" s="339">
        <f t="shared" si="74"/>
        <v>21</v>
      </c>
      <c r="AC755" s="339">
        <f t="shared" si="74"/>
        <v>23</v>
      </c>
      <c r="AD755" s="339">
        <f t="shared" si="74"/>
        <v>10</v>
      </c>
      <c r="AE755" s="339">
        <f t="shared" si="74"/>
        <v>36</v>
      </c>
      <c r="AF755" s="339">
        <f t="shared" si="74"/>
        <v>124</v>
      </c>
      <c r="AG755" s="339">
        <f t="shared" si="74"/>
        <v>34</v>
      </c>
      <c r="AH755" s="339">
        <f t="shared" si="74"/>
        <v>0</v>
      </c>
      <c r="AI755" s="339">
        <f t="shared" si="74"/>
        <v>14</v>
      </c>
      <c r="AJ755" s="339">
        <f t="shared" si="74"/>
        <v>27</v>
      </c>
      <c r="AK755" s="335"/>
      <c r="AL755" s="335"/>
      <c r="AM755" s="335"/>
      <c r="AN755" s="335"/>
      <c r="AO755" s="335"/>
      <c r="AP755" s="335"/>
    </row>
    <row r="756">
      <c r="A756" s="343">
        <v>43950.0</v>
      </c>
      <c r="B756" s="339">
        <f t="shared" ref="B756:AJ756" si="75">B44-B1109-B1818</f>
        <v>4</v>
      </c>
      <c r="C756" s="339">
        <f t="shared" si="75"/>
        <v>115</v>
      </c>
      <c r="D756" s="339">
        <f t="shared" si="75"/>
        <v>314</v>
      </c>
      <c r="E756" s="339">
        <f t="shared" si="75"/>
        <v>7</v>
      </c>
      <c r="F756" s="339">
        <f t="shared" si="75"/>
        <v>10</v>
      </c>
      <c r="G756" s="339">
        <f t="shared" si="75"/>
        <v>47</v>
      </c>
      <c r="H756" s="339">
        <f t="shared" si="75"/>
        <v>3282</v>
      </c>
      <c r="I756" s="339">
        <f t="shared" si="75"/>
        <v>31</v>
      </c>
      <c r="J756" s="339">
        <f t="shared" si="75"/>
        <v>823</v>
      </c>
      <c r="K756" s="339">
        <f t="shared" si="75"/>
        <v>551</v>
      </c>
      <c r="L756" s="339">
        <f t="shared" si="75"/>
        <v>625</v>
      </c>
      <c r="M756" s="339">
        <f t="shared" si="75"/>
        <v>48</v>
      </c>
      <c r="N756" s="339">
        <f t="shared" si="75"/>
        <v>106</v>
      </c>
      <c r="O756" s="339">
        <f t="shared" si="75"/>
        <v>110</v>
      </c>
      <c r="P756" s="339">
        <f t="shared" si="75"/>
        <v>128</v>
      </c>
      <c r="Q756" s="339">
        <f t="shared" si="75"/>
        <v>89</v>
      </c>
      <c r="R756" s="339">
        <f t="shared" si="75"/>
        <v>69</v>
      </c>
      <c r="S756" s="339">
        <f t="shared" si="75"/>
        <v>202</v>
      </c>
      <c r="T756" s="339">
        <f t="shared" si="75"/>
        <v>119</v>
      </c>
      <c r="U756" s="339">
        <f t="shared" si="75"/>
        <v>106</v>
      </c>
      <c r="V756" s="339">
        <f t="shared" si="75"/>
        <v>27</v>
      </c>
      <c r="W756" s="339">
        <f t="shared" si="75"/>
        <v>62</v>
      </c>
      <c r="X756" s="339">
        <f t="shared" si="75"/>
        <v>44</v>
      </c>
      <c r="Y756" s="339">
        <f t="shared" si="75"/>
        <v>310</v>
      </c>
      <c r="Z756" s="339">
        <f t="shared" si="75"/>
        <v>36</v>
      </c>
      <c r="AA756" s="339">
        <f t="shared" si="75"/>
        <v>30</v>
      </c>
      <c r="AB756" s="339">
        <f t="shared" si="75"/>
        <v>22</v>
      </c>
      <c r="AC756" s="339">
        <f t="shared" si="75"/>
        <v>23</v>
      </c>
      <c r="AD756" s="339">
        <f t="shared" si="75"/>
        <v>11</v>
      </c>
      <c r="AE756" s="339">
        <f t="shared" si="75"/>
        <v>36</v>
      </c>
      <c r="AF756" s="339">
        <f t="shared" si="75"/>
        <v>136</v>
      </c>
      <c r="AG756" s="339">
        <f t="shared" si="75"/>
        <v>34</v>
      </c>
      <c r="AH756" s="339">
        <f t="shared" si="75"/>
        <v>0</v>
      </c>
      <c r="AI756" s="339">
        <f t="shared" si="75"/>
        <v>12</v>
      </c>
      <c r="AJ756" s="339">
        <f t="shared" si="75"/>
        <v>27</v>
      </c>
      <c r="AK756" s="335"/>
      <c r="AL756" s="335"/>
      <c r="AM756" s="335"/>
      <c r="AN756" s="335"/>
      <c r="AO756" s="335"/>
      <c r="AP756" s="335"/>
    </row>
    <row r="757">
      <c r="A757" s="343">
        <v>43951.0</v>
      </c>
      <c r="B757" s="339">
        <f t="shared" ref="B757:AJ757" si="76">B45-B1110-B1819</f>
        <v>5</v>
      </c>
      <c r="C757" s="339">
        <f t="shared" si="76"/>
        <v>105</v>
      </c>
      <c r="D757" s="339">
        <f t="shared" si="76"/>
        <v>329</v>
      </c>
      <c r="E757" s="339">
        <f t="shared" si="76"/>
        <v>7</v>
      </c>
      <c r="F757" s="339">
        <f t="shared" si="76"/>
        <v>10</v>
      </c>
      <c r="G757" s="339">
        <f t="shared" si="76"/>
        <v>45</v>
      </c>
      <c r="H757" s="339">
        <f t="shared" si="76"/>
        <v>3318</v>
      </c>
      <c r="I757" s="339">
        <f t="shared" si="76"/>
        <v>31</v>
      </c>
      <c r="J757" s="339">
        <f t="shared" si="76"/>
        <v>786</v>
      </c>
      <c r="K757" s="339">
        <f t="shared" si="76"/>
        <v>563</v>
      </c>
      <c r="L757" s="339">
        <f t="shared" si="76"/>
        <v>705</v>
      </c>
      <c r="M757" s="339">
        <f t="shared" si="76"/>
        <v>48</v>
      </c>
      <c r="N757" s="339">
        <f t="shared" si="76"/>
        <v>121</v>
      </c>
      <c r="O757" s="339">
        <f t="shared" si="76"/>
        <v>128</v>
      </c>
      <c r="P757" s="339">
        <f t="shared" si="76"/>
        <v>141</v>
      </c>
      <c r="Q757" s="339">
        <f t="shared" si="76"/>
        <v>95</v>
      </c>
      <c r="R757" s="339">
        <f t="shared" si="76"/>
        <v>69</v>
      </c>
      <c r="S757" s="339">
        <f t="shared" si="76"/>
        <v>195</v>
      </c>
      <c r="T757" s="339">
        <f t="shared" si="76"/>
        <v>124</v>
      </c>
      <c r="U757" s="339">
        <f t="shared" si="76"/>
        <v>108</v>
      </c>
      <c r="V757" s="339">
        <f t="shared" si="76"/>
        <v>27</v>
      </c>
      <c r="W757" s="339">
        <f t="shared" si="76"/>
        <v>63</v>
      </c>
      <c r="X757" s="339">
        <f t="shared" si="76"/>
        <v>50</v>
      </c>
      <c r="Y757" s="339">
        <f t="shared" si="76"/>
        <v>332</v>
      </c>
      <c r="Z757" s="339">
        <f t="shared" si="76"/>
        <v>36</v>
      </c>
      <c r="AA757" s="339">
        <f t="shared" si="76"/>
        <v>28</v>
      </c>
      <c r="AB757" s="339">
        <f t="shared" si="76"/>
        <v>21</v>
      </c>
      <c r="AC757" s="339">
        <f t="shared" si="76"/>
        <v>37</v>
      </c>
      <c r="AD757" s="339">
        <f t="shared" si="76"/>
        <v>11</v>
      </c>
      <c r="AE757" s="339">
        <f t="shared" si="76"/>
        <v>36</v>
      </c>
      <c r="AF757" s="339">
        <f t="shared" si="76"/>
        <v>152</v>
      </c>
      <c r="AG757" s="339">
        <f t="shared" si="76"/>
        <v>38</v>
      </c>
      <c r="AH757" s="339">
        <f t="shared" si="76"/>
        <v>2</v>
      </c>
      <c r="AI757" s="339">
        <f t="shared" si="76"/>
        <v>12</v>
      </c>
      <c r="AJ757" s="339">
        <f t="shared" si="76"/>
        <v>26</v>
      </c>
      <c r="AK757" s="335"/>
      <c r="AL757" s="335"/>
      <c r="AM757" s="335"/>
      <c r="AN757" s="335"/>
      <c r="AO757" s="335"/>
      <c r="AP757" s="335"/>
    </row>
    <row r="758">
      <c r="A758" s="343">
        <v>43952.0</v>
      </c>
      <c r="B758" s="338">
        <f t="shared" ref="B758:AJ758" si="77">B46-B1111-B1820</f>
        <v>6</v>
      </c>
      <c r="C758" s="338">
        <f t="shared" si="77"/>
        <v>110</v>
      </c>
      <c r="D758" s="338">
        <f t="shared" si="77"/>
        <v>343</v>
      </c>
      <c r="E758" s="338">
        <f t="shared" si="77"/>
        <v>14</v>
      </c>
      <c r="F758" s="338">
        <f t="shared" si="77"/>
        <v>10</v>
      </c>
      <c r="G758" s="338">
        <f t="shared" si="77"/>
        <v>53</v>
      </c>
      <c r="H758" s="339">
        <f t="shared" si="77"/>
        <v>3454</v>
      </c>
      <c r="I758" s="338">
        <f t="shared" si="77"/>
        <v>31</v>
      </c>
      <c r="J758" s="339">
        <f t="shared" si="77"/>
        <v>784</v>
      </c>
      <c r="K758" s="338">
        <f t="shared" si="77"/>
        <v>574</v>
      </c>
      <c r="L758" s="339">
        <f t="shared" si="77"/>
        <v>773</v>
      </c>
      <c r="M758" s="339">
        <f t="shared" si="77"/>
        <v>50</v>
      </c>
      <c r="N758" s="339">
        <f t="shared" si="77"/>
        <v>122</v>
      </c>
      <c r="O758" s="339">
        <f t="shared" si="77"/>
        <v>139</v>
      </c>
      <c r="P758" s="339">
        <f t="shared" si="77"/>
        <v>147</v>
      </c>
      <c r="Q758" s="339">
        <f t="shared" si="77"/>
        <v>109</v>
      </c>
      <c r="R758" s="339">
        <f t="shared" si="77"/>
        <v>65</v>
      </c>
      <c r="S758" s="339">
        <f t="shared" si="77"/>
        <v>198</v>
      </c>
      <c r="T758" s="339">
        <f t="shared" si="77"/>
        <v>124</v>
      </c>
      <c r="U758" s="339">
        <f t="shared" si="77"/>
        <v>127</v>
      </c>
      <c r="V758" s="339">
        <f t="shared" si="77"/>
        <v>27</v>
      </c>
      <c r="W758" s="339">
        <f t="shared" si="77"/>
        <v>63</v>
      </c>
      <c r="X758" s="339">
        <f t="shared" si="77"/>
        <v>49</v>
      </c>
      <c r="Y758" s="339">
        <f t="shared" si="77"/>
        <v>375</v>
      </c>
      <c r="Z758" s="339">
        <f t="shared" si="77"/>
        <v>34</v>
      </c>
      <c r="AA758" s="339">
        <f t="shared" si="77"/>
        <v>32</v>
      </c>
      <c r="AB758" s="339">
        <f t="shared" si="77"/>
        <v>22</v>
      </c>
      <c r="AC758" s="339">
        <f t="shared" si="77"/>
        <v>38</v>
      </c>
      <c r="AD758" s="339">
        <f t="shared" si="77"/>
        <v>11</v>
      </c>
      <c r="AE758" s="339">
        <f t="shared" si="77"/>
        <v>41</v>
      </c>
      <c r="AF758" s="339">
        <f t="shared" si="77"/>
        <v>156</v>
      </c>
      <c r="AG758" s="339">
        <f t="shared" si="77"/>
        <v>39</v>
      </c>
      <c r="AH758" s="339">
        <f t="shared" si="77"/>
        <v>2</v>
      </c>
      <c r="AI758" s="339">
        <f t="shared" si="77"/>
        <v>12</v>
      </c>
      <c r="AJ758" s="338">
        <f t="shared" si="77"/>
        <v>26</v>
      </c>
      <c r="AK758" s="335"/>
      <c r="AL758" s="335"/>
      <c r="AM758" s="335"/>
      <c r="AN758" s="335"/>
      <c r="AO758" s="335"/>
      <c r="AP758" s="335"/>
    </row>
    <row r="759">
      <c r="A759" s="343">
        <v>43953.0</v>
      </c>
      <c r="B759" s="339">
        <f t="shared" ref="B759:AJ759" si="78">B47-B1112-B1821</f>
        <v>4</v>
      </c>
      <c r="C759" s="339">
        <f t="shared" si="78"/>
        <v>104</v>
      </c>
      <c r="D759" s="339">
        <f t="shared" si="78"/>
        <v>352</v>
      </c>
      <c r="E759" s="339">
        <f t="shared" si="78"/>
        <v>14</v>
      </c>
      <c r="F759" s="339">
        <f t="shared" si="78"/>
        <v>10</v>
      </c>
      <c r="G759" s="339">
        <f t="shared" si="78"/>
        <v>59</v>
      </c>
      <c r="H759" s="339">
        <f t="shared" si="78"/>
        <v>3492</v>
      </c>
      <c r="I759" s="339">
        <f t="shared" si="78"/>
        <v>31</v>
      </c>
      <c r="J759" s="339">
        <f t="shared" si="78"/>
        <v>812</v>
      </c>
      <c r="K759" s="339">
        <f t="shared" si="78"/>
        <v>593</v>
      </c>
      <c r="L759" s="339">
        <f t="shared" si="78"/>
        <v>766</v>
      </c>
      <c r="M759" s="339">
        <f t="shared" si="78"/>
        <v>57</v>
      </c>
      <c r="N759" s="339">
        <f t="shared" si="78"/>
        <v>140</v>
      </c>
      <c r="O759" s="339">
        <f t="shared" si="78"/>
        <v>140</v>
      </c>
      <c r="P759" s="339">
        <f t="shared" si="78"/>
        <v>146</v>
      </c>
      <c r="Q759" s="339">
        <f t="shared" si="78"/>
        <v>116</v>
      </c>
      <c r="R759" s="339">
        <f t="shared" si="78"/>
        <v>58</v>
      </c>
      <c r="S759" s="339">
        <f t="shared" si="78"/>
        <v>214</v>
      </c>
      <c r="T759" s="339">
        <f t="shared" si="78"/>
        <v>124</v>
      </c>
      <c r="U759" s="339">
        <f t="shared" si="78"/>
        <v>137</v>
      </c>
      <c r="V759" s="339">
        <f t="shared" si="78"/>
        <v>24</v>
      </c>
      <c r="W759" s="339">
        <f t="shared" si="78"/>
        <v>63</v>
      </c>
      <c r="X759" s="339">
        <f t="shared" si="78"/>
        <v>51</v>
      </c>
      <c r="Y759" s="339">
        <f t="shared" si="78"/>
        <v>392</v>
      </c>
      <c r="Z759" s="339">
        <f t="shared" si="78"/>
        <v>45</v>
      </c>
      <c r="AA759" s="339">
        <f t="shared" si="78"/>
        <v>32</v>
      </c>
      <c r="AB759" s="339">
        <f t="shared" si="78"/>
        <v>17</v>
      </c>
      <c r="AC759" s="339">
        <f t="shared" si="78"/>
        <v>38</v>
      </c>
      <c r="AD759" s="339">
        <f t="shared" si="78"/>
        <v>11</v>
      </c>
      <c r="AE759" s="339">
        <f t="shared" si="78"/>
        <v>42</v>
      </c>
      <c r="AF759" s="339">
        <f t="shared" si="78"/>
        <v>186</v>
      </c>
      <c r="AG759" s="339">
        <f t="shared" si="78"/>
        <v>39</v>
      </c>
      <c r="AH759" s="339">
        <f t="shared" si="78"/>
        <v>2</v>
      </c>
      <c r="AI759" s="339">
        <f t="shared" si="78"/>
        <v>12</v>
      </c>
      <c r="AJ759" s="339">
        <f t="shared" si="78"/>
        <v>24</v>
      </c>
      <c r="AK759" s="335"/>
      <c r="AL759" s="335"/>
      <c r="AM759" s="335"/>
      <c r="AN759" s="335"/>
      <c r="AO759" s="335"/>
      <c r="AP759" s="335"/>
    </row>
    <row r="760">
      <c r="A760" s="343">
        <v>43954.0</v>
      </c>
      <c r="B760" s="339">
        <f t="shared" ref="B760:AJ760" si="79">B48-B1113-B1822</f>
        <v>5</v>
      </c>
      <c r="C760" s="339">
        <f t="shared" si="79"/>
        <v>107</v>
      </c>
      <c r="D760" s="339">
        <f t="shared" si="79"/>
        <v>357</v>
      </c>
      <c r="E760" s="339">
        <f t="shared" si="79"/>
        <v>15</v>
      </c>
      <c r="F760" s="339">
        <f t="shared" si="79"/>
        <v>10</v>
      </c>
      <c r="G760" s="339">
        <f t="shared" si="79"/>
        <v>59</v>
      </c>
      <c r="H760" s="339">
        <f t="shared" si="79"/>
        <v>3433</v>
      </c>
      <c r="I760" s="339">
        <f t="shared" si="79"/>
        <v>37</v>
      </c>
      <c r="J760" s="339">
        <f t="shared" si="79"/>
        <v>817</v>
      </c>
      <c r="K760" s="339">
        <f t="shared" si="79"/>
        <v>602</v>
      </c>
      <c r="L760" s="339">
        <f t="shared" si="79"/>
        <v>832</v>
      </c>
      <c r="M760" s="339">
        <f t="shared" si="79"/>
        <v>59</v>
      </c>
      <c r="N760" s="339">
        <f t="shared" si="79"/>
        <v>148</v>
      </c>
      <c r="O760" s="339">
        <f t="shared" si="79"/>
        <v>135</v>
      </c>
      <c r="P760" s="339">
        <f t="shared" si="79"/>
        <v>162</v>
      </c>
      <c r="Q760" s="339">
        <f t="shared" si="79"/>
        <v>116</v>
      </c>
      <c r="R760" s="339">
        <f t="shared" si="79"/>
        <v>41</v>
      </c>
      <c r="S760" s="339">
        <f t="shared" si="79"/>
        <v>229</v>
      </c>
      <c r="T760" s="339">
        <f t="shared" si="79"/>
        <v>145</v>
      </c>
      <c r="U760" s="339">
        <f t="shared" si="79"/>
        <v>145</v>
      </c>
      <c r="V760" s="339">
        <f t="shared" si="79"/>
        <v>24</v>
      </c>
      <c r="W760" s="339">
        <f t="shared" si="79"/>
        <v>69</v>
      </c>
      <c r="X760" s="339">
        <f t="shared" si="79"/>
        <v>51</v>
      </c>
      <c r="Y760" s="339">
        <f t="shared" si="79"/>
        <v>410</v>
      </c>
      <c r="Z760" s="339">
        <f t="shared" si="79"/>
        <v>45</v>
      </c>
      <c r="AA760" s="339">
        <f t="shared" si="79"/>
        <v>28</v>
      </c>
      <c r="AB760" s="339">
        <f t="shared" si="79"/>
        <v>22</v>
      </c>
      <c r="AC760" s="339">
        <f t="shared" si="79"/>
        <v>45</v>
      </c>
      <c r="AD760" s="339">
        <f t="shared" si="79"/>
        <v>11</v>
      </c>
      <c r="AE760" s="339">
        <f t="shared" si="79"/>
        <v>42</v>
      </c>
      <c r="AF760" s="339">
        <f t="shared" si="79"/>
        <v>186</v>
      </c>
      <c r="AG760" s="339">
        <f t="shared" si="79"/>
        <v>39</v>
      </c>
      <c r="AH760" s="339">
        <f t="shared" si="79"/>
        <v>9</v>
      </c>
      <c r="AI760" s="339">
        <f t="shared" si="79"/>
        <v>12</v>
      </c>
      <c r="AJ760" s="339">
        <f t="shared" si="79"/>
        <v>24</v>
      </c>
      <c r="AK760" s="335"/>
      <c r="AL760" s="335"/>
      <c r="AM760" s="335"/>
      <c r="AN760" s="335"/>
      <c r="AO760" s="335"/>
      <c r="AP760" s="335"/>
    </row>
    <row r="761">
      <c r="A761" s="343">
        <v>43955.0</v>
      </c>
      <c r="B761" s="339">
        <f t="shared" ref="B761:AJ761" si="80">B49-B1114-B1823</f>
        <v>4</v>
      </c>
      <c r="C761" s="339">
        <f t="shared" si="80"/>
        <v>108</v>
      </c>
      <c r="D761" s="339">
        <f t="shared" si="80"/>
        <v>371</v>
      </c>
      <c r="E761" s="339">
        <f t="shared" si="80"/>
        <v>15</v>
      </c>
      <c r="F761" s="339">
        <f t="shared" si="80"/>
        <v>10</v>
      </c>
      <c r="G761" s="339">
        <f t="shared" si="80"/>
        <v>58</v>
      </c>
      <c r="H761" s="339">
        <f t="shared" si="80"/>
        <v>3499</v>
      </c>
      <c r="I761" s="339">
        <f t="shared" si="80"/>
        <v>37</v>
      </c>
      <c r="J761" s="339">
        <f t="shared" si="80"/>
        <v>1007</v>
      </c>
      <c r="K761" s="339">
        <f t="shared" si="80"/>
        <v>624</v>
      </c>
      <c r="L761" s="339">
        <f t="shared" si="80"/>
        <v>829</v>
      </c>
      <c r="M761" s="339">
        <f t="shared" si="80"/>
        <v>62</v>
      </c>
      <c r="N761" s="339">
        <f t="shared" si="80"/>
        <v>153</v>
      </c>
      <c r="O761" s="339">
        <f t="shared" si="80"/>
        <v>158</v>
      </c>
      <c r="P761" s="339">
        <f t="shared" si="80"/>
        <v>165</v>
      </c>
      <c r="Q761" s="339">
        <f t="shared" si="80"/>
        <v>124</v>
      </c>
      <c r="R761" s="339">
        <f t="shared" si="80"/>
        <v>41</v>
      </c>
      <c r="S761" s="339">
        <f t="shared" si="80"/>
        <v>229</v>
      </c>
      <c r="T761" s="339">
        <f t="shared" si="80"/>
        <v>137</v>
      </c>
      <c r="U761" s="339">
        <f t="shared" si="80"/>
        <v>151</v>
      </c>
      <c r="V761" s="339">
        <f t="shared" si="80"/>
        <v>24</v>
      </c>
      <c r="W761" s="339">
        <f t="shared" si="80"/>
        <v>75</v>
      </c>
      <c r="X761" s="339">
        <f t="shared" si="80"/>
        <v>51</v>
      </c>
      <c r="Y761" s="339">
        <f t="shared" si="80"/>
        <v>368</v>
      </c>
      <c r="Z761" s="339">
        <f t="shared" si="80"/>
        <v>45</v>
      </c>
      <c r="AA761" s="339">
        <f t="shared" si="80"/>
        <v>32</v>
      </c>
      <c r="AB761" s="339">
        <f t="shared" si="80"/>
        <v>26</v>
      </c>
      <c r="AC761" s="339">
        <f t="shared" si="80"/>
        <v>45</v>
      </c>
      <c r="AD761" s="339">
        <f t="shared" si="80"/>
        <v>11</v>
      </c>
      <c r="AE761" s="339">
        <f t="shared" si="80"/>
        <v>42</v>
      </c>
      <c r="AF761" s="339">
        <f t="shared" si="80"/>
        <v>186</v>
      </c>
      <c r="AG761" s="339">
        <f t="shared" si="80"/>
        <v>39</v>
      </c>
      <c r="AH761" s="339">
        <f t="shared" si="80"/>
        <v>9</v>
      </c>
      <c r="AI761" s="339">
        <f t="shared" si="80"/>
        <v>12</v>
      </c>
      <c r="AJ761" s="339">
        <f t="shared" si="80"/>
        <v>24</v>
      </c>
      <c r="AK761" s="335"/>
      <c r="AL761" s="335"/>
      <c r="AM761" s="335"/>
      <c r="AN761" s="335"/>
      <c r="AO761" s="335"/>
      <c r="AP761" s="335"/>
    </row>
    <row r="762">
      <c r="A762" s="343">
        <v>43956.0</v>
      </c>
      <c r="B762" s="339">
        <f t="shared" ref="B762:AJ762" si="81">B50-B1115-B1824</f>
        <v>4</v>
      </c>
      <c r="C762" s="339">
        <f t="shared" si="81"/>
        <v>113</v>
      </c>
      <c r="D762" s="339">
        <f t="shared" si="81"/>
        <v>300</v>
      </c>
      <c r="E762" s="339">
        <f t="shared" si="81"/>
        <v>23</v>
      </c>
      <c r="F762" s="339">
        <f t="shared" si="81"/>
        <v>10</v>
      </c>
      <c r="G762" s="339">
        <f t="shared" si="81"/>
        <v>62</v>
      </c>
      <c r="H762" s="339">
        <f t="shared" si="81"/>
        <v>3574</v>
      </c>
      <c r="I762" s="339">
        <f t="shared" si="81"/>
        <v>42</v>
      </c>
      <c r="J762" s="339">
        <f t="shared" si="81"/>
        <v>1046</v>
      </c>
      <c r="K762" s="339">
        <f t="shared" si="81"/>
        <v>655</v>
      </c>
      <c r="L762" s="339">
        <f t="shared" si="81"/>
        <v>874</v>
      </c>
      <c r="M762" s="339">
        <f t="shared" si="81"/>
        <v>62</v>
      </c>
      <c r="N762" s="339">
        <f t="shared" si="81"/>
        <v>153</v>
      </c>
      <c r="O762" s="339">
        <f t="shared" si="81"/>
        <v>159</v>
      </c>
      <c r="P762" s="339">
        <f t="shared" si="81"/>
        <v>179</v>
      </c>
      <c r="Q762" s="339">
        <f t="shared" si="81"/>
        <v>124</v>
      </c>
      <c r="R762" s="339">
        <f t="shared" si="81"/>
        <v>41</v>
      </c>
      <c r="S762" s="339">
        <f t="shared" si="81"/>
        <v>235</v>
      </c>
      <c r="T762" s="339">
        <f t="shared" si="81"/>
        <v>147</v>
      </c>
      <c r="U762" s="339">
        <f t="shared" si="81"/>
        <v>167</v>
      </c>
      <c r="V762" s="339">
        <f t="shared" si="81"/>
        <v>24</v>
      </c>
      <c r="W762" s="339">
        <f t="shared" si="81"/>
        <v>76</v>
      </c>
      <c r="X762" s="339">
        <f t="shared" si="81"/>
        <v>52</v>
      </c>
      <c r="Y762" s="339">
        <f t="shared" si="81"/>
        <v>370</v>
      </c>
      <c r="Z762" s="339">
        <f t="shared" si="81"/>
        <v>55</v>
      </c>
      <c r="AA762" s="339">
        <f t="shared" si="81"/>
        <v>33</v>
      </c>
      <c r="AB762" s="339">
        <f t="shared" si="81"/>
        <v>28</v>
      </c>
      <c r="AC762" s="339">
        <f t="shared" si="81"/>
        <v>45</v>
      </c>
      <c r="AD762" s="339">
        <f t="shared" si="81"/>
        <v>11</v>
      </c>
      <c r="AE762" s="339">
        <f t="shared" si="81"/>
        <v>48</v>
      </c>
      <c r="AF762" s="339">
        <f t="shared" si="81"/>
        <v>193</v>
      </c>
      <c r="AG762" s="339">
        <f t="shared" si="81"/>
        <v>52</v>
      </c>
      <c r="AH762" s="339">
        <f t="shared" si="81"/>
        <v>11</v>
      </c>
      <c r="AI762" s="339">
        <f t="shared" si="81"/>
        <v>12</v>
      </c>
      <c r="AJ762" s="339">
        <f t="shared" si="81"/>
        <v>22</v>
      </c>
      <c r="AK762" s="335"/>
      <c r="AL762" s="335"/>
      <c r="AM762" s="335"/>
      <c r="AN762" s="335"/>
      <c r="AO762" s="335"/>
      <c r="AP762" s="335"/>
    </row>
    <row r="763">
      <c r="A763" s="343">
        <v>43957.0</v>
      </c>
      <c r="B763" s="339">
        <f t="shared" ref="B763:AJ763" si="82">B51-B1116-B1825</f>
        <v>9</v>
      </c>
      <c r="C763" s="339">
        <f t="shared" si="82"/>
        <v>107</v>
      </c>
      <c r="D763" s="339">
        <f t="shared" si="82"/>
        <v>324</v>
      </c>
      <c r="E763" s="339">
        <f t="shared" si="82"/>
        <v>23</v>
      </c>
      <c r="F763" s="339">
        <f t="shared" si="82"/>
        <v>12</v>
      </c>
      <c r="G763" s="339">
        <f t="shared" si="82"/>
        <v>62</v>
      </c>
      <c r="H763" s="339">
        <f t="shared" si="82"/>
        <v>3615</v>
      </c>
      <c r="I763" s="339">
        <f t="shared" si="82"/>
        <v>46</v>
      </c>
      <c r="J763" s="339">
        <f t="shared" si="82"/>
        <v>1053</v>
      </c>
      <c r="K763" s="339">
        <f t="shared" si="82"/>
        <v>682</v>
      </c>
      <c r="L763" s="339">
        <f t="shared" si="82"/>
        <v>899</v>
      </c>
      <c r="M763" s="339">
        <f t="shared" si="82"/>
        <v>79</v>
      </c>
      <c r="N763" s="339">
        <f t="shared" si="82"/>
        <v>167</v>
      </c>
      <c r="O763" s="339">
        <f t="shared" si="82"/>
        <v>164</v>
      </c>
      <c r="P763" s="339">
        <f t="shared" si="82"/>
        <v>192</v>
      </c>
      <c r="Q763" s="339">
        <f t="shared" si="82"/>
        <v>124</v>
      </c>
      <c r="R763" s="339">
        <f t="shared" si="82"/>
        <v>31</v>
      </c>
      <c r="S763" s="339">
        <f t="shared" si="82"/>
        <v>231</v>
      </c>
      <c r="T763" s="339">
        <f t="shared" si="82"/>
        <v>158</v>
      </c>
      <c r="U763" s="339">
        <f t="shared" si="82"/>
        <v>184</v>
      </c>
      <c r="V763" s="339">
        <f t="shared" si="82"/>
        <v>24</v>
      </c>
      <c r="W763" s="339">
        <f t="shared" si="82"/>
        <v>82</v>
      </c>
      <c r="X763" s="339">
        <f t="shared" si="82"/>
        <v>52</v>
      </c>
      <c r="Y763" s="339">
        <f t="shared" si="82"/>
        <v>385</v>
      </c>
      <c r="Z763" s="339">
        <f t="shared" si="82"/>
        <v>55</v>
      </c>
      <c r="AA763" s="339">
        <f t="shared" si="82"/>
        <v>40</v>
      </c>
      <c r="AB763" s="339">
        <f t="shared" si="82"/>
        <v>27</v>
      </c>
      <c r="AC763" s="339">
        <f t="shared" si="82"/>
        <v>45</v>
      </c>
      <c r="AD763" s="339">
        <f t="shared" si="82"/>
        <v>11</v>
      </c>
      <c r="AE763" s="339">
        <f t="shared" si="82"/>
        <v>52</v>
      </c>
      <c r="AF763" s="339">
        <f t="shared" si="82"/>
        <v>194</v>
      </c>
      <c r="AG763" s="339">
        <f t="shared" si="82"/>
        <v>52</v>
      </c>
      <c r="AH763" s="339">
        <f t="shared" si="82"/>
        <v>11</v>
      </c>
      <c r="AI763" s="339">
        <f t="shared" si="82"/>
        <v>12</v>
      </c>
      <c r="AJ763" s="339">
        <f t="shared" si="82"/>
        <v>22</v>
      </c>
      <c r="AK763" s="335"/>
      <c r="AL763" s="335"/>
      <c r="AM763" s="335"/>
      <c r="AN763" s="335"/>
      <c r="AO763" s="335"/>
      <c r="AP763" s="335"/>
    </row>
    <row r="764">
      <c r="A764" s="343">
        <v>43958.0</v>
      </c>
      <c r="B764" s="339">
        <f t="shared" ref="B764:AJ764" si="83">B52-B1117-B1826</f>
        <v>9</v>
      </c>
      <c r="C764" s="339">
        <f t="shared" si="83"/>
        <v>100</v>
      </c>
      <c r="D764" s="339">
        <f t="shared" si="83"/>
        <v>317</v>
      </c>
      <c r="E764" s="339">
        <f t="shared" si="83"/>
        <v>23</v>
      </c>
      <c r="F764" s="339">
        <f t="shared" si="83"/>
        <v>12</v>
      </c>
      <c r="G764" s="339">
        <f t="shared" si="83"/>
        <v>73</v>
      </c>
      <c r="H764" s="339">
        <f t="shared" si="83"/>
        <v>3687</v>
      </c>
      <c r="I764" s="339">
        <f t="shared" si="83"/>
        <v>46</v>
      </c>
      <c r="J764" s="339">
        <f t="shared" si="83"/>
        <v>1109</v>
      </c>
      <c r="K764" s="339">
        <f t="shared" si="83"/>
        <v>695</v>
      </c>
      <c r="L764" s="339">
        <f t="shared" si="83"/>
        <v>928</v>
      </c>
      <c r="M764" s="339">
        <f t="shared" si="83"/>
        <v>81</v>
      </c>
      <c r="N764" s="339">
        <f t="shared" si="83"/>
        <v>167</v>
      </c>
      <c r="O764" s="339">
        <f t="shared" si="83"/>
        <v>166</v>
      </c>
      <c r="P764" s="339">
        <f t="shared" si="83"/>
        <v>205</v>
      </c>
      <c r="Q764" s="339">
        <f t="shared" si="83"/>
        <v>124</v>
      </c>
      <c r="R764" s="339">
        <f t="shared" si="83"/>
        <v>25</v>
      </c>
      <c r="S764" s="339">
        <f t="shared" si="83"/>
        <v>238</v>
      </c>
      <c r="T764" s="339">
        <f t="shared" si="83"/>
        <v>174</v>
      </c>
      <c r="U764" s="339">
        <f t="shared" si="83"/>
        <v>195</v>
      </c>
      <c r="V764" s="339">
        <f t="shared" si="83"/>
        <v>24</v>
      </c>
      <c r="W764" s="339">
        <f t="shared" si="83"/>
        <v>78</v>
      </c>
      <c r="X764" s="339">
        <f t="shared" si="83"/>
        <v>52</v>
      </c>
      <c r="Y764" s="339">
        <f t="shared" si="83"/>
        <v>401</v>
      </c>
      <c r="Z764" s="339">
        <f t="shared" si="83"/>
        <v>60</v>
      </c>
      <c r="AA764" s="339">
        <f t="shared" si="83"/>
        <v>40</v>
      </c>
      <c r="AB764" s="339">
        <f t="shared" si="83"/>
        <v>32</v>
      </c>
      <c r="AC764" s="339">
        <f t="shared" si="83"/>
        <v>45</v>
      </c>
      <c r="AD764" s="339">
        <f t="shared" si="83"/>
        <v>11</v>
      </c>
      <c r="AE764" s="339">
        <f t="shared" si="83"/>
        <v>52</v>
      </c>
      <c r="AF764" s="339">
        <f t="shared" si="83"/>
        <v>198</v>
      </c>
      <c r="AG764" s="339">
        <f t="shared" si="83"/>
        <v>51</v>
      </c>
      <c r="AH764" s="339">
        <f t="shared" si="83"/>
        <v>11</v>
      </c>
      <c r="AI764" s="339">
        <f t="shared" si="83"/>
        <v>14</v>
      </c>
      <c r="AJ764" s="339">
        <f t="shared" si="83"/>
        <v>22</v>
      </c>
      <c r="AK764" s="335"/>
      <c r="AL764" s="335"/>
      <c r="AM764" s="335"/>
      <c r="AN764" s="335"/>
      <c r="AO764" s="335"/>
      <c r="AP764" s="335"/>
    </row>
    <row r="765">
      <c r="A765" s="343">
        <v>43959.0</v>
      </c>
      <c r="B765" s="339">
        <f t="shared" ref="B765:AJ765" si="84">B53-B1118-B1827</f>
        <v>5</v>
      </c>
      <c r="C765" s="339">
        <f t="shared" si="84"/>
        <v>101</v>
      </c>
      <c r="D765" s="339">
        <f t="shared" si="84"/>
        <v>327</v>
      </c>
      <c r="E765" s="339">
        <f t="shared" si="84"/>
        <v>21</v>
      </c>
      <c r="F765" s="339">
        <f t="shared" si="84"/>
        <v>12</v>
      </c>
      <c r="G765" s="339">
        <f t="shared" si="84"/>
        <v>77</v>
      </c>
      <c r="H765" s="339">
        <f t="shared" si="84"/>
        <v>3786</v>
      </c>
      <c r="I765" s="339">
        <f t="shared" si="84"/>
        <v>46</v>
      </c>
      <c r="J765" s="339">
        <f t="shared" si="84"/>
        <v>1128</v>
      </c>
      <c r="K765" s="339">
        <f t="shared" si="84"/>
        <v>707</v>
      </c>
      <c r="L765" s="339">
        <f t="shared" si="84"/>
        <v>931</v>
      </c>
      <c r="M765" s="339">
        <f t="shared" si="84"/>
        <v>80</v>
      </c>
      <c r="N765" s="339">
        <f t="shared" si="84"/>
        <v>194</v>
      </c>
      <c r="O765" s="339">
        <f t="shared" si="84"/>
        <v>152</v>
      </c>
      <c r="P765" s="339">
        <f t="shared" si="84"/>
        <v>213</v>
      </c>
      <c r="Q765" s="339">
        <f t="shared" si="84"/>
        <v>124</v>
      </c>
      <c r="R765" s="339">
        <f t="shared" si="84"/>
        <v>23</v>
      </c>
      <c r="S765" s="339">
        <f t="shared" si="84"/>
        <v>227</v>
      </c>
      <c r="T765" s="339">
        <f t="shared" si="84"/>
        <v>172</v>
      </c>
      <c r="U765" s="339">
        <f t="shared" si="84"/>
        <v>207</v>
      </c>
      <c r="V765" s="339">
        <f t="shared" si="84"/>
        <v>26</v>
      </c>
      <c r="W765" s="339">
        <f t="shared" si="84"/>
        <v>93</v>
      </c>
      <c r="X765" s="339">
        <f t="shared" si="84"/>
        <v>53</v>
      </c>
      <c r="Y765" s="339">
        <f t="shared" si="84"/>
        <v>411</v>
      </c>
      <c r="Z765" s="339">
        <f t="shared" si="84"/>
        <v>60</v>
      </c>
      <c r="AA765" s="339">
        <f t="shared" si="84"/>
        <v>43</v>
      </c>
      <c r="AB765" s="339">
        <f t="shared" si="84"/>
        <v>35</v>
      </c>
      <c r="AC765" s="339">
        <f t="shared" si="84"/>
        <v>45</v>
      </c>
      <c r="AD765" s="339">
        <f t="shared" si="84"/>
        <v>18</v>
      </c>
      <c r="AE765" s="339">
        <f t="shared" si="84"/>
        <v>52</v>
      </c>
      <c r="AF765" s="339">
        <f t="shared" si="84"/>
        <v>211</v>
      </c>
      <c r="AG765" s="339">
        <f t="shared" si="84"/>
        <v>53</v>
      </c>
      <c r="AH765" s="339">
        <f t="shared" si="84"/>
        <v>11</v>
      </c>
      <c r="AI765" s="339">
        <f t="shared" si="84"/>
        <v>10</v>
      </c>
      <c r="AJ765" s="339">
        <f t="shared" si="84"/>
        <v>21</v>
      </c>
      <c r="AK765" s="335"/>
      <c r="AL765" s="335"/>
      <c r="AM765" s="335"/>
      <c r="AN765" s="335"/>
      <c r="AO765" s="335"/>
      <c r="AP765" s="335"/>
    </row>
    <row r="766">
      <c r="A766" s="343">
        <v>43960.0</v>
      </c>
      <c r="B766" s="339">
        <f t="shared" ref="B766:AJ766" si="85">B54-B1119-B1828</f>
        <v>5</v>
      </c>
      <c r="C766" s="339">
        <f t="shared" si="85"/>
        <v>105</v>
      </c>
      <c r="D766" s="339">
        <f t="shared" si="85"/>
        <v>345</v>
      </c>
      <c r="E766" s="339">
        <f t="shared" si="85"/>
        <v>21</v>
      </c>
      <c r="F766" s="339">
        <f t="shared" si="85"/>
        <v>35</v>
      </c>
      <c r="G766" s="339">
        <f t="shared" si="85"/>
        <v>80</v>
      </c>
      <c r="H766" s="339">
        <f t="shared" si="85"/>
        <v>3877</v>
      </c>
      <c r="I766" s="339">
        <f t="shared" si="85"/>
        <v>61</v>
      </c>
      <c r="J766" s="339">
        <f t="shared" si="85"/>
        <v>1140</v>
      </c>
      <c r="K766" s="339">
        <f t="shared" si="85"/>
        <v>720</v>
      </c>
      <c r="L766" s="339">
        <f t="shared" si="85"/>
        <v>1051</v>
      </c>
      <c r="M766" s="339">
        <f t="shared" si="85"/>
        <v>103</v>
      </c>
      <c r="N766" s="339">
        <f t="shared" si="85"/>
        <v>181</v>
      </c>
      <c r="O766" s="339">
        <f t="shared" si="85"/>
        <v>152</v>
      </c>
      <c r="P766" s="339">
        <f t="shared" si="85"/>
        <v>220</v>
      </c>
      <c r="Q766" s="339">
        <f t="shared" si="85"/>
        <v>124</v>
      </c>
      <c r="R766" s="339">
        <f t="shared" si="85"/>
        <v>24</v>
      </c>
      <c r="S766" s="339">
        <f t="shared" si="85"/>
        <v>237</v>
      </c>
      <c r="T766" s="339">
        <f t="shared" si="85"/>
        <v>223</v>
      </c>
      <c r="U766" s="339">
        <f t="shared" si="85"/>
        <v>215</v>
      </c>
      <c r="V766" s="339">
        <f t="shared" si="85"/>
        <v>32</v>
      </c>
      <c r="W766" s="339">
        <f t="shared" si="85"/>
        <v>110</v>
      </c>
      <c r="X766" s="339">
        <f t="shared" si="85"/>
        <v>54</v>
      </c>
      <c r="Y766" s="339">
        <f t="shared" si="85"/>
        <v>404</v>
      </c>
      <c r="Z766" s="339">
        <f t="shared" si="85"/>
        <v>60</v>
      </c>
      <c r="AA766" s="339">
        <f t="shared" si="85"/>
        <v>40</v>
      </c>
      <c r="AB766" s="339">
        <f t="shared" si="85"/>
        <v>27</v>
      </c>
      <c r="AC766" s="339">
        <f t="shared" si="85"/>
        <v>46</v>
      </c>
      <c r="AD766" s="339">
        <f t="shared" si="85"/>
        <v>18</v>
      </c>
      <c r="AE766" s="339">
        <f t="shared" si="85"/>
        <v>52</v>
      </c>
      <c r="AF766" s="339">
        <f t="shared" si="85"/>
        <v>223</v>
      </c>
      <c r="AG766" s="339">
        <f t="shared" si="85"/>
        <v>55</v>
      </c>
      <c r="AH766" s="339">
        <f t="shared" si="85"/>
        <v>11</v>
      </c>
      <c r="AI766" s="339">
        <f t="shared" si="85"/>
        <v>10</v>
      </c>
      <c r="AJ766" s="339">
        <f t="shared" si="85"/>
        <v>21</v>
      </c>
      <c r="AK766" s="335"/>
      <c r="AL766" s="335"/>
      <c r="AM766" s="335"/>
      <c r="AN766" s="335"/>
      <c r="AO766" s="335"/>
      <c r="AP766" s="335"/>
    </row>
    <row r="767">
      <c r="A767" s="343">
        <v>43961.0</v>
      </c>
      <c r="B767" s="339">
        <f t="shared" ref="B767:AJ767" si="86">B55-B1120-B1829</f>
        <v>5</v>
      </c>
      <c r="C767" s="339">
        <f t="shared" si="86"/>
        <v>103</v>
      </c>
      <c r="D767" s="339">
        <f t="shared" si="86"/>
        <v>355</v>
      </c>
      <c r="E767" s="339">
        <f t="shared" si="86"/>
        <v>22</v>
      </c>
      <c r="F767" s="339">
        <f t="shared" si="86"/>
        <v>35</v>
      </c>
      <c r="G767" s="339">
        <f t="shared" si="86"/>
        <v>86</v>
      </c>
      <c r="H767" s="339">
        <f t="shared" si="86"/>
        <v>3953</v>
      </c>
      <c r="I767" s="339">
        <f t="shared" si="86"/>
        <v>61</v>
      </c>
      <c r="J767" s="339">
        <f t="shared" si="86"/>
        <v>1140</v>
      </c>
      <c r="K767" s="339">
        <f t="shared" si="86"/>
        <v>739</v>
      </c>
      <c r="L767" s="339">
        <f t="shared" si="86"/>
        <v>1129</v>
      </c>
      <c r="M767" s="339">
        <f t="shared" si="86"/>
        <v>105</v>
      </c>
      <c r="N767" s="339">
        <f t="shared" si="86"/>
        <v>182</v>
      </c>
      <c r="O767" s="339">
        <f t="shared" si="86"/>
        <v>156</v>
      </c>
      <c r="P767" s="339">
        <f t="shared" si="86"/>
        <v>230</v>
      </c>
      <c r="Q767" s="339">
        <f t="shared" si="86"/>
        <v>123</v>
      </c>
      <c r="R767" s="339">
        <f t="shared" si="86"/>
        <v>22</v>
      </c>
      <c r="S767" s="339">
        <f t="shared" si="86"/>
        <v>232</v>
      </c>
      <c r="T767" s="339">
        <f t="shared" si="86"/>
        <v>214</v>
      </c>
      <c r="U767" s="339">
        <f t="shared" si="86"/>
        <v>226</v>
      </c>
      <c r="V767" s="339">
        <f t="shared" si="86"/>
        <v>50</v>
      </c>
      <c r="W767" s="339">
        <f t="shared" si="86"/>
        <v>110</v>
      </c>
      <c r="X767" s="339">
        <f t="shared" si="86"/>
        <v>58</v>
      </c>
      <c r="Y767" s="339">
        <f t="shared" si="86"/>
        <v>410</v>
      </c>
      <c r="Z767" s="339">
        <f t="shared" si="86"/>
        <v>68</v>
      </c>
      <c r="AA767" s="339">
        <f t="shared" si="86"/>
        <v>40</v>
      </c>
      <c r="AB767" s="339">
        <f t="shared" si="86"/>
        <v>28</v>
      </c>
      <c r="AC767" s="339">
        <f t="shared" si="86"/>
        <v>46</v>
      </c>
      <c r="AD767" s="339">
        <f t="shared" si="86"/>
        <v>18</v>
      </c>
      <c r="AE767" s="339">
        <f t="shared" si="86"/>
        <v>67</v>
      </c>
      <c r="AF767" s="339">
        <f t="shared" si="86"/>
        <v>254</v>
      </c>
      <c r="AG767" s="339">
        <f t="shared" si="86"/>
        <v>55</v>
      </c>
      <c r="AH767" s="339">
        <f t="shared" si="86"/>
        <v>11</v>
      </c>
      <c r="AI767" s="339">
        <f t="shared" si="86"/>
        <v>7</v>
      </c>
      <c r="AJ767" s="339">
        <f t="shared" si="86"/>
        <v>21</v>
      </c>
      <c r="AK767" s="335"/>
      <c r="AL767" s="335"/>
      <c r="AM767" s="335"/>
      <c r="AN767" s="335"/>
      <c r="AO767" s="335"/>
      <c r="AP767" s="335"/>
    </row>
    <row r="768">
      <c r="A768" s="343">
        <v>43962.0</v>
      </c>
      <c r="B768" s="339">
        <f t="shared" ref="B768:AJ768" si="87">B56-B1121-B1830</f>
        <v>5</v>
      </c>
      <c r="C768" s="339">
        <f t="shared" si="87"/>
        <v>100</v>
      </c>
      <c r="D768" s="339">
        <f t="shared" si="87"/>
        <v>339</v>
      </c>
      <c r="E768" s="339">
        <f t="shared" si="87"/>
        <v>21</v>
      </c>
      <c r="F768" s="339">
        <f t="shared" si="87"/>
        <v>35</v>
      </c>
      <c r="G768" s="339">
        <f t="shared" si="87"/>
        <v>91</v>
      </c>
      <c r="H768" s="339">
        <f t="shared" si="87"/>
        <v>4023</v>
      </c>
      <c r="I768" s="339">
        <f t="shared" si="87"/>
        <v>62</v>
      </c>
      <c r="J768" s="339">
        <f t="shared" si="87"/>
        <v>1185</v>
      </c>
      <c r="K768" s="339">
        <f t="shared" si="87"/>
        <v>685</v>
      </c>
      <c r="L768" s="339">
        <f t="shared" si="87"/>
        <v>1143</v>
      </c>
      <c r="M768" s="339">
        <f t="shared" si="87"/>
        <v>105</v>
      </c>
      <c r="N768" s="339">
        <f t="shared" si="87"/>
        <v>186</v>
      </c>
      <c r="O768" s="339">
        <f t="shared" si="87"/>
        <v>163</v>
      </c>
      <c r="P768" s="339">
        <f t="shared" si="87"/>
        <v>230</v>
      </c>
      <c r="Q768" s="339">
        <f t="shared" si="87"/>
        <v>124</v>
      </c>
      <c r="R768" s="339">
        <f t="shared" si="87"/>
        <v>21</v>
      </c>
      <c r="S768" s="339">
        <f t="shared" si="87"/>
        <v>220</v>
      </c>
      <c r="T768" s="339">
        <f t="shared" si="87"/>
        <v>205</v>
      </c>
      <c r="U768" s="339">
        <f t="shared" si="87"/>
        <v>215</v>
      </c>
      <c r="V768" s="339">
        <f t="shared" si="87"/>
        <v>50</v>
      </c>
      <c r="W768" s="339">
        <f t="shared" si="87"/>
        <v>124</v>
      </c>
      <c r="X768" s="339">
        <f t="shared" si="87"/>
        <v>58</v>
      </c>
      <c r="Y768" s="339">
        <f t="shared" si="87"/>
        <v>397</v>
      </c>
      <c r="Z768" s="339">
        <f t="shared" si="87"/>
        <v>67</v>
      </c>
      <c r="AA768" s="339">
        <f t="shared" si="87"/>
        <v>39</v>
      </c>
      <c r="AB768" s="339">
        <f t="shared" si="87"/>
        <v>22</v>
      </c>
      <c r="AC768" s="339">
        <f t="shared" si="87"/>
        <v>46</v>
      </c>
      <c r="AD768" s="339">
        <f t="shared" si="87"/>
        <v>18</v>
      </c>
      <c r="AE768" s="339">
        <f t="shared" si="87"/>
        <v>67</v>
      </c>
      <c r="AF768" s="339">
        <f t="shared" si="87"/>
        <v>254</v>
      </c>
      <c r="AG768" s="339">
        <f t="shared" si="87"/>
        <v>55</v>
      </c>
      <c r="AH768" s="339">
        <f t="shared" si="87"/>
        <v>11</v>
      </c>
      <c r="AI768" s="339">
        <f t="shared" si="87"/>
        <v>6</v>
      </c>
      <c r="AJ768" s="339">
        <f t="shared" si="87"/>
        <v>21</v>
      </c>
      <c r="AK768" s="335"/>
      <c r="AL768" s="335"/>
      <c r="AM768" s="335"/>
      <c r="AN768" s="335"/>
      <c r="AO768" s="335"/>
      <c r="AP768" s="335"/>
    </row>
    <row r="769">
      <c r="A769" s="343">
        <v>43963.0</v>
      </c>
      <c r="B769" s="339">
        <f t="shared" ref="B769:AJ769" si="88">B57-B1122-B1831</f>
        <v>4</v>
      </c>
      <c r="C769" s="339">
        <f t="shared" si="88"/>
        <v>109</v>
      </c>
      <c r="D769" s="339">
        <f t="shared" si="88"/>
        <v>350</v>
      </c>
      <c r="E769" s="339">
        <f t="shared" si="88"/>
        <v>21</v>
      </c>
      <c r="F769" s="339">
        <f t="shared" si="88"/>
        <v>38</v>
      </c>
      <c r="G769" s="339">
        <f t="shared" si="88"/>
        <v>99</v>
      </c>
      <c r="H769" s="339">
        <f t="shared" si="88"/>
        <v>4008</v>
      </c>
      <c r="I769" s="339">
        <f t="shared" si="88"/>
        <v>62</v>
      </c>
      <c r="J769" s="339">
        <f t="shared" si="88"/>
        <v>1234</v>
      </c>
      <c r="K769" s="339">
        <f t="shared" si="88"/>
        <v>694</v>
      </c>
      <c r="L769" s="339">
        <f t="shared" si="88"/>
        <v>1256</v>
      </c>
      <c r="M769" s="339">
        <f t="shared" si="88"/>
        <v>100</v>
      </c>
      <c r="N769" s="339">
        <f t="shared" si="88"/>
        <v>184</v>
      </c>
      <c r="O769" s="339">
        <f t="shared" si="88"/>
        <v>167</v>
      </c>
      <c r="P769" s="339">
        <f t="shared" si="88"/>
        <v>244</v>
      </c>
      <c r="Q769" s="339">
        <f t="shared" si="88"/>
        <v>124</v>
      </c>
      <c r="R769" s="339">
        <f t="shared" si="88"/>
        <v>23</v>
      </c>
      <c r="S769" s="339">
        <f t="shared" si="88"/>
        <v>228</v>
      </c>
      <c r="T769" s="339">
        <f t="shared" si="88"/>
        <v>206</v>
      </c>
      <c r="U769" s="339">
        <f t="shared" si="88"/>
        <v>231</v>
      </c>
      <c r="V769" s="339">
        <f t="shared" si="88"/>
        <v>43</v>
      </c>
      <c r="W769" s="339">
        <f t="shared" si="88"/>
        <v>126</v>
      </c>
      <c r="X769" s="339">
        <f t="shared" si="88"/>
        <v>58</v>
      </c>
      <c r="Y769" s="339">
        <f t="shared" si="88"/>
        <v>415</v>
      </c>
      <c r="Z769" s="339">
        <f t="shared" si="88"/>
        <v>79</v>
      </c>
      <c r="AA769" s="339">
        <f t="shared" si="88"/>
        <v>39</v>
      </c>
      <c r="AB769" s="339">
        <f t="shared" si="88"/>
        <v>26</v>
      </c>
      <c r="AC769" s="339">
        <f t="shared" si="88"/>
        <v>46</v>
      </c>
      <c r="AD769" s="339">
        <f t="shared" si="88"/>
        <v>29</v>
      </c>
      <c r="AE769" s="339">
        <f t="shared" si="88"/>
        <v>67</v>
      </c>
      <c r="AF769" s="339">
        <f t="shared" si="88"/>
        <v>268</v>
      </c>
      <c r="AG769" s="339">
        <f t="shared" si="88"/>
        <v>59</v>
      </c>
      <c r="AH769" s="339">
        <f t="shared" si="88"/>
        <v>15</v>
      </c>
      <c r="AI769" s="339">
        <f t="shared" si="88"/>
        <v>6</v>
      </c>
      <c r="AJ769" s="339">
        <f t="shared" si="88"/>
        <v>21</v>
      </c>
      <c r="AK769" s="335"/>
      <c r="AL769" s="335"/>
      <c r="AM769" s="335"/>
      <c r="AN769" s="335"/>
      <c r="AO769" s="335"/>
      <c r="AP769" s="335"/>
    </row>
    <row r="770">
      <c r="A770" s="343">
        <v>43964.0</v>
      </c>
      <c r="B770" s="339">
        <f t="shared" ref="B770:AJ770" si="89">B58-B1123-B1832</f>
        <v>4</v>
      </c>
      <c r="C770" s="339">
        <f t="shared" si="89"/>
        <v>108</v>
      </c>
      <c r="D770" s="339">
        <f t="shared" si="89"/>
        <v>366</v>
      </c>
      <c r="E770" s="339">
        <f t="shared" si="89"/>
        <v>21</v>
      </c>
      <c r="F770" s="339">
        <f t="shared" si="89"/>
        <v>38</v>
      </c>
      <c r="G770" s="339">
        <f t="shared" si="89"/>
        <v>106</v>
      </c>
      <c r="H770" s="339">
        <f t="shared" si="89"/>
        <v>4079</v>
      </c>
      <c r="I770" s="339">
        <f t="shared" si="89"/>
        <v>62</v>
      </c>
      <c r="J770" s="339">
        <f t="shared" si="89"/>
        <v>1221</v>
      </c>
      <c r="K770" s="339">
        <f t="shared" si="89"/>
        <v>728</v>
      </c>
      <c r="L770" s="339">
        <f t="shared" si="89"/>
        <v>1335</v>
      </c>
      <c r="M770" s="339">
        <f t="shared" si="89"/>
        <v>104</v>
      </c>
      <c r="N770" s="339">
        <f t="shared" si="89"/>
        <v>181</v>
      </c>
      <c r="O770" s="339">
        <f t="shared" si="89"/>
        <v>183</v>
      </c>
      <c r="P770" s="339">
        <f t="shared" si="89"/>
        <v>258</v>
      </c>
      <c r="Q770" s="339">
        <f t="shared" si="89"/>
        <v>123</v>
      </c>
      <c r="R770" s="339">
        <f t="shared" si="89"/>
        <v>23</v>
      </c>
      <c r="S770" s="339">
        <f t="shared" si="89"/>
        <v>223</v>
      </c>
      <c r="T770" s="339">
        <f t="shared" si="89"/>
        <v>240</v>
      </c>
      <c r="U770" s="339">
        <f t="shared" si="89"/>
        <v>237</v>
      </c>
      <c r="V770" s="339">
        <f t="shared" si="89"/>
        <v>51</v>
      </c>
      <c r="W770" s="339">
        <f t="shared" si="89"/>
        <v>123</v>
      </c>
      <c r="X770" s="339">
        <f t="shared" si="89"/>
        <v>147</v>
      </c>
      <c r="Y770" s="339">
        <f t="shared" si="89"/>
        <v>466</v>
      </c>
      <c r="Z770" s="339">
        <f t="shared" si="89"/>
        <v>78</v>
      </c>
      <c r="AA770" s="339">
        <f t="shared" si="89"/>
        <v>39</v>
      </c>
      <c r="AB770" s="339">
        <f t="shared" si="89"/>
        <v>33</v>
      </c>
      <c r="AC770" s="339">
        <f t="shared" si="89"/>
        <v>67</v>
      </c>
      <c r="AD770" s="339">
        <f t="shared" si="89"/>
        <v>29</v>
      </c>
      <c r="AE770" s="339">
        <f t="shared" si="89"/>
        <v>67</v>
      </c>
      <c r="AF770" s="339">
        <f t="shared" si="89"/>
        <v>274</v>
      </c>
      <c r="AG770" s="339">
        <f t="shared" si="89"/>
        <v>64</v>
      </c>
      <c r="AH770" s="339">
        <f t="shared" si="89"/>
        <v>18</v>
      </c>
      <c r="AI770" s="339">
        <f t="shared" si="89"/>
        <v>6</v>
      </c>
      <c r="AJ770" s="339">
        <f t="shared" si="89"/>
        <v>21</v>
      </c>
      <c r="AK770" s="335"/>
      <c r="AL770" s="335"/>
      <c r="AM770" s="335"/>
      <c r="AN770" s="335"/>
      <c r="AO770" s="335"/>
      <c r="AP770" s="335"/>
    </row>
    <row r="771">
      <c r="A771" s="343">
        <v>43965.0</v>
      </c>
      <c r="B771" s="339">
        <f t="shared" ref="B771:AJ771" si="90">B59-B1124-B1833</f>
        <v>3</v>
      </c>
      <c r="C771" s="339">
        <f t="shared" si="90"/>
        <v>110</v>
      </c>
      <c r="D771" s="339">
        <f t="shared" si="90"/>
        <v>378</v>
      </c>
      <c r="E771" s="339">
        <f t="shared" si="90"/>
        <v>21</v>
      </c>
      <c r="F771" s="339">
        <f t="shared" si="90"/>
        <v>39</v>
      </c>
      <c r="G771" s="339">
        <f t="shared" si="90"/>
        <v>110</v>
      </c>
      <c r="H771" s="339">
        <f t="shared" si="90"/>
        <v>4074</v>
      </c>
      <c r="I771" s="339">
        <f t="shared" si="90"/>
        <v>63</v>
      </c>
      <c r="J771" s="339">
        <f t="shared" si="90"/>
        <v>1224</v>
      </c>
      <c r="K771" s="339">
        <f t="shared" si="90"/>
        <v>771</v>
      </c>
      <c r="L771" s="339">
        <f t="shared" si="90"/>
        <v>1418</v>
      </c>
      <c r="M771" s="339">
        <f t="shared" si="90"/>
        <v>104</v>
      </c>
      <c r="N771" s="339">
        <f t="shared" si="90"/>
        <v>178</v>
      </c>
      <c r="O771" s="339">
        <f t="shared" si="90"/>
        <v>176</v>
      </c>
      <c r="P771" s="339">
        <f t="shared" si="90"/>
        <v>261</v>
      </c>
      <c r="Q771" s="339">
        <f t="shared" si="90"/>
        <v>117</v>
      </c>
      <c r="R771" s="339">
        <f t="shared" si="90"/>
        <v>23</v>
      </c>
      <c r="S771" s="339">
        <f t="shared" si="90"/>
        <v>205</v>
      </c>
      <c r="T771" s="339">
        <f t="shared" si="90"/>
        <v>359</v>
      </c>
      <c r="U771" s="339">
        <f t="shared" si="90"/>
        <v>264</v>
      </c>
      <c r="V771" s="339">
        <f t="shared" si="90"/>
        <v>48</v>
      </c>
      <c r="W771" s="339">
        <f t="shared" si="90"/>
        <v>125</v>
      </c>
      <c r="X771" s="339">
        <f t="shared" si="90"/>
        <v>146</v>
      </c>
      <c r="Y771" s="339">
        <f t="shared" si="90"/>
        <v>496</v>
      </c>
      <c r="Z771" s="339">
        <f t="shared" si="90"/>
        <v>86</v>
      </c>
      <c r="AA771" s="339">
        <f t="shared" si="90"/>
        <v>39</v>
      </c>
      <c r="AB771" s="339">
        <f t="shared" si="90"/>
        <v>39</v>
      </c>
      <c r="AC771" s="339">
        <f t="shared" si="90"/>
        <v>67</v>
      </c>
      <c r="AD771" s="339">
        <f t="shared" si="90"/>
        <v>41</v>
      </c>
      <c r="AE771" s="339">
        <f t="shared" si="90"/>
        <v>85</v>
      </c>
      <c r="AF771" s="339">
        <f t="shared" si="90"/>
        <v>278</v>
      </c>
      <c r="AG771" s="339">
        <f t="shared" si="90"/>
        <v>52</v>
      </c>
      <c r="AH771" s="339">
        <f t="shared" si="90"/>
        <v>17</v>
      </c>
      <c r="AI771" s="339">
        <f t="shared" si="90"/>
        <v>7</v>
      </c>
      <c r="AJ771" s="339">
        <f t="shared" si="90"/>
        <v>21</v>
      </c>
      <c r="AK771" s="335"/>
      <c r="AL771" s="335"/>
      <c r="AM771" s="335"/>
      <c r="AN771" s="335"/>
      <c r="AO771" s="335"/>
      <c r="AP771" s="335"/>
    </row>
    <row r="772">
      <c r="A772" s="343">
        <v>43966.0</v>
      </c>
      <c r="B772" s="339">
        <f t="shared" ref="B772:AJ772" si="91">B60-B1125-B1834</f>
        <v>3</v>
      </c>
      <c r="C772" s="339">
        <f t="shared" si="91"/>
        <v>107</v>
      </c>
      <c r="D772" s="339">
        <f t="shared" si="91"/>
        <v>404</v>
      </c>
      <c r="E772" s="339">
        <f t="shared" si="91"/>
        <v>21</v>
      </c>
      <c r="F772" s="339">
        <f t="shared" si="91"/>
        <v>50</v>
      </c>
      <c r="G772" s="339">
        <f t="shared" si="91"/>
        <v>110</v>
      </c>
      <c r="H772" s="339">
        <f t="shared" si="91"/>
        <v>4038</v>
      </c>
      <c r="I772" s="339">
        <f t="shared" si="91"/>
        <v>66</v>
      </c>
      <c r="J772" s="339">
        <f t="shared" si="91"/>
        <v>1237</v>
      </c>
      <c r="K772" s="339">
        <f t="shared" si="91"/>
        <v>805</v>
      </c>
      <c r="L772" s="339">
        <f t="shared" si="91"/>
        <v>1449</v>
      </c>
      <c r="M772" s="339">
        <f t="shared" si="91"/>
        <v>104</v>
      </c>
      <c r="N772" s="339">
        <f t="shared" si="91"/>
        <v>187</v>
      </c>
      <c r="O772" s="339">
        <f t="shared" si="91"/>
        <v>129</v>
      </c>
      <c r="P772" s="339">
        <f t="shared" si="91"/>
        <v>330</v>
      </c>
      <c r="Q772" s="339">
        <f t="shared" si="91"/>
        <v>117</v>
      </c>
      <c r="R772" s="339">
        <f t="shared" si="91"/>
        <v>27</v>
      </c>
      <c r="S772" s="339">
        <f t="shared" si="91"/>
        <v>163</v>
      </c>
      <c r="T772" s="339">
        <f t="shared" si="91"/>
        <v>376</v>
      </c>
      <c r="U772" s="339">
        <f t="shared" si="91"/>
        <v>284</v>
      </c>
      <c r="V772" s="339">
        <f t="shared" si="91"/>
        <v>70</v>
      </c>
      <c r="W772" s="339">
        <f t="shared" si="91"/>
        <v>125</v>
      </c>
      <c r="X772" s="339">
        <f t="shared" si="91"/>
        <v>154</v>
      </c>
      <c r="Y772" s="339">
        <f t="shared" si="91"/>
        <v>527</v>
      </c>
      <c r="Z772" s="339">
        <f t="shared" si="91"/>
        <v>87</v>
      </c>
      <c r="AA772" s="339">
        <f t="shared" si="91"/>
        <v>39</v>
      </c>
      <c r="AB772" s="339">
        <f t="shared" si="91"/>
        <v>36</v>
      </c>
      <c r="AC772" s="339">
        <f t="shared" si="91"/>
        <v>70</v>
      </c>
      <c r="AD772" s="339">
        <f t="shared" si="91"/>
        <v>41</v>
      </c>
      <c r="AE772" s="339">
        <f t="shared" si="91"/>
        <v>85</v>
      </c>
      <c r="AF772" s="339">
        <f t="shared" si="91"/>
        <v>281</v>
      </c>
      <c r="AG772" s="339">
        <f t="shared" si="91"/>
        <v>50</v>
      </c>
      <c r="AH772" s="339">
        <f t="shared" si="91"/>
        <v>17</v>
      </c>
      <c r="AI772" s="339">
        <f t="shared" si="91"/>
        <v>7</v>
      </c>
      <c r="AJ772" s="339">
        <f t="shared" si="91"/>
        <v>21</v>
      </c>
      <c r="AK772" s="335"/>
      <c r="AL772" s="335"/>
      <c r="AM772" s="335"/>
      <c r="AN772" s="335"/>
      <c r="AO772" s="335"/>
      <c r="AP772" s="335"/>
    </row>
    <row r="773">
      <c r="A773" s="343">
        <v>43967.0</v>
      </c>
      <c r="B773" s="339">
        <f t="shared" ref="B773:AJ773" si="92">B61-B1126-B1835</f>
        <v>2</v>
      </c>
      <c r="C773" s="339">
        <f t="shared" si="92"/>
        <v>99</v>
      </c>
      <c r="D773" s="339">
        <f t="shared" si="92"/>
        <v>407</v>
      </c>
      <c r="E773" s="339">
        <f t="shared" si="92"/>
        <v>21</v>
      </c>
      <c r="F773" s="339">
        <f t="shared" si="92"/>
        <v>53</v>
      </c>
      <c r="G773" s="339">
        <f t="shared" si="92"/>
        <v>109</v>
      </c>
      <c r="H773" s="339">
        <f t="shared" si="92"/>
        <v>4126</v>
      </c>
      <c r="I773" s="339">
        <f t="shared" si="92"/>
        <v>76</v>
      </c>
      <c r="J773" s="339">
        <f t="shared" si="92"/>
        <v>1256</v>
      </c>
      <c r="K773" s="339">
        <f t="shared" si="92"/>
        <v>823</v>
      </c>
      <c r="L773" s="339">
        <f t="shared" si="92"/>
        <v>1620</v>
      </c>
      <c r="M773" s="339">
        <f t="shared" si="92"/>
        <v>106</v>
      </c>
      <c r="N773" s="339">
        <f t="shared" si="92"/>
        <v>187</v>
      </c>
      <c r="O773" s="339">
        <f t="shared" si="92"/>
        <v>129</v>
      </c>
      <c r="P773" s="339">
        <f t="shared" si="92"/>
        <v>337</v>
      </c>
      <c r="Q773" s="339">
        <f t="shared" si="92"/>
        <v>123</v>
      </c>
      <c r="R773" s="339">
        <f t="shared" si="92"/>
        <v>25</v>
      </c>
      <c r="S773" s="339">
        <f t="shared" si="92"/>
        <v>170</v>
      </c>
      <c r="T773" s="339">
        <f t="shared" si="92"/>
        <v>374</v>
      </c>
      <c r="U773" s="339">
        <f t="shared" si="92"/>
        <v>283</v>
      </c>
      <c r="V773" s="339">
        <f t="shared" si="92"/>
        <v>77</v>
      </c>
      <c r="W773" s="339">
        <f t="shared" si="92"/>
        <v>125</v>
      </c>
      <c r="X773" s="339">
        <f t="shared" si="92"/>
        <v>160</v>
      </c>
      <c r="Y773" s="339">
        <f t="shared" si="92"/>
        <v>553</v>
      </c>
      <c r="Z773" s="339">
        <f t="shared" si="92"/>
        <v>87</v>
      </c>
      <c r="AA773" s="339">
        <f t="shared" si="92"/>
        <v>35</v>
      </c>
      <c r="AB773" s="339">
        <f t="shared" si="92"/>
        <v>35</v>
      </c>
      <c r="AC773" s="339">
        <f t="shared" si="92"/>
        <v>72</v>
      </c>
      <c r="AD773" s="339">
        <f t="shared" si="92"/>
        <v>41</v>
      </c>
      <c r="AE773" s="339">
        <f t="shared" si="92"/>
        <v>96</v>
      </c>
      <c r="AF773" s="339">
        <f t="shared" si="92"/>
        <v>296</v>
      </c>
      <c r="AG773" s="339">
        <f t="shared" si="92"/>
        <v>50</v>
      </c>
      <c r="AH773" s="339">
        <f t="shared" si="92"/>
        <v>44</v>
      </c>
      <c r="AI773" s="339">
        <f t="shared" si="92"/>
        <v>7</v>
      </c>
      <c r="AJ773" s="339">
        <f t="shared" si="92"/>
        <v>21</v>
      </c>
      <c r="AK773" s="335"/>
      <c r="AL773" s="335"/>
      <c r="AM773" s="335"/>
      <c r="AN773" s="335"/>
      <c r="AO773" s="335"/>
      <c r="AP773" s="335"/>
    </row>
    <row r="774">
      <c r="A774" s="343">
        <v>43968.0</v>
      </c>
      <c r="B774" s="339">
        <f t="shared" ref="B774:AJ774" si="93">B62-B1127-B1836</f>
        <v>2</v>
      </c>
      <c r="C774" s="339">
        <f t="shared" si="93"/>
        <v>94</v>
      </c>
      <c r="D774" s="339">
        <f t="shared" si="93"/>
        <v>430</v>
      </c>
      <c r="E774" s="339">
        <f t="shared" si="93"/>
        <v>5</v>
      </c>
      <c r="F774" s="339">
        <f t="shared" si="93"/>
        <v>62</v>
      </c>
      <c r="G774" s="339">
        <f t="shared" si="93"/>
        <v>106</v>
      </c>
      <c r="H774" s="339">
        <f t="shared" si="93"/>
        <v>4241</v>
      </c>
      <c r="I774" s="339">
        <f t="shared" si="93"/>
        <v>76</v>
      </c>
      <c r="J774" s="339">
        <f t="shared" si="93"/>
        <v>1222</v>
      </c>
      <c r="K774" s="339">
        <f t="shared" si="93"/>
        <v>840</v>
      </c>
      <c r="L774" s="339">
        <f t="shared" si="93"/>
        <v>1646</v>
      </c>
      <c r="M774" s="339">
        <f t="shared" si="93"/>
        <v>104</v>
      </c>
      <c r="N774" s="339">
        <f t="shared" si="93"/>
        <v>185</v>
      </c>
      <c r="O774" s="339">
        <f t="shared" si="93"/>
        <v>129</v>
      </c>
      <c r="P774" s="339">
        <f t="shared" si="93"/>
        <v>263</v>
      </c>
      <c r="Q774" s="339">
        <f t="shared" si="93"/>
        <v>113</v>
      </c>
      <c r="R774" s="339">
        <f t="shared" si="93"/>
        <v>25</v>
      </c>
      <c r="S774" s="339">
        <f t="shared" si="93"/>
        <v>164</v>
      </c>
      <c r="T774" s="339">
        <f t="shared" si="93"/>
        <v>437</v>
      </c>
      <c r="U774" s="339">
        <f t="shared" si="93"/>
        <v>291</v>
      </c>
      <c r="V774" s="339">
        <f t="shared" si="93"/>
        <v>76</v>
      </c>
      <c r="W774" s="339">
        <f t="shared" si="93"/>
        <v>134</v>
      </c>
      <c r="X774" s="339">
        <f t="shared" si="93"/>
        <v>162</v>
      </c>
      <c r="Y774" s="339">
        <f t="shared" si="93"/>
        <v>579</v>
      </c>
      <c r="Z774" s="339">
        <f t="shared" si="93"/>
        <v>87</v>
      </c>
      <c r="AA774" s="339">
        <f t="shared" si="93"/>
        <v>36</v>
      </c>
      <c r="AB774" s="339">
        <f t="shared" si="93"/>
        <v>33</v>
      </c>
      <c r="AC774" s="339">
        <f t="shared" si="93"/>
        <v>76</v>
      </c>
      <c r="AD774" s="339">
        <f t="shared" si="93"/>
        <v>61</v>
      </c>
      <c r="AE774" s="339">
        <f t="shared" si="93"/>
        <v>99</v>
      </c>
      <c r="AF774" s="339">
        <f t="shared" si="93"/>
        <v>329</v>
      </c>
      <c r="AG774" s="339">
        <f t="shared" si="93"/>
        <v>50</v>
      </c>
      <c r="AH774" s="339">
        <f t="shared" si="93"/>
        <v>52</v>
      </c>
      <c r="AI774" s="339">
        <f t="shared" si="93"/>
        <v>7</v>
      </c>
      <c r="AJ774" s="339">
        <f t="shared" si="93"/>
        <v>21</v>
      </c>
      <c r="AK774" s="335"/>
      <c r="AL774" s="335"/>
      <c r="AM774" s="335"/>
      <c r="AN774" s="335"/>
      <c r="AO774" s="335"/>
      <c r="AP774" s="335"/>
    </row>
    <row r="775">
      <c r="A775" s="343">
        <v>43969.0</v>
      </c>
      <c r="B775" s="339">
        <f t="shared" ref="B775:AJ775" si="94">B63-B1128-B1837</f>
        <v>2</v>
      </c>
      <c r="C775" s="339">
        <f t="shared" si="94"/>
        <v>98</v>
      </c>
      <c r="D775" s="339">
        <f t="shared" si="94"/>
        <v>453</v>
      </c>
      <c r="E775" s="339">
        <f t="shared" si="94"/>
        <v>4</v>
      </c>
      <c r="F775" s="339">
        <f t="shared" si="94"/>
        <v>63</v>
      </c>
      <c r="G775" s="339">
        <f t="shared" si="94"/>
        <v>102</v>
      </c>
      <c r="H775" s="339">
        <f t="shared" si="94"/>
        <v>4289</v>
      </c>
      <c r="I775" s="339">
        <f t="shared" si="94"/>
        <v>77</v>
      </c>
      <c r="J775" s="339">
        <f t="shared" si="94"/>
        <v>1157</v>
      </c>
      <c r="K775" s="339">
        <f t="shared" si="94"/>
        <v>843</v>
      </c>
      <c r="L775" s="339">
        <f t="shared" si="94"/>
        <v>1750</v>
      </c>
      <c r="M775" s="339">
        <f t="shared" si="94"/>
        <v>96</v>
      </c>
      <c r="N775" s="339">
        <f t="shared" si="94"/>
        <v>176</v>
      </c>
      <c r="O775" s="339">
        <f t="shared" si="94"/>
        <v>129</v>
      </c>
      <c r="P775" s="339">
        <f t="shared" si="94"/>
        <v>321</v>
      </c>
      <c r="Q775" s="339">
        <f t="shared" si="94"/>
        <v>113</v>
      </c>
      <c r="R775" s="339">
        <f t="shared" si="94"/>
        <v>33</v>
      </c>
      <c r="S775" s="339">
        <f t="shared" si="94"/>
        <v>155</v>
      </c>
      <c r="T775" s="339">
        <f t="shared" si="94"/>
        <v>451</v>
      </c>
      <c r="U775" s="339">
        <f t="shared" si="94"/>
        <v>280</v>
      </c>
      <c r="V775" s="339">
        <f t="shared" si="94"/>
        <v>78</v>
      </c>
      <c r="W775" s="339">
        <f t="shared" si="94"/>
        <v>140</v>
      </c>
      <c r="X775" s="339">
        <f t="shared" si="94"/>
        <v>162</v>
      </c>
      <c r="Y775" s="339">
        <f t="shared" si="94"/>
        <v>625</v>
      </c>
      <c r="Z775" s="339">
        <f t="shared" si="94"/>
        <v>85</v>
      </c>
      <c r="AA775" s="339">
        <f t="shared" si="94"/>
        <v>51</v>
      </c>
      <c r="AB775" s="339">
        <f t="shared" si="94"/>
        <v>34</v>
      </c>
      <c r="AC775" s="339">
        <f t="shared" si="94"/>
        <v>77</v>
      </c>
      <c r="AD775" s="339">
        <f t="shared" si="94"/>
        <v>80</v>
      </c>
      <c r="AE775" s="339">
        <f t="shared" si="94"/>
        <v>99</v>
      </c>
      <c r="AF775" s="339">
        <f t="shared" si="94"/>
        <v>329</v>
      </c>
      <c r="AG775" s="339">
        <f t="shared" si="94"/>
        <v>50</v>
      </c>
      <c r="AH775" s="339">
        <f t="shared" si="94"/>
        <v>61</v>
      </c>
      <c r="AI775" s="339">
        <f t="shared" si="94"/>
        <v>11</v>
      </c>
      <c r="AJ775" s="339">
        <f t="shared" si="94"/>
        <v>21</v>
      </c>
      <c r="AK775" s="335"/>
      <c r="AL775" s="335"/>
      <c r="AM775" s="335"/>
      <c r="AN775" s="335"/>
      <c r="AO775" s="335"/>
      <c r="AP775" s="335"/>
    </row>
    <row r="776">
      <c r="A776" s="343">
        <v>43970.0</v>
      </c>
      <c r="B776" s="339">
        <f t="shared" ref="B776:AJ776" si="95">B64-B1129-B1838</f>
        <v>2</v>
      </c>
      <c r="C776" s="339">
        <f t="shared" si="95"/>
        <v>92</v>
      </c>
      <c r="D776" s="339">
        <f t="shared" si="95"/>
        <v>474</v>
      </c>
      <c r="E776" s="339">
        <f t="shared" si="95"/>
        <v>4</v>
      </c>
      <c r="F776" s="339">
        <f t="shared" si="95"/>
        <v>64</v>
      </c>
      <c r="G776" s="339">
        <f t="shared" si="95"/>
        <v>104</v>
      </c>
      <c r="H776" s="339">
        <f t="shared" si="95"/>
        <v>4356</v>
      </c>
      <c r="I776" s="339">
        <f t="shared" si="95"/>
        <v>80</v>
      </c>
      <c r="J776" s="339">
        <f t="shared" si="95"/>
        <v>1165</v>
      </c>
      <c r="K776" s="339">
        <f t="shared" si="95"/>
        <v>853</v>
      </c>
      <c r="L776" s="339">
        <f t="shared" si="95"/>
        <v>1780</v>
      </c>
      <c r="M776" s="339">
        <f t="shared" si="95"/>
        <v>96</v>
      </c>
      <c r="N776" s="339">
        <f t="shared" si="95"/>
        <v>174</v>
      </c>
      <c r="O776" s="339">
        <f t="shared" si="95"/>
        <v>134</v>
      </c>
      <c r="P776" s="339">
        <f t="shared" si="95"/>
        <v>364</v>
      </c>
      <c r="Q776" s="339">
        <f t="shared" si="95"/>
        <v>108</v>
      </c>
      <c r="R776" s="339">
        <f t="shared" si="95"/>
        <v>46</v>
      </c>
      <c r="S776" s="339">
        <f t="shared" si="95"/>
        <v>155</v>
      </c>
      <c r="T776" s="339">
        <f t="shared" si="95"/>
        <v>502</v>
      </c>
      <c r="U776" s="339">
        <f t="shared" si="95"/>
        <v>281</v>
      </c>
      <c r="V776" s="339">
        <f t="shared" si="95"/>
        <v>88</v>
      </c>
      <c r="W776" s="339">
        <f t="shared" si="95"/>
        <v>149</v>
      </c>
      <c r="X776" s="339">
        <f t="shared" si="95"/>
        <v>172</v>
      </c>
      <c r="Y776" s="339">
        <f t="shared" si="95"/>
        <v>651</v>
      </c>
      <c r="Z776" s="339">
        <f t="shared" si="95"/>
        <v>85</v>
      </c>
      <c r="AA776" s="339">
        <f t="shared" si="95"/>
        <v>52</v>
      </c>
      <c r="AB776" s="339">
        <f t="shared" si="95"/>
        <v>38</v>
      </c>
      <c r="AC776" s="339">
        <f t="shared" si="95"/>
        <v>79</v>
      </c>
      <c r="AD776" s="339">
        <f t="shared" si="95"/>
        <v>80</v>
      </c>
      <c r="AE776" s="339">
        <f t="shared" si="95"/>
        <v>99</v>
      </c>
      <c r="AF776" s="339">
        <f t="shared" si="95"/>
        <v>335</v>
      </c>
      <c r="AG776" s="339">
        <f t="shared" si="95"/>
        <v>50</v>
      </c>
      <c r="AH776" s="339">
        <f t="shared" si="95"/>
        <v>64</v>
      </c>
      <c r="AI776" s="339">
        <f t="shared" si="95"/>
        <v>11</v>
      </c>
      <c r="AJ776" s="339">
        <f t="shared" si="95"/>
        <v>21</v>
      </c>
      <c r="AK776" s="335"/>
      <c r="AL776" s="335"/>
      <c r="AM776" s="335"/>
      <c r="AN776" s="335"/>
      <c r="AO776" s="335"/>
      <c r="AP776" s="335"/>
    </row>
    <row r="777">
      <c r="A777" s="343">
        <v>43971.0</v>
      </c>
      <c r="B777" s="339">
        <f t="shared" ref="B777:AJ777" si="96">B65-B1130-B1839</f>
        <v>2</v>
      </c>
      <c r="C777" s="339">
        <f t="shared" si="96"/>
        <v>91</v>
      </c>
      <c r="D777" s="339">
        <f t="shared" si="96"/>
        <v>475</v>
      </c>
      <c r="E777" s="339">
        <f t="shared" si="96"/>
        <v>10</v>
      </c>
      <c r="F777" s="339">
        <f t="shared" si="96"/>
        <v>64</v>
      </c>
      <c r="G777" s="339">
        <f t="shared" si="96"/>
        <v>104</v>
      </c>
      <c r="H777" s="339">
        <f t="shared" si="96"/>
        <v>4435</v>
      </c>
      <c r="I777" s="339">
        <f t="shared" si="96"/>
        <v>85</v>
      </c>
      <c r="J777" s="339">
        <f t="shared" si="96"/>
        <v>1340</v>
      </c>
      <c r="K777" s="339">
        <f t="shared" si="96"/>
        <v>869</v>
      </c>
      <c r="L777" s="339">
        <f t="shared" si="96"/>
        <v>1881</v>
      </c>
      <c r="M777" s="339">
        <f t="shared" si="96"/>
        <v>96</v>
      </c>
      <c r="N777" s="339">
        <f t="shared" si="96"/>
        <v>176</v>
      </c>
      <c r="O777" s="339">
        <f t="shared" si="96"/>
        <v>125</v>
      </c>
      <c r="P777" s="339">
        <f t="shared" si="96"/>
        <v>419</v>
      </c>
      <c r="Q777" s="339">
        <f t="shared" si="96"/>
        <v>108</v>
      </c>
      <c r="R777" s="339">
        <f t="shared" si="96"/>
        <v>45</v>
      </c>
      <c r="S777" s="339">
        <f t="shared" si="96"/>
        <v>173</v>
      </c>
      <c r="T777" s="339">
        <f t="shared" si="96"/>
        <v>550</v>
      </c>
      <c r="U777" s="339">
        <f t="shared" si="96"/>
        <v>260</v>
      </c>
      <c r="V777" s="339">
        <f t="shared" si="96"/>
        <v>113</v>
      </c>
      <c r="W777" s="339">
        <f t="shared" si="96"/>
        <v>146</v>
      </c>
      <c r="X777" s="339">
        <f t="shared" si="96"/>
        <v>172</v>
      </c>
      <c r="Y777" s="339">
        <f t="shared" si="96"/>
        <v>678</v>
      </c>
      <c r="Z777" s="339">
        <f t="shared" si="96"/>
        <v>85</v>
      </c>
      <c r="AA777" s="339">
        <f t="shared" si="96"/>
        <v>50</v>
      </c>
      <c r="AB777" s="339">
        <f t="shared" si="96"/>
        <v>38</v>
      </c>
      <c r="AC777" s="339">
        <f t="shared" si="96"/>
        <v>80</v>
      </c>
      <c r="AD777" s="339">
        <f t="shared" si="96"/>
        <v>96</v>
      </c>
      <c r="AE777" s="339">
        <f t="shared" si="96"/>
        <v>99</v>
      </c>
      <c r="AF777" s="339">
        <f t="shared" si="96"/>
        <v>355</v>
      </c>
      <c r="AG777" s="339">
        <f t="shared" si="96"/>
        <v>51</v>
      </c>
      <c r="AH777" s="339">
        <f t="shared" si="96"/>
        <v>69</v>
      </c>
      <c r="AI777" s="339">
        <f t="shared" si="96"/>
        <v>11</v>
      </c>
      <c r="AJ777" s="339">
        <f t="shared" si="96"/>
        <v>21</v>
      </c>
      <c r="AK777" s="335"/>
      <c r="AL777" s="335"/>
      <c r="AM777" s="335"/>
      <c r="AN777" s="335"/>
      <c r="AO777" s="335"/>
      <c r="AP777" s="335"/>
    </row>
    <row r="778">
      <c r="A778" s="343">
        <v>43972.0</v>
      </c>
      <c r="B778" s="339">
        <f t="shared" ref="B778:AJ778" si="97">B66-B1131-B1840</f>
        <v>2</v>
      </c>
      <c r="C778" s="339">
        <f t="shared" si="97"/>
        <v>90</v>
      </c>
      <c r="D778" s="339">
        <f t="shared" si="97"/>
        <v>517</v>
      </c>
      <c r="E778" s="339">
        <f t="shared" si="97"/>
        <v>11</v>
      </c>
      <c r="F778" s="339">
        <f t="shared" si="97"/>
        <v>64</v>
      </c>
      <c r="G778" s="339">
        <f t="shared" si="97"/>
        <v>102</v>
      </c>
      <c r="H778" s="339">
        <f t="shared" si="97"/>
        <v>4362</v>
      </c>
      <c r="I778" s="339">
        <f t="shared" si="97"/>
        <v>85</v>
      </c>
      <c r="J778" s="339">
        <f t="shared" si="97"/>
        <v>1416</v>
      </c>
      <c r="K778" s="339">
        <f t="shared" si="97"/>
        <v>892</v>
      </c>
      <c r="L778" s="339">
        <f t="shared" si="97"/>
        <v>2354</v>
      </c>
      <c r="M778" s="339">
        <f t="shared" si="97"/>
        <v>93</v>
      </c>
      <c r="N778" s="339">
        <f t="shared" si="97"/>
        <v>167</v>
      </c>
      <c r="O778" s="339">
        <f t="shared" si="97"/>
        <v>128</v>
      </c>
      <c r="P778" s="339">
        <f t="shared" si="97"/>
        <v>427</v>
      </c>
      <c r="Q778" s="339">
        <f t="shared" si="97"/>
        <v>110</v>
      </c>
      <c r="R778" s="339">
        <f t="shared" si="97"/>
        <v>45</v>
      </c>
      <c r="S778" s="339">
        <f t="shared" si="97"/>
        <v>186</v>
      </c>
      <c r="T778" s="339">
        <f t="shared" si="97"/>
        <v>575</v>
      </c>
      <c r="U778" s="339">
        <f t="shared" si="97"/>
        <v>261</v>
      </c>
      <c r="V778" s="339">
        <f t="shared" si="97"/>
        <v>138</v>
      </c>
      <c r="W778" s="339">
        <f t="shared" si="97"/>
        <v>168</v>
      </c>
      <c r="X778" s="339">
        <f t="shared" si="97"/>
        <v>172</v>
      </c>
      <c r="Y778" s="339">
        <f t="shared" si="97"/>
        <v>678</v>
      </c>
      <c r="Z778" s="339">
        <f t="shared" si="97"/>
        <v>76</v>
      </c>
      <c r="AA778" s="339">
        <f t="shared" si="97"/>
        <v>64</v>
      </c>
      <c r="AB778" s="339">
        <f t="shared" si="97"/>
        <v>39</v>
      </c>
      <c r="AC778" s="339">
        <f t="shared" si="97"/>
        <v>81</v>
      </c>
      <c r="AD778" s="339">
        <f t="shared" si="97"/>
        <v>106</v>
      </c>
      <c r="AE778" s="339">
        <f t="shared" si="97"/>
        <v>102</v>
      </c>
      <c r="AF778" s="339">
        <f t="shared" si="97"/>
        <v>356</v>
      </c>
      <c r="AG778" s="339">
        <f t="shared" si="97"/>
        <v>59</v>
      </c>
      <c r="AH778" s="339">
        <f t="shared" si="97"/>
        <v>72</v>
      </c>
      <c r="AI778" s="339">
        <f t="shared" si="97"/>
        <v>27</v>
      </c>
      <c r="AJ778" s="339">
        <f t="shared" si="97"/>
        <v>21</v>
      </c>
      <c r="AK778" s="335"/>
      <c r="AL778" s="335"/>
      <c r="AM778" s="335"/>
      <c r="AN778" s="335"/>
      <c r="AO778" s="335"/>
      <c r="AP778" s="335"/>
    </row>
    <row r="779">
      <c r="A779" s="343">
        <v>43973.0</v>
      </c>
      <c r="B779" s="339">
        <f t="shared" ref="B779:AJ779" si="98">B67-B1132-B1841</f>
        <v>3</v>
      </c>
      <c r="C779" s="339">
        <f t="shared" si="98"/>
        <v>92</v>
      </c>
      <c r="D779" s="339">
        <f t="shared" si="98"/>
        <v>530</v>
      </c>
      <c r="E779" s="339">
        <f t="shared" si="98"/>
        <v>9</v>
      </c>
      <c r="F779" s="339">
        <f t="shared" si="98"/>
        <v>58</v>
      </c>
      <c r="G779" s="339">
        <f t="shared" si="98"/>
        <v>95</v>
      </c>
      <c r="H779" s="339">
        <f t="shared" si="98"/>
        <v>4390</v>
      </c>
      <c r="I779" s="339">
        <f t="shared" si="98"/>
        <v>83</v>
      </c>
      <c r="J779" s="339">
        <f t="shared" si="98"/>
        <v>1445</v>
      </c>
      <c r="K779" s="339">
        <f t="shared" si="98"/>
        <v>909</v>
      </c>
      <c r="L779" s="339">
        <f t="shared" si="98"/>
        <v>2460</v>
      </c>
      <c r="M779" s="339">
        <f t="shared" si="98"/>
        <v>98</v>
      </c>
      <c r="N779" s="339">
        <f t="shared" si="98"/>
        <v>166</v>
      </c>
      <c r="O779" s="339">
        <f t="shared" si="98"/>
        <v>145</v>
      </c>
      <c r="P779" s="339">
        <f t="shared" si="98"/>
        <v>438</v>
      </c>
      <c r="Q779" s="339">
        <f t="shared" si="98"/>
        <v>105</v>
      </c>
      <c r="R779" s="339">
        <f t="shared" si="98"/>
        <v>46</v>
      </c>
      <c r="S779" s="339">
        <f t="shared" si="98"/>
        <v>237</v>
      </c>
      <c r="T779" s="339">
        <f t="shared" si="98"/>
        <v>576</v>
      </c>
      <c r="U779" s="339">
        <f t="shared" si="98"/>
        <v>258</v>
      </c>
      <c r="V779" s="339">
        <f t="shared" si="98"/>
        <v>155</v>
      </c>
      <c r="W779" s="339">
        <f t="shared" si="98"/>
        <v>151</v>
      </c>
      <c r="X779" s="339">
        <f t="shared" si="98"/>
        <v>177</v>
      </c>
      <c r="Y779" s="339">
        <f t="shared" si="98"/>
        <v>728</v>
      </c>
      <c r="Z779" s="339">
        <f t="shared" si="98"/>
        <v>76</v>
      </c>
      <c r="AA779" s="339">
        <f t="shared" si="98"/>
        <v>64</v>
      </c>
      <c r="AB779" s="339">
        <f t="shared" si="98"/>
        <v>37</v>
      </c>
      <c r="AC779" s="339">
        <f t="shared" si="98"/>
        <v>83</v>
      </c>
      <c r="AD779" s="339">
        <f t="shared" si="98"/>
        <v>128</v>
      </c>
      <c r="AE779" s="339">
        <f t="shared" si="98"/>
        <v>107</v>
      </c>
      <c r="AF779" s="339">
        <f t="shared" si="98"/>
        <v>383</v>
      </c>
      <c r="AG779" s="339">
        <f t="shared" si="98"/>
        <v>58</v>
      </c>
      <c r="AH779" s="339">
        <f t="shared" si="98"/>
        <v>72</v>
      </c>
      <c r="AI779" s="339">
        <f t="shared" si="98"/>
        <v>30</v>
      </c>
      <c r="AJ779" s="339">
        <f t="shared" si="98"/>
        <v>21</v>
      </c>
      <c r="AK779" s="335"/>
      <c r="AL779" s="335"/>
      <c r="AM779" s="335"/>
      <c r="AN779" s="335"/>
      <c r="AO779" s="335"/>
      <c r="AP779" s="335"/>
    </row>
    <row r="780">
      <c r="A780" s="343">
        <v>43974.0</v>
      </c>
      <c r="B780" s="339">
        <f t="shared" ref="B780:AJ780" si="99">B68-B1133-B1842</f>
        <v>1</v>
      </c>
      <c r="C780" s="339">
        <f t="shared" si="99"/>
        <v>97</v>
      </c>
      <c r="D780" s="339">
        <f t="shared" si="99"/>
        <v>530</v>
      </c>
      <c r="E780" s="339">
        <f t="shared" si="99"/>
        <v>12</v>
      </c>
      <c r="F780" s="339">
        <f t="shared" si="99"/>
        <v>58</v>
      </c>
      <c r="G780" s="339">
        <f t="shared" si="99"/>
        <v>96</v>
      </c>
      <c r="H780" s="339">
        <f t="shared" si="99"/>
        <v>4450</v>
      </c>
      <c r="I780" s="339">
        <f t="shared" si="99"/>
        <v>83</v>
      </c>
      <c r="J780" s="339">
        <f t="shared" si="99"/>
        <v>1447</v>
      </c>
      <c r="K780" s="339">
        <f t="shared" si="99"/>
        <v>963</v>
      </c>
      <c r="L780" s="339">
        <f t="shared" si="99"/>
        <v>2898</v>
      </c>
      <c r="M780" s="339">
        <f t="shared" si="99"/>
        <v>126</v>
      </c>
      <c r="N780" s="339">
        <f t="shared" si="99"/>
        <v>166</v>
      </c>
      <c r="O780" s="339">
        <f t="shared" si="99"/>
        <v>147</v>
      </c>
      <c r="P780" s="339">
        <f t="shared" si="99"/>
        <v>455</v>
      </c>
      <c r="Q780" s="339">
        <f t="shared" si="99"/>
        <v>105</v>
      </c>
      <c r="R780" s="339">
        <f t="shared" si="99"/>
        <v>52</v>
      </c>
      <c r="S780" s="339">
        <f t="shared" si="99"/>
        <v>239</v>
      </c>
      <c r="T780" s="339">
        <f t="shared" si="99"/>
        <v>602</v>
      </c>
      <c r="U780" s="339">
        <f t="shared" si="99"/>
        <v>244</v>
      </c>
      <c r="V780" s="339">
        <f t="shared" si="99"/>
        <v>155</v>
      </c>
      <c r="W780" s="339">
        <f t="shared" si="99"/>
        <v>160</v>
      </c>
      <c r="X780" s="339">
        <f t="shared" si="99"/>
        <v>160</v>
      </c>
      <c r="Y780" s="339">
        <f t="shared" si="99"/>
        <v>780</v>
      </c>
      <c r="Z780" s="339">
        <f t="shared" si="99"/>
        <v>80</v>
      </c>
      <c r="AA780" s="339">
        <f t="shared" si="99"/>
        <v>62</v>
      </c>
      <c r="AB780" s="339">
        <f t="shared" si="99"/>
        <v>38</v>
      </c>
      <c r="AC780" s="339">
        <f t="shared" si="99"/>
        <v>83</v>
      </c>
      <c r="AD780" s="339">
        <f t="shared" si="99"/>
        <v>128</v>
      </c>
      <c r="AE780" s="339">
        <f t="shared" si="99"/>
        <v>108</v>
      </c>
      <c r="AF780" s="339">
        <f t="shared" si="99"/>
        <v>440</v>
      </c>
      <c r="AG780" s="339">
        <f t="shared" si="99"/>
        <v>57</v>
      </c>
      <c r="AH780" s="339">
        <f t="shared" si="99"/>
        <v>72</v>
      </c>
      <c r="AI780" s="339">
        <f t="shared" si="99"/>
        <v>30</v>
      </c>
      <c r="AJ780" s="339">
        <f t="shared" si="99"/>
        <v>21</v>
      </c>
      <c r="AK780" s="335"/>
      <c r="AL780" s="335"/>
      <c r="AM780" s="335"/>
      <c r="AN780" s="335"/>
      <c r="AO780" s="335"/>
      <c r="AP780" s="335"/>
    </row>
    <row r="781">
      <c r="A781" s="343">
        <v>43975.0</v>
      </c>
      <c r="B781" s="339">
        <f t="shared" ref="B781:AJ781" si="100">B69-B1134-B1843</f>
        <v>1</v>
      </c>
      <c r="C781" s="339">
        <f t="shared" si="100"/>
        <v>97</v>
      </c>
      <c r="D781" s="339">
        <f t="shared" si="100"/>
        <v>547</v>
      </c>
      <c r="E781" s="339">
        <f t="shared" si="100"/>
        <v>11</v>
      </c>
      <c r="F781" s="339">
        <f t="shared" si="100"/>
        <v>58</v>
      </c>
      <c r="G781" s="339">
        <f t="shared" si="100"/>
        <v>96</v>
      </c>
      <c r="H781" s="339">
        <f t="shared" si="100"/>
        <v>4547</v>
      </c>
      <c r="I781" s="339">
        <f t="shared" si="100"/>
        <v>82</v>
      </c>
      <c r="J781" s="339">
        <f t="shared" si="100"/>
        <v>1484</v>
      </c>
      <c r="K781" s="339">
        <f t="shared" si="100"/>
        <v>980</v>
      </c>
      <c r="L781" s="339">
        <f t="shared" si="100"/>
        <v>2915</v>
      </c>
      <c r="M781" s="339">
        <f t="shared" si="100"/>
        <v>126</v>
      </c>
      <c r="N781" s="339">
        <f t="shared" si="100"/>
        <v>168</v>
      </c>
      <c r="O781" s="339">
        <f t="shared" si="100"/>
        <v>163</v>
      </c>
      <c r="P781" s="339">
        <f t="shared" si="100"/>
        <v>463</v>
      </c>
      <c r="Q781" s="339">
        <f t="shared" si="100"/>
        <v>104</v>
      </c>
      <c r="R781" s="339">
        <f t="shared" si="100"/>
        <v>55</v>
      </c>
      <c r="S781" s="339">
        <f t="shared" si="100"/>
        <v>243</v>
      </c>
      <c r="T781" s="339">
        <f t="shared" si="100"/>
        <v>609</v>
      </c>
      <c r="U781" s="339">
        <f t="shared" si="100"/>
        <v>274</v>
      </c>
      <c r="V781" s="339">
        <f t="shared" si="100"/>
        <v>181</v>
      </c>
      <c r="W781" s="339">
        <f t="shared" si="100"/>
        <v>170</v>
      </c>
      <c r="X781" s="339">
        <f t="shared" si="100"/>
        <v>160</v>
      </c>
      <c r="Y781" s="339">
        <f t="shared" si="100"/>
        <v>777</v>
      </c>
      <c r="Z781" s="339">
        <f t="shared" si="100"/>
        <v>71</v>
      </c>
      <c r="AA781" s="339">
        <f t="shared" si="100"/>
        <v>64</v>
      </c>
      <c r="AB781" s="339">
        <f t="shared" si="100"/>
        <v>39</v>
      </c>
      <c r="AC781" s="339">
        <f t="shared" si="100"/>
        <v>83</v>
      </c>
      <c r="AD781" s="339">
        <f t="shared" si="100"/>
        <v>130</v>
      </c>
      <c r="AE781" s="339">
        <f t="shared" si="100"/>
        <v>109</v>
      </c>
      <c r="AF781" s="339">
        <f t="shared" si="100"/>
        <v>502</v>
      </c>
      <c r="AG781" s="339">
        <f t="shared" si="100"/>
        <v>57</v>
      </c>
      <c r="AH781" s="339">
        <f t="shared" si="100"/>
        <v>72</v>
      </c>
      <c r="AI781" s="339">
        <f t="shared" si="100"/>
        <v>38</v>
      </c>
      <c r="AJ781" s="339">
        <f t="shared" si="100"/>
        <v>21</v>
      </c>
      <c r="AK781" s="335"/>
      <c r="AL781" s="335"/>
      <c r="AM781" s="335"/>
      <c r="AN781" s="335"/>
      <c r="AO781" s="335"/>
      <c r="AP781" s="335"/>
    </row>
    <row r="782">
      <c r="A782" s="343">
        <v>43976.0</v>
      </c>
      <c r="B782" s="339">
        <f t="shared" ref="B782:AJ782" si="101">B70-B1135-B1844</f>
        <v>1</v>
      </c>
      <c r="C782" s="339">
        <f t="shared" si="101"/>
        <v>97</v>
      </c>
      <c r="D782" s="339">
        <f t="shared" si="101"/>
        <v>547</v>
      </c>
      <c r="E782" s="339">
        <f t="shared" si="101"/>
        <v>11</v>
      </c>
      <c r="F782" s="339">
        <f t="shared" si="101"/>
        <v>58</v>
      </c>
      <c r="G782" s="339">
        <f t="shared" si="101"/>
        <v>94</v>
      </c>
      <c r="H782" s="339">
        <f t="shared" si="101"/>
        <v>4553</v>
      </c>
      <c r="I782" s="339">
        <f t="shared" si="101"/>
        <v>82</v>
      </c>
      <c r="J782" s="339">
        <f t="shared" si="101"/>
        <v>1506</v>
      </c>
      <c r="K782" s="339">
        <f t="shared" si="101"/>
        <v>981</v>
      </c>
      <c r="L782" s="339">
        <f t="shared" si="101"/>
        <v>3105</v>
      </c>
      <c r="M782" s="339">
        <f t="shared" si="101"/>
        <v>128</v>
      </c>
      <c r="N782" s="339">
        <f t="shared" si="101"/>
        <v>156</v>
      </c>
      <c r="O782" s="339">
        <f t="shared" si="101"/>
        <v>142</v>
      </c>
      <c r="P782" s="339">
        <f t="shared" si="101"/>
        <v>461</v>
      </c>
      <c r="Q782" s="339">
        <f t="shared" si="101"/>
        <v>96</v>
      </c>
      <c r="R782" s="339">
        <f t="shared" si="101"/>
        <v>54</v>
      </c>
      <c r="S782" s="339">
        <f t="shared" si="101"/>
        <v>212</v>
      </c>
      <c r="T782" s="339">
        <f t="shared" si="101"/>
        <v>675</v>
      </c>
      <c r="U782" s="339">
        <f t="shared" si="101"/>
        <v>268</v>
      </c>
      <c r="V782" s="339">
        <f t="shared" si="101"/>
        <v>187</v>
      </c>
      <c r="W782" s="339">
        <f t="shared" si="101"/>
        <v>169</v>
      </c>
      <c r="X782" s="339">
        <f t="shared" si="101"/>
        <v>160</v>
      </c>
      <c r="Y782" s="339">
        <f t="shared" si="101"/>
        <v>791</v>
      </c>
      <c r="Z782" s="339">
        <f t="shared" si="101"/>
        <v>71</v>
      </c>
      <c r="AA782" s="339">
        <f t="shared" si="101"/>
        <v>69</v>
      </c>
      <c r="AB782" s="339">
        <f t="shared" si="101"/>
        <v>39</v>
      </c>
      <c r="AC782" s="339">
        <f t="shared" si="101"/>
        <v>88</v>
      </c>
      <c r="AD782" s="339">
        <f t="shared" si="101"/>
        <v>126</v>
      </c>
      <c r="AE782" s="339">
        <f t="shared" si="101"/>
        <v>106</v>
      </c>
      <c r="AF782" s="339">
        <f t="shared" si="101"/>
        <v>493</v>
      </c>
      <c r="AG782" s="339">
        <f t="shared" si="101"/>
        <v>57</v>
      </c>
      <c r="AH782" s="339">
        <f t="shared" si="101"/>
        <v>75</v>
      </c>
      <c r="AI782" s="339">
        <f t="shared" si="101"/>
        <v>38</v>
      </c>
      <c r="AJ782" s="339">
        <f t="shared" si="101"/>
        <v>21</v>
      </c>
      <c r="AK782" s="335"/>
      <c r="AL782" s="335"/>
      <c r="AM782" s="335"/>
      <c r="AN782" s="335"/>
      <c r="AO782" s="335"/>
      <c r="AP782" s="335"/>
    </row>
    <row r="783">
      <c r="A783" s="343">
        <v>43977.0</v>
      </c>
      <c r="B783" s="339">
        <f t="shared" ref="B783:AJ783" si="102">B71-B1136-B1845</f>
        <v>1</v>
      </c>
      <c r="C783" s="339">
        <f t="shared" si="102"/>
        <v>108</v>
      </c>
      <c r="D783" s="339">
        <f t="shared" si="102"/>
        <v>563</v>
      </c>
      <c r="E783" s="339">
        <f t="shared" si="102"/>
        <v>11</v>
      </c>
      <c r="F783" s="339">
        <f t="shared" si="102"/>
        <v>58</v>
      </c>
      <c r="G783" s="339">
        <f t="shared" si="102"/>
        <v>87</v>
      </c>
      <c r="H783" s="339">
        <f t="shared" si="102"/>
        <v>4629</v>
      </c>
      <c r="I783" s="339">
        <f t="shared" si="102"/>
        <v>82</v>
      </c>
      <c r="J783" s="339">
        <f t="shared" si="102"/>
        <v>1488</v>
      </c>
      <c r="K783" s="339">
        <f t="shared" si="102"/>
        <v>970</v>
      </c>
      <c r="L783" s="339">
        <f t="shared" si="102"/>
        <v>3136</v>
      </c>
      <c r="M783" s="339">
        <f t="shared" si="102"/>
        <v>128</v>
      </c>
      <c r="N783" s="339">
        <f t="shared" si="102"/>
        <v>151</v>
      </c>
      <c r="O783" s="339">
        <f t="shared" si="102"/>
        <v>154</v>
      </c>
      <c r="P783" s="339">
        <f t="shared" si="102"/>
        <v>487</v>
      </c>
      <c r="Q783" s="339">
        <f t="shared" si="102"/>
        <v>95</v>
      </c>
      <c r="R783" s="339">
        <f t="shared" si="102"/>
        <v>54</v>
      </c>
      <c r="S783" s="339">
        <f t="shared" si="102"/>
        <v>222</v>
      </c>
      <c r="T783" s="339">
        <f t="shared" si="102"/>
        <v>729</v>
      </c>
      <c r="U783" s="339">
        <f t="shared" si="102"/>
        <v>281</v>
      </c>
      <c r="V783" s="339">
        <f t="shared" si="102"/>
        <v>208</v>
      </c>
      <c r="W783" s="339">
        <f t="shared" si="102"/>
        <v>168</v>
      </c>
      <c r="X783" s="339">
        <f t="shared" si="102"/>
        <v>111</v>
      </c>
      <c r="Y783" s="339">
        <f t="shared" si="102"/>
        <v>785</v>
      </c>
      <c r="Z783" s="339">
        <f t="shared" si="102"/>
        <v>69</v>
      </c>
      <c r="AA783" s="339">
        <f t="shared" si="102"/>
        <v>64</v>
      </c>
      <c r="AB783" s="339">
        <f t="shared" si="102"/>
        <v>29</v>
      </c>
      <c r="AC783" s="339">
        <f t="shared" si="102"/>
        <v>96</v>
      </c>
      <c r="AD783" s="339">
        <f t="shared" si="102"/>
        <v>126</v>
      </c>
      <c r="AE783" s="339">
        <f t="shared" si="102"/>
        <v>95</v>
      </c>
      <c r="AF783" s="339">
        <f t="shared" si="102"/>
        <v>493</v>
      </c>
      <c r="AG783" s="339">
        <f t="shared" si="102"/>
        <v>56</v>
      </c>
      <c r="AH783" s="339">
        <f t="shared" si="102"/>
        <v>77</v>
      </c>
      <c r="AI783" s="339">
        <f t="shared" si="102"/>
        <v>38</v>
      </c>
      <c r="AJ783" s="339">
        <f t="shared" si="102"/>
        <v>21</v>
      </c>
      <c r="AK783" s="335"/>
      <c r="AL783" s="335"/>
      <c r="AM783" s="335"/>
      <c r="AN783" s="335"/>
      <c r="AO783" s="335"/>
      <c r="AP783" s="335"/>
    </row>
    <row r="784">
      <c r="A784" s="343">
        <v>43978.0</v>
      </c>
      <c r="B784" s="339">
        <f t="shared" ref="B784:AJ784" si="103">B72-B1137-B1846</f>
        <v>1</v>
      </c>
      <c r="C784" s="339">
        <f t="shared" si="103"/>
        <v>109</v>
      </c>
      <c r="D784" s="339">
        <f t="shared" si="103"/>
        <v>570</v>
      </c>
      <c r="E784" s="339">
        <f t="shared" si="103"/>
        <v>14</v>
      </c>
      <c r="F784" s="339">
        <f t="shared" si="103"/>
        <v>53</v>
      </c>
      <c r="G784" s="339">
        <f t="shared" si="103"/>
        <v>86</v>
      </c>
      <c r="H784" s="339">
        <f t="shared" si="103"/>
        <v>4704</v>
      </c>
      <c r="I784" s="339">
        <f t="shared" si="103"/>
        <v>82</v>
      </c>
      <c r="J784" s="339">
        <f t="shared" si="103"/>
        <v>1473</v>
      </c>
      <c r="K784" s="339">
        <f t="shared" si="103"/>
        <v>981</v>
      </c>
      <c r="L784" s="339">
        <f t="shared" si="103"/>
        <v>3300</v>
      </c>
      <c r="M784" s="339">
        <f t="shared" si="103"/>
        <v>135</v>
      </c>
      <c r="N784" s="339">
        <f t="shared" si="103"/>
        <v>249</v>
      </c>
      <c r="O784" s="339">
        <f t="shared" si="103"/>
        <v>162</v>
      </c>
      <c r="P784" s="339">
        <f t="shared" si="103"/>
        <v>552</v>
      </c>
      <c r="Q784" s="339">
        <f t="shared" si="103"/>
        <v>94</v>
      </c>
      <c r="R784" s="339">
        <f t="shared" si="103"/>
        <v>60</v>
      </c>
      <c r="S784" s="339">
        <f t="shared" si="103"/>
        <v>256</v>
      </c>
      <c r="T784" s="339">
        <f t="shared" si="103"/>
        <v>782</v>
      </c>
      <c r="U784" s="339">
        <f t="shared" si="103"/>
        <v>276</v>
      </c>
      <c r="V784" s="339">
        <f t="shared" si="103"/>
        <v>216</v>
      </c>
      <c r="W784" s="339">
        <f t="shared" si="103"/>
        <v>182</v>
      </c>
      <c r="X784" s="339">
        <f t="shared" si="103"/>
        <v>112</v>
      </c>
      <c r="Y784" s="339">
        <f t="shared" si="103"/>
        <v>795</v>
      </c>
      <c r="Z784" s="339">
        <f t="shared" si="103"/>
        <v>67</v>
      </c>
      <c r="AA784" s="339">
        <f t="shared" si="103"/>
        <v>60</v>
      </c>
      <c r="AB784" s="339">
        <f t="shared" si="103"/>
        <v>28</v>
      </c>
      <c r="AC784" s="339">
        <f t="shared" si="103"/>
        <v>95</v>
      </c>
      <c r="AD784" s="339">
        <f t="shared" si="103"/>
        <v>136</v>
      </c>
      <c r="AE784" s="339">
        <f t="shared" si="103"/>
        <v>94</v>
      </c>
      <c r="AF784" s="339">
        <f t="shared" si="103"/>
        <v>507</v>
      </c>
      <c r="AG784" s="339">
        <f t="shared" si="103"/>
        <v>54</v>
      </c>
      <c r="AH784" s="339">
        <f t="shared" si="103"/>
        <v>75</v>
      </c>
      <c r="AI784" s="339">
        <f t="shared" si="103"/>
        <v>40</v>
      </c>
      <c r="AJ784" s="339">
        <f t="shared" si="103"/>
        <v>21</v>
      </c>
      <c r="AK784" s="335"/>
      <c r="AL784" s="335"/>
      <c r="AM784" s="335"/>
      <c r="AN784" s="335"/>
      <c r="AO784" s="335"/>
      <c r="AP784" s="335"/>
    </row>
    <row r="785">
      <c r="A785" s="343">
        <v>43979.0</v>
      </c>
      <c r="B785" s="339">
        <f t="shared" ref="B785:AJ785" si="104">B73-B1138-B1847</f>
        <v>2</v>
      </c>
      <c r="C785" s="339">
        <f t="shared" si="104"/>
        <v>102</v>
      </c>
      <c r="D785" s="339">
        <f t="shared" si="104"/>
        <v>560</v>
      </c>
      <c r="E785" s="339">
        <f t="shared" si="104"/>
        <v>14</v>
      </c>
      <c r="F785" s="339">
        <f t="shared" si="104"/>
        <v>55</v>
      </c>
      <c r="G785" s="339">
        <f t="shared" si="104"/>
        <v>78</v>
      </c>
      <c r="H785" s="339">
        <f t="shared" si="104"/>
        <v>4790</v>
      </c>
      <c r="I785" s="339">
        <f t="shared" si="104"/>
        <v>82</v>
      </c>
      <c r="J785" s="339">
        <f t="shared" si="104"/>
        <v>1453</v>
      </c>
      <c r="K785" s="339">
        <f t="shared" si="104"/>
        <v>990</v>
      </c>
      <c r="L785" s="339">
        <f t="shared" si="104"/>
        <v>3431</v>
      </c>
      <c r="M785" s="339">
        <f t="shared" si="104"/>
        <v>136</v>
      </c>
      <c r="N785" s="339">
        <f t="shared" si="104"/>
        <v>144</v>
      </c>
      <c r="O785" s="339">
        <f t="shared" si="104"/>
        <v>169</v>
      </c>
      <c r="P785" s="339">
        <f t="shared" si="104"/>
        <v>668</v>
      </c>
      <c r="Q785" s="339">
        <f t="shared" si="104"/>
        <v>94</v>
      </c>
      <c r="R785" s="339">
        <f t="shared" si="104"/>
        <v>73</v>
      </c>
      <c r="S785" s="339">
        <f t="shared" si="104"/>
        <v>279</v>
      </c>
      <c r="T785" s="339">
        <f t="shared" si="104"/>
        <v>794</v>
      </c>
      <c r="U785" s="339">
        <f t="shared" si="104"/>
        <v>274</v>
      </c>
      <c r="V785" s="339">
        <f t="shared" si="104"/>
        <v>225</v>
      </c>
      <c r="W785" s="339">
        <f t="shared" si="104"/>
        <v>208</v>
      </c>
      <c r="X785" s="339">
        <f t="shared" si="104"/>
        <v>126</v>
      </c>
      <c r="Y785" s="339">
        <f t="shared" si="104"/>
        <v>839</v>
      </c>
      <c r="Z785" s="339">
        <f t="shared" si="104"/>
        <v>70</v>
      </c>
      <c r="AA785" s="339">
        <f t="shared" si="104"/>
        <v>60</v>
      </c>
      <c r="AB785" s="339">
        <f t="shared" si="104"/>
        <v>25</v>
      </c>
      <c r="AC785" s="339">
        <f t="shared" si="104"/>
        <v>101</v>
      </c>
      <c r="AD785" s="339">
        <f t="shared" si="104"/>
        <v>146</v>
      </c>
      <c r="AE785" s="339">
        <f t="shared" si="104"/>
        <v>112</v>
      </c>
      <c r="AF785" s="339">
        <f t="shared" si="104"/>
        <v>510</v>
      </c>
      <c r="AG785" s="339">
        <f t="shared" si="104"/>
        <v>52</v>
      </c>
      <c r="AH785" s="339">
        <f t="shared" si="104"/>
        <v>75</v>
      </c>
      <c r="AI785" s="339">
        <f t="shared" si="104"/>
        <v>44</v>
      </c>
      <c r="AJ785" s="339">
        <f t="shared" si="104"/>
        <v>21</v>
      </c>
      <c r="AK785" s="335"/>
      <c r="AL785" s="335"/>
      <c r="AM785" s="335"/>
      <c r="AN785" s="335"/>
      <c r="AO785" s="335"/>
      <c r="AP785" s="335"/>
    </row>
    <row r="786">
      <c r="A786" s="343">
        <v>43980.0</v>
      </c>
      <c r="B786" s="339">
        <f t="shared" ref="B786:AJ786" si="105">B74-B1139-B1848</f>
        <v>2</v>
      </c>
      <c r="C786" s="339">
        <f t="shared" si="105"/>
        <v>119</v>
      </c>
      <c r="D786" s="339">
        <f t="shared" si="105"/>
        <v>559</v>
      </c>
      <c r="E786" s="339">
        <f t="shared" si="105"/>
        <v>14</v>
      </c>
      <c r="F786" s="339">
        <f t="shared" si="105"/>
        <v>50</v>
      </c>
      <c r="G786" s="339">
        <f t="shared" si="105"/>
        <v>73</v>
      </c>
      <c r="H786" s="339">
        <f t="shared" si="105"/>
        <v>4880</v>
      </c>
      <c r="I786" s="339">
        <f t="shared" si="105"/>
        <v>82</v>
      </c>
      <c r="J786" s="339">
        <f t="shared" si="105"/>
        <v>1477</v>
      </c>
      <c r="K786" s="339">
        <f t="shared" si="105"/>
        <v>944</v>
      </c>
      <c r="L786" s="339">
        <f t="shared" si="105"/>
        <v>3499</v>
      </c>
      <c r="M786" s="339">
        <f t="shared" si="105"/>
        <v>133</v>
      </c>
      <c r="N786" s="339">
        <f t="shared" si="105"/>
        <v>139</v>
      </c>
      <c r="O786" s="339">
        <f t="shared" si="105"/>
        <v>192</v>
      </c>
      <c r="P786" s="339">
        <f t="shared" si="105"/>
        <v>739</v>
      </c>
      <c r="Q786" s="339">
        <f t="shared" si="105"/>
        <v>91</v>
      </c>
      <c r="R786" s="339">
        <f t="shared" si="105"/>
        <v>67</v>
      </c>
      <c r="S786" s="339">
        <f t="shared" si="105"/>
        <v>304</v>
      </c>
      <c r="T786" s="339">
        <f t="shared" si="105"/>
        <v>789</v>
      </c>
      <c r="U786" s="339">
        <f t="shared" si="105"/>
        <v>266</v>
      </c>
      <c r="V786" s="339">
        <f t="shared" si="105"/>
        <v>232</v>
      </c>
      <c r="W786" s="339">
        <f t="shared" si="105"/>
        <v>246</v>
      </c>
      <c r="X786" s="339">
        <f t="shared" si="105"/>
        <v>124</v>
      </c>
      <c r="Y786" s="339">
        <f t="shared" si="105"/>
        <v>865</v>
      </c>
      <c r="Z786" s="339">
        <f t="shared" si="105"/>
        <v>70</v>
      </c>
      <c r="AA786" s="339">
        <f t="shared" si="105"/>
        <v>66</v>
      </c>
      <c r="AB786" s="339">
        <f t="shared" si="105"/>
        <v>27</v>
      </c>
      <c r="AC786" s="339">
        <f t="shared" si="105"/>
        <v>111</v>
      </c>
      <c r="AD786" s="339">
        <f t="shared" si="105"/>
        <v>172</v>
      </c>
      <c r="AE786" s="339">
        <f t="shared" si="105"/>
        <v>114</v>
      </c>
      <c r="AF786" s="339">
        <f t="shared" si="105"/>
        <v>566</v>
      </c>
      <c r="AG786" s="339">
        <f t="shared" si="105"/>
        <v>52</v>
      </c>
      <c r="AH786" s="339">
        <f t="shared" si="105"/>
        <v>77</v>
      </c>
      <c r="AI786" s="339">
        <f t="shared" si="105"/>
        <v>42</v>
      </c>
      <c r="AJ786" s="339">
        <f t="shared" si="105"/>
        <v>21</v>
      </c>
      <c r="AK786" s="335"/>
      <c r="AL786" s="335"/>
      <c r="AM786" s="335"/>
      <c r="AN786" s="335"/>
      <c r="AO786" s="335"/>
      <c r="AP786" s="335"/>
    </row>
    <row r="787">
      <c r="A787" s="343">
        <v>43981.0</v>
      </c>
      <c r="B787" s="339">
        <f t="shared" ref="B787:AJ787" si="106">B75-B1140-B1849</f>
        <v>2</v>
      </c>
      <c r="C787" s="339">
        <f t="shared" si="106"/>
        <v>123</v>
      </c>
      <c r="D787" s="339">
        <f t="shared" si="106"/>
        <v>545</v>
      </c>
      <c r="E787" s="339">
        <f t="shared" si="106"/>
        <v>17</v>
      </c>
      <c r="F787" s="339">
        <f t="shared" si="106"/>
        <v>62</v>
      </c>
      <c r="G787" s="339">
        <f t="shared" si="106"/>
        <v>67</v>
      </c>
      <c r="H787" s="339">
        <f t="shared" si="106"/>
        <v>4708</v>
      </c>
      <c r="I787" s="339">
        <f t="shared" si="106"/>
        <v>82</v>
      </c>
      <c r="J787" s="339">
        <f t="shared" si="106"/>
        <v>1471</v>
      </c>
      <c r="K787" s="339">
        <f t="shared" si="106"/>
        <v>941</v>
      </c>
      <c r="L787" s="339">
        <f t="shared" si="106"/>
        <v>3652</v>
      </c>
      <c r="M787" s="339">
        <f t="shared" si="106"/>
        <v>133</v>
      </c>
      <c r="N787" s="339">
        <f t="shared" si="106"/>
        <v>127</v>
      </c>
      <c r="O787" s="339">
        <f t="shared" si="106"/>
        <v>215</v>
      </c>
      <c r="P787" s="339">
        <f t="shared" si="106"/>
        <v>719</v>
      </c>
      <c r="Q787" s="339">
        <f t="shared" si="106"/>
        <v>91</v>
      </c>
      <c r="R787" s="339">
        <f t="shared" si="106"/>
        <v>80</v>
      </c>
      <c r="S787" s="339">
        <f t="shared" si="106"/>
        <v>305</v>
      </c>
      <c r="T787" s="339">
        <f t="shared" si="106"/>
        <v>763</v>
      </c>
      <c r="U787" s="339">
        <f t="shared" si="106"/>
        <v>271</v>
      </c>
      <c r="V787" s="339">
        <f t="shared" si="106"/>
        <v>247</v>
      </c>
      <c r="W787" s="339">
        <f t="shared" si="106"/>
        <v>242</v>
      </c>
      <c r="X787" s="339">
        <f t="shared" si="106"/>
        <v>124</v>
      </c>
      <c r="Y787" s="339">
        <f t="shared" si="106"/>
        <v>874</v>
      </c>
      <c r="Z787" s="339">
        <f t="shared" si="106"/>
        <v>70</v>
      </c>
      <c r="AA787" s="339">
        <f t="shared" si="106"/>
        <v>55</v>
      </c>
      <c r="AB787" s="339">
        <f t="shared" si="106"/>
        <v>26</v>
      </c>
      <c r="AC787" s="339">
        <f t="shared" si="106"/>
        <v>112</v>
      </c>
      <c r="AD787" s="339">
        <f t="shared" si="106"/>
        <v>172</v>
      </c>
      <c r="AE787" s="339">
        <f t="shared" si="106"/>
        <v>111</v>
      </c>
      <c r="AF787" s="339">
        <f t="shared" si="106"/>
        <v>584</v>
      </c>
      <c r="AG787" s="339">
        <f t="shared" si="106"/>
        <v>52</v>
      </c>
      <c r="AH787" s="339">
        <f t="shared" si="106"/>
        <v>78</v>
      </c>
      <c r="AI787" s="339">
        <f t="shared" si="106"/>
        <v>43</v>
      </c>
      <c r="AJ787" s="339">
        <f t="shared" si="106"/>
        <v>21</v>
      </c>
      <c r="AK787" s="335"/>
      <c r="AL787" s="335"/>
      <c r="AM787" s="335"/>
      <c r="AN787" s="335"/>
      <c r="AO787" s="335"/>
      <c r="AP787" s="335"/>
    </row>
    <row r="788">
      <c r="A788" s="343">
        <v>43982.0</v>
      </c>
      <c r="B788" s="339">
        <f t="shared" ref="B788:AJ788" si="107">B76-B1141-B1850</f>
        <v>2</v>
      </c>
      <c r="C788" s="339">
        <f t="shared" si="107"/>
        <v>132</v>
      </c>
      <c r="D788" s="339">
        <f t="shared" si="107"/>
        <v>548</v>
      </c>
      <c r="E788" s="339">
        <f t="shared" si="107"/>
        <v>18</v>
      </c>
      <c r="F788" s="339">
        <f t="shared" si="107"/>
        <v>67</v>
      </c>
      <c r="G788" s="339">
        <f t="shared" si="107"/>
        <v>68</v>
      </c>
      <c r="H788" s="339">
        <f t="shared" si="107"/>
        <v>4749</v>
      </c>
      <c r="I788" s="339">
        <f t="shared" si="107"/>
        <v>82</v>
      </c>
      <c r="J788" s="339">
        <f t="shared" si="107"/>
        <v>1497</v>
      </c>
      <c r="K788" s="339">
        <f t="shared" si="107"/>
        <v>972</v>
      </c>
      <c r="L788" s="339">
        <f t="shared" si="107"/>
        <v>3852</v>
      </c>
      <c r="M788" s="339">
        <f t="shared" si="107"/>
        <v>132</v>
      </c>
      <c r="N788" s="339">
        <f t="shared" si="107"/>
        <v>120</v>
      </c>
      <c r="O788" s="339">
        <f t="shared" si="107"/>
        <v>227</v>
      </c>
      <c r="P788" s="339">
        <f t="shared" si="107"/>
        <v>740</v>
      </c>
      <c r="Q788" s="339">
        <f t="shared" si="107"/>
        <v>91</v>
      </c>
      <c r="R788" s="339">
        <f t="shared" si="107"/>
        <v>80</v>
      </c>
      <c r="S788" s="339">
        <f t="shared" si="107"/>
        <v>335</v>
      </c>
      <c r="T788" s="339">
        <f t="shared" si="107"/>
        <v>745</v>
      </c>
      <c r="U788" s="339">
        <f t="shared" si="107"/>
        <v>277</v>
      </c>
      <c r="V788" s="339">
        <f t="shared" si="107"/>
        <v>251</v>
      </c>
      <c r="W788" s="339">
        <f t="shared" si="107"/>
        <v>222</v>
      </c>
      <c r="X788" s="339">
        <f t="shared" si="107"/>
        <v>118</v>
      </c>
      <c r="Y788" s="339">
        <f t="shared" si="107"/>
        <v>871</v>
      </c>
      <c r="Z788" s="339">
        <f t="shared" si="107"/>
        <v>63</v>
      </c>
      <c r="AA788" s="339">
        <f t="shared" si="107"/>
        <v>52</v>
      </c>
      <c r="AB788" s="339">
        <f t="shared" si="107"/>
        <v>23</v>
      </c>
      <c r="AC788" s="339">
        <f t="shared" si="107"/>
        <v>115</v>
      </c>
      <c r="AD788" s="339">
        <f t="shared" si="107"/>
        <v>179</v>
      </c>
      <c r="AE788" s="339">
        <f t="shared" si="107"/>
        <v>111</v>
      </c>
      <c r="AF788" s="339">
        <f t="shared" si="107"/>
        <v>601</v>
      </c>
      <c r="AG788" s="339">
        <f t="shared" si="107"/>
        <v>49</v>
      </c>
      <c r="AH788" s="339">
        <f t="shared" si="107"/>
        <v>77</v>
      </c>
      <c r="AI788" s="339">
        <f t="shared" si="107"/>
        <v>65</v>
      </c>
      <c r="AJ788" s="339">
        <f t="shared" si="107"/>
        <v>21</v>
      </c>
      <c r="AK788" s="335"/>
      <c r="AL788" s="335"/>
      <c r="AM788" s="335"/>
      <c r="AN788" s="335"/>
      <c r="AO788" s="335"/>
      <c r="AP788" s="335"/>
    </row>
    <row r="789">
      <c r="A789" s="343">
        <v>43983.0</v>
      </c>
      <c r="B789" s="339">
        <f t="shared" ref="B789:AJ789" si="108">B77-B1142-B1851</f>
        <v>2</v>
      </c>
      <c r="C789" s="339">
        <f t="shared" si="108"/>
        <v>143</v>
      </c>
      <c r="D789" s="339">
        <f t="shared" si="108"/>
        <v>546</v>
      </c>
      <c r="E789" s="339">
        <f t="shared" si="108"/>
        <v>17</v>
      </c>
      <c r="F789" s="339">
        <f t="shared" si="108"/>
        <v>67</v>
      </c>
      <c r="G789" s="339">
        <f t="shared" si="108"/>
        <v>63</v>
      </c>
      <c r="H789" s="339">
        <f t="shared" si="108"/>
        <v>4695</v>
      </c>
      <c r="I789" s="339">
        <f t="shared" si="108"/>
        <v>82</v>
      </c>
      <c r="J789" s="339">
        <f t="shared" si="108"/>
        <v>1531</v>
      </c>
      <c r="K789" s="339">
        <f t="shared" si="108"/>
        <v>977</v>
      </c>
      <c r="L789" s="339">
        <f t="shared" si="108"/>
        <v>3856</v>
      </c>
      <c r="M789" s="339">
        <f t="shared" si="108"/>
        <v>137</v>
      </c>
      <c r="N789" s="339">
        <f t="shared" si="108"/>
        <v>120</v>
      </c>
      <c r="O789" s="339">
        <f t="shared" si="108"/>
        <v>236</v>
      </c>
      <c r="P789" s="339">
        <f t="shared" si="108"/>
        <v>763</v>
      </c>
      <c r="Q789" s="339">
        <f t="shared" si="108"/>
        <v>83</v>
      </c>
      <c r="R789" s="339">
        <f t="shared" si="108"/>
        <v>80</v>
      </c>
      <c r="S789" s="339">
        <f t="shared" si="108"/>
        <v>350</v>
      </c>
      <c r="T789" s="339">
        <f t="shared" si="108"/>
        <v>746</v>
      </c>
      <c r="U789" s="339">
        <f t="shared" si="108"/>
        <v>275</v>
      </c>
      <c r="V789" s="339">
        <f t="shared" si="108"/>
        <v>250</v>
      </c>
      <c r="W789" s="339">
        <f t="shared" si="108"/>
        <v>228</v>
      </c>
      <c r="X789" s="339">
        <f t="shared" si="108"/>
        <v>118</v>
      </c>
      <c r="Y789" s="339">
        <f t="shared" si="108"/>
        <v>886</v>
      </c>
      <c r="Z789" s="339">
        <f t="shared" si="108"/>
        <v>63</v>
      </c>
      <c r="AA789" s="339">
        <f t="shared" si="108"/>
        <v>51</v>
      </c>
      <c r="AB789" s="339">
        <f t="shared" si="108"/>
        <v>22</v>
      </c>
      <c r="AC789" s="339">
        <f t="shared" si="108"/>
        <v>117</v>
      </c>
      <c r="AD789" s="339">
        <f t="shared" si="108"/>
        <v>179</v>
      </c>
      <c r="AE789" s="339">
        <f t="shared" si="108"/>
        <v>111</v>
      </c>
      <c r="AF789" s="339">
        <f t="shared" si="108"/>
        <v>651</v>
      </c>
      <c r="AG789" s="339">
        <f t="shared" si="108"/>
        <v>49</v>
      </c>
      <c r="AH789" s="339">
        <f t="shared" si="108"/>
        <v>82</v>
      </c>
      <c r="AI789" s="339">
        <f t="shared" si="108"/>
        <v>65</v>
      </c>
      <c r="AJ789" s="339">
        <f t="shared" si="108"/>
        <v>21</v>
      </c>
      <c r="AK789" s="335"/>
      <c r="AL789" s="335"/>
      <c r="AM789" s="335"/>
      <c r="AN789" s="335"/>
      <c r="AO789" s="335"/>
      <c r="AP789" s="335"/>
    </row>
    <row r="790">
      <c r="A790" s="343">
        <v>43984.0</v>
      </c>
      <c r="B790" s="339">
        <f t="shared" ref="B790:AJ790" si="109">B78-B1143-B1852</f>
        <v>2</v>
      </c>
      <c r="C790" s="339">
        <f t="shared" si="109"/>
        <v>148</v>
      </c>
      <c r="D790" s="339">
        <f t="shared" si="109"/>
        <v>541</v>
      </c>
      <c r="E790" s="339">
        <f t="shared" si="109"/>
        <v>21</v>
      </c>
      <c r="F790" s="339">
        <f t="shared" si="109"/>
        <v>65</v>
      </c>
      <c r="G790" s="339">
        <f t="shared" si="109"/>
        <v>61</v>
      </c>
      <c r="H790" s="339">
        <f t="shared" si="109"/>
        <v>4624</v>
      </c>
      <c r="I790" s="339">
        <f t="shared" si="109"/>
        <v>82</v>
      </c>
      <c r="J790" s="339">
        <f t="shared" si="109"/>
        <v>1515</v>
      </c>
      <c r="K790" s="339">
        <f t="shared" si="109"/>
        <v>991</v>
      </c>
      <c r="L790" s="339">
        <f t="shared" si="109"/>
        <v>4018</v>
      </c>
      <c r="M790" s="339">
        <f t="shared" si="109"/>
        <v>137</v>
      </c>
      <c r="N790" s="339">
        <f t="shared" si="109"/>
        <v>120</v>
      </c>
      <c r="O790" s="339">
        <f t="shared" si="109"/>
        <v>226</v>
      </c>
      <c r="P790" s="339">
        <f t="shared" si="109"/>
        <v>783</v>
      </c>
      <c r="Q790" s="339">
        <f t="shared" si="109"/>
        <v>82</v>
      </c>
      <c r="R790" s="339">
        <f t="shared" si="109"/>
        <v>92</v>
      </c>
      <c r="S790" s="339">
        <f t="shared" si="109"/>
        <v>366</v>
      </c>
      <c r="T790" s="339">
        <f t="shared" si="109"/>
        <v>761</v>
      </c>
      <c r="U790" s="339">
        <f t="shared" si="109"/>
        <v>277</v>
      </c>
      <c r="V790" s="339">
        <f t="shared" si="109"/>
        <v>265</v>
      </c>
      <c r="W790" s="339">
        <f t="shared" si="109"/>
        <v>226</v>
      </c>
      <c r="X790" s="339">
        <f t="shared" si="109"/>
        <v>115</v>
      </c>
      <c r="Y790" s="339">
        <f t="shared" si="109"/>
        <v>930</v>
      </c>
      <c r="Z790" s="339">
        <f t="shared" si="109"/>
        <v>63</v>
      </c>
      <c r="AA790" s="339">
        <f t="shared" si="109"/>
        <v>46</v>
      </c>
      <c r="AB790" s="339">
        <f t="shared" si="109"/>
        <v>19</v>
      </c>
      <c r="AC790" s="339">
        <f t="shared" si="109"/>
        <v>130</v>
      </c>
      <c r="AD790" s="339">
        <f t="shared" si="109"/>
        <v>179</v>
      </c>
      <c r="AE790" s="339">
        <f t="shared" si="109"/>
        <v>115</v>
      </c>
      <c r="AF790" s="339">
        <f t="shared" si="109"/>
        <v>734</v>
      </c>
      <c r="AG790" s="339">
        <f t="shared" si="109"/>
        <v>41</v>
      </c>
      <c r="AH790" s="339">
        <f t="shared" si="109"/>
        <v>82</v>
      </c>
      <c r="AI790" s="339">
        <f t="shared" si="109"/>
        <v>73</v>
      </c>
      <c r="AJ790" s="339">
        <f t="shared" si="109"/>
        <v>21</v>
      </c>
      <c r="AK790" s="335"/>
      <c r="AL790" s="335"/>
      <c r="AM790" s="335"/>
      <c r="AN790" s="335"/>
      <c r="AO790" s="335"/>
      <c r="AP790" s="335"/>
    </row>
    <row r="791">
      <c r="A791" s="343">
        <v>43985.0</v>
      </c>
      <c r="B791" s="339">
        <f t="shared" ref="B791:AJ791" si="110">B79-B1144-B1853</f>
        <v>2</v>
      </c>
      <c r="C791" s="339">
        <f t="shared" si="110"/>
        <v>136</v>
      </c>
      <c r="D791" s="339">
        <f t="shared" si="110"/>
        <v>612</v>
      </c>
      <c r="E791" s="339">
        <f t="shared" si="110"/>
        <v>33</v>
      </c>
      <c r="F791" s="339">
        <f t="shared" si="110"/>
        <v>65</v>
      </c>
      <c r="G791" s="339">
        <f t="shared" si="110"/>
        <v>59</v>
      </c>
      <c r="H791" s="339">
        <f t="shared" si="110"/>
        <v>4514</v>
      </c>
      <c r="I791" s="339">
        <f t="shared" si="110"/>
        <v>80</v>
      </c>
      <c r="J791" s="339">
        <f t="shared" si="110"/>
        <v>1464</v>
      </c>
      <c r="K791" s="339">
        <f t="shared" si="110"/>
        <v>1013</v>
      </c>
      <c r="L791" s="339">
        <f t="shared" si="110"/>
        <v>4090</v>
      </c>
      <c r="M791" s="339">
        <f t="shared" si="110"/>
        <v>119</v>
      </c>
      <c r="N791" s="339">
        <f t="shared" si="110"/>
        <v>130</v>
      </c>
      <c r="O791" s="339">
        <f t="shared" si="110"/>
        <v>241</v>
      </c>
      <c r="P791" s="339">
        <f t="shared" si="110"/>
        <v>842</v>
      </c>
      <c r="Q791" s="339">
        <f t="shared" si="110"/>
        <v>81</v>
      </c>
      <c r="R791" s="339">
        <f t="shared" si="110"/>
        <v>91</v>
      </c>
      <c r="S791" s="339">
        <f t="shared" si="110"/>
        <v>375</v>
      </c>
      <c r="T791" s="339">
        <f t="shared" si="110"/>
        <v>768</v>
      </c>
      <c r="U791" s="339">
        <f t="shared" si="110"/>
        <v>281</v>
      </c>
      <c r="V791" s="339">
        <f t="shared" si="110"/>
        <v>281</v>
      </c>
      <c r="W791" s="339">
        <f t="shared" si="110"/>
        <v>242</v>
      </c>
      <c r="X791" s="339">
        <f t="shared" si="110"/>
        <v>115</v>
      </c>
      <c r="Y791" s="339">
        <f t="shared" si="110"/>
        <v>957</v>
      </c>
      <c r="Z791" s="339">
        <f t="shared" si="110"/>
        <v>61</v>
      </c>
      <c r="AA791" s="339">
        <f t="shared" si="110"/>
        <v>42</v>
      </c>
      <c r="AB791" s="339">
        <f t="shared" si="110"/>
        <v>15</v>
      </c>
      <c r="AC791" s="339">
        <f t="shared" si="110"/>
        <v>130</v>
      </c>
      <c r="AD791" s="339">
        <f t="shared" si="110"/>
        <v>175</v>
      </c>
      <c r="AE791" s="339">
        <f t="shared" si="110"/>
        <v>115</v>
      </c>
      <c r="AF791" s="339">
        <f t="shared" si="110"/>
        <v>773</v>
      </c>
      <c r="AG791" s="339">
        <f t="shared" si="110"/>
        <v>41</v>
      </c>
      <c r="AH791" s="339">
        <f t="shared" si="110"/>
        <v>82</v>
      </c>
      <c r="AI791" s="339">
        <f t="shared" si="110"/>
        <v>83</v>
      </c>
      <c r="AJ791" s="339">
        <f t="shared" si="110"/>
        <v>21</v>
      </c>
      <c r="AK791" s="335"/>
      <c r="AL791" s="335"/>
      <c r="AM791" s="335"/>
      <c r="AN791" s="335"/>
      <c r="AO791" s="335"/>
      <c r="AP791" s="335"/>
    </row>
    <row r="792">
      <c r="A792" s="343">
        <v>43986.0</v>
      </c>
      <c r="B792" s="339">
        <f t="shared" ref="B792:AJ792" si="111">B80-B1145-B1854</f>
        <v>1</v>
      </c>
      <c r="C792" s="339">
        <f t="shared" si="111"/>
        <v>141</v>
      </c>
      <c r="D792" s="339">
        <f t="shared" si="111"/>
        <v>617</v>
      </c>
      <c r="E792" s="339">
        <f t="shared" si="111"/>
        <v>42</v>
      </c>
      <c r="F792" s="339">
        <f t="shared" si="111"/>
        <v>65</v>
      </c>
      <c r="G792" s="339">
        <f t="shared" si="111"/>
        <v>55</v>
      </c>
      <c r="H792" s="339">
        <f t="shared" si="111"/>
        <v>4560</v>
      </c>
      <c r="I792" s="339">
        <f t="shared" si="111"/>
        <v>72</v>
      </c>
      <c r="J792" s="339">
        <f t="shared" si="111"/>
        <v>1480</v>
      </c>
      <c r="K792" s="339">
        <f t="shared" si="111"/>
        <v>1036</v>
      </c>
      <c r="L792" s="339">
        <f t="shared" si="111"/>
        <v>3882</v>
      </c>
      <c r="M792" s="339">
        <f t="shared" si="111"/>
        <v>104</v>
      </c>
      <c r="N792" s="339">
        <f t="shared" si="111"/>
        <v>129</v>
      </c>
      <c r="O792" s="339">
        <f t="shared" si="111"/>
        <v>254</v>
      </c>
      <c r="P792" s="339">
        <f t="shared" si="111"/>
        <v>948</v>
      </c>
      <c r="Q792" s="339">
        <f t="shared" si="111"/>
        <v>73</v>
      </c>
      <c r="R792" s="339">
        <f t="shared" si="111"/>
        <v>101</v>
      </c>
      <c r="S792" s="339">
        <f t="shared" si="111"/>
        <v>389</v>
      </c>
      <c r="T792" s="339">
        <f t="shared" si="111"/>
        <v>773</v>
      </c>
      <c r="U792" s="339">
        <f t="shared" si="111"/>
        <v>257</v>
      </c>
      <c r="V792" s="339">
        <f t="shared" si="111"/>
        <v>280</v>
      </c>
      <c r="W792" s="339">
        <f t="shared" si="111"/>
        <v>278</v>
      </c>
      <c r="X792" s="339">
        <f t="shared" si="111"/>
        <v>116</v>
      </c>
      <c r="Y792" s="339">
        <f t="shared" si="111"/>
        <v>1004</v>
      </c>
      <c r="Z792" s="339">
        <f t="shared" si="111"/>
        <v>55</v>
      </c>
      <c r="AA792" s="339">
        <f t="shared" si="111"/>
        <v>43</v>
      </c>
      <c r="AB792" s="339">
        <f t="shared" si="111"/>
        <v>12</v>
      </c>
      <c r="AC792" s="339">
        <f t="shared" si="111"/>
        <v>129</v>
      </c>
      <c r="AD792" s="339">
        <f t="shared" si="111"/>
        <v>175</v>
      </c>
      <c r="AE792" s="339">
        <f t="shared" si="111"/>
        <v>114</v>
      </c>
      <c r="AF792" s="339">
        <f t="shared" si="111"/>
        <v>790</v>
      </c>
      <c r="AG792" s="339">
        <f t="shared" si="111"/>
        <v>41</v>
      </c>
      <c r="AH792" s="339">
        <f t="shared" si="111"/>
        <v>82</v>
      </c>
      <c r="AI792" s="339">
        <f t="shared" si="111"/>
        <v>86</v>
      </c>
      <c r="AJ792" s="339">
        <f t="shared" si="111"/>
        <v>21</v>
      </c>
      <c r="AK792" s="335"/>
      <c r="AL792" s="335"/>
      <c r="AM792" s="335"/>
      <c r="AN792" s="335"/>
      <c r="AO792" s="335"/>
      <c r="AP792" s="335"/>
    </row>
    <row r="793">
      <c r="A793" s="343">
        <v>43987.0</v>
      </c>
      <c r="B793" s="339">
        <f t="shared" ref="B793:AJ793" si="112">B81-B1146-B1855</f>
        <v>1</v>
      </c>
      <c r="C793" s="339">
        <f t="shared" si="112"/>
        <v>150</v>
      </c>
      <c r="D793" s="339">
        <f t="shared" si="112"/>
        <v>595</v>
      </c>
      <c r="E793" s="339">
        <f t="shared" si="112"/>
        <v>46</v>
      </c>
      <c r="F793" s="339">
        <f t="shared" si="112"/>
        <v>64</v>
      </c>
      <c r="G793" s="339">
        <f t="shared" si="112"/>
        <v>56</v>
      </c>
      <c r="H793" s="339">
        <f t="shared" si="112"/>
        <v>4491</v>
      </c>
      <c r="I793" s="339">
        <f t="shared" si="112"/>
        <v>74</v>
      </c>
      <c r="J793" s="339">
        <f t="shared" si="112"/>
        <v>1444</v>
      </c>
      <c r="K793" s="339">
        <f t="shared" si="112"/>
        <v>1054</v>
      </c>
      <c r="L793" s="339">
        <f t="shared" si="112"/>
        <v>3896</v>
      </c>
      <c r="M793" s="339">
        <f t="shared" si="112"/>
        <v>92</v>
      </c>
      <c r="N793" s="339">
        <f t="shared" si="112"/>
        <v>130</v>
      </c>
      <c r="O793" s="339">
        <f t="shared" si="112"/>
        <v>267</v>
      </c>
      <c r="P793" s="339">
        <f t="shared" si="112"/>
        <v>1016</v>
      </c>
      <c r="Q793" s="339">
        <f t="shared" si="112"/>
        <v>70</v>
      </c>
      <c r="R793" s="339">
        <f t="shared" si="112"/>
        <v>105</v>
      </c>
      <c r="S793" s="339">
        <f t="shared" si="112"/>
        <v>438</v>
      </c>
      <c r="T793" s="339">
        <f t="shared" si="112"/>
        <v>771</v>
      </c>
      <c r="U793" s="339">
        <f t="shared" si="112"/>
        <v>247</v>
      </c>
      <c r="V793" s="339">
        <f t="shared" si="112"/>
        <v>289</v>
      </c>
      <c r="W793" s="339">
        <f t="shared" si="112"/>
        <v>319</v>
      </c>
      <c r="X793" s="339">
        <f t="shared" si="112"/>
        <v>111</v>
      </c>
      <c r="Y793" s="339">
        <f t="shared" si="112"/>
        <v>1010</v>
      </c>
      <c r="Z793" s="339">
        <f t="shared" si="112"/>
        <v>54</v>
      </c>
      <c r="AA793" s="339">
        <f t="shared" si="112"/>
        <v>38</v>
      </c>
      <c r="AB793" s="339">
        <f t="shared" si="112"/>
        <v>11</v>
      </c>
      <c r="AC793" s="339">
        <f t="shared" si="112"/>
        <v>129</v>
      </c>
      <c r="AD793" s="339">
        <f t="shared" si="112"/>
        <v>182</v>
      </c>
      <c r="AE793" s="339">
        <f t="shared" si="112"/>
        <v>99</v>
      </c>
      <c r="AF793" s="339">
        <f t="shared" si="112"/>
        <v>833</v>
      </c>
      <c r="AG793" s="339">
        <f t="shared" si="112"/>
        <v>40</v>
      </c>
      <c r="AH793" s="339">
        <f t="shared" si="112"/>
        <v>82</v>
      </c>
      <c r="AI793" s="339">
        <f t="shared" si="112"/>
        <v>83</v>
      </c>
      <c r="AJ793" s="339">
        <f t="shared" si="112"/>
        <v>21</v>
      </c>
      <c r="AK793" s="335"/>
      <c r="AL793" s="335"/>
      <c r="AM793" s="335"/>
      <c r="AN793" s="335"/>
      <c r="AO793" s="335"/>
      <c r="AP793" s="335"/>
    </row>
    <row r="794">
      <c r="A794" s="343">
        <v>43988.0</v>
      </c>
      <c r="B794" s="339">
        <f t="shared" ref="B794:AJ794" si="113">B82-B1147-B1856</f>
        <v>1</v>
      </c>
      <c r="C794" s="339">
        <f t="shared" si="113"/>
        <v>181</v>
      </c>
      <c r="D794" s="339">
        <f t="shared" si="113"/>
        <v>589</v>
      </c>
      <c r="E794" s="339">
        <f t="shared" si="113"/>
        <v>63</v>
      </c>
      <c r="F794" s="339">
        <f t="shared" si="113"/>
        <v>51</v>
      </c>
      <c r="G794" s="339">
        <f t="shared" si="113"/>
        <v>56</v>
      </c>
      <c r="H794" s="339">
        <f t="shared" si="113"/>
        <v>4510</v>
      </c>
      <c r="I794" s="339">
        <f t="shared" si="113"/>
        <v>76</v>
      </c>
      <c r="J794" s="339">
        <f t="shared" si="113"/>
        <v>1439</v>
      </c>
      <c r="K794" s="339">
        <f t="shared" si="113"/>
        <v>1079</v>
      </c>
      <c r="L794" s="339">
        <f t="shared" si="113"/>
        <v>4011</v>
      </c>
      <c r="M794" s="339">
        <f t="shared" si="113"/>
        <v>92</v>
      </c>
      <c r="N794" s="339">
        <f t="shared" si="113"/>
        <v>118</v>
      </c>
      <c r="O794" s="339">
        <f t="shared" si="113"/>
        <v>279</v>
      </c>
      <c r="P794" s="339">
        <f t="shared" si="113"/>
        <v>1047</v>
      </c>
      <c r="Q794" s="339">
        <f t="shared" si="113"/>
        <v>59</v>
      </c>
      <c r="R794" s="339">
        <f t="shared" si="113"/>
        <v>97</v>
      </c>
      <c r="S794" s="339">
        <f t="shared" si="113"/>
        <v>466</v>
      </c>
      <c r="T794" s="339">
        <f t="shared" si="113"/>
        <v>765</v>
      </c>
      <c r="U794" s="339">
        <f t="shared" si="113"/>
        <v>255</v>
      </c>
      <c r="V794" s="339">
        <f t="shared" si="113"/>
        <v>365</v>
      </c>
      <c r="W794" s="339">
        <f t="shared" si="113"/>
        <v>380</v>
      </c>
      <c r="X794" s="339">
        <f t="shared" si="113"/>
        <v>108</v>
      </c>
      <c r="Y794" s="339">
        <f t="shared" si="113"/>
        <v>1073</v>
      </c>
      <c r="Z794" s="339">
        <f t="shared" si="113"/>
        <v>49</v>
      </c>
      <c r="AA794" s="339">
        <f t="shared" si="113"/>
        <v>34</v>
      </c>
      <c r="AB794" s="339">
        <f t="shared" si="113"/>
        <v>11</v>
      </c>
      <c r="AC794" s="339">
        <f t="shared" si="113"/>
        <v>133</v>
      </c>
      <c r="AD794" s="339">
        <f t="shared" si="113"/>
        <v>186</v>
      </c>
      <c r="AE794" s="339">
        <f t="shared" si="113"/>
        <v>102</v>
      </c>
      <c r="AF794" s="339">
        <f t="shared" si="113"/>
        <v>920</v>
      </c>
      <c r="AG794" s="339">
        <f t="shared" si="113"/>
        <v>32</v>
      </c>
      <c r="AH794" s="339">
        <f t="shared" si="113"/>
        <v>82</v>
      </c>
      <c r="AI794" s="339">
        <f t="shared" si="113"/>
        <v>76</v>
      </c>
      <c r="AJ794" s="339">
        <f t="shared" si="113"/>
        <v>21</v>
      </c>
      <c r="AK794" s="335"/>
      <c r="AL794" s="335"/>
      <c r="AM794" s="335"/>
      <c r="AN794" s="335"/>
      <c r="AO794" s="335"/>
      <c r="AP794" s="335"/>
    </row>
    <row r="795">
      <c r="A795" s="343">
        <v>43989.0</v>
      </c>
      <c r="B795" s="339">
        <f t="shared" ref="B795:AJ795" si="114">B83-B1148-B1857</f>
        <v>1</v>
      </c>
      <c r="C795" s="339">
        <f t="shared" si="114"/>
        <v>204</v>
      </c>
      <c r="D795" s="339">
        <f t="shared" si="114"/>
        <v>594</v>
      </c>
      <c r="E795" s="339">
        <f t="shared" si="114"/>
        <v>66</v>
      </c>
      <c r="F795" s="339">
        <f t="shared" si="114"/>
        <v>48</v>
      </c>
      <c r="G795" s="339">
        <f t="shared" si="114"/>
        <v>54</v>
      </c>
      <c r="H795" s="339">
        <f t="shared" si="114"/>
        <v>4374</v>
      </c>
      <c r="I795" s="339">
        <f t="shared" si="114"/>
        <v>76</v>
      </c>
      <c r="J795" s="339">
        <f t="shared" si="114"/>
        <v>1368</v>
      </c>
      <c r="K795" s="339">
        <f t="shared" si="114"/>
        <v>1099</v>
      </c>
      <c r="L795" s="339">
        <f t="shared" si="114"/>
        <v>4056</v>
      </c>
      <c r="M795" s="339">
        <f t="shared" si="114"/>
        <v>92</v>
      </c>
      <c r="N795" s="339">
        <f t="shared" si="114"/>
        <v>116</v>
      </c>
      <c r="O795" s="339">
        <f t="shared" si="114"/>
        <v>268</v>
      </c>
      <c r="P795" s="339">
        <f t="shared" si="114"/>
        <v>1080</v>
      </c>
      <c r="Q795" s="339">
        <f t="shared" si="114"/>
        <v>58</v>
      </c>
      <c r="R795" s="339">
        <f t="shared" si="114"/>
        <v>93</v>
      </c>
      <c r="S795" s="339">
        <f t="shared" si="114"/>
        <v>462</v>
      </c>
      <c r="T795" s="339">
        <f t="shared" si="114"/>
        <v>743</v>
      </c>
      <c r="U795" s="339">
        <f t="shared" si="114"/>
        <v>259</v>
      </c>
      <c r="V795" s="339">
        <f t="shared" si="114"/>
        <v>386</v>
      </c>
      <c r="W795" s="339">
        <f t="shared" si="114"/>
        <v>380</v>
      </c>
      <c r="X795" s="339">
        <f t="shared" si="114"/>
        <v>100</v>
      </c>
      <c r="Y795" s="339">
        <f t="shared" si="114"/>
        <v>1137</v>
      </c>
      <c r="Z795" s="339">
        <f t="shared" si="114"/>
        <v>62</v>
      </c>
      <c r="AA795" s="339">
        <f t="shared" si="114"/>
        <v>32</v>
      </c>
      <c r="AB795" s="339">
        <f t="shared" si="114"/>
        <v>11</v>
      </c>
      <c r="AC795" s="339">
        <f t="shared" si="114"/>
        <v>134</v>
      </c>
      <c r="AD795" s="339">
        <f t="shared" si="114"/>
        <v>194</v>
      </c>
      <c r="AE795" s="339">
        <f t="shared" si="114"/>
        <v>103</v>
      </c>
      <c r="AF795" s="339">
        <f t="shared" si="114"/>
        <v>979</v>
      </c>
      <c r="AG795" s="339">
        <f t="shared" si="114"/>
        <v>31</v>
      </c>
      <c r="AH795" s="339">
        <f t="shared" si="114"/>
        <v>82</v>
      </c>
      <c r="AI795" s="339">
        <f t="shared" si="114"/>
        <v>74</v>
      </c>
      <c r="AJ795" s="339">
        <f t="shared" si="114"/>
        <v>21</v>
      </c>
      <c r="AK795" s="335"/>
      <c r="AL795" s="335"/>
      <c r="AM795" s="335"/>
      <c r="AN795" s="335"/>
      <c r="AO795" s="335"/>
      <c r="AP795" s="335"/>
    </row>
    <row r="796">
      <c r="A796" s="343">
        <v>43990.0</v>
      </c>
      <c r="B796" s="339">
        <f t="shared" ref="B796:AJ796" si="115">B84-B1149-B1858</f>
        <v>1</v>
      </c>
      <c r="C796" s="339">
        <f t="shared" si="115"/>
        <v>212</v>
      </c>
      <c r="D796" s="339">
        <f t="shared" si="115"/>
        <v>604</v>
      </c>
      <c r="E796" s="339">
        <f t="shared" si="115"/>
        <v>65</v>
      </c>
      <c r="F796" s="339">
        <f t="shared" si="115"/>
        <v>48</v>
      </c>
      <c r="G796" s="339">
        <f t="shared" si="115"/>
        <v>54</v>
      </c>
      <c r="H796" s="339">
        <f t="shared" si="115"/>
        <v>4386</v>
      </c>
      <c r="I796" s="339">
        <f t="shared" si="115"/>
        <v>76</v>
      </c>
      <c r="J796" s="339">
        <f t="shared" si="115"/>
        <v>1311</v>
      </c>
      <c r="K796" s="339">
        <f t="shared" si="115"/>
        <v>1116</v>
      </c>
      <c r="L796" s="339">
        <f t="shared" si="115"/>
        <v>4312</v>
      </c>
      <c r="M796" s="339">
        <f t="shared" si="115"/>
        <v>89</v>
      </c>
      <c r="N796" s="339">
        <f t="shared" si="115"/>
        <v>122</v>
      </c>
      <c r="O796" s="339">
        <f t="shared" si="115"/>
        <v>274</v>
      </c>
      <c r="P796" s="339">
        <f t="shared" si="115"/>
        <v>1130</v>
      </c>
      <c r="Q796" s="339">
        <f t="shared" si="115"/>
        <v>38</v>
      </c>
      <c r="R796" s="339">
        <f t="shared" si="115"/>
        <v>93</v>
      </c>
      <c r="S796" s="339">
        <f t="shared" si="115"/>
        <v>475</v>
      </c>
      <c r="T796" s="339">
        <f t="shared" si="115"/>
        <v>725</v>
      </c>
      <c r="U796" s="339">
        <f t="shared" si="115"/>
        <v>248</v>
      </c>
      <c r="V796" s="339">
        <f t="shared" si="115"/>
        <v>390</v>
      </c>
      <c r="W796" s="339">
        <f t="shared" si="115"/>
        <v>370</v>
      </c>
      <c r="X796" s="339">
        <f t="shared" si="115"/>
        <v>99</v>
      </c>
      <c r="Y796" s="339">
        <f t="shared" si="115"/>
        <v>1247</v>
      </c>
      <c r="Z796" s="339">
        <f t="shared" si="115"/>
        <v>62</v>
      </c>
      <c r="AA796" s="339">
        <f t="shared" si="115"/>
        <v>32</v>
      </c>
      <c r="AB796" s="339">
        <f t="shared" si="115"/>
        <v>9</v>
      </c>
      <c r="AC796" s="339">
        <f t="shared" si="115"/>
        <v>134</v>
      </c>
      <c r="AD796" s="339">
        <f t="shared" si="115"/>
        <v>219</v>
      </c>
      <c r="AE796" s="339">
        <f t="shared" si="115"/>
        <v>103</v>
      </c>
      <c r="AF796" s="339">
        <f t="shared" si="115"/>
        <v>1005</v>
      </c>
      <c r="AG796" s="339">
        <f t="shared" si="115"/>
        <v>30</v>
      </c>
      <c r="AH796" s="339">
        <f t="shared" si="115"/>
        <v>72</v>
      </c>
      <c r="AI796" s="339">
        <f t="shared" si="115"/>
        <v>74</v>
      </c>
      <c r="AJ796" s="339">
        <f t="shared" si="115"/>
        <v>21</v>
      </c>
      <c r="AK796" s="335"/>
      <c r="AL796" s="335"/>
      <c r="AM796" s="335"/>
      <c r="AN796" s="335"/>
      <c r="AO796" s="335"/>
      <c r="AP796" s="335"/>
    </row>
    <row r="797">
      <c r="A797" s="343">
        <v>43991.0</v>
      </c>
      <c r="B797" s="339">
        <f t="shared" ref="B797:AJ797" si="116">B85-B1150-B1859</f>
        <v>1</v>
      </c>
      <c r="C797" s="339">
        <f t="shared" si="116"/>
        <v>194</v>
      </c>
      <c r="D797" s="339">
        <f t="shared" si="116"/>
        <v>598</v>
      </c>
      <c r="E797" s="339">
        <f t="shared" si="116"/>
        <v>79</v>
      </c>
      <c r="F797" s="339">
        <f t="shared" si="116"/>
        <v>42</v>
      </c>
      <c r="G797" s="339">
        <f t="shared" si="116"/>
        <v>50</v>
      </c>
      <c r="H797" s="339">
        <f t="shared" si="116"/>
        <v>4451</v>
      </c>
      <c r="I797" s="339">
        <f t="shared" si="116"/>
        <v>76</v>
      </c>
      <c r="J797" s="339">
        <f t="shared" si="116"/>
        <v>1325</v>
      </c>
      <c r="K797" s="339">
        <f t="shared" si="116"/>
        <v>1063</v>
      </c>
      <c r="L797" s="339">
        <f t="shared" si="116"/>
        <v>4435</v>
      </c>
      <c r="M797" s="339">
        <f t="shared" si="116"/>
        <v>113</v>
      </c>
      <c r="N797" s="339">
        <f t="shared" si="116"/>
        <v>132</v>
      </c>
      <c r="O797" s="339">
        <f t="shared" si="116"/>
        <v>292</v>
      </c>
      <c r="P797" s="339">
        <f t="shared" si="116"/>
        <v>1216</v>
      </c>
      <c r="Q797" s="339">
        <f t="shared" si="116"/>
        <v>38</v>
      </c>
      <c r="R797" s="339">
        <f t="shared" si="116"/>
        <v>90</v>
      </c>
      <c r="S797" s="339">
        <f t="shared" si="116"/>
        <v>480</v>
      </c>
      <c r="T797" s="339">
        <f t="shared" si="116"/>
        <v>744</v>
      </c>
      <c r="U797" s="339">
        <f t="shared" si="116"/>
        <v>255</v>
      </c>
      <c r="V797" s="339">
        <f t="shared" si="116"/>
        <v>431</v>
      </c>
      <c r="W797" s="339">
        <f t="shared" si="116"/>
        <v>377</v>
      </c>
      <c r="X797" s="339">
        <f t="shared" si="116"/>
        <v>86</v>
      </c>
      <c r="Y797" s="339">
        <f t="shared" si="116"/>
        <v>1393</v>
      </c>
      <c r="Z797" s="339">
        <f t="shared" si="116"/>
        <v>62</v>
      </c>
      <c r="AA797" s="339">
        <f t="shared" si="116"/>
        <v>32</v>
      </c>
      <c r="AB797" s="339">
        <f t="shared" si="116"/>
        <v>7</v>
      </c>
      <c r="AC797" s="339">
        <f t="shared" si="116"/>
        <v>138</v>
      </c>
      <c r="AD797" s="339">
        <f t="shared" si="116"/>
        <v>218</v>
      </c>
      <c r="AE797" s="339">
        <f t="shared" si="116"/>
        <v>106</v>
      </c>
      <c r="AF797" s="339">
        <f t="shared" si="116"/>
        <v>1023</v>
      </c>
      <c r="AG797" s="339">
        <f t="shared" si="116"/>
        <v>29</v>
      </c>
      <c r="AH797" s="339">
        <f t="shared" si="116"/>
        <v>72</v>
      </c>
      <c r="AI797" s="339">
        <f t="shared" si="116"/>
        <v>70</v>
      </c>
      <c r="AJ797" s="339">
        <f t="shared" si="116"/>
        <v>21</v>
      </c>
      <c r="AK797" s="335"/>
      <c r="AL797" s="335"/>
      <c r="AM797" s="335"/>
      <c r="AN797" s="335"/>
      <c r="AO797" s="335"/>
      <c r="AP797" s="335"/>
    </row>
    <row r="798">
      <c r="A798" s="343">
        <v>43992.0</v>
      </c>
      <c r="B798" s="339">
        <f t="shared" ref="B798:AJ798" si="117">B86-B1151-B1860</f>
        <v>3</v>
      </c>
      <c r="C798" s="339">
        <f t="shared" si="117"/>
        <v>223</v>
      </c>
      <c r="D798" s="339">
        <f t="shared" si="117"/>
        <v>622</v>
      </c>
      <c r="E798" s="339">
        <f t="shared" si="117"/>
        <v>80</v>
      </c>
      <c r="F798" s="339">
        <f t="shared" si="117"/>
        <v>41</v>
      </c>
      <c r="G798" s="339">
        <f t="shared" si="117"/>
        <v>48</v>
      </c>
      <c r="H798" s="339">
        <f t="shared" si="117"/>
        <v>4451</v>
      </c>
      <c r="I798" s="339">
        <f t="shared" si="117"/>
        <v>78</v>
      </c>
      <c r="J798" s="339">
        <f t="shared" si="117"/>
        <v>1350</v>
      </c>
      <c r="K798" s="339">
        <f t="shared" si="117"/>
        <v>1084</v>
      </c>
      <c r="L798" s="339">
        <f t="shared" si="117"/>
        <v>4595</v>
      </c>
      <c r="M798" s="339">
        <f t="shared" si="117"/>
        <v>103</v>
      </c>
      <c r="N798" s="339">
        <f t="shared" si="117"/>
        <v>138</v>
      </c>
      <c r="O798" s="339">
        <f t="shared" si="117"/>
        <v>295</v>
      </c>
      <c r="P798" s="339">
        <f t="shared" si="117"/>
        <v>1329</v>
      </c>
      <c r="Q798" s="339">
        <f t="shared" si="117"/>
        <v>35</v>
      </c>
      <c r="R798" s="339">
        <f t="shared" si="117"/>
        <v>89</v>
      </c>
      <c r="S798" s="339">
        <f t="shared" si="117"/>
        <v>425</v>
      </c>
      <c r="T798" s="339">
        <f t="shared" si="117"/>
        <v>733</v>
      </c>
      <c r="U798" s="339">
        <f t="shared" si="117"/>
        <v>241</v>
      </c>
      <c r="V798" s="339">
        <f t="shared" si="117"/>
        <v>416</v>
      </c>
      <c r="W798" s="339">
        <f t="shared" si="117"/>
        <v>389</v>
      </c>
      <c r="X798" s="339">
        <f t="shared" si="117"/>
        <v>87</v>
      </c>
      <c r="Y798" s="339">
        <f t="shared" si="117"/>
        <v>1528</v>
      </c>
      <c r="Z798" s="339">
        <f t="shared" si="117"/>
        <v>61</v>
      </c>
      <c r="AA798" s="339">
        <f t="shared" si="117"/>
        <v>31</v>
      </c>
      <c r="AB798" s="339">
        <f t="shared" si="117"/>
        <v>7</v>
      </c>
      <c r="AC798" s="339">
        <f t="shared" si="117"/>
        <v>171</v>
      </c>
      <c r="AD798" s="339">
        <f t="shared" si="117"/>
        <v>231</v>
      </c>
      <c r="AE798" s="339">
        <f t="shared" si="117"/>
        <v>105</v>
      </c>
      <c r="AF798" s="339">
        <f t="shared" si="117"/>
        <v>1052</v>
      </c>
      <c r="AG798" s="339">
        <f t="shared" si="117"/>
        <v>30</v>
      </c>
      <c r="AH798" s="339">
        <f t="shared" si="117"/>
        <v>67</v>
      </c>
      <c r="AI798" s="339">
        <f t="shared" si="117"/>
        <v>69</v>
      </c>
      <c r="AJ798" s="339">
        <f t="shared" si="117"/>
        <v>21</v>
      </c>
      <c r="AK798" s="335"/>
      <c r="AL798" s="335"/>
      <c r="AM798" s="335"/>
      <c r="AN798" s="335"/>
      <c r="AO798" s="335"/>
      <c r="AP798" s="335"/>
    </row>
    <row r="799">
      <c r="A799" s="343">
        <v>43993.0</v>
      </c>
      <c r="B799" s="339">
        <f t="shared" ref="B799:AJ799" si="118">B87-B1152-B1861</f>
        <v>3</v>
      </c>
      <c r="C799" s="339">
        <f t="shared" si="118"/>
        <v>230</v>
      </c>
      <c r="D799" s="339">
        <f t="shared" si="118"/>
        <v>635</v>
      </c>
      <c r="E799" s="339">
        <f t="shared" si="118"/>
        <v>82</v>
      </c>
      <c r="F799" s="339">
        <f t="shared" si="118"/>
        <v>40</v>
      </c>
      <c r="G799" s="339">
        <f t="shared" si="118"/>
        <v>49</v>
      </c>
      <c r="H799" s="339">
        <f t="shared" si="118"/>
        <v>4452</v>
      </c>
      <c r="I799" s="339">
        <f t="shared" si="118"/>
        <v>78</v>
      </c>
      <c r="J799" s="339">
        <f t="shared" si="118"/>
        <v>1374</v>
      </c>
      <c r="K799" s="339">
        <f t="shared" si="118"/>
        <v>1098</v>
      </c>
      <c r="L799" s="339">
        <f t="shared" si="118"/>
        <v>4757</v>
      </c>
      <c r="M799" s="339">
        <f t="shared" si="118"/>
        <v>96</v>
      </c>
      <c r="N799" s="339">
        <f t="shared" si="118"/>
        <v>134</v>
      </c>
      <c r="O799" s="339">
        <f t="shared" si="118"/>
        <v>310</v>
      </c>
      <c r="P799" s="339">
        <f t="shared" si="118"/>
        <v>1358</v>
      </c>
      <c r="Q799" s="339">
        <f t="shared" si="118"/>
        <v>33</v>
      </c>
      <c r="R799" s="339">
        <f t="shared" si="118"/>
        <v>94</v>
      </c>
      <c r="S799" s="339">
        <f t="shared" si="118"/>
        <v>389</v>
      </c>
      <c r="T799" s="339">
        <f t="shared" si="118"/>
        <v>720</v>
      </c>
      <c r="U799" s="339">
        <f t="shared" si="118"/>
        <v>240</v>
      </c>
      <c r="V799" s="339">
        <f t="shared" si="118"/>
        <v>430</v>
      </c>
      <c r="W799" s="339">
        <f t="shared" si="118"/>
        <v>419</v>
      </c>
      <c r="X799" s="339">
        <f t="shared" si="118"/>
        <v>89</v>
      </c>
      <c r="Y799" s="339">
        <f t="shared" si="118"/>
        <v>1669</v>
      </c>
      <c r="Z799" s="339">
        <f t="shared" si="118"/>
        <v>60</v>
      </c>
      <c r="AA799" s="339">
        <f t="shared" si="118"/>
        <v>32</v>
      </c>
      <c r="AB799" s="339">
        <f t="shared" si="118"/>
        <v>7</v>
      </c>
      <c r="AC799" s="339">
        <f t="shared" si="118"/>
        <v>204</v>
      </c>
      <c r="AD799" s="339">
        <f t="shared" si="118"/>
        <v>230</v>
      </c>
      <c r="AE799" s="339">
        <f t="shared" si="118"/>
        <v>108</v>
      </c>
      <c r="AF799" s="339">
        <f t="shared" si="118"/>
        <v>1071</v>
      </c>
      <c r="AG799" s="339">
        <f t="shared" si="118"/>
        <v>28</v>
      </c>
      <c r="AH799" s="339">
        <f t="shared" si="118"/>
        <v>67</v>
      </c>
      <c r="AI799" s="339">
        <f t="shared" si="118"/>
        <v>73</v>
      </c>
      <c r="AJ799" s="339">
        <f t="shared" si="118"/>
        <v>0</v>
      </c>
      <c r="AK799" s="335"/>
      <c r="AL799" s="335"/>
      <c r="AM799" s="335"/>
      <c r="AN799" s="335"/>
      <c r="AO799" s="335"/>
      <c r="AP799" s="335"/>
    </row>
    <row r="800">
      <c r="A800" s="343">
        <v>43994.0</v>
      </c>
      <c r="B800" s="339">
        <f t="shared" ref="B800:AJ800" si="119">B88-B1153-B1862</f>
        <v>3</v>
      </c>
      <c r="C800" s="339">
        <f t="shared" si="119"/>
        <v>242</v>
      </c>
      <c r="D800" s="339">
        <f t="shared" si="119"/>
        <v>664</v>
      </c>
      <c r="E800" s="339">
        <f t="shared" si="119"/>
        <v>83</v>
      </c>
      <c r="F800" s="339">
        <f t="shared" si="119"/>
        <v>42</v>
      </c>
      <c r="G800" s="339">
        <f t="shared" si="119"/>
        <v>58</v>
      </c>
      <c r="H800" s="339">
        <f t="shared" si="119"/>
        <v>4419</v>
      </c>
      <c r="I800" s="339">
        <f t="shared" si="119"/>
        <v>79</v>
      </c>
      <c r="J800" s="339">
        <f t="shared" si="119"/>
        <v>1354</v>
      </c>
      <c r="K800" s="339">
        <f t="shared" si="119"/>
        <v>1092</v>
      </c>
      <c r="L800" s="339">
        <f t="shared" si="119"/>
        <v>4981</v>
      </c>
      <c r="M800" s="339">
        <f t="shared" si="119"/>
        <v>117</v>
      </c>
      <c r="N800" s="339">
        <f t="shared" si="119"/>
        <v>130</v>
      </c>
      <c r="O800" s="339">
        <f t="shared" si="119"/>
        <v>321</v>
      </c>
      <c r="P800" s="339">
        <f t="shared" si="119"/>
        <v>1399</v>
      </c>
      <c r="Q800" s="339">
        <f t="shared" si="119"/>
        <v>33</v>
      </c>
      <c r="R800" s="339">
        <f t="shared" si="119"/>
        <v>94</v>
      </c>
      <c r="S800" s="339">
        <f t="shared" si="119"/>
        <v>340</v>
      </c>
      <c r="T800" s="339">
        <f t="shared" si="119"/>
        <v>714</v>
      </c>
      <c r="U800" s="339">
        <f t="shared" si="119"/>
        <v>235</v>
      </c>
      <c r="V800" s="339">
        <f t="shared" si="119"/>
        <v>495</v>
      </c>
      <c r="W800" s="339">
        <f t="shared" si="119"/>
        <v>506</v>
      </c>
      <c r="X800" s="339">
        <f t="shared" si="119"/>
        <v>92</v>
      </c>
      <c r="Y800" s="339">
        <f t="shared" si="119"/>
        <v>1642</v>
      </c>
      <c r="Z800" s="339">
        <f t="shared" si="119"/>
        <v>60</v>
      </c>
      <c r="AA800" s="339">
        <f t="shared" si="119"/>
        <v>33</v>
      </c>
      <c r="AB800" s="339">
        <f t="shared" si="119"/>
        <v>6</v>
      </c>
      <c r="AC800" s="339">
        <f t="shared" si="119"/>
        <v>223</v>
      </c>
      <c r="AD800" s="339">
        <f t="shared" si="119"/>
        <v>273</v>
      </c>
      <c r="AE800" s="339">
        <f t="shared" si="119"/>
        <v>112</v>
      </c>
      <c r="AF800" s="339">
        <f t="shared" si="119"/>
        <v>1112</v>
      </c>
      <c r="AG800" s="339">
        <f t="shared" si="119"/>
        <v>29</v>
      </c>
      <c r="AH800" s="339">
        <f t="shared" si="119"/>
        <v>67</v>
      </c>
      <c r="AI800" s="339">
        <f t="shared" si="119"/>
        <v>95</v>
      </c>
      <c r="AJ800" s="339">
        <f t="shared" si="119"/>
        <v>0</v>
      </c>
      <c r="AK800" s="335"/>
      <c r="AL800" s="335"/>
      <c r="AM800" s="335"/>
      <c r="AN800" s="335"/>
      <c r="AO800" s="335"/>
      <c r="AP800" s="335"/>
    </row>
    <row r="801">
      <c r="A801" s="343">
        <v>43995.0</v>
      </c>
      <c r="B801" s="339">
        <f t="shared" ref="B801:AJ801" si="120">B89-B1154-B1863</f>
        <v>2</v>
      </c>
      <c r="C801" s="339">
        <f t="shared" si="120"/>
        <v>255</v>
      </c>
      <c r="D801" s="339">
        <f t="shared" si="120"/>
        <v>734</v>
      </c>
      <c r="E801" s="339">
        <f t="shared" si="120"/>
        <v>81</v>
      </c>
      <c r="F801" s="339">
        <f t="shared" si="120"/>
        <v>35</v>
      </c>
      <c r="G801" s="339">
        <f t="shared" si="120"/>
        <v>52</v>
      </c>
      <c r="H801" s="339">
        <f t="shared" si="120"/>
        <v>4473</v>
      </c>
      <c r="I801" s="339">
        <f t="shared" si="120"/>
        <v>71</v>
      </c>
      <c r="J801" s="339">
        <f t="shared" si="120"/>
        <v>1333</v>
      </c>
      <c r="K801" s="339">
        <f t="shared" si="120"/>
        <v>1134</v>
      </c>
      <c r="L801" s="339">
        <f t="shared" si="120"/>
        <v>4891</v>
      </c>
      <c r="M801" s="339">
        <f t="shared" si="120"/>
        <v>113</v>
      </c>
      <c r="N801" s="339">
        <f t="shared" si="120"/>
        <v>123</v>
      </c>
      <c r="O801" s="339">
        <f t="shared" si="120"/>
        <v>341</v>
      </c>
      <c r="P801" s="339">
        <f t="shared" si="120"/>
        <v>1496</v>
      </c>
      <c r="Q801" s="339">
        <f t="shared" si="120"/>
        <v>32</v>
      </c>
      <c r="R801" s="339">
        <f t="shared" si="120"/>
        <v>90</v>
      </c>
      <c r="S801" s="339">
        <f t="shared" si="120"/>
        <v>330</v>
      </c>
      <c r="T801" s="339">
        <f t="shared" si="120"/>
        <v>721</v>
      </c>
      <c r="U801" s="339">
        <f t="shared" si="120"/>
        <v>234</v>
      </c>
      <c r="V801" s="339">
        <f t="shared" si="120"/>
        <v>496</v>
      </c>
      <c r="W801" s="339">
        <f t="shared" si="120"/>
        <v>598</v>
      </c>
      <c r="X801" s="339">
        <f t="shared" si="120"/>
        <v>84</v>
      </c>
      <c r="Y801" s="339">
        <f t="shared" si="120"/>
        <v>1731</v>
      </c>
      <c r="Z801" s="339">
        <f t="shared" si="120"/>
        <v>68</v>
      </c>
      <c r="AA801" s="339">
        <f t="shared" si="120"/>
        <v>43</v>
      </c>
      <c r="AB801" s="339">
        <f t="shared" si="120"/>
        <v>10</v>
      </c>
      <c r="AC801" s="339">
        <f t="shared" si="120"/>
        <v>240</v>
      </c>
      <c r="AD801" s="339">
        <f t="shared" si="120"/>
        <v>285</v>
      </c>
      <c r="AE801" s="339">
        <f t="shared" si="120"/>
        <v>116</v>
      </c>
      <c r="AF801" s="339">
        <f t="shared" si="120"/>
        <v>1152</v>
      </c>
      <c r="AG801" s="339">
        <f t="shared" si="120"/>
        <v>25</v>
      </c>
      <c r="AH801" s="339">
        <f t="shared" si="120"/>
        <v>67</v>
      </c>
      <c r="AI801" s="339">
        <f t="shared" si="120"/>
        <v>97</v>
      </c>
      <c r="AJ801" s="339">
        <f t="shared" si="120"/>
        <v>0</v>
      </c>
      <c r="AK801" s="335"/>
      <c r="AL801" s="335"/>
      <c r="AM801" s="335"/>
      <c r="AN801" s="335"/>
      <c r="AO801" s="335"/>
      <c r="AP801" s="335"/>
    </row>
    <row r="802">
      <c r="A802" s="343">
        <v>43996.0</v>
      </c>
      <c r="B802" s="339">
        <f t="shared" ref="B802:AJ802" si="121">B90-B1155-B1864</f>
        <v>7</v>
      </c>
      <c r="C802" s="339">
        <f t="shared" si="121"/>
        <v>261</v>
      </c>
      <c r="D802" s="339">
        <f t="shared" si="121"/>
        <v>721</v>
      </c>
      <c r="E802" s="339">
        <f t="shared" si="121"/>
        <v>80</v>
      </c>
      <c r="F802" s="339">
        <f t="shared" si="121"/>
        <v>37</v>
      </c>
      <c r="G802" s="339">
        <f t="shared" si="121"/>
        <v>51</v>
      </c>
      <c r="H802" s="339">
        <f t="shared" si="121"/>
        <v>4334</v>
      </c>
      <c r="I802" s="339">
        <f t="shared" si="121"/>
        <v>71</v>
      </c>
      <c r="J802" s="339">
        <f t="shared" si="121"/>
        <v>1308</v>
      </c>
      <c r="K802" s="339">
        <f t="shared" si="121"/>
        <v>1226</v>
      </c>
      <c r="L802" s="339">
        <f t="shared" si="121"/>
        <v>5001</v>
      </c>
      <c r="M802" s="339">
        <f t="shared" si="121"/>
        <v>105</v>
      </c>
      <c r="N802" s="339">
        <f t="shared" si="121"/>
        <v>113</v>
      </c>
      <c r="O802" s="339">
        <f t="shared" si="121"/>
        <v>321</v>
      </c>
      <c r="P802" s="339">
        <f t="shared" si="121"/>
        <v>1531</v>
      </c>
      <c r="Q802" s="339">
        <f t="shared" si="121"/>
        <v>31</v>
      </c>
      <c r="R802" s="339">
        <f t="shared" si="121"/>
        <v>87</v>
      </c>
      <c r="S802" s="339">
        <f t="shared" si="121"/>
        <v>305</v>
      </c>
      <c r="T802" s="339">
        <f t="shared" si="121"/>
        <v>723</v>
      </c>
      <c r="U802" s="339">
        <f t="shared" si="121"/>
        <v>228</v>
      </c>
      <c r="V802" s="339">
        <f t="shared" si="121"/>
        <v>501</v>
      </c>
      <c r="W802" s="339">
        <f t="shared" si="121"/>
        <v>603</v>
      </c>
      <c r="X802" s="339">
        <f t="shared" si="121"/>
        <v>81</v>
      </c>
      <c r="Y802" s="339">
        <f t="shared" si="121"/>
        <v>1822</v>
      </c>
      <c r="Z802" s="339">
        <f t="shared" si="121"/>
        <v>51</v>
      </c>
      <c r="AA802" s="339">
        <f t="shared" si="121"/>
        <v>40</v>
      </c>
      <c r="AB802" s="339">
        <f t="shared" si="121"/>
        <v>10</v>
      </c>
      <c r="AC802" s="339">
        <f t="shared" si="121"/>
        <v>240</v>
      </c>
      <c r="AD802" s="339">
        <f t="shared" si="121"/>
        <v>302</v>
      </c>
      <c r="AE802" s="339">
        <f t="shared" si="121"/>
        <v>118</v>
      </c>
      <c r="AF802" s="339">
        <f t="shared" si="121"/>
        <v>1114</v>
      </c>
      <c r="AG802" s="339">
        <f t="shared" si="121"/>
        <v>25</v>
      </c>
      <c r="AH802" s="339">
        <f t="shared" si="121"/>
        <v>67</v>
      </c>
      <c r="AI802" s="339">
        <f t="shared" si="121"/>
        <v>97</v>
      </c>
      <c r="AJ802" s="339">
        <f t="shared" si="121"/>
        <v>0</v>
      </c>
      <c r="AK802" s="335"/>
      <c r="AL802" s="335"/>
      <c r="AM802" s="335"/>
      <c r="AN802" s="335"/>
      <c r="AO802" s="335"/>
      <c r="AP802" s="335"/>
    </row>
    <row r="803">
      <c r="A803" s="343">
        <v>43997.0</v>
      </c>
      <c r="B803" s="339">
        <f t="shared" ref="B803:AJ803" si="122">B91-B1156-B1865</f>
        <v>7</v>
      </c>
      <c r="C803" s="339">
        <f t="shared" si="122"/>
        <v>252</v>
      </c>
      <c r="D803" s="339">
        <f t="shared" si="122"/>
        <v>704</v>
      </c>
      <c r="E803" s="339">
        <f t="shared" si="122"/>
        <v>79</v>
      </c>
      <c r="F803" s="339">
        <f t="shared" si="122"/>
        <v>33</v>
      </c>
      <c r="G803" s="339">
        <f t="shared" si="122"/>
        <v>53</v>
      </c>
      <c r="H803" s="339">
        <f t="shared" si="122"/>
        <v>4368</v>
      </c>
      <c r="I803" s="339">
        <f t="shared" si="122"/>
        <v>71</v>
      </c>
      <c r="J803" s="339">
        <f t="shared" si="122"/>
        <v>1319</v>
      </c>
      <c r="K803" s="339">
        <f t="shared" si="122"/>
        <v>1289</v>
      </c>
      <c r="L803" s="339">
        <f t="shared" si="122"/>
        <v>5193</v>
      </c>
      <c r="M803" s="339">
        <f t="shared" si="122"/>
        <v>104</v>
      </c>
      <c r="N803" s="339">
        <f t="shared" si="122"/>
        <v>116</v>
      </c>
      <c r="O803" s="339">
        <f t="shared" si="122"/>
        <v>362</v>
      </c>
      <c r="P803" s="339">
        <f t="shared" si="122"/>
        <v>1575</v>
      </c>
      <c r="Q803" s="339">
        <f t="shared" si="122"/>
        <v>31</v>
      </c>
      <c r="R803" s="339">
        <f t="shared" si="122"/>
        <v>92</v>
      </c>
      <c r="S803" s="339">
        <f t="shared" si="122"/>
        <v>294</v>
      </c>
      <c r="T803" s="339">
        <f t="shared" si="122"/>
        <v>740</v>
      </c>
      <c r="U803" s="339">
        <f t="shared" si="122"/>
        <v>228</v>
      </c>
      <c r="V803" s="339">
        <f t="shared" si="122"/>
        <v>512</v>
      </c>
      <c r="W803" s="339">
        <f t="shared" si="122"/>
        <v>652</v>
      </c>
      <c r="X803" s="339">
        <f t="shared" si="122"/>
        <v>82</v>
      </c>
      <c r="Y803" s="339">
        <f t="shared" si="122"/>
        <v>1774</v>
      </c>
      <c r="Z803" s="339">
        <f t="shared" si="122"/>
        <v>46</v>
      </c>
      <c r="AA803" s="339">
        <f t="shared" si="122"/>
        <v>39</v>
      </c>
      <c r="AB803" s="339">
        <f t="shared" si="122"/>
        <v>9</v>
      </c>
      <c r="AC803" s="339">
        <f t="shared" si="122"/>
        <v>242</v>
      </c>
      <c r="AD803" s="339">
        <f t="shared" si="122"/>
        <v>332</v>
      </c>
      <c r="AE803" s="339">
        <f t="shared" si="122"/>
        <v>119</v>
      </c>
      <c r="AF803" s="339">
        <f t="shared" si="122"/>
        <v>1051</v>
      </c>
      <c r="AG803" s="339">
        <f t="shared" si="122"/>
        <v>25</v>
      </c>
      <c r="AH803" s="339">
        <f t="shared" si="122"/>
        <v>67</v>
      </c>
      <c r="AI803" s="339">
        <f t="shared" si="122"/>
        <v>113</v>
      </c>
      <c r="AJ803" s="339">
        <f t="shared" si="122"/>
        <v>0</v>
      </c>
      <c r="AK803" s="335"/>
      <c r="AL803" s="335"/>
      <c r="AM803" s="335"/>
      <c r="AN803" s="335"/>
      <c r="AO803" s="335"/>
      <c r="AP803" s="335"/>
    </row>
    <row r="804">
      <c r="A804" s="343">
        <v>43998.0</v>
      </c>
      <c r="B804" s="339">
        <f t="shared" ref="B804:AJ804" si="123">B92-B1157-B1866</f>
        <v>6</v>
      </c>
      <c r="C804" s="339">
        <f t="shared" si="123"/>
        <v>266</v>
      </c>
      <c r="D804" s="339">
        <f t="shared" si="123"/>
        <v>713</v>
      </c>
      <c r="E804" s="339">
        <f t="shared" si="123"/>
        <v>79</v>
      </c>
      <c r="F804" s="339">
        <f t="shared" si="123"/>
        <v>35</v>
      </c>
      <c r="G804" s="339">
        <f t="shared" si="123"/>
        <v>52</v>
      </c>
      <c r="H804" s="339">
        <f t="shared" si="123"/>
        <v>4336</v>
      </c>
      <c r="I804" s="339">
        <f t="shared" si="123"/>
        <v>63</v>
      </c>
      <c r="J804" s="339">
        <f t="shared" si="123"/>
        <v>1349</v>
      </c>
      <c r="K804" s="339">
        <f t="shared" si="123"/>
        <v>1315</v>
      </c>
      <c r="L804" s="339">
        <f t="shared" si="123"/>
        <v>5346</v>
      </c>
      <c r="M804" s="339">
        <f t="shared" si="123"/>
        <v>99</v>
      </c>
      <c r="N804" s="339">
        <f t="shared" si="123"/>
        <v>113</v>
      </c>
      <c r="O804" s="339">
        <f t="shared" si="123"/>
        <v>377</v>
      </c>
      <c r="P804" s="339">
        <f t="shared" si="123"/>
        <v>1734</v>
      </c>
      <c r="Q804" s="339">
        <f t="shared" si="123"/>
        <v>32</v>
      </c>
      <c r="R804" s="339">
        <f t="shared" si="123"/>
        <v>89</v>
      </c>
      <c r="S804" s="339">
        <f t="shared" si="123"/>
        <v>299</v>
      </c>
      <c r="T804" s="339">
        <f t="shared" si="123"/>
        <v>771</v>
      </c>
      <c r="U804" s="339">
        <f t="shared" si="123"/>
        <v>198</v>
      </c>
      <c r="V804" s="339">
        <f t="shared" si="123"/>
        <v>527</v>
      </c>
      <c r="W804" s="339">
        <f t="shared" si="123"/>
        <v>669</v>
      </c>
      <c r="X804" s="339">
        <f t="shared" si="123"/>
        <v>83</v>
      </c>
      <c r="Y804" s="339">
        <f t="shared" si="123"/>
        <v>1905</v>
      </c>
      <c r="Z804" s="339">
        <f t="shared" si="123"/>
        <v>43</v>
      </c>
      <c r="AA804" s="339">
        <f t="shared" si="123"/>
        <v>38</v>
      </c>
      <c r="AB804" s="339">
        <f t="shared" si="123"/>
        <v>9</v>
      </c>
      <c r="AC804" s="339">
        <f t="shared" si="123"/>
        <v>242</v>
      </c>
      <c r="AD804" s="339">
        <f t="shared" si="123"/>
        <v>372</v>
      </c>
      <c r="AE804" s="339">
        <f t="shared" si="123"/>
        <v>115</v>
      </c>
      <c r="AF804" s="339">
        <f t="shared" si="123"/>
        <v>980</v>
      </c>
      <c r="AG804" s="339">
        <f t="shared" si="123"/>
        <v>25</v>
      </c>
      <c r="AH804" s="339">
        <f t="shared" si="123"/>
        <v>67</v>
      </c>
      <c r="AI804" s="339">
        <f t="shared" si="123"/>
        <v>116</v>
      </c>
      <c r="AJ804" s="339">
        <f t="shared" si="123"/>
        <v>0</v>
      </c>
      <c r="AK804" s="335"/>
      <c r="AL804" s="335"/>
      <c r="AM804" s="335"/>
      <c r="AN804" s="335"/>
      <c r="AO804" s="335"/>
      <c r="AP804" s="335"/>
    </row>
    <row r="805">
      <c r="A805" s="343">
        <v>43999.0</v>
      </c>
      <c r="B805" s="339">
        <f t="shared" ref="B805:AJ805" si="124">B93-B1158-B1867</f>
        <v>15</v>
      </c>
      <c r="C805" s="339">
        <f t="shared" si="124"/>
        <v>281</v>
      </c>
      <c r="D805" s="339">
        <f t="shared" si="124"/>
        <v>722</v>
      </c>
      <c r="E805" s="339">
        <f t="shared" si="124"/>
        <v>76</v>
      </c>
      <c r="F805" s="339">
        <f t="shared" si="124"/>
        <v>34</v>
      </c>
      <c r="G805" s="339">
        <f t="shared" si="124"/>
        <v>52</v>
      </c>
      <c r="H805" s="339">
        <f t="shared" si="124"/>
        <v>4341</v>
      </c>
      <c r="I805" s="339">
        <f t="shared" si="124"/>
        <v>64</v>
      </c>
      <c r="J805" s="339">
        <f t="shared" si="124"/>
        <v>1357</v>
      </c>
      <c r="K805" s="339">
        <f t="shared" si="124"/>
        <v>1365</v>
      </c>
      <c r="L805" s="339">
        <f t="shared" si="124"/>
        <v>5501</v>
      </c>
      <c r="M805" s="339">
        <f t="shared" si="124"/>
        <v>111</v>
      </c>
      <c r="N805" s="339">
        <f t="shared" si="124"/>
        <v>101</v>
      </c>
      <c r="O805" s="339">
        <f t="shared" si="124"/>
        <v>422</v>
      </c>
      <c r="P805" s="339">
        <f t="shared" si="124"/>
        <v>1734</v>
      </c>
      <c r="Q805" s="339">
        <f t="shared" si="124"/>
        <v>24</v>
      </c>
      <c r="R805" s="339">
        <f t="shared" si="124"/>
        <v>86</v>
      </c>
      <c r="S805" s="339">
        <f t="shared" si="124"/>
        <v>283</v>
      </c>
      <c r="T805" s="339">
        <f t="shared" si="124"/>
        <v>798</v>
      </c>
      <c r="U805" s="339">
        <f t="shared" si="124"/>
        <v>196</v>
      </c>
      <c r="V805" s="339">
        <f t="shared" si="124"/>
        <v>555</v>
      </c>
      <c r="W805" s="339">
        <f t="shared" si="124"/>
        <v>676</v>
      </c>
      <c r="X805" s="339">
        <f t="shared" si="124"/>
        <v>84</v>
      </c>
      <c r="Y805" s="339">
        <f t="shared" si="124"/>
        <v>1973</v>
      </c>
      <c r="Z805" s="339">
        <f t="shared" si="124"/>
        <v>39</v>
      </c>
      <c r="AA805" s="339">
        <f t="shared" si="124"/>
        <v>40</v>
      </c>
      <c r="AB805" s="339">
        <f t="shared" si="124"/>
        <v>10</v>
      </c>
      <c r="AC805" s="339">
        <f t="shared" si="124"/>
        <v>252</v>
      </c>
      <c r="AD805" s="339">
        <f t="shared" si="124"/>
        <v>394</v>
      </c>
      <c r="AE805" s="339">
        <f t="shared" si="124"/>
        <v>115</v>
      </c>
      <c r="AF805" s="339">
        <f t="shared" si="124"/>
        <v>1007</v>
      </c>
      <c r="AG805" s="339">
        <f t="shared" si="124"/>
        <v>21</v>
      </c>
      <c r="AH805" s="339">
        <f t="shared" si="124"/>
        <v>67</v>
      </c>
      <c r="AI805" s="339">
        <f t="shared" si="124"/>
        <v>116</v>
      </c>
      <c r="AJ805" s="339">
        <f t="shared" si="124"/>
        <v>0</v>
      </c>
      <c r="AK805" s="335"/>
      <c r="AL805" s="335"/>
      <c r="AM805" s="335"/>
      <c r="AN805" s="335"/>
      <c r="AO805" s="335"/>
      <c r="AP805" s="335"/>
    </row>
    <row r="806">
      <c r="A806" s="343">
        <v>44000.0</v>
      </c>
      <c r="B806" s="339">
        <f t="shared" ref="B806:AJ806" si="125">B94-B1159-B1868</f>
        <v>16</v>
      </c>
      <c r="C806" s="339">
        <f t="shared" si="125"/>
        <v>336</v>
      </c>
      <c r="D806" s="339">
        <f t="shared" si="125"/>
        <v>713</v>
      </c>
      <c r="E806" s="339">
        <f t="shared" si="125"/>
        <v>50</v>
      </c>
      <c r="F806" s="339">
        <f t="shared" si="125"/>
        <v>34</v>
      </c>
      <c r="G806" s="339">
        <f t="shared" si="125"/>
        <v>49</v>
      </c>
      <c r="H806" s="339">
        <f t="shared" si="125"/>
        <v>4365</v>
      </c>
      <c r="I806" s="339">
        <f t="shared" si="125"/>
        <v>64</v>
      </c>
      <c r="J806" s="339">
        <f t="shared" si="125"/>
        <v>1356</v>
      </c>
      <c r="K806" s="339">
        <f t="shared" si="125"/>
        <v>1381</v>
      </c>
      <c r="L806" s="339">
        <f t="shared" si="125"/>
        <v>5794</v>
      </c>
      <c r="M806" s="339">
        <f t="shared" si="125"/>
        <v>105</v>
      </c>
      <c r="N806" s="339">
        <f t="shared" si="125"/>
        <v>91</v>
      </c>
      <c r="O806" s="339">
        <f t="shared" si="125"/>
        <v>412</v>
      </c>
      <c r="P806" s="339">
        <f t="shared" si="125"/>
        <v>1829</v>
      </c>
      <c r="Q806" s="339">
        <f t="shared" si="125"/>
        <v>23</v>
      </c>
      <c r="R806" s="339">
        <f t="shared" si="125"/>
        <v>82</v>
      </c>
      <c r="S806" s="339">
        <f t="shared" si="125"/>
        <v>291</v>
      </c>
      <c r="T806" s="339">
        <f t="shared" si="125"/>
        <v>824</v>
      </c>
      <c r="U806" s="339">
        <f t="shared" si="125"/>
        <v>184</v>
      </c>
      <c r="V806" s="339">
        <f t="shared" si="125"/>
        <v>571</v>
      </c>
      <c r="W806" s="339">
        <f t="shared" si="125"/>
        <v>692</v>
      </c>
      <c r="X806" s="339">
        <f t="shared" si="125"/>
        <v>118</v>
      </c>
      <c r="Y806" s="339">
        <f t="shared" si="125"/>
        <v>2117</v>
      </c>
      <c r="Z806" s="339">
        <f t="shared" si="125"/>
        <v>38</v>
      </c>
      <c r="AA806" s="339">
        <f t="shared" si="125"/>
        <v>41</v>
      </c>
      <c r="AB806" s="339">
        <f t="shared" si="125"/>
        <v>13</v>
      </c>
      <c r="AC806" s="339">
        <f t="shared" si="125"/>
        <v>272</v>
      </c>
      <c r="AD806" s="339">
        <f t="shared" si="125"/>
        <v>411</v>
      </c>
      <c r="AE806" s="339">
        <f t="shared" si="125"/>
        <v>98</v>
      </c>
      <c r="AF806" s="339">
        <f t="shared" si="125"/>
        <v>1046</v>
      </c>
      <c r="AG806" s="339">
        <f t="shared" si="125"/>
        <v>26</v>
      </c>
      <c r="AH806" s="339">
        <f t="shared" si="125"/>
        <v>67</v>
      </c>
      <c r="AI806" s="339">
        <f t="shared" si="125"/>
        <v>116</v>
      </c>
      <c r="AJ806" s="339">
        <f t="shared" si="125"/>
        <v>0</v>
      </c>
      <c r="AK806" s="335"/>
      <c r="AL806" s="335"/>
      <c r="AM806" s="335"/>
      <c r="AN806" s="335"/>
      <c r="AO806" s="335"/>
      <c r="AP806" s="335"/>
    </row>
    <row r="807">
      <c r="A807" s="343">
        <v>44001.0</v>
      </c>
      <c r="B807" s="339">
        <f t="shared" ref="B807:AJ807" si="126">B95-B1160-B1869</f>
        <v>16</v>
      </c>
      <c r="C807" s="339">
        <f t="shared" si="126"/>
        <v>404</v>
      </c>
      <c r="D807" s="339">
        <f t="shared" si="126"/>
        <v>714</v>
      </c>
      <c r="E807" s="339">
        <f t="shared" si="126"/>
        <v>44</v>
      </c>
      <c r="F807" s="339">
        <f t="shared" si="126"/>
        <v>31</v>
      </c>
      <c r="G807" s="339">
        <f t="shared" si="126"/>
        <v>43</v>
      </c>
      <c r="H807" s="339">
        <f t="shared" si="126"/>
        <v>4378</v>
      </c>
      <c r="I807" s="339">
        <f t="shared" si="126"/>
        <v>66</v>
      </c>
      <c r="J807" s="339">
        <f t="shared" si="126"/>
        <v>1373</v>
      </c>
      <c r="K807" s="339">
        <f t="shared" si="126"/>
        <v>1428</v>
      </c>
      <c r="L807" s="339">
        <f t="shared" si="126"/>
        <v>5817</v>
      </c>
      <c r="M807" s="339">
        <f t="shared" si="126"/>
        <v>106</v>
      </c>
      <c r="N807" s="339">
        <f t="shared" si="126"/>
        <v>100</v>
      </c>
      <c r="O807" s="339">
        <f t="shared" si="126"/>
        <v>412</v>
      </c>
      <c r="P807" s="339">
        <f t="shared" si="126"/>
        <v>1880</v>
      </c>
      <c r="Q807" s="339">
        <f t="shared" si="126"/>
        <v>22</v>
      </c>
      <c r="R807" s="339">
        <f t="shared" si="126"/>
        <v>77</v>
      </c>
      <c r="S807" s="339">
        <f t="shared" si="126"/>
        <v>286</v>
      </c>
      <c r="T807" s="339">
        <f t="shared" si="126"/>
        <v>875</v>
      </c>
      <c r="U807" s="339">
        <f t="shared" si="126"/>
        <v>177</v>
      </c>
      <c r="V807" s="339">
        <f t="shared" si="126"/>
        <v>584</v>
      </c>
      <c r="W807" s="339">
        <f t="shared" si="126"/>
        <v>708</v>
      </c>
      <c r="X807" s="339">
        <f t="shared" si="126"/>
        <v>120</v>
      </c>
      <c r="Y807" s="339">
        <f t="shared" si="126"/>
        <v>2281</v>
      </c>
      <c r="Z807" s="339">
        <f t="shared" si="126"/>
        <v>39</v>
      </c>
      <c r="AA807" s="339">
        <f t="shared" si="126"/>
        <v>39</v>
      </c>
      <c r="AB807" s="339">
        <f t="shared" si="126"/>
        <v>20</v>
      </c>
      <c r="AC807" s="339">
        <f t="shared" si="126"/>
        <v>310</v>
      </c>
      <c r="AD807" s="339">
        <f t="shared" si="126"/>
        <v>395</v>
      </c>
      <c r="AE807" s="339">
        <f t="shared" si="126"/>
        <v>93</v>
      </c>
      <c r="AF807" s="339">
        <f t="shared" si="126"/>
        <v>1064</v>
      </c>
      <c r="AG807" s="339">
        <f t="shared" si="126"/>
        <v>25</v>
      </c>
      <c r="AH807" s="339">
        <f t="shared" si="126"/>
        <v>67</v>
      </c>
      <c r="AI807" s="339">
        <f t="shared" si="126"/>
        <v>87</v>
      </c>
      <c r="AJ807" s="339">
        <f t="shared" si="126"/>
        <v>0</v>
      </c>
      <c r="AK807" s="335"/>
      <c r="AL807" s="335"/>
      <c r="AM807" s="335"/>
      <c r="AN807" s="335"/>
      <c r="AO807" s="335"/>
      <c r="AP807" s="335"/>
    </row>
    <row r="808">
      <c r="A808" s="343">
        <v>44002.0</v>
      </c>
      <c r="B808" s="339">
        <f t="shared" ref="B808:AJ808" si="127">B96-B1161-B1870</f>
        <v>17</v>
      </c>
      <c r="C808" s="339">
        <f t="shared" si="127"/>
        <v>420</v>
      </c>
      <c r="D808" s="339">
        <f t="shared" si="127"/>
        <v>699</v>
      </c>
      <c r="E808" s="339">
        <f t="shared" si="127"/>
        <v>39</v>
      </c>
      <c r="F808" s="339">
        <f t="shared" si="127"/>
        <v>37</v>
      </c>
      <c r="G808" s="339">
        <f t="shared" si="127"/>
        <v>46</v>
      </c>
      <c r="H808" s="339">
        <f t="shared" si="127"/>
        <v>4423</v>
      </c>
      <c r="I808" s="339">
        <f t="shared" si="127"/>
        <v>66</v>
      </c>
      <c r="J808" s="339">
        <f t="shared" si="127"/>
        <v>1396</v>
      </c>
      <c r="K808" s="339">
        <f t="shared" si="127"/>
        <v>1506</v>
      </c>
      <c r="L808" s="339">
        <f t="shared" si="127"/>
        <v>6089</v>
      </c>
      <c r="M808" s="339">
        <f t="shared" si="127"/>
        <v>99</v>
      </c>
      <c r="N808" s="339">
        <f t="shared" si="127"/>
        <v>100</v>
      </c>
      <c r="O808" s="339">
        <f t="shared" si="127"/>
        <v>426</v>
      </c>
      <c r="P808" s="339">
        <f t="shared" si="127"/>
        <v>1935</v>
      </c>
      <c r="Q808" s="339">
        <f t="shared" si="127"/>
        <v>24</v>
      </c>
      <c r="R808" s="339">
        <f t="shared" si="127"/>
        <v>68</v>
      </c>
      <c r="S808" s="339">
        <f t="shared" si="127"/>
        <v>293</v>
      </c>
      <c r="T808" s="339">
        <f t="shared" si="127"/>
        <v>906</v>
      </c>
      <c r="U808" s="339">
        <f t="shared" si="127"/>
        <v>176</v>
      </c>
      <c r="V808" s="339">
        <f t="shared" si="127"/>
        <v>603</v>
      </c>
      <c r="W808" s="339">
        <f t="shared" si="127"/>
        <v>759</v>
      </c>
      <c r="X808" s="339">
        <f t="shared" si="127"/>
        <v>113</v>
      </c>
      <c r="Y808" s="339">
        <f t="shared" si="127"/>
        <v>2302</v>
      </c>
      <c r="Z808" s="339">
        <f t="shared" si="127"/>
        <v>38</v>
      </c>
      <c r="AA808" s="339">
        <f t="shared" si="127"/>
        <v>45</v>
      </c>
      <c r="AB808" s="339">
        <f t="shared" si="127"/>
        <v>18</v>
      </c>
      <c r="AC808" s="339">
        <f t="shared" si="127"/>
        <v>321</v>
      </c>
      <c r="AD808" s="339">
        <f t="shared" si="127"/>
        <v>407</v>
      </c>
      <c r="AE808" s="339">
        <f t="shared" si="127"/>
        <v>91</v>
      </c>
      <c r="AF808" s="339">
        <f t="shared" si="127"/>
        <v>1076</v>
      </c>
      <c r="AG808" s="339">
        <f t="shared" si="127"/>
        <v>25</v>
      </c>
      <c r="AH808" s="339">
        <f t="shared" si="127"/>
        <v>67</v>
      </c>
      <c r="AI808" s="339">
        <f t="shared" si="127"/>
        <v>87</v>
      </c>
      <c r="AJ808" s="339">
        <f t="shared" si="127"/>
        <v>0</v>
      </c>
      <c r="AK808" s="335"/>
      <c r="AL808" s="335"/>
      <c r="AM808" s="335"/>
      <c r="AN808" s="335"/>
      <c r="AO808" s="335"/>
      <c r="AP808" s="335"/>
    </row>
    <row r="809">
      <c r="A809" s="343">
        <v>44003.0</v>
      </c>
      <c r="B809" s="339">
        <f t="shared" ref="B809:AJ809" si="128">B97-B1162-B1871</f>
        <v>27</v>
      </c>
      <c r="C809" s="339">
        <f t="shared" si="128"/>
        <v>438</v>
      </c>
      <c r="D809" s="339">
        <f t="shared" si="128"/>
        <v>706</v>
      </c>
      <c r="E809" s="339">
        <f t="shared" si="128"/>
        <v>39</v>
      </c>
      <c r="F809" s="339">
        <f t="shared" si="128"/>
        <v>36</v>
      </c>
      <c r="G809" s="339">
        <f t="shared" si="128"/>
        <v>49</v>
      </c>
      <c r="H809" s="339">
        <f t="shared" si="128"/>
        <v>4331</v>
      </c>
      <c r="I809" s="339">
        <f t="shared" si="128"/>
        <v>66</v>
      </c>
      <c r="J809" s="339">
        <f t="shared" si="128"/>
        <v>1414</v>
      </c>
      <c r="K809" s="339">
        <f t="shared" si="128"/>
        <v>1583</v>
      </c>
      <c r="L809" s="339">
        <f t="shared" si="128"/>
        <v>6038</v>
      </c>
      <c r="M809" s="339">
        <f t="shared" si="128"/>
        <v>78</v>
      </c>
      <c r="N809" s="339">
        <f t="shared" si="128"/>
        <v>107</v>
      </c>
      <c r="O809" s="339">
        <f t="shared" si="128"/>
        <v>426</v>
      </c>
      <c r="P809" s="339">
        <f t="shared" si="128"/>
        <v>2009</v>
      </c>
      <c r="Q809" s="339">
        <f t="shared" si="128"/>
        <v>25</v>
      </c>
      <c r="R809" s="339">
        <f t="shared" si="128"/>
        <v>81</v>
      </c>
      <c r="S809" s="339">
        <f t="shared" si="128"/>
        <v>291</v>
      </c>
      <c r="T809" s="339">
        <f t="shared" si="128"/>
        <v>958</v>
      </c>
      <c r="U809" s="339">
        <f t="shared" si="128"/>
        <v>174</v>
      </c>
      <c r="V809" s="339">
        <f t="shared" si="128"/>
        <v>643</v>
      </c>
      <c r="W809" s="339">
        <f t="shared" si="128"/>
        <v>766</v>
      </c>
      <c r="X809" s="339">
        <f t="shared" si="128"/>
        <v>110</v>
      </c>
      <c r="Y809" s="339">
        <f t="shared" si="128"/>
        <v>2376</v>
      </c>
      <c r="Z809" s="339">
        <f t="shared" si="128"/>
        <v>37</v>
      </c>
      <c r="AA809" s="339">
        <f t="shared" si="128"/>
        <v>41</v>
      </c>
      <c r="AB809" s="339">
        <f t="shared" si="128"/>
        <v>18</v>
      </c>
      <c r="AC809" s="339">
        <f t="shared" si="128"/>
        <v>332</v>
      </c>
      <c r="AD809" s="339">
        <f t="shared" si="128"/>
        <v>429</v>
      </c>
      <c r="AE809" s="339">
        <f t="shared" si="128"/>
        <v>93</v>
      </c>
      <c r="AF809" s="339">
        <f t="shared" si="128"/>
        <v>1125</v>
      </c>
      <c r="AG809" s="339">
        <f t="shared" si="128"/>
        <v>25</v>
      </c>
      <c r="AH809" s="339">
        <f t="shared" si="128"/>
        <v>70</v>
      </c>
      <c r="AI809" s="339">
        <f t="shared" si="128"/>
        <v>81</v>
      </c>
      <c r="AJ809" s="339">
        <f t="shared" si="128"/>
        <v>0</v>
      </c>
      <c r="AK809" s="335"/>
      <c r="AL809" s="335"/>
      <c r="AM809" s="335"/>
      <c r="AN809" s="335"/>
      <c r="AO809" s="335"/>
      <c r="AP809" s="335"/>
    </row>
    <row r="810">
      <c r="A810" s="343">
        <v>44004.0</v>
      </c>
      <c r="B810" s="339">
        <f t="shared" ref="B810:AJ810" si="129">B98-B1163-B1872</f>
        <v>27</v>
      </c>
      <c r="C810" s="339">
        <f t="shared" si="129"/>
        <v>456</v>
      </c>
      <c r="D810" s="339">
        <f t="shared" si="129"/>
        <v>712</v>
      </c>
      <c r="E810" s="339">
        <f t="shared" si="129"/>
        <v>39</v>
      </c>
      <c r="F810" s="339">
        <f t="shared" si="129"/>
        <v>36</v>
      </c>
      <c r="G810" s="339">
        <f t="shared" si="129"/>
        <v>42</v>
      </c>
      <c r="H810" s="339">
        <f t="shared" si="129"/>
        <v>4384</v>
      </c>
      <c r="I810" s="339">
        <f t="shared" si="129"/>
        <v>66</v>
      </c>
      <c r="J810" s="339">
        <f t="shared" si="129"/>
        <v>1407</v>
      </c>
      <c r="K810" s="339">
        <f t="shared" si="129"/>
        <v>1603</v>
      </c>
      <c r="L810" s="339">
        <f t="shared" si="129"/>
        <v>6274</v>
      </c>
      <c r="M810" s="339">
        <f t="shared" si="129"/>
        <v>75</v>
      </c>
      <c r="N810" s="339">
        <f t="shared" si="129"/>
        <v>107</v>
      </c>
      <c r="O810" s="339">
        <f t="shared" si="129"/>
        <v>437</v>
      </c>
      <c r="P810" s="339">
        <f t="shared" si="129"/>
        <v>2088</v>
      </c>
      <c r="Q810" s="339">
        <f t="shared" si="129"/>
        <v>26</v>
      </c>
      <c r="R810" s="339">
        <f t="shared" si="129"/>
        <v>82</v>
      </c>
      <c r="S810" s="339">
        <f t="shared" si="129"/>
        <v>288</v>
      </c>
      <c r="T810" s="339">
        <f t="shared" si="129"/>
        <v>998</v>
      </c>
      <c r="U810" s="339">
        <f t="shared" si="129"/>
        <v>172</v>
      </c>
      <c r="V810" s="339">
        <f t="shared" si="129"/>
        <v>640</v>
      </c>
      <c r="W810" s="339">
        <f t="shared" si="129"/>
        <v>779</v>
      </c>
      <c r="X810" s="339">
        <f t="shared" si="129"/>
        <v>112</v>
      </c>
      <c r="Y810" s="339">
        <f t="shared" si="129"/>
        <v>2442</v>
      </c>
      <c r="Z810" s="339">
        <f t="shared" si="129"/>
        <v>40</v>
      </c>
      <c r="AA810" s="339">
        <f t="shared" si="129"/>
        <v>41</v>
      </c>
      <c r="AB810" s="339">
        <f t="shared" si="129"/>
        <v>41</v>
      </c>
      <c r="AC810" s="339">
        <f t="shared" si="129"/>
        <v>336</v>
      </c>
      <c r="AD810" s="339">
        <f t="shared" si="129"/>
        <v>456</v>
      </c>
      <c r="AE810" s="339">
        <f t="shared" si="129"/>
        <v>93</v>
      </c>
      <c r="AF810" s="339">
        <f t="shared" si="129"/>
        <v>1136</v>
      </c>
      <c r="AG810" s="339">
        <f t="shared" si="129"/>
        <v>25</v>
      </c>
      <c r="AH810" s="339">
        <f t="shared" si="129"/>
        <v>70</v>
      </c>
      <c r="AI810" s="339">
        <f t="shared" si="129"/>
        <v>80</v>
      </c>
      <c r="AJ810" s="339">
        <f t="shared" si="129"/>
        <v>0</v>
      </c>
      <c r="AK810" s="335"/>
      <c r="AL810" s="335"/>
      <c r="AM810" s="335"/>
      <c r="AN810" s="335"/>
      <c r="AO810" s="335"/>
      <c r="AP810" s="335"/>
    </row>
    <row r="811">
      <c r="A811" s="343">
        <v>44005.0</v>
      </c>
      <c r="B811" s="339">
        <f t="shared" ref="B811:AJ811" si="130">B99-B1164-B1873</f>
        <v>27</v>
      </c>
      <c r="C811" s="339">
        <f t="shared" si="130"/>
        <v>468</v>
      </c>
      <c r="D811" s="339">
        <f t="shared" si="130"/>
        <v>711</v>
      </c>
      <c r="E811" s="339">
        <f t="shared" si="130"/>
        <v>29</v>
      </c>
      <c r="F811" s="339">
        <f t="shared" si="130"/>
        <v>37</v>
      </c>
      <c r="G811" s="339">
        <f t="shared" si="130"/>
        <v>45</v>
      </c>
      <c r="H811" s="339">
        <f t="shared" si="130"/>
        <v>4428</v>
      </c>
      <c r="I811" s="339">
        <f t="shared" si="130"/>
        <v>48</v>
      </c>
      <c r="J811" s="339">
        <f t="shared" si="130"/>
        <v>1413</v>
      </c>
      <c r="K811" s="339">
        <f t="shared" si="130"/>
        <v>1598</v>
      </c>
      <c r="L811" s="339">
        <f t="shared" si="130"/>
        <v>6459</v>
      </c>
      <c r="M811" s="339">
        <f t="shared" si="130"/>
        <v>86</v>
      </c>
      <c r="N811" s="339">
        <f t="shared" si="130"/>
        <v>118</v>
      </c>
      <c r="O811" s="339">
        <f t="shared" si="130"/>
        <v>440</v>
      </c>
      <c r="P811" s="339">
        <f t="shared" si="130"/>
        <v>2085</v>
      </c>
      <c r="Q811" s="339">
        <f t="shared" si="130"/>
        <v>26</v>
      </c>
      <c r="R811" s="339">
        <f t="shared" si="130"/>
        <v>72</v>
      </c>
      <c r="S811" s="339">
        <f t="shared" si="130"/>
        <v>294</v>
      </c>
      <c r="T811" s="339">
        <f t="shared" si="130"/>
        <v>967</v>
      </c>
      <c r="U811" s="339">
        <f t="shared" si="130"/>
        <v>157</v>
      </c>
      <c r="V811" s="339">
        <f t="shared" si="130"/>
        <v>645</v>
      </c>
      <c r="W811" s="339">
        <f t="shared" si="130"/>
        <v>890</v>
      </c>
      <c r="X811" s="339">
        <f t="shared" si="130"/>
        <v>113</v>
      </c>
      <c r="Y811" s="339">
        <f t="shared" si="130"/>
        <v>2553</v>
      </c>
      <c r="Z811" s="339">
        <f t="shared" si="130"/>
        <v>35</v>
      </c>
      <c r="AA811" s="339">
        <f t="shared" si="130"/>
        <v>41</v>
      </c>
      <c r="AB811" s="339">
        <f t="shared" si="130"/>
        <v>67</v>
      </c>
      <c r="AC811" s="339">
        <f t="shared" si="130"/>
        <v>357</v>
      </c>
      <c r="AD811" s="339">
        <f t="shared" si="130"/>
        <v>453</v>
      </c>
      <c r="AE811" s="339">
        <f t="shared" si="130"/>
        <v>92</v>
      </c>
      <c r="AF811" s="339">
        <f t="shared" si="130"/>
        <v>1191</v>
      </c>
      <c r="AG811" s="339">
        <f t="shared" si="130"/>
        <v>24</v>
      </c>
      <c r="AH811" s="339">
        <f t="shared" si="130"/>
        <v>70</v>
      </c>
      <c r="AI811" s="339">
        <f t="shared" si="130"/>
        <v>81</v>
      </c>
      <c r="AJ811" s="339">
        <f t="shared" si="130"/>
        <v>0</v>
      </c>
      <c r="AK811" s="335"/>
      <c r="AL811" s="335"/>
      <c r="AM811" s="335"/>
      <c r="AN811" s="335"/>
      <c r="AO811" s="335"/>
      <c r="AP811" s="335"/>
    </row>
    <row r="812">
      <c r="A812" s="343">
        <v>44006.0</v>
      </c>
      <c r="B812" s="339">
        <f t="shared" ref="B812:AJ812" si="131">B100-B1165-B1874</f>
        <v>31</v>
      </c>
      <c r="C812" s="339">
        <f t="shared" si="131"/>
        <v>503</v>
      </c>
      <c r="D812" s="339">
        <f t="shared" si="131"/>
        <v>721</v>
      </c>
      <c r="E812" s="339">
        <f t="shared" si="131"/>
        <v>20</v>
      </c>
      <c r="F812" s="339">
        <f t="shared" si="131"/>
        <v>35</v>
      </c>
      <c r="G812" s="339">
        <f t="shared" si="131"/>
        <v>42</v>
      </c>
      <c r="H812" s="339">
        <f t="shared" si="131"/>
        <v>4480</v>
      </c>
      <c r="I812" s="339">
        <f t="shared" si="131"/>
        <v>48</v>
      </c>
      <c r="J812" s="339">
        <f t="shared" si="131"/>
        <v>1448</v>
      </c>
      <c r="K812" s="339">
        <f t="shared" si="131"/>
        <v>1662</v>
      </c>
      <c r="L812" s="339">
        <f t="shared" si="131"/>
        <v>6553</v>
      </c>
      <c r="M812" s="339">
        <f t="shared" si="131"/>
        <v>81</v>
      </c>
      <c r="N812" s="339">
        <f t="shared" si="131"/>
        <v>116</v>
      </c>
      <c r="O812" s="339">
        <f t="shared" si="131"/>
        <v>444</v>
      </c>
      <c r="P812" s="339">
        <f t="shared" si="131"/>
        <v>2159</v>
      </c>
      <c r="Q812" s="339">
        <f t="shared" si="131"/>
        <v>26</v>
      </c>
      <c r="R812" s="339">
        <f t="shared" si="131"/>
        <v>73</v>
      </c>
      <c r="S812" s="339">
        <f t="shared" si="131"/>
        <v>294</v>
      </c>
      <c r="T812" s="339">
        <f t="shared" si="131"/>
        <v>964</v>
      </c>
      <c r="U812" s="339">
        <f t="shared" si="131"/>
        <v>166</v>
      </c>
      <c r="V812" s="339">
        <f t="shared" si="131"/>
        <v>674</v>
      </c>
      <c r="W812" s="339">
        <f t="shared" si="131"/>
        <v>934</v>
      </c>
      <c r="X812" s="339">
        <f t="shared" si="131"/>
        <v>113</v>
      </c>
      <c r="Y812" s="339">
        <f t="shared" si="131"/>
        <v>2640</v>
      </c>
      <c r="Z812" s="339">
        <f t="shared" si="131"/>
        <v>34</v>
      </c>
      <c r="AA812" s="339">
        <f t="shared" si="131"/>
        <v>39</v>
      </c>
      <c r="AB812" s="339">
        <f t="shared" si="131"/>
        <v>88</v>
      </c>
      <c r="AC812" s="339">
        <f t="shared" si="131"/>
        <v>446</v>
      </c>
      <c r="AD812" s="339">
        <f t="shared" si="131"/>
        <v>485</v>
      </c>
      <c r="AE812" s="339">
        <f t="shared" si="131"/>
        <v>77</v>
      </c>
      <c r="AF812" s="339">
        <f t="shared" si="131"/>
        <v>1250</v>
      </c>
      <c r="AG812" s="339">
        <f t="shared" si="131"/>
        <v>25</v>
      </c>
      <c r="AH812" s="339">
        <f t="shared" si="131"/>
        <v>70</v>
      </c>
      <c r="AI812" s="339">
        <f t="shared" si="131"/>
        <v>57</v>
      </c>
      <c r="AJ812" s="339">
        <f t="shared" si="131"/>
        <v>0</v>
      </c>
      <c r="AK812" s="335"/>
      <c r="AL812" s="335"/>
      <c r="AM812" s="335"/>
      <c r="AN812" s="335"/>
      <c r="AO812" s="335"/>
      <c r="AP812" s="335"/>
    </row>
    <row r="813">
      <c r="A813" s="343">
        <v>44007.0</v>
      </c>
      <c r="B813" s="339">
        <f t="shared" ref="B813:AJ813" si="132">B101-B1166-B1875</f>
        <v>44</v>
      </c>
      <c r="C813" s="339">
        <f t="shared" si="132"/>
        <v>546</v>
      </c>
      <c r="D813" s="339">
        <f t="shared" si="132"/>
        <v>730</v>
      </c>
      <c r="E813" s="339">
        <f t="shared" si="132"/>
        <v>19</v>
      </c>
      <c r="F813" s="339">
        <f t="shared" si="132"/>
        <v>32</v>
      </c>
      <c r="G813" s="339">
        <f t="shared" si="132"/>
        <v>44</v>
      </c>
      <c r="H813" s="339">
        <f t="shared" si="132"/>
        <v>4558</v>
      </c>
      <c r="I813" s="339">
        <f t="shared" si="132"/>
        <v>48</v>
      </c>
      <c r="J813" s="339">
        <f t="shared" si="132"/>
        <v>1416</v>
      </c>
      <c r="K813" s="339">
        <f t="shared" si="132"/>
        <v>1740</v>
      </c>
      <c r="L813" s="339">
        <f t="shared" si="132"/>
        <v>6545</v>
      </c>
      <c r="M813" s="339">
        <f t="shared" si="132"/>
        <v>74</v>
      </c>
      <c r="N813" s="339">
        <f t="shared" si="132"/>
        <v>113</v>
      </c>
      <c r="O813" s="339">
        <f t="shared" si="132"/>
        <v>454</v>
      </c>
      <c r="P813" s="339">
        <f t="shared" si="132"/>
        <v>2125</v>
      </c>
      <c r="Q813" s="339">
        <f t="shared" si="132"/>
        <v>35</v>
      </c>
      <c r="R813" s="339">
        <f t="shared" si="132"/>
        <v>78</v>
      </c>
      <c r="S813" s="339">
        <f t="shared" si="132"/>
        <v>303</v>
      </c>
      <c r="T813" s="339">
        <f t="shared" si="132"/>
        <v>909</v>
      </c>
      <c r="U813" s="339">
        <f t="shared" si="132"/>
        <v>126</v>
      </c>
      <c r="V813" s="339">
        <f t="shared" si="132"/>
        <v>716</v>
      </c>
      <c r="W813" s="339">
        <f t="shared" si="132"/>
        <v>982</v>
      </c>
      <c r="X813" s="339">
        <f t="shared" si="132"/>
        <v>113</v>
      </c>
      <c r="Y813" s="339">
        <f t="shared" si="132"/>
        <v>2681</v>
      </c>
      <c r="Z813" s="339">
        <f t="shared" si="132"/>
        <v>31</v>
      </c>
      <c r="AA813" s="339">
        <f t="shared" si="132"/>
        <v>40</v>
      </c>
      <c r="AB813" s="339">
        <f t="shared" si="132"/>
        <v>89</v>
      </c>
      <c r="AC813" s="339">
        <f t="shared" si="132"/>
        <v>522</v>
      </c>
      <c r="AD813" s="339">
        <f t="shared" si="132"/>
        <v>480</v>
      </c>
      <c r="AE813" s="339">
        <f t="shared" si="132"/>
        <v>81</v>
      </c>
      <c r="AF813" s="339">
        <f t="shared" si="132"/>
        <v>1309</v>
      </c>
      <c r="AG813" s="339">
        <f t="shared" si="132"/>
        <v>25</v>
      </c>
      <c r="AH813" s="339">
        <f t="shared" si="132"/>
        <v>70</v>
      </c>
      <c r="AI813" s="339">
        <f t="shared" si="132"/>
        <v>40</v>
      </c>
      <c r="AJ813" s="339">
        <f t="shared" si="132"/>
        <v>0</v>
      </c>
      <c r="AK813" s="335"/>
      <c r="AL813" s="335"/>
      <c r="AM813" s="335"/>
      <c r="AN813" s="335"/>
      <c r="AO813" s="335"/>
      <c r="AP813" s="335"/>
    </row>
    <row r="814">
      <c r="A814" s="343">
        <v>44008.0</v>
      </c>
      <c r="B814" s="339">
        <f t="shared" ref="B814:AJ814" si="133">B102-B1167-B1876</f>
        <v>47</v>
      </c>
      <c r="C814" s="339">
        <f t="shared" si="133"/>
        <v>522</v>
      </c>
      <c r="D814" s="339">
        <f t="shared" si="133"/>
        <v>732</v>
      </c>
      <c r="E814" s="339">
        <f t="shared" si="133"/>
        <v>16</v>
      </c>
      <c r="F814" s="339">
        <f t="shared" si="133"/>
        <v>26</v>
      </c>
      <c r="G814" s="339">
        <f t="shared" si="133"/>
        <v>42</v>
      </c>
      <c r="H814" s="339">
        <f t="shared" si="133"/>
        <v>4638</v>
      </c>
      <c r="I814" s="339">
        <f t="shared" si="133"/>
        <v>48</v>
      </c>
      <c r="J814" s="339">
        <f t="shared" si="133"/>
        <v>1341</v>
      </c>
      <c r="K814" s="339">
        <f t="shared" si="133"/>
        <v>1917</v>
      </c>
      <c r="L814" s="339">
        <f t="shared" si="133"/>
        <v>6676</v>
      </c>
      <c r="M814" s="339">
        <f t="shared" si="133"/>
        <v>68</v>
      </c>
      <c r="N814" s="339">
        <f t="shared" si="133"/>
        <v>117</v>
      </c>
      <c r="O814" s="339">
        <f t="shared" si="133"/>
        <v>430</v>
      </c>
      <c r="P814" s="339">
        <f t="shared" si="133"/>
        <v>2148</v>
      </c>
      <c r="Q814" s="339">
        <f t="shared" si="133"/>
        <v>44</v>
      </c>
      <c r="R814" s="339">
        <f t="shared" si="133"/>
        <v>60</v>
      </c>
      <c r="S814" s="339">
        <f t="shared" si="133"/>
        <v>315</v>
      </c>
      <c r="T814" s="339">
        <f t="shared" si="133"/>
        <v>906</v>
      </c>
      <c r="U814" s="339">
        <f t="shared" si="133"/>
        <v>118</v>
      </c>
      <c r="V814" s="339">
        <f t="shared" si="133"/>
        <v>740</v>
      </c>
      <c r="W814" s="339">
        <f t="shared" si="133"/>
        <v>928</v>
      </c>
      <c r="X814" s="339">
        <f t="shared" si="133"/>
        <v>115</v>
      </c>
      <c r="Y814" s="339">
        <f t="shared" si="133"/>
        <v>2695</v>
      </c>
      <c r="Z814" s="339">
        <f t="shared" si="133"/>
        <v>31</v>
      </c>
      <c r="AA814" s="339">
        <f t="shared" si="133"/>
        <v>38</v>
      </c>
      <c r="AB814" s="339">
        <f t="shared" si="133"/>
        <v>92</v>
      </c>
      <c r="AC814" s="339">
        <f t="shared" si="133"/>
        <v>533</v>
      </c>
      <c r="AD814" s="339">
        <f t="shared" si="133"/>
        <v>480</v>
      </c>
      <c r="AE814" s="339">
        <f t="shared" si="133"/>
        <v>80</v>
      </c>
      <c r="AF814" s="339">
        <f t="shared" si="133"/>
        <v>1329</v>
      </c>
      <c r="AG814" s="339">
        <f t="shared" si="133"/>
        <v>27</v>
      </c>
      <c r="AH814" s="339">
        <f t="shared" si="133"/>
        <v>72</v>
      </c>
      <c r="AI814" s="339">
        <f t="shared" si="133"/>
        <v>40</v>
      </c>
      <c r="AJ814" s="339">
        <f t="shared" si="133"/>
        <v>0</v>
      </c>
      <c r="AK814" s="335"/>
      <c r="AL814" s="335"/>
      <c r="AM814" s="335"/>
      <c r="AN814" s="335"/>
      <c r="AO814" s="335"/>
      <c r="AP814" s="335"/>
    </row>
    <row r="815">
      <c r="A815" s="343">
        <v>44009.0</v>
      </c>
      <c r="B815" s="339">
        <f t="shared" ref="B815:AJ815" si="134">B103-B1168-B1877</f>
        <v>53</v>
      </c>
      <c r="C815" s="339">
        <f t="shared" si="134"/>
        <v>607</v>
      </c>
      <c r="D815" s="339">
        <f t="shared" si="134"/>
        <v>742</v>
      </c>
      <c r="E815" s="339">
        <f t="shared" si="134"/>
        <v>16</v>
      </c>
      <c r="F815" s="339">
        <f t="shared" si="134"/>
        <v>26</v>
      </c>
      <c r="G815" s="339">
        <f t="shared" si="134"/>
        <v>39</v>
      </c>
      <c r="H815" s="339">
        <f t="shared" si="134"/>
        <v>4760</v>
      </c>
      <c r="I815" s="339">
        <f t="shared" si="134"/>
        <v>48</v>
      </c>
      <c r="J815" s="339">
        <f t="shared" si="134"/>
        <v>1376</v>
      </c>
      <c r="K815" s="339">
        <f t="shared" si="134"/>
        <v>2092</v>
      </c>
      <c r="L815" s="339">
        <f t="shared" si="134"/>
        <v>6746</v>
      </c>
      <c r="M815" s="339">
        <f t="shared" si="134"/>
        <v>66</v>
      </c>
      <c r="N815" s="339">
        <f t="shared" si="134"/>
        <v>123</v>
      </c>
      <c r="O815" s="339">
        <f t="shared" si="134"/>
        <v>434</v>
      </c>
      <c r="P815" s="339">
        <f t="shared" si="134"/>
        <v>2109</v>
      </c>
      <c r="Q815" s="339">
        <f t="shared" si="134"/>
        <v>48</v>
      </c>
      <c r="R815" s="339">
        <f t="shared" si="134"/>
        <v>58</v>
      </c>
      <c r="S815" s="339">
        <f t="shared" si="134"/>
        <v>330</v>
      </c>
      <c r="T815" s="339">
        <f t="shared" si="134"/>
        <v>932</v>
      </c>
      <c r="U815" s="339">
        <f t="shared" si="134"/>
        <v>110</v>
      </c>
      <c r="V815" s="339">
        <f t="shared" si="134"/>
        <v>793</v>
      </c>
      <c r="W815" s="339">
        <f t="shared" si="134"/>
        <v>982</v>
      </c>
      <c r="X815" s="339">
        <f t="shared" si="134"/>
        <v>116</v>
      </c>
      <c r="Y815" s="339">
        <f t="shared" si="134"/>
        <v>2798</v>
      </c>
      <c r="Z815" s="339">
        <f t="shared" si="134"/>
        <v>27</v>
      </c>
      <c r="AA815" s="339">
        <f t="shared" si="134"/>
        <v>35</v>
      </c>
      <c r="AB815" s="339">
        <f t="shared" si="134"/>
        <v>92</v>
      </c>
      <c r="AC815" s="339">
        <f t="shared" si="134"/>
        <v>568</v>
      </c>
      <c r="AD815" s="339">
        <f t="shared" si="134"/>
        <v>472</v>
      </c>
      <c r="AE815" s="339">
        <f t="shared" si="134"/>
        <v>79</v>
      </c>
      <c r="AF815" s="339">
        <f t="shared" si="134"/>
        <v>1366</v>
      </c>
      <c r="AG815" s="339">
        <f t="shared" si="134"/>
        <v>27</v>
      </c>
      <c r="AH815" s="339">
        <f t="shared" si="134"/>
        <v>72</v>
      </c>
      <c r="AI815" s="339">
        <f t="shared" si="134"/>
        <v>40</v>
      </c>
      <c r="AJ815" s="339">
        <f t="shared" si="134"/>
        <v>1</v>
      </c>
      <c r="AK815" s="335"/>
      <c r="AL815" s="335"/>
      <c r="AM815" s="335"/>
      <c r="AN815" s="335"/>
      <c r="AO815" s="335"/>
      <c r="AP815" s="335"/>
    </row>
    <row r="816">
      <c r="A816" s="343">
        <v>44010.0</v>
      </c>
      <c r="B816" s="339">
        <f t="shared" ref="B816:AJ816" si="135">B104-B1169-B1878</f>
        <v>52</v>
      </c>
      <c r="C816" s="339">
        <f t="shared" si="135"/>
        <v>630</v>
      </c>
      <c r="D816" s="339">
        <f t="shared" si="135"/>
        <v>731</v>
      </c>
      <c r="E816" s="339">
        <f t="shared" si="135"/>
        <v>16</v>
      </c>
      <c r="F816" s="339">
        <f t="shared" si="135"/>
        <v>26</v>
      </c>
      <c r="G816" s="339">
        <f t="shared" si="135"/>
        <v>38</v>
      </c>
      <c r="H816" s="339">
        <f t="shared" si="135"/>
        <v>4624</v>
      </c>
      <c r="I816" s="339">
        <f t="shared" si="135"/>
        <v>48</v>
      </c>
      <c r="J816" s="339">
        <f t="shared" si="135"/>
        <v>1396</v>
      </c>
      <c r="K816" s="339">
        <f t="shared" si="135"/>
        <v>2266</v>
      </c>
      <c r="L816" s="339">
        <f t="shared" si="135"/>
        <v>6957</v>
      </c>
      <c r="M816" s="339">
        <f t="shared" si="135"/>
        <v>58</v>
      </c>
      <c r="N816" s="339">
        <f t="shared" si="135"/>
        <v>121</v>
      </c>
      <c r="O816" s="339">
        <f t="shared" si="135"/>
        <v>446</v>
      </c>
      <c r="P816" s="339">
        <f t="shared" si="135"/>
        <v>2098</v>
      </c>
      <c r="Q816" s="339">
        <f t="shared" si="135"/>
        <v>45</v>
      </c>
      <c r="R816" s="339">
        <f t="shared" si="135"/>
        <v>44</v>
      </c>
      <c r="S816" s="339">
        <f t="shared" si="135"/>
        <v>344</v>
      </c>
      <c r="T816" s="339">
        <f t="shared" si="135"/>
        <v>965</v>
      </c>
      <c r="U816" s="339">
        <f t="shared" si="135"/>
        <v>107</v>
      </c>
      <c r="V816" s="339">
        <f t="shared" si="135"/>
        <v>809</v>
      </c>
      <c r="W816" s="339">
        <f t="shared" si="135"/>
        <v>992</v>
      </c>
      <c r="X816" s="339">
        <f t="shared" si="135"/>
        <v>116</v>
      </c>
      <c r="Y816" s="339">
        <f t="shared" si="135"/>
        <v>2926</v>
      </c>
      <c r="Z816" s="339">
        <f t="shared" si="135"/>
        <v>28</v>
      </c>
      <c r="AA816" s="339">
        <f t="shared" si="135"/>
        <v>28</v>
      </c>
      <c r="AB816" s="339">
        <f t="shared" si="135"/>
        <v>75</v>
      </c>
      <c r="AC816" s="339">
        <f t="shared" si="135"/>
        <v>585</v>
      </c>
      <c r="AD816" s="339">
        <f t="shared" si="135"/>
        <v>466</v>
      </c>
      <c r="AE816" s="339">
        <f t="shared" si="135"/>
        <v>81</v>
      </c>
      <c r="AF816" s="339">
        <f t="shared" si="135"/>
        <v>1057</v>
      </c>
      <c r="AG816" s="339">
        <f t="shared" si="135"/>
        <v>29</v>
      </c>
      <c r="AH816" s="339">
        <f t="shared" si="135"/>
        <v>72</v>
      </c>
      <c r="AI816" s="339">
        <f t="shared" si="135"/>
        <v>40</v>
      </c>
      <c r="AJ816" s="339">
        <f t="shared" si="135"/>
        <v>4</v>
      </c>
      <c r="AK816" s="335"/>
      <c r="AL816" s="335"/>
      <c r="AM816" s="335"/>
      <c r="AN816" s="335"/>
      <c r="AO816" s="335"/>
      <c r="AP816" s="335"/>
    </row>
    <row r="817">
      <c r="A817" s="343">
        <v>44011.0</v>
      </c>
      <c r="B817" s="339">
        <f t="shared" ref="B817:AJ817" si="136">B105-B1170-B1879</f>
        <v>52</v>
      </c>
      <c r="C817" s="339">
        <f t="shared" si="136"/>
        <v>648</v>
      </c>
      <c r="D817" s="339">
        <f t="shared" si="136"/>
        <v>730</v>
      </c>
      <c r="E817" s="339">
        <f t="shared" si="136"/>
        <v>18</v>
      </c>
      <c r="F817" s="339">
        <f t="shared" si="136"/>
        <v>25</v>
      </c>
      <c r="G817" s="339">
        <f t="shared" si="136"/>
        <v>37</v>
      </c>
      <c r="H817" s="339">
        <f t="shared" si="136"/>
        <v>4494</v>
      </c>
      <c r="I817" s="339">
        <f t="shared" si="136"/>
        <v>48</v>
      </c>
      <c r="J817" s="339">
        <f t="shared" si="136"/>
        <v>1437</v>
      </c>
      <c r="K817" s="339">
        <f t="shared" si="136"/>
        <v>2421</v>
      </c>
      <c r="L817" s="339">
        <f t="shared" si="136"/>
        <v>7051</v>
      </c>
      <c r="M817" s="339">
        <f t="shared" si="136"/>
        <v>54</v>
      </c>
      <c r="N817" s="339">
        <f t="shared" si="136"/>
        <v>127</v>
      </c>
      <c r="O817" s="339">
        <f t="shared" si="136"/>
        <v>444</v>
      </c>
      <c r="P817" s="339">
        <f t="shared" si="136"/>
        <v>2128</v>
      </c>
      <c r="Q817" s="339">
        <f t="shared" si="136"/>
        <v>48</v>
      </c>
      <c r="R817" s="339">
        <f t="shared" si="136"/>
        <v>38</v>
      </c>
      <c r="S817" s="339">
        <f t="shared" si="136"/>
        <v>346</v>
      </c>
      <c r="T817" s="339">
        <f t="shared" si="136"/>
        <v>920</v>
      </c>
      <c r="U817" s="339">
        <f t="shared" si="136"/>
        <v>106</v>
      </c>
      <c r="V817" s="339">
        <f t="shared" si="136"/>
        <v>825</v>
      </c>
      <c r="W817" s="339">
        <f t="shared" si="136"/>
        <v>988</v>
      </c>
      <c r="X817" s="339">
        <f t="shared" si="136"/>
        <v>117</v>
      </c>
      <c r="Y817" s="339">
        <f t="shared" si="136"/>
        <v>3061</v>
      </c>
      <c r="Z817" s="339">
        <f t="shared" si="136"/>
        <v>28</v>
      </c>
      <c r="AA817" s="339">
        <f t="shared" si="136"/>
        <v>27</v>
      </c>
      <c r="AB817" s="339">
        <f t="shared" si="136"/>
        <v>50</v>
      </c>
      <c r="AC817" s="339">
        <f t="shared" si="136"/>
        <v>585</v>
      </c>
      <c r="AD817" s="339">
        <f t="shared" si="136"/>
        <v>454</v>
      </c>
      <c r="AE817" s="339">
        <f t="shared" si="136"/>
        <v>80</v>
      </c>
      <c r="AF817" s="339">
        <f t="shared" si="136"/>
        <v>955</v>
      </c>
      <c r="AG817" s="339">
        <f t="shared" si="136"/>
        <v>29</v>
      </c>
      <c r="AH817" s="339">
        <f t="shared" si="136"/>
        <v>72</v>
      </c>
      <c r="AI817" s="339">
        <f t="shared" si="136"/>
        <v>40</v>
      </c>
      <c r="AJ817" s="339">
        <f t="shared" si="136"/>
        <v>4</v>
      </c>
      <c r="AK817" s="335"/>
      <c r="AL817" s="335"/>
      <c r="AM817" s="335"/>
      <c r="AN817" s="335"/>
      <c r="AO817" s="335"/>
      <c r="AP817" s="335"/>
    </row>
    <row r="818">
      <c r="A818" s="343">
        <v>44012.0</v>
      </c>
      <c r="B818" s="339">
        <f t="shared" ref="B818:AJ818" si="137">B106-B1171-B1880</f>
        <v>51</v>
      </c>
      <c r="C818" s="339">
        <f t="shared" si="137"/>
        <v>681</v>
      </c>
      <c r="D818" s="339">
        <f t="shared" si="137"/>
        <v>735</v>
      </c>
      <c r="E818" s="339">
        <f t="shared" si="137"/>
        <v>17</v>
      </c>
      <c r="F818" s="339">
        <f t="shared" si="137"/>
        <v>24</v>
      </c>
      <c r="G818" s="339">
        <f t="shared" si="137"/>
        <v>42</v>
      </c>
      <c r="H818" s="339">
        <f t="shared" si="137"/>
        <v>4280</v>
      </c>
      <c r="I818" s="339">
        <f t="shared" si="137"/>
        <v>48</v>
      </c>
      <c r="J818" s="339">
        <f t="shared" si="137"/>
        <v>1435</v>
      </c>
      <c r="K818" s="339">
        <f t="shared" si="137"/>
        <v>2524</v>
      </c>
      <c r="L818" s="339">
        <f t="shared" si="137"/>
        <v>7231</v>
      </c>
      <c r="M818" s="339">
        <f t="shared" si="137"/>
        <v>49</v>
      </c>
      <c r="N818" s="339">
        <f t="shared" si="137"/>
        <v>126</v>
      </c>
      <c r="O818" s="339">
        <f t="shared" si="137"/>
        <v>455</v>
      </c>
      <c r="P818" s="339">
        <f t="shared" si="137"/>
        <v>2193</v>
      </c>
      <c r="Q818" s="339">
        <f t="shared" si="137"/>
        <v>47</v>
      </c>
      <c r="R818" s="339">
        <f t="shared" si="137"/>
        <v>36</v>
      </c>
      <c r="S818" s="339">
        <f t="shared" si="137"/>
        <v>358</v>
      </c>
      <c r="T818" s="339">
        <f t="shared" si="137"/>
        <v>934</v>
      </c>
      <c r="U818" s="339">
        <f t="shared" si="137"/>
        <v>95</v>
      </c>
      <c r="V818" s="339">
        <f t="shared" si="137"/>
        <v>841</v>
      </c>
      <c r="W818" s="339">
        <f t="shared" si="137"/>
        <v>1053</v>
      </c>
      <c r="X818" s="339">
        <f t="shared" si="137"/>
        <v>123</v>
      </c>
      <c r="Y818" s="339">
        <f t="shared" si="137"/>
        <v>3077</v>
      </c>
      <c r="Z818" s="339">
        <f t="shared" si="137"/>
        <v>31</v>
      </c>
      <c r="AA818" s="339">
        <f t="shared" si="137"/>
        <v>28</v>
      </c>
      <c r="AB818" s="339">
        <f t="shared" si="137"/>
        <v>40</v>
      </c>
      <c r="AC818" s="339">
        <f t="shared" si="137"/>
        <v>592</v>
      </c>
      <c r="AD818" s="339">
        <f t="shared" si="137"/>
        <v>462</v>
      </c>
      <c r="AE818" s="339">
        <f t="shared" si="137"/>
        <v>82</v>
      </c>
      <c r="AF818" s="339">
        <f t="shared" si="137"/>
        <v>879</v>
      </c>
      <c r="AG818" s="339">
        <f t="shared" si="137"/>
        <v>29</v>
      </c>
      <c r="AH818" s="339">
        <f t="shared" si="137"/>
        <v>72</v>
      </c>
      <c r="AI818" s="339">
        <f t="shared" si="137"/>
        <v>29</v>
      </c>
      <c r="AJ818" s="339">
        <f t="shared" si="137"/>
        <v>4</v>
      </c>
      <c r="AK818" s="335"/>
      <c r="AL818" s="335"/>
      <c r="AM818" s="335"/>
      <c r="AN818" s="335"/>
      <c r="AO818" s="335"/>
      <c r="AP818" s="335"/>
    </row>
    <row r="819">
      <c r="A819" s="343">
        <v>44013.0</v>
      </c>
      <c r="B819" s="339">
        <f t="shared" ref="B819:AJ819" si="138">B107-B1172-B1881</f>
        <v>52</v>
      </c>
      <c r="C819" s="339">
        <f t="shared" si="138"/>
        <v>652</v>
      </c>
      <c r="D819" s="339">
        <f t="shared" si="138"/>
        <v>727</v>
      </c>
      <c r="E819" s="339">
        <f t="shared" si="138"/>
        <v>19</v>
      </c>
      <c r="F819" s="339">
        <f t="shared" si="138"/>
        <v>27</v>
      </c>
      <c r="G819" s="339">
        <f t="shared" si="138"/>
        <v>42</v>
      </c>
      <c r="H819" s="339">
        <f t="shared" si="138"/>
        <v>4325</v>
      </c>
      <c r="I819" s="339">
        <f t="shared" si="138"/>
        <v>40</v>
      </c>
      <c r="J819" s="339">
        <f t="shared" si="138"/>
        <v>1477</v>
      </c>
      <c r="K819" s="339">
        <f t="shared" si="138"/>
        <v>2587</v>
      </c>
      <c r="L819" s="339">
        <f t="shared" si="138"/>
        <v>7196</v>
      </c>
      <c r="M819" s="339">
        <f t="shared" si="138"/>
        <v>61</v>
      </c>
      <c r="N819" s="339">
        <f t="shared" si="138"/>
        <v>118</v>
      </c>
      <c r="O819" s="339">
        <f t="shared" si="138"/>
        <v>492</v>
      </c>
      <c r="P819" s="339">
        <f t="shared" si="138"/>
        <v>2244</v>
      </c>
      <c r="Q819" s="339">
        <f t="shared" si="138"/>
        <v>45</v>
      </c>
      <c r="R819" s="339">
        <f t="shared" si="138"/>
        <v>41</v>
      </c>
      <c r="S819" s="339">
        <f t="shared" si="138"/>
        <v>359</v>
      </c>
      <c r="T819" s="339">
        <f t="shared" si="138"/>
        <v>943</v>
      </c>
      <c r="U819" s="339">
        <f t="shared" si="138"/>
        <v>104</v>
      </c>
      <c r="V819" s="339">
        <f t="shared" si="138"/>
        <v>846</v>
      </c>
      <c r="W819" s="339">
        <f t="shared" si="138"/>
        <v>1086</v>
      </c>
      <c r="X819" s="339">
        <f t="shared" si="138"/>
        <v>162</v>
      </c>
      <c r="Y819" s="339">
        <f t="shared" si="138"/>
        <v>3155</v>
      </c>
      <c r="Z819" s="339">
        <f t="shared" si="138"/>
        <v>24</v>
      </c>
      <c r="AA819" s="339">
        <f t="shared" si="138"/>
        <v>28</v>
      </c>
      <c r="AB819" s="339">
        <f t="shared" si="138"/>
        <v>39</v>
      </c>
      <c r="AC819" s="339">
        <f t="shared" si="138"/>
        <v>732</v>
      </c>
      <c r="AD819" s="339">
        <f t="shared" si="138"/>
        <v>451</v>
      </c>
      <c r="AE819" s="339">
        <f t="shared" si="138"/>
        <v>73</v>
      </c>
      <c r="AF819" s="339">
        <f t="shared" si="138"/>
        <v>961</v>
      </c>
      <c r="AG819" s="339">
        <f t="shared" si="138"/>
        <v>31</v>
      </c>
      <c r="AH819" s="339">
        <f t="shared" si="138"/>
        <v>72</v>
      </c>
      <c r="AI819" s="339">
        <f t="shared" si="138"/>
        <v>26</v>
      </c>
      <c r="AJ819" s="339">
        <f t="shared" si="138"/>
        <v>4</v>
      </c>
      <c r="AK819" s="335"/>
      <c r="AL819" s="335"/>
      <c r="AM819" s="335"/>
      <c r="AN819" s="335"/>
      <c r="AO819" s="335"/>
      <c r="AP819" s="335"/>
    </row>
    <row r="820">
      <c r="A820" s="343">
        <v>44014.0</v>
      </c>
      <c r="B820" s="339">
        <f t="shared" ref="B820:AJ820" si="139">B108-B1173-B1882</f>
        <v>52</v>
      </c>
      <c r="C820" s="339">
        <f t="shared" si="139"/>
        <v>749</v>
      </c>
      <c r="D820" s="339">
        <f t="shared" si="139"/>
        <v>513</v>
      </c>
      <c r="E820" s="339">
        <f t="shared" si="139"/>
        <v>17</v>
      </c>
      <c r="F820" s="339">
        <f t="shared" si="139"/>
        <v>27</v>
      </c>
      <c r="G820" s="339">
        <f t="shared" si="139"/>
        <v>43</v>
      </c>
      <c r="H820" s="339">
        <f t="shared" si="139"/>
        <v>4314</v>
      </c>
      <c r="I820" s="339">
        <f t="shared" si="139"/>
        <v>40</v>
      </c>
      <c r="J820" s="339">
        <f t="shared" si="139"/>
        <v>1502</v>
      </c>
      <c r="K820" s="339">
        <f t="shared" si="139"/>
        <v>2632</v>
      </c>
      <c r="L820" s="339">
        <f t="shared" si="139"/>
        <v>7356</v>
      </c>
      <c r="M820" s="339">
        <f t="shared" si="139"/>
        <v>61</v>
      </c>
      <c r="N820" s="339">
        <f t="shared" si="139"/>
        <v>110</v>
      </c>
      <c r="O820" s="339">
        <f t="shared" si="139"/>
        <v>507</v>
      </c>
      <c r="P820" s="339">
        <f t="shared" si="139"/>
        <v>2307</v>
      </c>
      <c r="Q820" s="339">
        <f t="shared" si="139"/>
        <v>39</v>
      </c>
      <c r="R820" s="339">
        <f t="shared" si="139"/>
        <v>36</v>
      </c>
      <c r="S820" s="339">
        <f t="shared" si="139"/>
        <v>363</v>
      </c>
      <c r="T820" s="339">
        <f t="shared" si="139"/>
        <v>934</v>
      </c>
      <c r="U820" s="339">
        <f t="shared" si="139"/>
        <v>101</v>
      </c>
      <c r="V820" s="339">
        <f t="shared" si="139"/>
        <v>858</v>
      </c>
      <c r="W820" s="339">
        <f t="shared" si="139"/>
        <v>1166</v>
      </c>
      <c r="X820" s="339">
        <f t="shared" si="139"/>
        <v>210</v>
      </c>
      <c r="Y820" s="339">
        <f t="shared" si="139"/>
        <v>3270</v>
      </c>
      <c r="Z820" s="339">
        <f t="shared" si="139"/>
        <v>23</v>
      </c>
      <c r="AA820" s="339">
        <f t="shared" si="139"/>
        <v>28</v>
      </c>
      <c r="AB820" s="339">
        <f t="shared" si="139"/>
        <v>30</v>
      </c>
      <c r="AC820" s="339">
        <f t="shared" si="139"/>
        <v>792</v>
      </c>
      <c r="AD820" s="339">
        <f t="shared" si="139"/>
        <v>438</v>
      </c>
      <c r="AE820" s="339">
        <f t="shared" si="139"/>
        <v>70</v>
      </c>
      <c r="AF820" s="339">
        <f t="shared" si="139"/>
        <v>1030</v>
      </c>
      <c r="AG820" s="339">
        <f t="shared" si="139"/>
        <v>32</v>
      </c>
      <c r="AH820" s="339">
        <f t="shared" si="139"/>
        <v>63</v>
      </c>
      <c r="AI820" s="339">
        <f t="shared" si="139"/>
        <v>23</v>
      </c>
      <c r="AJ820" s="339">
        <f t="shared" si="139"/>
        <v>4</v>
      </c>
      <c r="AK820" s="335"/>
      <c r="AL820" s="335"/>
      <c r="AM820" s="335"/>
      <c r="AN820" s="335"/>
      <c r="AO820" s="335"/>
      <c r="AP820" s="335"/>
    </row>
    <row r="821">
      <c r="A821" s="343">
        <v>44015.0</v>
      </c>
      <c r="B821" s="339">
        <f t="shared" ref="B821:AJ821" si="140">B109-B1174-B1883</f>
        <v>53</v>
      </c>
      <c r="C821" s="339">
        <f t="shared" si="140"/>
        <v>777</v>
      </c>
      <c r="D821" s="339">
        <f t="shared" si="140"/>
        <v>482</v>
      </c>
      <c r="E821" s="339">
        <f t="shared" si="140"/>
        <v>19</v>
      </c>
      <c r="F821" s="339">
        <f t="shared" si="140"/>
        <v>30</v>
      </c>
      <c r="G821" s="339">
        <f t="shared" si="140"/>
        <v>45</v>
      </c>
      <c r="H821" s="339">
        <f t="shared" si="140"/>
        <v>4209</v>
      </c>
      <c r="I821" s="339">
        <f t="shared" si="140"/>
        <v>40</v>
      </c>
      <c r="J821" s="339">
        <f t="shared" si="140"/>
        <v>1529</v>
      </c>
      <c r="K821" s="339">
        <f t="shared" si="140"/>
        <v>2716</v>
      </c>
      <c r="L821" s="339">
        <f t="shared" si="140"/>
        <v>7441</v>
      </c>
      <c r="M821" s="339">
        <f t="shared" si="140"/>
        <v>55</v>
      </c>
      <c r="N821" s="339">
        <f t="shared" si="140"/>
        <v>117</v>
      </c>
      <c r="O821" s="339">
        <f t="shared" si="140"/>
        <v>503</v>
      </c>
      <c r="P821" s="339">
        <f t="shared" si="140"/>
        <v>2384</v>
      </c>
      <c r="Q821" s="339">
        <f t="shared" si="140"/>
        <v>33</v>
      </c>
      <c r="R821" s="339">
        <f t="shared" si="140"/>
        <v>35</v>
      </c>
      <c r="S821" s="339">
        <f t="shared" si="140"/>
        <v>361</v>
      </c>
      <c r="T821" s="339">
        <f t="shared" si="140"/>
        <v>943</v>
      </c>
      <c r="U821" s="339">
        <f t="shared" si="140"/>
        <v>107</v>
      </c>
      <c r="V821" s="339">
        <f t="shared" si="140"/>
        <v>862</v>
      </c>
      <c r="W821" s="339">
        <f t="shared" si="140"/>
        <v>1185</v>
      </c>
      <c r="X821" s="339">
        <f t="shared" si="140"/>
        <v>211</v>
      </c>
      <c r="Y821" s="339">
        <f t="shared" si="140"/>
        <v>3402</v>
      </c>
      <c r="Z821" s="339">
        <f t="shared" si="140"/>
        <v>22</v>
      </c>
      <c r="AA821" s="339">
        <f t="shared" si="140"/>
        <v>28</v>
      </c>
      <c r="AB821" s="339">
        <f t="shared" si="140"/>
        <v>22</v>
      </c>
      <c r="AC821" s="339">
        <f t="shared" si="140"/>
        <v>799</v>
      </c>
      <c r="AD821" s="339">
        <f t="shared" si="140"/>
        <v>436</v>
      </c>
      <c r="AE821" s="339">
        <f t="shared" si="140"/>
        <v>75</v>
      </c>
      <c r="AF821" s="339">
        <f t="shared" si="140"/>
        <v>1046</v>
      </c>
      <c r="AG821" s="339">
        <f t="shared" si="140"/>
        <v>33</v>
      </c>
      <c r="AH821" s="339">
        <f t="shared" si="140"/>
        <v>63</v>
      </c>
      <c r="AI821" s="339">
        <f t="shared" si="140"/>
        <v>24</v>
      </c>
      <c r="AJ821" s="339">
        <f t="shared" si="140"/>
        <v>4</v>
      </c>
      <c r="AK821" s="335"/>
      <c r="AL821" s="335"/>
      <c r="AM821" s="335"/>
      <c r="AN821" s="335"/>
      <c r="AO821" s="335"/>
      <c r="AP821" s="335"/>
    </row>
    <row r="822">
      <c r="A822" s="343">
        <v>44016.0</v>
      </c>
      <c r="B822" s="339">
        <f t="shared" ref="B822:AJ822" si="141">B110-B1175-B1884</f>
        <v>53</v>
      </c>
      <c r="C822" s="339">
        <f t="shared" si="141"/>
        <v>842</v>
      </c>
      <c r="D822" s="339">
        <f t="shared" si="141"/>
        <v>486</v>
      </c>
      <c r="E822" s="339">
        <f t="shared" si="141"/>
        <v>23</v>
      </c>
      <c r="F822" s="339">
        <f t="shared" si="141"/>
        <v>30</v>
      </c>
      <c r="G822" s="339">
        <f t="shared" si="141"/>
        <v>42</v>
      </c>
      <c r="H822" s="339">
        <f t="shared" si="141"/>
        <v>4163</v>
      </c>
      <c r="I822" s="339">
        <f t="shared" si="141"/>
        <v>40</v>
      </c>
      <c r="J822" s="339">
        <f t="shared" si="141"/>
        <v>1601</v>
      </c>
      <c r="K822" s="339">
        <f t="shared" si="141"/>
        <v>2761</v>
      </c>
      <c r="L822" s="339">
        <f t="shared" si="141"/>
        <v>7727</v>
      </c>
      <c r="M822" s="339">
        <f t="shared" si="141"/>
        <v>51</v>
      </c>
      <c r="N822" s="339">
        <f t="shared" si="141"/>
        <v>117</v>
      </c>
      <c r="O822" s="339">
        <f t="shared" si="141"/>
        <v>511</v>
      </c>
      <c r="P822" s="339">
        <f t="shared" si="141"/>
        <v>2412</v>
      </c>
      <c r="Q822" s="339">
        <f t="shared" si="141"/>
        <v>30</v>
      </c>
      <c r="R822" s="339">
        <f t="shared" si="141"/>
        <v>35</v>
      </c>
      <c r="S822" s="339">
        <f t="shared" si="141"/>
        <v>382</v>
      </c>
      <c r="T822" s="339">
        <f t="shared" si="141"/>
        <v>981</v>
      </c>
      <c r="U822" s="339">
        <f t="shared" si="141"/>
        <v>107</v>
      </c>
      <c r="V822" s="339">
        <f t="shared" si="141"/>
        <v>859</v>
      </c>
      <c r="W822" s="339">
        <f t="shared" si="141"/>
        <v>1205</v>
      </c>
      <c r="X822" s="339">
        <f t="shared" si="141"/>
        <v>211</v>
      </c>
      <c r="Y822" s="339">
        <f t="shared" si="141"/>
        <v>3556</v>
      </c>
      <c r="Z822" s="339">
        <f t="shared" si="141"/>
        <v>24</v>
      </c>
      <c r="AA822" s="339">
        <f t="shared" si="141"/>
        <v>27</v>
      </c>
      <c r="AB822" s="339">
        <f t="shared" si="141"/>
        <v>18</v>
      </c>
      <c r="AC822" s="339">
        <f t="shared" si="141"/>
        <v>798</v>
      </c>
      <c r="AD822" s="339">
        <f t="shared" si="141"/>
        <v>443</v>
      </c>
      <c r="AE822" s="339">
        <f t="shared" si="141"/>
        <v>78</v>
      </c>
      <c r="AF822" s="339">
        <f t="shared" si="141"/>
        <v>1088</v>
      </c>
      <c r="AG822" s="339">
        <f t="shared" si="141"/>
        <v>37</v>
      </c>
      <c r="AH822" s="339">
        <f t="shared" si="141"/>
        <v>63</v>
      </c>
      <c r="AI822" s="339">
        <f t="shared" si="141"/>
        <v>31</v>
      </c>
      <c r="AJ822" s="339">
        <f t="shared" si="141"/>
        <v>2</v>
      </c>
      <c r="AK822" s="335"/>
      <c r="AL822" s="335"/>
      <c r="AM822" s="335"/>
      <c r="AN822" s="335"/>
      <c r="AO822" s="335"/>
      <c r="AP822" s="335"/>
    </row>
    <row r="823">
      <c r="A823" s="343">
        <v>44017.0</v>
      </c>
      <c r="B823" s="339">
        <f t="shared" ref="B823:AJ823" si="142">B111-B1176-B1885</f>
        <v>53</v>
      </c>
      <c r="C823" s="339">
        <f t="shared" si="142"/>
        <v>862</v>
      </c>
      <c r="D823" s="339">
        <f t="shared" si="142"/>
        <v>488</v>
      </c>
      <c r="E823" s="339">
        <f t="shared" si="142"/>
        <v>25</v>
      </c>
      <c r="F823" s="339">
        <f t="shared" si="142"/>
        <v>33</v>
      </c>
      <c r="G823" s="339">
        <f t="shared" si="142"/>
        <v>47</v>
      </c>
      <c r="H823" s="339">
        <f t="shared" si="142"/>
        <v>4123</v>
      </c>
      <c r="I823" s="339">
        <f t="shared" si="142"/>
        <v>39</v>
      </c>
      <c r="J823" s="339">
        <f t="shared" si="142"/>
        <v>1695</v>
      </c>
      <c r="K823" s="339">
        <f t="shared" si="142"/>
        <v>2904</v>
      </c>
      <c r="L823" s="339">
        <f t="shared" si="142"/>
        <v>8101</v>
      </c>
      <c r="M823" s="339">
        <f t="shared" si="142"/>
        <v>35</v>
      </c>
      <c r="N823" s="339">
        <f t="shared" si="142"/>
        <v>141</v>
      </c>
      <c r="O823" s="339">
        <f t="shared" si="142"/>
        <v>517</v>
      </c>
      <c r="P823" s="339">
        <f t="shared" si="142"/>
        <v>2422</v>
      </c>
      <c r="Q823" s="339">
        <f t="shared" si="142"/>
        <v>30</v>
      </c>
      <c r="R823" s="339">
        <f t="shared" si="142"/>
        <v>37</v>
      </c>
      <c r="S823" s="339">
        <f t="shared" si="142"/>
        <v>392</v>
      </c>
      <c r="T823" s="339">
        <f t="shared" si="142"/>
        <v>990</v>
      </c>
      <c r="U823" s="339">
        <f t="shared" si="142"/>
        <v>119</v>
      </c>
      <c r="V823" s="339">
        <f t="shared" si="142"/>
        <v>853</v>
      </c>
      <c r="W823" s="339">
        <f t="shared" si="142"/>
        <v>1197</v>
      </c>
      <c r="X823" s="339">
        <f t="shared" si="142"/>
        <v>201</v>
      </c>
      <c r="Y823" s="339">
        <f t="shared" si="142"/>
        <v>3573</v>
      </c>
      <c r="Z823" s="339">
        <f t="shared" si="142"/>
        <v>22</v>
      </c>
      <c r="AA823" s="339">
        <f t="shared" si="142"/>
        <v>28</v>
      </c>
      <c r="AB823" s="339">
        <f t="shared" si="142"/>
        <v>16</v>
      </c>
      <c r="AC823" s="339">
        <f t="shared" si="142"/>
        <v>798</v>
      </c>
      <c r="AD823" s="339">
        <f t="shared" si="142"/>
        <v>400</v>
      </c>
      <c r="AE823" s="339">
        <f t="shared" si="142"/>
        <v>74</v>
      </c>
      <c r="AF823" s="339">
        <f t="shared" si="142"/>
        <v>1125</v>
      </c>
      <c r="AG823" s="339">
        <f t="shared" si="142"/>
        <v>37</v>
      </c>
      <c r="AH823" s="339">
        <f t="shared" si="142"/>
        <v>63</v>
      </c>
      <c r="AI823" s="339">
        <f t="shared" si="142"/>
        <v>31</v>
      </c>
      <c r="AJ823" s="339">
        <f t="shared" si="142"/>
        <v>2</v>
      </c>
      <c r="AK823" s="335"/>
      <c r="AL823" s="335"/>
      <c r="AM823" s="335"/>
      <c r="AN823" s="335"/>
      <c r="AO823" s="335"/>
      <c r="AP823" s="335"/>
    </row>
    <row r="824">
      <c r="A824" s="343">
        <v>44018.0</v>
      </c>
      <c r="B824" s="339">
        <f t="shared" ref="B824:AJ824" si="143">B112-B1177-B1886</f>
        <v>44</v>
      </c>
      <c r="C824" s="339">
        <f t="shared" si="143"/>
        <v>903</v>
      </c>
      <c r="D824" s="339">
        <f t="shared" si="143"/>
        <v>496</v>
      </c>
      <c r="E824" s="339">
        <f t="shared" si="143"/>
        <v>31</v>
      </c>
      <c r="F824" s="339">
        <f t="shared" si="143"/>
        <v>33</v>
      </c>
      <c r="G824" s="339">
        <f t="shared" si="143"/>
        <v>53</v>
      </c>
      <c r="H824" s="339">
        <f t="shared" si="143"/>
        <v>3982</v>
      </c>
      <c r="I824" s="339">
        <f t="shared" si="143"/>
        <v>38</v>
      </c>
      <c r="J824" s="339">
        <f t="shared" si="143"/>
        <v>1804</v>
      </c>
      <c r="K824" s="339">
        <f t="shared" si="143"/>
        <v>2956</v>
      </c>
      <c r="L824" s="339">
        <f t="shared" si="143"/>
        <v>8272</v>
      </c>
      <c r="M824" s="339">
        <f t="shared" si="143"/>
        <v>35</v>
      </c>
      <c r="N824" s="339">
        <f t="shared" si="143"/>
        <v>152</v>
      </c>
      <c r="O824" s="339">
        <f t="shared" si="143"/>
        <v>525</v>
      </c>
      <c r="P824" s="339">
        <f t="shared" si="143"/>
        <v>2469</v>
      </c>
      <c r="Q824" s="339">
        <f t="shared" si="143"/>
        <v>30</v>
      </c>
      <c r="R824" s="339">
        <f t="shared" si="143"/>
        <v>34</v>
      </c>
      <c r="S824" s="339">
        <f t="shared" si="143"/>
        <v>417</v>
      </c>
      <c r="T824" s="339">
        <f t="shared" si="143"/>
        <v>1038</v>
      </c>
      <c r="U824" s="339">
        <f t="shared" si="143"/>
        <v>117</v>
      </c>
      <c r="V824" s="339">
        <f t="shared" si="143"/>
        <v>829</v>
      </c>
      <c r="W824" s="339">
        <f t="shared" si="143"/>
        <v>1206</v>
      </c>
      <c r="X824" s="339">
        <f t="shared" si="143"/>
        <v>202</v>
      </c>
      <c r="Y824" s="339">
        <f t="shared" si="143"/>
        <v>3577</v>
      </c>
      <c r="Z824" s="339">
        <f t="shared" si="143"/>
        <v>22</v>
      </c>
      <c r="AA824" s="339">
        <f t="shared" si="143"/>
        <v>30</v>
      </c>
      <c r="AB824" s="339">
        <f t="shared" si="143"/>
        <v>12</v>
      </c>
      <c r="AC824" s="339">
        <f t="shared" si="143"/>
        <v>798</v>
      </c>
      <c r="AD824" s="339">
        <f t="shared" si="143"/>
        <v>406</v>
      </c>
      <c r="AE824" s="339">
        <f t="shared" si="143"/>
        <v>77</v>
      </c>
      <c r="AF824" s="339">
        <f t="shared" si="143"/>
        <v>1081</v>
      </c>
      <c r="AG824" s="339">
        <f t="shared" si="143"/>
        <v>33</v>
      </c>
      <c r="AH824" s="339">
        <f t="shared" si="143"/>
        <v>63</v>
      </c>
      <c r="AI824" s="339">
        <f t="shared" si="143"/>
        <v>31</v>
      </c>
      <c r="AJ824" s="339">
        <f t="shared" si="143"/>
        <v>2</v>
      </c>
      <c r="AK824" s="335"/>
      <c r="AL824" s="335"/>
      <c r="AM824" s="335"/>
      <c r="AN824" s="335"/>
      <c r="AO824" s="335"/>
      <c r="AP824" s="335"/>
    </row>
    <row r="825">
      <c r="A825" s="343">
        <v>44019.0</v>
      </c>
      <c r="B825" s="339">
        <f t="shared" ref="B825:AJ825" si="144">B113-B1178-B1887</f>
        <v>43</v>
      </c>
      <c r="C825" s="339">
        <f t="shared" si="144"/>
        <v>881</v>
      </c>
      <c r="D825" s="339">
        <f t="shared" si="144"/>
        <v>499</v>
      </c>
      <c r="E825" s="339">
        <f t="shared" si="144"/>
        <v>33</v>
      </c>
      <c r="F825" s="339">
        <f t="shared" si="144"/>
        <v>35</v>
      </c>
      <c r="G825" s="339">
        <f t="shared" si="144"/>
        <v>56</v>
      </c>
      <c r="H825" s="339">
        <f t="shared" si="144"/>
        <v>3919</v>
      </c>
      <c r="I825" s="339">
        <f t="shared" si="144"/>
        <v>39</v>
      </c>
      <c r="J825" s="339">
        <f t="shared" si="144"/>
        <v>1836</v>
      </c>
      <c r="K825" s="339">
        <f t="shared" si="144"/>
        <v>3041</v>
      </c>
      <c r="L825" s="339">
        <f t="shared" si="144"/>
        <v>8408</v>
      </c>
      <c r="M825" s="339">
        <f t="shared" si="144"/>
        <v>35</v>
      </c>
      <c r="N825" s="339">
        <f t="shared" si="144"/>
        <v>140</v>
      </c>
      <c r="O825" s="339">
        <f t="shared" si="144"/>
        <v>532</v>
      </c>
      <c r="P825" s="339">
        <f t="shared" si="144"/>
        <v>2426</v>
      </c>
      <c r="Q825" s="339">
        <f t="shared" si="144"/>
        <v>28</v>
      </c>
      <c r="R825" s="339">
        <f t="shared" si="144"/>
        <v>34</v>
      </c>
      <c r="S825" s="339">
        <f t="shared" si="144"/>
        <v>438</v>
      </c>
      <c r="T825" s="339">
        <f t="shared" si="144"/>
        <v>1034</v>
      </c>
      <c r="U825" s="339">
        <f t="shared" si="144"/>
        <v>112</v>
      </c>
      <c r="V825" s="339">
        <f t="shared" si="144"/>
        <v>843</v>
      </c>
      <c r="W825" s="339">
        <f t="shared" si="144"/>
        <v>1219</v>
      </c>
      <c r="X825" s="339">
        <f t="shared" si="144"/>
        <v>194</v>
      </c>
      <c r="Y825" s="339">
        <f t="shared" si="144"/>
        <v>3748</v>
      </c>
      <c r="Z825" s="339">
        <f t="shared" si="144"/>
        <v>21</v>
      </c>
      <c r="AA825" s="339">
        <f t="shared" si="144"/>
        <v>30</v>
      </c>
      <c r="AB825" s="339">
        <f t="shared" si="144"/>
        <v>11</v>
      </c>
      <c r="AC825" s="339">
        <f t="shared" si="144"/>
        <v>811</v>
      </c>
      <c r="AD825" s="339">
        <f t="shared" si="144"/>
        <v>399</v>
      </c>
      <c r="AE825" s="339">
        <f t="shared" si="144"/>
        <v>77</v>
      </c>
      <c r="AF825" s="339">
        <f t="shared" si="144"/>
        <v>1075</v>
      </c>
      <c r="AG825" s="339">
        <f t="shared" si="144"/>
        <v>36</v>
      </c>
      <c r="AH825" s="339">
        <f t="shared" si="144"/>
        <v>63</v>
      </c>
      <c r="AI825" s="339">
        <f t="shared" si="144"/>
        <v>34</v>
      </c>
      <c r="AJ825" s="339">
        <f t="shared" si="144"/>
        <v>2</v>
      </c>
      <c r="AK825" s="335"/>
      <c r="AL825" s="335"/>
      <c r="AM825" s="335"/>
      <c r="AN825" s="335"/>
      <c r="AO825" s="335"/>
      <c r="AP825" s="335"/>
    </row>
    <row r="826">
      <c r="A826" s="343">
        <v>44020.0</v>
      </c>
      <c r="B826" s="339">
        <f t="shared" ref="B826:AJ826" si="145">B114-B1179-B1888</f>
        <v>35</v>
      </c>
      <c r="C826" s="339">
        <f t="shared" si="145"/>
        <v>867</v>
      </c>
      <c r="D826" s="339">
        <f t="shared" si="145"/>
        <v>506</v>
      </c>
      <c r="E826" s="339">
        <f t="shared" si="145"/>
        <v>30</v>
      </c>
      <c r="F826" s="339">
        <f t="shared" si="145"/>
        <v>40</v>
      </c>
      <c r="G826" s="339">
        <f t="shared" si="145"/>
        <v>56</v>
      </c>
      <c r="H826" s="339">
        <f t="shared" si="145"/>
        <v>4122</v>
      </c>
      <c r="I826" s="339">
        <f t="shared" si="145"/>
        <v>39</v>
      </c>
      <c r="J826" s="339">
        <f t="shared" si="145"/>
        <v>1912</v>
      </c>
      <c r="K826" s="339">
        <f t="shared" si="145"/>
        <v>3171</v>
      </c>
      <c r="L826" s="339">
        <f t="shared" si="145"/>
        <v>8546</v>
      </c>
      <c r="M826" s="339">
        <f t="shared" si="145"/>
        <v>34</v>
      </c>
      <c r="N826" s="339">
        <f t="shared" si="145"/>
        <v>146</v>
      </c>
      <c r="O826" s="339">
        <f t="shared" si="145"/>
        <v>537</v>
      </c>
      <c r="P826" s="339">
        <f t="shared" si="145"/>
        <v>2486</v>
      </c>
      <c r="Q826" s="339">
        <f t="shared" si="145"/>
        <v>26</v>
      </c>
      <c r="R826" s="339">
        <f t="shared" si="145"/>
        <v>34</v>
      </c>
      <c r="S826" s="339">
        <f t="shared" si="145"/>
        <v>432</v>
      </c>
      <c r="T826" s="339">
        <f t="shared" si="145"/>
        <v>1086</v>
      </c>
      <c r="U826" s="339">
        <f t="shared" si="145"/>
        <v>102</v>
      </c>
      <c r="V826" s="339">
        <f t="shared" si="145"/>
        <v>919</v>
      </c>
      <c r="W826" s="339">
        <f t="shared" si="145"/>
        <v>1364</v>
      </c>
      <c r="X826" s="339">
        <f t="shared" si="145"/>
        <v>199</v>
      </c>
      <c r="Y826" s="339">
        <f t="shared" si="145"/>
        <v>3896</v>
      </c>
      <c r="Z826" s="339">
        <f t="shared" si="145"/>
        <v>23</v>
      </c>
      <c r="AA826" s="339">
        <f t="shared" si="145"/>
        <v>31</v>
      </c>
      <c r="AB826" s="339">
        <f t="shared" si="145"/>
        <v>10</v>
      </c>
      <c r="AC826" s="339">
        <f t="shared" si="145"/>
        <v>877</v>
      </c>
      <c r="AD826" s="339">
        <f t="shared" si="145"/>
        <v>354</v>
      </c>
      <c r="AE826" s="339">
        <f t="shared" si="145"/>
        <v>76</v>
      </c>
      <c r="AF826" s="339">
        <f t="shared" si="145"/>
        <v>1068</v>
      </c>
      <c r="AG826" s="339">
        <f t="shared" si="145"/>
        <v>37</v>
      </c>
      <c r="AH826" s="339">
        <f t="shared" si="145"/>
        <v>29</v>
      </c>
      <c r="AI826" s="339">
        <f t="shared" si="145"/>
        <v>43</v>
      </c>
      <c r="AJ826" s="339">
        <f t="shared" si="145"/>
        <v>2</v>
      </c>
      <c r="AK826" s="335"/>
      <c r="AL826" s="335"/>
      <c r="AM826" s="335"/>
      <c r="AN826" s="335"/>
      <c r="AO826" s="335"/>
      <c r="AP826" s="335"/>
    </row>
    <row r="827">
      <c r="A827" s="343">
        <v>44021.0</v>
      </c>
      <c r="B827" s="339">
        <f t="shared" ref="B827:AJ827" si="146">B115-B1180-B1889</f>
        <v>33</v>
      </c>
      <c r="C827" s="339">
        <f t="shared" si="146"/>
        <v>827</v>
      </c>
      <c r="D827" s="339">
        <f t="shared" si="146"/>
        <v>497</v>
      </c>
      <c r="E827" s="339">
        <f t="shared" si="146"/>
        <v>29</v>
      </c>
      <c r="F827" s="339">
        <f t="shared" si="146"/>
        <v>43</v>
      </c>
      <c r="G827" s="339">
        <f t="shared" si="146"/>
        <v>61</v>
      </c>
      <c r="H827" s="339">
        <f t="shared" si="146"/>
        <v>4172</v>
      </c>
      <c r="I827" s="339">
        <f t="shared" si="146"/>
        <v>40</v>
      </c>
      <c r="J827" s="339">
        <f t="shared" si="146"/>
        <v>2846</v>
      </c>
      <c r="K827" s="339">
        <f t="shared" si="146"/>
        <v>3261</v>
      </c>
      <c r="L827" s="339">
        <f t="shared" si="146"/>
        <v>8777</v>
      </c>
      <c r="M827" s="339">
        <f t="shared" si="146"/>
        <v>35</v>
      </c>
      <c r="N827" s="339">
        <f t="shared" si="146"/>
        <v>144</v>
      </c>
      <c r="O827" s="339">
        <f t="shared" si="146"/>
        <v>547</v>
      </c>
      <c r="P827" s="339">
        <f t="shared" si="146"/>
        <v>2568</v>
      </c>
      <c r="Q827" s="339">
        <f t="shared" si="146"/>
        <v>25</v>
      </c>
      <c r="R827" s="339">
        <f t="shared" si="146"/>
        <v>25</v>
      </c>
      <c r="S827" s="339">
        <f t="shared" si="146"/>
        <v>448</v>
      </c>
      <c r="T827" s="339">
        <f t="shared" si="146"/>
        <v>1137</v>
      </c>
      <c r="U827" s="339">
        <f t="shared" si="146"/>
        <v>98</v>
      </c>
      <c r="V827" s="339">
        <f t="shared" si="146"/>
        <v>1017</v>
      </c>
      <c r="W827" s="339">
        <f t="shared" si="146"/>
        <v>1456</v>
      </c>
      <c r="X827" s="339">
        <f t="shared" si="146"/>
        <v>199</v>
      </c>
      <c r="Y827" s="339">
        <f t="shared" si="146"/>
        <v>3833</v>
      </c>
      <c r="Z827" s="339">
        <f t="shared" si="146"/>
        <v>23</v>
      </c>
      <c r="AA827" s="339">
        <f t="shared" si="146"/>
        <v>31</v>
      </c>
      <c r="AB827" s="339">
        <f t="shared" si="146"/>
        <v>11</v>
      </c>
      <c r="AC827" s="339">
        <f t="shared" si="146"/>
        <v>912</v>
      </c>
      <c r="AD827" s="339">
        <f t="shared" si="146"/>
        <v>341</v>
      </c>
      <c r="AE827" s="339">
        <f t="shared" si="146"/>
        <v>82</v>
      </c>
      <c r="AF827" s="339">
        <f t="shared" si="146"/>
        <v>1038</v>
      </c>
      <c r="AG827" s="339">
        <f t="shared" si="146"/>
        <v>38</v>
      </c>
      <c r="AH827" s="339">
        <f t="shared" si="146"/>
        <v>29</v>
      </c>
      <c r="AI827" s="339">
        <f t="shared" si="146"/>
        <v>43</v>
      </c>
      <c r="AJ827" s="339">
        <f t="shared" si="146"/>
        <v>2</v>
      </c>
      <c r="AK827" s="335"/>
      <c r="AL827" s="335"/>
      <c r="AM827" s="335"/>
      <c r="AN827" s="335"/>
      <c r="AO827" s="335"/>
      <c r="AP827" s="335"/>
    </row>
    <row r="828">
      <c r="A828" s="343">
        <v>44022.0</v>
      </c>
      <c r="B828" s="339">
        <f t="shared" ref="B828:AJ828" si="147">B116-B1181-B1890</f>
        <v>28</v>
      </c>
      <c r="C828" s="339">
        <f t="shared" si="147"/>
        <v>882</v>
      </c>
      <c r="D828" s="339">
        <f t="shared" si="147"/>
        <v>482</v>
      </c>
      <c r="E828" s="339">
        <f t="shared" si="147"/>
        <v>28</v>
      </c>
      <c r="F828" s="339">
        <f t="shared" si="147"/>
        <v>43</v>
      </c>
      <c r="G828" s="339">
        <f t="shared" si="147"/>
        <v>67</v>
      </c>
      <c r="H828" s="339">
        <f t="shared" si="147"/>
        <v>4243</v>
      </c>
      <c r="I828" s="339">
        <f t="shared" si="147"/>
        <v>37</v>
      </c>
      <c r="J828" s="339">
        <f t="shared" si="147"/>
        <v>2926</v>
      </c>
      <c r="K828" s="339">
        <f t="shared" si="147"/>
        <v>3213</v>
      </c>
      <c r="L828" s="339">
        <f t="shared" si="147"/>
        <v>8762</v>
      </c>
      <c r="M828" s="339">
        <f t="shared" si="147"/>
        <v>35</v>
      </c>
      <c r="N828" s="339">
        <f t="shared" si="147"/>
        <v>152</v>
      </c>
      <c r="O828" s="339">
        <f t="shared" si="147"/>
        <v>572</v>
      </c>
      <c r="P828" s="339">
        <f t="shared" si="147"/>
        <v>2575</v>
      </c>
      <c r="Q828" s="339">
        <f t="shared" si="147"/>
        <v>24</v>
      </c>
      <c r="R828" s="339">
        <f t="shared" si="147"/>
        <v>25</v>
      </c>
      <c r="S828" s="339">
        <f t="shared" si="147"/>
        <v>468</v>
      </c>
      <c r="T828" s="339">
        <f t="shared" si="147"/>
        <v>1210</v>
      </c>
      <c r="U828" s="339">
        <f t="shared" si="147"/>
        <v>98</v>
      </c>
      <c r="V828" s="339">
        <f t="shared" si="147"/>
        <v>1112</v>
      </c>
      <c r="W828" s="339">
        <f t="shared" si="147"/>
        <v>1555</v>
      </c>
      <c r="X828" s="339">
        <f t="shared" si="147"/>
        <v>186</v>
      </c>
      <c r="Y828" s="339">
        <f t="shared" si="147"/>
        <v>3935</v>
      </c>
      <c r="Z828" s="339">
        <f t="shared" si="147"/>
        <v>22</v>
      </c>
      <c r="AA828" s="339">
        <f t="shared" si="147"/>
        <v>29</v>
      </c>
      <c r="AB828" s="339">
        <f t="shared" si="147"/>
        <v>10</v>
      </c>
      <c r="AC828" s="339">
        <f t="shared" si="147"/>
        <v>935</v>
      </c>
      <c r="AD828" s="339">
        <f t="shared" si="147"/>
        <v>332</v>
      </c>
      <c r="AE828" s="339">
        <f t="shared" si="147"/>
        <v>85</v>
      </c>
      <c r="AF828" s="339">
        <f t="shared" si="147"/>
        <v>1102</v>
      </c>
      <c r="AG828" s="339">
        <f t="shared" si="147"/>
        <v>42</v>
      </c>
      <c r="AH828" s="339">
        <f t="shared" si="147"/>
        <v>29</v>
      </c>
      <c r="AI828" s="339">
        <f t="shared" si="147"/>
        <v>71</v>
      </c>
      <c r="AJ828" s="339">
        <f t="shared" si="147"/>
        <v>34</v>
      </c>
      <c r="AK828" s="335"/>
      <c r="AL828" s="335"/>
      <c r="AM828" s="335"/>
      <c r="AN828" s="335"/>
      <c r="AO828" s="335"/>
      <c r="AP828" s="335"/>
    </row>
    <row r="829">
      <c r="A829" s="343">
        <v>44023.0</v>
      </c>
      <c r="B829" s="339">
        <f t="shared" ref="B829:AJ829" si="148">B117-B1182-B1891</f>
        <v>33</v>
      </c>
      <c r="C829" s="339">
        <f t="shared" si="148"/>
        <v>768</v>
      </c>
      <c r="D829" s="339">
        <f t="shared" si="148"/>
        <v>460</v>
      </c>
      <c r="E829" s="339">
        <f t="shared" si="148"/>
        <v>28</v>
      </c>
      <c r="F829" s="339">
        <f t="shared" si="148"/>
        <v>44</v>
      </c>
      <c r="G829" s="339">
        <f t="shared" si="148"/>
        <v>70</v>
      </c>
      <c r="H829" s="339">
        <f t="shared" si="148"/>
        <v>4392</v>
      </c>
      <c r="I829" s="339">
        <f t="shared" si="148"/>
        <v>37</v>
      </c>
      <c r="J829" s="339">
        <f t="shared" si="148"/>
        <v>2974</v>
      </c>
      <c r="K829" s="339">
        <f t="shared" si="148"/>
        <v>3263</v>
      </c>
      <c r="L829" s="339">
        <f t="shared" si="148"/>
        <v>8818</v>
      </c>
      <c r="M829" s="339">
        <f t="shared" si="148"/>
        <v>28</v>
      </c>
      <c r="N829" s="339">
        <f t="shared" si="148"/>
        <v>171</v>
      </c>
      <c r="O829" s="339">
        <f t="shared" si="148"/>
        <v>598</v>
      </c>
      <c r="P829" s="339">
        <f t="shared" si="148"/>
        <v>2579</v>
      </c>
      <c r="Q829" s="339">
        <f t="shared" si="148"/>
        <v>24</v>
      </c>
      <c r="R829" s="339">
        <f t="shared" si="148"/>
        <v>26</v>
      </c>
      <c r="S829" s="339">
        <f t="shared" si="148"/>
        <v>494</v>
      </c>
      <c r="T829" s="339">
        <f t="shared" si="148"/>
        <v>1240</v>
      </c>
      <c r="U829" s="339">
        <f t="shared" si="148"/>
        <v>96</v>
      </c>
      <c r="V829" s="339">
        <f t="shared" si="148"/>
        <v>1171</v>
      </c>
      <c r="W829" s="339">
        <f t="shared" si="148"/>
        <v>1622</v>
      </c>
      <c r="X829" s="339">
        <f t="shared" si="148"/>
        <v>170</v>
      </c>
      <c r="Y829" s="339">
        <f t="shared" si="148"/>
        <v>3931</v>
      </c>
      <c r="Z829" s="339">
        <f t="shared" si="148"/>
        <v>22</v>
      </c>
      <c r="AA829" s="339">
        <f t="shared" si="148"/>
        <v>29</v>
      </c>
      <c r="AB829" s="339">
        <f t="shared" si="148"/>
        <v>11</v>
      </c>
      <c r="AC829" s="339">
        <f t="shared" si="148"/>
        <v>956</v>
      </c>
      <c r="AD829" s="339">
        <f t="shared" si="148"/>
        <v>308</v>
      </c>
      <c r="AE829" s="339">
        <f t="shared" si="148"/>
        <v>90</v>
      </c>
      <c r="AF829" s="339">
        <f t="shared" si="148"/>
        <v>1106</v>
      </c>
      <c r="AG829" s="339">
        <f t="shared" si="148"/>
        <v>44</v>
      </c>
      <c r="AH829" s="339">
        <f t="shared" si="148"/>
        <v>29</v>
      </c>
      <c r="AI829" s="339">
        <f t="shared" si="148"/>
        <v>98</v>
      </c>
      <c r="AJ829" s="339">
        <f t="shared" si="148"/>
        <v>34</v>
      </c>
      <c r="AK829" s="335"/>
      <c r="AL829" s="335"/>
      <c r="AM829" s="335"/>
      <c r="AN829" s="335"/>
      <c r="AO829" s="335"/>
      <c r="AP829" s="335"/>
    </row>
    <row r="830">
      <c r="A830" s="343">
        <v>44024.0</v>
      </c>
      <c r="B830" s="339">
        <f t="shared" ref="B830:AJ830" si="149">B118-B1183-B1892</f>
        <v>39</v>
      </c>
      <c r="C830" s="339">
        <f t="shared" si="149"/>
        <v>757</v>
      </c>
      <c r="D830" s="339">
        <f t="shared" si="149"/>
        <v>422</v>
      </c>
      <c r="E830" s="339">
        <f t="shared" si="149"/>
        <v>28</v>
      </c>
      <c r="F830" s="339">
        <f t="shared" si="149"/>
        <v>45</v>
      </c>
      <c r="G830" s="339">
        <f t="shared" si="149"/>
        <v>69</v>
      </c>
      <c r="H830" s="339">
        <f t="shared" si="149"/>
        <v>4626</v>
      </c>
      <c r="I830" s="339">
        <f t="shared" si="149"/>
        <v>28</v>
      </c>
      <c r="J830" s="339">
        <f t="shared" si="149"/>
        <v>3014</v>
      </c>
      <c r="K830" s="339">
        <f t="shared" si="149"/>
        <v>3298</v>
      </c>
      <c r="L830" s="339">
        <f t="shared" si="149"/>
        <v>9109</v>
      </c>
      <c r="M830" s="339">
        <f t="shared" si="149"/>
        <v>19</v>
      </c>
      <c r="N830" s="339">
        <f t="shared" si="149"/>
        <v>181</v>
      </c>
      <c r="O830" s="339">
        <f t="shared" si="149"/>
        <v>607</v>
      </c>
      <c r="P830" s="339">
        <f t="shared" si="149"/>
        <v>2544</v>
      </c>
      <c r="Q830" s="339">
        <f t="shared" si="149"/>
        <v>24</v>
      </c>
      <c r="R830" s="339">
        <f t="shared" si="149"/>
        <v>24</v>
      </c>
      <c r="S830" s="339">
        <f t="shared" si="149"/>
        <v>508</v>
      </c>
      <c r="T830" s="339">
        <f t="shared" si="149"/>
        <v>1252</v>
      </c>
      <c r="U830" s="339">
        <f t="shared" si="149"/>
        <v>97</v>
      </c>
      <c r="V830" s="339">
        <f t="shared" si="149"/>
        <v>1190</v>
      </c>
      <c r="W830" s="339">
        <f t="shared" si="149"/>
        <v>1635</v>
      </c>
      <c r="X830" s="339">
        <f t="shared" si="149"/>
        <v>167</v>
      </c>
      <c r="Y830" s="339">
        <f t="shared" si="149"/>
        <v>3991</v>
      </c>
      <c r="Z830" s="339">
        <f t="shared" si="149"/>
        <v>21</v>
      </c>
      <c r="AA830" s="339">
        <f t="shared" si="149"/>
        <v>29</v>
      </c>
      <c r="AB830" s="339">
        <f t="shared" si="149"/>
        <v>11</v>
      </c>
      <c r="AC830" s="339">
        <f t="shared" si="149"/>
        <v>959</v>
      </c>
      <c r="AD830" s="339">
        <f t="shared" si="149"/>
        <v>293</v>
      </c>
      <c r="AE830" s="339">
        <f t="shared" si="149"/>
        <v>89</v>
      </c>
      <c r="AF830" s="339">
        <f t="shared" si="149"/>
        <v>1160</v>
      </c>
      <c r="AG830" s="339">
        <f t="shared" si="149"/>
        <v>44</v>
      </c>
      <c r="AH830" s="339">
        <f t="shared" si="149"/>
        <v>29</v>
      </c>
      <c r="AI830" s="339">
        <f t="shared" si="149"/>
        <v>112</v>
      </c>
      <c r="AJ830" s="339">
        <f t="shared" si="149"/>
        <v>34</v>
      </c>
      <c r="AK830" s="335"/>
      <c r="AL830" s="335"/>
      <c r="AM830" s="335"/>
      <c r="AN830" s="335"/>
      <c r="AO830" s="335"/>
      <c r="AP830" s="335"/>
    </row>
    <row r="831">
      <c r="A831" s="343">
        <v>44025.0</v>
      </c>
      <c r="B831" s="339">
        <f t="shared" ref="B831:AJ831" si="150">B119-B1184-B1893</f>
        <v>39</v>
      </c>
      <c r="C831" s="339">
        <f t="shared" si="150"/>
        <v>722</v>
      </c>
      <c r="D831" s="339">
        <f t="shared" si="150"/>
        <v>424</v>
      </c>
      <c r="E831" s="339">
        <f t="shared" si="150"/>
        <v>28</v>
      </c>
      <c r="F831" s="339">
        <f t="shared" si="150"/>
        <v>44</v>
      </c>
      <c r="G831" s="339">
        <f t="shared" si="150"/>
        <v>74</v>
      </c>
      <c r="H831" s="339">
        <f t="shared" si="150"/>
        <v>4692</v>
      </c>
      <c r="I831" s="339">
        <f t="shared" si="150"/>
        <v>28</v>
      </c>
      <c r="J831" s="339">
        <f t="shared" si="150"/>
        <v>3078</v>
      </c>
      <c r="K831" s="339">
        <f t="shared" si="150"/>
        <v>3368</v>
      </c>
      <c r="L831" s="339">
        <f t="shared" si="150"/>
        <v>9042</v>
      </c>
      <c r="M831" s="339">
        <f t="shared" si="150"/>
        <v>23</v>
      </c>
      <c r="N831" s="339">
        <f t="shared" si="150"/>
        <v>174</v>
      </c>
      <c r="O831" s="339">
        <f t="shared" si="150"/>
        <v>608</v>
      </c>
      <c r="P831" s="339">
        <f t="shared" si="150"/>
        <v>2587</v>
      </c>
      <c r="Q831" s="339">
        <f t="shared" si="150"/>
        <v>25</v>
      </c>
      <c r="R831" s="339">
        <f t="shared" si="150"/>
        <v>24</v>
      </c>
      <c r="S831" s="339">
        <f t="shared" si="150"/>
        <v>505</v>
      </c>
      <c r="T831" s="339">
        <f t="shared" si="150"/>
        <v>1271</v>
      </c>
      <c r="U831" s="339">
        <f t="shared" si="150"/>
        <v>97</v>
      </c>
      <c r="V831" s="339">
        <f t="shared" si="150"/>
        <v>1199</v>
      </c>
      <c r="W831" s="339">
        <f t="shared" si="150"/>
        <v>1664</v>
      </c>
      <c r="X831" s="339">
        <f t="shared" si="150"/>
        <v>173</v>
      </c>
      <c r="Y831" s="339">
        <f t="shared" si="150"/>
        <v>3853</v>
      </c>
      <c r="Z831" s="339">
        <f t="shared" si="150"/>
        <v>21</v>
      </c>
      <c r="AA831" s="339">
        <f t="shared" si="150"/>
        <v>29</v>
      </c>
      <c r="AB831" s="339">
        <f t="shared" si="150"/>
        <v>11</v>
      </c>
      <c r="AC831" s="339">
        <f t="shared" si="150"/>
        <v>967</v>
      </c>
      <c r="AD831" s="339">
        <f t="shared" si="150"/>
        <v>315</v>
      </c>
      <c r="AE831" s="339">
        <f t="shared" si="150"/>
        <v>86</v>
      </c>
      <c r="AF831" s="339">
        <f t="shared" si="150"/>
        <v>1249</v>
      </c>
      <c r="AG831" s="339">
        <f t="shared" si="150"/>
        <v>45</v>
      </c>
      <c r="AH831" s="339">
        <f t="shared" si="150"/>
        <v>29</v>
      </c>
      <c r="AI831" s="339">
        <f t="shared" si="150"/>
        <v>110</v>
      </c>
      <c r="AJ831" s="339">
        <f t="shared" si="150"/>
        <v>34</v>
      </c>
      <c r="AK831" s="335"/>
      <c r="AL831" s="335"/>
      <c r="AM831" s="335"/>
      <c r="AN831" s="335"/>
      <c r="AO831" s="335"/>
      <c r="AP831" s="335"/>
    </row>
    <row r="832">
      <c r="A832" s="343">
        <v>44026.0</v>
      </c>
      <c r="B832" s="339">
        <f t="shared" ref="B832:AJ832" si="151">B120-B1185-B1894</f>
        <v>41</v>
      </c>
      <c r="C832" s="339">
        <f t="shared" si="151"/>
        <v>759</v>
      </c>
      <c r="D832" s="339">
        <f t="shared" si="151"/>
        <v>421</v>
      </c>
      <c r="E832" s="339">
        <f t="shared" si="151"/>
        <v>27</v>
      </c>
      <c r="F832" s="339">
        <f t="shared" si="151"/>
        <v>48</v>
      </c>
      <c r="G832" s="339">
        <f t="shared" si="151"/>
        <v>73</v>
      </c>
      <c r="H832" s="339">
        <f t="shared" si="151"/>
        <v>4835</v>
      </c>
      <c r="I832" s="339">
        <f t="shared" si="151"/>
        <v>29</v>
      </c>
      <c r="J832" s="339">
        <f t="shared" si="151"/>
        <v>3125</v>
      </c>
      <c r="K832" s="339">
        <f t="shared" si="151"/>
        <v>3418</v>
      </c>
      <c r="L832" s="339">
        <f t="shared" si="151"/>
        <v>9022</v>
      </c>
      <c r="M832" s="339">
        <f t="shared" si="151"/>
        <v>10</v>
      </c>
      <c r="N832" s="339">
        <f t="shared" si="151"/>
        <v>193</v>
      </c>
      <c r="O832" s="339">
        <f t="shared" si="151"/>
        <v>640</v>
      </c>
      <c r="P832" s="339">
        <f t="shared" si="151"/>
        <v>2691</v>
      </c>
      <c r="Q832" s="339">
        <f t="shared" si="151"/>
        <v>25</v>
      </c>
      <c r="R832" s="339">
        <f t="shared" si="151"/>
        <v>28</v>
      </c>
      <c r="S832" s="339">
        <f t="shared" si="151"/>
        <v>501</v>
      </c>
      <c r="T832" s="339">
        <f t="shared" si="151"/>
        <v>1299</v>
      </c>
      <c r="U832" s="339">
        <f t="shared" si="151"/>
        <v>89</v>
      </c>
      <c r="V832" s="339">
        <f t="shared" si="151"/>
        <v>1200</v>
      </c>
      <c r="W832" s="339">
        <f t="shared" si="151"/>
        <v>1769</v>
      </c>
      <c r="X832" s="339">
        <f t="shared" si="151"/>
        <v>171</v>
      </c>
      <c r="Y832" s="339">
        <f t="shared" si="151"/>
        <v>3893</v>
      </c>
      <c r="Z832" s="339">
        <f t="shared" si="151"/>
        <v>20</v>
      </c>
      <c r="AA832" s="339">
        <f t="shared" si="151"/>
        <v>29</v>
      </c>
      <c r="AB832" s="339">
        <f t="shared" si="151"/>
        <v>14</v>
      </c>
      <c r="AC832" s="339">
        <f t="shared" si="151"/>
        <v>965</v>
      </c>
      <c r="AD832" s="339">
        <f t="shared" si="151"/>
        <v>315</v>
      </c>
      <c r="AE832" s="339">
        <f t="shared" si="151"/>
        <v>90</v>
      </c>
      <c r="AF832" s="339">
        <f t="shared" si="151"/>
        <v>1248</v>
      </c>
      <c r="AG832" s="339">
        <f t="shared" si="151"/>
        <v>45</v>
      </c>
      <c r="AH832" s="339">
        <f t="shared" si="151"/>
        <v>29</v>
      </c>
      <c r="AI832" s="339">
        <f t="shared" si="151"/>
        <v>130</v>
      </c>
      <c r="AJ832" s="339">
        <f t="shared" si="151"/>
        <v>34</v>
      </c>
      <c r="AK832" s="335"/>
      <c r="AL832" s="335"/>
      <c r="AM832" s="335"/>
      <c r="AN832" s="335"/>
      <c r="AO832" s="335"/>
      <c r="AP832" s="335"/>
    </row>
    <row r="833">
      <c r="A833" s="343">
        <v>44027.0</v>
      </c>
      <c r="B833" s="339">
        <f t="shared" ref="B833:AJ833" si="152">B121-B1186-B1895</f>
        <v>66</v>
      </c>
      <c r="C833" s="339">
        <f t="shared" si="152"/>
        <v>779</v>
      </c>
      <c r="D833" s="339">
        <f t="shared" si="152"/>
        <v>391</v>
      </c>
      <c r="E833" s="339">
        <f t="shared" si="152"/>
        <v>24</v>
      </c>
      <c r="F833" s="339">
        <f t="shared" si="152"/>
        <v>49</v>
      </c>
      <c r="G833" s="339">
        <f t="shared" si="152"/>
        <v>77</v>
      </c>
      <c r="H833" s="339">
        <f t="shared" si="152"/>
        <v>4897</v>
      </c>
      <c r="I833" s="339">
        <f t="shared" si="152"/>
        <v>28</v>
      </c>
      <c r="J833" s="339">
        <f t="shared" si="152"/>
        <v>3059</v>
      </c>
      <c r="K833" s="339">
        <f t="shared" si="152"/>
        <v>3541</v>
      </c>
      <c r="L833" s="339">
        <f t="shared" si="152"/>
        <v>8638</v>
      </c>
      <c r="M833" s="339">
        <f t="shared" si="152"/>
        <v>10</v>
      </c>
      <c r="N833" s="339">
        <f t="shared" si="152"/>
        <v>220</v>
      </c>
      <c r="O833" s="339">
        <f t="shared" si="152"/>
        <v>610</v>
      </c>
      <c r="P833" s="339">
        <f t="shared" si="152"/>
        <v>2754</v>
      </c>
      <c r="Q833" s="339">
        <f t="shared" si="152"/>
        <v>25</v>
      </c>
      <c r="R833" s="339">
        <f t="shared" si="152"/>
        <v>30</v>
      </c>
      <c r="S833" s="339">
        <f t="shared" si="152"/>
        <v>510</v>
      </c>
      <c r="T833" s="339">
        <f t="shared" si="152"/>
        <v>1311</v>
      </c>
      <c r="U833" s="339">
        <f t="shared" si="152"/>
        <v>86</v>
      </c>
      <c r="V833" s="339">
        <f t="shared" si="152"/>
        <v>1232</v>
      </c>
      <c r="W833" s="339">
        <f t="shared" si="152"/>
        <v>1860</v>
      </c>
      <c r="X833" s="339">
        <f t="shared" si="152"/>
        <v>177</v>
      </c>
      <c r="Y833" s="339">
        <f t="shared" si="152"/>
        <v>3926</v>
      </c>
      <c r="Z833" s="339">
        <f t="shared" si="152"/>
        <v>14</v>
      </c>
      <c r="AA833" s="339">
        <f t="shared" si="152"/>
        <v>34</v>
      </c>
      <c r="AB833" s="339">
        <f t="shared" si="152"/>
        <v>13</v>
      </c>
      <c r="AC833" s="339">
        <f t="shared" si="152"/>
        <v>1001</v>
      </c>
      <c r="AD833" s="339">
        <f t="shared" si="152"/>
        <v>324</v>
      </c>
      <c r="AE833" s="339">
        <f t="shared" si="152"/>
        <v>86</v>
      </c>
      <c r="AF833" s="339">
        <f t="shared" si="152"/>
        <v>1246</v>
      </c>
      <c r="AG833" s="339">
        <f t="shared" si="152"/>
        <v>51</v>
      </c>
      <c r="AH833" s="339">
        <f t="shared" si="152"/>
        <v>29</v>
      </c>
      <c r="AI833" s="339">
        <f t="shared" si="152"/>
        <v>115</v>
      </c>
      <c r="AJ833" s="339">
        <f t="shared" si="152"/>
        <v>34</v>
      </c>
      <c r="AK833" s="335"/>
      <c r="AL833" s="335"/>
      <c r="AM833" s="335"/>
      <c r="AN833" s="335"/>
      <c r="AO833" s="335"/>
      <c r="AP833" s="335"/>
    </row>
    <row r="834">
      <c r="A834" s="343">
        <v>44028.0</v>
      </c>
      <c r="B834" s="339">
        <f t="shared" ref="B834:AJ834" si="153">B122-B1187-B1896</f>
        <v>67</v>
      </c>
      <c r="C834" s="339">
        <f t="shared" si="153"/>
        <v>782</v>
      </c>
      <c r="D834" s="339">
        <f t="shared" si="153"/>
        <v>392</v>
      </c>
      <c r="E834" s="339">
        <f t="shared" si="153"/>
        <v>7</v>
      </c>
      <c r="F834" s="339">
        <f t="shared" si="153"/>
        <v>49</v>
      </c>
      <c r="G834" s="339">
        <f t="shared" si="153"/>
        <v>80</v>
      </c>
      <c r="H834" s="339">
        <f t="shared" si="153"/>
        <v>5068</v>
      </c>
      <c r="I834" s="339">
        <f t="shared" si="153"/>
        <v>28</v>
      </c>
      <c r="J834" s="339">
        <f t="shared" si="153"/>
        <v>3061</v>
      </c>
      <c r="K834" s="339">
        <f t="shared" si="153"/>
        <v>3666</v>
      </c>
      <c r="L834" s="339">
        <f t="shared" si="153"/>
        <v>8347</v>
      </c>
      <c r="M834" s="339">
        <f t="shared" si="153"/>
        <v>14</v>
      </c>
      <c r="N834" s="339">
        <f t="shared" si="153"/>
        <v>229</v>
      </c>
      <c r="O834" s="339">
        <f t="shared" si="153"/>
        <v>622</v>
      </c>
      <c r="P834" s="339">
        <f t="shared" si="153"/>
        <v>2816</v>
      </c>
      <c r="Q834" s="339">
        <f t="shared" si="153"/>
        <v>24</v>
      </c>
      <c r="R834" s="339">
        <f t="shared" si="153"/>
        <v>24</v>
      </c>
      <c r="S834" s="339">
        <f t="shared" si="153"/>
        <v>513</v>
      </c>
      <c r="T834" s="339">
        <f t="shared" si="153"/>
        <v>1338</v>
      </c>
      <c r="U834" s="339">
        <f t="shared" si="153"/>
        <v>84</v>
      </c>
      <c r="V834" s="339">
        <f t="shared" si="153"/>
        <v>1244</v>
      </c>
      <c r="W834" s="339">
        <f t="shared" si="153"/>
        <v>1923</v>
      </c>
      <c r="X834" s="339">
        <f t="shared" si="153"/>
        <v>183</v>
      </c>
      <c r="Y834" s="339">
        <f t="shared" si="153"/>
        <v>3878</v>
      </c>
      <c r="Z834" s="339">
        <f t="shared" si="153"/>
        <v>14</v>
      </c>
      <c r="AA834" s="339">
        <f t="shared" si="153"/>
        <v>38</v>
      </c>
      <c r="AB834" s="339">
        <f t="shared" si="153"/>
        <v>16</v>
      </c>
      <c r="AC834" s="339">
        <f t="shared" si="153"/>
        <v>1034</v>
      </c>
      <c r="AD834" s="339">
        <f t="shared" si="153"/>
        <v>311</v>
      </c>
      <c r="AE834" s="339">
        <f t="shared" si="153"/>
        <v>90</v>
      </c>
      <c r="AF834" s="339">
        <f t="shared" si="153"/>
        <v>1288</v>
      </c>
      <c r="AG834" s="339">
        <f t="shared" si="153"/>
        <v>49</v>
      </c>
      <c r="AH834" s="339">
        <f t="shared" si="153"/>
        <v>29</v>
      </c>
      <c r="AI834" s="339">
        <f t="shared" si="153"/>
        <v>118</v>
      </c>
      <c r="AJ834" s="339">
        <f t="shared" si="153"/>
        <v>24</v>
      </c>
      <c r="AK834" s="335"/>
      <c r="AL834" s="335"/>
      <c r="AM834" s="335"/>
      <c r="AN834" s="335"/>
      <c r="AO834" s="335"/>
      <c r="AP834" s="335"/>
    </row>
    <row r="835">
      <c r="A835" s="343">
        <v>44029.0</v>
      </c>
      <c r="B835" s="339">
        <f t="shared" ref="B835:AJ835" si="154">B123-B1188-B1897</f>
        <v>72</v>
      </c>
      <c r="C835" s="339">
        <f t="shared" si="154"/>
        <v>777</v>
      </c>
      <c r="D835" s="339">
        <f t="shared" si="154"/>
        <v>391</v>
      </c>
      <c r="E835" s="339">
        <f t="shared" si="154"/>
        <v>7</v>
      </c>
      <c r="F835" s="339">
        <f t="shared" si="154"/>
        <v>50</v>
      </c>
      <c r="G835" s="339">
        <f t="shared" si="154"/>
        <v>83</v>
      </c>
      <c r="H835" s="339">
        <f t="shared" si="154"/>
        <v>5176</v>
      </c>
      <c r="I835" s="339">
        <f t="shared" si="154"/>
        <v>26</v>
      </c>
      <c r="J835" s="339">
        <f t="shared" si="154"/>
        <v>3071</v>
      </c>
      <c r="K835" s="339">
        <f t="shared" si="154"/>
        <v>3546</v>
      </c>
      <c r="L835" s="339">
        <f t="shared" si="154"/>
        <v>8178</v>
      </c>
      <c r="M835" s="339">
        <f t="shared" si="154"/>
        <v>14</v>
      </c>
      <c r="N835" s="339">
        <f t="shared" si="154"/>
        <v>254</v>
      </c>
      <c r="O835" s="339">
        <f t="shared" si="154"/>
        <v>600</v>
      </c>
      <c r="P835" s="339">
        <f t="shared" si="154"/>
        <v>2873</v>
      </c>
      <c r="Q835" s="339">
        <f t="shared" si="154"/>
        <v>23</v>
      </c>
      <c r="R835" s="339">
        <f t="shared" si="154"/>
        <v>24</v>
      </c>
      <c r="S835" s="339">
        <f t="shared" si="154"/>
        <v>522</v>
      </c>
      <c r="T835" s="339">
        <f t="shared" si="154"/>
        <v>1376</v>
      </c>
      <c r="U835" s="339">
        <f t="shared" si="154"/>
        <v>89</v>
      </c>
      <c r="V835" s="339">
        <f t="shared" si="154"/>
        <v>1187</v>
      </c>
      <c r="W835" s="339">
        <f t="shared" si="154"/>
        <v>1978</v>
      </c>
      <c r="X835" s="339">
        <f t="shared" si="154"/>
        <v>182</v>
      </c>
      <c r="Y835" s="339">
        <f t="shared" si="154"/>
        <v>3847</v>
      </c>
      <c r="Z835" s="339">
        <f t="shared" si="154"/>
        <v>14</v>
      </c>
      <c r="AA835" s="339">
        <f t="shared" si="154"/>
        <v>38</v>
      </c>
      <c r="AB835" s="339">
        <f t="shared" si="154"/>
        <v>21</v>
      </c>
      <c r="AC835" s="339">
        <f t="shared" si="154"/>
        <v>1040</v>
      </c>
      <c r="AD835" s="339">
        <f t="shared" si="154"/>
        <v>312</v>
      </c>
      <c r="AE835" s="339">
        <f t="shared" si="154"/>
        <v>94</v>
      </c>
      <c r="AF835" s="339">
        <f t="shared" si="154"/>
        <v>1271</v>
      </c>
      <c r="AG835" s="339">
        <f t="shared" si="154"/>
        <v>49</v>
      </c>
      <c r="AH835" s="339">
        <f t="shared" si="154"/>
        <v>29</v>
      </c>
      <c r="AI835" s="339">
        <f t="shared" si="154"/>
        <v>101</v>
      </c>
      <c r="AJ835" s="339">
        <f t="shared" si="154"/>
        <v>24</v>
      </c>
      <c r="AK835" s="335"/>
      <c r="AL835" s="335"/>
      <c r="AM835" s="335"/>
      <c r="AN835" s="335"/>
      <c r="AO835" s="335"/>
      <c r="AP835" s="335"/>
    </row>
    <row r="836">
      <c r="A836" s="343">
        <v>44030.0</v>
      </c>
      <c r="B836" s="339">
        <f t="shared" ref="B836:AJ836" si="155">B124-B1189-B1898</f>
        <v>72</v>
      </c>
      <c r="C836" s="339">
        <f t="shared" si="155"/>
        <v>781</v>
      </c>
      <c r="D836" s="339">
        <f t="shared" si="155"/>
        <v>386</v>
      </c>
      <c r="E836" s="339">
        <f t="shared" si="155"/>
        <v>7</v>
      </c>
      <c r="F836" s="339">
        <f t="shared" si="155"/>
        <v>56</v>
      </c>
      <c r="G836" s="339">
        <f t="shared" si="155"/>
        <v>90</v>
      </c>
      <c r="H836" s="339">
        <f t="shared" si="155"/>
        <v>5391</v>
      </c>
      <c r="I836" s="339">
        <f t="shared" si="155"/>
        <v>29</v>
      </c>
      <c r="J836" s="339">
        <f t="shared" si="155"/>
        <v>3097</v>
      </c>
      <c r="K836" s="339">
        <f t="shared" si="155"/>
        <v>3562</v>
      </c>
      <c r="L836" s="339">
        <f t="shared" si="155"/>
        <v>7816</v>
      </c>
      <c r="M836" s="339">
        <f t="shared" si="155"/>
        <v>8</v>
      </c>
      <c r="N836" s="339">
        <f t="shared" si="155"/>
        <v>266</v>
      </c>
      <c r="O836" s="339">
        <f t="shared" si="155"/>
        <v>570</v>
      </c>
      <c r="P836" s="339">
        <f t="shared" si="155"/>
        <v>2885</v>
      </c>
      <c r="Q836" s="339">
        <f t="shared" si="155"/>
        <v>22</v>
      </c>
      <c r="R836" s="339">
        <f t="shared" si="155"/>
        <v>27</v>
      </c>
      <c r="S836" s="339">
        <f t="shared" si="155"/>
        <v>529</v>
      </c>
      <c r="T836" s="339">
        <f t="shared" si="155"/>
        <v>1437</v>
      </c>
      <c r="U836" s="339">
        <f t="shared" si="155"/>
        <v>89</v>
      </c>
      <c r="V836" s="339">
        <f t="shared" si="155"/>
        <v>1168</v>
      </c>
      <c r="W836" s="339">
        <f t="shared" si="155"/>
        <v>2083</v>
      </c>
      <c r="X836" s="339">
        <f t="shared" si="155"/>
        <v>200</v>
      </c>
      <c r="Y836" s="339">
        <f t="shared" si="155"/>
        <v>3932</v>
      </c>
      <c r="Z836" s="339">
        <f t="shared" si="155"/>
        <v>14</v>
      </c>
      <c r="AA836" s="339">
        <f t="shared" si="155"/>
        <v>47</v>
      </c>
      <c r="AB836" s="339">
        <f t="shared" si="155"/>
        <v>26</v>
      </c>
      <c r="AC836" s="339">
        <f t="shared" si="155"/>
        <v>1051</v>
      </c>
      <c r="AD836" s="339">
        <f t="shared" si="155"/>
        <v>312</v>
      </c>
      <c r="AE836" s="339">
        <f t="shared" si="155"/>
        <v>129</v>
      </c>
      <c r="AF836" s="339">
        <f t="shared" si="155"/>
        <v>1316</v>
      </c>
      <c r="AG836" s="339">
        <f t="shared" si="155"/>
        <v>52</v>
      </c>
      <c r="AH836" s="339">
        <f t="shared" si="155"/>
        <v>27</v>
      </c>
      <c r="AI836" s="339">
        <f t="shared" si="155"/>
        <v>97</v>
      </c>
      <c r="AJ836" s="339">
        <f t="shared" si="155"/>
        <v>24</v>
      </c>
      <c r="AK836" s="335"/>
      <c r="AL836" s="335"/>
      <c r="AM836" s="335"/>
      <c r="AN836" s="335"/>
      <c r="AO836" s="335"/>
      <c r="AP836" s="335"/>
    </row>
    <row r="837">
      <c r="A837" s="343">
        <v>44031.0</v>
      </c>
      <c r="B837" s="339">
        <f t="shared" ref="B837:AJ837" si="156">B125-B1190-B1899</f>
        <v>72</v>
      </c>
      <c r="C837" s="339">
        <f t="shared" si="156"/>
        <v>713</v>
      </c>
      <c r="D837" s="339">
        <f t="shared" si="156"/>
        <v>404</v>
      </c>
      <c r="E837" s="339">
        <f t="shared" si="156"/>
        <v>7</v>
      </c>
      <c r="F837" s="339">
        <f t="shared" si="156"/>
        <v>55</v>
      </c>
      <c r="G837" s="339">
        <f t="shared" si="156"/>
        <v>97</v>
      </c>
      <c r="H837" s="339">
        <f t="shared" si="156"/>
        <v>5358</v>
      </c>
      <c r="I837" s="339">
        <f t="shared" si="156"/>
        <v>26</v>
      </c>
      <c r="J837" s="339">
        <f t="shared" si="156"/>
        <v>3120</v>
      </c>
      <c r="K837" s="339">
        <f t="shared" si="156"/>
        <v>3419</v>
      </c>
      <c r="L837" s="339">
        <f t="shared" si="156"/>
        <v>7565</v>
      </c>
      <c r="M837" s="339">
        <f t="shared" si="156"/>
        <v>4</v>
      </c>
      <c r="N837" s="339">
        <f t="shared" si="156"/>
        <v>284</v>
      </c>
      <c r="O837" s="339">
        <f t="shared" si="156"/>
        <v>562</v>
      </c>
      <c r="P837" s="339">
        <f t="shared" si="156"/>
        <v>2961</v>
      </c>
      <c r="Q837" s="339">
        <f t="shared" si="156"/>
        <v>22</v>
      </c>
      <c r="R837" s="339">
        <f t="shared" si="156"/>
        <v>28</v>
      </c>
      <c r="S837" s="339">
        <f t="shared" si="156"/>
        <v>536</v>
      </c>
      <c r="T837" s="339">
        <f t="shared" si="156"/>
        <v>1465</v>
      </c>
      <c r="U837" s="339">
        <f t="shared" si="156"/>
        <v>93</v>
      </c>
      <c r="V837" s="339">
        <f t="shared" si="156"/>
        <v>1192</v>
      </c>
      <c r="W837" s="339">
        <f t="shared" si="156"/>
        <v>2071</v>
      </c>
      <c r="X837" s="339">
        <f t="shared" si="156"/>
        <v>204</v>
      </c>
      <c r="Y837" s="339">
        <f t="shared" si="156"/>
        <v>3562</v>
      </c>
      <c r="Z837" s="339">
        <f t="shared" si="156"/>
        <v>14</v>
      </c>
      <c r="AA837" s="339">
        <f t="shared" si="156"/>
        <v>45</v>
      </c>
      <c r="AB837" s="339">
        <f t="shared" si="156"/>
        <v>36</v>
      </c>
      <c r="AC837" s="339">
        <f t="shared" si="156"/>
        <v>1049</v>
      </c>
      <c r="AD837" s="339">
        <f t="shared" si="156"/>
        <v>337</v>
      </c>
      <c r="AE837" s="339">
        <f t="shared" si="156"/>
        <v>127</v>
      </c>
      <c r="AF837" s="339">
        <f t="shared" si="156"/>
        <v>1351</v>
      </c>
      <c r="AG837" s="339">
        <f t="shared" si="156"/>
        <v>52</v>
      </c>
      <c r="AH837" s="339">
        <f t="shared" si="156"/>
        <v>27</v>
      </c>
      <c r="AI837" s="339">
        <f t="shared" si="156"/>
        <v>95</v>
      </c>
      <c r="AJ837" s="339">
        <f t="shared" si="156"/>
        <v>24</v>
      </c>
      <c r="AK837" s="335"/>
      <c r="AL837" s="335"/>
      <c r="AM837" s="335"/>
      <c r="AN837" s="335"/>
      <c r="AO837" s="335"/>
      <c r="AP837" s="335"/>
    </row>
    <row r="838">
      <c r="A838" s="343">
        <v>44032.0</v>
      </c>
      <c r="B838" s="339">
        <f t="shared" ref="B838:AJ838" si="157">B126-B1191-B1900</f>
        <v>74</v>
      </c>
      <c r="C838" s="339">
        <f t="shared" si="157"/>
        <v>679</v>
      </c>
      <c r="D838" s="339">
        <f t="shared" si="157"/>
        <v>399</v>
      </c>
      <c r="E838" s="339">
        <f t="shared" si="157"/>
        <v>11</v>
      </c>
      <c r="F838" s="339">
        <f t="shared" si="157"/>
        <v>55</v>
      </c>
      <c r="G838" s="339">
        <f t="shared" si="157"/>
        <v>100</v>
      </c>
      <c r="H838" s="339">
        <f t="shared" si="157"/>
        <v>5556</v>
      </c>
      <c r="I838" s="339">
        <f t="shared" si="157"/>
        <v>26</v>
      </c>
      <c r="J838" s="339">
        <f t="shared" si="157"/>
        <v>3086</v>
      </c>
      <c r="K838" s="339">
        <f t="shared" si="157"/>
        <v>3437</v>
      </c>
      <c r="L838" s="339">
        <f t="shared" si="157"/>
        <v>7395</v>
      </c>
      <c r="M838" s="339">
        <f t="shared" si="157"/>
        <v>4</v>
      </c>
      <c r="N838" s="339">
        <f t="shared" si="157"/>
        <v>288</v>
      </c>
      <c r="O838" s="339">
        <f t="shared" si="157"/>
        <v>562</v>
      </c>
      <c r="P838" s="339">
        <f t="shared" si="157"/>
        <v>2909</v>
      </c>
      <c r="Q838" s="339">
        <f t="shared" si="157"/>
        <v>6</v>
      </c>
      <c r="R838" s="339">
        <f t="shared" si="157"/>
        <v>28</v>
      </c>
      <c r="S838" s="339">
        <f t="shared" si="157"/>
        <v>555</v>
      </c>
      <c r="T838" s="339">
        <f t="shared" si="157"/>
        <v>1505</v>
      </c>
      <c r="U838" s="339">
        <f t="shared" si="157"/>
        <v>95</v>
      </c>
      <c r="V838" s="339">
        <f t="shared" si="157"/>
        <v>1217</v>
      </c>
      <c r="W838" s="339">
        <f t="shared" si="157"/>
        <v>2034</v>
      </c>
      <c r="X838" s="339">
        <f t="shared" si="157"/>
        <v>245</v>
      </c>
      <c r="Y838" s="339">
        <f t="shared" si="157"/>
        <v>3407</v>
      </c>
      <c r="Z838" s="339">
        <f t="shared" si="157"/>
        <v>14</v>
      </c>
      <c r="AA838" s="339">
        <f t="shared" si="157"/>
        <v>42</v>
      </c>
      <c r="AB838" s="339">
        <f t="shared" si="157"/>
        <v>46</v>
      </c>
      <c r="AC838" s="339">
        <f t="shared" si="157"/>
        <v>1058</v>
      </c>
      <c r="AD838" s="339">
        <f t="shared" si="157"/>
        <v>346</v>
      </c>
      <c r="AE838" s="339">
        <f t="shared" si="157"/>
        <v>151</v>
      </c>
      <c r="AF838" s="339">
        <f t="shared" si="157"/>
        <v>1380</v>
      </c>
      <c r="AG838" s="339">
        <f t="shared" si="157"/>
        <v>50</v>
      </c>
      <c r="AH838" s="339">
        <f t="shared" si="157"/>
        <v>27</v>
      </c>
      <c r="AI838" s="339">
        <f t="shared" si="157"/>
        <v>199</v>
      </c>
      <c r="AJ838" s="339">
        <f t="shared" si="157"/>
        <v>12</v>
      </c>
      <c r="AK838" s="335"/>
      <c r="AL838" s="335"/>
      <c r="AM838" s="335"/>
      <c r="AN838" s="335"/>
      <c r="AO838" s="335"/>
      <c r="AP838" s="335"/>
    </row>
    <row r="839">
      <c r="A839" s="343">
        <v>44033.0</v>
      </c>
      <c r="B839" s="339">
        <f t="shared" ref="B839:AJ839" si="158">B127-B1192-B1901</f>
        <v>70</v>
      </c>
      <c r="C839" s="339">
        <f t="shared" si="158"/>
        <v>700</v>
      </c>
      <c r="D839" s="339">
        <f t="shared" si="158"/>
        <v>388</v>
      </c>
      <c r="E839" s="339">
        <f t="shared" si="158"/>
        <v>11</v>
      </c>
      <c r="F839" s="339">
        <f t="shared" si="158"/>
        <v>54</v>
      </c>
      <c r="G839" s="339">
        <f t="shared" si="158"/>
        <v>123</v>
      </c>
      <c r="H839" s="339">
        <f t="shared" si="158"/>
        <v>5712</v>
      </c>
      <c r="I839" s="339">
        <f t="shared" si="158"/>
        <v>28</v>
      </c>
      <c r="J839" s="339">
        <f t="shared" si="158"/>
        <v>3111</v>
      </c>
      <c r="K839" s="339">
        <f t="shared" si="158"/>
        <v>3443</v>
      </c>
      <c r="L839" s="339">
        <f t="shared" si="158"/>
        <v>7302</v>
      </c>
      <c r="M839" s="339">
        <f t="shared" si="158"/>
        <v>4</v>
      </c>
      <c r="N839" s="339">
        <f t="shared" si="158"/>
        <v>355</v>
      </c>
      <c r="O839" s="339">
        <f t="shared" si="158"/>
        <v>545</v>
      </c>
      <c r="P839" s="339">
        <f t="shared" si="158"/>
        <v>2805</v>
      </c>
      <c r="Q839" s="339">
        <f t="shared" si="158"/>
        <v>6</v>
      </c>
      <c r="R839" s="339">
        <f t="shared" si="158"/>
        <v>28</v>
      </c>
      <c r="S839" s="339">
        <f t="shared" si="158"/>
        <v>557</v>
      </c>
      <c r="T839" s="339">
        <f t="shared" si="158"/>
        <v>1551</v>
      </c>
      <c r="U839" s="339">
        <f t="shared" si="158"/>
        <v>96</v>
      </c>
      <c r="V839" s="339">
        <f t="shared" si="158"/>
        <v>1204</v>
      </c>
      <c r="W839" s="339">
        <f t="shared" si="158"/>
        <v>2042</v>
      </c>
      <c r="X839" s="339">
        <f t="shared" si="158"/>
        <v>277</v>
      </c>
      <c r="Y839" s="339">
        <f t="shared" si="158"/>
        <v>3209</v>
      </c>
      <c r="Z839" s="339">
        <f t="shared" si="158"/>
        <v>12</v>
      </c>
      <c r="AA839" s="339">
        <f t="shared" si="158"/>
        <v>42</v>
      </c>
      <c r="AB839" s="339">
        <f t="shared" si="158"/>
        <v>67</v>
      </c>
      <c r="AC839" s="339">
        <f t="shared" si="158"/>
        <v>1093</v>
      </c>
      <c r="AD839" s="339">
        <f t="shared" si="158"/>
        <v>356</v>
      </c>
      <c r="AE839" s="339">
        <f t="shared" si="158"/>
        <v>153</v>
      </c>
      <c r="AF839" s="339">
        <f t="shared" si="158"/>
        <v>1376</v>
      </c>
      <c r="AG839" s="339">
        <f t="shared" si="158"/>
        <v>51</v>
      </c>
      <c r="AH839" s="339">
        <f t="shared" si="158"/>
        <v>26</v>
      </c>
      <c r="AI839" s="339">
        <f t="shared" si="158"/>
        <v>276</v>
      </c>
      <c r="AJ839" s="339">
        <f t="shared" si="158"/>
        <v>10</v>
      </c>
      <c r="AK839" s="335"/>
      <c r="AL839" s="335"/>
      <c r="AM839" s="335"/>
      <c r="AN839" s="335"/>
      <c r="AO839" s="335"/>
      <c r="AP839" s="335"/>
    </row>
    <row r="840">
      <c r="A840" s="343">
        <v>44034.0</v>
      </c>
      <c r="B840" s="339">
        <f t="shared" ref="B840:AJ840" si="159">B128-B1193-B1902</f>
        <v>67</v>
      </c>
      <c r="C840" s="339">
        <f t="shared" si="159"/>
        <v>710</v>
      </c>
      <c r="D840" s="339">
        <f t="shared" si="159"/>
        <v>384</v>
      </c>
      <c r="E840" s="339">
        <f t="shared" si="159"/>
        <v>10</v>
      </c>
      <c r="F840" s="339">
        <f t="shared" si="159"/>
        <v>58</v>
      </c>
      <c r="G840" s="339">
        <f t="shared" si="159"/>
        <v>141</v>
      </c>
      <c r="H840" s="339">
        <f t="shared" si="159"/>
        <v>5731</v>
      </c>
      <c r="I840" s="339">
        <f t="shared" si="159"/>
        <v>26</v>
      </c>
      <c r="J840" s="339">
        <f t="shared" si="159"/>
        <v>3118</v>
      </c>
      <c r="K840" s="339">
        <f t="shared" si="159"/>
        <v>3562</v>
      </c>
      <c r="L840" s="339">
        <f t="shared" si="159"/>
        <v>7137</v>
      </c>
      <c r="M840" s="339">
        <f t="shared" si="159"/>
        <v>0</v>
      </c>
      <c r="N840" s="339">
        <f t="shared" si="159"/>
        <v>352</v>
      </c>
      <c r="O840" s="339">
        <f t="shared" si="159"/>
        <v>479</v>
      </c>
      <c r="P840" s="339">
        <f t="shared" si="159"/>
        <v>2799</v>
      </c>
      <c r="Q840" s="339">
        <f t="shared" si="159"/>
        <v>6</v>
      </c>
      <c r="R840" s="339">
        <f t="shared" si="159"/>
        <v>32</v>
      </c>
      <c r="S840" s="339">
        <f t="shared" si="159"/>
        <v>560</v>
      </c>
      <c r="T840" s="339">
        <f t="shared" si="159"/>
        <v>1533</v>
      </c>
      <c r="U840" s="339">
        <f t="shared" si="159"/>
        <v>105</v>
      </c>
      <c r="V840" s="339">
        <f t="shared" si="159"/>
        <v>1154</v>
      </c>
      <c r="W840" s="339">
        <f t="shared" si="159"/>
        <v>2178</v>
      </c>
      <c r="X840" s="339">
        <f t="shared" si="159"/>
        <v>288</v>
      </c>
      <c r="Y840" s="339">
        <f t="shared" si="159"/>
        <v>3086</v>
      </c>
      <c r="Z840" s="339">
        <f t="shared" si="159"/>
        <v>9</v>
      </c>
      <c r="AA840" s="339">
        <f t="shared" si="159"/>
        <v>46</v>
      </c>
      <c r="AB840" s="339">
        <f t="shared" si="159"/>
        <v>105</v>
      </c>
      <c r="AC840" s="339">
        <f t="shared" si="159"/>
        <v>1091</v>
      </c>
      <c r="AD840" s="339">
        <f t="shared" si="159"/>
        <v>356</v>
      </c>
      <c r="AE840" s="339">
        <f t="shared" si="159"/>
        <v>155</v>
      </c>
      <c r="AF840" s="339">
        <f t="shared" si="159"/>
        <v>1395</v>
      </c>
      <c r="AG840" s="339">
        <f t="shared" si="159"/>
        <v>53</v>
      </c>
      <c r="AH840" s="339">
        <f t="shared" si="159"/>
        <v>26</v>
      </c>
      <c r="AI840" s="339">
        <f t="shared" si="159"/>
        <v>275</v>
      </c>
      <c r="AJ840" s="339">
        <f t="shared" si="159"/>
        <v>10</v>
      </c>
      <c r="AK840" s="335"/>
      <c r="AL840" s="335"/>
      <c r="AM840" s="335"/>
      <c r="AN840" s="335"/>
      <c r="AO840" s="335"/>
      <c r="AP840" s="335"/>
    </row>
    <row r="841">
      <c r="A841" s="343">
        <v>44035.0</v>
      </c>
      <c r="B841" s="339">
        <f t="shared" ref="B841:AJ841" si="160">B129-B1194-B1903</f>
        <v>71</v>
      </c>
      <c r="C841" s="339">
        <f t="shared" si="160"/>
        <v>696</v>
      </c>
      <c r="D841" s="339">
        <f t="shared" si="160"/>
        <v>390</v>
      </c>
      <c r="E841" s="339">
        <f t="shared" si="160"/>
        <v>11</v>
      </c>
      <c r="F841" s="339">
        <f t="shared" si="160"/>
        <v>63</v>
      </c>
      <c r="G841" s="339">
        <f t="shared" si="160"/>
        <v>146</v>
      </c>
      <c r="H841" s="339">
        <f t="shared" si="160"/>
        <v>6034</v>
      </c>
      <c r="I841" s="339">
        <f t="shared" si="160"/>
        <v>24</v>
      </c>
      <c r="J841" s="339">
        <f t="shared" si="160"/>
        <v>3166</v>
      </c>
      <c r="K841" s="339">
        <f t="shared" si="160"/>
        <v>3667</v>
      </c>
      <c r="L841" s="339">
        <f t="shared" si="160"/>
        <v>6800</v>
      </c>
      <c r="M841" s="339">
        <f t="shared" si="160"/>
        <v>0</v>
      </c>
      <c r="N841" s="339">
        <f t="shared" si="160"/>
        <v>337</v>
      </c>
      <c r="O841" s="339">
        <f t="shared" si="160"/>
        <v>428</v>
      </c>
      <c r="P841" s="339">
        <f t="shared" si="160"/>
        <v>2799</v>
      </c>
      <c r="Q841" s="339">
        <f t="shared" si="160"/>
        <v>7</v>
      </c>
      <c r="R841" s="339">
        <f t="shared" si="160"/>
        <v>27</v>
      </c>
      <c r="S841" s="339">
        <f t="shared" si="160"/>
        <v>580</v>
      </c>
      <c r="T841" s="339">
        <f t="shared" si="160"/>
        <v>1495</v>
      </c>
      <c r="U841" s="339">
        <f t="shared" si="160"/>
        <v>105</v>
      </c>
      <c r="V841" s="339">
        <f t="shared" si="160"/>
        <v>1078</v>
      </c>
      <c r="W841" s="339">
        <f t="shared" si="160"/>
        <v>2248</v>
      </c>
      <c r="X841" s="339">
        <f t="shared" si="160"/>
        <v>310</v>
      </c>
      <c r="Y841" s="339">
        <f t="shared" si="160"/>
        <v>2896</v>
      </c>
      <c r="Z841" s="339">
        <f t="shared" si="160"/>
        <v>10</v>
      </c>
      <c r="AA841" s="339">
        <f t="shared" si="160"/>
        <v>52</v>
      </c>
      <c r="AB841" s="339">
        <f t="shared" si="160"/>
        <v>106</v>
      </c>
      <c r="AC841" s="339">
        <f t="shared" si="160"/>
        <v>1063</v>
      </c>
      <c r="AD841" s="339">
        <f t="shared" si="160"/>
        <v>361</v>
      </c>
      <c r="AE841" s="339">
        <f t="shared" si="160"/>
        <v>151</v>
      </c>
      <c r="AF841" s="339">
        <f t="shared" si="160"/>
        <v>1437</v>
      </c>
      <c r="AG841" s="339">
        <f t="shared" si="160"/>
        <v>55</v>
      </c>
      <c r="AH841" s="339">
        <f t="shared" si="160"/>
        <v>26</v>
      </c>
      <c r="AI841" s="339">
        <f t="shared" si="160"/>
        <v>268</v>
      </c>
      <c r="AJ841" s="339">
        <f t="shared" si="160"/>
        <v>10</v>
      </c>
      <c r="AK841" s="335"/>
      <c r="AL841" s="335"/>
      <c r="AM841" s="335"/>
      <c r="AN841" s="335"/>
      <c r="AO841" s="335"/>
      <c r="AP841" s="335"/>
    </row>
    <row r="842">
      <c r="A842" s="343">
        <v>44036.0</v>
      </c>
      <c r="B842" s="339">
        <f t="shared" ref="B842:AJ842" si="161">B130-B1195-B1904</f>
        <v>63</v>
      </c>
      <c r="C842" s="339">
        <f t="shared" si="161"/>
        <v>688</v>
      </c>
      <c r="D842" s="339">
        <f t="shared" si="161"/>
        <v>397</v>
      </c>
      <c r="E842" s="339">
        <f t="shared" si="161"/>
        <v>14</v>
      </c>
      <c r="F842" s="339">
        <f t="shared" si="161"/>
        <v>62</v>
      </c>
      <c r="G842" s="339">
        <f t="shared" si="161"/>
        <v>168</v>
      </c>
      <c r="H842" s="339">
        <f t="shared" si="161"/>
        <v>6058</v>
      </c>
      <c r="I842" s="339">
        <f t="shared" si="161"/>
        <v>25</v>
      </c>
      <c r="J842" s="339">
        <f t="shared" si="161"/>
        <v>3238</v>
      </c>
      <c r="K842" s="339">
        <f t="shared" si="161"/>
        <v>3651</v>
      </c>
      <c r="L842" s="339">
        <f t="shared" si="161"/>
        <v>6846</v>
      </c>
      <c r="M842" s="339">
        <f t="shared" si="161"/>
        <v>0</v>
      </c>
      <c r="N842" s="339">
        <f t="shared" si="161"/>
        <v>345</v>
      </c>
      <c r="O842" s="339">
        <f t="shared" si="161"/>
        <v>448</v>
      </c>
      <c r="P842" s="339">
        <f t="shared" si="161"/>
        <v>2617</v>
      </c>
      <c r="Q842" s="339">
        <f t="shared" si="161"/>
        <v>5</v>
      </c>
      <c r="R842" s="339">
        <f t="shared" si="161"/>
        <v>29</v>
      </c>
      <c r="S842" s="339">
        <f t="shared" si="161"/>
        <v>587</v>
      </c>
      <c r="T842" s="339">
        <f t="shared" si="161"/>
        <v>1481</v>
      </c>
      <c r="U842" s="339">
        <f t="shared" si="161"/>
        <v>102</v>
      </c>
      <c r="V842" s="339">
        <f t="shared" si="161"/>
        <v>1065</v>
      </c>
      <c r="W842" s="339">
        <f t="shared" si="161"/>
        <v>2269</v>
      </c>
      <c r="X842" s="339">
        <f t="shared" si="161"/>
        <v>321</v>
      </c>
      <c r="Y842" s="339">
        <f t="shared" si="161"/>
        <v>2647</v>
      </c>
      <c r="Z842" s="339">
        <f t="shared" si="161"/>
        <v>11</v>
      </c>
      <c r="AA842" s="339">
        <f t="shared" si="161"/>
        <v>49</v>
      </c>
      <c r="AB842" s="339">
        <f t="shared" si="161"/>
        <v>117</v>
      </c>
      <c r="AC842" s="339">
        <f t="shared" si="161"/>
        <v>1071</v>
      </c>
      <c r="AD842" s="339">
        <f t="shared" si="161"/>
        <v>358</v>
      </c>
      <c r="AE842" s="339">
        <f t="shared" si="161"/>
        <v>150</v>
      </c>
      <c r="AF842" s="339">
        <f t="shared" si="161"/>
        <v>1503</v>
      </c>
      <c r="AG842" s="339">
        <f t="shared" si="161"/>
        <v>55</v>
      </c>
      <c r="AH842" s="339">
        <f t="shared" si="161"/>
        <v>26</v>
      </c>
      <c r="AI842" s="339">
        <f t="shared" si="161"/>
        <v>331</v>
      </c>
      <c r="AJ842" s="339">
        <f t="shared" si="161"/>
        <v>10</v>
      </c>
      <c r="AK842" s="335"/>
      <c r="AL842" s="335"/>
      <c r="AM842" s="335"/>
      <c r="AN842" s="335"/>
      <c r="AO842" s="335"/>
      <c r="AP842" s="335"/>
    </row>
    <row r="843">
      <c r="A843" s="343">
        <v>44037.0</v>
      </c>
      <c r="B843" s="339">
        <f t="shared" ref="B843:AJ843" si="162">B131-B1196-B1905</f>
        <v>67</v>
      </c>
      <c r="C843" s="339">
        <f t="shared" si="162"/>
        <v>658</v>
      </c>
      <c r="D843" s="339">
        <f t="shared" si="162"/>
        <v>395</v>
      </c>
      <c r="E843" s="339">
        <f t="shared" si="162"/>
        <v>12</v>
      </c>
      <c r="F843" s="339">
        <f t="shared" si="162"/>
        <v>67</v>
      </c>
      <c r="G843" s="339">
        <f t="shared" si="162"/>
        <v>177</v>
      </c>
      <c r="H843" s="339">
        <f t="shared" si="162"/>
        <v>6261</v>
      </c>
      <c r="I843" s="339">
        <f t="shared" si="162"/>
        <v>25</v>
      </c>
      <c r="J843" s="339">
        <f t="shared" si="162"/>
        <v>3277</v>
      </c>
      <c r="K843" s="339">
        <f t="shared" si="162"/>
        <v>3732</v>
      </c>
      <c r="L843" s="339">
        <f t="shared" si="162"/>
        <v>6729</v>
      </c>
      <c r="M843" s="339">
        <f t="shared" si="162"/>
        <v>6</v>
      </c>
      <c r="N843" s="339">
        <f t="shared" si="162"/>
        <v>380</v>
      </c>
      <c r="O843" s="339">
        <f t="shared" si="162"/>
        <v>461</v>
      </c>
      <c r="P843" s="339">
        <f t="shared" si="162"/>
        <v>2552</v>
      </c>
      <c r="Q843" s="339">
        <f t="shared" si="162"/>
        <v>52</v>
      </c>
      <c r="R843" s="339">
        <f t="shared" si="162"/>
        <v>23</v>
      </c>
      <c r="S843" s="339">
        <f t="shared" si="162"/>
        <v>607</v>
      </c>
      <c r="T843" s="339">
        <f t="shared" si="162"/>
        <v>1469</v>
      </c>
      <c r="U843" s="339">
        <f t="shared" si="162"/>
        <v>101</v>
      </c>
      <c r="V843" s="339">
        <f t="shared" si="162"/>
        <v>1096</v>
      </c>
      <c r="W843" s="339">
        <f t="shared" si="162"/>
        <v>2293</v>
      </c>
      <c r="X843" s="339">
        <f t="shared" si="162"/>
        <v>337</v>
      </c>
      <c r="Y843" s="339">
        <f t="shared" si="162"/>
        <v>2646</v>
      </c>
      <c r="Z843" s="339">
        <f t="shared" si="162"/>
        <v>10</v>
      </c>
      <c r="AA843" s="339">
        <f t="shared" si="162"/>
        <v>48</v>
      </c>
      <c r="AB843" s="339">
        <f t="shared" si="162"/>
        <v>112</v>
      </c>
      <c r="AC843" s="339">
        <f t="shared" si="162"/>
        <v>1101</v>
      </c>
      <c r="AD843" s="339">
        <f t="shared" si="162"/>
        <v>364</v>
      </c>
      <c r="AE843" s="339">
        <f t="shared" si="162"/>
        <v>151</v>
      </c>
      <c r="AF843" s="339">
        <f t="shared" si="162"/>
        <v>1489</v>
      </c>
      <c r="AG843" s="339">
        <f t="shared" si="162"/>
        <v>65</v>
      </c>
      <c r="AH843" s="339">
        <f t="shared" si="162"/>
        <v>26</v>
      </c>
      <c r="AI843" s="339">
        <f t="shared" si="162"/>
        <v>419</v>
      </c>
      <c r="AJ843" s="339">
        <f t="shared" si="162"/>
        <v>10</v>
      </c>
      <c r="AK843" s="335"/>
      <c r="AL843" s="335"/>
      <c r="AM843" s="335"/>
      <c r="AN843" s="335"/>
      <c r="AO843" s="335"/>
      <c r="AP843" s="335"/>
    </row>
    <row r="844">
      <c r="A844" s="343">
        <v>44038.0</v>
      </c>
      <c r="B844" s="339">
        <f t="shared" ref="B844:AJ844" si="163">B132-B1197-B1906</f>
        <v>67</v>
      </c>
      <c r="C844" s="339">
        <f t="shared" si="163"/>
        <v>620</v>
      </c>
      <c r="D844" s="339">
        <f t="shared" si="163"/>
        <v>397</v>
      </c>
      <c r="E844" s="339">
        <f t="shared" si="163"/>
        <v>13</v>
      </c>
      <c r="F844" s="339">
        <f t="shared" si="163"/>
        <v>67</v>
      </c>
      <c r="G844" s="339">
        <f t="shared" si="163"/>
        <v>179</v>
      </c>
      <c r="H844" s="339">
        <f t="shared" si="163"/>
        <v>6480</v>
      </c>
      <c r="I844" s="339">
        <f t="shared" si="163"/>
        <v>25</v>
      </c>
      <c r="J844" s="339">
        <f t="shared" si="163"/>
        <v>3305</v>
      </c>
      <c r="K844" s="339">
        <f t="shared" si="163"/>
        <v>3698</v>
      </c>
      <c r="L844" s="339">
        <f t="shared" si="163"/>
        <v>6632</v>
      </c>
      <c r="M844" s="339">
        <f t="shared" si="163"/>
        <v>6</v>
      </c>
      <c r="N844" s="339">
        <f t="shared" si="163"/>
        <v>385</v>
      </c>
      <c r="O844" s="339">
        <f t="shared" si="163"/>
        <v>474</v>
      </c>
      <c r="P844" s="339">
        <f t="shared" si="163"/>
        <v>2535</v>
      </c>
      <c r="Q844" s="339">
        <f t="shared" si="163"/>
        <v>52</v>
      </c>
      <c r="R844" s="339">
        <f t="shared" si="163"/>
        <v>24</v>
      </c>
      <c r="S844" s="339">
        <f t="shared" si="163"/>
        <v>604</v>
      </c>
      <c r="T844" s="339">
        <f t="shared" si="163"/>
        <v>1454</v>
      </c>
      <c r="U844" s="339">
        <f t="shared" si="163"/>
        <v>100</v>
      </c>
      <c r="V844" s="339">
        <f t="shared" si="163"/>
        <v>1101</v>
      </c>
      <c r="W844" s="339">
        <f t="shared" si="163"/>
        <v>2293</v>
      </c>
      <c r="X844" s="339">
        <f t="shared" si="163"/>
        <v>313</v>
      </c>
      <c r="Y844" s="339">
        <f t="shared" si="163"/>
        <v>2616</v>
      </c>
      <c r="Z844" s="339">
        <f t="shared" si="163"/>
        <v>10</v>
      </c>
      <c r="AA844" s="339">
        <f t="shared" si="163"/>
        <v>48</v>
      </c>
      <c r="AB844" s="339">
        <f t="shared" si="163"/>
        <v>111</v>
      </c>
      <c r="AC844" s="339">
        <f t="shared" si="163"/>
        <v>1128</v>
      </c>
      <c r="AD844" s="339">
        <f t="shared" si="163"/>
        <v>391</v>
      </c>
      <c r="AE844" s="339">
        <f t="shared" si="163"/>
        <v>155</v>
      </c>
      <c r="AF844" s="339">
        <f t="shared" si="163"/>
        <v>1538</v>
      </c>
      <c r="AG844" s="339">
        <f t="shared" si="163"/>
        <v>70</v>
      </c>
      <c r="AH844" s="339">
        <f t="shared" si="163"/>
        <v>34</v>
      </c>
      <c r="AI844" s="339">
        <f t="shared" si="163"/>
        <v>407</v>
      </c>
      <c r="AJ844" s="339">
        <f t="shared" si="163"/>
        <v>10</v>
      </c>
      <c r="AK844" s="335"/>
      <c r="AL844" s="335"/>
      <c r="AM844" s="335"/>
      <c r="AN844" s="335"/>
      <c r="AO844" s="335"/>
      <c r="AP844" s="335"/>
    </row>
    <row r="845">
      <c r="A845" s="343">
        <v>44039.0</v>
      </c>
      <c r="B845" s="339">
        <f t="shared" ref="B845:AJ845" si="164">B133-B1198-B1907</f>
        <v>67</v>
      </c>
      <c r="C845" s="339">
        <f t="shared" si="164"/>
        <v>601</v>
      </c>
      <c r="D845" s="339">
        <f t="shared" si="164"/>
        <v>384</v>
      </c>
      <c r="E845" s="339">
        <f t="shared" si="164"/>
        <v>16</v>
      </c>
      <c r="F845" s="339">
        <f t="shared" si="164"/>
        <v>67</v>
      </c>
      <c r="G845" s="339">
        <f t="shared" si="164"/>
        <v>191</v>
      </c>
      <c r="H845" s="339">
        <f t="shared" si="164"/>
        <v>6826</v>
      </c>
      <c r="I845" s="339">
        <f t="shared" si="164"/>
        <v>25</v>
      </c>
      <c r="J845" s="339">
        <f t="shared" si="164"/>
        <v>2944</v>
      </c>
      <c r="K845" s="339">
        <f t="shared" si="164"/>
        <v>3783</v>
      </c>
      <c r="L845" s="339">
        <f t="shared" si="164"/>
        <v>6524</v>
      </c>
      <c r="M845" s="339">
        <f t="shared" si="164"/>
        <v>6</v>
      </c>
      <c r="N845" s="339">
        <f t="shared" si="164"/>
        <v>381</v>
      </c>
      <c r="O845" s="339">
        <f t="shared" si="164"/>
        <v>469</v>
      </c>
      <c r="P845" s="339">
        <f t="shared" si="164"/>
        <v>2500</v>
      </c>
      <c r="Q845" s="339">
        <f t="shared" si="164"/>
        <v>50</v>
      </c>
      <c r="R845" s="339">
        <f t="shared" si="164"/>
        <v>24</v>
      </c>
      <c r="S845" s="339">
        <f t="shared" si="164"/>
        <v>603</v>
      </c>
      <c r="T845" s="339">
        <f t="shared" si="164"/>
        <v>1441</v>
      </c>
      <c r="U845" s="339">
        <f t="shared" si="164"/>
        <v>100</v>
      </c>
      <c r="V845" s="339">
        <f t="shared" si="164"/>
        <v>1124</v>
      </c>
      <c r="W845" s="339">
        <f t="shared" si="164"/>
        <v>2326</v>
      </c>
      <c r="X845" s="339">
        <f t="shared" si="164"/>
        <v>306</v>
      </c>
      <c r="Y845" s="339">
        <f t="shared" si="164"/>
        <v>2589</v>
      </c>
      <c r="Z845" s="339">
        <f t="shared" si="164"/>
        <v>10</v>
      </c>
      <c r="AA845" s="339">
        <f t="shared" si="164"/>
        <v>48</v>
      </c>
      <c r="AB845" s="339">
        <f t="shared" si="164"/>
        <v>105</v>
      </c>
      <c r="AC845" s="339">
        <f t="shared" si="164"/>
        <v>1120</v>
      </c>
      <c r="AD845" s="339">
        <f t="shared" si="164"/>
        <v>391</v>
      </c>
      <c r="AE845" s="339">
        <f t="shared" si="164"/>
        <v>157</v>
      </c>
      <c r="AF845" s="339">
        <f t="shared" si="164"/>
        <v>1578</v>
      </c>
      <c r="AG845" s="339">
        <f t="shared" si="164"/>
        <v>71</v>
      </c>
      <c r="AH845" s="339">
        <f t="shared" si="164"/>
        <v>34</v>
      </c>
      <c r="AI845" s="339">
        <f t="shared" si="164"/>
        <v>421</v>
      </c>
      <c r="AJ845" s="339">
        <f t="shared" si="164"/>
        <v>10</v>
      </c>
      <c r="AK845" s="335"/>
      <c r="AL845" s="335"/>
      <c r="AM845" s="335"/>
      <c r="AN845" s="335"/>
      <c r="AO845" s="335"/>
      <c r="AP845" s="335"/>
    </row>
    <row r="846">
      <c r="A846" s="343">
        <v>44040.0</v>
      </c>
      <c r="B846" s="339">
        <f t="shared" ref="B846:AJ846" si="165">B134-B1199-B1908</f>
        <v>92</v>
      </c>
      <c r="C846" s="339">
        <f t="shared" si="165"/>
        <v>574</v>
      </c>
      <c r="D846" s="339">
        <f t="shared" si="165"/>
        <v>387</v>
      </c>
      <c r="E846" s="339">
        <f t="shared" si="165"/>
        <v>16</v>
      </c>
      <c r="F846" s="339">
        <f t="shared" si="165"/>
        <v>77</v>
      </c>
      <c r="G846" s="339">
        <f t="shared" si="165"/>
        <v>197</v>
      </c>
      <c r="H846" s="339">
        <f t="shared" si="165"/>
        <v>6844</v>
      </c>
      <c r="I846" s="339">
        <f t="shared" si="165"/>
        <v>24</v>
      </c>
      <c r="J846" s="339">
        <f t="shared" si="165"/>
        <v>2445</v>
      </c>
      <c r="K846" s="339">
        <f t="shared" si="165"/>
        <v>3740</v>
      </c>
      <c r="L846" s="339">
        <f t="shared" si="165"/>
        <v>6414</v>
      </c>
      <c r="M846" s="339">
        <f t="shared" si="165"/>
        <v>22</v>
      </c>
      <c r="N846" s="339">
        <f t="shared" si="165"/>
        <v>413</v>
      </c>
      <c r="O846" s="339">
        <f t="shared" si="165"/>
        <v>473</v>
      </c>
      <c r="P846" s="339">
        <f t="shared" si="165"/>
        <v>2433</v>
      </c>
      <c r="Q846" s="339">
        <f t="shared" si="165"/>
        <v>52</v>
      </c>
      <c r="R846" s="339">
        <f t="shared" si="165"/>
        <v>30</v>
      </c>
      <c r="S846" s="339">
        <f t="shared" si="165"/>
        <v>616</v>
      </c>
      <c r="T846" s="339">
        <f t="shared" si="165"/>
        <v>1447</v>
      </c>
      <c r="U846" s="339">
        <f t="shared" si="165"/>
        <v>98</v>
      </c>
      <c r="V846" s="339">
        <f t="shared" si="165"/>
        <v>1102</v>
      </c>
      <c r="W846" s="339">
        <f t="shared" si="165"/>
        <v>2386</v>
      </c>
      <c r="X846" s="339">
        <f t="shared" si="165"/>
        <v>303</v>
      </c>
      <c r="Y846" s="339">
        <f t="shared" si="165"/>
        <v>2528</v>
      </c>
      <c r="Z846" s="339">
        <f t="shared" si="165"/>
        <v>11</v>
      </c>
      <c r="AA846" s="339">
        <f t="shared" si="165"/>
        <v>45</v>
      </c>
      <c r="AB846" s="339">
        <f t="shared" si="165"/>
        <v>126</v>
      </c>
      <c r="AC846" s="339">
        <f t="shared" si="165"/>
        <v>1136</v>
      </c>
      <c r="AD846" s="339">
        <f t="shared" si="165"/>
        <v>365</v>
      </c>
      <c r="AE846" s="339">
        <f t="shared" si="165"/>
        <v>129</v>
      </c>
      <c r="AF846" s="339">
        <f t="shared" si="165"/>
        <v>1586</v>
      </c>
      <c r="AG846" s="339">
        <f t="shared" si="165"/>
        <v>73</v>
      </c>
      <c r="AH846" s="339">
        <f t="shared" si="165"/>
        <v>34</v>
      </c>
      <c r="AI846" s="339">
        <f t="shared" si="165"/>
        <v>383</v>
      </c>
      <c r="AJ846" s="339">
        <f t="shared" si="165"/>
        <v>10</v>
      </c>
      <c r="AK846" s="335"/>
      <c r="AL846" s="335"/>
      <c r="AM846" s="335"/>
      <c r="AN846" s="335"/>
      <c r="AO846" s="335"/>
      <c r="AP846" s="335"/>
    </row>
    <row r="847">
      <c r="A847" s="343">
        <v>44041.0</v>
      </c>
      <c r="B847" s="339">
        <f t="shared" ref="B847:AJ847" si="166">B135-B1200-B1909</f>
        <v>135</v>
      </c>
      <c r="C847" s="339">
        <f t="shared" si="166"/>
        <v>551</v>
      </c>
      <c r="D847" s="339">
        <f t="shared" si="166"/>
        <v>391</v>
      </c>
      <c r="E847" s="339">
        <f t="shared" si="166"/>
        <v>18</v>
      </c>
      <c r="F847" s="339">
        <f t="shared" si="166"/>
        <v>78</v>
      </c>
      <c r="G847" s="339">
        <f t="shared" si="166"/>
        <v>200</v>
      </c>
      <c r="H847" s="339">
        <f t="shared" si="166"/>
        <v>7160</v>
      </c>
      <c r="I847" s="339">
        <f t="shared" si="166"/>
        <v>37</v>
      </c>
      <c r="J847" s="339">
        <f t="shared" si="166"/>
        <v>2491</v>
      </c>
      <c r="K847" s="339">
        <f t="shared" si="166"/>
        <v>3764</v>
      </c>
      <c r="L847" s="339">
        <f t="shared" si="166"/>
        <v>6202</v>
      </c>
      <c r="M847" s="339">
        <f t="shared" si="166"/>
        <v>22</v>
      </c>
      <c r="N847" s="339">
        <f t="shared" si="166"/>
        <v>422</v>
      </c>
      <c r="O847" s="339">
        <f t="shared" si="166"/>
        <v>473</v>
      </c>
      <c r="P847" s="339">
        <f t="shared" si="166"/>
        <v>2460</v>
      </c>
      <c r="Q847" s="339">
        <f t="shared" si="166"/>
        <v>52</v>
      </c>
      <c r="R847" s="339">
        <f t="shared" si="166"/>
        <v>32</v>
      </c>
      <c r="S847" s="339">
        <f t="shared" si="166"/>
        <v>626</v>
      </c>
      <c r="T847" s="339">
        <f t="shared" si="166"/>
        <v>1461</v>
      </c>
      <c r="U847" s="339">
        <f t="shared" si="166"/>
        <v>108</v>
      </c>
      <c r="V847" s="339">
        <f t="shared" si="166"/>
        <v>1123</v>
      </c>
      <c r="W847" s="339">
        <f t="shared" si="166"/>
        <v>2593</v>
      </c>
      <c r="X847" s="339">
        <f t="shared" si="166"/>
        <v>308</v>
      </c>
      <c r="Y847" s="339">
        <f t="shared" si="166"/>
        <v>2613</v>
      </c>
      <c r="Z847" s="339">
        <f t="shared" si="166"/>
        <v>12</v>
      </c>
      <c r="AA847" s="339">
        <f t="shared" si="166"/>
        <v>45</v>
      </c>
      <c r="AB847" s="339">
        <f t="shared" si="166"/>
        <v>115</v>
      </c>
      <c r="AC847" s="339">
        <f t="shared" si="166"/>
        <v>1150</v>
      </c>
      <c r="AD847" s="339">
        <f t="shared" si="166"/>
        <v>350</v>
      </c>
      <c r="AE847" s="339">
        <f t="shared" si="166"/>
        <v>143</v>
      </c>
      <c r="AF847" s="339">
        <f t="shared" si="166"/>
        <v>1594</v>
      </c>
      <c r="AG847" s="339">
        <f t="shared" si="166"/>
        <v>73</v>
      </c>
      <c r="AH847" s="339">
        <f t="shared" si="166"/>
        <v>34</v>
      </c>
      <c r="AI847" s="339">
        <f t="shared" si="166"/>
        <v>473</v>
      </c>
      <c r="AJ847" s="339">
        <f t="shared" si="166"/>
        <v>10</v>
      </c>
      <c r="AK847" s="335"/>
      <c r="AL847" s="335"/>
      <c r="AM847" s="335"/>
      <c r="AN847" s="335"/>
      <c r="AO847" s="335"/>
      <c r="AP847" s="335"/>
    </row>
    <row r="848">
      <c r="A848" s="343">
        <v>44042.0</v>
      </c>
      <c r="B848" s="339">
        <f t="shared" ref="B848:AJ848" si="167">B136-B1201-B1910</f>
        <v>209</v>
      </c>
      <c r="C848" s="339">
        <f t="shared" si="167"/>
        <v>524</v>
      </c>
      <c r="D848" s="339">
        <f t="shared" si="167"/>
        <v>403</v>
      </c>
      <c r="E848" s="339">
        <f t="shared" si="167"/>
        <v>18</v>
      </c>
      <c r="F848" s="339">
        <f t="shared" si="167"/>
        <v>78</v>
      </c>
      <c r="G848" s="339">
        <f t="shared" si="167"/>
        <v>209</v>
      </c>
      <c r="H848" s="339">
        <f t="shared" si="167"/>
        <v>7349</v>
      </c>
      <c r="I848" s="339">
        <f t="shared" si="167"/>
        <v>37</v>
      </c>
      <c r="J848" s="339">
        <f t="shared" si="167"/>
        <v>2302</v>
      </c>
      <c r="K848" s="339">
        <f t="shared" si="167"/>
        <v>3536</v>
      </c>
      <c r="L848" s="339">
        <f t="shared" si="167"/>
        <v>6031</v>
      </c>
      <c r="M848" s="339">
        <f t="shared" si="167"/>
        <v>22</v>
      </c>
      <c r="N848" s="339">
        <f t="shared" si="167"/>
        <v>460</v>
      </c>
      <c r="O848" s="339">
        <f t="shared" si="167"/>
        <v>472</v>
      </c>
      <c r="P848" s="339">
        <f t="shared" si="167"/>
        <v>2382</v>
      </c>
      <c r="Q848" s="339">
        <f t="shared" si="167"/>
        <v>64</v>
      </c>
      <c r="R848" s="339">
        <f t="shared" si="167"/>
        <v>32</v>
      </c>
      <c r="S848" s="339">
        <f t="shared" si="167"/>
        <v>650</v>
      </c>
      <c r="T848" s="339">
        <f t="shared" si="167"/>
        <v>1468</v>
      </c>
      <c r="U848" s="339">
        <f t="shared" si="167"/>
        <v>116</v>
      </c>
      <c r="V848" s="339">
        <f t="shared" si="167"/>
        <v>1184</v>
      </c>
      <c r="W848" s="339">
        <f t="shared" si="167"/>
        <v>2392</v>
      </c>
      <c r="X848" s="339">
        <f t="shared" si="167"/>
        <v>307</v>
      </c>
      <c r="Y848" s="339">
        <f t="shared" si="167"/>
        <v>2657</v>
      </c>
      <c r="Z848" s="339">
        <f t="shared" si="167"/>
        <v>12</v>
      </c>
      <c r="AA848" s="339">
        <f t="shared" si="167"/>
        <v>48</v>
      </c>
      <c r="AB848" s="339">
        <f t="shared" si="167"/>
        <v>109</v>
      </c>
      <c r="AC848" s="339">
        <f t="shared" si="167"/>
        <v>1154</v>
      </c>
      <c r="AD848" s="339">
        <f t="shared" si="167"/>
        <v>371</v>
      </c>
      <c r="AE848" s="339">
        <f t="shared" si="167"/>
        <v>132</v>
      </c>
      <c r="AF848" s="339">
        <f t="shared" si="167"/>
        <v>1614</v>
      </c>
      <c r="AG848" s="339">
        <f t="shared" si="167"/>
        <v>87</v>
      </c>
      <c r="AH848" s="339">
        <f t="shared" si="167"/>
        <v>34</v>
      </c>
      <c r="AI848" s="339">
        <f t="shared" si="167"/>
        <v>513</v>
      </c>
      <c r="AJ848" s="339">
        <f t="shared" si="167"/>
        <v>10</v>
      </c>
      <c r="AK848" s="335"/>
      <c r="AL848" s="335"/>
      <c r="AM848" s="335"/>
      <c r="AN848" s="335"/>
      <c r="AO848" s="335"/>
      <c r="AP848" s="335"/>
    </row>
    <row r="849">
      <c r="A849" s="343">
        <v>44043.0</v>
      </c>
      <c r="B849" s="339">
        <f t="shared" ref="B849:AJ849" si="168">B137-B1202-B1911</f>
        <v>312</v>
      </c>
      <c r="C849" s="339">
        <f t="shared" si="168"/>
        <v>483</v>
      </c>
      <c r="D849" s="339">
        <f t="shared" si="168"/>
        <v>391</v>
      </c>
      <c r="E849" s="339">
        <f t="shared" si="168"/>
        <v>18</v>
      </c>
      <c r="F849" s="339">
        <f t="shared" si="168"/>
        <v>81</v>
      </c>
      <c r="G849" s="339">
        <f t="shared" si="168"/>
        <v>255</v>
      </c>
      <c r="H849" s="339">
        <f t="shared" si="168"/>
        <v>7360</v>
      </c>
      <c r="I849" s="339">
        <f t="shared" si="168"/>
        <v>43</v>
      </c>
      <c r="J849" s="339">
        <f t="shared" si="168"/>
        <v>2356</v>
      </c>
      <c r="K849" s="339">
        <f t="shared" si="168"/>
        <v>3573</v>
      </c>
      <c r="L849" s="339">
        <f t="shared" si="168"/>
        <v>5976</v>
      </c>
      <c r="M849" s="339">
        <f t="shared" si="168"/>
        <v>28</v>
      </c>
      <c r="N849" s="339">
        <f t="shared" si="168"/>
        <v>492</v>
      </c>
      <c r="O849" s="339">
        <f t="shared" si="168"/>
        <v>456</v>
      </c>
      <c r="P849" s="339">
        <f t="shared" si="168"/>
        <v>2442</v>
      </c>
      <c r="Q849" s="339">
        <f t="shared" si="168"/>
        <v>67</v>
      </c>
      <c r="R849" s="339">
        <f t="shared" si="168"/>
        <v>109</v>
      </c>
      <c r="S849" s="339">
        <f t="shared" si="168"/>
        <v>667</v>
      </c>
      <c r="T849" s="339">
        <f t="shared" si="168"/>
        <v>1461</v>
      </c>
      <c r="U849" s="339">
        <f t="shared" si="168"/>
        <v>154</v>
      </c>
      <c r="V849" s="339">
        <f t="shared" si="168"/>
        <v>1243</v>
      </c>
      <c r="W849" s="339">
        <f t="shared" si="168"/>
        <v>2384</v>
      </c>
      <c r="X849" s="339">
        <f t="shared" si="168"/>
        <v>299</v>
      </c>
      <c r="Y849" s="339">
        <f t="shared" si="168"/>
        <v>2624</v>
      </c>
      <c r="Z849" s="339">
        <f t="shared" si="168"/>
        <v>12</v>
      </c>
      <c r="AA849" s="339">
        <f t="shared" si="168"/>
        <v>48</v>
      </c>
      <c r="AB849" s="339">
        <f t="shared" si="168"/>
        <v>125</v>
      </c>
      <c r="AC849" s="339">
        <f t="shared" si="168"/>
        <v>1154</v>
      </c>
      <c r="AD849" s="339">
        <f t="shared" si="168"/>
        <v>371</v>
      </c>
      <c r="AE849" s="339">
        <f t="shared" si="168"/>
        <v>135</v>
      </c>
      <c r="AF849" s="339">
        <f t="shared" si="168"/>
        <v>1652</v>
      </c>
      <c r="AG849" s="339">
        <f t="shared" si="168"/>
        <v>86</v>
      </c>
      <c r="AH849" s="339">
        <f t="shared" si="168"/>
        <v>34</v>
      </c>
      <c r="AI849" s="339">
        <f t="shared" si="168"/>
        <v>437</v>
      </c>
      <c r="AJ849" s="339">
        <f t="shared" si="168"/>
        <v>10</v>
      </c>
      <c r="AK849" s="335"/>
      <c r="AL849" s="335"/>
      <c r="AM849" s="335"/>
      <c r="AN849" s="335"/>
      <c r="AO849" s="335"/>
      <c r="AP849" s="335"/>
    </row>
    <row r="850">
      <c r="A850" s="343">
        <v>44044.0</v>
      </c>
      <c r="B850" s="339">
        <f t="shared" ref="B850:AJ850" si="169">B138-B1203-B1912</f>
        <v>312</v>
      </c>
      <c r="C850" s="339">
        <f t="shared" si="169"/>
        <v>476</v>
      </c>
      <c r="D850" s="339">
        <f t="shared" si="169"/>
        <v>402</v>
      </c>
      <c r="E850" s="339">
        <f t="shared" si="169"/>
        <v>18</v>
      </c>
      <c r="F850" s="339">
        <f t="shared" si="169"/>
        <v>82</v>
      </c>
      <c r="G850" s="339">
        <f t="shared" si="169"/>
        <v>310</v>
      </c>
      <c r="H850" s="339">
        <f t="shared" si="169"/>
        <v>7037</v>
      </c>
      <c r="I850" s="339">
        <f t="shared" si="169"/>
        <v>49</v>
      </c>
      <c r="J850" s="339">
        <f t="shared" si="169"/>
        <v>2389</v>
      </c>
      <c r="K850" s="339">
        <f t="shared" si="169"/>
        <v>3402</v>
      </c>
      <c r="L850" s="339">
        <f t="shared" si="169"/>
        <v>5728</v>
      </c>
      <c r="M850" s="339">
        <f t="shared" si="169"/>
        <v>28</v>
      </c>
      <c r="N850" s="339">
        <f t="shared" si="169"/>
        <v>491</v>
      </c>
      <c r="O850" s="339">
        <f t="shared" si="169"/>
        <v>466</v>
      </c>
      <c r="P850" s="339">
        <f t="shared" si="169"/>
        <v>2416</v>
      </c>
      <c r="Q850" s="339">
        <f t="shared" si="169"/>
        <v>68</v>
      </c>
      <c r="R850" s="339">
        <f t="shared" si="169"/>
        <v>152</v>
      </c>
      <c r="S850" s="339">
        <f t="shared" si="169"/>
        <v>667</v>
      </c>
      <c r="T850" s="339">
        <f t="shared" si="169"/>
        <v>1438</v>
      </c>
      <c r="U850" s="339">
        <f t="shared" si="169"/>
        <v>154</v>
      </c>
      <c r="V850" s="339">
        <f t="shared" si="169"/>
        <v>1292</v>
      </c>
      <c r="W850" s="339">
        <f t="shared" si="169"/>
        <v>2284</v>
      </c>
      <c r="X850" s="339">
        <f t="shared" si="169"/>
        <v>297</v>
      </c>
      <c r="Y850" s="339">
        <f t="shared" si="169"/>
        <v>2678</v>
      </c>
      <c r="Z850" s="339">
        <f t="shared" si="169"/>
        <v>11</v>
      </c>
      <c r="AA850" s="339">
        <f t="shared" si="169"/>
        <v>48</v>
      </c>
      <c r="AB850" s="339">
        <f t="shared" si="169"/>
        <v>107</v>
      </c>
      <c r="AC850" s="339">
        <f t="shared" si="169"/>
        <v>1167</v>
      </c>
      <c r="AD850" s="339">
        <f t="shared" si="169"/>
        <v>357</v>
      </c>
      <c r="AE850" s="339">
        <f t="shared" si="169"/>
        <v>153</v>
      </c>
      <c r="AF850" s="339">
        <f t="shared" si="169"/>
        <v>1680</v>
      </c>
      <c r="AG850" s="339">
        <f t="shared" si="169"/>
        <v>88</v>
      </c>
      <c r="AH850" s="339">
        <f t="shared" si="169"/>
        <v>34</v>
      </c>
      <c r="AI850" s="339">
        <f t="shared" si="169"/>
        <v>533</v>
      </c>
      <c r="AJ850" s="339">
        <f t="shared" si="169"/>
        <v>10</v>
      </c>
      <c r="AK850" s="335"/>
      <c r="AL850" s="335"/>
      <c r="AM850" s="335"/>
      <c r="AN850" s="335"/>
      <c r="AO850" s="335"/>
      <c r="AP850" s="335"/>
    </row>
    <row r="851">
      <c r="A851" s="343">
        <v>44045.0</v>
      </c>
      <c r="B851" s="339">
        <f t="shared" ref="B851:AJ851" si="170">B139-B1204-B1913</f>
        <v>325</v>
      </c>
      <c r="C851" s="339">
        <f t="shared" si="170"/>
        <v>469</v>
      </c>
      <c r="D851" s="339">
        <f t="shared" si="170"/>
        <v>396</v>
      </c>
      <c r="E851" s="339">
        <f t="shared" si="170"/>
        <v>18</v>
      </c>
      <c r="F851" s="339">
        <f t="shared" si="170"/>
        <v>98</v>
      </c>
      <c r="G851" s="339">
        <f t="shared" si="170"/>
        <v>318</v>
      </c>
      <c r="H851" s="339">
        <f t="shared" si="170"/>
        <v>7273</v>
      </c>
      <c r="I851" s="339">
        <f t="shared" si="170"/>
        <v>50</v>
      </c>
      <c r="J851" s="339">
        <f t="shared" si="170"/>
        <v>2435</v>
      </c>
      <c r="K851" s="339">
        <f t="shared" si="170"/>
        <v>3307</v>
      </c>
      <c r="L851" s="339">
        <f t="shared" si="170"/>
        <v>5717</v>
      </c>
      <c r="M851" s="339">
        <f t="shared" si="170"/>
        <v>28</v>
      </c>
      <c r="N851" s="339">
        <f t="shared" si="170"/>
        <v>567</v>
      </c>
      <c r="O851" s="339">
        <f t="shared" si="170"/>
        <v>469</v>
      </c>
      <c r="P851" s="339">
        <f t="shared" si="170"/>
        <v>2430</v>
      </c>
      <c r="Q851" s="339">
        <f t="shared" si="170"/>
        <v>68</v>
      </c>
      <c r="R851" s="339">
        <f t="shared" si="170"/>
        <v>154</v>
      </c>
      <c r="S851" s="339">
        <f t="shared" si="170"/>
        <v>686</v>
      </c>
      <c r="T851" s="339">
        <f t="shared" si="170"/>
        <v>1424</v>
      </c>
      <c r="U851" s="339">
        <f t="shared" si="170"/>
        <v>155</v>
      </c>
      <c r="V851" s="339">
        <f t="shared" si="170"/>
        <v>1231</v>
      </c>
      <c r="W851" s="339">
        <f t="shared" si="170"/>
        <v>2321</v>
      </c>
      <c r="X851" s="339">
        <f t="shared" si="170"/>
        <v>294</v>
      </c>
      <c r="Y851" s="339">
        <f t="shared" si="170"/>
        <v>2687</v>
      </c>
      <c r="Z851" s="339">
        <f t="shared" si="170"/>
        <v>17</v>
      </c>
      <c r="AA851" s="339">
        <f t="shared" si="170"/>
        <v>63</v>
      </c>
      <c r="AB851" s="339">
        <f t="shared" si="170"/>
        <v>116</v>
      </c>
      <c r="AC851" s="339">
        <f t="shared" si="170"/>
        <v>1180</v>
      </c>
      <c r="AD851" s="339">
        <f t="shared" si="170"/>
        <v>364</v>
      </c>
      <c r="AE851" s="339">
        <f t="shared" si="170"/>
        <v>159</v>
      </c>
      <c r="AF851" s="339">
        <f t="shared" si="170"/>
        <v>1684</v>
      </c>
      <c r="AG851" s="339">
        <f t="shared" si="170"/>
        <v>90</v>
      </c>
      <c r="AH851" s="339">
        <f t="shared" si="170"/>
        <v>30</v>
      </c>
      <c r="AI851" s="339">
        <f t="shared" si="170"/>
        <v>611</v>
      </c>
      <c r="AJ851" s="339">
        <f t="shared" si="170"/>
        <v>10</v>
      </c>
      <c r="AK851" s="335"/>
      <c r="AL851" s="335"/>
      <c r="AM851" s="335"/>
      <c r="AN851" s="335"/>
      <c r="AO851" s="335"/>
      <c r="AP851" s="335"/>
    </row>
    <row r="852">
      <c r="A852" s="343">
        <v>44046.0</v>
      </c>
      <c r="B852" s="339">
        <f t="shared" ref="B852:AJ852" si="171">B140-B1205-B1914</f>
        <v>325</v>
      </c>
      <c r="C852" s="339">
        <f t="shared" si="171"/>
        <v>455</v>
      </c>
      <c r="D852" s="339">
        <f t="shared" si="171"/>
        <v>389</v>
      </c>
      <c r="E852" s="339">
        <f t="shared" si="171"/>
        <v>21</v>
      </c>
      <c r="F852" s="339">
        <f t="shared" si="171"/>
        <v>98</v>
      </c>
      <c r="G852" s="339">
        <f t="shared" si="171"/>
        <v>317</v>
      </c>
      <c r="H852" s="339">
        <f t="shared" si="171"/>
        <v>7591</v>
      </c>
      <c r="I852" s="339">
        <f t="shared" si="171"/>
        <v>50</v>
      </c>
      <c r="J852" s="339">
        <f t="shared" si="171"/>
        <v>2443</v>
      </c>
      <c r="K852" s="339">
        <f t="shared" si="171"/>
        <v>3282</v>
      </c>
      <c r="L852" s="339">
        <f t="shared" si="171"/>
        <v>5707</v>
      </c>
      <c r="M852" s="339">
        <f t="shared" si="171"/>
        <v>28</v>
      </c>
      <c r="N852" s="339">
        <f t="shared" si="171"/>
        <v>560</v>
      </c>
      <c r="O852" s="339">
        <f t="shared" si="171"/>
        <v>453</v>
      </c>
      <c r="P852" s="339">
        <f t="shared" si="171"/>
        <v>2384</v>
      </c>
      <c r="Q852" s="339">
        <f t="shared" si="171"/>
        <v>67</v>
      </c>
      <c r="R852" s="339">
        <f t="shared" si="171"/>
        <v>153</v>
      </c>
      <c r="S852" s="339">
        <f t="shared" si="171"/>
        <v>710</v>
      </c>
      <c r="T852" s="339">
        <f t="shared" si="171"/>
        <v>1426</v>
      </c>
      <c r="U852" s="339">
        <f t="shared" si="171"/>
        <v>170</v>
      </c>
      <c r="V852" s="339">
        <f t="shared" si="171"/>
        <v>1259</v>
      </c>
      <c r="W852" s="339">
        <f t="shared" si="171"/>
        <v>2337</v>
      </c>
      <c r="X852" s="339">
        <f t="shared" si="171"/>
        <v>247</v>
      </c>
      <c r="Y852" s="339">
        <f t="shared" si="171"/>
        <v>2784</v>
      </c>
      <c r="Z852" s="339">
        <f t="shared" si="171"/>
        <v>17</v>
      </c>
      <c r="AA852" s="339">
        <f t="shared" si="171"/>
        <v>73</v>
      </c>
      <c r="AB852" s="339">
        <f t="shared" si="171"/>
        <v>161</v>
      </c>
      <c r="AC852" s="339">
        <f t="shared" si="171"/>
        <v>1168</v>
      </c>
      <c r="AD852" s="339">
        <f t="shared" si="171"/>
        <v>362</v>
      </c>
      <c r="AE852" s="339">
        <f t="shared" si="171"/>
        <v>159</v>
      </c>
      <c r="AF852" s="339">
        <f t="shared" si="171"/>
        <v>1684</v>
      </c>
      <c r="AG852" s="339">
        <f t="shared" si="171"/>
        <v>88</v>
      </c>
      <c r="AH852" s="339">
        <f t="shared" si="171"/>
        <v>30</v>
      </c>
      <c r="AI852" s="339">
        <f t="shared" si="171"/>
        <v>587</v>
      </c>
      <c r="AJ852" s="339">
        <f t="shared" si="171"/>
        <v>10</v>
      </c>
      <c r="AK852" s="335"/>
      <c r="AL852" s="335"/>
      <c r="AM852" s="335"/>
      <c r="AN852" s="335"/>
      <c r="AO852" s="335"/>
      <c r="AP852" s="335"/>
    </row>
    <row r="853">
      <c r="A853" s="343">
        <v>44047.0</v>
      </c>
      <c r="B853" s="339">
        <f t="shared" ref="B853:AJ853" si="172">B141-B1206-B1915</f>
        <v>332</v>
      </c>
      <c r="C853" s="339">
        <f t="shared" si="172"/>
        <v>445</v>
      </c>
      <c r="D853" s="339">
        <f t="shared" si="172"/>
        <v>409</v>
      </c>
      <c r="E853" s="339">
        <f t="shared" si="172"/>
        <v>19</v>
      </c>
      <c r="F853" s="339">
        <f t="shared" si="172"/>
        <v>100</v>
      </c>
      <c r="G853" s="339">
        <f t="shared" si="172"/>
        <v>315</v>
      </c>
      <c r="H853" s="339">
        <f t="shared" si="172"/>
        <v>7771</v>
      </c>
      <c r="I853" s="339">
        <f t="shared" si="172"/>
        <v>68</v>
      </c>
      <c r="J853" s="339">
        <f t="shared" si="172"/>
        <v>2361</v>
      </c>
      <c r="K853" s="339">
        <f t="shared" si="172"/>
        <v>3242</v>
      </c>
      <c r="L853" s="339">
        <f t="shared" si="172"/>
        <v>5754</v>
      </c>
      <c r="M853" s="339">
        <f t="shared" si="172"/>
        <v>12</v>
      </c>
      <c r="N853" s="339">
        <f t="shared" si="172"/>
        <v>583</v>
      </c>
      <c r="O853" s="339">
        <f t="shared" si="172"/>
        <v>476</v>
      </c>
      <c r="P853" s="339">
        <f t="shared" si="172"/>
        <v>2451</v>
      </c>
      <c r="Q853" s="339">
        <f t="shared" si="172"/>
        <v>20</v>
      </c>
      <c r="R853" s="339">
        <f t="shared" si="172"/>
        <v>153</v>
      </c>
      <c r="S853" s="339">
        <f t="shared" si="172"/>
        <v>719</v>
      </c>
      <c r="T853" s="339">
        <f t="shared" si="172"/>
        <v>1431</v>
      </c>
      <c r="U853" s="339">
        <f t="shared" si="172"/>
        <v>180</v>
      </c>
      <c r="V853" s="339">
        <f t="shared" si="172"/>
        <v>1251</v>
      </c>
      <c r="W853" s="339">
        <f t="shared" si="172"/>
        <v>2335</v>
      </c>
      <c r="X853" s="339">
        <f t="shared" si="172"/>
        <v>245</v>
      </c>
      <c r="Y853" s="339">
        <f t="shared" si="172"/>
        <v>2753</v>
      </c>
      <c r="Z853" s="339">
        <f t="shared" si="172"/>
        <v>15</v>
      </c>
      <c r="AA853" s="339">
        <f t="shared" si="172"/>
        <v>69</v>
      </c>
      <c r="AB853" s="339">
        <f t="shared" si="172"/>
        <v>220</v>
      </c>
      <c r="AC853" s="339">
        <f t="shared" si="172"/>
        <v>961</v>
      </c>
      <c r="AD853" s="339">
        <f t="shared" si="172"/>
        <v>367</v>
      </c>
      <c r="AE853" s="339">
        <f t="shared" si="172"/>
        <v>161</v>
      </c>
      <c r="AF853" s="339">
        <f t="shared" si="172"/>
        <v>1687</v>
      </c>
      <c r="AG853" s="339">
        <f t="shared" si="172"/>
        <v>86</v>
      </c>
      <c r="AH853" s="339">
        <f t="shared" si="172"/>
        <v>30</v>
      </c>
      <c r="AI853" s="339">
        <f t="shared" si="172"/>
        <v>587</v>
      </c>
      <c r="AJ853" s="339">
        <f t="shared" si="172"/>
        <v>10</v>
      </c>
      <c r="AK853" s="335"/>
      <c r="AL853" s="335"/>
      <c r="AM853" s="335"/>
      <c r="AN853" s="335"/>
      <c r="AO853" s="335"/>
      <c r="AP853" s="335"/>
    </row>
    <row r="854">
      <c r="A854" s="343">
        <v>44048.0</v>
      </c>
      <c r="B854" s="339">
        <f t="shared" ref="B854:AJ854" si="173">B142-B1207-B1916</f>
        <v>333</v>
      </c>
      <c r="C854" s="339">
        <f t="shared" si="173"/>
        <v>439</v>
      </c>
      <c r="D854" s="339">
        <f t="shared" si="173"/>
        <v>427</v>
      </c>
      <c r="E854" s="339">
        <f t="shared" si="173"/>
        <v>13</v>
      </c>
      <c r="F854" s="339">
        <f t="shared" si="173"/>
        <v>84</v>
      </c>
      <c r="G854" s="339">
        <f t="shared" si="173"/>
        <v>303</v>
      </c>
      <c r="H854" s="339">
        <f t="shared" si="173"/>
        <v>7732</v>
      </c>
      <c r="I854" s="339">
        <f t="shared" si="173"/>
        <v>73</v>
      </c>
      <c r="J854" s="339">
        <f t="shared" si="173"/>
        <v>2476</v>
      </c>
      <c r="K854" s="339">
        <f t="shared" si="173"/>
        <v>3221</v>
      </c>
      <c r="L854" s="339">
        <f t="shared" si="173"/>
        <v>5763</v>
      </c>
      <c r="M854" s="339">
        <f t="shared" si="173"/>
        <v>12</v>
      </c>
      <c r="N854" s="339">
        <f t="shared" si="173"/>
        <v>592</v>
      </c>
      <c r="O854" s="339">
        <f t="shared" si="173"/>
        <v>453</v>
      </c>
      <c r="P854" s="339">
        <f t="shared" si="173"/>
        <v>2408</v>
      </c>
      <c r="Q854" s="339">
        <f t="shared" si="173"/>
        <v>20</v>
      </c>
      <c r="R854" s="339">
        <f t="shared" si="173"/>
        <v>160</v>
      </c>
      <c r="S854" s="339">
        <f t="shared" si="173"/>
        <v>713</v>
      </c>
      <c r="T854" s="339">
        <f t="shared" si="173"/>
        <v>1463</v>
      </c>
      <c r="U854" s="339">
        <f t="shared" si="173"/>
        <v>196</v>
      </c>
      <c r="V854" s="339">
        <f t="shared" si="173"/>
        <v>1234</v>
      </c>
      <c r="W854" s="339">
        <f t="shared" si="173"/>
        <v>2389</v>
      </c>
      <c r="X854" s="339">
        <f t="shared" si="173"/>
        <v>268</v>
      </c>
      <c r="Y854" s="339">
        <f t="shared" si="173"/>
        <v>2723</v>
      </c>
      <c r="Z854" s="339">
        <f t="shared" si="173"/>
        <v>16</v>
      </c>
      <c r="AA854" s="339">
        <f t="shared" si="173"/>
        <v>70</v>
      </c>
      <c r="AB854" s="339">
        <f t="shared" si="173"/>
        <v>245</v>
      </c>
      <c r="AC854" s="339">
        <f t="shared" si="173"/>
        <v>764</v>
      </c>
      <c r="AD854" s="339">
        <f t="shared" si="173"/>
        <v>384</v>
      </c>
      <c r="AE854" s="339">
        <f t="shared" si="173"/>
        <v>169</v>
      </c>
      <c r="AF854" s="339">
        <f t="shared" si="173"/>
        <v>1671</v>
      </c>
      <c r="AG854" s="339">
        <f t="shared" si="173"/>
        <v>89</v>
      </c>
      <c r="AH854" s="339">
        <f t="shared" si="173"/>
        <v>22</v>
      </c>
      <c r="AI854" s="339">
        <f t="shared" si="173"/>
        <v>595</v>
      </c>
      <c r="AJ854" s="339">
        <f t="shared" si="173"/>
        <v>10</v>
      </c>
      <c r="AK854" s="335"/>
      <c r="AL854" s="335"/>
      <c r="AM854" s="335"/>
      <c r="AN854" s="335"/>
      <c r="AO854" s="335"/>
      <c r="AP854" s="335"/>
    </row>
    <row r="855">
      <c r="A855" s="343">
        <v>44049.0</v>
      </c>
      <c r="B855" s="339">
        <f t="shared" ref="B855:AJ855" si="174">B143-B1208-B1917</f>
        <v>374</v>
      </c>
      <c r="C855" s="339">
        <f t="shared" si="174"/>
        <v>428</v>
      </c>
      <c r="D855" s="339">
        <f t="shared" si="174"/>
        <v>430</v>
      </c>
      <c r="E855" s="339">
        <f t="shared" si="174"/>
        <v>13</v>
      </c>
      <c r="F855" s="339">
        <f t="shared" si="174"/>
        <v>85</v>
      </c>
      <c r="G855" s="339">
        <f t="shared" si="174"/>
        <v>301</v>
      </c>
      <c r="H855" s="339">
        <f t="shared" si="174"/>
        <v>8029</v>
      </c>
      <c r="I855" s="339">
        <f t="shared" si="174"/>
        <v>73</v>
      </c>
      <c r="J855" s="339">
        <f t="shared" si="174"/>
        <v>2526</v>
      </c>
      <c r="K855" s="339">
        <f t="shared" si="174"/>
        <v>3142</v>
      </c>
      <c r="L855" s="339">
        <f t="shared" si="174"/>
        <v>5566</v>
      </c>
      <c r="M855" s="339">
        <f t="shared" si="174"/>
        <v>19</v>
      </c>
      <c r="N855" s="339">
        <f t="shared" si="174"/>
        <v>581</v>
      </c>
      <c r="O855" s="339">
        <f t="shared" si="174"/>
        <v>469</v>
      </c>
      <c r="P855" s="339">
        <f t="shared" si="174"/>
        <v>2450</v>
      </c>
      <c r="Q855" s="339">
        <f t="shared" si="174"/>
        <v>24</v>
      </c>
      <c r="R855" s="339">
        <f t="shared" si="174"/>
        <v>160</v>
      </c>
      <c r="S855" s="339">
        <f t="shared" si="174"/>
        <v>724</v>
      </c>
      <c r="T855" s="339">
        <f t="shared" si="174"/>
        <v>1414</v>
      </c>
      <c r="U855" s="339">
        <f t="shared" si="174"/>
        <v>217</v>
      </c>
      <c r="V855" s="339">
        <f t="shared" si="174"/>
        <v>1230</v>
      </c>
      <c r="W855" s="339">
        <f t="shared" si="174"/>
        <v>2405</v>
      </c>
      <c r="X855" s="339">
        <f t="shared" si="174"/>
        <v>271</v>
      </c>
      <c r="Y855" s="339">
        <f t="shared" si="174"/>
        <v>2829</v>
      </c>
      <c r="Z855" s="339">
        <f t="shared" si="174"/>
        <v>14</v>
      </c>
      <c r="AA855" s="339">
        <f t="shared" si="174"/>
        <v>67</v>
      </c>
      <c r="AB855" s="339">
        <f t="shared" si="174"/>
        <v>248</v>
      </c>
      <c r="AC855" s="339">
        <f t="shared" si="174"/>
        <v>683</v>
      </c>
      <c r="AD855" s="339">
        <f t="shared" si="174"/>
        <v>417</v>
      </c>
      <c r="AE855" s="339">
        <f t="shared" si="174"/>
        <v>141</v>
      </c>
      <c r="AF855" s="339">
        <f t="shared" si="174"/>
        <v>1638</v>
      </c>
      <c r="AG855" s="339">
        <f t="shared" si="174"/>
        <v>109</v>
      </c>
      <c r="AH855" s="339">
        <f t="shared" si="174"/>
        <v>22</v>
      </c>
      <c r="AI855" s="339">
        <f t="shared" si="174"/>
        <v>478</v>
      </c>
      <c r="AJ855" s="339">
        <f t="shared" si="174"/>
        <v>10</v>
      </c>
      <c r="AK855" s="335"/>
      <c r="AL855" s="335"/>
      <c r="AM855" s="335"/>
      <c r="AN855" s="335"/>
      <c r="AO855" s="335"/>
      <c r="AP855" s="335"/>
    </row>
    <row r="856">
      <c r="A856" s="343">
        <v>44050.0</v>
      </c>
      <c r="B856" s="339">
        <f t="shared" ref="B856:AJ856" si="175">B144-B1209-B1918</f>
        <v>427</v>
      </c>
      <c r="C856" s="339">
        <f t="shared" si="175"/>
        <v>425</v>
      </c>
      <c r="D856" s="339">
        <f t="shared" si="175"/>
        <v>445</v>
      </c>
      <c r="E856" s="339">
        <f t="shared" si="175"/>
        <v>13</v>
      </c>
      <c r="F856" s="339">
        <f t="shared" si="175"/>
        <v>72</v>
      </c>
      <c r="G856" s="339">
        <f t="shared" si="175"/>
        <v>292</v>
      </c>
      <c r="H856" s="339">
        <f t="shared" si="175"/>
        <v>8487</v>
      </c>
      <c r="I856" s="339">
        <f t="shared" si="175"/>
        <v>84</v>
      </c>
      <c r="J856" s="339">
        <f t="shared" si="175"/>
        <v>2611</v>
      </c>
      <c r="K856" s="339">
        <f t="shared" si="175"/>
        <v>3171</v>
      </c>
      <c r="L856" s="339">
        <f t="shared" si="175"/>
        <v>5438</v>
      </c>
      <c r="M856" s="339">
        <f t="shared" si="175"/>
        <v>19</v>
      </c>
      <c r="N856" s="339">
        <f t="shared" si="175"/>
        <v>617</v>
      </c>
      <c r="O856" s="339">
        <f t="shared" si="175"/>
        <v>478</v>
      </c>
      <c r="P856" s="339">
        <f t="shared" si="175"/>
        <v>2383</v>
      </c>
      <c r="Q856" s="339">
        <f t="shared" si="175"/>
        <v>24</v>
      </c>
      <c r="R856" s="339">
        <f t="shared" si="175"/>
        <v>176</v>
      </c>
      <c r="S856" s="339">
        <f t="shared" si="175"/>
        <v>712</v>
      </c>
      <c r="T856" s="339">
        <f t="shared" si="175"/>
        <v>1341</v>
      </c>
      <c r="U856" s="339">
        <f t="shared" si="175"/>
        <v>248</v>
      </c>
      <c r="V856" s="339">
        <f t="shared" si="175"/>
        <v>1215</v>
      </c>
      <c r="W856" s="339">
        <f t="shared" si="175"/>
        <v>2560</v>
      </c>
      <c r="X856" s="339">
        <f t="shared" si="175"/>
        <v>284</v>
      </c>
      <c r="Y856" s="339">
        <f t="shared" si="175"/>
        <v>2839</v>
      </c>
      <c r="Z856" s="339">
        <f t="shared" si="175"/>
        <v>14</v>
      </c>
      <c r="AA856" s="339">
        <f t="shared" si="175"/>
        <v>69</v>
      </c>
      <c r="AB856" s="339">
        <f t="shared" si="175"/>
        <v>274</v>
      </c>
      <c r="AC856" s="339">
        <f t="shared" si="175"/>
        <v>710</v>
      </c>
      <c r="AD856" s="339">
        <f t="shared" si="175"/>
        <v>481</v>
      </c>
      <c r="AE856" s="339">
        <f t="shared" si="175"/>
        <v>180</v>
      </c>
      <c r="AF856" s="339">
        <f t="shared" si="175"/>
        <v>1438</v>
      </c>
      <c r="AG856" s="339">
        <f t="shared" si="175"/>
        <v>104</v>
      </c>
      <c r="AH856" s="339">
        <f t="shared" si="175"/>
        <v>21</v>
      </c>
      <c r="AI856" s="339">
        <f t="shared" si="175"/>
        <v>414</v>
      </c>
      <c r="AJ856" s="339">
        <f t="shared" si="175"/>
        <v>10</v>
      </c>
      <c r="AK856" s="335"/>
      <c r="AL856" s="335"/>
      <c r="AM856" s="335"/>
      <c r="AN856" s="335"/>
      <c r="AO856" s="335"/>
      <c r="AP856" s="335"/>
    </row>
    <row r="857">
      <c r="A857" s="343">
        <v>44051.0</v>
      </c>
      <c r="B857" s="339">
        <f t="shared" ref="B857:AJ857" si="176">B145-B1210-B1919</f>
        <v>427</v>
      </c>
      <c r="C857" s="339">
        <f t="shared" si="176"/>
        <v>431</v>
      </c>
      <c r="D857" s="339">
        <f t="shared" si="176"/>
        <v>466</v>
      </c>
      <c r="E857" s="339">
        <f t="shared" si="176"/>
        <v>10</v>
      </c>
      <c r="F857" s="339">
        <f t="shared" si="176"/>
        <v>74</v>
      </c>
      <c r="G857" s="339">
        <f t="shared" si="176"/>
        <v>279</v>
      </c>
      <c r="H857" s="339">
        <f t="shared" si="176"/>
        <v>8653</v>
      </c>
      <c r="I857" s="339">
        <f t="shared" si="176"/>
        <v>89</v>
      </c>
      <c r="J857" s="339">
        <f t="shared" si="176"/>
        <v>2811</v>
      </c>
      <c r="K857" s="339">
        <f t="shared" si="176"/>
        <v>3180</v>
      </c>
      <c r="L857" s="339">
        <f t="shared" si="176"/>
        <v>5381</v>
      </c>
      <c r="M857" s="339">
        <f t="shared" si="176"/>
        <v>19</v>
      </c>
      <c r="N857" s="339">
        <f t="shared" si="176"/>
        <v>623</v>
      </c>
      <c r="O857" s="339">
        <f t="shared" si="176"/>
        <v>504</v>
      </c>
      <c r="P857" s="339">
        <f t="shared" si="176"/>
        <v>2420</v>
      </c>
      <c r="Q857" s="339">
        <f t="shared" si="176"/>
        <v>25</v>
      </c>
      <c r="R857" s="339">
        <f t="shared" si="176"/>
        <v>181</v>
      </c>
      <c r="S857" s="339">
        <f t="shared" si="176"/>
        <v>727</v>
      </c>
      <c r="T857" s="339">
        <f t="shared" si="176"/>
        <v>1320</v>
      </c>
      <c r="U857" s="339">
        <f t="shared" si="176"/>
        <v>266</v>
      </c>
      <c r="V857" s="339">
        <f t="shared" si="176"/>
        <v>1147</v>
      </c>
      <c r="W857" s="339">
        <f t="shared" si="176"/>
        <v>2536</v>
      </c>
      <c r="X857" s="339">
        <f t="shared" si="176"/>
        <v>300</v>
      </c>
      <c r="Y857" s="339">
        <f t="shared" si="176"/>
        <v>2877</v>
      </c>
      <c r="Z857" s="339">
        <f t="shared" si="176"/>
        <v>14</v>
      </c>
      <c r="AA857" s="339">
        <f t="shared" si="176"/>
        <v>68</v>
      </c>
      <c r="AB857" s="339">
        <f t="shared" si="176"/>
        <v>320</v>
      </c>
      <c r="AC857" s="339">
        <f t="shared" si="176"/>
        <v>766</v>
      </c>
      <c r="AD857" s="339">
        <f t="shared" si="176"/>
        <v>483</v>
      </c>
      <c r="AE857" s="339">
        <f t="shared" si="176"/>
        <v>183</v>
      </c>
      <c r="AF857" s="339">
        <f t="shared" si="176"/>
        <v>1437</v>
      </c>
      <c r="AG857" s="339">
        <f t="shared" si="176"/>
        <v>105</v>
      </c>
      <c r="AH857" s="339">
        <f t="shared" si="176"/>
        <v>21</v>
      </c>
      <c r="AI857" s="339">
        <f t="shared" si="176"/>
        <v>396</v>
      </c>
      <c r="AJ857" s="339">
        <f t="shared" si="176"/>
        <v>0</v>
      </c>
      <c r="AK857" s="335"/>
      <c r="AL857" s="335"/>
      <c r="AM857" s="335"/>
      <c r="AN857" s="335"/>
      <c r="AO857" s="335"/>
      <c r="AP857" s="335"/>
    </row>
    <row r="858">
      <c r="A858" s="345">
        <v>44052.0</v>
      </c>
      <c r="B858" s="339">
        <f t="shared" ref="B858:AJ858" si="177">B146-B1211-B1920</f>
        <v>470</v>
      </c>
      <c r="C858" s="339">
        <f t="shared" si="177"/>
        <v>461</v>
      </c>
      <c r="D858" s="339">
        <f t="shared" si="177"/>
        <v>489</v>
      </c>
      <c r="E858" s="339">
        <f t="shared" si="177"/>
        <v>10</v>
      </c>
      <c r="F858" s="339">
        <f t="shared" si="177"/>
        <v>83</v>
      </c>
      <c r="G858" s="339">
        <f t="shared" si="177"/>
        <v>268</v>
      </c>
      <c r="H858" s="339">
        <f t="shared" si="177"/>
        <v>8529</v>
      </c>
      <c r="I858" s="339">
        <f t="shared" si="177"/>
        <v>88</v>
      </c>
      <c r="J858" s="339">
        <f t="shared" si="177"/>
        <v>2921</v>
      </c>
      <c r="K858" s="339">
        <f t="shared" si="177"/>
        <v>3255</v>
      </c>
      <c r="L858" s="339">
        <f t="shared" si="177"/>
        <v>5403</v>
      </c>
      <c r="M858" s="339">
        <f t="shared" si="177"/>
        <v>26</v>
      </c>
      <c r="N858" s="339">
        <f t="shared" si="177"/>
        <v>657</v>
      </c>
      <c r="O858" s="339">
        <f t="shared" si="177"/>
        <v>497</v>
      </c>
      <c r="P858" s="339">
        <f t="shared" si="177"/>
        <v>2379</v>
      </c>
      <c r="Q858" s="339">
        <f t="shared" si="177"/>
        <v>26</v>
      </c>
      <c r="R858" s="339">
        <f t="shared" si="177"/>
        <v>188</v>
      </c>
      <c r="S858" s="339">
        <f t="shared" si="177"/>
        <v>740</v>
      </c>
      <c r="T858" s="339">
        <f t="shared" si="177"/>
        <v>1264</v>
      </c>
      <c r="U858" s="339">
        <f t="shared" si="177"/>
        <v>301</v>
      </c>
      <c r="V858" s="339">
        <f t="shared" si="177"/>
        <v>1146</v>
      </c>
      <c r="W858" s="339">
        <f t="shared" si="177"/>
        <v>2524</v>
      </c>
      <c r="X858" s="339">
        <f t="shared" si="177"/>
        <v>310</v>
      </c>
      <c r="Y858" s="339">
        <f t="shared" si="177"/>
        <v>2908</v>
      </c>
      <c r="Z858" s="339">
        <f t="shared" si="177"/>
        <v>14</v>
      </c>
      <c r="AA858" s="339">
        <f t="shared" si="177"/>
        <v>68</v>
      </c>
      <c r="AB858" s="339">
        <f t="shared" si="177"/>
        <v>336</v>
      </c>
      <c r="AC858" s="339">
        <f t="shared" si="177"/>
        <v>768</v>
      </c>
      <c r="AD858" s="339">
        <f t="shared" si="177"/>
        <v>514</v>
      </c>
      <c r="AE858" s="339">
        <f t="shared" si="177"/>
        <v>184</v>
      </c>
      <c r="AF858" s="339">
        <f t="shared" si="177"/>
        <v>1374</v>
      </c>
      <c r="AG858" s="339">
        <f t="shared" si="177"/>
        <v>98</v>
      </c>
      <c r="AH858" s="339">
        <f t="shared" si="177"/>
        <v>21</v>
      </c>
      <c r="AI858" s="339">
        <f t="shared" si="177"/>
        <v>401</v>
      </c>
      <c r="AJ858" s="339">
        <f t="shared" si="177"/>
        <v>0</v>
      </c>
      <c r="AK858" s="335"/>
      <c r="AL858" s="335"/>
      <c r="AM858" s="335"/>
      <c r="AN858" s="335"/>
      <c r="AO858" s="335"/>
      <c r="AP858" s="335"/>
    </row>
    <row r="859">
      <c r="A859" s="345">
        <v>44053.0</v>
      </c>
      <c r="B859" s="339">
        <f t="shared" ref="B859:AJ859" si="178">B147-B1212-B1921</f>
        <v>566</v>
      </c>
      <c r="C859" s="339">
        <f t="shared" si="178"/>
        <v>460</v>
      </c>
      <c r="D859" s="339">
        <f t="shared" si="178"/>
        <v>511</v>
      </c>
      <c r="E859" s="339">
        <f t="shared" si="178"/>
        <v>12</v>
      </c>
      <c r="F859" s="339">
        <f t="shared" si="178"/>
        <v>82</v>
      </c>
      <c r="G859" s="339">
        <f t="shared" si="178"/>
        <v>258</v>
      </c>
      <c r="H859" s="339">
        <f t="shared" si="178"/>
        <v>8784</v>
      </c>
      <c r="I859" s="339">
        <f t="shared" si="178"/>
        <v>88</v>
      </c>
      <c r="J859" s="339">
        <f t="shared" si="178"/>
        <v>2927</v>
      </c>
      <c r="K859" s="339">
        <f t="shared" si="178"/>
        <v>3164</v>
      </c>
      <c r="L859" s="339">
        <f t="shared" si="178"/>
        <v>5315</v>
      </c>
      <c r="M859" s="339">
        <f t="shared" si="178"/>
        <v>32</v>
      </c>
      <c r="N859" s="339">
        <f t="shared" si="178"/>
        <v>615</v>
      </c>
      <c r="O859" s="339">
        <f t="shared" si="178"/>
        <v>506</v>
      </c>
      <c r="P859" s="339">
        <f t="shared" si="178"/>
        <v>2404</v>
      </c>
      <c r="Q859" s="339">
        <f t="shared" si="178"/>
        <v>15</v>
      </c>
      <c r="R859" s="339">
        <f t="shared" si="178"/>
        <v>200</v>
      </c>
      <c r="S859" s="339">
        <f t="shared" si="178"/>
        <v>754</v>
      </c>
      <c r="T859" s="339">
        <f t="shared" si="178"/>
        <v>1202</v>
      </c>
      <c r="U859" s="339">
        <f t="shared" si="178"/>
        <v>328</v>
      </c>
      <c r="V859" s="339">
        <f t="shared" si="178"/>
        <v>1198</v>
      </c>
      <c r="W859" s="339">
        <f t="shared" si="178"/>
        <v>2625</v>
      </c>
      <c r="X859" s="339">
        <f t="shared" si="178"/>
        <v>289</v>
      </c>
      <c r="Y859" s="339">
        <f t="shared" si="178"/>
        <v>2930</v>
      </c>
      <c r="Z859" s="339">
        <f t="shared" si="178"/>
        <v>14</v>
      </c>
      <c r="AA859" s="339">
        <f t="shared" si="178"/>
        <v>76</v>
      </c>
      <c r="AB859" s="339">
        <f t="shared" si="178"/>
        <v>355</v>
      </c>
      <c r="AC859" s="339">
        <f t="shared" si="178"/>
        <v>766</v>
      </c>
      <c r="AD859" s="339">
        <f t="shared" si="178"/>
        <v>517</v>
      </c>
      <c r="AE859" s="339">
        <f t="shared" si="178"/>
        <v>166</v>
      </c>
      <c r="AF859" s="339">
        <f t="shared" si="178"/>
        <v>1365</v>
      </c>
      <c r="AG859" s="339">
        <f t="shared" si="178"/>
        <v>98</v>
      </c>
      <c r="AH859" s="339">
        <f t="shared" si="178"/>
        <v>21</v>
      </c>
      <c r="AI859" s="339">
        <f t="shared" si="178"/>
        <v>439</v>
      </c>
      <c r="AJ859" s="339">
        <f t="shared" si="178"/>
        <v>0</v>
      </c>
      <c r="AK859" s="335"/>
      <c r="AL859" s="335"/>
      <c r="AM859" s="335"/>
      <c r="AN859" s="335"/>
      <c r="AO859" s="335"/>
      <c r="AP859" s="335"/>
    </row>
    <row r="860">
      <c r="A860" s="345">
        <v>44054.0</v>
      </c>
      <c r="B860" s="339">
        <f t="shared" ref="B860:AJ860" si="179">B148-B1213-B1922</f>
        <v>566</v>
      </c>
      <c r="C860" s="339">
        <f t="shared" si="179"/>
        <v>457</v>
      </c>
      <c r="D860" s="339">
        <f t="shared" si="179"/>
        <v>521</v>
      </c>
      <c r="E860" s="339">
        <f t="shared" si="179"/>
        <v>12</v>
      </c>
      <c r="F860" s="339">
        <f t="shared" si="179"/>
        <v>85</v>
      </c>
      <c r="G860" s="339">
        <f t="shared" si="179"/>
        <v>246</v>
      </c>
      <c r="H860" s="339">
        <f t="shared" si="179"/>
        <v>9050</v>
      </c>
      <c r="I860" s="339">
        <f t="shared" si="179"/>
        <v>88</v>
      </c>
      <c r="J860" s="339">
        <f t="shared" si="179"/>
        <v>2979</v>
      </c>
      <c r="K860" s="339">
        <f t="shared" si="179"/>
        <v>3157</v>
      </c>
      <c r="L860" s="339">
        <f t="shared" si="179"/>
        <v>5222</v>
      </c>
      <c r="M860" s="339">
        <f t="shared" si="179"/>
        <v>36</v>
      </c>
      <c r="N860" s="339">
        <f t="shared" si="179"/>
        <v>672</v>
      </c>
      <c r="O860" s="339">
        <f t="shared" si="179"/>
        <v>526</v>
      </c>
      <c r="P860" s="339">
        <f t="shared" si="179"/>
        <v>2392</v>
      </c>
      <c r="Q860" s="339">
        <f t="shared" si="179"/>
        <v>18</v>
      </c>
      <c r="R860" s="339">
        <f t="shared" si="179"/>
        <v>211</v>
      </c>
      <c r="S860" s="339">
        <f t="shared" si="179"/>
        <v>718</v>
      </c>
      <c r="T860" s="339">
        <f t="shared" si="179"/>
        <v>1163</v>
      </c>
      <c r="U860" s="339">
        <f t="shared" si="179"/>
        <v>332</v>
      </c>
      <c r="V860" s="339">
        <f t="shared" si="179"/>
        <v>1180</v>
      </c>
      <c r="W860" s="339">
        <f t="shared" si="179"/>
        <v>2788</v>
      </c>
      <c r="X860" s="339">
        <f t="shared" si="179"/>
        <v>314</v>
      </c>
      <c r="Y860" s="339">
        <f t="shared" si="179"/>
        <v>2860</v>
      </c>
      <c r="Z860" s="339">
        <f t="shared" si="179"/>
        <v>14</v>
      </c>
      <c r="AA860" s="339">
        <f t="shared" si="179"/>
        <v>77</v>
      </c>
      <c r="AB860" s="339">
        <f t="shared" si="179"/>
        <v>349</v>
      </c>
      <c r="AC860" s="339">
        <f t="shared" si="179"/>
        <v>764</v>
      </c>
      <c r="AD860" s="339">
        <f t="shared" si="179"/>
        <v>466</v>
      </c>
      <c r="AE860" s="339">
        <f t="shared" si="179"/>
        <v>161</v>
      </c>
      <c r="AF860" s="339">
        <f t="shared" si="179"/>
        <v>1310</v>
      </c>
      <c r="AG860" s="339">
        <f t="shared" si="179"/>
        <v>99</v>
      </c>
      <c r="AH860" s="339">
        <f t="shared" si="179"/>
        <v>23</v>
      </c>
      <c r="AI860" s="339">
        <f t="shared" si="179"/>
        <v>386</v>
      </c>
      <c r="AJ860" s="339">
        <f t="shared" si="179"/>
        <v>0</v>
      </c>
      <c r="AK860" s="335"/>
      <c r="AL860" s="335"/>
      <c r="AM860" s="335"/>
      <c r="AN860" s="335"/>
      <c r="AO860" s="335"/>
      <c r="AP860" s="335"/>
    </row>
    <row r="861">
      <c r="A861" s="345">
        <v>44055.0</v>
      </c>
      <c r="B861" s="339">
        <f t="shared" ref="B861:AJ861" si="180">B149-B1214-B1923</f>
        <v>536</v>
      </c>
      <c r="C861" s="339">
        <f t="shared" si="180"/>
        <v>455</v>
      </c>
      <c r="D861" s="339">
        <f t="shared" si="180"/>
        <v>550</v>
      </c>
      <c r="E861" s="339">
        <f t="shared" si="180"/>
        <v>6</v>
      </c>
      <c r="F861" s="339">
        <f t="shared" si="180"/>
        <v>85</v>
      </c>
      <c r="G861" s="339">
        <f t="shared" si="180"/>
        <v>241</v>
      </c>
      <c r="H861" s="339">
        <f t="shared" si="180"/>
        <v>8745</v>
      </c>
      <c r="I861" s="339">
        <f t="shared" si="180"/>
        <v>92</v>
      </c>
      <c r="J861" s="339">
        <f t="shared" si="180"/>
        <v>3016</v>
      </c>
      <c r="K861" s="339">
        <f t="shared" si="180"/>
        <v>3185</v>
      </c>
      <c r="L861" s="339">
        <f t="shared" si="180"/>
        <v>5164</v>
      </c>
      <c r="M861" s="339">
        <f t="shared" si="180"/>
        <v>45</v>
      </c>
      <c r="N861" s="339">
        <f t="shared" si="180"/>
        <v>665</v>
      </c>
      <c r="O861" s="339">
        <f t="shared" si="180"/>
        <v>502</v>
      </c>
      <c r="P861" s="339">
        <f t="shared" si="180"/>
        <v>2357</v>
      </c>
      <c r="Q861" s="339">
        <f t="shared" si="180"/>
        <v>22</v>
      </c>
      <c r="R861" s="339">
        <f t="shared" si="180"/>
        <v>236</v>
      </c>
      <c r="S861" s="339">
        <f t="shared" si="180"/>
        <v>688</v>
      </c>
      <c r="T861" s="339">
        <f t="shared" si="180"/>
        <v>1203</v>
      </c>
      <c r="U861" s="339">
        <f t="shared" si="180"/>
        <v>346</v>
      </c>
      <c r="V861" s="339">
        <f t="shared" si="180"/>
        <v>1163</v>
      </c>
      <c r="W861" s="339">
        <f t="shared" si="180"/>
        <v>2844</v>
      </c>
      <c r="X861" s="339">
        <f t="shared" si="180"/>
        <v>327</v>
      </c>
      <c r="Y861" s="339">
        <f t="shared" si="180"/>
        <v>2887</v>
      </c>
      <c r="Z861" s="339">
        <f t="shared" si="180"/>
        <v>17</v>
      </c>
      <c r="AA861" s="339">
        <f t="shared" si="180"/>
        <v>77</v>
      </c>
      <c r="AB861" s="339">
        <f t="shared" si="180"/>
        <v>370</v>
      </c>
      <c r="AC861" s="339">
        <f t="shared" si="180"/>
        <v>728</v>
      </c>
      <c r="AD861" s="339">
        <f t="shared" si="180"/>
        <v>457</v>
      </c>
      <c r="AE861" s="339">
        <f t="shared" si="180"/>
        <v>165</v>
      </c>
      <c r="AF861" s="339">
        <f t="shared" si="180"/>
        <v>1321</v>
      </c>
      <c r="AG861" s="339">
        <f t="shared" si="180"/>
        <v>98</v>
      </c>
      <c r="AH861" s="339">
        <f t="shared" si="180"/>
        <v>24</v>
      </c>
      <c r="AI861" s="339">
        <f t="shared" si="180"/>
        <v>432</v>
      </c>
      <c r="AJ861" s="339">
        <f t="shared" si="180"/>
        <v>0</v>
      </c>
      <c r="AK861" s="335"/>
      <c r="AL861" s="335"/>
      <c r="AM861" s="335"/>
      <c r="AN861" s="335"/>
      <c r="AO861" s="335"/>
      <c r="AP861" s="335"/>
    </row>
    <row r="862">
      <c r="A862" s="345">
        <v>44056.0</v>
      </c>
      <c r="B862" s="339">
        <f t="shared" ref="B862:AJ862" si="181">B150-B1215-B1924</f>
        <v>535</v>
      </c>
      <c r="C862" s="339">
        <f t="shared" si="181"/>
        <v>453</v>
      </c>
      <c r="D862" s="339">
        <f t="shared" si="181"/>
        <v>538</v>
      </c>
      <c r="E862" s="339">
        <f t="shared" si="181"/>
        <v>6</v>
      </c>
      <c r="F862" s="339">
        <f t="shared" si="181"/>
        <v>82</v>
      </c>
      <c r="G862" s="339">
        <f t="shared" si="181"/>
        <v>239</v>
      </c>
      <c r="H862" s="339">
        <f t="shared" si="181"/>
        <v>8955</v>
      </c>
      <c r="I862" s="339">
        <f t="shared" si="181"/>
        <v>92</v>
      </c>
      <c r="J862" s="339">
        <f t="shared" si="181"/>
        <v>3097</v>
      </c>
      <c r="K862" s="339">
        <f t="shared" si="181"/>
        <v>3272</v>
      </c>
      <c r="L862" s="339">
        <f t="shared" si="181"/>
        <v>5060</v>
      </c>
      <c r="M862" s="339">
        <f t="shared" si="181"/>
        <v>37</v>
      </c>
      <c r="N862" s="339">
        <f t="shared" si="181"/>
        <v>657</v>
      </c>
      <c r="O862" s="339">
        <f t="shared" si="181"/>
        <v>474</v>
      </c>
      <c r="P862" s="339">
        <f t="shared" si="181"/>
        <v>2372</v>
      </c>
      <c r="Q862" s="339">
        <f t="shared" si="181"/>
        <v>24</v>
      </c>
      <c r="R862" s="339">
        <f t="shared" si="181"/>
        <v>238</v>
      </c>
      <c r="S862" s="339">
        <f t="shared" si="181"/>
        <v>653</v>
      </c>
      <c r="T862" s="339">
        <f t="shared" si="181"/>
        <v>1187</v>
      </c>
      <c r="U862" s="339">
        <f t="shared" si="181"/>
        <v>367</v>
      </c>
      <c r="V862" s="339">
        <f t="shared" si="181"/>
        <v>1268</v>
      </c>
      <c r="W862" s="339">
        <f t="shared" si="181"/>
        <v>2785</v>
      </c>
      <c r="X862" s="339">
        <f t="shared" si="181"/>
        <v>319</v>
      </c>
      <c r="Y862" s="339">
        <f t="shared" si="181"/>
        <v>2907</v>
      </c>
      <c r="Z862" s="339">
        <f t="shared" si="181"/>
        <v>16</v>
      </c>
      <c r="AA862" s="339">
        <f t="shared" si="181"/>
        <v>80</v>
      </c>
      <c r="AB862" s="339">
        <f t="shared" si="181"/>
        <v>391</v>
      </c>
      <c r="AC862" s="339">
        <f t="shared" si="181"/>
        <v>700</v>
      </c>
      <c r="AD862" s="339">
        <f t="shared" si="181"/>
        <v>472</v>
      </c>
      <c r="AE862" s="339">
        <f t="shared" si="181"/>
        <v>170</v>
      </c>
      <c r="AF862" s="339">
        <f t="shared" si="181"/>
        <v>1343</v>
      </c>
      <c r="AG862" s="339">
        <f t="shared" si="181"/>
        <v>93</v>
      </c>
      <c r="AH862" s="339">
        <f t="shared" si="181"/>
        <v>24</v>
      </c>
      <c r="AI862" s="339">
        <f t="shared" si="181"/>
        <v>384</v>
      </c>
      <c r="AJ862" s="339">
        <f t="shared" si="181"/>
        <v>0</v>
      </c>
      <c r="AK862" s="335"/>
      <c r="AL862" s="335"/>
      <c r="AM862" s="335"/>
      <c r="AN862" s="335"/>
      <c r="AO862" s="335"/>
      <c r="AP862" s="335"/>
    </row>
    <row r="863">
      <c r="A863" s="345">
        <v>44057.0</v>
      </c>
      <c r="B863" s="339">
        <f t="shared" ref="B863:AJ863" si="182">B151-B1216-B1925</f>
        <v>625</v>
      </c>
      <c r="C863" s="339">
        <f t="shared" si="182"/>
        <v>447</v>
      </c>
      <c r="D863" s="339">
        <f t="shared" si="182"/>
        <v>549</v>
      </c>
      <c r="E863" s="339">
        <f t="shared" si="182"/>
        <v>8</v>
      </c>
      <c r="F863" s="339">
        <f t="shared" si="182"/>
        <v>92</v>
      </c>
      <c r="G863" s="339">
        <f t="shared" si="182"/>
        <v>260</v>
      </c>
      <c r="H863" s="339">
        <f t="shared" si="182"/>
        <v>8797</v>
      </c>
      <c r="I863" s="339">
        <f t="shared" si="182"/>
        <v>98</v>
      </c>
      <c r="J863" s="339">
        <f t="shared" si="182"/>
        <v>3449</v>
      </c>
      <c r="K863" s="339">
        <f t="shared" si="182"/>
        <v>3402</v>
      </c>
      <c r="L863" s="339">
        <f t="shared" si="182"/>
        <v>4996</v>
      </c>
      <c r="M863" s="339">
        <f t="shared" si="182"/>
        <v>41</v>
      </c>
      <c r="N863" s="339">
        <f t="shared" si="182"/>
        <v>684</v>
      </c>
      <c r="O863" s="339">
        <f t="shared" si="182"/>
        <v>471</v>
      </c>
      <c r="P863" s="339">
        <f t="shared" si="182"/>
        <v>2368</v>
      </c>
      <c r="Q863" s="339">
        <f t="shared" si="182"/>
        <v>24</v>
      </c>
      <c r="R863" s="339">
        <f t="shared" si="182"/>
        <v>234</v>
      </c>
      <c r="S863" s="339">
        <f t="shared" si="182"/>
        <v>659</v>
      </c>
      <c r="T863" s="339">
        <f t="shared" si="182"/>
        <v>1112</v>
      </c>
      <c r="U863" s="339">
        <f t="shared" si="182"/>
        <v>393</v>
      </c>
      <c r="V863" s="339">
        <f t="shared" si="182"/>
        <v>1247</v>
      </c>
      <c r="W863" s="339">
        <f t="shared" si="182"/>
        <v>2749</v>
      </c>
      <c r="X863" s="339">
        <f t="shared" si="182"/>
        <v>309</v>
      </c>
      <c r="Y863" s="339">
        <f t="shared" si="182"/>
        <v>2820</v>
      </c>
      <c r="Z863" s="339">
        <f t="shared" si="182"/>
        <v>19</v>
      </c>
      <c r="AA863" s="339">
        <f t="shared" si="182"/>
        <v>85</v>
      </c>
      <c r="AB863" s="339">
        <f t="shared" si="182"/>
        <v>368</v>
      </c>
      <c r="AC863" s="339">
        <f t="shared" si="182"/>
        <v>712</v>
      </c>
      <c r="AD863" s="339">
        <f t="shared" si="182"/>
        <v>481</v>
      </c>
      <c r="AE863" s="339">
        <f t="shared" si="182"/>
        <v>151</v>
      </c>
      <c r="AF863" s="339">
        <f t="shared" si="182"/>
        <v>1348</v>
      </c>
      <c r="AG863" s="339">
        <f t="shared" si="182"/>
        <v>101</v>
      </c>
      <c r="AH863" s="339">
        <f t="shared" si="182"/>
        <v>24</v>
      </c>
      <c r="AI863" s="339">
        <f t="shared" si="182"/>
        <v>360</v>
      </c>
      <c r="AJ863" s="339">
        <f t="shared" si="182"/>
        <v>0</v>
      </c>
      <c r="AK863" s="335"/>
      <c r="AL863" s="335"/>
      <c r="AM863" s="335"/>
      <c r="AN863" s="335"/>
      <c r="AO863" s="335"/>
      <c r="AP863" s="335"/>
    </row>
    <row r="864">
      <c r="A864" s="345">
        <v>44058.0</v>
      </c>
      <c r="B864" s="339">
        <f t="shared" ref="B864:AJ864" si="183">B152-B1217-B1926</f>
        <v>648</v>
      </c>
      <c r="C864" s="339">
        <f t="shared" si="183"/>
        <v>449</v>
      </c>
      <c r="D864" s="339">
        <f t="shared" si="183"/>
        <v>562</v>
      </c>
      <c r="E864" s="339">
        <f t="shared" si="183"/>
        <v>10</v>
      </c>
      <c r="F864" s="339">
        <f t="shared" si="183"/>
        <v>95</v>
      </c>
      <c r="G864" s="339">
        <f t="shared" si="183"/>
        <v>302</v>
      </c>
      <c r="H864" s="339">
        <f t="shared" si="183"/>
        <v>8848</v>
      </c>
      <c r="I864" s="339">
        <f t="shared" si="183"/>
        <v>100</v>
      </c>
      <c r="J864" s="339">
        <f t="shared" si="183"/>
        <v>3650</v>
      </c>
      <c r="K864" s="339">
        <f t="shared" si="183"/>
        <v>3468</v>
      </c>
      <c r="L864" s="339">
        <f t="shared" si="183"/>
        <v>4956</v>
      </c>
      <c r="M864" s="339">
        <f t="shared" si="183"/>
        <v>38</v>
      </c>
      <c r="N864" s="339">
        <f t="shared" si="183"/>
        <v>727</v>
      </c>
      <c r="O864" s="339">
        <f t="shared" si="183"/>
        <v>478</v>
      </c>
      <c r="P864" s="339">
        <f t="shared" si="183"/>
        <v>2391</v>
      </c>
      <c r="Q864" s="339">
        <f t="shared" si="183"/>
        <v>37</v>
      </c>
      <c r="R864" s="339">
        <f t="shared" si="183"/>
        <v>250</v>
      </c>
      <c r="S864" s="339">
        <f t="shared" si="183"/>
        <v>664</v>
      </c>
      <c r="T864" s="339">
        <f t="shared" si="183"/>
        <v>1111</v>
      </c>
      <c r="U864" s="339">
        <f t="shared" si="183"/>
        <v>411</v>
      </c>
      <c r="V864" s="339">
        <f t="shared" si="183"/>
        <v>1241</v>
      </c>
      <c r="W864" s="339">
        <f t="shared" si="183"/>
        <v>2868</v>
      </c>
      <c r="X864" s="339">
        <f t="shared" si="183"/>
        <v>328</v>
      </c>
      <c r="Y864" s="339">
        <f t="shared" si="183"/>
        <v>2861</v>
      </c>
      <c r="Z864" s="339">
        <f t="shared" si="183"/>
        <v>19</v>
      </c>
      <c r="AA864" s="339">
        <f t="shared" si="183"/>
        <v>72</v>
      </c>
      <c r="AB864" s="339">
        <f t="shared" si="183"/>
        <v>364</v>
      </c>
      <c r="AC864" s="339">
        <f t="shared" si="183"/>
        <v>674</v>
      </c>
      <c r="AD864" s="339">
        <f t="shared" si="183"/>
        <v>483</v>
      </c>
      <c r="AE864" s="339">
        <f t="shared" si="183"/>
        <v>155</v>
      </c>
      <c r="AF864" s="339">
        <f t="shared" si="183"/>
        <v>1313</v>
      </c>
      <c r="AG864" s="339">
        <f t="shared" si="183"/>
        <v>96</v>
      </c>
      <c r="AH864" s="339">
        <f t="shared" si="183"/>
        <v>26</v>
      </c>
      <c r="AI864" s="339">
        <f t="shared" si="183"/>
        <v>381</v>
      </c>
      <c r="AJ864" s="339">
        <f t="shared" si="183"/>
        <v>0</v>
      </c>
      <c r="AK864" s="335"/>
      <c r="AL864" s="335"/>
      <c r="AM864" s="335"/>
      <c r="AN864" s="335"/>
      <c r="AO864" s="335"/>
      <c r="AP864" s="335"/>
    </row>
    <row r="865">
      <c r="A865" s="345">
        <v>44059.0</v>
      </c>
      <c r="B865" s="339">
        <f t="shared" ref="B865:AJ865" si="184">B153-B1218-B1927</f>
        <v>659</v>
      </c>
      <c r="C865" s="339">
        <f t="shared" si="184"/>
        <v>437</v>
      </c>
      <c r="D865" s="339">
        <f t="shared" si="184"/>
        <v>586</v>
      </c>
      <c r="E865" s="339">
        <f t="shared" si="184"/>
        <v>14</v>
      </c>
      <c r="F865" s="339">
        <f t="shared" si="184"/>
        <v>97</v>
      </c>
      <c r="G865" s="339">
        <f t="shared" si="184"/>
        <v>322</v>
      </c>
      <c r="H865" s="339">
        <f t="shared" si="184"/>
        <v>8711</v>
      </c>
      <c r="I865" s="339">
        <f t="shared" si="184"/>
        <v>100</v>
      </c>
      <c r="J865" s="339">
        <f t="shared" si="184"/>
        <v>3690</v>
      </c>
      <c r="K865" s="339">
        <f t="shared" si="184"/>
        <v>3568</v>
      </c>
      <c r="L865" s="339">
        <f t="shared" si="184"/>
        <v>5041</v>
      </c>
      <c r="M865" s="339">
        <f t="shared" si="184"/>
        <v>36</v>
      </c>
      <c r="N865" s="339">
        <f t="shared" si="184"/>
        <v>736</v>
      </c>
      <c r="O865" s="339">
        <f t="shared" si="184"/>
        <v>478</v>
      </c>
      <c r="P865" s="339">
        <f t="shared" si="184"/>
        <v>2408</v>
      </c>
      <c r="Q865" s="339">
        <f t="shared" si="184"/>
        <v>40</v>
      </c>
      <c r="R865" s="339">
        <f t="shared" si="184"/>
        <v>258</v>
      </c>
      <c r="S865" s="339">
        <f t="shared" si="184"/>
        <v>659</v>
      </c>
      <c r="T865" s="339">
        <f t="shared" si="184"/>
        <v>1105</v>
      </c>
      <c r="U865" s="339">
        <f t="shared" si="184"/>
        <v>414</v>
      </c>
      <c r="V865" s="339">
        <f t="shared" si="184"/>
        <v>1169</v>
      </c>
      <c r="W865" s="339">
        <f t="shared" si="184"/>
        <v>2815</v>
      </c>
      <c r="X865" s="339">
        <f t="shared" si="184"/>
        <v>355</v>
      </c>
      <c r="Y865" s="339">
        <f t="shared" si="184"/>
        <v>2955</v>
      </c>
      <c r="Z865" s="339">
        <f t="shared" si="184"/>
        <v>19</v>
      </c>
      <c r="AA865" s="339">
        <f t="shared" si="184"/>
        <v>80</v>
      </c>
      <c r="AB865" s="339">
        <f t="shared" si="184"/>
        <v>367</v>
      </c>
      <c r="AC865" s="339">
        <f t="shared" si="184"/>
        <v>653</v>
      </c>
      <c r="AD865" s="339">
        <f t="shared" si="184"/>
        <v>521</v>
      </c>
      <c r="AE865" s="339">
        <f t="shared" si="184"/>
        <v>148</v>
      </c>
      <c r="AF865" s="339">
        <f t="shared" si="184"/>
        <v>1369</v>
      </c>
      <c r="AG865" s="339">
        <f t="shared" si="184"/>
        <v>89</v>
      </c>
      <c r="AH865" s="339">
        <f t="shared" si="184"/>
        <v>26</v>
      </c>
      <c r="AI865" s="339">
        <f t="shared" si="184"/>
        <v>371</v>
      </c>
      <c r="AJ865" s="339">
        <f t="shared" si="184"/>
        <v>0</v>
      </c>
      <c r="AK865" s="335"/>
      <c r="AL865" s="335"/>
      <c r="AM865" s="335"/>
      <c r="AN865" s="335"/>
      <c r="AO865" s="335"/>
      <c r="AP865" s="335"/>
    </row>
    <row r="866">
      <c r="A866" s="345">
        <v>44060.0</v>
      </c>
      <c r="B866" s="339">
        <f t="shared" ref="B866:AJ866" si="185">B154-B1219-B1928</f>
        <v>827</v>
      </c>
      <c r="C866" s="339">
        <f t="shared" si="185"/>
        <v>436</v>
      </c>
      <c r="D866" s="339">
        <f t="shared" si="185"/>
        <v>584</v>
      </c>
      <c r="E866" s="339">
        <f t="shared" si="185"/>
        <v>16</v>
      </c>
      <c r="F866" s="339">
        <f t="shared" si="185"/>
        <v>97</v>
      </c>
      <c r="G866" s="339">
        <f t="shared" si="185"/>
        <v>331</v>
      </c>
      <c r="H866" s="339">
        <f t="shared" si="185"/>
        <v>9040</v>
      </c>
      <c r="I866" s="339">
        <f t="shared" si="185"/>
        <v>119</v>
      </c>
      <c r="J866" s="339">
        <f t="shared" si="185"/>
        <v>3689</v>
      </c>
      <c r="K866" s="339">
        <f t="shared" si="185"/>
        <v>3557</v>
      </c>
      <c r="L866" s="339">
        <f t="shared" si="185"/>
        <v>4947</v>
      </c>
      <c r="M866" s="339">
        <f t="shared" si="185"/>
        <v>36</v>
      </c>
      <c r="N866" s="339">
        <f t="shared" si="185"/>
        <v>782</v>
      </c>
      <c r="O866" s="339">
        <f t="shared" si="185"/>
        <v>475</v>
      </c>
      <c r="P866" s="339">
        <f t="shared" si="185"/>
        <v>2366</v>
      </c>
      <c r="Q866" s="339">
        <f t="shared" si="185"/>
        <v>39</v>
      </c>
      <c r="R866" s="339">
        <f t="shared" si="185"/>
        <v>255</v>
      </c>
      <c r="S866" s="339">
        <f t="shared" si="185"/>
        <v>667</v>
      </c>
      <c r="T866" s="339">
        <f t="shared" si="185"/>
        <v>1078</v>
      </c>
      <c r="U866" s="339">
        <f t="shared" si="185"/>
        <v>421</v>
      </c>
      <c r="V866" s="339">
        <f t="shared" si="185"/>
        <v>1106</v>
      </c>
      <c r="W866" s="339">
        <f t="shared" si="185"/>
        <v>2783</v>
      </c>
      <c r="X866" s="339">
        <f t="shared" si="185"/>
        <v>356</v>
      </c>
      <c r="Y866" s="339">
        <f t="shared" si="185"/>
        <v>2962</v>
      </c>
      <c r="Z866" s="339">
        <f t="shared" si="185"/>
        <v>23</v>
      </c>
      <c r="AA866" s="339">
        <f t="shared" si="185"/>
        <v>51</v>
      </c>
      <c r="AB866" s="339">
        <f t="shared" si="185"/>
        <v>383</v>
      </c>
      <c r="AC866" s="339">
        <f t="shared" si="185"/>
        <v>650</v>
      </c>
      <c r="AD866" s="339">
        <f t="shared" si="185"/>
        <v>546</v>
      </c>
      <c r="AE866" s="339">
        <f t="shared" si="185"/>
        <v>149</v>
      </c>
      <c r="AF866" s="339">
        <f t="shared" si="185"/>
        <v>1375</v>
      </c>
      <c r="AG866" s="339">
        <f t="shared" si="185"/>
        <v>101</v>
      </c>
      <c r="AH866" s="339">
        <f t="shared" si="185"/>
        <v>26</v>
      </c>
      <c r="AI866" s="339">
        <f t="shared" si="185"/>
        <v>432</v>
      </c>
      <c r="AJ866" s="339">
        <f t="shared" si="185"/>
        <v>0</v>
      </c>
      <c r="AK866" s="335"/>
      <c r="AL866" s="335"/>
      <c r="AM866" s="335"/>
      <c r="AN866" s="335"/>
      <c r="AO866" s="335"/>
      <c r="AP866" s="335"/>
    </row>
    <row r="867">
      <c r="A867" s="345">
        <v>44061.0</v>
      </c>
      <c r="B867" s="339">
        <f t="shared" ref="B867:AJ867" si="186">B155-B1220-B1929</f>
        <v>850</v>
      </c>
      <c r="C867" s="339">
        <f t="shared" si="186"/>
        <v>459</v>
      </c>
      <c r="D867" s="339">
        <f t="shared" si="186"/>
        <v>639</v>
      </c>
      <c r="E867" s="339">
        <f t="shared" si="186"/>
        <v>16</v>
      </c>
      <c r="F867" s="339">
        <f t="shared" si="186"/>
        <v>98</v>
      </c>
      <c r="G867" s="339">
        <f t="shared" si="186"/>
        <v>335</v>
      </c>
      <c r="H867" s="339">
        <f t="shared" si="186"/>
        <v>8946</v>
      </c>
      <c r="I867" s="339">
        <f t="shared" si="186"/>
        <v>119</v>
      </c>
      <c r="J867" s="339">
        <f t="shared" si="186"/>
        <v>3718</v>
      </c>
      <c r="K867" s="339">
        <f t="shared" si="186"/>
        <v>3570</v>
      </c>
      <c r="L867" s="339">
        <f t="shared" si="186"/>
        <v>4864</v>
      </c>
      <c r="M867" s="339">
        <f t="shared" si="186"/>
        <v>39</v>
      </c>
      <c r="N867" s="339">
        <f t="shared" si="186"/>
        <v>840</v>
      </c>
      <c r="O867" s="339">
        <f t="shared" si="186"/>
        <v>446</v>
      </c>
      <c r="P867" s="339">
        <f t="shared" si="186"/>
        <v>2366</v>
      </c>
      <c r="Q867" s="339">
        <f t="shared" si="186"/>
        <v>33</v>
      </c>
      <c r="R867" s="339">
        <f t="shared" si="186"/>
        <v>255</v>
      </c>
      <c r="S867" s="339">
        <f t="shared" si="186"/>
        <v>669</v>
      </c>
      <c r="T867" s="339">
        <f t="shared" si="186"/>
        <v>1071</v>
      </c>
      <c r="U867" s="339">
        <f t="shared" si="186"/>
        <v>452</v>
      </c>
      <c r="V867" s="339">
        <f t="shared" si="186"/>
        <v>1050</v>
      </c>
      <c r="W867" s="339">
        <f t="shared" si="186"/>
        <v>2824</v>
      </c>
      <c r="X867" s="339">
        <f t="shared" si="186"/>
        <v>350</v>
      </c>
      <c r="Y867" s="339">
        <f t="shared" si="186"/>
        <v>2778</v>
      </c>
      <c r="Z867" s="339">
        <f t="shared" si="186"/>
        <v>24</v>
      </c>
      <c r="AA867" s="339">
        <f t="shared" si="186"/>
        <v>51</v>
      </c>
      <c r="AB867" s="339">
        <f t="shared" si="186"/>
        <v>383</v>
      </c>
      <c r="AC867" s="339">
        <f t="shared" si="186"/>
        <v>652</v>
      </c>
      <c r="AD867" s="339">
        <f t="shared" si="186"/>
        <v>526</v>
      </c>
      <c r="AE867" s="339">
        <f t="shared" si="186"/>
        <v>128</v>
      </c>
      <c r="AF867" s="339">
        <f t="shared" si="186"/>
        <v>1375</v>
      </c>
      <c r="AG867" s="339">
        <f t="shared" si="186"/>
        <v>96</v>
      </c>
      <c r="AH867" s="339">
        <f t="shared" si="186"/>
        <v>26</v>
      </c>
      <c r="AI867" s="339">
        <f t="shared" si="186"/>
        <v>412</v>
      </c>
      <c r="AJ867" s="339">
        <f t="shared" si="186"/>
        <v>0</v>
      </c>
      <c r="AK867" s="335"/>
      <c r="AL867" s="335"/>
      <c r="AM867" s="335"/>
      <c r="AN867" s="335"/>
      <c r="AO867" s="335"/>
      <c r="AP867" s="335"/>
    </row>
    <row r="868">
      <c r="A868" s="345">
        <v>44062.0</v>
      </c>
      <c r="B868" s="339">
        <f t="shared" ref="B868:AJ868" si="187">B156-B1221-B1930</f>
        <v>913</v>
      </c>
      <c r="C868" s="339">
        <f t="shared" si="187"/>
        <v>468</v>
      </c>
      <c r="D868" s="339">
        <f t="shared" si="187"/>
        <v>655</v>
      </c>
      <c r="E868" s="339">
        <f t="shared" si="187"/>
        <v>16</v>
      </c>
      <c r="F868" s="339">
        <f t="shared" si="187"/>
        <v>104</v>
      </c>
      <c r="G868" s="339">
        <f t="shared" si="187"/>
        <v>348</v>
      </c>
      <c r="H868" s="339">
        <f t="shared" si="187"/>
        <v>8913</v>
      </c>
      <c r="I868" s="339">
        <f t="shared" si="187"/>
        <v>120</v>
      </c>
      <c r="J868" s="339">
        <f t="shared" si="187"/>
        <v>3770</v>
      </c>
      <c r="K868" s="339">
        <f t="shared" si="187"/>
        <v>3563</v>
      </c>
      <c r="L868" s="339">
        <f t="shared" si="187"/>
        <v>4736</v>
      </c>
      <c r="M868" s="339">
        <f t="shared" si="187"/>
        <v>42</v>
      </c>
      <c r="N868" s="339">
        <f t="shared" si="187"/>
        <v>871</v>
      </c>
      <c r="O868" s="339">
        <f t="shared" si="187"/>
        <v>446</v>
      </c>
      <c r="P868" s="339">
        <f t="shared" si="187"/>
        <v>2311</v>
      </c>
      <c r="Q868" s="339">
        <f t="shared" si="187"/>
        <v>32</v>
      </c>
      <c r="R868" s="339">
        <f t="shared" si="187"/>
        <v>263</v>
      </c>
      <c r="S868" s="339">
        <f t="shared" si="187"/>
        <v>671</v>
      </c>
      <c r="T868" s="339">
        <f t="shared" si="187"/>
        <v>1072</v>
      </c>
      <c r="U868" s="339">
        <f t="shared" si="187"/>
        <v>456</v>
      </c>
      <c r="V868" s="339">
        <f t="shared" si="187"/>
        <v>1033</v>
      </c>
      <c r="W868" s="339">
        <f t="shared" si="187"/>
        <v>2805</v>
      </c>
      <c r="X868" s="339">
        <f t="shared" si="187"/>
        <v>350</v>
      </c>
      <c r="Y868" s="339">
        <f t="shared" si="187"/>
        <v>2741</v>
      </c>
      <c r="Z868" s="339">
        <f t="shared" si="187"/>
        <v>29</v>
      </c>
      <c r="AA868" s="339">
        <f t="shared" si="187"/>
        <v>52</v>
      </c>
      <c r="AB868" s="339">
        <f t="shared" si="187"/>
        <v>375</v>
      </c>
      <c r="AC868" s="339">
        <f t="shared" si="187"/>
        <v>204</v>
      </c>
      <c r="AD868" s="339">
        <f t="shared" si="187"/>
        <v>528</v>
      </c>
      <c r="AE868" s="339">
        <f t="shared" si="187"/>
        <v>117</v>
      </c>
      <c r="AF868" s="339">
        <f t="shared" si="187"/>
        <v>1388</v>
      </c>
      <c r="AG868" s="339">
        <f t="shared" si="187"/>
        <v>97</v>
      </c>
      <c r="AH868" s="339">
        <f t="shared" si="187"/>
        <v>26</v>
      </c>
      <c r="AI868" s="339">
        <f t="shared" si="187"/>
        <v>427</v>
      </c>
      <c r="AJ868" s="339">
        <f t="shared" si="187"/>
        <v>0</v>
      </c>
      <c r="AK868" s="335"/>
      <c r="AL868" s="335"/>
      <c r="AM868" s="335"/>
      <c r="AN868" s="335"/>
      <c r="AO868" s="335"/>
      <c r="AP868" s="335"/>
    </row>
    <row r="869">
      <c r="A869" s="345">
        <v>44063.0</v>
      </c>
      <c r="B869" s="339">
        <f t="shared" ref="B869:AJ869" si="188">B157-B1222-B1931</f>
        <v>918</v>
      </c>
      <c r="C869" s="339">
        <f t="shared" si="188"/>
        <v>490</v>
      </c>
      <c r="D869" s="339">
        <f t="shared" si="188"/>
        <v>668</v>
      </c>
      <c r="E869" s="339">
        <f t="shared" si="188"/>
        <v>17</v>
      </c>
      <c r="F869" s="339">
        <f t="shared" si="188"/>
        <v>103</v>
      </c>
      <c r="G869" s="339">
        <f t="shared" si="188"/>
        <v>342</v>
      </c>
      <c r="H869" s="339">
        <f t="shared" si="188"/>
        <v>8767</v>
      </c>
      <c r="I869" s="339">
        <f t="shared" si="188"/>
        <v>120</v>
      </c>
      <c r="J869" s="339">
        <f t="shared" si="188"/>
        <v>3896</v>
      </c>
      <c r="K869" s="339">
        <f t="shared" si="188"/>
        <v>3591</v>
      </c>
      <c r="L869" s="339">
        <f t="shared" si="188"/>
        <v>4674</v>
      </c>
      <c r="M869" s="339">
        <f t="shared" si="188"/>
        <v>43</v>
      </c>
      <c r="N869" s="339">
        <f t="shared" si="188"/>
        <v>876</v>
      </c>
      <c r="O869" s="339">
        <f t="shared" si="188"/>
        <v>467</v>
      </c>
      <c r="P869" s="339">
        <f t="shared" si="188"/>
        <v>2418</v>
      </c>
      <c r="Q869" s="339">
        <f t="shared" si="188"/>
        <v>37</v>
      </c>
      <c r="R869" s="339">
        <f t="shared" si="188"/>
        <v>250</v>
      </c>
      <c r="S869" s="339">
        <f t="shared" si="188"/>
        <v>662</v>
      </c>
      <c r="T869" s="339">
        <f t="shared" si="188"/>
        <v>1080</v>
      </c>
      <c r="U869" s="339">
        <f t="shared" si="188"/>
        <v>481</v>
      </c>
      <c r="V869" s="339">
        <f t="shared" si="188"/>
        <v>1061</v>
      </c>
      <c r="W869" s="339">
        <f t="shared" si="188"/>
        <v>2775</v>
      </c>
      <c r="X869" s="339">
        <f t="shared" si="188"/>
        <v>394</v>
      </c>
      <c r="Y869" s="339">
        <f t="shared" si="188"/>
        <v>2721</v>
      </c>
      <c r="Z869" s="339">
        <f t="shared" si="188"/>
        <v>29</v>
      </c>
      <c r="AA869" s="339">
        <f t="shared" si="188"/>
        <v>57</v>
      </c>
      <c r="AB869" s="339">
        <f t="shared" si="188"/>
        <v>385</v>
      </c>
      <c r="AC869" s="339">
        <f t="shared" si="188"/>
        <v>208</v>
      </c>
      <c r="AD869" s="339">
        <f t="shared" si="188"/>
        <v>585</v>
      </c>
      <c r="AE869" s="339">
        <f t="shared" si="188"/>
        <v>122</v>
      </c>
      <c r="AF869" s="339">
        <f t="shared" si="188"/>
        <v>1387</v>
      </c>
      <c r="AG869" s="339">
        <f t="shared" si="188"/>
        <v>89</v>
      </c>
      <c r="AH869" s="339">
        <f t="shared" si="188"/>
        <v>26</v>
      </c>
      <c r="AI869" s="339">
        <f t="shared" si="188"/>
        <v>380</v>
      </c>
      <c r="AJ869" s="339">
        <f t="shared" si="188"/>
        <v>0</v>
      </c>
      <c r="AK869" s="335"/>
      <c r="AL869" s="335"/>
      <c r="AM869" s="335"/>
      <c r="AN869" s="335"/>
      <c r="AO869" s="335"/>
      <c r="AP869" s="335"/>
    </row>
    <row r="870">
      <c r="A870" s="345">
        <v>44064.0</v>
      </c>
      <c r="B870" s="339">
        <f t="shared" ref="B870:AJ870" si="189">B158-B1223-B1932</f>
        <v>920</v>
      </c>
      <c r="C870" s="339">
        <f t="shared" si="189"/>
        <v>503</v>
      </c>
      <c r="D870" s="339">
        <f t="shared" si="189"/>
        <v>670</v>
      </c>
      <c r="E870" s="339">
        <f t="shared" si="189"/>
        <v>19</v>
      </c>
      <c r="F870" s="339">
        <f t="shared" si="189"/>
        <v>103</v>
      </c>
      <c r="G870" s="339">
        <f t="shared" si="189"/>
        <v>338</v>
      </c>
      <c r="H870" s="339">
        <f t="shared" si="189"/>
        <v>8976</v>
      </c>
      <c r="I870" s="339">
        <f t="shared" si="189"/>
        <v>136</v>
      </c>
      <c r="J870" s="339">
        <f t="shared" si="189"/>
        <v>3859</v>
      </c>
      <c r="K870" s="339">
        <f t="shared" si="189"/>
        <v>3582</v>
      </c>
      <c r="L870" s="339">
        <f t="shared" si="189"/>
        <v>4688</v>
      </c>
      <c r="M870" s="339">
        <f t="shared" si="189"/>
        <v>72</v>
      </c>
      <c r="N870" s="339">
        <f t="shared" si="189"/>
        <v>1013</v>
      </c>
      <c r="O870" s="339">
        <f t="shared" si="189"/>
        <v>469</v>
      </c>
      <c r="P870" s="339">
        <f t="shared" si="189"/>
        <v>2213</v>
      </c>
      <c r="Q870" s="339">
        <f t="shared" si="189"/>
        <v>39</v>
      </c>
      <c r="R870" s="339">
        <f t="shared" si="189"/>
        <v>225</v>
      </c>
      <c r="S870" s="339">
        <f t="shared" si="189"/>
        <v>574</v>
      </c>
      <c r="T870" s="339">
        <f t="shared" si="189"/>
        <v>1077</v>
      </c>
      <c r="U870" s="339">
        <f t="shared" si="189"/>
        <v>484</v>
      </c>
      <c r="V870" s="339">
        <f t="shared" si="189"/>
        <v>977</v>
      </c>
      <c r="W870" s="339">
        <f t="shared" si="189"/>
        <v>2724</v>
      </c>
      <c r="X870" s="339">
        <f t="shared" si="189"/>
        <v>396</v>
      </c>
      <c r="Y870" s="339">
        <f t="shared" si="189"/>
        <v>2729</v>
      </c>
      <c r="Z870" s="339">
        <f t="shared" si="189"/>
        <v>29</v>
      </c>
      <c r="AA870" s="339">
        <f t="shared" si="189"/>
        <v>57</v>
      </c>
      <c r="AB870" s="339">
        <f t="shared" si="189"/>
        <v>394</v>
      </c>
      <c r="AC870" s="339">
        <f t="shared" si="189"/>
        <v>206</v>
      </c>
      <c r="AD870" s="339">
        <f t="shared" si="189"/>
        <v>585</v>
      </c>
      <c r="AE870" s="339">
        <f t="shared" si="189"/>
        <v>124</v>
      </c>
      <c r="AF870" s="339">
        <f t="shared" si="189"/>
        <v>1251</v>
      </c>
      <c r="AG870" s="339">
        <f t="shared" si="189"/>
        <v>97</v>
      </c>
      <c r="AH870" s="339">
        <f t="shared" si="189"/>
        <v>26</v>
      </c>
      <c r="AI870" s="339">
        <f t="shared" si="189"/>
        <v>362</v>
      </c>
      <c r="AJ870" s="339">
        <f t="shared" si="189"/>
        <v>0</v>
      </c>
      <c r="AK870" s="335"/>
      <c r="AL870" s="335"/>
      <c r="AM870" s="335"/>
      <c r="AN870" s="335"/>
      <c r="AO870" s="335"/>
      <c r="AP870" s="335"/>
    </row>
    <row r="871">
      <c r="A871" s="345">
        <v>44065.0</v>
      </c>
      <c r="B871" s="339">
        <f t="shared" ref="B871:AJ871" si="190">B159-B1224-B1933</f>
        <v>990</v>
      </c>
      <c r="C871" s="339">
        <f t="shared" si="190"/>
        <v>513</v>
      </c>
      <c r="D871" s="339">
        <f t="shared" si="190"/>
        <v>680</v>
      </c>
      <c r="E871" s="339">
        <f t="shared" si="190"/>
        <v>23</v>
      </c>
      <c r="F871" s="339">
        <f t="shared" si="190"/>
        <v>104</v>
      </c>
      <c r="G871" s="339">
        <f t="shared" si="190"/>
        <v>337</v>
      </c>
      <c r="H871" s="339">
        <f t="shared" si="190"/>
        <v>8898</v>
      </c>
      <c r="I871" s="339">
        <f t="shared" si="190"/>
        <v>138</v>
      </c>
      <c r="J871" s="339">
        <f t="shared" si="190"/>
        <v>3806</v>
      </c>
      <c r="K871" s="339">
        <f t="shared" si="190"/>
        <v>3523</v>
      </c>
      <c r="L871" s="339">
        <f t="shared" si="190"/>
        <v>4582</v>
      </c>
      <c r="M871" s="339">
        <f t="shared" si="190"/>
        <v>100</v>
      </c>
      <c r="N871" s="339">
        <f t="shared" si="190"/>
        <v>1057</v>
      </c>
      <c r="O871" s="339">
        <f t="shared" si="190"/>
        <v>477</v>
      </c>
      <c r="P871" s="339">
        <f t="shared" si="190"/>
        <v>2058</v>
      </c>
      <c r="Q871" s="339">
        <f t="shared" si="190"/>
        <v>31</v>
      </c>
      <c r="R871" s="339">
        <f t="shared" si="190"/>
        <v>225</v>
      </c>
      <c r="S871" s="339">
        <f t="shared" si="190"/>
        <v>559</v>
      </c>
      <c r="T871" s="339">
        <f t="shared" si="190"/>
        <v>1107</v>
      </c>
      <c r="U871" s="339">
        <f t="shared" si="190"/>
        <v>511</v>
      </c>
      <c r="V871" s="339">
        <f t="shared" si="190"/>
        <v>1019</v>
      </c>
      <c r="W871" s="339">
        <f t="shared" si="190"/>
        <v>2711</v>
      </c>
      <c r="X871" s="339">
        <f t="shared" si="190"/>
        <v>397</v>
      </c>
      <c r="Y871" s="339">
        <f t="shared" si="190"/>
        <v>2720</v>
      </c>
      <c r="Z871" s="339">
        <f t="shared" si="190"/>
        <v>23</v>
      </c>
      <c r="AA871" s="339">
        <f t="shared" si="190"/>
        <v>59</v>
      </c>
      <c r="AB871" s="339">
        <f t="shared" si="190"/>
        <v>426</v>
      </c>
      <c r="AC871" s="339">
        <f t="shared" si="190"/>
        <v>215</v>
      </c>
      <c r="AD871" s="339">
        <f t="shared" si="190"/>
        <v>587</v>
      </c>
      <c r="AE871" s="339">
        <f t="shared" si="190"/>
        <v>122</v>
      </c>
      <c r="AF871" s="339">
        <f t="shared" si="190"/>
        <v>1248</v>
      </c>
      <c r="AG871" s="339">
        <f t="shared" si="190"/>
        <v>110</v>
      </c>
      <c r="AH871" s="339">
        <f t="shared" si="190"/>
        <v>20</v>
      </c>
      <c r="AI871" s="339">
        <f t="shared" si="190"/>
        <v>330</v>
      </c>
      <c r="AJ871" s="339">
        <f t="shared" si="190"/>
        <v>0</v>
      </c>
      <c r="AK871" s="335"/>
      <c r="AL871" s="335"/>
      <c r="AM871" s="335"/>
      <c r="AN871" s="335"/>
      <c r="AO871" s="335"/>
      <c r="AP871" s="335"/>
    </row>
    <row r="872">
      <c r="A872" s="345">
        <v>44066.0</v>
      </c>
      <c r="B872" s="339">
        <f t="shared" ref="B872:AJ872" si="191">B160-B1225-B1934</f>
        <v>988</v>
      </c>
      <c r="C872" s="339">
        <f t="shared" si="191"/>
        <v>508</v>
      </c>
      <c r="D872" s="339">
        <f t="shared" si="191"/>
        <v>692</v>
      </c>
      <c r="E872" s="339">
        <f t="shared" si="191"/>
        <v>25</v>
      </c>
      <c r="F872" s="339">
        <f t="shared" si="191"/>
        <v>100</v>
      </c>
      <c r="G872" s="339">
        <f t="shared" si="191"/>
        <v>334</v>
      </c>
      <c r="H872" s="339">
        <f t="shared" si="191"/>
        <v>8806</v>
      </c>
      <c r="I872" s="339">
        <f t="shared" si="191"/>
        <v>138</v>
      </c>
      <c r="J872" s="339">
        <f t="shared" si="191"/>
        <v>3356</v>
      </c>
      <c r="K872" s="339">
        <f t="shared" si="191"/>
        <v>3641</v>
      </c>
      <c r="L872" s="339">
        <f t="shared" si="191"/>
        <v>4511</v>
      </c>
      <c r="M872" s="339">
        <f t="shared" si="191"/>
        <v>114</v>
      </c>
      <c r="N872" s="339">
        <f t="shared" si="191"/>
        <v>1070</v>
      </c>
      <c r="O872" s="339">
        <f t="shared" si="191"/>
        <v>501</v>
      </c>
      <c r="P872" s="339">
        <f t="shared" si="191"/>
        <v>2061</v>
      </c>
      <c r="Q872" s="339">
        <f t="shared" si="191"/>
        <v>36</v>
      </c>
      <c r="R872" s="339">
        <f t="shared" si="191"/>
        <v>249</v>
      </c>
      <c r="S872" s="339">
        <f t="shared" si="191"/>
        <v>560</v>
      </c>
      <c r="T872" s="339">
        <f t="shared" si="191"/>
        <v>1078</v>
      </c>
      <c r="U872" s="339">
        <f t="shared" si="191"/>
        <v>541</v>
      </c>
      <c r="V872" s="339">
        <f t="shared" si="191"/>
        <v>982</v>
      </c>
      <c r="W872" s="339">
        <f t="shared" si="191"/>
        <v>2710</v>
      </c>
      <c r="X872" s="339">
        <f t="shared" si="191"/>
        <v>401</v>
      </c>
      <c r="Y872" s="339">
        <f t="shared" si="191"/>
        <v>2660</v>
      </c>
      <c r="Z872" s="339">
        <f t="shared" si="191"/>
        <v>24</v>
      </c>
      <c r="AA872" s="339">
        <f t="shared" si="191"/>
        <v>65</v>
      </c>
      <c r="AB872" s="339">
        <f t="shared" si="191"/>
        <v>451</v>
      </c>
      <c r="AC872" s="339">
        <f t="shared" si="191"/>
        <v>219</v>
      </c>
      <c r="AD872" s="339">
        <f t="shared" si="191"/>
        <v>641</v>
      </c>
      <c r="AE872" s="339">
        <f t="shared" si="191"/>
        <v>123</v>
      </c>
      <c r="AF872" s="339">
        <f t="shared" si="191"/>
        <v>1248</v>
      </c>
      <c r="AG872" s="339">
        <f t="shared" si="191"/>
        <v>108</v>
      </c>
      <c r="AH872" s="339">
        <f t="shared" si="191"/>
        <v>20</v>
      </c>
      <c r="AI872" s="339">
        <f t="shared" si="191"/>
        <v>394</v>
      </c>
      <c r="AJ872" s="339">
        <f t="shared" si="191"/>
        <v>0</v>
      </c>
      <c r="AK872" s="335"/>
      <c r="AL872" s="335"/>
      <c r="AM872" s="335"/>
      <c r="AN872" s="335"/>
      <c r="AO872" s="335"/>
      <c r="AP872" s="335"/>
    </row>
    <row r="873">
      <c r="A873" s="345">
        <v>44067.0</v>
      </c>
      <c r="B873" s="339">
        <f t="shared" ref="B873:AJ873" si="192">B161-B1226-B1935</f>
        <v>1015</v>
      </c>
      <c r="C873" s="339">
        <f t="shared" si="192"/>
        <v>517</v>
      </c>
      <c r="D873" s="339">
        <f t="shared" si="192"/>
        <v>711</v>
      </c>
      <c r="E873" s="339">
        <f t="shared" si="192"/>
        <v>23</v>
      </c>
      <c r="F873" s="339">
        <f t="shared" si="192"/>
        <v>100</v>
      </c>
      <c r="G873" s="339">
        <f t="shared" si="192"/>
        <v>327</v>
      </c>
      <c r="H873" s="339">
        <f t="shared" si="192"/>
        <v>7527</v>
      </c>
      <c r="I873" s="339">
        <f t="shared" si="192"/>
        <v>138</v>
      </c>
      <c r="J873" s="339">
        <f t="shared" si="192"/>
        <v>3282</v>
      </c>
      <c r="K873" s="339">
        <f t="shared" si="192"/>
        <v>3691</v>
      </c>
      <c r="L873" s="339">
        <f t="shared" si="192"/>
        <v>4487</v>
      </c>
      <c r="M873" s="339">
        <f t="shared" si="192"/>
        <v>126</v>
      </c>
      <c r="N873" s="339">
        <f t="shared" si="192"/>
        <v>1101</v>
      </c>
      <c r="O873" s="339">
        <f t="shared" si="192"/>
        <v>508</v>
      </c>
      <c r="P873" s="339">
        <f t="shared" si="192"/>
        <v>2073</v>
      </c>
      <c r="Q873" s="339">
        <f t="shared" si="192"/>
        <v>41</v>
      </c>
      <c r="R873" s="339">
        <f t="shared" si="192"/>
        <v>256</v>
      </c>
      <c r="S873" s="339">
        <f t="shared" si="192"/>
        <v>561</v>
      </c>
      <c r="T873" s="339">
        <f t="shared" si="192"/>
        <v>1024</v>
      </c>
      <c r="U873" s="339">
        <f t="shared" si="192"/>
        <v>555</v>
      </c>
      <c r="V873" s="339">
        <f t="shared" si="192"/>
        <v>945</v>
      </c>
      <c r="W873" s="339">
        <f t="shared" si="192"/>
        <v>2676</v>
      </c>
      <c r="X873" s="339">
        <f t="shared" si="192"/>
        <v>395</v>
      </c>
      <c r="Y873" s="339">
        <f t="shared" si="192"/>
        <v>2612</v>
      </c>
      <c r="Z873" s="339">
        <f t="shared" si="192"/>
        <v>24</v>
      </c>
      <c r="AA873" s="339">
        <f t="shared" si="192"/>
        <v>56</v>
      </c>
      <c r="AB873" s="339">
        <f t="shared" si="192"/>
        <v>439</v>
      </c>
      <c r="AC873" s="339">
        <f t="shared" si="192"/>
        <v>223</v>
      </c>
      <c r="AD873" s="339">
        <f t="shared" si="192"/>
        <v>639</v>
      </c>
      <c r="AE873" s="339">
        <f t="shared" si="192"/>
        <v>126</v>
      </c>
      <c r="AF873" s="339">
        <f t="shared" si="192"/>
        <v>923</v>
      </c>
      <c r="AG873" s="339">
        <f t="shared" si="192"/>
        <v>109</v>
      </c>
      <c r="AH873" s="339">
        <f t="shared" si="192"/>
        <v>20</v>
      </c>
      <c r="AI873" s="339">
        <f t="shared" si="192"/>
        <v>343</v>
      </c>
      <c r="AJ873" s="339">
        <f t="shared" si="192"/>
        <v>0</v>
      </c>
      <c r="AK873" s="335"/>
      <c r="AL873" s="335"/>
      <c r="AM873" s="335"/>
      <c r="AN873" s="335"/>
      <c r="AO873" s="335"/>
      <c r="AP873" s="335"/>
    </row>
    <row r="874">
      <c r="A874" s="345">
        <v>44068.0</v>
      </c>
      <c r="B874" s="339">
        <f t="shared" ref="B874:AJ874" si="193">B162-B1227-B1936</f>
        <v>1032</v>
      </c>
      <c r="C874" s="339">
        <f t="shared" si="193"/>
        <v>538</v>
      </c>
      <c r="D874" s="339">
        <f t="shared" si="193"/>
        <v>727</v>
      </c>
      <c r="E874" s="339">
        <f t="shared" si="193"/>
        <v>21</v>
      </c>
      <c r="F874" s="339">
        <f t="shared" si="193"/>
        <v>110</v>
      </c>
      <c r="G874" s="339">
        <f t="shared" si="193"/>
        <v>357</v>
      </c>
      <c r="H874" s="339">
        <f t="shared" si="193"/>
        <v>7624</v>
      </c>
      <c r="I874" s="339">
        <f t="shared" si="193"/>
        <v>143</v>
      </c>
      <c r="J874" s="339">
        <f t="shared" si="193"/>
        <v>3526</v>
      </c>
      <c r="K874" s="339">
        <f t="shared" si="193"/>
        <v>3744</v>
      </c>
      <c r="L874" s="339">
        <f t="shared" si="193"/>
        <v>4475</v>
      </c>
      <c r="M874" s="339">
        <f t="shared" si="193"/>
        <v>153</v>
      </c>
      <c r="N874" s="339">
        <f t="shared" si="193"/>
        <v>1066</v>
      </c>
      <c r="O874" s="339">
        <f t="shared" si="193"/>
        <v>486</v>
      </c>
      <c r="P874" s="339">
        <f t="shared" si="193"/>
        <v>2085</v>
      </c>
      <c r="Q874" s="339">
        <f t="shared" si="193"/>
        <v>42</v>
      </c>
      <c r="R874" s="339">
        <f t="shared" si="193"/>
        <v>246</v>
      </c>
      <c r="S874" s="339">
        <f t="shared" si="193"/>
        <v>558</v>
      </c>
      <c r="T874" s="339">
        <f t="shared" si="193"/>
        <v>1032</v>
      </c>
      <c r="U874" s="339">
        <f t="shared" si="193"/>
        <v>611</v>
      </c>
      <c r="V874" s="339">
        <f t="shared" si="193"/>
        <v>959</v>
      </c>
      <c r="W874" s="339">
        <f t="shared" si="193"/>
        <v>2701</v>
      </c>
      <c r="X874" s="339">
        <f t="shared" si="193"/>
        <v>420</v>
      </c>
      <c r="Y874" s="339">
        <f t="shared" si="193"/>
        <v>2526</v>
      </c>
      <c r="Z874" s="339">
        <f t="shared" si="193"/>
        <v>21</v>
      </c>
      <c r="AA874" s="339">
        <f t="shared" si="193"/>
        <v>60</v>
      </c>
      <c r="AB874" s="339">
        <f t="shared" si="193"/>
        <v>466</v>
      </c>
      <c r="AC874" s="339">
        <f t="shared" si="193"/>
        <v>210</v>
      </c>
      <c r="AD874" s="339">
        <f t="shared" si="193"/>
        <v>658</v>
      </c>
      <c r="AE874" s="339">
        <f t="shared" si="193"/>
        <v>126</v>
      </c>
      <c r="AF874" s="339">
        <f t="shared" si="193"/>
        <v>923</v>
      </c>
      <c r="AG874" s="339">
        <f t="shared" si="193"/>
        <v>113</v>
      </c>
      <c r="AH874" s="339">
        <f t="shared" si="193"/>
        <v>21</v>
      </c>
      <c r="AI874" s="339">
        <f t="shared" si="193"/>
        <v>354</v>
      </c>
      <c r="AJ874" s="339">
        <f t="shared" si="193"/>
        <v>0</v>
      </c>
      <c r="AK874" s="335"/>
      <c r="AL874" s="335"/>
      <c r="AM874" s="335"/>
      <c r="AN874" s="335"/>
      <c r="AO874" s="335"/>
      <c r="AP874" s="335"/>
    </row>
    <row r="875">
      <c r="A875" s="345">
        <v>44069.0</v>
      </c>
      <c r="B875" s="339">
        <f t="shared" ref="B875:AJ875" si="194">B163-B1228-B1937</f>
        <v>1062</v>
      </c>
      <c r="C875" s="339">
        <f t="shared" si="194"/>
        <v>555</v>
      </c>
      <c r="D875" s="339">
        <f t="shared" si="194"/>
        <v>726</v>
      </c>
      <c r="E875" s="339">
        <f t="shared" si="194"/>
        <v>21</v>
      </c>
      <c r="F875" s="339">
        <f t="shared" si="194"/>
        <v>108</v>
      </c>
      <c r="G875" s="339">
        <f t="shared" si="194"/>
        <v>336</v>
      </c>
      <c r="H875" s="339">
        <f t="shared" si="194"/>
        <v>7568</v>
      </c>
      <c r="I875" s="339">
        <f t="shared" si="194"/>
        <v>147</v>
      </c>
      <c r="J875" s="339">
        <f t="shared" si="194"/>
        <v>3674</v>
      </c>
      <c r="K875" s="339">
        <f t="shared" si="194"/>
        <v>3703</v>
      </c>
      <c r="L875" s="339">
        <f t="shared" si="194"/>
        <v>4428</v>
      </c>
      <c r="M875" s="339">
        <f t="shared" si="194"/>
        <v>133</v>
      </c>
      <c r="N875" s="339">
        <f t="shared" si="194"/>
        <v>1122</v>
      </c>
      <c r="O875" s="339">
        <f t="shared" si="194"/>
        <v>464</v>
      </c>
      <c r="P875" s="339">
        <f t="shared" si="194"/>
        <v>1996</v>
      </c>
      <c r="Q875" s="339">
        <f t="shared" si="194"/>
        <v>41</v>
      </c>
      <c r="R875" s="339">
        <f t="shared" si="194"/>
        <v>216</v>
      </c>
      <c r="S875" s="339">
        <f t="shared" si="194"/>
        <v>568</v>
      </c>
      <c r="T875" s="339">
        <f t="shared" si="194"/>
        <v>1034</v>
      </c>
      <c r="U875" s="339">
        <f t="shared" si="194"/>
        <v>689</v>
      </c>
      <c r="V875" s="339">
        <f t="shared" si="194"/>
        <v>939</v>
      </c>
      <c r="W875" s="339">
        <f t="shared" si="194"/>
        <v>2706</v>
      </c>
      <c r="X875" s="339">
        <f t="shared" si="194"/>
        <v>432</v>
      </c>
      <c r="Y875" s="339">
        <f t="shared" si="194"/>
        <v>2487</v>
      </c>
      <c r="Z875" s="339">
        <f t="shared" si="194"/>
        <v>19</v>
      </c>
      <c r="AA875" s="339">
        <f t="shared" si="194"/>
        <v>47</v>
      </c>
      <c r="AB875" s="339">
        <f t="shared" si="194"/>
        <v>485</v>
      </c>
      <c r="AC875" s="339">
        <f t="shared" si="194"/>
        <v>240</v>
      </c>
      <c r="AD875" s="339">
        <f t="shared" si="194"/>
        <v>632</v>
      </c>
      <c r="AE875" s="339">
        <f t="shared" si="194"/>
        <v>154</v>
      </c>
      <c r="AF875" s="339">
        <f t="shared" si="194"/>
        <v>620</v>
      </c>
      <c r="AG875" s="339">
        <f t="shared" si="194"/>
        <v>111</v>
      </c>
      <c r="AH875" s="339">
        <f t="shared" si="194"/>
        <v>22</v>
      </c>
      <c r="AI875" s="339">
        <f t="shared" si="194"/>
        <v>327</v>
      </c>
      <c r="AJ875" s="339">
        <f t="shared" si="194"/>
        <v>0</v>
      </c>
      <c r="AK875" s="335"/>
      <c r="AL875" s="335"/>
      <c r="AM875" s="335"/>
      <c r="AN875" s="335"/>
      <c r="AO875" s="335"/>
      <c r="AP875" s="335"/>
    </row>
    <row r="876">
      <c r="A876" s="345">
        <v>44070.0</v>
      </c>
      <c r="B876" s="339">
        <f t="shared" ref="B876:AJ876" si="195">B164-B1229-B1938</f>
        <v>1170</v>
      </c>
      <c r="C876" s="339">
        <f t="shared" si="195"/>
        <v>561</v>
      </c>
      <c r="D876" s="339">
        <f t="shared" si="195"/>
        <v>764</v>
      </c>
      <c r="E876" s="339">
        <f t="shared" si="195"/>
        <v>21</v>
      </c>
      <c r="F876" s="339">
        <f t="shared" si="195"/>
        <v>109</v>
      </c>
      <c r="G876" s="339">
        <f t="shared" si="195"/>
        <v>347</v>
      </c>
      <c r="H876" s="339">
        <f t="shared" si="195"/>
        <v>6779</v>
      </c>
      <c r="I876" s="339">
        <f t="shared" si="195"/>
        <v>154</v>
      </c>
      <c r="J876" s="339">
        <f t="shared" si="195"/>
        <v>3742</v>
      </c>
      <c r="K876" s="339">
        <f t="shared" si="195"/>
        <v>3707</v>
      </c>
      <c r="L876" s="339">
        <f t="shared" si="195"/>
        <v>4424</v>
      </c>
      <c r="M876" s="339">
        <f t="shared" si="195"/>
        <v>98</v>
      </c>
      <c r="N876" s="339">
        <f t="shared" si="195"/>
        <v>1268</v>
      </c>
      <c r="O876" s="339">
        <f t="shared" si="195"/>
        <v>457</v>
      </c>
      <c r="P876" s="339">
        <f t="shared" si="195"/>
        <v>1849</v>
      </c>
      <c r="Q876" s="339">
        <f t="shared" si="195"/>
        <v>39</v>
      </c>
      <c r="R876" s="339">
        <f t="shared" si="195"/>
        <v>255</v>
      </c>
      <c r="S876" s="339">
        <f t="shared" si="195"/>
        <v>565</v>
      </c>
      <c r="T876" s="339">
        <f t="shared" si="195"/>
        <v>997</v>
      </c>
      <c r="U876" s="339">
        <f t="shared" si="195"/>
        <v>673</v>
      </c>
      <c r="V876" s="339">
        <f t="shared" si="195"/>
        <v>958</v>
      </c>
      <c r="W876" s="339">
        <f t="shared" si="195"/>
        <v>2687</v>
      </c>
      <c r="X876" s="339">
        <f t="shared" si="195"/>
        <v>436</v>
      </c>
      <c r="Y876" s="339">
        <f t="shared" si="195"/>
        <v>2430</v>
      </c>
      <c r="Z876" s="339">
        <f t="shared" si="195"/>
        <v>18</v>
      </c>
      <c r="AA876" s="339">
        <f t="shared" si="195"/>
        <v>41</v>
      </c>
      <c r="AB876" s="339">
        <f t="shared" si="195"/>
        <v>563</v>
      </c>
      <c r="AC876" s="339">
        <f t="shared" si="195"/>
        <v>201</v>
      </c>
      <c r="AD876" s="339">
        <f t="shared" si="195"/>
        <v>649</v>
      </c>
      <c r="AE876" s="339">
        <f t="shared" si="195"/>
        <v>153</v>
      </c>
      <c r="AF876" s="339">
        <f t="shared" si="195"/>
        <v>631</v>
      </c>
      <c r="AG876" s="339">
        <f t="shared" si="195"/>
        <v>113</v>
      </c>
      <c r="AH876" s="339">
        <f t="shared" si="195"/>
        <v>17</v>
      </c>
      <c r="AI876" s="339">
        <f t="shared" si="195"/>
        <v>369</v>
      </c>
      <c r="AJ876" s="339">
        <f t="shared" si="195"/>
        <v>0</v>
      </c>
      <c r="AK876" s="335"/>
      <c r="AL876" s="335"/>
      <c r="AM876" s="335"/>
      <c r="AN876" s="335"/>
      <c r="AO876" s="335"/>
      <c r="AP876" s="335"/>
    </row>
    <row r="877">
      <c r="A877" s="345">
        <v>44071.0</v>
      </c>
      <c r="B877" s="339">
        <f t="shared" ref="B877:AJ877" si="196">B165-B1230-B1939</f>
        <v>1209</v>
      </c>
      <c r="C877" s="339">
        <f t="shared" si="196"/>
        <v>581</v>
      </c>
      <c r="D877" s="339">
        <f t="shared" si="196"/>
        <v>790</v>
      </c>
      <c r="E877" s="339">
        <f t="shared" si="196"/>
        <v>19</v>
      </c>
      <c r="F877" s="339">
        <f t="shared" si="196"/>
        <v>131</v>
      </c>
      <c r="G877" s="339">
        <f t="shared" si="196"/>
        <v>343</v>
      </c>
      <c r="H877" s="339">
        <f t="shared" si="196"/>
        <v>6757</v>
      </c>
      <c r="I877" s="339">
        <f t="shared" si="196"/>
        <v>154</v>
      </c>
      <c r="J877" s="339">
        <f t="shared" si="196"/>
        <v>4199</v>
      </c>
      <c r="K877" s="339">
        <f t="shared" si="196"/>
        <v>3801</v>
      </c>
      <c r="L877" s="339">
        <f t="shared" si="196"/>
        <v>4583</v>
      </c>
      <c r="M877" s="339">
        <f t="shared" si="196"/>
        <v>98</v>
      </c>
      <c r="N877" s="339">
        <f t="shared" si="196"/>
        <v>1318</v>
      </c>
      <c r="O877" s="339">
        <f t="shared" si="196"/>
        <v>457</v>
      </c>
      <c r="P877" s="339">
        <f t="shared" si="196"/>
        <v>1732</v>
      </c>
      <c r="Q877" s="339">
        <f t="shared" si="196"/>
        <v>48</v>
      </c>
      <c r="R877" s="339">
        <f t="shared" si="196"/>
        <v>290</v>
      </c>
      <c r="S877" s="339">
        <f t="shared" si="196"/>
        <v>560</v>
      </c>
      <c r="T877" s="339">
        <f t="shared" si="196"/>
        <v>1012</v>
      </c>
      <c r="U877" s="339">
        <f t="shared" si="196"/>
        <v>686</v>
      </c>
      <c r="V877" s="339">
        <f t="shared" si="196"/>
        <v>930</v>
      </c>
      <c r="W877" s="339">
        <f t="shared" si="196"/>
        <v>2632</v>
      </c>
      <c r="X877" s="339">
        <f t="shared" si="196"/>
        <v>467</v>
      </c>
      <c r="Y877" s="339">
        <f t="shared" si="196"/>
        <v>2398</v>
      </c>
      <c r="Z877" s="339">
        <f t="shared" si="196"/>
        <v>14</v>
      </c>
      <c r="AA877" s="339">
        <f t="shared" si="196"/>
        <v>43</v>
      </c>
      <c r="AB877" s="339">
        <f t="shared" si="196"/>
        <v>582</v>
      </c>
      <c r="AC877" s="339">
        <f t="shared" si="196"/>
        <v>214</v>
      </c>
      <c r="AD877" s="339">
        <f t="shared" si="196"/>
        <v>652</v>
      </c>
      <c r="AE877" s="339">
        <f t="shared" si="196"/>
        <v>152</v>
      </c>
      <c r="AF877" s="339">
        <f t="shared" si="196"/>
        <v>604</v>
      </c>
      <c r="AG877" s="339">
        <f t="shared" si="196"/>
        <v>116</v>
      </c>
      <c r="AH877" s="339">
        <f t="shared" si="196"/>
        <v>18</v>
      </c>
      <c r="AI877" s="339">
        <f t="shared" si="196"/>
        <v>228</v>
      </c>
      <c r="AJ877" s="339">
        <f t="shared" si="196"/>
        <v>0</v>
      </c>
      <c r="AK877" s="335"/>
      <c r="AL877" s="335"/>
      <c r="AM877" s="335"/>
      <c r="AN877" s="335"/>
      <c r="AO877" s="335"/>
      <c r="AP877" s="335"/>
    </row>
    <row r="878">
      <c r="A878" s="345">
        <v>44072.0</v>
      </c>
      <c r="B878" s="339">
        <f t="shared" ref="B878:AJ878" si="197">B166-B1231-B1940</f>
        <v>1300</v>
      </c>
      <c r="C878" s="339">
        <f t="shared" si="197"/>
        <v>600</v>
      </c>
      <c r="D878" s="339">
        <f t="shared" si="197"/>
        <v>742</v>
      </c>
      <c r="E878" s="339">
        <f t="shared" si="197"/>
        <v>16</v>
      </c>
      <c r="F878" s="339">
        <f t="shared" si="197"/>
        <v>134</v>
      </c>
      <c r="G878" s="339">
        <f t="shared" si="197"/>
        <v>368</v>
      </c>
      <c r="H878" s="339">
        <f t="shared" si="197"/>
        <v>7001</v>
      </c>
      <c r="I878" s="339">
        <f t="shared" si="197"/>
        <v>148</v>
      </c>
      <c r="J878" s="339">
        <f t="shared" si="197"/>
        <v>4478</v>
      </c>
      <c r="K878" s="339">
        <f t="shared" si="197"/>
        <v>3881</v>
      </c>
      <c r="L878" s="339">
        <f t="shared" si="197"/>
        <v>4898</v>
      </c>
      <c r="M878" s="339">
        <f t="shared" si="197"/>
        <v>83</v>
      </c>
      <c r="N878" s="339">
        <f t="shared" si="197"/>
        <v>1468</v>
      </c>
      <c r="O878" s="339">
        <f t="shared" si="197"/>
        <v>434</v>
      </c>
      <c r="P878" s="339">
        <f t="shared" si="197"/>
        <v>1691</v>
      </c>
      <c r="Q878" s="339">
        <f t="shared" si="197"/>
        <v>53</v>
      </c>
      <c r="R878" s="339">
        <f t="shared" si="197"/>
        <v>311</v>
      </c>
      <c r="S878" s="339">
        <f t="shared" si="197"/>
        <v>575</v>
      </c>
      <c r="T878" s="339">
        <f t="shared" si="197"/>
        <v>996</v>
      </c>
      <c r="U878" s="339">
        <f t="shared" si="197"/>
        <v>766</v>
      </c>
      <c r="V878" s="339">
        <f t="shared" si="197"/>
        <v>946</v>
      </c>
      <c r="W878" s="339">
        <f t="shared" si="197"/>
        <v>2618</v>
      </c>
      <c r="X878" s="339">
        <f t="shared" si="197"/>
        <v>505</v>
      </c>
      <c r="Y878" s="339">
        <f t="shared" si="197"/>
        <v>2401</v>
      </c>
      <c r="Z878" s="339">
        <f t="shared" si="197"/>
        <v>15</v>
      </c>
      <c r="AA878" s="339">
        <f t="shared" si="197"/>
        <v>47</v>
      </c>
      <c r="AB878" s="339">
        <f t="shared" si="197"/>
        <v>638</v>
      </c>
      <c r="AC878" s="339">
        <f t="shared" si="197"/>
        <v>196</v>
      </c>
      <c r="AD878" s="339">
        <f t="shared" si="197"/>
        <v>677</v>
      </c>
      <c r="AE878" s="339">
        <f t="shared" si="197"/>
        <v>171</v>
      </c>
      <c r="AF878" s="339">
        <f t="shared" si="197"/>
        <v>620</v>
      </c>
      <c r="AG878" s="339">
        <f t="shared" si="197"/>
        <v>118</v>
      </c>
      <c r="AH878" s="339">
        <f t="shared" si="197"/>
        <v>18</v>
      </c>
      <c r="AI878" s="339">
        <f t="shared" si="197"/>
        <v>219</v>
      </c>
      <c r="AJ878" s="339">
        <f t="shared" si="197"/>
        <v>0</v>
      </c>
      <c r="AK878" s="335"/>
      <c r="AL878" s="335"/>
      <c r="AM878" s="335"/>
      <c r="AN878" s="335"/>
      <c r="AO878" s="335"/>
      <c r="AP878" s="335"/>
    </row>
    <row r="879">
      <c r="A879" s="345">
        <v>44073.0</v>
      </c>
      <c r="B879" s="339">
        <f t="shared" ref="B879:AJ879" si="198">B167-B1232-B1941</f>
        <v>1293</v>
      </c>
      <c r="C879" s="339">
        <f t="shared" si="198"/>
        <v>658</v>
      </c>
      <c r="D879" s="339">
        <f t="shared" si="198"/>
        <v>746</v>
      </c>
      <c r="E879" s="339">
        <f t="shared" si="198"/>
        <v>20</v>
      </c>
      <c r="F879" s="339">
        <f t="shared" si="198"/>
        <v>136</v>
      </c>
      <c r="G879" s="339">
        <f t="shared" si="198"/>
        <v>384</v>
      </c>
      <c r="H879" s="339">
        <f t="shared" si="198"/>
        <v>7720</v>
      </c>
      <c r="I879" s="339">
        <f t="shared" si="198"/>
        <v>148</v>
      </c>
      <c r="J879" s="339">
        <f t="shared" si="198"/>
        <v>4560</v>
      </c>
      <c r="K879" s="339">
        <f t="shared" si="198"/>
        <v>3922</v>
      </c>
      <c r="L879" s="339">
        <f t="shared" si="198"/>
        <v>5115</v>
      </c>
      <c r="M879" s="339">
        <f t="shared" si="198"/>
        <v>100</v>
      </c>
      <c r="N879" s="339">
        <f t="shared" si="198"/>
        <v>1642</v>
      </c>
      <c r="O879" s="339">
        <f t="shared" si="198"/>
        <v>423</v>
      </c>
      <c r="P879" s="339">
        <f t="shared" si="198"/>
        <v>1657</v>
      </c>
      <c r="Q879" s="339">
        <f t="shared" si="198"/>
        <v>55</v>
      </c>
      <c r="R879" s="339">
        <f t="shared" si="198"/>
        <v>311</v>
      </c>
      <c r="S879" s="339">
        <f t="shared" si="198"/>
        <v>551</v>
      </c>
      <c r="T879" s="339">
        <f t="shared" si="198"/>
        <v>1020</v>
      </c>
      <c r="U879" s="339">
        <f t="shared" si="198"/>
        <v>816</v>
      </c>
      <c r="V879" s="339">
        <f t="shared" si="198"/>
        <v>975</v>
      </c>
      <c r="W879" s="339">
        <f t="shared" si="198"/>
        <v>2552</v>
      </c>
      <c r="X879" s="339">
        <f t="shared" si="198"/>
        <v>488</v>
      </c>
      <c r="Y879" s="339">
        <f t="shared" si="198"/>
        <v>2350</v>
      </c>
      <c r="Z879" s="339">
        <f t="shared" si="198"/>
        <v>14</v>
      </c>
      <c r="AA879" s="339">
        <f t="shared" si="198"/>
        <v>51</v>
      </c>
      <c r="AB879" s="339">
        <f t="shared" si="198"/>
        <v>744</v>
      </c>
      <c r="AC879" s="339">
        <f t="shared" si="198"/>
        <v>213</v>
      </c>
      <c r="AD879" s="339">
        <f t="shared" si="198"/>
        <v>697</v>
      </c>
      <c r="AE879" s="339">
        <f t="shared" si="198"/>
        <v>176</v>
      </c>
      <c r="AF879" s="339">
        <f t="shared" si="198"/>
        <v>639</v>
      </c>
      <c r="AG879" s="339">
        <f t="shared" si="198"/>
        <v>116</v>
      </c>
      <c r="AH879" s="339">
        <f t="shared" si="198"/>
        <v>19</v>
      </c>
      <c r="AI879" s="339">
        <f t="shared" si="198"/>
        <v>214</v>
      </c>
      <c r="AJ879" s="339">
        <f t="shared" si="198"/>
        <v>0</v>
      </c>
      <c r="AK879" s="335"/>
      <c r="AL879" s="335"/>
      <c r="AM879" s="335"/>
      <c r="AN879" s="335"/>
      <c r="AO879" s="335"/>
      <c r="AP879" s="335"/>
    </row>
    <row r="880">
      <c r="A880" s="345">
        <v>44074.0</v>
      </c>
      <c r="B880" s="339">
        <f t="shared" ref="B880:AJ880" si="199">B168-B1233-B1942</f>
        <v>1258</v>
      </c>
      <c r="C880" s="339">
        <f t="shared" si="199"/>
        <v>705</v>
      </c>
      <c r="D880" s="339">
        <f t="shared" si="199"/>
        <v>752</v>
      </c>
      <c r="E880" s="339">
        <f t="shared" si="199"/>
        <v>14</v>
      </c>
      <c r="F880" s="339">
        <f t="shared" si="199"/>
        <v>132</v>
      </c>
      <c r="G880" s="339">
        <f t="shared" si="199"/>
        <v>360</v>
      </c>
      <c r="H880" s="339">
        <f t="shared" si="199"/>
        <v>8351</v>
      </c>
      <c r="I880" s="339">
        <f t="shared" si="199"/>
        <v>141</v>
      </c>
      <c r="J880" s="339">
        <f t="shared" si="199"/>
        <v>4640</v>
      </c>
      <c r="K880" s="339">
        <f t="shared" si="199"/>
        <v>3993</v>
      </c>
      <c r="L880" s="339">
        <f t="shared" si="199"/>
        <v>5034</v>
      </c>
      <c r="M880" s="339">
        <f t="shared" si="199"/>
        <v>83</v>
      </c>
      <c r="N880" s="339">
        <f t="shared" si="199"/>
        <v>1693</v>
      </c>
      <c r="O880" s="339">
        <f t="shared" si="199"/>
        <v>442</v>
      </c>
      <c r="P880" s="339">
        <f t="shared" si="199"/>
        <v>1646</v>
      </c>
      <c r="Q880" s="339">
        <f t="shared" si="199"/>
        <v>53</v>
      </c>
      <c r="R880" s="339">
        <f t="shared" si="199"/>
        <v>377</v>
      </c>
      <c r="S880" s="339">
        <f t="shared" si="199"/>
        <v>536</v>
      </c>
      <c r="T880" s="339">
        <f t="shared" si="199"/>
        <v>1045</v>
      </c>
      <c r="U880" s="339">
        <f t="shared" si="199"/>
        <v>878</v>
      </c>
      <c r="V880" s="339">
        <f t="shared" si="199"/>
        <v>954</v>
      </c>
      <c r="W880" s="339">
        <f t="shared" si="199"/>
        <v>2547</v>
      </c>
      <c r="X880" s="339">
        <f t="shared" si="199"/>
        <v>464</v>
      </c>
      <c r="Y880" s="339">
        <f t="shared" si="199"/>
        <v>2371</v>
      </c>
      <c r="Z880" s="339">
        <f t="shared" si="199"/>
        <v>15</v>
      </c>
      <c r="AA880" s="339">
        <f t="shared" si="199"/>
        <v>52</v>
      </c>
      <c r="AB880" s="339">
        <f t="shared" si="199"/>
        <v>804</v>
      </c>
      <c r="AC880" s="339">
        <f t="shared" si="199"/>
        <v>215</v>
      </c>
      <c r="AD880" s="339">
        <f t="shared" si="199"/>
        <v>666</v>
      </c>
      <c r="AE880" s="339">
        <f t="shared" si="199"/>
        <v>225</v>
      </c>
      <c r="AF880" s="339">
        <f t="shared" si="199"/>
        <v>639</v>
      </c>
      <c r="AG880" s="339">
        <f t="shared" si="199"/>
        <v>118</v>
      </c>
      <c r="AH880" s="339">
        <f t="shared" si="199"/>
        <v>19</v>
      </c>
      <c r="AI880" s="339">
        <f t="shared" si="199"/>
        <v>198</v>
      </c>
      <c r="AJ880" s="339">
        <f t="shared" si="199"/>
        <v>0</v>
      </c>
      <c r="AK880" s="335"/>
      <c r="AL880" s="335"/>
      <c r="AM880" s="335"/>
      <c r="AN880" s="335"/>
      <c r="AO880" s="335"/>
      <c r="AP880" s="335"/>
    </row>
    <row r="881">
      <c r="A881" s="347">
        <f t="shared" ref="A881:A886" si="201">A880+1</f>
        <v>44075</v>
      </c>
      <c r="B881" s="339">
        <f t="shared" ref="B881:AJ881" si="200">B169-B1234-B1943</f>
        <v>1188</v>
      </c>
      <c r="C881" s="339">
        <f t="shared" si="200"/>
        <v>763</v>
      </c>
      <c r="D881" s="339">
        <f t="shared" si="200"/>
        <v>713</v>
      </c>
      <c r="E881" s="339">
        <f t="shared" si="200"/>
        <v>14</v>
      </c>
      <c r="F881" s="339">
        <f t="shared" si="200"/>
        <v>138</v>
      </c>
      <c r="G881" s="339">
        <f t="shared" si="200"/>
        <v>370</v>
      </c>
      <c r="H881" s="339">
        <f t="shared" si="200"/>
        <v>8506</v>
      </c>
      <c r="I881" s="339">
        <f t="shared" si="200"/>
        <v>141</v>
      </c>
      <c r="J881" s="339">
        <f t="shared" si="200"/>
        <v>4801</v>
      </c>
      <c r="K881" s="339">
        <f t="shared" si="200"/>
        <v>4058</v>
      </c>
      <c r="L881" s="339">
        <f t="shared" si="200"/>
        <v>5034</v>
      </c>
      <c r="M881" s="339">
        <f t="shared" si="200"/>
        <v>91</v>
      </c>
      <c r="N881" s="339">
        <f t="shared" si="200"/>
        <v>1734</v>
      </c>
      <c r="O881" s="339">
        <f t="shared" si="200"/>
        <v>459</v>
      </c>
      <c r="P881" s="339">
        <f t="shared" si="200"/>
        <v>1613</v>
      </c>
      <c r="Q881" s="339">
        <f t="shared" si="200"/>
        <v>55</v>
      </c>
      <c r="R881" s="339">
        <f t="shared" si="200"/>
        <v>404</v>
      </c>
      <c r="S881" s="339">
        <f t="shared" si="200"/>
        <v>521</v>
      </c>
      <c r="T881" s="339">
        <f t="shared" si="200"/>
        <v>1010</v>
      </c>
      <c r="U881" s="339">
        <f t="shared" si="200"/>
        <v>942</v>
      </c>
      <c r="V881" s="339">
        <f t="shared" si="200"/>
        <v>966</v>
      </c>
      <c r="W881" s="339">
        <f t="shared" si="200"/>
        <v>2559</v>
      </c>
      <c r="X881" s="339">
        <f t="shared" si="200"/>
        <v>490</v>
      </c>
      <c r="Y881" s="339">
        <f t="shared" si="200"/>
        <v>2375</v>
      </c>
      <c r="Z881" s="339">
        <f t="shared" si="200"/>
        <v>16</v>
      </c>
      <c r="AA881" s="339">
        <f t="shared" si="200"/>
        <v>54</v>
      </c>
      <c r="AB881" s="339">
        <f t="shared" si="200"/>
        <v>861</v>
      </c>
      <c r="AC881" s="339">
        <f t="shared" si="200"/>
        <v>221</v>
      </c>
      <c r="AD881" s="339">
        <f t="shared" si="200"/>
        <v>671</v>
      </c>
      <c r="AE881" s="339">
        <f t="shared" si="200"/>
        <v>224</v>
      </c>
      <c r="AF881" s="339">
        <f t="shared" si="200"/>
        <v>679</v>
      </c>
      <c r="AG881" s="339">
        <f t="shared" si="200"/>
        <v>112</v>
      </c>
      <c r="AH881" s="339">
        <f t="shared" si="200"/>
        <v>21</v>
      </c>
      <c r="AI881" s="339">
        <f t="shared" si="200"/>
        <v>205</v>
      </c>
      <c r="AJ881" s="339">
        <f t="shared" si="200"/>
        <v>0</v>
      </c>
      <c r="AK881" s="335"/>
      <c r="AL881" s="335"/>
      <c r="AM881" s="335"/>
      <c r="AN881" s="335"/>
      <c r="AO881" s="335"/>
      <c r="AP881" s="335"/>
    </row>
    <row r="882">
      <c r="A882" s="347">
        <f t="shared" si="201"/>
        <v>44076</v>
      </c>
      <c r="B882" s="339">
        <f t="shared" ref="B882:AJ882" si="202">B170-B1235-B1944</f>
        <v>1234</v>
      </c>
      <c r="C882" s="339">
        <f t="shared" si="202"/>
        <v>826</v>
      </c>
      <c r="D882" s="339">
        <f t="shared" si="202"/>
        <v>758</v>
      </c>
      <c r="E882" s="339">
        <f t="shared" si="202"/>
        <v>13</v>
      </c>
      <c r="F882" s="339">
        <f t="shared" si="202"/>
        <v>142</v>
      </c>
      <c r="G882" s="339">
        <f t="shared" si="202"/>
        <v>372</v>
      </c>
      <c r="H882" s="339">
        <f t="shared" si="202"/>
        <v>9069</v>
      </c>
      <c r="I882" s="339">
        <f t="shared" si="202"/>
        <v>142</v>
      </c>
      <c r="J882" s="339">
        <f t="shared" si="202"/>
        <v>4866</v>
      </c>
      <c r="K882" s="339">
        <f t="shared" si="202"/>
        <v>4091</v>
      </c>
      <c r="L882" s="339">
        <f t="shared" si="202"/>
        <v>5076</v>
      </c>
      <c r="M882" s="339">
        <f t="shared" si="202"/>
        <v>76</v>
      </c>
      <c r="N882" s="339">
        <f t="shared" si="202"/>
        <v>1738</v>
      </c>
      <c r="O882" s="339">
        <f t="shared" si="202"/>
        <v>459</v>
      </c>
      <c r="P882" s="339">
        <f t="shared" si="202"/>
        <v>1563</v>
      </c>
      <c r="Q882" s="339">
        <f t="shared" si="202"/>
        <v>58</v>
      </c>
      <c r="R882" s="339">
        <f t="shared" si="202"/>
        <v>447</v>
      </c>
      <c r="S882" s="339">
        <f t="shared" si="202"/>
        <v>506</v>
      </c>
      <c r="T882" s="339">
        <f t="shared" si="202"/>
        <v>1015</v>
      </c>
      <c r="U882" s="339">
        <f t="shared" si="202"/>
        <v>964</v>
      </c>
      <c r="V882" s="339">
        <f t="shared" si="202"/>
        <v>929</v>
      </c>
      <c r="W882" s="339">
        <f t="shared" si="202"/>
        <v>2633</v>
      </c>
      <c r="X882" s="339">
        <f t="shared" si="202"/>
        <v>499</v>
      </c>
      <c r="Y882" s="339">
        <f t="shared" si="202"/>
        <v>2418</v>
      </c>
      <c r="Z882" s="339">
        <f t="shared" si="202"/>
        <v>16</v>
      </c>
      <c r="AA882" s="339">
        <f t="shared" si="202"/>
        <v>60</v>
      </c>
      <c r="AB882" s="339">
        <f t="shared" si="202"/>
        <v>957</v>
      </c>
      <c r="AC882" s="339">
        <f t="shared" si="202"/>
        <v>226</v>
      </c>
      <c r="AD882" s="339">
        <f t="shared" si="202"/>
        <v>670</v>
      </c>
      <c r="AE882" s="339">
        <f t="shared" si="202"/>
        <v>223</v>
      </c>
      <c r="AF882" s="339">
        <f t="shared" si="202"/>
        <v>669</v>
      </c>
      <c r="AG882" s="339">
        <f t="shared" si="202"/>
        <v>111</v>
      </c>
      <c r="AH882" s="339">
        <f t="shared" si="202"/>
        <v>30</v>
      </c>
      <c r="AI882" s="339">
        <f t="shared" si="202"/>
        <v>203</v>
      </c>
      <c r="AJ882" s="339">
        <f t="shared" si="202"/>
        <v>0</v>
      </c>
      <c r="AK882" s="335"/>
      <c r="AL882" s="335"/>
      <c r="AM882" s="335"/>
      <c r="AN882" s="335"/>
      <c r="AO882" s="335"/>
      <c r="AP882" s="335"/>
    </row>
    <row r="883">
      <c r="A883" s="347">
        <f t="shared" si="201"/>
        <v>44077</v>
      </c>
      <c r="B883" s="339">
        <f t="shared" ref="B883:AJ883" si="203">B171-B1236-B1945</f>
        <v>1319</v>
      </c>
      <c r="C883" s="339">
        <f t="shared" si="203"/>
        <v>879</v>
      </c>
      <c r="D883" s="339">
        <f t="shared" si="203"/>
        <v>767</v>
      </c>
      <c r="E883" s="339">
        <f t="shared" si="203"/>
        <v>12</v>
      </c>
      <c r="F883" s="339">
        <f t="shared" si="203"/>
        <v>150</v>
      </c>
      <c r="G883" s="339">
        <f t="shared" si="203"/>
        <v>389</v>
      </c>
      <c r="H883" s="339">
        <f t="shared" si="203"/>
        <v>9713</v>
      </c>
      <c r="I883" s="339">
        <f t="shared" si="203"/>
        <v>141</v>
      </c>
      <c r="J883" s="339">
        <f t="shared" si="203"/>
        <v>5070</v>
      </c>
      <c r="K883" s="339">
        <f t="shared" si="203"/>
        <v>4180</v>
      </c>
      <c r="L883" s="339">
        <f t="shared" si="203"/>
        <v>5079</v>
      </c>
      <c r="M883" s="339">
        <f t="shared" si="203"/>
        <v>81</v>
      </c>
      <c r="N883" s="339">
        <f t="shared" si="203"/>
        <v>1791</v>
      </c>
      <c r="O883" s="339">
        <f t="shared" si="203"/>
        <v>424</v>
      </c>
      <c r="P883" s="339">
        <f t="shared" si="203"/>
        <v>1531</v>
      </c>
      <c r="Q883" s="339">
        <f t="shared" si="203"/>
        <v>69</v>
      </c>
      <c r="R883" s="339">
        <f t="shared" si="203"/>
        <v>473</v>
      </c>
      <c r="S883" s="339">
        <f t="shared" si="203"/>
        <v>508</v>
      </c>
      <c r="T883" s="339">
        <f t="shared" si="203"/>
        <v>1039</v>
      </c>
      <c r="U883" s="339">
        <f t="shared" si="203"/>
        <v>987</v>
      </c>
      <c r="V883" s="339">
        <f t="shared" si="203"/>
        <v>927</v>
      </c>
      <c r="W883" s="339">
        <f t="shared" si="203"/>
        <v>2659</v>
      </c>
      <c r="X883" s="339">
        <f t="shared" si="203"/>
        <v>493</v>
      </c>
      <c r="Y883" s="339">
        <f t="shared" si="203"/>
        <v>2378</v>
      </c>
      <c r="Z883" s="339">
        <f t="shared" si="203"/>
        <v>17</v>
      </c>
      <c r="AA883" s="339">
        <f t="shared" si="203"/>
        <v>71</v>
      </c>
      <c r="AB883" s="339">
        <f t="shared" si="203"/>
        <v>1039</v>
      </c>
      <c r="AC883" s="339">
        <f t="shared" si="203"/>
        <v>233</v>
      </c>
      <c r="AD883" s="339">
        <f t="shared" si="203"/>
        <v>704</v>
      </c>
      <c r="AE883" s="339">
        <f t="shared" si="203"/>
        <v>247</v>
      </c>
      <c r="AF883" s="339">
        <f t="shared" si="203"/>
        <v>696</v>
      </c>
      <c r="AG883" s="339">
        <f t="shared" si="203"/>
        <v>115</v>
      </c>
      <c r="AH883" s="339">
        <f t="shared" si="203"/>
        <v>35</v>
      </c>
      <c r="AI883" s="339">
        <f t="shared" si="203"/>
        <v>247</v>
      </c>
      <c r="AJ883" s="339">
        <f t="shared" si="203"/>
        <v>0</v>
      </c>
      <c r="AK883" s="335"/>
      <c r="AL883" s="335"/>
      <c r="AM883" s="335"/>
      <c r="AN883" s="335"/>
      <c r="AO883" s="335"/>
      <c r="AP883" s="335"/>
    </row>
    <row r="884">
      <c r="A884" s="347">
        <f t="shared" si="201"/>
        <v>44078</v>
      </c>
      <c r="B884" s="339">
        <f t="shared" ref="B884:AJ884" si="204">B172-B1237-B1946</f>
        <v>1376</v>
      </c>
      <c r="C884" s="339">
        <f t="shared" si="204"/>
        <v>985</v>
      </c>
      <c r="D884" s="339">
        <f t="shared" si="204"/>
        <v>762</v>
      </c>
      <c r="E884" s="339">
        <f t="shared" si="204"/>
        <v>12</v>
      </c>
      <c r="F884" s="339">
        <f t="shared" si="204"/>
        <v>153</v>
      </c>
      <c r="G884" s="339">
        <f t="shared" si="204"/>
        <v>385</v>
      </c>
      <c r="H884" s="339">
        <f t="shared" si="204"/>
        <v>9768</v>
      </c>
      <c r="I884" s="339">
        <f t="shared" si="204"/>
        <v>129</v>
      </c>
      <c r="J884" s="339">
        <f t="shared" si="204"/>
        <v>5368</v>
      </c>
      <c r="K884" s="339">
        <f t="shared" si="204"/>
        <v>4245</v>
      </c>
      <c r="L884" s="339">
        <f t="shared" si="204"/>
        <v>5116</v>
      </c>
      <c r="M884" s="339">
        <f t="shared" si="204"/>
        <v>80</v>
      </c>
      <c r="N884" s="339">
        <f t="shared" si="204"/>
        <v>1977</v>
      </c>
      <c r="O884" s="339">
        <f t="shared" si="204"/>
        <v>386</v>
      </c>
      <c r="P884" s="339">
        <f t="shared" si="204"/>
        <v>1543</v>
      </c>
      <c r="Q884" s="339">
        <f t="shared" si="204"/>
        <v>68</v>
      </c>
      <c r="R884" s="339">
        <f t="shared" si="204"/>
        <v>529</v>
      </c>
      <c r="S884" s="339">
        <f t="shared" si="204"/>
        <v>500</v>
      </c>
      <c r="T884" s="339">
        <f t="shared" si="204"/>
        <v>1034</v>
      </c>
      <c r="U884" s="339">
        <f t="shared" si="204"/>
        <v>979</v>
      </c>
      <c r="V884" s="339">
        <f t="shared" si="204"/>
        <v>917</v>
      </c>
      <c r="W884" s="339">
        <f t="shared" si="204"/>
        <v>2726</v>
      </c>
      <c r="X884" s="339">
        <f t="shared" si="204"/>
        <v>517</v>
      </c>
      <c r="Y884" s="339">
        <f t="shared" si="204"/>
        <v>2390</v>
      </c>
      <c r="Z884" s="339">
        <f t="shared" si="204"/>
        <v>16</v>
      </c>
      <c r="AA884" s="339">
        <f t="shared" si="204"/>
        <v>73</v>
      </c>
      <c r="AB884" s="339">
        <f t="shared" si="204"/>
        <v>1109</v>
      </c>
      <c r="AC884" s="339">
        <f t="shared" si="204"/>
        <v>242</v>
      </c>
      <c r="AD884" s="339">
        <f t="shared" si="204"/>
        <v>722</v>
      </c>
      <c r="AE884" s="339">
        <f t="shared" si="204"/>
        <v>269</v>
      </c>
      <c r="AF884" s="339">
        <f t="shared" si="204"/>
        <v>749</v>
      </c>
      <c r="AG884" s="339">
        <f t="shared" si="204"/>
        <v>112</v>
      </c>
      <c r="AH884" s="339">
        <f t="shared" si="204"/>
        <v>37</v>
      </c>
      <c r="AI884" s="339">
        <f t="shared" si="204"/>
        <v>250</v>
      </c>
      <c r="AJ884" s="339">
        <f t="shared" si="204"/>
        <v>0</v>
      </c>
      <c r="AK884" s="335"/>
      <c r="AL884" s="335"/>
      <c r="AM884" s="335"/>
      <c r="AN884" s="335"/>
      <c r="AO884" s="335"/>
      <c r="AP884" s="335"/>
    </row>
    <row r="885">
      <c r="A885" s="347">
        <f t="shared" si="201"/>
        <v>44079</v>
      </c>
      <c r="B885" s="339">
        <f t="shared" ref="B885:AJ885" si="205">B173-B1238-B1947</f>
        <v>1435</v>
      </c>
      <c r="C885" s="339">
        <f t="shared" si="205"/>
        <v>1046</v>
      </c>
      <c r="D885" s="339">
        <f t="shared" si="205"/>
        <v>782</v>
      </c>
      <c r="E885" s="339">
        <f t="shared" si="205"/>
        <v>9</v>
      </c>
      <c r="F885" s="339">
        <f t="shared" si="205"/>
        <v>156</v>
      </c>
      <c r="G885" s="339">
        <f t="shared" si="205"/>
        <v>385</v>
      </c>
      <c r="H885" s="339">
        <f t="shared" si="205"/>
        <v>9901</v>
      </c>
      <c r="I885" s="339">
        <f t="shared" si="205"/>
        <v>118</v>
      </c>
      <c r="J885" s="339">
        <f t="shared" si="205"/>
        <v>5551</v>
      </c>
      <c r="K885" s="339">
        <f t="shared" si="205"/>
        <v>4208</v>
      </c>
      <c r="L885" s="339">
        <f t="shared" si="205"/>
        <v>5136</v>
      </c>
      <c r="M885" s="339">
        <f t="shared" si="205"/>
        <v>71</v>
      </c>
      <c r="N885" s="339">
        <f t="shared" si="205"/>
        <v>1961</v>
      </c>
      <c r="O885" s="339">
        <f t="shared" si="205"/>
        <v>386</v>
      </c>
      <c r="P885" s="339">
        <f t="shared" si="205"/>
        <v>1581</v>
      </c>
      <c r="Q885" s="339">
        <f t="shared" si="205"/>
        <v>74</v>
      </c>
      <c r="R885" s="339">
        <f t="shared" si="205"/>
        <v>546</v>
      </c>
      <c r="S885" s="339">
        <f t="shared" si="205"/>
        <v>506</v>
      </c>
      <c r="T885" s="339">
        <f t="shared" si="205"/>
        <v>1054</v>
      </c>
      <c r="U885" s="339">
        <f t="shared" si="205"/>
        <v>1019</v>
      </c>
      <c r="V885" s="339">
        <f t="shared" si="205"/>
        <v>892</v>
      </c>
      <c r="W885" s="339">
        <f t="shared" si="205"/>
        <v>2769</v>
      </c>
      <c r="X885" s="339">
        <f t="shared" si="205"/>
        <v>523</v>
      </c>
      <c r="Y885" s="339">
        <f t="shared" si="205"/>
        <v>2492</v>
      </c>
      <c r="Z885" s="339">
        <f t="shared" si="205"/>
        <v>17</v>
      </c>
      <c r="AA885" s="339">
        <f t="shared" si="205"/>
        <v>83</v>
      </c>
      <c r="AB885" s="339">
        <f t="shared" si="205"/>
        <v>1180</v>
      </c>
      <c r="AC885" s="339">
        <f t="shared" si="205"/>
        <v>242</v>
      </c>
      <c r="AD885" s="339">
        <f t="shared" si="205"/>
        <v>763</v>
      </c>
      <c r="AE885" s="339">
        <f t="shared" si="205"/>
        <v>260</v>
      </c>
      <c r="AF885" s="339">
        <f t="shared" si="205"/>
        <v>779</v>
      </c>
      <c r="AG885" s="339">
        <f t="shared" si="205"/>
        <v>119</v>
      </c>
      <c r="AH885" s="339">
        <f t="shared" si="205"/>
        <v>33</v>
      </c>
      <c r="AI885" s="339">
        <f t="shared" si="205"/>
        <v>247</v>
      </c>
      <c r="AJ885" s="339">
        <f t="shared" si="205"/>
        <v>0</v>
      </c>
      <c r="AK885" s="335"/>
      <c r="AL885" s="335"/>
      <c r="AM885" s="335"/>
      <c r="AN885" s="335"/>
      <c r="AO885" s="335"/>
      <c r="AP885" s="335"/>
    </row>
    <row r="886">
      <c r="A886" s="347">
        <f t="shared" si="201"/>
        <v>44080</v>
      </c>
      <c r="B886" s="339">
        <f t="shared" ref="B886:AJ886" si="206">B174-B1239-B1948</f>
        <v>1511</v>
      </c>
      <c r="C886" s="339">
        <f t="shared" si="206"/>
        <v>1090</v>
      </c>
      <c r="D886" s="339">
        <f t="shared" si="206"/>
        <v>839</v>
      </c>
      <c r="E886" s="339">
        <f t="shared" si="206"/>
        <v>10</v>
      </c>
      <c r="F886" s="339">
        <f t="shared" si="206"/>
        <v>178</v>
      </c>
      <c r="G886" s="339">
        <f t="shared" si="206"/>
        <v>354</v>
      </c>
      <c r="H886" s="339">
        <f t="shared" si="206"/>
        <v>10267</v>
      </c>
      <c r="I886" s="339">
        <f t="shared" si="206"/>
        <v>118</v>
      </c>
      <c r="J886" s="339">
        <f t="shared" si="206"/>
        <v>5670</v>
      </c>
      <c r="K886" s="339">
        <f t="shared" si="206"/>
        <v>4249</v>
      </c>
      <c r="L886" s="339">
        <f t="shared" si="206"/>
        <v>5045</v>
      </c>
      <c r="M886" s="339">
        <f t="shared" si="206"/>
        <v>84</v>
      </c>
      <c r="N886" s="339">
        <f t="shared" si="206"/>
        <v>1963</v>
      </c>
      <c r="O886" s="339">
        <f t="shared" si="206"/>
        <v>436</v>
      </c>
      <c r="P886" s="339">
        <f t="shared" si="206"/>
        <v>1588</v>
      </c>
      <c r="Q886" s="339">
        <f t="shared" si="206"/>
        <v>82</v>
      </c>
      <c r="R886" s="339">
        <f t="shared" si="206"/>
        <v>546</v>
      </c>
      <c r="S886" s="339">
        <f t="shared" si="206"/>
        <v>503</v>
      </c>
      <c r="T886" s="339">
        <f t="shared" si="206"/>
        <v>1019</v>
      </c>
      <c r="U886" s="339">
        <f t="shared" si="206"/>
        <v>1239</v>
      </c>
      <c r="V886" s="339">
        <f t="shared" si="206"/>
        <v>883</v>
      </c>
      <c r="W886" s="339">
        <f t="shared" si="206"/>
        <v>2743</v>
      </c>
      <c r="X886" s="339">
        <f t="shared" si="206"/>
        <v>548</v>
      </c>
      <c r="Y886" s="339">
        <f t="shared" si="206"/>
        <v>2650</v>
      </c>
      <c r="Z886" s="339">
        <f t="shared" si="206"/>
        <v>17</v>
      </c>
      <c r="AA886" s="339">
        <f t="shared" si="206"/>
        <v>88</v>
      </c>
      <c r="AB886" s="339">
        <f t="shared" si="206"/>
        <v>1285</v>
      </c>
      <c r="AC886" s="339">
        <f t="shared" si="206"/>
        <v>242</v>
      </c>
      <c r="AD886" s="339">
        <f t="shared" si="206"/>
        <v>820</v>
      </c>
      <c r="AE886" s="339">
        <f t="shared" si="206"/>
        <v>269</v>
      </c>
      <c r="AF886" s="339">
        <f t="shared" si="206"/>
        <v>779</v>
      </c>
      <c r="AG886" s="339">
        <f t="shared" si="206"/>
        <v>113</v>
      </c>
      <c r="AH886" s="339">
        <f t="shared" si="206"/>
        <v>34</v>
      </c>
      <c r="AI886" s="339">
        <f t="shared" si="206"/>
        <v>247</v>
      </c>
      <c r="AJ886" s="339">
        <f t="shared" si="206"/>
        <v>0</v>
      </c>
      <c r="AK886" s="335"/>
      <c r="AL886" s="335"/>
      <c r="AM886" s="335"/>
      <c r="AN886" s="335"/>
      <c r="AO886" s="335"/>
      <c r="AP886" s="335"/>
    </row>
    <row r="887">
      <c r="A887" s="345">
        <v>44081.0</v>
      </c>
      <c r="B887" s="339">
        <f t="shared" ref="B887:AJ887" si="207">B175-B1240-B1949</f>
        <v>1527</v>
      </c>
      <c r="C887" s="339">
        <f t="shared" si="207"/>
        <v>1158</v>
      </c>
      <c r="D887" s="339">
        <f t="shared" si="207"/>
        <v>878</v>
      </c>
      <c r="E887" s="339">
        <f t="shared" si="207"/>
        <v>10</v>
      </c>
      <c r="F887" s="339">
        <f t="shared" si="207"/>
        <v>168</v>
      </c>
      <c r="G887" s="339">
        <f t="shared" si="207"/>
        <v>336</v>
      </c>
      <c r="H887" s="339">
        <f t="shared" si="207"/>
        <v>10629</v>
      </c>
      <c r="I887" s="339">
        <f t="shared" si="207"/>
        <v>118</v>
      </c>
      <c r="J887" s="339">
        <f t="shared" si="207"/>
        <v>5786</v>
      </c>
      <c r="K887" s="339">
        <f t="shared" si="207"/>
        <v>4344</v>
      </c>
      <c r="L887" s="339">
        <f t="shared" si="207"/>
        <v>5076</v>
      </c>
      <c r="M887" s="339">
        <f t="shared" si="207"/>
        <v>84</v>
      </c>
      <c r="N887" s="339">
        <f t="shared" si="207"/>
        <v>2012</v>
      </c>
      <c r="O887" s="339">
        <f t="shared" si="207"/>
        <v>501</v>
      </c>
      <c r="P887" s="339">
        <f t="shared" si="207"/>
        <v>1614</v>
      </c>
      <c r="Q887" s="339">
        <f t="shared" si="207"/>
        <v>86</v>
      </c>
      <c r="R887" s="339">
        <f t="shared" si="207"/>
        <v>544</v>
      </c>
      <c r="S887" s="339">
        <f t="shared" si="207"/>
        <v>494</v>
      </c>
      <c r="T887" s="339">
        <f t="shared" si="207"/>
        <v>1056</v>
      </c>
      <c r="U887" s="339">
        <f t="shared" si="207"/>
        <v>1225</v>
      </c>
      <c r="V887" s="339">
        <f t="shared" si="207"/>
        <v>831</v>
      </c>
      <c r="W887" s="339">
        <f t="shared" si="207"/>
        <v>2739</v>
      </c>
      <c r="X887" s="339">
        <f t="shared" si="207"/>
        <v>497</v>
      </c>
      <c r="Y887" s="339">
        <f t="shared" si="207"/>
        <v>2577</v>
      </c>
      <c r="Z887" s="339">
        <f t="shared" si="207"/>
        <v>15</v>
      </c>
      <c r="AA887" s="339">
        <f t="shared" si="207"/>
        <v>89</v>
      </c>
      <c r="AB887" s="339">
        <f t="shared" si="207"/>
        <v>1368</v>
      </c>
      <c r="AC887" s="339">
        <f t="shared" si="207"/>
        <v>250</v>
      </c>
      <c r="AD887" s="339">
        <f t="shared" si="207"/>
        <v>811</v>
      </c>
      <c r="AE887" s="339">
        <f t="shared" si="207"/>
        <v>293</v>
      </c>
      <c r="AF887" s="339">
        <f t="shared" si="207"/>
        <v>812</v>
      </c>
      <c r="AG887" s="339">
        <f t="shared" si="207"/>
        <v>110</v>
      </c>
      <c r="AH887" s="339">
        <f t="shared" si="207"/>
        <v>33</v>
      </c>
      <c r="AI887" s="339">
        <f t="shared" si="207"/>
        <v>236</v>
      </c>
      <c r="AJ887" s="339">
        <f t="shared" si="207"/>
        <v>0</v>
      </c>
      <c r="AK887" s="335"/>
      <c r="AL887" s="335"/>
      <c r="AM887" s="335"/>
      <c r="AN887" s="335"/>
      <c r="AO887" s="335"/>
      <c r="AP887" s="335"/>
    </row>
    <row r="888">
      <c r="A888" s="345">
        <v>44082.0</v>
      </c>
      <c r="B888" s="339">
        <f t="shared" ref="B888:AJ888" si="208">B176-B1241-B1950</f>
        <v>1477</v>
      </c>
      <c r="C888" s="339">
        <f t="shared" si="208"/>
        <v>1196</v>
      </c>
      <c r="D888" s="339">
        <f t="shared" si="208"/>
        <v>911</v>
      </c>
      <c r="E888" s="339">
        <f t="shared" si="208"/>
        <v>13</v>
      </c>
      <c r="F888" s="339">
        <f t="shared" si="208"/>
        <v>171</v>
      </c>
      <c r="G888" s="339">
        <f t="shared" si="208"/>
        <v>332</v>
      </c>
      <c r="H888" s="339">
        <f t="shared" si="208"/>
        <v>10693</v>
      </c>
      <c r="I888" s="339">
        <f t="shared" si="208"/>
        <v>118</v>
      </c>
      <c r="J888" s="339">
        <f t="shared" si="208"/>
        <v>6044</v>
      </c>
      <c r="K888" s="339">
        <f t="shared" si="208"/>
        <v>4427</v>
      </c>
      <c r="L888" s="339">
        <f t="shared" si="208"/>
        <v>5003</v>
      </c>
      <c r="M888" s="339">
        <f t="shared" si="208"/>
        <v>86</v>
      </c>
      <c r="N888" s="339">
        <f t="shared" si="208"/>
        <v>2034</v>
      </c>
      <c r="O888" s="339">
        <f t="shared" si="208"/>
        <v>501</v>
      </c>
      <c r="P888" s="339">
        <f t="shared" si="208"/>
        <v>1641</v>
      </c>
      <c r="Q888" s="339">
        <f t="shared" si="208"/>
        <v>86</v>
      </c>
      <c r="R888" s="339">
        <f t="shared" si="208"/>
        <v>560</v>
      </c>
      <c r="S888" s="339">
        <f t="shared" si="208"/>
        <v>493</v>
      </c>
      <c r="T888" s="339">
        <f t="shared" si="208"/>
        <v>1063</v>
      </c>
      <c r="U888" s="339">
        <f t="shared" si="208"/>
        <v>1289</v>
      </c>
      <c r="V888" s="339">
        <f t="shared" si="208"/>
        <v>834</v>
      </c>
      <c r="W888" s="339">
        <f t="shared" si="208"/>
        <v>2757</v>
      </c>
      <c r="X888" s="339">
        <f t="shared" si="208"/>
        <v>484</v>
      </c>
      <c r="Y888" s="339">
        <f t="shared" si="208"/>
        <v>2527</v>
      </c>
      <c r="Z888" s="339">
        <f t="shared" si="208"/>
        <v>20</v>
      </c>
      <c r="AA888" s="339">
        <f t="shared" si="208"/>
        <v>94</v>
      </c>
      <c r="AB888" s="339">
        <f t="shared" si="208"/>
        <v>1435</v>
      </c>
      <c r="AC888" s="339">
        <f t="shared" si="208"/>
        <v>253</v>
      </c>
      <c r="AD888" s="339">
        <f t="shared" si="208"/>
        <v>806</v>
      </c>
      <c r="AE888" s="339">
        <f t="shared" si="208"/>
        <v>291</v>
      </c>
      <c r="AF888" s="339">
        <f t="shared" si="208"/>
        <v>802</v>
      </c>
      <c r="AG888" s="339">
        <f t="shared" si="208"/>
        <v>122</v>
      </c>
      <c r="AH888" s="339">
        <f t="shared" si="208"/>
        <v>36</v>
      </c>
      <c r="AI888" s="339">
        <f t="shared" si="208"/>
        <v>248</v>
      </c>
      <c r="AJ888" s="339">
        <f t="shared" si="208"/>
        <v>0</v>
      </c>
      <c r="AK888" s="335"/>
      <c r="AL888" s="335"/>
      <c r="AM888" s="335"/>
      <c r="AN888" s="335"/>
      <c r="AO888" s="335"/>
      <c r="AP888" s="335"/>
    </row>
    <row r="889">
      <c r="A889" s="345">
        <v>44083.0</v>
      </c>
      <c r="B889" s="339">
        <f t="shared" ref="B889:AJ889" si="209">B177-B1242-B1951</f>
        <v>1563</v>
      </c>
      <c r="C889" s="339">
        <f t="shared" si="209"/>
        <v>1259</v>
      </c>
      <c r="D889" s="339">
        <f t="shared" si="209"/>
        <v>927</v>
      </c>
      <c r="E889" s="339">
        <f t="shared" si="209"/>
        <v>15</v>
      </c>
      <c r="F889" s="339">
        <f t="shared" si="209"/>
        <v>169</v>
      </c>
      <c r="G889" s="339">
        <f t="shared" si="209"/>
        <v>329</v>
      </c>
      <c r="H889" s="339">
        <f t="shared" si="209"/>
        <v>10839</v>
      </c>
      <c r="I889" s="339">
        <f t="shared" si="209"/>
        <v>116</v>
      </c>
      <c r="J889" s="339">
        <f t="shared" si="209"/>
        <v>6281</v>
      </c>
      <c r="K889" s="339">
        <f t="shared" si="209"/>
        <v>4536</v>
      </c>
      <c r="L889" s="339">
        <f t="shared" si="209"/>
        <v>4995</v>
      </c>
      <c r="M889" s="339">
        <f t="shared" si="209"/>
        <v>96</v>
      </c>
      <c r="N889" s="339">
        <f t="shared" si="209"/>
        <v>2016</v>
      </c>
      <c r="O889" s="339">
        <f t="shared" si="209"/>
        <v>529</v>
      </c>
      <c r="P889" s="339">
        <f t="shared" si="209"/>
        <v>1631</v>
      </c>
      <c r="Q889" s="339">
        <f t="shared" si="209"/>
        <v>86</v>
      </c>
      <c r="R889" s="339">
        <f t="shared" si="209"/>
        <v>613</v>
      </c>
      <c r="S889" s="339">
        <f t="shared" si="209"/>
        <v>483</v>
      </c>
      <c r="T889" s="339">
        <f t="shared" si="209"/>
        <v>1069</v>
      </c>
      <c r="U889" s="339">
        <f t="shared" si="209"/>
        <v>1332</v>
      </c>
      <c r="V889" s="339">
        <f t="shared" si="209"/>
        <v>832</v>
      </c>
      <c r="W889" s="339">
        <f t="shared" si="209"/>
        <v>2797</v>
      </c>
      <c r="X889" s="339">
        <f t="shared" si="209"/>
        <v>478</v>
      </c>
      <c r="Y889" s="339">
        <f t="shared" si="209"/>
        <v>2604</v>
      </c>
      <c r="Z889" s="339">
        <f t="shared" si="209"/>
        <v>22</v>
      </c>
      <c r="AA889" s="339">
        <f t="shared" si="209"/>
        <v>105</v>
      </c>
      <c r="AB889" s="339">
        <f t="shared" si="209"/>
        <v>1486</v>
      </c>
      <c r="AC889" s="339">
        <f t="shared" si="209"/>
        <v>261</v>
      </c>
      <c r="AD889" s="339">
        <f t="shared" si="209"/>
        <v>817</v>
      </c>
      <c r="AE889" s="339">
        <f t="shared" si="209"/>
        <v>297</v>
      </c>
      <c r="AF889" s="339">
        <f t="shared" si="209"/>
        <v>802</v>
      </c>
      <c r="AG889" s="339">
        <f t="shared" si="209"/>
        <v>125</v>
      </c>
      <c r="AH889" s="339">
        <f t="shared" si="209"/>
        <v>39</v>
      </c>
      <c r="AI889" s="339">
        <f t="shared" si="209"/>
        <v>257</v>
      </c>
      <c r="AJ889" s="339">
        <f t="shared" si="209"/>
        <v>0</v>
      </c>
      <c r="AK889" s="335"/>
      <c r="AL889" s="335"/>
      <c r="AM889" s="335"/>
      <c r="AN889" s="335"/>
      <c r="AO889" s="335"/>
      <c r="AP889" s="335"/>
    </row>
    <row r="890">
      <c r="A890" s="345">
        <v>44084.0</v>
      </c>
      <c r="B890" s="339">
        <f t="shared" ref="B890:AJ890" si="210">B178-B1243-B1952</f>
        <v>1667</v>
      </c>
      <c r="C890" s="339">
        <f t="shared" si="210"/>
        <v>1246</v>
      </c>
      <c r="D890" s="339">
        <f t="shared" si="210"/>
        <v>938</v>
      </c>
      <c r="E890" s="339">
        <f t="shared" si="210"/>
        <v>23</v>
      </c>
      <c r="F890" s="339">
        <f t="shared" si="210"/>
        <v>163</v>
      </c>
      <c r="G890" s="339">
        <f t="shared" si="210"/>
        <v>348</v>
      </c>
      <c r="H890" s="339">
        <f t="shared" si="210"/>
        <v>11092</v>
      </c>
      <c r="I890" s="339">
        <f t="shared" si="210"/>
        <v>91</v>
      </c>
      <c r="J890" s="339">
        <f t="shared" si="210"/>
        <v>6507</v>
      </c>
      <c r="K890" s="339">
        <f t="shared" si="210"/>
        <v>4761</v>
      </c>
      <c r="L890" s="339">
        <f t="shared" si="210"/>
        <v>5127</v>
      </c>
      <c r="M890" s="339">
        <f t="shared" si="210"/>
        <v>101</v>
      </c>
      <c r="N890" s="339">
        <f t="shared" si="210"/>
        <v>1973</v>
      </c>
      <c r="O890" s="339">
        <f t="shared" si="210"/>
        <v>534</v>
      </c>
      <c r="P890" s="339">
        <f t="shared" si="210"/>
        <v>1564</v>
      </c>
      <c r="Q890" s="339">
        <f t="shared" si="210"/>
        <v>82</v>
      </c>
      <c r="R890" s="339">
        <f t="shared" si="210"/>
        <v>640</v>
      </c>
      <c r="S890" s="339">
        <f t="shared" si="210"/>
        <v>463</v>
      </c>
      <c r="T890" s="339">
        <f t="shared" si="210"/>
        <v>1111</v>
      </c>
      <c r="U890" s="339">
        <f t="shared" si="210"/>
        <v>1376</v>
      </c>
      <c r="V890" s="339">
        <f t="shared" si="210"/>
        <v>814</v>
      </c>
      <c r="W890" s="339">
        <f t="shared" si="210"/>
        <v>2880</v>
      </c>
      <c r="X890" s="339">
        <f t="shared" si="210"/>
        <v>491</v>
      </c>
      <c r="Y890" s="339">
        <f t="shared" si="210"/>
        <v>2772</v>
      </c>
      <c r="Z890" s="339">
        <f t="shared" si="210"/>
        <v>21</v>
      </c>
      <c r="AA890" s="339">
        <f t="shared" si="210"/>
        <v>124</v>
      </c>
      <c r="AB890" s="339">
        <f t="shared" si="210"/>
        <v>1616</v>
      </c>
      <c r="AC890" s="339">
        <f t="shared" si="210"/>
        <v>261</v>
      </c>
      <c r="AD890" s="339">
        <f t="shared" si="210"/>
        <v>837</v>
      </c>
      <c r="AE890" s="339">
        <f t="shared" si="210"/>
        <v>304</v>
      </c>
      <c r="AF890" s="339">
        <f t="shared" si="210"/>
        <v>893</v>
      </c>
      <c r="AG890" s="339">
        <f t="shared" si="210"/>
        <v>123</v>
      </c>
      <c r="AH890" s="339">
        <f t="shared" si="210"/>
        <v>39</v>
      </c>
      <c r="AI890" s="339">
        <f t="shared" si="210"/>
        <v>255</v>
      </c>
      <c r="AJ890" s="339">
        <f t="shared" si="210"/>
        <v>0</v>
      </c>
      <c r="AK890" s="335"/>
      <c r="AL890" s="335"/>
      <c r="AM890" s="335"/>
      <c r="AN890" s="335"/>
      <c r="AO890" s="335"/>
      <c r="AP890" s="335"/>
    </row>
    <row r="891">
      <c r="A891" s="345">
        <v>44085.0</v>
      </c>
      <c r="B891" s="339">
        <f t="shared" ref="B891:AJ891" si="211">B179-B1244-B1953</f>
        <v>1810</v>
      </c>
      <c r="C891" s="339">
        <f t="shared" si="211"/>
        <v>1288</v>
      </c>
      <c r="D891" s="339">
        <f t="shared" si="211"/>
        <v>946</v>
      </c>
      <c r="E891" s="339">
        <f t="shared" si="211"/>
        <v>30</v>
      </c>
      <c r="F891" s="339">
        <f t="shared" si="211"/>
        <v>192</v>
      </c>
      <c r="G891" s="339">
        <f t="shared" si="211"/>
        <v>381</v>
      </c>
      <c r="H891" s="339">
        <f t="shared" si="211"/>
        <v>11139</v>
      </c>
      <c r="I891" s="339">
        <f t="shared" si="211"/>
        <v>85</v>
      </c>
      <c r="J891" s="339">
        <f t="shared" si="211"/>
        <v>6486</v>
      </c>
      <c r="K891" s="339">
        <f t="shared" si="211"/>
        <v>5128</v>
      </c>
      <c r="L891" s="339">
        <f t="shared" si="211"/>
        <v>5176</v>
      </c>
      <c r="M891" s="339">
        <f t="shared" si="211"/>
        <v>86</v>
      </c>
      <c r="N891" s="339">
        <f t="shared" si="211"/>
        <v>2021</v>
      </c>
      <c r="O891" s="339">
        <f t="shared" si="211"/>
        <v>557</v>
      </c>
      <c r="P891" s="339">
        <f t="shared" si="211"/>
        <v>1536</v>
      </c>
      <c r="Q891" s="339">
        <f t="shared" si="211"/>
        <v>80</v>
      </c>
      <c r="R891" s="339">
        <f t="shared" si="211"/>
        <v>587</v>
      </c>
      <c r="S891" s="339">
        <f t="shared" si="211"/>
        <v>452</v>
      </c>
      <c r="T891" s="339">
        <f t="shared" si="211"/>
        <v>1098</v>
      </c>
      <c r="U891" s="339">
        <f t="shared" si="211"/>
        <v>1363</v>
      </c>
      <c r="V891" s="339">
        <f t="shared" si="211"/>
        <v>809</v>
      </c>
      <c r="W891" s="339">
        <f t="shared" si="211"/>
        <v>2933</v>
      </c>
      <c r="X891" s="339">
        <f t="shared" si="211"/>
        <v>492</v>
      </c>
      <c r="Y891" s="339">
        <f t="shared" si="211"/>
        <v>2783</v>
      </c>
      <c r="Z891" s="339">
        <f t="shared" si="211"/>
        <v>29</v>
      </c>
      <c r="AA891" s="339">
        <f t="shared" si="211"/>
        <v>123</v>
      </c>
      <c r="AB891" s="339">
        <f t="shared" si="211"/>
        <v>1730</v>
      </c>
      <c r="AC891" s="339">
        <f t="shared" si="211"/>
        <v>263</v>
      </c>
      <c r="AD891" s="339">
        <f t="shared" si="211"/>
        <v>916</v>
      </c>
      <c r="AE891" s="339">
        <f t="shared" si="211"/>
        <v>334</v>
      </c>
      <c r="AF891" s="339">
        <f t="shared" si="211"/>
        <v>919</v>
      </c>
      <c r="AG891" s="339">
        <f t="shared" si="211"/>
        <v>120</v>
      </c>
      <c r="AH891" s="339">
        <f t="shared" si="211"/>
        <v>39</v>
      </c>
      <c r="AI891" s="339">
        <f t="shared" si="211"/>
        <v>248</v>
      </c>
      <c r="AJ891" s="339">
        <f t="shared" si="211"/>
        <v>0</v>
      </c>
      <c r="AK891" s="335"/>
      <c r="AL891" s="335"/>
      <c r="AM891" s="335"/>
      <c r="AN891" s="335"/>
      <c r="AO891" s="335"/>
      <c r="AP891" s="335"/>
    </row>
    <row r="892">
      <c r="A892" s="345">
        <v>44086.0</v>
      </c>
      <c r="B892" s="339">
        <f t="shared" ref="B892:AJ892" si="212">B180-B1245-B1954</f>
        <v>1934</v>
      </c>
      <c r="C892" s="339">
        <f t="shared" si="212"/>
        <v>1352</v>
      </c>
      <c r="D892" s="339">
        <f t="shared" si="212"/>
        <v>927</v>
      </c>
      <c r="E892" s="339">
        <f t="shared" si="212"/>
        <v>35</v>
      </c>
      <c r="F892" s="339">
        <f t="shared" si="212"/>
        <v>218</v>
      </c>
      <c r="G892" s="339">
        <f t="shared" si="212"/>
        <v>412</v>
      </c>
      <c r="H892" s="339">
        <f t="shared" si="212"/>
        <v>11661</v>
      </c>
      <c r="I892" s="339">
        <f t="shared" si="212"/>
        <v>83</v>
      </c>
      <c r="J892" s="339">
        <f t="shared" si="212"/>
        <v>6444</v>
      </c>
      <c r="K892" s="339">
        <f t="shared" si="212"/>
        <v>5352</v>
      </c>
      <c r="L892" s="339">
        <f t="shared" si="212"/>
        <v>5169</v>
      </c>
      <c r="M892" s="339">
        <f t="shared" si="212"/>
        <v>94</v>
      </c>
      <c r="N892" s="339">
        <f t="shared" si="212"/>
        <v>2069</v>
      </c>
      <c r="O892" s="339">
        <f t="shared" si="212"/>
        <v>587</v>
      </c>
      <c r="P892" s="339">
        <f t="shared" si="212"/>
        <v>1544</v>
      </c>
      <c r="Q892" s="339">
        <f t="shared" si="212"/>
        <v>83</v>
      </c>
      <c r="R892" s="339">
        <f t="shared" si="212"/>
        <v>567</v>
      </c>
      <c r="S892" s="339">
        <f t="shared" si="212"/>
        <v>439</v>
      </c>
      <c r="T892" s="339">
        <f t="shared" si="212"/>
        <v>1120</v>
      </c>
      <c r="U892" s="339">
        <f t="shared" si="212"/>
        <v>1457</v>
      </c>
      <c r="V892" s="339">
        <f t="shared" si="212"/>
        <v>789</v>
      </c>
      <c r="W892" s="339">
        <f t="shared" si="212"/>
        <v>2965</v>
      </c>
      <c r="X892" s="339">
        <f t="shared" si="212"/>
        <v>514</v>
      </c>
      <c r="Y892" s="339">
        <f t="shared" si="212"/>
        <v>2756</v>
      </c>
      <c r="Z892" s="339">
        <f t="shared" si="212"/>
        <v>29</v>
      </c>
      <c r="AA892" s="339">
        <f t="shared" si="212"/>
        <v>167</v>
      </c>
      <c r="AB892" s="339">
        <f t="shared" si="212"/>
        <v>1926</v>
      </c>
      <c r="AC892" s="339">
        <f t="shared" si="212"/>
        <v>266</v>
      </c>
      <c r="AD892" s="339">
        <f t="shared" si="212"/>
        <v>919</v>
      </c>
      <c r="AE892" s="339">
        <f t="shared" si="212"/>
        <v>395</v>
      </c>
      <c r="AF892" s="339">
        <f t="shared" si="212"/>
        <v>954</v>
      </c>
      <c r="AG892" s="339">
        <f t="shared" si="212"/>
        <v>117</v>
      </c>
      <c r="AH892" s="339">
        <f t="shared" si="212"/>
        <v>42</v>
      </c>
      <c r="AI892" s="339">
        <f t="shared" si="212"/>
        <v>252</v>
      </c>
      <c r="AJ892" s="339">
        <f t="shared" si="212"/>
        <v>0</v>
      </c>
      <c r="AK892" s="335"/>
      <c r="AL892" s="335"/>
      <c r="AM892" s="335"/>
      <c r="AN892" s="335"/>
      <c r="AO892" s="335"/>
      <c r="AP892" s="335"/>
    </row>
    <row r="893">
      <c r="A893" s="347">
        <f t="shared" ref="A893:A897" si="214">A892+1</f>
        <v>44087</v>
      </c>
      <c r="B893" s="339">
        <f t="shared" ref="B893:AJ893" si="213">B181-B1246-B1955</f>
        <v>2142</v>
      </c>
      <c r="C893" s="339">
        <f t="shared" si="213"/>
        <v>1361</v>
      </c>
      <c r="D893" s="339">
        <f t="shared" si="213"/>
        <v>943</v>
      </c>
      <c r="E893" s="339">
        <f t="shared" si="213"/>
        <v>41</v>
      </c>
      <c r="F893" s="339">
        <f t="shared" si="213"/>
        <v>226</v>
      </c>
      <c r="G893" s="339">
        <f t="shared" si="213"/>
        <v>452</v>
      </c>
      <c r="H893" s="339">
        <f t="shared" si="213"/>
        <v>12078</v>
      </c>
      <c r="I893" s="339">
        <f t="shared" si="213"/>
        <v>81</v>
      </c>
      <c r="J893" s="339">
        <f t="shared" si="213"/>
        <v>6404</v>
      </c>
      <c r="K893" s="339">
        <f t="shared" si="213"/>
        <v>5518</v>
      </c>
      <c r="L893" s="339">
        <f t="shared" si="213"/>
        <v>4785</v>
      </c>
      <c r="M893" s="339">
        <f t="shared" si="213"/>
        <v>99</v>
      </c>
      <c r="N893" s="339">
        <f t="shared" si="213"/>
        <v>2098</v>
      </c>
      <c r="O893" s="339">
        <f t="shared" si="213"/>
        <v>616</v>
      </c>
      <c r="P893" s="339">
        <f t="shared" si="213"/>
        <v>1499</v>
      </c>
      <c r="Q893" s="339">
        <f t="shared" si="213"/>
        <v>81</v>
      </c>
      <c r="R893" s="339">
        <f t="shared" si="213"/>
        <v>600</v>
      </c>
      <c r="S893" s="339">
        <f t="shared" si="213"/>
        <v>445</v>
      </c>
      <c r="T893" s="339">
        <f t="shared" si="213"/>
        <v>1102</v>
      </c>
      <c r="U893" s="339">
        <f t="shared" si="213"/>
        <v>1554</v>
      </c>
      <c r="V893" s="339">
        <f t="shared" si="213"/>
        <v>820</v>
      </c>
      <c r="W893" s="339">
        <f t="shared" si="213"/>
        <v>3004</v>
      </c>
      <c r="X893" s="339">
        <f t="shared" si="213"/>
        <v>524</v>
      </c>
      <c r="Y893" s="339">
        <f t="shared" si="213"/>
        <v>2761</v>
      </c>
      <c r="Z893" s="339">
        <f t="shared" si="213"/>
        <v>29</v>
      </c>
      <c r="AA893" s="339">
        <f t="shared" si="213"/>
        <v>162</v>
      </c>
      <c r="AB893" s="339">
        <f t="shared" si="213"/>
        <v>2104</v>
      </c>
      <c r="AC893" s="339">
        <f t="shared" si="213"/>
        <v>272</v>
      </c>
      <c r="AD893" s="339">
        <f t="shared" si="213"/>
        <v>976</v>
      </c>
      <c r="AE893" s="339">
        <f t="shared" si="213"/>
        <v>395</v>
      </c>
      <c r="AF893" s="339">
        <f t="shared" si="213"/>
        <v>1017</v>
      </c>
      <c r="AG893" s="339">
        <f t="shared" si="213"/>
        <v>122</v>
      </c>
      <c r="AH893" s="339">
        <f t="shared" si="213"/>
        <v>60</v>
      </c>
      <c r="AI893" s="339">
        <f t="shared" si="213"/>
        <v>278</v>
      </c>
      <c r="AJ893" s="339">
        <f t="shared" si="213"/>
        <v>0</v>
      </c>
      <c r="AK893" s="335"/>
      <c r="AL893" s="335"/>
      <c r="AM893" s="335"/>
      <c r="AN893" s="335"/>
      <c r="AO893" s="335"/>
      <c r="AP893" s="335"/>
    </row>
    <row r="894">
      <c r="A894" s="347">
        <f t="shared" si="214"/>
        <v>44088</v>
      </c>
      <c r="B894" s="339">
        <f t="shared" ref="B894:AJ894" si="215">B182-B1247-B1956</f>
        <v>2238</v>
      </c>
      <c r="C894" s="339">
        <f t="shared" si="215"/>
        <v>1351</v>
      </c>
      <c r="D894" s="339">
        <f t="shared" si="215"/>
        <v>975</v>
      </c>
      <c r="E894" s="339">
        <f t="shared" si="215"/>
        <v>41</v>
      </c>
      <c r="F894" s="339">
        <f t="shared" si="215"/>
        <v>227</v>
      </c>
      <c r="G894" s="339">
        <f t="shared" si="215"/>
        <v>461</v>
      </c>
      <c r="H894" s="339">
        <f t="shared" si="215"/>
        <v>11436</v>
      </c>
      <c r="I894" s="339">
        <f t="shared" si="215"/>
        <v>81</v>
      </c>
      <c r="J894" s="339">
        <f t="shared" si="215"/>
        <v>6443</v>
      </c>
      <c r="K894" s="339">
        <f t="shared" si="215"/>
        <v>5439</v>
      </c>
      <c r="L894" s="339">
        <f t="shared" si="215"/>
        <v>4726</v>
      </c>
      <c r="M894" s="339">
        <f t="shared" si="215"/>
        <v>119</v>
      </c>
      <c r="N894" s="339">
        <f t="shared" si="215"/>
        <v>2037</v>
      </c>
      <c r="O894" s="339">
        <f t="shared" si="215"/>
        <v>616</v>
      </c>
      <c r="P894" s="339">
        <f t="shared" si="215"/>
        <v>1560</v>
      </c>
      <c r="Q894" s="339">
        <f t="shared" si="215"/>
        <v>77</v>
      </c>
      <c r="R894" s="339">
        <f t="shared" si="215"/>
        <v>542</v>
      </c>
      <c r="S894" s="339">
        <f t="shared" si="215"/>
        <v>444</v>
      </c>
      <c r="T894" s="339">
        <f t="shared" si="215"/>
        <v>1025</v>
      </c>
      <c r="U894" s="339">
        <f t="shared" si="215"/>
        <v>1627</v>
      </c>
      <c r="V894" s="339">
        <f t="shared" si="215"/>
        <v>795</v>
      </c>
      <c r="W894" s="339">
        <f t="shared" si="215"/>
        <v>3035</v>
      </c>
      <c r="X894" s="339">
        <f t="shared" si="215"/>
        <v>534</v>
      </c>
      <c r="Y894" s="339">
        <f t="shared" si="215"/>
        <v>2880</v>
      </c>
      <c r="Z894" s="339">
        <f t="shared" si="215"/>
        <v>29</v>
      </c>
      <c r="AA894" s="339">
        <f t="shared" si="215"/>
        <v>213</v>
      </c>
      <c r="AB894" s="339">
        <f t="shared" si="215"/>
        <v>2142</v>
      </c>
      <c r="AC894" s="339">
        <f t="shared" si="215"/>
        <v>277</v>
      </c>
      <c r="AD894" s="339">
        <f t="shared" si="215"/>
        <v>914</v>
      </c>
      <c r="AE894" s="339">
        <f t="shared" si="215"/>
        <v>470</v>
      </c>
      <c r="AF894" s="339">
        <f t="shared" si="215"/>
        <v>1113</v>
      </c>
      <c r="AG894" s="339">
        <f t="shared" si="215"/>
        <v>122</v>
      </c>
      <c r="AH894" s="339">
        <f t="shared" si="215"/>
        <v>60</v>
      </c>
      <c r="AI894" s="339">
        <f t="shared" si="215"/>
        <v>228</v>
      </c>
      <c r="AJ894" s="339">
        <f t="shared" si="215"/>
        <v>0</v>
      </c>
      <c r="AK894" s="335"/>
      <c r="AL894" s="335"/>
      <c r="AM894" s="335"/>
      <c r="AN894" s="335"/>
      <c r="AO894" s="335"/>
      <c r="AP894" s="335"/>
    </row>
    <row r="895">
      <c r="A895" s="347">
        <f t="shared" si="214"/>
        <v>44089</v>
      </c>
      <c r="B895" s="339">
        <f t="shared" ref="B895:AJ895" si="216">B183-B1248-B1957</f>
        <v>2227</v>
      </c>
      <c r="C895" s="339">
        <f t="shared" si="216"/>
        <v>1359</v>
      </c>
      <c r="D895" s="339">
        <f t="shared" si="216"/>
        <v>1008</v>
      </c>
      <c r="E895" s="339">
        <f t="shared" si="216"/>
        <v>37</v>
      </c>
      <c r="F895" s="339">
        <f t="shared" si="216"/>
        <v>209</v>
      </c>
      <c r="G895" s="339">
        <f t="shared" si="216"/>
        <v>472</v>
      </c>
      <c r="H895" s="339">
        <f t="shared" si="216"/>
        <v>11499</v>
      </c>
      <c r="I895" s="339">
        <f t="shared" si="216"/>
        <v>91</v>
      </c>
      <c r="J895" s="339">
        <f t="shared" si="216"/>
        <v>6527</v>
      </c>
      <c r="K895" s="339">
        <f t="shared" si="216"/>
        <v>5438</v>
      </c>
      <c r="L895" s="339">
        <f t="shared" si="216"/>
        <v>4734</v>
      </c>
      <c r="M895" s="339">
        <f t="shared" si="216"/>
        <v>122</v>
      </c>
      <c r="N895" s="339">
        <f t="shared" si="216"/>
        <v>2001</v>
      </c>
      <c r="O895" s="339">
        <f t="shared" si="216"/>
        <v>654</v>
      </c>
      <c r="P895" s="339">
        <f t="shared" si="216"/>
        <v>1580</v>
      </c>
      <c r="Q895" s="339">
        <f t="shared" si="216"/>
        <v>82</v>
      </c>
      <c r="R895" s="339">
        <f t="shared" si="216"/>
        <v>526</v>
      </c>
      <c r="S895" s="339">
        <f t="shared" si="216"/>
        <v>454</v>
      </c>
      <c r="T895" s="339">
        <f t="shared" si="216"/>
        <v>1011</v>
      </c>
      <c r="U895" s="339">
        <f t="shared" si="216"/>
        <v>1664</v>
      </c>
      <c r="V895" s="339">
        <f t="shared" si="216"/>
        <v>775</v>
      </c>
      <c r="W895" s="339">
        <f t="shared" si="216"/>
        <v>3188</v>
      </c>
      <c r="X895" s="339">
        <f t="shared" si="216"/>
        <v>576</v>
      </c>
      <c r="Y895" s="339">
        <f t="shared" si="216"/>
        <v>2987</v>
      </c>
      <c r="Z895" s="339">
        <f t="shared" si="216"/>
        <v>29</v>
      </c>
      <c r="AA895" s="339">
        <f t="shared" si="216"/>
        <v>236</v>
      </c>
      <c r="AB895" s="339">
        <f t="shared" si="216"/>
        <v>2216</v>
      </c>
      <c r="AC895" s="339">
        <f t="shared" si="216"/>
        <v>291</v>
      </c>
      <c r="AD895" s="339">
        <f t="shared" si="216"/>
        <v>917</v>
      </c>
      <c r="AE895" s="339">
        <f t="shared" si="216"/>
        <v>509</v>
      </c>
      <c r="AF895" s="339">
        <f t="shared" si="216"/>
        <v>1156</v>
      </c>
      <c r="AG895" s="339">
        <f t="shared" si="216"/>
        <v>121</v>
      </c>
      <c r="AH895" s="339">
        <f t="shared" si="216"/>
        <v>99</v>
      </c>
      <c r="AI895" s="339">
        <f t="shared" si="216"/>
        <v>205</v>
      </c>
      <c r="AJ895" s="339">
        <f t="shared" si="216"/>
        <v>0</v>
      </c>
      <c r="AK895" s="335"/>
      <c r="AL895" s="335"/>
      <c r="AM895" s="335"/>
      <c r="AN895" s="335"/>
      <c r="AO895" s="335"/>
      <c r="AP895" s="335"/>
    </row>
    <row r="896">
      <c r="A896" s="347">
        <f t="shared" si="214"/>
        <v>44090</v>
      </c>
      <c r="B896" s="339">
        <f t="shared" ref="B896:AJ896" si="217">B184-B1249-B1958</f>
        <v>1912</v>
      </c>
      <c r="C896" s="339">
        <f t="shared" si="217"/>
        <v>1354</v>
      </c>
      <c r="D896" s="339">
        <f t="shared" si="217"/>
        <v>1097</v>
      </c>
      <c r="E896" s="339">
        <f t="shared" si="217"/>
        <v>46</v>
      </c>
      <c r="F896" s="339">
        <f t="shared" si="217"/>
        <v>197</v>
      </c>
      <c r="G896" s="339">
        <f t="shared" si="217"/>
        <v>470</v>
      </c>
      <c r="H896" s="339">
        <f t="shared" si="217"/>
        <v>11817</v>
      </c>
      <c r="I896" s="339">
        <f t="shared" si="217"/>
        <v>97</v>
      </c>
      <c r="J896" s="339">
        <f t="shared" si="217"/>
        <v>6606</v>
      </c>
      <c r="K896" s="339">
        <f t="shared" si="217"/>
        <v>5640</v>
      </c>
      <c r="L896" s="339">
        <f t="shared" si="217"/>
        <v>4729</v>
      </c>
      <c r="M896" s="339">
        <f t="shared" si="217"/>
        <v>130</v>
      </c>
      <c r="N896" s="339">
        <f t="shared" si="217"/>
        <v>2034</v>
      </c>
      <c r="O896" s="339">
        <f t="shared" si="217"/>
        <v>595</v>
      </c>
      <c r="P896" s="339">
        <f t="shared" si="217"/>
        <v>1532</v>
      </c>
      <c r="Q896" s="339">
        <f t="shared" si="217"/>
        <v>74</v>
      </c>
      <c r="R896" s="339">
        <f t="shared" si="217"/>
        <v>541</v>
      </c>
      <c r="S896" s="339">
        <f t="shared" si="217"/>
        <v>450</v>
      </c>
      <c r="T896" s="339">
        <f t="shared" si="217"/>
        <v>1023</v>
      </c>
      <c r="U896" s="339">
        <f t="shared" si="217"/>
        <v>1716</v>
      </c>
      <c r="V896" s="339">
        <f t="shared" si="217"/>
        <v>769</v>
      </c>
      <c r="W896" s="339">
        <f t="shared" si="217"/>
        <v>3244</v>
      </c>
      <c r="X896" s="339">
        <f t="shared" si="217"/>
        <v>625</v>
      </c>
      <c r="Y896" s="339">
        <f t="shared" si="217"/>
        <v>3016</v>
      </c>
      <c r="Z896" s="339">
        <f t="shared" si="217"/>
        <v>33</v>
      </c>
      <c r="AA896" s="339">
        <f t="shared" si="217"/>
        <v>234</v>
      </c>
      <c r="AB896" s="339">
        <f t="shared" si="217"/>
        <v>2371</v>
      </c>
      <c r="AC896" s="339">
        <f t="shared" si="217"/>
        <v>285</v>
      </c>
      <c r="AD896" s="339">
        <f t="shared" si="217"/>
        <v>936</v>
      </c>
      <c r="AE896" s="339">
        <f t="shared" si="217"/>
        <v>529</v>
      </c>
      <c r="AF896" s="339">
        <f t="shared" si="217"/>
        <v>1270</v>
      </c>
      <c r="AG896" s="339">
        <f t="shared" si="217"/>
        <v>121</v>
      </c>
      <c r="AH896" s="339">
        <f t="shared" si="217"/>
        <v>111</v>
      </c>
      <c r="AI896" s="339">
        <f t="shared" si="217"/>
        <v>188</v>
      </c>
      <c r="AJ896" s="339">
        <f t="shared" si="217"/>
        <v>0</v>
      </c>
      <c r="AK896" s="335"/>
      <c r="AL896" s="335"/>
      <c r="AM896" s="335"/>
      <c r="AN896" s="335"/>
      <c r="AO896" s="335"/>
      <c r="AP896" s="335"/>
    </row>
    <row r="897">
      <c r="A897" s="347">
        <f t="shared" si="214"/>
        <v>44091</v>
      </c>
      <c r="B897" s="339">
        <f t="shared" ref="B897:AJ897" si="218">B185-B1250-B1959</f>
        <v>2009</v>
      </c>
      <c r="C897" s="339">
        <f t="shared" si="218"/>
        <v>1319</v>
      </c>
      <c r="D897" s="339">
        <f t="shared" si="218"/>
        <v>1171</v>
      </c>
      <c r="E897" s="339">
        <f t="shared" si="218"/>
        <v>56</v>
      </c>
      <c r="F897" s="339">
        <f t="shared" si="218"/>
        <v>209</v>
      </c>
      <c r="G897" s="339">
        <f t="shared" si="218"/>
        <v>491</v>
      </c>
      <c r="H897" s="339">
        <f t="shared" si="218"/>
        <v>11964</v>
      </c>
      <c r="I897" s="339">
        <f t="shared" si="218"/>
        <v>94</v>
      </c>
      <c r="J897" s="339">
        <f t="shared" si="218"/>
        <v>6625</v>
      </c>
      <c r="K897" s="339">
        <f t="shared" si="218"/>
        <v>5687</v>
      </c>
      <c r="L897" s="339">
        <f t="shared" si="218"/>
        <v>4746</v>
      </c>
      <c r="M897" s="339">
        <f t="shared" si="218"/>
        <v>148</v>
      </c>
      <c r="N897" s="339">
        <f t="shared" si="218"/>
        <v>2096</v>
      </c>
      <c r="O897" s="339">
        <f t="shared" si="218"/>
        <v>595</v>
      </c>
      <c r="P897" s="339">
        <f t="shared" si="218"/>
        <v>1531</v>
      </c>
      <c r="Q897" s="339">
        <f t="shared" si="218"/>
        <v>68</v>
      </c>
      <c r="R897" s="339">
        <f t="shared" si="218"/>
        <v>573</v>
      </c>
      <c r="S897" s="339">
        <f t="shared" si="218"/>
        <v>446</v>
      </c>
      <c r="T897" s="339">
        <f t="shared" si="218"/>
        <v>1060</v>
      </c>
      <c r="U897" s="339">
        <f t="shared" si="218"/>
        <v>1797</v>
      </c>
      <c r="V897" s="339">
        <f t="shared" si="218"/>
        <v>777</v>
      </c>
      <c r="W897" s="339">
        <f t="shared" si="218"/>
        <v>3282</v>
      </c>
      <c r="X897" s="339">
        <f t="shared" si="218"/>
        <v>647</v>
      </c>
      <c r="Y897" s="339">
        <f t="shared" si="218"/>
        <v>3124</v>
      </c>
      <c r="Z897" s="339">
        <f t="shared" si="218"/>
        <v>35</v>
      </c>
      <c r="AA897" s="339">
        <f t="shared" si="218"/>
        <v>233</v>
      </c>
      <c r="AB897" s="339">
        <f t="shared" si="218"/>
        <v>2553</v>
      </c>
      <c r="AC897" s="339">
        <f t="shared" si="218"/>
        <v>125</v>
      </c>
      <c r="AD897" s="339">
        <f t="shared" si="218"/>
        <v>939</v>
      </c>
      <c r="AE897" s="339">
        <f t="shared" si="218"/>
        <v>576</v>
      </c>
      <c r="AF897" s="339">
        <f t="shared" si="218"/>
        <v>1324</v>
      </c>
      <c r="AG897" s="339">
        <f t="shared" si="218"/>
        <v>115</v>
      </c>
      <c r="AH897" s="339">
        <f t="shared" si="218"/>
        <v>122</v>
      </c>
      <c r="AI897" s="339">
        <f t="shared" si="218"/>
        <v>183</v>
      </c>
      <c r="AJ897" s="339">
        <f t="shared" si="218"/>
        <v>0</v>
      </c>
      <c r="AK897" s="335"/>
      <c r="AL897" s="335"/>
      <c r="AM897" s="335"/>
      <c r="AN897" s="335"/>
      <c r="AO897" s="335"/>
      <c r="AP897" s="335"/>
    </row>
    <row r="898">
      <c r="A898" s="345">
        <v>44092.0</v>
      </c>
      <c r="B898" s="339">
        <f t="shared" ref="B898:AJ898" si="219">B186-B1251-B1960</f>
        <v>1962</v>
      </c>
      <c r="C898" s="339">
        <f t="shared" si="219"/>
        <v>1271</v>
      </c>
      <c r="D898" s="339">
        <f t="shared" si="219"/>
        <v>1285</v>
      </c>
      <c r="E898" s="339">
        <f t="shared" si="219"/>
        <v>53</v>
      </c>
      <c r="F898" s="339">
        <f t="shared" si="219"/>
        <v>218</v>
      </c>
      <c r="G898" s="339">
        <f t="shared" si="219"/>
        <v>513</v>
      </c>
      <c r="H898" s="339">
        <f t="shared" si="219"/>
        <v>12172</v>
      </c>
      <c r="I898" s="339">
        <f t="shared" si="219"/>
        <v>98</v>
      </c>
      <c r="J898" s="339">
        <f t="shared" si="219"/>
        <v>6676</v>
      </c>
      <c r="K898" s="339">
        <f t="shared" si="219"/>
        <v>5457</v>
      </c>
      <c r="L898" s="339">
        <f t="shared" si="219"/>
        <v>4678</v>
      </c>
      <c r="M898" s="339">
        <f t="shared" si="219"/>
        <v>152</v>
      </c>
      <c r="N898" s="339">
        <f t="shared" si="219"/>
        <v>2041</v>
      </c>
      <c r="O898" s="339">
        <f t="shared" si="219"/>
        <v>571</v>
      </c>
      <c r="P898" s="339">
        <f t="shared" si="219"/>
        <v>1355</v>
      </c>
      <c r="Q898" s="339">
        <f t="shared" si="219"/>
        <v>66</v>
      </c>
      <c r="R898" s="339">
        <f t="shared" si="219"/>
        <v>371</v>
      </c>
      <c r="S898" s="339">
        <f t="shared" si="219"/>
        <v>453</v>
      </c>
      <c r="T898" s="339">
        <f t="shared" si="219"/>
        <v>1088</v>
      </c>
      <c r="U898" s="339">
        <f t="shared" si="219"/>
        <v>1866</v>
      </c>
      <c r="V898" s="339">
        <f t="shared" si="219"/>
        <v>772</v>
      </c>
      <c r="W898" s="339">
        <f t="shared" si="219"/>
        <v>3326</v>
      </c>
      <c r="X898" s="339">
        <f t="shared" si="219"/>
        <v>649</v>
      </c>
      <c r="Y898" s="339">
        <f t="shared" si="219"/>
        <v>3218</v>
      </c>
      <c r="Z898" s="339">
        <f t="shared" si="219"/>
        <v>45</v>
      </c>
      <c r="AA898" s="339">
        <f t="shared" si="219"/>
        <v>237</v>
      </c>
      <c r="AB898" s="339">
        <f t="shared" si="219"/>
        <v>2580</v>
      </c>
      <c r="AC898" s="339">
        <f t="shared" si="219"/>
        <v>114</v>
      </c>
      <c r="AD898" s="339">
        <f t="shared" si="219"/>
        <v>887</v>
      </c>
      <c r="AE898" s="339">
        <f t="shared" si="219"/>
        <v>507</v>
      </c>
      <c r="AF898" s="339">
        <f t="shared" si="219"/>
        <v>1310</v>
      </c>
      <c r="AG898" s="339">
        <f t="shared" si="219"/>
        <v>113</v>
      </c>
      <c r="AH898" s="339">
        <f t="shared" si="219"/>
        <v>129</v>
      </c>
      <c r="AI898" s="339">
        <f t="shared" si="219"/>
        <v>176</v>
      </c>
      <c r="AJ898" s="339">
        <f t="shared" si="219"/>
        <v>0</v>
      </c>
      <c r="AK898" s="335"/>
      <c r="AL898" s="335"/>
      <c r="AM898" s="335"/>
      <c r="AN898" s="335"/>
      <c r="AO898" s="335"/>
      <c r="AP898" s="335"/>
    </row>
    <row r="899">
      <c r="A899" s="345">
        <v>44093.0</v>
      </c>
      <c r="B899" s="339">
        <f t="shared" ref="B899:AJ899" si="220">B187-B1252-B1961</f>
        <v>2093</v>
      </c>
      <c r="C899" s="339">
        <f t="shared" si="220"/>
        <v>1209</v>
      </c>
      <c r="D899" s="339">
        <f t="shared" si="220"/>
        <v>1390</v>
      </c>
      <c r="E899" s="339">
        <f t="shared" si="220"/>
        <v>44</v>
      </c>
      <c r="F899" s="339">
        <f t="shared" si="220"/>
        <v>223</v>
      </c>
      <c r="G899" s="339">
        <f t="shared" si="220"/>
        <v>566</v>
      </c>
      <c r="H899" s="339">
        <f t="shared" si="220"/>
        <v>12125</v>
      </c>
      <c r="I899" s="339">
        <f t="shared" si="220"/>
        <v>110</v>
      </c>
      <c r="J899" s="339">
        <f t="shared" si="220"/>
        <v>6592</v>
      </c>
      <c r="K899" s="339">
        <f t="shared" si="220"/>
        <v>5285</v>
      </c>
      <c r="L899" s="339">
        <f t="shared" si="220"/>
        <v>4608</v>
      </c>
      <c r="M899" s="339">
        <f t="shared" si="220"/>
        <v>164</v>
      </c>
      <c r="N899" s="339">
        <f t="shared" si="220"/>
        <v>2059</v>
      </c>
      <c r="O899" s="339">
        <f t="shared" si="220"/>
        <v>587</v>
      </c>
      <c r="P899" s="339">
        <f t="shared" si="220"/>
        <v>1183</v>
      </c>
      <c r="Q899" s="339">
        <f t="shared" si="220"/>
        <v>64</v>
      </c>
      <c r="R899" s="339">
        <f t="shared" si="220"/>
        <v>398</v>
      </c>
      <c r="S899" s="339">
        <f t="shared" si="220"/>
        <v>481</v>
      </c>
      <c r="T899" s="339">
        <f t="shared" si="220"/>
        <v>1089</v>
      </c>
      <c r="U899" s="339">
        <f t="shared" si="220"/>
        <v>1893</v>
      </c>
      <c r="V899" s="339">
        <f t="shared" si="220"/>
        <v>762</v>
      </c>
      <c r="W899" s="339">
        <f t="shared" si="220"/>
        <v>3342</v>
      </c>
      <c r="X899" s="339">
        <f t="shared" si="220"/>
        <v>701</v>
      </c>
      <c r="Y899" s="339">
        <f t="shared" si="220"/>
        <v>3343</v>
      </c>
      <c r="Z899" s="339">
        <f t="shared" si="220"/>
        <v>52</v>
      </c>
      <c r="AA899" s="339">
        <f t="shared" si="220"/>
        <v>251</v>
      </c>
      <c r="AB899" s="339">
        <f t="shared" si="220"/>
        <v>2810</v>
      </c>
      <c r="AC899" s="339">
        <f t="shared" si="220"/>
        <v>133</v>
      </c>
      <c r="AD899" s="339">
        <f t="shared" si="220"/>
        <v>883</v>
      </c>
      <c r="AE899" s="339">
        <f t="shared" si="220"/>
        <v>555</v>
      </c>
      <c r="AF899" s="339">
        <f t="shared" si="220"/>
        <v>1469</v>
      </c>
      <c r="AG899" s="339">
        <f t="shared" si="220"/>
        <v>109</v>
      </c>
      <c r="AH899" s="339">
        <f t="shared" si="220"/>
        <v>130</v>
      </c>
      <c r="AI899" s="339">
        <f t="shared" si="220"/>
        <v>186</v>
      </c>
      <c r="AJ899" s="339">
        <f t="shared" si="220"/>
        <v>0</v>
      </c>
      <c r="AK899" s="335"/>
      <c r="AL899" s="335"/>
      <c r="AM899" s="335"/>
      <c r="AN899" s="335"/>
      <c r="AO899" s="335"/>
      <c r="AP899" s="335"/>
    </row>
    <row r="900">
      <c r="A900" s="347">
        <f t="shared" ref="A900:A901" si="222">A899+1</f>
        <v>44094</v>
      </c>
      <c r="B900" s="339">
        <f t="shared" ref="B900:AJ900" si="221">B188-B1253-B1962</f>
        <v>2157</v>
      </c>
      <c r="C900" s="339">
        <f t="shared" si="221"/>
        <v>1195</v>
      </c>
      <c r="D900" s="339">
        <f t="shared" si="221"/>
        <v>1532</v>
      </c>
      <c r="E900" s="339">
        <f t="shared" si="221"/>
        <v>43</v>
      </c>
      <c r="F900" s="339">
        <f t="shared" si="221"/>
        <v>225</v>
      </c>
      <c r="G900" s="339">
        <f t="shared" si="221"/>
        <v>617</v>
      </c>
      <c r="H900" s="339">
        <f t="shared" si="221"/>
        <v>12178</v>
      </c>
      <c r="I900" s="339">
        <f t="shared" si="221"/>
        <v>123</v>
      </c>
      <c r="J900" s="339">
        <f t="shared" si="221"/>
        <v>6595</v>
      </c>
      <c r="K900" s="339">
        <f t="shared" si="221"/>
        <v>5279</v>
      </c>
      <c r="L900" s="339">
        <f t="shared" si="221"/>
        <v>4509</v>
      </c>
      <c r="M900" s="339">
        <f t="shared" si="221"/>
        <v>155</v>
      </c>
      <c r="N900" s="339">
        <f t="shared" si="221"/>
        <v>2056</v>
      </c>
      <c r="O900" s="339">
        <f t="shared" si="221"/>
        <v>617</v>
      </c>
      <c r="P900" s="339">
        <f t="shared" si="221"/>
        <v>1206</v>
      </c>
      <c r="Q900" s="339">
        <f t="shared" si="221"/>
        <v>65</v>
      </c>
      <c r="R900" s="339">
        <f t="shared" si="221"/>
        <v>409</v>
      </c>
      <c r="S900" s="339">
        <f t="shared" si="221"/>
        <v>489</v>
      </c>
      <c r="T900" s="339">
        <f t="shared" si="221"/>
        <v>1145</v>
      </c>
      <c r="U900" s="339">
        <f t="shared" si="221"/>
        <v>1959</v>
      </c>
      <c r="V900" s="339">
        <f t="shared" si="221"/>
        <v>776</v>
      </c>
      <c r="W900" s="339">
        <f t="shared" si="221"/>
        <v>3338</v>
      </c>
      <c r="X900" s="339">
        <f t="shared" si="221"/>
        <v>768</v>
      </c>
      <c r="Y900" s="339">
        <f t="shared" si="221"/>
        <v>3433</v>
      </c>
      <c r="Z900" s="339">
        <f t="shared" si="221"/>
        <v>75</v>
      </c>
      <c r="AA900" s="339">
        <f t="shared" si="221"/>
        <v>263</v>
      </c>
      <c r="AB900" s="339">
        <f t="shared" si="221"/>
        <v>3027</v>
      </c>
      <c r="AC900" s="339">
        <f t="shared" si="221"/>
        <v>133</v>
      </c>
      <c r="AD900" s="339">
        <f t="shared" si="221"/>
        <v>898</v>
      </c>
      <c r="AE900" s="339">
        <f t="shared" si="221"/>
        <v>565</v>
      </c>
      <c r="AF900" s="339">
        <f t="shared" si="221"/>
        <v>1519</v>
      </c>
      <c r="AG900" s="339">
        <f t="shared" si="221"/>
        <v>119</v>
      </c>
      <c r="AH900" s="339">
        <f t="shared" si="221"/>
        <v>85</v>
      </c>
      <c r="AI900" s="339">
        <f t="shared" si="221"/>
        <v>243</v>
      </c>
      <c r="AJ900" s="339">
        <f t="shared" si="221"/>
        <v>0</v>
      </c>
      <c r="AK900" s="335"/>
      <c r="AL900" s="335"/>
      <c r="AM900" s="335"/>
      <c r="AN900" s="335"/>
      <c r="AO900" s="335"/>
      <c r="AP900" s="335"/>
    </row>
    <row r="901">
      <c r="A901" s="347">
        <f t="shared" si="222"/>
        <v>44095</v>
      </c>
      <c r="B901" s="339">
        <f t="shared" ref="B901:AJ901" si="223">B189-B1254-B1963</f>
        <v>1878</v>
      </c>
      <c r="C901" s="339">
        <f t="shared" si="223"/>
        <v>1248</v>
      </c>
      <c r="D901" s="339">
        <f t="shared" si="223"/>
        <v>1591</v>
      </c>
      <c r="E901" s="339">
        <f t="shared" si="223"/>
        <v>40</v>
      </c>
      <c r="F901" s="339">
        <f t="shared" si="223"/>
        <v>198</v>
      </c>
      <c r="G901" s="339">
        <f t="shared" si="223"/>
        <v>642</v>
      </c>
      <c r="H901" s="339">
        <f t="shared" si="223"/>
        <v>12202</v>
      </c>
      <c r="I901" s="339">
        <f t="shared" si="223"/>
        <v>122</v>
      </c>
      <c r="J901" s="339">
        <f t="shared" si="223"/>
        <v>7016</v>
      </c>
      <c r="K901" s="339">
        <f t="shared" si="223"/>
        <v>5176</v>
      </c>
      <c r="L901" s="339">
        <f t="shared" si="223"/>
        <v>4511</v>
      </c>
      <c r="M901" s="339">
        <f t="shared" si="223"/>
        <v>141</v>
      </c>
      <c r="N901" s="339">
        <f t="shared" si="223"/>
        <v>2154</v>
      </c>
      <c r="O901" s="339">
        <f t="shared" si="223"/>
        <v>621</v>
      </c>
      <c r="P901" s="339">
        <f t="shared" si="223"/>
        <v>1190</v>
      </c>
      <c r="Q901" s="339">
        <f t="shared" si="223"/>
        <v>66</v>
      </c>
      <c r="R901" s="339">
        <f t="shared" si="223"/>
        <v>494</v>
      </c>
      <c r="S901" s="339">
        <f t="shared" si="223"/>
        <v>499</v>
      </c>
      <c r="T901" s="339">
        <f t="shared" si="223"/>
        <v>1135</v>
      </c>
      <c r="U901" s="339">
        <f t="shared" si="223"/>
        <v>2051</v>
      </c>
      <c r="V901" s="339">
        <f t="shared" si="223"/>
        <v>776</v>
      </c>
      <c r="W901" s="339">
        <f t="shared" si="223"/>
        <v>3359</v>
      </c>
      <c r="X901" s="339">
        <f t="shared" si="223"/>
        <v>758</v>
      </c>
      <c r="Y901" s="339">
        <f t="shared" si="223"/>
        <v>3370</v>
      </c>
      <c r="Z901" s="339">
        <f t="shared" si="223"/>
        <v>75</v>
      </c>
      <c r="AA901" s="339">
        <f t="shared" si="223"/>
        <v>273</v>
      </c>
      <c r="AB901" s="339">
        <f t="shared" si="223"/>
        <v>3148</v>
      </c>
      <c r="AC901" s="339">
        <f t="shared" si="223"/>
        <v>151</v>
      </c>
      <c r="AD901" s="339">
        <f t="shared" si="223"/>
        <v>944</v>
      </c>
      <c r="AE901" s="339">
        <f t="shared" si="223"/>
        <v>573</v>
      </c>
      <c r="AF901" s="339">
        <f t="shared" si="223"/>
        <v>1546</v>
      </c>
      <c r="AG901" s="339">
        <f t="shared" si="223"/>
        <v>120</v>
      </c>
      <c r="AH901" s="339">
        <f t="shared" si="223"/>
        <v>85</v>
      </c>
      <c r="AI901" s="339">
        <f t="shared" si="223"/>
        <v>225</v>
      </c>
      <c r="AJ901" s="339">
        <f t="shared" si="223"/>
        <v>0</v>
      </c>
      <c r="AK901" s="335"/>
      <c r="AL901" s="335"/>
      <c r="AM901" s="335"/>
      <c r="AN901" s="335"/>
      <c r="AO901" s="335"/>
      <c r="AP901" s="335"/>
    </row>
    <row r="902">
      <c r="A902" s="345">
        <v>44096.0</v>
      </c>
      <c r="B902" s="339">
        <f t="shared" ref="B902:AJ902" si="224">B190-B1255-B1964</f>
        <v>1869</v>
      </c>
      <c r="C902" s="339">
        <f t="shared" si="224"/>
        <v>1230</v>
      </c>
      <c r="D902" s="339">
        <f t="shared" si="224"/>
        <v>1582</v>
      </c>
      <c r="E902" s="339">
        <f t="shared" si="224"/>
        <v>47</v>
      </c>
      <c r="F902" s="339">
        <f t="shared" si="224"/>
        <v>175</v>
      </c>
      <c r="G902" s="339">
        <f t="shared" si="224"/>
        <v>674</v>
      </c>
      <c r="H902" s="339">
        <f t="shared" si="224"/>
        <v>12565</v>
      </c>
      <c r="I902" s="339">
        <f t="shared" si="224"/>
        <v>122</v>
      </c>
      <c r="J902" s="339">
        <f t="shared" si="224"/>
        <v>6992</v>
      </c>
      <c r="K902" s="339">
        <f t="shared" si="224"/>
        <v>4956</v>
      </c>
      <c r="L902" s="339">
        <f t="shared" si="224"/>
        <v>4424</v>
      </c>
      <c r="M902" s="339">
        <f t="shared" si="224"/>
        <v>152</v>
      </c>
      <c r="N902" s="339">
        <f t="shared" si="224"/>
        <v>2111</v>
      </c>
      <c r="O902" s="339">
        <f t="shared" si="224"/>
        <v>621</v>
      </c>
      <c r="P902" s="339">
        <f t="shared" si="224"/>
        <v>1235</v>
      </c>
      <c r="Q902" s="339">
        <f t="shared" si="224"/>
        <v>71</v>
      </c>
      <c r="R902" s="339">
        <f t="shared" si="224"/>
        <v>512</v>
      </c>
      <c r="S902" s="339">
        <f t="shared" si="224"/>
        <v>493</v>
      </c>
      <c r="T902" s="339">
        <f t="shared" si="224"/>
        <v>1125</v>
      </c>
      <c r="U902" s="339">
        <f t="shared" si="224"/>
        <v>2160</v>
      </c>
      <c r="V902" s="339">
        <f t="shared" si="224"/>
        <v>759</v>
      </c>
      <c r="W902" s="339">
        <f t="shared" si="224"/>
        <v>3412</v>
      </c>
      <c r="X902" s="339">
        <f t="shared" si="224"/>
        <v>678</v>
      </c>
      <c r="Y902" s="339">
        <f t="shared" si="224"/>
        <v>3401</v>
      </c>
      <c r="Z902" s="339">
        <f t="shared" si="224"/>
        <v>79</v>
      </c>
      <c r="AA902" s="339">
        <f t="shared" si="224"/>
        <v>272</v>
      </c>
      <c r="AB902" s="339">
        <f t="shared" si="224"/>
        <v>3268</v>
      </c>
      <c r="AC902" s="339">
        <f t="shared" si="224"/>
        <v>153</v>
      </c>
      <c r="AD902" s="339">
        <f t="shared" si="224"/>
        <v>949</v>
      </c>
      <c r="AE902" s="339">
        <f t="shared" si="224"/>
        <v>641</v>
      </c>
      <c r="AF902" s="339">
        <f t="shared" si="224"/>
        <v>1605</v>
      </c>
      <c r="AG902" s="339">
        <f t="shared" si="224"/>
        <v>143</v>
      </c>
      <c r="AH902" s="339">
        <f t="shared" si="224"/>
        <v>96</v>
      </c>
      <c r="AI902" s="339">
        <f t="shared" si="224"/>
        <v>216</v>
      </c>
      <c r="AJ902" s="339">
        <f t="shared" si="224"/>
        <v>0</v>
      </c>
      <c r="AK902" s="335"/>
      <c r="AL902" s="335"/>
      <c r="AM902" s="335"/>
      <c r="AN902" s="335"/>
      <c r="AO902" s="335"/>
      <c r="AP902" s="335"/>
    </row>
    <row r="903">
      <c r="A903" s="345">
        <v>44097.0</v>
      </c>
      <c r="B903" s="339">
        <f t="shared" ref="B903:AJ903" si="225">B191-B1256-B1965</f>
        <v>1916</v>
      </c>
      <c r="C903" s="339">
        <f t="shared" si="225"/>
        <v>1267</v>
      </c>
      <c r="D903" s="339">
        <f t="shared" si="225"/>
        <v>1751</v>
      </c>
      <c r="E903" s="339">
        <f t="shared" si="225"/>
        <v>61</v>
      </c>
      <c r="F903" s="339">
        <f t="shared" si="225"/>
        <v>188</v>
      </c>
      <c r="G903" s="339">
        <f t="shared" si="225"/>
        <v>680</v>
      </c>
      <c r="H903" s="339">
        <f t="shared" si="225"/>
        <v>12565</v>
      </c>
      <c r="I903" s="339">
        <f t="shared" si="225"/>
        <v>127</v>
      </c>
      <c r="J903" s="339">
        <f t="shared" si="225"/>
        <v>7325</v>
      </c>
      <c r="K903" s="339">
        <f t="shared" si="225"/>
        <v>4822</v>
      </c>
      <c r="L903" s="339">
        <f t="shared" si="225"/>
        <v>4289</v>
      </c>
      <c r="M903" s="339">
        <f t="shared" si="225"/>
        <v>155</v>
      </c>
      <c r="N903" s="339">
        <f t="shared" si="225"/>
        <v>2081</v>
      </c>
      <c r="O903" s="339">
        <f t="shared" si="225"/>
        <v>675</v>
      </c>
      <c r="P903" s="339">
        <f t="shared" si="225"/>
        <v>1210</v>
      </c>
      <c r="Q903" s="339">
        <f t="shared" si="225"/>
        <v>96</v>
      </c>
      <c r="R903" s="339">
        <f t="shared" si="225"/>
        <v>610</v>
      </c>
      <c r="S903" s="339">
        <f t="shared" si="225"/>
        <v>497</v>
      </c>
      <c r="T903" s="339">
        <f t="shared" si="225"/>
        <v>1216</v>
      </c>
      <c r="U903" s="339">
        <f t="shared" si="225"/>
        <v>2257</v>
      </c>
      <c r="V903" s="339">
        <f t="shared" si="225"/>
        <v>749</v>
      </c>
      <c r="W903" s="339">
        <f t="shared" si="225"/>
        <v>3379</v>
      </c>
      <c r="X903" s="339">
        <f t="shared" si="225"/>
        <v>633</v>
      </c>
      <c r="Y903" s="339">
        <f t="shared" si="225"/>
        <v>3443</v>
      </c>
      <c r="Z903" s="339">
        <f t="shared" si="225"/>
        <v>90</v>
      </c>
      <c r="AA903" s="339">
        <f t="shared" si="225"/>
        <v>254</v>
      </c>
      <c r="AB903" s="339">
        <f t="shared" si="225"/>
        <v>3120</v>
      </c>
      <c r="AC903" s="339">
        <f t="shared" si="225"/>
        <v>174</v>
      </c>
      <c r="AD903" s="339">
        <f t="shared" si="225"/>
        <v>927</v>
      </c>
      <c r="AE903" s="339">
        <f t="shared" si="225"/>
        <v>709</v>
      </c>
      <c r="AF903" s="339">
        <f t="shared" si="225"/>
        <v>1689</v>
      </c>
      <c r="AG903" s="339">
        <f t="shared" si="225"/>
        <v>148</v>
      </c>
      <c r="AH903" s="339">
        <f t="shared" si="225"/>
        <v>103</v>
      </c>
      <c r="AI903" s="339">
        <f t="shared" si="225"/>
        <v>247</v>
      </c>
      <c r="AJ903" s="339">
        <f t="shared" si="225"/>
        <v>0</v>
      </c>
      <c r="AK903" s="335"/>
      <c r="AL903" s="335"/>
      <c r="AM903" s="335"/>
      <c r="AN903" s="335"/>
      <c r="AO903" s="335"/>
      <c r="AP903" s="335"/>
    </row>
    <row r="904">
      <c r="A904" s="347">
        <f t="shared" ref="A904:A905" si="227">A903+1</f>
        <v>44098</v>
      </c>
      <c r="B904" s="339">
        <f t="shared" ref="B904:AJ904" si="226">B192-B1257-B1966</f>
        <v>1857</v>
      </c>
      <c r="C904" s="339">
        <f t="shared" si="226"/>
        <v>1250</v>
      </c>
      <c r="D904" s="339">
        <f t="shared" si="226"/>
        <v>1797</v>
      </c>
      <c r="E904" s="339">
        <f t="shared" si="226"/>
        <v>57</v>
      </c>
      <c r="F904" s="339">
        <f t="shared" si="226"/>
        <v>181</v>
      </c>
      <c r="G904" s="339">
        <f t="shared" si="226"/>
        <v>681</v>
      </c>
      <c r="H904" s="339">
        <f t="shared" si="226"/>
        <v>12435</v>
      </c>
      <c r="I904" s="339">
        <f t="shared" si="226"/>
        <v>129</v>
      </c>
      <c r="J904" s="339">
        <f t="shared" si="226"/>
        <v>7868</v>
      </c>
      <c r="K904" s="339">
        <f t="shared" si="226"/>
        <v>4542</v>
      </c>
      <c r="L904" s="339">
        <f t="shared" si="226"/>
        <v>4174</v>
      </c>
      <c r="M904" s="339">
        <f t="shared" si="226"/>
        <v>164</v>
      </c>
      <c r="N904" s="339">
        <f t="shared" si="226"/>
        <v>2148</v>
      </c>
      <c r="O904" s="339">
        <f t="shared" si="226"/>
        <v>695</v>
      </c>
      <c r="P904" s="339">
        <f t="shared" si="226"/>
        <v>1190</v>
      </c>
      <c r="Q904" s="339">
        <f t="shared" si="226"/>
        <v>113</v>
      </c>
      <c r="R904" s="339">
        <f t="shared" si="226"/>
        <v>605</v>
      </c>
      <c r="S904" s="339">
        <f t="shared" si="226"/>
        <v>513</v>
      </c>
      <c r="T904" s="339">
        <f t="shared" si="226"/>
        <v>1266</v>
      </c>
      <c r="U904" s="339">
        <f t="shared" si="226"/>
        <v>2414</v>
      </c>
      <c r="V904" s="339">
        <f t="shared" si="226"/>
        <v>734</v>
      </c>
      <c r="W904" s="339">
        <f t="shared" si="226"/>
        <v>3333</v>
      </c>
      <c r="X904" s="339">
        <f t="shared" si="226"/>
        <v>619</v>
      </c>
      <c r="Y904" s="339">
        <f t="shared" si="226"/>
        <v>3531</v>
      </c>
      <c r="Z904" s="339">
        <f t="shared" si="226"/>
        <v>90</v>
      </c>
      <c r="AA904" s="339">
        <f t="shared" si="226"/>
        <v>275</v>
      </c>
      <c r="AB904" s="339">
        <f t="shared" si="226"/>
        <v>3227</v>
      </c>
      <c r="AC904" s="339">
        <f t="shared" si="226"/>
        <v>166</v>
      </c>
      <c r="AD904" s="339">
        <f t="shared" si="226"/>
        <v>927</v>
      </c>
      <c r="AE904" s="339">
        <f t="shared" si="226"/>
        <v>709</v>
      </c>
      <c r="AF904" s="339">
        <f t="shared" si="226"/>
        <v>1885</v>
      </c>
      <c r="AG904" s="339">
        <f t="shared" si="226"/>
        <v>142</v>
      </c>
      <c r="AH904" s="339">
        <f t="shared" si="226"/>
        <v>121</v>
      </c>
      <c r="AI904" s="339">
        <f t="shared" si="226"/>
        <v>226</v>
      </c>
      <c r="AJ904" s="339">
        <f t="shared" si="226"/>
        <v>0</v>
      </c>
      <c r="AK904" s="335"/>
      <c r="AL904" s="335"/>
      <c r="AM904" s="335"/>
      <c r="AN904" s="335"/>
      <c r="AO904" s="335"/>
      <c r="AP904" s="335"/>
    </row>
    <row r="905">
      <c r="A905" s="347">
        <f t="shared" si="227"/>
        <v>44099</v>
      </c>
      <c r="B905" s="339">
        <f t="shared" ref="B905:AJ905" si="228">B193-B1258-B1967</f>
        <v>1946</v>
      </c>
      <c r="C905" s="339">
        <f t="shared" si="228"/>
        <v>1316</v>
      </c>
      <c r="D905" s="339">
        <f t="shared" si="228"/>
        <v>1670</v>
      </c>
      <c r="E905" s="339">
        <f t="shared" si="228"/>
        <v>55</v>
      </c>
      <c r="F905" s="339">
        <f t="shared" si="228"/>
        <v>179</v>
      </c>
      <c r="G905" s="339">
        <f t="shared" si="228"/>
        <v>717</v>
      </c>
      <c r="H905" s="339">
        <f t="shared" si="228"/>
        <v>11973</v>
      </c>
      <c r="I905" s="339">
        <f t="shared" si="228"/>
        <v>138</v>
      </c>
      <c r="J905" s="339">
        <f t="shared" si="228"/>
        <v>7741</v>
      </c>
      <c r="K905" s="339">
        <f t="shared" si="228"/>
        <v>4589</v>
      </c>
      <c r="L905" s="339">
        <f t="shared" si="228"/>
        <v>4102</v>
      </c>
      <c r="M905" s="339">
        <f t="shared" si="228"/>
        <v>158</v>
      </c>
      <c r="N905" s="339">
        <f t="shared" si="228"/>
        <v>2477</v>
      </c>
      <c r="O905" s="339">
        <f t="shared" si="228"/>
        <v>708</v>
      </c>
      <c r="P905" s="339">
        <f t="shared" si="228"/>
        <v>1167</v>
      </c>
      <c r="Q905" s="339">
        <f t="shared" si="228"/>
        <v>104</v>
      </c>
      <c r="R905" s="339">
        <f t="shared" si="228"/>
        <v>739</v>
      </c>
      <c r="S905" s="339">
        <f t="shared" si="228"/>
        <v>490</v>
      </c>
      <c r="T905" s="339">
        <f t="shared" si="228"/>
        <v>1266</v>
      </c>
      <c r="U905" s="339">
        <f t="shared" si="228"/>
        <v>2535</v>
      </c>
      <c r="V905" s="339">
        <f t="shared" si="228"/>
        <v>755</v>
      </c>
      <c r="W905" s="339">
        <f t="shared" si="228"/>
        <v>3321</v>
      </c>
      <c r="X905" s="339">
        <f t="shared" si="228"/>
        <v>669</v>
      </c>
      <c r="Y905" s="339">
        <f t="shared" si="228"/>
        <v>3615</v>
      </c>
      <c r="Z905" s="339">
        <f t="shared" si="228"/>
        <v>96</v>
      </c>
      <c r="AA905" s="339">
        <f t="shared" si="228"/>
        <v>265</v>
      </c>
      <c r="AB905" s="339">
        <f t="shared" si="228"/>
        <v>3243</v>
      </c>
      <c r="AC905" s="339">
        <f t="shared" si="228"/>
        <v>172</v>
      </c>
      <c r="AD905" s="339">
        <f t="shared" si="228"/>
        <v>927</v>
      </c>
      <c r="AE905" s="339">
        <f t="shared" si="228"/>
        <v>752</v>
      </c>
      <c r="AF905" s="339">
        <f t="shared" si="228"/>
        <v>1995</v>
      </c>
      <c r="AG905" s="339">
        <f t="shared" si="228"/>
        <v>149</v>
      </c>
      <c r="AH905" s="339">
        <f t="shared" si="228"/>
        <v>142</v>
      </c>
      <c r="AI905" s="339">
        <f t="shared" si="228"/>
        <v>260</v>
      </c>
      <c r="AJ905" s="339">
        <f t="shared" si="228"/>
        <v>0</v>
      </c>
      <c r="AK905" s="335"/>
      <c r="AL905" s="335"/>
      <c r="AM905" s="335"/>
      <c r="AN905" s="335"/>
      <c r="AO905" s="335"/>
      <c r="AP905" s="335"/>
    </row>
    <row r="906">
      <c r="A906" s="345">
        <v>44100.0</v>
      </c>
      <c r="B906" s="339">
        <f t="shared" ref="B906:AJ906" si="229">B194-B1259-B1968</f>
        <v>2134</v>
      </c>
      <c r="C906" s="339">
        <f t="shared" si="229"/>
        <v>1290</v>
      </c>
      <c r="D906" s="339">
        <f t="shared" si="229"/>
        <v>1758</v>
      </c>
      <c r="E906" s="339">
        <f t="shared" si="229"/>
        <v>55</v>
      </c>
      <c r="F906" s="339">
        <f t="shared" si="229"/>
        <v>175</v>
      </c>
      <c r="G906" s="339">
        <f t="shared" si="229"/>
        <v>718</v>
      </c>
      <c r="H906" s="339">
        <f t="shared" si="229"/>
        <v>12519</v>
      </c>
      <c r="I906" s="339">
        <f t="shared" si="229"/>
        <v>153</v>
      </c>
      <c r="J906" s="339">
        <f t="shared" si="229"/>
        <v>7487</v>
      </c>
      <c r="K906" s="339">
        <f t="shared" si="229"/>
        <v>4727</v>
      </c>
      <c r="L906" s="339">
        <f t="shared" si="229"/>
        <v>4025</v>
      </c>
      <c r="M906" s="339">
        <f t="shared" si="229"/>
        <v>158</v>
      </c>
      <c r="N906" s="339">
        <f t="shared" si="229"/>
        <v>2596</v>
      </c>
      <c r="O906" s="339">
        <f t="shared" si="229"/>
        <v>708</v>
      </c>
      <c r="P906" s="339">
        <f t="shared" si="229"/>
        <v>1190</v>
      </c>
      <c r="Q906" s="339">
        <f t="shared" si="229"/>
        <v>111</v>
      </c>
      <c r="R906" s="339">
        <f t="shared" si="229"/>
        <v>764</v>
      </c>
      <c r="S906" s="339">
        <f t="shared" si="229"/>
        <v>507</v>
      </c>
      <c r="T906" s="339">
        <f t="shared" si="229"/>
        <v>1304</v>
      </c>
      <c r="U906" s="339">
        <f t="shared" si="229"/>
        <v>2552</v>
      </c>
      <c r="V906" s="339">
        <f t="shared" si="229"/>
        <v>742</v>
      </c>
      <c r="W906" s="339">
        <f t="shared" si="229"/>
        <v>3262</v>
      </c>
      <c r="X906" s="339">
        <f t="shared" si="229"/>
        <v>814</v>
      </c>
      <c r="Y906" s="339">
        <f t="shared" si="229"/>
        <v>3654</v>
      </c>
      <c r="Z906" s="339">
        <f t="shared" si="229"/>
        <v>113</v>
      </c>
      <c r="AA906" s="339">
        <f t="shared" si="229"/>
        <v>215</v>
      </c>
      <c r="AB906" s="339">
        <f t="shared" si="229"/>
        <v>3299</v>
      </c>
      <c r="AC906" s="339">
        <f t="shared" si="229"/>
        <v>175</v>
      </c>
      <c r="AD906" s="339">
        <f t="shared" si="229"/>
        <v>991</v>
      </c>
      <c r="AE906" s="339">
        <f t="shared" si="229"/>
        <v>866</v>
      </c>
      <c r="AF906" s="339">
        <f t="shared" si="229"/>
        <v>2017</v>
      </c>
      <c r="AG906" s="339">
        <f t="shared" si="229"/>
        <v>152</v>
      </c>
      <c r="AH906" s="339">
        <f t="shared" si="229"/>
        <v>138</v>
      </c>
      <c r="AI906" s="339">
        <f t="shared" si="229"/>
        <v>259</v>
      </c>
      <c r="AJ906" s="339">
        <f t="shared" si="229"/>
        <v>0</v>
      </c>
      <c r="AK906" s="335"/>
      <c r="AL906" s="335"/>
      <c r="AM906" s="335"/>
      <c r="AN906" s="335"/>
      <c r="AO906" s="335"/>
      <c r="AP906" s="335"/>
    </row>
    <row r="907">
      <c r="A907" s="347">
        <f t="shared" ref="A907:A942" si="231">A906+1</f>
        <v>44101</v>
      </c>
      <c r="B907" s="339">
        <f t="shared" ref="B907:AJ907" si="230">B195-B1260-B1969</f>
        <v>2054</v>
      </c>
      <c r="C907" s="339">
        <f t="shared" si="230"/>
        <v>1291</v>
      </c>
      <c r="D907" s="339">
        <f t="shared" si="230"/>
        <v>1645</v>
      </c>
      <c r="E907" s="339">
        <f t="shared" si="230"/>
        <v>42</v>
      </c>
      <c r="F907" s="339">
        <f t="shared" si="230"/>
        <v>209</v>
      </c>
      <c r="G907" s="339">
        <f t="shared" si="230"/>
        <v>711</v>
      </c>
      <c r="H907" s="339">
        <f t="shared" si="230"/>
        <v>12426</v>
      </c>
      <c r="I907" s="339">
        <f t="shared" si="230"/>
        <v>172</v>
      </c>
      <c r="J907" s="339">
        <f t="shared" si="230"/>
        <v>7693</v>
      </c>
      <c r="K907" s="339">
        <f t="shared" si="230"/>
        <v>4864</v>
      </c>
      <c r="L907" s="339">
        <f t="shared" si="230"/>
        <v>3827</v>
      </c>
      <c r="M907" s="339">
        <f t="shared" si="230"/>
        <v>159</v>
      </c>
      <c r="N907" s="339">
        <f t="shared" si="230"/>
        <v>2589</v>
      </c>
      <c r="O907" s="339">
        <f t="shared" si="230"/>
        <v>693</v>
      </c>
      <c r="P907" s="339">
        <f t="shared" si="230"/>
        <v>1191</v>
      </c>
      <c r="Q907" s="339">
        <f t="shared" si="230"/>
        <v>115</v>
      </c>
      <c r="R907" s="339">
        <f t="shared" si="230"/>
        <v>818</v>
      </c>
      <c r="S907" s="339">
        <f t="shared" si="230"/>
        <v>516</v>
      </c>
      <c r="T907" s="339">
        <f t="shared" si="230"/>
        <v>1341</v>
      </c>
      <c r="U907" s="339">
        <f t="shared" si="230"/>
        <v>2697</v>
      </c>
      <c r="V907" s="339">
        <f t="shared" si="230"/>
        <v>745</v>
      </c>
      <c r="W907" s="339">
        <f t="shared" si="230"/>
        <v>3175</v>
      </c>
      <c r="X907" s="339">
        <f t="shared" si="230"/>
        <v>894</v>
      </c>
      <c r="Y907" s="339">
        <f t="shared" si="230"/>
        <v>3554</v>
      </c>
      <c r="Z907" s="339">
        <f t="shared" si="230"/>
        <v>113</v>
      </c>
      <c r="AA907" s="339">
        <f t="shared" si="230"/>
        <v>216</v>
      </c>
      <c r="AB907" s="339">
        <f t="shared" si="230"/>
        <v>3302</v>
      </c>
      <c r="AC907" s="339">
        <f t="shared" si="230"/>
        <v>175</v>
      </c>
      <c r="AD907" s="339">
        <f t="shared" si="230"/>
        <v>952</v>
      </c>
      <c r="AE907" s="339">
        <f t="shared" si="230"/>
        <v>888</v>
      </c>
      <c r="AF907" s="339">
        <f t="shared" si="230"/>
        <v>2130</v>
      </c>
      <c r="AG907" s="339">
        <f t="shared" si="230"/>
        <v>190</v>
      </c>
      <c r="AH907" s="339">
        <f t="shared" si="230"/>
        <v>146</v>
      </c>
      <c r="AI907" s="339">
        <f t="shared" si="230"/>
        <v>280</v>
      </c>
      <c r="AJ907" s="339">
        <f t="shared" si="230"/>
        <v>0</v>
      </c>
      <c r="AK907" s="335"/>
      <c r="AL907" s="335"/>
      <c r="AM907" s="335"/>
      <c r="AN907" s="335"/>
      <c r="AO907" s="335"/>
      <c r="AP907" s="335"/>
    </row>
    <row r="908">
      <c r="A908" s="347">
        <f t="shared" si="231"/>
        <v>44102</v>
      </c>
      <c r="B908" s="339">
        <f t="shared" ref="B908:AJ908" si="232">B196-B1261-B1970</f>
        <v>1956</v>
      </c>
      <c r="C908" s="339">
        <f t="shared" si="232"/>
        <v>1250</v>
      </c>
      <c r="D908" s="339">
        <f t="shared" si="232"/>
        <v>1645</v>
      </c>
      <c r="E908" s="339">
        <f t="shared" si="232"/>
        <v>33</v>
      </c>
      <c r="F908" s="339">
        <f t="shared" si="232"/>
        <v>211</v>
      </c>
      <c r="G908" s="339">
        <f t="shared" si="232"/>
        <v>696</v>
      </c>
      <c r="H908" s="339">
        <f t="shared" si="232"/>
        <v>11987</v>
      </c>
      <c r="I908" s="339">
        <f t="shared" si="232"/>
        <v>193</v>
      </c>
      <c r="J908" s="339">
        <f t="shared" si="232"/>
        <v>7872</v>
      </c>
      <c r="K908" s="339">
        <f t="shared" si="232"/>
        <v>4959</v>
      </c>
      <c r="L908" s="339">
        <f t="shared" si="232"/>
        <v>3713</v>
      </c>
      <c r="M908" s="339">
        <f t="shared" si="232"/>
        <v>159</v>
      </c>
      <c r="N908" s="339">
        <f t="shared" si="232"/>
        <v>2551</v>
      </c>
      <c r="O908" s="339">
        <f t="shared" si="232"/>
        <v>726</v>
      </c>
      <c r="P908" s="339">
        <f t="shared" si="232"/>
        <v>1138</v>
      </c>
      <c r="Q908" s="339">
        <f t="shared" si="232"/>
        <v>119</v>
      </c>
      <c r="R908" s="339">
        <f t="shared" si="232"/>
        <v>726</v>
      </c>
      <c r="S908" s="339">
        <f t="shared" si="232"/>
        <v>528</v>
      </c>
      <c r="T908" s="339">
        <f t="shared" si="232"/>
        <v>1339</v>
      </c>
      <c r="U908" s="339">
        <f t="shared" si="232"/>
        <v>2821</v>
      </c>
      <c r="V908" s="339">
        <f t="shared" si="232"/>
        <v>716</v>
      </c>
      <c r="W908" s="339">
        <f t="shared" si="232"/>
        <v>3064</v>
      </c>
      <c r="X908" s="339">
        <f t="shared" si="232"/>
        <v>864</v>
      </c>
      <c r="Y908" s="339">
        <f t="shared" si="232"/>
        <v>3438</v>
      </c>
      <c r="Z908" s="339">
        <f t="shared" si="232"/>
        <v>128</v>
      </c>
      <c r="AA908" s="339">
        <f t="shared" si="232"/>
        <v>207</v>
      </c>
      <c r="AB908" s="339">
        <f t="shared" si="232"/>
        <v>3442</v>
      </c>
      <c r="AC908" s="339">
        <f t="shared" si="232"/>
        <v>179</v>
      </c>
      <c r="AD908" s="339">
        <f t="shared" si="232"/>
        <v>952</v>
      </c>
      <c r="AE908" s="339">
        <f t="shared" si="232"/>
        <v>911</v>
      </c>
      <c r="AF908" s="339">
        <f t="shared" si="232"/>
        <v>2176</v>
      </c>
      <c r="AG908" s="339">
        <f t="shared" si="232"/>
        <v>190</v>
      </c>
      <c r="AH908" s="339">
        <f t="shared" si="232"/>
        <v>133</v>
      </c>
      <c r="AI908" s="339">
        <f t="shared" si="232"/>
        <v>357</v>
      </c>
      <c r="AJ908" s="339">
        <f t="shared" si="232"/>
        <v>0</v>
      </c>
      <c r="AK908" s="335"/>
      <c r="AL908" s="335"/>
      <c r="AM908" s="335"/>
      <c r="AN908" s="335"/>
      <c r="AO908" s="335"/>
      <c r="AP908" s="335"/>
    </row>
    <row r="909">
      <c r="A909" s="347">
        <f t="shared" si="231"/>
        <v>44103</v>
      </c>
      <c r="B909" s="339">
        <f t="shared" ref="B909:AJ909" si="233">B197-B1262-B1971</f>
        <v>1972</v>
      </c>
      <c r="C909" s="339">
        <f t="shared" si="233"/>
        <v>1225</v>
      </c>
      <c r="D909" s="339">
        <f t="shared" si="233"/>
        <v>1645</v>
      </c>
      <c r="E909" s="339">
        <f t="shared" si="233"/>
        <v>41</v>
      </c>
      <c r="F909" s="339">
        <f t="shared" si="233"/>
        <v>210</v>
      </c>
      <c r="G909" s="339">
        <f t="shared" si="233"/>
        <v>684</v>
      </c>
      <c r="H909" s="339">
        <f t="shared" si="233"/>
        <v>12086</v>
      </c>
      <c r="I909" s="339">
        <f t="shared" si="233"/>
        <v>214</v>
      </c>
      <c r="J909" s="339">
        <f t="shared" si="233"/>
        <v>8075</v>
      </c>
      <c r="K909" s="339">
        <f t="shared" si="233"/>
        <v>4962</v>
      </c>
      <c r="L909" s="339">
        <f t="shared" si="233"/>
        <v>3580</v>
      </c>
      <c r="M909" s="339">
        <f t="shared" si="233"/>
        <v>156</v>
      </c>
      <c r="N909" s="339">
        <f t="shared" si="233"/>
        <v>2605</v>
      </c>
      <c r="O909" s="339">
        <f t="shared" si="233"/>
        <v>807</v>
      </c>
      <c r="P909" s="339">
        <f t="shared" si="233"/>
        <v>1124</v>
      </c>
      <c r="Q909" s="339">
        <f t="shared" si="233"/>
        <v>120</v>
      </c>
      <c r="R909" s="339">
        <f t="shared" si="233"/>
        <v>728</v>
      </c>
      <c r="S909" s="339">
        <f t="shared" si="233"/>
        <v>496</v>
      </c>
      <c r="T909" s="339">
        <f t="shared" si="233"/>
        <v>1372</v>
      </c>
      <c r="U909" s="339">
        <f t="shared" si="233"/>
        <v>2983</v>
      </c>
      <c r="V909" s="339">
        <f t="shared" si="233"/>
        <v>706</v>
      </c>
      <c r="W909" s="339">
        <f t="shared" si="233"/>
        <v>2982</v>
      </c>
      <c r="X909" s="339">
        <f t="shared" si="233"/>
        <v>839</v>
      </c>
      <c r="Y909" s="339">
        <f t="shared" si="233"/>
        <v>3119</v>
      </c>
      <c r="Z909" s="339">
        <f t="shared" si="233"/>
        <v>131</v>
      </c>
      <c r="AA909" s="339">
        <f t="shared" si="233"/>
        <v>217</v>
      </c>
      <c r="AB909" s="339">
        <f t="shared" si="233"/>
        <v>3516</v>
      </c>
      <c r="AC909" s="339">
        <f t="shared" si="233"/>
        <v>183</v>
      </c>
      <c r="AD909" s="339">
        <f t="shared" si="233"/>
        <v>974</v>
      </c>
      <c r="AE909" s="339">
        <f t="shared" si="233"/>
        <v>928</v>
      </c>
      <c r="AF909" s="339">
        <f t="shared" si="233"/>
        <v>2176</v>
      </c>
      <c r="AG909" s="339">
        <f t="shared" si="233"/>
        <v>345</v>
      </c>
      <c r="AH909" s="339">
        <f t="shared" si="233"/>
        <v>132</v>
      </c>
      <c r="AI909" s="339">
        <f t="shared" si="233"/>
        <v>353</v>
      </c>
      <c r="AJ909" s="339">
        <f t="shared" si="233"/>
        <v>0</v>
      </c>
      <c r="AK909" s="335"/>
      <c r="AL909" s="335"/>
      <c r="AM909" s="335"/>
      <c r="AN909" s="335"/>
      <c r="AO909" s="335"/>
      <c r="AP909" s="335"/>
    </row>
    <row r="910">
      <c r="A910" s="347">
        <f t="shared" si="231"/>
        <v>44104</v>
      </c>
      <c r="B910" s="339">
        <f t="shared" ref="B910:AJ910" si="234">B198-B1263-B1972</f>
        <v>2053</v>
      </c>
      <c r="C910" s="339">
        <f t="shared" si="234"/>
        <v>1238</v>
      </c>
      <c r="D910" s="339">
        <f t="shared" si="234"/>
        <v>1508</v>
      </c>
      <c r="E910" s="339">
        <f t="shared" si="234"/>
        <v>54</v>
      </c>
      <c r="F910" s="339">
        <f t="shared" si="234"/>
        <v>218</v>
      </c>
      <c r="G910" s="339">
        <f t="shared" si="234"/>
        <v>691</v>
      </c>
      <c r="H910" s="339">
        <f t="shared" si="234"/>
        <v>11776</v>
      </c>
      <c r="I910" s="339">
        <f t="shared" si="234"/>
        <v>237</v>
      </c>
      <c r="J910" s="339">
        <f t="shared" si="234"/>
        <v>8135</v>
      </c>
      <c r="K910" s="339">
        <f t="shared" si="234"/>
        <v>4987</v>
      </c>
      <c r="L910" s="339">
        <f t="shared" si="234"/>
        <v>3494</v>
      </c>
      <c r="M910" s="339">
        <f t="shared" si="234"/>
        <v>163</v>
      </c>
      <c r="N910" s="339">
        <f t="shared" si="234"/>
        <v>2547</v>
      </c>
      <c r="O910" s="339">
        <f t="shared" si="234"/>
        <v>696</v>
      </c>
      <c r="P910" s="339">
        <f t="shared" si="234"/>
        <v>1143</v>
      </c>
      <c r="Q910" s="339">
        <f t="shared" si="234"/>
        <v>78</v>
      </c>
      <c r="R910" s="339">
        <f t="shared" si="234"/>
        <v>760</v>
      </c>
      <c r="S910" s="339">
        <f t="shared" si="234"/>
        <v>482</v>
      </c>
      <c r="T910" s="339">
        <f t="shared" si="234"/>
        <v>1390</v>
      </c>
      <c r="U910" s="339">
        <f t="shared" si="234"/>
        <v>2969</v>
      </c>
      <c r="V910" s="339">
        <f t="shared" si="234"/>
        <v>715</v>
      </c>
      <c r="W910" s="339">
        <f t="shared" si="234"/>
        <v>2910</v>
      </c>
      <c r="X910" s="339">
        <f t="shared" si="234"/>
        <v>868</v>
      </c>
      <c r="Y910" s="339">
        <f t="shared" si="234"/>
        <v>2819</v>
      </c>
      <c r="Z910" s="339">
        <f t="shared" si="234"/>
        <v>128</v>
      </c>
      <c r="AA910" s="339">
        <f t="shared" si="234"/>
        <v>222</v>
      </c>
      <c r="AB910" s="339">
        <f t="shared" si="234"/>
        <v>3614</v>
      </c>
      <c r="AC910" s="339">
        <f t="shared" si="234"/>
        <v>189</v>
      </c>
      <c r="AD910" s="339">
        <f t="shared" si="234"/>
        <v>974</v>
      </c>
      <c r="AE910" s="339">
        <f t="shared" si="234"/>
        <v>947</v>
      </c>
      <c r="AF910" s="339">
        <f t="shared" si="234"/>
        <v>2400</v>
      </c>
      <c r="AG910" s="339">
        <f t="shared" si="234"/>
        <v>358</v>
      </c>
      <c r="AH910" s="339">
        <f t="shared" si="234"/>
        <v>144</v>
      </c>
      <c r="AI910" s="339">
        <f t="shared" si="234"/>
        <v>414</v>
      </c>
      <c r="AJ910" s="339">
        <f t="shared" si="234"/>
        <v>0</v>
      </c>
      <c r="AK910" s="335"/>
      <c r="AL910" s="335"/>
      <c r="AM910" s="335"/>
      <c r="AN910" s="335"/>
      <c r="AO910" s="335"/>
      <c r="AP910" s="335"/>
    </row>
    <row r="911">
      <c r="A911" s="347">
        <f t="shared" si="231"/>
        <v>44105</v>
      </c>
      <c r="B911" s="339">
        <f t="shared" ref="B911:AJ911" si="235">B199-B1264-B1973</f>
        <v>2000</v>
      </c>
      <c r="C911" s="339">
        <f t="shared" si="235"/>
        <v>1254</v>
      </c>
      <c r="D911" s="339">
        <f t="shared" si="235"/>
        <v>1468</v>
      </c>
      <c r="E911" s="339">
        <f t="shared" si="235"/>
        <v>64</v>
      </c>
      <c r="F911" s="339">
        <f t="shared" si="235"/>
        <v>221</v>
      </c>
      <c r="G911" s="339">
        <f t="shared" si="235"/>
        <v>677</v>
      </c>
      <c r="H911" s="339">
        <f t="shared" si="235"/>
        <v>11900</v>
      </c>
      <c r="I911" s="339">
        <f t="shared" si="235"/>
        <v>255</v>
      </c>
      <c r="J911" s="339">
        <f t="shared" si="235"/>
        <v>8551</v>
      </c>
      <c r="K911" s="339">
        <f t="shared" si="235"/>
        <v>5094</v>
      </c>
      <c r="L911" s="339">
        <f t="shared" si="235"/>
        <v>3455</v>
      </c>
      <c r="M911" s="339">
        <f t="shared" si="235"/>
        <v>178</v>
      </c>
      <c r="N911" s="339">
        <f t="shared" si="235"/>
        <v>2550</v>
      </c>
      <c r="O911" s="339">
        <f t="shared" si="235"/>
        <v>727</v>
      </c>
      <c r="P911" s="339">
        <f t="shared" si="235"/>
        <v>1125</v>
      </c>
      <c r="Q911" s="339">
        <f t="shared" si="235"/>
        <v>77</v>
      </c>
      <c r="R911" s="339">
        <f t="shared" si="235"/>
        <v>775</v>
      </c>
      <c r="S911" s="339">
        <f t="shared" si="235"/>
        <v>496</v>
      </c>
      <c r="T911" s="339">
        <f t="shared" si="235"/>
        <v>1362</v>
      </c>
      <c r="U911" s="339">
        <f t="shared" si="235"/>
        <v>3051</v>
      </c>
      <c r="V911" s="339">
        <f t="shared" si="235"/>
        <v>709</v>
      </c>
      <c r="W911" s="339">
        <f t="shared" si="235"/>
        <v>2864</v>
      </c>
      <c r="X911" s="339">
        <f t="shared" si="235"/>
        <v>900</v>
      </c>
      <c r="Y911" s="339">
        <f t="shared" si="235"/>
        <v>2701</v>
      </c>
      <c r="Z911" s="339">
        <f t="shared" si="235"/>
        <v>137</v>
      </c>
      <c r="AA911" s="339">
        <f t="shared" si="235"/>
        <v>219</v>
      </c>
      <c r="AB911" s="339">
        <f t="shared" si="235"/>
        <v>3593</v>
      </c>
      <c r="AC911" s="339">
        <f t="shared" si="235"/>
        <v>191</v>
      </c>
      <c r="AD911" s="339">
        <f t="shared" si="235"/>
        <v>959</v>
      </c>
      <c r="AE911" s="339">
        <f t="shared" si="235"/>
        <v>967</v>
      </c>
      <c r="AF911" s="339">
        <f t="shared" si="235"/>
        <v>2424</v>
      </c>
      <c r="AG911" s="339">
        <f t="shared" si="235"/>
        <v>369</v>
      </c>
      <c r="AH911" s="339">
        <f t="shared" si="235"/>
        <v>151</v>
      </c>
      <c r="AI911" s="339">
        <f t="shared" si="235"/>
        <v>385</v>
      </c>
      <c r="AJ911" s="339">
        <f t="shared" si="235"/>
        <v>0</v>
      </c>
      <c r="AK911" s="335"/>
      <c r="AL911" s="335"/>
      <c r="AM911" s="335"/>
      <c r="AN911" s="335"/>
      <c r="AO911" s="335"/>
      <c r="AP911" s="335"/>
    </row>
    <row r="912">
      <c r="A912" s="347">
        <f t="shared" si="231"/>
        <v>44106</v>
      </c>
      <c r="B912" s="339">
        <f t="shared" ref="B912:AJ912" si="236">B200-B1265-B1974</f>
        <v>2183</v>
      </c>
      <c r="C912" s="339">
        <f t="shared" si="236"/>
        <v>1287</v>
      </c>
      <c r="D912" s="339">
        <f t="shared" si="236"/>
        <v>1434</v>
      </c>
      <c r="E912" s="339">
        <f t="shared" si="236"/>
        <v>70</v>
      </c>
      <c r="F912" s="339">
        <f t="shared" si="236"/>
        <v>219</v>
      </c>
      <c r="G912" s="339">
        <f t="shared" si="236"/>
        <v>670</v>
      </c>
      <c r="H912" s="339">
        <f t="shared" si="236"/>
        <v>12440</v>
      </c>
      <c r="I912" s="339">
        <f t="shared" si="236"/>
        <v>271</v>
      </c>
      <c r="J912" s="339">
        <f t="shared" si="236"/>
        <v>8895</v>
      </c>
      <c r="K912" s="339">
        <f t="shared" si="236"/>
        <v>5218</v>
      </c>
      <c r="L912" s="339">
        <f t="shared" si="236"/>
        <v>3360</v>
      </c>
      <c r="M912" s="339">
        <f t="shared" si="236"/>
        <v>166</v>
      </c>
      <c r="N912" s="339">
        <f t="shared" si="236"/>
        <v>2775</v>
      </c>
      <c r="O912" s="339">
        <f t="shared" si="236"/>
        <v>723</v>
      </c>
      <c r="P912" s="339">
        <f t="shared" si="236"/>
        <v>1134</v>
      </c>
      <c r="Q912" s="339">
        <f t="shared" si="236"/>
        <v>83</v>
      </c>
      <c r="R912" s="339">
        <f t="shared" si="236"/>
        <v>789</v>
      </c>
      <c r="S912" s="339">
        <f t="shared" si="236"/>
        <v>513</v>
      </c>
      <c r="T912" s="339">
        <f t="shared" si="236"/>
        <v>1345</v>
      </c>
      <c r="U912" s="339">
        <f t="shared" si="236"/>
        <v>3028</v>
      </c>
      <c r="V912" s="339">
        <f t="shared" si="236"/>
        <v>695</v>
      </c>
      <c r="W912" s="339">
        <f t="shared" si="236"/>
        <v>2771</v>
      </c>
      <c r="X912" s="339">
        <f t="shared" si="236"/>
        <v>891</v>
      </c>
      <c r="Y912" s="339">
        <f t="shared" si="236"/>
        <v>2579</v>
      </c>
      <c r="Z912" s="339">
        <f t="shared" si="236"/>
        <v>142</v>
      </c>
      <c r="AA912" s="339">
        <f t="shared" si="236"/>
        <v>224</v>
      </c>
      <c r="AB912" s="339">
        <f t="shared" si="236"/>
        <v>3613</v>
      </c>
      <c r="AC912" s="339">
        <f t="shared" si="236"/>
        <v>198</v>
      </c>
      <c r="AD912" s="339">
        <f t="shared" si="236"/>
        <v>1076</v>
      </c>
      <c r="AE912" s="339">
        <f t="shared" si="236"/>
        <v>1014</v>
      </c>
      <c r="AF912" s="339">
        <f t="shared" si="236"/>
        <v>2483</v>
      </c>
      <c r="AG912" s="339">
        <f t="shared" si="236"/>
        <v>370</v>
      </c>
      <c r="AH912" s="339">
        <f t="shared" si="236"/>
        <v>148</v>
      </c>
      <c r="AI912" s="339">
        <f t="shared" si="236"/>
        <v>380</v>
      </c>
      <c r="AJ912" s="339">
        <f t="shared" si="236"/>
        <v>0</v>
      </c>
      <c r="AK912" s="335"/>
      <c r="AL912" s="335"/>
      <c r="AM912" s="335"/>
      <c r="AN912" s="335"/>
      <c r="AO912" s="335"/>
      <c r="AP912" s="335"/>
    </row>
    <row r="913">
      <c r="A913" s="347">
        <f t="shared" si="231"/>
        <v>44107</v>
      </c>
      <c r="B913" s="339">
        <f t="shared" ref="B913:AJ913" si="237">B201-B1266-B1975</f>
        <v>2098</v>
      </c>
      <c r="C913" s="339">
        <f t="shared" si="237"/>
        <v>1281</v>
      </c>
      <c r="D913" s="339">
        <f t="shared" si="237"/>
        <v>1467</v>
      </c>
      <c r="E913" s="339">
        <f t="shared" si="237"/>
        <v>85</v>
      </c>
      <c r="F913" s="339">
        <f t="shared" si="237"/>
        <v>221</v>
      </c>
      <c r="G913" s="339">
        <f t="shared" si="237"/>
        <v>722</v>
      </c>
      <c r="H913" s="339">
        <f t="shared" si="237"/>
        <v>12513</v>
      </c>
      <c r="I913" s="339">
        <f t="shared" si="237"/>
        <v>281</v>
      </c>
      <c r="J913" s="339">
        <f t="shared" si="237"/>
        <v>9128</v>
      </c>
      <c r="K913" s="339">
        <f t="shared" si="237"/>
        <v>5385</v>
      </c>
      <c r="L913" s="339">
        <f t="shared" si="237"/>
        <v>3302</v>
      </c>
      <c r="M913" s="339">
        <f t="shared" si="237"/>
        <v>167</v>
      </c>
      <c r="N913" s="339">
        <f t="shared" si="237"/>
        <v>2742</v>
      </c>
      <c r="O913" s="339">
        <f t="shared" si="237"/>
        <v>679</v>
      </c>
      <c r="P913" s="339">
        <f t="shared" si="237"/>
        <v>1144</v>
      </c>
      <c r="Q913" s="339">
        <f t="shared" si="237"/>
        <v>69</v>
      </c>
      <c r="R913" s="339">
        <f t="shared" si="237"/>
        <v>788</v>
      </c>
      <c r="S913" s="339">
        <f t="shared" si="237"/>
        <v>516</v>
      </c>
      <c r="T913" s="339">
        <f t="shared" si="237"/>
        <v>1325</v>
      </c>
      <c r="U913" s="339">
        <f t="shared" si="237"/>
        <v>3191</v>
      </c>
      <c r="V913" s="339">
        <f t="shared" si="237"/>
        <v>691</v>
      </c>
      <c r="W913" s="339">
        <f t="shared" si="237"/>
        <v>2725</v>
      </c>
      <c r="X913" s="339">
        <f t="shared" si="237"/>
        <v>926</v>
      </c>
      <c r="Y913" s="339">
        <f t="shared" si="237"/>
        <v>2500</v>
      </c>
      <c r="Z913" s="339">
        <f t="shared" si="237"/>
        <v>137</v>
      </c>
      <c r="AA913" s="339">
        <f t="shared" si="237"/>
        <v>225</v>
      </c>
      <c r="AB913" s="339">
        <f t="shared" si="237"/>
        <v>3292</v>
      </c>
      <c r="AC913" s="339">
        <f t="shared" si="237"/>
        <v>190</v>
      </c>
      <c r="AD913" s="339">
        <f t="shared" si="237"/>
        <v>1049</v>
      </c>
      <c r="AE913" s="339">
        <f t="shared" si="237"/>
        <v>1056</v>
      </c>
      <c r="AF913" s="339">
        <f t="shared" si="237"/>
        <v>2617</v>
      </c>
      <c r="AG913" s="339">
        <f t="shared" si="237"/>
        <v>359</v>
      </c>
      <c r="AH913" s="339">
        <f t="shared" si="237"/>
        <v>157</v>
      </c>
      <c r="AI913" s="339">
        <f t="shared" si="237"/>
        <v>371</v>
      </c>
      <c r="AJ913" s="339">
        <f t="shared" si="237"/>
        <v>0</v>
      </c>
      <c r="AK913" s="335"/>
      <c r="AL913" s="335"/>
      <c r="AM913" s="335"/>
      <c r="AN913" s="335"/>
      <c r="AO913" s="335"/>
      <c r="AP913" s="335"/>
    </row>
    <row r="914">
      <c r="A914" s="347">
        <f t="shared" si="231"/>
        <v>44108</v>
      </c>
      <c r="B914" s="339">
        <f t="shared" ref="B914:AJ914" si="238">B202-B1267-B1976</f>
        <v>1963</v>
      </c>
      <c r="C914" s="339">
        <f t="shared" si="238"/>
        <v>1258</v>
      </c>
      <c r="D914" s="339">
        <f t="shared" si="238"/>
        <v>1563</v>
      </c>
      <c r="E914" s="339">
        <f t="shared" si="238"/>
        <v>83</v>
      </c>
      <c r="F914" s="339">
        <f t="shared" si="238"/>
        <v>219</v>
      </c>
      <c r="G914" s="339">
        <f t="shared" si="238"/>
        <v>670</v>
      </c>
      <c r="H914" s="339">
        <f t="shared" si="238"/>
        <v>12866</v>
      </c>
      <c r="I914" s="339">
        <f t="shared" si="238"/>
        <v>298</v>
      </c>
      <c r="J914" s="339">
        <f t="shared" si="238"/>
        <v>9282</v>
      </c>
      <c r="K914" s="339">
        <f t="shared" si="238"/>
        <v>5513</v>
      </c>
      <c r="L914" s="339">
        <f t="shared" si="238"/>
        <v>3215</v>
      </c>
      <c r="M914" s="339">
        <f t="shared" si="238"/>
        <v>167</v>
      </c>
      <c r="N914" s="339">
        <f t="shared" si="238"/>
        <v>2737</v>
      </c>
      <c r="O914" s="339">
        <f t="shared" si="238"/>
        <v>666</v>
      </c>
      <c r="P914" s="339">
        <f t="shared" si="238"/>
        <v>1102</v>
      </c>
      <c r="Q914" s="339">
        <f t="shared" si="238"/>
        <v>70</v>
      </c>
      <c r="R914" s="339">
        <f t="shared" si="238"/>
        <v>824</v>
      </c>
      <c r="S914" s="339">
        <f t="shared" si="238"/>
        <v>531</v>
      </c>
      <c r="T914" s="339">
        <f t="shared" si="238"/>
        <v>1304</v>
      </c>
      <c r="U914" s="339">
        <f t="shared" si="238"/>
        <v>3313</v>
      </c>
      <c r="V914" s="339">
        <f t="shared" si="238"/>
        <v>689</v>
      </c>
      <c r="W914" s="339">
        <f t="shared" si="238"/>
        <v>2694</v>
      </c>
      <c r="X914" s="339">
        <f t="shared" si="238"/>
        <v>943</v>
      </c>
      <c r="Y914" s="339">
        <f t="shared" si="238"/>
        <v>2443</v>
      </c>
      <c r="Z914" s="339">
        <f t="shared" si="238"/>
        <v>139</v>
      </c>
      <c r="AA914" s="339">
        <f t="shared" si="238"/>
        <v>221</v>
      </c>
      <c r="AB914" s="339">
        <f t="shared" si="238"/>
        <v>3239</v>
      </c>
      <c r="AC914" s="339">
        <f t="shared" si="238"/>
        <v>190</v>
      </c>
      <c r="AD914" s="339">
        <f t="shared" si="238"/>
        <v>1081</v>
      </c>
      <c r="AE914" s="339">
        <f t="shared" si="238"/>
        <v>1052</v>
      </c>
      <c r="AF914" s="339">
        <f t="shared" si="238"/>
        <v>2673</v>
      </c>
      <c r="AG914" s="339">
        <f t="shared" si="238"/>
        <v>353</v>
      </c>
      <c r="AH914" s="339">
        <f t="shared" si="238"/>
        <v>152</v>
      </c>
      <c r="AI914" s="339">
        <f t="shared" si="238"/>
        <v>381</v>
      </c>
      <c r="AJ914" s="339">
        <f t="shared" si="238"/>
        <v>0</v>
      </c>
      <c r="AK914" s="335"/>
      <c r="AL914" s="335"/>
      <c r="AM914" s="335"/>
      <c r="AN914" s="335"/>
      <c r="AO914" s="335"/>
      <c r="AP914" s="335"/>
    </row>
    <row r="915">
      <c r="A915" s="347">
        <f t="shared" si="231"/>
        <v>44109</v>
      </c>
      <c r="B915" s="339">
        <f t="shared" ref="B915:AJ915" si="239">B203-B1268-B1977</f>
        <v>1850</v>
      </c>
      <c r="C915" s="339">
        <f t="shared" si="239"/>
        <v>1210</v>
      </c>
      <c r="D915" s="339">
        <f t="shared" si="239"/>
        <v>1627</v>
      </c>
      <c r="E915" s="339">
        <f t="shared" si="239"/>
        <v>89</v>
      </c>
      <c r="F915" s="339">
        <f t="shared" si="239"/>
        <v>214</v>
      </c>
      <c r="G915" s="339">
        <f t="shared" si="239"/>
        <v>615</v>
      </c>
      <c r="H915" s="339">
        <f t="shared" si="239"/>
        <v>12888</v>
      </c>
      <c r="I915" s="339">
        <f t="shared" si="239"/>
        <v>318</v>
      </c>
      <c r="J915" s="339">
        <f t="shared" si="239"/>
        <v>8980</v>
      </c>
      <c r="K915" s="339">
        <f t="shared" si="239"/>
        <v>5673</v>
      </c>
      <c r="L915" s="339">
        <f t="shared" si="239"/>
        <v>3145</v>
      </c>
      <c r="M915" s="339">
        <f t="shared" si="239"/>
        <v>169</v>
      </c>
      <c r="N915" s="339">
        <f t="shared" si="239"/>
        <v>2648</v>
      </c>
      <c r="O915" s="339">
        <f t="shared" si="239"/>
        <v>656</v>
      </c>
      <c r="P915" s="339">
        <f t="shared" si="239"/>
        <v>1114</v>
      </c>
      <c r="Q915" s="339">
        <f t="shared" si="239"/>
        <v>69</v>
      </c>
      <c r="R915" s="339">
        <f t="shared" si="239"/>
        <v>774</v>
      </c>
      <c r="S915" s="339">
        <f t="shared" si="239"/>
        <v>532</v>
      </c>
      <c r="T915" s="339">
        <f t="shared" si="239"/>
        <v>1251</v>
      </c>
      <c r="U915" s="339">
        <f t="shared" si="239"/>
        <v>3372</v>
      </c>
      <c r="V915" s="339">
        <f t="shared" si="239"/>
        <v>666</v>
      </c>
      <c r="W915" s="339">
        <f t="shared" si="239"/>
        <v>2659</v>
      </c>
      <c r="X915" s="339">
        <f t="shared" si="239"/>
        <v>859</v>
      </c>
      <c r="Y915" s="339">
        <f t="shared" si="239"/>
        <v>2304</v>
      </c>
      <c r="Z915" s="339">
        <f t="shared" si="239"/>
        <v>137</v>
      </c>
      <c r="AA915" s="339">
        <f t="shared" si="239"/>
        <v>242</v>
      </c>
      <c r="AB915" s="339">
        <f t="shared" si="239"/>
        <v>3246</v>
      </c>
      <c r="AC915" s="339">
        <f t="shared" si="239"/>
        <v>184</v>
      </c>
      <c r="AD915" s="339">
        <f t="shared" si="239"/>
        <v>1103</v>
      </c>
      <c r="AE915" s="339">
        <f t="shared" si="239"/>
        <v>1047</v>
      </c>
      <c r="AF915" s="339">
        <f t="shared" si="239"/>
        <v>2773</v>
      </c>
      <c r="AG915" s="339">
        <f t="shared" si="239"/>
        <v>350</v>
      </c>
      <c r="AH915" s="339">
        <f t="shared" si="239"/>
        <v>140</v>
      </c>
      <c r="AI915" s="339">
        <f t="shared" si="239"/>
        <v>370</v>
      </c>
      <c r="AJ915" s="339">
        <f t="shared" si="239"/>
        <v>0</v>
      </c>
      <c r="AK915" s="335"/>
      <c r="AL915" s="335"/>
      <c r="AM915" s="335"/>
      <c r="AN915" s="335"/>
      <c r="AO915" s="335"/>
      <c r="AP915" s="335"/>
    </row>
    <row r="916">
      <c r="A916" s="347">
        <f t="shared" si="231"/>
        <v>44110</v>
      </c>
      <c r="B916" s="339">
        <f t="shared" ref="B916:AJ916" si="240">B204-B1269-B1978</f>
        <v>1865</v>
      </c>
      <c r="C916" s="339">
        <f t="shared" si="240"/>
        <v>1174</v>
      </c>
      <c r="D916" s="339">
        <f t="shared" si="240"/>
        <v>1625</v>
      </c>
      <c r="E916" s="339">
        <f t="shared" si="240"/>
        <v>92</v>
      </c>
      <c r="F916" s="339">
        <f t="shared" si="240"/>
        <v>190</v>
      </c>
      <c r="G916" s="339">
        <f t="shared" si="240"/>
        <v>595</v>
      </c>
      <c r="H916" s="339">
        <f t="shared" si="240"/>
        <v>12947</v>
      </c>
      <c r="I916" s="339">
        <f t="shared" si="240"/>
        <v>340</v>
      </c>
      <c r="J916" s="339">
        <f t="shared" si="240"/>
        <v>9271</v>
      </c>
      <c r="K916" s="339">
        <f t="shared" si="240"/>
        <v>5725</v>
      </c>
      <c r="L916" s="339">
        <f t="shared" si="240"/>
        <v>3112</v>
      </c>
      <c r="M916" s="339">
        <f t="shared" si="240"/>
        <v>202</v>
      </c>
      <c r="N916" s="339">
        <f t="shared" si="240"/>
        <v>2694</v>
      </c>
      <c r="O916" s="339">
        <f t="shared" si="240"/>
        <v>625</v>
      </c>
      <c r="P916" s="339">
        <f t="shared" si="240"/>
        <v>1076</v>
      </c>
      <c r="Q916" s="339">
        <f t="shared" si="240"/>
        <v>55</v>
      </c>
      <c r="R916" s="339">
        <f t="shared" si="240"/>
        <v>759</v>
      </c>
      <c r="S916" s="339">
        <f t="shared" si="240"/>
        <v>522</v>
      </c>
      <c r="T916" s="339">
        <f t="shared" si="240"/>
        <v>1313</v>
      </c>
      <c r="U916" s="339">
        <f t="shared" si="240"/>
        <v>3155</v>
      </c>
      <c r="V916" s="339">
        <f t="shared" si="240"/>
        <v>686</v>
      </c>
      <c r="W916" s="339">
        <f t="shared" si="240"/>
        <v>2551</v>
      </c>
      <c r="X916" s="339">
        <f t="shared" si="240"/>
        <v>886</v>
      </c>
      <c r="Y916" s="339">
        <f t="shared" si="240"/>
        <v>2150</v>
      </c>
      <c r="Z916" s="339">
        <f t="shared" si="240"/>
        <v>148</v>
      </c>
      <c r="AA916" s="339">
        <f t="shared" si="240"/>
        <v>247</v>
      </c>
      <c r="AB916" s="339">
        <f t="shared" si="240"/>
        <v>3196</v>
      </c>
      <c r="AC916" s="339">
        <f t="shared" si="240"/>
        <v>180</v>
      </c>
      <c r="AD916" s="339">
        <f t="shared" si="240"/>
        <v>1155</v>
      </c>
      <c r="AE916" s="339">
        <f t="shared" si="240"/>
        <v>1094</v>
      </c>
      <c r="AF916" s="339">
        <f t="shared" si="240"/>
        <v>2907</v>
      </c>
      <c r="AG916" s="339">
        <f t="shared" si="240"/>
        <v>357</v>
      </c>
      <c r="AH916" s="339">
        <f t="shared" si="240"/>
        <v>128</v>
      </c>
      <c r="AI916" s="339">
        <f t="shared" si="240"/>
        <v>343</v>
      </c>
      <c r="AJ916" s="339">
        <f t="shared" si="240"/>
        <v>0</v>
      </c>
      <c r="AK916" s="335"/>
      <c r="AL916" s="335"/>
      <c r="AM916" s="335"/>
      <c r="AN916" s="335"/>
      <c r="AO916" s="335"/>
      <c r="AP916" s="335"/>
    </row>
    <row r="917">
      <c r="A917" s="347">
        <f t="shared" si="231"/>
        <v>44111</v>
      </c>
      <c r="B917" s="339">
        <f t="shared" ref="B917:AJ917" si="241">B205-B1270-B1979</f>
        <v>1724</v>
      </c>
      <c r="C917" s="339">
        <f t="shared" si="241"/>
        <v>1154</v>
      </c>
      <c r="D917" s="339">
        <f t="shared" si="241"/>
        <v>1582</v>
      </c>
      <c r="E917" s="339">
        <f t="shared" si="241"/>
        <v>101</v>
      </c>
      <c r="F917" s="339">
        <f t="shared" si="241"/>
        <v>174</v>
      </c>
      <c r="G917" s="339">
        <f t="shared" si="241"/>
        <v>595</v>
      </c>
      <c r="H917" s="339">
        <f t="shared" si="241"/>
        <v>13157</v>
      </c>
      <c r="I917" s="339">
        <f t="shared" si="241"/>
        <v>352</v>
      </c>
      <c r="J917" s="339">
        <f t="shared" si="241"/>
        <v>9497</v>
      </c>
      <c r="K917" s="339">
        <f t="shared" si="241"/>
        <v>5834</v>
      </c>
      <c r="L917" s="339">
        <f t="shared" si="241"/>
        <v>3125</v>
      </c>
      <c r="M917" s="339">
        <f t="shared" si="241"/>
        <v>208</v>
      </c>
      <c r="N917" s="339">
        <f t="shared" si="241"/>
        <v>2782</v>
      </c>
      <c r="O917" s="339">
        <f t="shared" si="241"/>
        <v>625</v>
      </c>
      <c r="P917" s="339">
        <f t="shared" si="241"/>
        <v>1047</v>
      </c>
      <c r="Q917" s="339">
        <f t="shared" si="241"/>
        <v>65</v>
      </c>
      <c r="R917" s="339">
        <f t="shared" si="241"/>
        <v>669</v>
      </c>
      <c r="S917" s="339">
        <f t="shared" si="241"/>
        <v>511</v>
      </c>
      <c r="T917" s="339">
        <f t="shared" si="241"/>
        <v>1381</v>
      </c>
      <c r="U917" s="339">
        <f t="shared" si="241"/>
        <v>3221</v>
      </c>
      <c r="V917" s="339">
        <f t="shared" si="241"/>
        <v>656</v>
      </c>
      <c r="W917" s="339">
        <f t="shared" si="241"/>
        <v>2465</v>
      </c>
      <c r="X917" s="339">
        <f t="shared" si="241"/>
        <v>950</v>
      </c>
      <c r="Y917" s="339">
        <f t="shared" si="241"/>
        <v>2204</v>
      </c>
      <c r="Z917" s="339">
        <f t="shared" si="241"/>
        <v>166</v>
      </c>
      <c r="AA917" s="339">
        <f t="shared" si="241"/>
        <v>261</v>
      </c>
      <c r="AB917" s="339">
        <f t="shared" si="241"/>
        <v>3084</v>
      </c>
      <c r="AC917" s="339">
        <f t="shared" si="241"/>
        <v>172</v>
      </c>
      <c r="AD917" s="339">
        <f t="shared" si="241"/>
        <v>1155</v>
      </c>
      <c r="AE917" s="339">
        <f t="shared" si="241"/>
        <v>1119</v>
      </c>
      <c r="AF917" s="339">
        <f t="shared" si="241"/>
        <v>2997</v>
      </c>
      <c r="AG917" s="339">
        <f t="shared" si="241"/>
        <v>373</v>
      </c>
      <c r="AH917" s="339">
        <f t="shared" si="241"/>
        <v>143</v>
      </c>
      <c r="AI917" s="339">
        <f t="shared" si="241"/>
        <v>402</v>
      </c>
      <c r="AJ917" s="339">
        <f t="shared" si="241"/>
        <v>0</v>
      </c>
      <c r="AK917" s="335"/>
      <c r="AL917" s="335"/>
      <c r="AM917" s="335"/>
      <c r="AN917" s="335"/>
      <c r="AO917" s="335"/>
      <c r="AP917" s="335"/>
    </row>
    <row r="918">
      <c r="A918" s="347">
        <f t="shared" si="231"/>
        <v>44112</v>
      </c>
      <c r="B918" s="339">
        <f t="shared" ref="B918:AJ918" si="242">B206-B1271-B1980</f>
        <v>1727</v>
      </c>
      <c r="C918" s="339">
        <f t="shared" si="242"/>
        <v>1129</v>
      </c>
      <c r="D918" s="339">
        <f t="shared" si="242"/>
        <v>1605</v>
      </c>
      <c r="E918" s="339">
        <f t="shared" si="242"/>
        <v>103</v>
      </c>
      <c r="F918" s="339">
        <f t="shared" si="242"/>
        <v>166</v>
      </c>
      <c r="G918" s="339">
        <f t="shared" si="242"/>
        <v>636</v>
      </c>
      <c r="H918" s="339">
        <f t="shared" si="242"/>
        <v>13278</v>
      </c>
      <c r="I918" s="339">
        <f t="shared" si="242"/>
        <v>397</v>
      </c>
      <c r="J918" s="339">
        <f t="shared" si="242"/>
        <v>9766</v>
      </c>
      <c r="K918" s="339">
        <f t="shared" si="242"/>
        <v>5902</v>
      </c>
      <c r="L918" s="339">
        <f t="shared" si="242"/>
        <v>3114</v>
      </c>
      <c r="M918" s="339">
        <f t="shared" si="242"/>
        <v>220</v>
      </c>
      <c r="N918" s="339">
        <f t="shared" si="242"/>
        <v>2771</v>
      </c>
      <c r="O918" s="339">
        <f t="shared" si="242"/>
        <v>586</v>
      </c>
      <c r="P918" s="339">
        <f t="shared" si="242"/>
        <v>1015</v>
      </c>
      <c r="Q918" s="339">
        <f t="shared" si="242"/>
        <v>69</v>
      </c>
      <c r="R918" s="339">
        <f t="shared" si="242"/>
        <v>564</v>
      </c>
      <c r="S918" s="339">
        <f t="shared" si="242"/>
        <v>512</v>
      </c>
      <c r="T918" s="339">
        <f t="shared" si="242"/>
        <v>1310</v>
      </c>
      <c r="U918" s="339">
        <f t="shared" si="242"/>
        <v>3276</v>
      </c>
      <c r="V918" s="339">
        <f t="shared" si="242"/>
        <v>666</v>
      </c>
      <c r="W918" s="339">
        <f t="shared" si="242"/>
        <v>2368</v>
      </c>
      <c r="X918" s="339">
        <f t="shared" si="242"/>
        <v>1019</v>
      </c>
      <c r="Y918" s="339">
        <f t="shared" si="242"/>
        <v>2288</v>
      </c>
      <c r="Z918" s="339">
        <f t="shared" si="242"/>
        <v>172</v>
      </c>
      <c r="AA918" s="339">
        <f t="shared" si="242"/>
        <v>303</v>
      </c>
      <c r="AB918" s="339">
        <f t="shared" si="242"/>
        <v>3234</v>
      </c>
      <c r="AC918" s="339">
        <f t="shared" si="242"/>
        <v>177</v>
      </c>
      <c r="AD918" s="339">
        <f t="shared" si="242"/>
        <v>1217</v>
      </c>
      <c r="AE918" s="339">
        <f t="shared" si="242"/>
        <v>1322</v>
      </c>
      <c r="AF918" s="339">
        <f t="shared" si="242"/>
        <v>3047</v>
      </c>
      <c r="AG918" s="339">
        <f t="shared" si="242"/>
        <v>373</v>
      </c>
      <c r="AH918" s="339">
        <f t="shared" si="242"/>
        <v>182</v>
      </c>
      <c r="AI918" s="339">
        <f t="shared" si="242"/>
        <v>410</v>
      </c>
      <c r="AJ918" s="339">
        <f t="shared" si="242"/>
        <v>0</v>
      </c>
      <c r="AK918" s="335"/>
      <c r="AL918" s="335"/>
      <c r="AM918" s="335"/>
      <c r="AN918" s="335"/>
      <c r="AO918" s="335"/>
      <c r="AP918" s="335"/>
    </row>
    <row r="919">
      <c r="A919" s="347">
        <f t="shared" si="231"/>
        <v>44113</v>
      </c>
      <c r="B919" s="339">
        <f t="shared" ref="B919:AJ919" si="243">B207-B1272-B1981</f>
        <v>1755</v>
      </c>
      <c r="C919" s="339">
        <f t="shared" si="243"/>
        <v>1125</v>
      </c>
      <c r="D919" s="339">
        <f t="shared" si="243"/>
        <v>1660</v>
      </c>
      <c r="E919" s="339">
        <f t="shared" si="243"/>
        <v>115</v>
      </c>
      <c r="F919" s="339">
        <f t="shared" si="243"/>
        <v>162</v>
      </c>
      <c r="G919" s="339">
        <f t="shared" si="243"/>
        <v>659</v>
      </c>
      <c r="H919" s="339">
        <f t="shared" si="243"/>
        <v>13350</v>
      </c>
      <c r="I919" s="339">
        <f t="shared" si="243"/>
        <v>435</v>
      </c>
      <c r="J919" s="339">
        <f t="shared" si="243"/>
        <v>9705</v>
      </c>
      <c r="K919" s="339">
        <f t="shared" si="243"/>
        <v>6094</v>
      </c>
      <c r="L919" s="339">
        <f t="shared" si="243"/>
        <v>3098</v>
      </c>
      <c r="M919" s="339">
        <f t="shared" si="243"/>
        <v>218</v>
      </c>
      <c r="N919" s="339">
        <f t="shared" si="243"/>
        <v>2714</v>
      </c>
      <c r="O919" s="339">
        <f t="shared" si="243"/>
        <v>602</v>
      </c>
      <c r="P919" s="339">
        <f t="shared" si="243"/>
        <v>953</v>
      </c>
      <c r="Q919" s="339">
        <f t="shared" si="243"/>
        <v>68</v>
      </c>
      <c r="R919" s="339">
        <f t="shared" si="243"/>
        <v>564</v>
      </c>
      <c r="S919" s="339">
        <f t="shared" si="243"/>
        <v>516</v>
      </c>
      <c r="T919" s="339">
        <f t="shared" si="243"/>
        <v>1305</v>
      </c>
      <c r="U919" s="339">
        <f t="shared" si="243"/>
        <v>3400</v>
      </c>
      <c r="V919" s="339">
        <f t="shared" si="243"/>
        <v>649</v>
      </c>
      <c r="W919" s="339">
        <f t="shared" si="243"/>
        <v>2297</v>
      </c>
      <c r="X919" s="339">
        <f t="shared" si="243"/>
        <v>1045</v>
      </c>
      <c r="Y919" s="339">
        <f t="shared" si="243"/>
        <v>2276</v>
      </c>
      <c r="Z919" s="339">
        <f t="shared" si="243"/>
        <v>163</v>
      </c>
      <c r="AA919" s="339">
        <f t="shared" si="243"/>
        <v>285</v>
      </c>
      <c r="AB919" s="339">
        <f t="shared" si="243"/>
        <v>3366</v>
      </c>
      <c r="AC919" s="339">
        <f t="shared" si="243"/>
        <v>144</v>
      </c>
      <c r="AD919" s="339">
        <f t="shared" si="243"/>
        <v>1217</v>
      </c>
      <c r="AE919" s="339">
        <f t="shared" si="243"/>
        <v>1335</v>
      </c>
      <c r="AF919" s="339">
        <f t="shared" si="243"/>
        <v>3163</v>
      </c>
      <c r="AG919" s="339">
        <f t="shared" si="243"/>
        <v>375</v>
      </c>
      <c r="AH919" s="339">
        <f t="shared" si="243"/>
        <v>195</v>
      </c>
      <c r="AI919" s="339">
        <f t="shared" si="243"/>
        <v>306</v>
      </c>
      <c r="AJ919" s="339">
        <f t="shared" si="243"/>
        <v>0</v>
      </c>
      <c r="AK919" s="335"/>
      <c r="AL919" s="335"/>
      <c r="AM919" s="335"/>
      <c r="AN919" s="335"/>
      <c r="AO919" s="335"/>
      <c r="AP919" s="335"/>
    </row>
    <row r="920">
      <c r="A920" s="347">
        <f t="shared" si="231"/>
        <v>44114</v>
      </c>
      <c r="B920" s="339">
        <f t="shared" ref="B920:AJ920" si="244">B208-B1273-B1982</f>
        <v>1851</v>
      </c>
      <c r="C920" s="339">
        <f t="shared" si="244"/>
        <v>1110</v>
      </c>
      <c r="D920" s="339">
        <f t="shared" si="244"/>
        <v>1739</v>
      </c>
      <c r="E920" s="339">
        <f t="shared" si="244"/>
        <v>99</v>
      </c>
      <c r="F920" s="339">
        <f t="shared" si="244"/>
        <v>148</v>
      </c>
      <c r="G920" s="339">
        <f t="shared" si="244"/>
        <v>715</v>
      </c>
      <c r="H920" s="339">
        <f t="shared" si="244"/>
        <v>13311</v>
      </c>
      <c r="I920" s="339">
        <f t="shared" si="244"/>
        <v>464</v>
      </c>
      <c r="J920" s="339">
        <f t="shared" si="244"/>
        <v>9594</v>
      </c>
      <c r="K920" s="339">
        <f t="shared" si="244"/>
        <v>6217</v>
      </c>
      <c r="L920" s="339">
        <f t="shared" si="244"/>
        <v>3093</v>
      </c>
      <c r="M920" s="339">
        <f t="shared" si="244"/>
        <v>291</v>
      </c>
      <c r="N920" s="339">
        <f t="shared" si="244"/>
        <v>2705</v>
      </c>
      <c r="O920" s="339">
        <f t="shared" si="244"/>
        <v>599</v>
      </c>
      <c r="P920" s="339">
        <f t="shared" si="244"/>
        <v>983</v>
      </c>
      <c r="Q920" s="339">
        <f t="shared" si="244"/>
        <v>66</v>
      </c>
      <c r="R920" s="339">
        <f t="shared" si="244"/>
        <v>504</v>
      </c>
      <c r="S920" s="339">
        <f t="shared" si="244"/>
        <v>515</v>
      </c>
      <c r="T920" s="339">
        <f t="shared" si="244"/>
        <v>1297</v>
      </c>
      <c r="U920" s="339">
        <f t="shared" si="244"/>
        <v>3506</v>
      </c>
      <c r="V920" s="339">
        <f t="shared" si="244"/>
        <v>662</v>
      </c>
      <c r="W920" s="339">
        <f t="shared" si="244"/>
        <v>2236</v>
      </c>
      <c r="X920" s="339">
        <f t="shared" si="244"/>
        <v>1070</v>
      </c>
      <c r="Y920" s="339">
        <f t="shared" si="244"/>
        <v>2328</v>
      </c>
      <c r="Z920" s="339">
        <f t="shared" si="244"/>
        <v>162</v>
      </c>
      <c r="AA920" s="339">
        <f t="shared" si="244"/>
        <v>311</v>
      </c>
      <c r="AB920" s="339">
        <f t="shared" si="244"/>
        <v>3445</v>
      </c>
      <c r="AC920" s="339">
        <f t="shared" si="244"/>
        <v>151</v>
      </c>
      <c r="AD920" s="339">
        <f t="shared" si="244"/>
        <v>1315</v>
      </c>
      <c r="AE920" s="339">
        <f t="shared" si="244"/>
        <v>1352</v>
      </c>
      <c r="AF920" s="339">
        <f t="shared" si="244"/>
        <v>3154</v>
      </c>
      <c r="AG920" s="339">
        <f t="shared" si="244"/>
        <v>228</v>
      </c>
      <c r="AH920" s="339">
        <f t="shared" si="244"/>
        <v>199</v>
      </c>
      <c r="AI920" s="339">
        <f t="shared" si="244"/>
        <v>286</v>
      </c>
      <c r="AJ920" s="339">
        <f t="shared" si="244"/>
        <v>0</v>
      </c>
      <c r="AK920" s="335"/>
      <c r="AL920" s="335"/>
      <c r="AM920" s="335"/>
      <c r="AN920" s="335"/>
      <c r="AO920" s="335"/>
      <c r="AP920" s="335"/>
    </row>
    <row r="921">
      <c r="A921" s="347">
        <f t="shared" si="231"/>
        <v>44115</v>
      </c>
      <c r="B921" s="339">
        <f t="shared" ref="B921:AJ921" si="245">B209-B1274-B1983</f>
        <v>1973</v>
      </c>
      <c r="C921" s="339">
        <f t="shared" si="245"/>
        <v>1118</v>
      </c>
      <c r="D921" s="339">
        <f t="shared" si="245"/>
        <v>1756</v>
      </c>
      <c r="E921" s="339">
        <f t="shared" si="245"/>
        <v>107</v>
      </c>
      <c r="F921" s="339">
        <f t="shared" si="245"/>
        <v>124</v>
      </c>
      <c r="G921" s="339">
        <f t="shared" si="245"/>
        <v>712</v>
      </c>
      <c r="H921" s="339">
        <f t="shared" si="245"/>
        <v>13620</v>
      </c>
      <c r="I921" s="339">
        <f t="shared" si="245"/>
        <v>478</v>
      </c>
      <c r="J921" s="339">
        <f t="shared" si="245"/>
        <v>9244</v>
      </c>
      <c r="K921" s="339">
        <f t="shared" si="245"/>
        <v>6322</v>
      </c>
      <c r="L921" s="339">
        <f t="shared" si="245"/>
        <v>3069</v>
      </c>
      <c r="M921" s="339">
        <f t="shared" si="245"/>
        <v>330</v>
      </c>
      <c r="N921" s="339">
        <f t="shared" si="245"/>
        <v>2685</v>
      </c>
      <c r="O921" s="339">
        <f t="shared" si="245"/>
        <v>606</v>
      </c>
      <c r="P921" s="339">
        <f t="shared" si="245"/>
        <v>979</v>
      </c>
      <c r="Q921" s="339">
        <f t="shared" si="245"/>
        <v>72</v>
      </c>
      <c r="R921" s="339">
        <f t="shared" si="245"/>
        <v>477</v>
      </c>
      <c r="S921" s="339">
        <f t="shared" si="245"/>
        <v>527</v>
      </c>
      <c r="T921" s="339">
        <f t="shared" si="245"/>
        <v>1289</v>
      </c>
      <c r="U921" s="339">
        <f t="shared" si="245"/>
        <v>3647</v>
      </c>
      <c r="V921" s="339">
        <f t="shared" si="245"/>
        <v>666</v>
      </c>
      <c r="W921" s="339">
        <f t="shared" si="245"/>
        <v>2158</v>
      </c>
      <c r="X921" s="339">
        <f t="shared" si="245"/>
        <v>1154</v>
      </c>
      <c r="Y921" s="339">
        <f t="shared" si="245"/>
        <v>2413</v>
      </c>
      <c r="Z921" s="339">
        <f t="shared" si="245"/>
        <v>172</v>
      </c>
      <c r="AA921" s="339">
        <f t="shared" si="245"/>
        <v>321</v>
      </c>
      <c r="AB921" s="339">
        <f t="shared" si="245"/>
        <v>3641</v>
      </c>
      <c r="AC921" s="339">
        <f t="shared" si="245"/>
        <v>151</v>
      </c>
      <c r="AD921" s="339">
        <f t="shared" si="245"/>
        <v>1354</v>
      </c>
      <c r="AE921" s="339">
        <f t="shared" si="245"/>
        <v>1416</v>
      </c>
      <c r="AF921" s="339">
        <f t="shared" si="245"/>
        <v>3304</v>
      </c>
      <c r="AG921" s="339">
        <f t="shared" si="245"/>
        <v>230</v>
      </c>
      <c r="AH921" s="339">
        <f t="shared" si="245"/>
        <v>206</v>
      </c>
      <c r="AI921" s="339">
        <f t="shared" si="245"/>
        <v>257</v>
      </c>
      <c r="AJ921" s="339">
        <f t="shared" si="245"/>
        <v>0</v>
      </c>
      <c r="AK921" s="335"/>
      <c r="AL921" s="335"/>
      <c r="AM921" s="335"/>
      <c r="AN921" s="335"/>
      <c r="AO921" s="335"/>
      <c r="AP921" s="335"/>
    </row>
    <row r="922">
      <c r="A922" s="347">
        <f t="shared" si="231"/>
        <v>44116</v>
      </c>
      <c r="B922" s="339">
        <f t="shared" ref="B922:AJ922" si="246">B210-B1275-B1984</f>
        <v>1888</v>
      </c>
      <c r="C922" s="339">
        <f t="shared" si="246"/>
        <v>1070</v>
      </c>
      <c r="D922" s="339">
        <f t="shared" si="246"/>
        <v>1757</v>
      </c>
      <c r="E922" s="339">
        <f t="shared" si="246"/>
        <v>105</v>
      </c>
      <c r="F922" s="339">
        <f t="shared" si="246"/>
        <v>95</v>
      </c>
      <c r="G922" s="339">
        <f t="shared" si="246"/>
        <v>670</v>
      </c>
      <c r="H922" s="339">
        <f t="shared" si="246"/>
        <v>13720</v>
      </c>
      <c r="I922" s="339">
        <f t="shared" si="246"/>
        <v>491</v>
      </c>
      <c r="J922" s="339">
        <f t="shared" si="246"/>
        <v>9283</v>
      </c>
      <c r="K922" s="339">
        <f t="shared" si="246"/>
        <v>6274</v>
      </c>
      <c r="L922" s="339">
        <f t="shared" si="246"/>
        <v>3040</v>
      </c>
      <c r="M922" s="339">
        <f t="shared" si="246"/>
        <v>330</v>
      </c>
      <c r="N922" s="339">
        <f t="shared" si="246"/>
        <v>2688</v>
      </c>
      <c r="O922" s="339">
        <f t="shared" si="246"/>
        <v>594</v>
      </c>
      <c r="P922" s="339">
        <f t="shared" si="246"/>
        <v>959</v>
      </c>
      <c r="Q922" s="339">
        <f t="shared" si="246"/>
        <v>76</v>
      </c>
      <c r="R922" s="339">
        <f t="shared" si="246"/>
        <v>505</v>
      </c>
      <c r="S922" s="339">
        <f t="shared" si="246"/>
        <v>535</v>
      </c>
      <c r="T922" s="339">
        <f t="shared" si="246"/>
        <v>1277</v>
      </c>
      <c r="U922" s="339">
        <f t="shared" si="246"/>
        <v>3701</v>
      </c>
      <c r="V922" s="339">
        <f t="shared" si="246"/>
        <v>622</v>
      </c>
      <c r="W922" s="339">
        <f t="shared" si="246"/>
        <v>2065</v>
      </c>
      <c r="X922" s="339">
        <f t="shared" si="246"/>
        <v>1186</v>
      </c>
      <c r="Y922" s="339">
        <f t="shared" si="246"/>
        <v>2334</v>
      </c>
      <c r="Z922" s="339">
        <f t="shared" si="246"/>
        <v>166</v>
      </c>
      <c r="AA922" s="339">
        <f t="shared" si="246"/>
        <v>337</v>
      </c>
      <c r="AB922" s="339">
        <f t="shared" si="246"/>
        <v>3732</v>
      </c>
      <c r="AC922" s="339">
        <f t="shared" si="246"/>
        <v>163</v>
      </c>
      <c r="AD922" s="339">
        <f t="shared" si="246"/>
        <v>1247</v>
      </c>
      <c r="AE922" s="339">
        <f t="shared" si="246"/>
        <v>1400</v>
      </c>
      <c r="AF922" s="339">
        <f t="shared" si="246"/>
        <v>3304</v>
      </c>
      <c r="AG922" s="339">
        <f t="shared" si="246"/>
        <v>230</v>
      </c>
      <c r="AH922" s="339">
        <f t="shared" si="246"/>
        <v>205</v>
      </c>
      <c r="AI922" s="339">
        <f t="shared" si="246"/>
        <v>213</v>
      </c>
      <c r="AJ922" s="339">
        <f t="shared" si="246"/>
        <v>0</v>
      </c>
      <c r="AK922" s="335"/>
      <c r="AL922" s="335"/>
      <c r="AM922" s="335"/>
      <c r="AN922" s="335"/>
      <c r="AO922" s="335"/>
      <c r="AP922" s="335"/>
    </row>
    <row r="923">
      <c r="A923" s="347">
        <f t="shared" si="231"/>
        <v>44117</v>
      </c>
      <c r="B923" s="339">
        <f t="shared" ref="B923:AJ923" si="247">B211-B1276-B1985</f>
        <v>1831</v>
      </c>
      <c r="C923" s="339">
        <f t="shared" si="247"/>
        <v>997</v>
      </c>
      <c r="D923" s="339">
        <f t="shared" si="247"/>
        <v>1773</v>
      </c>
      <c r="E923" s="339">
        <f t="shared" si="247"/>
        <v>93</v>
      </c>
      <c r="F923" s="339">
        <f t="shared" si="247"/>
        <v>98</v>
      </c>
      <c r="G923" s="339">
        <f t="shared" si="247"/>
        <v>668</v>
      </c>
      <c r="H923" s="339">
        <f t="shared" si="247"/>
        <v>13655</v>
      </c>
      <c r="I923" s="339">
        <f t="shared" si="247"/>
        <v>527</v>
      </c>
      <c r="J923" s="339">
        <f t="shared" si="247"/>
        <v>9279</v>
      </c>
      <c r="K923" s="339">
        <f t="shared" si="247"/>
        <v>6440</v>
      </c>
      <c r="L923" s="339">
        <f t="shared" si="247"/>
        <v>2983</v>
      </c>
      <c r="M923" s="339">
        <f t="shared" si="247"/>
        <v>278</v>
      </c>
      <c r="N923" s="339">
        <f t="shared" si="247"/>
        <v>2763</v>
      </c>
      <c r="O923" s="339">
        <f t="shared" si="247"/>
        <v>535</v>
      </c>
      <c r="P923" s="339">
        <f t="shared" si="247"/>
        <v>925</v>
      </c>
      <c r="Q923" s="339">
        <f t="shared" si="247"/>
        <v>83</v>
      </c>
      <c r="R923" s="339">
        <f t="shared" si="247"/>
        <v>473</v>
      </c>
      <c r="S923" s="339">
        <f t="shared" si="247"/>
        <v>471</v>
      </c>
      <c r="T923" s="339">
        <f t="shared" si="247"/>
        <v>1323</v>
      </c>
      <c r="U923" s="339">
        <f t="shared" si="247"/>
        <v>3779</v>
      </c>
      <c r="V923" s="339">
        <f t="shared" si="247"/>
        <v>611</v>
      </c>
      <c r="W923" s="339">
        <f t="shared" si="247"/>
        <v>2013</v>
      </c>
      <c r="X923" s="339">
        <f t="shared" si="247"/>
        <v>1277</v>
      </c>
      <c r="Y923" s="339">
        <f t="shared" si="247"/>
        <v>2185</v>
      </c>
      <c r="Z923" s="339">
        <f t="shared" si="247"/>
        <v>155</v>
      </c>
      <c r="AA923" s="339">
        <f t="shared" si="247"/>
        <v>352</v>
      </c>
      <c r="AB923" s="339">
        <f t="shared" si="247"/>
        <v>3771</v>
      </c>
      <c r="AC923" s="339">
        <f t="shared" si="247"/>
        <v>148</v>
      </c>
      <c r="AD923" s="339">
        <f t="shared" si="247"/>
        <v>1144</v>
      </c>
      <c r="AE923" s="339">
        <f t="shared" si="247"/>
        <v>707</v>
      </c>
      <c r="AF923" s="339">
        <f t="shared" si="247"/>
        <v>3337</v>
      </c>
      <c r="AG923" s="339">
        <f t="shared" si="247"/>
        <v>245</v>
      </c>
      <c r="AH923" s="339">
        <f t="shared" si="247"/>
        <v>203</v>
      </c>
      <c r="AI923" s="339">
        <f t="shared" si="247"/>
        <v>177</v>
      </c>
      <c r="AJ923" s="339">
        <f t="shared" si="247"/>
        <v>0</v>
      </c>
      <c r="AK923" s="335"/>
      <c r="AL923" s="335"/>
      <c r="AM923" s="335"/>
      <c r="AN923" s="335"/>
      <c r="AO923" s="335"/>
      <c r="AP923" s="335"/>
    </row>
    <row r="924">
      <c r="A924" s="347">
        <f t="shared" si="231"/>
        <v>44118</v>
      </c>
      <c r="B924" s="339">
        <f t="shared" ref="B924:AJ924" si="248">B212-B1277-B1986</f>
        <v>1835</v>
      </c>
      <c r="C924" s="339">
        <f t="shared" si="248"/>
        <v>958</v>
      </c>
      <c r="D924" s="339">
        <f t="shared" si="248"/>
        <v>1750</v>
      </c>
      <c r="E924" s="339">
        <f t="shared" si="248"/>
        <v>72</v>
      </c>
      <c r="F924" s="339">
        <f t="shared" si="248"/>
        <v>102</v>
      </c>
      <c r="G924" s="339">
        <f t="shared" si="248"/>
        <v>672</v>
      </c>
      <c r="H924" s="339">
        <f t="shared" si="248"/>
        <v>13485</v>
      </c>
      <c r="I924" s="339">
        <f t="shared" si="248"/>
        <v>557</v>
      </c>
      <c r="J924" s="339">
        <f t="shared" si="248"/>
        <v>9184</v>
      </c>
      <c r="K924" s="339">
        <f t="shared" si="248"/>
        <v>5819</v>
      </c>
      <c r="L924" s="339">
        <f t="shared" si="248"/>
        <v>2935</v>
      </c>
      <c r="M924" s="339">
        <f t="shared" si="248"/>
        <v>240</v>
      </c>
      <c r="N924" s="339">
        <f t="shared" si="248"/>
        <v>2697</v>
      </c>
      <c r="O924" s="339">
        <f t="shared" si="248"/>
        <v>510</v>
      </c>
      <c r="P924" s="339">
        <f t="shared" si="248"/>
        <v>924</v>
      </c>
      <c r="Q924" s="339">
        <f t="shared" si="248"/>
        <v>84</v>
      </c>
      <c r="R924" s="339">
        <f t="shared" si="248"/>
        <v>485</v>
      </c>
      <c r="S924" s="339">
        <f t="shared" si="248"/>
        <v>444</v>
      </c>
      <c r="T924" s="339">
        <f t="shared" si="248"/>
        <v>1321</v>
      </c>
      <c r="U924" s="339">
        <f t="shared" si="248"/>
        <v>4004</v>
      </c>
      <c r="V924" s="339">
        <f t="shared" si="248"/>
        <v>633</v>
      </c>
      <c r="W924" s="339">
        <f t="shared" si="248"/>
        <v>1935</v>
      </c>
      <c r="X924" s="339">
        <f t="shared" si="248"/>
        <v>1296</v>
      </c>
      <c r="Y924" s="339">
        <f t="shared" si="248"/>
        <v>2254</v>
      </c>
      <c r="Z924" s="339">
        <f t="shared" si="248"/>
        <v>161</v>
      </c>
      <c r="AA924" s="339">
        <f t="shared" si="248"/>
        <v>372</v>
      </c>
      <c r="AB924" s="339">
        <f t="shared" si="248"/>
        <v>3914</v>
      </c>
      <c r="AC924" s="339">
        <f t="shared" si="248"/>
        <v>148</v>
      </c>
      <c r="AD924" s="339">
        <f t="shared" si="248"/>
        <v>1127</v>
      </c>
      <c r="AE924" s="339">
        <f t="shared" si="248"/>
        <v>707</v>
      </c>
      <c r="AF924" s="339">
        <f t="shared" si="248"/>
        <v>3514</v>
      </c>
      <c r="AG924" s="339">
        <f t="shared" si="248"/>
        <v>234</v>
      </c>
      <c r="AH924" s="339">
        <f t="shared" si="248"/>
        <v>198</v>
      </c>
      <c r="AI924" s="339">
        <f t="shared" si="248"/>
        <v>171</v>
      </c>
      <c r="AJ924" s="339">
        <f t="shared" si="248"/>
        <v>0</v>
      </c>
      <c r="AK924" s="335"/>
      <c r="AL924" s="335"/>
      <c r="AM924" s="335"/>
      <c r="AN924" s="335"/>
      <c r="AO924" s="335"/>
      <c r="AP924" s="335"/>
    </row>
    <row r="925">
      <c r="A925" s="347">
        <f t="shared" si="231"/>
        <v>44119</v>
      </c>
      <c r="B925" s="339">
        <f t="shared" ref="B925:AJ925" si="249">B213-B1278-B1987</f>
        <v>1800</v>
      </c>
      <c r="C925" s="339">
        <f t="shared" si="249"/>
        <v>900</v>
      </c>
      <c r="D925" s="339">
        <f t="shared" si="249"/>
        <v>1609</v>
      </c>
      <c r="E925" s="339">
        <f t="shared" si="249"/>
        <v>66</v>
      </c>
      <c r="F925" s="339">
        <f t="shared" si="249"/>
        <v>109</v>
      </c>
      <c r="G925" s="339">
        <f t="shared" si="249"/>
        <v>660</v>
      </c>
      <c r="H925" s="339">
        <f t="shared" si="249"/>
        <v>13486</v>
      </c>
      <c r="I925" s="339">
        <f t="shared" si="249"/>
        <v>577</v>
      </c>
      <c r="J925" s="339">
        <f t="shared" si="249"/>
        <v>9463</v>
      </c>
      <c r="K925" s="339">
        <f t="shared" si="249"/>
        <v>4040</v>
      </c>
      <c r="L925" s="339">
        <f t="shared" si="249"/>
        <v>2878</v>
      </c>
      <c r="M925" s="339">
        <f t="shared" si="249"/>
        <v>210</v>
      </c>
      <c r="N925" s="339">
        <f t="shared" si="249"/>
        <v>2720</v>
      </c>
      <c r="O925" s="339">
        <f t="shared" si="249"/>
        <v>504</v>
      </c>
      <c r="P925" s="339">
        <f t="shared" si="249"/>
        <v>940</v>
      </c>
      <c r="Q925" s="339">
        <f t="shared" si="249"/>
        <v>80</v>
      </c>
      <c r="R925" s="339">
        <f t="shared" si="249"/>
        <v>456</v>
      </c>
      <c r="S925" s="339">
        <f t="shared" si="249"/>
        <v>454</v>
      </c>
      <c r="T925" s="339">
        <f t="shared" si="249"/>
        <v>1349</v>
      </c>
      <c r="U925" s="339">
        <f t="shared" si="249"/>
        <v>4232</v>
      </c>
      <c r="V925" s="339">
        <f t="shared" si="249"/>
        <v>613</v>
      </c>
      <c r="W925" s="339">
        <f t="shared" si="249"/>
        <v>1911</v>
      </c>
      <c r="X925" s="339">
        <f t="shared" si="249"/>
        <v>1361</v>
      </c>
      <c r="Y925" s="339">
        <f t="shared" si="249"/>
        <v>2248</v>
      </c>
      <c r="Z925" s="339">
        <f t="shared" si="249"/>
        <v>179</v>
      </c>
      <c r="AA925" s="339">
        <f t="shared" si="249"/>
        <v>388</v>
      </c>
      <c r="AB925" s="339">
        <f t="shared" si="249"/>
        <v>3972</v>
      </c>
      <c r="AC925" s="339">
        <f t="shared" si="249"/>
        <v>149</v>
      </c>
      <c r="AD925" s="339">
        <f t="shared" si="249"/>
        <v>959</v>
      </c>
      <c r="AE925" s="339">
        <f t="shared" si="249"/>
        <v>796</v>
      </c>
      <c r="AF925" s="339">
        <f t="shared" si="249"/>
        <v>3566</v>
      </c>
      <c r="AG925" s="339">
        <f t="shared" si="249"/>
        <v>234</v>
      </c>
      <c r="AH925" s="339">
        <f t="shared" si="249"/>
        <v>199</v>
      </c>
      <c r="AI925" s="339">
        <f t="shared" si="249"/>
        <v>123</v>
      </c>
      <c r="AJ925" s="339">
        <f t="shared" si="249"/>
        <v>0</v>
      </c>
      <c r="AK925" s="335"/>
      <c r="AL925" s="335"/>
      <c r="AM925" s="335"/>
      <c r="AN925" s="335"/>
      <c r="AO925" s="335"/>
      <c r="AP925" s="335"/>
    </row>
    <row r="926">
      <c r="A926" s="347">
        <f t="shared" si="231"/>
        <v>44120</v>
      </c>
      <c r="B926" s="339">
        <f t="shared" ref="B926:AJ926" si="250">B214-B1279-B1988</f>
        <v>1842</v>
      </c>
      <c r="C926" s="339">
        <f t="shared" si="250"/>
        <v>858</v>
      </c>
      <c r="D926" s="339">
        <f t="shared" si="250"/>
        <v>1626</v>
      </c>
      <c r="E926" s="339">
        <f t="shared" si="250"/>
        <v>64</v>
      </c>
      <c r="F926" s="339">
        <f t="shared" si="250"/>
        <v>100</v>
      </c>
      <c r="G926" s="339">
        <f t="shared" si="250"/>
        <v>673</v>
      </c>
      <c r="H926" s="339">
        <f t="shared" si="250"/>
        <v>13525</v>
      </c>
      <c r="I926" s="339">
        <f t="shared" si="250"/>
        <v>583</v>
      </c>
      <c r="J926" s="339">
        <f t="shared" si="250"/>
        <v>9500</v>
      </c>
      <c r="K926" s="339">
        <f t="shared" si="250"/>
        <v>4078</v>
      </c>
      <c r="L926" s="339">
        <f t="shared" si="250"/>
        <v>2804</v>
      </c>
      <c r="M926" s="339">
        <f t="shared" si="250"/>
        <v>184</v>
      </c>
      <c r="N926" s="339">
        <f t="shared" si="250"/>
        <v>2603</v>
      </c>
      <c r="O926" s="339">
        <f t="shared" si="250"/>
        <v>495</v>
      </c>
      <c r="P926" s="339">
        <f t="shared" si="250"/>
        <v>962</v>
      </c>
      <c r="Q926" s="339">
        <f t="shared" si="250"/>
        <v>89</v>
      </c>
      <c r="R926" s="339">
        <f t="shared" si="250"/>
        <v>454</v>
      </c>
      <c r="S926" s="339">
        <f t="shared" si="250"/>
        <v>468</v>
      </c>
      <c r="T926" s="339">
        <f t="shared" si="250"/>
        <v>1337</v>
      </c>
      <c r="U926" s="339">
        <f t="shared" si="250"/>
        <v>4565</v>
      </c>
      <c r="V926" s="339">
        <f t="shared" si="250"/>
        <v>635</v>
      </c>
      <c r="W926" s="339">
        <f t="shared" si="250"/>
        <v>1886</v>
      </c>
      <c r="X926" s="339">
        <f t="shared" si="250"/>
        <v>1372</v>
      </c>
      <c r="Y926" s="339">
        <f t="shared" si="250"/>
        <v>2189</v>
      </c>
      <c r="Z926" s="339">
        <f t="shared" si="250"/>
        <v>179</v>
      </c>
      <c r="AA926" s="339">
        <f t="shared" si="250"/>
        <v>354</v>
      </c>
      <c r="AB926" s="339">
        <f t="shared" si="250"/>
        <v>4146</v>
      </c>
      <c r="AC926" s="339">
        <f t="shared" si="250"/>
        <v>140</v>
      </c>
      <c r="AD926" s="339">
        <f t="shared" si="250"/>
        <v>895</v>
      </c>
      <c r="AE926" s="339">
        <f t="shared" si="250"/>
        <v>864</v>
      </c>
      <c r="AF926" s="339">
        <f t="shared" si="250"/>
        <v>3566</v>
      </c>
      <c r="AG926" s="339">
        <f t="shared" si="250"/>
        <v>232</v>
      </c>
      <c r="AH926" s="339">
        <f t="shared" si="250"/>
        <v>175</v>
      </c>
      <c r="AI926" s="339">
        <f t="shared" si="250"/>
        <v>127</v>
      </c>
      <c r="AJ926" s="339">
        <f t="shared" si="250"/>
        <v>0</v>
      </c>
      <c r="AK926" s="335"/>
      <c r="AL926" s="335"/>
      <c r="AM926" s="335"/>
      <c r="AN926" s="335"/>
      <c r="AO926" s="335"/>
      <c r="AP926" s="335"/>
    </row>
    <row r="927">
      <c r="A927" s="347">
        <f t="shared" si="231"/>
        <v>44121</v>
      </c>
      <c r="B927" s="339">
        <f t="shared" ref="B927:AJ927" si="251">B215-B1280-B1989</f>
        <v>1892</v>
      </c>
      <c r="C927" s="339">
        <f t="shared" si="251"/>
        <v>849</v>
      </c>
      <c r="D927" s="339">
        <f t="shared" si="251"/>
        <v>1632</v>
      </c>
      <c r="E927" s="339">
        <f t="shared" si="251"/>
        <v>63</v>
      </c>
      <c r="F927" s="339">
        <f t="shared" si="251"/>
        <v>118</v>
      </c>
      <c r="G927" s="339">
        <f t="shared" si="251"/>
        <v>649</v>
      </c>
      <c r="H927" s="339">
        <f t="shared" si="251"/>
        <v>13372</v>
      </c>
      <c r="I927" s="339">
        <f t="shared" si="251"/>
        <v>582</v>
      </c>
      <c r="J927" s="339">
        <f t="shared" si="251"/>
        <v>9560</v>
      </c>
      <c r="K927" s="339">
        <f t="shared" si="251"/>
        <v>4164</v>
      </c>
      <c r="L927" s="339">
        <f t="shared" si="251"/>
        <v>2706</v>
      </c>
      <c r="M927" s="339">
        <f t="shared" si="251"/>
        <v>180</v>
      </c>
      <c r="N927" s="339">
        <f t="shared" si="251"/>
        <v>2527</v>
      </c>
      <c r="O927" s="339">
        <f t="shared" si="251"/>
        <v>499</v>
      </c>
      <c r="P927" s="339">
        <f t="shared" si="251"/>
        <v>965</v>
      </c>
      <c r="Q927" s="339">
        <f t="shared" si="251"/>
        <v>89</v>
      </c>
      <c r="R927" s="339">
        <f t="shared" si="251"/>
        <v>454</v>
      </c>
      <c r="S927" s="339">
        <f t="shared" si="251"/>
        <v>470</v>
      </c>
      <c r="T927" s="339">
        <f t="shared" si="251"/>
        <v>1336</v>
      </c>
      <c r="U927" s="339">
        <f t="shared" si="251"/>
        <v>4757</v>
      </c>
      <c r="V927" s="339">
        <f t="shared" si="251"/>
        <v>632</v>
      </c>
      <c r="W927" s="339">
        <f t="shared" si="251"/>
        <v>1867</v>
      </c>
      <c r="X927" s="339">
        <f t="shared" si="251"/>
        <v>1435</v>
      </c>
      <c r="Y927" s="339">
        <f t="shared" si="251"/>
        <v>2080</v>
      </c>
      <c r="Z927" s="339">
        <f t="shared" si="251"/>
        <v>207</v>
      </c>
      <c r="AA927" s="339">
        <f t="shared" si="251"/>
        <v>368</v>
      </c>
      <c r="AB927" s="339">
        <f t="shared" si="251"/>
        <v>4276</v>
      </c>
      <c r="AC927" s="339">
        <f t="shared" si="251"/>
        <v>140</v>
      </c>
      <c r="AD927" s="339">
        <f t="shared" si="251"/>
        <v>828</v>
      </c>
      <c r="AE927" s="339">
        <f t="shared" si="251"/>
        <v>915</v>
      </c>
      <c r="AF927" s="339">
        <f t="shared" si="251"/>
        <v>3613</v>
      </c>
      <c r="AG927" s="339">
        <f t="shared" si="251"/>
        <v>233</v>
      </c>
      <c r="AH927" s="339">
        <f t="shared" si="251"/>
        <v>171</v>
      </c>
      <c r="AI927" s="339">
        <f t="shared" si="251"/>
        <v>110</v>
      </c>
      <c r="AJ927" s="339">
        <f t="shared" si="251"/>
        <v>0</v>
      </c>
      <c r="AK927" s="335"/>
      <c r="AL927" s="335"/>
      <c r="AM927" s="335"/>
      <c r="AN927" s="335"/>
      <c r="AO927" s="335"/>
      <c r="AP927" s="335"/>
    </row>
    <row r="928">
      <c r="A928" s="347">
        <f t="shared" si="231"/>
        <v>44122</v>
      </c>
      <c r="B928" s="339">
        <f t="shared" ref="B928:AJ928" si="252">B216-B1281-B1990</f>
        <v>1713</v>
      </c>
      <c r="C928" s="339">
        <f t="shared" si="252"/>
        <v>842</v>
      </c>
      <c r="D928" s="339">
        <f t="shared" si="252"/>
        <v>1600</v>
      </c>
      <c r="E928" s="339">
        <f t="shared" si="252"/>
        <v>72</v>
      </c>
      <c r="F928" s="339">
        <f t="shared" si="252"/>
        <v>112</v>
      </c>
      <c r="G928" s="339">
        <f t="shared" si="252"/>
        <v>624</v>
      </c>
      <c r="H928" s="339">
        <f t="shared" si="252"/>
        <v>13252</v>
      </c>
      <c r="I928" s="339">
        <f t="shared" si="252"/>
        <v>596</v>
      </c>
      <c r="J928" s="339">
        <f t="shared" si="252"/>
        <v>9426</v>
      </c>
      <c r="K928" s="339">
        <f t="shared" si="252"/>
        <v>4125</v>
      </c>
      <c r="L928" s="339">
        <f t="shared" si="252"/>
        <v>2680</v>
      </c>
      <c r="M928" s="339">
        <f t="shared" si="252"/>
        <v>191</v>
      </c>
      <c r="N928" s="339">
        <f t="shared" si="252"/>
        <v>2696</v>
      </c>
      <c r="O928" s="339">
        <f t="shared" si="252"/>
        <v>499</v>
      </c>
      <c r="P928" s="339">
        <f t="shared" si="252"/>
        <v>944</v>
      </c>
      <c r="Q928" s="339">
        <f t="shared" si="252"/>
        <v>98</v>
      </c>
      <c r="R928" s="339">
        <f t="shared" si="252"/>
        <v>483</v>
      </c>
      <c r="S928" s="339">
        <f t="shared" si="252"/>
        <v>490</v>
      </c>
      <c r="T928" s="339">
        <f t="shared" si="252"/>
        <v>1315</v>
      </c>
      <c r="U928" s="339">
        <f t="shared" si="252"/>
        <v>4911</v>
      </c>
      <c r="V928" s="339">
        <f t="shared" si="252"/>
        <v>616</v>
      </c>
      <c r="W928" s="339">
        <f t="shared" si="252"/>
        <v>1840</v>
      </c>
      <c r="X928" s="339">
        <f t="shared" si="252"/>
        <v>1608</v>
      </c>
      <c r="Y928" s="339">
        <f t="shared" si="252"/>
        <v>2095</v>
      </c>
      <c r="Z928" s="339">
        <f t="shared" si="252"/>
        <v>220</v>
      </c>
      <c r="AA928" s="339">
        <f t="shared" si="252"/>
        <v>359</v>
      </c>
      <c r="AB928" s="339">
        <f t="shared" si="252"/>
        <v>4444</v>
      </c>
      <c r="AC928" s="339">
        <f t="shared" si="252"/>
        <v>140</v>
      </c>
      <c r="AD928" s="339">
        <f t="shared" si="252"/>
        <v>804</v>
      </c>
      <c r="AE928" s="339">
        <f t="shared" si="252"/>
        <v>1043</v>
      </c>
      <c r="AF928" s="339">
        <f t="shared" si="252"/>
        <v>3684</v>
      </c>
      <c r="AG928" s="339">
        <f t="shared" si="252"/>
        <v>223</v>
      </c>
      <c r="AH928" s="339">
        <f t="shared" si="252"/>
        <v>174</v>
      </c>
      <c r="AI928" s="339">
        <f t="shared" si="252"/>
        <v>113</v>
      </c>
      <c r="AJ928" s="339">
        <f t="shared" si="252"/>
        <v>0</v>
      </c>
      <c r="AK928" s="335"/>
      <c r="AL928" s="335"/>
      <c r="AM928" s="335"/>
      <c r="AN928" s="335"/>
      <c r="AO928" s="335"/>
      <c r="AP928" s="335"/>
    </row>
    <row r="929">
      <c r="A929" s="347">
        <f t="shared" si="231"/>
        <v>44123</v>
      </c>
      <c r="B929" s="339">
        <f t="shared" ref="B929:AJ929" si="253">B217-B1282-B1991</f>
        <v>1614</v>
      </c>
      <c r="C929" s="339">
        <f t="shared" si="253"/>
        <v>848</v>
      </c>
      <c r="D929" s="339">
        <f t="shared" si="253"/>
        <v>1659</v>
      </c>
      <c r="E929" s="339">
        <f t="shared" si="253"/>
        <v>58</v>
      </c>
      <c r="F929" s="339">
        <f t="shared" si="253"/>
        <v>115</v>
      </c>
      <c r="G929" s="339">
        <f t="shared" si="253"/>
        <v>567</v>
      </c>
      <c r="H929" s="339">
        <f t="shared" si="253"/>
        <v>13040</v>
      </c>
      <c r="I929" s="339">
        <f t="shared" si="253"/>
        <v>598</v>
      </c>
      <c r="J929" s="339">
        <f t="shared" si="253"/>
        <v>9590</v>
      </c>
      <c r="K929" s="339">
        <f t="shared" si="253"/>
        <v>4084</v>
      </c>
      <c r="L929" s="339">
        <f t="shared" si="253"/>
        <v>2563</v>
      </c>
      <c r="M929" s="339">
        <f t="shared" si="253"/>
        <v>191</v>
      </c>
      <c r="N929" s="339">
        <f t="shared" si="253"/>
        <v>2705</v>
      </c>
      <c r="O929" s="339">
        <f t="shared" si="253"/>
        <v>494</v>
      </c>
      <c r="P929" s="339">
        <f t="shared" si="253"/>
        <v>916</v>
      </c>
      <c r="Q929" s="339">
        <f t="shared" si="253"/>
        <v>90</v>
      </c>
      <c r="R929" s="339">
        <f t="shared" si="253"/>
        <v>529</v>
      </c>
      <c r="S929" s="339">
        <f t="shared" si="253"/>
        <v>510</v>
      </c>
      <c r="T929" s="339">
        <f t="shared" si="253"/>
        <v>1345</v>
      </c>
      <c r="U929" s="339">
        <f t="shared" si="253"/>
        <v>4970</v>
      </c>
      <c r="V929" s="339">
        <f t="shared" si="253"/>
        <v>631</v>
      </c>
      <c r="W929" s="339">
        <f t="shared" si="253"/>
        <v>1809</v>
      </c>
      <c r="X929" s="339">
        <f t="shared" si="253"/>
        <v>1526</v>
      </c>
      <c r="Y929" s="339">
        <f t="shared" si="253"/>
        <v>2048</v>
      </c>
      <c r="Z929" s="339">
        <f t="shared" si="253"/>
        <v>211</v>
      </c>
      <c r="AA929" s="339">
        <f t="shared" si="253"/>
        <v>376</v>
      </c>
      <c r="AB929" s="339">
        <f t="shared" si="253"/>
        <v>4116</v>
      </c>
      <c r="AC929" s="339">
        <f t="shared" si="253"/>
        <v>148</v>
      </c>
      <c r="AD929" s="339">
        <f t="shared" si="253"/>
        <v>810</v>
      </c>
      <c r="AE929" s="339">
        <f t="shared" si="253"/>
        <v>1044</v>
      </c>
      <c r="AF929" s="339">
        <f t="shared" si="253"/>
        <v>3684</v>
      </c>
      <c r="AG929" s="339">
        <f t="shared" si="253"/>
        <v>223</v>
      </c>
      <c r="AH929" s="339">
        <f t="shared" si="253"/>
        <v>175</v>
      </c>
      <c r="AI929" s="339">
        <f t="shared" si="253"/>
        <v>93</v>
      </c>
      <c r="AJ929" s="339">
        <f t="shared" si="253"/>
        <v>0</v>
      </c>
      <c r="AK929" s="335"/>
      <c r="AL929" s="335"/>
      <c r="AM929" s="335"/>
      <c r="AN929" s="335"/>
      <c r="AO929" s="335"/>
      <c r="AP929" s="335"/>
    </row>
    <row r="930">
      <c r="A930" s="347">
        <f t="shared" si="231"/>
        <v>44124</v>
      </c>
      <c r="B930" s="339">
        <f t="shared" ref="B930:AJ930" si="254">B218-B1283-B1992</f>
        <v>1493</v>
      </c>
      <c r="C930" s="339">
        <f t="shared" si="254"/>
        <v>816</v>
      </c>
      <c r="D930" s="339">
        <f t="shared" si="254"/>
        <v>1614</v>
      </c>
      <c r="E930" s="339">
        <f t="shared" si="254"/>
        <v>60</v>
      </c>
      <c r="F930" s="339">
        <f t="shared" si="254"/>
        <v>143</v>
      </c>
      <c r="G930" s="339">
        <f t="shared" si="254"/>
        <v>529</v>
      </c>
      <c r="H930" s="339">
        <f t="shared" si="254"/>
        <v>13136</v>
      </c>
      <c r="I930" s="339">
        <f t="shared" si="254"/>
        <v>627</v>
      </c>
      <c r="J930" s="339">
        <f t="shared" si="254"/>
        <v>9829</v>
      </c>
      <c r="K930" s="339">
        <f t="shared" si="254"/>
        <v>3913</v>
      </c>
      <c r="L930" s="339">
        <f t="shared" si="254"/>
        <v>2536</v>
      </c>
      <c r="M930" s="339">
        <f t="shared" si="254"/>
        <v>186</v>
      </c>
      <c r="N930" s="339">
        <f t="shared" si="254"/>
        <v>2628</v>
      </c>
      <c r="O930" s="339">
        <f t="shared" si="254"/>
        <v>444</v>
      </c>
      <c r="P930" s="339">
        <f t="shared" si="254"/>
        <v>914</v>
      </c>
      <c r="Q930" s="339">
        <f t="shared" si="254"/>
        <v>90</v>
      </c>
      <c r="R930" s="339">
        <f t="shared" si="254"/>
        <v>484</v>
      </c>
      <c r="S930" s="339">
        <f t="shared" si="254"/>
        <v>519</v>
      </c>
      <c r="T930" s="339">
        <f t="shared" si="254"/>
        <v>1343</v>
      </c>
      <c r="U930" s="339">
        <f t="shared" si="254"/>
        <v>5025</v>
      </c>
      <c r="V930" s="339">
        <f t="shared" si="254"/>
        <v>624</v>
      </c>
      <c r="W930" s="339">
        <f t="shared" si="254"/>
        <v>1803</v>
      </c>
      <c r="X930" s="339">
        <f t="shared" si="254"/>
        <v>1314</v>
      </c>
      <c r="Y930" s="339">
        <f t="shared" si="254"/>
        <v>2015</v>
      </c>
      <c r="Z930" s="339">
        <f t="shared" si="254"/>
        <v>236</v>
      </c>
      <c r="AA930" s="339">
        <f t="shared" si="254"/>
        <v>411</v>
      </c>
      <c r="AB930" s="339">
        <f t="shared" si="254"/>
        <v>3645</v>
      </c>
      <c r="AC930" s="339">
        <f t="shared" si="254"/>
        <v>140</v>
      </c>
      <c r="AD930" s="339">
        <f t="shared" si="254"/>
        <v>770</v>
      </c>
      <c r="AE930" s="339">
        <f t="shared" si="254"/>
        <v>956</v>
      </c>
      <c r="AF930" s="339">
        <f t="shared" si="254"/>
        <v>3716</v>
      </c>
      <c r="AG930" s="339">
        <f t="shared" si="254"/>
        <v>231</v>
      </c>
      <c r="AH930" s="339">
        <f t="shared" si="254"/>
        <v>174</v>
      </c>
      <c r="AI930" s="339">
        <f t="shared" si="254"/>
        <v>91</v>
      </c>
      <c r="AJ930" s="339">
        <f t="shared" si="254"/>
        <v>0</v>
      </c>
      <c r="AK930" s="335"/>
      <c r="AL930" s="335"/>
      <c r="AM930" s="335"/>
      <c r="AN930" s="335"/>
      <c r="AO930" s="335"/>
      <c r="AP930" s="335"/>
    </row>
    <row r="931">
      <c r="A931" s="347">
        <f t="shared" si="231"/>
        <v>44125</v>
      </c>
      <c r="B931" s="339">
        <f t="shared" ref="B931:AJ931" si="255">B219-B1284-B1993</f>
        <v>1569</v>
      </c>
      <c r="C931" s="339">
        <f t="shared" si="255"/>
        <v>806</v>
      </c>
      <c r="D931" s="339">
        <f t="shared" si="255"/>
        <v>1636</v>
      </c>
      <c r="E931" s="339">
        <f t="shared" si="255"/>
        <v>70</v>
      </c>
      <c r="F931" s="339">
        <f t="shared" si="255"/>
        <v>145</v>
      </c>
      <c r="G931" s="339">
        <f t="shared" si="255"/>
        <v>539</v>
      </c>
      <c r="H931" s="339">
        <f t="shared" si="255"/>
        <v>13043</v>
      </c>
      <c r="I931" s="339">
        <f t="shared" si="255"/>
        <v>649</v>
      </c>
      <c r="J931" s="339">
        <f t="shared" si="255"/>
        <v>9920</v>
      </c>
      <c r="K931" s="339">
        <f t="shared" si="255"/>
        <v>3894</v>
      </c>
      <c r="L931" s="339">
        <f t="shared" si="255"/>
        <v>2524</v>
      </c>
      <c r="M931" s="339">
        <f t="shared" si="255"/>
        <v>186</v>
      </c>
      <c r="N931" s="339">
        <f t="shared" si="255"/>
        <v>2684</v>
      </c>
      <c r="O931" s="339">
        <f t="shared" si="255"/>
        <v>440</v>
      </c>
      <c r="P931" s="339">
        <f t="shared" si="255"/>
        <v>896</v>
      </c>
      <c r="Q931" s="339">
        <f t="shared" si="255"/>
        <v>100</v>
      </c>
      <c r="R931" s="339">
        <f t="shared" si="255"/>
        <v>581</v>
      </c>
      <c r="S931" s="339">
        <f t="shared" si="255"/>
        <v>536</v>
      </c>
      <c r="T931" s="339">
        <f t="shared" si="255"/>
        <v>1408</v>
      </c>
      <c r="U931" s="339">
        <f t="shared" si="255"/>
        <v>5032</v>
      </c>
      <c r="V931" s="339">
        <f t="shared" si="255"/>
        <v>625</v>
      </c>
      <c r="W931" s="339">
        <f t="shared" si="255"/>
        <v>1809</v>
      </c>
      <c r="X931" s="339">
        <f t="shared" si="255"/>
        <v>1330</v>
      </c>
      <c r="Y931" s="339">
        <f t="shared" si="255"/>
        <v>1923</v>
      </c>
      <c r="Z931" s="339">
        <f t="shared" si="255"/>
        <v>253</v>
      </c>
      <c r="AA931" s="339">
        <f t="shared" si="255"/>
        <v>454</v>
      </c>
      <c r="AB931" s="339">
        <f t="shared" si="255"/>
        <v>3644</v>
      </c>
      <c r="AC931" s="339">
        <f t="shared" si="255"/>
        <v>150</v>
      </c>
      <c r="AD931" s="339">
        <f t="shared" si="255"/>
        <v>745</v>
      </c>
      <c r="AE931" s="339">
        <f t="shared" si="255"/>
        <v>940</v>
      </c>
      <c r="AF931" s="339">
        <f t="shared" si="255"/>
        <v>3716</v>
      </c>
      <c r="AG931" s="339">
        <f t="shared" si="255"/>
        <v>225</v>
      </c>
      <c r="AH931" s="339">
        <f t="shared" si="255"/>
        <v>182</v>
      </c>
      <c r="AI931" s="339">
        <f t="shared" si="255"/>
        <v>89</v>
      </c>
      <c r="AJ931" s="339">
        <f t="shared" si="255"/>
        <v>0</v>
      </c>
      <c r="AK931" s="335"/>
      <c r="AL931" s="335"/>
      <c r="AM931" s="335"/>
      <c r="AN931" s="335"/>
      <c r="AO931" s="335"/>
      <c r="AP931" s="335"/>
    </row>
    <row r="932">
      <c r="A932" s="347">
        <f t="shared" si="231"/>
        <v>44126</v>
      </c>
      <c r="B932" s="339">
        <f t="shared" ref="B932:AJ932" si="256">B220-B1285-B1994</f>
        <v>1670</v>
      </c>
      <c r="C932" s="339">
        <f t="shared" si="256"/>
        <v>793</v>
      </c>
      <c r="D932" s="339">
        <f t="shared" si="256"/>
        <v>1777</v>
      </c>
      <c r="E932" s="339">
        <f t="shared" si="256"/>
        <v>69</v>
      </c>
      <c r="F932" s="339">
        <f t="shared" si="256"/>
        <v>135</v>
      </c>
      <c r="G932" s="339">
        <f t="shared" si="256"/>
        <v>565</v>
      </c>
      <c r="H932" s="339">
        <f t="shared" si="256"/>
        <v>12857</v>
      </c>
      <c r="I932" s="339">
        <f t="shared" si="256"/>
        <v>628</v>
      </c>
      <c r="J932" s="339">
        <f t="shared" si="256"/>
        <v>10301</v>
      </c>
      <c r="K932" s="339">
        <f t="shared" si="256"/>
        <v>4033</v>
      </c>
      <c r="L932" s="339">
        <f t="shared" si="256"/>
        <v>2432</v>
      </c>
      <c r="M932" s="339">
        <f t="shared" si="256"/>
        <v>220</v>
      </c>
      <c r="N932" s="339">
        <f t="shared" si="256"/>
        <v>2750</v>
      </c>
      <c r="O932" s="339">
        <f t="shared" si="256"/>
        <v>440</v>
      </c>
      <c r="P932" s="339">
        <f t="shared" si="256"/>
        <v>878</v>
      </c>
      <c r="Q932" s="339">
        <f t="shared" si="256"/>
        <v>112</v>
      </c>
      <c r="R932" s="339">
        <f t="shared" si="256"/>
        <v>581</v>
      </c>
      <c r="S932" s="339">
        <f t="shared" si="256"/>
        <v>518</v>
      </c>
      <c r="T932" s="339">
        <f t="shared" si="256"/>
        <v>1361</v>
      </c>
      <c r="U932" s="339">
        <f t="shared" si="256"/>
        <v>5138</v>
      </c>
      <c r="V932" s="339">
        <f t="shared" si="256"/>
        <v>609</v>
      </c>
      <c r="W932" s="339">
        <f t="shared" si="256"/>
        <v>1809</v>
      </c>
      <c r="X932" s="339">
        <f t="shared" si="256"/>
        <v>1318</v>
      </c>
      <c r="Y932" s="339">
        <f t="shared" si="256"/>
        <v>1900</v>
      </c>
      <c r="Z932" s="339">
        <f t="shared" si="256"/>
        <v>251</v>
      </c>
      <c r="AA932" s="339">
        <f t="shared" si="256"/>
        <v>469</v>
      </c>
      <c r="AB932" s="339">
        <f t="shared" si="256"/>
        <v>3749</v>
      </c>
      <c r="AC932" s="339">
        <f t="shared" si="256"/>
        <v>178</v>
      </c>
      <c r="AD932" s="339">
        <f t="shared" si="256"/>
        <v>745</v>
      </c>
      <c r="AE932" s="339">
        <f t="shared" si="256"/>
        <v>997</v>
      </c>
      <c r="AF932" s="339">
        <f t="shared" si="256"/>
        <v>3811</v>
      </c>
      <c r="AG932" s="339">
        <f t="shared" si="256"/>
        <v>217</v>
      </c>
      <c r="AH932" s="339">
        <f t="shared" si="256"/>
        <v>186</v>
      </c>
      <c r="AI932" s="339">
        <f t="shared" si="256"/>
        <v>79</v>
      </c>
      <c r="AJ932" s="339">
        <f t="shared" si="256"/>
        <v>0</v>
      </c>
      <c r="AK932" s="335"/>
      <c r="AL932" s="335"/>
      <c r="AM932" s="335"/>
      <c r="AN932" s="335"/>
      <c r="AO932" s="335"/>
      <c r="AP932" s="335"/>
    </row>
    <row r="933">
      <c r="A933" s="347">
        <f t="shared" si="231"/>
        <v>44127</v>
      </c>
      <c r="B933" s="339">
        <f t="shared" ref="B933:AJ933" si="257">B221-B1286-B1995</f>
        <v>1756</v>
      </c>
      <c r="C933" s="339">
        <f t="shared" si="257"/>
        <v>787</v>
      </c>
      <c r="D933" s="339">
        <f t="shared" si="257"/>
        <v>1843</v>
      </c>
      <c r="E933" s="339">
        <f t="shared" si="257"/>
        <v>66</v>
      </c>
      <c r="F933" s="339">
        <f t="shared" si="257"/>
        <v>155</v>
      </c>
      <c r="G933" s="339">
        <f t="shared" si="257"/>
        <v>568</v>
      </c>
      <c r="H933" s="339">
        <f t="shared" si="257"/>
        <v>12695</v>
      </c>
      <c r="I933" s="339">
        <f t="shared" si="257"/>
        <v>646</v>
      </c>
      <c r="J933" s="339">
        <f t="shared" si="257"/>
        <v>10476</v>
      </c>
      <c r="K933" s="339">
        <f t="shared" si="257"/>
        <v>4119</v>
      </c>
      <c r="L933" s="339">
        <f t="shared" si="257"/>
        <v>2374</v>
      </c>
      <c r="M933" s="339">
        <f t="shared" si="257"/>
        <v>236</v>
      </c>
      <c r="N933" s="339">
        <f t="shared" si="257"/>
        <v>2735</v>
      </c>
      <c r="O933" s="339">
        <f t="shared" si="257"/>
        <v>434</v>
      </c>
      <c r="P933" s="339">
        <f t="shared" si="257"/>
        <v>843</v>
      </c>
      <c r="Q933" s="339">
        <f t="shared" si="257"/>
        <v>109</v>
      </c>
      <c r="R933" s="339">
        <f t="shared" si="257"/>
        <v>662</v>
      </c>
      <c r="S933" s="339">
        <f t="shared" si="257"/>
        <v>510</v>
      </c>
      <c r="T933" s="339">
        <f t="shared" si="257"/>
        <v>1365</v>
      </c>
      <c r="U933" s="339">
        <f t="shared" si="257"/>
        <v>4865</v>
      </c>
      <c r="V933" s="339">
        <f t="shared" si="257"/>
        <v>626</v>
      </c>
      <c r="W933" s="339">
        <f t="shared" si="257"/>
        <v>1826</v>
      </c>
      <c r="X933" s="339">
        <f t="shared" si="257"/>
        <v>1321</v>
      </c>
      <c r="Y933" s="339">
        <f t="shared" si="257"/>
        <v>1872</v>
      </c>
      <c r="Z933" s="339">
        <f t="shared" si="257"/>
        <v>244</v>
      </c>
      <c r="AA933" s="339">
        <f t="shared" si="257"/>
        <v>525</v>
      </c>
      <c r="AB933" s="339">
        <f t="shared" si="257"/>
        <v>3767</v>
      </c>
      <c r="AC933" s="339">
        <f t="shared" si="257"/>
        <v>185</v>
      </c>
      <c r="AD933" s="339">
        <f t="shared" si="257"/>
        <v>722</v>
      </c>
      <c r="AE933" s="339">
        <f t="shared" si="257"/>
        <v>1054</v>
      </c>
      <c r="AF933" s="339">
        <f t="shared" si="257"/>
        <v>3860</v>
      </c>
      <c r="AG933" s="339">
        <f t="shared" si="257"/>
        <v>215</v>
      </c>
      <c r="AH933" s="339">
        <f t="shared" si="257"/>
        <v>193</v>
      </c>
      <c r="AI933" s="339">
        <f t="shared" si="257"/>
        <v>79</v>
      </c>
      <c r="AJ933" s="339">
        <f t="shared" si="257"/>
        <v>0</v>
      </c>
      <c r="AK933" s="335"/>
      <c r="AL933" s="335"/>
      <c r="AM933" s="335"/>
      <c r="AN933" s="335"/>
      <c r="AO933" s="335"/>
      <c r="AP933" s="335"/>
    </row>
    <row r="934">
      <c r="A934" s="347">
        <f t="shared" si="231"/>
        <v>44128</v>
      </c>
      <c r="B934" s="339">
        <f t="shared" ref="B934:AJ934" si="258">B222-B1287-B1996</f>
        <v>1838</v>
      </c>
      <c r="C934" s="339">
        <f t="shared" si="258"/>
        <v>764</v>
      </c>
      <c r="D934" s="339">
        <f t="shared" si="258"/>
        <v>1858</v>
      </c>
      <c r="E934" s="339">
        <f t="shared" si="258"/>
        <v>69</v>
      </c>
      <c r="F934" s="339">
        <f t="shared" si="258"/>
        <v>162</v>
      </c>
      <c r="G934" s="339">
        <f t="shared" si="258"/>
        <v>576</v>
      </c>
      <c r="H934" s="339">
        <f t="shared" si="258"/>
        <v>12582</v>
      </c>
      <c r="I934" s="339">
        <f t="shared" si="258"/>
        <v>650</v>
      </c>
      <c r="J934" s="339">
        <f t="shared" si="258"/>
        <v>10224</v>
      </c>
      <c r="K934" s="339">
        <f t="shared" si="258"/>
        <v>3953</v>
      </c>
      <c r="L934" s="339">
        <f t="shared" si="258"/>
        <v>2341</v>
      </c>
      <c r="M934" s="339">
        <f t="shared" si="258"/>
        <v>266</v>
      </c>
      <c r="N934" s="339">
        <f t="shared" si="258"/>
        <v>2806</v>
      </c>
      <c r="O934" s="339">
        <f t="shared" si="258"/>
        <v>401</v>
      </c>
      <c r="P934" s="339">
        <f t="shared" si="258"/>
        <v>788</v>
      </c>
      <c r="Q934" s="339">
        <f t="shared" si="258"/>
        <v>105</v>
      </c>
      <c r="R934" s="339">
        <f t="shared" si="258"/>
        <v>703</v>
      </c>
      <c r="S934" s="339">
        <f t="shared" si="258"/>
        <v>501</v>
      </c>
      <c r="T934" s="339">
        <f t="shared" si="258"/>
        <v>1389</v>
      </c>
      <c r="U934" s="339">
        <f t="shared" si="258"/>
        <v>4964</v>
      </c>
      <c r="V934" s="339">
        <f t="shared" si="258"/>
        <v>640</v>
      </c>
      <c r="W934" s="339">
        <f t="shared" si="258"/>
        <v>1832</v>
      </c>
      <c r="X934" s="339">
        <f t="shared" si="258"/>
        <v>1286</v>
      </c>
      <c r="Y934" s="339">
        <f t="shared" si="258"/>
        <v>1882</v>
      </c>
      <c r="Z934" s="339">
        <f t="shared" si="258"/>
        <v>247</v>
      </c>
      <c r="AA934" s="339">
        <f t="shared" si="258"/>
        <v>551</v>
      </c>
      <c r="AB934" s="339">
        <f t="shared" si="258"/>
        <v>3860</v>
      </c>
      <c r="AC934" s="339">
        <f t="shared" si="258"/>
        <v>186</v>
      </c>
      <c r="AD934" s="339">
        <f t="shared" si="258"/>
        <v>747</v>
      </c>
      <c r="AE934" s="339">
        <f t="shared" si="258"/>
        <v>982</v>
      </c>
      <c r="AF934" s="339">
        <f t="shared" si="258"/>
        <v>3917</v>
      </c>
      <c r="AG934" s="339">
        <f t="shared" si="258"/>
        <v>203</v>
      </c>
      <c r="AH934" s="339">
        <f t="shared" si="258"/>
        <v>199</v>
      </c>
      <c r="AI934" s="339">
        <f t="shared" si="258"/>
        <v>84</v>
      </c>
      <c r="AJ934" s="339">
        <f t="shared" si="258"/>
        <v>0</v>
      </c>
      <c r="AK934" s="335"/>
      <c r="AL934" s="335"/>
      <c r="AM934" s="335"/>
      <c r="AN934" s="335"/>
      <c r="AO934" s="335"/>
      <c r="AP934" s="335"/>
    </row>
    <row r="935">
      <c r="A935" s="347">
        <f t="shared" si="231"/>
        <v>44129</v>
      </c>
      <c r="B935" s="339">
        <f t="shared" ref="B935:AJ935" si="259">B223-B1288-B1997</f>
        <v>1924</v>
      </c>
      <c r="C935" s="339">
        <f t="shared" si="259"/>
        <v>790</v>
      </c>
      <c r="D935" s="339">
        <f t="shared" si="259"/>
        <v>1962</v>
      </c>
      <c r="E935" s="339">
        <f t="shared" si="259"/>
        <v>71</v>
      </c>
      <c r="F935" s="339">
        <f t="shared" si="259"/>
        <v>179</v>
      </c>
      <c r="G935" s="339">
        <f t="shared" si="259"/>
        <v>552</v>
      </c>
      <c r="H935" s="339">
        <f t="shared" si="259"/>
        <v>12106</v>
      </c>
      <c r="I935" s="339">
        <f t="shared" si="259"/>
        <v>618</v>
      </c>
      <c r="J935" s="339">
        <f t="shared" si="259"/>
        <v>10102</v>
      </c>
      <c r="K935" s="339">
        <f t="shared" si="259"/>
        <v>3938</v>
      </c>
      <c r="L935" s="339">
        <f t="shared" si="259"/>
        <v>2351</v>
      </c>
      <c r="M935" s="339">
        <f t="shared" si="259"/>
        <v>266</v>
      </c>
      <c r="N935" s="339">
        <f t="shared" si="259"/>
        <v>2828</v>
      </c>
      <c r="O935" s="339">
        <f t="shared" si="259"/>
        <v>393</v>
      </c>
      <c r="P935" s="339">
        <f t="shared" si="259"/>
        <v>752</v>
      </c>
      <c r="Q935" s="339">
        <f t="shared" si="259"/>
        <v>111</v>
      </c>
      <c r="R935" s="339">
        <f t="shared" si="259"/>
        <v>804</v>
      </c>
      <c r="S935" s="339">
        <f t="shared" si="259"/>
        <v>505</v>
      </c>
      <c r="T935" s="339">
        <f t="shared" si="259"/>
        <v>1230</v>
      </c>
      <c r="U935" s="339">
        <f t="shared" si="259"/>
        <v>5145</v>
      </c>
      <c r="V935" s="339">
        <f t="shared" si="259"/>
        <v>640</v>
      </c>
      <c r="W935" s="339">
        <f t="shared" si="259"/>
        <v>1845</v>
      </c>
      <c r="X935" s="339">
        <f t="shared" si="259"/>
        <v>1256</v>
      </c>
      <c r="Y935" s="339">
        <f t="shared" si="259"/>
        <v>1821</v>
      </c>
      <c r="Z935" s="339">
        <f t="shared" si="259"/>
        <v>226</v>
      </c>
      <c r="AA935" s="339">
        <f t="shared" si="259"/>
        <v>599</v>
      </c>
      <c r="AB935" s="339">
        <f t="shared" si="259"/>
        <v>3590</v>
      </c>
      <c r="AC935" s="339">
        <f t="shared" si="259"/>
        <v>186</v>
      </c>
      <c r="AD935" s="339">
        <f t="shared" si="259"/>
        <v>670</v>
      </c>
      <c r="AE935" s="339">
        <f t="shared" si="259"/>
        <v>749</v>
      </c>
      <c r="AF935" s="339">
        <f t="shared" si="259"/>
        <v>3966</v>
      </c>
      <c r="AG935" s="339">
        <f t="shared" si="259"/>
        <v>191</v>
      </c>
      <c r="AH935" s="339">
        <f t="shared" si="259"/>
        <v>202</v>
      </c>
      <c r="AI935" s="339">
        <f t="shared" si="259"/>
        <v>81</v>
      </c>
      <c r="AJ935" s="339">
        <f t="shared" si="259"/>
        <v>0</v>
      </c>
      <c r="AK935" s="335"/>
      <c r="AL935" s="335"/>
      <c r="AM935" s="335"/>
      <c r="AN935" s="335"/>
      <c r="AO935" s="335"/>
      <c r="AP935" s="335"/>
    </row>
    <row r="936">
      <c r="A936" s="347">
        <f t="shared" si="231"/>
        <v>44130</v>
      </c>
      <c r="B936" s="339">
        <f t="shared" ref="B936:AJ936" si="260">B224-B1289-B1998</f>
        <v>1959</v>
      </c>
      <c r="C936" s="339">
        <f t="shared" si="260"/>
        <v>796</v>
      </c>
      <c r="D936" s="339">
        <f t="shared" si="260"/>
        <v>1818</v>
      </c>
      <c r="E936" s="339">
        <f t="shared" si="260"/>
        <v>65</v>
      </c>
      <c r="F936" s="339">
        <f t="shared" si="260"/>
        <v>174</v>
      </c>
      <c r="G936" s="339">
        <f t="shared" si="260"/>
        <v>549</v>
      </c>
      <c r="H936" s="339">
        <f t="shared" si="260"/>
        <v>11837</v>
      </c>
      <c r="I936" s="339">
        <f t="shared" si="260"/>
        <v>607</v>
      </c>
      <c r="J936" s="339">
        <f t="shared" si="260"/>
        <v>10076</v>
      </c>
      <c r="K936" s="339">
        <f t="shared" si="260"/>
        <v>3775</v>
      </c>
      <c r="L936" s="339">
        <f t="shared" si="260"/>
        <v>2331</v>
      </c>
      <c r="M936" s="339">
        <f t="shared" si="260"/>
        <v>265</v>
      </c>
      <c r="N936" s="339">
        <f t="shared" si="260"/>
        <v>2805</v>
      </c>
      <c r="O936" s="339">
        <f t="shared" si="260"/>
        <v>379</v>
      </c>
      <c r="P936" s="339">
        <f t="shared" si="260"/>
        <v>695</v>
      </c>
      <c r="Q936" s="339">
        <f t="shared" si="260"/>
        <v>111</v>
      </c>
      <c r="R936" s="339">
        <f t="shared" si="260"/>
        <v>870</v>
      </c>
      <c r="S936" s="339">
        <f t="shared" si="260"/>
        <v>509</v>
      </c>
      <c r="T936" s="339">
        <f t="shared" si="260"/>
        <v>1114</v>
      </c>
      <c r="U936" s="339">
        <f t="shared" si="260"/>
        <v>5226</v>
      </c>
      <c r="V936" s="339">
        <f t="shared" si="260"/>
        <v>632</v>
      </c>
      <c r="W936" s="339">
        <f t="shared" si="260"/>
        <v>1846</v>
      </c>
      <c r="X936" s="339">
        <f t="shared" si="260"/>
        <v>1204</v>
      </c>
      <c r="Y936" s="339">
        <f t="shared" si="260"/>
        <v>1755</v>
      </c>
      <c r="Z936" s="339">
        <f t="shared" si="260"/>
        <v>198</v>
      </c>
      <c r="AA936" s="339">
        <f t="shared" si="260"/>
        <v>641</v>
      </c>
      <c r="AB936" s="339">
        <f t="shared" si="260"/>
        <v>3540</v>
      </c>
      <c r="AC936" s="339">
        <f t="shared" si="260"/>
        <v>190</v>
      </c>
      <c r="AD936" s="339">
        <f t="shared" si="260"/>
        <v>611</v>
      </c>
      <c r="AE936" s="339">
        <f t="shared" si="260"/>
        <v>735</v>
      </c>
      <c r="AF936" s="339">
        <f t="shared" si="260"/>
        <v>4063</v>
      </c>
      <c r="AG936" s="339">
        <f t="shared" si="260"/>
        <v>192</v>
      </c>
      <c r="AH936" s="339">
        <f t="shared" si="260"/>
        <v>203</v>
      </c>
      <c r="AI936" s="339">
        <f t="shared" si="260"/>
        <v>80</v>
      </c>
      <c r="AJ936" s="339">
        <f t="shared" si="260"/>
        <v>0</v>
      </c>
      <c r="AK936" s="335"/>
      <c r="AL936" s="335"/>
      <c r="AM936" s="335"/>
      <c r="AN936" s="335"/>
      <c r="AO936" s="335"/>
      <c r="AP936" s="335"/>
    </row>
    <row r="937">
      <c r="A937" s="347">
        <f t="shared" si="231"/>
        <v>44131</v>
      </c>
      <c r="B937" s="339">
        <f t="shared" ref="B937:AJ937" si="261">B225-B1290-B1999</f>
        <v>1968</v>
      </c>
      <c r="C937" s="339">
        <f t="shared" si="261"/>
        <v>781</v>
      </c>
      <c r="D937" s="339">
        <f t="shared" si="261"/>
        <v>1841</v>
      </c>
      <c r="E937" s="339">
        <f t="shared" si="261"/>
        <v>64</v>
      </c>
      <c r="F937" s="339">
        <f t="shared" si="261"/>
        <v>184</v>
      </c>
      <c r="G937" s="339">
        <f t="shared" si="261"/>
        <v>557</v>
      </c>
      <c r="H937" s="339">
        <f t="shared" si="261"/>
        <v>11473</v>
      </c>
      <c r="I937" s="339">
        <f t="shared" si="261"/>
        <v>592</v>
      </c>
      <c r="J937" s="339">
        <f t="shared" si="261"/>
        <v>9897</v>
      </c>
      <c r="K937" s="339">
        <f t="shared" si="261"/>
        <v>3762</v>
      </c>
      <c r="L937" s="339">
        <f t="shared" si="261"/>
        <v>2352</v>
      </c>
      <c r="M937" s="339">
        <f t="shared" si="261"/>
        <v>288</v>
      </c>
      <c r="N937" s="339">
        <f t="shared" si="261"/>
        <v>2708</v>
      </c>
      <c r="O937" s="339">
        <f t="shared" si="261"/>
        <v>357</v>
      </c>
      <c r="P937" s="339">
        <f t="shared" si="261"/>
        <v>672</v>
      </c>
      <c r="Q937" s="339">
        <f t="shared" si="261"/>
        <v>112</v>
      </c>
      <c r="R937" s="339">
        <f t="shared" si="261"/>
        <v>973</v>
      </c>
      <c r="S937" s="339">
        <f t="shared" si="261"/>
        <v>506</v>
      </c>
      <c r="T937" s="339">
        <f t="shared" si="261"/>
        <v>1096</v>
      </c>
      <c r="U937" s="339">
        <f t="shared" si="261"/>
        <v>5050</v>
      </c>
      <c r="V937" s="339">
        <f t="shared" si="261"/>
        <v>616</v>
      </c>
      <c r="W937" s="339">
        <f t="shared" si="261"/>
        <v>1845</v>
      </c>
      <c r="X937" s="339">
        <f t="shared" si="261"/>
        <v>1186</v>
      </c>
      <c r="Y937" s="339">
        <f t="shared" si="261"/>
        <v>1580</v>
      </c>
      <c r="Z937" s="339">
        <f t="shared" si="261"/>
        <v>202</v>
      </c>
      <c r="AA937" s="339">
        <f t="shared" si="261"/>
        <v>677</v>
      </c>
      <c r="AB937" s="339">
        <f t="shared" si="261"/>
        <v>3482</v>
      </c>
      <c r="AC937" s="339">
        <f t="shared" si="261"/>
        <v>191</v>
      </c>
      <c r="AD937" s="339">
        <f t="shared" si="261"/>
        <v>605</v>
      </c>
      <c r="AE937" s="339">
        <f t="shared" si="261"/>
        <v>553</v>
      </c>
      <c r="AF937" s="339">
        <f t="shared" si="261"/>
        <v>4063</v>
      </c>
      <c r="AG937" s="339">
        <f t="shared" si="261"/>
        <v>169</v>
      </c>
      <c r="AH937" s="339">
        <f t="shared" si="261"/>
        <v>211</v>
      </c>
      <c r="AI937" s="339">
        <f t="shared" si="261"/>
        <v>81</v>
      </c>
      <c r="AJ937" s="339">
        <f t="shared" si="261"/>
        <v>0</v>
      </c>
      <c r="AK937" s="335"/>
      <c r="AL937" s="335"/>
      <c r="AM937" s="335"/>
      <c r="AN937" s="335"/>
      <c r="AO937" s="335"/>
      <c r="AP937" s="335"/>
    </row>
    <row r="938">
      <c r="A938" s="347">
        <f t="shared" si="231"/>
        <v>44132</v>
      </c>
      <c r="B938" s="339">
        <f t="shared" ref="B938:AJ938" si="262">B226-B1291-B2000</f>
        <v>2036</v>
      </c>
      <c r="C938" s="339">
        <f t="shared" si="262"/>
        <v>811</v>
      </c>
      <c r="D938" s="339">
        <f t="shared" si="262"/>
        <v>1916</v>
      </c>
      <c r="E938" s="339">
        <f t="shared" si="262"/>
        <v>56</v>
      </c>
      <c r="F938" s="339">
        <f t="shared" si="262"/>
        <v>204</v>
      </c>
      <c r="G938" s="339">
        <f t="shared" si="262"/>
        <v>559</v>
      </c>
      <c r="H938" s="339">
        <f t="shared" si="262"/>
        <v>11254</v>
      </c>
      <c r="I938" s="339">
        <f t="shared" si="262"/>
        <v>591</v>
      </c>
      <c r="J938" s="339">
        <f t="shared" si="262"/>
        <v>9927</v>
      </c>
      <c r="K938" s="339">
        <f t="shared" si="262"/>
        <v>3743</v>
      </c>
      <c r="L938" s="339">
        <f t="shared" si="262"/>
        <v>2345</v>
      </c>
      <c r="M938" s="339">
        <f t="shared" si="262"/>
        <v>276</v>
      </c>
      <c r="N938" s="339">
        <f t="shared" si="262"/>
        <v>2829</v>
      </c>
      <c r="O938" s="339">
        <f t="shared" si="262"/>
        <v>344</v>
      </c>
      <c r="P938" s="339">
        <f t="shared" si="262"/>
        <v>660</v>
      </c>
      <c r="Q938" s="339">
        <f t="shared" si="262"/>
        <v>119</v>
      </c>
      <c r="R938" s="339">
        <f t="shared" si="262"/>
        <v>1084</v>
      </c>
      <c r="S938" s="339">
        <f t="shared" si="262"/>
        <v>501</v>
      </c>
      <c r="T938" s="339">
        <f t="shared" si="262"/>
        <v>1144</v>
      </c>
      <c r="U938" s="339">
        <f t="shared" si="262"/>
        <v>5124</v>
      </c>
      <c r="V938" s="339">
        <f t="shared" si="262"/>
        <v>643</v>
      </c>
      <c r="W938" s="339">
        <f t="shared" si="262"/>
        <v>1847</v>
      </c>
      <c r="X938" s="339">
        <f t="shared" si="262"/>
        <v>1219</v>
      </c>
      <c r="Y938" s="339">
        <f t="shared" si="262"/>
        <v>1592</v>
      </c>
      <c r="Z938" s="339">
        <f t="shared" si="262"/>
        <v>201</v>
      </c>
      <c r="AA938" s="339">
        <f t="shared" si="262"/>
        <v>682</v>
      </c>
      <c r="AB938" s="339">
        <f t="shared" si="262"/>
        <v>3465</v>
      </c>
      <c r="AC938" s="339">
        <f t="shared" si="262"/>
        <v>193</v>
      </c>
      <c r="AD938" s="339">
        <f t="shared" si="262"/>
        <v>580</v>
      </c>
      <c r="AE938" s="339">
        <f t="shared" si="262"/>
        <v>537</v>
      </c>
      <c r="AF938" s="339">
        <f t="shared" si="262"/>
        <v>4144</v>
      </c>
      <c r="AG938" s="339">
        <f t="shared" si="262"/>
        <v>170</v>
      </c>
      <c r="AH938" s="339">
        <f t="shared" si="262"/>
        <v>199</v>
      </c>
      <c r="AI938" s="339">
        <f t="shared" si="262"/>
        <v>83</v>
      </c>
      <c r="AJ938" s="339">
        <f t="shared" si="262"/>
        <v>0</v>
      </c>
      <c r="AK938" s="335"/>
      <c r="AL938" s="335"/>
      <c r="AM938" s="335"/>
      <c r="AN938" s="335"/>
      <c r="AO938" s="335"/>
      <c r="AP938" s="335"/>
    </row>
    <row r="939">
      <c r="A939" s="347">
        <f t="shared" si="231"/>
        <v>44133</v>
      </c>
      <c r="B939" s="339">
        <f t="shared" ref="B939:AJ939" si="263">B227-B1292-B2001</f>
        <v>2070</v>
      </c>
      <c r="C939" s="339">
        <f t="shared" si="263"/>
        <v>812</v>
      </c>
      <c r="D939" s="339">
        <f t="shared" si="263"/>
        <v>1927</v>
      </c>
      <c r="E939" s="339">
        <f t="shared" si="263"/>
        <v>59</v>
      </c>
      <c r="F939" s="339">
        <f t="shared" si="263"/>
        <v>208</v>
      </c>
      <c r="G939" s="339">
        <f t="shared" si="263"/>
        <v>589</v>
      </c>
      <c r="H939" s="339">
        <f t="shared" si="263"/>
        <v>10875</v>
      </c>
      <c r="I939" s="339">
        <f t="shared" si="263"/>
        <v>603</v>
      </c>
      <c r="J939" s="339">
        <f t="shared" si="263"/>
        <v>9894</v>
      </c>
      <c r="K939" s="339">
        <f t="shared" si="263"/>
        <v>3872</v>
      </c>
      <c r="L939" s="339">
        <f t="shared" si="263"/>
        <v>2343</v>
      </c>
      <c r="M939" s="339">
        <f t="shared" si="263"/>
        <v>288</v>
      </c>
      <c r="N939" s="339">
        <f t="shared" si="263"/>
        <v>2757</v>
      </c>
      <c r="O939" s="339">
        <f t="shared" si="263"/>
        <v>357</v>
      </c>
      <c r="P939" s="339">
        <f t="shared" si="263"/>
        <v>647</v>
      </c>
      <c r="Q939" s="339">
        <f t="shared" si="263"/>
        <v>124</v>
      </c>
      <c r="R939" s="339">
        <f t="shared" si="263"/>
        <v>1227</v>
      </c>
      <c r="S939" s="339">
        <f t="shared" si="263"/>
        <v>480</v>
      </c>
      <c r="T939" s="339">
        <f t="shared" si="263"/>
        <v>1081</v>
      </c>
      <c r="U939" s="339">
        <f t="shared" si="263"/>
        <v>4900</v>
      </c>
      <c r="V939" s="339">
        <f t="shared" si="263"/>
        <v>670</v>
      </c>
      <c r="W939" s="339">
        <f t="shared" si="263"/>
        <v>1850</v>
      </c>
      <c r="X939" s="339">
        <f t="shared" si="263"/>
        <v>1148</v>
      </c>
      <c r="Y939" s="339">
        <f t="shared" si="263"/>
        <v>1534</v>
      </c>
      <c r="Z939" s="339">
        <f t="shared" si="263"/>
        <v>197</v>
      </c>
      <c r="AA939" s="339">
        <f t="shared" si="263"/>
        <v>661</v>
      </c>
      <c r="AB939" s="339">
        <f t="shared" si="263"/>
        <v>3498</v>
      </c>
      <c r="AC939" s="339">
        <f t="shared" si="263"/>
        <v>193</v>
      </c>
      <c r="AD939" s="339">
        <f t="shared" si="263"/>
        <v>557</v>
      </c>
      <c r="AE939" s="339">
        <f t="shared" si="263"/>
        <v>530</v>
      </c>
      <c r="AF939" s="339">
        <f t="shared" si="263"/>
        <v>4164</v>
      </c>
      <c r="AG939" s="339">
        <f t="shared" si="263"/>
        <v>170</v>
      </c>
      <c r="AH939" s="339">
        <f t="shared" si="263"/>
        <v>207</v>
      </c>
      <c r="AI939" s="339">
        <f t="shared" si="263"/>
        <v>77</v>
      </c>
      <c r="AJ939" s="339">
        <f t="shared" si="263"/>
        <v>0</v>
      </c>
      <c r="AK939" s="335"/>
      <c r="AL939" s="335"/>
      <c r="AM939" s="335"/>
      <c r="AN939" s="335"/>
      <c r="AO939" s="335"/>
      <c r="AP939" s="335"/>
    </row>
    <row r="940">
      <c r="A940" s="347">
        <f t="shared" si="231"/>
        <v>44134</v>
      </c>
      <c r="B940" s="339">
        <f t="shared" ref="B940:AJ940" si="264">B228-B1293-B2002</f>
        <v>2088</v>
      </c>
      <c r="C940" s="339">
        <f t="shared" si="264"/>
        <v>766</v>
      </c>
      <c r="D940" s="339">
        <f t="shared" si="264"/>
        <v>1850</v>
      </c>
      <c r="E940" s="339">
        <f t="shared" si="264"/>
        <v>62</v>
      </c>
      <c r="F940" s="339">
        <f t="shared" si="264"/>
        <v>230</v>
      </c>
      <c r="G940" s="339">
        <f t="shared" si="264"/>
        <v>587</v>
      </c>
      <c r="H940" s="339">
        <f t="shared" si="264"/>
        <v>10396</v>
      </c>
      <c r="I940" s="339">
        <f t="shared" si="264"/>
        <v>600</v>
      </c>
      <c r="J940" s="339">
        <f t="shared" si="264"/>
        <v>9854</v>
      </c>
      <c r="K940" s="339">
        <f t="shared" si="264"/>
        <v>3753</v>
      </c>
      <c r="L940" s="339">
        <f t="shared" si="264"/>
        <v>2332</v>
      </c>
      <c r="M940" s="339">
        <f t="shared" si="264"/>
        <v>297</v>
      </c>
      <c r="N940" s="339">
        <f t="shared" si="264"/>
        <v>2707</v>
      </c>
      <c r="O940" s="339">
        <f t="shared" si="264"/>
        <v>333</v>
      </c>
      <c r="P940" s="339">
        <f t="shared" si="264"/>
        <v>631</v>
      </c>
      <c r="Q940" s="339">
        <f t="shared" si="264"/>
        <v>131</v>
      </c>
      <c r="R940" s="339">
        <f t="shared" si="264"/>
        <v>1264</v>
      </c>
      <c r="S940" s="339">
        <f t="shared" si="264"/>
        <v>491</v>
      </c>
      <c r="T940" s="339">
        <f t="shared" si="264"/>
        <v>1092</v>
      </c>
      <c r="U940" s="339">
        <f t="shared" si="264"/>
        <v>4020</v>
      </c>
      <c r="V940" s="339">
        <f t="shared" si="264"/>
        <v>671</v>
      </c>
      <c r="W940" s="339">
        <f t="shared" si="264"/>
        <v>1865</v>
      </c>
      <c r="X940" s="339">
        <f t="shared" si="264"/>
        <v>1081</v>
      </c>
      <c r="Y940" s="339">
        <f t="shared" si="264"/>
        <v>1492</v>
      </c>
      <c r="Z940" s="339">
        <f t="shared" si="264"/>
        <v>193</v>
      </c>
      <c r="AA940" s="339">
        <f t="shared" si="264"/>
        <v>673</v>
      </c>
      <c r="AB940" s="339">
        <f t="shared" si="264"/>
        <v>3404</v>
      </c>
      <c r="AC940" s="339">
        <f t="shared" si="264"/>
        <v>196</v>
      </c>
      <c r="AD940" s="339">
        <f t="shared" si="264"/>
        <v>557</v>
      </c>
      <c r="AE940" s="339">
        <f t="shared" si="264"/>
        <v>577</v>
      </c>
      <c r="AF940" s="339">
        <f t="shared" si="264"/>
        <v>4226</v>
      </c>
      <c r="AG940" s="339">
        <f t="shared" si="264"/>
        <v>190</v>
      </c>
      <c r="AH940" s="339">
        <f t="shared" si="264"/>
        <v>174</v>
      </c>
      <c r="AI940" s="339">
        <f t="shared" si="264"/>
        <v>85</v>
      </c>
      <c r="AJ940" s="339">
        <f t="shared" si="264"/>
        <v>0</v>
      </c>
      <c r="AK940" s="335"/>
      <c r="AL940" s="335"/>
      <c r="AM940" s="335"/>
      <c r="AN940" s="335"/>
      <c r="AO940" s="335"/>
      <c r="AP940" s="335"/>
    </row>
    <row r="941">
      <c r="A941" s="347">
        <f t="shared" si="231"/>
        <v>44135</v>
      </c>
      <c r="B941" s="339">
        <f t="shared" ref="B941:AJ941" si="265">B229-B1294-B2003</f>
        <v>2098</v>
      </c>
      <c r="C941" s="339">
        <f t="shared" si="265"/>
        <v>853</v>
      </c>
      <c r="D941" s="339">
        <f t="shared" si="265"/>
        <v>1799</v>
      </c>
      <c r="E941" s="339">
        <f t="shared" si="265"/>
        <v>52</v>
      </c>
      <c r="F941" s="339">
        <f t="shared" si="265"/>
        <v>229</v>
      </c>
      <c r="G941" s="339">
        <f t="shared" si="265"/>
        <v>595</v>
      </c>
      <c r="H941" s="339">
        <f t="shared" si="265"/>
        <v>10095</v>
      </c>
      <c r="I941" s="339">
        <f t="shared" si="265"/>
        <v>588</v>
      </c>
      <c r="J941" s="339">
        <f t="shared" si="265"/>
        <v>9975</v>
      </c>
      <c r="K941" s="339">
        <f t="shared" si="265"/>
        <v>4073</v>
      </c>
      <c r="L941" s="339">
        <f t="shared" si="265"/>
        <v>2319</v>
      </c>
      <c r="M941" s="339">
        <f t="shared" si="265"/>
        <v>297</v>
      </c>
      <c r="N941" s="339">
        <f t="shared" si="265"/>
        <v>2543</v>
      </c>
      <c r="O941" s="339">
        <f t="shared" si="265"/>
        <v>313</v>
      </c>
      <c r="P941" s="339">
        <f t="shared" si="265"/>
        <v>598</v>
      </c>
      <c r="Q941" s="339">
        <f t="shared" si="265"/>
        <v>114</v>
      </c>
      <c r="R941" s="339">
        <f t="shared" si="265"/>
        <v>1246</v>
      </c>
      <c r="S941" s="339">
        <f t="shared" si="265"/>
        <v>493</v>
      </c>
      <c r="T941" s="339">
        <f t="shared" si="265"/>
        <v>1117</v>
      </c>
      <c r="U941" s="339">
        <f t="shared" si="265"/>
        <v>4007</v>
      </c>
      <c r="V941" s="339">
        <f t="shared" si="265"/>
        <v>661</v>
      </c>
      <c r="W941" s="339">
        <f t="shared" si="265"/>
        <v>1867</v>
      </c>
      <c r="X941" s="339">
        <f t="shared" si="265"/>
        <v>1005</v>
      </c>
      <c r="Y941" s="339">
        <f t="shared" si="265"/>
        <v>1434</v>
      </c>
      <c r="Z941" s="339">
        <f t="shared" si="265"/>
        <v>176</v>
      </c>
      <c r="AA941" s="339">
        <f t="shared" si="265"/>
        <v>702</v>
      </c>
      <c r="AB941" s="339">
        <f t="shared" si="265"/>
        <v>3301</v>
      </c>
      <c r="AC941" s="339">
        <f t="shared" si="265"/>
        <v>196</v>
      </c>
      <c r="AD941" s="339">
        <f t="shared" si="265"/>
        <v>573</v>
      </c>
      <c r="AE941" s="339">
        <f t="shared" si="265"/>
        <v>483</v>
      </c>
      <c r="AF941" s="339">
        <f t="shared" si="265"/>
        <v>4271</v>
      </c>
      <c r="AG941" s="339">
        <f t="shared" si="265"/>
        <v>189</v>
      </c>
      <c r="AH941" s="339">
        <f t="shared" si="265"/>
        <v>176</v>
      </c>
      <c r="AI941" s="339">
        <f t="shared" si="265"/>
        <v>80</v>
      </c>
      <c r="AJ941" s="339">
        <f t="shared" si="265"/>
        <v>0</v>
      </c>
      <c r="AK941" s="335"/>
      <c r="AL941" s="335"/>
      <c r="AM941" s="335"/>
      <c r="AN941" s="335"/>
      <c r="AO941" s="335"/>
      <c r="AP941" s="335"/>
    </row>
    <row r="942">
      <c r="A942" s="347">
        <f t="shared" si="231"/>
        <v>44136</v>
      </c>
      <c r="B942" s="339">
        <f t="shared" ref="B942:AJ942" si="266">B230-B1295-B2004</f>
        <v>2119</v>
      </c>
      <c r="C942" s="339">
        <f t="shared" si="266"/>
        <v>751</v>
      </c>
      <c r="D942" s="339">
        <f t="shared" si="266"/>
        <v>1781</v>
      </c>
      <c r="E942" s="339">
        <f t="shared" si="266"/>
        <v>54</v>
      </c>
      <c r="F942" s="339">
        <f t="shared" si="266"/>
        <v>230</v>
      </c>
      <c r="G942" s="339">
        <f t="shared" si="266"/>
        <v>598</v>
      </c>
      <c r="H942" s="339">
        <f t="shared" si="266"/>
        <v>9209</v>
      </c>
      <c r="I942" s="339">
        <f t="shared" si="266"/>
        <v>588</v>
      </c>
      <c r="J942" s="339">
        <f t="shared" si="266"/>
        <v>9580</v>
      </c>
      <c r="K942" s="339">
        <f t="shared" si="266"/>
        <v>4188</v>
      </c>
      <c r="L942" s="339">
        <f t="shared" si="266"/>
        <v>2241</v>
      </c>
      <c r="M942" s="339">
        <f t="shared" si="266"/>
        <v>318</v>
      </c>
      <c r="N942" s="339">
        <f t="shared" si="266"/>
        <v>2522</v>
      </c>
      <c r="O942" s="339">
        <f t="shared" si="266"/>
        <v>313</v>
      </c>
      <c r="P942" s="339">
        <f t="shared" si="266"/>
        <v>546</v>
      </c>
      <c r="Q942" s="339">
        <f t="shared" si="266"/>
        <v>103</v>
      </c>
      <c r="R942" s="339">
        <f t="shared" si="266"/>
        <v>1263</v>
      </c>
      <c r="S942" s="339">
        <f t="shared" si="266"/>
        <v>512</v>
      </c>
      <c r="T942" s="339">
        <f t="shared" si="266"/>
        <v>1095</v>
      </c>
      <c r="U942" s="339">
        <f t="shared" si="266"/>
        <v>3986</v>
      </c>
      <c r="V942" s="339">
        <f t="shared" si="266"/>
        <v>658</v>
      </c>
      <c r="W942" s="339">
        <f t="shared" si="266"/>
        <v>1884</v>
      </c>
      <c r="X942" s="339">
        <f t="shared" si="266"/>
        <v>1041</v>
      </c>
      <c r="Y942" s="339">
        <f t="shared" si="266"/>
        <v>1352</v>
      </c>
      <c r="Z942" s="339">
        <f t="shared" si="266"/>
        <v>190</v>
      </c>
      <c r="AA942" s="339">
        <f t="shared" si="266"/>
        <v>653</v>
      </c>
      <c r="AB942" s="339">
        <f t="shared" si="266"/>
        <v>3159</v>
      </c>
      <c r="AC942" s="339">
        <f t="shared" si="266"/>
        <v>196</v>
      </c>
      <c r="AD942" s="339">
        <f t="shared" si="266"/>
        <v>584</v>
      </c>
      <c r="AE942" s="339">
        <f t="shared" si="266"/>
        <v>468</v>
      </c>
      <c r="AF942" s="339">
        <f t="shared" si="266"/>
        <v>4271</v>
      </c>
      <c r="AG942" s="339">
        <f t="shared" si="266"/>
        <v>182</v>
      </c>
      <c r="AH942" s="339">
        <f t="shared" si="266"/>
        <v>184</v>
      </c>
      <c r="AI942" s="339">
        <f t="shared" si="266"/>
        <v>83</v>
      </c>
      <c r="AJ942" s="339">
        <f t="shared" si="266"/>
        <v>0</v>
      </c>
      <c r="AK942" s="335"/>
      <c r="AL942" s="335"/>
      <c r="AM942" s="335"/>
      <c r="AN942" s="335"/>
      <c r="AO942" s="335"/>
      <c r="AP942" s="335"/>
    </row>
    <row r="943">
      <c r="A943" s="345">
        <v>44137.0</v>
      </c>
      <c r="B943" s="339">
        <f t="shared" ref="B943:AJ943" si="267">B231-B1296-B2005</f>
        <v>2014</v>
      </c>
      <c r="C943" s="339">
        <f t="shared" si="267"/>
        <v>689</v>
      </c>
      <c r="D943" s="339">
        <f t="shared" si="267"/>
        <v>1801</v>
      </c>
      <c r="E943" s="339">
        <f t="shared" si="267"/>
        <v>52</v>
      </c>
      <c r="F943" s="339">
        <f t="shared" si="267"/>
        <v>202</v>
      </c>
      <c r="G943" s="339">
        <f t="shared" si="267"/>
        <v>580</v>
      </c>
      <c r="H943" s="339">
        <f t="shared" si="267"/>
        <v>9158</v>
      </c>
      <c r="I943" s="339">
        <f t="shared" si="267"/>
        <v>588</v>
      </c>
      <c r="J943" s="339">
        <f t="shared" si="267"/>
        <v>9521</v>
      </c>
      <c r="K943" s="339">
        <f t="shared" si="267"/>
        <v>4064</v>
      </c>
      <c r="L943" s="339">
        <f t="shared" si="267"/>
        <v>2202</v>
      </c>
      <c r="M943" s="339">
        <f t="shared" si="267"/>
        <v>318</v>
      </c>
      <c r="N943" s="339">
        <f t="shared" si="267"/>
        <v>2356</v>
      </c>
      <c r="O943" s="339">
        <f t="shared" si="267"/>
        <v>322</v>
      </c>
      <c r="P943" s="339">
        <f t="shared" si="267"/>
        <v>533</v>
      </c>
      <c r="Q943" s="339">
        <f t="shared" si="267"/>
        <v>99</v>
      </c>
      <c r="R943" s="339">
        <f t="shared" si="267"/>
        <v>1178</v>
      </c>
      <c r="S943" s="339">
        <f t="shared" si="267"/>
        <v>504</v>
      </c>
      <c r="T943" s="339">
        <f t="shared" si="267"/>
        <v>1099</v>
      </c>
      <c r="U943" s="339">
        <f t="shared" si="267"/>
        <v>3906</v>
      </c>
      <c r="V943" s="339">
        <f t="shared" si="267"/>
        <v>662</v>
      </c>
      <c r="W943" s="339">
        <f t="shared" si="267"/>
        <v>1889</v>
      </c>
      <c r="X943" s="339">
        <f t="shared" si="267"/>
        <v>956</v>
      </c>
      <c r="Y943" s="339">
        <f t="shared" si="267"/>
        <v>1287</v>
      </c>
      <c r="Z943" s="339">
        <f t="shared" si="267"/>
        <v>170</v>
      </c>
      <c r="AA943" s="339">
        <f t="shared" si="267"/>
        <v>686</v>
      </c>
      <c r="AB943" s="339">
        <f t="shared" si="267"/>
        <v>3011</v>
      </c>
      <c r="AC943" s="339">
        <f t="shared" si="267"/>
        <v>211</v>
      </c>
      <c r="AD943" s="339">
        <f t="shared" si="267"/>
        <v>550</v>
      </c>
      <c r="AE943" s="339">
        <f t="shared" si="267"/>
        <v>468</v>
      </c>
      <c r="AF943" s="339">
        <f t="shared" si="267"/>
        <v>4271</v>
      </c>
      <c r="AG943" s="339">
        <f t="shared" si="267"/>
        <v>181</v>
      </c>
      <c r="AH943" s="339">
        <f t="shared" si="267"/>
        <v>187</v>
      </c>
      <c r="AI943" s="339">
        <f t="shared" si="267"/>
        <v>77</v>
      </c>
      <c r="AJ943" s="339">
        <f t="shared" si="267"/>
        <v>0</v>
      </c>
      <c r="AK943" s="335"/>
      <c r="AL943" s="335"/>
      <c r="AM943" s="335"/>
      <c r="AN943" s="335"/>
      <c r="AO943" s="335"/>
      <c r="AP943" s="335"/>
    </row>
    <row r="944">
      <c r="A944" s="347">
        <f>A943+1</f>
        <v>44138</v>
      </c>
      <c r="B944" s="339">
        <f t="shared" ref="B944:AJ944" si="268">B232-B1297-B2006</f>
        <v>1859</v>
      </c>
      <c r="C944" s="339">
        <f t="shared" si="268"/>
        <v>667</v>
      </c>
      <c r="D944" s="339">
        <f t="shared" si="268"/>
        <v>1807</v>
      </c>
      <c r="E944" s="339">
        <f t="shared" si="268"/>
        <v>56</v>
      </c>
      <c r="F944" s="339">
        <f t="shared" si="268"/>
        <v>203</v>
      </c>
      <c r="G944" s="339">
        <f t="shared" si="268"/>
        <v>606</v>
      </c>
      <c r="H944" s="339">
        <f t="shared" si="268"/>
        <v>8739</v>
      </c>
      <c r="I944" s="339">
        <f t="shared" si="268"/>
        <v>565</v>
      </c>
      <c r="J944" s="339">
        <f t="shared" si="268"/>
        <v>9613</v>
      </c>
      <c r="K944" s="339">
        <f t="shared" si="268"/>
        <v>4064</v>
      </c>
      <c r="L944" s="339">
        <f t="shared" si="268"/>
        <v>2194</v>
      </c>
      <c r="M944" s="339">
        <f t="shared" si="268"/>
        <v>349</v>
      </c>
      <c r="N944" s="339">
        <f t="shared" si="268"/>
        <v>2229</v>
      </c>
      <c r="O944" s="339">
        <f t="shared" si="268"/>
        <v>318</v>
      </c>
      <c r="P944" s="339">
        <f t="shared" si="268"/>
        <v>494</v>
      </c>
      <c r="Q944" s="339">
        <f t="shared" si="268"/>
        <v>103</v>
      </c>
      <c r="R944" s="339">
        <f t="shared" si="268"/>
        <v>1239</v>
      </c>
      <c r="S944" s="339">
        <f t="shared" si="268"/>
        <v>499</v>
      </c>
      <c r="T944" s="339">
        <f t="shared" si="268"/>
        <v>1043</v>
      </c>
      <c r="U944" s="339">
        <f t="shared" si="268"/>
        <v>3724</v>
      </c>
      <c r="V944" s="339">
        <f t="shared" si="268"/>
        <v>633</v>
      </c>
      <c r="W944" s="339">
        <f t="shared" si="268"/>
        <v>1891</v>
      </c>
      <c r="X944" s="339">
        <f t="shared" si="268"/>
        <v>831</v>
      </c>
      <c r="Y944" s="339">
        <f t="shared" si="268"/>
        <v>1272</v>
      </c>
      <c r="Z944" s="339">
        <f t="shared" si="268"/>
        <v>173</v>
      </c>
      <c r="AA944" s="339">
        <f t="shared" si="268"/>
        <v>735</v>
      </c>
      <c r="AB944" s="339">
        <f t="shared" si="268"/>
        <v>2763</v>
      </c>
      <c r="AC944" s="339">
        <f t="shared" si="268"/>
        <v>211</v>
      </c>
      <c r="AD944" s="339">
        <f t="shared" si="268"/>
        <v>563</v>
      </c>
      <c r="AE944" s="339">
        <f t="shared" si="268"/>
        <v>533</v>
      </c>
      <c r="AF944" s="339">
        <f t="shared" si="268"/>
        <v>4295</v>
      </c>
      <c r="AG944" s="339">
        <f t="shared" si="268"/>
        <v>185</v>
      </c>
      <c r="AH944" s="339">
        <f t="shared" si="268"/>
        <v>192</v>
      </c>
      <c r="AI944" s="339">
        <f t="shared" si="268"/>
        <v>84</v>
      </c>
      <c r="AJ944" s="339">
        <f t="shared" si="268"/>
        <v>0</v>
      </c>
      <c r="AK944" s="335"/>
      <c r="AL944" s="335"/>
      <c r="AM944" s="335"/>
      <c r="AN944" s="335"/>
      <c r="AO944" s="335"/>
      <c r="AP944" s="335"/>
    </row>
    <row r="945">
      <c r="A945" s="345">
        <v>44139.0</v>
      </c>
      <c r="B945" s="339">
        <f t="shared" ref="B945:AJ945" si="269">B233-B1298-B2007</f>
        <v>1718</v>
      </c>
      <c r="C945" s="339">
        <f t="shared" si="269"/>
        <v>662</v>
      </c>
      <c r="D945" s="339">
        <f t="shared" si="269"/>
        <v>1787</v>
      </c>
      <c r="E945" s="339">
        <f t="shared" si="269"/>
        <v>84</v>
      </c>
      <c r="F945" s="339">
        <f t="shared" si="269"/>
        <v>208</v>
      </c>
      <c r="G945" s="339">
        <f t="shared" si="269"/>
        <v>597</v>
      </c>
      <c r="H945" s="339">
        <f t="shared" si="269"/>
        <v>8558</v>
      </c>
      <c r="I945" s="339">
        <f t="shared" si="269"/>
        <v>563</v>
      </c>
      <c r="J945" s="339">
        <f t="shared" si="269"/>
        <v>9824</v>
      </c>
      <c r="K945" s="339">
        <f t="shared" si="269"/>
        <v>4234</v>
      </c>
      <c r="L945" s="339">
        <f t="shared" si="269"/>
        <v>2170</v>
      </c>
      <c r="M945" s="339">
        <f t="shared" si="269"/>
        <v>361</v>
      </c>
      <c r="N945" s="339">
        <f t="shared" si="269"/>
        <v>2249</v>
      </c>
      <c r="O945" s="339">
        <f t="shared" si="269"/>
        <v>320</v>
      </c>
      <c r="P945" s="339">
        <f t="shared" si="269"/>
        <v>467</v>
      </c>
      <c r="Q945" s="339">
        <f t="shared" si="269"/>
        <v>115</v>
      </c>
      <c r="R945" s="339">
        <f t="shared" si="269"/>
        <v>1245</v>
      </c>
      <c r="S945" s="339">
        <f t="shared" si="269"/>
        <v>464</v>
      </c>
      <c r="T945" s="339">
        <f t="shared" si="269"/>
        <v>1061</v>
      </c>
      <c r="U945" s="339">
        <f t="shared" si="269"/>
        <v>3221</v>
      </c>
      <c r="V945" s="339">
        <f t="shared" si="269"/>
        <v>616</v>
      </c>
      <c r="W945" s="339">
        <f t="shared" si="269"/>
        <v>1887</v>
      </c>
      <c r="X945" s="339">
        <f t="shared" si="269"/>
        <v>837</v>
      </c>
      <c r="Y945" s="339">
        <f t="shared" si="269"/>
        <v>1269</v>
      </c>
      <c r="Z945" s="339">
        <f t="shared" si="269"/>
        <v>183</v>
      </c>
      <c r="AA945" s="339">
        <f t="shared" si="269"/>
        <v>736</v>
      </c>
      <c r="AB945" s="339">
        <f t="shared" si="269"/>
        <v>2684</v>
      </c>
      <c r="AC945" s="339">
        <f t="shared" si="269"/>
        <v>213</v>
      </c>
      <c r="AD945" s="339">
        <f t="shared" si="269"/>
        <v>563</v>
      </c>
      <c r="AE945" s="339">
        <f t="shared" si="269"/>
        <v>538</v>
      </c>
      <c r="AF945" s="339">
        <f t="shared" si="269"/>
        <v>4295</v>
      </c>
      <c r="AG945" s="339">
        <f t="shared" si="269"/>
        <v>185</v>
      </c>
      <c r="AH945" s="339">
        <f t="shared" si="269"/>
        <v>197</v>
      </c>
      <c r="AI945" s="339">
        <f t="shared" si="269"/>
        <v>79</v>
      </c>
      <c r="AJ945" s="339">
        <f t="shared" si="269"/>
        <v>0</v>
      </c>
      <c r="AK945" s="335"/>
      <c r="AL945" s="335"/>
      <c r="AM945" s="335"/>
      <c r="AN945" s="335"/>
      <c r="AO945" s="335"/>
      <c r="AP945" s="335"/>
    </row>
    <row r="946">
      <c r="A946" s="347">
        <f t="shared" ref="A946:A981" si="271">A945+1</f>
        <v>44140</v>
      </c>
      <c r="B946" s="339">
        <f t="shared" ref="B946:AJ946" si="270">B234-B1299-B2008</f>
        <v>1753</v>
      </c>
      <c r="C946" s="339">
        <f t="shared" si="270"/>
        <v>617</v>
      </c>
      <c r="D946" s="339">
        <f t="shared" si="270"/>
        <v>1764</v>
      </c>
      <c r="E946" s="339">
        <f t="shared" si="270"/>
        <v>96</v>
      </c>
      <c r="F946" s="339">
        <f t="shared" si="270"/>
        <v>198</v>
      </c>
      <c r="G946" s="339">
        <f t="shared" si="270"/>
        <v>733</v>
      </c>
      <c r="H946" s="339">
        <f t="shared" si="270"/>
        <v>8368</v>
      </c>
      <c r="I946" s="339">
        <f t="shared" si="270"/>
        <v>551</v>
      </c>
      <c r="J946" s="339">
        <f t="shared" si="270"/>
        <v>10062</v>
      </c>
      <c r="K946" s="339">
        <f t="shared" si="270"/>
        <v>4249</v>
      </c>
      <c r="L946" s="339">
        <f t="shared" si="270"/>
        <v>2166</v>
      </c>
      <c r="M946" s="339">
        <f t="shared" si="270"/>
        <v>414</v>
      </c>
      <c r="N946" s="339">
        <f t="shared" si="270"/>
        <v>2317</v>
      </c>
      <c r="O946" s="339">
        <f t="shared" si="270"/>
        <v>351</v>
      </c>
      <c r="P946" s="339">
        <f t="shared" si="270"/>
        <v>532</v>
      </c>
      <c r="Q946" s="339">
        <f t="shared" si="270"/>
        <v>111</v>
      </c>
      <c r="R946" s="339">
        <f t="shared" si="270"/>
        <v>1218</v>
      </c>
      <c r="S946" s="339">
        <f t="shared" si="270"/>
        <v>439</v>
      </c>
      <c r="T946" s="339">
        <f t="shared" si="270"/>
        <v>1038</v>
      </c>
      <c r="U946" s="339">
        <f t="shared" si="270"/>
        <v>3081</v>
      </c>
      <c r="V946" s="339">
        <f t="shared" si="270"/>
        <v>640</v>
      </c>
      <c r="W946" s="339">
        <f t="shared" si="270"/>
        <v>1897</v>
      </c>
      <c r="X946" s="339">
        <f t="shared" si="270"/>
        <v>824</v>
      </c>
      <c r="Y946" s="339">
        <f t="shared" si="270"/>
        <v>1287</v>
      </c>
      <c r="Z946" s="339">
        <f t="shared" si="270"/>
        <v>201</v>
      </c>
      <c r="AA946" s="339">
        <f t="shared" si="270"/>
        <v>772</v>
      </c>
      <c r="AB946" s="339">
        <f t="shared" si="270"/>
        <v>2526</v>
      </c>
      <c r="AC946" s="339">
        <f t="shared" si="270"/>
        <v>214</v>
      </c>
      <c r="AD946" s="339">
        <f t="shared" si="270"/>
        <v>551</v>
      </c>
      <c r="AE946" s="339">
        <f t="shared" si="270"/>
        <v>559</v>
      </c>
      <c r="AF946" s="339">
        <f t="shared" si="270"/>
        <v>4322</v>
      </c>
      <c r="AG946" s="339">
        <f t="shared" si="270"/>
        <v>175</v>
      </c>
      <c r="AH946" s="339">
        <f t="shared" si="270"/>
        <v>201</v>
      </c>
      <c r="AI946" s="339">
        <f t="shared" si="270"/>
        <v>79</v>
      </c>
      <c r="AJ946" s="339">
        <f t="shared" si="270"/>
        <v>0</v>
      </c>
      <c r="AK946" s="335"/>
      <c r="AL946" s="335"/>
      <c r="AM946" s="335"/>
      <c r="AN946" s="335"/>
      <c r="AO946" s="335"/>
      <c r="AP946" s="335"/>
    </row>
    <row r="947">
      <c r="A947" s="347">
        <f t="shared" si="271"/>
        <v>44141</v>
      </c>
      <c r="B947" s="339">
        <f t="shared" ref="B947:AJ947" si="272">B235-B1300-B2009</f>
        <v>1630</v>
      </c>
      <c r="C947" s="339">
        <f t="shared" si="272"/>
        <v>607</v>
      </c>
      <c r="D947" s="339">
        <f t="shared" si="272"/>
        <v>1758</v>
      </c>
      <c r="E947" s="339">
        <f t="shared" si="272"/>
        <v>98</v>
      </c>
      <c r="F947" s="339">
        <f t="shared" si="272"/>
        <v>210</v>
      </c>
      <c r="G947" s="339">
        <f t="shared" si="272"/>
        <v>727</v>
      </c>
      <c r="H947" s="339">
        <f t="shared" si="272"/>
        <v>7998</v>
      </c>
      <c r="I947" s="339">
        <f t="shared" si="272"/>
        <v>549</v>
      </c>
      <c r="J947" s="339">
        <f t="shared" si="272"/>
        <v>10198</v>
      </c>
      <c r="K947" s="339">
        <f t="shared" si="272"/>
        <v>4557</v>
      </c>
      <c r="L947" s="339">
        <f t="shared" si="272"/>
        <v>2168</v>
      </c>
      <c r="M947" s="339">
        <f t="shared" si="272"/>
        <v>444</v>
      </c>
      <c r="N947" s="339">
        <f t="shared" si="272"/>
        <v>2383</v>
      </c>
      <c r="O947" s="339">
        <f t="shared" si="272"/>
        <v>368</v>
      </c>
      <c r="P947" s="339">
        <f t="shared" si="272"/>
        <v>555</v>
      </c>
      <c r="Q947" s="339">
        <f t="shared" si="272"/>
        <v>110</v>
      </c>
      <c r="R947" s="339">
        <f t="shared" si="272"/>
        <v>1233</v>
      </c>
      <c r="S947" s="339">
        <f t="shared" si="272"/>
        <v>431</v>
      </c>
      <c r="T947" s="339">
        <f t="shared" si="272"/>
        <v>1087</v>
      </c>
      <c r="U947" s="339">
        <f t="shared" si="272"/>
        <v>3020</v>
      </c>
      <c r="V947" s="339">
        <f t="shared" si="272"/>
        <v>602</v>
      </c>
      <c r="W947" s="339">
        <f t="shared" si="272"/>
        <v>1911</v>
      </c>
      <c r="X947" s="339">
        <f t="shared" si="272"/>
        <v>871</v>
      </c>
      <c r="Y947" s="339">
        <f t="shared" si="272"/>
        <v>1278</v>
      </c>
      <c r="Z947" s="339">
        <f t="shared" si="272"/>
        <v>213</v>
      </c>
      <c r="AA947" s="339">
        <f t="shared" si="272"/>
        <v>813</v>
      </c>
      <c r="AB947" s="339">
        <f t="shared" si="272"/>
        <v>2455</v>
      </c>
      <c r="AC947" s="339">
        <f t="shared" si="272"/>
        <v>217</v>
      </c>
      <c r="AD947" s="339">
        <f t="shared" si="272"/>
        <v>549</v>
      </c>
      <c r="AE947" s="339">
        <f t="shared" si="272"/>
        <v>616</v>
      </c>
      <c r="AF947" s="339">
        <f t="shared" si="272"/>
        <v>4322</v>
      </c>
      <c r="AG947" s="339">
        <f t="shared" si="272"/>
        <v>186</v>
      </c>
      <c r="AH947" s="339">
        <f t="shared" si="272"/>
        <v>188</v>
      </c>
      <c r="AI947" s="339">
        <f t="shared" si="272"/>
        <v>75</v>
      </c>
      <c r="AJ947" s="339">
        <f t="shared" si="272"/>
        <v>0</v>
      </c>
      <c r="AK947" s="335"/>
      <c r="AL947" s="335"/>
      <c r="AM947" s="335"/>
      <c r="AN947" s="335"/>
      <c r="AO947" s="335"/>
      <c r="AP947" s="335"/>
    </row>
    <row r="948">
      <c r="A948" s="347">
        <f t="shared" si="271"/>
        <v>44142</v>
      </c>
      <c r="B948" s="339">
        <f t="shared" ref="B948:AJ948" si="273">B236-B1301-B2010</f>
        <v>1571</v>
      </c>
      <c r="C948" s="339">
        <f t="shared" si="273"/>
        <v>625</v>
      </c>
      <c r="D948" s="339">
        <f t="shared" si="273"/>
        <v>1788</v>
      </c>
      <c r="E948" s="339">
        <f t="shared" si="273"/>
        <v>107</v>
      </c>
      <c r="F948" s="339">
        <f t="shared" si="273"/>
        <v>240</v>
      </c>
      <c r="G948" s="339">
        <f t="shared" si="273"/>
        <v>714</v>
      </c>
      <c r="H948" s="339">
        <f t="shared" si="273"/>
        <v>8116</v>
      </c>
      <c r="I948" s="339">
        <f t="shared" si="273"/>
        <v>547</v>
      </c>
      <c r="J948" s="339">
        <f t="shared" si="273"/>
        <v>10212</v>
      </c>
      <c r="K948" s="339">
        <f t="shared" si="273"/>
        <v>4717</v>
      </c>
      <c r="L948" s="339">
        <f t="shared" si="273"/>
        <v>2156</v>
      </c>
      <c r="M948" s="339">
        <f t="shared" si="273"/>
        <v>521</v>
      </c>
      <c r="N948" s="339">
        <f t="shared" si="273"/>
        <v>2345</v>
      </c>
      <c r="O948" s="339">
        <f t="shared" si="273"/>
        <v>399</v>
      </c>
      <c r="P948" s="339">
        <f t="shared" si="273"/>
        <v>587</v>
      </c>
      <c r="Q948" s="339">
        <f t="shared" si="273"/>
        <v>107</v>
      </c>
      <c r="R948" s="339">
        <f t="shared" si="273"/>
        <v>1242</v>
      </c>
      <c r="S948" s="339">
        <f t="shared" si="273"/>
        <v>446</v>
      </c>
      <c r="T948" s="339">
        <f t="shared" si="273"/>
        <v>1164</v>
      </c>
      <c r="U948" s="339">
        <f t="shared" si="273"/>
        <v>2914</v>
      </c>
      <c r="V948" s="339">
        <f t="shared" si="273"/>
        <v>627</v>
      </c>
      <c r="W948" s="339">
        <f t="shared" si="273"/>
        <v>1922</v>
      </c>
      <c r="X948" s="339">
        <f t="shared" si="273"/>
        <v>918</v>
      </c>
      <c r="Y948" s="339">
        <f t="shared" si="273"/>
        <v>1355</v>
      </c>
      <c r="Z948" s="339">
        <f t="shared" si="273"/>
        <v>213</v>
      </c>
      <c r="AA948" s="339">
        <f t="shared" si="273"/>
        <v>770</v>
      </c>
      <c r="AB948" s="339">
        <f t="shared" si="273"/>
        <v>2258</v>
      </c>
      <c r="AC948" s="339">
        <f t="shared" si="273"/>
        <v>219</v>
      </c>
      <c r="AD948" s="339">
        <f t="shared" si="273"/>
        <v>481</v>
      </c>
      <c r="AE948" s="339">
        <f t="shared" si="273"/>
        <v>658</v>
      </c>
      <c r="AF948" s="339">
        <f t="shared" si="273"/>
        <v>4322</v>
      </c>
      <c r="AG948" s="339">
        <f t="shared" si="273"/>
        <v>337</v>
      </c>
      <c r="AH948" s="339">
        <f t="shared" si="273"/>
        <v>201</v>
      </c>
      <c r="AI948" s="339">
        <f t="shared" si="273"/>
        <v>80</v>
      </c>
      <c r="AJ948" s="339">
        <f t="shared" si="273"/>
        <v>0</v>
      </c>
      <c r="AK948" s="335"/>
      <c r="AL948" s="335"/>
      <c r="AM948" s="335"/>
      <c r="AN948" s="335"/>
      <c r="AO948" s="335"/>
      <c r="AP948" s="335"/>
    </row>
    <row r="949">
      <c r="A949" s="347">
        <f t="shared" si="271"/>
        <v>44143</v>
      </c>
      <c r="B949" s="339">
        <f t="shared" ref="B949:AJ949" si="274">B237-B1302-B2011</f>
        <v>1350</v>
      </c>
      <c r="C949" s="339">
        <f t="shared" si="274"/>
        <v>621</v>
      </c>
      <c r="D949" s="339">
        <f t="shared" si="274"/>
        <v>1770</v>
      </c>
      <c r="E949" s="339">
        <f t="shared" si="274"/>
        <v>114</v>
      </c>
      <c r="F949" s="339">
        <f t="shared" si="274"/>
        <v>253</v>
      </c>
      <c r="G949" s="339">
        <f t="shared" si="274"/>
        <v>714</v>
      </c>
      <c r="H949" s="339">
        <f t="shared" si="274"/>
        <v>7955</v>
      </c>
      <c r="I949" s="339">
        <f t="shared" si="274"/>
        <v>557</v>
      </c>
      <c r="J949" s="339">
        <f t="shared" si="274"/>
        <v>10065</v>
      </c>
      <c r="K949" s="339">
        <f t="shared" si="274"/>
        <v>5090</v>
      </c>
      <c r="L949" s="339">
        <f t="shared" si="274"/>
        <v>2162</v>
      </c>
      <c r="M949" s="339">
        <f t="shared" si="274"/>
        <v>532</v>
      </c>
      <c r="N949" s="339">
        <f t="shared" si="274"/>
        <v>2328</v>
      </c>
      <c r="O949" s="339">
        <f t="shared" si="274"/>
        <v>447</v>
      </c>
      <c r="P949" s="339">
        <f t="shared" si="274"/>
        <v>614</v>
      </c>
      <c r="Q949" s="339">
        <f t="shared" si="274"/>
        <v>100</v>
      </c>
      <c r="R949" s="339">
        <f t="shared" si="274"/>
        <v>1240</v>
      </c>
      <c r="S949" s="339">
        <f t="shared" si="274"/>
        <v>429</v>
      </c>
      <c r="T949" s="339">
        <f t="shared" si="274"/>
        <v>1107</v>
      </c>
      <c r="U949" s="339">
        <f t="shared" si="274"/>
        <v>2862</v>
      </c>
      <c r="V949" s="339">
        <f t="shared" si="274"/>
        <v>674</v>
      </c>
      <c r="W949" s="339">
        <f t="shared" si="274"/>
        <v>1940</v>
      </c>
      <c r="X949" s="339">
        <f t="shared" si="274"/>
        <v>945</v>
      </c>
      <c r="Y949" s="339">
        <f t="shared" si="274"/>
        <v>1393</v>
      </c>
      <c r="Z949" s="339">
        <f t="shared" si="274"/>
        <v>261</v>
      </c>
      <c r="AA949" s="339">
        <f t="shared" si="274"/>
        <v>819</v>
      </c>
      <c r="AB949" s="339">
        <f t="shared" si="274"/>
        <v>2247</v>
      </c>
      <c r="AC949" s="339">
        <f t="shared" si="274"/>
        <v>219</v>
      </c>
      <c r="AD949" s="339">
        <f t="shared" si="274"/>
        <v>508</v>
      </c>
      <c r="AE949" s="339">
        <f t="shared" si="274"/>
        <v>559</v>
      </c>
      <c r="AF949" s="339">
        <f t="shared" si="274"/>
        <v>4303</v>
      </c>
      <c r="AG949" s="339">
        <f t="shared" si="274"/>
        <v>344</v>
      </c>
      <c r="AH949" s="339">
        <f t="shared" si="274"/>
        <v>195</v>
      </c>
      <c r="AI949" s="339">
        <f t="shared" si="274"/>
        <v>87</v>
      </c>
      <c r="AJ949" s="339">
        <f t="shared" si="274"/>
        <v>0</v>
      </c>
      <c r="AK949" s="335"/>
      <c r="AL949" s="335"/>
      <c r="AM949" s="335"/>
      <c r="AN949" s="335"/>
      <c r="AO949" s="335"/>
      <c r="AP949" s="335"/>
    </row>
    <row r="950">
      <c r="A950" s="347">
        <f t="shared" si="271"/>
        <v>44144</v>
      </c>
      <c r="B950" s="339">
        <f t="shared" ref="B950:AJ950" si="275">B238-B1303-B2012</f>
        <v>1150</v>
      </c>
      <c r="C950" s="339">
        <f t="shared" si="275"/>
        <v>618</v>
      </c>
      <c r="D950" s="339">
        <f t="shared" si="275"/>
        <v>1842</v>
      </c>
      <c r="E950" s="339">
        <f t="shared" si="275"/>
        <v>107</v>
      </c>
      <c r="F950" s="339">
        <f t="shared" si="275"/>
        <v>237</v>
      </c>
      <c r="G950" s="339">
        <f t="shared" si="275"/>
        <v>683</v>
      </c>
      <c r="H950" s="339">
        <f t="shared" si="275"/>
        <v>7535</v>
      </c>
      <c r="I950" s="339">
        <f t="shared" si="275"/>
        <v>558</v>
      </c>
      <c r="J950" s="339">
        <f t="shared" si="275"/>
        <v>9473</v>
      </c>
      <c r="K950" s="339">
        <f t="shared" si="275"/>
        <v>5402</v>
      </c>
      <c r="L950" s="339">
        <f t="shared" si="275"/>
        <v>2140</v>
      </c>
      <c r="M950" s="339">
        <f t="shared" si="275"/>
        <v>532</v>
      </c>
      <c r="N950" s="339">
        <f t="shared" si="275"/>
        <v>2091</v>
      </c>
      <c r="O950" s="339">
        <f t="shared" si="275"/>
        <v>461</v>
      </c>
      <c r="P950" s="339">
        <f t="shared" si="275"/>
        <v>616</v>
      </c>
      <c r="Q950" s="339">
        <f t="shared" si="275"/>
        <v>101</v>
      </c>
      <c r="R950" s="339">
        <f t="shared" si="275"/>
        <v>1217</v>
      </c>
      <c r="S950" s="339">
        <f t="shared" si="275"/>
        <v>470</v>
      </c>
      <c r="T950" s="339">
        <f t="shared" si="275"/>
        <v>1104</v>
      </c>
      <c r="U950" s="339">
        <f t="shared" si="275"/>
        <v>2800</v>
      </c>
      <c r="V950" s="339">
        <f t="shared" si="275"/>
        <v>677</v>
      </c>
      <c r="W950" s="339">
        <f t="shared" si="275"/>
        <v>1949</v>
      </c>
      <c r="X950" s="339">
        <f t="shared" si="275"/>
        <v>923</v>
      </c>
      <c r="Y950" s="339">
        <f t="shared" si="275"/>
        <v>1435</v>
      </c>
      <c r="Z950" s="339">
        <f t="shared" si="275"/>
        <v>236</v>
      </c>
      <c r="AA950" s="339">
        <f t="shared" si="275"/>
        <v>881</v>
      </c>
      <c r="AB950" s="339">
        <f t="shared" si="275"/>
        <v>2133</v>
      </c>
      <c r="AC950" s="339">
        <f t="shared" si="275"/>
        <v>223</v>
      </c>
      <c r="AD950" s="339">
        <f t="shared" si="275"/>
        <v>504</v>
      </c>
      <c r="AE950" s="339">
        <f t="shared" si="275"/>
        <v>558</v>
      </c>
      <c r="AF950" s="339">
        <f t="shared" si="275"/>
        <v>4303</v>
      </c>
      <c r="AG950" s="339">
        <f t="shared" si="275"/>
        <v>378</v>
      </c>
      <c r="AH950" s="339">
        <f t="shared" si="275"/>
        <v>189</v>
      </c>
      <c r="AI950" s="339">
        <f t="shared" si="275"/>
        <v>88</v>
      </c>
      <c r="AJ950" s="339">
        <f t="shared" si="275"/>
        <v>0</v>
      </c>
      <c r="AK950" s="335"/>
      <c r="AL950" s="335"/>
      <c r="AM950" s="335"/>
      <c r="AN950" s="335"/>
      <c r="AO950" s="335"/>
      <c r="AP950" s="335"/>
    </row>
    <row r="951">
      <c r="A951" s="347">
        <f t="shared" si="271"/>
        <v>44145</v>
      </c>
      <c r="B951" s="339">
        <f t="shared" ref="B951:AJ951" si="276">B239-B1304-B2013</f>
        <v>1179</v>
      </c>
      <c r="C951" s="339">
        <f t="shared" si="276"/>
        <v>660</v>
      </c>
      <c r="D951" s="339">
        <f t="shared" si="276"/>
        <v>1897</v>
      </c>
      <c r="E951" s="339">
        <f t="shared" si="276"/>
        <v>116</v>
      </c>
      <c r="F951" s="339">
        <f t="shared" si="276"/>
        <v>234</v>
      </c>
      <c r="G951" s="339">
        <f t="shared" si="276"/>
        <v>685</v>
      </c>
      <c r="H951" s="339">
        <f t="shared" si="276"/>
        <v>7282</v>
      </c>
      <c r="I951" s="339">
        <f t="shared" si="276"/>
        <v>519</v>
      </c>
      <c r="J951" s="339">
        <f t="shared" si="276"/>
        <v>9311</v>
      </c>
      <c r="K951" s="339">
        <f t="shared" si="276"/>
        <v>5835</v>
      </c>
      <c r="L951" s="339">
        <f t="shared" si="276"/>
        <v>2091</v>
      </c>
      <c r="M951" s="339">
        <f t="shared" si="276"/>
        <v>532</v>
      </c>
      <c r="N951" s="339">
        <f t="shared" si="276"/>
        <v>2066</v>
      </c>
      <c r="O951" s="339">
        <f t="shared" si="276"/>
        <v>454</v>
      </c>
      <c r="P951" s="339">
        <f t="shared" si="276"/>
        <v>631</v>
      </c>
      <c r="Q951" s="339">
        <f t="shared" si="276"/>
        <v>100</v>
      </c>
      <c r="R951" s="339">
        <f t="shared" si="276"/>
        <v>1217</v>
      </c>
      <c r="S951" s="339">
        <f t="shared" si="276"/>
        <v>481</v>
      </c>
      <c r="T951" s="339">
        <f t="shared" si="276"/>
        <v>1116</v>
      </c>
      <c r="U951" s="339">
        <f t="shared" si="276"/>
        <v>2718</v>
      </c>
      <c r="V951" s="339">
        <f t="shared" si="276"/>
        <v>686</v>
      </c>
      <c r="W951" s="339">
        <f t="shared" si="276"/>
        <v>1955</v>
      </c>
      <c r="X951" s="339">
        <f t="shared" si="276"/>
        <v>1006</v>
      </c>
      <c r="Y951" s="339">
        <f t="shared" si="276"/>
        <v>1398</v>
      </c>
      <c r="Z951" s="339">
        <f t="shared" si="276"/>
        <v>233</v>
      </c>
      <c r="AA951" s="339">
        <f t="shared" si="276"/>
        <v>881</v>
      </c>
      <c r="AB951" s="339">
        <f t="shared" si="276"/>
        <v>2284</v>
      </c>
      <c r="AC951" s="339">
        <f t="shared" si="276"/>
        <v>226</v>
      </c>
      <c r="AD951" s="339">
        <f t="shared" si="276"/>
        <v>515</v>
      </c>
      <c r="AE951" s="339">
        <f t="shared" si="276"/>
        <v>581</v>
      </c>
      <c r="AF951" s="339">
        <f t="shared" si="276"/>
        <v>4303</v>
      </c>
      <c r="AG951" s="339">
        <f t="shared" si="276"/>
        <v>376</v>
      </c>
      <c r="AH951" s="339">
        <f t="shared" si="276"/>
        <v>192</v>
      </c>
      <c r="AI951" s="339">
        <f t="shared" si="276"/>
        <v>86</v>
      </c>
      <c r="AJ951" s="339">
        <f t="shared" si="276"/>
        <v>0</v>
      </c>
      <c r="AK951" s="335"/>
      <c r="AL951" s="335"/>
      <c r="AM951" s="335"/>
      <c r="AN951" s="335"/>
      <c r="AO951" s="335"/>
      <c r="AP951" s="335"/>
    </row>
    <row r="952">
      <c r="A952" s="347">
        <f t="shared" si="271"/>
        <v>44146</v>
      </c>
      <c r="B952" s="339">
        <f t="shared" ref="B952:AJ952" si="277">B240-B1305-B2014</f>
        <v>1230</v>
      </c>
      <c r="C952" s="339">
        <f t="shared" si="277"/>
        <v>617</v>
      </c>
      <c r="D952" s="339">
        <f t="shared" si="277"/>
        <v>2020</v>
      </c>
      <c r="E952" s="339">
        <f t="shared" si="277"/>
        <v>161</v>
      </c>
      <c r="F952" s="339">
        <f t="shared" si="277"/>
        <v>243</v>
      </c>
      <c r="G952" s="339">
        <f t="shared" si="277"/>
        <v>671</v>
      </c>
      <c r="H952" s="339">
        <f t="shared" si="277"/>
        <v>6895</v>
      </c>
      <c r="I952" s="339">
        <f t="shared" si="277"/>
        <v>499</v>
      </c>
      <c r="J952" s="339">
        <f t="shared" si="277"/>
        <v>9540</v>
      </c>
      <c r="K952" s="339">
        <f t="shared" si="277"/>
        <v>5675</v>
      </c>
      <c r="L952" s="339">
        <f t="shared" si="277"/>
        <v>2055</v>
      </c>
      <c r="M952" s="339">
        <f t="shared" si="277"/>
        <v>542</v>
      </c>
      <c r="N952" s="339">
        <f t="shared" si="277"/>
        <v>2286</v>
      </c>
      <c r="O952" s="339">
        <f t="shared" si="277"/>
        <v>488</v>
      </c>
      <c r="P952" s="339">
        <f t="shared" si="277"/>
        <v>641</v>
      </c>
      <c r="Q952" s="339">
        <f t="shared" si="277"/>
        <v>103</v>
      </c>
      <c r="R952" s="339">
        <f t="shared" si="277"/>
        <v>1363</v>
      </c>
      <c r="S952" s="339">
        <f t="shared" si="277"/>
        <v>517</v>
      </c>
      <c r="T952" s="339">
        <f t="shared" si="277"/>
        <v>1102</v>
      </c>
      <c r="U952" s="339">
        <f t="shared" si="277"/>
        <v>2869</v>
      </c>
      <c r="V952" s="339">
        <f t="shared" si="277"/>
        <v>764</v>
      </c>
      <c r="W952" s="339">
        <f t="shared" si="277"/>
        <v>1972</v>
      </c>
      <c r="X952" s="339">
        <f t="shared" si="277"/>
        <v>1031</v>
      </c>
      <c r="Y952" s="339">
        <f t="shared" si="277"/>
        <v>1498</v>
      </c>
      <c r="Z952" s="339">
        <f t="shared" si="277"/>
        <v>258</v>
      </c>
      <c r="AA952" s="339">
        <f t="shared" si="277"/>
        <v>974</v>
      </c>
      <c r="AB952" s="339">
        <f t="shared" si="277"/>
        <v>1916</v>
      </c>
      <c r="AC952" s="339">
        <f t="shared" si="277"/>
        <v>254</v>
      </c>
      <c r="AD952" s="339">
        <f t="shared" si="277"/>
        <v>526</v>
      </c>
      <c r="AE952" s="339">
        <f t="shared" si="277"/>
        <v>616</v>
      </c>
      <c r="AF952" s="339">
        <f t="shared" si="277"/>
        <v>4303</v>
      </c>
      <c r="AG952" s="339">
        <f t="shared" si="277"/>
        <v>387</v>
      </c>
      <c r="AH952" s="339">
        <f t="shared" si="277"/>
        <v>198</v>
      </c>
      <c r="AI952" s="339">
        <f t="shared" si="277"/>
        <v>86</v>
      </c>
      <c r="AJ952" s="339">
        <f t="shared" si="277"/>
        <v>0</v>
      </c>
      <c r="AK952" s="335"/>
      <c r="AL952" s="335"/>
      <c r="AM952" s="335"/>
      <c r="AN952" s="335"/>
      <c r="AO952" s="335"/>
      <c r="AP952" s="335"/>
    </row>
    <row r="953">
      <c r="A953" s="347">
        <f t="shared" si="271"/>
        <v>44147</v>
      </c>
      <c r="B953" s="339">
        <f t="shared" ref="B953:AJ953" si="278">B241-B1306-B2015</f>
        <v>1257</v>
      </c>
      <c r="C953" s="339">
        <f t="shared" si="278"/>
        <v>655</v>
      </c>
      <c r="D953" s="339">
        <f t="shared" si="278"/>
        <v>2115</v>
      </c>
      <c r="E953" s="339">
        <f t="shared" si="278"/>
        <v>178</v>
      </c>
      <c r="F953" s="339">
        <f t="shared" si="278"/>
        <v>243</v>
      </c>
      <c r="G953" s="339">
        <f t="shared" si="278"/>
        <v>723</v>
      </c>
      <c r="H953" s="339">
        <f t="shared" si="278"/>
        <v>6662</v>
      </c>
      <c r="I953" s="339">
        <f t="shared" si="278"/>
        <v>480</v>
      </c>
      <c r="J953" s="339">
        <f t="shared" si="278"/>
        <v>9728</v>
      </c>
      <c r="K953" s="339">
        <f t="shared" si="278"/>
        <v>5933</v>
      </c>
      <c r="L953" s="339">
        <f t="shared" si="278"/>
        <v>2063</v>
      </c>
      <c r="M953" s="339">
        <f t="shared" si="278"/>
        <v>543</v>
      </c>
      <c r="N953" s="339">
        <f t="shared" si="278"/>
        <v>2273</v>
      </c>
      <c r="O953" s="339">
        <f t="shared" si="278"/>
        <v>551</v>
      </c>
      <c r="P953" s="339">
        <f t="shared" si="278"/>
        <v>661</v>
      </c>
      <c r="Q953" s="339">
        <f t="shared" si="278"/>
        <v>115</v>
      </c>
      <c r="R953" s="339">
        <f t="shared" si="278"/>
        <v>1450</v>
      </c>
      <c r="S953" s="339">
        <f t="shared" si="278"/>
        <v>545</v>
      </c>
      <c r="T953" s="339">
        <f t="shared" si="278"/>
        <v>1119</v>
      </c>
      <c r="U953" s="339">
        <f t="shared" si="278"/>
        <v>3012</v>
      </c>
      <c r="V953" s="339">
        <f t="shared" si="278"/>
        <v>750</v>
      </c>
      <c r="W953" s="339">
        <f t="shared" si="278"/>
        <v>1970</v>
      </c>
      <c r="X953" s="339">
        <f t="shared" si="278"/>
        <v>1051</v>
      </c>
      <c r="Y953" s="339">
        <f t="shared" si="278"/>
        <v>1496</v>
      </c>
      <c r="Z953" s="339">
        <f t="shared" si="278"/>
        <v>247</v>
      </c>
      <c r="AA953" s="339">
        <f t="shared" si="278"/>
        <v>1069</v>
      </c>
      <c r="AB953" s="339">
        <f t="shared" si="278"/>
        <v>1943</v>
      </c>
      <c r="AC953" s="339">
        <f t="shared" si="278"/>
        <v>254</v>
      </c>
      <c r="AD953" s="339">
        <f t="shared" si="278"/>
        <v>544</v>
      </c>
      <c r="AE953" s="339">
        <f t="shared" si="278"/>
        <v>608</v>
      </c>
      <c r="AF953" s="339">
        <f t="shared" si="278"/>
        <v>4367</v>
      </c>
      <c r="AG953" s="339">
        <f t="shared" si="278"/>
        <v>384</v>
      </c>
      <c r="AH953" s="339">
        <f t="shared" si="278"/>
        <v>208</v>
      </c>
      <c r="AI953" s="339">
        <f t="shared" si="278"/>
        <v>77</v>
      </c>
      <c r="AJ953" s="339">
        <f t="shared" si="278"/>
        <v>0</v>
      </c>
      <c r="AK953" s="335"/>
      <c r="AL953" s="335"/>
      <c r="AM953" s="335"/>
      <c r="AN953" s="335"/>
      <c r="AO953" s="335"/>
      <c r="AP953" s="335"/>
    </row>
    <row r="954">
      <c r="A954" s="347">
        <f t="shared" si="271"/>
        <v>44148</v>
      </c>
      <c r="B954" s="339">
        <f t="shared" ref="B954:AJ954" si="279">B242-B1307-B2016</f>
        <v>1298</v>
      </c>
      <c r="C954" s="339">
        <f t="shared" si="279"/>
        <v>663</v>
      </c>
      <c r="D954" s="339">
        <f t="shared" si="279"/>
        <v>2225</v>
      </c>
      <c r="E954" s="339">
        <f t="shared" si="279"/>
        <v>181</v>
      </c>
      <c r="F954" s="339">
        <f t="shared" si="279"/>
        <v>279</v>
      </c>
      <c r="G954" s="339">
        <f t="shared" si="279"/>
        <v>753</v>
      </c>
      <c r="H954" s="339">
        <f t="shared" si="279"/>
        <v>6702</v>
      </c>
      <c r="I954" s="339">
        <f t="shared" si="279"/>
        <v>479</v>
      </c>
      <c r="J954" s="339">
        <f t="shared" si="279"/>
        <v>10142</v>
      </c>
      <c r="K954" s="339">
        <f t="shared" si="279"/>
        <v>6939</v>
      </c>
      <c r="L954" s="339">
        <f t="shared" si="279"/>
        <v>2067</v>
      </c>
      <c r="M954" s="339">
        <f t="shared" si="279"/>
        <v>541</v>
      </c>
      <c r="N954" s="339">
        <f t="shared" si="279"/>
        <v>2209</v>
      </c>
      <c r="O954" s="339">
        <f t="shared" si="279"/>
        <v>595</v>
      </c>
      <c r="P954" s="339">
        <f t="shared" si="279"/>
        <v>666</v>
      </c>
      <c r="Q954" s="339">
        <f t="shared" si="279"/>
        <v>114</v>
      </c>
      <c r="R954" s="339">
        <f t="shared" si="279"/>
        <v>1458</v>
      </c>
      <c r="S954" s="339">
        <f t="shared" si="279"/>
        <v>593</v>
      </c>
      <c r="T954" s="339">
        <f t="shared" si="279"/>
        <v>1173</v>
      </c>
      <c r="U954" s="339">
        <f t="shared" si="279"/>
        <v>3081</v>
      </c>
      <c r="V954" s="339">
        <f t="shared" si="279"/>
        <v>743</v>
      </c>
      <c r="W954" s="339">
        <f t="shared" si="279"/>
        <v>1973</v>
      </c>
      <c r="X954" s="339">
        <f t="shared" si="279"/>
        <v>1137</v>
      </c>
      <c r="Y954" s="339">
        <f t="shared" si="279"/>
        <v>1583</v>
      </c>
      <c r="Z954" s="339">
        <f t="shared" si="279"/>
        <v>263</v>
      </c>
      <c r="AA954" s="339">
        <f t="shared" si="279"/>
        <v>1156</v>
      </c>
      <c r="AB954" s="339">
        <f t="shared" si="279"/>
        <v>2023</v>
      </c>
      <c r="AC954" s="339">
        <f t="shared" si="279"/>
        <v>262</v>
      </c>
      <c r="AD954" s="339">
        <f t="shared" si="279"/>
        <v>507</v>
      </c>
      <c r="AE954" s="339">
        <f t="shared" si="279"/>
        <v>620</v>
      </c>
      <c r="AF954" s="339">
        <f t="shared" si="279"/>
        <v>4514</v>
      </c>
      <c r="AG954" s="339">
        <f t="shared" si="279"/>
        <v>373</v>
      </c>
      <c r="AH954" s="339">
        <f t="shared" si="279"/>
        <v>216</v>
      </c>
      <c r="AI954" s="339">
        <f t="shared" si="279"/>
        <v>76</v>
      </c>
      <c r="AJ954" s="339">
        <f t="shared" si="279"/>
        <v>0</v>
      </c>
      <c r="AK954" s="335"/>
      <c r="AL954" s="335"/>
      <c r="AM954" s="335"/>
      <c r="AN954" s="335"/>
      <c r="AO954" s="335"/>
      <c r="AP954" s="335"/>
    </row>
    <row r="955">
      <c r="A955" s="347">
        <f t="shared" si="271"/>
        <v>44149</v>
      </c>
      <c r="B955" s="339">
        <f t="shared" ref="B955:AJ955" si="280">B243-B1308-B2017</f>
        <v>1315</v>
      </c>
      <c r="C955" s="339">
        <f t="shared" si="280"/>
        <v>698</v>
      </c>
      <c r="D955" s="339">
        <f t="shared" si="280"/>
        <v>2380</v>
      </c>
      <c r="E955" s="339">
        <f t="shared" si="280"/>
        <v>150</v>
      </c>
      <c r="F955" s="339">
        <f t="shared" si="280"/>
        <v>286</v>
      </c>
      <c r="G955" s="339">
        <f t="shared" si="280"/>
        <v>780</v>
      </c>
      <c r="H955" s="339">
        <f t="shared" si="280"/>
        <v>6906</v>
      </c>
      <c r="I955" s="339">
        <f t="shared" si="280"/>
        <v>474</v>
      </c>
      <c r="J955" s="339">
        <f t="shared" si="280"/>
        <v>10477</v>
      </c>
      <c r="K955" s="339">
        <f t="shared" si="280"/>
        <v>7891</v>
      </c>
      <c r="L955" s="339">
        <f t="shared" si="280"/>
        <v>2068</v>
      </c>
      <c r="M955" s="339">
        <f t="shared" si="280"/>
        <v>531</v>
      </c>
      <c r="N955" s="339">
        <f t="shared" si="280"/>
        <v>2198</v>
      </c>
      <c r="O955" s="339">
        <f t="shared" si="280"/>
        <v>609</v>
      </c>
      <c r="P955" s="339">
        <f t="shared" si="280"/>
        <v>625</v>
      </c>
      <c r="Q955" s="339">
        <f t="shared" si="280"/>
        <v>118</v>
      </c>
      <c r="R955" s="339">
        <f t="shared" si="280"/>
        <v>1364</v>
      </c>
      <c r="S955" s="339">
        <f t="shared" si="280"/>
        <v>620</v>
      </c>
      <c r="T955" s="339">
        <f t="shared" si="280"/>
        <v>1189</v>
      </c>
      <c r="U955" s="339">
        <f t="shared" si="280"/>
        <v>3168</v>
      </c>
      <c r="V955" s="339">
        <f t="shared" si="280"/>
        <v>789</v>
      </c>
      <c r="W955" s="339">
        <f t="shared" si="280"/>
        <v>1991</v>
      </c>
      <c r="X955" s="339">
        <f t="shared" si="280"/>
        <v>1187</v>
      </c>
      <c r="Y955" s="339">
        <f t="shared" si="280"/>
        <v>1614</v>
      </c>
      <c r="Z955" s="339">
        <f t="shared" si="280"/>
        <v>249</v>
      </c>
      <c r="AA955" s="339">
        <f t="shared" si="280"/>
        <v>1237</v>
      </c>
      <c r="AB955" s="339">
        <f t="shared" si="280"/>
        <v>2103</v>
      </c>
      <c r="AC955" s="339">
        <f t="shared" si="280"/>
        <v>268</v>
      </c>
      <c r="AD955" s="339">
        <f t="shared" si="280"/>
        <v>524</v>
      </c>
      <c r="AE955" s="339">
        <f t="shared" si="280"/>
        <v>630</v>
      </c>
      <c r="AF955" s="339">
        <f t="shared" si="280"/>
        <v>4665</v>
      </c>
      <c r="AG955" s="339">
        <f t="shared" si="280"/>
        <v>365</v>
      </c>
      <c r="AH955" s="339">
        <f t="shared" si="280"/>
        <v>223</v>
      </c>
      <c r="AI955" s="339">
        <f t="shared" si="280"/>
        <v>73</v>
      </c>
      <c r="AJ955" s="339">
        <f t="shared" si="280"/>
        <v>0</v>
      </c>
      <c r="AK955" s="335"/>
      <c r="AL955" s="335"/>
      <c r="AM955" s="335"/>
      <c r="AN955" s="335"/>
      <c r="AO955" s="335"/>
      <c r="AP955" s="335"/>
    </row>
    <row r="956">
      <c r="A956" s="347">
        <f t="shared" si="271"/>
        <v>44150</v>
      </c>
      <c r="B956" s="339">
        <f t="shared" ref="B956:AJ956" si="281">B244-B1309-B2018</f>
        <v>1362</v>
      </c>
      <c r="C956" s="339">
        <f t="shared" si="281"/>
        <v>663</v>
      </c>
      <c r="D956" s="339">
        <f t="shared" si="281"/>
        <v>2539</v>
      </c>
      <c r="E956" s="339">
        <f t="shared" si="281"/>
        <v>140</v>
      </c>
      <c r="F956" s="339">
        <f t="shared" si="281"/>
        <v>282</v>
      </c>
      <c r="G956" s="339">
        <f t="shared" si="281"/>
        <v>779</v>
      </c>
      <c r="H956" s="339">
        <f t="shared" si="281"/>
        <v>7091</v>
      </c>
      <c r="I956" s="339">
        <f t="shared" si="281"/>
        <v>451</v>
      </c>
      <c r="J956" s="339">
        <f t="shared" si="281"/>
        <v>9763</v>
      </c>
      <c r="K956" s="339">
        <f t="shared" si="281"/>
        <v>8665</v>
      </c>
      <c r="L956" s="339">
        <f t="shared" si="281"/>
        <v>2015</v>
      </c>
      <c r="M956" s="339">
        <f t="shared" si="281"/>
        <v>531</v>
      </c>
      <c r="N956" s="339">
        <f t="shared" si="281"/>
        <v>2194</v>
      </c>
      <c r="O956" s="339">
        <f t="shared" si="281"/>
        <v>643</v>
      </c>
      <c r="P956" s="339">
        <f t="shared" si="281"/>
        <v>681</v>
      </c>
      <c r="Q956" s="339">
        <f t="shared" si="281"/>
        <v>124</v>
      </c>
      <c r="R956" s="339">
        <f t="shared" si="281"/>
        <v>1229</v>
      </c>
      <c r="S956" s="339">
        <f t="shared" si="281"/>
        <v>634</v>
      </c>
      <c r="T956" s="339">
        <f t="shared" si="281"/>
        <v>1196</v>
      </c>
      <c r="U956" s="339">
        <f t="shared" si="281"/>
        <v>3236</v>
      </c>
      <c r="V956" s="339">
        <f t="shared" si="281"/>
        <v>814</v>
      </c>
      <c r="W956" s="339">
        <f t="shared" si="281"/>
        <v>2008</v>
      </c>
      <c r="X956" s="339">
        <f t="shared" si="281"/>
        <v>1155</v>
      </c>
      <c r="Y956" s="339">
        <f t="shared" si="281"/>
        <v>1677</v>
      </c>
      <c r="Z956" s="339">
        <f t="shared" si="281"/>
        <v>250</v>
      </c>
      <c r="AA956" s="339">
        <f t="shared" si="281"/>
        <v>1167</v>
      </c>
      <c r="AB956" s="339">
        <f t="shared" si="281"/>
        <v>1995</v>
      </c>
      <c r="AC956" s="339">
        <f t="shared" si="281"/>
        <v>272</v>
      </c>
      <c r="AD956" s="339">
        <f t="shared" si="281"/>
        <v>535</v>
      </c>
      <c r="AE956" s="339">
        <f t="shared" si="281"/>
        <v>513</v>
      </c>
      <c r="AF956" s="339">
        <f t="shared" si="281"/>
        <v>4665</v>
      </c>
      <c r="AG956" s="339">
        <f t="shared" si="281"/>
        <v>347</v>
      </c>
      <c r="AH956" s="339">
        <f t="shared" si="281"/>
        <v>223</v>
      </c>
      <c r="AI956" s="339">
        <f t="shared" si="281"/>
        <v>72</v>
      </c>
      <c r="AJ956" s="339">
        <f t="shared" si="281"/>
        <v>0</v>
      </c>
      <c r="AK956" s="335"/>
      <c r="AL956" s="335"/>
      <c r="AM956" s="335"/>
      <c r="AN956" s="335"/>
      <c r="AO956" s="335"/>
      <c r="AP956" s="335"/>
    </row>
    <row r="957">
      <c r="A957" s="347">
        <f t="shared" si="271"/>
        <v>44151</v>
      </c>
      <c r="B957" s="339">
        <f t="shared" ref="B957:AJ957" si="282">B245-B1310-B2019</f>
        <v>1383</v>
      </c>
      <c r="C957" s="339">
        <f t="shared" si="282"/>
        <v>660</v>
      </c>
      <c r="D957" s="339">
        <f t="shared" si="282"/>
        <v>2538</v>
      </c>
      <c r="E957" s="339">
        <f t="shared" si="282"/>
        <v>135</v>
      </c>
      <c r="F957" s="339">
        <f t="shared" si="282"/>
        <v>281</v>
      </c>
      <c r="G957" s="339">
        <f t="shared" si="282"/>
        <v>831</v>
      </c>
      <c r="H957" s="339">
        <f t="shared" si="282"/>
        <v>7052</v>
      </c>
      <c r="I957" s="339">
        <f t="shared" si="282"/>
        <v>437</v>
      </c>
      <c r="J957" s="339">
        <f t="shared" si="282"/>
        <v>9574</v>
      </c>
      <c r="K957" s="339">
        <f t="shared" si="282"/>
        <v>9027</v>
      </c>
      <c r="L957" s="339">
        <f t="shared" si="282"/>
        <v>2018</v>
      </c>
      <c r="M957" s="339">
        <f t="shared" si="282"/>
        <v>540</v>
      </c>
      <c r="N957" s="339">
        <f t="shared" si="282"/>
        <v>2135</v>
      </c>
      <c r="O957" s="339">
        <f t="shared" si="282"/>
        <v>643</v>
      </c>
      <c r="P957" s="339">
        <f t="shared" si="282"/>
        <v>637</v>
      </c>
      <c r="Q957" s="339">
        <f t="shared" si="282"/>
        <v>126</v>
      </c>
      <c r="R957" s="339">
        <f t="shared" si="282"/>
        <v>1229</v>
      </c>
      <c r="S957" s="339">
        <f t="shared" si="282"/>
        <v>634</v>
      </c>
      <c r="T957" s="339">
        <f t="shared" si="282"/>
        <v>1138</v>
      </c>
      <c r="U957" s="339">
        <f t="shared" si="282"/>
        <v>3187</v>
      </c>
      <c r="V957" s="339">
        <f t="shared" si="282"/>
        <v>881</v>
      </c>
      <c r="W957" s="339">
        <f t="shared" si="282"/>
        <v>2013</v>
      </c>
      <c r="X957" s="339">
        <f t="shared" si="282"/>
        <v>1148</v>
      </c>
      <c r="Y957" s="339">
        <f t="shared" si="282"/>
        <v>1589</v>
      </c>
      <c r="Z957" s="339">
        <f t="shared" si="282"/>
        <v>310</v>
      </c>
      <c r="AA957" s="339">
        <f t="shared" si="282"/>
        <v>1219</v>
      </c>
      <c r="AB957" s="339">
        <f t="shared" si="282"/>
        <v>1992</v>
      </c>
      <c r="AC957" s="339">
        <f t="shared" si="282"/>
        <v>275</v>
      </c>
      <c r="AD957" s="339">
        <f t="shared" si="282"/>
        <v>531</v>
      </c>
      <c r="AE957" s="339">
        <f t="shared" si="282"/>
        <v>498</v>
      </c>
      <c r="AF957" s="339">
        <f t="shared" si="282"/>
        <v>4605</v>
      </c>
      <c r="AG957" s="339">
        <f t="shared" si="282"/>
        <v>346</v>
      </c>
      <c r="AH957" s="339">
        <f t="shared" si="282"/>
        <v>230</v>
      </c>
      <c r="AI957" s="339">
        <f t="shared" si="282"/>
        <v>67</v>
      </c>
      <c r="AJ957" s="339">
        <f t="shared" si="282"/>
        <v>0</v>
      </c>
      <c r="AK957" s="335"/>
      <c r="AL957" s="335"/>
      <c r="AM957" s="335"/>
      <c r="AN957" s="335"/>
      <c r="AO957" s="335"/>
      <c r="AP957" s="335"/>
    </row>
    <row r="958">
      <c r="A958" s="347">
        <f t="shared" si="271"/>
        <v>44152</v>
      </c>
      <c r="B958" s="339">
        <f t="shared" ref="B958:AJ958" si="283">B246-B1311-B2020</f>
        <v>1397</v>
      </c>
      <c r="C958" s="339">
        <f t="shared" si="283"/>
        <v>653</v>
      </c>
      <c r="D958" s="339">
        <f t="shared" si="283"/>
        <v>2525</v>
      </c>
      <c r="E958" s="339">
        <f t="shared" si="283"/>
        <v>104</v>
      </c>
      <c r="F958" s="339">
        <f t="shared" si="283"/>
        <v>268</v>
      </c>
      <c r="G958" s="339">
        <f t="shared" si="283"/>
        <v>893</v>
      </c>
      <c r="H958" s="339">
        <f t="shared" si="283"/>
        <v>7211</v>
      </c>
      <c r="I958" s="339">
        <f t="shared" si="283"/>
        <v>438</v>
      </c>
      <c r="J958" s="339">
        <f t="shared" si="283"/>
        <v>9402</v>
      </c>
      <c r="K958" s="339">
        <f t="shared" si="283"/>
        <v>9277</v>
      </c>
      <c r="L958" s="339">
        <f t="shared" si="283"/>
        <v>2172</v>
      </c>
      <c r="M958" s="339">
        <f t="shared" si="283"/>
        <v>558</v>
      </c>
      <c r="N958" s="339">
        <f t="shared" si="283"/>
        <v>2083</v>
      </c>
      <c r="O958" s="339">
        <f t="shared" si="283"/>
        <v>649</v>
      </c>
      <c r="P958" s="339">
        <f t="shared" si="283"/>
        <v>617</v>
      </c>
      <c r="Q958" s="339">
        <f t="shared" si="283"/>
        <v>131</v>
      </c>
      <c r="R958" s="339">
        <f t="shared" si="283"/>
        <v>1127</v>
      </c>
      <c r="S958" s="339">
        <f t="shared" si="283"/>
        <v>636</v>
      </c>
      <c r="T958" s="339">
        <f t="shared" si="283"/>
        <v>1155</v>
      </c>
      <c r="U958" s="339">
        <f t="shared" si="283"/>
        <v>3247</v>
      </c>
      <c r="V958" s="339">
        <f t="shared" si="283"/>
        <v>892</v>
      </c>
      <c r="W958" s="339">
        <f t="shared" si="283"/>
        <v>2006</v>
      </c>
      <c r="X958" s="339">
        <f t="shared" si="283"/>
        <v>1160</v>
      </c>
      <c r="Y958" s="339">
        <f t="shared" si="283"/>
        <v>1622</v>
      </c>
      <c r="Z958" s="339">
        <f t="shared" si="283"/>
        <v>328</v>
      </c>
      <c r="AA958" s="339">
        <f t="shared" si="283"/>
        <v>1133</v>
      </c>
      <c r="AB958" s="339">
        <f t="shared" si="283"/>
        <v>2176</v>
      </c>
      <c r="AC958" s="339">
        <f t="shared" si="283"/>
        <v>295</v>
      </c>
      <c r="AD958" s="339">
        <f t="shared" si="283"/>
        <v>514</v>
      </c>
      <c r="AE958" s="339">
        <f t="shared" si="283"/>
        <v>484</v>
      </c>
      <c r="AF958" s="339">
        <f t="shared" si="283"/>
        <v>4611</v>
      </c>
      <c r="AG958" s="339">
        <f t="shared" si="283"/>
        <v>349</v>
      </c>
      <c r="AH958" s="339">
        <f t="shared" si="283"/>
        <v>251</v>
      </c>
      <c r="AI958" s="339">
        <f t="shared" si="283"/>
        <v>62</v>
      </c>
      <c r="AJ958" s="339">
        <f t="shared" si="283"/>
        <v>0</v>
      </c>
      <c r="AK958" s="335"/>
      <c r="AL958" s="335"/>
      <c r="AM958" s="335"/>
      <c r="AN958" s="335"/>
      <c r="AO958" s="335"/>
      <c r="AP958" s="335"/>
    </row>
    <row r="959">
      <c r="A959" s="347">
        <f t="shared" si="271"/>
        <v>44153</v>
      </c>
      <c r="B959" s="339">
        <f t="shared" ref="B959:AJ959" si="284">B247-B1312-B2021</f>
        <v>1277</v>
      </c>
      <c r="C959" s="339">
        <f t="shared" si="284"/>
        <v>636</v>
      </c>
      <c r="D959" s="339">
        <f t="shared" si="284"/>
        <v>2579</v>
      </c>
      <c r="E959" s="339">
        <f t="shared" si="284"/>
        <v>102</v>
      </c>
      <c r="F959" s="339">
        <f t="shared" si="284"/>
        <v>268</v>
      </c>
      <c r="G959" s="339">
        <f t="shared" si="284"/>
        <v>1001</v>
      </c>
      <c r="H959" s="339">
        <f t="shared" si="284"/>
        <v>7499</v>
      </c>
      <c r="I959" s="339">
        <f t="shared" si="284"/>
        <v>419</v>
      </c>
      <c r="J959" s="339">
        <f t="shared" si="284"/>
        <v>8986</v>
      </c>
      <c r="K959" s="339">
        <f t="shared" si="284"/>
        <v>9366</v>
      </c>
      <c r="L959" s="339">
        <f t="shared" si="284"/>
        <v>2268</v>
      </c>
      <c r="M959" s="339">
        <f t="shared" si="284"/>
        <v>581</v>
      </c>
      <c r="N959" s="339">
        <f t="shared" si="284"/>
        <v>2216</v>
      </c>
      <c r="O959" s="339">
        <f t="shared" si="284"/>
        <v>667</v>
      </c>
      <c r="P959" s="339">
        <f t="shared" si="284"/>
        <v>698</v>
      </c>
      <c r="Q959" s="339">
        <f t="shared" si="284"/>
        <v>144</v>
      </c>
      <c r="R959" s="339">
        <f t="shared" si="284"/>
        <v>1127</v>
      </c>
      <c r="S959" s="339">
        <f t="shared" si="284"/>
        <v>646</v>
      </c>
      <c r="T959" s="339">
        <f t="shared" si="284"/>
        <v>1160</v>
      </c>
      <c r="U959" s="339">
        <f t="shared" si="284"/>
        <v>3303</v>
      </c>
      <c r="V959" s="339">
        <f t="shared" si="284"/>
        <v>889</v>
      </c>
      <c r="W959" s="339">
        <f t="shared" si="284"/>
        <v>2017</v>
      </c>
      <c r="X959" s="339">
        <f t="shared" si="284"/>
        <v>1239</v>
      </c>
      <c r="Y959" s="339">
        <f t="shared" si="284"/>
        <v>1657</v>
      </c>
      <c r="Z959" s="339">
        <f t="shared" si="284"/>
        <v>394</v>
      </c>
      <c r="AA959" s="339">
        <f t="shared" si="284"/>
        <v>1133</v>
      </c>
      <c r="AB959" s="339">
        <f t="shared" si="284"/>
        <v>2200</v>
      </c>
      <c r="AC959" s="339">
        <f t="shared" si="284"/>
        <v>299</v>
      </c>
      <c r="AD959" s="339">
        <f t="shared" si="284"/>
        <v>516</v>
      </c>
      <c r="AE959" s="339">
        <f t="shared" si="284"/>
        <v>461</v>
      </c>
      <c r="AF959" s="339">
        <f t="shared" si="284"/>
        <v>4615</v>
      </c>
      <c r="AG959" s="339">
        <f t="shared" si="284"/>
        <v>349</v>
      </c>
      <c r="AH959" s="339">
        <f t="shared" si="284"/>
        <v>277</v>
      </c>
      <c r="AI959" s="339">
        <f t="shared" si="284"/>
        <v>62</v>
      </c>
      <c r="AJ959" s="339">
        <f t="shared" si="284"/>
        <v>0</v>
      </c>
      <c r="AK959" s="335"/>
      <c r="AL959" s="335"/>
      <c r="AM959" s="335"/>
      <c r="AN959" s="335"/>
      <c r="AO959" s="335"/>
      <c r="AP959" s="335"/>
    </row>
    <row r="960">
      <c r="A960" s="347">
        <f t="shared" si="271"/>
        <v>44154</v>
      </c>
      <c r="B960" s="339">
        <f t="shared" ref="B960:AJ960" si="285">B248-B1313-B2022</f>
        <v>1327</v>
      </c>
      <c r="C960" s="339">
        <f t="shared" si="285"/>
        <v>658</v>
      </c>
      <c r="D960" s="339">
        <f t="shared" si="285"/>
        <v>2738</v>
      </c>
      <c r="E960" s="339">
        <f t="shared" si="285"/>
        <v>124</v>
      </c>
      <c r="F960" s="339">
        <f t="shared" si="285"/>
        <v>272</v>
      </c>
      <c r="G960" s="339">
        <f t="shared" si="285"/>
        <v>1059</v>
      </c>
      <c r="H960" s="339">
        <f t="shared" si="285"/>
        <v>7784</v>
      </c>
      <c r="I960" s="339">
        <f t="shared" si="285"/>
        <v>412</v>
      </c>
      <c r="J960" s="339">
        <f t="shared" si="285"/>
        <v>8931</v>
      </c>
      <c r="K960" s="339">
        <f t="shared" si="285"/>
        <v>9469</v>
      </c>
      <c r="L960" s="339">
        <f t="shared" si="285"/>
        <v>2458</v>
      </c>
      <c r="M960" s="339">
        <f t="shared" si="285"/>
        <v>599</v>
      </c>
      <c r="N960" s="339">
        <f t="shared" si="285"/>
        <v>2102</v>
      </c>
      <c r="O960" s="339">
        <f t="shared" si="285"/>
        <v>653</v>
      </c>
      <c r="P960" s="339">
        <f t="shared" si="285"/>
        <v>516</v>
      </c>
      <c r="Q960" s="339">
        <f t="shared" si="285"/>
        <v>141</v>
      </c>
      <c r="R960" s="339">
        <f t="shared" si="285"/>
        <v>1148</v>
      </c>
      <c r="S960" s="339">
        <f t="shared" si="285"/>
        <v>648</v>
      </c>
      <c r="T960" s="339">
        <f t="shared" si="285"/>
        <v>1159</v>
      </c>
      <c r="U960" s="339">
        <f t="shared" si="285"/>
        <v>3096</v>
      </c>
      <c r="V960" s="339">
        <f t="shared" si="285"/>
        <v>997</v>
      </c>
      <c r="W960" s="339">
        <f t="shared" si="285"/>
        <v>2018</v>
      </c>
      <c r="X960" s="339">
        <f t="shared" si="285"/>
        <v>1234</v>
      </c>
      <c r="Y960" s="339">
        <f t="shared" si="285"/>
        <v>1659</v>
      </c>
      <c r="Z960" s="339">
        <f t="shared" si="285"/>
        <v>428</v>
      </c>
      <c r="AA960" s="339">
        <f t="shared" si="285"/>
        <v>1201</v>
      </c>
      <c r="AB960" s="339">
        <f t="shared" si="285"/>
        <v>1794</v>
      </c>
      <c r="AC960" s="339">
        <f t="shared" si="285"/>
        <v>282</v>
      </c>
      <c r="AD960" s="339">
        <f t="shared" si="285"/>
        <v>549</v>
      </c>
      <c r="AE960" s="339">
        <f t="shared" si="285"/>
        <v>439</v>
      </c>
      <c r="AF960" s="339">
        <f t="shared" si="285"/>
        <v>4615</v>
      </c>
      <c r="AG960" s="339">
        <f t="shared" si="285"/>
        <v>367</v>
      </c>
      <c r="AH960" s="339">
        <f t="shared" si="285"/>
        <v>277</v>
      </c>
      <c r="AI960" s="339">
        <f t="shared" si="285"/>
        <v>62</v>
      </c>
      <c r="AJ960" s="339">
        <f t="shared" si="285"/>
        <v>0</v>
      </c>
      <c r="AK960" s="335"/>
      <c r="AL960" s="335"/>
      <c r="AM960" s="335"/>
      <c r="AN960" s="335"/>
      <c r="AO960" s="335"/>
      <c r="AP960" s="335"/>
    </row>
    <row r="961">
      <c r="A961" s="347">
        <f t="shared" si="271"/>
        <v>44155</v>
      </c>
      <c r="B961" s="339">
        <f t="shared" ref="B961:AJ961" si="286">B249-B1314-B2023</f>
        <v>1348</v>
      </c>
      <c r="C961" s="339">
        <f t="shared" si="286"/>
        <v>663</v>
      </c>
      <c r="D961" s="339">
        <f t="shared" si="286"/>
        <v>2838</v>
      </c>
      <c r="E961" s="339">
        <f t="shared" si="286"/>
        <v>107</v>
      </c>
      <c r="F961" s="339">
        <f t="shared" si="286"/>
        <v>246</v>
      </c>
      <c r="G961" s="339">
        <f t="shared" si="286"/>
        <v>1063</v>
      </c>
      <c r="H961" s="339">
        <f t="shared" si="286"/>
        <v>8073</v>
      </c>
      <c r="I961" s="339">
        <f t="shared" si="286"/>
        <v>416</v>
      </c>
      <c r="J961" s="339">
        <f t="shared" si="286"/>
        <v>8775</v>
      </c>
      <c r="K961" s="339">
        <f t="shared" si="286"/>
        <v>9571</v>
      </c>
      <c r="L961" s="339">
        <f t="shared" si="286"/>
        <v>2496</v>
      </c>
      <c r="M961" s="339">
        <f t="shared" si="286"/>
        <v>602</v>
      </c>
      <c r="N961" s="339">
        <f t="shared" si="286"/>
        <v>2101</v>
      </c>
      <c r="O961" s="339">
        <f t="shared" si="286"/>
        <v>696</v>
      </c>
      <c r="P961" s="339">
        <f t="shared" si="286"/>
        <v>537</v>
      </c>
      <c r="Q961" s="339">
        <f t="shared" si="286"/>
        <v>182</v>
      </c>
      <c r="R961" s="339">
        <f t="shared" si="286"/>
        <v>1092</v>
      </c>
      <c r="S961" s="339">
        <f t="shared" si="286"/>
        <v>661</v>
      </c>
      <c r="T961" s="339">
        <f t="shared" si="286"/>
        <v>1185</v>
      </c>
      <c r="U961" s="339">
        <f t="shared" si="286"/>
        <v>3191</v>
      </c>
      <c r="V961" s="339">
        <f t="shared" si="286"/>
        <v>1087</v>
      </c>
      <c r="W961" s="339">
        <f t="shared" si="286"/>
        <v>2025</v>
      </c>
      <c r="X961" s="339">
        <f t="shared" si="286"/>
        <v>1287</v>
      </c>
      <c r="Y961" s="339">
        <f t="shared" si="286"/>
        <v>1673</v>
      </c>
      <c r="Z961" s="339">
        <f t="shared" si="286"/>
        <v>409</v>
      </c>
      <c r="AA961" s="339">
        <f t="shared" si="286"/>
        <v>1245</v>
      </c>
      <c r="AB961" s="339">
        <f t="shared" si="286"/>
        <v>1857</v>
      </c>
      <c r="AC961" s="339">
        <f t="shared" si="286"/>
        <v>295</v>
      </c>
      <c r="AD961" s="339">
        <f t="shared" si="286"/>
        <v>549</v>
      </c>
      <c r="AE961" s="339">
        <f t="shared" si="286"/>
        <v>505</v>
      </c>
      <c r="AF961" s="339">
        <f t="shared" si="286"/>
        <v>4615</v>
      </c>
      <c r="AG961" s="339">
        <f t="shared" si="286"/>
        <v>359</v>
      </c>
      <c r="AH961" s="339">
        <f t="shared" si="286"/>
        <v>269</v>
      </c>
      <c r="AI961" s="339">
        <f t="shared" si="286"/>
        <v>62</v>
      </c>
      <c r="AJ961" s="339">
        <f t="shared" si="286"/>
        <v>0</v>
      </c>
      <c r="AK961" s="335"/>
      <c r="AL961" s="335"/>
      <c r="AM961" s="335"/>
      <c r="AN961" s="335"/>
      <c r="AO961" s="335"/>
      <c r="AP961" s="335"/>
    </row>
    <row r="962">
      <c r="A962" s="347">
        <f t="shared" si="271"/>
        <v>44156</v>
      </c>
      <c r="B962" s="339">
        <f t="shared" ref="B962:AJ962" si="287">B250-B1315-B2024</f>
        <v>1390</v>
      </c>
      <c r="C962" s="339">
        <f t="shared" si="287"/>
        <v>684</v>
      </c>
      <c r="D962" s="339">
        <f t="shared" si="287"/>
        <v>2997</v>
      </c>
      <c r="E962" s="339">
        <f t="shared" si="287"/>
        <v>108</v>
      </c>
      <c r="F962" s="339">
        <f t="shared" si="287"/>
        <v>293</v>
      </c>
      <c r="G962" s="339">
        <f t="shared" si="287"/>
        <v>1093</v>
      </c>
      <c r="H962" s="339">
        <f t="shared" si="287"/>
        <v>8543</v>
      </c>
      <c r="I962" s="339">
        <f t="shared" si="287"/>
        <v>454</v>
      </c>
      <c r="J962" s="339">
        <f t="shared" si="287"/>
        <v>8509</v>
      </c>
      <c r="K962" s="339">
        <f t="shared" si="287"/>
        <v>9975</v>
      </c>
      <c r="L962" s="339">
        <f t="shared" si="287"/>
        <v>2563</v>
      </c>
      <c r="M962" s="339">
        <f t="shared" si="287"/>
        <v>589</v>
      </c>
      <c r="N962" s="339">
        <f t="shared" si="287"/>
        <v>2160</v>
      </c>
      <c r="O962" s="339">
        <f t="shared" si="287"/>
        <v>711</v>
      </c>
      <c r="P962" s="339">
        <f t="shared" si="287"/>
        <v>597</v>
      </c>
      <c r="Q962" s="339">
        <f t="shared" si="287"/>
        <v>210</v>
      </c>
      <c r="R962" s="339">
        <f t="shared" si="287"/>
        <v>1092</v>
      </c>
      <c r="S962" s="339">
        <f t="shared" si="287"/>
        <v>687</v>
      </c>
      <c r="T962" s="339">
        <f t="shared" si="287"/>
        <v>1209</v>
      </c>
      <c r="U962" s="339">
        <f t="shared" si="287"/>
        <v>3300</v>
      </c>
      <c r="V962" s="339">
        <f t="shared" si="287"/>
        <v>1092</v>
      </c>
      <c r="W962" s="339">
        <f t="shared" si="287"/>
        <v>2021</v>
      </c>
      <c r="X962" s="339">
        <f t="shared" si="287"/>
        <v>1315</v>
      </c>
      <c r="Y962" s="339">
        <f t="shared" si="287"/>
        <v>1491</v>
      </c>
      <c r="Z962" s="339">
        <f t="shared" si="287"/>
        <v>460</v>
      </c>
      <c r="AA962" s="339">
        <f t="shared" si="287"/>
        <v>1291</v>
      </c>
      <c r="AB962" s="339">
        <f t="shared" si="287"/>
        <v>2048</v>
      </c>
      <c r="AC962" s="339">
        <f t="shared" si="287"/>
        <v>299</v>
      </c>
      <c r="AD962" s="339">
        <f t="shared" si="287"/>
        <v>536</v>
      </c>
      <c r="AE962" s="339">
        <f t="shared" si="287"/>
        <v>535</v>
      </c>
      <c r="AF962" s="339">
        <f t="shared" si="287"/>
        <v>4615</v>
      </c>
      <c r="AG962" s="339">
        <f t="shared" si="287"/>
        <v>359</v>
      </c>
      <c r="AH962" s="339">
        <f t="shared" si="287"/>
        <v>293</v>
      </c>
      <c r="AI962" s="339">
        <f t="shared" si="287"/>
        <v>60</v>
      </c>
      <c r="AJ962" s="339">
        <f t="shared" si="287"/>
        <v>0</v>
      </c>
      <c r="AK962" s="335"/>
      <c r="AL962" s="335"/>
      <c r="AM962" s="335"/>
      <c r="AN962" s="335"/>
      <c r="AO962" s="335"/>
      <c r="AP962" s="335"/>
    </row>
    <row r="963">
      <c r="A963" s="347">
        <f t="shared" si="271"/>
        <v>44157</v>
      </c>
      <c r="B963" s="339">
        <f t="shared" ref="B963:AJ963" si="288">B251-B1316-B2025</f>
        <v>1408</v>
      </c>
      <c r="C963" s="339">
        <f t="shared" si="288"/>
        <v>725</v>
      </c>
      <c r="D963" s="339">
        <f t="shared" si="288"/>
        <v>3111</v>
      </c>
      <c r="E963" s="339">
        <f t="shared" si="288"/>
        <v>112</v>
      </c>
      <c r="F963" s="339">
        <f t="shared" si="288"/>
        <v>298</v>
      </c>
      <c r="G963" s="339">
        <f t="shared" si="288"/>
        <v>1157</v>
      </c>
      <c r="H963" s="339">
        <f t="shared" si="288"/>
        <v>8794</v>
      </c>
      <c r="I963" s="339">
        <f t="shared" si="288"/>
        <v>447</v>
      </c>
      <c r="J963" s="339">
        <f t="shared" si="288"/>
        <v>8187</v>
      </c>
      <c r="K963" s="339">
        <f t="shared" si="288"/>
        <v>9809</v>
      </c>
      <c r="L963" s="339">
        <f t="shared" si="288"/>
        <v>2533</v>
      </c>
      <c r="M963" s="339">
        <f t="shared" si="288"/>
        <v>573</v>
      </c>
      <c r="N963" s="339">
        <f t="shared" si="288"/>
        <v>2152</v>
      </c>
      <c r="O963" s="339">
        <f t="shared" si="288"/>
        <v>808</v>
      </c>
      <c r="P963" s="339">
        <f t="shared" si="288"/>
        <v>639</v>
      </c>
      <c r="Q963" s="339">
        <f t="shared" si="288"/>
        <v>241</v>
      </c>
      <c r="R963" s="339">
        <f t="shared" si="288"/>
        <v>1161</v>
      </c>
      <c r="S963" s="339">
        <f t="shared" si="288"/>
        <v>667</v>
      </c>
      <c r="T963" s="339">
        <f t="shared" si="288"/>
        <v>1232</v>
      </c>
      <c r="U963" s="339">
        <f t="shared" si="288"/>
        <v>3163</v>
      </c>
      <c r="V963" s="339">
        <f t="shared" si="288"/>
        <v>1093</v>
      </c>
      <c r="W963" s="339">
        <f t="shared" si="288"/>
        <v>2022</v>
      </c>
      <c r="X963" s="339">
        <f t="shared" si="288"/>
        <v>1324</v>
      </c>
      <c r="Y963" s="339">
        <f t="shared" si="288"/>
        <v>1411</v>
      </c>
      <c r="Z963" s="339">
        <f t="shared" si="288"/>
        <v>500</v>
      </c>
      <c r="AA963" s="339">
        <f t="shared" si="288"/>
        <v>1281</v>
      </c>
      <c r="AB963" s="339">
        <f t="shared" si="288"/>
        <v>2037</v>
      </c>
      <c r="AC963" s="339">
        <f t="shared" si="288"/>
        <v>302</v>
      </c>
      <c r="AD963" s="339">
        <f t="shared" si="288"/>
        <v>546</v>
      </c>
      <c r="AE963" s="339">
        <f t="shared" si="288"/>
        <v>527</v>
      </c>
      <c r="AF963" s="339">
        <f t="shared" si="288"/>
        <v>4615</v>
      </c>
      <c r="AG963" s="339">
        <f t="shared" si="288"/>
        <v>358</v>
      </c>
      <c r="AH963" s="339">
        <f t="shared" si="288"/>
        <v>298</v>
      </c>
      <c r="AI963" s="339">
        <f t="shared" si="288"/>
        <v>65</v>
      </c>
      <c r="AJ963" s="339">
        <f t="shared" si="288"/>
        <v>0</v>
      </c>
      <c r="AK963" s="335"/>
      <c r="AL963" s="335"/>
      <c r="AM963" s="335"/>
      <c r="AN963" s="335"/>
      <c r="AO963" s="335"/>
      <c r="AP963" s="335"/>
    </row>
    <row r="964">
      <c r="A964" s="347">
        <f t="shared" si="271"/>
        <v>44158</v>
      </c>
      <c r="B964" s="339">
        <f t="shared" ref="B964:AJ964" si="289">B252-B1317-B2026</f>
        <v>1438</v>
      </c>
      <c r="C964" s="339">
        <f t="shared" si="289"/>
        <v>727</v>
      </c>
      <c r="D964" s="339">
        <f t="shared" si="289"/>
        <v>3267</v>
      </c>
      <c r="E964" s="339">
        <f t="shared" si="289"/>
        <v>116</v>
      </c>
      <c r="F964" s="339">
        <f t="shared" si="289"/>
        <v>278</v>
      </c>
      <c r="G964" s="339">
        <f t="shared" si="289"/>
        <v>1135</v>
      </c>
      <c r="H964" s="339">
        <f t="shared" si="289"/>
        <v>8722</v>
      </c>
      <c r="I964" s="339">
        <f t="shared" si="289"/>
        <v>418</v>
      </c>
      <c r="J964" s="339">
        <f t="shared" si="289"/>
        <v>7774</v>
      </c>
      <c r="K964" s="339">
        <f t="shared" si="289"/>
        <v>10494</v>
      </c>
      <c r="L964" s="339">
        <f t="shared" si="289"/>
        <v>2471</v>
      </c>
      <c r="M964" s="339">
        <f t="shared" si="289"/>
        <v>562</v>
      </c>
      <c r="N964" s="339">
        <f t="shared" si="289"/>
        <v>2081</v>
      </c>
      <c r="O964" s="339">
        <f t="shared" si="289"/>
        <v>855</v>
      </c>
      <c r="P964" s="339">
        <f t="shared" si="289"/>
        <v>637</v>
      </c>
      <c r="Q964" s="339">
        <f t="shared" si="289"/>
        <v>234</v>
      </c>
      <c r="R964" s="339">
        <f t="shared" si="289"/>
        <v>1190</v>
      </c>
      <c r="S964" s="339">
        <f t="shared" si="289"/>
        <v>678</v>
      </c>
      <c r="T964" s="339">
        <f t="shared" si="289"/>
        <v>1242</v>
      </c>
      <c r="U964" s="339">
        <f t="shared" si="289"/>
        <v>3129</v>
      </c>
      <c r="V964" s="339">
        <f t="shared" si="289"/>
        <v>1082</v>
      </c>
      <c r="W964" s="339">
        <f t="shared" si="289"/>
        <v>2024</v>
      </c>
      <c r="X964" s="339">
        <f t="shared" si="289"/>
        <v>1268</v>
      </c>
      <c r="Y964" s="339">
        <f t="shared" si="289"/>
        <v>1468</v>
      </c>
      <c r="Z964" s="339">
        <f t="shared" si="289"/>
        <v>531</v>
      </c>
      <c r="AA964" s="339">
        <f t="shared" si="289"/>
        <v>1284</v>
      </c>
      <c r="AB964" s="339">
        <f t="shared" si="289"/>
        <v>2014</v>
      </c>
      <c r="AC964" s="339">
        <f t="shared" si="289"/>
        <v>303</v>
      </c>
      <c r="AD964" s="339">
        <f t="shared" si="289"/>
        <v>531</v>
      </c>
      <c r="AE964" s="339">
        <f t="shared" si="289"/>
        <v>497</v>
      </c>
      <c r="AF964" s="339">
        <f t="shared" si="289"/>
        <v>4615</v>
      </c>
      <c r="AG964" s="339">
        <f t="shared" si="289"/>
        <v>347</v>
      </c>
      <c r="AH964" s="339">
        <f t="shared" si="289"/>
        <v>292</v>
      </c>
      <c r="AI964" s="339">
        <f t="shared" si="289"/>
        <v>18</v>
      </c>
      <c r="AJ964" s="339">
        <f t="shared" si="289"/>
        <v>0</v>
      </c>
      <c r="AK964" s="335"/>
      <c r="AL964" s="335"/>
      <c r="AM964" s="335"/>
      <c r="AN964" s="335"/>
      <c r="AO964" s="335"/>
      <c r="AP964" s="335"/>
    </row>
    <row r="965">
      <c r="A965" s="347">
        <f t="shared" si="271"/>
        <v>44159</v>
      </c>
      <c r="B965" s="339">
        <f t="shared" ref="B965:AJ965" si="290">B253-B1318-B2027</f>
        <v>1444</v>
      </c>
      <c r="C965" s="339">
        <f t="shared" si="290"/>
        <v>732</v>
      </c>
      <c r="D965" s="339">
        <f t="shared" si="290"/>
        <v>3398</v>
      </c>
      <c r="E965" s="339">
        <f t="shared" si="290"/>
        <v>126</v>
      </c>
      <c r="F965" s="339">
        <f t="shared" si="290"/>
        <v>272</v>
      </c>
      <c r="G965" s="339">
        <f t="shared" si="290"/>
        <v>1173</v>
      </c>
      <c r="H965" s="339">
        <f t="shared" si="290"/>
        <v>8658</v>
      </c>
      <c r="I965" s="339">
        <f t="shared" si="290"/>
        <v>451</v>
      </c>
      <c r="J965" s="339">
        <f t="shared" si="290"/>
        <v>7641</v>
      </c>
      <c r="K965" s="339">
        <f t="shared" si="290"/>
        <v>11109</v>
      </c>
      <c r="L965" s="339">
        <f t="shared" si="290"/>
        <v>2637</v>
      </c>
      <c r="M965" s="339">
        <f t="shared" si="290"/>
        <v>533</v>
      </c>
      <c r="N965" s="339">
        <f t="shared" si="290"/>
        <v>2034</v>
      </c>
      <c r="O965" s="339">
        <f t="shared" si="290"/>
        <v>876</v>
      </c>
      <c r="P965" s="339">
        <f t="shared" si="290"/>
        <v>641</v>
      </c>
      <c r="Q965" s="339">
        <f t="shared" si="290"/>
        <v>308</v>
      </c>
      <c r="R965" s="339">
        <f t="shared" si="290"/>
        <v>1217</v>
      </c>
      <c r="S965" s="339">
        <f t="shared" si="290"/>
        <v>683</v>
      </c>
      <c r="T965" s="339">
        <f t="shared" si="290"/>
        <v>1245</v>
      </c>
      <c r="U965" s="339">
        <f t="shared" si="290"/>
        <v>3074</v>
      </c>
      <c r="V965" s="339">
        <f t="shared" si="290"/>
        <v>1071</v>
      </c>
      <c r="W965" s="339">
        <f t="shared" si="290"/>
        <v>2026</v>
      </c>
      <c r="X965" s="339">
        <f t="shared" si="290"/>
        <v>1302</v>
      </c>
      <c r="Y965" s="339">
        <f t="shared" si="290"/>
        <v>1475</v>
      </c>
      <c r="Z965" s="339">
        <f t="shared" si="290"/>
        <v>601</v>
      </c>
      <c r="AA965" s="339">
        <f t="shared" si="290"/>
        <v>1339</v>
      </c>
      <c r="AB965" s="339">
        <f t="shared" si="290"/>
        <v>2061</v>
      </c>
      <c r="AC965" s="339">
        <f t="shared" si="290"/>
        <v>300</v>
      </c>
      <c r="AD965" s="339">
        <f t="shared" si="290"/>
        <v>531</v>
      </c>
      <c r="AE965" s="339">
        <f t="shared" si="290"/>
        <v>545</v>
      </c>
      <c r="AF965" s="339">
        <f t="shared" si="290"/>
        <v>4715</v>
      </c>
      <c r="AG965" s="339">
        <f t="shared" si="290"/>
        <v>348</v>
      </c>
      <c r="AH965" s="339">
        <f t="shared" si="290"/>
        <v>292</v>
      </c>
      <c r="AI965" s="339">
        <f t="shared" si="290"/>
        <v>20</v>
      </c>
      <c r="AJ965" s="339">
        <f t="shared" si="290"/>
        <v>0</v>
      </c>
      <c r="AK965" s="335"/>
      <c r="AL965" s="335"/>
      <c r="AM965" s="335"/>
      <c r="AN965" s="335"/>
      <c r="AO965" s="335"/>
      <c r="AP965" s="335"/>
    </row>
    <row r="966">
      <c r="A966" s="347">
        <f t="shared" si="271"/>
        <v>44160</v>
      </c>
      <c r="B966" s="339">
        <f t="shared" ref="B966:AJ966" si="291">B254-B1319-B2028</f>
        <v>1338</v>
      </c>
      <c r="C966" s="339">
        <f t="shared" si="291"/>
        <v>758</v>
      </c>
      <c r="D966" s="339">
        <f t="shared" si="291"/>
        <v>3440</v>
      </c>
      <c r="E966" s="339">
        <f t="shared" si="291"/>
        <v>133</v>
      </c>
      <c r="F966" s="339">
        <f t="shared" si="291"/>
        <v>299</v>
      </c>
      <c r="G966" s="339">
        <f t="shared" si="291"/>
        <v>1176</v>
      </c>
      <c r="H966" s="339">
        <f t="shared" si="291"/>
        <v>8814</v>
      </c>
      <c r="I966" s="339">
        <f t="shared" si="291"/>
        <v>443</v>
      </c>
      <c r="J966" s="339">
        <f t="shared" si="291"/>
        <v>7608</v>
      </c>
      <c r="K966" s="339">
        <f t="shared" si="291"/>
        <v>11746</v>
      </c>
      <c r="L966" s="339">
        <f t="shared" si="291"/>
        <v>2724</v>
      </c>
      <c r="M966" s="339">
        <f t="shared" si="291"/>
        <v>503</v>
      </c>
      <c r="N966" s="339">
        <f t="shared" si="291"/>
        <v>1988</v>
      </c>
      <c r="O966" s="339">
        <f t="shared" si="291"/>
        <v>894</v>
      </c>
      <c r="P966" s="339">
        <f t="shared" si="291"/>
        <v>663</v>
      </c>
      <c r="Q966" s="339">
        <f t="shared" si="291"/>
        <v>355</v>
      </c>
      <c r="R966" s="339">
        <f t="shared" si="291"/>
        <v>1201</v>
      </c>
      <c r="S966" s="339">
        <f t="shared" si="291"/>
        <v>658</v>
      </c>
      <c r="T966" s="339">
        <f t="shared" si="291"/>
        <v>1260</v>
      </c>
      <c r="U966" s="339">
        <f t="shared" si="291"/>
        <v>3096</v>
      </c>
      <c r="V966" s="339">
        <f t="shared" si="291"/>
        <v>1122</v>
      </c>
      <c r="W966" s="339">
        <f t="shared" si="291"/>
        <v>2026</v>
      </c>
      <c r="X966" s="339">
        <f t="shared" si="291"/>
        <v>1288</v>
      </c>
      <c r="Y966" s="339">
        <f t="shared" si="291"/>
        <v>1476</v>
      </c>
      <c r="Z966" s="339">
        <f t="shared" si="291"/>
        <v>640</v>
      </c>
      <c r="AA966" s="339">
        <f t="shared" si="291"/>
        <v>1367</v>
      </c>
      <c r="AB966" s="339">
        <f t="shared" si="291"/>
        <v>2136</v>
      </c>
      <c r="AC966" s="339">
        <f t="shared" si="291"/>
        <v>303</v>
      </c>
      <c r="AD966" s="339">
        <f t="shared" si="291"/>
        <v>518</v>
      </c>
      <c r="AE966" s="339">
        <f t="shared" si="291"/>
        <v>600</v>
      </c>
      <c r="AF966" s="339">
        <f t="shared" si="291"/>
        <v>4754</v>
      </c>
      <c r="AG966" s="339">
        <f t="shared" si="291"/>
        <v>133</v>
      </c>
      <c r="AH966" s="339">
        <f t="shared" si="291"/>
        <v>324</v>
      </c>
      <c r="AI966" s="339">
        <f t="shared" si="291"/>
        <v>20</v>
      </c>
      <c r="AJ966" s="339">
        <f t="shared" si="291"/>
        <v>0</v>
      </c>
      <c r="AK966" s="335"/>
      <c r="AL966" s="335"/>
      <c r="AM966" s="335"/>
      <c r="AN966" s="335"/>
      <c r="AO966" s="335"/>
      <c r="AP966" s="335"/>
    </row>
    <row r="967">
      <c r="A967" s="347">
        <f t="shared" si="271"/>
        <v>44161</v>
      </c>
      <c r="B967" s="339">
        <f t="shared" ref="B967:AJ967" si="292">B255-B1320-B2029</f>
        <v>1330</v>
      </c>
      <c r="C967" s="339">
        <f t="shared" si="292"/>
        <v>814</v>
      </c>
      <c r="D967" s="339">
        <f t="shared" si="292"/>
        <v>3509</v>
      </c>
      <c r="E967" s="339">
        <f t="shared" si="292"/>
        <v>148</v>
      </c>
      <c r="F967" s="339">
        <f t="shared" si="292"/>
        <v>305</v>
      </c>
      <c r="G967" s="339">
        <f t="shared" si="292"/>
        <v>1219</v>
      </c>
      <c r="H967" s="339">
        <f t="shared" si="292"/>
        <v>8739</v>
      </c>
      <c r="I967" s="339">
        <f t="shared" si="292"/>
        <v>475</v>
      </c>
      <c r="J967" s="339">
        <f t="shared" si="292"/>
        <v>7668</v>
      </c>
      <c r="K967" s="339">
        <f t="shared" si="292"/>
        <v>12002</v>
      </c>
      <c r="L967" s="339">
        <f t="shared" si="292"/>
        <v>2784</v>
      </c>
      <c r="M967" s="339">
        <f t="shared" si="292"/>
        <v>475</v>
      </c>
      <c r="N967" s="339">
        <f t="shared" si="292"/>
        <v>2084</v>
      </c>
      <c r="O967" s="339">
        <f t="shared" si="292"/>
        <v>892</v>
      </c>
      <c r="P967" s="339">
        <f t="shared" si="292"/>
        <v>666</v>
      </c>
      <c r="Q967" s="339">
        <f t="shared" si="292"/>
        <v>382</v>
      </c>
      <c r="R967" s="339">
        <f t="shared" si="292"/>
        <v>1173</v>
      </c>
      <c r="S967" s="339">
        <f t="shared" si="292"/>
        <v>653</v>
      </c>
      <c r="T967" s="339">
        <f t="shared" si="292"/>
        <v>1302</v>
      </c>
      <c r="U967" s="339">
        <f t="shared" si="292"/>
        <v>3250</v>
      </c>
      <c r="V967" s="339">
        <f t="shared" si="292"/>
        <v>1144</v>
      </c>
      <c r="W967" s="339">
        <f t="shared" si="292"/>
        <v>2034</v>
      </c>
      <c r="X967" s="339">
        <f t="shared" si="292"/>
        <v>1111</v>
      </c>
      <c r="Y967" s="339">
        <f t="shared" si="292"/>
        <v>1508</v>
      </c>
      <c r="Z967" s="339">
        <f t="shared" si="292"/>
        <v>616</v>
      </c>
      <c r="AA967" s="339">
        <f t="shared" si="292"/>
        <v>1448</v>
      </c>
      <c r="AB967" s="339">
        <f t="shared" si="292"/>
        <v>2138</v>
      </c>
      <c r="AC967" s="339">
        <f t="shared" si="292"/>
        <v>304</v>
      </c>
      <c r="AD967" s="339">
        <f t="shared" si="292"/>
        <v>613</v>
      </c>
      <c r="AE967" s="339">
        <f t="shared" si="292"/>
        <v>609</v>
      </c>
      <c r="AF967" s="339">
        <f t="shared" si="292"/>
        <v>4790</v>
      </c>
      <c r="AG967" s="339">
        <f t="shared" si="292"/>
        <v>142</v>
      </c>
      <c r="AH967" s="339">
        <f t="shared" si="292"/>
        <v>397</v>
      </c>
      <c r="AI967" s="339">
        <f t="shared" si="292"/>
        <v>28</v>
      </c>
      <c r="AJ967" s="339">
        <f t="shared" si="292"/>
        <v>0</v>
      </c>
      <c r="AK967" s="335"/>
      <c r="AL967" s="335"/>
      <c r="AM967" s="335"/>
      <c r="AN967" s="335"/>
      <c r="AO967" s="335"/>
      <c r="AP967" s="335"/>
    </row>
    <row r="968">
      <c r="A968" s="347">
        <f t="shared" si="271"/>
        <v>44162</v>
      </c>
      <c r="B968" s="339">
        <f t="shared" ref="B968:AJ968" si="293">B256-B1321-B2030</f>
        <v>1346</v>
      </c>
      <c r="C968" s="339">
        <f t="shared" si="293"/>
        <v>840</v>
      </c>
      <c r="D968" s="339">
        <f t="shared" si="293"/>
        <v>3580</v>
      </c>
      <c r="E968" s="339">
        <f t="shared" si="293"/>
        <v>157</v>
      </c>
      <c r="F968" s="339">
        <f t="shared" si="293"/>
        <v>321</v>
      </c>
      <c r="G968" s="339">
        <f t="shared" si="293"/>
        <v>1275</v>
      </c>
      <c r="H968" s="339">
        <f t="shared" si="293"/>
        <v>9344</v>
      </c>
      <c r="I968" s="339">
        <f t="shared" si="293"/>
        <v>501</v>
      </c>
      <c r="J968" s="339">
        <f t="shared" si="293"/>
        <v>7580</v>
      </c>
      <c r="K968" s="339">
        <f t="shared" si="293"/>
        <v>12534</v>
      </c>
      <c r="L968" s="339">
        <f t="shared" si="293"/>
        <v>2814</v>
      </c>
      <c r="M968" s="339">
        <f t="shared" si="293"/>
        <v>441</v>
      </c>
      <c r="N968" s="339">
        <f t="shared" si="293"/>
        <v>2103</v>
      </c>
      <c r="O968" s="339">
        <f t="shared" si="293"/>
        <v>917</v>
      </c>
      <c r="P968" s="339">
        <f t="shared" si="293"/>
        <v>656</v>
      </c>
      <c r="Q968" s="339">
        <f t="shared" si="293"/>
        <v>436</v>
      </c>
      <c r="R968" s="339">
        <f t="shared" si="293"/>
        <v>1173</v>
      </c>
      <c r="S968" s="339">
        <f t="shared" si="293"/>
        <v>676</v>
      </c>
      <c r="T968" s="339">
        <f t="shared" si="293"/>
        <v>1311</v>
      </c>
      <c r="U968" s="339">
        <f t="shared" si="293"/>
        <v>3338</v>
      </c>
      <c r="V968" s="339">
        <f t="shared" si="293"/>
        <v>1258</v>
      </c>
      <c r="W968" s="339">
        <f t="shared" si="293"/>
        <v>2036</v>
      </c>
      <c r="X968" s="339">
        <f t="shared" si="293"/>
        <v>1086</v>
      </c>
      <c r="Y968" s="339">
        <f t="shared" si="293"/>
        <v>1581</v>
      </c>
      <c r="Z968" s="339">
        <f t="shared" si="293"/>
        <v>618</v>
      </c>
      <c r="AA968" s="339">
        <f t="shared" si="293"/>
        <v>1503</v>
      </c>
      <c r="AB968" s="339">
        <f t="shared" si="293"/>
        <v>2201</v>
      </c>
      <c r="AC968" s="339">
        <f t="shared" si="293"/>
        <v>310</v>
      </c>
      <c r="AD968" s="339">
        <f t="shared" si="293"/>
        <v>613</v>
      </c>
      <c r="AE968" s="339">
        <f t="shared" si="293"/>
        <v>608</v>
      </c>
      <c r="AF968" s="339">
        <f t="shared" si="293"/>
        <v>4829</v>
      </c>
      <c r="AG968" s="339">
        <f t="shared" si="293"/>
        <v>160</v>
      </c>
      <c r="AH968" s="339">
        <f t="shared" si="293"/>
        <v>430</v>
      </c>
      <c r="AI968" s="339">
        <f t="shared" si="293"/>
        <v>28</v>
      </c>
      <c r="AJ968" s="339">
        <f t="shared" si="293"/>
        <v>0</v>
      </c>
      <c r="AK968" s="335"/>
      <c r="AL968" s="335"/>
      <c r="AM968" s="335"/>
      <c r="AN968" s="335"/>
      <c r="AO968" s="335"/>
      <c r="AP968" s="335"/>
    </row>
    <row r="969">
      <c r="A969" s="347">
        <f t="shared" si="271"/>
        <v>44163</v>
      </c>
      <c r="B969" s="339">
        <f t="shared" ref="B969:AJ969" si="294">B257-B1322-B2031</f>
        <v>1356</v>
      </c>
      <c r="C969" s="339">
        <f t="shared" si="294"/>
        <v>835</v>
      </c>
      <c r="D969" s="339">
        <f t="shared" si="294"/>
        <v>3652</v>
      </c>
      <c r="E969" s="339">
        <f t="shared" si="294"/>
        <v>151</v>
      </c>
      <c r="F969" s="339">
        <f t="shared" si="294"/>
        <v>331</v>
      </c>
      <c r="G969" s="339">
        <f t="shared" si="294"/>
        <v>1356</v>
      </c>
      <c r="H969" s="339">
        <f t="shared" si="294"/>
        <v>9454</v>
      </c>
      <c r="I969" s="339">
        <f t="shared" si="294"/>
        <v>539</v>
      </c>
      <c r="J969" s="339">
        <f t="shared" si="294"/>
        <v>7080</v>
      </c>
      <c r="K969" s="339">
        <f t="shared" si="294"/>
        <v>13173</v>
      </c>
      <c r="L969" s="339">
        <f t="shared" si="294"/>
        <v>2841</v>
      </c>
      <c r="M969" s="339">
        <f t="shared" si="294"/>
        <v>431</v>
      </c>
      <c r="N969" s="339">
        <f t="shared" si="294"/>
        <v>2195</v>
      </c>
      <c r="O969" s="339">
        <f t="shared" si="294"/>
        <v>955</v>
      </c>
      <c r="P969" s="339">
        <f t="shared" si="294"/>
        <v>711</v>
      </c>
      <c r="Q969" s="339">
        <f t="shared" si="294"/>
        <v>455</v>
      </c>
      <c r="R969" s="339">
        <f t="shared" si="294"/>
        <v>1141</v>
      </c>
      <c r="S969" s="339">
        <f t="shared" si="294"/>
        <v>689</v>
      </c>
      <c r="T969" s="339">
        <f t="shared" si="294"/>
        <v>1301</v>
      </c>
      <c r="U969" s="339">
        <f t="shared" si="294"/>
        <v>3409</v>
      </c>
      <c r="V969" s="339">
        <f t="shared" si="294"/>
        <v>1284</v>
      </c>
      <c r="W969" s="339">
        <f t="shared" si="294"/>
        <v>2033</v>
      </c>
      <c r="X969" s="339">
        <f t="shared" si="294"/>
        <v>1029</v>
      </c>
      <c r="Y969" s="339">
        <f t="shared" si="294"/>
        <v>1605</v>
      </c>
      <c r="Z969" s="339">
        <f t="shared" si="294"/>
        <v>636</v>
      </c>
      <c r="AA969" s="339">
        <f t="shared" si="294"/>
        <v>1529</v>
      </c>
      <c r="AB969" s="339">
        <f t="shared" si="294"/>
        <v>2100</v>
      </c>
      <c r="AC969" s="339">
        <f t="shared" si="294"/>
        <v>317</v>
      </c>
      <c r="AD969" s="339">
        <f t="shared" si="294"/>
        <v>638</v>
      </c>
      <c r="AE969" s="339">
        <f t="shared" si="294"/>
        <v>627</v>
      </c>
      <c r="AF969" s="339">
        <f t="shared" si="294"/>
        <v>4857</v>
      </c>
      <c r="AG969" s="339">
        <f t="shared" si="294"/>
        <v>178</v>
      </c>
      <c r="AH969" s="339">
        <f t="shared" si="294"/>
        <v>445</v>
      </c>
      <c r="AI969" s="339">
        <f t="shared" si="294"/>
        <v>37</v>
      </c>
      <c r="AJ969" s="339">
        <f t="shared" si="294"/>
        <v>0</v>
      </c>
      <c r="AK969" s="335"/>
      <c r="AL969" s="335"/>
      <c r="AM969" s="335"/>
      <c r="AN969" s="335"/>
      <c r="AO969" s="335"/>
      <c r="AP969" s="335"/>
    </row>
    <row r="970">
      <c r="A970" s="347">
        <f t="shared" si="271"/>
        <v>44164</v>
      </c>
      <c r="B970" s="339">
        <f t="shared" ref="B970:AJ970" si="295">B258-B1323-B2032</f>
        <v>1351</v>
      </c>
      <c r="C970" s="339">
        <f t="shared" si="295"/>
        <v>887</v>
      </c>
      <c r="D970" s="339">
        <f t="shared" si="295"/>
        <v>3703</v>
      </c>
      <c r="E970" s="339">
        <f t="shared" si="295"/>
        <v>140</v>
      </c>
      <c r="F970" s="339">
        <f t="shared" si="295"/>
        <v>367</v>
      </c>
      <c r="G970" s="339">
        <f t="shared" si="295"/>
        <v>1444</v>
      </c>
      <c r="H970" s="339">
        <f t="shared" si="295"/>
        <v>10052</v>
      </c>
      <c r="I970" s="339">
        <f t="shared" si="295"/>
        <v>547</v>
      </c>
      <c r="J970" s="339">
        <f t="shared" si="295"/>
        <v>6532</v>
      </c>
      <c r="K970" s="339">
        <f t="shared" si="295"/>
        <v>14376</v>
      </c>
      <c r="L970" s="339">
        <f t="shared" si="295"/>
        <v>2937</v>
      </c>
      <c r="M970" s="339">
        <f t="shared" si="295"/>
        <v>396</v>
      </c>
      <c r="N970" s="339">
        <f t="shared" si="295"/>
        <v>2341</v>
      </c>
      <c r="O970" s="339">
        <f t="shared" si="295"/>
        <v>1063</v>
      </c>
      <c r="P970" s="339">
        <f t="shared" si="295"/>
        <v>712</v>
      </c>
      <c r="Q970" s="339">
        <f t="shared" si="295"/>
        <v>473</v>
      </c>
      <c r="R970" s="339">
        <f t="shared" si="295"/>
        <v>1168</v>
      </c>
      <c r="S970" s="339">
        <f t="shared" si="295"/>
        <v>703</v>
      </c>
      <c r="T970" s="339">
        <f t="shared" si="295"/>
        <v>1294</v>
      </c>
      <c r="U970" s="339">
        <f t="shared" si="295"/>
        <v>3546</v>
      </c>
      <c r="V970" s="339">
        <f t="shared" si="295"/>
        <v>1276</v>
      </c>
      <c r="W970" s="339">
        <f t="shared" si="295"/>
        <v>2040</v>
      </c>
      <c r="X970" s="339">
        <f t="shared" si="295"/>
        <v>1086</v>
      </c>
      <c r="Y970" s="339">
        <f t="shared" si="295"/>
        <v>1657</v>
      </c>
      <c r="Z970" s="339">
        <f t="shared" si="295"/>
        <v>657</v>
      </c>
      <c r="AA970" s="339">
        <f t="shared" si="295"/>
        <v>1569</v>
      </c>
      <c r="AB970" s="339">
        <f t="shared" si="295"/>
        <v>2071</v>
      </c>
      <c r="AC970" s="339">
        <f t="shared" si="295"/>
        <v>319</v>
      </c>
      <c r="AD970" s="339">
        <f t="shared" si="295"/>
        <v>730</v>
      </c>
      <c r="AE970" s="339">
        <f t="shared" si="295"/>
        <v>628</v>
      </c>
      <c r="AF970" s="339">
        <f t="shared" si="295"/>
        <v>4865</v>
      </c>
      <c r="AG970" s="339">
        <f t="shared" si="295"/>
        <v>178</v>
      </c>
      <c r="AH970" s="339">
        <f t="shared" si="295"/>
        <v>496</v>
      </c>
      <c r="AI970" s="339">
        <f t="shared" si="295"/>
        <v>54</v>
      </c>
      <c r="AJ970" s="339">
        <f t="shared" si="295"/>
        <v>0</v>
      </c>
      <c r="AK970" s="335"/>
      <c r="AL970" s="335"/>
      <c r="AM970" s="335"/>
      <c r="AN970" s="335"/>
      <c r="AO970" s="335"/>
      <c r="AP970" s="335"/>
    </row>
    <row r="971">
      <c r="A971" s="347">
        <f t="shared" si="271"/>
        <v>44165</v>
      </c>
      <c r="B971" s="339">
        <f t="shared" ref="B971:AJ971" si="296">B259-B1324-B2033</f>
        <v>1352</v>
      </c>
      <c r="C971" s="339">
        <f t="shared" si="296"/>
        <v>859</v>
      </c>
      <c r="D971" s="339">
        <f t="shared" si="296"/>
        <v>3815</v>
      </c>
      <c r="E971" s="339">
        <f t="shared" si="296"/>
        <v>136</v>
      </c>
      <c r="F971" s="339">
        <f t="shared" si="296"/>
        <v>369</v>
      </c>
      <c r="G971" s="339">
        <f t="shared" si="296"/>
        <v>1420</v>
      </c>
      <c r="H971" s="339">
        <f t="shared" si="296"/>
        <v>10217</v>
      </c>
      <c r="I971" s="339">
        <f t="shared" si="296"/>
        <v>565</v>
      </c>
      <c r="J971" s="339">
        <f t="shared" si="296"/>
        <v>6559</v>
      </c>
      <c r="K971" s="339">
        <f t="shared" si="296"/>
        <v>13963</v>
      </c>
      <c r="L971" s="339">
        <f t="shared" si="296"/>
        <v>2986</v>
      </c>
      <c r="M971" s="339">
        <f t="shared" si="296"/>
        <v>396</v>
      </c>
      <c r="N971" s="339">
        <f t="shared" si="296"/>
        <v>2170</v>
      </c>
      <c r="O971" s="339">
        <f t="shared" si="296"/>
        <v>1063</v>
      </c>
      <c r="P971" s="339">
        <f t="shared" si="296"/>
        <v>710</v>
      </c>
      <c r="Q971" s="339">
        <f t="shared" si="296"/>
        <v>463</v>
      </c>
      <c r="R971" s="339">
        <f t="shared" si="296"/>
        <v>1170</v>
      </c>
      <c r="S971" s="339">
        <f t="shared" si="296"/>
        <v>705</v>
      </c>
      <c r="T971" s="339">
        <f t="shared" si="296"/>
        <v>1275</v>
      </c>
      <c r="U971" s="339">
        <f t="shared" si="296"/>
        <v>3555</v>
      </c>
      <c r="V971" s="339">
        <f t="shared" si="296"/>
        <v>1320</v>
      </c>
      <c r="W971" s="339">
        <f t="shared" si="296"/>
        <v>2044</v>
      </c>
      <c r="X971" s="339">
        <f t="shared" si="296"/>
        <v>967</v>
      </c>
      <c r="Y971" s="339">
        <f t="shared" si="296"/>
        <v>1654</v>
      </c>
      <c r="Z971" s="339">
        <f t="shared" si="296"/>
        <v>699</v>
      </c>
      <c r="AA971" s="339">
        <f t="shared" si="296"/>
        <v>1664</v>
      </c>
      <c r="AB971" s="339">
        <f t="shared" si="296"/>
        <v>2025</v>
      </c>
      <c r="AC971" s="339">
        <f t="shared" si="296"/>
        <v>321</v>
      </c>
      <c r="AD971" s="339">
        <f t="shared" si="296"/>
        <v>767</v>
      </c>
      <c r="AE971" s="339">
        <f t="shared" si="296"/>
        <v>627</v>
      </c>
      <c r="AF971" s="339">
        <f t="shared" si="296"/>
        <v>4870</v>
      </c>
      <c r="AG971" s="339">
        <f t="shared" si="296"/>
        <v>167</v>
      </c>
      <c r="AH971" s="339">
        <f t="shared" si="296"/>
        <v>496</v>
      </c>
      <c r="AI971" s="339">
        <f t="shared" si="296"/>
        <v>51</v>
      </c>
      <c r="AJ971" s="339">
        <f t="shared" si="296"/>
        <v>0</v>
      </c>
      <c r="AK971" s="335"/>
      <c r="AL971" s="335"/>
      <c r="AM971" s="335"/>
      <c r="AN971" s="335"/>
      <c r="AO971" s="335"/>
      <c r="AP971" s="335"/>
    </row>
    <row r="972">
      <c r="A972" s="347">
        <f t="shared" si="271"/>
        <v>44166</v>
      </c>
      <c r="B972" s="339">
        <f t="shared" ref="B972:AJ972" si="297">B260-B1325-B2034</f>
        <v>1341</v>
      </c>
      <c r="C972" s="339">
        <f t="shared" si="297"/>
        <v>911</v>
      </c>
      <c r="D972" s="339">
        <f t="shared" si="297"/>
        <v>3913</v>
      </c>
      <c r="E972" s="339">
        <f t="shared" si="297"/>
        <v>146</v>
      </c>
      <c r="F972" s="339">
        <f t="shared" si="297"/>
        <v>347</v>
      </c>
      <c r="G972" s="339">
        <f t="shared" si="297"/>
        <v>1461</v>
      </c>
      <c r="H972" s="339">
        <f t="shared" si="297"/>
        <v>10228</v>
      </c>
      <c r="I972" s="339">
        <f t="shared" si="297"/>
        <v>569</v>
      </c>
      <c r="J972" s="339">
        <f t="shared" si="297"/>
        <v>6710</v>
      </c>
      <c r="K972" s="339">
        <f t="shared" si="297"/>
        <v>14210</v>
      </c>
      <c r="L972" s="339">
        <f t="shared" si="297"/>
        <v>3012</v>
      </c>
      <c r="M972" s="339">
        <f t="shared" si="297"/>
        <v>374</v>
      </c>
      <c r="N972" s="339">
        <f t="shared" si="297"/>
        <v>2135</v>
      </c>
      <c r="O972" s="339">
        <f t="shared" si="297"/>
        <v>1169</v>
      </c>
      <c r="P972" s="339">
        <f t="shared" si="297"/>
        <v>746</v>
      </c>
      <c r="Q972" s="339">
        <f t="shared" si="297"/>
        <v>510</v>
      </c>
      <c r="R972" s="339">
        <f t="shared" si="297"/>
        <v>1163</v>
      </c>
      <c r="S972" s="339">
        <f t="shared" si="297"/>
        <v>686</v>
      </c>
      <c r="T972" s="339">
        <f t="shared" si="297"/>
        <v>1259</v>
      </c>
      <c r="U972" s="339">
        <f t="shared" si="297"/>
        <v>3462</v>
      </c>
      <c r="V972" s="339">
        <f t="shared" si="297"/>
        <v>1304</v>
      </c>
      <c r="W972" s="339">
        <f t="shared" si="297"/>
        <v>2045</v>
      </c>
      <c r="X972" s="339">
        <f t="shared" si="297"/>
        <v>954</v>
      </c>
      <c r="Y972" s="339">
        <f t="shared" si="297"/>
        <v>1707</v>
      </c>
      <c r="Z972" s="339">
        <f t="shared" si="297"/>
        <v>674</v>
      </c>
      <c r="AA972" s="339">
        <f t="shared" si="297"/>
        <v>1731</v>
      </c>
      <c r="AB972" s="339">
        <f t="shared" si="297"/>
        <v>1894</v>
      </c>
      <c r="AC972" s="339">
        <f t="shared" si="297"/>
        <v>314</v>
      </c>
      <c r="AD972" s="339">
        <f t="shared" si="297"/>
        <v>762</v>
      </c>
      <c r="AE972" s="339">
        <f t="shared" si="297"/>
        <v>657</v>
      </c>
      <c r="AF972" s="339">
        <f t="shared" si="297"/>
        <v>4917</v>
      </c>
      <c r="AG972" s="339">
        <f t="shared" si="297"/>
        <v>155</v>
      </c>
      <c r="AH972" s="339">
        <f t="shared" si="297"/>
        <v>498</v>
      </c>
      <c r="AI972" s="339">
        <f t="shared" si="297"/>
        <v>51</v>
      </c>
      <c r="AJ972" s="339">
        <f t="shared" si="297"/>
        <v>0</v>
      </c>
      <c r="AK972" s="335"/>
      <c r="AL972" s="335"/>
      <c r="AM972" s="335"/>
      <c r="AN972" s="335"/>
      <c r="AO972" s="335"/>
      <c r="AP972" s="335"/>
    </row>
    <row r="973">
      <c r="A973" s="347">
        <f t="shared" si="271"/>
        <v>44167</v>
      </c>
      <c r="B973" s="339">
        <f t="shared" ref="B973:AJ973" si="298">B261-B1326-B2035</f>
        <v>1315</v>
      </c>
      <c r="C973" s="339">
        <f t="shared" si="298"/>
        <v>1018</v>
      </c>
      <c r="D973" s="339">
        <f t="shared" si="298"/>
        <v>3948</v>
      </c>
      <c r="E973" s="339">
        <f t="shared" si="298"/>
        <v>154</v>
      </c>
      <c r="F973" s="339">
        <f t="shared" si="298"/>
        <v>329</v>
      </c>
      <c r="G973" s="339">
        <f t="shared" si="298"/>
        <v>1552</v>
      </c>
      <c r="H973" s="339">
        <f t="shared" si="298"/>
        <v>10310</v>
      </c>
      <c r="I973" s="339">
        <f t="shared" si="298"/>
        <v>592</v>
      </c>
      <c r="J973" s="339">
        <f t="shared" si="298"/>
        <v>7084</v>
      </c>
      <c r="K973" s="339">
        <f t="shared" si="298"/>
        <v>14525</v>
      </c>
      <c r="L973" s="339">
        <f t="shared" si="298"/>
        <v>3045</v>
      </c>
      <c r="M973" s="339">
        <f t="shared" si="298"/>
        <v>341</v>
      </c>
      <c r="N973" s="339">
        <f t="shared" si="298"/>
        <v>2302</v>
      </c>
      <c r="O973" s="339">
        <f t="shared" si="298"/>
        <v>1201</v>
      </c>
      <c r="P973" s="339">
        <f t="shared" si="298"/>
        <v>714</v>
      </c>
      <c r="Q973" s="339">
        <f t="shared" si="298"/>
        <v>557</v>
      </c>
      <c r="R973" s="339">
        <f t="shared" si="298"/>
        <v>1195</v>
      </c>
      <c r="S973" s="339">
        <f t="shared" si="298"/>
        <v>686</v>
      </c>
      <c r="T973" s="339">
        <f t="shared" si="298"/>
        <v>1283</v>
      </c>
      <c r="U973" s="339">
        <f t="shared" si="298"/>
        <v>3475</v>
      </c>
      <c r="V973" s="339">
        <f t="shared" si="298"/>
        <v>1364</v>
      </c>
      <c r="W973" s="339">
        <f t="shared" si="298"/>
        <v>2054</v>
      </c>
      <c r="X973" s="339">
        <f t="shared" si="298"/>
        <v>930</v>
      </c>
      <c r="Y973" s="339">
        <f t="shared" si="298"/>
        <v>1745</v>
      </c>
      <c r="Z973" s="339">
        <f t="shared" si="298"/>
        <v>649</v>
      </c>
      <c r="AA973" s="339">
        <f t="shared" si="298"/>
        <v>1733</v>
      </c>
      <c r="AB973" s="339">
        <f t="shared" si="298"/>
        <v>1939</v>
      </c>
      <c r="AC973" s="339">
        <f t="shared" si="298"/>
        <v>324</v>
      </c>
      <c r="AD973" s="339">
        <f t="shared" si="298"/>
        <v>750</v>
      </c>
      <c r="AE973" s="339">
        <f t="shared" si="298"/>
        <v>636</v>
      </c>
      <c r="AF973" s="339">
        <f t="shared" si="298"/>
        <v>4927</v>
      </c>
      <c r="AG973" s="339">
        <f t="shared" si="298"/>
        <v>149</v>
      </c>
      <c r="AH973" s="339">
        <f t="shared" si="298"/>
        <v>523</v>
      </c>
      <c r="AI973" s="339">
        <f t="shared" si="298"/>
        <v>80</v>
      </c>
      <c r="AJ973" s="339">
        <f t="shared" si="298"/>
        <v>0</v>
      </c>
      <c r="AK973" s="335"/>
      <c r="AL973" s="335"/>
      <c r="AM973" s="335"/>
      <c r="AN973" s="335"/>
      <c r="AO973" s="335"/>
      <c r="AP973" s="335"/>
    </row>
    <row r="974">
      <c r="A974" s="347">
        <f t="shared" si="271"/>
        <v>44168</v>
      </c>
      <c r="B974" s="339">
        <f t="shared" ref="B974:AJ974" si="299">B262-B1327-B2036</f>
        <v>1353</v>
      </c>
      <c r="C974" s="339">
        <f t="shared" si="299"/>
        <v>1118</v>
      </c>
      <c r="D974" s="339">
        <f t="shared" si="299"/>
        <v>4034</v>
      </c>
      <c r="E974" s="339">
        <f t="shared" si="299"/>
        <v>174</v>
      </c>
      <c r="F974" s="339">
        <f t="shared" si="299"/>
        <v>356</v>
      </c>
      <c r="G974" s="339">
        <f t="shared" si="299"/>
        <v>1663</v>
      </c>
      <c r="H974" s="339">
        <f t="shared" si="299"/>
        <v>10464</v>
      </c>
      <c r="I974" s="339">
        <f t="shared" si="299"/>
        <v>662</v>
      </c>
      <c r="J974" s="339">
        <f t="shared" si="299"/>
        <v>8458</v>
      </c>
      <c r="K974" s="339">
        <f t="shared" si="299"/>
        <v>14951</v>
      </c>
      <c r="L974" s="339">
        <f t="shared" si="299"/>
        <v>3240</v>
      </c>
      <c r="M974" s="339">
        <f t="shared" si="299"/>
        <v>306</v>
      </c>
      <c r="N974" s="339">
        <f t="shared" si="299"/>
        <v>2430</v>
      </c>
      <c r="O974" s="339">
        <f t="shared" si="299"/>
        <v>1326</v>
      </c>
      <c r="P974" s="339">
        <f t="shared" si="299"/>
        <v>735</v>
      </c>
      <c r="Q974" s="339">
        <f t="shared" si="299"/>
        <v>581</v>
      </c>
      <c r="R974" s="339">
        <f t="shared" si="299"/>
        <v>1045</v>
      </c>
      <c r="S974" s="339">
        <f t="shared" si="299"/>
        <v>646</v>
      </c>
      <c r="T974" s="339">
        <f t="shared" si="299"/>
        <v>1286</v>
      </c>
      <c r="U974" s="339">
        <f t="shared" si="299"/>
        <v>3507</v>
      </c>
      <c r="V974" s="339">
        <f t="shared" si="299"/>
        <v>1423</v>
      </c>
      <c r="W974" s="339">
        <f t="shared" si="299"/>
        <v>2056</v>
      </c>
      <c r="X974" s="339">
        <f t="shared" si="299"/>
        <v>901</v>
      </c>
      <c r="Y974" s="339">
        <f t="shared" si="299"/>
        <v>1833</v>
      </c>
      <c r="Z974" s="339">
        <f t="shared" si="299"/>
        <v>693</v>
      </c>
      <c r="AA974" s="339">
        <f t="shared" si="299"/>
        <v>1725</v>
      </c>
      <c r="AB974" s="339">
        <f t="shared" si="299"/>
        <v>1953</v>
      </c>
      <c r="AC974" s="339">
        <f t="shared" si="299"/>
        <v>348</v>
      </c>
      <c r="AD974" s="339">
        <f t="shared" si="299"/>
        <v>751</v>
      </c>
      <c r="AE974" s="339">
        <f t="shared" si="299"/>
        <v>600</v>
      </c>
      <c r="AF974" s="339">
        <f t="shared" si="299"/>
        <v>6579</v>
      </c>
      <c r="AG974" s="339">
        <f t="shared" si="299"/>
        <v>137</v>
      </c>
      <c r="AH974" s="339">
        <f t="shared" si="299"/>
        <v>542</v>
      </c>
      <c r="AI974" s="339">
        <f t="shared" si="299"/>
        <v>93</v>
      </c>
      <c r="AJ974" s="339">
        <f t="shared" si="299"/>
        <v>0</v>
      </c>
      <c r="AK974" s="335"/>
      <c r="AL974" s="335"/>
      <c r="AM974" s="335"/>
      <c r="AN974" s="335"/>
      <c r="AO974" s="335"/>
      <c r="AP974" s="335"/>
    </row>
    <row r="975">
      <c r="A975" s="347">
        <f t="shared" si="271"/>
        <v>44169</v>
      </c>
      <c r="B975" s="339">
        <f t="shared" ref="B975:AJ975" si="300">B263-B1328-B2037</f>
        <v>1359</v>
      </c>
      <c r="C975" s="339">
        <f t="shared" si="300"/>
        <v>1168</v>
      </c>
      <c r="D975" s="339">
        <f t="shared" si="300"/>
        <v>4143</v>
      </c>
      <c r="E975" s="339">
        <f t="shared" si="300"/>
        <v>246</v>
      </c>
      <c r="F975" s="339">
        <f t="shared" si="300"/>
        <v>422</v>
      </c>
      <c r="G975" s="339">
        <f t="shared" si="300"/>
        <v>1768</v>
      </c>
      <c r="H975" s="339">
        <f t="shared" si="300"/>
        <v>10538</v>
      </c>
      <c r="I975" s="339">
        <f t="shared" si="300"/>
        <v>717</v>
      </c>
      <c r="J975" s="339">
        <f t="shared" si="300"/>
        <v>9067</v>
      </c>
      <c r="K975" s="339">
        <f t="shared" si="300"/>
        <v>15504</v>
      </c>
      <c r="L975" s="339">
        <f t="shared" si="300"/>
        <v>3433</v>
      </c>
      <c r="M975" s="339">
        <f t="shared" si="300"/>
        <v>283</v>
      </c>
      <c r="N975" s="339">
        <f t="shared" si="300"/>
        <v>2524</v>
      </c>
      <c r="O975" s="339">
        <f t="shared" si="300"/>
        <v>1326</v>
      </c>
      <c r="P975" s="339">
        <f t="shared" si="300"/>
        <v>758</v>
      </c>
      <c r="Q975" s="339">
        <f t="shared" si="300"/>
        <v>595</v>
      </c>
      <c r="R975" s="339">
        <f t="shared" si="300"/>
        <v>1101</v>
      </c>
      <c r="S975" s="339">
        <f t="shared" si="300"/>
        <v>575</v>
      </c>
      <c r="T975" s="339">
        <f t="shared" si="300"/>
        <v>1236</v>
      </c>
      <c r="U975" s="339">
        <f t="shared" si="300"/>
        <v>3522</v>
      </c>
      <c r="V975" s="339">
        <f t="shared" si="300"/>
        <v>1423</v>
      </c>
      <c r="W975" s="339">
        <f t="shared" si="300"/>
        <v>2052</v>
      </c>
      <c r="X975" s="339">
        <f t="shared" si="300"/>
        <v>899</v>
      </c>
      <c r="Y975" s="339">
        <f t="shared" si="300"/>
        <v>1939</v>
      </c>
      <c r="Z975" s="339">
        <f t="shared" si="300"/>
        <v>710</v>
      </c>
      <c r="AA975" s="339">
        <f t="shared" si="300"/>
        <v>1774</v>
      </c>
      <c r="AB975" s="339">
        <f t="shared" si="300"/>
        <v>1945</v>
      </c>
      <c r="AC975" s="339">
        <f t="shared" si="300"/>
        <v>358</v>
      </c>
      <c r="AD975" s="339">
        <f t="shared" si="300"/>
        <v>748</v>
      </c>
      <c r="AE975" s="339">
        <f t="shared" si="300"/>
        <v>595</v>
      </c>
      <c r="AF975" s="339">
        <f t="shared" si="300"/>
        <v>6477</v>
      </c>
      <c r="AG975" s="339">
        <f t="shared" si="300"/>
        <v>150</v>
      </c>
      <c r="AH975" s="339">
        <f t="shared" si="300"/>
        <v>563</v>
      </c>
      <c r="AI975" s="339">
        <f t="shared" si="300"/>
        <v>105</v>
      </c>
      <c r="AJ975" s="339">
        <f t="shared" si="300"/>
        <v>0</v>
      </c>
      <c r="AK975" s="335"/>
      <c r="AL975" s="335"/>
      <c r="AM975" s="335"/>
      <c r="AN975" s="335"/>
      <c r="AO975" s="335"/>
      <c r="AP975" s="335"/>
    </row>
    <row r="976">
      <c r="A976" s="347">
        <f t="shared" si="271"/>
        <v>44170</v>
      </c>
      <c r="B976" s="339">
        <f t="shared" ref="B976:AJ976" si="301">B264-B1329-B2038</f>
        <v>1362</v>
      </c>
      <c r="C976" s="339">
        <f t="shared" si="301"/>
        <v>1123</v>
      </c>
      <c r="D976" s="339">
        <f t="shared" si="301"/>
        <v>4213</v>
      </c>
      <c r="E976" s="339">
        <f t="shared" si="301"/>
        <v>247</v>
      </c>
      <c r="F976" s="339">
        <f t="shared" si="301"/>
        <v>420</v>
      </c>
      <c r="G976" s="339">
        <f t="shared" si="301"/>
        <v>1849</v>
      </c>
      <c r="H976" s="339">
        <f t="shared" si="301"/>
        <v>10864</v>
      </c>
      <c r="I976" s="339">
        <f t="shared" si="301"/>
        <v>807</v>
      </c>
      <c r="J976" s="339">
        <f t="shared" si="301"/>
        <v>9464</v>
      </c>
      <c r="K976" s="339">
        <f t="shared" si="301"/>
        <v>15890</v>
      </c>
      <c r="L976" s="339">
        <f t="shared" si="301"/>
        <v>3504</v>
      </c>
      <c r="M976" s="339">
        <f t="shared" si="301"/>
        <v>295</v>
      </c>
      <c r="N976" s="339">
        <f t="shared" si="301"/>
        <v>2592</v>
      </c>
      <c r="O976" s="339">
        <f t="shared" si="301"/>
        <v>1509</v>
      </c>
      <c r="P976" s="339">
        <f t="shared" si="301"/>
        <v>759</v>
      </c>
      <c r="Q976" s="339">
        <f t="shared" si="301"/>
        <v>656</v>
      </c>
      <c r="R976" s="339">
        <f t="shared" si="301"/>
        <v>1043</v>
      </c>
      <c r="S976" s="339">
        <f t="shared" si="301"/>
        <v>536</v>
      </c>
      <c r="T976" s="339">
        <f t="shared" si="301"/>
        <v>1237</v>
      </c>
      <c r="U976" s="339">
        <f t="shared" si="301"/>
        <v>3500</v>
      </c>
      <c r="V976" s="339">
        <f t="shared" si="301"/>
        <v>1411</v>
      </c>
      <c r="W976" s="339">
        <f t="shared" si="301"/>
        <v>2052</v>
      </c>
      <c r="X976" s="339">
        <f t="shared" si="301"/>
        <v>932</v>
      </c>
      <c r="Y976" s="339">
        <f t="shared" si="301"/>
        <v>2038</v>
      </c>
      <c r="Z976" s="339">
        <f t="shared" si="301"/>
        <v>738</v>
      </c>
      <c r="AA976" s="339">
        <f t="shared" si="301"/>
        <v>1753</v>
      </c>
      <c r="AB976" s="339">
        <f t="shared" si="301"/>
        <v>1853</v>
      </c>
      <c r="AC976" s="339">
        <f t="shared" si="301"/>
        <v>364</v>
      </c>
      <c r="AD976" s="339">
        <f t="shared" si="301"/>
        <v>747</v>
      </c>
      <c r="AE976" s="339">
        <f t="shared" si="301"/>
        <v>584</v>
      </c>
      <c r="AF976" s="339">
        <f t="shared" si="301"/>
        <v>6529</v>
      </c>
      <c r="AG976" s="339">
        <f t="shared" si="301"/>
        <v>142</v>
      </c>
      <c r="AH976" s="339">
        <f t="shared" si="301"/>
        <v>580</v>
      </c>
      <c r="AI976" s="339">
        <f t="shared" si="301"/>
        <v>76</v>
      </c>
      <c r="AJ976" s="339">
        <f t="shared" si="301"/>
        <v>0</v>
      </c>
      <c r="AK976" s="335"/>
      <c r="AL976" s="335"/>
      <c r="AM976" s="335"/>
      <c r="AN976" s="335"/>
      <c r="AO976" s="335"/>
      <c r="AP976" s="335"/>
    </row>
    <row r="977">
      <c r="A977" s="347">
        <f t="shared" si="271"/>
        <v>44171</v>
      </c>
      <c r="B977" s="339">
        <f t="shared" ref="B977:AJ977" si="302">B265-B1330-B2039</f>
        <v>1282</v>
      </c>
      <c r="C977" s="339">
        <f t="shared" si="302"/>
        <v>1157</v>
      </c>
      <c r="D977" s="339">
        <f t="shared" si="302"/>
        <v>4289</v>
      </c>
      <c r="E977" s="339">
        <f t="shared" si="302"/>
        <v>259</v>
      </c>
      <c r="F977" s="339">
        <f t="shared" si="302"/>
        <v>438</v>
      </c>
      <c r="G977" s="339">
        <f t="shared" si="302"/>
        <v>1988</v>
      </c>
      <c r="H977" s="339">
        <f t="shared" si="302"/>
        <v>11117</v>
      </c>
      <c r="I977" s="339">
        <f t="shared" si="302"/>
        <v>823</v>
      </c>
      <c r="J977" s="339">
        <f t="shared" si="302"/>
        <v>9720</v>
      </c>
      <c r="K977" s="339">
        <f t="shared" si="302"/>
        <v>16238</v>
      </c>
      <c r="L977" s="339">
        <f t="shared" si="302"/>
        <v>3659</v>
      </c>
      <c r="M977" s="339">
        <f t="shared" si="302"/>
        <v>295</v>
      </c>
      <c r="N977" s="339">
        <f t="shared" si="302"/>
        <v>2662</v>
      </c>
      <c r="O977" s="339">
        <f t="shared" si="302"/>
        <v>1509</v>
      </c>
      <c r="P977" s="339">
        <f t="shared" si="302"/>
        <v>788</v>
      </c>
      <c r="Q977" s="339">
        <f t="shared" si="302"/>
        <v>772</v>
      </c>
      <c r="R977" s="339">
        <f t="shared" si="302"/>
        <v>1081</v>
      </c>
      <c r="S977" s="339">
        <f t="shared" si="302"/>
        <v>518</v>
      </c>
      <c r="T977" s="339">
        <f t="shared" si="302"/>
        <v>1228</v>
      </c>
      <c r="U977" s="339">
        <f t="shared" si="302"/>
        <v>3299</v>
      </c>
      <c r="V977" s="339">
        <f t="shared" si="302"/>
        <v>1461</v>
      </c>
      <c r="W977" s="339">
        <f t="shared" si="302"/>
        <v>2052</v>
      </c>
      <c r="X977" s="339">
        <f t="shared" si="302"/>
        <v>985</v>
      </c>
      <c r="Y977" s="339">
        <f t="shared" si="302"/>
        <v>2182</v>
      </c>
      <c r="Z977" s="339">
        <f t="shared" si="302"/>
        <v>729</v>
      </c>
      <c r="AA977" s="339">
        <f t="shared" si="302"/>
        <v>1715</v>
      </c>
      <c r="AB977" s="339">
        <f t="shared" si="302"/>
        <v>1883</v>
      </c>
      <c r="AC977" s="339">
        <f t="shared" si="302"/>
        <v>369</v>
      </c>
      <c r="AD977" s="339">
        <f t="shared" si="302"/>
        <v>790</v>
      </c>
      <c r="AE977" s="339">
        <f t="shared" si="302"/>
        <v>541</v>
      </c>
      <c r="AF977" s="339">
        <f t="shared" si="302"/>
        <v>6548</v>
      </c>
      <c r="AG977" s="339">
        <f t="shared" si="302"/>
        <v>142</v>
      </c>
      <c r="AH977" s="339">
        <f t="shared" si="302"/>
        <v>601</v>
      </c>
      <c r="AI977" s="339">
        <f t="shared" si="302"/>
        <v>165</v>
      </c>
      <c r="AJ977" s="339">
        <f t="shared" si="302"/>
        <v>0</v>
      </c>
      <c r="AK977" s="335"/>
      <c r="AL977" s="335"/>
      <c r="AM977" s="335"/>
      <c r="AN977" s="335"/>
      <c r="AO977" s="335"/>
      <c r="AP977" s="335"/>
    </row>
    <row r="978">
      <c r="A978" s="347">
        <f t="shared" si="271"/>
        <v>44172</v>
      </c>
      <c r="B978" s="339">
        <f t="shared" ref="B978:AJ978" si="303">B266-B1331-B2040</f>
        <v>1283</v>
      </c>
      <c r="C978" s="339">
        <f t="shared" si="303"/>
        <v>944</v>
      </c>
      <c r="D978" s="339">
        <f t="shared" si="303"/>
        <v>4381</v>
      </c>
      <c r="E978" s="339">
        <f t="shared" si="303"/>
        <v>251</v>
      </c>
      <c r="F978" s="339">
        <f t="shared" si="303"/>
        <v>422</v>
      </c>
      <c r="G978" s="339">
        <f t="shared" si="303"/>
        <v>2027</v>
      </c>
      <c r="H978" s="339">
        <f t="shared" si="303"/>
        <v>11625</v>
      </c>
      <c r="I978" s="339">
        <f t="shared" si="303"/>
        <v>808</v>
      </c>
      <c r="J978" s="339">
        <f t="shared" si="303"/>
        <v>9817</v>
      </c>
      <c r="K978" s="339">
        <f t="shared" si="303"/>
        <v>16538</v>
      </c>
      <c r="L978" s="339">
        <f t="shared" si="303"/>
        <v>3729</v>
      </c>
      <c r="M978" s="339">
        <f t="shared" si="303"/>
        <v>294</v>
      </c>
      <c r="N978" s="339">
        <f t="shared" si="303"/>
        <v>2567</v>
      </c>
      <c r="O978" s="339">
        <f t="shared" si="303"/>
        <v>1608</v>
      </c>
      <c r="P978" s="339">
        <f t="shared" si="303"/>
        <v>793</v>
      </c>
      <c r="Q978" s="339">
        <f t="shared" si="303"/>
        <v>817</v>
      </c>
      <c r="R978" s="339">
        <f t="shared" si="303"/>
        <v>1092</v>
      </c>
      <c r="S978" s="339">
        <f t="shared" si="303"/>
        <v>528</v>
      </c>
      <c r="T978" s="339">
        <f t="shared" si="303"/>
        <v>1233</v>
      </c>
      <c r="U978" s="339">
        <f t="shared" si="303"/>
        <v>3314</v>
      </c>
      <c r="V978" s="339">
        <f t="shared" si="303"/>
        <v>1519</v>
      </c>
      <c r="W978" s="339">
        <f t="shared" si="303"/>
        <v>2054</v>
      </c>
      <c r="X978" s="339">
        <f t="shared" si="303"/>
        <v>971</v>
      </c>
      <c r="Y978" s="339">
        <f t="shared" si="303"/>
        <v>2422</v>
      </c>
      <c r="Z978" s="339">
        <f t="shared" si="303"/>
        <v>771</v>
      </c>
      <c r="AA978" s="339">
        <f t="shared" si="303"/>
        <v>1548</v>
      </c>
      <c r="AB978" s="339">
        <f t="shared" si="303"/>
        <v>1851</v>
      </c>
      <c r="AC978" s="339">
        <f t="shared" si="303"/>
        <v>369</v>
      </c>
      <c r="AD978" s="339">
        <f t="shared" si="303"/>
        <v>836</v>
      </c>
      <c r="AE978" s="339">
        <f t="shared" si="303"/>
        <v>544</v>
      </c>
      <c r="AF978" s="339">
        <f t="shared" si="303"/>
        <v>6571</v>
      </c>
      <c r="AG978" s="339">
        <f t="shared" si="303"/>
        <v>140</v>
      </c>
      <c r="AH978" s="339">
        <f t="shared" si="303"/>
        <v>658</v>
      </c>
      <c r="AI978" s="339">
        <f t="shared" si="303"/>
        <v>156</v>
      </c>
      <c r="AJ978" s="339">
        <f t="shared" si="303"/>
        <v>0</v>
      </c>
      <c r="AK978" s="335"/>
      <c r="AL978" s="335"/>
      <c r="AM978" s="335"/>
      <c r="AN978" s="335"/>
      <c r="AO978" s="335"/>
      <c r="AP978" s="335"/>
    </row>
    <row r="979">
      <c r="A979" s="347">
        <f t="shared" si="271"/>
        <v>44173</v>
      </c>
      <c r="B979" s="339">
        <f t="shared" ref="B979:AJ979" si="304">B267-B1332-B2041</f>
        <v>1292</v>
      </c>
      <c r="C979" s="339">
        <f t="shared" si="304"/>
        <v>890</v>
      </c>
      <c r="D979" s="339">
        <f t="shared" si="304"/>
        <v>4458</v>
      </c>
      <c r="E979" s="339">
        <f t="shared" si="304"/>
        <v>276</v>
      </c>
      <c r="F979" s="339">
        <f t="shared" si="304"/>
        <v>456</v>
      </c>
      <c r="G979" s="339">
        <f t="shared" si="304"/>
        <v>2125</v>
      </c>
      <c r="H979" s="339">
        <f t="shared" si="304"/>
        <v>11609</v>
      </c>
      <c r="I979" s="339">
        <f t="shared" si="304"/>
        <v>863</v>
      </c>
      <c r="J979" s="339">
        <f t="shared" si="304"/>
        <v>9800</v>
      </c>
      <c r="K979" s="339">
        <f t="shared" si="304"/>
        <v>16878</v>
      </c>
      <c r="L979" s="339">
        <f t="shared" si="304"/>
        <v>3693</v>
      </c>
      <c r="M979" s="339">
        <f t="shared" si="304"/>
        <v>302</v>
      </c>
      <c r="N979" s="339">
        <f t="shared" si="304"/>
        <v>2592</v>
      </c>
      <c r="O979" s="339">
        <f t="shared" si="304"/>
        <v>1755</v>
      </c>
      <c r="P979" s="339">
        <f t="shared" si="304"/>
        <v>832</v>
      </c>
      <c r="Q979" s="339">
        <f t="shared" si="304"/>
        <v>853</v>
      </c>
      <c r="R979" s="339">
        <f t="shared" si="304"/>
        <v>1122</v>
      </c>
      <c r="S979" s="339">
        <f t="shared" si="304"/>
        <v>520</v>
      </c>
      <c r="T979" s="339">
        <f t="shared" si="304"/>
        <v>1222</v>
      </c>
      <c r="U979" s="339">
        <f t="shared" si="304"/>
        <v>3265</v>
      </c>
      <c r="V979" s="339">
        <f t="shared" si="304"/>
        <v>1491</v>
      </c>
      <c r="W979" s="339">
        <f t="shared" si="304"/>
        <v>2059</v>
      </c>
      <c r="X979" s="339">
        <f t="shared" si="304"/>
        <v>942</v>
      </c>
      <c r="Y979" s="339">
        <f t="shared" si="304"/>
        <v>2425</v>
      </c>
      <c r="Z979" s="339">
        <f t="shared" si="304"/>
        <v>777</v>
      </c>
      <c r="AA979" s="339">
        <f t="shared" si="304"/>
        <v>1592</v>
      </c>
      <c r="AB979" s="339">
        <f t="shared" si="304"/>
        <v>1876</v>
      </c>
      <c r="AC979" s="339">
        <f t="shared" si="304"/>
        <v>374</v>
      </c>
      <c r="AD979" s="339">
        <f t="shared" si="304"/>
        <v>836</v>
      </c>
      <c r="AE979" s="339">
        <f t="shared" si="304"/>
        <v>512</v>
      </c>
      <c r="AF979" s="339">
        <f t="shared" si="304"/>
        <v>6694</v>
      </c>
      <c r="AG979" s="339">
        <f t="shared" si="304"/>
        <v>140</v>
      </c>
      <c r="AH979" s="339">
        <f t="shared" si="304"/>
        <v>666</v>
      </c>
      <c r="AI979" s="339">
        <f t="shared" si="304"/>
        <v>158</v>
      </c>
      <c r="AJ979" s="339">
        <f t="shared" si="304"/>
        <v>0</v>
      </c>
      <c r="AK979" s="335"/>
      <c r="AL979" s="335"/>
      <c r="AM979" s="335"/>
      <c r="AN979" s="335"/>
      <c r="AO979" s="335"/>
      <c r="AP979" s="335"/>
    </row>
    <row r="980">
      <c r="A980" s="347">
        <f t="shared" si="271"/>
        <v>44174</v>
      </c>
      <c r="B980" s="339">
        <f t="shared" ref="B980:AJ980" si="305">B268-B1333-B2042</f>
        <v>1295</v>
      </c>
      <c r="C980" s="339">
        <f t="shared" si="305"/>
        <v>927</v>
      </c>
      <c r="D980" s="339">
        <f t="shared" si="305"/>
        <v>4538</v>
      </c>
      <c r="E980" s="339">
        <f t="shared" si="305"/>
        <v>285</v>
      </c>
      <c r="F980" s="339">
        <f t="shared" si="305"/>
        <v>440</v>
      </c>
      <c r="G980" s="339">
        <f t="shared" si="305"/>
        <v>2104</v>
      </c>
      <c r="H980" s="339">
        <f t="shared" si="305"/>
        <v>11744</v>
      </c>
      <c r="I980" s="339">
        <f t="shared" si="305"/>
        <v>927</v>
      </c>
      <c r="J980" s="339">
        <f t="shared" si="305"/>
        <v>10146</v>
      </c>
      <c r="K980" s="339">
        <f t="shared" si="305"/>
        <v>17418</v>
      </c>
      <c r="L980" s="339">
        <f t="shared" si="305"/>
        <v>4015</v>
      </c>
      <c r="M980" s="339">
        <f t="shared" si="305"/>
        <v>319</v>
      </c>
      <c r="N980" s="339">
        <f t="shared" si="305"/>
        <v>2712</v>
      </c>
      <c r="O980" s="339">
        <f t="shared" si="305"/>
        <v>1920</v>
      </c>
      <c r="P980" s="339">
        <f t="shared" si="305"/>
        <v>870</v>
      </c>
      <c r="Q980" s="339">
        <f t="shared" si="305"/>
        <v>766</v>
      </c>
      <c r="R980" s="339">
        <f t="shared" si="305"/>
        <v>1134</v>
      </c>
      <c r="S980" s="339">
        <f t="shared" si="305"/>
        <v>554</v>
      </c>
      <c r="T980" s="339">
        <f t="shared" si="305"/>
        <v>1214</v>
      </c>
      <c r="U980" s="339">
        <f t="shared" si="305"/>
        <v>3157</v>
      </c>
      <c r="V980" s="339">
        <f t="shared" si="305"/>
        <v>1475</v>
      </c>
      <c r="W980" s="339">
        <f t="shared" si="305"/>
        <v>2064</v>
      </c>
      <c r="X980" s="339">
        <f t="shared" si="305"/>
        <v>1005</v>
      </c>
      <c r="Y980" s="339">
        <f t="shared" si="305"/>
        <v>2478</v>
      </c>
      <c r="Z980" s="339">
        <f t="shared" si="305"/>
        <v>823</v>
      </c>
      <c r="AA980" s="339">
        <f t="shared" si="305"/>
        <v>1602</v>
      </c>
      <c r="AB980" s="339">
        <f t="shared" si="305"/>
        <v>1924</v>
      </c>
      <c r="AC980" s="339">
        <f t="shared" si="305"/>
        <v>374</v>
      </c>
      <c r="AD980" s="339">
        <f t="shared" si="305"/>
        <v>843</v>
      </c>
      <c r="AE980" s="339">
        <f t="shared" si="305"/>
        <v>518</v>
      </c>
      <c r="AF980" s="339">
        <f t="shared" si="305"/>
        <v>6751</v>
      </c>
      <c r="AG980" s="339">
        <f t="shared" si="305"/>
        <v>143</v>
      </c>
      <c r="AH980" s="339">
        <f t="shared" si="305"/>
        <v>684</v>
      </c>
      <c r="AI980" s="339">
        <f t="shared" si="305"/>
        <v>115</v>
      </c>
      <c r="AJ980" s="339">
        <f t="shared" si="305"/>
        <v>0</v>
      </c>
      <c r="AK980" s="335"/>
      <c r="AL980" s="335"/>
      <c r="AM980" s="335"/>
      <c r="AN980" s="335"/>
      <c r="AO980" s="335"/>
      <c r="AP980" s="335"/>
    </row>
    <row r="981">
      <c r="A981" s="347">
        <f t="shared" si="271"/>
        <v>44175</v>
      </c>
      <c r="B981" s="339">
        <f t="shared" ref="B981:AJ981" si="306">B269-B1334-B2043</f>
        <v>1298</v>
      </c>
      <c r="C981" s="339">
        <f t="shared" si="306"/>
        <v>936</v>
      </c>
      <c r="D981" s="339">
        <f t="shared" si="306"/>
        <v>4670</v>
      </c>
      <c r="E981" s="339">
        <f t="shared" si="306"/>
        <v>294</v>
      </c>
      <c r="F981" s="339">
        <f t="shared" si="306"/>
        <v>479</v>
      </c>
      <c r="G981" s="339">
        <f t="shared" si="306"/>
        <v>2184</v>
      </c>
      <c r="H981" s="339">
        <f t="shared" si="306"/>
        <v>11864</v>
      </c>
      <c r="I981" s="339">
        <f t="shared" si="306"/>
        <v>944</v>
      </c>
      <c r="J981" s="339">
        <f t="shared" si="306"/>
        <v>10291</v>
      </c>
      <c r="K981" s="339">
        <f t="shared" si="306"/>
        <v>17750</v>
      </c>
      <c r="L981" s="339">
        <f t="shared" si="306"/>
        <v>4103</v>
      </c>
      <c r="M981" s="339">
        <f t="shared" si="306"/>
        <v>317</v>
      </c>
      <c r="N981" s="339">
        <f t="shared" si="306"/>
        <v>2612</v>
      </c>
      <c r="O981" s="339">
        <f t="shared" si="306"/>
        <v>2095</v>
      </c>
      <c r="P981" s="339">
        <f t="shared" si="306"/>
        <v>879</v>
      </c>
      <c r="Q981" s="339">
        <f t="shared" si="306"/>
        <v>807</v>
      </c>
      <c r="R981" s="339">
        <f t="shared" si="306"/>
        <v>1177</v>
      </c>
      <c r="S981" s="339">
        <f t="shared" si="306"/>
        <v>555</v>
      </c>
      <c r="T981" s="339">
        <f t="shared" si="306"/>
        <v>1211</v>
      </c>
      <c r="U981" s="339">
        <f t="shared" si="306"/>
        <v>3121</v>
      </c>
      <c r="V981" s="339">
        <f t="shared" si="306"/>
        <v>1576</v>
      </c>
      <c r="W981" s="339">
        <f t="shared" si="306"/>
        <v>2063</v>
      </c>
      <c r="X981" s="339">
        <f t="shared" si="306"/>
        <v>973</v>
      </c>
      <c r="Y981" s="339">
        <f t="shared" si="306"/>
        <v>2621</v>
      </c>
      <c r="Z981" s="339">
        <f t="shared" si="306"/>
        <v>819</v>
      </c>
      <c r="AA981" s="339">
        <f t="shared" si="306"/>
        <v>1635</v>
      </c>
      <c r="AB981" s="339">
        <f t="shared" si="306"/>
        <v>1943</v>
      </c>
      <c r="AC981" s="339">
        <f t="shared" si="306"/>
        <v>383</v>
      </c>
      <c r="AD981" s="339">
        <f t="shared" si="306"/>
        <v>849</v>
      </c>
      <c r="AE981" s="339">
        <f t="shared" si="306"/>
        <v>497</v>
      </c>
      <c r="AF981" s="339">
        <f t="shared" si="306"/>
        <v>6738</v>
      </c>
      <c r="AG981" s="339">
        <f t="shared" si="306"/>
        <v>148</v>
      </c>
      <c r="AH981" s="339">
        <f t="shared" si="306"/>
        <v>704</v>
      </c>
      <c r="AI981" s="339">
        <f t="shared" si="306"/>
        <v>86</v>
      </c>
      <c r="AJ981" s="339">
        <f t="shared" si="306"/>
        <v>0</v>
      </c>
      <c r="AK981" s="335"/>
      <c r="AL981" s="335"/>
      <c r="AM981" s="335"/>
      <c r="AN981" s="335"/>
      <c r="AO981" s="335"/>
      <c r="AP981" s="335"/>
    </row>
    <row r="982">
      <c r="A982" s="345">
        <v>44176.0</v>
      </c>
      <c r="B982" s="339">
        <f t="shared" ref="B982:AJ982" si="307">B270-B1335-B2044</f>
        <v>1300</v>
      </c>
      <c r="C982" s="339">
        <f t="shared" si="307"/>
        <v>926</v>
      </c>
      <c r="D982" s="339">
        <f t="shared" si="307"/>
        <v>4798</v>
      </c>
      <c r="E982" s="339">
        <f t="shared" si="307"/>
        <v>267</v>
      </c>
      <c r="F982" s="339">
        <f t="shared" si="307"/>
        <v>498</v>
      </c>
      <c r="G982" s="339">
        <f t="shared" si="307"/>
        <v>2222</v>
      </c>
      <c r="H982" s="339">
        <f t="shared" si="307"/>
        <v>11872</v>
      </c>
      <c r="I982" s="339">
        <f t="shared" si="307"/>
        <v>947</v>
      </c>
      <c r="J982" s="339">
        <f t="shared" si="307"/>
        <v>10387</v>
      </c>
      <c r="K982" s="339">
        <f t="shared" si="307"/>
        <v>18434</v>
      </c>
      <c r="L982" s="339">
        <f t="shared" si="307"/>
        <v>4299</v>
      </c>
      <c r="M982" s="339">
        <f t="shared" si="307"/>
        <v>315</v>
      </c>
      <c r="N982" s="339">
        <f t="shared" si="307"/>
        <v>2684</v>
      </c>
      <c r="O982" s="339">
        <f t="shared" si="307"/>
        <v>2286</v>
      </c>
      <c r="P982" s="339">
        <f t="shared" si="307"/>
        <v>905</v>
      </c>
      <c r="Q982" s="339">
        <f t="shared" si="307"/>
        <v>878</v>
      </c>
      <c r="R982" s="339">
        <f t="shared" si="307"/>
        <v>947</v>
      </c>
      <c r="S982" s="339">
        <f t="shared" si="307"/>
        <v>575</v>
      </c>
      <c r="T982" s="339">
        <f t="shared" si="307"/>
        <v>1198</v>
      </c>
      <c r="U982" s="339">
        <f t="shared" si="307"/>
        <v>3011</v>
      </c>
      <c r="V982" s="339">
        <f t="shared" si="307"/>
        <v>1685</v>
      </c>
      <c r="W982" s="339">
        <f t="shared" si="307"/>
        <v>2067</v>
      </c>
      <c r="X982" s="339">
        <f t="shared" si="307"/>
        <v>956</v>
      </c>
      <c r="Y982" s="339">
        <f t="shared" si="307"/>
        <v>2846</v>
      </c>
      <c r="Z982" s="339">
        <f t="shared" si="307"/>
        <v>839</v>
      </c>
      <c r="AA982" s="339">
        <f t="shared" si="307"/>
        <v>1672</v>
      </c>
      <c r="AB982" s="339">
        <f t="shared" si="307"/>
        <v>1908</v>
      </c>
      <c r="AC982" s="339">
        <f t="shared" si="307"/>
        <v>388</v>
      </c>
      <c r="AD982" s="339">
        <f t="shared" si="307"/>
        <v>881</v>
      </c>
      <c r="AE982" s="339">
        <f t="shared" si="307"/>
        <v>463</v>
      </c>
      <c r="AF982" s="339">
        <f t="shared" si="307"/>
        <v>6467</v>
      </c>
      <c r="AG982" s="339">
        <f t="shared" si="307"/>
        <v>148</v>
      </c>
      <c r="AH982" s="339">
        <f t="shared" si="307"/>
        <v>691</v>
      </c>
      <c r="AI982" s="339">
        <f t="shared" si="307"/>
        <v>86</v>
      </c>
      <c r="AJ982" s="339">
        <f t="shared" si="307"/>
        <v>0</v>
      </c>
      <c r="AK982" s="335"/>
      <c r="AL982" s="335"/>
      <c r="AM982" s="335"/>
      <c r="AN982" s="335"/>
      <c r="AO982" s="335"/>
      <c r="AP982" s="335"/>
    </row>
    <row r="983">
      <c r="A983" s="345">
        <v>44177.0</v>
      </c>
      <c r="B983" s="339">
        <f t="shared" ref="B983:AJ983" si="308">B271-B1336-B2045</f>
        <v>1314</v>
      </c>
      <c r="C983" s="339">
        <f t="shared" si="308"/>
        <v>898</v>
      </c>
      <c r="D983" s="339">
        <f t="shared" si="308"/>
        <v>4957</v>
      </c>
      <c r="E983" s="339">
        <f t="shared" si="308"/>
        <v>291</v>
      </c>
      <c r="F983" s="339">
        <f t="shared" si="308"/>
        <v>566</v>
      </c>
      <c r="G983" s="339">
        <f t="shared" si="308"/>
        <v>2349</v>
      </c>
      <c r="H983" s="339">
        <f t="shared" si="308"/>
        <v>11878</v>
      </c>
      <c r="I983" s="339">
        <f t="shared" si="308"/>
        <v>946</v>
      </c>
      <c r="J983" s="339">
        <f t="shared" si="308"/>
        <v>10661</v>
      </c>
      <c r="K983" s="339">
        <f t="shared" si="308"/>
        <v>19030</v>
      </c>
      <c r="L983" s="339">
        <f t="shared" si="308"/>
        <v>4498</v>
      </c>
      <c r="M983" s="339">
        <f t="shared" si="308"/>
        <v>320</v>
      </c>
      <c r="N983" s="339">
        <f t="shared" si="308"/>
        <v>2686</v>
      </c>
      <c r="O983" s="339">
        <f t="shared" si="308"/>
        <v>2343</v>
      </c>
      <c r="P983" s="339">
        <f t="shared" si="308"/>
        <v>928</v>
      </c>
      <c r="Q983" s="339">
        <f t="shared" si="308"/>
        <v>963</v>
      </c>
      <c r="R983" s="339">
        <f t="shared" si="308"/>
        <v>885</v>
      </c>
      <c r="S983" s="339">
        <f t="shared" si="308"/>
        <v>583</v>
      </c>
      <c r="T983" s="339">
        <f t="shared" si="308"/>
        <v>1211</v>
      </c>
      <c r="U983" s="339">
        <f t="shared" si="308"/>
        <v>2971</v>
      </c>
      <c r="V983" s="339">
        <f t="shared" si="308"/>
        <v>1736</v>
      </c>
      <c r="W983" s="339">
        <f t="shared" si="308"/>
        <v>2072</v>
      </c>
      <c r="X983" s="339">
        <f t="shared" si="308"/>
        <v>989</v>
      </c>
      <c r="Y983" s="339">
        <f t="shared" si="308"/>
        <v>2984</v>
      </c>
      <c r="Z983" s="339">
        <f t="shared" si="308"/>
        <v>855</v>
      </c>
      <c r="AA983" s="339">
        <f t="shared" si="308"/>
        <v>1629</v>
      </c>
      <c r="AB983" s="339">
        <f t="shared" si="308"/>
        <v>1857</v>
      </c>
      <c r="AC983" s="339">
        <f t="shared" si="308"/>
        <v>400</v>
      </c>
      <c r="AD983" s="339">
        <f t="shared" si="308"/>
        <v>944</v>
      </c>
      <c r="AE983" s="339">
        <f t="shared" si="308"/>
        <v>457</v>
      </c>
      <c r="AF983" s="339">
        <f t="shared" si="308"/>
        <v>6480</v>
      </c>
      <c r="AG983" s="339">
        <f t="shared" si="308"/>
        <v>153</v>
      </c>
      <c r="AH983" s="339">
        <f t="shared" si="308"/>
        <v>692</v>
      </c>
      <c r="AI983" s="339">
        <f t="shared" si="308"/>
        <v>76</v>
      </c>
      <c r="AJ983" s="339">
        <f t="shared" si="308"/>
        <v>0</v>
      </c>
      <c r="AK983" s="335"/>
      <c r="AL983" s="335"/>
      <c r="AM983" s="335"/>
      <c r="AN983" s="335"/>
      <c r="AO983" s="335"/>
      <c r="AP983" s="335"/>
    </row>
    <row r="984">
      <c r="A984" s="345">
        <v>44178.0</v>
      </c>
      <c r="B984" s="339">
        <f t="shared" ref="B984:AJ984" si="309">B272-B1337-B2046</f>
        <v>1329</v>
      </c>
      <c r="C984" s="339">
        <f t="shared" si="309"/>
        <v>904</v>
      </c>
      <c r="D984" s="339">
        <f t="shared" si="309"/>
        <v>5048</v>
      </c>
      <c r="E984" s="339">
        <f t="shared" si="309"/>
        <v>307</v>
      </c>
      <c r="F984" s="339">
        <f t="shared" si="309"/>
        <v>583</v>
      </c>
      <c r="G984" s="339">
        <f t="shared" si="309"/>
        <v>2368</v>
      </c>
      <c r="H984" s="339">
        <f t="shared" si="309"/>
        <v>12044</v>
      </c>
      <c r="I984" s="339">
        <f t="shared" si="309"/>
        <v>968</v>
      </c>
      <c r="J984" s="339">
        <f t="shared" si="309"/>
        <v>10877</v>
      </c>
      <c r="K984" s="339">
        <f t="shared" si="309"/>
        <v>19686</v>
      </c>
      <c r="L984" s="339">
        <f t="shared" si="309"/>
        <v>4592</v>
      </c>
      <c r="M984" s="339">
        <f t="shared" si="309"/>
        <v>317</v>
      </c>
      <c r="N984" s="339">
        <f t="shared" si="309"/>
        <v>2680</v>
      </c>
      <c r="O984" s="339">
        <f t="shared" si="309"/>
        <v>2450</v>
      </c>
      <c r="P984" s="339">
        <f t="shared" si="309"/>
        <v>899</v>
      </c>
      <c r="Q984" s="339">
        <f t="shared" si="309"/>
        <v>801</v>
      </c>
      <c r="R984" s="339">
        <f t="shared" si="309"/>
        <v>791</v>
      </c>
      <c r="S984" s="339">
        <f t="shared" si="309"/>
        <v>594</v>
      </c>
      <c r="T984" s="339">
        <f t="shared" si="309"/>
        <v>1244</v>
      </c>
      <c r="U984" s="339">
        <f t="shared" si="309"/>
        <v>2937</v>
      </c>
      <c r="V984" s="339">
        <f t="shared" si="309"/>
        <v>1802</v>
      </c>
      <c r="W984" s="339">
        <f t="shared" si="309"/>
        <v>2078</v>
      </c>
      <c r="X984" s="339">
        <f t="shared" si="309"/>
        <v>1040</v>
      </c>
      <c r="Y984" s="339">
        <f t="shared" si="309"/>
        <v>3196</v>
      </c>
      <c r="Z984" s="339">
        <f t="shared" si="309"/>
        <v>846</v>
      </c>
      <c r="AA984" s="339">
        <f t="shared" si="309"/>
        <v>1620</v>
      </c>
      <c r="AB984" s="339">
        <f t="shared" si="309"/>
        <v>1881</v>
      </c>
      <c r="AC984" s="339">
        <f t="shared" si="309"/>
        <v>408</v>
      </c>
      <c r="AD984" s="339">
        <f t="shared" si="309"/>
        <v>969</v>
      </c>
      <c r="AE984" s="339">
        <f t="shared" si="309"/>
        <v>478</v>
      </c>
      <c r="AF984" s="339">
        <f t="shared" si="309"/>
        <v>6497</v>
      </c>
      <c r="AG984" s="339">
        <f t="shared" si="309"/>
        <v>177</v>
      </c>
      <c r="AH984" s="339">
        <f t="shared" si="309"/>
        <v>682</v>
      </c>
      <c r="AI984" s="339">
        <f t="shared" si="309"/>
        <v>72</v>
      </c>
      <c r="AJ984" s="339">
        <f t="shared" si="309"/>
        <v>0</v>
      </c>
      <c r="AK984" s="335"/>
      <c r="AL984" s="335"/>
      <c r="AM984" s="335"/>
      <c r="AN984" s="335"/>
      <c r="AO984" s="335"/>
      <c r="AP984" s="335"/>
    </row>
    <row r="985">
      <c r="A985" s="345">
        <v>44179.0</v>
      </c>
      <c r="B985" s="339">
        <f t="shared" ref="B985:AJ985" si="310">B273-B1338-B2047</f>
        <v>1278</v>
      </c>
      <c r="C985" s="339">
        <f t="shared" si="310"/>
        <v>879</v>
      </c>
      <c r="D985" s="339">
        <f t="shared" si="310"/>
        <v>5155</v>
      </c>
      <c r="E985" s="339">
        <f t="shared" si="310"/>
        <v>293</v>
      </c>
      <c r="F985" s="339">
        <f t="shared" si="310"/>
        <v>571</v>
      </c>
      <c r="G985" s="339">
        <f t="shared" si="310"/>
        <v>2421</v>
      </c>
      <c r="H985" s="339">
        <f t="shared" si="310"/>
        <v>12061</v>
      </c>
      <c r="I985" s="339">
        <f t="shared" si="310"/>
        <v>968</v>
      </c>
      <c r="J985" s="339">
        <f t="shared" si="310"/>
        <v>10609</v>
      </c>
      <c r="K985" s="339">
        <f t="shared" si="310"/>
        <v>19674</v>
      </c>
      <c r="L985" s="339">
        <f t="shared" si="310"/>
        <v>4734</v>
      </c>
      <c r="M985" s="339">
        <f t="shared" si="310"/>
        <v>328</v>
      </c>
      <c r="N985" s="339">
        <f t="shared" si="310"/>
        <v>2603</v>
      </c>
      <c r="O985" s="339">
        <f t="shared" si="310"/>
        <v>2470</v>
      </c>
      <c r="P985" s="339">
        <f t="shared" si="310"/>
        <v>885</v>
      </c>
      <c r="Q985" s="339">
        <f t="shared" si="310"/>
        <v>887</v>
      </c>
      <c r="R985" s="339">
        <f t="shared" si="310"/>
        <v>886</v>
      </c>
      <c r="S985" s="339">
        <f t="shared" si="310"/>
        <v>637</v>
      </c>
      <c r="T985" s="339">
        <f t="shared" si="310"/>
        <v>1240</v>
      </c>
      <c r="U985" s="339">
        <f t="shared" si="310"/>
        <v>2926</v>
      </c>
      <c r="V985" s="339">
        <f t="shared" si="310"/>
        <v>1852</v>
      </c>
      <c r="W985" s="339">
        <f t="shared" si="310"/>
        <v>2079</v>
      </c>
      <c r="X985" s="339">
        <f t="shared" si="310"/>
        <v>991</v>
      </c>
      <c r="Y985" s="339">
        <f t="shared" si="310"/>
        <v>3396</v>
      </c>
      <c r="Z985" s="339">
        <f t="shared" si="310"/>
        <v>857</v>
      </c>
      <c r="AA985" s="339">
        <f t="shared" si="310"/>
        <v>1663</v>
      </c>
      <c r="AB985" s="339">
        <f t="shared" si="310"/>
        <v>1789</v>
      </c>
      <c r="AC985" s="339">
        <f t="shared" si="310"/>
        <v>383</v>
      </c>
      <c r="AD985" s="339">
        <f t="shared" si="310"/>
        <v>962</v>
      </c>
      <c r="AE985" s="339">
        <f t="shared" si="310"/>
        <v>448</v>
      </c>
      <c r="AF985" s="339">
        <f t="shared" si="310"/>
        <v>6528</v>
      </c>
      <c r="AG985" s="339">
        <f t="shared" si="310"/>
        <v>179</v>
      </c>
      <c r="AH985" s="339">
        <f t="shared" si="310"/>
        <v>683</v>
      </c>
      <c r="AI985" s="339">
        <f t="shared" si="310"/>
        <v>81</v>
      </c>
      <c r="AJ985" s="339">
        <f t="shared" si="310"/>
        <v>0</v>
      </c>
      <c r="AK985" s="335"/>
      <c r="AL985" s="335"/>
      <c r="AM985" s="335"/>
      <c r="AN985" s="335"/>
      <c r="AO985" s="335"/>
      <c r="AP985" s="335"/>
    </row>
    <row r="986">
      <c r="A986" s="345">
        <v>44180.0</v>
      </c>
      <c r="B986" s="339">
        <f t="shared" ref="B986:AJ986" si="311">B274-B1339-B2048</f>
        <v>1202</v>
      </c>
      <c r="C986" s="339">
        <f t="shared" si="311"/>
        <v>875</v>
      </c>
      <c r="D986" s="339">
        <f t="shared" si="311"/>
        <v>5295</v>
      </c>
      <c r="E986" s="339">
        <f t="shared" si="311"/>
        <v>278</v>
      </c>
      <c r="F986" s="339">
        <f t="shared" si="311"/>
        <v>621</v>
      </c>
      <c r="G986" s="339">
        <f t="shared" si="311"/>
        <v>2471</v>
      </c>
      <c r="H986" s="339">
        <f t="shared" si="311"/>
        <v>12019</v>
      </c>
      <c r="I986" s="339">
        <f t="shared" si="311"/>
        <v>943</v>
      </c>
      <c r="J986" s="339">
        <f t="shared" si="311"/>
        <v>10717</v>
      </c>
      <c r="K986" s="339">
        <f t="shared" si="311"/>
        <v>19538</v>
      </c>
      <c r="L986" s="339">
        <f t="shared" si="311"/>
        <v>4660</v>
      </c>
      <c r="M986" s="339">
        <f t="shared" si="311"/>
        <v>314</v>
      </c>
      <c r="N986" s="339">
        <f t="shared" si="311"/>
        <v>2823</v>
      </c>
      <c r="O986" s="339">
        <f t="shared" si="311"/>
        <v>2408</v>
      </c>
      <c r="P986" s="339">
        <f t="shared" si="311"/>
        <v>861</v>
      </c>
      <c r="Q986" s="339">
        <f t="shared" si="311"/>
        <v>909</v>
      </c>
      <c r="R986" s="339">
        <f t="shared" si="311"/>
        <v>900</v>
      </c>
      <c r="S986" s="339">
        <f t="shared" si="311"/>
        <v>651</v>
      </c>
      <c r="T986" s="339">
        <f t="shared" si="311"/>
        <v>1251</v>
      </c>
      <c r="U986" s="339">
        <f t="shared" si="311"/>
        <v>2810</v>
      </c>
      <c r="V986" s="339">
        <f t="shared" si="311"/>
        <v>1882</v>
      </c>
      <c r="W986" s="339">
        <f t="shared" si="311"/>
        <v>2077</v>
      </c>
      <c r="X986" s="339">
        <f t="shared" si="311"/>
        <v>991</v>
      </c>
      <c r="Y986" s="339">
        <f t="shared" si="311"/>
        <v>3365</v>
      </c>
      <c r="Z986" s="339">
        <f t="shared" si="311"/>
        <v>870</v>
      </c>
      <c r="AA986" s="339">
        <f t="shared" si="311"/>
        <v>1576</v>
      </c>
      <c r="AB986" s="339">
        <f t="shared" si="311"/>
        <v>1838</v>
      </c>
      <c r="AC986" s="339">
        <f t="shared" si="311"/>
        <v>399</v>
      </c>
      <c r="AD986" s="339">
        <f t="shared" si="311"/>
        <v>1071</v>
      </c>
      <c r="AE986" s="339">
        <f t="shared" si="311"/>
        <v>446</v>
      </c>
      <c r="AF986" s="339">
        <f t="shared" si="311"/>
        <v>6631</v>
      </c>
      <c r="AG986" s="339">
        <f t="shared" si="311"/>
        <v>194</v>
      </c>
      <c r="AH986" s="339">
        <f t="shared" si="311"/>
        <v>694</v>
      </c>
      <c r="AI986" s="339">
        <f t="shared" si="311"/>
        <v>82</v>
      </c>
      <c r="AJ986" s="339">
        <f t="shared" si="311"/>
        <v>0</v>
      </c>
      <c r="AK986" s="335"/>
      <c r="AL986" s="335"/>
      <c r="AM986" s="335"/>
      <c r="AN986" s="335"/>
      <c r="AO986" s="335"/>
      <c r="AP986" s="335"/>
    </row>
    <row r="987">
      <c r="A987" s="345">
        <v>44181.0</v>
      </c>
      <c r="B987" s="339">
        <f t="shared" ref="B987:AJ987" si="312">B275-B1340-B2049</f>
        <v>1204</v>
      </c>
      <c r="C987" s="339">
        <f t="shared" si="312"/>
        <v>872</v>
      </c>
      <c r="D987" s="339">
        <f t="shared" si="312"/>
        <v>5399</v>
      </c>
      <c r="E987" s="339">
        <f t="shared" si="312"/>
        <v>285</v>
      </c>
      <c r="F987" s="339">
        <f t="shared" si="312"/>
        <v>737</v>
      </c>
      <c r="G987" s="339">
        <f t="shared" si="312"/>
        <v>2616</v>
      </c>
      <c r="H987" s="339">
        <f t="shared" si="312"/>
        <v>12078</v>
      </c>
      <c r="I987" s="339">
        <f t="shared" si="312"/>
        <v>947</v>
      </c>
      <c r="J987" s="339">
        <f t="shared" si="312"/>
        <v>11130</v>
      </c>
      <c r="K987" s="339">
        <f t="shared" si="312"/>
        <v>19076</v>
      </c>
      <c r="L987" s="339">
        <f t="shared" si="312"/>
        <v>4831</v>
      </c>
      <c r="M987" s="339">
        <f t="shared" si="312"/>
        <v>324</v>
      </c>
      <c r="N987" s="339">
        <f t="shared" si="312"/>
        <v>2919</v>
      </c>
      <c r="O987" s="339">
        <f t="shared" si="312"/>
        <v>2408</v>
      </c>
      <c r="P987" s="339">
        <f t="shared" si="312"/>
        <v>833</v>
      </c>
      <c r="Q987" s="339">
        <f t="shared" si="312"/>
        <v>1001</v>
      </c>
      <c r="R987" s="339">
        <f t="shared" si="312"/>
        <v>883</v>
      </c>
      <c r="S987" s="339">
        <f t="shared" si="312"/>
        <v>674</v>
      </c>
      <c r="T987" s="339">
        <f t="shared" si="312"/>
        <v>1281</v>
      </c>
      <c r="U987" s="339">
        <f t="shared" si="312"/>
        <v>2779</v>
      </c>
      <c r="V987" s="339">
        <f t="shared" si="312"/>
        <v>1979</v>
      </c>
      <c r="W987" s="339">
        <f t="shared" si="312"/>
        <v>2078</v>
      </c>
      <c r="X987" s="339">
        <f t="shared" si="312"/>
        <v>1034</v>
      </c>
      <c r="Y987" s="339">
        <f t="shared" si="312"/>
        <v>3690</v>
      </c>
      <c r="Z987" s="339">
        <f t="shared" si="312"/>
        <v>907</v>
      </c>
      <c r="AA987" s="339">
        <f t="shared" si="312"/>
        <v>1530</v>
      </c>
      <c r="AB987" s="339">
        <f t="shared" si="312"/>
        <v>1764</v>
      </c>
      <c r="AC987" s="339">
        <f t="shared" si="312"/>
        <v>411</v>
      </c>
      <c r="AD987" s="339">
        <f t="shared" si="312"/>
        <v>1171</v>
      </c>
      <c r="AE987" s="339">
        <f t="shared" si="312"/>
        <v>430</v>
      </c>
      <c r="AF987" s="339">
        <f t="shared" si="312"/>
        <v>6674</v>
      </c>
      <c r="AG987" s="339">
        <f t="shared" si="312"/>
        <v>185</v>
      </c>
      <c r="AH987" s="339">
        <f t="shared" si="312"/>
        <v>697</v>
      </c>
      <c r="AI987" s="339">
        <f t="shared" si="312"/>
        <v>95</v>
      </c>
      <c r="AJ987" s="339">
        <f t="shared" si="312"/>
        <v>0</v>
      </c>
      <c r="AK987" s="335"/>
      <c r="AL987" s="335"/>
      <c r="AM987" s="335"/>
      <c r="AN987" s="335"/>
      <c r="AO987" s="335"/>
      <c r="AP987" s="335"/>
    </row>
    <row r="988">
      <c r="A988" s="345">
        <v>44182.0</v>
      </c>
      <c r="B988" s="339">
        <f t="shared" ref="B988:AJ988" si="313">B276-B1341-B2050</f>
        <v>1202</v>
      </c>
      <c r="C988" s="339">
        <f t="shared" si="313"/>
        <v>901</v>
      </c>
      <c r="D988" s="339">
        <f t="shared" si="313"/>
        <v>5498</v>
      </c>
      <c r="E988" s="339">
        <f t="shared" si="313"/>
        <v>320</v>
      </c>
      <c r="F988" s="339">
        <f t="shared" si="313"/>
        <v>765</v>
      </c>
      <c r="G988" s="339">
        <f t="shared" si="313"/>
        <v>2778</v>
      </c>
      <c r="H988" s="339">
        <f t="shared" si="313"/>
        <v>12372</v>
      </c>
      <c r="I988" s="339">
        <f t="shared" si="313"/>
        <v>950</v>
      </c>
      <c r="J988" s="339">
        <f t="shared" si="313"/>
        <v>11498</v>
      </c>
      <c r="K988" s="339">
        <f t="shared" si="313"/>
        <v>19377</v>
      </c>
      <c r="L988" s="339">
        <f t="shared" si="313"/>
        <v>5065</v>
      </c>
      <c r="M988" s="339">
        <f t="shared" si="313"/>
        <v>349</v>
      </c>
      <c r="N988" s="339">
        <f t="shared" si="313"/>
        <v>2964</v>
      </c>
      <c r="O988" s="339">
        <f t="shared" si="313"/>
        <v>2350</v>
      </c>
      <c r="P988" s="339">
        <f t="shared" si="313"/>
        <v>834</v>
      </c>
      <c r="Q988" s="339">
        <f t="shared" si="313"/>
        <v>985</v>
      </c>
      <c r="R988" s="339">
        <f t="shared" si="313"/>
        <v>947</v>
      </c>
      <c r="S988" s="339">
        <f t="shared" si="313"/>
        <v>685</v>
      </c>
      <c r="T988" s="339">
        <f t="shared" si="313"/>
        <v>1344</v>
      </c>
      <c r="U988" s="339">
        <f t="shared" si="313"/>
        <v>2777</v>
      </c>
      <c r="V988" s="339">
        <f t="shared" si="313"/>
        <v>2078</v>
      </c>
      <c r="W988" s="339">
        <f t="shared" si="313"/>
        <v>2081</v>
      </c>
      <c r="X988" s="339">
        <f t="shared" si="313"/>
        <v>996</v>
      </c>
      <c r="Y988" s="339">
        <f t="shared" si="313"/>
        <v>3913</v>
      </c>
      <c r="Z988" s="339">
        <f t="shared" si="313"/>
        <v>933</v>
      </c>
      <c r="AA988" s="339">
        <f t="shared" si="313"/>
        <v>1483</v>
      </c>
      <c r="AB988" s="339">
        <f t="shared" si="313"/>
        <v>1847</v>
      </c>
      <c r="AC988" s="339">
        <f t="shared" si="313"/>
        <v>419</v>
      </c>
      <c r="AD988" s="339">
        <f t="shared" si="313"/>
        <v>1337</v>
      </c>
      <c r="AE988" s="339">
        <f t="shared" si="313"/>
        <v>431</v>
      </c>
      <c r="AF988" s="339">
        <f t="shared" si="313"/>
        <v>6657</v>
      </c>
      <c r="AG988" s="339">
        <f t="shared" si="313"/>
        <v>199</v>
      </c>
      <c r="AH988" s="339">
        <f t="shared" si="313"/>
        <v>724</v>
      </c>
      <c r="AI988" s="339">
        <f t="shared" si="313"/>
        <v>80</v>
      </c>
      <c r="AJ988" s="339">
        <f t="shared" si="313"/>
        <v>0</v>
      </c>
      <c r="AK988" s="335"/>
      <c r="AL988" s="335"/>
      <c r="AM988" s="335"/>
      <c r="AN988" s="335"/>
      <c r="AO988" s="335"/>
      <c r="AP988" s="335"/>
    </row>
    <row r="989">
      <c r="A989" s="345">
        <v>44183.0</v>
      </c>
      <c r="B989" s="339">
        <f t="shared" ref="B989:AJ989" si="314">B277-B1342-B2051</f>
        <v>1150</v>
      </c>
      <c r="C989" s="339">
        <f t="shared" si="314"/>
        <v>941</v>
      </c>
      <c r="D989" s="339">
        <f t="shared" si="314"/>
        <v>5599</v>
      </c>
      <c r="E989" s="339">
        <f t="shared" si="314"/>
        <v>328</v>
      </c>
      <c r="F989" s="339">
        <f t="shared" si="314"/>
        <v>885</v>
      </c>
      <c r="G989" s="339">
        <f t="shared" si="314"/>
        <v>2788</v>
      </c>
      <c r="H989" s="339">
        <f t="shared" si="314"/>
        <v>12702</v>
      </c>
      <c r="I989" s="339">
        <f t="shared" si="314"/>
        <v>910</v>
      </c>
      <c r="J989" s="339">
        <f t="shared" si="314"/>
        <v>11553</v>
      </c>
      <c r="K989" s="339">
        <f t="shared" si="314"/>
        <v>19334</v>
      </c>
      <c r="L989" s="339">
        <f t="shared" si="314"/>
        <v>5238</v>
      </c>
      <c r="M989" s="339">
        <f t="shared" si="314"/>
        <v>367</v>
      </c>
      <c r="N989" s="339">
        <f t="shared" si="314"/>
        <v>3076</v>
      </c>
      <c r="O989" s="339">
        <f t="shared" si="314"/>
        <v>2338</v>
      </c>
      <c r="P989" s="339">
        <f t="shared" si="314"/>
        <v>831</v>
      </c>
      <c r="Q989" s="339">
        <f t="shared" si="314"/>
        <v>984</v>
      </c>
      <c r="R989" s="339">
        <f t="shared" si="314"/>
        <v>927</v>
      </c>
      <c r="S989" s="339">
        <f t="shared" si="314"/>
        <v>704</v>
      </c>
      <c r="T989" s="339">
        <f t="shared" si="314"/>
        <v>1426</v>
      </c>
      <c r="U989" s="339">
        <f t="shared" si="314"/>
        <v>2805</v>
      </c>
      <c r="V989" s="339">
        <f t="shared" si="314"/>
        <v>2235</v>
      </c>
      <c r="W989" s="339">
        <f t="shared" si="314"/>
        <v>2094</v>
      </c>
      <c r="X989" s="339">
        <f t="shared" si="314"/>
        <v>962</v>
      </c>
      <c r="Y989" s="339">
        <f t="shared" si="314"/>
        <v>4299</v>
      </c>
      <c r="Z989" s="339">
        <f t="shared" si="314"/>
        <v>961</v>
      </c>
      <c r="AA989" s="339">
        <f t="shared" si="314"/>
        <v>1500</v>
      </c>
      <c r="AB989" s="339">
        <f t="shared" si="314"/>
        <v>1824</v>
      </c>
      <c r="AC989" s="339">
        <f t="shared" si="314"/>
        <v>426</v>
      </c>
      <c r="AD989" s="339">
        <f t="shared" si="314"/>
        <v>1337</v>
      </c>
      <c r="AE989" s="339">
        <f t="shared" si="314"/>
        <v>458</v>
      </c>
      <c r="AF989" s="339">
        <f t="shared" si="314"/>
        <v>6677</v>
      </c>
      <c r="AG989" s="339">
        <f t="shared" si="314"/>
        <v>196</v>
      </c>
      <c r="AH989" s="339">
        <f t="shared" si="314"/>
        <v>742</v>
      </c>
      <c r="AI989" s="339">
        <f t="shared" si="314"/>
        <v>91</v>
      </c>
      <c r="AJ989" s="339">
        <f t="shared" si="314"/>
        <v>0</v>
      </c>
      <c r="AK989" s="335"/>
      <c r="AL989" s="335"/>
      <c r="AM989" s="335"/>
      <c r="AN989" s="335"/>
      <c r="AO989" s="335"/>
      <c r="AP989" s="335"/>
    </row>
    <row r="990">
      <c r="A990" s="362">
        <v>44184.0</v>
      </c>
      <c r="B990" s="339">
        <f t="shared" ref="B990:AJ990" si="315">B278-B1343-B2052</f>
        <v>1156</v>
      </c>
      <c r="C990" s="339">
        <f t="shared" si="315"/>
        <v>951</v>
      </c>
      <c r="D990" s="339">
        <f t="shared" si="315"/>
        <v>5768</v>
      </c>
      <c r="E990" s="339">
        <f t="shared" si="315"/>
        <v>322</v>
      </c>
      <c r="F990" s="339">
        <f t="shared" si="315"/>
        <v>882</v>
      </c>
      <c r="G990" s="339">
        <f t="shared" si="315"/>
        <v>2927</v>
      </c>
      <c r="H990" s="339">
        <f t="shared" si="315"/>
        <v>13478</v>
      </c>
      <c r="I990" s="339">
        <f t="shared" si="315"/>
        <v>913</v>
      </c>
      <c r="J990" s="339">
        <f t="shared" si="315"/>
        <v>12048</v>
      </c>
      <c r="K990" s="339">
        <f t="shared" si="315"/>
        <v>20077</v>
      </c>
      <c r="L990" s="339">
        <f t="shared" si="315"/>
        <v>5422</v>
      </c>
      <c r="M990" s="339">
        <f t="shared" si="315"/>
        <v>385</v>
      </c>
      <c r="N990" s="339">
        <f t="shared" si="315"/>
        <v>3090</v>
      </c>
      <c r="O990" s="339">
        <f t="shared" si="315"/>
        <v>2370</v>
      </c>
      <c r="P990" s="339">
        <f t="shared" si="315"/>
        <v>813</v>
      </c>
      <c r="Q990" s="339">
        <f t="shared" si="315"/>
        <v>1032</v>
      </c>
      <c r="R990" s="339">
        <f t="shared" si="315"/>
        <v>941</v>
      </c>
      <c r="S990" s="339">
        <f t="shared" si="315"/>
        <v>712</v>
      </c>
      <c r="T990" s="339">
        <f t="shared" si="315"/>
        <v>1474</v>
      </c>
      <c r="U990" s="339">
        <f t="shared" si="315"/>
        <v>2812</v>
      </c>
      <c r="V990" s="339">
        <f t="shared" si="315"/>
        <v>2295</v>
      </c>
      <c r="W990" s="339">
        <f t="shared" si="315"/>
        <v>2097</v>
      </c>
      <c r="X990" s="339">
        <f t="shared" si="315"/>
        <v>1001</v>
      </c>
      <c r="Y990" s="339">
        <f t="shared" si="315"/>
        <v>4464</v>
      </c>
      <c r="Z990" s="339">
        <f t="shared" si="315"/>
        <v>996</v>
      </c>
      <c r="AA990" s="339">
        <f t="shared" si="315"/>
        <v>1540</v>
      </c>
      <c r="AB990" s="339">
        <f t="shared" si="315"/>
        <v>2009</v>
      </c>
      <c r="AC990" s="339">
        <f t="shared" si="315"/>
        <v>438</v>
      </c>
      <c r="AD990" s="339">
        <f t="shared" si="315"/>
        <v>1320</v>
      </c>
      <c r="AE990" s="339">
        <f t="shared" si="315"/>
        <v>456</v>
      </c>
      <c r="AF990" s="339">
        <f t="shared" si="315"/>
        <v>6709</v>
      </c>
      <c r="AG990" s="339">
        <f t="shared" si="315"/>
        <v>234</v>
      </c>
      <c r="AH990" s="339">
        <f t="shared" si="315"/>
        <v>807</v>
      </c>
      <c r="AI990" s="339">
        <f t="shared" si="315"/>
        <v>90</v>
      </c>
      <c r="AJ990" s="339">
        <f t="shared" si="315"/>
        <v>0</v>
      </c>
      <c r="AK990" s="335"/>
      <c r="AL990" s="335"/>
      <c r="AM990" s="335"/>
      <c r="AN990" s="335"/>
      <c r="AO990" s="335"/>
      <c r="AP990" s="335"/>
    </row>
    <row r="991">
      <c r="A991" s="362">
        <v>44185.0</v>
      </c>
      <c r="B991" s="339">
        <f t="shared" ref="B991:AJ991" si="316">B279-B1344-B2053</f>
        <v>1144</v>
      </c>
      <c r="C991" s="339">
        <f t="shared" si="316"/>
        <v>955</v>
      </c>
      <c r="D991" s="339">
        <f t="shared" si="316"/>
        <v>5934</v>
      </c>
      <c r="E991" s="339">
        <f t="shared" si="316"/>
        <v>353</v>
      </c>
      <c r="F991" s="339">
        <f t="shared" si="316"/>
        <v>909</v>
      </c>
      <c r="G991" s="339">
        <f t="shared" si="316"/>
        <v>2926</v>
      </c>
      <c r="H991" s="339">
        <f t="shared" si="316"/>
        <v>13173</v>
      </c>
      <c r="I991" s="339">
        <f t="shared" si="316"/>
        <v>938</v>
      </c>
      <c r="J991" s="339">
        <f t="shared" si="316"/>
        <v>11913</v>
      </c>
      <c r="K991" s="339">
        <f t="shared" si="316"/>
        <v>20710</v>
      </c>
      <c r="L991" s="339">
        <f t="shared" si="316"/>
        <v>5292</v>
      </c>
      <c r="M991" s="339">
        <f t="shared" si="316"/>
        <v>392</v>
      </c>
      <c r="N991" s="339">
        <f t="shared" si="316"/>
        <v>3070</v>
      </c>
      <c r="O991" s="339">
        <f t="shared" si="316"/>
        <v>2442</v>
      </c>
      <c r="P991" s="339">
        <f t="shared" si="316"/>
        <v>858</v>
      </c>
      <c r="Q991" s="339">
        <f t="shared" si="316"/>
        <v>1108</v>
      </c>
      <c r="R991" s="339">
        <f t="shared" si="316"/>
        <v>872</v>
      </c>
      <c r="S991" s="339">
        <f t="shared" si="316"/>
        <v>725</v>
      </c>
      <c r="T991" s="339">
        <f t="shared" si="316"/>
        <v>1517</v>
      </c>
      <c r="U991" s="339">
        <f t="shared" si="316"/>
        <v>2779</v>
      </c>
      <c r="V991" s="339">
        <f t="shared" si="316"/>
        <v>2400</v>
      </c>
      <c r="W991" s="339">
        <f t="shared" si="316"/>
        <v>2092</v>
      </c>
      <c r="X991" s="339">
        <f t="shared" si="316"/>
        <v>1067</v>
      </c>
      <c r="Y991" s="339">
        <f t="shared" si="316"/>
        <v>4868</v>
      </c>
      <c r="Z991" s="339">
        <f t="shared" si="316"/>
        <v>1037</v>
      </c>
      <c r="AA991" s="339">
        <f t="shared" si="316"/>
        <v>1604</v>
      </c>
      <c r="AB991" s="339">
        <f t="shared" si="316"/>
        <v>2001</v>
      </c>
      <c r="AC991" s="339">
        <f t="shared" si="316"/>
        <v>500</v>
      </c>
      <c r="AD991" s="339">
        <f t="shared" si="316"/>
        <v>1371</v>
      </c>
      <c r="AE991" s="339">
        <f t="shared" si="316"/>
        <v>439</v>
      </c>
      <c r="AF991" s="339">
        <f t="shared" si="316"/>
        <v>6726</v>
      </c>
      <c r="AG991" s="339">
        <f t="shared" si="316"/>
        <v>230</v>
      </c>
      <c r="AH991" s="339">
        <f t="shared" si="316"/>
        <v>805</v>
      </c>
      <c r="AI991" s="339">
        <f t="shared" si="316"/>
        <v>89</v>
      </c>
      <c r="AJ991" s="339">
        <f t="shared" si="316"/>
        <v>0</v>
      </c>
      <c r="AK991" s="335"/>
      <c r="AL991" s="335"/>
      <c r="AM991" s="335"/>
      <c r="AN991" s="335"/>
      <c r="AO991" s="335"/>
      <c r="AP991" s="335"/>
    </row>
    <row r="992">
      <c r="A992" s="362">
        <v>44186.0</v>
      </c>
      <c r="B992" s="339">
        <f t="shared" ref="B992:AJ992" si="317">B280-B1345-B2054</f>
        <v>1160</v>
      </c>
      <c r="C992" s="339">
        <f t="shared" si="317"/>
        <v>971</v>
      </c>
      <c r="D992" s="339">
        <f t="shared" si="317"/>
        <v>6093</v>
      </c>
      <c r="E992" s="339">
        <f t="shared" si="317"/>
        <v>334</v>
      </c>
      <c r="F992" s="339">
        <f t="shared" si="317"/>
        <v>902</v>
      </c>
      <c r="G992" s="339">
        <f t="shared" si="317"/>
        <v>2929</v>
      </c>
      <c r="H992" s="339">
        <f t="shared" si="317"/>
        <v>13253</v>
      </c>
      <c r="I992" s="339">
        <f t="shared" si="317"/>
        <v>883</v>
      </c>
      <c r="J992" s="339">
        <f t="shared" si="317"/>
        <v>11995</v>
      </c>
      <c r="K992" s="339">
        <f t="shared" si="317"/>
        <v>21172</v>
      </c>
      <c r="L992" s="339">
        <f t="shared" si="317"/>
        <v>5475</v>
      </c>
      <c r="M992" s="339">
        <f t="shared" si="317"/>
        <v>392</v>
      </c>
      <c r="N992" s="339">
        <f t="shared" si="317"/>
        <v>2992</v>
      </c>
      <c r="O992" s="339">
        <f t="shared" si="317"/>
        <v>2522</v>
      </c>
      <c r="P992" s="339">
        <f t="shared" si="317"/>
        <v>873</v>
      </c>
      <c r="Q992" s="339">
        <f t="shared" si="317"/>
        <v>1139</v>
      </c>
      <c r="R992" s="339">
        <f t="shared" si="317"/>
        <v>1015</v>
      </c>
      <c r="S992" s="339">
        <f t="shared" si="317"/>
        <v>779</v>
      </c>
      <c r="T992" s="339">
        <f t="shared" si="317"/>
        <v>1488</v>
      </c>
      <c r="U992" s="339">
        <f t="shared" si="317"/>
        <v>2811</v>
      </c>
      <c r="V992" s="339">
        <f t="shared" si="317"/>
        <v>2398</v>
      </c>
      <c r="W992" s="339">
        <f t="shared" si="317"/>
        <v>2096</v>
      </c>
      <c r="X992" s="339">
        <f t="shared" si="317"/>
        <v>1016</v>
      </c>
      <c r="Y992" s="339">
        <f t="shared" si="317"/>
        <v>5179</v>
      </c>
      <c r="Z992" s="339">
        <f t="shared" si="317"/>
        <v>1060</v>
      </c>
      <c r="AA992" s="339">
        <f t="shared" si="317"/>
        <v>1724</v>
      </c>
      <c r="AB992" s="339">
        <f t="shared" si="317"/>
        <v>1973</v>
      </c>
      <c r="AC992" s="339">
        <f t="shared" si="317"/>
        <v>554</v>
      </c>
      <c r="AD992" s="339">
        <f t="shared" si="317"/>
        <v>1378</v>
      </c>
      <c r="AE992" s="339">
        <f t="shared" si="317"/>
        <v>461</v>
      </c>
      <c r="AF992" s="339">
        <f t="shared" si="317"/>
        <v>6658</v>
      </c>
      <c r="AG992" s="339">
        <f t="shared" si="317"/>
        <v>240</v>
      </c>
      <c r="AH992" s="339">
        <f t="shared" si="317"/>
        <v>808</v>
      </c>
      <c r="AI992" s="339">
        <f t="shared" si="317"/>
        <v>86</v>
      </c>
      <c r="AJ992" s="339">
        <f t="shared" si="317"/>
        <v>0</v>
      </c>
      <c r="AK992" s="335"/>
      <c r="AL992" s="335"/>
      <c r="AM992" s="335"/>
      <c r="AN992" s="335"/>
      <c r="AO992" s="335"/>
      <c r="AP992" s="335"/>
    </row>
    <row r="993">
      <c r="A993" s="362">
        <v>44187.0</v>
      </c>
      <c r="B993" s="339">
        <f t="shared" ref="B993:AJ993" si="318">B281-B1346-B2055</f>
        <v>1178</v>
      </c>
      <c r="C993" s="339">
        <f t="shared" si="318"/>
        <v>921</v>
      </c>
      <c r="D993" s="339">
        <f t="shared" si="318"/>
        <v>6310</v>
      </c>
      <c r="E993" s="339">
        <f t="shared" si="318"/>
        <v>337</v>
      </c>
      <c r="F993" s="339">
        <f t="shared" si="318"/>
        <v>883</v>
      </c>
      <c r="G993" s="339">
        <f t="shared" si="318"/>
        <v>3015</v>
      </c>
      <c r="H993" s="339">
        <f t="shared" si="318"/>
        <v>13171</v>
      </c>
      <c r="I993" s="339">
        <f t="shared" si="318"/>
        <v>875</v>
      </c>
      <c r="J993" s="339">
        <f t="shared" si="318"/>
        <v>12146</v>
      </c>
      <c r="K993" s="339">
        <f t="shared" si="318"/>
        <v>21450</v>
      </c>
      <c r="L993" s="339">
        <f t="shared" si="318"/>
        <v>5538</v>
      </c>
      <c r="M993" s="339">
        <f t="shared" si="318"/>
        <v>387</v>
      </c>
      <c r="N993" s="339">
        <f t="shared" si="318"/>
        <v>3019</v>
      </c>
      <c r="O993" s="339">
        <f t="shared" si="318"/>
        <v>2498</v>
      </c>
      <c r="P993" s="339">
        <f t="shared" si="318"/>
        <v>884</v>
      </c>
      <c r="Q993" s="339">
        <f t="shared" si="318"/>
        <v>1169</v>
      </c>
      <c r="R993" s="339">
        <f t="shared" si="318"/>
        <v>990</v>
      </c>
      <c r="S993" s="339">
        <f t="shared" si="318"/>
        <v>780</v>
      </c>
      <c r="T993" s="339">
        <f t="shared" si="318"/>
        <v>1549</v>
      </c>
      <c r="U993" s="339">
        <f t="shared" si="318"/>
        <v>2801</v>
      </c>
      <c r="V993" s="339">
        <f t="shared" si="318"/>
        <v>2358</v>
      </c>
      <c r="W993" s="339">
        <f t="shared" si="318"/>
        <v>2088</v>
      </c>
      <c r="X993" s="339">
        <f t="shared" si="318"/>
        <v>987</v>
      </c>
      <c r="Y993" s="339">
        <f t="shared" si="318"/>
        <v>4948</v>
      </c>
      <c r="Z993" s="339">
        <f t="shared" si="318"/>
        <v>1087</v>
      </c>
      <c r="AA993" s="339">
        <f t="shared" si="318"/>
        <v>1748</v>
      </c>
      <c r="AB993" s="339">
        <f t="shared" si="318"/>
        <v>1921</v>
      </c>
      <c r="AC993" s="339">
        <f t="shared" si="318"/>
        <v>557</v>
      </c>
      <c r="AD993" s="339">
        <f t="shared" si="318"/>
        <v>1199</v>
      </c>
      <c r="AE993" s="339">
        <f t="shared" si="318"/>
        <v>459</v>
      </c>
      <c r="AF993" s="339">
        <f t="shared" si="318"/>
        <v>6641</v>
      </c>
      <c r="AG993" s="339">
        <f t="shared" si="318"/>
        <v>243</v>
      </c>
      <c r="AH993" s="339">
        <f t="shared" si="318"/>
        <v>880</v>
      </c>
      <c r="AI993" s="339">
        <f t="shared" si="318"/>
        <v>129</v>
      </c>
      <c r="AJ993" s="339">
        <f t="shared" si="318"/>
        <v>0</v>
      </c>
      <c r="AK993" s="335"/>
      <c r="AL993" s="335"/>
      <c r="AM993" s="335"/>
      <c r="AN993" s="335"/>
      <c r="AO993" s="335"/>
      <c r="AP993" s="335"/>
    </row>
    <row r="994">
      <c r="A994" s="365">
        <v>44188.0</v>
      </c>
      <c r="B994" s="339">
        <f t="shared" ref="B994:AJ994" si="319">B282-B1347-B2056</f>
        <v>1199</v>
      </c>
      <c r="C994" s="339">
        <f t="shared" si="319"/>
        <v>946</v>
      </c>
      <c r="D994" s="339">
        <f t="shared" si="319"/>
        <v>6473</v>
      </c>
      <c r="E994" s="339">
        <f t="shared" si="319"/>
        <v>382</v>
      </c>
      <c r="F994" s="339">
        <f t="shared" si="319"/>
        <v>885</v>
      </c>
      <c r="G994" s="339">
        <f t="shared" si="319"/>
        <v>3191</v>
      </c>
      <c r="H994" s="339">
        <f t="shared" si="319"/>
        <v>13660</v>
      </c>
      <c r="I994" s="339">
        <f t="shared" si="319"/>
        <v>904</v>
      </c>
      <c r="J994" s="339">
        <f t="shared" si="319"/>
        <v>12092</v>
      </c>
      <c r="K994" s="339">
        <f t="shared" si="319"/>
        <v>21800</v>
      </c>
      <c r="L994" s="339">
        <f t="shared" si="319"/>
        <v>5662</v>
      </c>
      <c r="M994" s="339">
        <f t="shared" si="319"/>
        <v>385</v>
      </c>
      <c r="N994" s="339">
        <f t="shared" si="319"/>
        <v>3243</v>
      </c>
      <c r="O994" s="339">
        <f t="shared" si="319"/>
        <v>2459</v>
      </c>
      <c r="P994" s="339">
        <f t="shared" si="319"/>
        <v>933</v>
      </c>
      <c r="Q994" s="339">
        <f t="shared" si="319"/>
        <v>1234</v>
      </c>
      <c r="R994" s="339">
        <f t="shared" si="319"/>
        <v>962</v>
      </c>
      <c r="S994" s="339">
        <f t="shared" si="319"/>
        <v>778</v>
      </c>
      <c r="T994" s="339">
        <f t="shared" si="319"/>
        <v>1517</v>
      </c>
      <c r="U994" s="339">
        <f t="shared" si="319"/>
        <v>2745</v>
      </c>
      <c r="V994" s="339">
        <f t="shared" si="319"/>
        <v>2321</v>
      </c>
      <c r="W994" s="339">
        <f t="shared" si="319"/>
        <v>2073</v>
      </c>
      <c r="X994" s="339">
        <f t="shared" si="319"/>
        <v>931</v>
      </c>
      <c r="Y994" s="339">
        <f t="shared" si="319"/>
        <v>4865</v>
      </c>
      <c r="Z994" s="339">
        <f t="shared" si="319"/>
        <v>1102</v>
      </c>
      <c r="AA994" s="339">
        <f t="shared" si="319"/>
        <v>1834</v>
      </c>
      <c r="AB994" s="339">
        <f t="shared" si="319"/>
        <v>1811</v>
      </c>
      <c r="AC994" s="339">
        <f t="shared" si="319"/>
        <v>554</v>
      </c>
      <c r="AD994" s="339">
        <f t="shared" si="319"/>
        <v>1197</v>
      </c>
      <c r="AE994" s="339">
        <f t="shared" si="319"/>
        <v>477</v>
      </c>
      <c r="AF994" s="339">
        <f t="shared" si="319"/>
        <v>6626</v>
      </c>
      <c r="AG994" s="339">
        <f t="shared" si="319"/>
        <v>267</v>
      </c>
      <c r="AH994" s="339">
        <f t="shared" si="319"/>
        <v>843</v>
      </c>
      <c r="AI994" s="339">
        <f t="shared" si="319"/>
        <v>177</v>
      </c>
      <c r="AJ994" s="339">
        <f t="shared" si="319"/>
        <v>0</v>
      </c>
      <c r="AK994" s="335"/>
      <c r="AL994" s="335"/>
      <c r="AM994" s="335"/>
      <c r="AN994" s="335"/>
      <c r="AO994" s="335"/>
      <c r="AP994" s="335"/>
    </row>
    <row r="995">
      <c r="A995" s="345">
        <v>44189.0</v>
      </c>
      <c r="B995" s="339">
        <f t="shared" ref="B995:AJ995" si="320">B283-B1348-B2057</f>
        <v>1196</v>
      </c>
      <c r="C995" s="339">
        <f t="shared" si="320"/>
        <v>939</v>
      </c>
      <c r="D995" s="339">
        <f t="shared" si="320"/>
        <v>6447</v>
      </c>
      <c r="E995" s="339">
        <f t="shared" si="320"/>
        <v>428</v>
      </c>
      <c r="F995" s="339">
        <f t="shared" si="320"/>
        <v>895</v>
      </c>
      <c r="G995" s="339">
        <f t="shared" si="320"/>
        <v>3271</v>
      </c>
      <c r="H995" s="339">
        <f t="shared" si="320"/>
        <v>14230</v>
      </c>
      <c r="I995" s="339">
        <f t="shared" si="320"/>
        <v>900</v>
      </c>
      <c r="J995" s="339">
        <f t="shared" si="320"/>
        <v>12292</v>
      </c>
      <c r="K995" s="339">
        <f t="shared" si="320"/>
        <v>22217</v>
      </c>
      <c r="L995" s="339">
        <f t="shared" si="320"/>
        <v>5778</v>
      </c>
      <c r="M995" s="339">
        <f t="shared" si="320"/>
        <v>387</v>
      </c>
      <c r="N995" s="339">
        <f t="shared" si="320"/>
        <v>3397</v>
      </c>
      <c r="O995" s="339">
        <f t="shared" si="320"/>
        <v>2322</v>
      </c>
      <c r="P995" s="339">
        <f t="shared" si="320"/>
        <v>993</v>
      </c>
      <c r="Q995" s="339">
        <f t="shared" si="320"/>
        <v>1178</v>
      </c>
      <c r="R995" s="339">
        <f t="shared" si="320"/>
        <v>870</v>
      </c>
      <c r="S995" s="339">
        <f t="shared" si="320"/>
        <v>784</v>
      </c>
      <c r="T995" s="339">
        <f t="shared" si="320"/>
        <v>1542</v>
      </c>
      <c r="U995" s="339">
        <f t="shared" si="320"/>
        <v>2731</v>
      </c>
      <c r="V995" s="339">
        <f t="shared" si="320"/>
        <v>2389</v>
      </c>
      <c r="W995" s="339">
        <f t="shared" si="320"/>
        <v>2067</v>
      </c>
      <c r="X995" s="339">
        <f t="shared" si="320"/>
        <v>971</v>
      </c>
      <c r="Y995" s="339">
        <f t="shared" si="320"/>
        <v>4876</v>
      </c>
      <c r="Z995" s="339">
        <f t="shared" si="320"/>
        <v>1127</v>
      </c>
      <c r="AA995" s="339">
        <f t="shared" si="320"/>
        <v>1816</v>
      </c>
      <c r="AB995" s="339">
        <f t="shared" si="320"/>
        <v>1909</v>
      </c>
      <c r="AC995" s="339">
        <f t="shared" si="320"/>
        <v>561</v>
      </c>
      <c r="AD995" s="339">
        <f t="shared" si="320"/>
        <v>1218</v>
      </c>
      <c r="AE995" s="339">
        <f t="shared" si="320"/>
        <v>494</v>
      </c>
      <c r="AF995" s="339">
        <f t="shared" si="320"/>
        <v>6667</v>
      </c>
      <c r="AG995" s="339">
        <f t="shared" si="320"/>
        <v>312</v>
      </c>
      <c r="AH995" s="339">
        <f t="shared" si="320"/>
        <v>869</v>
      </c>
      <c r="AI995" s="339">
        <f t="shared" si="320"/>
        <v>196</v>
      </c>
      <c r="AJ995" s="339">
        <f t="shared" si="320"/>
        <v>0</v>
      </c>
      <c r="AK995" s="335"/>
      <c r="AL995" s="335"/>
      <c r="AM995" s="335"/>
      <c r="AN995" s="335"/>
      <c r="AO995" s="335"/>
      <c r="AP995" s="335"/>
    </row>
    <row r="996">
      <c r="A996" s="345">
        <v>44190.0</v>
      </c>
      <c r="B996" s="339">
        <f t="shared" ref="B996:AJ996" si="321">B284-B1349-B2058</f>
        <v>1210</v>
      </c>
      <c r="C996" s="339">
        <f t="shared" si="321"/>
        <v>941</v>
      </c>
      <c r="D996" s="339">
        <f t="shared" si="321"/>
        <v>6571</v>
      </c>
      <c r="E996" s="339">
        <f t="shared" si="321"/>
        <v>451</v>
      </c>
      <c r="F996" s="339">
        <f t="shared" si="321"/>
        <v>942</v>
      </c>
      <c r="G996" s="339">
        <f t="shared" si="321"/>
        <v>3360</v>
      </c>
      <c r="H996" s="339">
        <f t="shared" si="321"/>
        <v>14572</v>
      </c>
      <c r="I996" s="339">
        <f t="shared" si="321"/>
        <v>887</v>
      </c>
      <c r="J996" s="339">
        <f t="shared" si="321"/>
        <v>12470</v>
      </c>
      <c r="K996" s="339">
        <f t="shared" si="321"/>
        <v>22006</v>
      </c>
      <c r="L996" s="339">
        <f t="shared" si="321"/>
        <v>6002</v>
      </c>
      <c r="M996" s="339">
        <f t="shared" si="321"/>
        <v>386</v>
      </c>
      <c r="N996" s="339">
        <f t="shared" si="321"/>
        <v>3426</v>
      </c>
      <c r="O996" s="339">
        <f t="shared" si="321"/>
        <v>2276</v>
      </c>
      <c r="P996" s="339">
        <f t="shared" si="321"/>
        <v>995</v>
      </c>
      <c r="Q996" s="339">
        <f t="shared" si="321"/>
        <v>1202</v>
      </c>
      <c r="R996" s="339">
        <f t="shared" si="321"/>
        <v>905</v>
      </c>
      <c r="S996" s="339">
        <f t="shared" si="321"/>
        <v>802</v>
      </c>
      <c r="T996" s="339">
        <f t="shared" si="321"/>
        <v>1589</v>
      </c>
      <c r="U996" s="339">
        <f t="shared" si="321"/>
        <v>2718</v>
      </c>
      <c r="V996" s="339">
        <f t="shared" si="321"/>
        <v>2421</v>
      </c>
      <c r="W996" s="339">
        <f t="shared" si="321"/>
        <v>2062</v>
      </c>
      <c r="X996" s="339">
        <f t="shared" si="321"/>
        <v>982</v>
      </c>
      <c r="Y996" s="339">
        <f t="shared" si="321"/>
        <v>4958</v>
      </c>
      <c r="Z996" s="339">
        <f t="shared" si="321"/>
        <v>1146</v>
      </c>
      <c r="AA996" s="339">
        <f t="shared" si="321"/>
        <v>1826</v>
      </c>
      <c r="AB996" s="339">
        <f t="shared" si="321"/>
        <v>1701</v>
      </c>
      <c r="AC996" s="339">
        <f t="shared" si="321"/>
        <v>565</v>
      </c>
      <c r="AD996" s="339">
        <f t="shared" si="321"/>
        <v>1232</v>
      </c>
      <c r="AE996" s="339">
        <f t="shared" si="321"/>
        <v>529</v>
      </c>
      <c r="AF996" s="339">
        <f t="shared" si="321"/>
        <v>6389</v>
      </c>
      <c r="AG996" s="339">
        <f t="shared" si="321"/>
        <v>317</v>
      </c>
      <c r="AH996" s="339">
        <f t="shared" si="321"/>
        <v>854</v>
      </c>
      <c r="AI996" s="339">
        <f t="shared" si="321"/>
        <v>253</v>
      </c>
      <c r="AJ996" s="339">
        <f t="shared" si="321"/>
        <v>0</v>
      </c>
      <c r="AK996" s="335"/>
      <c r="AL996" s="335"/>
      <c r="AM996" s="335"/>
      <c r="AN996" s="335"/>
      <c r="AO996" s="335"/>
      <c r="AP996" s="335"/>
    </row>
    <row r="997">
      <c r="A997" s="345">
        <v>44191.0</v>
      </c>
      <c r="B997" s="339">
        <f t="shared" ref="B997:AJ997" si="322">B285-B1350-B2059</f>
        <v>1222</v>
      </c>
      <c r="C997" s="339">
        <f t="shared" si="322"/>
        <v>929</v>
      </c>
      <c r="D997" s="339">
        <f t="shared" si="322"/>
        <v>6785</v>
      </c>
      <c r="E997" s="339">
        <f t="shared" si="322"/>
        <v>488</v>
      </c>
      <c r="F997" s="339">
        <f t="shared" si="322"/>
        <v>913</v>
      </c>
      <c r="G997" s="339">
        <f t="shared" si="322"/>
        <v>3528</v>
      </c>
      <c r="H997" s="339">
        <f t="shared" si="322"/>
        <v>14058</v>
      </c>
      <c r="I997" s="339">
        <f t="shared" si="322"/>
        <v>833</v>
      </c>
      <c r="J997" s="339">
        <f t="shared" si="322"/>
        <v>12393</v>
      </c>
      <c r="K997" s="339">
        <f t="shared" si="322"/>
        <v>22476</v>
      </c>
      <c r="L997" s="339">
        <f t="shared" si="322"/>
        <v>6086</v>
      </c>
      <c r="M997" s="339">
        <f t="shared" si="322"/>
        <v>386</v>
      </c>
      <c r="N997" s="339">
        <f t="shared" si="322"/>
        <v>3512</v>
      </c>
      <c r="O997" s="339">
        <f t="shared" si="322"/>
        <v>2286</v>
      </c>
      <c r="P997" s="339">
        <f t="shared" si="322"/>
        <v>982</v>
      </c>
      <c r="Q997" s="339">
        <f t="shared" si="322"/>
        <v>1248</v>
      </c>
      <c r="R997" s="339">
        <f t="shared" si="322"/>
        <v>868</v>
      </c>
      <c r="S997" s="339">
        <f t="shared" si="322"/>
        <v>815</v>
      </c>
      <c r="T997" s="339">
        <f t="shared" si="322"/>
        <v>1600</v>
      </c>
      <c r="U997" s="339">
        <f t="shared" si="322"/>
        <v>2701</v>
      </c>
      <c r="V997" s="339">
        <f t="shared" si="322"/>
        <v>2463</v>
      </c>
      <c r="W997" s="339">
        <f t="shared" si="322"/>
        <v>2063</v>
      </c>
      <c r="X997" s="339">
        <f t="shared" si="322"/>
        <v>986</v>
      </c>
      <c r="Y997" s="339">
        <f t="shared" si="322"/>
        <v>4997</v>
      </c>
      <c r="Z997" s="339">
        <f t="shared" si="322"/>
        <v>1173</v>
      </c>
      <c r="AA997" s="339">
        <f t="shared" si="322"/>
        <v>1780</v>
      </c>
      <c r="AB997" s="339">
        <f t="shared" si="322"/>
        <v>1594</v>
      </c>
      <c r="AC997" s="339">
        <f t="shared" si="322"/>
        <v>568</v>
      </c>
      <c r="AD997" s="339">
        <f t="shared" si="322"/>
        <v>1247</v>
      </c>
      <c r="AE997" s="339">
        <f t="shared" si="322"/>
        <v>482</v>
      </c>
      <c r="AF997" s="339">
        <f t="shared" si="322"/>
        <v>6240</v>
      </c>
      <c r="AG997" s="339">
        <f t="shared" si="322"/>
        <v>300</v>
      </c>
      <c r="AH997" s="339">
        <f t="shared" si="322"/>
        <v>852</v>
      </c>
      <c r="AI997" s="339">
        <f t="shared" si="322"/>
        <v>296</v>
      </c>
      <c r="AJ997" s="339">
        <f t="shared" si="322"/>
        <v>0</v>
      </c>
      <c r="AK997" s="335"/>
      <c r="AL997" s="335"/>
      <c r="AM997" s="335"/>
      <c r="AN997" s="335"/>
      <c r="AO997" s="335"/>
      <c r="AP997" s="335"/>
    </row>
    <row r="998">
      <c r="A998" s="345">
        <v>44192.0</v>
      </c>
      <c r="B998" s="339">
        <f t="shared" ref="B998:AJ998" si="323">B286-B1351-B2060</f>
        <v>1235</v>
      </c>
      <c r="C998" s="339">
        <f t="shared" si="323"/>
        <v>894</v>
      </c>
      <c r="D998" s="339">
        <f t="shared" si="323"/>
        <v>6891</v>
      </c>
      <c r="E998" s="339">
        <f t="shared" si="323"/>
        <v>498</v>
      </c>
      <c r="F998" s="339">
        <f t="shared" si="323"/>
        <v>977</v>
      </c>
      <c r="G998" s="339">
        <f t="shared" si="323"/>
        <v>3559</v>
      </c>
      <c r="H998" s="339">
        <f t="shared" si="323"/>
        <v>14201</v>
      </c>
      <c r="I998" s="339">
        <f t="shared" si="323"/>
        <v>818</v>
      </c>
      <c r="J998" s="339">
        <f t="shared" si="323"/>
        <v>12070</v>
      </c>
      <c r="K998" s="339">
        <f t="shared" si="323"/>
        <v>22580</v>
      </c>
      <c r="L998" s="339">
        <f t="shared" si="323"/>
        <v>6184</v>
      </c>
      <c r="M998" s="339">
        <f t="shared" si="323"/>
        <v>382</v>
      </c>
      <c r="N998" s="339">
        <f t="shared" si="323"/>
        <v>3439</v>
      </c>
      <c r="O998" s="339">
        <f t="shared" si="323"/>
        <v>2244</v>
      </c>
      <c r="P998" s="339">
        <f t="shared" si="323"/>
        <v>995</v>
      </c>
      <c r="Q998" s="339">
        <f t="shared" si="323"/>
        <v>1302</v>
      </c>
      <c r="R998" s="339">
        <f t="shared" si="323"/>
        <v>863</v>
      </c>
      <c r="S998" s="339">
        <f t="shared" si="323"/>
        <v>802</v>
      </c>
      <c r="T998" s="339">
        <f t="shared" si="323"/>
        <v>1622</v>
      </c>
      <c r="U998" s="339">
        <f t="shared" si="323"/>
        <v>2685</v>
      </c>
      <c r="V998" s="339">
        <f t="shared" si="323"/>
        <v>2430</v>
      </c>
      <c r="W998" s="339">
        <f t="shared" si="323"/>
        <v>2059</v>
      </c>
      <c r="X998" s="339">
        <f t="shared" si="323"/>
        <v>1011</v>
      </c>
      <c r="Y998" s="339">
        <f t="shared" si="323"/>
        <v>4314</v>
      </c>
      <c r="Z998" s="339">
        <f t="shared" si="323"/>
        <v>1216</v>
      </c>
      <c r="AA998" s="339">
        <f t="shared" si="323"/>
        <v>1768</v>
      </c>
      <c r="AB998" s="339">
        <f t="shared" si="323"/>
        <v>1523</v>
      </c>
      <c r="AC998" s="339">
        <f t="shared" si="323"/>
        <v>549</v>
      </c>
      <c r="AD998" s="339">
        <f t="shared" si="323"/>
        <v>1276</v>
      </c>
      <c r="AE998" s="339">
        <f t="shared" si="323"/>
        <v>486</v>
      </c>
      <c r="AF998" s="339">
        <f t="shared" si="323"/>
        <v>6132</v>
      </c>
      <c r="AG998" s="339">
        <f t="shared" si="323"/>
        <v>312</v>
      </c>
      <c r="AH998" s="339">
        <f t="shared" si="323"/>
        <v>877</v>
      </c>
      <c r="AI998" s="339">
        <f t="shared" si="323"/>
        <v>258</v>
      </c>
      <c r="AJ998" s="339">
        <f t="shared" si="323"/>
        <v>0</v>
      </c>
      <c r="AK998" s="335"/>
      <c r="AL998" s="335"/>
      <c r="AM998" s="335"/>
      <c r="AN998" s="335"/>
      <c r="AO998" s="335"/>
      <c r="AP998" s="335"/>
    </row>
    <row r="999">
      <c r="A999" s="345">
        <v>44193.0</v>
      </c>
      <c r="B999" s="339">
        <f t="shared" ref="B999:AJ999" si="324">B287-B1352-B2061</f>
        <v>1235</v>
      </c>
      <c r="C999" s="339">
        <f t="shared" si="324"/>
        <v>897</v>
      </c>
      <c r="D999" s="339">
        <f t="shared" si="324"/>
        <v>6987</v>
      </c>
      <c r="E999" s="339">
        <f t="shared" si="324"/>
        <v>516</v>
      </c>
      <c r="F999" s="339">
        <f t="shared" si="324"/>
        <v>946</v>
      </c>
      <c r="G999" s="339">
        <f t="shared" si="324"/>
        <v>3658</v>
      </c>
      <c r="H999" s="339">
        <f t="shared" si="324"/>
        <v>14158</v>
      </c>
      <c r="I999" s="339">
        <f t="shared" si="324"/>
        <v>790</v>
      </c>
      <c r="J999" s="339">
        <f t="shared" si="324"/>
        <v>11641</v>
      </c>
      <c r="K999" s="339">
        <f t="shared" si="324"/>
        <v>22805</v>
      </c>
      <c r="L999" s="339">
        <f t="shared" si="324"/>
        <v>6221</v>
      </c>
      <c r="M999" s="339">
        <f t="shared" si="324"/>
        <v>382</v>
      </c>
      <c r="N999" s="339">
        <f t="shared" si="324"/>
        <v>3372</v>
      </c>
      <c r="O999" s="339">
        <f t="shared" si="324"/>
        <v>2105</v>
      </c>
      <c r="P999" s="339">
        <f t="shared" si="324"/>
        <v>922</v>
      </c>
      <c r="Q999" s="339">
        <f t="shared" si="324"/>
        <v>1504</v>
      </c>
      <c r="R999" s="339">
        <f t="shared" si="324"/>
        <v>818</v>
      </c>
      <c r="S999" s="339">
        <f t="shared" si="324"/>
        <v>850</v>
      </c>
      <c r="T999" s="339">
        <f t="shared" si="324"/>
        <v>1605</v>
      </c>
      <c r="U999" s="339">
        <f t="shared" si="324"/>
        <v>2678</v>
      </c>
      <c r="V999" s="339">
        <f t="shared" si="324"/>
        <v>2441</v>
      </c>
      <c r="W999" s="339">
        <f t="shared" si="324"/>
        <v>2056</v>
      </c>
      <c r="X999" s="339">
        <f t="shared" si="324"/>
        <v>900</v>
      </c>
      <c r="Y999" s="339">
        <f t="shared" si="324"/>
        <v>3952</v>
      </c>
      <c r="Z999" s="339">
        <f t="shared" si="324"/>
        <v>1239</v>
      </c>
      <c r="AA999" s="339">
        <f t="shared" si="324"/>
        <v>1768</v>
      </c>
      <c r="AB999" s="339">
        <f t="shared" si="324"/>
        <v>1429</v>
      </c>
      <c r="AC999" s="339">
        <f t="shared" si="324"/>
        <v>554</v>
      </c>
      <c r="AD999" s="339">
        <f t="shared" si="324"/>
        <v>1193</v>
      </c>
      <c r="AE999" s="339">
        <f t="shared" si="324"/>
        <v>472</v>
      </c>
      <c r="AF999" s="339">
        <f t="shared" si="324"/>
        <v>6158</v>
      </c>
      <c r="AG999" s="339">
        <f t="shared" si="324"/>
        <v>319</v>
      </c>
      <c r="AH999" s="339">
        <f t="shared" si="324"/>
        <v>890</v>
      </c>
      <c r="AI999" s="339">
        <f t="shared" si="324"/>
        <v>328</v>
      </c>
      <c r="AJ999" s="339">
        <f t="shared" si="324"/>
        <v>0</v>
      </c>
      <c r="AK999" s="335"/>
      <c r="AL999" s="335"/>
      <c r="AM999" s="335"/>
      <c r="AN999" s="335"/>
      <c r="AO999" s="335"/>
      <c r="AP999" s="335"/>
    </row>
    <row r="1000">
      <c r="A1000" s="345">
        <v>44194.0</v>
      </c>
      <c r="B1000" s="339">
        <f t="shared" ref="B1000:AJ1000" si="325">B288-B1353-B2062</f>
        <v>1240</v>
      </c>
      <c r="C1000" s="339">
        <f t="shared" si="325"/>
        <v>926</v>
      </c>
      <c r="D1000" s="339">
        <f t="shared" si="325"/>
        <v>7002</v>
      </c>
      <c r="E1000" s="339">
        <f t="shared" si="325"/>
        <v>531</v>
      </c>
      <c r="F1000" s="339">
        <f t="shared" si="325"/>
        <v>902</v>
      </c>
      <c r="G1000" s="339">
        <f t="shared" si="325"/>
        <v>3635</v>
      </c>
      <c r="H1000" s="339">
        <f t="shared" si="325"/>
        <v>15189</v>
      </c>
      <c r="I1000" s="339">
        <f t="shared" si="325"/>
        <v>782</v>
      </c>
      <c r="J1000" s="339">
        <f t="shared" si="325"/>
        <v>11810</v>
      </c>
      <c r="K1000" s="339">
        <f t="shared" si="325"/>
        <v>22976</v>
      </c>
      <c r="L1000" s="339">
        <f t="shared" si="325"/>
        <v>6153</v>
      </c>
      <c r="M1000" s="339">
        <f t="shared" si="325"/>
        <v>379</v>
      </c>
      <c r="N1000" s="339">
        <f t="shared" si="325"/>
        <v>3444</v>
      </c>
      <c r="O1000" s="339">
        <f t="shared" si="325"/>
        <v>2057</v>
      </c>
      <c r="P1000" s="339">
        <f t="shared" si="325"/>
        <v>933</v>
      </c>
      <c r="Q1000" s="339">
        <f t="shared" si="325"/>
        <v>1569</v>
      </c>
      <c r="R1000" s="339">
        <f t="shared" si="325"/>
        <v>791</v>
      </c>
      <c r="S1000" s="339">
        <f t="shared" si="325"/>
        <v>822</v>
      </c>
      <c r="T1000" s="339">
        <f t="shared" si="325"/>
        <v>1599</v>
      </c>
      <c r="U1000" s="339">
        <f t="shared" si="325"/>
        <v>2639</v>
      </c>
      <c r="V1000" s="339">
        <f t="shared" si="325"/>
        <v>2383</v>
      </c>
      <c r="W1000" s="339">
        <f t="shared" si="325"/>
        <v>2058</v>
      </c>
      <c r="X1000" s="339">
        <f t="shared" si="325"/>
        <v>860</v>
      </c>
      <c r="Y1000" s="339">
        <f t="shared" si="325"/>
        <v>4005</v>
      </c>
      <c r="Z1000" s="339">
        <f t="shared" si="325"/>
        <v>1275</v>
      </c>
      <c r="AA1000" s="339">
        <f t="shared" si="325"/>
        <v>1774</v>
      </c>
      <c r="AB1000" s="339">
        <f t="shared" si="325"/>
        <v>1224</v>
      </c>
      <c r="AC1000" s="339">
        <f t="shared" si="325"/>
        <v>356</v>
      </c>
      <c r="AD1000" s="339">
        <f t="shared" si="325"/>
        <v>1155</v>
      </c>
      <c r="AE1000" s="339">
        <f t="shared" si="325"/>
        <v>458</v>
      </c>
      <c r="AF1000" s="339">
        <f t="shared" si="325"/>
        <v>6146</v>
      </c>
      <c r="AG1000" s="339">
        <f t="shared" si="325"/>
        <v>326</v>
      </c>
      <c r="AH1000" s="339">
        <f t="shared" si="325"/>
        <v>913</v>
      </c>
      <c r="AI1000" s="339">
        <f t="shared" si="325"/>
        <v>324</v>
      </c>
      <c r="AJ1000" s="339">
        <f t="shared" si="325"/>
        <v>0</v>
      </c>
      <c r="AK1000" s="335"/>
      <c r="AL1000" s="335"/>
      <c r="AM1000" s="335"/>
      <c r="AN1000" s="335"/>
      <c r="AO1000" s="335"/>
      <c r="AP1000" s="335"/>
    </row>
    <row r="1001">
      <c r="A1001" s="345">
        <v>44195.0</v>
      </c>
      <c r="B1001" s="339">
        <f t="shared" ref="B1001:AJ1001" si="326">B289-B1354-B2063</f>
        <v>1244</v>
      </c>
      <c r="C1001" s="339">
        <f t="shared" si="326"/>
        <v>967</v>
      </c>
      <c r="D1001" s="339">
        <f t="shared" si="326"/>
        <v>7161</v>
      </c>
      <c r="E1001" s="339">
        <f t="shared" si="326"/>
        <v>586</v>
      </c>
      <c r="F1001" s="339">
        <f t="shared" si="326"/>
        <v>867</v>
      </c>
      <c r="G1001" s="339">
        <f t="shared" si="326"/>
        <v>3582</v>
      </c>
      <c r="H1001" s="339">
        <f t="shared" si="326"/>
        <v>15647</v>
      </c>
      <c r="I1001" s="339">
        <f t="shared" si="326"/>
        <v>766</v>
      </c>
      <c r="J1001" s="339">
        <f t="shared" si="326"/>
        <v>11833</v>
      </c>
      <c r="K1001" s="339">
        <f t="shared" si="326"/>
        <v>23409</v>
      </c>
      <c r="L1001" s="339">
        <f t="shared" si="326"/>
        <v>6077</v>
      </c>
      <c r="M1001" s="339">
        <f t="shared" si="326"/>
        <v>357</v>
      </c>
      <c r="N1001" s="339">
        <f t="shared" si="326"/>
        <v>3519</v>
      </c>
      <c r="O1001" s="339">
        <f t="shared" si="326"/>
        <v>2048</v>
      </c>
      <c r="P1001" s="339">
        <f t="shared" si="326"/>
        <v>884</v>
      </c>
      <c r="Q1001" s="339">
        <f t="shared" si="326"/>
        <v>1421</v>
      </c>
      <c r="R1001" s="339">
        <f t="shared" si="326"/>
        <v>783</v>
      </c>
      <c r="S1001" s="339">
        <f t="shared" si="326"/>
        <v>826</v>
      </c>
      <c r="T1001" s="339">
        <f t="shared" si="326"/>
        <v>1659</v>
      </c>
      <c r="U1001" s="339">
        <f t="shared" si="326"/>
        <v>2613</v>
      </c>
      <c r="V1001" s="339">
        <f t="shared" si="326"/>
        <v>2287</v>
      </c>
      <c r="W1001" s="339">
        <f t="shared" si="326"/>
        <v>2059</v>
      </c>
      <c r="X1001" s="339">
        <f t="shared" si="326"/>
        <v>827</v>
      </c>
      <c r="Y1001" s="339">
        <f t="shared" si="326"/>
        <v>4114</v>
      </c>
      <c r="Z1001" s="339">
        <f t="shared" si="326"/>
        <v>1431</v>
      </c>
      <c r="AA1001" s="339">
        <f t="shared" si="326"/>
        <v>1745</v>
      </c>
      <c r="AB1001" s="339">
        <f t="shared" si="326"/>
        <v>1249</v>
      </c>
      <c r="AC1001" s="339">
        <f t="shared" si="326"/>
        <v>320</v>
      </c>
      <c r="AD1001" s="339">
        <f t="shared" si="326"/>
        <v>1155</v>
      </c>
      <c r="AE1001" s="339">
        <f t="shared" si="326"/>
        <v>434</v>
      </c>
      <c r="AF1001" s="339">
        <f t="shared" si="326"/>
        <v>6027</v>
      </c>
      <c r="AG1001" s="339">
        <f t="shared" si="326"/>
        <v>338</v>
      </c>
      <c r="AH1001" s="339">
        <f t="shared" si="326"/>
        <v>893</v>
      </c>
      <c r="AI1001" s="339">
        <f t="shared" si="326"/>
        <v>311</v>
      </c>
      <c r="AJ1001" s="339">
        <f t="shared" si="326"/>
        <v>0</v>
      </c>
      <c r="AK1001" s="335"/>
      <c r="AL1001" s="335"/>
      <c r="AM1001" s="335"/>
      <c r="AN1001" s="335"/>
      <c r="AO1001" s="335"/>
      <c r="AP1001" s="335"/>
    </row>
    <row r="1002">
      <c r="A1002" s="345">
        <v>44196.0</v>
      </c>
      <c r="B1002" s="339">
        <f t="shared" ref="B1002:AJ1002" si="327">B290-B1355-B2064</f>
        <v>1239</v>
      </c>
      <c r="C1002" s="339">
        <f t="shared" si="327"/>
        <v>1043</v>
      </c>
      <c r="D1002" s="339">
        <f t="shared" si="327"/>
        <v>7348</v>
      </c>
      <c r="E1002" s="339">
        <f t="shared" si="327"/>
        <v>585</v>
      </c>
      <c r="F1002" s="339">
        <f t="shared" si="327"/>
        <v>889</v>
      </c>
      <c r="G1002" s="339">
        <f t="shared" si="327"/>
        <v>3720</v>
      </c>
      <c r="H1002" s="339">
        <f t="shared" si="327"/>
        <v>15678</v>
      </c>
      <c r="I1002" s="339">
        <f t="shared" si="327"/>
        <v>755</v>
      </c>
      <c r="J1002" s="339">
        <f t="shared" si="327"/>
        <v>11619</v>
      </c>
      <c r="K1002" s="339">
        <f t="shared" si="327"/>
        <v>23745</v>
      </c>
      <c r="L1002" s="339">
        <f t="shared" si="327"/>
        <v>6190</v>
      </c>
      <c r="M1002" s="339">
        <f t="shared" si="327"/>
        <v>349</v>
      </c>
      <c r="N1002" s="339">
        <f t="shared" si="327"/>
        <v>3642</v>
      </c>
      <c r="O1002" s="339">
        <f t="shared" si="327"/>
        <v>1995</v>
      </c>
      <c r="P1002" s="339">
        <f t="shared" si="327"/>
        <v>912</v>
      </c>
      <c r="Q1002" s="339">
        <f t="shared" si="327"/>
        <v>1447</v>
      </c>
      <c r="R1002" s="339">
        <f t="shared" si="327"/>
        <v>748</v>
      </c>
      <c r="S1002" s="339">
        <f t="shared" si="327"/>
        <v>840</v>
      </c>
      <c r="T1002" s="339">
        <f t="shared" si="327"/>
        <v>1700</v>
      </c>
      <c r="U1002" s="339">
        <f t="shared" si="327"/>
        <v>2596</v>
      </c>
      <c r="V1002" s="339">
        <f t="shared" si="327"/>
        <v>2302</v>
      </c>
      <c r="W1002" s="339">
        <f t="shared" si="327"/>
        <v>2060</v>
      </c>
      <c r="X1002" s="339">
        <f t="shared" si="327"/>
        <v>772</v>
      </c>
      <c r="Y1002" s="339">
        <f t="shared" si="327"/>
        <v>3637</v>
      </c>
      <c r="Z1002" s="339">
        <f t="shared" si="327"/>
        <v>1581</v>
      </c>
      <c r="AA1002" s="339">
        <f t="shared" si="327"/>
        <v>1685</v>
      </c>
      <c r="AB1002" s="339">
        <f t="shared" si="327"/>
        <v>1279</v>
      </c>
      <c r="AC1002" s="339">
        <f t="shared" si="327"/>
        <v>329</v>
      </c>
      <c r="AD1002" s="339">
        <f t="shared" si="327"/>
        <v>1162</v>
      </c>
      <c r="AE1002" s="339">
        <f t="shared" si="327"/>
        <v>436</v>
      </c>
      <c r="AF1002" s="339">
        <f t="shared" si="327"/>
        <v>5981</v>
      </c>
      <c r="AG1002" s="339">
        <f t="shared" si="327"/>
        <v>355</v>
      </c>
      <c r="AH1002" s="339">
        <f t="shared" si="327"/>
        <v>915</v>
      </c>
      <c r="AI1002" s="339">
        <f t="shared" si="327"/>
        <v>429</v>
      </c>
      <c r="AJ1002" s="339">
        <f t="shared" si="327"/>
        <v>0</v>
      </c>
      <c r="AK1002" s="335"/>
      <c r="AL1002" s="335"/>
      <c r="AM1002" s="335"/>
      <c r="AN1002" s="335"/>
      <c r="AO1002" s="335"/>
      <c r="AP1002" s="335"/>
    </row>
    <row r="1003">
      <c r="A1003" s="345">
        <v>44197.0</v>
      </c>
      <c r="B1003" s="339">
        <f t="shared" ref="B1003:AJ1003" si="328">B291-B1356-B2065</f>
        <v>1236</v>
      </c>
      <c r="C1003" s="339">
        <f t="shared" si="328"/>
        <v>1050</v>
      </c>
      <c r="D1003" s="339">
        <f t="shared" si="328"/>
        <v>7618</v>
      </c>
      <c r="E1003" s="339">
        <f t="shared" si="328"/>
        <v>624</v>
      </c>
      <c r="F1003" s="339">
        <f t="shared" si="328"/>
        <v>859</v>
      </c>
      <c r="G1003" s="339">
        <f t="shared" si="328"/>
        <v>3828</v>
      </c>
      <c r="H1003" s="339">
        <f t="shared" si="328"/>
        <v>15965</v>
      </c>
      <c r="I1003" s="339">
        <f t="shared" si="328"/>
        <v>755</v>
      </c>
      <c r="J1003" s="339">
        <f t="shared" si="328"/>
        <v>11910</v>
      </c>
      <c r="K1003" s="339">
        <f t="shared" si="328"/>
        <v>24034</v>
      </c>
      <c r="L1003" s="339">
        <f t="shared" si="328"/>
        <v>6201</v>
      </c>
      <c r="M1003" s="339">
        <f t="shared" si="328"/>
        <v>307</v>
      </c>
      <c r="N1003" s="339">
        <f t="shared" si="328"/>
        <v>3722</v>
      </c>
      <c r="O1003" s="339">
        <f t="shared" si="328"/>
        <v>1960</v>
      </c>
      <c r="P1003" s="339">
        <f t="shared" si="328"/>
        <v>941</v>
      </c>
      <c r="Q1003" s="339">
        <f t="shared" si="328"/>
        <v>1363</v>
      </c>
      <c r="R1003" s="339">
        <f t="shared" si="328"/>
        <v>759</v>
      </c>
      <c r="S1003" s="339">
        <f t="shared" si="328"/>
        <v>876</v>
      </c>
      <c r="T1003" s="339">
        <f t="shared" si="328"/>
        <v>1666</v>
      </c>
      <c r="U1003" s="339">
        <f t="shared" si="328"/>
        <v>2589</v>
      </c>
      <c r="V1003" s="339">
        <f t="shared" si="328"/>
        <v>2284</v>
      </c>
      <c r="W1003" s="339">
        <f t="shared" si="328"/>
        <v>2053</v>
      </c>
      <c r="X1003" s="339">
        <f t="shared" si="328"/>
        <v>800</v>
      </c>
      <c r="Y1003" s="339">
        <f t="shared" si="328"/>
        <v>3677</v>
      </c>
      <c r="Z1003" s="339">
        <f t="shared" si="328"/>
        <v>1540</v>
      </c>
      <c r="AA1003" s="339">
        <f t="shared" si="328"/>
        <v>1565</v>
      </c>
      <c r="AB1003" s="339">
        <f t="shared" si="328"/>
        <v>1279</v>
      </c>
      <c r="AC1003" s="339">
        <f t="shared" si="328"/>
        <v>330</v>
      </c>
      <c r="AD1003" s="339">
        <f t="shared" si="328"/>
        <v>1168</v>
      </c>
      <c r="AE1003" s="339">
        <f t="shared" si="328"/>
        <v>447</v>
      </c>
      <c r="AF1003" s="339">
        <f t="shared" si="328"/>
        <v>5868</v>
      </c>
      <c r="AG1003" s="339">
        <f t="shared" si="328"/>
        <v>365</v>
      </c>
      <c r="AH1003" s="339">
        <f t="shared" si="328"/>
        <v>928</v>
      </c>
      <c r="AI1003" s="339">
        <f t="shared" si="328"/>
        <v>438</v>
      </c>
      <c r="AJ1003" s="339">
        <f t="shared" si="328"/>
        <v>0</v>
      </c>
      <c r="AK1003" s="335"/>
      <c r="AL1003" s="335"/>
      <c r="AM1003" s="335"/>
      <c r="AN1003" s="335"/>
      <c r="AO1003" s="335"/>
      <c r="AP1003" s="335"/>
    </row>
    <row r="1004">
      <c r="A1004" s="345">
        <v>44198.0</v>
      </c>
      <c r="B1004" s="339">
        <f t="shared" ref="B1004:AJ1004" si="329">B292-B1357-B2066</f>
        <v>1237</v>
      </c>
      <c r="C1004" s="339">
        <f t="shared" si="329"/>
        <v>1082</v>
      </c>
      <c r="D1004" s="339">
        <f t="shared" si="329"/>
        <v>7781</v>
      </c>
      <c r="E1004" s="339">
        <f t="shared" si="329"/>
        <v>648</v>
      </c>
      <c r="F1004" s="339">
        <f t="shared" si="329"/>
        <v>808</v>
      </c>
      <c r="G1004" s="339">
        <f t="shared" si="329"/>
        <v>3901</v>
      </c>
      <c r="H1004" s="339">
        <f t="shared" si="329"/>
        <v>15566</v>
      </c>
      <c r="I1004" s="339">
        <f t="shared" si="329"/>
        <v>752</v>
      </c>
      <c r="J1004" s="339">
        <f t="shared" si="329"/>
        <v>12160</v>
      </c>
      <c r="K1004" s="339">
        <f t="shared" si="329"/>
        <v>23995</v>
      </c>
      <c r="L1004" s="339">
        <f t="shared" si="329"/>
        <v>6066</v>
      </c>
      <c r="M1004" s="339">
        <f t="shared" si="329"/>
        <v>307</v>
      </c>
      <c r="N1004" s="339">
        <f t="shared" si="329"/>
        <v>3696</v>
      </c>
      <c r="O1004" s="339">
        <f t="shared" si="329"/>
        <v>1894</v>
      </c>
      <c r="P1004" s="339">
        <f t="shared" si="329"/>
        <v>919</v>
      </c>
      <c r="Q1004" s="339">
        <f t="shared" si="329"/>
        <v>1365</v>
      </c>
      <c r="R1004" s="339">
        <f t="shared" si="329"/>
        <v>679</v>
      </c>
      <c r="S1004" s="339">
        <f t="shared" si="329"/>
        <v>902</v>
      </c>
      <c r="T1004" s="339">
        <f t="shared" si="329"/>
        <v>1631</v>
      </c>
      <c r="U1004" s="339">
        <f t="shared" si="329"/>
        <v>2582</v>
      </c>
      <c r="V1004" s="339">
        <f t="shared" si="329"/>
        <v>2245</v>
      </c>
      <c r="W1004" s="339">
        <f t="shared" si="329"/>
        <v>2055</v>
      </c>
      <c r="X1004" s="339">
        <f t="shared" si="329"/>
        <v>820</v>
      </c>
      <c r="Y1004" s="339">
        <f t="shared" si="329"/>
        <v>3418</v>
      </c>
      <c r="Z1004" s="339">
        <f t="shared" si="329"/>
        <v>1572</v>
      </c>
      <c r="AA1004" s="339">
        <f t="shared" si="329"/>
        <v>1674</v>
      </c>
      <c r="AB1004" s="339">
        <f t="shared" si="329"/>
        <v>1213</v>
      </c>
      <c r="AC1004" s="339">
        <f t="shared" si="329"/>
        <v>331</v>
      </c>
      <c r="AD1004" s="339">
        <f t="shared" si="329"/>
        <v>1151</v>
      </c>
      <c r="AE1004" s="339">
        <f t="shared" si="329"/>
        <v>430</v>
      </c>
      <c r="AF1004" s="339">
        <f t="shared" si="329"/>
        <v>5782</v>
      </c>
      <c r="AG1004" s="339">
        <f t="shared" si="329"/>
        <v>370</v>
      </c>
      <c r="AH1004" s="339">
        <f t="shared" si="329"/>
        <v>960</v>
      </c>
      <c r="AI1004" s="339">
        <f t="shared" si="329"/>
        <v>408</v>
      </c>
      <c r="AJ1004" s="339">
        <f t="shared" si="329"/>
        <v>0</v>
      </c>
      <c r="AK1004" s="335"/>
      <c r="AL1004" s="335"/>
      <c r="AM1004" s="335"/>
      <c r="AN1004" s="335"/>
      <c r="AO1004" s="335"/>
      <c r="AP1004" s="335"/>
    </row>
    <row r="1005">
      <c r="A1005" s="345">
        <v>44199.0</v>
      </c>
      <c r="B1005" s="339">
        <f t="shared" ref="B1005:AJ1005" si="330">B293-B1358-B2067</f>
        <v>1239</v>
      </c>
      <c r="C1005" s="339">
        <f t="shared" si="330"/>
        <v>1121</v>
      </c>
      <c r="D1005" s="339">
        <f t="shared" si="330"/>
        <v>7888</v>
      </c>
      <c r="E1005" s="339">
        <f t="shared" si="330"/>
        <v>654</v>
      </c>
      <c r="F1005" s="339">
        <f t="shared" si="330"/>
        <v>762</v>
      </c>
      <c r="G1005" s="339">
        <f t="shared" si="330"/>
        <v>3885</v>
      </c>
      <c r="H1005" s="339">
        <f t="shared" si="330"/>
        <v>15533</v>
      </c>
      <c r="I1005" s="339">
        <f t="shared" si="330"/>
        <v>745</v>
      </c>
      <c r="J1005" s="339">
        <f t="shared" si="330"/>
        <v>12273</v>
      </c>
      <c r="K1005" s="339">
        <f t="shared" si="330"/>
        <v>24386</v>
      </c>
      <c r="L1005" s="339">
        <f t="shared" si="330"/>
        <v>5997</v>
      </c>
      <c r="M1005" s="339">
        <f t="shared" si="330"/>
        <v>279</v>
      </c>
      <c r="N1005" s="339">
        <f t="shared" si="330"/>
        <v>3779</v>
      </c>
      <c r="O1005" s="339">
        <f t="shared" si="330"/>
        <v>1855</v>
      </c>
      <c r="P1005" s="339">
        <f t="shared" si="330"/>
        <v>909</v>
      </c>
      <c r="Q1005" s="339">
        <f t="shared" si="330"/>
        <v>1464</v>
      </c>
      <c r="R1005" s="339">
        <f t="shared" si="330"/>
        <v>672</v>
      </c>
      <c r="S1005" s="339">
        <f t="shared" si="330"/>
        <v>915</v>
      </c>
      <c r="T1005" s="339">
        <f t="shared" si="330"/>
        <v>1603</v>
      </c>
      <c r="U1005" s="339">
        <f t="shared" si="330"/>
        <v>2567</v>
      </c>
      <c r="V1005" s="339">
        <f t="shared" si="330"/>
        <v>2307</v>
      </c>
      <c r="W1005" s="339">
        <f t="shared" si="330"/>
        <v>2060</v>
      </c>
      <c r="X1005" s="339">
        <f t="shared" si="330"/>
        <v>852</v>
      </c>
      <c r="Y1005" s="339">
        <f t="shared" si="330"/>
        <v>3363</v>
      </c>
      <c r="Z1005" s="339">
        <f t="shared" si="330"/>
        <v>1605</v>
      </c>
      <c r="AA1005" s="339">
        <f t="shared" si="330"/>
        <v>1710</v>
      </c>
      <c r="AB1005" s="339">
        <f t="shared" si="330"/>
        <v>1133</v>
      </c>
      <c r="AC1005" s="339">
        <f t="shared" si="330"/>
        <v>336</v>
      </c>
      <c r="AD1005" s="339">
        <f t="shared" si="330"/>
        <v>1127</v>
      </c>
      <c r="AE1005" s="339">
        <f t="shared" si="330"/>
        <v>393</v>
      </c>
      <c r="AF1005" s="339">
        <f t="shared" si="330"/>
        <v>5597</v>
      </c>
      <c r="AG1005" s="339">
        <f t="shared" si="330"/>
        <v>381</v>
      </c>
      <c r="AH1005" s="339">
        <f t="shared" si="330"/>
        <v>915</v>
      </c>
      <c r="AI1005" s="339">
        <f t="shared" si="330"/>
        <v>374</v>
      </c>
      <c r="AJ1005" s="339">
        <f t="shared" si="330"/>
        <v>0</v>
      </c>
      <c r="AK1005" s="335"/>
      <c r="AL1005" s="335"/>
      <c r="AM1005" s="335"/>
      <c r="AN1005" s="335"/>
      <c r="AO1005" s="335"/>
      <c r="AP1005" s="335"/>
    </row>
    <row r="1006">
      <c r="A1006" s="345">
        <v>44200.0</v>
      </c>
      <c r="B1006" s="339">
        <f t="shared" ref="B1006:AJ1006" si="331">B294-B1359-B2068</f>
        <v>1234</v>
      </c>
      <c r="C1006" s="339">
        <f t="shared" si="331"/>
        <v>1101</v>
      </c>
      <c r="D1006" s="339">
        <f t="shared" si="331"/>
        <v>8019</v>
      </c>
      <c r="E1006" s="339">
        <f t="shared" si="331"/>
        <v>656</v>
      </c>
      <c r="F1006" s="339">
        <f t="shared" si="331"/>
        <v>705</v>
      </c>
      <c r="G1006" s="339">
        <f t="shared" si="331"/>
        <v>3896</v>
      </c>
      <c r="H1006" s="339">
        <f t="shared" si="331"/>
        <v>14837</v>
      </c>
      <c r="I1006" s="339">
        <f t="shared" si="331"/>
        <v>738</v>
      </c>
      <c r="J1006" s="339">
        <f t="shared" si="331"/>
        <v>12306</v>
      </c>
      <c r="K1006" s="339">
        <f t="shared" si="331"/>
        <v>24351</v>
      </c>
      <c r="L1006" s="339">
        <f t="shared" si="331"/>
        <v>6038</v>
      </c>
      <c r="M1006" s="339">
        <f t="shared" si="331"/>
        <v>279</v>
      </c>
      <c r="N1006" s="339">
        <f t="shared" si="331"/>
        <v>3767</v>
      </c>
      <c r="O1006" s="339">
        <f t="shared" si="331"/>
        <v>1834</v>
      </c>
      <c r="P1006" s="339">
        <f t="shared" si="331"/>
        <v>858</v>
      </c>
      <c r="Q1006" s="339">
        <f t="shared" si="331"/>
        <v>1547</v>
      </c>
      <c r="R1006" s="339">
        <f t="shared" si="331"/>
        <v>681</v>
      </c>
      <c r="S1006" s="339">
        <f t="shared" si="331"/>
        <v>929</v>
      </c>
      <c r="T1006" s="339">
        <f t="shared" si="331"/>
        <v>1592</v>
      </c>
      <c r="U1006" s="339">
        <f t="shared" si="331"/>
        <v>2554</v>
      </c>
      <c r="V1006" s="339">
        <f t="shared" si="331"/>
        <v>2332</v>
      </c>
      <c r="W1006" s="339">
        <f t="shared" si="331"/>
        <v>2063</v>
      </c>
      <c r="X1006" s="339">
        <f t="shared" si="331"/>
        <v>814</v>
      </c>
      <c r="Y1006" s="339">
        <f t="shared" si="331"/>
        <v>3566</v>
      </c>
      <c r="Z1006" s="339">
        <f t="shared" si="331"/>
        <v>1577</v>
      </c>
      <c r="AA1006" s="339">
        <f t="shared" si="331"/>
        <v>1669</v>
      </c>
      <c r="AB1006" s="339">
        <f t="shared" si="331"/>
        <v>1145</v>
      </c>
      <c r="AC1006" s="339">
        <f t="shared" si="331"/>
        <v>344</v>
      </c>
      <c r="AD1006" s="339">
        <f t="shared" si="331"/>
        <v>1106</v>
      </c>
      <c r="AE1006" s="339">
        <f t="shared" si="331"/>
        <v>367</v>
      </c>
      <c r="AF1006" s="339">
        <f t="shared" si="331"/>
        <v>5508</v>
      </c>
      <c r="AG1006" s="339">
        <f t="shared" si="331"/>
        <v>401</v>
      </c>
      <c r="AH1006" s="339">
        <f t="shared" si="331"/>
        <v>904</v>
      </c>
      <c r="AI1006" s="339">
        <f t="shared" si="331"/>
        <v>371</v>
      </c>
      <c r="AJ1006" s="339">
        <f t="shared" si="331"/>
        <v>0</v>
      </c>
      <c r="AK1006" s="335"/>
      <c r="AL1006" s="335"/>
      <c r="AM1006" s="335"/>
      <c r="AN1006" s="335"/>
      <c r="AO1006" s="335"/>
      <c r="AP1006" s="335"/>
    </row>
    <row r="1007">
      <c r="A1007" s="345">
        <v>44201.0</v>
      </c>
      <c r="B1007" s="339">
        <f t="shared" ref="B1007:AJ1007" si="332">B295-B1360-B2069</f>
        <v>1240</v>
      </c>
      <c r="C1007" s="339">
        <f t="shared" si="332"/>
        <v>1156</v>
      </c>
      <c r="D1007" s="339">
        <f t="shared" si="332"/>
        <v>8137</v>
      </c>
      <c r="E1007" s="339">
        <f t="shared" si="332"/>
        <v>616</v>
      </c>
      <c r="F1007" s="339">
        <f t="shared" si="332"/>
        <v>675</v>
      </c>
      <c r="G1007" s="339">
        <f t="shared" si="332"/>
        <v>4145</v>
      </c>
      <c r="H1007" s="339">
        <f t="shared" si="332"/>
        <v>15301</v>
      </c>
      <c r="I1007" s="339">
        <f t="shared" si="332"/>
        <v>705</v>
      </c>
      <c r="J1007" s="339">
        <f t="shared" si="332"/>
        <v>12315</v>
      </c>
      <c r="K1007" s="339">
        <f t="shared" si="332"/>
        <v>23745</v>
      </c>
      <c r="L1007" s="339">
        <f t="shared" si="332"/>
        <v>6132</v>
      </c>
      <c r="M1007" s="339">
        <f t="shared" si="332"/>
        <v>281</v>
      </c>
      <c r="N1007" s="339">
        <f t="shared" si="332"/>
        <v>3764</v>
      </c>
      <c r="O1007" s="339">
        <f t="shared" si="332"/>
        <v>1744</v>
      </c>
      <c r="P1007" s="339">
        <f t="shared" si="332"/>
        <v>878</v>
      </c>
      <c r="Q1007" s="339">
        <f t="shared" si="332"/>
        <v>1613</v>
      </c>
      <c r="R1007" s="339">
        <f t="shared" si="332"/>
        <v>655</v>
      </c>
      <c r="S1007" s="339">
        <f t="shared" si="332"/>
        <v>876</v>
      </c>
      <c r="T1007" s="339">
        <f t="shared" si="332"/>
        <v>1598</v>
      </c>
      <c r="U1007" s="339">
        <f t="shared" si="332"/>
        <v>2551</v>
      </c>
      <c r="V1007" s="339">
        <f t="shared" si="332"/>
        <v>2356</v>
      </c>
      <c r="W1007" s="339">
        <f t="shared" si="332"/>
        <v>2064</v>
      </c>
      <c r="X1007" s="339">
        <f t="shared" si="332"/>
        <v>809</v>
      </c>
      <c r="Y1007" s="339">
        <f t="shared" si="332"/>
        <v>3844</v>
      </c>
      <c r="Z1007" s="339">
        <f t="shared" si="332"/>
        <v>1616</v>
      </c>
      <c r="AA1007" s="339">
        <f t="shared" si="332"/>
        <v>1680</v>
      </c>
      <c r="AB1007" s="339">
        <f t="shared" si="332"/>
        <v>1211</v>
      </c>
      <c r="AC1007" s="339">
        <f t="shared" si="332"/>
        <v>364</v>
      </c>
      <c r="AD1007" s="339">
        <f t="shared" si="332"/>
        <v>1080</v>
      </c>
      <c r="AE1007" s="339">
        <f t="shared" si="332"/>
        <v>379</v>
      </c>
      <c r="AF1007" s="339">
        <f t="shared" si="332"/>
        <v>5473</v>
      </c>
      <c r="AG1007" s="339">
        <f t="shared" si="332"/>
        <v>400</v>
      </c>
      <c r="AH1007" s="339">
        <f t="shared" si="332"/>
        <v>944</v>
      </c>
      <c r="AI1007" s="339">
        <f t="shared" si="332"/>
        <v>346</v>
      </c>
      <c r="AJ1007" s="339">
        <f t="shared" si="332"/>
        <v>0</v>
      </c>
      <c r="AK1007" s="335"/>
      <c r="AL1007" s="335"/>
      <c r="AM1007" s="335"/>
      <c r="AN1007" s="335"/>
      <c r="AO1007" s="335"/>
      <c r="AP1007" s="335"/>
    </row>
    <row r="1008">
      <c r="A1008" s="345">
        <v>44202.0</v>
      </c>
      <c r="B1008" s="339">
        <f t="shared" ref="B1008:AJ1008" si="333">B296-B1361-B2070</f>
        <v>1255</v>
      </c>
      <c r="C1008" s="339">
        <f t="shared" si="333"/>
        <v>1185</v>
      </c>
      <c r="D1008" s="339">
        <f t="shared" si="333"/>
        <v>8169</v>
      </c>
      <c r="E1008" s="339">
        <f t="shared" si="333"/>
        <v>618</v>
      </c>
      <c r="F1008" s="339">
        <f t="shared" si="333"/>
        <v>645</v>
      </c>
      <c r="G1008" s="339">
        <f t="shared" si="333"/>
        <v>4123</v>
      </c>
      <c r="H1008" s="339">
        <f t="shared" si="333"/>
        <v>16624</v>
      </c>
      <c r="I1008" s="339">
        <f t="shared" si="333"/>
        <v>722</v>
      </c>
      <c r="J1008" s="339">
        <f t="shared" si="333"/>
        <v>12411</v>
      </c>
      <c r="K1008" s="339">
        <f t="shared" si="333"/>
        <v>23707</v>
      </c>
      <c r="L1008" s="339">
        <f t="shared" si="333"/>
        <v>6224</v>
      </c>
      <c r="M1008" s="339">
        <f t="shared" si="333"/>
        <v>267</v>
      </c>
      <c r="N1008" s="339">
        <f t="shared" si="333"/>
        <v>3955</v>
      </c>
      <c r="O1008" s="339">
        <f t="shared" si="333"/>
        <v>1692</v>
      </c>
      <c r="P1008" s="339">
        <f t="shared" si="333"/>
        <v>910</v>
      </c>
      <c r="Q1008" s="339">
        <f t="shared" si="333"/>
        <v>1782</v>
      </c>
      <c r="R1008" s="339">
        <f t="shared" si="333"/>
        <v>622</v>
      </c>
      <c r="S1008" s="339">
        <f t="shared" si="333"/>
        <v>905</v>
      </c>
      <c r="T1008" s="339">
        <f t="shared" si="333"/>
        <v>1594</v>
      </c>
      <c r="U1008" s="339">
        <f t="shared" si="333"/>
        <v>2660</v>
      </c>
      <c r="V1008" s="339">
        <f t="shared" si="333"/>
        <v>2324</v>
      </c>
      <c r="W1008" s="339">
        <f t="shared" si="333"/>
        <v>2059</v>
      </c>
      <c r="X1008" s="339">
        <f t="shared" si="333"/>
        <v>826</v>
      </c>
      <c r="Y1008" s="339">
        <f t="shared" si="333"/>
        <v>3861</v>
      </c>
      <c r="Z1008" s="339">
        <f t="shared" si="333"/>
        <v>1628</v>
      </c>
      <c r="AA1008" s="339">
        <f t="shared" si="333"/>
        <v>1655</v>
      </c>
      <c r="AB1008" s="339">
        <f t="shared" si="333"/>
        <v>1264</v>
      </c>
      <c r="AC1008" s="339">
        <f t="shared" si="333"/>
        <v>384</v>
      </c>
      <c r="AD1008" s="339">
        <f t="shared" si="333"/>
        <v>1083</v>
      </c>
      <c r="AE1008" s="339">
        <f t="shared" si="333"/>
        <v>374</v>
      </c>
      <c r="AF1008" s="339">
        <f t="shared" si="333"/>
        <v>5412</v>
      </c>
      <c r="AG1008" s="339">
        <f t="shared" si="333"/>
        <v>400</v>
      </c>
      <c r="AH1008" s="339">
        <f t="shared" si="333"/>
        <v>929</v>
      </c>
      <c r="AI1008" s="339">
        <f t="shared" si="333"/>
        <v>324</v>
      </c>
      <c r="AJ1008" s="339">
        <f t="shared" si="333"/>
        <v>0</v>
      </c>
      <c r="AK1008" s="335"/>
      <c r="AL1008" s="335"/>
      <c r="AM1008" s="335"/>
      <c r="AN1008" s="335"/>
      <c r="AO1008" s="335"/>
      <c r="AP1008" s="335"/>
    </row>
    <row r="1009">
      <c r="A1009" s="345">
        <v>44203.0</v>
      </c>
      <c r="B1009" s="339">
        <f t="shared" ref="B1009:AJ1009" si="334">B297-B1362-B2071</f>
        <v>1198</v>
      </c>
      <c r="C1009" s="339">
        <f t="shared" si="334"/>
        <v>1232</v>
      </c>
      <c r="D1009" s="339">
        <f t="shared" si="334"/>
        <v>8442</v>
      </c>
      <c r="E1009" s="339">
        <f t="shared" si="334"/>
        <v>581</v>
      </c>
      <c r="F1009" s="339">
        <f t="shared" si="334"/>
        <v>689</v>
      </c>
      <c r="G1009" s="339">
        <f t="shared" si="334"/>
        <v>4293</v>
      </c>
      <c r="H1009" s="339">
        <f t="shared" si="334"/>
        <v>17560</v>
      </c>
      <c r="I1009" s="339">
        <f t="shared" si="334"/>
        <v>729</v>
      </c>
      <c r="J1009" s="339">
        <f t="shared" si="334"/>
        <v>12617</v>
      </c>
      <c r="K1009" s="339">
        <f t="shared" si="334"/>
        <v>23802</v>
      </c>
      <c r="L1009" s="339">
        <f t="shared" si="334"/>
        <v>6247</v>
      </c>
      <c r="M1009" s="339">
        <f t="shared" si="334"/>
        <v>258</v>
      </c>
      <c r="N1009" s="339">
        <f t="shared" si="334"/>
        <v>4165</v>
      </c>
      <c r="O1009" s="339">
        <f t="shared" si="334"/>
        <v>1624</v>
      </c>
      <c r="P1009" s="339">
        <f t="shared" si="334"/>
        <v>952</v>
      </c>
      <c r="Q1009" s="339">
        <f t="shared" si="334"/>
        <v>1936</v>
      </c>
      <c r="R1009" s="339">
        <f t="shared" si="334"/>
        <v>634</v>
      </c>
      <c r="S1009" s="339">
        <f t="shared" si="334"/>
        <v>941</v>
      </c>
      <c r="T1009" s="339">
        <f t="shared" si="334"/>
        <v>1568</v>
      </c>
      <c r="U1009" s="339">
        <f t="shared" si="334"/>
        <v>2638</v>
      </c>
      <c r="V1009" s="339">
        <f t="shared" si="334"/>
        <v>2359</v>
      </c>
      <c r="W1009" s="339">
        <f t="shared" si="334"/>
        <v>2056</v>
      </c>
      <c r="X1009" s="339">
        <f t="shared" si="334"/>
        <v>866</v>
      </c>
      <c r="Y1009" s="339">
        <f t="shared" si="334"/>
        <v>3794</v>
      </c>
      <c r="Z1009" s="339">
        <f t="shared" si="334"/>
        <v>1764</v>
      </c>
      <c r="AA1009" s="339">
        <f t="shared" si="334"/>
        <v>1677</v>
      </c>
      <c r="AB1009" s="339">
        <f t="shared" si="334"/>
        <v>1310</v>
      </c>
      <c r="AC1009" s="339">
        <f t="shared" si="334"/>
        <v>390</v>
      </c>
      <c r="AD1009" s="339">
        <f t="shared" si="334"/>
        <v>1024</v>
      </c>
      <c r="AE1009" s="339">
        <f t="shared" si="334"/>
        <v>400</v>
      </c>
      <c r="AF1009" s="339">
        <f t="shared" si="334"/>
        <v>5353</v>
      </c>
      <c r="AG1009" s="339">
        <f t="shared" si="334"/>
        <v>408</v>
      </c>
      <c r="AH1009" s="339">
        <f t="shared" si="334"/>
        <v>956</v>
      </c>
      <c r="AI1009" s="339">
        <f t="shared" si="334"/>
        <v>303</v>
      </c>
      <c r="AJ1009" s="339">
        <f t="shared" si="334"/>
        <v>0</v>
      </c>
      <c r="AK1009" s="335"/>
      <c r="AL1009" s="335"/>
      <c r="AM1009" s="335"/>
      <c r="AN1009" s="335"/>
      <c r="AO1009" s="335"/>
      <c r="AP1009" s="335"/>
    </row>
    <row r="1010">
      <c r="A1010" s="345">
        <v>44204.0</v>
      </c>
      <c r="B1010" s="339">
        <f t="shared" ref="B1010:AJ1010" si="335">B298-B1363-B2072</f>
        <v>1235</v>
      </c>
      <c r="C1010" s="339">
        <f t="shared" si="335"/>
        <v>1345</v>
      </c>
      <c r="D1010" s="339">
        <f t="shared" si="335"/>
        <v>8660</v>
      </c>
      <c r="E1010" s="339">
        <f t="shared" si="335"/>
        <v>607</v>
      </c>
      <c r="F1010" s="339">
        <f t="shared" si="335"/>
        <v>658</v>
      </c>
      <c r="G1010" s="339">
        <f t="shared" si="335"/>
        <v>4517</v>
      </c>
      <c r="H1010" s="339">
        <f t="shared" si="335"/>
        <v>17814</v>
      </c>
      <c r="I1010" s="339">
        <f t="shared" si="335"/>
        <v>764</v>
      </c>
      <c r="J1010" s="339">
        <f t="shared" si="335"/>
        <v>13523</v>
      </c>
      <c r="K1010" s="339">
        <f t="shared" si="335"/>
        <v>23957</v>
      </c>
      <c r="L1010" s="339">
        <f t="shared" si="335"/>
        <v>6457</v>
      </c>
      <c r="M1010" s="339">
        <f t="shared" si="335"/>
        <v>263</v>
      </c>
      <c r="N1010" s="339">
        <f t="shared" si="335"/>
        <v>4414</v>
      </c>
      <c r="O1010" s="339">
        <f t="shared" si="335"/>
        <v>1649</v>
      </c>
      <c r="P1010" s="339">
        <f t="shared" si="335"/>
        <v>994</v>
      </c>
      <c r="Q1010" s="339">
        <f t="shared" si="335"/>
        <v>1977</v>
      </c>
      <c r="R1010" s="339">
        <f t="shared" si="335"/>
        <v>610</v>
      </c>
      <c r="S1010" s="339">
        <f t="shared" si="335"/>
        <v>927</v>
      </c>
      <c r="T1010" s="339">
        <f t="shared" si="335"/>
        <v>1632</v>
      </c>
      <c r="U1010" s="339">
        <f t="shared" si="335"/>
        <v>2639</v>
      </c>
      <c r="V1010" s="339">
        <f t="shared" si="335"/>
        <v>2337</v>
      </c>
      <c r="W1010" s="339">
        <f t="shared" si="335"/>
        <v>2064</v>
      </c>
      <c r="X1010" s="339">
        <f t="shared" si="335"/>
        <v>926</v>
      </c>
      <c r="Y1010" s="339">
        <f t="shared" si="335"/>
        <v>4027</v>
      </c>
      <c r="Z1010" s="339">
        <f t="shared" si="335"/>
        <v>1851</v>
      </c>
      <c r="AA1010" s="339">
        <f t="shared" si="335"/>
        <v>1737</v>
      </c>
      <c r="AB1010" s="339">
        <f t="shared" si="335"/>
        <v>1383</v>
      </c>
      <c r="AC1010" s="339">
        <f t="shared" si="335"/>
        <v>383</v>
      </c>
      <c r="AD1010" s="339">
        <f t="shared" si="335"/>
        <v>1020</v>
      </c>
      <c r="AE1010" s="339">
        <f t="shared" si="335"/>
        <v>387</v>
      </c>
      <c r="AF1010" s="339">
        <f t="shared" si="335"/>
        <v>5305</v>
      </c>
      <c r="AG1010" s="339">
        <f t="shared" si="335"/>
        <v>435</v>
      </c>
      <c r="AH1010" s="339">
        <f t="shared" si="335"/>
        <v>922</v>
      </c>
      <c r="AI1010" s="339">
        <f t="shared" si="335"/>
        <v>285</v>
      </c>
      <c r="AJ1010" s="339">
        <f t="shared" si="335"/>
        <v>0</v>
      </c>
      <c r="AK1010" s="335"/>
      <c r="AL1010" s="335"/>
      <c r="AM1010" s="335"/>
      <c r="AN1010" s="335"/>
      <c r="AO1010" s="335"/>
      <c r="AP1010" s="335"/>
    </row>
    <row r="1011">
      <c r="A1011" s="345">
        <v>44205.0</v>
      </c>
      <c r="B1011" s="339">
        <f t="shared" ref="B1011:AJ1011" si="336">B299-B1364-B2073</f>
        <v>1238</v>
      </c>
      <c r="C1011" s="339">
        <f t="shared" si="336"/>
        <v>1420</v>
      </c>
      <c r="D1011" s="339">
        <f t="shared" si="336"/>
        <v>8910</v>
      </c>
      <c r="E1011" s="339">
        <f t="shared" si="336"/>
        <v>639</v>
      </c>
      <c r="F1011" s="339">
        <f t="shared" si="336"/>
        <v>606</v>
      </c>
      <c r="G1011" s="339">
        <f t="shared" si="336"/>
        <v>4675</v>
      </c>
      <c r="H1011" s="339">
        <f t="shared" si="336"/>
        <v>18422</v>
      </c>
      <c r="I1011" s="339">
        <f t="shared" si="336"/>
        <v>768</v>
      </c>
      <c r="J1011" s="339">
        <f t="shared" si="336"/>
        <v>14069</v>
      </c>
      <c r="K1011" s="339">
        <f t="shared" si="336"/>
        <v>24688</v>
      </c>
      <c r="L1011" s="339">
        <f t="shared" si="336"/>
        <v>6627</v>
      </c>
      <c r="M1011" s="339">
        <f t="shared" si="336"/>
        <v>288</v>
      </c>
      <c r="N1011" s="339">
        <f t="shared" si="336"/>
        <v>4608</v>
      </c>
      <c r="O1011" s="339">
        <f t="shared" si="336"/>
        <v>1640</v>
      </c>
      <c r="P1011" s="339">
        <f t="shared" si="336"/>
        <v>1028</v>
      </c>
      <c r="Q1011" s="339">
        <f t="shared" si="336"/>
        <v>1960</v>
      </c>
      <c r="R1011" s="339">
        <f t="shared" si="336"/>
        <v>570</v>
      </c>
      <c r="S1011" s="339">
        <f t="shared" si="336"/>
        <v>953</v>
      </c>
      <c r="T1011" s="339">
        <f t="shared" si="336"/>
        <v>1639</v>
      </c>
      <c r="U1011" s="339">
        <f t="shared" si="336"/>
        <v>2755</v>
      </c>
      <c r="V1011" s="339">
        <f t="shared" si="336"/>
        <v>2469</v>
      </c>
      <c r="W1011" s="339">
        <f t="shared" si="336"/>
        <v>2061</v>
      </c>
      <c r="X1011" s="339">
        <f t="shared" si="336"/>
        <v>968</v>
      </c>
      <c r="Y1011" s="339">
        <f t="shared" si="336"/>
        <v>4161</v>
      </c>
      <c r="Z1011" s="339">
        <f t="shared" si="336"/>
        <v>1905</v>
      </c>
      <c r="AA1011" s="339">
        <f t="shared" si="336"/>
        <v>1828</v>
      </c>
      <c r="AB1011" s="339">
        <f t="shared" si="336"/>
        <v>1358</v>
      </c>
      <c r="AC1011" s="339">
        <f t="shared" si="336"/>
        <v>356</v>
      </c>
      <c r="AD1011" s="339">
        <f t="shared" si="336"/>
        <v>847</v>
      </c>
      <c r="AE1011" s="339">
        <f t="shared" si="336"/>
        <v>405</v>
      </c>
      <c r="AF1011" s="339">
        <f t="shared" si="336"/>
        <v>5329</v>
      </c>
      <c r="AG1011" s="339">
        <f t="shared" si="336"/>
        <v>509</v>
      </c>
      <c r="AH1011" s="339">
        <f t="shared" si="336"/>
        <v>936</v>
      </c>
      <c r="AI1011" s="339">
        <f t="shared" si="336"/>
        <v>293</v>
      </c>
      <c r="AJ1011" s="339">
        <f t="shared" si="336"/>
        <v>0</v>
      </c>
      <c r="AK1011" s="335"/>
      <c r="AL1011" s="335"/>
      <c r="AM1011" s="335"/>
      <c r="AN1011" s="335"/>
      <c r="AO1011" s="335"/>
      <c r="AP1011" s="335"/>
    </row>
    <row r="1012">
      <c r="A1012" s="345">
        <v>44206.0</v>
      </c>
      <c r="B1012" s="339">
        <f t="shared" ref="B1012:AJ1012" si="337">B300-B1365-B2074</f>
        <v>1238</v>
      </c>
      <c r="C1012" s="339">
        <f t="shared" si="337"/>
        <v>1474</v>
      </c>
      <c r="D1012" s="339">
        <f t="shared" si="337"/>
        <v>8911</v>
      </c>
      <c r="E1012" s="339">
        <f t="shared" si="337"/>
        <v>642</v>
      </c>
      <c r="F1012" s="339">
        <f t="shared" si="337"/>
        <v>557</v>
      </c>
      <c r="G1012" s="339">
        <f t="shared" si="337"/>
        <v>4714</v>
      </c>
      <c r="H1012" s="339">
        <f t="shared" si="337"/>
        <v>18199</v>
      </c>
      <c r="I1012" s="339">
        <f t="shared" si="337"/>
        <v>772</v>
      </c>
      <c r="J1012" s="339">
        <f t="shared" si="337"/>
        <v>14577</v>
      </c>
      <c r="K1012" s="339">
        <f t="shared" si="337"/>
        <v>25573</v>
      </c>
      <c r="L1012" s="339">
        <f t="shared" si="337"/>
        <v>6601</v>
      </c>
      <c r="M1012" s="339">
        <f t="shared" si="337"/>
        <v>286</v>
      </c>
      <c r="N1012" s="339">
        <f t="shared" si="337"/>
        <v>4681</v>
      </c>
      <c r="O1012" s="339">
        <f t="shared" si="337"/>
        <v>1645</v>
      </c>
      <c r="P1012" s="339">
        <f t="shared" si="337"/>
        <v>1103</v>
      </c>
      <c r="Q1012" s="339">
        <f t="shared" si="337"/>
        <v>1962</v>
      </c>
      <c r="R1012" s="339">
        <f t="shared" si="337"/>
        <v>564</v>
      </c>
      <c r="S1012" s="339">
        <f t="shared" si="337"/>
        <v>972</v>
      </c>
      <c r="T1012" s="339">
        <f t="shared" si="337"/>
        <v>1645</v>
      </c>
      <c r="U1012" s="339">
        <f t="shared" si="337"/>
        <v>2734</v>
      </c>
      <c r="V1012" s="339">
        <f t="shared" si="337"/>
        <v>2624</v>
      </c>
      <c r="W1012" s="339">
        <f t="shared" si="337"/>
        <v>2064</v>
      </c>
      <c r="X1012" s="339">
        <f t="shared" si="337"/>
        <v>1067</v>
      </c>
      <c r="Y1012" s="339">
        <f t="shared" si="337"/>
        <v>4194</v>
      </c>
      <c r="Z1012" s="339">
        <f t="shared" si="337"/>
        <v>2010</v>
      </c>
      <c r="AA1012" s="339">
        <f t="shared" si="337"/>
        <v>1876</v>
      </c>
      <c r="AB1012" s="339">
        <f t="shared" si="337"/>
        <v>1413</v>
      </c>
      <c r="AC1012" s="339">
        <f t="shared" si="337"/>
        <v>362</v>
      </c>
      <c r="AD1012" s="339">
        <f t="shared" si="337"/>
        <v>831</v>
      </c>
      <c r="AE1012" s="339">
        <f t="shared" si="337"/>
        <v>432</v>
      </c>
      <c r="AF1012" s="339">
        <f t="shared" si="337"/>
        <v>5352</v>
      </c>
      <c r="AG1012" s="339">
        <f t="shared" si="337"/>
        <v>583</v>
      </c>
      <c r="AH1012" s="339">
        <f t="shared" si="337"/>
        <v>959</v>
      </c>
      <c r="AI1012" s="339">
        <f t="shared" si="337"/>
        <v>256</v>
      </c>
      <c r="AJ1012" s="339">
        <f t="shared" si="337"/>
        <v>0</v>
      </c>
      <c r="AK1012" s="335"/>
      <c r="AL1012" s="335"/>
      <c r="AM1012" s="335"/>
      <c r="AN1012" s="335"/>
      <c r="AO1012" s="335"/>
      <c r="AP1012" s="335"/>
    </row>
    <row r="1013">
      <c r="A1013" s="345">
        <v>44207.0</v>
      </c>
      <c r="B1013" s="339">
        <f t="shared" ref="B1013:AJ1013" si="338">B301-B1366-B2075</f>
        <v>1247</v>
      </c>
      <c r="C1013" s="339">
        <f t="shared" si="338"/>
        <v>1561</v>
      </c>
      <c r="D1013" s="339">
        <f t="shared" si="338"/>
        <v>9013</v>
      </c>
      <c r="E1013" s="339">
        <f t="shared" si="338"/>
        <v>669</v>
      </c>
      <c r="F1013" s="339">
        <f t="shared" si="338"/>
        <v>470</v>
      </c>
      <c r="G1013" s="339">
        <f t="shared" si="338"/>
        <v>4790</v>
      </c>
      <c r="H1013" s="339">
        <f t="shared" si="338"/>
        <v>18119</v>
      </c>
      <c r="I1013" s="339">
        <f t="shared" si="338"/>
        <v>765</v>
      </c>
      <c r="J1013" s="339">
        <f t="shared" si="338"/>
        <v>14981</v>
      </c>
      <c r="K1013" s="339">
        <f t="shared" si="338"/>
        <v>25800</v>
      </c>
      <c r="L1013" s="339">
        <f t="shared" si="338"/>
        <v>6801</v>
      </c>
      <c r="M1013" s="339">
        <f t="shared" si="338"/>
        <v>286</v>
      </c>
      <c r="N1013" s="339">
        <f t="shared" si="338"/>
        <v>4585</v>
      </c>
      <c r="O1013" s="339">
        <f t="shared" si="338"/>
        <v>1648</v>
      </c>
      <c r="P1013" s="339">
        <f t="shared" si="338"/>
        <v>1156</v>
      </c>
      <c r="Q1013" s="339">
        <f t="shared" si="338"/>
        <v>1741</v>
      </c>
      <c r="R1013" s="339">
        <f t="shared" si="338"/>
        <v>560</v>
      </c>
      <c r="S1013" s="339">
        <f t="shared" si="338"/>
        <v>975</v>
      </c>
      <c r="T1013" s="339">
        <f t="shared" si="338"/>
        <v>1618</v>
      </c>
      <c r="U1013" s="339">
        <f t="shared" si="338"/>
        <v>2734</v>
      </c>
      <c r="V1013" s="339">
        <f t="shared" si="338"/>
        <v>2607</v>
      </c>
      <c r="W1013" s="339">
        <f t="shared" si="338"/>
        <v>2067</v>
      </c>
      <c r="X1013" s="339">
        <f t="shared" si="338"/>
        <v>1033</v>
      </c>
      <c r="Y1013" s="339">
        <f t="shared" si="338"/>
        <v>4256</v>
      </c>
      <c r="Z1013" s="339">
        <f t="shared" si="338"/>
        <v>2025</v>
      </c>
      <c r="AA1013" s="339">
        <f t="shared" si="338"/>
        <v>1905</v>
      </c>
      <c r="AB1013" s="339">
        <f t="shared" si="338"/>
        <v>1401</v>
      </c>
      <c r="AC1013" s="339">
        <f t="shared" si="338"/>
        <v>358</v>
      </c>
      <c r="AD1013" s="339">
        <f t="shared" si="338"/>
        <v>891</v>
      </c>
      <c r="AE1013" s="339">
        <f t="shared" si="338"/>
        <v>438</v>
      </c>
      <c r="AF1013" s="339">
        <f t="shared" si="338"/>
        <v>5402</v>
      </c>
      <c r="AG1013" s="339">
        <f t="shared" si="338"/>
        <v>582</v>
      </c>
      <c r="AH1013" s="339">
        <f t="shared" si="338"/>
        <v>906</v>
      </c>
      <c r="AI1013" s="339">
        <f t="shared" si="338"/>
        <v>246</v>
      </c>
      <c r="AJ1013" s="339">
        <f t="shared" si="338"/>
        <v>0</v>
      </c>
      <c r="AK1013" s="335"/>
      <c r="AL1013" s="335"/>
      <c r="AM1013" s="335"/>
      <c r="AN1013" s="335"/>
      <c r="AO1013" s="335"/>
      <c r="AP1013" s="335"/>
    </row>
    <row r="1014">
      <c r="A1014" s="345">
        <v>44208.0</v>
      </c>
      <c r="B1014" s="339">
        <f t="shared" ref="B1014:AJ1014" si="339">B302-B1367-B2076</f>
        <v>1290</v>
      </c>
      <c r="C1014" s="339">
        <f t="shared" si="339"/>
        <v>1769</v>
      </c>
      <c r="D1014" s="339">
        <f t="shared" si="339"/>
        <v>9119</v>
      </c>
      <c r="E1014" s="339">
        <f t="shared" si="339"/>
        <v>668</v>
      </c>
      <c r="F1014" s="339">
        <f t="shared" si="339"/>
        <v>423</v>
      </c>
      <c r="G1014" s="339">
        <f t="shared" si="339"/>
        <v>4905</v>
      </c>
      <c r="H1014" s="339">
        <f t="shared" si="339"/>
        <v>19097</v>
      </c>
      <c r="I1014" s="339">
        <f t="shared" si="339"/>
        <v>793</v>
      </c>
      <c r="J1014" s="339">
        <f t="shared" si="339"/>
        <v>15536</v>
      </c>
      <c r="K1014" s="339">
        <f t="shared" si="339"/>
        <v>25719</v>
      </c>
      <c r="L1014" s="339">
        <f t="shared" si="339"/>
        <v>6865</v>
      </c>
      <c r="M1014" s="339">
        <f t="shared" si="339"/>
        <v>299</v>
      </c>
      <c r="N1014" s="339">
        <f t="shared" si="339"/>
        <v>4578</v>
      </c>
      <c r="O1014" s="339">
        <f t="shared" si="339"/>
        <v>1626</v>
      </c>
      <c r="P1014" s="339">
        <f t="shared" si="339"/>
        <v>1098</v>
      </c>
      <c r="Q1014" s="339">
        <f t="shared" si="339"/>
        <v>1846</v>
      </c>
      <c r="R1014" s="339">
        <f t="shared" si="339"/>
        <v>560</v>
      </c>
      <c r="S1014" s="339">
        <f t="shared" si="339"/>
        <v>993</v>
      </c>
      <c r="T1014" s="339">
        <f t="shared" si="339"/>
        <v>1639</v>
      </c>
      <c r="U1014" s="339">
        <f t="shared" si="339"/>
        <v>2730</v>
      </c>
      <c r="V1014" s="339">
        <f t="shared" si="339"/>
        <v>2582</v>
      </c>
      <c r="W1014" s="339">
        <f t="shared" si="339"/>
        <v>2061</v>
      </c>
      <c r="X1014" s="339">
        <f t="shared" si="339"/>
        <v>1077</v>
      </c>
      <c r="Y1014" s="339">
        <f t="shared" si="339"/>
        <v>4297</v>
      </c>
      <c r="Z1014" s="339">
        <f t="shared" si="339"/>
        <v>2166</v>
      </c>
      <c r="AA1014" s="339">
        <f t="shared" si="339"/>
        <v>2032</v>
      </c>
      <c r="AB1014" s="339">
        <f t="shared" si="339"/>
        <v>1587</v>
      </c>
      <c r="AC1014" s="339">
        <f t="shared" si="339"/>
        <v>357</v>
      </c>
      <c r="AD1014" s="339">
        <f t="shared" si="339"/>
        <v>880</v>
      </c>
      <c r="AE1014" s="339">
        <f t="shared" si="339"/>
        <v>456</v>
      </c>
      <c r="AF1014" s="339">
        <f t="shared" si="339"/>
        <v>5432</v>
      </c>
      <c r="AG1014" s="339">
        <f t="shared" si="339"/>
        <v>630</v>
      </c>
      <c r="AH1014" s="339">
        <f t="shared" si="339"/>
        <v>936</v>
      </c>
      <c r="AI1014" s="339">
        <f t="shared" si="339"/>
        <v>267</v>
      </c>
      <c r="AJ1014" s="339">
        <f t="shared" si="339"/>
        <v>0</v>
      </c>
      <c r="AK1014" s="335"/>
      <c r="AL1014" s="335"/>
      <c r="AM1014" s="335"/>
      <c r="AN1014" s="335"/>
      <c r="AO1014" s="335"/>
      <c r="AP1014" s="335"/>
    </row>
    <row r="1015">
      <c r="A1015" s="345">
        <v>44209.0</v>
      </c>
      <c r="B1015" s="339">
        <f t="shared" ref="B1015:AJ1015" si="340">B303-B1368-B2077</f>
        <v>1307</v>
      </c>
      <c r="C1015" s="339">
        <f t="shared" si="340"/>
        <v>1910</v>
      </c>
      <c r="D1015" s="339">
        <f t="shared" si="340"/>
        <v>9290</v>
      </c>
      <c r="E1015" s="339">
        <f t="shared" si="340"/>
        <v>685</v>
      </c>
      <c r="F1015" s="339">
        <f t="shared" si="340"/>
        <v>404</v>
      </c>
      <c r="G1015" s="339">
        <f t="shared" si="340"/>
        <v>5041</v>
      </c>
      <c r="H1015" s="339">
        <f t="shared" si="340"/>
        <v>19576</v>
      </c>
      <c r="I1015" s="339">
        <f t="shared" si="340"/>
        <v>837</v>
      </c>
      <c r="J1015" s="339">
        <f t="shared" si="340"/>
        <v>16212</v>
      </c>
      <c r="K1015" s="339">
        <f t="shared" si="340"/>
        <v>26370</v>
      </c>
      <c r="L1015" s="339">
        <f t="shared" si="340"/>
        <v>6864</v>
      </c>
      <c r="M1015" s="339">
        <f t="shared" si="340"/>
        <v>302</v>
      </c>
      <c r="N1015" s="339">
        <f t="shared" si="340"/>
        <v>4819</v>
      </c>
      <c r="O1015" s="339">
        <f t="shared" si="340"/>
        <v>1632</v>
      </c>
      <c r="P1015" s="339">
        <f t="shared" si="340"/>
        <v>1128</v>
      </c>
      <c r="Q1015" s="339">
        <f t="shared" si="340"/>
        <v>1956</v>
      </c>
      <c r="R1015" s="339">
        <f t="shared" si="340"/>
        <v>570</v>
      </c>
      <c r="S1015" s="339">
        <f t="shared" si="340"/>
        <v>996</v>
      </c>
      <c r="T1015" s="339">
        <f t="shared" si="340"/>
        <v>1642</v>
      </c>
      <c r="U1015" s="339">
        <f t="shared" si="340"/>
        <v>2825</v>
      </c>
      <c r="V1015" s="339">
        <f t="shared" si="340"/>
        <v>2637</v>
      </c>
      <c r="W1015" s="339">
        <f t="shared" si="340"/>
        <v>2062</v>
      </c>
      <c r="X1015" s="339">
        <f t="shared" si="340"/>
        <v>1146</v>
      </c>
      <c r="Y1015" s="339">
        <f t="shared" si="340"/>
        <v>4414</v>
      </c>
      <c r="Z1015" s="339">
        <f t="shared" si="340"/>
        <v>2189</v>
      </c>
      <c r="AA1015" s="339">
        <f t="shared" si="340"/>
        <v>2021</v>
      </c>
      <c r="AB1015" s="339">
        <f t="shared" si="340"/>
        <v>1631</v>
      </c>
      <c r="AC1015" s="339">
        <f t="shared" si="340"/>
        <v>383</v>
      </c>
      <c r="AD1015" s="339">
        <f t="shared" si="340"/>
        <v>880</v>
      </c>
      <c r="AE1015" s="339">
        <f t="shared" si="340"/>
        <v>465</v>
      </c>
      <c r="AF1015" s="339">
        <f t="shared" si="340"/>
        <v>5479</v>
      </c>
      <c r="AG1015" s="339">
        <f t="shared" si="340"/>
        <v>642</v>
      </c>
      <c r="AH1015" s="339">
        <f t="shared" si="340"/>
        <v>1070</v>
      </c>
      <c r="AI1015" s="339">
        <f t="shared" si="340"/>
        <v>243</v>
      </c>
      <c r="AJ1015" s="339">
        <f t="shared" si="340"/>
        <v>0</v>
      </c>
      <c r="AK1015" s="335"/>
      <c r="AL1015" s="335"/>
      <c r="AM1015" s="335"/>
      <c r="AN1015" s="335"/>
      <c r="AO1015" s="335"/>
      <c r="AP1015" s="335"/>
    </row>
    <row r="1016">
      <c r="A1016" s="345">
        <v>44210.0</v>
      </c>
      <c r="B1016" s="339">
        <f t="shared" ref="B1016:AJ1016" si="341">B304-B1369-B2078</f>
        <v>1303</v>
      </c>
      <c r="C1016" s="339">
        <f t="shared" si="341"/>
        <v>1957</v>
      </c>
      <c r="D1016" s="339">
        <f t="shared" si="341"/>
        <v>9494</v>
      </c>
      <c r="E1016" s="339">
        <f t="shared" si="341"/>
        <v>672</v>
      </c>
      <c r="F1016" s="339">
        <f t="shared" si="341"/>
        <v>341</v>
      </c>
      <c r="G1016" s="339">
        <f t="shared" si="341"/>
        <v>5196</v>
      </c>
      <c r="H1016" s="339">
        <f t="shared" si="341"/>
        <v>20623</v>
      </c>
      <c r="I1016" s="339">
        <f t="shared" si="341"/>
        <v>917</v>
      </c>
      <c r="J1016" s="339">
        <f t="shared" si="341"/>
        <v>17032</v>
      </c>
      <c r="K1016" s="339">
        <f t="shared" si="341"/>
        <v>26638</v>
      </c>
      <c r="L1016" s="339">
        <f t="shared" si="341"/>
        <v>6998</v>
      </c>
      <c r="M1016" s="339">
        <f t="shared" si="341"/>
        <v>304</v>
      </c>
      <c r="N1016" s="339">
        <f t="shared" si="341"/>
        <v>4955</v>
      </c>
      <c r="O1016" s="339">
        <f t="shared" si="341"/>
        <v>1672</v>
      </c>
      <c r="P1016" s="339">
        <f t="shared" si="341"/>
        <v>1152</v>
      </c>
      <c r="Q1016" s="339">
        <f t="shared" si="341"/>
        <v>2017</v>
      </c>
      <c r="R1016" s="339">
        <f t="shared" si="341"/>
        <v>558</v>
      </c>
      <c r="S1016" s="339">
        <f t="shared" si="341"/>
        <v>1051</v>
      </c>
      <c r="T1016" s="339">
        <f t="shared" si="341"/>
        <v>1694</v>
      </c>
      <c r="U1016" s="339">
        <f t="shared" si="341"/>
        <v>2938</v>
      </c>
      <c r="V1016" s="339">
        <f t="shared" si="341"/>
        <v>2635</v>
      </c>
      <c r="W1016" s="339">
        <f t="shared" si="341"/>
        <v>2056</v>
      </c>
      <c r="X1016" s="339">
        <f t="shared" si="341"/>
        <v>1190</v>
      </c>
      <c r="Y1016" s="339">
        <f t="shared" si="341"/>
        <v>4552</v>
      </c>
      <c r="Z1016" s="339">
        <f t="shared" si="341"/>
        <v>2185</v>
      </c>
      <c r="AA1016" s="339">
        <f t="shared" si="341"/>
        <v>2007</v>
      </c>
      <c r="AB1016" s="339">
        <f t="shared" si="341"/>
        <v>1604</v>
      </c>
      <c r="AC1016" s="339">
        <f t="shared" si="341"/>
        <v>388</v>
      </c>
      <c r="AD1016" s="339">
        <f t="shared" si="341"/>
        <v>865</v>
      </c>
      <c r="AE1016" s="339">
        <f t="shared" si="341"/>
        <v>474</v>
      </c>
      <c r="AF1016" s="339">
        <f t="shared" si="341"/>
        <v>5520</v>
      </c>
      <c r="AG1016" s="339">
        <f t="shared" si="341"/>
        <v>779</v>
      </c>
      <c r="AH1016" s="339">
        <f t="shared" si="341"/>
        <v>1120</v>
      </c>
      <c r="AI1016" s="339">
        <f t="shared" si="341"/>
        <v>262</v>
      </c>
      <c r="AJ1016" s="339">
        <f t="shared" si="341"/>
        <v>0</v>
      </c>
      <c r="AK1016" s="335"/>
      <c r="AL1016" s="335"/>
      <c r="AM1016" s="335"/>
      <c r="AN1016" s="335"/>
      <c r="AO1016" s="335"/>
      <c r="AP1016" s="335"/>
    </row>
    <row r="1017">
      <c r="A1017" s="345">
        <v>44211.0</v>
      </c>
      <c r="B1017" s="339">
        <f t="shared" ref="B1017:AJ1017" si="342">B305-B1370-B2079</f>
        <v>1282</v>
      </c>
      <c r="C1017" s="339">
        <f t="shared" si="342"/>
        <v>2060</v>
      </c>
      <c r="D1017" s="339">
        <f t="shared" si="342"/>
        <v>9672</v>
      </c>
      <c r="E1017" s="339">
        <f t="shared" si="342"/>
        <v>637</v>
      </c>
      <c r="F1017" s="339">
        <f t="shared" si="342"/>
        <v>297</v>
      </c>
      <c r="G1017" s="339">
        <f t="shared" si="342"/>
        <v>5192</v>
      </c>
      <c r="H1017" s="339">
        <f t="shared" si="342"/>
        <v>21078</v>
      </c>
      <c r="I1017" s="339">
        <f t="shared" si="342"/>
        <v>933</v>
      </c>
      <c r="J1017" s="339">
        <f t="shared" si="342"/>
        <v>19026</v>
      </c>
      <c r="K1017" s="339">
        <f t="shared" si="342"/>
        <v>27833</v>
      </c>
      <c r="L1017" s="339">
        <f t="shared" si="342"/>
        <v>7265</v>
      </c>
      <c r="M1017" s="339">
        <f t="shared" si="342"/>
        <v>313</v>
      </c>
      <c r="N1017" s="339">
        <f t="shared" si="342"/>
        <v>5250</v>
      </c>
      <c r="O1017" s="339">
        <f t="shared" si="342"/>
        <v>1705</v>
      </c>
      <c r="P1017" s="339">
        <f t="shared" si="342"/>
        <v>1180</v>
      </c>
      <c r="Q1017" s="339">
        <f t="shared" si="342"/>
        <v>2004</v>
      </c>
      <c r="R1017" s="339">
        <f t="shared" si="342"/>
        <v>572</v>
      </c>
      <c r="S1017" s="339">
        <f t="shared" si="342"/>
        <v>1084</v>
      </c>
      <c r="T1017" s="339">
        <f t="shared" si="342"/>
        <v>1728</v>
      </c>
      <c r="U1017" s="339">
        <f t="shared" si="342"/>
        <v>2943</v>
      </c>
      <c r="V1017" s="339">
        <f t="shared" si="342"/>
        <v>2716</v>
      </c>
      <c r="W1017" s="339">
        <f t="shared" si="342"/>
        <v>2071</v>
      </c>
      <c r="X1017" s="339">
        <f t="shared" si="342"/>
        <v>1198</v>
      </c>
      <c r="Y1017" s="339">
        <f t="shared" si="342"/>
        <v>4622</v>
      </c>
      <c r="Z1017" s="339">
        <f t="shared" si="342"/>
        <v>2311</v>
      </c>
      <c r="AA1017" s="339">
        <f t="shared" si="342"/>
        <v>2087</v>
      </c>
      <c r="AB1017" s="339">
        <f t="shared" si="342"/>
        <v>1586</v>
      </c>
      <c r="AC1017" s="339">
        <f t="shared" si="342"/>
        <v>401</v>
      </c>
      <c r="AD1017" s="339">
        <f t="shared" si="342"/>
        <v>908</v>
      </c>
      <c r="AE1017" s="339">
        <f t="shared" si="342"/>
        <v>482</v>
      </c>
      <c r="AF1017" s="339">
        <f t="shared" si="342"/>
        <v>5610</v>
      </c>
      <c r="AG1017" s="339">
        <f t="shared" si="342"/>
        <v>780</v>
      </c>
      <c r="AH1017" s="339">
        <f t="shared" si="342"/>
        <v>1151</v>
      </c>
      <c r="AI1017" s="339">
        <f t="shared" si="342"/>
        <v>261</v>
      </c>
      <c r="AJ1017" s="339">
        <f t="shared" si="342"/>
        <v>0</v>
      </c>
      <c r="AK1017" s="335"/>
      <c r="AL1017" s="335"/>
      <c r="AM1017" s="335"/>
      <c r="AN1017" s="335"/>
      <c r="AO1017" s="335"/>
      <c r="AP1017" s="335"/>
    </row>
    <row r="1018">
      <c r="A1018" s="366">
        <v>44212.0</v>
      </c>
      <c r="B1018" s="339">
        <f t="shared" ref="B1018:AJ1018" si="343">B306-B1371-B2080</f>
        <v>1297</v>
      </c>
      <c r="C1018" s="339">
        <f t="shared" si="343"/>
        <v>2227</v>
      </c>
      <c r="D1018" s="339">
        <f t="shared" si="343"/>
        <v>9912</v>
      </c>
      <c r="E1018" s="339">
        <f t="shared" si="343"/>
        <v>662</v>
      </c>
      <c r="F1018" s="339">
        <f t="shared" si="343"/>
        <v>281</v>
      </c>
      <c r="G1018" s="339">
        <f t="shared" si="343"/>
        <v>5185</v>
      </c>
      <c r="H1018" s="339">
        <f t="shared" si="343"/>
        <v>22371</v>
      </c>
      <c r="I1018" s="339">
        <f t="shared" si="343"/>
        <v>946</v>
      </c>
      <c r="J1018" s="339">
        <f t="shared" si="343"/>
        <v>20301</v>
      </c>
      <c r="K1018" s="339">
        <f t="shared" si="343"/>
        <v>28940</v>
      </c>
      <c r="L1018" s="339">
        <f t="shared" si="343"/>
        <v>7640</v>
      </c>
      <c r="M1018" s="339">
        <f t="shared" si="343"/>
        <v>340</v>
      </c>
      <c r="N1018" s="339">
        <f t="shared" si="343"/>
        <v>5508</v>
      </c>
      <c r="O1018" s="339">
        <f t="shared" si="343"/>
        <v>1579</v>
      </c>
      <c r="P1018" s="339">
        <f t="shared" si="343"/>
        <v>1210</v>
      </c>
      <c r="Q1018" s="339">
        <f t="shared" si="343"/>
        <v>2146</v>
      </c>
      <c r="R1018" s="339">
        <f t="shared" si="343"/>
        <v>630</v>
      </c>
      <c r="S1018" s="339">
        <f t="shared" si="343"/>
        <v>1142</v>
      </c>
      <c r="T1018" s="339">
        <f t="shared" si="343"/>
        <v>1719</v>
      </c>
      <c r="U1018" s="339">
        <f t="shared" si="343"/>
        <v>2949</v>
      </c>
      <c r="V1018" s="339">
        <f t="shared" si="343"/>
        <v>2753</v>
      </c>
      <c r="W1018" s="339">
        <f t="shared" si="343"/>
        <v>2061</v>
      </c>
      <c r="X1018" s="339">
        <f t="shared" si="343"/>
        <v>1261</v>
      </c>
      <c r="Y1018" s="339">
        <f t="shared" si="343"/>
        <v>4679</v>
      </c>
      <c r="Z1018" s="339">
        <f t="shared" si="343"/>
        <v>2290</v>
      </c>
      <c r="AA1018" s="339">
        <f t="shared" si="343"/>
        <v>2139</v>
      </c>
      <c r="AB1018" s="339">
        <f t="shared" si="343"/>
        <v>1511</v>
      </c>
      <c r="AC1018" s="339">
        <f t="shared" si="343"/>
        <v>417</v>
      </c>
      <c r="AD1018" s="339">
        <f t="shared" si="343"/>
        <v>906</v>
      </c>
      <c r="AE1018" s="339">
        <f t="shared" si="343"/>
        <v>532</v>
      </c>
      <c r="AF1018" s="339">
        <f t="shared" si="343"/>
        <v>5700</v>
      </c>
      <c r="AG1018" s="339">
        <f t="shared" si="343"/>
        <v>780</v>
      </c>
      <c r="AH1018" s="339">
        <f t="shared" si="343"/>
        <v>1234</v>
      </c>
      <c r="AI1018" s="339">
        <f t="shared" si="343"/>
        <v>269</v>
      </c>
      <c r="AJ1018" s="339">
        <f t="shared" si="343"/>
        <v>0</v>
      </c>
      <c r="AK1018" s="335"/>
      <c r="AL1018" s="335"/>
      <c r="AM1018" s="335"/>
      <c r="AN1018" s="335"/>
      <c r="AO1018" s="335"/>
      <c r="AP1018" s="335"/>
    </row>
    <row r="1019">
      <c r="A1019" s="345">
        <v>44213.0</v>
      </c>
      <c r="B1019" s="339">
        <f t="shared" ref="B1019:AJ1019" si="344">B307-B1372-B2081</f>
        <v>1315</v>
      </c>
      <c r="C1019" s="339">
        <f t="shared" si="344"/>
        <v>2359</v>
      </c>
      <c r="D1019" s="339">
        <f t="shared" si="344"/>
        <v>10169</v>
      </c>
      <c r="E1019" s="339">
        <f t="shared" si="344"/>
        <v>649</v>
      </c>
      <c r="F1019" s="339">
        <f t="shared" si="344"/>
        <v>261</v>
      </c>
      <c r="G1019" s="339">
        <f t="shared" si="344"/>
        <v>5280</v>
      </c>
      <c r="H1019" s="339">
        <f t="shared" si="344"/>
        <v>21958</v>
      </c>
      <c r="I1019" s="339">
        <f t="shared" si="344"/>
        <v>946</v>
      </c>
      <c r="J1019" s="339">
        <f t="shared" si="344"/>
        <v>20199</v>
      </c>
      <c r="K1019" s="339">
        <f t="shared" si="344"/>
        <v>30552</v>
      </c>
      <c r="L1019" s="339">
        <f t="shared" si="344"/>
        <v>7572</v>
      </c>
      <c r="M1019" s="339">
        <f t="shared" si="344"/>
        <v>331</v>
      </c>
      <c r="N1019" s="339">
        <f t="shared" si="344"/>
        <v>5553</v>
      </c>
      <c r="O1019" s="339">
        <f t="shared" si="344"/>
        <v>1600</v>
      </c>
      <c r="P1019" s="339">
        <f t="shared" si="344"/>
        <v>1250</v>
      </c>
      <c r="Q1019" s="339">
        <f t="shared" si="344"/>
        <v>2061</v>
      </c>
      <c r="R1019" s="339">
        <f t="shared" si="344"/>
        <v>624</v>
      </c>
      <c r="S1019" s="339">
        <f t="shared" si="344"/>
        <v>1163</v>
      </c>
      <c r="T1019" s="339">
        <f t="shared" si="344"/>
        <v>1735</v>
      </c>
      <c r="U1019" s="339">
        <f t="shared" si="344"/>
        <v>3015</v>
      </c>
      <c r="V1019" s="339">
        <f t="shared" si="344"/>
        <v>2865</v>
      </c>
      <c r="W1019" s="339">
        <f t="shared" si="344"/>
        <v>2047</v>
      </c>
      <c r="X1019" s="339">
        <f t="shared" si="344"/>
        <v>1267</v>
      </c>
      <c r="Y1019" s="339">
        <f t="shared" si="344"/>
        <v>4845</v>
      </c>
      <c r="Z1019" s="339">
        <f t="shared" si="344"/>
        <v>2237</v>
      </c>
      <c r="AA1019" s="339">
        <f t="shared" si="344"/>
        <v>2196</v>
      </c>
      <c r="AB1019" s="339">
        <f t="shared" si="344"/>
        <v>1560</v>
      </c>
      <c r="AC1019" s="339">
        <f t="shared" si="344"/>
        <v>441</v>
      </c>
      <c r="AD1019" s="339">
        <f t="shared" si="344"/>
        <v>916</v>
      </c>
      <c r="AE1019" s="339">
        <f t="shared" si="344"/>
        <v>521</v>
      </c>
      <c r="AF1019" s="339">
        <f t="shared" si="344"/>
        <v>5732</v>
      </c>
      <c r="AG1019" s="339">
        <f t="shared" si="344"/>
        <v>767</v>
      </c>
      <c r="AH1019" s="339">
        <f t="shared" si="344"/>
        <v>1218</v>
      </c>
      <c r="AI1019" s="339">
        <f t="shared" si="344"/>
        <v>278</v>
      </c>
      <c r="AJ1019" s="339">
        <f t="shared" si="344"/>
        <v>0</v>
      </c>
      <c r="AK1019" s="335"/>
      <c r="AL1019" s="335"/>
      <c r="AM1019" s="335"/>
      <c r="AN1019" s="335"/>
      <c r="AO1019" s="335"/>
      <c r="AP1019" s="335"/>
    </row>
    <row r="1020">
      <c r="A1020" s="345">
        <v>44214.0</v>
      </c>
      <c r="B1020" s="339">
        <f t="shared" ref="B1020:AJ1020" si="345">B308-B1373-B2082</f>
        <v>1288</v>
      </c>
      <c r="C1020" s="339">
        <f t="shared" si="345"/>
        <v>2342</v>
      </c>
      <c r="D1020" s="339">
        <f t="shared" si="345"/>
        <v>10240</v>
      </c>
      <c r="E1020" s="339">
        <f t="shared" si="345"/>
        <v>612</v>
      </c>
      <c r="F1020" s="339">
        <f t="shared" si="345"/>
        <v>222</v>
      </c>
      <c r="G1020" s="339">
        <f t="shared" si="345"/>
        <v>5282</v>
      </c>
      <c r="H1020" s="339">
        <f t="shared" si="345"/>
        <v>21481</v>
      </c>
      <c r="I1020" s="339">
        <f t="shared" si="345"/>
        <v>964</v>
      </c>
      <c r="J1020" s="339">
        <f t="shared" si="345"/>
        <v>20033</v>
      </c>
      <c r="K1020" s="339">
        <f t="shared" si="345"/>
        <v>30848</v>
      </c>
      <c r="L1020" s="339">
        <f t="shared" si="345"/>
        <v>7520</v>
      </c>
      <c r="M1020" s="339">
        <f t="shared" si="345"/>
        <v>331</v>
      </c>
      <c r="N1020" s="339">
        <f t="shared" si="345"/>
        <v>5559</v>
      </c>
      <c r="O1020" s="339">
        <f t="shared" si="345"/>
        <v>1554</v>
      </c>
      <c r="P1020" s="339">
        <f t="shared" si="345"/>
        <v>1186</v>
      </c>
      <c r="Q1020" s="339">
        <f t="shared" si="345"/>
        <v>2032</v>
      </c>
      <c r="R1020" s="339">
        <f t="shared" si="345"/>
        <v>683</v>
      </c>
      <c r="S1020" s="339">
        <f t="shared" si="345"/>
        <v>1159</v>
      </c>
      <c r="T1020" s="339">
        <f t="shared" si="345"/>
        <v>1720</v>
      </c>
      <c r="U1020" s="339">
        <f t="shared" si="345"/>
        <v>3022</v>
      </c>
      <c r="V1020" s="339">
        <f t="shared" si="345"/>
        <v>2827</v>
      </c>
      <c r="W1020" s="339">
        <f t="shared" si="345"/>
        <v>2032</v>
      </c>
      <c r="X1020" s="339">
        <f t="shared" si="345"/>
        <v>1230</v>
      </c>
      <c r="Y1020" s="339">
        <f t="shared" si="345"/>
        <v>4953</v>
      </c>
      <c r="Z1020" s="339">
        <f t="shared" si="345"/>
        <v>2122</v>
      </c>
      <c r="AA1020" s="339">
        <f t="shared" si="345"/>
        <v>2237</v>
      </c>
      <c r="AB1020" s="339">
        <f t="shared" si="345"/>
        <v>1502</v>
      </c>
      <c r="AC1020" s="339">
        <f t="shared" si="345"/>
        <v>406</v>
      </c>
      <c r="AD1020" s="339">
        <f t="shared" si="345"/>
        <v>944</v>
      </c>
      <c r="AE1020" s="339">
        <f t="shared" si="345"/>
        <v>530</v>
      </c>
      <c r="AF1020" s="339">
        <f t="shared" si="345"/>
        <v>5754</v>
      </c>
      <c r="AG1020" s="339">
        <f t="shared" si="345"/>
        <v>755</v>
      </c>
      <c r="AH1020" s="339">
        <f t="shared" si="345"/>
        <v>1296</v>
      </c>
      <c r="AI1020" s="339">
        <f t="shared" si="345"/>
        <v>132</v>
      </c>
      <c r="AJ1020" s="339">
        <f t="shared" si="345"/>
        <v>0</v>
      </c>
      <c r="AK1020" s="335"/>
      <c r="AL1020" s="335"/>
      <c r="AM1020" s="335"/>
      <c r="AN1020" s="335"/>
      <c r="AO1020" s="335"/>
      <c r="AP1020" s="335"/>
    </row>
    <row r="1021">
      <c r="A1021" s="345">
        <v>44215.0</v>
      </c>
      <c r="B1021" s="339">
        <f t="shared" ref="B1021:AJ1021" si="346">B309-B1374-B2083</f>
        <v>1153</v>
      </c>
      <c r="C1021" s="339">
        <f t="shared" si="346"/>
        <v>2356</v>
      </c>
      <c r="D1021" s="339">
        <f t="shared" si="346"/>
        <v>10383</v>
      </c>
      <c r="E1021" s="339">
        <f t="shared" si="346"/>
        <v>612</v>
      </c>
      <c r="F1021" s="339">
        <f t="shared" si="346"/>
        <v>227</v>
      </c>
      <c r="G1021" s="339">
        <f t="shared" si="346"/>
        <v>5461</v>
      </c>
      <c r="H1021" s="339">
        <f t="shared" si="346"/>
        <v>21619</v>
      </c>
      <c r="I1021" s="339">
        <f t="shared" si="346"/>
        <v>1008</v>
      </c>
      <c r="J1021" s="339">
        <f t="shared" si="346"/>
        <v>20331</v>
      </c>
      <c r="K1021" s="339">
        <f t="shared" si="346"/>
        <v>31642</v>
      </c>
      <c r="L1021" s="339">
        <f t="shared" si="346"/>
        <v>7589</v>
      </c>
      <c r="M1021" s="339">
        <f t="shared" si="346"/>
        <v>345</v>
      </c>
      <c r="N1021" s="339">
        <f t="shared" si="346"/>
        <v>5624</v>
      </c>
      <c r="O1021" s="339">
        <f t="shared" si="346"/>
        <v>1528</v>
      </c>
      <c r="P1021" s="339">
        <f t="shared" si="346"/>
        <v>1212</v>
      </c>
      <c r="Q1021" s="339">
        <f t="shared" si="346"/>
        <v>2141</v>
      </c>
      <c r="R1021" s="339">
        <f t="shared" si="346"/>
        <v>682</v>
      </c>
      <c r="S1021" s="339">
        <f t="shared" si="346"/>
        <v>1199</v>
      </c>
      <c r="T1021" s="339">
        <f t="shared" si="346"/>
        <v>1747</v>
      </c>
      <c r="U1021" s="339">
        <f t="shared" si="346"/>
        <v>2969</v>
      </c>
      <c r="V1021" s="339">
        <f t="shared" si="346"/>
        <v>2882</v>
      </c>
      <c r="W1021" s="339">
        <f t="shared" si="346"/>
        <v>2023</v>
      </c>
      <c r="X1021" s="339">
        <f t="shared" si="346"/>
        <v>1243</v>
      </c>
      <c r="Y1021" s="339">
        <f t="shared" si="346"/>
        <v>5100</v>
      </c>
      <c r="Z1021" s="339">
        <f t="shared" si="346"/>
        <v>2071</v>
      </c>
      <c r="AA1021" s="339">
        <f t="shared" si="346"/>
        <v>2210</v>
      </c>
      <c r="AB1021" s="339">
        <f t="shared" si="346"/>
        <v>1524</v>
      </c>
      <c r="AC1021" s="339">
        <f t="shared" si="346"/>
        <v>420</v>
      </c>
      <c r="AD1021" s="339">
        <f t="shared" si="346"/>
        <v>949</v>
      </c>
      <c r="AE1021" s="339">
        <f t="shared" si="346"/>
        <v>532</v>
      </c>
      <c r="AF1021" s="339">
        <f t="shared" si="346"/>
        <v>5854</v>
      </c>
      <c r="AG1021" s="339">
        <f t="shared" si="346"/>
        <v>771</v>
      </c>
      <c r="AH1021" s="339">
        <f t="shared" si="346"/>
        <v>1303</v>
      </c>
      <c r="AI1021" s="339">
        <f t="shared" si="346"/>
        <v>132</v>
      </c>
      <c r="AJ1021" s="339">
        <f t="shared" si="346"/>
        <v>0</v>
      </c>
      <c r="AK1021" s="335"/>
      <c r="AL1021" s="335"/>
      <c r="AM1021" s="335"/>
      <c r="AN1021" s="335"/>
      <c r="AO1021" s="335"/>
      <c r="AP1021" s="335"/>
    </row>
    <row r="1022">
      <c r="A1022" s="345">
        <v>44216.0</v>
      </c>
      <c r="B1022" s="339">
        <f t="shared" ref="B1022:AJ1022" si="347">B310-B1375-B2084</f>
        <v>1142</v>
      </c>
      <c r="C1022" s="339">
        <f t="shared" si="347"/>
        <v>2598</v>
      </c>
      <c r="D1022" s="339">
        <f t="shared" si="347"/>
        <v>10581</v>
      </c>
      <c r="E1022" s="339">
        <f t="shared" si="347"/>
        <v>577</v>
      </c>
      <c r="F1022" s="339">
        <f t="shared" si="347"/>
        <v>228</v>
      </c>
      <c r="G1022" s="339">
        <f t="shared" si="347"/>
        <v>5547</v>
      </c>
      <c r="H1022" s="339">
        <f t="shared" si="347"/>
        <v>21487</v>
      </c>
      <c r="I1022" s="339">
        <f t="shared" si="347"/>
        <v>984</v>
      </c>
      <c r="J1022" s="339">
        <f t="shared" si="347"/>
        <v>20648</v>
      </c>
      <c r="K1022" s="339">
        <f t="shared" si="347"/>
        <v>32819</v>
      </c>
      <c r="L1022" s="339">
        <f t="shared" si="347"/>
        <v>7636</v>
      </c>
      <c r="M1022" s="339">
        <f t="shared" si="347"/>
        <v>349</v>
      </c>
      <c r="N1022" s="339">
        <f t="shared" si="347"/>
        <v>5829</v>
      </c>
      <c r="O1022" s="339">
        <f t="shared" si="347"/>
        <v>1517</v>
      </c>
      <c r="P1022" s="339">
        <f t="shared" si="347"/>
        <v>1197</v>
      </c>
      <c r="Q1022" s="339">
        <f t="shared" si="347"/>
        <v>2205</v>
      </c>
      <c r="R1022" s="339">
        <f t="shared" si="347"/>
        <v>688</v>
      </c>
      <c r="S1022" s="339">
        <f t="shared" si="347"/>
        <v>1218</v>
      </c>
      <c r="T1022" s="339">
        <f t="shared" si="347"/>
        <v>1664</v>
      </c>
      <c r="U1022" s="339">
        <f t="shared" si="347"/>
        <v>2972</v>
      </c>
      <c r="V1022" s="339">
        <f t="shared" si="347"/>
        <v>3070</v>
      </c>
      <c r="W1022" s="339">
        <f t="shared" si="347"/>
        <v>2011</v>
      </c>
      <c r="X1022" s="339">
        <f t="shared" si="347"/>
        <v>1238</v>
      </c>
      <c r="Y1022" s="339">
        <f t="shared" si="347"/>
        <v>5130</v>
      </c>
      <c r="Z1022" s="339">
        <f t="shared" si="347"/>
        <v>2072</v>
      </c>
      <c r="AA1022" s="339">
        <f t="shared" si="347"/>
        <v>2295</v>
      </c>
      <c r="AB1022" s="339">
        <f t="shared" si="347"/>
        <v>1491</v>
      </c>
      <c r="AC1022" s="339">
        <f t="shared" si="347"/>
        <v>501</v>
      </c>
      <c r="AD1022" s="339">
        <f t="shared" si="347"/>
        <v>923</v>
      </c>
      <c r="AE1022" s="339">
        <f t="shared" si="347"/>
        <v>534</v>
      </c>
      <c r="AF1022" s="339">
        <f t="shared" si="347"/>
        <v>5908</v>
      </c>
      <c r="AG1022" s="339">
        <f t="shared" si="347"/>
        <v>755</v>
      </c>
      <c r="AH1022" s="339">
        <f t="shared" si="347"/>
        <v>1437</v>
      </c>
      <c r="AI1022" s="339">
        <f t="shared" si="347"/>
        <v>137</v>
      </c>
      <c r="AJ1022" s="339">
        <f t="shared" si="347"/>
        <v>0</v>
      </c>
      <c r="AK1022" s="335"/>
      <c r="AL1022" s="335"/>
      <c r="AM1022" s="335"/>
      <c r="AN1022" s="335"/>
      <c r="AO1022" s="335"/>
      <c r="AP1022" s="335"/>
    </row>
    <row r="1023">
      <c r="A1023" s="345">
        <v>44217.0</v>
      </c>
      <c r="B1023" s="339">
        <f t="shared" ref="B1023:AJ1023" si="348">B311-B1376-B2085</f>
        <v>1117</v>
      </c>
      <c r="C1023" s="339">
        <f t="shared" si="348"/>
        <v>2852</v>
      </c>
      <c r="D1023" s="339">
        <f t="shared" si="348"/>
        <v>10769</v>
      </c>
      <c r="E1023" s="339">
        <f t="shared" si="348"/>
        <v>591</v>
      </c>
      <c r="F1023" s="339">
        <f t="shared" si="348"/>
        <v>277</v>
      </c>
      <c r="G1023" s="339">
        <f t="shared" si="348"/>
        <v>5788</v>
      </c>
      <c r="H1023" s="339">
        <f t="shared" si="348"/>
        <v>22038</v>
      </c>
      <c r="I1023" s="339">
        <f t="shared" si="348"/>
        <v>1046</v>
      </c>
      <c r="J1023" s="339">
        <f t="shared" si="348"/>
        <v>20219</v>
      </c>
      <c r="K1023" s="339">
        <f t="shared" si="348"/>
        <v>33574</v>
      </c>
      <c r="L1023" s="339">
        <f t="shared" si="348"/>
        <v>7742</v>
      </c>
      <c r="M1023" s="339">
        <f t="shared" si="348"/>
        <v>344</v>
      </c>
      <c r="N1023" s="339">
        <f t="shared" si="348"/>
        <v>6017</v>
      </c>
      <c r="O1023" s="339">
        <f t="shared" si="348"/>
        <v>1429</v>
      </c>
      <c r="P1023" s="339">
        <f t="shared" si="348"/>
        <v>1229</v>
      </c>
      <c r="Q1023" s="339">
        <f t="shared" si="348"/>
        <v>2153</v>
      </c>
      <c r="R1023" s="339">
        <f t="shared" si="348"/>
        <v>699</v>
      </c>
      <c r="S1023" s="339">
        <f t="shared" si="348"/>
        <v>1202</v>
      </c>
      <c r="T1023" s="339">
        <f t="shared" si="348"/>
        <v>1701</v>
      </c>
      <c r="U1023" s="339">
        <f t="shared" si="348"/>
        <v>2957</v>
      </c>
      <c r="V1023" s="339">
        <f t="shared" si="348"/>
        <v>3077</v>
      </c>
      <c r="W1023" s="339">
        <f t="shared" si="348"/>
        <v>2013</v>
      </c>
      <c r="X1023" s="339">
        <f t="shared" si="348"/>
        <v>1313</v>
      </c>
      <c r="Y1023" s="339">
        <f t="shared" si="348"/>
        <v>5144</v>
      </c>
      <c r="Z1023" s="339">
        <f t="shared" si="348"/>
        <v>2101</v>
      </c>
      <c r="AA1023" s="339">
        <f t="shared" si="348"/>
        <v>2200</v>
      </c>
      <c r="AB1023" s="339">
        <f t="shared" si="348"/>
        <v>1527</v>
      </c>
      <c r="AC1023" s="339">
        <f t="shared" si="348"/>
        <v>508</v>
      </c>
      <c r="AD1023" s="339">
        <f t="shared" si="348"/>
        <v>891</v>
      </c>
      <c r="AE1023" s="339">
        <f t="shared" si="348"/>
        <v>549</v>
      </c>
      <c r="AF1023" s="339">
        <f t="shared" si="348"/>
        <v>5980</v>
      </c>
      <c r="AG1023" s="339">
        <f t="shared" si="348"/>
        <v>988</v>
      </c>
      <c r="AH1023" s="339">
        <f t="shared" si="348"/>
        <v>1481</v>
      </c>
      <c r="AI1023" s="339">
        <f t="shared" si="348"/>
        <v>142</v>
      </c>
      <c r="AJ1023" s="339">
        <f t="shared" si="348"/>
        <v>0</v>
      </c>
      <c r="AK1023" s="335"/>
      <c r="AL1023" s="335"/>
      <c r="AM1023" s="335"/>
      <c r="AN1023" s="335"/>
      <c r="AO1023" s="335"/>
      <c r="AP1023" s="335"/>
    </row>
    <row r="1024">
      <c r="A1024" s="345">
        <v>44218.0</v>
      </c>
      <c r="B1024" s="339">
        <f t="shared" ref="B1024:AJ1024" si="349">B312-B1377-B2086</f>
        <v>1126</v>
      </c>
      <c r="C1024" s="339">
        <f t="shared" si="349"/>
        <v>2927</v>
      </c>
      <c r="D1024" s="339">
        <f t="shared" si="349"/>
        <v>10964</v>
      </c>
      <c r="E1024" s="339">
        <f t="shared" si="349"/>
        <v>579</v>
      </c>
      <c r="F1024" s="339">
        <f t="shared" si="349"/>
        <v>251</v>
      </c>
      <c r="G1024" s="339">
        <f t="shared" si="349"/>
        <v>5887</v>
      </c>
      <c r="H1024" s="339">
        <f t="shared" si="349"/>
        <v>23620</v>
      </c>
      <c r="I1024" s="339">
        <f t="shared" si="349"/>
        <v>1066</v>
      </c>
      <c r="J1024" s="339">
        <f t="shared" si="349"/>
        <v>21291</v>
      </c>
      <c r="K1024" s="339">
        <f t="shared" si="349"/>
        <v>34686</v>
      </c>
      <c r="L1024" s="339">
        <f t="shared" si="349"/>
        <v>7933</v>
      </c>
      <c r="M1024" s="339">
        <f t="shared" si="349"/>
        <v>367</v>
      </c>
      <c r="N1024" s="339">
        <f t="shared" si="349"/>
        <v>6226</v>
      </c>
      <c r="O1024" s="339">
        <f t="shared" si="349"/>
        <v>1436</v>
      </c>
      <c r="P1024" s="339">
        <f t="shared" si="349"/>
        <v>1234</v>
      </c>
      <c r="Q1024" s="339">
        <f t="shared" si="349"/>
        <v>2149</v>
      </c>
      <c r="R1024" s="339">
        <f t="shared" si="349"/>
        <v>736</v>
      </c>
      <c r="S1024" s="339">
        <f t="shared" si="349"/>
        <v>1188</v>
      </c>
      <c r="T1024" s="339">
        <f t="shared" si="349"/>
        <v>1740</v>
      </c>
      <c r="U1024" s="339">
        <f t="shared" si="349"/>
        <v>2930</v>
      </c>
      <c r="V1024" s="339">
        <f t="shared" si="349"/>
        <v>3180</v>
      </c>
      <c r="W1024" s="339">
        <f t="shared" si="349"/>
        <v>2007</v>
      </c>
      <c r="X1024" s="339">
        <f t="shared" si="349"/>
        <v>1329</v>
      </c>
      <c r="Y1024" s="339">
        <f t="shared" si="349"/>
        <v>5094</v>
      </c>
      <c r="Z1024" s="339">
        <f t="shared" si="349"/>
        <v>2089</v>
      </c>
      <c r="AA1024" s="339">
        <f t="shared" si="349"/>
        <v>2229</v>
      </c>
      <c r="AB1024" s="339">
        <f t="shared" si="349"/>
        <v>1444</v>
      </c>
      <c r="AC1024" s="339">
        <f t="shared" si="349"/>
        <v>537</v>
      </c>
      <c r="AD1024" s="339">
        <f t="shared" si="349"/>
        <v>891</v>
      </c>
      <c r="AE1024" s="339">
        <f t="shared" si="349"/>
        <v>560</v>
      </c>
      <c r="AF1024" s="339">
        <f t="shared" si="349"/>
        <v>6149</v>
      </c>
      <c r="AG1024" s="339">
        <f t="shared" si="349"/>
        <v>1011</v>
      </c>
      <c r="AH1024" s="339">
        <f t="shared" si="349"/>
        <v>1679</v>
      </c>
      <c r="AI1024" s="339">
        <f t="shared" si="349"/>
        <v>148</v>
      </c>
      <c r="AJ1024" s="339">
        <f t="shared" si="349"/>
        <v>0</v>
      </c>
      <c r="AK1024" s="335"/>
      <c r="AL1024" s="335"/>
      <c r="AM1024" s="335"/>
      <c r="AN1024" s="335"/>
      <c r="AO1024" s="335"/>
      <c r="AP1024" s="335"/>
    </row>
    <row r="1025">
      <c r="A1025" s="345">
        <v>44219.0</v>
      </c>
      <c r="B1025" s="339">
        <f t="shared" ref="B1025:AJ1025" si="350">B313-B1378-B2087</f>
        <v>1135</v>
      </c>
      <c r="C1025" s="339">
        <f t="shared" si="350"/>
        <v>2906</v>
      </c>
      <c r="D1025" s="339">
        <f t="shared" si="350"/>
        <v>11204</v>
      </c>
      <c r="E1025" s="339">
        <f t="shared" si="350"/>
        <v>569</v>
      </c>
      <c r="F1025" s="339">
        <f t="shared" si="350"/>
        <v>271</v>
      </c>
      <c r="G1025" s="339">
        <f t="shared" si="350"/>
        <v>6235</v>
      </c>
      <c r="H1025" s="339">
        <f t="shared" si="350"/>
        <v>23382</v>
      </c>
      <c r="I1025" s="339">
        <f t="shared" si="350"/>
        <v>1071</v>
      </c>
      <c r="J1025" s="339">
        <f t="shared" si="350"/>
        <v>20965</v>
      </c>
      <c r="K1025" s="339">
        <f t="shared" si="350"/>
        <v>35977</v>
      </c>
      <c r="L1025" s="339">
        <f t="shared" si="350"/>
        <v>7942</v>
      </c>
      <c r="M1025" s="339">
        <f t="shared" si="350"/>
        <v>384</v>
      </c>
      <c r="N1025" s="339">
        <f t="shared" si="350"/>
        <v>6500</v>
      </c>
      <c r="O1025" s="339">
        <f t="shared" si="350"/>
        <v>1433</v>
      </c>
      <c r="P1025" s="339">
        <f t="shared" si="350"/>
        <v>1269</v>
      </c>
      <c r="Q1025" s="339">
        <f t="shared" si="350"/>
        <v>2383</v>
      </c>
      <c r="R1025" s="339">
        <f t="shared" si="350"/>
        <v>739</v>
      </c>
      <c r="S1025" s="339">
        <f t="shared" si="350"/>
        <v>1242</v>
      </c>
      <c r="T1025" s="339">
        <f t="shared" si="350"/>
        <v>1786</v>
      </c>
      <c r="U1025" s="339">
        <f t="shared" si="350"/>
        <v>2845</v>
      </c>
      <c r="V1025" s="339">
        <f t="shared" si="350"/>
        <v>3281</v>
      </c>
      <c r="W1025" s="339">
        <f t="shared" si="350"/>
        <v>2010</v>
      </c>
      <c r="X1025" s="339">
        <f t="shared" si="350"/>
        <v>1390</v>
      </c>
      <c r="Y1025" s="339">
        <f t="shared" si="350"/>
        <v>4666</v>
      </c>
      <c r="Z1025" s="339">
        <f t="shared" si="350"/>
        <v>2174</v>
      </c>
      <c r="AA1025" s="339">
        <f t="shared" si="350"/>
        <v>2192</v>
      </c>
      <c r="AB1025" s="339">
        <f t="shared" si="350"/>
        <v>1410</v>
      </c>
      <c r="AC1025" s="339">
        <f t="shared" si="350"/>
        <v>540</v>
      </c>
      <c r="AD1025" s="339">
        <f t="shared" si="350"/>
        <v>927</v>
      </c>
      <c r="AE1025" s="339">
        <f t="shared" si="350"/>
        <v>556</v>
      </c>
      <c r="AF1025" s="339">
        <f t="shared" si="350"/>
        <v>6114</v>
      </c>
      <c r="AG1025" s="339">
        <f t="shared" si="350"/>
        <v>1199</v>
      </c>
      <c r="AH1025" s="339">
        <f t="shared" si="350"/>
        <v>1895</v>
      </c>
      <c r="AI1025" s="339">
        <f t="shared" si="350"/>
        <v>159</v>
      </c>
      <c r="AJ1025" s="339">
        <f t="shared" si="350"/>
        <v>0</v>
      </c>
      <c r="AK1025" s="335"/>
      <c r="AL1025" s="335"/>
      <c r="AM1025" s="335"/>
      <c r="AN1025" s="335"/>
      <c r="AO1025" s="335"/>
      <c r="AP1025" s="335"/>
    </row>
    <row r="1026">
      <c r="A1026" s="345">
        <v>44220.0</v>
      </c>
      <c r="B1026" s="339">
        <f t="shared" ref="B1026:AJ1026" si="351">B314-B1379-B2088</f>
        <v>1151</v>
      </c>
      <c r="C1026" s="339">
        <f t="shared" si="351"/>
        <v>2973</v>
      </c>
      <c r="D1026" s="339">
        <f t="shared" si="351"/>
        <v>11448</v>
      </c>
      <c r="E1026" s="339">
        <f t="shared" si="351"/>
        <v>595</v>
      </c>
      <c r="F1026" s="339">
        <f t="shared" si="351"/>
        <v>256</v>
      </c>
      <c r="G1026" s="339">
        <f t="shared" si="351"/>
        <v>6250</v>
      </c>
      <c r="H1026" s="339">
        <f t="shared" si="351"/>
        <v>24527</v>
      </c>
      <c r="I1026" s="339">
        <f t="shared" si="351"/>
        <v>1057</v>
      </c>
      <c r="J1026" s="339">
        <f t="shared" si="351"/>
        <v>21518</v>
      </c>
      <c r="K1026" s="339">
        <f t="shared" si="351"/>
        <v>37462</v>
      </c>
      <c r="L1026" s="339">
        <f t="shared" si="351"/>
        <v>7839</v>
      </c>
      <c r="M1026" s="339">
        <f t="shared" si="351"/>
        <v>383</v>
      </c>
      <c r="N1026" s="339">
        <f t="shared" si="351"/>
        <v>6537</v>
      </c>
      <c r="O1026" s="339">
        <f t="shared" si="351"/>
        <v>1512</v>
      </c>
      <c r="P1026" s="339">
        <f t="shared" si="351"/>
        <v>1293</v>
      </c>
      <c r="Q1026" s="339">
        <f t="shared" si="351"/>
        <v>2408</v>
      </c>
      <c r="R1026" s="339">
        <f t="shared" si="351"/>
        <v>698</v>
      </c>
      <c r="S1026" s="339">
        <f t="shared" si="351"/>
        <v>1297</v>
      </c>
      <c r="T1026" s="339">
        <f t="shared" si="351"/>
        <v>1843</v>
      </c>
      <c r="U1026" s="339">
        <f t="shared" si="351"/>
        <v>2846</v>
      </c>
      <c r="V1026" s="339">
        <f t="shared" si="351"/>
        <v>3495</v>
      </c>
      <c r="W1026" s="339">
        <f t="shared" si="351"/>
        <v>2015</v>
      </c>
      <c r="X1026" s="339">
        <f t="shared" si="351"/>
        <v>1421</v>
      </c>
      <c r="Y1026" s="339">
        <f t="shared" si="351"/>
        <v>4311</v>
      </c>
      <c r="Z1026" s="339">
        <f t="shared" si="351"/>
        <v>2272</v>
      </c>
      <c r="AA1026" s="339">
        <f t="shared" si="351"/>
        <v>2297</v>
      </c>
      <c r="AB1026" s="339">
        <f t="shared" si="351"/>
        <v>1459</v>
      </c>
      <c r="AC1026" s="339">
        <f t="shared" si="351"/>
        <v>538</v>
      </c>
      <c r="AD1026" s="339">
        <f t="shared" si="351"/>
        <v>884</v>
      </c>
      <c r="AE1026" s="339">
        <f t="shared" si="351"/>
        <v>571</v>
      </c>
      <c r="AF1026" s="339">
        <f t="shared" si="351"/>
        <v>6168</v>
      </c>
      <c r="AG1026" s="339">
        <f t="shared" si="351"/>
        <v>1238</v>
      </c>
      <c r="AH1026" s="339">
        <f t="shared" si="351"/>
        <v>1893</v>
      </c>
      <c r="AI1026" s="339">
        <f t="shared" si="351"/>
        <v>162</v>
      </c>
      <c r="AJ1026" s="339">
        <f t="shared" si="351"/>
        <v>0</v>
      </c>
      <c r="AK1026" s="335"/>
      <c r="AL1026" s="335"/>
      <c r="AM1026" s="335"/>
      <c r="AN1026" s="335"/>
      <c r="AO1026" s="335"/>
      <c r="AP1026" s="335"/>
    </row>
    <row r="1027">
      <c r="A1027" s="345">
        <v>44221.0</v>
      </c>
      <c r="B1027" s="339">
        <f t="shared" ref="B1027:AJ1027" si="352">B315-B1380-B2089</f>
        <v>1146</v>
      </c>
      <c r="C1027" s="339">
        <f t="shared" si="352"/>
        <v>2843</v>
      </c>
      <c r="D1027" s="339">
        <f t="shared" si="352"/>
        <v>11429</v>
      </c>
      <c r="E1027" s="339">
        <f t="shared" si="352"/>
        <v>581</v>
      </c>
      <c r="F1027" s="339">
        <f t="shared" si="352"/>
        <v>241</v>
      </c>
      <c r="G1027" s="339">
        <f t="shared" si="352"/>
        <v>6137</v>
      </c>
      <c r="H1027" s="339">
        <f t="shared" si="352"/>
        <v>24431</v>
      </c>
      <c r="I1027" s="339">
        <f t="shared" si="352"/>
        <v>1021</v>
      </c>
      <c r="J1027" s="339">
        <f t="shared" si="352"/>
        <v>22307</v>
      </c>
      <c r="K1027" s="339">
        <f t="shared" si="352"/>
        <v>36478</v>
      </c>
      <c r="L1027" s="339">
        <f t="shared" si="352"/>
        <v>7826</v>
      </c>
      <c r="M1027" s="339">
        <f t="shared" si="352"/>
        <v>383</v>
      </c>
      <c r="N1027" s="339">
        <f t="shared" si="352"/>
        <v>6394</v>
      </c>
      <c r="O1027" s="339">
        <f t="shared" si="352"/>
        <v>1498</v>
      </c>
      <c r="P1027" s="339">
        <f t="shared" si="352"/>
        <v>1284</v>
      </c>
      <c r="Q1027" s="339">
        <f t="shared" si="352"/>
        <v>2351</v>
      </c>
      <c r="R1027" s="339">
        <f t="shared" si="352"/>
        <v>730</v>
      </c>
      <c r="S1027" s="339">
        <f t="shared" si="352"/>
        <v>1329</v>
      </c>
      <c r="T1027" s="339">
        <f t="shared" si="352"/>
        <v>1906</v>
      </c>
      <c r="U1027" s="339">
        <f t="shared" si="352"/>
        <v>2819</v>
      </c>
      <c r="V1027" s="339">
        <f t="shared" si="352"/>
        <v>3451</v>
      </c>
      <c r="W1027" s="339">
        <f t="shared" si="352"/>
        <v>2018</v>
      </c>
      <c r="X1027" s="339">
        <f t="shared" si="352"/>
        <v>1382</v>
      </c>
      <c r="Y1027" s="339">
        <f t="shared" si="352"/>
        <v>4381</v>
      </c>
      <c r="Z1027" s="339">
        <f t="shared" si="352"/>
        <v>2225</v>
      </c>
      <c r="AA1027" s="339">
        <f t="shared" si="352"/>
        <v>2232</v>
      </c>
      <c r="AB1027" s="339">
        <f t="shared" si="352"/>
        <v>1332</v>
      </c>
      <c r="AC1027" s="339">
        <f t="shared" si="352"/>
        <v>538</v>
      </c>
      <c r="AD1027" s="339">
        <f t="shared" si="352"/>
        <v>866</v>
      </c>
      <c r="AE1027" s="339">
        <f t="shared" si="352"/>
        <v>580</v>
      </c>
      <c r="AF1027" s="339">
        <f t="shared" si="352"/>
        <v>6159</v>
      </c>
      <c r="AG1027" s="339">
        <f t="shared" si="352"/>
        <v>1264</v>
      </c>
      <c r="AH1027" s="339">
        <f t="shared" si="352"/>
        <v>1930</v>
      </c>
      <c r="AI1027" s="339">
        <f t="shared" si="352"/>
        <v>144</v>
      </c>
      <c r="AJ1027" s="339">
        <f t="shared" si="352"/>
        <v>0</v>
      </c>
      <c r="AK1027" s="335"/>
      <c r="AL1027" s="335"/>
      <c r="AM1027" s="335"/>
      <c r="AN1027" s="335"/>
      <c r="AO1027" s="335"/>
      <c r="AP1027" s="335"/>
    </row>
    <row r="1028">
      <c r="A1028" s="345">
        <v>44222.0</v>
      </c>
      <c r="B1028" s="339">
        <f t="shared" ref="B1028:AJ1028" si="353">B316-B1381-B2090</f>
        <v>1147</v>
      </c>
      <c r="C1028" s="339">
        <f t="shared" si="353"/>
        <v>3147</v>
      </c>
      <c r="D1028" s="339">
        <f t="shared" si="353"/>
        <v>11609</v>
      </c>
      <c r="E1028" s="339">
        <f t="shared" si="353"/>
        <v>596</v>
      </c>
      <c r="F1028" s="339">
        <f t="shared" si="353"/>
        <v>233</v>
      </c>
      <c r="G1028" s="339">
        <f t="shared" si="353"/>
        <v>6145</v>
      </c>
      <c r="H1028" s="339">
        <f t="shared" si="353"/>
        <v>23760</v>
      </c>
      <c r="I1028" s="339">
        <f t="shared" si="353"/>
        <v>1049</v>
      </c>
      <c r="J1028" s="339">
        <f t="shared" si="353"/>
        <v>23970</v>
      </c>
      <c r="K1028" s="339">
        <f t="shared" si="353"/>
        <v>36368</v>
      </c>
      <c r="L1028" s="339">
        <f t="shared" si="353"/>
        <v>7886</v>
      </c>
      <c r="M1028" s="339">
        <f t="shared" si="353"/>
        <v>388</v>
      </c>
      <c r="N1028" s="339">
        <f t="shared" si="353"/>
        <v>6613</v>
      </c>
      <c r="O1028" s="339">
        <f t="shared" si="353"/>
        <v>1459</v>
      </c>
      <c r="P1028" s="339">
        <f t="shared" si="353"/>
        <v>1305</v>
      </c>
      <c r="Q1028" s="339">
        <f t="shared" si="353"/>
        <v>2330</v>
      </c>
      <c r="R1028" s="339">
        <f t="shared" si="353"/>
        <v>727</v>
      </c>
      <c r="S1028" s="339">
        <f t="shared" si="353"/>
        <v>1346</v>
      </c>
      <c r="T1028" s="339">
        <f t="shared" si="353"/>
        <v>1931</v>
      </c>
      <c r="U1028" s="339">
        <f t="shared" si="353"/>
        <v>2727</v>
      </c>
      <c r="V1028" s="339">
        <f t="shared" si="353"/>
        <v>3444</v>
      </c>
      <c r="W1028" s="339">
        <f t="shared" si="353"/>
        <v>2017</v>
      </c>
      <c r="X1028" s="339">
        <f t="shared" si="353"/>
        <v>1367</v>
      </c>
      <c r="Y1028" s="339">
        <f t="shared" si="353"/>
        <v>4216</v>
      </c>
      <c r="Z1028" s="339">
        <f t="shared" si="353"/>
        <v>2273</v>
      </c>
      <c r="AA1028" s="339">
        <f t="shared" si="353"/>
        <v>2310</v>
      </c>
      <c r="AB1028" s="339">
        <f t="shared" si="353"/>
        <v>1356</v>
      </c>
      <c r="AC1028" s="339">
        <f t="shared" si="353"/>
        <v>559</v>
      </c>
      <c r="AD1028" s="339">
        <f t="shared" si="353"/>
        <v>883</v>
      </c>
      <c r="AE1028" s="339">
        <f t="shared" si="353"/>
        <v>571</v>
      </c>
      <c r="AF1028" s="339">
        <f t="shared" si="353"/>
        <v>6274</v>
      </c>
      <c r="AG1028" s="339">
        <f t="shared" si="353"/>
        <v>1314</v>
      </c>
      <c r="AH1028" s="339">
        <f t="shared" si="353"/>
        <v>2067</v>
      </c>
      <c r="AI1028" s="339">
        <f t="shared" si="353"/>
        <v>139</v>
      </c>
      <c r="AJ1028" s="339">
        <f t="shared" si="353"/>
        <v>0</v>
      </c>
      <c r="AK1028" s="335"/>
      <c r="AL1028" s="335"/>
      <c r="AM1028" s="335"/>
      <c r="AN1028" s="335"/>
      <c r="AO1028" s="335"/>
      <c r="AP1028" s="335"/>
    </row>
    <row r="1029">
      <c r="A1029" s="345">
        <v>44223.0</v>
      </c>
      <c r="B1029" s="339">
        <f t="shared" ref="B1029:AJ1029" si="354">B317-B1382-B2091</f>
        <v>1152</v>
      </c>
      <c r="C1029" s="339">
        <f t="shared" si="354"/>
        <v>3432</v>
      </c>
      <c r="D1029" s="339">
        <f t="shared" si="354"/>
        <v>11073</v>
      </c>
      <c r="E1029" s="339">
        <f t="shared" si="354"/>
        <v>610</v>
      </c>
      <c r="F1029" s="339">
        <f t="shared" si="354"/>
        <v>232</v>
      </c>
      <c r="G1029" s="339">
        <f t="shared" si="354"/>
        <v>6174</v>
      </c>
      <c r="H1029" s="339">
        <f t="shared" si="354"/>
        <v>22592</v>
      </c>
      <c r="I1029" s="339">
        <f t="shared" si="354"/>
        <v>1092</v>
      </c>
      <c r="J1029" s="339">
        <f t="shared" si="354"/>
        <v>25262</v>
      </c>
      <c r="K1029" s="339">
        <f t="shared" si="354"/>
        <v>36407</v>
      </c>
      <c r="L1029" s="339">
        <f t="shared" si="354"/>
        <v>7953</v>
      </c>
      <c r="M1029" s="339">
        <f t="shared" si="354"/>
        <v>390</v>
      </c>
      <c r="N1029" s="339">
        <f t="shared" si="354"/>
        <v>7021</v>
      </c>
      <c r="O1029" s="339">
        <f t="shared" si="354"/>
        <v>1471</v>
      </c>
      <c r="P1029" s="339">
        <f t="shared" si="354"/>
        <v>1263</v>
      </c>
      <c r="Q1029" s="339">
        <f t="shared" si="354"/>
        <v>2351</v>
      </c>
      <c r="R1029" s="339">
        <f t="shared" si="354"/>
        <v>719</v>
      </c>
      <c r="S1029" s="339">
        <f t="shared" si="354"/>
        <v>1403</v>
      </c>
      <c r="T1029" s="339">
        <f t="shared" si="354"/>
        <v>1893</v>
      </c>
      <c r="U1029" s="339">
        <f t="shared" si="354"/>
        <v>2676</v>
      </c>
      <c r="V1029" s="339">
        <f t="shared" si="354"/>
        <v>3510</v>
      </c>
      <c r="W1029" s="339">
        <f t="shared" si="354"/>
        <v>2017</v>
      </c>
      <c r="X1029" s="339">
        <f t="shared" si="354"/>
        <v>1379</v>
      </c>
      <c r="Y1029" s="339">
        <f t="shared" si="354"/>
        <v>3984</v>
      </c>
      <c r="Z1029" s="339">
        <f t="shared" si="354"/>
        <v>2385</v>
      </c>
      <c r="AA1029" s="339">
        <f t="shared" si="354"/>
        <v>2345</v>
      </c>
      <c r="AB1029" s="339">
        <f t="shared" si="354"/>
        <v>1324</v>
      </c>
      <c r="AC1029" s="339">
        <f t="shared" si="354"/>
        <v>589</v>
      </c>
      <c r="AD1029" s="339">
        <f t="shared" si="354"/>
        <v>855</v>
      </c>
      <c r="AE1029" s="339">
        <f t="shared" si="354"/>
        <v>583</v>
      </c>
      <c r="AF1029" s="339">
        <f t="shared" si="354"/>
        <v>6324</v>
      </c>
      <c r="AG1029" s="339">
        <f t="shared" si="354"/>
        <v>1353</v>
      </c>
      <c r="AH1029" s="339">
        <f t="shared" si="354"/>
        <v>2167</v>
      </c>
      <c r="AI1029" s="339">
        <f t="shared" si="354"/>
        <v>132</v>
      </c>
      <c r="AJ1029" s="339">
        <f t="shared" si="354"/>
        <v>0</v>
      </c>
      <c r="AK1029" s="335"/>
      <c r="AL1029" s="335"/>
      <c r="AM1029" s="335"/>
      <c r="AN1029" s="335"/>
      <c r="AO1029" s="335"/>
      <c r="AP1029" s="335"/>
    </row>
    <row r="1030">
      <c r="A1030" s="345">
        <v>44224.0</v>
      </c>
      <c r="B1030" s="339">
        <f t="shared" ref="B1030:AJ1030" si="355">B318-B1383-B2092</f>
        <v>1170</v>
      </c>
      <c r="C1030" s="339">
        <f t="shared" si="355"/>
        <v>3502</v>
      </c>
      <c r="D1030" s="339">
        <f t="shared" si="355"/>
        <v>10665</v>
      </c>
      <c r="E1030" s="339">
        <f t="shared" si="355"/>
        <v>634</v>
      </c>
      <c r="F1030" s="339">
        <f t="shared" si="355"/>
        <v>214</v>
      </c>
      <c r="G1030" s="339">
        <f t="shared" si="355"/>
        <v>6141</v>
      </c>
      <c r="H1030" s="339">
        <f t="shared" si="355"/>
        <v>22710</v>
      </c>
      <c r="I1030" s="339">
        <f t="shared" si="355"/>
        <v>1118</v>
      </c>
      <c r="J1030" s="339">
        <f t="shared" si="355"/>
        <v>27304</v>
      </c>
      <c r="K1030" s="339">
        <f t="shared" si="355"/>
        <v>36486</v>
      </c>
      <c r="L1030" s="339">
        <f t="shared" si="355"/>
        <v>8067</v>
      </c>
      <c r="M1030" s="339">
        <f t="shared" si="355"/>
        <v>383</v>
      </c>
      <c r="N1030" s="339">
        <f t="shared" si="355"/>
        <v>7077</v>
      </c>
      <c r="O1030" s="339">
        <f t="shared" si="355"/>
        <v>1517</v>
      </c>
      <c r="P1030" s="339">
        <f t="shared" si="355"/>
        <v>1315</v>
      </c>
      <c r="Q1030" s="339">
        <f t="shared" si="355"/>
        <v>2221</v>
      </c>
      <c r="R1030" s="339">
        <f t="shared" si="355"/>
        <v>733</v>
      </c>
      <c r="S1030" s="339">
        <f t="shared" si="355"/>
        <v>1477</v>
      </c>
      <c r="T1030" s="339">
        <f t="shared" si="355"/>
        <v>1918</v>
      </c>
      <c r="U1030" s="339">
        <f t="shared" si="355"/>
        <v>2539</v>
      </c>
      <c r="V1030" s="339">
        <f t="shared" si="355"/>
        <v>3596</v>
      </c>
      <c r="W1030" s="339">
        <f t="shared" si="355"/>
        <v>2028</v>
      </c>
      <c r="X1030" s="339">
        <f t="shared" si="355"/>
        <v>1396</v>
      </c>
      <c r="Y1030" s="339">
        <f t="shared" si="355"/>
        <v>4099</v>
      </c>
      <c r="Z1030" s="339">
        <f t="shared" si="355"/>
        <v>2471</v>
      </c>
      <c r="AA1030" s="339">
        <f t="shared" si="355"/>
        <v>2344</v>
      </c>
      <c r="AB1030" s="339">
        <f t="shared" si="355"/>
        <v>1322</v>
      </c>
      <c r="AC1030" s="339">
        <f t="shared" si="355"/>
        <v>598</v>
      </c>
      <c r="AD1030" s="339">
        <f t="shared" si="355"/>
        <v>843</v>
      </c>
      <c r="AE1030" s="339">
        <f t="shared" si="355"/>
        <v>591</v>
      </c>
      <c r="AF1030" s="339">
        <f t="shared" si="355"/>
        <v>6207</v>
      </c>
      <c r="AG1030" s="339">
        <f t="shared" si="355"/>
        <v>1431</v>
      </c>
      <c r="AH1030" s="339">
        <f t="shared" si="355"/>
        <v>2240</v>
      </c>
      <c r="AI1030" s="339">
        <f t="shared" si="355"/>
        <v>183</v>
      </c>
      <c r="AJ1030" s="339">
        <f t="shared" si="355"/>
        <v>0</v>
      </c>
      <c r="AK1030" s="335"/>
      <c r="AL1030" s="335"/>
      <c r="AM1030" s="335"/>
      <c r="AN1030" s="335"/>
      <c r="AO1030" s="335"/>
      <c r="AP1030" s="335"/>
    </row>
    <row r="1031">
      <c r="A1031" s="345">
        <v>44225.0</v>
      </c>
      <c r="B1031" s="339">
        <f t="shared" ref="B1031:AJ1031" si="356">B319-B1384-B2093</f>
        <v>1183</v>
      </c>
      <c r="C1031" s="339">
        <f t="shared" si="356"/>
        <v>3603</v>
      </c>
      <c r="D1031" s="339">
        <f t="shared" si="356"/>
        <v>10065</v>
      </c>
      <c r="E1031" s="339">
        <f t="shared" si="356"/>
        <v>671</v>
      </c>
      <c r="F1031" s="339">
        <f t="shared" si="356"/>
        <v>200</v>
      </c>
      <c r="G1031" s="339">
        <f t="shared" si="356"/>
        <v>6342</v>
      </c>
      <c r="H1031" s="339">
        <f t="shared" si="356"/>
        <v>23686</v>
      </c>
      <c r="I1031" s="339">
        <f t="shared" si="356"/>
        <v>1108</v>
      </c>
      <c r="J1031" s="339">
        <f t="shared" si="356"/>
        <v>28896</v>
      </c>
      <c r="K1031" s="339">
        <f t="shared" si="356"/>
        <v>37580</v>
      </c>
      <c r="L1031" s="339">
        <f t="shared" si="356"/>
        <v>8008</v>
      </c>
      <c r="M1031" s="339">
        <f t="shared" si="356"/>
        <v>397</v>
      </c>
      <c r="N1031" s="339">
        <f t="shared" si="356"/>
        <v>7283</v>
      </c>
      <c r="O1031" s="339">
        <f t="shared" si="356"/>
        <v>1578</v>
      </c>
      <c r="P1031" s="339">
        <f t="shared" si="356"/>
        <v>1332</v>
      </c>
      <c r="Q1031" s="339">
        <f t="shared" si="356"/>
        <v>2144</v>
      </c>
      <c r="R1031" s="339">
        <f t="shared" si="356"/>
        <v>738</v>
      </c>
      <c r="S1031" s="339">
        <f t="shared" si="356"/>
        <v>1520</v>
      </c>
      <c r="T1031" s="339">
        <f t="shared" si="356"/>
        <v>1926</v>
      </c>
      <c r="U1031" s="339">
        <f t="shared" si="356"/>
        <v>2391</v>
      </c>
      <c r="V1031" s="339">
        <f t="shared" si="356"/>
        <v>3638</v>
      </c>
      <c r="W1031" s="339">
        <f t="shared" si="356"/>
        <v>2027</v>
      </c>
      <c r="X1031" s="339">
        <f t="shared" si="356"/>
        <v>1426</v>
      </c>
      <c r="Y1031" s="339">
        <f t="shared" si="356"/>
        <v>3889</v>
      </c>
      <c r="Z1031" s="339">
        <f t="shared" si="356"/>
        <v>2410</v>
      </c>
      <c r="AA1031" s="339">
        <f t="shared" si="356"/>
        <v>2408</v>
      </c>
      <c r="AB1031" s="339">
        <f t="shared" si="356"/>
        <v>1267</v>
      </c>
      <c r="AC1031" s="339">
        <f t="shared" si="356"/>
        <v>544</v>
      </c>
      <c r="AD1031" s="339">
        <f t="shared" si="356"/>
        <v>856</v>
      </c>
      <c r="AE1031" s="339">
        <f t="shared" si="356"/>
        <v>596</v>
      </c>
      <c r="AF1031" s="339">
        <f t="shared" si="356"/>
        <v>6401</v>
      </c>
      <c r="AG1031" s="339">
        <f t="shared" si="356"/>
        <v>1478</v>
      </c>
      <c r="AH1031" s="339">
        <f t="shared" si="356"/>
        <v>2242</v>
      </c>
      <c r="AI1031" s="339">
        <f t="shared" si="356"/>
        <v>183</v>
      </c>
      <c r="AJ1031" s="339">
        <f t="shared" si="356"/>
        <v>0</v>
      </c>
      <c r="AK1031" s="335"/>
      <c r="AL1031" s="335"/>
      <c r="AM1031" s="335"/>
      <c r="AN1031" s="335"/>
      <c r="AO1031" s="335"/>
      <c r="AP1031" s="335"/>
    </row>
    <row r="1032">
      <c r="A1032" s="345">
        <v>44226.0</v>
      </c>
      <c r="B1032" s="339">
        <f t="shared" ref="B1032:AJ1032" si="357">B320-B1385-B2094</f>
        <v>1198</v>
      </c>
      <c r="C1032" s="339">
        <f t="shared" si="357"/>
        <v>3553</v>
      </c>
      <c r="D1032" s="339">
        <f t="shared" si="357"/>
        <v>10305</v>
      </c>
      <c r="E1032" s="339">
        <f t="shared" si="357"/>
        <v>690</v>
      </c>
      <c r="F1032" s="339">
        <f t="shared" si="357"/>
        <v>215</v>
      </c>
      <c r="G1032" s="339">
        <f t="shared" si="357"/>
        <v>6390</v>
      </c>
      <c r="H1032" s="339">
        <f t="shared" si="357"/>
        <v>23581</v>
      </c>
      <c r="I1032" s="339">
        <f t="shared" si="357"/>
        <v>1110</v>
      </c>
      <c r="J1032" s="339">
        <f t="shared" si="357"/>
        <v>30827</v>
      </c>
      <c r="K1032" s="339">
        <f t="shared" si="357"/>
        <v>38521</v>
      </c>
      <c r="L1032" s="339">
        <f t="shared" si="357"/>
        <v>7844</v>
      </c>
      <c r="M1032" s="339">
        <f t="shared" si="357"/>
        <v>406</v>
      </c>
      <c r="N1032" s="339">
        <f t="shared" si="357"/>
        <v>7598</v>
      </c>
      <c r="O1032" s="339">
        <f t="shared" si="357"/>
        <v>1483</v>
      </c>
      <c r="P1032" s="339">
        <f t="shared" si="357"/>
        <v>1419</v>
      </c>
      <c r="Q1032" s="339">
        <f t="shared" si="357"/>
        <v>2332</v>
      </c>
      <c r="R1032" s="339">
        <f t="shared" si="357"/>
        <v>705</v>
      </c>
      <c r="S1032" s="339">
        <f t="shared" si="357"/>
        <v>1530</v>
      </c>
      <c r="T1032" s="339">
        <f t="shared" si="357"/>
        <v>1892</v>
      </c>
      <c r="U1032" s="339">
        <f t="shared" si="357"/>
        <v>2246</v>
      </c>
      <c r="V1032" s="339">
        <f t="shared" si="357"/>
        <v>3598</v>
      </c>
      <c r="W1032" s="339">
        <f t="shared" si="357"/>
        <v>2037</v>
      </c>
      <c r="X1032" s="339">
        <f t="shared" si="357"/>
        <v>1399</v>
      </c>
      <c r="Y1032" s="339">
        <f t="shared" si="357"/>
        <v>4343</v>
      </c>
      <c r="Z1032" s="339">
        <f t="shared" si="357"/>
        <v>2542</v>
      </c>
      <c r="AA1032" s="339">
        <f t="shared" si="357"/>
        <v>2468</v>
      </c>
      <c r="AB1032" s="339">
        <f t="shared" si="357"/>
        <v>1224</v>
      </c>
      <c r="AC1032" s="339">
        <f t="shared" si="357"/>
        <v>560</v>
      </c>
      <c r="AD1032" s="339">
        <f t="shared" si="357"/>
        <v>853</v>
      </c>
      <c r="AE1032" s="339">
        <f t="shared" si="357"/>
        <v>613</v>
      </c>
      <c r="AF1032" s="339">
        <f t="shared" si="357"/>
        <v>6452</v>
      </c>
      <c r="AG1032" s="339">
        <f t="shared" si="357"/>
        <v>1565</v>
      </c>
      <c r="AH1032" s="339">
        <f t="shared" si="357"/>
        <v>2376</v>
      </c>
      <c r="AI1032" s="339">
        <f t="shared" si="357"/>
        <v>208</v>
      </c>
      <c r="AJ1032" s="339">
        <f t="shared" si="357"/>
        <v>0</v>
      </c>
      <c r="AK1032" s="335"/>
      <c r="AL1032" s="335"/>
      <c r="AM1032" s="335"/>
      <c r="AN1032" s="335"/>
      <c r="AO1032" s="335"/>
      <c r="AP1032" s="335"/>
    </row>
    <row r="1033">
      <c r="A1033" s="345">
        <v>44227.0</v>
      </c>
      <c r="B1033" s="339">
        <f t="shared" ref="B1033:AJ1033" si="358">B321-B1386-B2095</f>
        <v>1199</v>
      </c>
      <c r="C1033" s="339">
        <f t="shared" si="358"/>
        <v>3512</v>
      </c>
      <c r="D1033" s="339">
        <f t="shared" si="358"/>
        <v>9879</v>
      </c>
      <c r="E1033" s="339">
        <f t="shared" si="358"/>
        <v>677</v>
      </c>
      <c r="F1033" s="339">
        <f t="shared" si="358"/>
        <v>211</v>
      </c>
      <c r="G1033" s="339">
        <f t="shared" si="358"/>
        <v>6236</v>
      </c>
      <c r="H1033" s="339">
        <f t="shared" si="358"/>
        <v>23658</v>
      </c>
      <c r="I1033" s="339">
        <f t="shared" si="358"/>
        <v>1108</v>
      </c>
      <c r="J1033" s="339">
        <f t="shared" si="358"/>
        <v>31153</v>
      </c>
      <c r="K1033" s="339">
        <f t="shared" si="358"/>
        <v>39459</v>
      </c>
      <c r="L1033" s="339">
        <f t="shared" si="358"/>
        <v>7767</v>
      </c>
      <c r="M1033" s="339">
        <f t="shared" si="358"/>
        <v>389</v>
      </c>
      <c r="N1033" s="339">
        <f t="shared" si="358"/>
        <v>7702</v>
      </c>
      <c r="O1033" s="339">
        <f t="shared" si="358"/>
        <v>1476</v>
      </c>
      <c r="P1033" s="339">
        <f t="shared" si="358"/>
        <v>1452</v>
      </c>
      <c r="Q1033" s="339">
        <f t="shared" si="358"/>
        <v>2278</v>
      </c>
      <c r="R1033" s="339">
        <f t="shared" si="358"/>
        <v>770</v>
      </c>
      <c r="S1033" s="339">
        <f t="shared" si="358"/>
        <v>1579</v>
      </c>
      <c r="T1033" s="339">
        <f t="shared" si="358"/>
        <v>1893</v>
      </c>
      <c r="U1033" s="339">
        <f t="shared" si="358"/>
        <v>2086</v>
      </c>
      <c r="V1033" s="339">
        <f t="shared" si="358"/>
        <v>3585</v>
      </c>
      <c r="W1033" s="339">
        <f t="shared" si="358"/>
        <v>2038</v>
      </c>
      <c r="X1033" s="339">
        <f t="shared" si="358"/>
        <v>1391</v>
      </c>
      <c r="Y1033" s="339">
        <f t="shared" si="358"/>
        <v>4772</v>
      </c>
      <c r="Z1033" s="339">
        <f t="shared" si="358"/>
        <v>2549</v>
      </c>
      <c r="AA1033" s="339">
        <f t="shared" si="358"/>
        <v>2466</v>
      </c>
      <c r="AB1033" s="339">
        <f t="shared" si="358"/>
        <v>1215</v>
      </c>
      <c r="AC1033" s="339">
        <f t="shared" si="358"/>
        <v>570</v>
      </c>
      <c r="AD1033" s="339">
        <f t="shared" si="358"/>
        <v>895</v>
      </c>
      <c r="AE1033" s="339">
        <f t="shared" si="358"/>
        <v>601</v>
      </c>
      <c r="AF1033" s="339">
        <f t="shared" si="358"/>
        <v>6458</v>
      </c>
      <c r="AG1033" s="339">
        <f t="shared" si="358"/>
        <v>1549</v>
      </c>
      <c r="AH1033" s="339">
        <f t="shared" si="358"/>
        <v>2291</v>
      </c>
      <c r="AI1033" s="339">
        <f t="shared" si="358"/>
        <v>231</v>
      </c>
      <c r="AJ1033" s="339">
        <f t="shared" si="358"/>
        <v>0</v>
      </c>
      <c r="AK1033" s="335"/>
      <c r="AL1033" s="335"/>
      <c r="AM1033" s="335"/>
      <c r="AN1033" s="335"/>
      <c r="AO1033" s="335"/>
      <c r="AP1033" s="335"/>
    </row>
    <row r="1034">
      <c r="A1034" s="345">
        <v>44228.0</v>
      </c>
      <c r="B1034" s="339">
        <f t="shared" ref="B1034:AJ1034" si="359">B322-B1387-B2096</f>
        <v>1196</v>
      </c>
      <c r="C1034" s="339">
        <f t="shared" si="359"/>
        <v>3493</v>
      </c>
      <c r="D1034" s="339">
        <f t="shared" si="359"/>
        <v>9841</v>
      </c>
      <c r="E1034" s="339">
        <f t="shared" si="359"/>
        <v>706</v>
      </c>
      <c r="F1034" s="339">
        <f t="shared" si="359"/>
        <v>190</v>
      </c>
      <c r="G1034" s="339">
        <f t="shared" si="359"/>
        <v>6192</v>
      </c>
      <c r="H1034" s="339">
        <f t="shared" si="359"/>
        <v>25085</v>
      </c>
      <c r="I1034" s="339">
        <f t="shared" si="359"/>
        <v>1108</v>
      </c>
      <c r="J1034" s="339">
        <f t="shared" si="359"/>
        <v>31567</v>
      </c>
      <c r="K1034" s="339">
        <f t="shared" si="359"/>
        <v>38365</v>
      </c>
      <c r="L1034" s="339">
        <f t="shared" si="359"/>
        <v>7436</v>
      </c>
      <c r="M1034" s="339">
        <f t="shared" si="359"/>
        <v>389</v>
      </c>
      <c r="N1034" s="339">
        <f t="shared" si="359"/>
        <v>7657</v>
      </c>
      <c r="O1034" s="339">
        <f t="shared" si="359"/>
        <v>1456</v>
      </c>
      <c r="P1034" s="339">
        <f t="shared" si="359"/>
        <v>1465</v>
      </c>
      <c r="Q1034" s="339">
        <f t="shared" si="359"/>
        <v>2360</v>
      </c>
      <c r="R1034" s="339">
        <f t="shared" si="359"/>
        <v>807</v>
      </c>
      <c r="S1034" s="339">
        <f t="shared" si="359"/>
        <v>1565</v>
      </c>
      <c r="T1034" s="339">
        <f t="shared" si="359"/>
        <v>1880</v>
      </c>
      <c r="U1034" s="339">
        <f t="shared" si="359"/>
        <v>1980</v>
      </c>
      <c r="V1034" s="339">
        <f t="shared" si="359"/>
        <v>3604</v>
      </c>
      <c r="W1034" s="339">
        <f t="shared" si="359"/>
        <v>2041</v>
      </c>
      <c r="X1034" s="339">
        <f t="shared" si="359"/>
        <v>1384</v>
      </c>
      <c r="Y1034" s="339">
        <f t="shared" si="359"/>
        <v>4941</v>
      </c>
      <c r="Z1034" s="339">
        <f t="shared" si="359"/>
        <v>2471</v>
      </c>
      <c r="AA1034" s="339">
        <f t="shared" si="359"/>
        <v>2397</v>
      </c>
      <c r="AB1034" s="339">
        <f t="shared" si="359"/>
        <v>1113</v>
      </c>
      <c r="AC1034" s="339">
        <f t="shared" si="359"/>
        <v>598</v>
      </c>
      <c r="AD1034" s="339">
        <f t="shared" si="359"/>
        <v>939</v>
      </c>
      <c r="AE1034" s="339">
        <f t="shared" si="359"/>
        <v>573</v>
      </c>
      <c r="AF1034" s="339">
        <f t="shared" si="359"/>
        <v>6453</v>
      </c>
      <c r="AG1034" s="339">
        <f t="shared" si="359"/>
        <v>1564</v>
      </c>
      <c r="AH1034" s="339">
        <f t="shared" si="359"/>
        <v>2310</v>
      </c>
      <c r="AI1034" s="339">
        <f t="shared" si="359"/>
        <v>223</v>
      </c>
      <c r="AJ1034" s="339">
        <f t="shared" si="359"/>
        <v>0</v>
      </c>
      <c r="AK1034" s="335"/>
      <c r="AL1034" s="335"/>
      <c r="AM1034" s="335"/>
      <c r="AN1034" s="335"/>
      <c r="AO1034" s="335"/>
      <c r="AP1034" s="335"/>
    </row>
    <row r="1035">
      <c r="A1035" s="345">
        <v>44229.0</v>
      </c>
      <c r="B1035" s="339">
        <f t="shared" ref="B1035:AJ1035" si="360">B323-B1388-B2097</f>
        <v>1206</v>
      </c>
      <c r="C1035" s="339">
        <f t="shared" si="360"/>
        <v>3424</v>
      </c>
      <c r="D1035" s="339">
        <f t="shared" si="360"/>
        <v>9664</v>
      </c>
      <c r="E1035" s="339">
        <f t="shared" si="360"/>
        <v>691</v>
      </c>
      <c r="F1035" s="339">
        <f t="shared" si="360"/>
        <v>288</v>
      </c>
      <c r="G1035" s="339">
        <f t="shared" si="360"/>
        <v>6141</v>
      </c>
      <c r="H1035" s="339">
        <f t="shared" si="360"/>
        <v>23826</v>
      </c>
      <c r="I1035" s="339">
        <f t="shared" si="360"/>
        <v>1108</v>
      </c>
      <c r="J1035" s="339">
        <f t="shared" si="360"/>
        <v>31277</v>
      </c>
      <c r="K1035" s="339">
        <f t="shared" si="360"/>
        <v>38038</v>
      </c>
      <c r="L1035" s="339">
        <f t="shared" si="360"/>
        <v>7340</v>
      </c>
      <c r="M1035" s="339">
        <f t="shared" si="360"/>
        <v>392</v>
      </c>
      <c r="N1035" s="339">
        <f t="shared" si="360"/>
        <v>7571</v>
      </c>
      <c r="O1035" s="339">
        <f t="shared" si="360"/>
        <v>1483</v>
      </c>
      <c r="P1035" s="339">
        <f t="shared" si="360"/>
        <v>1486</v>
      </c>
      <c r="Q1035" s="339">
        <f t="shared" si="360"/>
        <v>2281</v>
      </c>
      <c r="R1035" s="339">
        <f t="shared" si="360"/>
        <v>659</v>
      </c>
      <c r="S1035" s="339">
        <f t="shared" si="360"/>
        <v>1447</v>
      </c>
      <c r="T1035" s="339">
        <f t="shared" si="360"/>
        <v>1848</v>
      </c>
      <c r="U1035" s="339">
        <f t="shared" si="360"/>
        <v>1816</v>
      </c>
      <c r="V1035" s="339">
        <f t="shared" si="360"/>
        <v>3656</v>
      </c>
      <c r="W1035" s="339">
        <f t="shared" si="360"/>
        <v>2073</v>
      </c>
      <c r="X1035" s="339">
        <f t="shared" si="360"/>
        <v>1367</v>
      </c>
      <c r="Y1035" s="339">
        <f t="shared" si="360"/>
        <v>4634</v>
      </c>
      <c r="Z1035" s="339">
        <f t="shared" si="360"/>
        <v>2631</v>
      </c>
      <c r="AA1035" s="339">
        <f t="shared" si="360"/>
        <v>2424</v>
      </c>
      <c r="AB1035" s="339">
        <f t="shared" si="360"/>
        <v>1080</v>
      </c>
      <c r="AC1035" s="339">
        <f t="shared" si="360"/>
        <v>578</v>
      </c>
      <c r="AD1035" s="339">
        <f t="shared" si="360"/>
        <v>907</v>
      </c>
      <c r="AE1035" s="339">
        <f t="shared" si="360"/>
        <v>569</v>
      </c>
      <c r="AF1035" s="339">
        <f t="shared" si="360"/>
        <v>6512</v>
      </c>
      <c r="AG1035" s="339">
        <f t="shared" si="360"/>
        <v>1649</v>
      </c>
      <c r="AH1035" s="339">
        <f t="shared" si="360"/>
        <v>2339</v>
      </c>
      <c r="AI1035" s="339">
        <f t="shared" si="360"/>
        <v>271</v>
      </c>
      <c r="AJ1035" s="339">
        <f t="shared" si="360"/>
        <v>0</v>
      </c>
      <c r="AK1035" s="335"/>
      <c r="AL1035" s="335"/>
      <c r="AM1035" s="335"/>
      <c r="AN1035" s="335"/>
      <c r="AO1035" s="335"/>
      <c r="AP1035" s="335"/>
    </row>
    <row r="1036">
      <c r="A1036" s="345">
        <v>44230.0</v>
      </c>
      <c r="B1036" s="339">
        <f t="shared" ref="B1036:AJ1036" si="361">B324-B1389-B2098</f>
        <v>1200</v>
      </c>
      <c r="C1036" s="339">
        <f t="shared" si="361"/>
        <v>3440</v>
      </c>
      <c r="D1036" s="339">
        <f t="shared" si="361"/>
        <v>9499</v>
      </c>
      <c r="E1036" s="339">
        <f t="shared" si="361"/>
        <v>717</v>
      </c>
      <c r="F1036" s="339">
        <f t="shared" si="361"/>
        <v>175</v>
      </c>
      <c r="G1036" s="339">
        <f t="shared" si="361"/>
        <v>6144</v>
      </c>
      <c r="H1036" s="339">
        <f t="shared" si="361"/>
        <v>25747</v>
      </c>
      <c r="I1036" s="339">
        <f t="shared" si="361"/>
        <v>1141</v>
      </c>
      <c r="J1036" s="339">
        <f t="shared" si="361"/>
        <v>31618</v>
      </c>
      <c r="K1036" s="339">
        <f t="shared" si="361"/>
        <v>38803</v>
      </c>
      <c r="L1036" s="339">
        <f t="shared" si="361"/>
        <v>7119</v>
      </c>
      <c r="M1036" s="339">
        <f t="shared" si="361"/>
        <v>390</v>
      </c>
      <c r="N1036" s="339">
        <f t="shared" si="361"/>
        <v>7960</v>
      </c>
      <c r="O1036" s="339">
        <f t="shared" si="361"/>
        <v>1404</v>
      </c>
      <c r="P1036" s="339">
        <f t="shared" si="361"/>
        <v>1492</v>
      </c>
      <c r="Q1036" s="339">
        <f t="shared" si="361"/>
        <v>2488</v>
      </c>
      <c r="R1036" s="339">
        <f t="shared" si="361"/>
        <v>678</v>
      </c>
      <c r="S1036" s="339">
        <f t="shared" si="361"/>
        <v>1439</v>
      </c>
      <c r="T1036" s="339">
        <f t="shared" si="361"/>
        <v>1785</v>
      </c>
      <c r="U1036" s="339">
        <f t="shared" si="361"/>
        <v>1673</v>
      </c>
      <c r="V1036" s="339">
        <f t="shared" si="361"/>
        <v>3472</v>
      </c>
      <c r="W1036" s="339">
        <f t="shared" si="361"/>
        <v>2099</v>
      </c>
      <c r="X1036" s="339">
        <f t="shared" si="361"/>
        <v>1363</v>
      </c>
      <c r="Y1036" s="339">
        <f t="shared" si="361"/>
        <v>4485</v>
      </c>
      <c r="Z1036" s="339">
        <f t="shared" si="361"/>
        <v>2622</v>
      </c>
      <c r="AA1036" s="339">
        <f t="shared" si="361"/>
        <v>2374</v>
      </c>
      <c r="AB1036" s="339">
        <f t="shared" si="361"/>
        <v>1048</v>
      </c>
      <c r="AC1036" s="339">
        <f t="shared" si="361"/>
        <v>589</v>
      </c>
      <c r="AD1036" s="339">
        <f t="shared" si="361"/>
        <v>742</v>
      </c>
      <c r="AE1036" s="339">
        <f t="shared" si="361"/>
        <v>568</v>
      </c>
      <c r="AF1036" s="339">
        <f t="shared" si="361"/>
        <v>6530</v>
      </c>
      <c r="AG1036" s="339">
        <f t="shared" si="361"/>
        <v>1746</v>
      </c>
      <c r="AH1036" s="339">
        <f t="shared" si="361"/>
        <v>2391</v>
      </c>
      <c r="AI1036" s="339">
        <f t="shared" si="361"/>
        <v>295</v>
      </c>
      <c r="AJ1036" s="339">
        <f t="shared" si="361"/>
        <v>0</v>
      </c>
      <c r="AK1036" s="335"/>
      <c r="AL1036" s="335"/>
      <c r="AM1036" s="335"/>
      <c r="AN1036" s="335"/>
      <c r="AO1036" s="335"/>
      <c r="AP1036" s="335"/>
    </row>
    <row r="1037">
      <c r="A1037" s="345">
        <v>44231.0</v>
      </c>
      <c r="B1037" s="339">
        <f t="shared" ref="B1037:AJ1037" si="362">B325-B1390-B2099</f>
        <v>1206</v>
      </c>
      <c r="C1037" s="339">
        <f t="shared" si="362"/>
        <v>3282</v>
      </c>
      <c r="D1037" s="339">
        <f t="shared" si="362"/>
        <v>9191</v>
      </c>
      <c r="E1037" s="339">
        <f t="shared" si="362"/>
        <v>719</v>
      </c>
      <c r="F1037" s="339">
        <f t="shared" si="362"/>
        <v>167</v>
      </c>
      <c r="G1037" s="339">
        <f t="shared" si="362"/>
        <v>6230</v>
      </c>
      <c r="H1037" s="339">
        <f t="shared" si="362"/>
        <v>25376</v>
      </c>
      <c r="I1037" s="339">
        <f t="shared" si="362"/>
        <v>1147</v>
      </c>
      <c r="J1037" s="339">
        <f t="shared" si="362"/>
        <v>31262</v>
      </c>
      <c r="K1037" s="339">
        <f t="shared" si="362"/>
        <v>39712</v>
      </c>
      <c r="L1037" s="339">
        <f t="shared" si="362"/>
        <v>6945</v>
      </c>
      <c r="M1037" s="339">
        <f t="shared" si="362"/>
        <v>392</v>
      </c>
      <c r="N1037" s="339">
        <f t="shared" si="362"/>
        <v>7981</v>
      </c>
      <c r="O1037" s="339">
        <f t="shared" si="362"/>
        <v>1378</v>
      </c>
      <c r="P1037" s="339">
        <f t="shared" si="362"/>
        <v>1492</v>
      </c>
      <c r="Q1037" s="339">
        <f t="shared" si="362"/>
        <v>2513</v>
      </c>
      <c r="R1037" s="339">
        <f t="shared" si="362"/>
        <v>661</v>
      </c>
      <c r="S1037" s="339">
        <f t="shared" si="362"/>
        <v>1403</v>
      </c>
      <c r="T1037" s="339">
        <f t="shared" si="362"/>
        <v>1749</v>
      </c>
      <c r="U1037" s="339">
        <f t="shared" si="362"/>
        <v>1589</v>
      </c>
      <c r="V1037" s="339">
        <f t="shared" si="362"/>
        <v>3460</v>
      </c>
      <c r="W1037" s="339">
        <f t="shared" si="362"/>
        <v>2110</v>
      </c>
      <c r="X1037" s="339">
        <f t="shared" si="362"/>
        <v>1363</v>
      </c>
      <c r="Y1037" s="339">
        <f t="shared" si="362"/>
        <v>4347</v>
      </c>
      <c r="Z1037" s="339">
        <f t="shared" si="362"/>
        <v>2620</v>
      </c>
      <c r="AA1037" s="339">
        <f t="shared" si="362"/>
        <v>2304</v>
      </c>
      <c r="AB1037" s="339">
        <f t="shared" si="362"/>
        <v>1078</v>
      </c>
      <c r="AC1037" s="339">
        <f t="shared" si="362"/>
        <v>597</v>
      </c>
      <c r="AD1037" s="339">
        <f t="shared" si="362"/>
        <v>749</v>
      </c>
      <c r="AE1037" s="339">
        <f t="shared" si="362"/>
        <v>534</v>
      </c>
      <c r="AF1037" s="339">
        <f t="shared" si="362"/>
        <v>6652</v>
      </c>
      <c r="AG1037" s="339">
        <f t="shared" si="362"/>
        <v>1826</v>
      </c>
      <c r="AH1037" s="339">
        <f t="shared" si="362"/>
        <v>2458</v>
      </c>
      <c r="AI1037" s="339">
        <f t="shared" si="362"/>
        <v>305</v>
      </c>
      <c r="AJ1037" s="339">
        <f t="shared" si="362"/>
        <v>0</v>
      </c>
      <c r="AK1037" s="335"/>
      <c r="AL1037" s="335"/>
      <c r="AM1037" s="335"/>
      <c r="AN1037" s="335"/>
      <c r="AO1037" s="335"/>
      <c r="AP1037" s="335"/>
    </row>
    <row r="1038">
      <c r="A1038" s="345">
        <v>44232.0</v>
      </c>
      <c r="B1038" s="339">
        <f t="shared" ref="B1038:AJ1038" si="363">B326-B1391-B2100</f>
        <v>1215</v>
      </c>
      <c r="C1038" s="339">
        <f t="shared" si="363"/>
        <v>3315</v>
      </c>
      <c r="D1038" s="339">
        <f t="shared" si="363"/>
        <v>9230</v>
      </c>
      <c r="E1038" s="339">
        <f t="shared" si="363"/>
        <v>752</v>
      </c>
      <c r="F1038" s="339">
        <f t="shared" si="363"/>
        <v>158</v>
      </c>
      <c r="G1038" s="339">
        <f t="shared" si="363"/>
        <v>6343</v>
      </c>
      <c r="H1038" s="339">
        <f t="shared" si="363"/>
        <v>26196</v>
      </c>
      <c r="I1038" s="339">
        <f t="shared" si="363"/>
        <v>1138</v>
      </c>
      <c r="J1038" s="339">
        <f t="shared" si="363"/>
        <v>30677</v>
      </c>
      <c r="K1038" s="339">
        <f t="shared" si="363"/>
        <v>41067</v>
      </c>
      <c r="L1038" s="339">
        <f t="shared" si="363"/>
        <v>6823</v>
      </c>
      <c r="M1038" s="339">
        <f t="shared" si="363"/>
        <v>377</v>
      </c>
      <c r="N1038" s="339">
        <f t="shared" si="363"/>
        <v>8215</v>
      </c>
      <c r="O1038" s="339">
        <f t="shared" si="363"/>
        <v>1365</v>
      </c>
      <c r="P1038" s="339">
        <f t="shared" si="363"/>
        <v>1572</v>
      </c>
      <c r="Q1038" s="339">
        <f t="shared" si="363"/>
        <v>2425</v>
      </c>
      <c r="R1038" s="339">
        <f t="shared" si="363"/>
        <v>526</v>
      </c>
      <c r="S1038" s="339">
        <f t="shared" si="363"/>
        <v>1401</v>
      </c>
      <c r="T1038" s="339">
        <f t="shared" si="363"/>
        <v>1719</v>
      </c>
      <c r="U1038" s="339">
        <f t="shared" si="363"/>
        <v>1445</v>
      </c>
      <c r="V1038" s="339">
        <f t="shared" si="363"/>
        <v>3427</v>
      </c>
      <c r="W1038" s="339">
        <f t="shared" si="363"/>
        <v>2112</v>
      </c>
      <c r="X1038" s="339">
        <f t="shared" si="363"/>
        <v>1338</v>
      </c>
      <c r="Y1038" s="339">
        <f t="shared" si="363"/>
        <v>4306</v>
      </c>
      <c r="Z1038" s="339">
        <f t="shared" si="363"/>
        <v>2739</v>
      </c>
      <c r="AA1038" s="339">
        <f t="shared" si="363"/>
        <v>2284</v>
      </c>
      <c r="AB1038" s="339">
        <f t="shared" si="363"/>
        <v>1036</v>
      </c>
      <c r="AC1038" s="339">
        <f t="shared" si="363"/>
        <v>622</v>
      </c>
      <c r="AD1038" s="339">
        <f t="shared" si="363"/>
        <v>756</v>
      </c>
      <c r="AE1038" s="339">
        <f t="shared" si="363"/>
        <v>525</v>
      </c>
      <c r="AF1038" s="339">
        <f t="shared" si="363"/>
        <v>6696</v>
      </c>
      <c r="AG1038" s="339">
        <f t="shared" si="363"/>
        <v>1874</v>
      </c>
      <c r="AH1038" s="339">
        <f t="shared" si="363"/>
        <v>2682</v>
      </c>
      <c r="AI1038" s="339">
        <f t="shared" si="363"/>
        <v>316</v>
      </c>
      <c r="AJ1038" s="339">
        <f t="shared" si="363"/>
        <v>0</v>
      </c>
      <c r="AK1038" s="335"/>
      <c r="AL1038" s="335"/>
      <c r="AM1038" s="335"/>
      <c r="AN1038" s="335"/>
      <c r="AO1038" s="335"/>
      <c r="AP1038" s="335"/>
    </row>
    <row r="1039">
      <c r="A1039" s="345">
        <v>44233.0</v>
      </c>
      <c r="B1039" s="339">
        <f t="shared" ref="B1039:AJ1039" si="364">B327-B1392-B2101</f>
        <v>1220</v>
      </c>
      <c r="C1039" s="339">
        <f t="shared" si="364"/>
        <v>3116</v>
      </c>
      <c r="D1039" s="339">
        <f t="shared" si="364"/>
        <v>9110</v>
      </c>
      <c r="E1039" s="339">
        <f t="shared" si="364"/>
        <v>777</v>
      </c>
      <c r="F1039" s="339">
        <f t="shared" si="364"/>
        <v>149</v>
      </c>
      <c r="G1039" s="339">
        <f t="shared" si="364"/>
        <v>6290</v>
      </c>
      <c r="H1039" s="339">
        <f t="shared" si="364"/>
        <v>24097</v>
      </c>
      <c r="I1039" s="339">
        <f t="shared" si="364"/>
        <v>1104</v>
      </c>
      <c r="J1039" s="339">
        <f t="shared" si="364"/>
        <v>31527</v>
      </c>
      <c r="K1039" s="339">
        <f t="shared" si="364"/>
        <v>42543</v>
      </c>
      <c r="L1039" s="339">
        <f t="shared" si="364"/>
        <v>6736</v>
      </c>
      <c r="M1039" s="339">
        <f t="shared" si="364"/>
        <v>388</v>
      </c>
      <c r="N1039" s="339">
        <f t="shared" si="364"/>
        <v>8320</v>
      </c>
      <c r="O1039" s="339">
        <f t="shared" si="364"/>
        <v>1299</v>
      </c>
      <c r="P1039" s="339">
        <f t="shared" si="364"/>
        <v>1552</v>
      </c>
      <c r="Q1039" s="339">
        <f t="shared" si="364"/>
        <v>2590</v>
      </c>
      <c r="R1039" s="339">
        <f t="shared" si="364"/>
        <v>511</v>
      </c>
      <c r="S1039" s="339">
        <f t="shared" si="364"/>
        <v>1376</v>
      </c>
      <c r="T1039" s="339">
        <f t="shared" si="364"/>
        <v>1724</v>
      </c>
      <c r="U1039" s="339">
        <f t="shared" si="364"/>
        <v>1298</v>
      </c>
      <c r="V1039" s="339">
        <f t="shared" si="364"/>
        <v>3373</v>
      </c>
      <c r="W1039" s="339">
        <f t="shared" si="364"/>
        <v>2102</v>
      </c>
      <c r="X1039" s="339">
        <f t="shared" si="364"/>
        <v>1289</v>
      </c>
      <c r="Y1039" s="339">
        <f t="shared" si="364"/>
        <v>4254</v>
      </c>
      <c r="Z1039" s="339">
        <f t="shared" si="364"/>
        <v>2897</v>
      </c>
      <c r="AA1039" s="339">
        <f t="shared" si="364"/>
        <v>2231</v>
      </c>
      <c r="AB1039" s="339">
        <f t="shared" si="364"/>
        <v>973</v>
      </c>
      <c r="AC1039" s="339">
        <f t="shared" si="364"/>
        <v>622</v>
      </c>
      <c r="AD1039" s="339">
        <f t="shared" si="364"/>
        <v>777</v>
      </c>
      <c r="AE1039" s="339">
        <f t="shared" si="364"/>
        <v>519</v>
      </c>
      <c r="AF1039" s="339">
        <f t="shared" si="364"/>
        <v>6749</v>
      </c>
      <c r="AG1039" s="339">
        <f t="shared" si="364"/>
        <v>1881</v>
      </c>
      <c r="AH1039" s="339">
        <f t="shared" si="364"/>
        <v>2728</v>
      </c>
      <c r="AI1039" s="339">
        <f t="shared" si="364"/>
        <v>311</v>
      </c>
      <c r="AJ1039" s="339">
        <f t="shared" si="364"/>
        <v>0</v>
      </c>
      <c r="AK1039" s="335"/>
      <c r="AL1039" s="335"/>
      <c r="AM1039" s="335"/>
      <c r="AN1039" s="335"/>
      <c r="AO1039" s="335"/>
      <c r="AP1039" s="335"/>
    </row>
    <row r="1040">
      <c r="A1040" s="345">
        <v>44234.0</v>
      </c>
      <c r="B1040" s="339">
        <f t="shared" ref="B1040:AJ1040" si="365">B328-B1393-B2102</f>
        <v>1232</v>
      </c>
      <c r="C1040" s="339">
        <f t="shared" si="365"/>
        <v>3109</v>
      </c>
      <c r="D1040" s="339">
        <f t="shared" si="365"/>
        <v>8655</v>
      </c>
      <c r="E1040" s="339">
        <f t="shared" si="365"/>
        <v>766</v>
      </c>
      <c r="F1040" s="339">
        <f t="shared" si="365"/>
        <v>142</v>
      </c>
      <c r="G1040" s="339">
        <f t="shared" si="365"/>
        <v>6219</v>
      </c>
      <c r="H1040" s="339">
        <f t="shared" si="365"/>
        <v>23961</v>
      </c>
      <c r="I1040" s="339">
        <f t="shared" si="365"/>
        <v>1097</v>
      </c>
      <c r="J1040" s="339">
        <f t="shared" si="365"/>
        <v>31413</v>
      </c>
      <c r="K1040" s="339">
        <f t="shared" si="365"/>
        <v>43498</v>
      </c>
      <c r="L1040" s="339">
        <f t="shared" si="365"/>
        <v>6480</v>
      </c>
      <c r="M1040" s="339">
        <f t="shared" si="365"/>
        <v>371</v>
      </c>
      <c r="N1040" s="339">
        <f t="shared" si="365"/>
        <v>8389</v>
      </c>
      <c r="O1040" s="339">
        <f t="shared" si="365"/>
        <v>1339</v>
      </c>
      <c r="P1040" s="339">
        <f t="shared" si="365"/>
        <v>1616</v>
      </c>
      <c r="Q1040" s="339">
        <f t="shared" si="365"/>
        <v>2619</v>
      </c>
      <c r="R1040" s="339">
        <f t="shared" si="365"/>
        <v>491</v>
      </c>
      <c r="S1040" s="339">
        <f t="shared" si="365"/>
        <v>1364</v>
      </c>
      <c r="T1040" s="339">
        <f t="shared" si="365"/>
        <v>1662</v>
      </c>
      <c r="U1040" s="339">
        <f t="shared" si="365"/>
        <v>1252</v>
      </c>
      <c r="V1040" s="339">
        <f t="shared" si="365"/>
        <v>3361</v>
      </c>
      <c r="W1040" s="339">
        <f t="shared" si="365"/>
        <v>2131</v>
      </c>
      <c r="X1040" s="339">
        <f t="shared" si="365"/>
        <v>1334</v>
      </c>
      <c r="Y1040" s="339">
        <f t="shared" si="365"/>
        <v>3984</v>
      </c>
      <c r="Z1040" s="339">
        <f t="shared" si="365"/>
        <v>2815</v>
      </c>
      <c r="AA1040" s="339">
        <f t="shared" si="365"/>
        <v>2209</v>
      </c>
      <c r="AB1040" s="339">
        <f t="shared" si="365"/>
        <v>986</v>
      </c>
      <c r="AC1040" s="339">
        <f t="shared" si="365"/>
        <v>610</v>
      </c>
      <c r="AD1040" s="339">
        <f t="shared" si="365"/>
        <v>773</v>
      </c>
      <c r="AE1040" s="339">
        <f t="shared" si="365"/>
        <v>521</v>
      </c>
      <c r="AF1040" s="339">
        <f t="shared" si="365"/>
        <v>6796</v>
      </c>
      <c r="AG1040" s="339">
        <f t="shared" si="365"/>
        <v>1908</v>
      </c>
      <c r="AH1040" s="339">
        <f t="shared" si="365"/>
        <v>2875</v>
      </c>
      <c r="AI1040" s="339">
        <f t="shared" si="365"/>
        <v>313</v>
      </c>
      <c r="AJ1040" s="339">
        <f t="shared" si="365"/>
        <v>0</v>
      </c>
      <c r="AK1040" s="335"/>
      <c r="AL1040" s="335"/>
      <c r="AM1040" s="335"/>
      <c r="AN1040" s="335"/>
      <c r="AO1040" s="335"/>
      <c r="AP1040" s="335"/>
    </row>
    <row r="1041">
      <c r="A1041" s="345">
        <v>44235.0</v>
      </c>
      <c r="B1041" s="339">
        <f t="shared" ref="B1041:AJ1041" si="366">B329-B1394-B2103</f>
        <v>1211</v>
      </c>
      <c r="C1041" s="339">
        <f t="shared" si="366"/>
        <v>2901</v>
      </c>
      <c r="D1041" s="339">
        <f t="shared" si="366"/>
        <v>7736</v>
      </c>
      <c r="E1041" s="339">
        <f t="shared" si="366"/>
        <v>781</v>
      </c>
      <c r="F1041" s="339">
        <f t="shared" si="366"/>
        <v>130</v>
      </c>
      <c r="G1041" s="339">
        <f t="shared" si="366"/>
        <v>6157</v>
      </c>
      <c r="H1041" s="339">
        <f t="shared" si="366"/>
        <v>23644</v>
      </c>
      <c r="I1041" s="339">
        <f t="shared" si="366"/>
        <v>1089</v>
      </c>
      <c r="J1041" s="339">
        <f t="shared" si="366"/>
        <v>29766</v>
      </c>
      <c r="K1041" s="339">
        <f t="shared" si="366"/>
        <v>43264</v>
      </c>
      <c r="L1041" s="339">
        <f t="shared" si="366"/>
        <v>6194</v>
      </c>
      <c r="M1041" s="339">
        <f t="shared" si="366"/>
        <v>371</v>
      </c>
      <c r="N1041" s="339">
        <f t="shared" si="366"/>
        <v>8298</v>
      </c>
      <c r="O1041" s="339">
        <f t="shared" si="366"/>
        <v>1163</v>
      </c>
      <c r="P1041" s="339">
        <f t="shared" si="366"/>
        <v>1656</v>
      </c>
      <c r="Q1041" s="339">
        <f t="shared" si="366"/>
        <v>2507</v>
      </c>
      <c r="R1041" s="339">
        <f t="shared" si="366"/>
        <v>432</v>
      </c>
      <c r="S1041" s="339">
        <f t="shared" si="366"/>
        <v>1393</v>
      </c>
      <c r="T1041" s="339">
        <f t="shared" si="366"/>
        <v>1712</v>
      </c>
      <c r="U1041" s="339">
        <f t="shared" si="366"/>
        <v>1151</v>
      </c>
      <c r="V1041" s="339">
        <f t="shared" si="366"/>
        <v>3172</v>
      </c>
      <c r="W1041" s="339">
        <f t="shared" si="366"/>
        <v>2153</v>
      </c>
      <c r="X1041" s="339">
        <f t="shared" si="366"/>
        <v>1127</v>
      </c>
      <c r="Y1041" s="339">
        <f t="shared" si="366"/>
        <v>3678</v>
      </c>
      <c r="Z1041" s="339">
        <f t="shared" si="366"/>
        <v>2673</v>
      </c>
      <c r="AA1041" s="339">
        <f t="shared" si="366"/>
        <v>2165</v>
      </c>
      <c r="AB1041" s="339">
        <f t="shared" si="366"/>
        <v>973</v>
      </c>
      <c r="AC1041" s="339">
        <f t="shared" si="366"/>
        <v>591</v>
      </c>
      <c r="AD1041" s="339">
        <f t="shared" si="366"/>
        <v>778</v>
      </c>
      <c r="AE1041" s="339">
        <f t="shared" si="366"/>
        <v>518</v>
      </c>
      <c r="AF1041" s="339">
        <f t="shared" si="366"/>
        <v>6828</v>
      </c>
      <c r="AG1041" s="339">
        <f t="shared" si="366"/>
        <v>1916</v>
      </c>
      <c r="AH1041" s="339">
        <f t="shared" si="366"/>
        <v>2864</v>
      </c>
      <c r="AI1041" s="339">
        <f t="shared" si="366"/>
        <v>296</v>
      </c>
      <c r="AJ1041" s="339">
        <f t="shared" si="366"/>
        <v>0</v>
      </c>
      <c r="AK1041" s="335"/>
      <c r="AL1041" s="335"/>
      <c r="AM1041" s="335"/>
      <c r="AN1041" s="335"/>
      <c r="AO1041" s="335"/>
      <c r="AP1041" s="335"/>
    </row>
    <row r="1042">
      <c r="A1042" s="345">
        <v>44236.0</v>
      </c>
      <c r="B1042" s="339">
        <f t="shared" ref="B1042:AJ1042" si="367">B330-B1395-B2104</f>
        <v>1257</v>
      </c>
      <c r="C1042" s="339">
        <f t="shared" si="367"/>
        <v>3075</v>
      </c>
      <c r="D1042" s="339">
        <f t="shared" si="367"/>
        <v>6811</v>
      </c>
      <c r="E1042" s="339">
        <f t="shared" si="367"/>
        <v>753</v>
      </c>
      <c r="F1042" s="339">
        <f t="shared" si="367"/>
        <v>127</v>
      </c>
      <c r="G1042" s="339">
        <f t="shared" si="367"/>
        <v>6055</v>
      </c>
      <c r="H1042" s="339">
        <f t="shared" si="367"/>
        <v>24245</v>
      </c>
      <c r="I1042" s="339">
        <f t="shared" si="367"/>
        <v>1078</v>
      </c>
      <c r="J1042" s="339">
        <f t="shared" si="367"/>
        <v>28308</v>
      </c>
      <c r="K1042" s="339">
        <f t="shared" si="367"/>
        <v>43499</v>
      </c>
      <c r="L1042" s="339">
        <f t="shared" si="367"/>
        <v>5891</v>
      </c>
      <c r="M1042" s="339">
        <f t="shared" si="367"/>
        <v>377</v>
      </c>
      <c r="N1042" s="339">
        <f t="shared" si="367"/>
        <v>8333</v>
      </c>
      <c r="O1042" s="339">
        <f t="shared" si="367"/>
        <v>1121</v>
      </c>
      <c r="P1042" s="339">
        <f t="shared" si="367"/>
        <v>1587</v>
      </c>
      <c r="Q1042" s="339">
        <f t="shared" si="367"/>
        <v>2569</v>
      </c>
      <c r="R1042" s="339">
        <f t="shared" si="367"/>
        <v>449</v>
      </c>
      <c r="S1042" s="339">
        <f t="shared" si="367"/>
        <v>1377</v>
      </c>
      <c r="T1042" s="339">
        <f t="shared" si="367"/>
        <v>1635</v>
      </c>
      <c r="U1042" s="339">
        <f t="shared" si="367"/>
        <v>1025</v>
      </c>
      <c r="V1042" s="339">
        <f t="shared" si="367"/>
        <v>3117</v>
      </c>
      <c r="W1042" s="339">
        <f t="shared" si="367"/>
        <v>2187</v>
      </c>
      <c r="X1042" s="339">
        <f t="shared" si="367"/>
        <v>1125</v>
      </c>
      <c r="Y1042" s="339">
        <f t="shared" si="367"/>
        <v>3638</v>
      </c>
      <c r="Z1042" s="339">
        <f t="shared" si="367"/>
        <v>2692</v>
      </c>
      <c r="AA1042" s="339">
        <f t="shared" si="367"/>
        <v>2085</v>
      </c>
      <c r="AB1042" s="339">
        <f t="shared" si="367"/>
        <v>973</v>
      </c>
      <c r="AC1042" s="339">
        <f t="shared" si="367"/>
        <v>560</v>
      </c>
      <c r="AD1042" s="339">
        <f t="shared" si="367"/>
        <v>783</v>
      </c>
      <c r="AE1042" s="339">
        <f t="shared" si="367"/>
        <v>514</v>
      </c>
      <c r="AF1042" s="339">
        <f t="shared" si="367"/>
        <v>6872</v>
      </c>
      <c r="AG1042" s="339">
        <f t="shared" si="367"/>
        <v>2046</v>
      </c>
      <c r="AH1042" s="339">
        <f t="shared" si="367"/>
        <v>2877</v>
      </c>
      <c r="AI1042" s="339">
        <f t="shared" si="367"/>
        <v>310</v>
      </c>
      <c r="AJ1042" s="339">
        <f t="shared" si="367"/>
        <v>0</v>
      </c>
      <c r="AK1042" s="335"/>
      <c r="AL1042" s="335"/>
      <c r="AM1042" s="335"/>
      <c r="AN1042" s="335"/>
      <c r="AO1042" s="335"/>
      <c r="AP1042" s="335"/>
    </row>
    <row r="1043">
      <c r="A1043" s="345">
        <v>44237.0</v>
      </c>
      <c r="B1043" s="339">
        <f t="shared" ref="B1043:AJ1043" si="368">B331-B1396-B2105</f>
        <v>1239</v>
      </c>
      <c r="C1043" s="339">
        <f t="shared" si="368"/>
        <v>3053</v>
      </c>
      <c r="D1043" s="339">
        <f t="shared" si="368"/>
        <v>6587</v>
      </c>
      <c r="E1043" s="339">
        <f t="shared" si="368"/>
        <v>747</v>
      </c>
      <c r="F1043" s="339">
        <f t="shared" si="368"/>
        <v>119</v>
      </c>
      <c r="G1043" s="339">
        <f t="shared" si="368"/>
        <v>6086</v>
      </c>
      <c r="H1043" s="339">
        <f t="shared" si="368"/>
        <v>24266</v>
      </c>
      <c r="I1043" s="339">
        <f t="shared" si="368"/>
        <v>1102</v>
      </c>
      <c r="J1043" s="339">
        <f t="shared" si="368"/>
        <v>27903</v>
      </c>
      <c r="K1043" s="339">
        <f t="shared" si="368"/>
        <v>43398</v>
      </c>
      <c r="L1043" s="339">
        <f t="shared" si="368"/>
        <v>5752</v>
      </c>
      <c r="M1043" s="339">
        <f t="shared" si="368"/>
        <v>352</v>
      </c>
      <c r="N1043" s="339">
        <f t="shared" si="368"/>
        <v>8427</v>
      </c>
      <c r="O1043" s="339">
        <f t="shared" si="368"/>
        <v>1100</v>
      </c>
      <c r="P1043" s="339">
        <f t="shared" si="368"/>
        <v>1531</v>
      </c>
      <c r="Q1043" s="339">
        <f t="shared" si="368"/>
        <v>2615</v>
      </c>
      <c r="R1043" s="339">
        <f t="shared" si="368"/>
        <v>406</v>
      </c>
      <c r="S1043" s="339">
        <f t="shared" si="368"/>
        <v>1413</v>
      </c>
      <c r="T1043" s="339">
        <f t="shared" si="368"/>
        <v>1629</v>
      </c>
      <c r="U1043" s="339">
        <f t="shared" si="368"/>
        <v>941</v>
      </c>
      <c r="V1043" s="339">
        <f t="shared" si="368"/>
        <v>3035</v>
      </c>
      <c r="W1043" s="339">
        <f t="shared" si="368"/>
        <v>2303</v>
      </c>
      <c r="X1043" s="339">
        <f t="shared" si="368"/>
        <v>1099</v>
      </c>
      <c r="Y1043" s="339">
        <f t="shared" si="368"/>
        <v>3674</v>
      </c>
      <c r="Z1043" s="339">
        <f t="shared" si="368"/>
        <v>2520</v>
      </c>
      <c r="AA1043" s="339">
        <f t="shared" si="368"/>
        <v>2003</v>
      </c>
      <c r="AB1043" s="339">
        <f t="shared" si="368"/>
        <v>1014</v>
      </c>
      <c r="AC1043" s="339">
        <f t="shared" si="368"/>
        <v>586</v>
      </c>
      <c r="AD1043" s="339">
        <f t="shared" si="368"/>
        <v>775</v>
      </c>
      <c r="AE1043" s="339">
        <f t="shared" si="368"/>
        <v>512</v>
      </c>
      <c r="AF1043" s="339">
        <f t="shared" si="368"/>
        <v>6961</v>
      </c>
      <c r="AG1043" s="339">
        <f t="shared" si="368"/>
        <v>2035</v>
      </c>
      <c r="AH1043" s="339">
        <f t="shared" si="368"/>
        <v>2928</v>
      </c>
      <c r="AI1043" s="339">
        <f t="shared" si="368"/>
        <v>315</v>
      </c>
      <c r="AJ1043" s="339">
        <f t="shared" si="368"/>
        <v>0</v>
      </c>
      <c r="AK1043" s="335"/>
      <c r="AL1043" s="335"/>
      <c r="AM1043" s="335"/>
      <c r="AN1043" s="335"/>
      <c r="AO1043" s="335"/>
      <c r="AP1043" s="335"/>
    </row>
    <row r="1044">
      <c r="A1044" s="345">
        <v>44238.0</v>
      </c>
      <c r="B1044" s="339">
        <f t="shared" ref="B1044:AJ1044" si="369">B332-B1397-B2106</f>
        <v>1251</v>
      </c>
      <c r="C1044" s="339">
        <f t="shared" si="369"/>
        <v>2990</v>
      </c>
      <c r="D1044" s="339">
        <f t="shared" si="369"/>
        <v>6553</v>
      </c>
      <c r="E1044" s="339">
        <f t="shared" si="369"/>
        <v>806</v>
      </c>
      <c r="F1044" s="339">
        <f t="shared" si="369"/>
        <v>110</v>
      </c>
      <c r="G1044" s="339">
        <f t="shared" si="369"/>
        <v>6088</v>
      </c>
      <c r="H1044" s="339">
        <f t="shared" si="369"/>
        <v>22725</v>
      </c>
      <c r="I1044" s="339">
        <f t="shared" si="369"/>
        <v>1106</v>
      </c>
      <c r="J1044" s="339">
        <f t="shared" si="369"/>
        <v>27807</v>
      </c>
      <c r="K1044" s="339">
        <f t="shared" si="369"/>
        <v>43620</v>
      </c>
      <c r="L1044" s="339">
        <f t="shared" si="369"/>
        <v>5917</v>
      </c>
      <c r="M1044" s="339">
        <f t="shared" si="369"/>
        <v>353</v>
      </c>
      <c r="N1044" s="339">
        <f t="shared" si="369"/>
        <v>8267</v>
      </c>
      <c r="O1044" s="339">
        <f t="shared" si="369"/>
        <v>1023</v>
      </c>
      <c r="P1044" s="339">
        <f t="shared" si="369"/>
        <v>1568</v>
      </c>
      <c r="Q1044" s="339">
        <f t="shared" si="369"/>
        <v>2651</v>
      </c>
      <c r="R1044" s="339">
        <f t="shared" si="369"/>
        <v>397</v>
      </c>
      <c r="S1044" s="339">
        <f t="shared" si="369"/>
        <v>1464</v>
      </c>
      <c r="T1044" s="339">
        <f t="shared" si="369"/>
        <v>1627</v>
      </c>
      <c r="U1044" s="339">
        <f t="shared" si="369"/>
        <v>835</v>
      </c>
      <c r="V1044" s="339">
        <f t="shared" si="369"/>
        <v>3149</v>
      </c>
      <c r="W1044" s="339">
        <f t="shared" si="369"/>
        <v>2319</v>
      </c>
      <c r="X1044" s="339">
        <f t="shared" si="369"/>
        <v>849</v>
      </c>
      <c r="Y1044" s="339">
        <f t="shared" si="369"/>
        <v>3588</v>
      </c>
      <c r="Z1044" s="339">
        <f t="shared" si="369"/>
        <v>2469</v>
      </c>
      <c r="AA1044" s="339">
        <f t="shared" si="369"/>
        <v>1933</v>
      </c>
      <c r="AB1044" s="339">
        <f t="shared" si="369"/>
        <v>1055</v>
      </c>
      <c r="AC1044" s="339">
        <f t="shared" si="369"/>
        <v>618</v>
      </c>
      <c r="AD1044" s="339">
        <f t="shared" si="369"/>
        <v>772</v>
      </c>
      <c r="AE1044" s="339">
        <f t="shared" si="369"/>
        <v>511</v>
      </c>
      <c r="AF1044" s="339">
        <f t="shared" si="369"/>
        <v>6986</v>
      </c>
      <c r="AG1044" s="339">
        <f t="shared" si="369"/>
        <v>2001</v>
      </c>
      <c r="AH1044" s="339">
        <f t="shared" si="369"/>
        <v>2817</v>
      </c>
      <c r="AI1044" s="339">
        <f t="shared" si="369"/>
        <v>267</v>
      </c>
      <c r="AJ1044" s="339">
        <f t="shared" si="369"/>
        <v>0</v>
      </c>
      <c r="AK1044" s="335"/>
      <c r="AL1044" s="335"/>
      <c r="AM1044" s="335"/>
      <c r="AN1044" s="335"/>
      <c r="AO1044" s="335"/>
      <c r="AP1044" s="335"/>
    </row>
    <row r="1045">
      <c r="A1045" s="345">
        <v>44239.0</v>
      </c>
      <c r="B1045" s="339">
        <f t="shared" ref="B1045:AJ1045" si="370">B333-B1398-B2107</f>
        <v>1259</v>
      </c>
      <c r="C1045" s="339">
        <f t="shared" si="370"/>
        <v>2977</v>
      </c>
      <c r="D1045" s="339">
        <f t="shared" si="370"/>
        <v>6687</v>
      </c>
      <c r="E1045" s="339">
        <f t="shared" si="370"/>
        <v>768</v>
      </c>
      <c r="F1045" s="339">
        <f t="shared" si="370"/>
        <v>112</v>
      </c>
      <c r="G1045" s="339">
        <f t="shared" si="370"/>
        <v>6184</v>
      </c>
      <c r="H1045" s="339">
        <f t="shared" si="370"/>
        <v>20849</v>
      </c>
      <c r="I1045" s="339">
        <f t="shared" si="370"/>
        <v>1113</v>
      </c>
      <c r="J1045" s="339">
        <f t="shared" si="370"/>
        <v>26903</v>
      </c>
      <c r="K1045" s="339">
        <f t="shared" si="370"/>
        <v>44110</v>
      </c>
      <c r="L1045" s="339">
        <f t="shared" si="370"/>
        <v>5488</v>
      </c>
      <c r="M1045" s="339">
        <f t="shared" si="370"/>
        <v>359</v>
      </c>
      <c r="N1045" s="339">
        <f t="shared" si="370"/>
        <v>8642</v>
      </c>
      <c r="O1045" s="339">
        <f t="shared" si="370"/>
        <v>1059</v>
      </c>
      <c r="P1045" s="339">
        <f t="shared" si="370"/>
        <v>1636</v>
      </c>
      <c r="Q1045" s="339">
        <f t="shared" si="370"/>
        <v>2710</v>
      </c>
      <c r="R1045" s="339">
        <f t="shared" si="370"/>
        <v>339</v>
      </c>
      <c r="S1045" s="339">
        <f t="shared" si="370"/>
        <v>1421</v>
      </c>
      <c r="T1045" s="339">
        <f t="shared" si="370"/>
        <v>1615</v>
      </c>
      <c r="U1045" s="339">
        <f t="shared" si="370"/>
        <v>861</v>
      </c>
      <c r="V1045" s="339">
        <f t="shared" si="370"/>
        <v>3175</v>
      </c>
      <c r="W1045" s="339">
        <f t="shared" si="370"/>
        <v>2379</v>
      </c>
      <c r="X1045" s="339">
        <f t="shared" si="370"/>
        <v>806</v>
      </c>
      <c r="Y1045" s="339">
        <f t="shared" si="370"/>
        <v>4046</v>
      </c>
      <c r="Z1045" s="339">
        <f t="shared" si="370"/>
        <v>2466</v>
      </c>
      <c r="AA1045" s="339">
        <f t="shared" si="370"/>
        <v>1855</v>
      </c>
      <c r="AB1045" s="339">
        <f t="shared" si="370"/>
        <v>1056</v>
      </c>
      <c r="AC1045" s="339">
        <f t="shared" si="370"/>
        <v>667</v>
      </c>
      <c r="AD1045" s="339">
        <f t="shared" si="370"/>
        <v>772</v>
      </c>
      <c r="AE1045" s="339">
        <f t="shared" si="370"/>
        <v>523</v>
      </c>
      <c r="AF1045" s="339">
        <f t="shared" si="370"/>
        <v>7033</v>
      </c>
      <c r="AG1045" s="339">
        <f t="shared" si="370"/>
        <v>1994</v>
      </c>
      <c r="AH1045" s="339">
        <f t="shared" si="370"/>
        <v>2936</v>
      </c>
      <c r="AI1045" s="339">
        <f t="shared" si="370"/>
        <v>286</v>
      </c>
      <c r="AJ1045" s="339">
        <f t="shared" si="370"/>
        <v>0</v>
      </c>
      <c r="AK1045" s="335"/>
      <c r="AL1045" s="335"/>
      <c r="AM1045" s="335"/>
      <c r="AN1045" s="335"/>
      <c r="AO1045" s="335"/>
      <c r="AP1045" s="335"/>
    </row>
    <row r="1046">
      <c r="A1046" s="345">
        <v>44240.0</v>
      </c>
      <c r="B1046" s="339">
        <f t="shared" ref="B1046:AJ1046" si="371">B334-B1399-B2108</f>
        <v>1255</v>
      </c>
      <c r="C1046" s="339">
        <f t="shared" si="371"/>
        <v>2893</v>
      </c>
      <c r="D1046" s="339">
        <f t="shared" si="371"/>
        <v>6766</v>
      </c>
      <c r="E1046" s="339">
        <f t="shared" si="371"/>
        <v>781</v>
      </c>
      <c r="F1046" s="339">
        <f t="shared" si="371"/>
        <v>118</v>
      </c>
      <c r="G1046" s="339">
        <f t="shared" si="371"/>
        <v>5920</v>
      </c>
      <c r="H1046" s="339">
        <f t="shared" si="371"/>
        <v>19068</v>
      </c>
      <c r="I1046" s="339">
        <f t="shared" si="371"/>
        <v>1143</v>
      </c>
      <c r="J1046" s="339">
        <f t="shared" si="371"/>
        <v>26155</v>
      </c>
      <c r="K1046" s="339">
        <f t="shared" si="371"/>
        <v>44207</v>
      </c>
      <c r="L1046" s="339">
        <f t="shared" si="371"/>
        <v>5337</v>
      </c>
      <c r="M1046" s="339">
        <f t="shared" si="371"/>
        <v>346</v>
      </c>
      <c r="N1046" s="339">
        <f t="shared" si="371"/>
        <v>8455</v>
      </c>
      <c r="O1046" s="339">
        <f t="shared" si="371"/>
        <v>1058</v>
      </c>
      <c r="P1046" s="339">
        <f t="shared" si="371"/>
        <v>1626</v>
      </c>
      <c r="Q1046" s="339">
        <f t="shared" si="371"/>
        <v>2798</v>
      </c>
      <c r="R1046" s="339">
        <f t="shared" si="371"/>
        <v>352</v>
      </c>
      <c r="S1046" s="339">
        <f t="shared" si="371"/>
        <v>1380</v>
      </c>
      <c r="T1046" s="339">
        <f t="shared" si="371"/>
        <v>1597</v>
      </c>
      <c r="U1046" s="339">
        <f t="shared" si="371"/>
        <v>864</v>
      </c>
      <c r="V1046" s="339">
        <f t="shared" si="371"/>
        <v>3205</v>
      </c>
      <c r="W1046" s="339">
        <f t="shared" si="371"/>
        <v>2428</v>
      </c>
      <c r="X1046" s="339">
        <f t="shared" si="371"/>
        <v>763</v>
      </c>
      <c r="Y1046" s="339">
        <f t="shared" si="371"/>
        <v>3949</v>
      </c>
      <c r="Z1046" s="339">
        <f t="shared" si="371"/>
        <v>2396</v>
      </c>
      <c r="AA1046" s="339">
        <f t="shared" si="371"/>
        <v>1712</v>
      </c>
      <c r="AB1046" s="339">
        <f t="shared" si="371"/>
        <v>997</v>
      </c>
      <c r="AC1046" s="339">
        <f t="shared" si="371"/>
        <v>689</v>
      </c>
      <c r="AD1046" s="339">
        <f t="shared" si="371"/>
        <v>831</v>
      </c>
      <c r="AE1046" s="339">
        <f t="shared" si="371"/>
        <v>495</v>
      </c>
      <c r="AF1046" s="339">
        <f t="shared" si="371"/>
        <v>7081</v>
      </c>
      <c r="AG1046" s="339">
        <f t="shared" si="371"/>
        <v>1986</v>
      </c>
      <c r="AH1046" s="339">
        <f t="shared" si="371"/>
        <v>2817</v>
      </c>
      <c r="AI1046" s="339">
        <f t="shared" si="371"/>
        <v>263</v>
      </c>
      <c r="AJ1046" s="339">
        <f t="shared" si="371"/>
        <v>0</v>
      </c>
      <c r="AK1046" s="335"/>
      <c r="AL1046" s="335"/>
      <c r="AM1046" s="335"/>
      <c r="AN1046" s="335"/>
      <c r="AO1046" s="335"/>
      <c r="AP1046" s="335"/>
    </row>
    <row r="1047">
      <c r="A1047" s="345">
        <v>44241.0</v>
      </c>
      <c r="B1047" s="339">
        <f t="shared" ref="B1047:AJ1047" si="372">B335-B1400-B2109</f>
        <v>1259</v>
      </c>
      <c r="C1047" s="339">
        <f t="shared" si="372"/>
        <v>2797</v>
      </c>
      <c r="D1047" s="339">
        <f t="shared" si="372"/>
        <v>6827</v>
      </c>
      <c r="E1047" s="339">
        <f t="shared" si="372"/>
        <v>837</v>
      </c>
      <c r="F1047" s="339">
        <f t="shared" si="372"/>
        <v>126</v>
      </c>
      <c r="G1047" s="339">
        <f t="shared" si="372"/>
        <v>5773</v>
      </c>
      <c r="H1047" s="339">
        <f t="shared" si="372"/>
        <v>17184</v>
      </c>
      <c r="I1047" s="339">
        <f t="shared" si="372"/>
        <v>1155</v>
      </c>
      <c r="J1047" s="339">
        <f t="shared" si="372"/>
        <v>25339</v>
      </c>
      <c r="K1047" s="339">
        <f t="shared" si="372"/>
        <v>44569</v>
      </c>
      <c r="L1047" s="339">
        <f t="shared" si="372"/>
        <v>5137</v>
      </c>
      <c r="M1047" s="339">
        <f t="shared" si="372"/>
        <v>349</v>
      </c>
      <c r="N1047" s="339">
        <f t="shared" si="372"/>
        <v>8268</v>
      </c>
      <c r="O1047" s="339">
        <f t="shared" si="372"/>
        <v>990</v>
      </c>
      <c r="P1047" s="339">
        <f t="shared" si="372"/>
        <v>1656</v>
      </c>
      <c r="Q1047" s="339">
        <f t="shared" si="372"/>
        <v>2761</v>
      </c>
      <c r="R1047" s="339">
        <f t="shared" si="372"/>
        <v>368</v>
      </c>
      <c r="S1047" s="339">
        <f t="shared" si="372"/>
        <v>1317</v>
      </c>
      <c r="T1047" s="339">
        <f t="shared" si="372"/>
        <v>1537</v>
      </c>
      <c r="U1047" s="339">
        <f t="shared" si="372"/>
        <v>1213</v>
      </c>
      <c r="V1047" s="339">
        <f t="shared" si="372"/>
        <v>3180</v>
      </c>
      <c r="W1047" s="339">
        <f t="shared" si="372"/>
        <v>2443</v>
      </c>
      <c r="X1047" s="339">
        <f t="shared" si="372"/>
        <v>769</v>
      </c>
      <c r="Y1047" s="339">
        <f t="shared" si="372"/>
        <v>4029</v>
      </c>
      <c r="Z1047" s="339">
        <f t="shared" si="372"/>
        <v>2343</v>
      </c>
      <c r="AA1047" s="339">
        <f t="shared" si="372"/>
        <v>1703</v>
      </c>
      <c r="AB1047" s="339">
        <f t="shared" si="372"/>
        <v>977</v>
      </c>
      <c r="AC1047" s="339">
        <f t="shared" si="372"/>
        <v>701</v>
      </c>
      <c r="AD1047" s="339">
        <f t="shared" si="372"/>
        <v>768</v>
      </c>
      <c r="AE1047" s="339">
        <f t="shared" si="372"/>
        <v>497</v>
      </c>
      <c r="AF1047" s="339">
        <f t="shared" si="372"/>
        <v>7085</v>
      </c>
      <c r="AG1047" s="339">
        <f t="shared" si="372"/>
        <v>1878</v>
      </c>
      <c r="AH1047" s="339">
        <f t="shared" si="372"/>
        <v>2906</v>
      </c>
      <c r="AI1047" s="339">
        <f t="shared" si="372"/>
        <v>271</v>
      </c>
      <c r="AJ1047" s="339">
        <f t="shared" si="372"/>
        <v>0</v>
      </c>
      <c r="AK1047" s="335"/>
      <c r="AL1047" s="335"/>
      <c r="AM1047" s="335"/>
      <c r="AN1047" s="335"/>
      <c r="AO1047" s="335"/>
      <c r="AP1047" s="335"/>
    </row>
    <row r="1048">
      <c r="A1048" s="345">
        <v>44242.0</v>
      </c>
      <c r="B1048" s="339">
        <f t="shared" ref="B1048:AJ1048" si="373">B336-B1401-B2110</f>
        <v>1259</v>
      </c>
      <c r="C1048" s="339">
        <f t="shared" si="373"/>
        <v>2734</v>
      </c>
      <c r="D1048" s="339">
        <f t="shared" si="373"/>
        <v>6926</v>
      </c>
      <c r="E1048" s="339">
        <f t="shared" si="373"/>
        <v>853</v>
      </c>
      <c r="F1048" s="339">
        <f t="shared" si="373"/>
        <v>116</v>
      </c>
      <c r="G1048" s="339">
        <f t="shared" si="373"/>
        <v>5763</v>
      </c>
      <c r="H1048" s="339">
        <f t="shared" si="373"/>
        <v>16926</v>
      </c>
      <c r="I1048" s="339">
        <f t="shared" si="373"/>
        <v>1148</v>
      </c>
      <c r="J1048" s="339">
        <f t="shared" si="373"/>
        <v>25016</v>
      </c>
      <c r="K1048" s="339">
        <f t="shared" si="373"/>
        <v>45198</v>
      </c>
      <c r="L1048" s="339">
        <f t="shared" si="373"/>
        <v>4794</v>
      </c>
      <c r="M1048" s="339">
        <f t="shared" si="373"/>
        <v>349</v>
      </c>
      <c r="N1048" s="339">
        <f t="shared" si="373"/>
        <v>8139</v>
      </c>
      <c r="O1048" s="339">
        <f t="shared" si="373"/>
        <v>982</v>
      </c>
      <c r="P1048" s="339">
        <f t="shared" si="373"/>
        <v>1722</v>
      </c>
      <c r="Q1048" s="339">
        <f t="shared" si="373"/>
        <v>2909</v>
      </c>
      <c r="R1048" s="339">
        <f t="shared" si="373"/>
        <v>375</v>
      </c>
      <c r="S1048" s="339">
        <f t="shared" si="373"/>
        <v>1309</v>
      </c>
      <c r="T1048" s="339">
        <f t="shared" si="373"/>
        <v>1479</v>
      </c>
      <c r="U1048" s="339">
        <f t="shared" si="373"/>
        <v>1206</v>
      </c>
      <c r="V1048" s="339">
        <f t="shared" si="373"/>
        <v>3110</v>
      </c>
      <c r="W1048" s="339">
        <f t="shared" si="373"/>
        <v>2455</v>
      </c>
      <c r="X1048" s="339">
        <f t="shared" si="373"/>
        <v>769</v>
      </c>
      <c r="Y1048" s="339">
        <f t="shared" si="373"/>
        <v>3973</v>
      </c>
      <c r="Z1048" s="339">
        <f t="shared" si="373"/>
        <v>2343</v>
      </c>
      <c r="AA1048" s="339">
        <f t="shared" si="373"/>
        <v>1676</v>
      </c>
      <c r="AB1048" s="339">
        <f t="shared" si="373"/>
        <v>980</v>
      </c>
      <c r="AC1048" s="339">
        <f t="shared" si="373"/>
        <v>657</v>
      </c>
      <c r="AD1048" s="339">
        <f t="shared" si="373"/>
        <v>768</v>
      </c>
      <c r="AE1048" s="339">
        <f t="shared" si="373"/>
        <v>517</v>
      </c>
      <c r="AF1048" s="339">
        <f t="shared" si="373"/>
        <v>7090</v>
      </c>
      <c r="AG1048" s="339">
        <f t="shared" si="373"/>
        <v>1880</v>
      </c>
      <c r="AH1048" s="339">
        <f t="shared" si="373"/>
        <v>2798</v>
      </c>
      <c r="AI1048" s="339">
        <f t="shared" si="373"/>
        <v>279</v>
      </c>
      <c r="AJ1048" s="339">
        <f t="shared" si="373"/>
        <v>0</v>
      </c>
      <c r="AK1048" s="335"/>
      <c r="AL1048" s="335"/>
      <c r="AM1048" s="335"/>
      <c r="AN1048" s="335"/>
      <c r="AO1048" s="335"/>
      <c r="AP1048" s="335"/>
    </row>
    <row r="1049">
      <c r="A1049" s="345">
        <v>44243.0</v>
      </c>
      <c r="B1049" s="339">
        <f t="shared" ref="B1049:AJ1049" si="374">B337-B1402-B2111</f>
        <v>1259</v>
      </c>
      <c r="C1049" s="339">
        <f t="shared" si="374"/>
        <v>2685</v>
      </c>
      <c r="D1049" s="339">
        <f t="shared" si="374"/>
        <v>7179</v>
      </c>
      <c r="E1049" s="339">
        <f t="shared" si="374"/>
        <v>797</v>
      </c>
      <c r="F1049" s="339">
        <f t="shared" si="374"/>
        <v>122</v>
      </c>
      <c r="G1049" s="339">
        <f t="shared" si="374"/>
        <v>5640</v>
      </c>
      <c r="H1049" s="339">
        <f t="shared" si="374"/>
        <v>16642</v>
      </c>
      <c r="I1049" s="339">
        <f t="shared" si="374"/>
        <v>1165</v>
      </c>
      <c r="J1049" s="339">
        <f t="shared" si="374"/>
        <v>26934</v>
      </c>
      <c r="K1049" s="339">
        <f t="shared" si="374"/>
        <v>45983</v>
      </c>
      <c r="L1049" s="339">
        <f t="shared" si="374"/>
        <v>4634</v>
      </c>
      <c r="M1049" s="339">
        <f t="shared" si="374"/>
        <v>354</v>
      </c>
      <c r="N1049" s="339">
        <f t="shared" si="374"/>
        <v>8234</v>
      </c>
      <c r="O1049" s="339">
        <f t="shared" si="374"/>
        <v>1002</v>
      </c>
      <c r="P1049" s="339">
        <f t="shared" si="374"/>
        <v>1722</v>
      </c>
      <c r="Q1049" s="339">
        <f t="shared" si="374"/>
        <v>2921</v>
      </c>
      <c r="R1049" s="339">
        <f t="shared" si="374"/>
        <v>382</v>
      </c>
      <c r="S1049" s="339">
        <f t="shared" si="374"/>
        <v>1237</v>
      </c>
      <c r="T1049" s="339">
        <f t="shared" si="374"/>
        <v>1413</v>
      </c>
      <c r="U1049" s="339">
        <f t="shared" si="374"/>
        <v>1195</v>
      </c>
      <c r="V1049" s="339">
        <f t="shared" si="374"/>
        <v>3084</v>
      </c>
      <c r="W1049" s="339">
        <f t="shared" si="374"/>
        <v>2457</v>
      </c>
      <c r="X1049" s="339">
        <f t="shared" si="374"/>
        <v>776</v>
      </c>
      <c r="Y1049" s="339">
        <f t="shared" si="374"/>
        <v>4062</v>
      </c>
      <c r="Z1049" s="339">
        <f t="shared" si="374"/>
        <v>2337</v>
      </c>
      <c r="AA1049" s="339">
        <f t="shared" si="374"/>
        <v>1718</v>
      </c>
      <c r="AB1049" s="339">
        <f t="shared" si="374"/>
        <v>986</v>
      </c>
      <c r="AC1049" s="339">
        <f t="shared" si="374"/>
        <v>665</v>
      </c>
      <c r="AD1049" s="339">
        <f t="shared" si="374"/>
        <v>684</v>
      </c>
      <c r="AE1049" s="339">
        <f t="shared" si="374"/>
        <v>525</v>
      </c>
      <c r="AF1049" s="339">
        <f t="shared" si="374"/>
        <v>7077</v>
      </c>
      <c r="AG1049" s="339">
        <f t="shared" si="374"/>
        <v>1887</v>
      </c>
      <c r="AH1049" s="339">
        <f t="shared" si="374"/>
        <v>2633</v>
      </c>
      <c r="AI1049" s="339">
        <f t="shared" si="374"/>
        <v>298</v>
      </c>
      <c r="AJ1049" s="339">
        <f t="shared" si="374"/>
        <v>0</v>
      </c>
      <c r="AK1049" s="335"/>
      <c r="AL1049" s="335"/>
      <c r="AM1049" s="335"/>
      <c r="AN1049" s="335"/>
      <c r="AO1049" s="335"/>
      <c r="AP1049" s="335"/>
    </row>
    <row r="1050">
      <c r="A1050" s="345">
        <v>44244.0</v>
      </c>
      <c r="B1050" s="339">
        <f t="shared" ref="B1050:AJ1050" si="375">B338-B1403-B2112</f>
        <v>1259</v>
      </c>
      <c r="C1050" s="339">
        <f t="shared" si="375"/>
        <v>2812</v>
      </c>
      <c r="D1050" s="339">
        <f t="shared" si="375"/>
        <v>7470</v>
      </c>
      <c r="E1050" s="339">
        <f t="shared" si="375"/>
        <v>854</v>
      </c>
      <c r="F1050" s="339">
        <f t="shared" si="375"/>
        <v>121</v>
      </c>
      <c r="G1050" s="339">
        <f t="shared" si="375"/>
        <v>5613</v>
      </c>
      <c r="H1050" s="339">
        <f t="shared" si="375"/>
        <v>15941</v>
      </c>
      <c r="I1050" s="339">
        <f t="shared" si="375"/>
        <v>1156</v>
      </c>
      <c r="J1050" s="339">
        <f t="shared" si="375"/>
        <v>28352</v>
      </c>
      <c r="K1050" s="339">
        <f t="shared" si="375"/>
        <v>46609</v>
      </c>
      <c r="L1050" s="339">
        <f t="shared" si="375"/>
        <v>4583</v>
      </c>
      <c r="M1050" s="339">
        <f t="shared" si="375"/>
        <v>359</v>
      </c>
      <c r="N1050" s="339">
        <f t="shared" si="375"/>
        <v>8263</v>
      </c>
      <c r="O1050" s="339">
        <f t="shared" si="375"/>
        <v>972</v>
      </c>
      <c r="P1050" s="339">
        <f t="shared" si="375"/>
        <v>1761</v>
      </c>
      <c r="Q1050" s="339">
        <f t="shared" si="375"/>
        <v>2824</v>
      </c>
      <c r="R1050" s="339">
        <f t="shared" si="375"/>
        <v>394</v>
      </c>
      <c r="S1050" s="339">
        <f t="shared" si="375"/>
        <v>1236</v>
      </c>
      <c r="T1050" s="339">
        <f t="shared" si="375"/>
        <v>1405</v>
      </c>
      <c r="U1050" s="339">
        <f t="shared" si="375"/>
        <v>1120</v>
      </c>
      <c r="V1050" s="339">
        <f t="shared" si="375"/>
        <v>3072</v>
      </c>
      <c r="W1050" s="339">
        <f t="shared" si="375"/>
        <v>2469</v>
      </c>
      <c r="X1050" s="339">
        <f t="shared" si="375"/>
        <v>761</v>
      </c>
      <c r="Y1050" s="339">
        <f t="shared" si="375"/>
        <v>3957</v>
      </c>
      <c r="Z1050" s="339">
        <f t="shared" si="375"/>
        <v>2344</v>
      </c>
      <c r="AA1050" s="339">
        <f t="shared" si="375"/>
        <v>1749</v>
      </c>
      <c r="AB1050" s="339">
        <f t="shared" si="375"/>
        <v>897</v>
      </c>
      <c r="AC1050" s="339">
        <f t="shared" si="375"/>
        <v>687</v>
      </c>
      <c r="AD1050" s="339">
        <f t="shared" si="375"/>
        <v>689</v>
      </c>
      <c r="AE1050" s="339">
        <f t="shared" si="375"/>
        <v>566</v>
      </c>
      <c r="AF1050" s="339">
        <f t="shared" si="375"/>
        <v>7085</v>
      </c>
      <c r="AG1050" s="339">
        <f t="shared" si="375"/>
        <v>1923</v>
      </c>
      <c r="AH1050" s="339">
        <f t="shared" si="375"/>
        <v>2579</v>
      </c>
      <c r="AI1050" s="339">
        <f t="shared" si="375"/>
        <v>300</v>
      </c>
      <c r="AJ1050" s="339">
        <f t="shared" si="375"/>
        <v>0</v>
      </c>
      <c r="AK1050" s="335"/>
      <c r="AL1050" s="335"/>
      <c r="AM1050" s="335"/>
      <c r="AN1050" s="335"/>
      <c r="AO1050" s="335"/>
      <c r="AP1050" s="335"/>
    </row>
    <row r="1051">
      <c r="A1051" s="345">
        <v>44245.0</v>
      </c>
      <c r="B1051" s="339">
        <f t="shared" ref="B1051:AJ1051" si="376">B339-B1404-B2113</f>
        <v>1286</v>
      </c>
      <c r="C1051" s="339">
        <f t="shared" si="376"/>
        <v>2762</v>
      </c>
      <c r="D1051" s="339">
        <f t="shared" si="376"/>
        <v>7281</v>
      </c>
      <c r="E1051" s="339">
        <f t="shared" si="376"/>
        <v>847</v>
      </c>
      <c r="F1051" s="339">
        <f t="shared" si="376"/>
        <v>116</v>
      </c>
      <c r="G1051" s="339">
        <f t="shared" si="376"/>
        <v>5740</v>
      </c>
      <c r="H1051" s="339">
        <f t="shared" si="376"/>
        <v>13587</v>
      </c>
      <c r="I1051" s="339">
        <f t="shared" si="376"/>
        <v>1187</v>
      </c>
      <c r="J1051" s="339">
        <f t="shared" si="376"/>
        <v>29514</v>
      </c>
      <c r="K1051" s="339">
        <f t="shared" si="376"/>
        <v>46873</v>
      </c>
      <c r="L1051" s="339">
        <f t="shared" si="376"/>
        <v>4441</v>
      </c>
      <c r="M1051" s="339">
        <f t="shared" si="376"/>
        <v>357</v>
      </c>
      <c r="N1051" s="339">
        <f t="shared" si="376"/>
        <v>8278</v>
      </c>
      <c r="O1051" s="339">
        <f t="shared" si="376"/>
        <v>949</v>
      </c>
      <c r="P1051" s="339">
        <f t="shared" si="376"/>
        <v>1825</v>
      </c>
      <c r="Q1051" s="339">
        <f t="shared" si="376"/>
        <v>2685</v>
      </c>
      <c r="R1051" s="339">
        <f t="shared" si="376"/>
        <v>311</v>
      </c>
      <c r="S1051" s="339">
        <f t="shared" si="376"/>
        <v>1259</v>
      </c>
      <c r="T1051" s="339">
        <f t="shared" si="376"/>
        <v>1358</v>
      </c>
      <c r="U1051" s="339">
        <f t="shared" si="376"/>
        <v>1125</v>
      </c>
      <c r="V1051" s="339">
        <f t="shared" si="376"/>
        <v>2971</v>
      </c>
      <c r="W1051" s="339">
        <f t="shared" si="376"/>
        <v>2413</v>
      </c>
      <c r="X1051" s="339">
        <f t="shared" si="376"/>
        <v>750</v>
      </c>
      <c r="Y1051" s="339">
        <f t="shared" si="376"/>
        <v>4009</v>
      </c>
      <c r="Z1051" s="339">
        <f t="shared" si="376"/>
        <v>2320</v>
      </c>
      <c r="AA1051" s="339">
        <f t="shared" si="376"/>
        <v>1471</v>
      </c>
      <c r="AB1051" s="339">
        <f t="shared" si="376"/>
        <v>944</v>
      </c>
      <c r="AC1051" s="339">
        <f t="shared" si="376"/>
        <v>661</v>
      </c>
      <c r="AD1051" s="339">
        <f t="shared" si="376"/>
        <v>678</v>
      </c>
      <c r="AE1051" s="339">
        <f t="shared" si="376"/>
        <v>561</v>
      </c>
      <c r="AF1051" s="339">
        <f t="shared" si="376"/>
        <v>7110</v>
      </c>
      <c r="AG1051" s="339">
        <f t="shared" si="376"/>
        <v>1915</v>
      </c>
      <c r="AH1051" s="339">
        <f t="shared" si="376"/>
        <v>2613</v>
      </c>
      <c r="AI1051" s="339">
        <f t="shared" si="376"/>
        <v>297</v>
      </c>
      <c r="AJ1051" s="339">
        <f t="shared" si="376"/>
        <v>0</v>
      </c>
      <c r="AK1051" s="335"/>
      <c r="AL1051" s="335"/>
      <c r="AM1051" s="335"/>
      <c r="AN1051" s="335"/>
      <c r="AO1051" s="335"/>
      <c r="AP1051" s="335"/>
    </row>
    <row r="1052">
      <c r="A1052" s="366">
        <v>44246.0</v>
      </c>
      <c r="B1052" s="339">
        <f t="shared" ref="B1052:AJ1052" si="377">B340-B1405-B2114</f>
        <v>1290</v>
      </c>
      <c r="C1052" s="339">
        <f t="shared" si="377"/>
        <v>2635</v>
      </c>
      <c r="D1052" s="339">
        <f t="shared" si="377"/>
        <v>7010</v>
      </c>
      <c r="E1052" s="339">
        <f t="shared" si="377"/>
        <v>766</v>
      </c>
      <c r="F1052" s="339">
        <f t="shared" si="377"/>
        <v>115</v>
      </c>
      <c r="G1052" s="339">
        <f t="shared" si="377"/>
        <v>5739</v>
      </c>
      <c r="H1052" s="339">
        <f t="shared" si="377"/>
        <v>13137</v>
      </c>
      <c r="I1052" s="339">
        <f t="shared" si="377"/>
        <v>1171</v>
      </c>
      <c r="J1052" s="339">
        <f t="shared" si="377"/>
        <v>30685</v>
      </c>
      <c r="K1052" s="339">
        <f t="shared" si="377"/>
        <v>47599</v>
      </c>
      <c r="L1052" s="339">
        <f t="shared" si="377"/>
        <v>4371</v>
      </c>
      <c r="M1052" s="339">
        <f t="shared" si="377"/>
        <v>360</v>
      </c>
      <c r="N1052" s="339">
        <f t="shared" si="377"/>
        <v>8470</v>
      </c>
      <c r="O1052" s="339">
        <f t="shared" si="377"/>
        <v>1015</v>
      </c>
      <c r="P1052" s="339">
        <f t="shared" si="377"/>
        <v>1722</v>
      </c>
      <c r="Q1052" s="339">
        <f t="shared" si="377"/>
        <v>2254</v>
      </c>
      <c r="R1052" s="339">
        <f t="shared" si="377"/>
        <v>249</v>
      </c>
      <c r="S1052" s="339">
        <f t="shared" si="377"/>
        <v>1306</v>
      </c>
      <c r="T1052" s="339">
        <f t="shared" si="377"/>
        <v>1375</v>
      </c>
      <c r="U1052" s="339">
        <f t="shared" si="377"/>
        <v>1140</v>
      </c>
      <c r="V1052" s="339">
        <f t="shared" si="377"/>
        <v>2953</v>
      </c>
      <c r="W1052" s="339">
        <f t="shared" si="377"/>
        <v>2420</v>
      </c>
      <c r="X1052" s="339">
        <f t="shared" si="377"/>
        <v>650</v>
      </c>
      <c r="Y1052" s="339">
        <f t="shared" si="377"/>
        <v>3699</v>
      </c>
      <c r="Z1052" s="339">
        <f t="shared" si="377"/>
        <v>2202</v>
      </c>
      <c r="AA1052" s="339">
        <f t="shared" si="377"/>
        <v>1266</v>
      </c>
      <c r="AB1052" s="339">
        <f t="shared" si="377"/>
        <v>938</v>
      </c>
      <c r="AC1052" s="339">
        <f t="shared" si="377"/>
        <v>600</v>
      </c>
      <c r="AD1052" s="339">
        <f t="shared" si="377"/>
        <v>681</v>
      </c>
      <c r="AE1052" s="339">
        <f t="shared" si="377"/>
        <v>567</v>
      </c>
      <c r="AF1052" s="339">
        <f t="shared" si="377"/>
        <v>7220</v>
      </c>
      <c r="AG1052" s="339">
        <f t="shared" si="377"/>
        <v>1601</v>
      </c>
      <c r="AH1052" s="339">
        <f t="shared" si="377"/>
        <v>2605</v>
      </c>
      <c r="AI1052" s="339">
        <f t="shared" si="377"/>
        <v>331</v>
      </c>
      <c r="AJ1052" s="339">
        <f t="shared" si="377"/>
        <v>0</v>
      </c>
      <c r="AK1052" s="335"/>
      <c r="AL1052" s="335"/>
      <c r="AM1052" s="335"/>
      <c r="AN1052" s="335"/>
      <c r="AO1052" s="335"/>
      <c r="AP1052" s="335"/>
    </row>
    <row r="1053">
      <c r="A1053" s="366">
        <v>44247.0</v>
      </c>
      <c r="B1053" s="339">
        <f t="shared" ref="B1053:AJ1053" si="378">B341-B1406-B2115</f>
        <v>1280</v>
      </c>
      <c r="C1053" s="339">
        <f t="shared" si="378"/>
        <v>2361</v>
      </c>
      <c r="D1053" s="339">
        <f t="shared" si="378"/>
        <v>6757</v>
      </c>
      <c r="E1053" s="339">
        <f t="shared" si="378"/>
        <v>798</v>
      </c>
      <c r="F1053" s="339">
        <f t="shared" si="378"/>
        <v>119</v>
      </c>
      <c r="G1053" s="339">
        <f t="shared" si="378"/>
        <v>5808</v>
      </c>
      <c r="H1053" s="339">
        <f t="shared" si="378"/>
        <v>13083</v>
      </c>
      <c r="I1053" s="339">
        <f t="shared" si="378"/>
        <v>1163</v>
      </c>
      <c r="J1053" s="339">
        <f t="shared" si="378"/>
        <v>30127</v>
      </c>
      <c r="K1053" s="339">
        <f t="shared" si="378"/>
        <v>47930</v>
      </c>
      <c r="L1053" s="339">
        <f t="shared" si="378"/>
        <v>4347</v>
      </c>
      <c r="M1053" s="339">
        <f t="shared" si="378"/>
        <v>378</v>
      </c>
      <c r="N1053" s="339">
        <f t="shared" si="378"/>
        <v>8193</v>
      </c>
      <c r="O1053" s="339">
        <f t="shared" si="378"/>
        <v>1021</v>
      </c>
      <c r="P1053" s="339">
        <f t="shared" si="378"/>
        <v>1653</v>
      </c>
      <c r="Q1053" s="339">
        <f t="shared" si="378"/>
        <v>2183</v>
      </c>
      <c r="R1053" s="339">
        <f t="shared" si="378"/>
        <v>239</v>
      </c>
      <c r="S1053" s="339">
        <f t="shared" si="378"/>
        <v>1327</v>
      </c>
      <c r="T1053" s="339">
        <f t="shared" si="378"/>
        <v>1405</v>
      </c>
      <c r="U1053" s="339">
        <f t="shared" si="378"/>
        <v>1109</v>
      </c>
      <c r="V1053" s="339">
        <f t="shared" si="378"/>
        <v>2855</v>
      </c>
      <c r="W1053" s="339">
        <f t="shared" si="378"/>
        <v>2399</v>
      </c>
      <c r="X1053" s="339">
        <f t="shared" si="378"/>
        <v>630</v>
      </c>
      <c r="Y1053" s="339">
        <f t="shared" si="378"/>
        <v>3499</v>
      </c>
      <c r="Z1053" s="339">
        <f t="shared" si="378"/>
        <v>1815</v>
      </c>
      <c r="AA1053" s="339">
        <f t="shared" si="378"/>
        <v>1301</v>
      </c>
      <c r="AB1053" s="339">
        <f t="shared" si="378"/>
        <v>894</v>
      </c>
      <c r="AC1053" s="339">
        <f t="shared" si="378"/>
        <v>599</v>
      </c>
      <c r="AD1053" s="339">
        <f t="shared" si="378"/>
        <v>633</v>
      </c>
      <c r="AE1053" s="339">
        <f t="shared" si="378"/>
        <v>463</v>
      </c>
      <c r="AF1053" s="339">
        <f t="shared" si="378"/>
        <v>7325</v>
      </c>
      <c r="AG1053" s="339">
        <f t="shared" si="378"/>
        <v>1572</v>
      </c>
      <c r="AH1053" s="339">
        <f t="shared" si="378"/>
        <v>2607</v>
      </c>
      <c r="AI1053" s="339">
        <f t="shared" si="378"/>
        <v>324</v>
      </c>
      <c r="AJ1053" s="339">
        <f t="shared" si="378"/>
        <v>0</v>
      </c>
      <c r="AK1053" s="335"/>
      <c r="AL1053" s="335"/>
      <c r="AM1053" s="335"/>
      <c r="AN1053" s="335"/>
      <c r="AO1053" s="335"/>
      <c r="AP1053" s="335"/>
    </row>
    <row r="1054">
      <c r="A1054" s="362">
        <v>44248.0</v>
      </c>
      <c r="B1054" s="339">
        <f t="shared" ref="B1054:AJ1054" si="379">B342-B1407-B2116</f>
        <v>1281</v>
      </c>
      <c r="C1054" s="339">
        <f t="shared" si="379"/>
        <v>2404</v>
      </c>
      <c r="D1054" s="339">
        <f t="shared" si="379"/>
        <v>6641</v>
      </c>
      <c r="E1054" s="339">
        <f t="shared" si="379"/>
        <v>798</v>
      </c>
      <c r="F1054" s="339">
        <f t="shared" si="379"/>
        <v>121</v>
      </c>
      <c r="G1054" s="339">
        <f t="shared" si="379"/>
        <v>5720</v>
      </c>
      <c r="H1054" s="339">
        <f t="shared" si="379"/>
        <v>13072</v>
      </c>
      <c r="I1054" s="339">
        <f t="shared" si="379"/>
        <v>1159</v>
      </c>
      <c r="J1054" s="339">
        <f t="shared" si="379"/>
        <v>29521</v>
      </c>
      <c r="K1054" s="339">
        <f t="shared" si="379"/>
        <v>48177</v>
      </c>
      <c r="L1054" s="339">
        <f t="shared" si="379"/>
        <v>4185</v>
      </c>
      <c r="M1054" s="339">
        <f t="shared" si="379"/>
        <v>387</v>
      </c>
      <c r="N1054" s="339">
        <f t="shared" si="379"/>
        <v>7969</v>
      </c>
      <c r="O1054" s="339">
        <f t="shared" si="379"/>
        <v>1144</v>
      </c>
      <c r="P1054" s="339">
        <f t="shared" si="379"/>
        <v>1630</v>
      </c>
      <c r="Q1054" s="339">
        <f t="shared" si="379"/>
        <v>2100</v>
      </c>
      <c r="R1054" s="339">
        <f t="shared" si="379"/>
        <v>237</v>
      </c>
      <c r="S1054" s="339">
        <f t="shared" si="379"/>
        <v>1371</v>
      </c>
      <c r="T1054" s="339">
        <f t="shared" si="379"/>
        <v>1409</v>
      </c>
      <c r="U1054" s="339">
        <f t="shared" si="379"/>
        <v>1109</v>
      </c>
      <c r="V1054" s="339">
        <f t="shared" si="379"/>
        <v>2882</v>
      </c>
      <c r="W1054" s="339">
        <f t="shared" si="379"/>
        <v>2395</v>
      </c>
      <c r="X1054" s="339">
        <f t="shared" si="379"/>
        <v>651</v>
      </c>
      <c r="Y1054" s="339">
        <f t="shared" si="379"/>
        <v>3345</v>
      </c>
      <c r="Z1054" s="339">
        <f t="shared" si="379"/>
        <v>1764</v>
      </c>
      <c r="AA1054" s="339">
        <f t="shared" si="379"/>
        <v>1237</v>
      </c>
      <c r="AB1054" s="339">
        <f t="shared" si="379"/>
        <v>1001</v>
      </c>
      <c r="AC1054" s="339">
        <f t="shared" si="379"/>
        <v>596</v>
      </c>
      <c r="AD1054" s="339">
        <f t="shared" si="379"/>
        <v>623</v>
      </c>
      <c r="AE1054" s="339">
        <f t="shared" si="379"/>
        <v>464</v>
      </c>
      <c r="AF1054" s="339">
        <f t="shared" si="379"/>
        <v>7350</v>
      </c>
      <c r="AG1054" s="339">
        <f t="shared" si="379"/>
        <v>1560</v>
      </c>
      <c r="AH1054" s="339">
        <f t="shared" si="379"/>
        <v>2453</v>
      </c>
      <c r="AI1054" s="339">
        <f t="shared" si="379"/>
        <v>332</v>
      </c>
      <c r="AJ1054" s="339">
        <f t="shared" si="379"/>
        <v>0</v>
      </c>
      <c r="AK1054" s="335"/>
      <c r="AL1054" s="335"/>
      <c r="AM1054" s="335"/>
      <c r="AN1054" s="335"/>
      <c r="AO1054" s="335"/>
      <c r="AP1054" s="335"/>
    </row>
    <row r="1055">
      <c r="A1055" s="347">
        <f t="shared" ref="A1055:A1056" si="381">A1054+1</f>
        <v>44249</v>
      </c>
      <c r="B1055" s="339">
        <f t="shared" ref="B1055:AJ1055" si="380">B343-B1408-B2117</f>
        <v>1277</v>
      </c>
      <c r="C1055" s="339">
        <f t="shared" si="380"/>
        <v>2348</v>
      </c>
      <c r="D1055" s="339">
        <f t="shared" si="380"/>
        <v>6531</v>
      </c>
      <c r="E1055" s="339">
        <f t="shared" si="380"/>
        <v>790</v>
      </c>
      <c r="F1055" s="339">
        <f t="shared" si="380"/>
        <v>138</v>
      </c>
      <c r="G1055" s="339">
        <f t="shared" si="380"/>
        <v>5624</v>
      </c>
      <c r="H1055" s="339">
        <f t="shared" si="380"/>
        <v>13193</v>
      </c>
      <c r="I1055" s="339">
        <f t="shared" si="380"/>
        <v>1159</v>
      </c>
      <c r="J1055" s="339">
        <f t="shared" si="380"/>
        <v>30485</v>
      </c>
      <c r="K1055" s="339">
        <f t="shared" si="380"/>
        <v>48058</v>
      </c>
      <c r="L1055" s="339">
        <f t="shared" si="380"/>
        <v>4041</v>
      </c>
      <c r="M1055" s="339">
        <f t="shared" si="380"/>
        <v>387</v>
      </c>
      <c r="N1055" s="339">
        <f t="shared" si="380"/>
        <v>7856</v>
      </c>
      <c r="O1055" s="339">
        <f t="shared" si="380"/>
        <v>1160</v>
      </c>
      <c r="P1055" s="339">
        <f t="shared" si="380"/>
        <v>1608</v>
      </c>
      <c r="Q1055" s="339">
        <f t="shared" si="380"/>
        <v>2125</v>
      </c>
      <c r="R1055" s="339">
        <f t="shared" si="380"/>
        <v>238</v>
      </c>
      <c r="S1055" s="339">
        <f t="shared" si="380"/>
        <v>1443</v>
      </c>
      <c r="T1055" s="339">
        <f t="shared" si="380"/>
        <v>1307</v>
      </c>
      <c r="U1055" s="339">
        <f t="shared" si="380"/>
        <v>1112</v>
      </c>
      <c r="V1055" s="339">
        <f t="shared" si="380"/>
        <v>2808</v>
      </c>
      <c r="W1055" s="339">
        <f t="shared" si="380"/>
        <v>2382</v>
      </c>
      <c r="X1055" s="339">
        <f t="shared" si="380"/>
        <v>652</v>
      </c>
      <c r="Y1055" s="339">
        <f t="shared" si="380"/>
        <v>3397</v>
      </c>
      <c r="Z1055" s="339">
        <f t="shared" si="380"/>
        <v>1802</v>
      </c>
      <c r="AA1055" s="339">
        <f t="shared" si="380"/>
        <v>1143</v>
      </c>
      <c r="AB1055" s="339">
        <f t="shared" si="380"/>
        <v>957</v>
      </c>
      <c r="AC1055" s="339">
        <f t="shared" si="380"/>
        <v>562</v>
      </c>
      <c r="AD1055" s="339">
        <f t="shared" si="380"/>
        <v>667</v>
      </c>
      <c r="AE1055" s="339">
        <f t="shared" si="380"/>
        <v>470</v>
      </c>
      <c r="AF1055" s="339">
        <f t="shared" si="380"/>
        <v>7441</v>
      </c>
      <c r="AG1055" s="339">
        <f t="shared" si="380"/>
        <v>1540</v>
      </c>
      <c r="AH1055" s="339">
        <f t="shared" si="380"/>
        <v>2253</v>
      </c>
      <c r="AI1055" s="339">
        <f t="shared" si="380"/>
        <v>317</v>
      </c>
      <c r="AJ1055" s="339">
        <f t="shared" si="380"/>
        <v>0</v>
      </c>
      <c r="AK1055" s="335"/>
      <c r="AL1055" s="335"/>
      <c r="AM1055" s="335"/>
      <c r="AN1055" s="335"/>
      <c r="AO1055" s="335"/>
      <c r="AP1055" s="335"/>
    </row>
    <row r="1056">
      <c r="A1056" s="347">
        <f t="shared" si="381"/>
        <v>44250</v>
      </c>
      <c r="B1056" s="339">
        <f t="shared" ref="B1056:AJ1056" si="382">B344-B1409-B2118</f>
        <v>1299</v>
      </c>
      <c r="C1056" s="339">
        <f t="shared" si="382"/>
        <v>2317</v>
      </c>
      <c r="D1056" s="339">
        <f t="shared" si="382"/>
        <v>6622</v>
      </c>
      <c r="E1056" s="339">
        <f t="shared" si="382"/>
        <v>787</v>
      </c>
      <c r="F1056" s="339">
        <f t="shared" si="382"/>
        <v>170</v>
      </c>
      <c r="G1056" s="339">
        <f t="shared" si="382"/>
        <v>5603</v>
      </c>
      <c r="H1056" s="339">
        <f t="shared" si="382"/>
        <v>12116</v>
      </c>
      <c r="I1056" s="339">
        <f t="shared" si="382"/>
        <v>1158</v>
      </c>
      <c r="J1056" s="339">
        <f t="shared" si="382"/>
        <v>32747</v>
      </c>
      <c r="K1056" s="339">
        <f t="shared" si="382"/>
        <v>48094</v>
      </c>
      <c r="L1056" s="339">
        <f t="shared" si="382"/>
        <v>4031</v>
      </c>
      <c r="M1056" s="339">
        <f t="shared" si="382"/>
        <v>372</v>
      </c>
      <c r="N1056" s="339">
        <f t="shared" si="382"/>
        <v>7739</v>
      </c>
      <c r="O1056" s="339">
        <f t="shared" si="382"/>
        <v>1144</v>
      </c>
      <c r="P1056" s="339">
        <f t="shared" si="382"/>
        <v>1595</v>
      </c>
      <c r="Q1056" s="339">
        <f t="shared" si="382"/>
        <v>2297</v>
      </c>
      <c r="R1056" s="339">
        <f t="shared" si="382"/>
        <v>253</v>
      </c>
      <c r="S1056" s="339">
        <f t="shared" si="382"/>
        <v>1415</v>
      </c>
      <c r="T1056" s="339">
        <f t="shared" si="382"/>
        <v>1206</v>
      </c>
      <c r="U1056" s="339">
        <f t="shared" si="382"/>
        <v>1117</v>
      </c>
      <c r="V1056" s="339">
        <f t="shared" si="382"/>
        <v>2783</v>
      </c>
      <c r="W1056" s="339">
        <f t="shared" si="382"/>
        <v>2408</v>
      </c>
      <c r="X1056" s="339">
        <f t="shared" si="382"/>
        <v>613</v>
      </c>
      <c r="Y1056" s="339">
        <f t="shared" si="382"/>
        <v>3633</v>
      </c>
      <c r="Z1056" s="339">
        <f t="shared" si="382"/>
        <v>1636</v>
      </c>
      <c r="AA1056" s="339">
        <f t="shared" si="382"/>
        <v>1109</v>
      </c>
      <c r="AB1056" s="339">
        <f t="shared" si="382"/>
        <v>1011</v>
      </c>
      <c r="AC1056" s="339">
        <f t="shared" si="382"/>
        <v>516</v>
      </c>
      <c r="AD1056" s="339">
        <f t="shared" si="382"/>
        <v>665</v>
      </c>
      <c r="AE1056" s="339">
        <f t="shared" si="382"/>
        <v>481</v>
      </c>
      <c r="AF1056" s="339">
        <f t="shared" si="382"/>
        <v>7500</v>
      </c>
      <c r="AG1056" s="339">
        <f t="shared" si="382"/>
        <v>1573</v>
      </c>
      <c r="AH1056" s="339">
        <f t="shared" si="382"/>
        <v>2323</v>
      </c>
      <c r="AI1056" s="339">
        <f t="shared" si="382"/>
        <v>311</v>
      </c>
      <c r="AJ1056" s="339">
        <f t="shared" si="382"/>
        <v>0</v>
      </c>
      <c r="AK1056" s="335"/>
      <c r="AL1056" s="335"/>
      <c r="AM1056" s="335"/>
      <c r="AN1056" s="335"/>
      <c r="AO1056" s="335"/>
      <c r="AP1056" s="335"/>
    </row>
    <row r="1057">
      <c r="A1057" s="345">
        <v>44251.0</v>
      </c>
      <c r="B1057" s="339">
        <f t="shared" ref="B1057:AJ1057" si="383">B345-B1410-B2119</f>
        <v>1316</v>
      </c>
      <c r="C1057" s="339">
        <f t="shared" si="383"/>
        <v>2325</v>
      </c>
      <c r="D1057" s="339">
        <f t="shared" si="383"/>
        <v>6658</v>
      </c>
      <c r="E1057" s="339">
        <f t="shared" si="383"/>
        <v>955</v>
      </c>
      <c r="F1057" s="339">
        <f t="shared" si="383"/>
        <v>176</v>
      </c>
      <c r="G1057" s="339">
        <f t="shared" si="383"/>
        <v>5545</v>
      </c>
      <c r="H1057" s="339">
        <f t="shared" si="383"/>
        <v>10404</v>
      </c>
      <c r="I1057" s="339">
        <f t="shared" si="383"/>
        <v>1165</v>
      </c>
      <c r="J1057" s="339">
        <f t="shared" si="383"/>
        <v>33552</v>
      </c>
      <c r="K1057" s="339">
        <f t="shared" si="383"/>
        <v>48712</v>
      </c>
      <c r="L1057" s="339">
        <f t="shared" si="383"/>
        <v>4023</v>
      </c>
      <c r="M1057" s="339">
        <f t="shared" si="383"/>
        <v>384</v>
      </c>
      <c r="N1057" s="339">
        <f t="shared" si="383"/>
        <v>7607</v>
      </c>
      <c r="O1057" s="339">
        <f t="shared" si="383"/>
        <v>1137</v>
      </c>
      <c r="P1057" s="339">
        <f t="shared" si="383"/>
        <v>1617</v>
      </c>
      <c r="Q1057" s="339">
        <f t="shared" si="383"/>
        <v>2136</v>
      </c>
      <c r="R1057" s="339">
        <f t="shared" si="383"/>
        <v>248</v>
      </c>
      <c r="S1057" s="339">
        <f t="shared" si="383"/>
        <v>1410</v>
      </c>
      <c r="T1057" s="339">
        <f t="shared" si="383"/>
        <v>1220</v>
      </c>
      <c r="U1057" s="339">
        <f t="shared" si="383"/>
        <v>1076</v>
      </c>
      <c r="V1057" s="339">
        <f t="shared" si="383"/>
        <v>2671</v>
      </c>
      <c r="W1057" s="339">
        <f t="shared" si="383"/>
        <v>2429</v>
      </c>
      <c r="X1057" s="339">
        <f t="shared" si="383"/>
        <v>606</v>
      </c>
      <c r="Y1057" s="339">
        <f t="shared" si="383"/>
        <v>3724</v>
      </c>
      <c r="Z1057" s="339">
        <f t="shared" si="383"/>
        <v>1618</v>
      </c>
      <c r="AA1057" s="339">
        <f t="shared" si="383"/>
        <v>1081</v>
      </c>
      <c r="AB1057" s="339">
        <f t="shared" si="383"/>
        <v>1064</v>
      </c>
      <c r="AC1057" s="339">
        <f t="shared" si="383"/>
        <v>528</v>
      </c>
      <c r="AD1057" s="339">
        <f t="shared" si="383"/>
        <v>660</v>
      </c>
      <c r="AE1057" s="339">
        <f t="shared" si="383"/>
        <v>499</v>
      </c>
      <c r="AF1057" s="339">
        <f t="shared" si="383"/>
        <v>7521</v>
      </c>
      <c r="AG1057" s="339">
        <f t="shared" si="383"/>
        <v>1534</v>
      </c>
      <c r="AH1057" s="339">
        <f t="shared" si="383"/>
        <v>2256</v>
      </c>
      <c r="AI1057" s="339">
        <f t="shared" si="383"/>
        <v>305</v>
      </c>
      <c r="AJ1057" s="339">
        <f t="shared" si="383"/>
        <v>0</v>
      </c>
      <c r="AK1057" s="335"/>
      <c r="AL1057" s="335"/>
      <c r="AM1057" s="335"/>
      <c r="AN1057" s="335"/>
      <c r="AO1057" s="335"/>
      <c r="AP1057" s="335"/>
    </row>
    <row r="1058">
      <c r="A1058" s="345">
        <v>44252.0</v>
      </c>
      <c r="B1058" s="339">
        <f t="shared" ref="B1058:AJ1058" si="384">B346-B1411-B2120</f>
        <v>1325</v>
      </c>
      <c r="C1058" s="339">
        <f t="shared" si="384"/>
        <v>2289</v>
      </c>
      <c r="D1058" s="339">
        <f t="shared" si="384"/>
        <v>6829</v>
      </c>
      <c r="E1058" s="339">
        <f t="shared" si="384"/>
        <v>713</v>
      </c>
      <c r="F1058" s="339">
        <f t="shared" si="384"/>
        <v>187</v>
      </c>
      <c r="G1058" s="339">
        <f t="shared" si="384"/>
        <v>5515</v>
      </c>
      <c r="H1058" s="339">
        <f t="shared" si="384"/>
        <v>9625</v>
      </c>
      <c r="I1058" s="339">
        <f t="shared" si="384"/>
        <v>1150</v>
      </c>
      <c r="J1058" s="339">
        <f t="shared" si="384"/>
        <v>34959</v>
      </c>
      <c r="K1058" s="339">
        <f t="shared" si="384"/>
        <v>48231</v>
      </c>
      <c r="L1058" s="339">
        <f t="shared" si="384"/>
        <v>3924</v>
      </c>
      <c r="M1058" s="339">
        <f t="shared" si="384"/>
        <v>389</v>
      </c>
      <c r="N1058" s="339">
        <f t="shared" si="384"/>
        <v>7280</v>
      </c>
      <c r="O1058" s="339">
        <f t="shared" si="384"/>
        <v>1117</v>
      </c>
      <c r="P1058" s="339">
        <f t="shared" si="384"/>
        <v>1577</v>
      </c>
      <c r="Q1058" s="339">
        <f t="shared" si="384"/>
        <v>2132</v>
      </c>
      <c r="R1058" s="339">
        <f t="shared" si="384"/>
        <v>181</v>
      </c>
      <c r="S1058" s="339">
        <f t="shared" si="384"/>
        <v>1346</v>
      </c>
      <c r="T1058" s="339">
        <f t="shared" si="384"/>
        <v>1249</v>
      </c>
      <c r="U1058" s="339">
        <f t="shared" si="384"/>
        <v>1096</v>
      </c>
      <c r="V1058" s="339">
        <f t="shared" si="384"/>
        <v>2662</v>
      </c>
      <c r="W1058" s="339">
        <f t="shared" si="384"/>
        <v>2471</v>
      </c>
      <c r="X1058" s="339">
        <f t="shared" si="384"/>
        <v>561</v>
      </c>
      <c r="Y1058" s="339">
        <f t="shared" si="384"/>
        <v>3817</v>
      </c>
      <c r="Z1058" s="339">
        <f t="shared" si="384"/>
        <v>1503</v>
      </c>
      <c r="AA1058" s="339">
        <f t="shared" si="384"/>
        <v>1017</v>
      </c>
      <c r="AB1058" s="339">
        <f t="shared" si="384"/>
        <v>1132</v>
      </c>
      <c r="AC1058" s="339">
        <f t="shared" si="384"/>
        <v>533</v>
      </c>
      <c r="AD1058" s="339">
        <f t="shared" si="384"/>
        <v>669</v>
      </c>
      <c r="AE1058" s="339">
        <f t="shared" si="384"/>
        <v>499</v>
      </c>
      <c r="AF1058" s="339">
        <f t="shared" si="384"/>
        <v>7550</v>
      </c>
      <c r="AG1058" s="339">
        <f t="shared" si="384"/>
        <v>1509</v>
      </c>
      <c r="AH1058" s="339">
        <f t="shared" si="384"/>
        <v>2365</v>
      </c>
      <c r="AI1058" s="339">
        <f t="shared" si="384"/>
        <v>303</v>
      </c>
      <c r="AJ1058" s="339">
        <f t="shared" si="384"/>
        <v>0</v>
      </c>
      <c r="AK1058" s="335"/>
      <c r="AL1058" s="335"/>
      <c r="AM1058" s="335"/>
      <c r="AN1058" s="335"/>
      <c r="AO1058" s="335"/>
      <c r="AP1058" s="335"/>
    </row>
    <row r="1059">
      <c r="A1059" s="345">
        <v>44253.0</v>
      </c>
      <c r="B1059" s="339">
        <f t="shared" ref="B1059:AJ1059" si="385">B347-B1412-B2121</f>
        <v>1312</v>
      </c>
      <c r="C1059" s="339">
        <f t="shared" si="385"/>
        <v>2344</v>
      </c>
      <c r="D1059" s="339">
        <f t="shared" si="385"/>
        <v>6795</v>
      </c>
      <c r="E1059" s="339">
        <f t="shared" si="385"/>
        <v>724</v>
      </c>
      <c r="F1059" s="339">
        <f t="shared" si="385"/>
        <v>192</v>
      </c>
      <c r="G1059" s="339">
        <f t="shared" si="385"/>
        <v>5462</v>
      </c>
      <c r="H1059" s="339">
        <f t="shared" si="385"/>
        <v>9458</v>
      </c>
      <c r="I1059" s="339">
        <f t="shared" si="385"/>
        <v>1122</v>
      </c>
      <c r="J1059" s="339">
        <f t="shared" si="385"/>
        <v>36398</v>
      </c>
      <c r="K1059" s="339">
        <f t="shared" si="385"/>
        <v>47635</v>
      </c>
      <c r="L1059" s="339">
        <f t="shared" si="385"/>
        <v>3898</v>
      </c>
      <c r="M1059" s="339">
        <f t="shared" si="385"/>
        <v>406</v>
      </c>
      <c r="N1059" s="339">
        <f t="shared" si="385"/>
        <v>7326</v>
      </c>
      <c r="O1059" s="339">
        <f t="shared" si="385"/>
        <v>1195</v>
      </c>
      <c r="P1059" s="339">
        <f t="shared" si="385"/>
        <v>1652</v>
      </c>
      <c r="Q1059" s="339">
        <f t="shared" si="385"/>
        <v>2027</v>
      </c>
      <c r="R1059" s="339">
        <f t="shared" si="385"/>
        <v>186</v>
      </c>
      <c r="S1059" s="339">
        <f t="shared" si="385"/>
        <v>1290</v>
      </c>
      <c r="T1059" s="339">
        <f t="shared" si="385"/>
        <v>1243</v>
      </c>
      <c r="U1059" s="339">
        <f t="shared" si="385"/>
        <v>1046</v>
      </c>
      <c r="V1059" s="339">
        <f t="shared" si="385"/>
        <v>2606</v>
      </c>
      <c r="W1059" s="339">
        <f t="shared" si="385"/>
        <v>2480</v>
      </c>
      <c r="X1059" s="339">
        <f t="shared" si="385"/>
        <v>549</v>
      </c>
      <c r="Y1059" s="339">
        <f t="shared" si="385"/>
        <v>3946</v>
      </c>
      <c r="Z1059" s="339">
        <f t="shared" si="385"/>
        <v>1553</v>
      </c>
      <c r="AA1059" s="339">
        <f t="shared" si="385"/>
        <v>966</v>
      </c>
      <c r="AB1059" s="339">
        <f t="shared" si="385"/>
        <v>1112</v>
      </c>
      <c r="AC1059" s="339">
        <f t="shared" si="385"/>
        <v>490</v>
      </c>
      <c r="AD1059" s="339">
        <f t="shared" si="385"/>
        <v>672</v>
      </c>
      <c r="AE1059" s="339">
        <f t="shared" si="385"/>
        <v>493</v>
      </c>
      <c r="AF1059" s="339">
        <f t="shared" si="385"/>
        <v>7673</v>
      </c>
      <c r="AG1059" s="339">
        <f t="shared" si="385"/>
        <v>1448</v>
      </c>
      <c r="AH1059" s="339">
        <f t="shared" si="385"/>
        <v>2404</v>
      </c>
      <c r="AI1059" s="339">
        <f t="shared" si="385"/>
        <v>305</v>
      </c>
      <c r="AJ1059" s="339">
        <f t="shared" si="385"/>
        <v>0</v>
      </c>
      <c r="AK1059" s="335"/>
      <c r="AL1059" s="335"/>
      <c r="AM1059" s="335"/>
      <c r="AN1059" s="335"/>
      <c r="AO1059" s="335"/>
      <c r="AP1059" s="335"/>
    </row>
    <row r="1060">
      <c r="A1060" s="345">
        <v>44254.0</v>
      </c>
      <c r="B1060" s="339">
        <f t="shared" ref="B1060:AJ1060" si="386">B348-B1413-B2122</f>
        <v>1306</v>
      </c>
      <c r="C1060" s="339">
        <f t="shared" si="386"/>
        <v>2142</v>
      </c>
      <c r="D1060" s="339">
        <f t="shared" si="386"/>
        <v>6787</v>
      </c>
      <c r="E1060" s="339">
        <f t="shared" si="386"/>
        <v>679</v>
      </c>
      <c r="F1060" s="339">
        <f t="shared" si="386"/>
        <v>193</v>
      </c>
      <c r="G1060" s="339">
        <f t="shared" si="386"/>
        <v>5463</v>
      </c>
      <c r="H1060" s="339">
        <f t="shared" si="386"/>
        <v>9977</v>
      </c>
      <c r="I1060" s="339">
        <f t="shared" si="386"/>
        <v>1137</v>
      </c>
      <c r="J1060" s="339">
        <f t="shared" si="386"/>
        <v>36618</v>
      </c>
      <c r="K1060" s="339">
        <f t="shared" si="386"/>
        <v>45699</v>
      </c>
      <c r="L1060" s="339">
        <f t="shared" si="386"/>
        <v>3802</v>
      </c>
      <c r="M1060" s="339">
        <f t="shared" si="386"/>
        <v>408</v>
      </c>
      <c r="N1060" s="339">
        <f t="shared" si="386"/>
        <v>7230</v>
      </c>
      <c r="O1060" s="339">
        <f t="shared" si="386"/>
        <v>1197</v>
      </c>
      <c r="P1060" s="339">
        <f t="shared" si="386"/>
        <v>1710</v>
      </c>
      <c r="Q1060" s="339">
        <f t="shared" si="386"/>
        <v>2143</v>
      </c>
      <c r="R1060" s="339">
        <f t="shared" si="386"/>
        <v>190</v>
      </c>
      <c r="S1060" s="339">
        <f t="shared" si="386"/>
        <v>1294</v>
      </c>
      <c r="T1060" s="339">
        <f t="shared" si="386"/>
        <v>1185</v>
      </c>
      <c r="U1060" s="339">
        <f t="shared" si="386"/>
        <v>1036</v>
      </c>
      <c r="V1060" s="339">
        <f t="shared" si="386"/>
        <v>2622</v>
      </c>
      <c r="W1060" s="339">
        <f t="shared" si="386"/>
        <v>2478</v>
      </c>
      <c r="X1060" s="339">
        <f t="shared" si="386"/>
        <v>563</v>
      </c>
      <c r="Y1060" s="339">
        <f t="shared" si="386"/>
        <v>3954</v>
      </c>
      <c r="Z1060" s="339">
        <f t="shared" si="386"/>
        <v>1534</v>
      </c>
      <c r="AA1060" s="339">
        <f t="shared" si="386"/>
        <v>1012</v>
      </c>
      <c r="AB1060" s="339">
        <f t="shared" si="386"/>
        <v>1101</v>
      </c>
      <c r="AC1060" s="339">
        <f t="shared" si="386"/>
        <v>490</v>
      </c>
      <c r="AD1060" s="339">
        <f t="shared" si="386"/>
        <v>686</v>
      </c>
      <c r="AE1060" s="339">
        <f t="shared" si="386"/>
        <v>497</v>
      </c>
      <c r="AF1060" s="339">
        <f t="shared" si="386"/>
        <v>7735</v>
      </c>
      <c r="AG1060" s="339">
        <f t="shared" si="386"/>
        <v>1411</v>
      </c>
      <c r="AH1060" s="339">
        <f t="shared" si="386"/>
        <v>2468</v>
      </c>
      <c r="AI1060" s="339">
        <f t="shared" si="386"/>
        <v>292</v>
      </c>
      <c r="AJ1060" s="339">
        <f t="shared" si="386"/>
        <v>0</v>
      </c>
      <c r="AK1060" s="335"/>
      <c r="AL1060" s="335"/>
      <c r="AM1060" s="335"/>
      <c r="AN1060" s="335"/>
      <c r="AO1060" s="335"/>
      <c r="AP1060" s="335"/>
    </row>
    <row r="1061">
      <c r="A1061" s="345">
        <v>44255.0</v>
      </c>
      <c r="B1061" s="339">
        <f t="shared" ref="B1061:AJ1061" si="387">B349-B1414-B2123</f>
        <v>1313</v>
      </c>
      <c r="C1061" s="339">
        <f t="shared" si="387"/>
        <v>2219</v>
      </c>
      <c r="D1061" s="339">
        <f t="shared" si="387"/>
        <v>6813</v>
      </c>
      <c r="E1061" s="339">
        <f t="shared" si="387"/>
        <v>639</v>
      </c>
      <c r="F1061" s="339">
        <f t="shared" si="387"/>
        <v>188</v>
      </c>
      <c r="G1061" s="339">
        <f t="shared" si="387"/>
        <v>5370</v>
      </c>
      <c r="H1061" s="339">
        <f t="shared" si="387"/>
        <v>11424</v>
      </c>
      <c r="I1061" s="339">
        <f t="shared" si="387"/>
        <v>1160</v>
      </c>
      <c r="J1061" s="339">
        <f t="shared" si="387"/>
        <v>36803</v>
      </c>
      <c r="K1061" s="339">
        <f t="shared" si="387"/>
        <v>43280</v>
      </c>
      <c r="L1061" s="339">
        <f t="shared" si="387"/>
        <v>3634</v>
      </c>
      <c r="M1061" s="339">
        <f t="shared" si="387"/>
        <v>420</v>
      </c>
      <c r="N1061" s="339">
        <f t="shared" si="387"/>
        <v>7134</v>
      </c>
      <c r="O1061" s="339">
        <f t="shared" si="387"/>
        <v>1205</v>
      </c>
      <c r="P1061" s="339">
        <f t="shared" si="387"/>
        <v>1763</v>
      </c>
      <c r="Q1061" s="339">
        <f t="shared" si="387"/>
        <v>2196</v>
      </c>
      <c r="R1061" s="339">
        <f t="shared" si="387"/>
        <v>192</v>
      </c>
      <c r="S1061" s="339">
        <f t="shared" si="387"/>
        <v>1288</v>
      </c>
      <c r="T1061" s="339">
        <f t="shared" si="387"/>
        <v>1062</v>
      </c>
      <c r="U1061" s="339">
        <f t="shared" si="387"/>
        <v>1068</v>
      </c>
      <c r="V1061" s="339">
        <f t="shared" si="387"/>
        <v>2617</v>
      </c>
      <c r="W1061" s="339">
        <f t="shared" si="387"/>
        <v>2477</v>
      </c>
      <c r="X1061" s="339">
        <f t="shared" si="387"/>
        <v>566</v>
      </c>
      <c r="Y1061" s="339">
        <f t="shared" si="387"/>
        <v>3794</v>
      </c>
      <c r="Z1061" s="339">
        <f t="shared" si="387"/>
        <v>1539</v>
      </c>
      <c r="AA1061" s="339">
        <f t="shared" si="387"/>
        <v>978</v>
      </c>
      <c r="AB1061" s="339">
        <f t="shared" si="387"/>
        <v>1071</v>
      </c>
      <c r="AC1061" s="339">
        <f t="shared" si="387"/>
        <v>490</v>
      </c>
      <c r="AD1061" s="339">
        <f t="shared" si="387"/>
        <v>686</v>
      </c>
      <c r="AE1061" s="339">
        <f t="shared" si="387"/>
        <v>501</v>
      </c>
      <c r="AF1061" s="339">
        <f t="shared" si="387"/>
        <v>7741</v>
      </c>
      <c r="AG1061" s="339">
        <f t="shared" si="387"/>
        <v>1285</v>
      </c>
      <c r="AH1061" s="339">
        <f t="shared" si="387"/>
        <v>2549</v>
      </c>
      <c r="AI1061" s="339">
        <f t="shared" si="387"/>
        <v>300</v>
      </c>
      <c r="AJ1061" s="339">
        <f t="shared" si="387"/>
        <v>0</v>
      </c>
      <c r="AK1061" s="335"/>
      <c r="AL1061" s="335"/>
      <c r="AM1061" s="335"/>
      <c r="AN1061" s="335"/>
      <c r="AO1061" s="335"/>
      <c r="AP1061" s="335"/>
    </row>
    <row r="1062">
      <c r="A1062" s="345">
        <v>44256.0</v>
      </c>
      <c r="B1062" s="339">
        <f t="shared" ref="B1062:AJ1062" si="388">B350-B1415-B2124</f>
        <v>1299</v>
      </c>
      <c r="C1062" s="339">
        <f t="shared" si="388"/>
        <v>2144</v>
      </c>
      <c r="D1062" s="339">
        <f t="shared" si="388"/>
        <v>6783</v>
      </c>
      <c r="E1062" s="339">
        <f t="shared" si="388"/>
        <v>612</v>
      </c>
      <c r="F1062" s="339">
        <f t="shared" si="388"/>
        <v>181</v>
      </c>
      <c r="G1062" s="339">
        <f t="shared" si="388"/>
        <v>5236</v>
      </c>
      <c r="H1062" s="339">
        <f t="shared" si="388"/>
        <v>9817</v>
      </c>
      <c r="I1062" s="339">
        <f t="shared" si="388"/>
        <v>1112</v>
      </c>
      <c r="J1062" s="339">
        <f t="shared" si="388"/>
        <v>36769</v>
      </c>
      <c r="K1062" s="339">
        <f t="shared" si="388"/>
        <v>43030</v>
      </c>
      <c r="L1062" s="339">
        <f t="shared" si="388"/>
        <v>3488</v>
      </c>
      <c r="M1062" s="339">
        <f t="shared" si="388"/>
        <v>420</v>
      </c>
      <c r="N1062" s="339">
        <f t="shared" si="388"/>
        <v>7060</v>
      </c>
      <c r="O1062" s="339">
        <f t="shared" si="388"/>
        <v>1218</v>
      </c>
      <c r="P1062" s="339">
        <f t="shared" si="388"/>
        <v>1837</v>
      </c>
      <c r="Q1062" s="339">
        <f t="shared" si="388"/>
        <v>2255</v>
      </c>
      <c r="R1062" s="339">
        <f t="shared" si="388"/>
        <v>184</v>
      </c>
      <c r="S1062" s="339">
        <f t="shared" si="388"/>
        <v>1314</v>
      </c>
      <c r="T1062" s="339">
        <f t="shared" si="388"/>
        <v>1009</v>
      </c>
      <c r="U1062" s="339">
        <f t="shared" si="388"/>
        <v>1057</v>
      </c>
      <c r="V1062" s="339">
        <f t="shared" si="388"/>
        <v>2568</v>
      </c>
      <c r="W1062" s="339">
        <f t="shared" si="388"/>
        <v>2514</v>
      </c>
      <c r="X1062" s="339">
        <f t="shared" si="388"/>
        <v>575</v>
      </c>
      <c r="Y1062" s="339">
        <f t="shared" si="388"/>
        <v>3708</v>
      </c>
      <c r="Z1062" s="339">
        <f t="shared" si="388"/>
        <v>1579</v>
      </c>
      <c r="AA1062" s="339">
        <f t="shared" si="388"/>
        <v>975</v>
      </c>
      <c r="AB1062" s="339">
        <f t="shared" si="388"/>
        <v>1049</v>
      </c>
      <c r="AC1062" s="339">
        <f t="shared" si="388"/>
        <v>483</v>
      </c>
      <c r="AD1062" s="339">
        <f t="shared" si="388"/>
        <v>686</v>
      </c>
      <c r="AE1062" s="339">
        <f t="shared" si="388"/>
        <v>508</v>
      </c>
      <c r="AF1062" s="339">
        <f t="shared" si="388"/>
        <v>7739</v>
      </c>
      <c r="AG1062" s="339">
        <f t="shared" si="388"/>
        <v>1191</v>
      </c>
      <c r="AH1062" s="339">
        <f t="shared" si="388"/>
        <v>2391</v>
      </c>
      <c r="AI1062" s="339">
        <f t="shared" si="388"/>
        <v>283</v>
      </c>
      <c r="AJ1062" s="339">
        <f t="shared" si="388"/>
        <v>0</v>
      </c>
      <c r="AK1062" s="335"/>
      <c r="AL1062" s="335"/>
      <c r="AM1062" s="335"/>
      <c r="AN1062" s="335"/>
      <c r="AO1062" s="335"/>
      <c r="AP1062" s="335"/>
    </row>
    <row r="1063">
      <c r="A1063" s="345">
        <v>44257.0</v>
      </c>
      <c r="B1063" s="339">
        <f t="shared" ref="B1063:AJ1063" si="389">B351-B1416-B2125</f>
        <v>1309</v>
      </c>
      <c r="C1063" s="339">
        <f t="shared" si="389"/>
        <v>2078</v>
      </c>
      <c r="D1063" s="339">
        <f t="shared" si="389"/>
        <v>6699</v>
      </c>
      <c r="E1063" s="339">
        <f t="shared" si="389"/>
        <v>584</v>
      </c>
      <c r="F1063" s="339">
        <f t="shared" si="389"/>
        <v>184</v>
      </c>
      <c r="G1063" s="339">
        <f t="shared" si="389"/>
        <v>5116</v>
      </c>
      <c r="H1063" s="339">
        <f t="shared" si="389"/>
        <v>8284</v>
      </c>
      <c r="I1063" s="339">
        <f t="shared" si="389"/>
        <v>1143</v>
      </c>
      <c r="J1063" s="339">
        <f t="shared" si="389"/>
        <v>36135</v>
      </c>
      <c r="K1063" s="339">
        <f t="shared" si="389"/>
        <v>43187</v>
      </c>
      <c r="L1063" s="339">
        <f t="shared" si="389"/>
        <v>3340</v>
      </c>
      <c r="M1063" s="339">
        <f t="shared" si="389"/>
        <v>397</v>
      </c>
      <c r="N1063" s="339">
        <f t="shared" si="389"/>
        <v>6780</v>
      </c>
      <c r="O1063" s="339">
        <f t="shared" si="389"/>
        <v>1181</v>
      </c>
      <c r="P1063" s="339">
        <f t="shared" si="389"/>
        <v>1917</v>
      </c>
      <c r="Q1063" s="339">
        <f t="shared" si="389"/>
        <v>2240</v>
      </c>
      <c r="R1063" s="339">
        <f t="shared" si="389"/>
        <v>181</v>
      </c>
      <c r="S1063" s="339">
        <f t="shared" si="389"/>
        <v>1305</v>
      </c>
      <c r="T1063" s="339">
        <f t="shared" si="389"/>
        <v>1015</v>
      </c>
      <c r="U1063" s="339">
        <f t="shared" si="389"/>
        <v>1038</v>
      </c>
      <c r="V1063" s="339">
        <f t="shared" si="389"/>
        <v>2555</v>
      </c>
      <c r="W1063" s="339">
        <f t="shared" si="389"/>
        <v>2532</v>
      </c>
      <c r="X1063" s="339">
        <f t="shared" si="389"/>
        <v>562</v>
      </c>
      <c r="Y1063" s="339">
        <f t="shared" si="389"/>
        <v>3570</v>
      </c>
      <c r="Z1063" s="339">
        <f t="shared" si="389"/>
        <v>1537</v>
      </c>
      <c r="AA1063" s="339">
        <f t="shared" si="389"/>
        <v>943</v>
      </c>
      <c r="AB1063" s="339">
        <f t="shared" si="389"/>
        <v>1031</v>
      </c>
      <c r="AC1063" s="339">
        <f t="shared" si="389"/>
        <v>471</v>
      </c>
      <c r="AD1063" s="339">
        <f t="shared" si="389"/>
        <v>693</v>
      </c>
      <c r="AE1063" s="339">
        <f t="shared" si="389"/>
        <v>509</v>
      </c>
      <c r="AF1063" s="339">
        <f t="shared" si="389"/>
        <v>7771</v>
      </c>
      <c r="AG1063" s="339">
        <f t="shared" si="389"/>
        <v>1124</v>
      </c>
      <c r="AH1063" s="339">
        <f t="shared" si="389"/>
        <v>1963</v>
      </c>
      <c r="AI1063" s="339">
        <f t="shared" si="389"/>
        <v>271</v>
      </c>
      <c r="AJ1063" s="339">
        <f t="shared" si="389"/>
        <v>0</v>
      </c>
      <c r="AK1063" s="335"/>
      <c r="AL1063" s="335"/>
      <c r="AM1063" s="335"/>
      <c r="AN1063" s="335"/>
      <c r="AO1063" s="335"/>
      <c r="AP1063" s="335"/>
    </row>
    <row r="1064">
      <c r="A1064" s="345">
        <v>44258.0</v>
      </c>
      <c r="B1064" s="339">
        <f t="shared" ref="B1064:AJ1064" si="390">B352-B1417-B2126</f>
        <v>1313</v>
      </c>
      <c r="C1064" s="339">
        <f t="shared" si="390"/>
        <v>2046</v>
      </c>
      <c r="D1064" s="339">
        <f t="shared" si="390"/>
        <v>6744</v>
      </c>
      <c r="E1064" s="339">
        <f t="shared" si="390"/>
        <v>562</v>
      </c>
      <c r="F1064" s="339">
        <f t="shared" si="390"/>
        <v>203</v>
      </c>
      <c r="G1064" s="339">
        <f t="shared" si="390"/>
        <v>5178</v>
      </c>
      <c r="H1064" s="339">
        <f t="shared" si="390"/>
        <v>7234</v>
      </c>
      <c r="I1064" s="339">
        <f t="shared" si="390"/>
        <v>1094</v>
      </c>
      <c r="J1064" s="339">
        <f t="shared" si="390"/>
        <v>35748</v>
      </c>
      <c r="K1064" s="339">
        <f t="shared" si="390"/>
        <v>42389</v>
      </c>
      <c r="L1064" s="339">
        <f t="shared" si="390"/>
        <v>3223</v>
      </c>
      <c r="M1064" s="339">
        <f t="shared" si="390"/>
        <v>406</v>
      </c>
      <c r="N1064" s="339">
        <f t="shared" si="390"/>
        <v>6663</v>
      </c>
      <c r="O1064" s="339">
        <f t="shared" si="390"/>
        <v>1244</v>
      </c>
      <c r="P1064" s="339">
        <f t="shared" si="390"/>
        <v>2020</v>
      </c>
      <c r="Q1064" s="339">
        <f t="shared" si="390"/>
        <v>2100</v>
      </c>
      <c r="R1064" s="339">
        <f t="shared" si="390"/>
        <v>168</v>
      </c>
      <c r="S1064" s="339">
        <f t="shared" si="390"/>
        <v>1296</v>
      </c>
      <c r="T1064" s="339">
        <f t="shared" si="390"/>
        <v>1001</v>
      </c>
      <c r="U1064" s="339">
        <f t="shared" si="390"/>
        <v>1064</v>
      </c>
      <c r="V1064" s="339">
        <f t="shared" si="390"/>
        <v>2557</v>
      </c>
      <c r="W1064" s="339">
        <f t="shared" si="390"/>
        <v>2541</v>
      </c>
      <c r="X1064" s="339">
        <f t="shared" si="390"/>
        <v>551</v>
      </c>
      <c r="Y1064" s="339">
        <f t="shared" si="390"/>
        <v>3556</v>
      </c>
      <c r="Z1064" s="339">
        <f t="shared" si="390"/>
        <v>1514</v>
      </c>
      <c r="AA1064" s="339">
        <f t="shared" si="390"/>
        <v>927</v>
      </c>
      <c r="AB1064" s="339">
        <f t="shared" si="390"/>
        <v>942</v>
      </c>
      <c r="AC1064" s="339">
        <f t="shared" si="390"/>
        <v>503</v>
      </c>
      <c r="AD1064" s="339">
        <f t="shared" si="390"/>
        <v>700</v>
      </c>
      <c r="AE1064" s="339">
        <f t="shared" si="390"/>
        <v>527</v>
      </c>
      <c r="AF1064" s="339">
        <f t="shared" si="390"/>
        <v>7851</v>
      </c>
      <c r="AG1064" s="339">
        <f t="shared" si="390"/>
        <v>1074</v>
      </c>
      <c r="AH1064" s="339">
        <f t="shared" si="390"/>
        <v>1976</v>
      </c>
      <c r="AI1064" s="339">
        <f t="shared" si="390"/>
        <v>282</v>
      </c>
      <c r="AJ1064" s="339">
        <f t="shared" si="390"/>
        <v>0</v>
      </c>
      <c r="AK1064" s="335"/>
      <c r="AL1064" s="335"/>
      <c r="AM1064" s="335"/>
      <c r="AN1064" s="335"/>
      <c r="AO1064" s="335"/>
      <c r="AP1064" s="335"/>
    </row>
    <row r="1065">
      <c r="A1065" s="345">
        <v>44259.0</v>
      </c>
      <c r="B1065" s="339">
        <f t="shared" ref="B1065:AJ1065" si="391">B353-B1418-B2127</f>
        <v>1321</v>
      </c>
      <c r="C1065" s="339">
        <f t="shared" si="391"/>
        <v>2041</v>
      </c>
      <c r="D1065" s="339">
        <f t="shared" si="391"/>
        <v>6739</v>
      </c>
      <c r="E1065" s="339">
        <f t="shared" si="391"/>
        <v>558</v>
      </c>
      <c r="F1065" s="339">
        <f t="shared" si="391"/>
        <v>205</v>
      </c>
      <c r="G1065" s="339">
        <f t="shared" si="391"/>
        <v>5121</v>
      </c>
      <c r="H1065" s="339">
        <f t="shared" si="391"/>
        <v>7467</v>
      </c>
      <c r="I1065" s="339">
        <f t="shared" si="391"/>
        <v>1117</v>
      </c>
      <c r="J1065" s="339">
        <f t="shared" si="391"/>
        <v>36217</v>
      </c>
      <c r="K1065" s="339">
        <f t="shared" si="391"/>
        <v>42259</v>
      </c>
      <c r="L1065" s="339">
        <f t="shared" si="391"/>
        <v>3103</v>
      </c>
      <c r="M1065" s="339">
        <f t="shared" si="391"/>
        <v>426</v>
      </c>
      <c r="N1065" s="339">
        <f t="shared" si="391"/>
        <v>6758</v>
      </c>
      <c r="O1065" s="339">
        <f t="shared" si="391"/>
        <v>1242</v>
      </c>
      <c r="P1065" s="339">
        <f t="shared" si="391"/>
        <v>2093</v>
      </c>
      <c r="Q1065" s="339">
        <f t="shared" si="391"/>
        <v>2094</v>
      </c>
      <c r="R1065" s="339">
        <f t="shared" si="391"/>
        <v>163</v>
      </c>
      <c r="S1065" s="339">
        <f t="shared" si="391"/>
        <v>1298</v>
      </c>
      <c r="T1065" s="339">
        <f t="shared" si="391"/>
        <v>997</v>
      </c>
      <c r="U1065" s="339">
        <f t="shared" si="391"/>
        <v>1047</v>
      </c>
      <c r="V1065" s="339">
        <f t="shared" si="391"/>
        <v>2564</v>
      </c>
      <c r="W1065" s="339">
        <f t="shared" si="391"/>
        <v>2559</v>
      </c>
      <c r="X1065" s="339">
        <f t="shared" si="391"/>
        <v>547</v>
      </c>
      <c r="Y1065" s="339">
        <f t="shared" si="391"/>
        <v>3436</v>
      </c>
      <c r="Z1065" s="339">
        <f t="shared" si="391"/>
        <v>1537</v>
      </c>
      <c r="AA1065" s="339">
        <f t="shared" si="391"/>
        <v>922</v>
      </c>
      <c r="AB1065" s="339">
        <f t="shared" si="391"/>
        <v>955</v>
      </c>
      <c r="AC1065" s="339">
        <f t="shared" si="391"/>
        <v>500</v>
      </c>
      <c r="AD1065" s="339">
        <f t="shared" si="391"/>
        <v>714</v>
      </c>
      <c r="AE1065" s="339">
        <f t="shared" si="391"/>
        <v>517</v>
      </c>
      <c r="AF1065" s="339">
        <f t="shared" si="391"/>
        <v>7966</v>
      </c>
      <c r="AG1065" s="339">
        <f t="shared" si="391"/>
        <v>1033</v>
      </c>
      <c r="AH1065" s="339">
        <f t="shared" si="391"/>
        <v>2031</v>
      </c>
      <c r="AI1065" s="339">
        <f t="shared" si="391"/>
        <v>298</v>
      </c>
      <c r="AJ1065" s="339">
        <f t="shared" si="391"/>
        <v>0</v>
      </c>
      <c r="AK1065" s="335"/>
      <c r="AL1065" s="335"/>
      <c r="AM1065" s="335"/>
      <c r="AN1065" s="335"/>
      <c r="AO1065" s="335"/>
      <c r="AP1065" s="335"/>
    </row>
    <row r="1066">
      <c r="A1066" s="345">
        <v>44260.0</v>
      </c>
      <c r="B1066" s="339">
        <f t="shared" ref="B1066:AJ1066" si="392">B354-B1419-B2128</f>
        <v>1326</v>
      </c>
      <c r="C1066" s="339">
        <f t="shared" si="392"/>
        <v>1997</v>
      </c>
      <c r="D1066" s="339">
        <f t="shared" si="392"/>
        <v>7134</v>
      </c>
      <c r="E1066" s="339">
        <f t="shared" si="392"/>
        <v>527</v>
      </c>
      <c r="F1066" s="339">
        <f t="shared" si="392"/>
        <v>210</v>
      </c>
      <c r="G1066" s="339">
        <f t="shared" si="392"/>
        <v>5201</v>
      </c>
      <c r="H1066" s="339">
        <f t="shared" si="392"/>
        <v>7415</v>
      </c>
      <c r="I1066" s="339">
        <f t="shared" si="392"/>
        <v>1091</v>
      </c>
      <c r="J1066" s="339">
        <f t="shared" si="392"/>
        <v>36298</v>
      </c>
      <c r="K1066" s="339">
        <f t="shared" si="392"/>
        <v>42906</v>
      </c>
      <c r="L1066" s="339">
        <f t="shared" si="392"/>
        <v>3012</v>
      </c>
      <c r="M1066" s="339">
        <f t="shared" si="392"/>
        <v>425</v>
      </c>
      <c r="N1066" s="339">
        <f t="shared" si="392"/>
        <v>6530</v>
      </c>
      <c r="O1066" s="339">
        <f t="shared" si="392"/>
        <v>1311</v>
      </c>
      <c r="P1066" s="339">
        <f t="shared" si="392"/>
        <v>2063</v>
      </c>
      <c r="Q1066" s="339">
        <f t="shared" si="392"/>
        <v>2058</v>
      </c>
      <c r="R1066" s="339">
        <f t="shared" si="392"/>
        <v>165</v>
      </c>
      <c r="S1066" s="339">
        <f t="shared" si="392"/>
        <v>1337</v>
      </c>
      <c r="T1066" s="339">
        <f t="shared" si="392"/>
        <v>1013</v>
      </c>
      <c r="U1066" s="339">
        <f t="shared" si="392"/>
        <v>1007</v>
      </c>
      <c r="V1066" s="339">
        <f t="shared" si="392"/>
        <v>2558</v>
      </c>
      <c r="W1066" s="339">
        <f t="shared" si="392"/>
        <v>2526</v>
      </c>
      <c r="X1066" s="339">
        <f t="shared" si="392"/>
        <v>530</v>
      </c>
      <c r="Y1066" s="339">
        <f t="shared" si="392"/>
        <v>3362</v>
      </c>
      <c r="Z1066" s="339">
        <f t="shared" si="392"/>
        <v>1539</v>
      </c>
      <c r="AA1066" s="339">
        <f t="shared" si="392"/>
        <v>884</v>
      </c>
      <c r="AB1066" s="339">
        <f t="shared" si="392"/>
        <v>984</v>
      </c>
      <c r="AC1066" s="339">
        <f t="shared" si="392"/>
        <v>491</v>
      </c>
      <c r="AD1066" s="339">
        <f t="shared" si="392"/>
        <v>707</v>
      </c>
      <c r="AE1066" s="339">
        <f t="shared" si="392"/>
        <v>530</v>
      </c>
      <c r="AF1066" s="339">
        <f t="shared" si="392"/>
        <v>7996</v>
      </c>
      <c r="AG1066" s="339">
        <f t="shared" si="392"/>
        <v>997</v>
      </c>
      <c r="AH1066" s="339">
        <f t="shared" si="392"/>
        <v>1938</v>
      </c>
      <c r="AI1066" s="339">
        <f t="shared" si="392"/>
        <v>290</v>
      </c>
      <c r="AJ1066" s="339">
        <f t="shared" si="392"/>
        <v>0</v>
      </c>
      <c r="AK1066" s="335"/>
      <c r="AL1066" s="335"/>
      <c r="AM1066" s="335"/>
      <c r="AN1066" s="335"/>
      <c r="AO1066" s="335"/>
      <c r="AP1066" s="335"/>
    </row>
    <row r="1067">
      <c r="A1067" s="345">
        <v>44261.0</v>
      </c>
      <c r="B1067" s="339">
        <f t="shared" ref="B1067:AJ1067" si="393">B355-B1420-B2129</f>
        <v>1324</v>
      </c>
      <c r="C1067" s="339">
        <f t="shared" si="393"/>
        <v>1926</v>
      </c>
      <c r="D1067" s="339">
        <f t="shared" si="393"/>
        <v>6415</v>
      </c>
      <c r="E1067" s="339">
        <f t="shared" si="393"/>
        <v>516</v>
      </c>
      <c r="F1067" s="339">
        <f t="shared" si="393"/>
        <v>208</v>
      </c>
      <c r="G1067" s="339">
        <f t="shared" si="393"/>
        <v>5036</v>
      </c>
      <c r="H1067" s="339">
        <f t="shared" si="393"/>
        <v>7290</v>
      </c>
      <c r="I1067" s="339">
        <f t="shared" si="393"/>
        <v>1074</v>
      </c>
      <c r="J1067" s="339">
        <f t="shared" si="393"/>
        <v>36066</v>
      </c>
      <c r="K1067" s="339">
        <f t="shared" si="393"/>
        <v>43444</v>
      </c>
      <c r="L1067" s="339">
        <f t="shared" si="393"/>
        <v>2922</v>
      </c>
      <c r="M1067" s="339">
        <f t="shared" si="393"/>
        <v>472</v>
      </c>
      <c r="N1067" s="339">
        <f t="shared" si="393"/>
        <v>6448</v>
      </c>
      <c r="O1067" s="339">
        <f t="shared" si="393"/>
        <v>1267</v>
      </c>
      <c r="P1067" s="339">
        <f t="shared" si="393"/>
        <v>2049</v>
      </c>
      <c r="Q1067" s="339">
        <f t="shared" si="393"/>
        <v>2084</v>
      </c>
      <c r="R1067" s="339">
        <f t="shared" si="393"/>
        <v>160</v>
      </c>
      <c r="S1067" s="339">
        <f t="shared" si="393"/>
        <v>1313</v>
      </c>
      <c r="T1067" s="339">
        <f t="shared" si="393"/>
        <v>972</v>
      </c>
      <c r="U1067" s="339">
        <f t="shared" si="393"/>
        <v>1010</v>
      </c>
      <c r="V1067" s="339">
        <f t="shared" si="393"/>
        <v>2575</v>
      </c>
      <c r="W1067" s="339">
        <f t="shared" si="393"/>
        <v>2520</v>
      </c>
      <c r="X1067" s="339">
        <f t="shared" si="393"/>
        <v>508</v>
      </c>
      <c r="Y1067" s="339">
        <f t="shared" si="393"/>
        <v>3213</v>
      </c>
      <c r="Z1067" s="339">
        <f t="shared" si="393"/>
        <v>1569</v>
      </c>
      <c r="AA1067" s="339">
        <f t="shared" si="393"/>
        <v>856</v>
      </c>
      <c r="AB1067" s="339">
        <f t="shared" si="393"/>
        <v>961</v>
      </c>
      <c r="AC1067" s="339">
        <f t="shared" si="393"/>
        <v>484</v>
      </c>
      <c r="AD1067" s="339">
        <f t="shared" si="393"/>
        <v>692</v>
      </c>
      <c r="AE1067" s="339">
        <f t="shared" si="393"/>
        <v>545</v>
      </c>
      <c r="AF1067" s="339">
        <f t="shared" si="393"/>
        <v>8021</v>
      </c>
      <c r="AG1067" s="339">
        <f t="shared" si="393"/>
        <v>910</v>
      </c>
      <c r="AH1067" s="339">
        <f t="shared" si="393"/>
        <v>2030</v>
      </c>
      <c r="AI1067" s="339">
        <f t="shared" si="393"/>
        <v>292</v>
      </c>
      <c r="AJ1067" s="339">
        <f t="shared" si="393"/>
        <v>0</v>
      </c>
      <c r="AK1067" s="335"/>
      <c r="AL1067" s="335"/>
      <c r="AM1067" s="335"/>
      <c r="AN1067" s="335"/>
      <c r="AO1067" s="335"/>
      <c r="AP1067" s="335"/>
    </row>
    <row r="1068">
      <c r="A1068" s="367"/>
      <c r="B1068" s="335"/>
      <c r="C1068" s="335"/>
      <c r="D1068" s="335"/>
      <c r="E1068" s="335"/>
      <c r="F1068" s="335"/>
      <c r="G1068" s="335"/>
      <c r="H1068" s="336"/>
      <c r="I1068" s="335"/>
      <c r="J1068" s="336"/>
      <c r="K1068" s="335"/>
      <c r="L1068" s="336"/>
      <c r="M1068" s="335"/>
      <c r="N1068" s="335"/>
      <c r="O1068" s="335"/>
      <c r="P1068" s="335"/>
      <c r="Q1068" s="335"/>
      <c r="R1068" s="335"/>
      <c r="S1068" s="335"/>
      <c r="T1068" s="335"/>
      <c r="U1068" s="335"/>
      <c r="V1068" s="335"/>
      <c r="W1068" s="335"/>
      <c r="X1068" s="335"/>
      <c r="Y1068" s="335"/>
      <c r="Z1068" s="335"/>
      <c r="AA1068" s="335"/>
      <c r="AB1068" s="335"/>
      <c r="AC1068" s="335"/>
      <c r="AD1068" s="335"/>
      <c r="AE1068" s="335"/>
      <c r="AF1068" s="335"/>
      <c r="AG1068" s="335"/>
      <c r="AH1068" s="335"/>
      <c r="AI1068" s="335"/>
      <c r="AJ1068" s="335"/>
      <c r="AK1068" s="335"/>
      <c r="AL1068" s="335"/>
      <c r="AM1068" s="335"/>
      <c r="AN1068" s="335"/>
      <c r="AO1068" s="335"/>
      <c r="AP1068" s="335"/>
    </row>
    <row r="1069">
      <c r="A1069" s="335" t="s">
        <v>7</v>
      </c>
      <c r="B1069" s="335" t="s">
        <v>626</v>
      </c>
      <c r="C1069" s="335" t="s">
        <v>627</v>
      </c>
      <c r="D1069" s="335" t="s">
        <v>595</v>
      </c>
      <c r="E1069" s="335" t="s">
        <v>785</v>
      </c>
      <c r="F1069" s="335" t="s">
        <v>123</v>
      </c>
      <c r="G1069" s="335" t="s">
        <v>629</v>
      </c>
      <c r="H1069" s="336" t="s">
        <v>630</v>
      </c>
      <c r="I1069" s="335" t="s">
        <v>223</v>
      </c>
      <c r="J1069" s="336" t="s">
        <v>631</v>
      </c>
      <c r="K1069" s="335" t="s">
        <v>632</v>
      </c>
      <c r="L1069" s="336" t="s">
        <v>633</v>
      </c>
      <c r="M1069" s="335" t="s">
        <v>634</v>
      </c>
      <c r="N1069" s="335" t="s">
        <v>635</v>
      </c>
      <c r="O1069" s="335" t="s">
        <v>636</v>
      </c>
      <c r="P1069" s="335" t="s">
        <v>637</v>
      </c>
      <c r="Q1069" s="335" t="s">
        <v>638</v>
      </c>
      <c r="R1069" s="335" t="s">
        <v>639</v>
      </c>
      <c r="S1069" s="335" t="s">
        <v>640</v>
      </c>
      <c r="T1069" s="335" t="s">
        <v>641</v>
      </c>
      <c r="U1069" s="335" t="s">
        <v>642</v>
      </c>
      <c r="V1069" s="335" t="s">
        <v>643</v>
      </c>
      <c r="W1069" s="335" t="s">
        <v>644</v>
      </c>
      <c r="X1069" s="335" t="s">
        <v>645</v>
      </c>
      <c r="Y1069" s="335" t="s">
        <v>646</v>
      </c>
      <c r="Z1069" s="335" t="s">
        <v>647</v>
      </c>
      <c r="AA1069" s="335" t="s">
        <v>648</v>
      </c>
      <c r="AB1069" s="335" t="s">
        <v>649</v>
      </c>
      <c r="AC1069" s="335" t="s">
        <v>650</v>
      </c>
      <c r="AD1069" s="335" t="s">
        <v>651</v>
      </c>
      <c r="AE1069" s="335" t="s">
        <v>652</v>
      </c>
      <c r="AF1069" s="335" t="s">
        <v>653</v>
      </c>
      <c r="AG1069" s="335" t="s">
        <v>654</v>
      </c>
      <c r="AH1069" s="335" t="s">
        <v>655</v>
      </c>
      <c r="AI1069" s="335" t="s">
        <v>195</v>
      </c>
      <c r="AJ1069" s="335" t="s">
        <v>656</v>
      </c>
      <c r="AK1069" s="335"/>
      <c r="AL1069" s="335"/>
      <c r="AM1069" s="335"/>
      <c r="AN1069" s="335"/>
      <c r="AO1069" s="335"/>
      <c r="AP1069" s="335"/>
    </row>
    <row r="1070">
      <c r="A1070" s="337">
        <v>43911.0</v>
      </c>
      <c r="B1070" s="353"/>
      <c r="C1070" s="353"/>
      <c r="D1070" s="338">
        <v>1.0</v>
      </c>
      <c r="E1070" s="353"/>
      <c r="F1070" s="353"/>
      <c r="G1070" s="338">
        <v>1.0</v>
      </c>
      <c r="H1070" s="339">
        <v>17.0</v>
      </c>
      <c r="I1070" s="353"/>
      <c r="J1070" s="339">
        <v>1.0</v>
      </c>
      <c r="K1070" s="353"/>
      <c r="L1070" s="354"/>
      <c r="M1070" s="353"/>
      <c r="N1070" s="353"/>
      <c r="O1070" s="353"/>
      <c r="P1070" s="353"/>
      <c r="Q1070" s="353"/>
      <c r="R1070" s="353"/>
      <c r="S1070" s="353"/>
      <c r="T1070" s="353"/>
      <c r="U1070" s="353"/>
      <c r="V1070" s="353"/>
      <c r="W1070" s="353"/>
      <c r="X1070" s="353"/>
      <c r="Y1070" s="353"/>
      <c r="Z1070" s="353"/>
      <c r="AA1070" s="353"/>
      <c r="AB1070" s="353"/>
      <c r="AC1070" s="353"/>
      <c r="AD1070" s="353"/>
      <c r="AE1070" s="353"/>
      <c r="AF1070" s="353"/>
      <c r="AG1070" s="353"/>
      <c r="AH1070" s="353"/>
      <c r="AI1070" s="353"/>
      <c r="AJ1070" s="353"/>
      <c r="AK1070" s="353"/>
      <c r="AL1070" s="353"/>
      <c r="AM1070" s="353"/>
      <c r="AN1070" s="353"/>
      <c r="AO1070" s="353"/>
      <c r="AP1070" s="353"/>
    </row>
    <row r="1071">
      <c r="A1071" s="337">
        <v>43912.0</v>
      </c>
      <c r="B1071" s="353"/>
      <c r="C1071" s="353"/>
      <c r="D1071" s="338">
        <v>1.0</v>
      </c>
      <c r="E1071" s="353"/>
      <c r="F1071" s="353"/>
      <c r="G1071" s="338">
        <v>1.0</v>
      </c>
      <c r="H1071" s="339">
        <v>22.0</v>
      </c>
      <c r="I1071" s="353"/>
      <c r="J1071" s="339">
        <v>5.0</v>
      </c>
      <c r="K1071" s="353"/>
      <c r="L1071" s="354"/>
      <c r="M1071" s="353"/>
      <c r="N1071" s="353"/>
      <c r="O1071" s="353"/>
      <c r="P1071" s="353"/>
      <c r="Q1071" s="353"/>
      <c r="R1071" s="353"/>
      <c r="S1071" s="353"/>
      <c r="T1071" s="353"/>
      <c r="U1071" s="353"/>
      <c r="V1071" s="353"/>
      <c r="W1071" s="353"/>
      <c r="X1071" s="353"/>
      <c r="Y1071" s="353"/>
      <c r="Z1071" s="353"/>
      <c r="AA1071" s="353"/>
      <c r="AB1071" s="353"/>
      <c r="AC1071" s="353"/>
      <c r="AD1071" s="353"/>
      <c r="AE1071" s="353"/>
      <c r="AF1071" s="353"/>
      <c r="AG1071" s="353"/>
      <c r="AH1071" s="353"/>
      <c r="AI1071" s="353"/>
      <c r="AJ1071" s="353"/>
      <c r="AK1071" s="353"/>
      <c r="AL1071" s="353"/>
      <c r="AM1071" s="353"/>
      <c r="AN1071" s="353"/>
      <c r="AO1071" s="353"/>
      <c r="AP1071" s="353"/>
    </row>
    <row r="1072">
      <c r="A1072" s="337">
        <v>43913.0</v>
      </c>
      <c r="B1072" s="353"/>
      <c r="C1072" s="353"/>
      <c r="D1072" s="338">
        <v>1.0</v>
      </c>
      <c r="E1072" s="353"/>
      <c r="F1072" s="353"/>
      <c r="G1072" s="338">
        <v>1.0</v>
      </c>
      <c r="H1072" s="339">
        <v>23.0</v>
      </c>
      <c r="I1072" s="353"/>
      <c r="J1072" s="339">
        <v>5.0</v>
      </c>
      <c r="K1072" s="353"/>
      <c r="L1072" s="354"/>
      <c r="M1072" s="353"/>
      <c r="N1072" s="353"/>
      <c r="O1072" s="353"/>
      <c r="P1072" s="353"/>
      <c r="Q1072" s="353"/>
      <c r="R1072" s="353"/>
      <c r="S1072" s="353"/>
      <c r="T1072" s="353"/>
      <c r="U1072" s="353"/>
      <c r="V1072" s="353"/>
      <c r="W1072" s="353"/>
      <c r="X1072" s="353"/>
      <c r="Y1072" s="353"/>
      <c r="Z1072" s="353"/>
      <c r="AA1072" s="353"/>
      <c r="AB1072" s="353"/>
      <c r="AC1072" s="353"/>
      <c r="AD1072" s="353"/>
      <c r="AE1072" s="353"/>
      <c r="AF1072" s="353"/>
      <c r="AG1072" s="353"/>
      <c r="AH1072" s="353"/>
      <c r="AI1072" s="353"/>
      <c r="AJ1072" s="353"/>
      <c r="AK1072" s="353"/>
      <c r="AL1072" s="353"/>
      <c r="AM1072" s="353"/>
      <c r="AN1072" s="353"/>
      <c r="AO1072" s="353"/>
      <c r="AP1072" s="353"/>
    </row>
    <row r="1073">
      <c r="A1073" s="337">
        <v>43914.0</v>
      </c>
      <c r="B1073" s="353"/>
      <c r="C1073" s="353"/>
      <c r="D1073" s="338">
        <v>1.0</v>
      </c>
      <c r="E1073" s="353"/>
      <c r="F1073" s="353"/>
      <c r="G1073" s="338">
        <v>1.0</v>
      </c>
      <c r="H1073" s="339">
        <v>23.0</v>
      </c>
      <c r="I1073" s="353"/>
      <c r="J1073" s="339">
        <v>5.0</v>
      </c>
      <c r="K1073" s="353"/>
      <c r="L1073" s="354"/>
      <c r="M1073" s="353"/>
      <c r="N1073" s="353"/>
      <c r="O1073" s="353"/>
      <c r="P1073" s="353"/>
      <c r="Q1073" s="353"/>
      <c r="R1073" s="353"/>
      <c r="S1073" s="353"/>
      <c r="T1073" s="353"/>
      <c r="U1073" s="353"/>
      <c r="V1073" s="353"/>
      <c r="W1073" s="353"/>
      <c r="X1073" s="353"/>
      <c r="Y1073" s="353"/>
      <c r="Z1073" s="353"/>
      <c r="AA1073" s="353"/>
      <c r="AB1073" s="353"/>
      <c r="AC1073" s="353"/>
      <c r="AD1073" s="353"/>
      <c r="AE1073" s="353"/>
      <c r="AF1073" s="353"/>
      <c r="AG1073" s="353"/>
      <c r="AH1073" s="353"/>
      <c r="AI1073" s="353"/>
      <c r="AJ1073" s="353"/>
      <c r="AK1073" s="353"/>
      <c r="AL1073" s="353"/>
      <c r="AM1073" s="353"/>
      <c r="AN1073" s="353"/>
      <c r="AO1073" s="353"/>
      <c r="AP1073" s="353"/>
    </row>
    <row r="1074">
      <c r="A1074" s="337">
        <v>43915.0</v>
      </c>
      <c r="B1074" s="353"/>
      <c r="C1074" s="353"/>
      <c r="D1074" s="338">
        <v>1.0</v>
      </c>
      <c r="E1074" s="353"/>
      <c r="F1074" s="353"/>
      <c r="G1074" s="338">
        <v>1.0</v>
      </c>
      <c r="H1074" s="339">
        <v>23.0</v>
      </c>
      <c r="I1074" s="353"/>
      <c r="J1074" s="339">
        <v>5.0</v>
      </c>
      <c r="K1074" s="353"/>
      <c r="L1074" s="339">
        <v>1.0</v>
      </c>
      <c r="M1074" s="353"/>
      <c r="N1074" s="353"/>
      <c r="O1074" s="353"/>
      <c r="P1074" s="353"/>
      <c r="Q1074" s="353"/>
      <c r="R1074" s="353"/>
      <c r="S1074" s="353"/>
      <c r="T1074" s="353"/>
      <c r="U1074" s="353"/>
      <c r="V1074" s="353"/>
      <c r="W1074" s="353"/>
      <c r="X1074" s="353"/>
      <c r="Y1074" s="353"/>
      <c r="Z1074" s="353"/>
      <c r="AA1074" s="353"/>
      <c r="AB1074" s="353"/>
      <c r="AC1074" s="353"/>
      <c r="AD1074" s="353"/>
      <c r="AE1074" s="353"/>
      <c r="AF1074" s="353"/>
      <c r="AG1074" s="353"/>
      <c r="AH1074" s="353"/>
      <c r="AI1074" s="353"/>
      <c r="AJ1074" s="353"/>
      <c r="AK1074" s="353"/>
      <c r="AL1074" s="353"/>
      <c r="AM1074" s="353"/>
      <c r="AN1074" s="353"/>
      <c r="AO1074" s="353"/>
      <c r="AP1074" s="353"/>
    </row>
    <row r="1075">
      <c r="A1075" s="337">
        <v>43916.0</v>
      </c>
      <c r="B1075" s="353"/>
      <c r="C1075" s="353"/>
      <c r="D1075" s="338">
        <v>1.0</v>
      </c>
      <c r="E1075" s="353"/>
      <c r="F1075" s="353"/>
      <c r="G1075" s="338">
        <v>1.0</v>
      </c>
      <c r="H1075" s="339">
        <v>25.0</v>
      </c>
      <c r="I1075" s="353"/>
      <c r="J1075" s="339">
        <v>5.0</v>
      </c>
      <c r="K1075" s="353"/>
      <c r="L1075" s="339">
        <v>3.0</v>
      </c>
      <c r="M1075" s="353"/>
      <c r="N1075" s="353"/>
      <c r="O1075" s="353"/>
      <c r="P1075" s="353"/>
      <c r="Q1075" s="353"/>
      <c r="R1075" s="353"/>
      <c r="S1075" s="353"/>
      <c r="T1075" s="353"/>
      <c r="U1075" s="353"/>
      <c r="V1075" s="353"/>
      <c r="W1075" s="353"/>
      <c r="X1075" s="353"/>
      <c r="Y1075" s="353"/>
      <c r="Z1075" s="353"/>
      <c r="AA1075" s="353"/>
      <c r="AB1075" s="353"/>
      <c r="AC1075" s="353"/>
      <c r="AD1075" s="353"/>
      <c r="AE1075" s="353"/>
      <c r="AF1075" s="353"/>
      <c r="AG1075" s="353"/>
      <c r="AH1075" s="353"/>
      <c r="AI1075" s="353"/>
      <c r="AJ1075" s="353"/>
      <c r="AK1075" s="353"/>
      <c r="AL1075" s="353"/>
      <c r="AM1075" s="353"/>
      <c r="AN1075" s="353"/>
      <c r="AO1075" s="353"/>
      <c r="AP1075" s="353"/>
    </row>
    <row r="1076">
      <c r="A1076" s="337">
        <v>43917.0</v>
      </c>
      <c r="B1076" s="353"/>
      <c r="C1076" s="353"/>
      <c r="D1076" s="338">
        <v>1.0</v>
      </c>
      <c r="E1076" s="353"/>
      <c r="F1076" s="353"/>
      <c r="G1076" s="338">
        <v>1.0</v>
      </c>
      <c r="H1076" s="339">
        <v>31.0</v>
      </c>
      <c r="I1076" s="353"/>
      <c r="J1076" s="339">
        <v>5.0</v>
      </c>
      <c r="K1076" s="353"/>
      <c r="L1076" s="339">
        <v>8.0</v>
      </c>
      <c r="M1076" s="353"/>
      <c r="N1076" s="353"/>
      <c r="O1076" s="353"/>
      <c r="P1076" s="353"/>
      <c r="Q1076" s="353"/>
      <c r="R1076" s="353"/>
      <c r="S1076" s="353"/>
      <c r="T1076" s="353"/>
      <c r="U1076" s="353"/>
      <c r="V1076" s="353"/>
      <c r="W1076" s="353"/>
      <c r="X1076" s="353"/>
      <c r="Y1076" s="353"/>
      <c r="Z1076" s="353"/>
      <c r="AA1076" s="353"/>
      <c r="AB1076" s="353"/>
      <c r="AC1076" s="353"/>
      <c r="AD1076" s="353"/>
      <c r="AE1076" s="353"/>
      <c r="AF1076" s="353"/>
      <c r="AG1076" s="353"/>
      <c r="AH1076" s="353"/>
      <c r="AI1076" s="353"/>
      <c r="AJ1076" s="353"/>
      <c r="AK1076" s="353"/>
      <c r="AL1076" s="353"/>
      <c r="AM1076" s="353"/>
      <c r="AN1076" s="353"/>
      <c r="AO1076" s="353"/>
      <c r="AP1076" s="353"/>
    </row>
    <row r="1077">
      <c r="A1077" s="337">
        <v>43918.0</v>
      </c>
      <c r="B1077" s="353"/>
      <c r="C1077" s="353"/>
      <c r="D1077" s="338">
        <v>1.0</v>
      </c>
      <c r="E1077" s="353"/>
      <c r="F1077" s="353"/>
      <c r="G1077" s="338">
        <v>1.0</v>
      </c>
      <c r="H1077" s="339">
        <v>43.0</v>
      </c>
      <c r="I1077" s="353"/>
      <c r="J1077" s="339">
        <v>6.0</v>
      </c>
      <c r="K1077" s="353"/>
      <c r="L1077" s="339">
        <v>8.0</v>
      </c>
      <c r="M1077" s="353"/>
      <c r="N1077" s="353"/>
      <c r="O1077" s="353"/>
      <c r="P1077" s="353"/>
      <c r="Q1077" s="353"/>
      <c r="R1077" s="353"/>
      <c r="S1077" s="353"/>
      <c r="T1077" s="353"/>
      <c r="U1077" s="353"/>
      <c r="V1077" s="353"/>
      <c r="W1077" s="353"/>
      <c r="X1077" s="353"/>
      <c r="Y1077" s="353"/>
      <c r="Z1077" s="353"/>
      <c r="AA1077" s="353"/>
      <c r="AB1077" s="353"/>
      <c r="AC1077" s="353"/>
      <c r="AD1077" s="353"/>
      <c r="AE1077" s="353"/>
      <c r="AF1077" s="353"/>
      <c r="AG1077" s="353"/>
      <c r="AH1077" s="353"/>
      <c r="AI1077" s="353"/>
      <c r="AJ1077" s="353"/>
      <c r="AK1077" s="353"/>
      <c r="AL1077" s="353"/>
      <c r="AM1077" s="353"/>
      <c r="AN1077" s="353"/>
      <c r="AO1077" s="353"/>
      <c r="AP1077" s="353"/>
    </row>
    <row r="1078">
      <c r="A1078" s="337">
        <v>43919.0</v>
      </c>
      <c r="B1078" s="353"/>
      <c r="C1078" s="353"/>
      <c r="D1078" s="338">
        <v>1.0</v>
      </c>
      <c r="E1078" s="353"/>
      <c r="F1078" s="353"/>
      <c r="G1078" s="338">
        <v>1.0</v>
      </c>
      <c r="H1078" s="339">
        <v>45.0</v>
      </c>
      <c r="I1078" s="353"/>
      <c r="J1078" s="339">
        <v>6.0</v>
      </c>
      <c r="K1078" s="353"/>
      <c r="L1078" s="339">
        <v>11.0</v>
      </c>
      <c r="M1078" s="353"/>
      <c r="N1078" s="353"/>
      <c r="O1078" s="353"/>
      <c r="P1078" s="353"/>
      <c r="Q1078" s="353"/>
      <c r="R1078" s="353"/>
      <c r="S1078" s="353"/>
      <c r="T1078" s="353"/>
      <c r="U1078" s="353"/>
      <c r="V1078" s="353"/>
      <c r="W1078" s="353"/>
      <c r="X1078" s="353"/>
      <c r="Y1078" s="353"/>
      <c r="Z1078" s="353"/>
      <c r="AA1078" s="353"/>
      <c r="AB1078" s="353"/>
      <c r="AC1078" s="353"/>
      <c r="AD1078" s="353"/>
      <c r="AE1078" s="353"/>
      <c r="AF1078" s="353"/>
      <c r="AG1078" s="353"/>
      <c r="AH1078" s="353"/>
      <c r="AI1078" s="353"/>
      <c r="AJ1078" s="353"/>
      <c r="AK1078" s="353"/>
      <c r="AL1078" s="353"/>
      <c r="AM1078" s="353"/>
      <c r="AN1078" s="353"/>
      <c r="AO1078" s="353"/>
      <c r="AP1078" s="353"/>
    </row>
    <row r="1079">
      <c r="A1079" s="337">
        <v>43920.0</v>
      </c>
      <c r="B1079" s="353"/>
      <c r="C1079" s="353"/>
      <c r="D1079" s="338">
        <v>1.0</v>
      </c>
      <c r="E1079" s="353"/>
      <c r="F1079" s="353"/>
      <c r="G1079" s="338">
        <v>1.0</v>
      </c>
      <c r="H1079" s="339">
        <v>48.0</v>
      </c>
      <c r="I1079" s="353"/>
      <c r="J1079" s="339">
        <v>8.0</v>
      </c>
      <c r="K1079" s="353"/>
      <c r="L1079" s="339">
        <v>16.0</v>
      </c>
      <c r="M1079" s="353"/>
      <c r="N1079" s="353"/>
      <c r="O1079" s="353"/>
      <c r="P1079" s="353"/>
      <c r="Q1079" s="353"/>
      <c r="R1079" s="353"/>
      <c r="S1079" s="353"/>
      <c r="T1079" s="353"/>
      <c r="U1079" s="353"/>
      <c r="V1079" s="338">
        <v>1.0</v>
      </c>
      <c r="W1079" s="353"/>
      <c r="X1079" s="353"/>
      <c r="Y1079" s="353"/>
      <c r="Z1079" s="353"/>
      <c r="AA1079" s="353"/>
      <c r="AB1079" s="353"/>
      <c r="AC1079" s="353"/>
      <c r="AD1079" s="353"/>
      <c r="AE1079" s="353"/>
      <c r="AF1079" s="353"/>
      <c r="AG1079" s="353"/>
      <c r="AH1079" s="353"/>
      <c r="AI1079" s="353"/>
      <c r="AJ1079" s="353"/>
      <c r="AK1079" s="353"/>
      <c r="AL1079" s="353"/>
      <c r="AM1079" s="353"/>
      <c r="AN1079" s="353"/>
      <c r="AO1079" s="353"/>
      <c r="AP1079" s="353"/>
    </row>
    <row r="1080">
      <c r="A1080" s="337">
        <v>43921.0</v>
      </c>
      <c r="B1080" s="353"/>
      <c r="C1080" s="353"/>
      <c r="D1080" s="338">
        <v>2.0</v>
      </c>
      <c r="E1080" s="353"/>
      <c r="F1080" s="353"/>
      <c r="G1080" s="338">
        <v>1.0</v>
      </c>
      <c r="H1080" s="339">
        <v>48.0</v>
      </c>
      <c r="I1080" s="353"/>
      <c r="J1080" s="339">
        <v>11.0</v>
      </c>
      <c r="K1080" s="353"/>
      <c r="L1080" s="339">
        <v>16.0</v>
      </c>
      <c r="M1080" s="338">
        <v>2.0</v>
      </c>
      <c r="N1080" s="353"/>
      <c r="O1080" s="353"/>
      <c r="P1080" s="353"/>
      <c r="Q1080" s="353"/>
      <c r="R1080" s="353"/>
      <c r="S1080" s="353"/>
      <c r="T1080" s="353"/>
      <c r="U1080" s="353"/>
      <c r="V1080" s="338">
        <v>1.0</v>
      </c>
      <c r="W1080" s="353"/>
      <c r="X1080" s="353"/>
      <c r="Y1080" s="353"/>
      <c r="Z1080" s="353"/>
      <c r="AA1080" s="353"/>
      <c r="AB1080" s="353"/>
      <c r="AC1080" s="353"/>
      <c r="AD1080" s="353"/>
      <c r="AE1080" s="353"/>
      <c r="AF1080" s="353"/>
      <c r="AG1080" s="353"/>
      <c r="AH1080" s="353"/>
      <c r="AI1080" s="353"/>
      <c r="AJ1080" s="353"/>
      <c r="AK1080" s="353"/>
      <c r="AL1080" s="353"/>
      <c r="AM1080" s="353"/>
      <c r="AN1080" s="353"/>
      <c r="AO1080" s="353"/>
      <c r="AP1080" s="353"/>
    </row>
    <row r="1081">
      <c r="A1081" s="337">
        <v>43922.0</v>
      </c>
      <c r="B1081" s="353"/>
      <c r="C1081" s="338">
        <v>10.0</v>
      </c>
      <c r="D1081" s="338">
        <v>7.0</v>
      </c>
      <c r="E1081" s="353"/>
      <c r="F1081" s="353"/>
      <c r="G1081" s="338">
        <v>1.0</v>
      </c>
      <c r="H1081" s="339">
        <v>50.0</v>
      </c>
      <c r="I1081" s="353"/>
      <c r="J1081" s="339">
        <v>11.0</v>
      </c>
      <c r="K1081" s="353"/>
      <c r="L1081" s="339">
        <v>17.0</v>
      </c>
      <c r="M1081" s="338">
        <v>2.0</v>
      </c>
      <c r="N1081" s="353"/>
      <c r="O1081" s="353"/>
      <c r="P1081" s="353"/>
      <c r="Q1081" s="353"/>
      <c r="R1081" s="353"/>
      <c r="S1081" s="353"/>
      <c r="T1081" s="353"/>
      <c r="U1081" s="353"/>
      <c r="V1081" s="338">
        <v>1.0</v>
      </c>
      <c r="W1081" s="353"/>
      <c r="X1081" s="353"/>
      <c r="Y1081" s="353"/>
      <c r="Z1081" s="353"/>
      <c r="AA1081" s="353"/>
      <c r="AB1081" s="338">
        <v>1.0</v>
      </c>
      <c r="AC1081" s="353"/>
      <c r="AD1081" s="338">
        <v>1.0</v>
      </c>
      <c r="AE1081" s="353"/>
      <c r="AF1081" s="338">
        <v>2.0</v>
      </c>
      <c r="AG1081" s="353"/>
      <c r="AH1081" s="353"/>
      <c r="AI1081" s="353"/>
      <c r="AJ1081" s="353"/>
      <c r="AK1081" s="353"/>
      <c r="AL1081" s="353"/>
      <c r="AM1081" s="353"/>
      <c r="AN1081" s="353"/>
      <c r="AO1081" s="353"/>
      <c r="AP1081" s="353"/>
    </row>
    <row r="1082">
      <c r="A1082" s="337">
        <v>43923.0</v>
      </c>
      <c r="B1082" s="353"/>
      <c r="C1082" s="338">
        <v>10.0</v>
      </c>
      <c r="D1082" s="338">
        <v>7.0</v>
      </c>
      <c r="E1082" s="353"/>
      <c r="F1082" s="353"/>
      <c r="G1082" s="338">
        <v>1.0</v>
      </c>
      <c r="H1082" s="339">
        <v>52.0</v>
      </c>
      <c r="I1082" s="353"/>
      <c r="J1082" s="339">
        <v>11.0</v>
      </c>
      <c r="K1082" s="353"/>
      <c r="L1082" s="339">
        <v>22.0</v>
      </c>
      <c r="M1082" s="338">
        <v>2.0</v>
      </c>
      <c r="N1082" s="353"/>
      <c r="O1082" s="338">
        <v>2.0</v>
      </c>
      <c r="P1082" s="353"/>
      <c r="Q1082" s="353"/>
      <c r="R1082" s="353"/>
      <c r="S1082" s="353"/>
      <c r="T1082" s="353"/>
      <c r="U1082" s="353"/>
      <c r="V1082" s="338">
        <v>1.0</v>
      </c>
      <c r="W1082" s="353"/>
      <c r="X1082" s="353"/>
      <c r="Y1082" s="353"/>
      <c r="Z1082" s="353"/>
      <c r="AA1082" s="353"/>
      <c r="AB1082" s="338">
        <v>1.0</v>
      </c>
      <c r="AC1082" s="353"/>
      <c r="AD1082" s="338">
        <v>1.0</v>
      </c>
      <c r="AE1082" s="353"/>
      <c r="AF1082" s="338">
        <v>2.0</v>
      </c>
      <c r="AG1082" s="353"/>
      <c r="AH1082" s="353"/>
      <c r="AI1082" s="353"/>
      <c r="AJ1082" s="353"/>
      <c r="AK1082" s="353"/>
      <c r="AL1082" s="353"/>
      <c r="AM1082" s="353"/>
      <c r="AN1082" s="353"/>
      <c r="AO1082" s="353"/>
      <c r="AP1082" s="353"/>
    </row>
    <row r="1083">
      <c r="A1083" s="337">
        <v>43924.0</v>
      </c>
      <c r="B1083" s="353"/>
      <c r="C1083" s="338">
        <v>10.0</v>
      </c>
      <c r="D1083" s="338">
        <v>7.0</v>
      </c>
      <c r="E1083" s="353"/>
      <c r="F1083" s="353"/>
      <c r="G1083" s="338">
        <v>1.0</v>
      </c>
      <c r="H1083" s="339">
        <v>52.0</v>
      </c>
      <c r="I1083" s="353"/>
      <c r="J1083" s="339">
        <v>12.0</v>
      </c>
      <c r="K1083" s="338">
        <v>11.0</v>
      </c>
      <c r="L1083" s="339">
        <v>25.0</v>
      </c>
      <c r="M1083" s="338">
        <v>2.0</v>
      </c>
      <c r="N1083" s="353"/>
      <c r="O1083" s="338">
        <v>2.0</v>
      </c>
      <c r="P1083" s="353"/>
      <c r="Q1083" s="353"/>
      <c r="R1083" s="353"/>
      <c r="S1083" s="338">
        <v>2.0</v>
      </c>
      <c r="T1083" s="353"/>
      <c r="U1083" s="353"/>
      <c r="V1083" s="338">
        <v>1.0</v>
      </c>
      <c r="W1083" s="353"/>
      <c r="X1083" s="353"/>
      <c r="Y1083" s="338">
        <v>4.0</v>
      </c>
      <c r="Z1083" s="353"/>
      <c r="AA1083" s="353"/>
      <c r="AB1083" s="338">
        <v>1.0</v>
      </c>
      <c r="AC1083" s="353"/>
      <c r="AD1083" s="338">
        <v>1.0</v>
      </c>
      <c r="AE1083" s="353"/>
      <c r="AF1083" s="338">
        <v>3.0</v>
      </c>
      <c r="AG1083" s="353"/>
      <c r="AH1083" s="353"/>
      <c r="AI1083" s="353"/>
      <c r="AJ1083" s="353"/>
      <c r="AK1083" s="353"/>
      <c r="AL1083" s="353"/>
      <c r="AM1083" s="353"/>
      <c r="AN1083" s="353"/>
      <c r="AO1083" s="353"/>
      <c r="AP1083" s="353"/>
    </row>
    <row r="1084">
      <c r="A1084" s="337">
        <v>43925.0</v>
      </c>
      <c r="B1084" s="353"/>
      <c r="C1084" s="338">
        <v>10.0</v>
      </c>
      <c r="D1084" s="338">
        <v>7.0</v>
      </c>
      <c r="E1084" s="353"/>
      <c r="F1084" s="353"/>
      <c r="G1084" s="338">
        <v>1.0</v>
      </c>
      <c r="H1084" s="339">
        <v>56.0</v>
      </c>
      <c r="I1084" s="353"/>
      <c r="J1084" s="339">
        <v>12.0</v>
      </c>
      <c r="K1084" s="338">
        <v>11.0</v>
      </c>
      <c r="L1084" s="339">
        <v>29.0</v>
      </c>
      <c r="M1084" s="338">
        <v>2.0</v>
      </c>
      <c r="N1084" s="338">
        <v>1.0</v>
      </c>
      <c r="O1084" s="338">
        <v>2.0</v>
      </c>
      <c r="P1084" s="353"/>
      <c r="Q1084" s="353"/>
      <c r="R1084" s="338">
        <v>2.0</v>
      </c>
      <c r="S1084" s="338">
        <v>0.0</v>
      </c>
      <c r="T1084" s="338">
        <v>1.0</v>
      </c>
      <c r="U1084" s="353"/>
      <c r="V1084" s="338">
        <v>1.0</v>
      </c>
      <c r="W1084" s="353"/>
      <c r="X1084" s="338">
        <v>1.0</v>
      </c>
      <c r="Y1084" s="338">
        <v>9.0</v>
      </c>
      <c r="Z1084" s="353"/>
      <c r="AA1084" s="353"/>
      <c r="AB1084" s="338">
        <v>1.0</v>
      </c>
      <c r="AC1084" s="353"/>
      <c r="AD1084" s="338">
        <v>1.0</v>
      </c>
      <c r="AE1084" s="353"/>
      <c r="AF1084" s="338">
        <v>3.0</v>
      </c>
      <c r="AG1084" s="353"/>
      <c r="AH1084" s="353"/>
      <c r="AI1084" s="353"/>
      <c r="AJ1084" s="353"/>
      <c r="AK1084" s="353"/>
      <c r="AL1084" s="353"/>
      <c r="AM1084" s="353"/>
      <c r="AN1084" s="353"/>
      <c r="AO1084" s="353"/>
      <c r="AP1084" s="353"/>
    </row>
    <row r="1085">
      <c r="A1085" s="337">
        <v>43926.0</v>
      </c>
      <c r="B1085" s="353"/>
      <c r="C1085" s="338">
        <v>18.0</v>
      </c>
      <c r="D1085" s="338">
        <v>7.0</v>
      </c>
      <c r="E1085" s="353"/>
      <c r="F1085" s="353"/>
      <c r="G1085" s="338">
        <v>1.0</v>
      </c>
      <c r="H1085" s="339">
        <v>56.0</v>
      </c>
      <c r="I1085" s="353"/>
      <c r="J1085" s="339">
        <v>12.0</v>
      </c>
      <c r="K1085" s="338">
        <v>14.0</v>
      </c>
      <c r="L1085" s="339">
        <v>30.0</v>
      </c>
      <c r="M1085" s="338">
        <v>2.0</v>
      </c>
      <c r="N1085" s="338">
        <v>1.0</v>
      </c>
      <c r="O1085" s="338">
        <v>4.0</v>
      </c>
      <c r="P1085" s="353"/>
      <c r="Q1085" s="353"/>
      <c r="R1085" s="338">
        <v>2.0</v>
      </c>
      <c r="S1085" s="355">
        <v>0.0</v>
      </c>
      <c r="T1085" s="338">
        <v>1.0</v>
      </c>
      <c r="U1085" s="353"/>
      <c r="V1085" s="338">
        <v>1.0</v>
      </c>
      <c r="W1085" s="353"/>
      <c r="X1085" s="338">
        <v>1.0</v>
      </c>
      <c r="Y1085" s="338">
        <v>9.0</v>
      </c>
      <c r="Z1085" s="353"/>
      <c r="AA1085" s="353"/>
      <c r="AB1085" s="338">
        <v>1.0</v>
      </c>
      <c r="AC1085" s="353"/>
      <c r="AD1085" s="338">
        <v>1.0</v>
      </c>
      <c r="AE1085" s="353"/>
      <c r="AF1085" s="338">
        <v>3.0</v>
      </c>
      <c r="AG1085" s="353"/>
      <c r="AH1085" s="353"/>
      <c r="AI1085" s="353"/>
      <c r="AJ1085" s="353"/>
      <c r="AK1085" s="353"/>
      <c r="AL1085" s="353"/>
      <c r="AM1085" s="353"/>
      <c r="AN1085" s="353"/>
      <c r="AO1085" s="353"/>
      <c r="AP1085" s="353"/>
    </row>
    <row r="1086">
      <c r="A1086" s="340">
        <v>43927.0</v>
      </c>
      <c r="B1086" s="353"/>
      <c r="C1086" s="355">
        <v>18.0</v>
      </c>
      <c r="D1086" s="355">
        <v>7.0</v>
      </c>
      <c r="E1086" s="353"/>
      <c r="F1086" s="353"/>
      <c r="G1086" s="355">
        <v>1.0</v>
      </c>
      <c r="H1086" s="356">
        <v>65.0</v>
      </c>
      <c r="I1086" s="353"/>
      <c r="J1086" s="356">
        <v>13.0</v>
      </c>
      <c r="K1086" s="355">
        <v>14.0</v>
      </c>
      <c r="L1086" s="356">
        <v>38.0</v>
      </c>
      <c r="M1086" s="355">
        <v>2.0</v>
      </c>
      <c r="N1086" s="355">
        <v>1.0</v>
      </c>
      <c r="O1086" s="355">
        <v>4.0</v>
      </c>
      <c r="P1086" s="353"/>
      <c r="Q1086" s="353"/>
      <c r="R1086" s="355">
        <v>2.0</v>
      </c>
      <c r="S1086" s="355">
        <v>0.0</v>
      </c>
      <c r="T1086" s="355">
        <v>1.0</v>
      </c>
      <c r="U1086" s="353"/>
      <c r="V1086" s="355">
        <v>1.0</v>
      </c>
      <c r="W1086" s="353"/>
      <c r="X1086" s="355">
        <v>1.0</v>
      </c>
      <c r="Y1086" s="355">
        <v>19.0</v>
      </c>
      <c r="Z1086" s="353"/>
      <c r="AA1086" s="353"/>
      <c r="AB1086" s="355">
        <v>1.0</v>
      </c>
      <c r="AC1086" s="353"/>
      <c r="AD1086" s="355">
        <v>1.0</v>
      </c>
      <c r="AE1086" s="353"/>
      <c r="AF1086" s="355">
        <v>3.0</v>
      </c>
      <c r="AG1086" s="353"/>
      <c r="AH1086" s="353"/>
      <c r="AI1086" s="353"/>
      <c r="AJ1086" s="353"/>
      <c r="AK1086" s="353"/>
      <c r="AL1086" s="353"/>
      <c r="AM1086" s="353"/>
      <c r="AN1086" s="353"/>
      <c r="AO1086" s="353"/>
      <c r="AP1086" s="353"/>
    </row>
    <row r="1087">
      <c r="A1087" s="340">
        <v>43928.0</v>
      </c>
      <c r="B1087" s="353"/>
      <c r="C1087" s="355">
        <v>18.0</v>
      </c>
      <c r="D1087" s="355">
        <v>7.0</v>
      </c>
      <c r="E1087" s="353"/>
      <c r="F1087" s="353"/>
      <c r="G1087" s="355">
        <v>1.0</v>
      </c>
      <c r="H1087" s="356">
        <v>65.0</v>
      </c>
      <c r="I1087" s="353"/>
      <c r="J1087" s="356">
        <v>17.0</v>
      </c>
      <c r="K1087" s="355">
        <v>14.0</v>
      </c>
      <c r="L1087" s="356">
        <v>41.0</v>
      </c>
      <c r="M1087" s="355">
        <v>3.0</v>
      </c>
      <c r="N1087" s="355">
        <v>1.0</v>
      </c>
      <c r="O1087" s="355">
        <v>6.0</v>
      </c>
      <c r="P1087" s="353"/>
      <c r="Q1087" s="353"/>
      <c r="R1087" s="355">
        <v>2.0</v>
      </c>
      <c r="S1087" s="355">
        <v>0.0</v>
      </c>
      <c r="T1087" s="355">
        <v>1.0</v>
      </c>
      <c r="U1087" s="353"/>
      <c r="V1087" s="355">
        <v>1.0</v>
      </c>
      <c r="W1087" s="353"/>
      <c r="X1087" s="355">
        <v>1.0</v>
      </c>
      <c r="Y1087" s="355">
        <v>21.0</v>
      </c>
      <c r="Z1087" s="353"/>
      <c r="AA1087" s="353"/>
      <c r="AB1087" s="355">
        <v>1.0</v>
      </c>
      <c r="AC1087" s="353"/>
      <c r="AD1087" s="355">
        <v>1.0</v>
      </c>
      <c r="AE1087" s="353"/>
      <c r="AF1087" s="355">
        <v>3.0</v>
      </c>
      <c r="AG1087" s="353"/>
      <c r="AH1087" s="353"/>
      <c r="AI1087" s="353"/>
      <c r="AJ1087" s="353"/>
      <c r="AK1087" s="353"/>
      <c r="AL1087" s="353"/>
      <c r="AM1087" s="353"/>
      <c r="AN1087" s="353"/>
      <c r="AO1087" s="353"/>
      <c r="AP1087" s="353"/>
    </row>
    <row r="1088">
      <c r="A1088" s="368">
        <v>43929.0</v>
      </c>
      <c r="B1088" s="353"/>
      <c r="C1088" s="355">
        <v>18.0</v>
      </c>
      <c r="D1088" s="355">
        <v>7.0</v>
      </c>
      <c r="E1088" s="353"/>
      <c r="F1088" s="353"/>
      <c r="G1088" s="355">
        <v>6.0</v>
      </c>
      <c r="H1088" s="356">
        <v>70.0</v>
      </c>
      <c r="I1088" s="353"/>
      <c r="J1088" s="356">
        <v>17.0</v>
      </c>
      <c r="K1088" s="355">
        <v>14.0</v>
      </c>
      <c r="L1088" s="356">
        <v>46.0</v>
      </c>
      <c r="M1088" s="355">
        <v>3.0</v>
      </c>
      <c r="N1088" s="355">
        <v>4.0</v>
      </c>
      <c r="O1088" s="355">
        <v>6.0</v>
      </c>
      <c r="P1088" s="353"/>
      <c r="Q1088" s="353"/>
      <c r="R1088" s="355">
        <v>2.0</v>
      </c>
      <c r="S1088" s="355">
        <v>0.0</v>
      </c>
      <c r="T1088" s="355">
        <v>1.0</v>
      </c>
      <c r="U1088" s="353"/>
      <c r="V1088" s="355">
        <v>1.0</v>
      </c>
      <c r="W1088" s="353"/>
      <c r="X1088" s="355">
        <v>1.0</v>
      </c>
      <c r="Y1088" s="355">
        <v>21.0</v>
      </c>
      <c r="Z1088" s="353"/>
      <c r="AA1088" s="353"/>
      <c r="AB1088" s="355">
        <v>1.0</v>
      </c>
      <c r="AC1088" s="353"/>
      <c r="AD1088" s="355">
        <v>1.0</v>
      </c>
      <c r="AE1088" s="353"/>
      <c r="AF1088" s="355">
        <v>3.0</v>
      </c>
      <c r="AG1088" s="353"/>
      <c r="AH1088" s="353"/>
      <c r="AI1088" s="353"/>
      <c r="AJ1088" s="353"/>
      <c r="AK1088" s="353"/>
      <c r="AL1088" s="353"/>
      <c r="AM1088" s="353"/>
      <c r="AN1088" s="353"/>
      <c r="AO1088" s="353"/>
      <c r="AP1088" s="353"/>
    </row>
    <row r="1089">
      <c r="A1089" s="368">
        <v>43930.0</v>
      </c>
      <c r="B1089" s="355">
        <v>1.0</v>
      </c>
      <c r="C1089" s="355">
        <v>18.0</v>
      </c>
      <c r="D1089" s="355">
        <v>7.0</v>
      </c>
      <c r="E1089" s="353"/>
      <c r="F1089" s="353"/>
      <c r="G1089" s="355">
        <v>6.0</v>
      </c>
      <c r="H1089" s="356">
        <v>82.0</v>
      </c>
      <c r="I1089" s="353"/>
      <c r="J1089" s="356">
        <v>19.0</v>
      </c>
      <c r="K1089" s="355">
        <v>18.0</v>
      </c>
      <c r="L1089" s="356">
        <v>49.0</v>
      </c>
      <c r="M1089" s="355">
        <v>3.0</v>
      </c>
      <c r="N1089" s="355">
        <v>6.0</v>
      </c>
      <c r="O1089" s="355">
        <v>6.0</v>
      </c>
      <c r="P1089" s="353"/>
      <c r="Q1089" s="353"/>
      <c r="R1089" s="355">
        <v>2.0</v>
      </c>
      <c r="S1089" s="355">
        <v>2.0</v>
      </c>
      <c r="T1089" s="355">
        <v>1.0</v>
      </c>
      <c r="U1089" s="353"/>
      <c r="V1089" s="355">
        <v>1.0</v>
      </c>
      <c r="W1089" s="353"/>
      <c r="X1089" s="355">
        <v>1.0</v>
      </c>
      <c r="Y1089" s="355">
        <v>23.0</v>
      </c>
      <c r="Z1089" s="353"/>
      <c r="AA1089" s="355">
        <v>1.0</v>
      </c>
      <c r="AB1089" s="355">
        <v>1.0</v>
      </c>
      <c r="AC1089" s="355">
        <v>1.0</v>
      </c>
      <c r="AD1089" s="355">
        <v>1.0</v>
      </c>
      <c r="AE1089" s="353"/>
      <c r="AF1089" s="355">
        <v>3.0</v>
      </c>
      <c r="AG1089" s="353"/>
      <c r="AH1089" s="353"/>
      <c r="AI1089" s="353"/>
      <c r="AJ1089" s="353"/>
      <c r="AK1089" s="353"/>
      <c r="AL1089" s="353"/>
      <c r="AM1089" s="353"/>
      <c r="AN1089" s="353"/>
      <c r="AO1089" s="353"/>
      <c r="AP1089" s="353"/>
    </row>
    <row r="1090">
      <c r="A1090" s="368">
        <v>43931.0</v>
      </c>
      <c r="B1090" s="355">
        <v>1.0</v>
      </c>
      <c r="C1090" s="355">
        <v>19.0</v>
      </c>
      <c r="D1090" s="355">
        <v>7.0</v>
      </c>
      <c r="E1090" s="355"/>
      <c r="F1090" s="355"/>
      <c r="G1090" s="355">
        <v>6.0</v>
      </c>
      <c r="H1090" s="356">
        <v>82.0</v>
      </c>
      <c r="I1090" s="355"/>
      <c r="J1090" s="356">
        <v>19.0</v>
      </c>
      <c r="K1090" s="355">
        <v>18.0</v>
      </c>
      <c r="L1090" s="356">
        <v>62.0</v>
      </c>
      <c r="M1090" s="355">
        <v>3.0</v>
      </c>
      <c r="N1090" s="355">
        <v>6.0</v>
      </c>
      <c r="O1090" s="355">
        <v>7.0</v>
      </c>
      <c r="P1090" s="355"/>
      <c r="Q1090" s="355"/>
      <c r="R1090" s="355">
        <v>2.0</v>
      </c>
      <c r="S1090" s="355">
        <v>2.0</v>
      </c>
      <c r="T1090" s="355">
        <v>1.0</v>
      </c>
      <c r="U1090" s="355">
        <v>6.0</v>
      </c>
      <c r="V1090" s="355">
        <v>1.0</v>
      </c>
      <c r="W1090" s="355">
        <v>8.0</v>
      </c>
      <c r="X1090" s="355">
        <v>1.0</v>
      </c>
      <c r="Y1090" s="355">
        <v>24.0</v>
      </c>
      <c r="Z1090" s="355"/>
      <c r="AA1090" s="355">
        <v>1.0</v>
      </c>
      <c r="AB1090" s="355">
        <v>1.0</v>
      </c>
      <c r="AC1090" s="355">
        <v>1.0</v>
      </c>
      <c r="AD1090" s="355">
        <v>1.0</v>
      </c>
      <c r="AE1090" s="355"/>
      <c r="AF1090" s="355">
        <v>3.0</v>
      </c>
      <c r="AG1090" s="355"/>
      <c r="AH1090" s="355"/>
      <c r="AI1090" s="355"/>
      <c r="AJ1090" s="353"/>
      <c r="AK1090" s="353"/>
      <c r="AL1090" s="353"/>
      <c r="AM1090" s="353"/>
      <c r="AN1090" s="353"/>
      <c r="AO1090" s="353"/>
      <c r="AP1090" s="353"/>
    </row>
    <row r="1091">
      <c r="A1091" s="343">
        <v>43932.0</v>
      </c>
      <c r="B1091" s="355">
        <v>1.0</v>
      </c>
      <c r="C1091" s="355">
        <v>19.0</v>
      </c>
      <c r="D1091" s="355">
        <v>7.0</v>
      </c>
      <c r="E1091" s="355"/>
      <c r="F1091" s="355"/>
      <c r="G1091" s="355">
        <v>6.0</v>
      </c>
      <c r="H1091" s="356">
        <v>82.0</v>
      </c>
      <c r="I1091" s="355"/>
      <c r="J1091" s="356">
        <v>19.0</v>
      </c>
      <c r="K1091" s="355">
        <v>18.0</v>
      </c>
      <c r="L1091" s="356">
        <v>64.0</v>
      </c>
      <c r="M1091" s="355">
        <v>3.0</v>
      </c>
      <c r="N1091" s="355">
        <v>6.0</v>
      </c>
      <c r="O1091" s="355">
        <v>7.0</v>
      </c>
      <c r="P1091" s="355"/>
      <c r="Q1091" s="355"/>
      <c r="R1091" s="355">
        <v>2.0</v>
      </c>
      <c r="S1091" s="355">
        <v>2.0</v>
      </c>
      <c r="T1091" s="355">
        <v>1.0</v>
      </c>
      <c r="U1091" s="355">
        <v>7.0</v>
      </c>
      <c r="V1091" s="355">
        <v>1.0</v>
      </c>
      <c r="W1091" s="355">
        <v>8.0</v>
      </c>
      <c r="X1091" s="355">
        <v>1.0</v>
      </c>
      <c r="Y1091" s="355">
        <v>25.0</v>
      </c>
      <c r="Z1091" s="355"/>
      <c r="AA1091" s="355">
        <v>1.0</v>
      </c>
      <c r="AB1091" s="355">
        <v>1.0</v>
      </c>
      <c r="AC1091" s="355">
        <v>1.0</v>
      </c>
      <c r="AD1091" s="355">
        <v>1.0</v>
      </c>
      <c r="AE1091" s="355"/>
      <c r="AF1091" s="355">
        <v>3.0</v>
      </c>
      <c r="AG1091" s="355"/>
      <c r="AH1091" s="355"/>
      <c r="AI1091" s="355"/>
      <c r="AJ1091" s="355"/>
      <c r="AK1091" s="355"/>
      <c r="AL1091" s="355"/>
      <c r="AM1091" s="355"/>
      <c r="AN1091" s="355"/>
      <c r="AO1091" s="355"/>
      <c r="AP1091" s="355"/>
    </row>
    <row r="1092">
      <c r="A1092" s="343">
        <v>43933.0</v>
      </c>
      <c r="B1092" s="355">
        <v>1.0</v>
      </c>
      <c r="C1092" s="355">
        <v>19.0</v>
      </c>
      <c r="D1092" s="355">
        <v>7.0</v>
      </c>
      <c r="E1092" s="355"/>
      <c r="F1092" s="355"/>
      <c r="G1092" s="355">
        <v>6.0</v>
      </c>
      <c r="H1092" s="356">
        <v>142.0</v>
      </c>
      <c r="I1092" s="355"/>
      <c r="J1092" s="356">
        <v>19.0</v>
      </c>
      <c r="K1092" s="355">
        <v>19.0</v>
      </c>
      <c r="L1092" s="356">
        <v>68.0</v>
      </c>
      <c r="M1092" s="355">
        <v>3.0</v>
      </c>
      <c r="N1092" s="355">
        <v>6.0</v>
      </c>
      <c r="O1092" s="355">
        <v>7.0</v>
      </c>
      <c r="P1092" s="355"/>
      <c r="Q1092" s="355"/>
      <c r="R1092" s="355">
        <v>2.0</v>
      </c>
      <c r="S1092" s="355">
        <v>2.0</v>
      </c>
      <c r="T1092" s="355">
        <v>4.0</v>
      </c>
      <c r="U1092" s="355">
        <v>6.0</v>
      </c>
      <c r="V1092" s="355">
        <v>1.0</v>
      </c>
      <c r="W1092" s="355">
        <v>8.0</v>
      </c>
      <c r="X1092" s="355">
        <v>1.0</v>
      </c>
      <c r="Y1092" s="355">
        <v>25.0</v>
      </c>
      <c r="Z1092" s="355">
        <v>2.0</v>
      </c>
      <c r="AA1092" s="355">
        <v>1.0</v>
      </c>
      <c r="AB1092" s="355">
        <v>1.0</v>
      </c>
      <c r="AC1092" s="355">
        <v>1.0</v>
      </c>
      <c r="AD1092" s="355">
        <v>1.0</v>
      </c>
      <c r="AE1092" s="355"/>
      <c r="AF1092" s="355">
        <v>5.0</v>
      </c>
      <c r="AG1092" s="355">
        <v>2.0</v>
      </c>
      <c r="AH1092" s="353"/>
      <c r="AI1092" s="353"/>
      <c r="AJ1092" s="353"/>
      <c r="AK1092" s="353"/>
      <c r="AL1092" s="353"/>
      <c r="AM1092" s="353"/>
      <c r="AN1092" s="353"/>
      <c r="AO1092" s="353"/>
      <c r="AP1092" s="353"/>
    </row>
    <row r="1093">
      <c r="A1093" s="343">
        <v>43934.0</v>
      </c>
      <c r="B1093" s="355">
        <v>4.0</v>
      </c>
      <c r="C1093" s="355">
        <v>20.0</v>
      </c>
      <c r="D1093" s="355">
        <v>7.0</v>
      </c>
      <c r="E1093" s="355"/>
      <c r="F1093" s="355"/>
      <c r="G1093" s="355">
        <v>6.0</v>
      </c>
      <c r="H1093" s="356">
        <v>142.0</v>
      </c>
      <c r="I1093" s="355"/>
      <c r="J1093" s="356">
        <v>22.0</v>
      </c>
      <c r="K1093" s="355">
        <v>19.0</v>
      </c>
      <c r="L1093" s="356">
        <v>73.0</v>
      </c>
      <c r="M1093" s="355">
        <v>3.0</v>
      </c>
      <c r="N1093" s="355">
        <v>6.0</v>
      </c>
      <c r="O1093" s="355">
        <v>8.0</v>
      </c>
      <c r="P1093" s="355"/>
      <c r="Q1093" s="355"/>
      <c r="R1093" s="355">
        <v>2.0</v>
      </c>
      <c r="S1093" s="355">
        <v>2.0</v>
      </c>
      <c r="T1093" s="355">
        <v>4.0</v>
      </c>
      <c r="U1093" s="355">
        <v>7.0</v>
      </c>
      <c r="V1093" s="355">
        <v>2.0</v>
      </c>
      <c r="W1093" s="355">
        <v>9.0</v>
      </c>
      <c r="X1093" s="355">
        <v>1.0</v>
      </c>
      <c r="Y1093" s="355">
        <v>31.0</v>
      </c>
      <c r="Z1093" s="355">
        <v>2.0</v>
      </c>
      <c r="AA1093" s="355">
        <v>1.0</v>
      </c>
      <c r="AB1093" s="355">
        <v>1.0</v>
      </c>
      <c r="AC1093" s="355">
        <v>1.0</v>
      </c>
      <c r="AD1093" s="355">
        <v>1.0</v>
      </c>
      <c r="AE1093" s="355"/>
      <c r="AF1093" s="355">
        <v>5.0</v>
      </c>
      <c r="AG1093" s="355">
        <v>1.0</v>
      </c>
      <c r="AH1093" s="353"/>
      <c r="AI1093" s="353"/>
      <c r="AJ1093" s="353"/>
      <c r="AK1093" s="353"/>
      <c r="AL1093" s="353"/>
      <c r="AM1093" s="353"/>
      <c r="AN1093" s="353"/>
      <c r="AO1093" s="353"/>
      <c r="AP1093" s="353"/>
    </row>
    <row r="1094">
      <c r="A1094" s="343">
        <v>43935.0</v>
      </c>
      <c r="B1094" s="355">
        <v>4.0</v>
      </c>
      <c r="C1094" s="355">
        <v>21.0</v>
      </c>
      <c r="D1094" s="355">
        <v>7.0</v>
      </c>
      <c r="E1094" s="355"/>
      <c r="F1094" s="355"/>
      <c r="G1094" s="355">
        <v>18.0</v>
      </c>
      <c r="H1094" s="356">
        <v>163.0</v>
      </c>
      <c r="I1094" s="355"/>
      <c r="J1094" s="356">
        <v>23.0</v>
      </c>
      <c r="K1094" s="355">
        <v>19.0</v>
      </c>
      <c r="L1094" s="356">
        <v>76.0</v>
      </c>
      <c r="M1094" s="355">
        <v>5.0</v>
      </c>
      <c r="N1094" s="355">
        <v>6.0</v>
      </c>
      <c r="O1094" s="355">
        <v>8.0</v>
      </c>
      <c r="P1094" s="355">
        <v>3.0</v>
      </c>
      <c r="Q1094" s="355"/>
      <c r="R1094" s="355">
        <v>2.0</v>
      </c>
      <c r="S1094" s="355">
        <v>2.0</v>
      </c>
      <c r="T1094" s="355">
        <v>4.0</v>
      </c>
      <c r="U1094" s="355">
        <v>7.0</v>
      </c>
      <c r="V1094" s="355">
        <v>2.0</v>
      </c>
      <c r="W1094" s="355">
        <v>10.0</v>
      </c>
      <c r="X1094" s="355">
        <v>1.0</v>
      </c>
      <c r="Y1094" s="355">
        <v>33.0</v>
      </c>
      <c r="Z1094" s="355">
        <v>2.0</v>
      </c>
      <c r="AA1094" s="355">
        <v>1.0</v>
      </c>
      <c r="AB1094" s="355">
        <v>1.0</v>
      </c>
      <c r="AC1094" s="355">
        <v>1.0</v>
      </c>
      <c r="AD1094" s="355">
        <v>1.0</v>
      </c>
      <c r="AE1094" s="355"/>
      <c r="AF1094" s="355">
        <v>5.0</v>
      </c>
      <c r="AG1094" s="355">
        <v>1.0</v>
      </c>
      <c r="AH1094" s="353"/>
      <c r="AI1094" s="353"/>
      <c r="AJ1094" s="353"/>
      <c r="AK1094" s="353"/>
      <c r="AL1094" s="353"/>
      <c r="AM1094" s="353"/>
      <c r="AN1094" s="353"/>
      <c r="AO1094" s="353"/>
      <c r="AP1094" s="353"/>
    </row>
    <row r="1095">
      <c r="A1095" s="343">
        <v>43936.0</v>
      </c>
      <c r="B1095" s="356">
        <v>4.0</v>
      </c>
      <c r="C1095" s="356">
        <v>23.0</v>
      </c>
      <c r="D1095" s="356">
        <v>7.0</v>
      </c>
      <c r="E1095" s="356"/>
      <c r="F1095" s="356"/>
      <c r="G1095" s="356">
        <v>18.0</v>
      </c>
      <c r="H1095" s="356">
        <v>164.0</v>
      </c>
      <c r="I1095" s="356"/>
      <c r="J1095" s="356">
        <v>23.0</v>
      </c>
      <c r="K1095" s="356">
        <v>19.0</v>
      </c>
      <c r="L1095" s="356">
        <v>81.0</v>
      </c>
      <c r="M1095" s="356">
        <v>5.0</v>
      </c>
      <c r="N1095" s="356">
        <v>6.0</v>
      </c>
      <c r="O1095" s="356">
        <v>8.0</v>
      </c>
      <c r="P1095" s="356">
        <v>3.0</v>
      </c>
      <c r="Q1095" s="356">
        <v>1.0</v>
      </c>
      <c r="R1095" s="356">
        <v>2.0</v>
      </c>
      <c r="S1095" s="356">
        <v>2.0</v>
      </c>
      <c r="T1095" s="356">
        <v>4.0</v>
      </c>
      <c r="U1095" s="356">
        <v>8.0</v>
      </c>
      <c r="V1095" s="356">
        <v>2.0</v>
      </c>
      <c r="W1095" s="356">
        <v>10.0</v>
      </c>
      <c r="X1095" s="356">
        <v>1.0</v>
      </c>
      <c r="Y1095" s="356">
        <v>42.0</v>
      </c>
      <c r="Z1095" s="356">
        <v>2.0</v>
      </c>
      <c r="AA1095" s="356">
        <v>1.0</v>
      </c>
      <c r="AB1095" s="356">
        <v>1.0</v>
      </c>
      <c r="AC1095" s="356">
        <v>2.0</v>
      </c>
      <c r="AD1095" s="356">
        <v>1.0</v>
      </c>
      <c r="AE1095" s="356"/>
      <c r="AF1095" s="356">
        <v>5.0</v>
      </c>
      <c r="AG1095" s="356">
        <v>1.0</v>
      </c>
      <c r="AH1095" s="353"/>
      <c r="AI1095" s="353"/>
      <c r="AJ1095" s="353"/>
      <c r="AK1095" s="353"/>
      <c r="AL1095" s="353"/>
      <c r="AM1095" s="353"/>
      <c r="AN1095" s="353"/>
      <c r="AO1095" s="353"/>
      <c r="AP1095" s="353"/>
    </row>
    <row r="1096">
      <c r="A1096" s="343">
        <v>43937.0</v>
      </c>
      <c r="B1096" s="356">
        <v>4.0</v>
      </c>
      <c r="C1096" s="356">
        <v>32.0</v>
      </c>
      <c r="D1096" s="356">
        <v>7.0</v>
      </c>
      <c r="E1096" s="356"/>
      <c r="F1096" s="356"/>
      <c r="G1096" s="356">
        <v>22.0</v>
      </c>
      <c r="H1096" s="356">
        <v>202.0</v>
      </c>
      <c r="I1096" s="356"/>
      <c r="J1096" s="356">
        <v>28.0</v>
      </c>
      <c r="K1096" s="356">
        <v>19.0</v>
      </c>
      <c r="L1096" s="356">
        <v>86.0</v>
      </c>
      <c r="M1096" s="356">
        <v>5.0</v>
      </c>
      <c r="N1096" s="356">
        <v>10.0</v>
      </c>
      <c r="O1096" s="356">
        <v>8.0</v>
      </c>
      <c r="P1096" s="356">
        <v>6.0</v>
      </c>
      <c r="Q1096" s="356">
        <v>2.0</v>
      </c>
      <c r="R1096" s="356">
        <v>5.0</v>
      </c>
      <c r="S1096" s="356">
        <v>2.0</v>
      </c>
      <c r="T1096" s="356">
        <v>5.0</v>
      </c>
      <c r="U1096" s="356">
        <v>8.0</v>
      </c>
      <c r="V1096" s="356">
        <v>5.0</v>
      </c>
      <c r="W1096" s="356">
        <v>12.0</v>
      </c>
      <c r="X1096" s="356">
        <v>4.0</v>
      </c>
      <c r="Y1096" s="356">
        <v>42.0</v>
      </c>
      <c r="Z1096" s="356">
        <v>2.0</v>
      </c>
      <c r="AA1096" s="356">
        <v>8.0</v>
      </c>
      <c r="AB1096" s="356">
        <v>5.0</v>
      </c>
      <c r="AC1096" s="356">
        <v>2.0</v>
      </c>
      <c r="AD1096" s="356">
        <v>1.0</v>
      </c>
      <c r="AE1096" s="356"/>
      <c r="AF1096" s="356">
        <v>15.0</v>
      </c>
      <c r="AG1096" s="356">
        <v>1.0</v>
      </c>
      <c r="AH1096" s="353"/>
      <c r="AI1096" s="353"/>
      <c r="AJ1096" s="353"/>
      <c r="AK1096" s="353"/>
      <c r="AL1096" s="353"/>
      <c r="AM1096" s="353"/>
      <c r="AN1096" s="353"/>
      <c r="AO1096" s="353"/>
      <c r="AP1096" s="353"/>
    </row>
    <row r="1097">
      <c r="A1097" s="343">
        <v>43938.0</v>
      </c>
      <c r="B1097" s="356">
        <v>4.0</v>
      </c>
      <c r="C1097" s="356">
        <v>36.0</v>
      </c>
      <c r="D1097" s="356">
        <v>9.0</v>
      </c>
      <c r="E1097" s="356"/>
      <c r="F1097" s="356"/>
      <c r="G1097" s="356">
        <v>25.0</v>
      </c>
      <c r="H1097" s="356">
        <v>204.0</v>
      </c>
      <c r="I1097" s="356"/>
      <c r="J1097" s="356">
        <v>41.0</v>
      </c>
      <c r="K1097" s="356">
        <v>36.0</v>
      </c>
      <c r="L1097" s="356">
        <v>94.0</v>
      </c>
      <c r="M1097" s="356">
        <v>5.0</v>
      </c>
      <c r="N1097" s="356">
        <v>10.0</v>
      </c>
      <c r="O1097" s="356">
        <v>8.0</v>
      </c>
      <c r="P1097" s="356">
        <v>6.0</v>
      </c>
      <c r="Q1097" s="356">
        <v>2.0</v>
      </c>
      <c r="R1097" s="356">
        <v>5.0</v>
      </c>
      <c r="S1097" s="356">
        <v>2.0</v>
      </c>
      <c r="T1097" s="356">
        <v>5.0</v>
      </c>
      <c r="U1097" s="356">
        <v>11.0</v>
      </c>
      <c r="V1097" s="356">
        <v>5.0</v>
      </c>
      <c r="W1097" s="356">
        <v>12.0</v>
      </c>
      <c r="X1097" s="356">
        <v>4.0</v>
      </c>
      <c r="Y1097" s="356">
        <v>43.0</v>
      </c>
      <c r="Z1097" s="356">
        <v>2.0</v>
      </c>
      <c r="AA1097" s="356">
        <v>10.0</v>
      </c>
      <c r="AB1097" s="356">
        <v>9.0</v>
      </c>
      <c r="AC1097" s="356">
        <v>2.0</v>
      </c>
      <c r="AD1097" s="356">
        <v>1.0</v>
      </c>
      <c r="AE1097" s="356"/>
      <c r="AF1097" s="356">
        <v>15.0</v>
      </c>
      <c r="AG1097" s="356">
        <v>1.0</v>
      </c>
      <c r="AH1097" s="353"/>
      <c r="AI1097" s="353"/>
      <c r="AJ1097" s="353"/>
      <c r="AK1097" s="353"/>
      <c r="AL1097" s="353"/>
      <c r="AM1097" s="353"/>
      <c r="AN1097" s="353"/>
      <c r="AO1097" s="353"/>
      <c r="AP1097" s="353"/>
    </row>
    <row r="1098">
      <c r="A1098" s="343">
        <v>43939.0</v>
      </c>
      <c r="B1098" s="356">
        <v>4.0</v>
      </c>
      <c r="C1098" s="356">
        <v>36.0</v>
      </c>
      <c r="D1098" s="356">
        <v>9.0</v>
      </c>
      <c r="E1098" s="356"/>
      <c r="F1098" s="356"/>
      <c r="G1098" s="356">
        <v>26.0</v>
      </c>
      <c r="H1098" s="356">
        <v>205.0</v>
      </c>
      <c r="I1098" s="356"/>
      <c r="J1098" s="356">
        <v>41.0</v>
      </c>
      <c r="K1098" s="356">
        <v>44.0</v>
      </c>
      <c r="L1098" s="356">
        <v>96.0</v>
      </c>
      <c r="M1098" s="356">
        <v>5.0</v>
      </c>
      <c r="N1098" s="356">
        <v>11.0</v>
      </c>
      <c r="O1098" s="356">
        <v>8.0</v>
      </c>
      <c r="P1098" s="356">
        <v>6.0</v>
      </c>
      <c r="Q1098" s="356">
        <v>2.0</v>
      </c>
      <c r="R1098" s="356">
        <v>6.0</v>
      </c>
      <c r="S1098" s="356">
        <v>2.0</v>
      </c>
      <c r="T1098" s="356">
        <v>5.0</v>
      </c>
      <c r="U1098" s="356">
        <v>13.0</v>
      </c>
      <c r="V1098" s="356">
        <v>5.0</v>
      </c>
      <c r="W1098" s="356">
        <v>12.0</v>
      </c>
      <c r="X1098" s="356">
        <v>4.0</v>
      </c>
      <c r="Y1098" s="356">
        <v>43.0</v>
      </c>
      <c r="Z1098" s="356">
        <v>2.0</v>
      </c>
      <c r="AA1098" s="356">
        <v>10.0</v>
      </c>
      <c r="AB1098" s="356">
        <v>9.0</v>
      </c>
      <c r="AC1098" s="356">
        <v>2.0</v>
      </c>
      <c r="AD1098" s="356">
        <v>6.0</v>
      </c>
      <c r="AE1098" s="356"/>
      <c r="AF1098" s="356">
        <v>18.0</v>
      </c>
      <c r="AG1098" s="356">
        <v>1.0</v>
      </c>
      <c r="AH1098" s="353"/>
      <c r="AI1098" s="353"/>
      <c r="AJ1098" s="353"/>
      <c r="AK1098" s="353"/>
      <c r="AL1098" s="353"/>
      <c r="AM1098" s="353"/>
      <c r="AN1098" s="353"/>
      <c r="AO1098" s="353"/>
      <c r="AP1098" s="353"/>
    </row>
    <row r="1099">
      <c r="A1099" s="343">
        <v>43940.0</v>
      </c>
      <c r="B1099" s="356">
        <v>4.0</v>
      </c>
      <c r="C1099" s="356">
        <v>38.0</v>
      </c>
      <c r="D1099" s="356">
        <v>9.0</v>
      </c>
      <c r="E1099" s="356"/>
      <c r="F1099" s="356"/>
      <c r="G1099" s="356">
        <v>27.0</v>
      </c>
      <c r="H1099" s="356">
        <v>234.0</v>
      </c>
      <c r="I1099" s="356"/>
      <c r="J1099" s="356">
        <v>45.0</v>
      </c>
      <c r="K1099" s="356">
        <v>51.0</v>
      </c>
      <c r="L1099" s="356">
        <v>98.0</v>
      </c>
      <c r="M1099" s="356">
        <v>6.0</v>
      </c>
      <c r="N1099" s="356">
        <v>11.0</v>
      </c>
      <c r="O1099" s="356">
        <v>8.0</v>
      </c>
      <c r="P1099" s="356">
        <v>6.0</v>
      </c>
      <c r="Q1099" s="356">
        <v>2.0</v>
      </c>
      <c r="R1099" s="356">
        <v>6.0</v>
      </c>
      <c r="S1099" s="356">
        <v>11.0</v>
      </c>
      <c r="T1099" s="356">
        <v>5.0</v>
      </c>
      <c r="U1099" s="356">
        <v>13.0</v>
      </c>
      <c r="V1099" s="356">
        <v>5.0</v>
      </c>
      <c r="W1099" s="356">
        <v>12.0</v>
      </c>
      <c r="X1099" s="356">
        <v>4.0</v>
      </c>
      <c r="Y1099" s="356">
        <v>43.0</v>
      </c>
      <c r="Z1099" s="356">
        <v>2.0</v>
      </c>
      <c r="AA1099" s="356">
        <v>10.0</v>
      </c>
      <c r="AB1099" s="356">
        <v>9.0</v>
      </c>
      <c r="AC1099" s="356">
        <v>2.0</v>
      </c>
      <c r="AD1099" s="356">
        <v>6.0</v>
      </c>
      <c r="AE1099" s="356"/>
      <c r="AF1099" s="356">
        <v>18.0</v>
      </c>
      <c r="AG1099" s="356">
        <v>1.0</v>
      </c>
      <c r="AH1099" s="353"/>
      <c r="AI1099" s="353"/>
      <c r="AJ1099" s="353"/>
      <c r="AK1099" s="353"/>
      <c r="AL1099" s="353"/>
      <c r="AM1099" s="353"/>
      <c r="AN1099" s="353"/>
      <c r="AO1099" s="353"/>
      <c r="AP1099" s="353"/>
    </row>
    <row r="1100">
      <c r="A1100" s="343">
        <v>43941.0</v>
      </c>
      <c r="B1100" s="356">
        <v>4.0</v>
      </c>
      <c r="C1100" s="356">
        <v>42.0</v>
      </c>
      <c r="D1100" s="356">
        <v>17.0</v>
      </c>
      <c r="E1100" s="356">
        <v>1.0</v>
      </c>
      <c r="F1100" s="356"/>
      <c r="G1100" s="356">
        <v>28.0</v>
      </c>
      <c r="H1100" s="356">
        <v>230.0</v>
      </c>
      <c r="I1100" s="356">
        <v>1.0</v>
      </c>
      <c r="J1100" s="356">
        <v>56.0</v>
      </c>
      <c r="K1100" s="356">
        <v>51.0</v>
      </c>
      <c r="L1100" s="356">
        <v>98.0</v>
      </c>
      <c r="M1100" s="356">
        <v>6.0</v>
      </c>
      <c r="N1100" s="356">
        <v>11.0</v>
      </c>
      <c r="O1100" s="356">
        <v>9.0</v>
      </c>
      <c r="P1100" s="356">
        <v>9.0</v>
      </c>
      <c r="Q1100" s="356">
        <v>2.0</v>
      </c>
      <c r="R1100" s="356">
        <v>6.0</v>
      </c>
      <c r="S1100" s="356">
        <v>11.0</v>
      </c>
      <c r="T1100" s="356">
        <v>5.0</v>
      </c>
      <c r="U1100" s="356">
        <v>13.0</v>
      </c>
      <c r="V1100" s="356">
        <v>5.0</v>
      </c>
      <c r="W1100" s="356">
        <v>13.0</v>
      </c>
      <c r="X1100" s="356">
        <v>4.0</v>
      </c>
      <c r="Y1100" s="356">
        <v>63.0</v>
      </c>
      <c r="Z1100" s="356">
        <v>2.0</v>
      </c>
      <c r="AA1100" s="356">
        <v>10.0</v>
      </c>
      <c r="AB1100" s="356">
        <v>9.0</v>
      </c>
      <c r="AC1100" s="356">
        <v>2.0</v>
      </c>
      <c r="AD1100" s="356">
        <v>10.0</v>
      </c>
      <c r="AE1100" s="356"/>
      <c r="AF1100" s="356">
        <v>28.0</v>
      </c>
      <c r="AG1100" s="356">
        <v>1.0</v>
      </c>
      <c r="AH1100" s="353"/>
      <c r="AI1100" s="353"/>
      <c r="AJ1100" s="353"/>
      <c r="AK1100" s="353"/>
      <c r="AL1100" s="353"/>
      <c r="AM1100" s="353"/>
      <c r="AN1100" s="353"/>
      <c r="AO1100" s="353"/>
      <c r="AP1100" s="353"/>
    </row>
    <row r="1101">
      <c r="A1101" s="343">
        <v>43942.0</v>
      </c>
      <c r="B1101" s="356">
        <v>4.0</v>
      </c>
      <c r="C1101" s="356">
        <v>42.0</v>
      </c>
      <c r="D1101" s="356">
        <v>17.0</v>
      </c>
      <c r="E1101" s="356">
        <v>2.0</v>
      </c>
      <c r="F1101" s="356">
        <v>1.0</v>
      </c>
      <c r="G1101" s="356">
        <v>30.0</v>
      </c>
      <c r="H1101" s="356">
        <v>286.0</v>
      </c>
      <c r="I1101" s="356">
        <v>1.0</v>
      </c>
      <c r="J1101" s="356">
        <v>75.0</v>
      </c>
      <c r="K1101" s="356">
        <v>51.0</v>
      </c>
      <c r="L1101" s="356">
        <v>100.0</v>
      </c>
      <c r="M1101" s="356">
        <v>7.0</v>
      </c>
      <c r="N1101" s="356">
        <v>11.0</v>
      </c>
      <c r="O1101" s="356">
        <v>9.0</v>
      </c>
      <c r="P1101" s="356">
        <v>9.0</v>
      </c>
      <c r="Q1101" s="356">
        <v>2.0</v>
      </c>
      <c r="R1101" s="356">
        <v>8.0</v>
      </c>
      <c r="S1101" s="356">
        <v>11.0</v>
      </c>
      <c r="T1101" s="356">
        <v>5.0</v>
      </c>
      <c r="U1101" s="356">
        <v>13.0</v>
      </c>
      <c r="V1101" s="356">
        <v>5.0</v>
      </c>
      <c r="W1101" s="356">
        <v>13.0</v>
      </c>
      <c r="X1101" s="356">
        <v>4.0</v>
      </c>
      <c r="Y1101" s="356">
        <v>73.0</v>
      </c>
      <c r="Z1101" s="356">
        <v>3.0</v>
      </c>
      <c r="AA1101" s="356">
        <v>10.0</v>
      </c>
      <c r="AB1101" s="356">
        <v>9.0</v>
      </c>
      <c r="AC1101" s="356">
        <v>2.0</v>
      </c>
      <c r="AD1101" s="356">
        <v>10.0</v>
      </c>
      <c r="AE1101" s="356"/>
      <c r="AF1101" s="356">
        <v>28.0</v>
      </c>
      <c r="AG1101" s="356">
        <v>1.0</v>
      </c>
      <c r="AH1101" s="353"/>
      <c r="AI1101" s="353"/>
      <c r="AJ1101" s="353"/>
      <c r="AK1101" s="353"/>
      <c r="AL1101" s="353"/>
      <c r="AM1101" s="353"/>
      <c r="AN1101" s="353"/>
      <c r="AO1101" s="353"/>
      <c r="AP1101" s="353"/>
    </row>
    <row r="1102">
      <c r="A1102" s="343">
        <v>43943.0</v>
      </c>
      <c r="B1102" s="341">
        <v>4.0</v>
      </c>
      <c r="C1102" s="341">
        <v>47.0</v>
      </c>
      <c r="D1102" s="341">
        <v>29.0</v>
      </c>
      <c r="E1102" s="341">
        <v>2.0</v>
      </c>
      <c r="F1102" s="341">
        <v>1.0</v>
      </c>
      <c r="G1102" s="341">
        <v>30.0</v>
      </c>
      <c r="H1102" s="342">
        <v>322.0</v>
      </c>
      <c r="I1102" s="341">
        <v>1.0</v>
      </c>
      <c r="J1102" s="342">
        <v>79.0</v>
      </c>
      <c r="K1102" s="341">
        <v>54.0</v>
      </c>
      <c r="L1102" s="342">
        <v>101.0</v>
      </c>
      <c r="M1102" s="341">
        <v>7.0</v>
      </c>
      <c r="N1102" s="341">
        <v>11.0</v>
      </c>
      <c r="O1102" s="341">
        <v>9.0</v>
      </c>
      <c r="P1102" s="341">
        <v>9.0</v>
      </c>
      <c r="Q1102" s="341">
        <v>2.0</v>
      </c>
      <c r="R1102" s="341">
        <v>8.0</v>
      </c>
      <c r="S1102" s="341">
        <v>11.0</v>
      </c>
      <c r="T1102" s="341">
        <v>5.0</v>
      </c>
      <c r="U1102" s="341">
        <v>13.0</v>
      </c>
      <c r="V1102" s="341">
        <v>5.0</v>
      </c>
      <c r="W1102" s="341">
        <v>21.0</v>
      </c>
      <c r="X1102" s="341">
        <v>4.0</v>
      </c>
      <c r="Y1102" s="341">
        <v>75.0</v>
      </c>
      <c r="Z1102" s="341">
        <v>3.0</v>
      </c>
      <c r="AA1102" s="341">
        <v>10.0</v>
      </c>
      <c r="AB1102" s="341">
        <v>9.0</v>
      </c>
      <c r="AC1102" s="341">
        <v>2.0</v>
      </c>
      <c r="AD1102" s="341">
        <v>10.0</v>
      </c>
      <c r="AE1102" s="344"/>
      <c r="AF1102" s="341">
        <v>28.0</v>
      </c>
      <c r="AG1102" s="341">
        <v>1.0</v>
      </c>
      <c r="AH1102" s="344"/>
      <c r="AI1102" s="344"/>
      <c r="AJ1102" s="344"/>
      <c r="AK1102" s="344"/>
      <c r="AL1102" s="344"/>
      <c r="AM1102" s="344"/>
      <c r="AN1102" s="344"/>
      <c r="AO1102" s="344"/>
      <c r="AP1102" s="344"/>
    </row>
    <row r="1103">
      <c r="A1103" s="343">
        <v>43944.0</v>
      </c>
      <c r="B1103" s="356">
        <v>4.0</v>
      </c>
      <c r="C1103" s="356">
        <v>55.0</v>
      </c>
      <c r="D1103" s="356">
        <v>29.0</v>
      </c>
      <c r="E1103" s="356">
        <v>2.0</v>
      </c>
      <c r="F1103" s="356">
        <v>1.0</v>
      </c>
      <c r="G1103" s="356">
        <v>32.0</v>
      </c>
      <c r="H1103" s="356">
        <v>326.0</v>
      </c>
      <c r="I1103" s="356">
        <v>1.0</v>
      </c>
      <c r="J1103" s="356">
        <v>87.0</v>
      </c>
      <c r="K1103" s="356">
        <v>54.0</v>
      </c>
      <c r="L1103" s="356">
        <v>112.0</v>
      </c>
      <c r="M1103" s="356">
        <v>7.0</v>
      </c>
      <c r="N1103" s="356">
        <v>11.0</v>
      </c>
      <c r="O1103" s="356">
        <v>9.0</v>
      </c>
      <c r="P1103" s="356">
        <v>9.0</v>
      </c>
      <c r="Q1103" s="356">
        <v>2.0</v>
      </c>
      <c r="R1103" s="356">
        <v>8.0</v>
      </c>
      <c r="S1103" s="356">
        <v>13.0</v>
      </c>
      <c r="T1103" s="356">
        <v>5.0</v>
      </c>
      <c r="U1103" s="356">
        <v>16.0</v>
      </c>
      <c r="V1103" s="356">
        <v>5.0</v>
      </c>
      <c r="W1103" s="356">
        <v>21.0</v>
      </c>
      <c r="X1103" s="356">
        <v>4.0</v>
      </c>
      <c r="Y1103" s="356">
        <v>80.0</v>
      </c>
      <c r="Z1103" s="356">
        <v>3.0</v>
      </c>
      <c r="AA1103" s="356">
        <v>10.0</v>
      </c>
      <c r="AB1103" s="356">
        <v>9.0</v>
      </c>
      <c r="AC1103" s="356">
        <v>2.0</v>
      </c>
      <c r="AD1103" s="356">
        <v>10.0</v>
      </c>
      <c r="AE1103" s="356"/>
      <c r="AF1103" s="356">
        <v>32.0</v>
      </c>
      <c r="AG1103" s="356">
        <v>1.0</v>
      </c>
      <c r="AH1103" s="344"/>
      <c r="AI1103" s="344"/>
      <c r="AJ1103" s="344"/>
      <c r="AK1103" s="344"/>
      <c r="AL1103" s="344"/>
      <c r="AM1103" s="344"/>
      <c r="AN1103" s="344"/>
      <c r="AO1103" s="344"/>
      <c r="AP1103" s="344"/>
    </row>
    <row r="1104">
      <c r="A1104" s="343">
        <v>43945.0</v>
      </c>
      <c r="B1104" s="355">
        <v>4.0</v>
      </c>
      <c r="C1104" s="355">
        <v>55.0</v>
      </c>
      <c r="D1104" s="355">
        <v>33.0</v>
      </c>
      <c r="E1104" s="355">
        <v>2.0</v>
      </c>
      <c r="F1104" s="355">
        <v>1.0</v>
      </c>
      <c r="G1104" s="355">
        <v>36.0</v>
      </c>
      <c r="H1104" s="356">
        <v>327.0</v>
      </c>
      <c r="I1104" s="355">
        <v>1.0</v>
      </c>
      <c r="J1104" s="356">
        <v>90.0</v>
      </c>
      <c r="K1104" s="355">
        <v>58.0</v>
      </c>
      <c r="L1104" s="356">
        <v>128.0</v>
      </c>
      <c r="M1104" s="355">
        <v>7.0</v>
      </c>
      <c r="N1104" s="355">
        <v>11.0</v>
      </c>
      <c r="O1104" s="355">
        <v>9.0</v>
      </c>
      <c r="P1104" s="355">
        <v>10.0</v>
      </c>
      <c r="Q1104" s="355">
        <v>2.0</v>
      </c>
      <c r="R1104" s="355">
        <v>9.0</v>
      </c>
      <c r="S1104" s="355">
        <v>15.0</v>
      </c>
      <c r="T1104" s="355">
        <v>5.0</v>
      </c>
      <c r="U1104" s="355">
        <v>17.0</v>
      </c>
      <c r="V1104" s="355">
        <v>5.0</v>
      </c>
      <c r="W1104" s="355">
        <v>21.0</v>
      </c>
      <c r="X1104" s="355">
        <v>5.0</v>
      </c>
      <c r="Y1104" s="355">
        <v>81.0</v>
      </c>
      <c r="Z1104" s="355">
        <v>3.0</v>
      </c>
      <c r="AA1104" s="355">
        <v>10.0</v>
      </c>
      <c r="AB1104" s="355">
        <v>12.0</v>
      </c>
      <c r="AC1104" s="355">
        <v>2.0</v>
      </c>
      <c r="AD1104" s="355">
        <v>10.0</v>
      </c>
      <c r="AE1104" s="353"/>
      <c r="AF1104" s="355">
        <v>32.0</v>
      </c>
      <c r="AG1104" s="355">
        <v>1.0</v>
      </c>
      <c r="AH1104" s="353"/>
      <c r="AI1104" s="353"/>
      <c r="AJ1104" s="353"/>
      <c r="AK1104" s="353"/>
      <c r="AL1104" s="353"/>
      <c r="AM1104" s="353"/>
      <c r="AN1104" s="353"/>
      <c r="AO1104" s="353"/>
      <c r="AP1104" s="353"/>
    </row>
    <row r="1105">
      <c r="A1105" s="343">
        <v>43946.0</v>
      </c>
      <c r="B1105" s="356">
        <v>4.0</v>
      </c>
      <c r="C1105" s="356">
        <v>70.0</v>
      </c>
      <c r="D1105" s="356">
        <v>33.0</v>
      </c>
      <c r="E1105" s="356">
        <v>2.0</v>
      </c>
      <c r="F1105" s="356">
        <v>1.0</v>
      </c>
      <c r="G1105" s="356">
        <v>36.0</v>
      </c>
      <c r="H1105" s="356">
        <v>334.0</v>
      </c>
      <c r="I1105" s="356">
        <v>1.0</v>
      </c>
      <c r="J1105" s="356">
        <v>93.0</v>
      </c>
      <c r="K1105" s="356">
        <v>58.0</v>
      </c>
      <c r="L1105" s="356">
        <v>133.0</v>
      </c>
      <c r="M1105" s="356">
        <v>7.0</v>
      </c>
      <c r="N1105" s="356">
        <v>11.0</v>
      </c>
      <c r="O1105" s="356">
        <v>9.0</v>
      </c>
      <c r="P1105" s="356">
        <v>10.0</v>
      </c>
      <c r="Q1105" s="356">
        <v>2.0</v>
      </c>
      <c r="R1105" s="356">
        <v>9.0</v>
      </c>
      <c r="S1105" s="356">
        <v>20.0</v>
      </c>
      <c r="T1105" s="356">
        <v>5.0</v>
      </c>
      <c r="U1105" s="356">
        <v>20.0</v>
      </c>
      <c r="V1105" s="356">
        <v>5.0</v>
      </c>
      <c r="W1105" s="356">
        <v>21.0</v>
      </c>
      <c r="X1105" s="356">
        <v>5.0</v>
      </c>
      <c r="Y1105" s="356">
        <v>82.0</v>
      </c>
      <c r="Z1105" s="356">
        <v>3.0</v>
      </c>
      <c r="AA1105" s="356">
        <v>10.0</v>
      </c>
      <c r="AB1105" s="356">
        <v>13.0</v>
      </c>
      <c r="AC1105" s="356">
        <v>2.0</v>
      </c>
      <c r="AD1105" s="356">
        <v>10.0</v>
      </c>
      <c r="AE1105" s="356"/>
      <c r="AF1105" s="356">
        <v>32.0</v>
      </c>
      <c r="AG1105" s="356">
        <v>1.0</v>
      </c>
      <c r="AH1105" s="353"/>
      <c r="AI1105" s="353"/>
      <c r="AJ1105" s="353"/>
      <c r="AK1105" s="353"/>
      <c r="AL1105" s="353"/>
      <c r="AM1105" s="353"/>
      <c r="AN1105" s="353"/>
      <c r="AO1105" s="353"/>
      <c r="AP1105" s="353"/>
    </row>
    <row r="1106">
      <c r="A1106" s="343">
        <v>43947.0</v>
      </c>
      <c r="B1106" s="356">
        <v>4.0</v>
      </c>
      <c r="C1106" s="356">
        <v>75.0</v>
      </c>
      <c r="D1106" s="356">
        <v>33.0</v>
      </c>
      <c r="E1106" s="356">
        <v>2.0</v>
      </c>
      <c r="F1106" s="356">
        <v>1.0</v>
      </c>
      <c r="G1106" s="356">
        <v>36.0</v>
      </c>
      <c r="H1106" s="356">
        <v>335.0</v>
      </c>
      <c r="I1106" s="356">
        <v>1.0</v>
      </c>
      <c r="J1106" s="356">
        <v>93.0</v>
      </c>
      <c r="K1106" s="356">
        <v>72.0</v>
      </c>
      <c r="L1106" s="356">
        <v>138.0</v>
      </c>
      <c r="M1106" s="356">
        <v>7.0</v>
      </c>
      <c r="N1106" s="356">
        <v>11.0</v>
      </c>
      <c r="O1106" s="356">
        <v>9.0</v>
      </c>
      <c r="P1106" s="356">
        <v>10.0</v>
      </c>
      <c r="Q1106" s="356">
        <v>2.0</v>
      </c>
      <c r="R1106" s="356">
        <v>9.0</v>
      </c>
      <c r="S1106" s="356">
        <v>20.0</v>
      </c>
      <c r="T1106" s="356">
        <v>18.0</v>
      </c>
      <c r="U1106" s="356">
        <v>20.0</v>
      </c>
      <c r="V1106" s="356">
        <v>11.0</v>
      </c>
      <c r="W1106" s="356">
        <v>21.0</v>
      </c>
      <c r="X1106" s="356">
        <v>6.0</v>
      </c>
      <c r="Y1106" s="356">
        <v>99.0</v>
      </c>
      <c r="Z1106" s="356">
        <v>3.0</v>
      </c>
      <c r="AA1106" s="356">
        <v>10.0</v>
      </c>
      <c r="AB1106" s="356">
        <v>14.0</v>
      </c>
      <c r="AC1106" s="356">
        <v>2.0</v>
      </c>
      <c r="AD1106" s="356">
        <v>11.0</v>
      </c>
      <c r="AE1106" s="356"/>
      <c r="AF1106" s="356">
        <v>32.0</v>
      </c>
      <c r="AG1106" s="356">
        <v>1.0</v>
      </c>
      <c r="AH1106" s="356">
        <v>1.0</v>
      </c>
      <c r="AI1106" s="353"/>
      <c r="AJ1106" s="353"/>
      <c r="AK1106" s="353"/>
      <c r="AL1106" s="353"/>
      <c r="AM1106" s="353"/>
      <c r="AN1106" s="353"/>
      <c r="AO1106" s="353"/>
      <c r="AP1106" s="353"/>
    </row>
    <row r="1107">
      <c r="A1107" s="343">
        <v>43948.0</v>
      </c>
      <c r="B1107" s="355">
        <v>4.0</v>
      </c>
      <c r="C1107" s="355">
        <v>81.0</v>
      </c>
      <c r="D1107" s="355">
        <v>33.0</v>
      </c>
      <c r="E1107" s="355">
        <v>2.0</v>
      </c>
      <c r="F1107" s="355">
        <v>1.0</v>
      </c>
      <c r="G1107" s="355">
        <v>37.0</v>
      </c>
      <c r="H1107" s="356">
        <v>337.0</v>
      </c>
      <c r="I1107" s="355">
        <v>1.0</v>
      </c>
      <c r="J1107" s="356">
        <v>96.0</v>
      </c>
      <c r="K1107" s="355">
        <v>88.0</v>
      </c>
      <c r="L1107" s="356">
        <v>140.0</v>
      </c>
      <c r="M1107" s="355">
        <v>7.0</v>
      </c>
      <c r="N1107" s="355">
        <v>12.0</v>
      </c>
      <c r="O1107" s="355">
        <v>10.0</v>
      </c>
      <c r="P1107" s="355">
        <v>10.0</v>
      </c>
      <c r="Q1107" s="355">
        <v>2.0</v>
      </c>
      <c r="R1107" s="355">
        <v>9.0</v>
      </c>
      <c r="S1107" s="355">
        <v>22.0</v>
      </c>
      <c r="T1107" s="355">
        <v>18.0</v>
      </c>
      <c r="U1107" s="355">
        <v>23.0</v>
      </c>
      <c r="V1107" s="355">
        <v>11.0</v>
      </c>
      <c r="W1107" s="355">
        <v>21.0</v>
      </c>
      <c r="X1107" s="355">
        <v>6.0</v>
      </c>
      <c r="Y1107" s="355">
        <v>106.0</v>
      </c>
      <c r="Z1107" s="355">
        <v>3.0</v>
      </c>
      <c r="AA1107" s="355">
        <v>10.0</v>
      </c>
      <c r="AB1107" s="355">
        <v>14.0</v>
      </c>
      <c r="AC1107" s="355">
        <v>2.0</v>
      </c>
      <c r="AD1107" s="355">
        <v>11.0</v>
      </c>
      <c r="AE1107" s="353"/>
      <c r="AF1107" s="355">
        <v>32.0</v>
      </c>
      <c r="AG1107" s="355">
        <v>1.0</v>
      </c>
      <c r="AH1107" s="355">
        <v>1.0</v>
      </c>
      <c r="AI1107" s="353"/>
      <c r="AJ1107" s="353"/>
      <c r="AK1107" s="353"/>
      <c r="AL1107" s="353"/>
      <c r="AM1107" s="353"/>
      <c r="AN1107" s="353"/>
      <c r="AO1107" s="353"/>
      <c r="AP1107" s="353"/>
    </row>
    <row r="1108">
      <c r="A1108" s="343">
        <v>43949.0</v>
      </c>
      <c r="B1108" s="356">
        <v>4.0</v>
      </c>
      <c r="C1108" s="356">
        <v>88.0</v>
      </c>
      <c r="D1108" s="356">
        <v>33.0</v>
      </c>
      <c r="E1108" s="356">
        <v>2.0</v>
      </c>
      <c r="F1108" s="356">
        <v>1.0</v>
      </c>
      <c r="G1108" s="356">
        <v>39.0</v>
      </c>
      <c r="H1108" s="356">
        <v>363.0</v>
      </c>
      <c r="I1108" s="356">
        <v>1.0</v>
      </c>
      <c r="J1108" s="356">
        <v>103.0</v>
      </c>
      <c r="K1108" s="356">
        <v>89.0</v>
      </c>
      <c r="L1108" s="356">
        <v>144.0</v>
      </c>
      <c r="M1108" s="356">
        <v>7.0</v>
      </c>
      <c r="N1108" s="356">
        <v>12.0</v>
      </c>
      <c r="O1108" s="356">
        <v>11.0</v>
      </c>
      <c r="P1108" s="356">
        <v>16.0</v>
      </c>
      <c r="Q1108" s="356">
        <v>2.0</v>
      </c>
      <c r="R1108" s="356">
        <v>11.0</v>
      </c>
      <c r="S1108" s="356">
        <v>24.0</v>
      </c>
      <c r="T1108" s="356">
        <v>22.0</v>
      </c>
      <c r="U1108" s="356">
        <v>24.0</v>
      </c>
      <c r="V1108" s="356">
        <v>11.0</v>
      </c>
      <c r="W1108" s="356">
        <v>35.0</v>
      </c>
      <c r="X1108" s="356">
        <v>6.0</v>
      </c>
      <c r="Y1108" s="356">
        <v>108.0</v>
      </c>
      <c r="Z1108" s="356">
        <v>8.0</v>
      </c>
      <c r="AA1108" s="356">
        <v>10.0</v>
      </c>
      <c r="AB1108" s="356">
        <v>15.0</v>
      </c>
      <c r="AC1108" s="356">
        <v>3.0</v>
      </c>
      <c r="AD1108" s="356">
        <v>12.0</v>
      </c>
      <c r="AE1108" s="356"/>
      <c r="AF1108" s="356">
        <v>47.0</v>
      </c>
      <c r="AG1108" s="356">
        <v>2.0</v>
      </c>
      <c r="AH1108" s="356">
        <v>1.0</v>
      </c>
      <c r="AI1108" s="353"/>
      <c r="AJ1108" s="353"/>
      <c r="AK1108" s="353"/>
      <c r="AL1108" s="353"/>
      <c r="AM1108" s="353"/>
      <c r="AN1108" s="353"/>
      <c r="AO1108" s="353"/>
      <c r="AP1108" s="353"/>
    </row>
    <row r="1109">
      <c r="A1109" s="343">
        <v>43950.0</v>
      </c>
      <c r="B1109" s="356">
        <v>4.0</v>
      </c>
      <c r="C1109" s="356">
        <v>96.0</v>
      </c>
      <c r="D1109" s="356">
        <v>33.0</v>
      </c>
      <c r="E1109" s="356">
        <v>2.0</v>
      </c>
      <c r="F1109" s="356">
        <v>1.0</v>
      </c>
      <c r="G1109" s="356">
        <v>40.0</v>
      </c>
      <c r="H1109" s="356">
        <v>440.0</v>
      </c>
      <c r="I1109" s="356">
        <v>1.0</v>
      </c>
      <c r="J1109" s="356">
        <v>107.0</v>
      </c>
      <c r="K1109" s="356">
        <v>101.0</v>
      </c>
      <c r="L1109" s="356">
        <v>152.0</v>
      </c>
      <c r="M1109" s="356">
        <v>7.0</v>
      </c>
      <c r="N1109" s="356">
        <v>12.0</v>
      </c>
      <c r="O1109" s="356">
        <v>11.0</v>
      </c>
      <c r="P1109" s="356">
        <v>20.0</v>
      </c>
      <c r="Q1109" s="356">
        <v>2.0</v>
      </c>
      <c r="R1109" s="356">
        <v>11.0</v>
      </c>
      <c r="S1109" s="356">
        <v>24.0</v>
      </c>
      <c r="T1109" s="356">
        <v>22.0</v>
      </c>
      <c r="U1109" s="356">
        <v>24.0</v>
      </c>
      <c r="V1109" s="356">
        <v>14.0</v>
      </c>
      <c r="W1109" s="356">
        <v>40.0</v>
      </c>
      <c r="X1109" s="356">
        <v>7.0</v>
      </c>
      <c r="Y1109" s="356">
        <v>118.0</v>
      </c>
      <c r="Z1109" s="356">
        <v>8.0</v>
      </c>
      <c r="AA1109" s="356">
        <v>11.0</v>
      </c>
      <c r="AB1109" s="356">
        <v>15.0</v>
      </c>
      <c r="AC1109" s="356">
        <v>3.0</v>
      </c>
      <c r="AD1109" s="356">
        <v>12.0</v>
      </c>
      <c r="AE1109" s="356"/>
      <c r="AF1109" s="356">
        <v>47.0</v>
      </c>
      <c r="AG1109" s="356">
        <v>3.0</v>
      </c>
      <c r="AH1109" s="356">
        <v>1.0</v>
      </c>
      <c r="AI1109" s="356">
        <v>2.0</v>
      </c>
      <c r="AJ1109" s="353"/>
      <c r="AK1109" s="353"/>
      <c r="AL1109" s="353"/>
      <c r="AM1109" s="353"/>
      <c r="AN1109" s="353"/>
      <c r="AO1109" s="353"/>
      <c r="AP1109" s="353"/>
    </row>
    <row r="1110">
      <c r="A1110" s="343">
        <v>43951.0</v>
      </c>
      <c r="B1110" s="356">
        <v>4.0</v>
      </c>
      <c r="C1110" s="356">
        <v>113.0</v>
      </c>
      <c r="D1110" s="356">
        <v>34.0</v>
      </c>
      <c r="E1110" s="356">
        <v>2.0</v>
      </c>
      <c r="F1110" s="356">
        <v>1.0</v>
      </c>
      <c r="G1110" s="356">
        <v>43.0</v>
      </c>
      <c r="H1110" s="356">
        <v>486.0</v>
      </c>
      <c r="I1110" s="356">
        <v>1.0</v>
      </c>
      <c r="J1110" s="356">
        <v>143.0</v>
      </c>
      <c r="K1110" s="356">
        <v>102.0</v>
      </c>
      <c r="L1110" s="356">
        <v>157.0</v>
      </c>
      <c r="M1110" s="356">
        <v>7.0</v>
      </c>
      <c r="N1110" s="356">
        <v>12.0</v>
      </c>
      <c r="O1110" s="356">
        <v>11.0</v>
      </c>
      <c r="P1110" s="356">
        <v>20.0</v>
      </c>
      <c r="Q1110" s="356">
        <v>4.0</v>
      </c>
      <c r="R1110" s="356">
        <v>11.0</v>
      </c>
      <c r="S1110" s="356">
        <v>31.0</v>
      </c>
      <c r="T1110" s="356">
        <v>23.0</v>
      </c>
      <c r="U1110" s="356">
        <v>25.0</v>
      </c>
      <c r="V1110" s="356">
        <v>14.0</v>
      </c>
      <c r="W1110" s="356">
        <v>41.0</v>
      </c>
      <c r="X1110" s="356">
        <v>10.0</v>
      </c>
      <c r="Y1110" s="356">
        <v>122.0</v>
      </c>
      <c r="Z1110" s="356">
        <v>8.0</v>
      </c>
      <c r="AA1110" s="356">
        <v>13.0</v>
      </c>
      <c r="AB1110" s="356">
        <v>16.0</v>
      </c>
      <c r="AC1110" s="356">
        <v>3.0</v>
      </c>
      <c r="AD1110" s="356">
        <v>12.0</v>
      </c>
      <c r="AE1110" s="356"/>
      <c r="AF1110" s="356">
        <v>47.0</v>
      </c>
      <c r="AG1110" s="356">
        <v>3.0</v>
      </c>
      <c r="AH1110" s="356">
        <v>1.0</v>
      </c>
      <c r="AI1110" s="356">
        <v>2.0</v>
      </c>
      <c r="AJ1110" s="353"/>
      <c r="AK1110" s="353"/>
      <c r="AL1110" s="353"/>
      <c r="AM1110" s="353"/>
      <c r="AN1110" s="353"/>
      <c r="AO1110" s="353"/>
      <c r="AP1110" s="353"/>
    </row>
    <row r="1111">
      <c r="A1111" s="343">
        <v>43952.0</v>
      </c>
      <c r="B1111" s="355">
        <v>4.0</v>
      </c>
      <c r="C1111" s="355">
        <v>121.0</v>
      </c>
      <c r="D1111" s="355">
        <v>34.0</v>
      </c>
      <c r="E1111" s="355">
        <v>4.0</v>
      </c>
      <c r="F1111" s="355">
        <v>1.0</v>
      </c>
      <c r="G1111" s="355">
        <v>44.0</v>
      </c>
      <c r="H1111" s="356">
        <v>488.0</v>
      </c>
      <c r="I1111" s="355">
        <v>1.0</v>
      </c>
      <c r="J1111" s="356">
        <v>145.0</v>
      </c>
      <c r="K1111" s="355">
        <v>112.0</v>
      </c>
      <c r="L1111" s="356">
        <v>162.0</v>
      </c>
      <c r="M1111" s="355">
        <v>8.0</v>
      </c>
      <c r="N1111" s="355">
        <v>13.0</v>
      </c>
      <c r="O1111" s="355">
        <v>11.0</v>
      </c>
      <c r="P1111" s="355">
        <v>23.0</v>
      </c>
      <c r="Q1111" s="355">
        <v>5.0</v>
      </c>
      <c r="R1111" s="355">
        <v>15.0</v>
      </c>
      <c r="S1111" s="355">
        <v>31.0</v>
      </c>
      <c r="T1111" s="355">
        <v>29.0</v>
      </c>
      <c r="U1111" s="355">
        <v>30.0</v>
      </c>
      <c r="V1111" s="355">
        <v>14.0</v>
      </c>
      <c r="W1111" s="355">
        <v>41.0</v>
      </c>
      <c r="X1111" s="355">
        <v>11.0</v>
      </c>
      <c r="Y1111" s="355">
        <v>135.0</v>
      </c>
      <c r="Z1111" s="355">
        <v>11.0</v>
      </c>
      <c r="AA1111" s="355">
        <v>13.0</v>
      </c>
      <c r="AB1111" s="355">
        <v>16.0</v>
      </c>
      <c r="AC1111" s="355">
        <v>3.0</v>
      </c>
      <c r="AD1111" s="355">
        <v>12.0</v>
      </c>
      <c r="AE1111" s="353"/>
      <c r="AF1111" s="355">
        <v>48.0</v>
      </c>
      <c r="AG1111" s="355">
        <v>3.0</v>
      </c>
      <c r="AH1111" s="355">
        <v>1.0</v>
      </c>
      <c r="AI1111" s="355">
        <v>2.0</v>
      </c>
      <c r="AJ1111" s="353"/>
      <c r="AK1111" s="353"/>
      <c r="AL1111" s="353"/>
      <c r="AM1111" s="353"/>
      <c r="AN1111" s="353"/>
      <c r="AO1111" s="353"/>
      <c r="AP1111" s="353"/>
    </row>
    <row r="1112">
      <c r="A1112" s="343">
        <v>43953.0</v>
      </c>
      <c r="B1112" s="356">
        <v>6.0</v>
      </c>
      <c r="C1112" s="356">
        <v>129.0</v>
      </c>
      <c r="D1112" s="356">
        <v>34.0</v>
      </c>
      <c r="E1112" s="356">
        <v>4.0</v>
      </c>
      <c r="F1112" s="356">
        <v>1.0</v>
      </c>
      <c r="G1112" s="356">
        <v>48.0</v>
      </c>
      <c r="H1112" s="356">
        <v>513.0</v>
      </c>
      <c r="I1112" s="356">
        <v>1.0</v>
      </c>
      <c r="J1112" s="356">
        <v>147.0</v>
      </c>
      <c r="K1112" s="356">
        <v>112.0</v>
      </c>
      <c r="L1112" s="356">
        <v>165.0</v>
      </c>
      <c r="M1112" s="356">
        <v>8.0</v>
      </c>
      <c r="N1112" s="356">
        <v>13.0</v>
      </c>
      <c r="O1112" s="356">
        <v>11.0</v>
      </c>
      <c r="P1112" s="356">
        <v>24.0</v>
      </c>
      <c r="Q1112" s="356">
        <v>5.0</v>
      </c>
      <c r="R1112" s="356">
        <v>22.0</v>
      </c>
      <c r="S1112" s="356">
        <v>32.0</v>
      </c>
      <c r="T1112" s="356">
        <v>29.0</v>
      </c>
      <c r="U1112" s="356">
        <v>30.0</v>
      </c>
      <c r="V1112" s="356">
        <v>17.0</v>
      </c>
      <c r="W1112" s="356">
        <v>41.0</v>
      </c>
      <c r="X1112" s="356">
        <v>11.0</v>
      </c>
      <c r="Y1112" s="356">
        <v>145.0</v>
      </c>
      <c r="Z1112" s="356">
        <v>11.0</v>
      </c>
      <c r="AA1112" s="356">
        <v>13.0</v>
      </c>
      <c r="AB1112" s="356">
        <v>23.0</v>
      </c>
      <c r="AC1112" s="356">
        <v>3.0</v>
      </c>
      <c r="AD1112" s="356">
        <v>12.0</v>
      </c>
      <c r="AE1112" s="356"/>
      <c r="AF1112" s="356">
        <v>48.0</v>
      </c>
      <c r="AG1112" s="356">
        <v>4.0</v>
      </c>
      <c r="AH1112" s="356">
        <v>1.0</v>
      </c>
      <c r="AI1112" s="356">
        <v>2.0</v>
      </c>
      <c r="AJ1112" s="353"/>
      <c r="AK1112" s="353"/>
      <c r="AL1112" s="353"/>
      <c r="AM1112" s="353"/>
      <c r="AN1112" s="353"/>
      <c r="AO1112" s="353"/>
      <c r="AP1112" s="353"/>
    </row>
    <row r="1113">
      <c r="A1113" s="343">
        <v>43954.0</v>
      </c>
      <c r="B1113" s="356">
        <v>6.0</v>
      </c>
      <c r="C1113" s="356">
        <v>151.0</v>
      </c>
      <c r="D1113" s="356">
        <v>34.0</v>
      </c>
      <c r="E1113" s="356">
        <v>4.0</v>
      </c>
      <c r="F1113" s="356">
        <v>1.0</v>
      </c>
      <c r="G1113" s="356">
        <v>49.0</v>
      </c>
      <c r="H1113" s="356">
        <v>632.0</v>
      </c>
      <c r="I1113" s="356">
        <v>1.0</v>
      </c>
      <c r="J1113" s="356">
        <v>152.0</v>
      </c>
      <c r="K1113" s="356">
        <v>112.0</v>
      </c>
      <c r="L1113" s="356">
        <v>174.0</v>
      </c>
      <c r="M1113" s="356">
        <v>8.0</v>
      </c>
      <c r="N1113" s="356">
        <v>13.0</v>
      </c>
      <c r="O1113" s="356">
        <v>15.0</v>
      </c>
      <c r="P1113" s="356">
        <v>24.0</v>
      </c>
      <c r="Q1113" s="356">
        <v>5.0</v>
      </c>
      <c r="R1113" s="356">
        <v>42.0</v>
      </c>
      <c r="S1113" s="356">
        <v>36.0</v>
      </c>
      <c r="T1113" s="356">
        <v>36.0</v>
      </c>
      <c r="U1113" s="356">
        <v>35.0</v>
      </c>
      <c r="V1113" s="356">
        <v>17.0</v>
      </c>
      <c r="W1113" s="356">
        <v>41.0</v>
      </c>
      <c r="X1113" s="356">
        <v>11.0</v>
      </c>
      <c r="Y1113" s="356">
        <v>151.0</v>
      </c>
      <c r="Z1113" s="356">
        <v>11.0</v>
      </c>
      <c r="AA1113" s="356">
        <v>17.0</v>
      </c>
      <c r="AB1113" s="356">
        <v>26.0</v>
      </c>
      <c r="AC1113" s="356">
        <v>5.0</v>
      </c>
      <c r="AD1113" s="356">
        <v>12.0</v>
      </c>
      <c r="AE1113" s="356"/>
      <c r="AF1113" s="356">
        <v>48.0</v>
      </c>
      <c r="AG1113" s="356">
        <v>4.0</v>
      </c>
      <c r="AH1113" s="356">
        <v>1.0</v>
      </c>
      <c r="AI1113" s="356">
        <v>2.0</v>
      </c>
      <c r="AJ1113" s="353"/>
      <c r="AK1113" s="353"/>
      <c r="AL1113" s="353"/>
      <c r="AM1113" s="353"/>
      <c r="AN1113" s="353"/>
      <c r="AO1113" s="353"/>
      <c r="AP1113" s="353"/>
    </row>
    <row r="1114">
      <c r="A1114" s="343">
        <v>43955.0</v>
      </c>
      <c r="B1114" s="356">
        <v>7.0</v>
      </c>
      <c r="C1114" s="356">
        <v>159.0</v>
      </c>
      <c r="D1114" s="356">
        <v>34.0</v>
      </c>
      <c r="E1114" s="356">
        <v>4.0</v>
      </c>
      <c r="F1114" s="356">
        <v>1.0</v>
      </c>
      <c r="G1114" s="356">
        <v>50.0</v>
      </c>
      <c r="H1114" s="356">
        <v>632.0</v>
      </c>
      <c r="I1114" s="356">
        <v>1.0</v>
      </c>
      <c r="J1114" s="356">
        <v>159.0</v>
      </c>
      <c r="K1114" s="356">
        <v>112.0</v>
      </c>
      <c r="L1114" s="356">
        <v>178.0</v>
      </c>
      <c r="M1114" s="356">
        <v>8.0</v>
      </c>
      <c r="N1114" s="356">
        <v>13.0</v>
      </c>
      <c r="O1114" s="356">
        <v>15.0</v>
      </c>
      <c r="P1114" s="356">
        <v>24.0</v>
      </c>
      <c r="Q1114" s="356">
        <v>5.0</v>
      </c>
      <c r="R1114" s="356">
        <v>42.0</v>
      </c>
      <c r="S1114" s="356">
        <v>36.0</v>
      </c>
      <c r="T1114" s="356">
        <v>43.0</v>
      </c>
      <c r="U1114" s="356">
        <v>37.0</v>
      </c>
      <c r="V1114" s="356">
        <v>17.0</v>
      </c>
      <c r="W1114" s="356">
        <v>41.0</v>
      </c>
      <c r="X1114" s="356">
        <v>11.0</v>
      </c>
      <c r="Y1114" s="356">
        <v>199.0</v>
      </c>
      <c r="Z1114" s="356">
        <v>11.0</v>
      </c>
      <c r="AA1114" s="356">
        <v>17.0</v>
      </c>
      <c r="AB1114" s="356">
        <v>26.0</v>
      </c>
      <c r="AC1114" s="356">
        <v>5.0</v>
      </c>
      <c r="AD1114" s="356">
        <v>12.0</v>
      </c>
      <c r="AE1114" s="356"/>
      <c r="AF1114" s="356">
        <v>48.0</v>
      </c>
      <c r="AG1114" s="356">
        <v>4.0</v>
      </c>
      <c r="AH1114" s="356">
        <v>1.0</v>
      </c>
      <c r="AI1114" s="356">
        <v>2.0</v>
      </c>
      <c r="AJ1114" s="353"/>
      <c r="AK1114" s="353"/>
      <c r="AL1114" s="353"/>
      <c r="AM1114" s="353"/>
      <c r="AN1114" s="353"/>
      <c r="AO1114" s="353"/>
      <c r="AP1114" s="353"/>
    </row>
    <row r="1115">
      <c r="A1115" s="343">
        <v>43956.0</v>
      </c>
      <c r="B1115" s="356">
        <v>7.0</v>
      </c>
      <c r="C1115" s="356">
        <v>160.0</v>
      </c>
      <c r="D1115" s="356">
        <v>117.0</v>
      </c>
      <c r="E1115" s="356">
        <v>4.0</v>
      </c>
      <c r="F1115" s="356">
        <v>1.0</v>
      </c>
      <c r="G1115" s="356">
        <v>52.0</v>
      </c>
      <c r="H1115" s="356">
        <v>704.0</v>
      </c>
      <c r="I1115" s="356">
        <v>1.0</v>
      </c>
      <c r="J1115" s="356">
        <v>167.0</v>
      </c>
      <c r="K1115" s="356">
        <v>132.0</v>
      </c>
      <c r="L1115" s="356">
        <v>180.0</v>
      </c>
      <c r="M1115" s="356">
        <v>8.0</v>
      </c>
      <c r="N1115" s="356">
        <v>13.0</v>
      </c>
      <c r="O1115" s="356">
        <v>15.0</v>
      </c>
      <c r="P1115" s="356">
        <v>24.0</v>
      </c>
      <c r="Q1115" s="356">
        <v>6.0</v>
      </c>
      <c r="R1115" s="356">
        <v>46.0</v>
      </c>
      <c r="S1115" s="356">
        <v>46.0</v>
      </c>
      <c r="T1115" s="356">
        <v>47.0</v>
      </c>
      <c r="U1115" s="356">
        <v>38.0</v>
      </c>
      <c r="V1115" s="356">
        <v>17.0</v>
      </c>
      <c r="W1115" s="356">
        <v>41.0</v>
      </c>
      <c r="X1115" s="356">
        <v>15.0</v>
      </c>
      <c r="Y1115" s="356">
        <v>228.0</v>
      </c>
      <c r="Z1115" s="356">
        <v>12.0</v>
      </c>
      <c r="AA1115" s="356">
        <v>17.0</v>
      </c>
      <c r="AB1115" s="356">
        <v>27.0</v>
      </c>
      <c r="AC1115" s="356">
        <v>5.0</v>
      </c>
      <c r="AD1115" s="356">
        <v>12.0</v>
      </c>
      <c r="AE1115" s="356"/>
      <c r="AF1115" s="356">
        <v>48.0</v>
      </c>
      <c r="AG1115" s="356">
        <v>4.0</v>
      </c>
      <c r="AH1115" s="356">
        <v>1.0</v>
      </c>
      <c r="AI1115" s="356">
        <v>2.0</v>
      </c>
      <c r="AJ1115" s="353"/>
      <c r="AK1115" s="353"/>
      <c r="AL1115" s="353"/>
      <c r="AM1115" s="353"/>
      <c r="AN1115" s="353"/>
      <c r="AO1115" s="353"/>
      <c r="AP1115" s="353"/>
    </row>
    <row r="1116">
      <c r="A1116" s="343">
        <v>43957.0</v>
      </c>
      <c r="B1116" s="356">
        <v>7.0</v>
      </c>
      <c r="C1116" s="356">
        <v>166.0</v>
      </c>
      <c r="D1116" s="356">
        <v>122.0</v>
      </c>
      <c r="E1116" s="356">
        <v>4.0</v>
      </c>
      <c r="F1116" s="356">
        <v>1.0</v>
      </c>
      <c r="G1116" s="356">
        <v>53.0</v>
      </c>
      <c r="H1116" s="356">
        <v>741.0</v>
      </c>
      <c r="I1116" s="356">
        <v>1.0</v>
      </c>
      <c r="J1116" s="356">
        <v>177.0</v>
      </c>
      <c r="K1116" s="356">
        <v>145.0</v>
      </c>
      <c r="L1116" s="356">
        <v>199.0</v>
      </c>
      <c r="M1116" s="356">
        <v>8.0</v>
      </c>
      <c r="N1116" s="356">
        <v>13.0</v>
      </c>
      <c r="O1116" s="356">
        <v>15.0</v>
      </c>
      <c r="P1116" s="356">
        <v>24.0</v>
      </c>
      <c r="Q1116" s="356">
        <v>6.0</v>
      </c>
      <c r="R1116" s="356">
        <v>57.0</v>
      </c>
      <c r="S1116" s="356">
        <v>53.0</v>
      </c>
      <c r="T1116" s="356">
        <v>47.0</v>
      </c>
      <c r="U1116" s="356">
        <v>38.0</v>
      </c>
      <c r="V1116" s="356">
        <v>17.0</v>
      </c>
      <c r="W1116" s="356">
        <v>43.0</v>
      </c>
      <c r="X1116" s="356">
        <v>15.0</v>
      </c>
      <c r="Y1116" s="356">
        <v>235.0</v>
      </c>
      <c r="Z1116" s="356">
        <v>12.0</v>
      </c>
      <c r="AA1116" s="356">
        <v>18.0</v>
      </c>
      <c r="AB1116" s="356">
        <v>28.0</v>
      </c>
      <c r="AC1116" s="356">
        <v>5.0</v>
      </c>
      <c r="AD1116" s="356">
        <v>12.0</v>
      </c>
      <c r="AE1116" s="356"/>
      <c r="AF1116" s="356">
        <v>48.0</v>
      </c>
      <c r="AG1116" s="356">
        <v>4.0</v>
      </c>
      <c r="AH1116" s="356">
        <v>1.0</v>
      </c>
      <c r="AI1116" s="356">
        <v>2.0</v>
      </c>
      <c r="AJ1116" s="353"/>
      <c r="AK1116" s="353"/>
      <c r="AL1116" s="353"/>
      <c r="AM1116" s="353"/>
      <c r="AN1116" s="353"/>
      <c r="AO1116" s="353"/>
      <c r="AP1116" s="353"/>
    </row>
    <row r="1117">
      <c r="A1117" s="343">
        <v>43958.0</v>
      </c>
      <c r="B1117" s="356">
        <v>7.0</v>
      </c>
      <c r="C1117" s="356">
        <v>183.0</v>
      </c>
      <c r="D1117" s="356">
        <v>122.0</v>
      </c>
      <c r="E1117" s="356">
        <v>4.0</v>
      </c>
      <c r="F1117" s="356">
        <v>1.0</v>
      </c>
      <c r="G1117" s="356">
        <v>57.0</v>
      </c>
      <c r="H1117" s="356">
        <v>745.0</v>
      </c>
      <c r="I1117" s="356">
        <v>1.0</v>
      </c>
      <c r="J1117" s="356">
        <v>182.0</v>
      </c>
      <c r="K1117" s="356">
        <v>145.0</v>
      </c>
      <c r="L1117" s="356">
        <v>206.0</v>
      </c>
      <c r="M1117" s="356">
        <v>11.0</v>
      </c>
      <c r="N1117" s="356">
        <v>13.0</v>
      </c>
      <c r="O1117" s="356">
        <v>15.0</v>
      </c>
      <c r="P1117" s="356">
        <v>24.0</v>
      </c>
      <c r="Q1117" s="356">
        <v>6.0</v>
      </c>
      <c r="R1117" s="356">
        <v>63.0</v>
      </c>
      <c r="S1117" s="356">
        <v>57.0</v>
      </c>
      <c r="T1117" s="356">
        <v>47.0</v>
      </c>
      <c r="U1117" s="356">
        <v>41.0</v>
      </c>
      <c r="V1117" s="356">
        <v>17.0</v>
      </c>
      <c r="W1117" s="356">
        <v>48.0</v>
      </c>
      <c r="X1117" s="356">
        <v>15.0</v>
      </c>
      <c r="Y1117" s="356">
        <v>238.0</v>
      </c>
      <c r="Z1117" s="356">
        <v>12.0</v>
      </c>
      <c r="AA1117" s="356">
        <v>18.0</v>
      </c>
      <c r="AB1117" s="356">
        <v>28.0</v>
      </c>
      <c r="AC1117" s="356">
        <v>5.0</v>
      </c>
      <c r="AD1117" s="356">
        <v>12.0</v>
      </c>
      <c r="AE1117" s="356"/>
      <c r="AF1117" s="356">
        <v>48.0</v>
      </c>
      <c r="AG1117" s="356">
        <v>5.0</v>
      </c>
      <c r="AH1117" s="356">
        <v>1.0</v>
      </c>
      <c r="AI1117" s="356">
        <v>4.0</v>
      </c>
      <c r="AJ1117" s="353"/>
      <c r="AK1117" s="353"/>
      <c r="AL1117" s="353"/>
      <c r="AM1117" s="353"/>
      <c r="AN1117" s="353"/>
      <c r="AO1117" s="353"/>
      <c r="AP1117" s="353"/>
    </row>
    <row r="1118">
      <c r="A1118" s="343">
        <v>43959.0</v>
      </c>
      <c r="B1118" s="356">
        <v>11.0</v>
      </c>
      <c r="C1118" s="356">
        <v>195.0</v>
      </c>
      <c r="D1118" s="356">
        <v>122.0</v>
      </c>
      <c r="E1118" s="356">
        <v>6.0</v>
      </c>
      <c r="F1118" s="356">
        <v>1.0</v>
      </c>
      <c r="G1118" s="356">
        <v>59.0</v>
      </c>
      <c r="H1118" s="356">
        <v>745.0</v>
      </c>
      <c r="I1118" s="356">
        <v>1.0</v>
      </c>
      <c r="J1118" s="356">
        <v>184.0</v>
      </c>
      <c r="K1118" s="356">
        <v>161.0</v>
      </c>
      <c r="L1118" s="356">
        <v>215.0</v>
      </c>
      <c r="M1118" s="356">
        <v>12.0</v>
      </c>
      <c r="N1118" s="356">
        <v>13.0</v>
      </c>
      <c r="O1118" s="356">
        <v>29.0</v>
      </c>
      <c r="P1118" s="356">
        <v>24.0</v>
      </c>
      <c r="Q1118" s="356">
        <v>6.0</v>
      </c>
      <c r="R1118" s="356">
        <v>67.0</v>
      </c>
      <c r="S1118" s="356">
        <v>80.0</v>
      </c>
      <c r="T1118" s="356">
        <v>49.0</v>
      </c>
      <c r="U1118" s="356">
        <v>46.0</v>
      </c>
      <c r="V1118" s="356">
        <v>17.0</v>
      </c>
      <c r="W1118" s="356">
        <v>48.0</v>
      </c>
      <c r="X1118" s="356">
        <v>15.0</v>
      </c>
      <c r="Y1118" s="356">
        <v>251.0</v>
      </c>
      <c r="Z1118" s="356">
        <v>12.0</v>
      </c>
      <c r="AA1118" s="356">
        <v>18.0</v>
      </c>
      <c r="AB1118" s="356">
        <v>28.0</v>
      </c>
      <c r="AC1118" s="356">
        <v>5.0</v>
      </c>
      <c r="AD1118" s="356">
        <v>12.0</v>
      </c>
      <c r="AE1118" s="356"/>
      <c r="AF1118" s="356">
        <v>48.0</v>
      </c>
      <c r="AG1118" s="356">
        <v>5.0</v>
      </c>
      <c r="AH1118" s="356">
        <v>1.0</v>
      </c>
      <c r="AI1118" s="356">
        <v>8.0</v>
      </c>
      <c r="AJ1118" s="353"/>
      <c r="AK1118" s="353"/>
      <c r="AL1118" s="353"/>
      <c r="AM1118" s="353"/>
      <c r="AN1118" s="353"/>
      <c r="AO1118" s="353"/>
      <c r="AP1118" s="353"/>
    </row>
    <row r="1119">
      <c r="A1119" s="343">
        <v>43960.0</v>
      </c>
      <c r="B1119" s="356">
        <v>11.0</v>
      </c>
      <c r="C1119" s="356">
        <v>197.0</v>
      </c>
      <c r="D1119" s="356">
        <v>122.0</v>
      </c>
      <c r="E1119" s="356">
        <v>6.0</v>
      </c>
      <c r="F1119" s="356">
        <v>1.0</v>
      </c>
      <c r="G1119" s="356">
        <v>59.0</v>
      </c>
      <c r="H1119" s="356">
        <v>752.0</v>
      </c>
      <c r="I1119" s="356">
        <v>1.0</v>
      </c>
      <c r="J1119" s="356">
        <v>202.0</v>
      </c>
      <c r="K1119" s="356">
        <v>173.0</v>
      </c>
      <c r="L1119" s="356">
        <v>227.0</v>
      </c>
      <c r="M1119" s="356">
        <v>12.0</v>
      </c>
      <c r="N1119" s="356">
        <v>31.0</v>
      </c>
      <c r="O1119" s="356">
        <v>30.0</v>
      </c>
      <c r="P1119" s="356">
        <v>24.0</v>
      </c>
      <c r="Q1119" s="356">
        <v>6.0</v>
      </c>
      <c r="R1119" s="356">
        <v>67.0</v>
      </c>
      <c r="S1119" s="356">
        <v>87.0</v>
      </c>
      <c r="T1119" s="356">
        <v>49.0</v>
      </c>
      <c r="U1119" s="356">
        <v>54.0</v>
      </c>
      <c r="V1119" s="356">
        <v>17.0</v>
      </c>
      <c r="W1119" s="356">
        <v>48.0</v>
      </c>
      <c r="X1119" s="356">
        <v>15.0</v>
      </c>
      <c r="Y1119" s="356">
        <v>260.0</v>
      </c>
      <c r="Z1119" s="356">
        <v>12.0</v>
      </c>
      <c r="AA1119" s="356">
        <v>21.0</v>
      </c>
      <c r="AB1119" s="356">
        <v>38.0</v>
      </c>
      <c r="AC1119" s="356">
        <v>8.0</v>
      </c>
      <c r="AD1119" s="356">
        <v>12.0</v>
      </c>
      <c r="AE1119" s="356"/>
      <c r="AF1119" s="356">
        <v>48.0</v>
      </c>
      <c r="AG1119" s="356">
        <v>5.0</v>
      </c>
      <c r="AH1119" s="356">
        <v>1.0</v>
      </c>
      <c r="AI1119" s="356">
        <v>8.0</v>
      </c>
      <c r="AJ1119" s="356"/>
      <c r="AK1119" s="353"/>
      <c r="AL1119" s="353"/>
      <c r="AM1119" s="353"/>
      <c r="AN1119" s="353"/>
      <c r="AO1119" s="353"/>
      <c r="AP1119" s="353"/>
    </row>
    <row r="1120">
      <c r="A1120" s="343">
        <v>43961.0</v>
      </c>
      <c r="B1120" s="356">
        <v>11.0</v>
      </c>
      <c r="C1120" s="356">
        <v>204.0</v>
      </c>
      <c r="D1120" s="356">
        <v>122.0</v>
      </c>
      <c r="E1120" s="356">
        <v>6.0</v>
      </c>
      <c r="F1120" s="356">
        <v>1.0</v>
      </c>
      <c r="G1120" s="356">
        <v>60.0</v>
      </c>
      <c r="H1120" s="356">
        <v>803.0</v>
      </c>
      <c r="I1120" s="356">
        <v>3.0</v>
      </c>
      <c r="J1120" s="356">
        <v>202.0</v>
      </c>
      <c r="K1120" s="356">
        <v>173.0</v>
      </c>
      <c r="L1120" s="356">
        <v>230.0</v>
      </c>
      <c r="M1120" s="356">
        <v>12.0</v>
      </c>
      <c r="N1120" s="356">
        <v>34.0</v>
      </c>
      <c r="O1120" s="356">
        <v>30.0</v>
      </c>
      <c r="P1120" s="356">
        <v>24.0</v>
      </c>
      <c r="Q1120" s="356">
        <v>7.0</v>
      </c>
      <c r="R1120" s="356">
        <v>68.0</v>
      </c>
      <c r="S1120" s="356">
        <v>92.0</v>
      </c>
      <c r="T1120" s="356">
        <v>55.0</v>
      </c>
      <c r="U1120" s="356">
        <v>56.0</v>
      </c>
      <c r="V1120" s="356">
        <v>17.0</v>
      </c>
      <c r="W1120" s="356">
        <v>48.0</v>
      </c>
      <c r="X1120" s="356">
        <v>16.0</v>
      </c>
      <c r="Y1120" s="356">
        <v>265.0</v>
      </c>
      <c r="Z1120" s="356">
        <v>12.0</v>
      </c>
      <c r="AA1120" s="356">
        <v>21.0</v>
      </c>
      <c r="AB1120" s="356">
        <v>39.0</v>
      </c>
      <c r="AC1120" s="356">
        <v>8.0</v>
      </c>
      <c r="AD1120" s="356">
        <v>12.0</v>
      </c>
      <c r="AE1120" s="356">
        <v>2.0</v>
      </c>
      <c r="AF1120" s="356">
        <v>48.0</v>
      </c>
      <c r="AG1120" s="356">
        <v>5.0</v>
      </c>
      <c r="AH1120" s="356">
        <v>1.0</v>
      </c>
      <c r="AI1120" s="356">
        <v>11.0</v>
      </c>
      <c r="AJ1120" s="353"/>
      <c r="AK1120" s="353"/>
      <c r="AL1120" s="353"/>
      <c r="AM1120" s="353"/>
      <c r="AN1120" s="353"/>
      <c r="AO1120" s="353"/>
      <c r="AP1120" s="353"/>
    </row>
    <row r="1121">
      <c r="A1121" s="343">
        <v>43962.0</v>
      </c>
      <c r="B1121" s="356">
        <v>11.0</v>
      </c>
      <c r="C1121" s="356">
        <v>210.0</v>
      </c>
      <c r="D1121" s="356">
        <v>146.0</v>
      </c>
      <c r="E1121" s="356">
        <v>7.0</v>
      </c>
      <c r="F1121" s="356">
        <v>1.0</v>
      </c>
      <c r="G1121" s="356">
        <v>61.0</v>
      </c>
      <c r="H1121" s="356">
        <v>812.0</v>
      </c>
      <c r="I1121" s="356">
        <v>3.0</v>
      </c>
      <c r="J1121" s="356">
        <v>213.0</v>
      </c>
      <c r="K1121" s="356">
        <v>229.0</v>
      </c>
      <c r="L1121" s="356">
        <v>244.0</v>
      </c>
      <c r="M1121" s="356">
        <v>12.0</v>
      </c>
      <c r="N1121" s="356">
        <v>37.0</v>
      </c>
      <c r="O1121" s="356">
        <v>30.0</v>
      </c>
      <c r="P1121" s="356">
        <v>24.0</v>
      </c>
      <c r="Q1121" s="356">
        <v>7.0</v>
      </c>
      <c r="R1121" s="356">
        <v>72.0</v>
      </c>
      <c r="S1121" s="356">
        <v>105.0</v>
      </c>
      <c r="T1121" s="356">
        <v>64.0</v>
      </c>
      <c r="U1121" s="356">
        <v>67.0</v>
      </c>
      <c r="V1121" s="356">
        <v>17.0</v>
      </c>
      <c r="W1121" s="356">
        <v>48.0</v>
      </c>
      <c r="X1121" s="356">
        <v>16.0</v>
      </c>
      <c r="Y1121" s="356">
        <v>276.0</v>
      </c>
      <c r="Z1121" s="356">
        <v>13.0</v>
      </c>
      <c r="AA1121" s="356">
        <v>22.0</v>
      </c>
      <c r="AB1121" s="356">
        <v>46.0</v>
      </c>
      <c r="AC1121" s="356">
        <v>8.0</v>
      </c>
      <c r="AD1121" s="356">
        <v>12.0</v>
      </c>
      <c r="AE1121" s="356">
        <v>2.0</v>
      </c>
      <c r="AF1121" s="356">
        <v>48.0</v>
      </c>
      <c r="AG1121" s="356">
        <v>5.0</v>
      </c>
      <c r="AH1121" s="356">
        <v>1.0</v>
      </c>
      <c r="AI1121" s="356">
        <v>12.0</v>
      </c>
      <c r="AJ1121" s="353"/>
      <c r="AK1121" s="353"/>
      <c r="AL1121" s="353"/>
      <c r="AM1121" s="353"/>
      <c r="AN1121" s="353"/>
      <c r="AO1121" s="353"/>
      <c r="AP1121" s="353"/>
    </row>
    <row r="1122">
      <c r="A1122" s="343">
        <v>43963.0</v>
      </c>
      <c r="B1122" s="356">
        <v>12.0</v>
      </c>
      <c r="C1122" s="356">
        <v>215.0</v>
      </c>
      <c r="D1122" s="356">
        <v>153.0</v>
      </c>
      <c r="E1122" s="356">
        <v>7.0</v>
      </c>
      <c r="F1122" s="356">
        <v>1.0</v>
      </c>
      <c r="G1122" s="356">
        <v>63.0</v>
      </c>
      <c r="H1122" s="356">
        <v>924.0</v>
      </c>
      <c r="I1122" s="356">
        <v>3.0</v>
      </c>
      <c r="J1122" s="356">
        <v>213.0</v>
      </c>
      <c r="K1122" s="356">
        <v>229.0</v>
      </c>
      <c r="L1122" s="356">
        <v>258.0</v>
      </c>
      <c r="M1122" s="356">
        <v>20.0</v>
      </c>
      <c r="N1122" s="356">
        <v>41.0</v>
      </c>
      <c r="O1122" s="356">
        <v>30.0</v>
      </c>
      <c r="P1122" s="356">
        <v>24.0</v>
      </c>
      <c r="Q1122" s="356">
        <v>7.0</v>
      </c>
      <c r="R1122" s="356">
        <v>72.0</v>
      </c>
      <c r="S1122" s="356">
        <v>105.0</v>
      </c>
      <c r="T1122" s="356">
        <v>64.0</v>
      </c>
      <c r="U1122" s="356">
        <v>70.0</v>
      </c>
      <c r="V1122" s="356">
        <v>26.0</v>
      </c>
      <c r="W1122" s="356">
        <v>48.0</v>
      </c>
      <c r="X1122" s="356">
        <v>16.0</v>
      </c>
      <c r="Y1122" s="356">
        <v>283.0</v>
      </c>
      <c r="Z1122" s="356">
        <v>13.0</v>
      </c>
      <c r="AA1122" s="356">
        <v>22.0</v>
      </c>
      <c r="AB1122" s="356">
        <v>49.0</v>
      </c>
      <c r="AC1122" s="356">
        <v>8.0</v>
      </c>
      <c r="AD1122" s="356">
        <v>17.0</v>
      </c>
      <c r="AE1122" s="356">
        <v>2.0</v>
      </c>
      <c r="AF1122" s="356">
        <v>48.0</v>
      </c>
      <c r="AG1122" s="356">
        <v>7.0</v>
      </c>
      <c r="AH1122" s="356">
        <v>1.0</v>
      </c>
      <c r="AI1122" s="356">
        <v>12.0</v>
      </c>
      <c r="AJ1122" s="353"/>
      <c r="AK1122" s="353"/>
      <c r="AL1122" s="353"/>
      <c r="AM1122" s="353"/>
      <c r="AN1122" s="353"/>
      <c r="AO1122" s="353"/>
      <c r="AP1122" s="353"/>
    </row>
    <row r="1123">
      <c r="A1123" s="343">
        <v>43964.0</v>
      </c>
      <c r="B1123" s="356">
        <v>12.0</v>
      </c>
      <c r="C1123" s="356">
        <v>220.0</v>
      </c>
      <c r="D1123" s="356">
        <v>157.0</v>
      </c>
      <c r="E1123" s="356">
        <v>7.0</v>
      </c>
      <c r="F1123" s="356">
        <v>1.0</v>
      </c>
      <c r="G1123" s="356">
        <v>68.0</v>
      </c>
      <c r="H1123" s="356">
        <v>1026.0</v>
      </c>
      <c r="I1123" s="356">
        <v>3.0</v>
      </c>
      <c r="J1123" s="356">
        <v>237.0</v>
      </c>
      <c r="K1123" s="356">
        <v>229.0</v>
      </c>
      <c r="L1123" s="356">
        <v>274.0</v>
      </c>
      <c r="M1123" s="356">
        <v>22.0</v>
      </c>
      <c r="N1123" s="356">
        <v>46.0</v>
      </c>
      <c r="O1123" s="356">
        <v>30.0</v>
      </c>
      <c r="P1123" s="356">
        <v>24.0</v>
      </c>
      <c r="Q1123" s="356">
        <v>14.0</v>
      </c>
      <c r="R1123" s="356">
        <v>77.0</v>
      </c>
      <c r="S1123" s="356">
        <v>114.0</v>
      </c>
      <c r="T1123" s="356">
        <v>73.0</v>
      </c>
      <c r="U1123" s="356">
        <v>83.0</v>
      </c>
      <c r="V1123" s="356">
        <v>26.0</v>
      </c>
      <c r="W1123" s="356">
        <v>53.0</v>
      </c>
      <c r="X1123" s="356">
        <v>17.0</v>
      </c>
      <c r="Y1123" s="356">
        <v>288.0</v>
      </c>
      <c r="Z1123" s="356">
        <v>20.0</v>
      </c>
      <c r="AA1123" s="356">
        <v>22.0</v>
      </c>
      <c r="AB1123" s="356">
        <v>49.0</v>
      </c>
      <c r="AC1123" s="356">
        <v>8.0</v>
      </c>
      <c r="AD1123" s="356">
        <v>17.0</v>
      </c>
      <c r="AE1123" s="356">
        <v>2.0</v>
      </c>
      <c r="AF1123" s="356">
        <v>48.0</v>
      </c>
      <c r="AG1123" s="356">
        <v>7.0</v>
      </c>
      <c r="AH1123" s="356">
        <v>1.0</v>
      </c>
      <c r="AI1123" s="356">
        <v>12.0</v>
      </c>
      <c r="AJ1123" s="353"/>
      <c r="AK1123" s="353"/>
      <c r="AL1123" s="353"/>
      <c r="AM1123" s="353"/>
      <c r="AN1123" s="353"/>
      <c r="AO1123" s="353"/>
      <c r="AP1123" s="353"/>
    </row>
    <row r="1124">
      <c r="A1124" s="343">
        <v>43965.0</v>
      </c>
      <c r="B1124" s="356">
        <v>13.0</v>
      </c>
      <c r="C1124" s="356">
        <v>223.0</v>
      </c>
      <c r="D1124" s="356">
        <v>158.0</v>
      </c>
      <c r="E1124" s="356">
        <v>7.0</v>
      </c>
      <c r="F1124" s="356">
        <v>1.0</v>
      </c>
      <c r="G1124" s="356">
        <v>68.0</v>
      </c>
      <c r="H1124" s="356">
        <v>1162.0</v>
      </c>
      <c r="I1124" s="356">
        <v>3.0</v>
      </c>
      <c r="J1124" s="356">
        <v>242.0</v>
      </c>
      <c r="K1124" s="356">
        <v>229.0</v>
      </c>
      <c r="L1124" s="356">
        <v>278.0</v>
      </c>
      <c r="M1124" s="356">
        <v>22.0</v>
      </c>
      <c r="N1124" s="356">
        <v>57.0</v>
      </c>
      <c r="O1124" s="356">
        <v>40.0</v>
      </c>
      <c r="P1124" s="356">
        <v>24.0</v>
      </c>
      <c r="Q1124" s="356">
        <v>20.0</v>
      </c>
      <c r="R1124" s="356">
        <v>77.0</v>
      </c>
      <c r="S1124" s="356">
        <v>138.0</v>
      </c>
      <c r="T1124" s="356">
        <v>73.0</v>
      </c>
      <c r="U1124" s="356">
        <v>86.0</v>
      </c>
      <c r="V1124" s="356">
        <v>30.0</v>
      </c>
      <c r="W1124" s="356">
        <v>53.0</v>
      </c>
      <c r="X1124" s="356">
        <v>17.0</v>
      </c>
      <c r="Y1124" s="356">
        <v>293.0</v>
      </c>
      <c r="Z1124" s="356">
        <v>21.0</v>
      </c>
      <c r="AA1124" s="356">
        <v>22.0</v>
      </c>
      <c r="AB1124" s="356">
        <v>49.0</v>
      </c>
      <c r="AC1124" s="356">
        <v>11.0</v>
      </c>
      <c r="AD1124" s="356">
        <v>17.0</v>
      </c>
      <c r="AE1124" s="356">
        <v>2.0</v>
      </c>
      <c r="AF1124" s="356">
        <v>48.0</v>
      </c>
      <c r="AG1124" s="356">
        <v>20.0</v>
      </c>
      <c r="AH1124" s="356">
        <v>1.0</v>
      </c>
      <c r="AI1124" s="356">
        <v>13.0</v>
      </c>
      <c r="AJ1124" s="353"/>
      <c r="AK1124" s="353"/>
      <c r="AL1124" s="353"/>
      <c r="AM1124" s="353"/>
      <c r="AN1124" s="353"/>
      <c r="AO1124" s="353"/>
      <c r="AP1124" s="353"/>
    </row>
    <row r="1125">
      <c r="A1125" s="343">
        <v>43966.0</v>
      </c>
      <c r="B1125" s="356">
        <v>13.0</v>
      </c>
      <c r="C1125" s="356">
        <v>232.0</v>
      </c>
      <c r="D1125" s="356">
        <v>158.0</v>
      </c>
      <c r="E1125" s="356">
        <v>7.0</v>
      </c>
      <c r="F1125" s="356">
        <v>1.0</v>
      </c>
      <c r="G1125" s="356">
        <v>71.0</v>
      </c>
      <c r="H1125" s="356">
        <v>1276.0</v>
      </c>
      <c r="I1125" s="356">
        <v>3.0</v>
      </c>
      <c r="J1125" s="356">
        <v>259.0</v>
      </c>
      <c r="K1125" s="356">
        <v>234.0</v>
      </c>
      <c r="L1125" s="356">
        <v>294.0</v>
      </c>
      <c r="M1125" s="356">
        <v>22.0</v>
      </c>
      <c r="N1125" s="356">
        <v>61.0</v>
      </c>
      <c r="O1125" s="356">
        <v>87.0</v>
      </c>
      <c r="P1125" s="356">
        <v>24.0</v>
      </c>
      <c r="Q1125" s="356">
        <v>23.0</v>
      </c>
      <c r="R1125" s="356">
        <v>77.0</v>
      </c>
      <c r="S1125" s="356">
        <v>188.0</v>
      </c>
      <c r="T1125" s="356">
        <v>73.0</v>
      </c>
      <c r="U1125" s="356">
        <v>88.0</v>
      </c>
      <c r="V1125" s="356">
        <v>30.0</v>
      </c>
      <c r="W1125" s="356">
        <v>53.0</v>
      </c>
      <c r="X1125" s="356">
        <v>24.0</v>
      </c>
      <c r="Y1125" s="356">
        <v>293.0</v>
      </c>
      <c r="Z1125" s="356">
        <v>21.0</v>
      </c>
      <c r="AA1125" s="356">
        <v>22.0</v>
      </c>
      <c r="AB1125" s="356">
        <v>53.0</v>
      </c>
      <c r="AC1125" s="356">
        <v>12.0</v>
      </c>
      <c r="AD1125" s="356">
        <v>17.0</v>
      </c>
      <c r="AE1125" s="356">
        <v>2.0</v>
      </c>
      <c r="AF1125" s="356">
        <v>48.0</v>
      </c>
      <c r="AG1125" s="356">
        <v>22.0</v>
      </c>
      <c r="AH1125" s="356">
        <v>1.0</v>
      </c>
      <c r="AI1125" s="356">
        <v>14.0</v>
      </c>
      <c r="AJ1125" s="353"/>
      <c r="AK1125" s="353"/>
      <c r="AL1125" s="353"/>
      <c r="AM1125" s="353"/>
      <c r="AN1125" s="353"/>
      <c r="AO1125" s="353"/>
      <c r="AP1125" s="353"/>
    </row>
    <row r="1126">
      <c r="A1126" s="343">
        <v>43967.0</v>
      </c>
      <c r="B1126" s="356">
        <v>15.0</v>
      </c>
      <c r="C1126" s="356">
        <v>243.0</v>
      </c>
      <c r="D1126" s="356">
        <v>158.0</v>
      </c>
      <c r="E1126" s="356">
        <v>7.0</v>
      </c>
      <c r="F1126" s="356">
        <v>1.0</v>
      </c>
      <c r="G1126" s="356">
        <v>77.0</v>
      </c>
      <c r="H1126" s="356">
        <v>1295.0</v>
      </c>
      <c r="I1126" s="356">
        <v>3.0</v>
      </c>
      <c r="J1126" s="356">
        <v>262.0</v>
      </c>
      <c r="K1126" s="356">
        <v>247.0</v>
      </c>
      <c r="L1126" s="356">
        <v>302.0</v>
      </c>
      <c r="M1126" s="356">
        <v>22.0</v>
      </c>
      <c r="N1126" s="356">
        <v>63.0</v>
      </c>
      <c r="O1126" s="356">
        <v>87.0</v>
      </c>
      <c r="P1126" s="356">
        <v>24.0</v>
      </c>
      <c r="Q1126" s="356">
        <v>29.0</v>
      </c>
      <c r="R1126" s="356">
        <v>80.0</v>
      </c>
      <c r="S1126" s="356">
        <v>188.0</v>
      </c>
      <c r="T1126" s="356">
        <v>73.0</v>
      </c>
      <c r="U1126" s="356">
        <v>91.0</v>
      </c>
      <c r="V1126" s="356">
        <v>31.0</v>
      </c>
      <c r="W1126" s="356">
        <v>53.0</v>
      </c>
      <c r="X1126" s="356">
        <v>24.0</v>
      </c>
      <c r="Y1126" s="356">
        <v>312.0</v>
      </c>
      <c r="Z1126" s="356">
        <v>22.0</v>
      </c>
      <c r="AA1126" s="356">
        <v>26.0</v>
      </c>
      <c r="AB1126" s="356">
        <v>54.0</v>
      </c>
      <c r="AC1126" s="356">
        <v>12.0</v>
      </c>
      <c r="AD1126" s="356">
        <v>17.0</v>
      </c>
      <c r="AE1126" s="356">
        <v>5.0</v>
      </c>
      <c r="AF1126" s="356">
        <v>48.0</v>
      </c>
      <c r="AG1126" s="356">
        <v>23.0</v>
      </c>
      <c r="AH1126" s="356">
        <v>2.0</v>
      </c>
      <c r="AI1126" s="356">
        <v>15.0</v>
      </c>
      <c r="AJ1126" s="353"/>
      <c r="AK1126" s="353"/>
      <c r="AL1126" s="353"/>
      <c r="AM1126" s="353"/>
      <c r="AN1126" s="353"/>
      <c r="AO1126" s="353"/>
      <c r="AP1126" s="353"/>
    </row>
    <row r="1127">
      <c r="A1127" s="343">
        <v>43968.0</v>
      </c>
      <c r="B1127" s="356">
        <v>15.0</v>
      </c>
      <c r="C1127" s="356">
        <v>250.0</v>
      </c>
      <c r="D1127" s="356">
        <v>159.0</v>
      </c>
      <c r="E1127" s="356">
        <v>23.0</v>
      </c>
      <c r="F1127" s="356">
        <v>1.0</v>
      </c>
      <c r="G1127" s="356">
        <v>85.0</v>
      </c>
      <c r="H1127" s="356">
        <v>1306.0</v>
      </c>
      <c r="I1127" s="356">
        <v>4.0</v>
      </c>
      <c r="J1127" s="356">
        <v>320.0</v>
      </c>
      <c r="K1127" s="356">
        <v>247.0</v>
      </c>
      <c r="L1127" s="356">
        <v>312.0</v>
      </c>
      <c r="M1127" s="356">
        <v>24.0</v>
      </c>
      <c r="N1127" s="356">
        <v>66.0</v>
      </c>
      <c r="O1127" s="356">
        <v>87.0</v>
      </c>
      <c r="P1127" s="356">
        <v>73.0</v>
      </c>
      <c r="Q1127" s="356">
        <v>41.0</v>
      </c>
      <c r="R1127" s="356">
        <v>80.0</v>
      </c>
      <c r="S1127" s="356">
        <v>200.0</v>
      </c>
      <c r="T1127" s="356">
        <v>73.0</v>
      </c>
      <c r="U1127" s="356">
        <v>95.0</v>
      </c>
      <c r="V1127" s="356">
        <v>31.0</v>
      </c>
      <c r="W1127" s="356">
        <v>58.0</v>
      </c>
      <c r="X1127" s="356">
        <v>24.0</v>
      </c>
      <c r="Y1127" s="356">
        <v>319.0</v>
      </c>
      <c r="Z1127" s="356">
        <v>24.0</v>
      </c>
      <c r="AA1127" s="356">
        <v>26.0</v>
      </c>
      <c r="AB1127" s="356">
        <v>60.0</v>
      </c>
      <c r="AC1127" s="356">
        <v>12.0</v>
      </c>
      <c r="AD1127" s="356">
        <v>17.0</v>
      </c>
      <c r="AE1127" s="356">
        <v>5.0</v>
      </c>
      <c r="AF1127" s="356">
        <v>48.0</v>
      </c>
      <c r="AG1127" s="356">
        <v>23.0</v>
      </c>
      <c r="AH1127" s="356">
        <v>6.0</v>
      </c>
      <c r="AI1127" s="356">
        <v>15.0</v>
      </c>
      <c r="AJ1127" s="353"/>
      <c r="AK1127" s="353"/>
      <c r="AL1127" s="353"/>
      <c r="AM1127" s="353"/>
      <c r="AN1127" s="353"/>
      <c r="AO1127" s="353"/>
      <c r="AP1127" s="353"/>
    </row>
    <row r="1128">
      <c r="A1128" s="343">
        <v>43969.0</v>
      </c>
      <c r="B1128" s="356">
        <v>15.0</v>
      </c>
      <c r="C1128" s="356">
        <v>257.0</v>
      </c>
      <c r="D1128" s="356">
        <v>162.0</v>
      </c>
      <c r="E1128" s="356">
        <v>24.0</v>
      </c>
      <c r="F1128" s="356">
        <v>1.0</v>
      </c>
      <c r="G1128" s="356">
        <v>90.0</v>
      </c>
      <c r="H1128" s="356">
        <v>1307.0</v>
      </c>
      <c r="I1128" s="356">
        <v>4.0</v>
      </c>
      <c r="J1128" s="356">
        <v>397.0</v>
      </c>
      <c r="K1128" s="356">
        <v>252.0</v>
      </c>
      <c r="L1128" s="356">
        <v>337.0</v>
      </c>
      <c r="M1128" s="356">
        <v>32.0</v>
      </c>
      <c r="N1128" s="356">
        <v>76.0</v>
      </c>
      <c r="O1128" s="356">
        <v>87.0</v>
      </c>
      <c r="P1128" s="356">
        <v>73.0</v>
      </c>
      <c r="Q1128" s="356">
        <v>41.0</v>
      </c>
      <c r="R1128" s="356">
        <v>83.0</v>
      </c>
      <c r="S1128" s="356">
        <v>213.0</v>
      </c>
      <c r="T1128" s="356">
        <v>73.0</v>
      </c>
      <c r="U1128" s="356">
        <v>107.0</v>
      </c>
      <c r="V1128" s="356">
        <v>31.0</v>
      </c>
      <c r="W1128" s="356">
        <v>58.0</v>
      </c>
      <c r="X1128" s="356">
        <v>24.0</v>
      </c>
      <c r="Y1128" s="356">
        <v>337.0</v>
      </c>
      <c r="Z1128" s="356">
        <v>26.0</v>
      </c>
      <c r="AA1128" s="356">
        <v>26.0</v>
      </c>
      <c r="AB1128" s="356">
        <v>61.0</v>
      </c>
      <c r="AC1128" s="356">
        <v>12.0</v>
      </c>
      <c r="AD1128" s="356">
        <v>21.0</v>
      </c>
      <c r="AE1128" s="356">
        <v>5.0</v>
      </c>
      <c r="AF1128" s="356">
        <v>48.0</v>
      </c>
      <c r="AG1128" s="356">
        <v>23.0</v>
      </c>
      <c r="AH1128" s="356">
        <v>6.0</v>
      </c>
      <c r="AI1128" s="356">
        <v>15.0</v>
      </c>
      <c r="AJ1128" s="353"/>
      <c r="AK1128" s="353"/>
      <c r="AL1128" s="353"/>
      <c r="AM1128" s="353"/>
      <c r="AN1128" s="353"/>
      <c r="AO1128" s="353"/>
      <c r="AP1128" s="353"/>
    </row>
    <row r="1129">
      <c r="A1129" s="343">
        <v>43970.0</v>
      </c>
      <c r="B1129" s="356">
        <v>15.0</v>
      </c>
      <c r="C1129" s="356">
        <v>267.0</v>
      </c>
      <c r="D1129" s="356">
        <v>162.0</v>
      </c>
      <c r="E1129" s="356">
        <v>24.0</v>
      </c>
      <c r="F1129" s="356">
        <v>1.0</v>
      </c>
      <c r="G1129" s="356">
        <v>95.0</v>
      </c>
      <c r="H1129" s="356">
        <v>1329.0</v>
      </c>
      <c r="I1129" s="356">
        <v>4.0</v>
      </c>
      <c r="J1129" s="356">
        <v>411.0</v>
      </c>
      <c r="K1129" s="356">
        <v>252.0</v>
      </c>
      <c r="L1129" s="356">
        <v>375.0</v>
      </c>
      <c r="M1129" s="356">
        <v>32.0</v>
      </c>
      <c r="N1129" s="356">
        <v>81.0</v>
      </c>
      <c r="O1129" s="356">
        <v>87.0</v>
      </c>
      <c r="P1129" s="356">
        <v>73.0</v>
      </c>
      <c r="Q1129" s="356">
        <v>51.0</v>
      </c>
      <c r="R1129" s="356">
        <v>83.0</v>
      </c>
      <c r="S1129" s="356">
        <v>213.0</v>
      </c>
      <c r="T1129" s="356">
        <v>77.0</v>
      </c>
      <c r="U1129" s="356">
        <v>117.0</v>
      </c>
      <c r="V1129" s="356">
        <v>31.0</v>
      </c>
      <c r="W1129" s="356">
        <v>58.0</v>
      </c>
      <c r="X1129" s="356">
        <v>25.0</v>
      </c>
      <c r="Y1129" s="356">
        <v>358.0</v>
      </c>
      <c r="Z1129" s="356">
        <v>26.0</v>
      </c>
      <c r="AA1129" s="356">
        <v>26.0</v>
      </c>
      <c r="AB1129" s="356">
        <v>62.0</v>
      </c>
      <c r="AC1129" s="356">
        <v>12.0</v>
      </c>
      <c r="AD1129" s="356">
        <v>21.0</v>
      </c>
      <c r="AE1129" s="356">
        <v>5.0</v>
      </c>
      <c r="AF1129" s="356">
        <v>48.0</v>
      </c>
      <c r="AG1129" s="356">
        <v>25.0</v>
      </c>
      <c r="AH1129" s="356">
        <v>6.0</v>
      </c>
      <c r="AI1129" s="356">
        <v>15.0</v>
      </c>
      <c r="AJ1129" s="353"/>
      <c r="AK1129" s="353"/>
      <c r="AL1129" s="353"/>
      <c r="AM1129" s="353"/>
      <c r="AN1129" s="353"/>
      <c r="AO1129" s="353"/>
      <c r="AP1129" s="353"/>
    </row>
    <row r="1130">
      <c r="A1130" s="343">
        <v>43971.0</v>
      </c>
      <c r="B1130" s="356">
        <v>15.0</v>
      </c>
      <c r="C1130" s="356">
        <v>276.0</v>
      </c>
      <c r="D1130" s="356">
        <v>162.0</v>
      </c>
      <c r="E1130" s="356">
        <v>24.0</v>
      </c>
      <c r="F1130" s="356">
        <v>1.0</v>
      </c>
      <c r="G1130" s="356">
        <v>97.0</v>
      </c>
      <c r="H1130" s="356">
        <v>1329.0</v>
      </c>
      <c r="I1130" s="356">
        <v>4.0</v>
      </c>
      <c r="J1130" s="356">
        <v>412.0</v>
      </c>
      <c r="K1130" s="356">
        <v>253.0</v>
      </c>
      <c r="L1130" s="356">
        <v>387.0</v>
      </c>
      <c r="M1130" s="356">
        <v>32.0</v>
      </c>
      <c r="N1130" s="356">
        <v>85.0</v>
      </c>
      <c r="O1130" s="356">
        <v>105.0</v>
      </c>
      <c r="P1130" s="356">
        <v>76.0</v>
      </c>
      <c r="Q1130" s="356">
        <v>51.0</v>
      </c>
      <c r="R1130" s="356">
        <v>83.0</v>
      </c>
      <c r="S1130" s="356">
        <v>213.0</v>
      </c>
      <c r="T1130" s="356">
        <v>77.0</v>
      </c>
      <c r="U1130" s="356">
        <v>145.0</v>
      </c>
      <c r="V1130" s="356">
        <v>31.0</v>
      </c>
      <c r="W1130" s="356">
        <v>74.0</v>
      </c>
      <c r="X1130" s="356">
        <v>25.0</v>
      </c>
      <c r="Y1130" s="356">
        <v>367.0</v>
      </c>
      <c r="Z1130" s="356">
        <v>26.0</v>
      </c>
      <c r="AA1130" s="356">
        <v>29.0</v>
      </c>
      <c r="AB1130" s="356">
        <v>63.0</v>
      </c>
      <c r="AC1130" s="356">
        <v>12.0</v>
      </c>
      <c r="AD1130" s="356">
        <v>21.0</v>
      </c>
      <c r="AE1130" s="356">
        <v>6.0</v>
      </c>
      <c r="AF1130" s="356">
        <v>48.0</v>
      </c>
      <c r="AG1130" s="356">
        <v>25.0</v>
      </c>
      <c r="AH1130" s="356">
        <v>6.0</v>
      </c>
      <c r="AI1130" s="356">
        <v>15.0</v>
      </c>
      <c r="AJ1130" s="353"/>
      <c r="AK1130" s="353"/>
      <c r="AL1130" s="353"/>
      <c r="AM1130" s="353"/>
      <c r="AN1130" s="353"/>
      <c r="AO1130" s="353"/>
      <c r="AP1130" s="353"/>
    </row>
    <row r="1131">
      <c r="A1131" s="343">
        <v>43972.0</v>
      </c>
      <c r="B1131" s="356">
        <v>15.0</v>
      </c>
      <c r="C1131" s="356">
        <v>280.0</v>
      </c>
      <c r="D1131" s="356">
        <v>171.0</v>
      </c>
      <c r="E1131" s="356">
        <v>24.0</v>
      </c>
      <c r="F1131" s="356">
        <v>3.0</v>
      </c>
      <c r="G1131" s="356">
        <v>105.0</v>
      </c>
      <c r="H1131" s="356">
        <v>1458.0</v>
      </c>
      <c r="I1131" s="356">
        <v>4.0</v>
      </c>
      <c r="J1131" s="356">
        <v>422.0</v>
      </c>
      <c r="K1131" s="356">
        <v>255.0</v>
      </c>
      <c r="L1131" s="356">
        <v>403.0</v>
      </c>
      <c r="M1131" s="356">
        <v>36.0</v>
      </c>
      <c r="N1131" s="356">
        <v>96.0</v>
      </c>
      <c r="O1131" s="356">
        <v>115.0</v>
      </c>
      <c r="P1131" s="356">
        <v>76.0</v>
      </c>
      <c r="Q1131" s="356">
        <v>51.0</v>
      </c>
      <c r="R1131" s="356">
        <v>83.0</v>
      </c>
      <c r="S1131" s="356">
        <v>217.0</v>
      </c>
      <c r="T1131" s="356">
        <v>78.0</v>
      </c>
      <c r="U1131" s="356">
        <v>152.0</v>
      </c>
      <c r="V1131" s="356">
        <v>31.0</v>
      </c>
      <c r="W1131" s="356">
        <v>74.0</v>
      </c>
      <c r="X1131" s="356">
        <v>25.0</v>
      </c>
      <c r="Y1131" s="356">
        <v>398.0</v>
      </c>
      <c r="Z1131" s="356">
        <v>37.0</v>
      </c>
      <c r="AA1131" s="356">
        <v>31.0</v>
      </c>
      <c r="AB1131" s="356">
        <v>63.0</v>
      </c>
      <c r="AC1131" s="356">
        <v>12.0</v>
      </c>
      <c r="AD1131" s="356">
        <v>22.0</v>
      </c>
      <c r="AE1131" s="356">
        <v>7.0</v>
      </c>
      <c r="AF1131" s="356">
        <v>48.0</v>
      </c>
      <c r="AG1131" s="356">
        <v>25.0</v>
      </c>
      <c r="AH1131" s="356">
        <v>6.0</v>
      </c>
      <c r="AI1131" s="356">
        <v>15.0</v>
      </c>
      <c r="AJ1131" s="353"/>
      <c r="AK1131" s="353"/>
      <c r="AL1131" s="353"/>
      <c r="AM1131" s="353"/>
      <c r="AN1131" s="353"/>
      <c r="AO1131" s="353"/>
      <c r="AP1131" s="353"/>
    </row>
    <row r="1132">
      <c r="A1132" s="343">
        <v>43973.0</v>
      </c>
      <c r="B1132" s="356">
        <v>15.0</v>
      </c>
      <c r="C1132" s="356">
        <v>284.0</v>
      </c>
      <c r="D1132" s="356">
        <v>172.0</v>
      </c>
      <c r="E1132" s="356">
        <v>26.0</v>
      </c>
      <c r="F1132" s="356">
        <v>9.0</v>
      </c>
      <c r="G1132" s="356">
        <v>117.0</v>
      </c>
      <c r="H1132" s="356">
        <v>1510.0</v>
      </c>
      <c r="I1132" s="356">
        <v>8.0</v>
      </c>
      <c r="J1132" s="356">
        <v>432.0</v>
      </c>
      <c r="K1132" s="356">
        <v>255.0</v>
      </c>
      <c r="L1132" s="356">
        <v>413.0</v>
      </c>
      <c r="M1132" s="356">
        <v>38.0</v>
      </c>
      <c r="N1132" s="356">
        <v>102.0</v>
      </c>
      <c r="O1132" s="356">
        <v>130.0</v>
      </c>
      <c r="P1132" s="356">
        <v>77.0</v>
      </c>
      <c r="Q1132" s="356">
        <v>57.0</v>
      </c>
      <c r="R1132" s="356">
        <v>83.0</v>
      </c>
      <c r="S1132" s="356">
        <v>220.0</v>
      </c>
      <c r="T1132" s="356">
        <v>95.0</v>
      </c>
      <c r="U1132" s="356">
        <v>157.0</v>
      </c>
      <c r="V1132" s="356">
        <v>31.0</v>
      </c>
      <c r="W1132" s="356">
        <v>102.0</v>
      </c>
      <c r="X1132" s="356">
        <v>30.0</v>
      </c>
      <c r="Y1132" s="356">
        <v>417.0</v>
      </c>
      <c r="Z1132" s="356">
        <v>37.0</v>
      </c>
      <c r="AA1132" s="356">
        <v>34.0</v>
      </c>
      <c r="AB1132" s="356">
        <v>66.0</v>
      </c>
      <c r="AC1132" s="356">
        <v>12.0</v>
      </c>
      <c r="AD1132" s="356">
        <v>22.0</v>
      </c>
      <c r="AE1132" s="356">
        <v>11.0</v>
      </c>
      <c r="AF1132" s="356">
        <v>48.0</v>
      </c>
      <c r="AG1132" s="356">
        <v>26.0</v>
      </c>
      <c r="AH1132" s="356">
        <v>6.0</v>
      </c>
      <c r="AI1132" s="356">
        <v>15.0</v>
      </c>
      <c r="AJ1132" s="353"/>
      <c r="AK1132" s="353"/>
      <c r="AL1132" s="353"/>
      <c r="AM1132" s="353"/>
      <c r="AN1132" s="353"/>
      <c r="AO1132" s="353"/>
      <c r="AP1132" s="353"/>
    </row>
    <row r="1133">
      <c r="A1133" s="343">
        <v>43974.0</v>
      </c>
      <c r="B1133" s="356">
        <v>17.0</v>
      </c>
      <c r="C1133" s="356">
        <v>287.0</v>
      </c>
      <c r="D1133" s="356">
        <v>172.0</v>
      </c>
      <c r="E1133" s="356">
        <v>26.0</v>
      </c>
      <c r="F1133" s="356">
        <v>9.0</v>
      </c>
      <c r="G1133" s="356">
        <v>121.0</v>
      </c>
      <c r="H1133" s="356">
        <v>1564.0</v>
      </c>
      <c r="I1133" s="356">
        <v>8.0</v>
      </c>
      <c r="J1133" s="356">
        <v>471.0</v>
      </c>
      <c r="K1133" s="356">
        <v>255.0</v>
      </c>
      <c r="L1133" s="356">
        <v>426.0</v>
      </c>
      <c r="M1133" s="356">
        <v>38.0</v>
      </c>
      <c r="N1133" s="356">
        <v>105.0</v>
      </c>
      <c r="O1133" s="356">
        <v>130.0</v>
      </c>
      <c r="P1133" s="356">
        <v>77.0</v>
      </c>
      <c r="Q1133" s="356">
        <v>57.0</v>
      </c>
      <c r="R1133" s="356">
        <v>86.0</v>
      </c>
      <c r="S1133" s="356">
        <v>227.0</v>
      </c>
      <c r="T1133" s="356">
        <v>100.0</v>
      </c>
      <c r="U1133" s="356">
        <v>175.0</v>
      </c>
      <c r="V1133" s="356">
        <v>32.0</v>
      </c>
      <c r="W1133" s="356">
        <v>102.0</v>
      </c>
      <c r="X1133" s="356">
        <v>51.0</v>
      </c>
      <c r="Y1133" s="356">
        <v>423.0</v>
      </c>
      <c r="Z1133" s="356">
        <v>37.0</v>
      </c>
      <c r="AA1133" s="356">
        <v>36.0</v>
      </c>
      <c r="AB1133" s="356">
        <v>66.0</v>
      </c>
      <c r="AC1133" s="356">
        <v>12.0</v>
      </c>
      <c r="AD1133" s="356">
        <v>22.0</v>
      </c>
      <c r="AE1133" s="356">
        <v>19.0</v>
      </c>
      <c r="AF1133" s="356">
        <v>48.0</v>
      </c>
      <c r="AG1133" s="356">
        <v>27.0</v>
      </c>
      <c r="AH1133" s="356">
        <v>6.0</v>
      </c>
      <c r="AI1133" s="356">
        <v>17.0</v>
      </c>
      <c r="AJ1133" s="353"/>
      <c r="AK1133" s="353"/>
      <c r="AL1133" s="353"/>
      <c r="AM1133" s="353"/>
      <c r="AN1133" s="353"/>
      <c r="AO1133" s="353"/>
      <c r="AP1133" s="353"/>
    </row>
    <row r="1134">
      <c r="A1134" s="343">
        <v>43975.0</v>
      </c>
      <c r="B1134" s="355">
        <v>17.0</v>
      </c>
      <c r="C1134" s="356">
        <v>293.0</v>
      </c>
      <c r="D1134" s="356">
        <v>176.0</v>
      </c>
      <c r="E1134" s="356">
        <v>27.0</v>
      </c>
      <c r="F1134" s="356">
        <v>9.0</v>
      </c>
      <c r="G1134" s="356">
        <v>122.0</v>
      </c>
      <c r="H1134" s="356">
        <v>1586.0</v>
      </c>
      <c r="I1134" s="356">
        <v>13.0</v>
      </c>
      <c r="J1134" s="356">
        <v>479.0</v>
      </c>
      <c r="K1134" s="356">
        <v>259.0</v>
      </c>
      <c r="L1134" s="356">
        <v>465.0</v>
      </c>
      <c r="M1134" s="356">
        <v>38.0</v>
      </c>
      <c r="N1134" s="356">
        <v>105.0</v>
      </c>
      <c r="O1134" s="356">
        <v>130.0</v>
      </c>
      <c r="P1134" s="356">
        <v>77.0</v>
      </c>
      <c r="Q1134" s="356">
        <v>59.0</v>
      </c>
      <c r="R1134" s="356">
        <v>87.0</v>
      </c>
      <c r="S1134" s="356">
        <v>227.0</v>
      </c>
      <c r="T1134" s="356">
        <v>102.0</v>
      </c>
      <c r="U1134" s="356">
        <v>180.0</v>
      </c>
      <c r="V1134" s="356">
        <v>34.0</v>
      </c>
      <c r="W1134" s="356">
        <v>108.0</v>
      </c>
      <c r="X1134" s="356">
        <v>51.0</v>
      </c>
      <c r="Y1134" s="356">
        <v>456.0</v>
      </c>
      <c r="Z1134" s="356">
        <v>46.0</v>
      </c>
      <c r="AA1134" s="356">
        <v>38.0</v>
      </c>
      <c r="AB1134" s="356">
        <v>66.0</v>
      </c>
      <c r="AC1134" s="356">
        <v>12.0</v>
      </c>
      <c r="AD1134" s="356">
        <v>22.0</v>
      </c>
      <c r="AE1134" s="356">
        <v>19.0</v>
      </c>
      <c r="AF1134" s="356">
        <v>48.0</v>
      </c>
      <c r="AG1134" s="356">
        <v>27.0</v>
      </c>
      <c r="AH1134" s="356">
        <v>6.0</v>
      </c>
      <c r="AI1134" s="356">
        <v>18.0</v>
      </c>
      <c r="AJ1134" s="353"/>
      <c r="AK1134" s="353"/>
      <c r="AL1134" s="353"/>
      <c r="AM1134" s="353"/>
      <c r="AN1134" s="353"/>
      <c r="AO1134" s="353"/>
      <c r="AP1134" s="353"/>
    </row>
    <row r="1135">
      <c r="A1135" s="343">
        <v>43976.0</v>
      </c>
      <c r="B1135" s="356">
        <v>17.0</v>
      </c>
      <c r="C1135" s="356">
        <v>295.0</v>
      </c>
      <c r="D1135" s="356">
        <v>176.0</v>
      </c>
      <c r="E1135" s="356">
        <v>27.0</v>
      </c>
      <c r="F1135" s="356">
        <v>9.0</v>
      </c>
      <c r="G1135" s="356">
        <v>124.0</v>
      </c>
      <c r="H1135" s="356">
        <v>1655.0</v>
      </c>
      <c r="I1135" s="356">
        <v>15.0</v>
      </c>
      <c r="J1135" s="356">
        <v>479.0</v>
      </c>
      <c r="K1135" s="356">
        <v>260.0</v>
      </c>
      <c r="L1135" s="356">
        <v>489.0</v>
      </c>
      <c r="M1135" s="356">
        <v>43.0</v>
      </c>
      <c r="N1135" s="356">
        <v>117.0</v>
      </c>
      <c r="O1135" s="356">
        <v>151.0</v>
      </c>
      <c r="P1135" s="356">
        <v>80.0</v>
      </c>
      <c r="Q1135" s="356">
        <v>67.0</v>
      </c>
      <c r="R1135" s="356">
        <v>88.0</v>
      </c>
      <c r="S1135" s="356">
        <v>258.0</v>
      </c>
      <c r="T1135" s="356">
        <v>112.0</v>
      </c>
      <c r="U1135" s="356">
        <v>186.0</v>
      </c>
      <c r="V1135" s="356">
        <v>34.0</v>
      </c>
      <c r="W1135" s="356">
        <v>113.0</v>
      </c>
      <c r="X1135" s="356">
        <v>51.0</v>
      </c>
      <c r="Y1135" s="356">
        <v>462.0</v>
      </c>
      <c r="Z1135" s="356">
        <v>46.0</v>
      </c>
      <c r="AA1135" s="356">
        <v>40.0</v>
      </c>
      <c r="AB1135" s="356">
        <v>66.0</v>
      </c>
      <c r="AC1135" s="356">
        <v>14.0</v>
      </c>
      <c r="AD1135" s="356">
        <v>27.0</v>
      </c>
      <c r="AE1135" s="356">
        <v>22.0</v>
      </c>
      <c r="AF1135" s="356">
        <v>68.0</v>
      </c>
      <c r="AG1135" s="356">
        <v>27.0</v>
      </c>
      <c r="AH1135" s="356">
        <v>6.0</v>
      </c>
      <c r="AI1135" s="356">
        <v>18.0</v>
      </c>
      <c r="AJ1135" s="356"/>
      <c r="AK1135" s="353"/>
      <c r="AL1135" s="353"/>
      <c r="AM1135" s="353"/>
      <c r="AN1135" s="353"/>
      <c r="AO1135" s="353"/>
      <c r="AP1135" s="353"/>
    </row>
    <row r="1136">
      <c r="A1136" s="343">
        <v>43977.0</v>
      </c>
      <c r="B1136" s="356">
        <v>17.0</v>
      </c>
      <c r="C1136" s="356">
        <v>295.0</v>
      </c>
      <c r="D1136" s="356">
        <v>178.0</v>
      </c>
      <c r="E1136" s="356">
        <v>27.0</v>
      </c>
      <c r="F1136" s="356">
        <v>9.0</v>
      </c>
      <c r="G1136" s="356">
        <v>131.0</v>
      </c>
      <c r="H1136" s="356">
        <v>1668.0</v>
      </c>
      <c r="I1136" s="356">
        <v>15.0</v>
      </c>
      <c r="J1136" s="356">
        <v>505.0</v>
      </c>
      <c r="K1136" s="356">
        <v>275.0</v>
      </c>
      <c r="L1136" s="356">
        <v>506.0</v>
      </c>
      <c r="M1136" s="356">
        <v>44.0</v>
      </c>
      <c r="N1136" s="356">
        <v>123.0</v>
      </c>
      <c r="O1136" s="356">
        <v>151.0</v>
      </c>
      <c r="P1136" s="356">
        <v>80.0</v>
      </c>
      <c r="Q1136" s="356">
        <v>68.0</v>
      </c>
      <c r="R1136" s="356">
        <v>88.0</v>
      </c>
      <c r="S1136" s="356">
        <v>258.0</v>
      </c>
      <c r="T1136" s="356">
        <v>114.0</v>
      </c>
      <c r="U1136" s="356">
        <v>208.0</v>
      </c>
      <c r="V1136" s="356">
        <v>35.0</v>
      </c>
      <c r="W1136" s="356">
        <v>114.0</v>
      </c>
      <c r="X1136" s="356">
        <v>100.0</v>
      </c>
      <c r="Y1136" s="356">
        <v>499.0</v>
      </c>
      <c r="Z1136" s="356">
        <v>48.0</v>
      </c>
      <c r="AA1136" s="356">
        <v>44.0</v>
      </c>
      <c r="AB1136" s="356">
        <v>76.0</v>
      </c>
      <c r="AC1136" s="356">
        <v>17.0</v>
      </c>
      <c r="AD1136" s="356">
        <v>27.0</v>
      </c>
      <c r="AE1136" s="356">
        <v>35.0</v>
      </c>
      <c r="AF1136" s="356">
        <v>68.0</v>
      </c>
      <c r="AG1136" s="356">
        <v>29.0</v>
      </c>
      <c r="AH1136" s="356">
        <v>7.0</v>
      </c>
      <c r="AI1136" s="356">
        <v>18.0</v>
      </c>
      <c r="AJ1136" s="353"/>
      <c r="AK1136" s="353"/>
      <c r="AL1136" s="353"/>
      <c r="AM1136" s="353"/>
      <c r="AN1136" s="353"/>
      <c r="AO1136" s="353"/>
      <c r="AP1136" s="353"/>
    </row>
    <row r="1137">
      <c r="A1137" s="343">
        <v>43978.0</v>
      </c>
      <c r="B1137" s="356">
        <v>17.0</v>
      </c>
      <c r="C1137" s="356">
        <v>302.0</v>
      </c>
      <c r="D1137" s="356">
        <v>181.0</v>
      </c>
      <c r="E1137" s="356">
        <v>27.0</v>
      </c>
      <c r="F1137" s="356">
        <v>14.0</v>
      </c>
      <c r="G1137" s="356">
        <v>134.0</v>
      </c>
      <c r="H1137" s="356">
        <v>1682.0</v>
      </c>
      <c r="I1137" s="356">
        <v>15.0</v>
      </c>
      <c r="J1137" s="356">
        <v>542.0</v>
      </c>
      <c r="K1137" s="356">
        <v>275.0</v>
      </c>
      <c r="L1137" s="356">
        <v>522.0</v>
      </c>
      <c r="M1137" s="356">
        <v>44.0</v>
      </c>
      <c r="N1137" s="356">
        <v>128.0</v>
      </c>
      <c r="O1137" s="356">
        <v>151.0</v>
      </c>
      <c r="P1137" s="356">
        <v>80.0</v>
      </c>
      <c r="Q1137" s="356">
        <v>69.0</v>
      </c>
      <c r="R1137" s="356">
        <v>89.0</v>
      </c>
      <c r="S1137" s="356">
        <v>272.0</v>
      </c>
      <c r="T1137" s="356">
        <v>114.0</v>
      </c>
      <c r="U1137" s="356">
        <v>236.0</v>
      </c>
      <c r="V1137" s="356">
        <v>36.0</v>
      </c>
      <c r="W1137" s="356">
        <v>116.0</v>
      </c>
      <c r="X1137" s="356">
        <v>110.0</v>
      </c>
      <c r="Y1137" s="356">
        <v>518.0</v>
      </c>
      <c r="Z1137" s="356">
        <v>50.0</v>
      </c>
      <c r="AA1137" s="356">
        <v>48.0</v>
      </c>
      <c r="AB1137" s="356">
        <v>77.0</v>
      </c>
      <c r="AC1137" s="356">
        <v>18.0</v>
      </c>
      <c r="AD1137" s="356">
        <v>27.0</v>
      </c>
      <c r="AE1137" s="356">
        <v>36.0</v>
      </c>
      <c r="AF1137" s="356">
        <v>68.0</v>
      </c>
      <c r="AG1137" s="356">
        <v>32.0</v>
      </c>
      <c r="AH1137" s="356">
        <v>9.0</v>
      </c>
      <c r="AI1137" s="356">
        <v>18.0</v>
      </c>
      <c r="AJ1137" s="353"/>
      <c r="AK1137" s="353"/>
      <c r="AL1137" s="353"/>
      <c r="AM1137" s="353"/>
      <c r="AN1137" s="353"/>
      <c r="AO1137" s="353"/>
      <c r="AP1137" s="353"/>
    </row>
    <row r="1138">
      <c r="A1138" s="343">
        <v>43979.0</v>
      </c>
      <c r="B1138" s="356">
        <v>17.0</v>
      </c>
      <c r="C1138" s="356">
        <v>314.0</v>
      </c>
      <c r="D1138" s="356">
        <v>205.0</v>
      </c>
      <c r="E1138" s="356">
        <v>27.0</v>
      </c>
      <c r="F1138" s="356">
        <v>14.0</v>
      </c>
      <c r="G1138" s="356">
        <v>142.0</v>
      </c>
      <c r="H1138" s="356">
        <v>1702.0</v>
      </c>
      <c r="I1138" s="356">
        <v>15.0</v>
      </c>
      <c r="J1138" s="356">
        <v>586.0</v>
      </c>
      <c r="K1138" s="356">
        <v>276.0</v>
      </c>
      <c r="L1138" s="356">
        <v>548.0</v>
      </c>
      <c r="M1138" s="356">
        <v>44.0</v>
      </c>
      <c r="N1138" s="356">
        <v>134.0</v>
      </c>
      <c r="O1138" s="356">
        <v>151.0</v>
      </c>
      <c r="P1138" s="356">
        <v>80.0</v>
      </c>
      <c r="Q1138" s="356">
        <v>69.0</v>
      </c>
      <c r="R1138" s="356">
        <v>89.0</v>
      </c>
      <c r="S1138" s="356">
        <v>273.0</v>
      </c>
      <c r="T1138" s="356">
        <v>123.0</v>
      </c>
      <c r="U1138" s="356">
        <v>242.0</v>
      </c>
      <c r="V1138" s="356">
        <v>38.0</v>
      </c>
      <c r="W1138" s="356">
        <v>118.0</v>
      </c>
      <c r="X1138" s="356">
        <v>110.0</v>
      </c>
      <c r="Y1138" s="356">
        <v>520.0</v>
      </c>
      <c r="Z1138" s="356">
        <v>52.0</v>
      </c>
      <c r="AA1138" s="356">
        <v>48.0</v>
      </c>
      <c r="AB1138" s="356">
        <v>80.0</v>
      </c>
      <c r="AC1138" s="356">
        <v>21.0</v>
      </c>
      <c r="AD1138" s="356">
        <v>34.0</v>
      </c>
      <c r="AE1138" s="356">
        <v>38.0</v>
      </c>
      <c r="AF1138" s="356">
        <v>68.0</v>
      </c>
      <c r="AG1138" s="356">
        <v>34.0</v>
      </c>
      <c r="AH1138" s="356">
        <v>9.0</v>
      </c>
      <c r="AI1138" s="356">
        <v>19.0</v>
      </c>
      <c r="AJ1138" s="353"/>
      <c r="AK1138" s="353"/>
      <c r="AL1138" s="353"/>
      <c r="AM1138" s="353"/>
      <c r="AN1138" s="353"/>
      <c r="AO1138" s="353"/>
      <c r="AP1138" s="353"/>
    </row>
    <row r="1139">
      <c r="A1139" s="343">
        <v>43980.0</v>
      </c>
      <c r="B1139" s="356">
        <v>17.0</v>
      </c>
      <c r="C1139" s="356">
        <v>320.0</v>
      </c>
      <c r="D1139" s="356">
        <v>217.0</v>
      </c>
      <c r="E1139" s="356">
        <v>27.0</v>
      </c>
      <c r="F1139" s="356">
        <v>20.0</v>
      </c>
      <c r="G1139" s="356">
        <v>149.0</v>
      </c>
      <c r="H1139" s="356">
        <v>1739.0</v>
      </c>
      <c r="I1139" s="356">
        <v>15.0</v>
      </c>
      <c r="J1139" s="356">
        <v>592.0</v>
      </c>
      <c r="K1139" s="356">
        <v>336.0</v>
      </c>
      <c r="L1139" s="356">
        <v>570.0</v>
      </c>
      <c r="M1139" s="356">
        <v>47.0</v>
      </c>
      <c r="N1139" s="356">
        <v>143.0</v>
      </c>
      <c r="O1139" s="356">
        <v>158.0</v>
      </c>
      <c r="P1139" s="356">
        <v>82.0</v>
      </c>
      <c r="Q1139" s="356">
        <v>72.0</v>
      </c>
      <c r="R1139" s="356">
        <v>97.0</v>
      </c>
      <c r="S1139" s="356">
        <v>276.0</v>
      </c>
      <c r="T1139" s="356">
        <v>137.0</v>
      </c>
      <c r="U1139" s="356">
        <v>250.0</v>
      </c>
      <c r="V1139" s="356">
        <v>39.0</v>
      </c>
      <c r="W1139" s="356">
        <v>118.0</v>
      </c>
      <c r="X1139" s="356">
        <v>113.0</v>
      </c>
      <c r="Y1139" s="356">
        <v>532.0</v>
      </c>
      <c r="Z1139" s="356">
        <v>52.0</v>
      </c>
      <c r="AA1139" s="356">
        <v>55.0</v>
      </c>
      <c r="AB1139" s="356">
        <v>84.0</v>
      </c>
      <c r="AC1139" s="356">
        <v>21.0</v>
      </c>
      <c r="AD1139" s="356">
        <v>35.0</v>
      </c>
      <c r="AE1139" s="356">
        <v>42.0</v>
      </c>
      <c r="AF1139" s="356">
        <v>68.0</v>
      </c>
      <c r="AG1139" s="356">
        <v>34.0</v>
      </c>
      <c r="AH1139" s="356">
        <v>12.0</v>
      </c>
      <c r="AI1139" s="356">
        <v>23.0</v>
      </c>
      <c r="AJ1139" s="353"/>
      <c r="AK1139" s="353"/>
      <c r="AL1139" s="353"/>
      <c r="AM1139" s="353"/>
      <c r="AN1139" s="353"/>
      <c r="AO1139" s="353"/>
      <c r="AP1139" s="353"/>
    </row>
    <row r="1140">
      <c r="A1140" s="343">
        <v>43981.0</v>
      </c>
      <c r="B1140" s="356">
        <v>17.0</v>
      </c>
      <c r="C1140" s="356">
        <v>328.0</v>
      </c>
      <c r="D1140" s="356">
        <v>244.0</v>
      </c>
      <c r="E1140" s="356">
        <v>27.0</v>
      </c>
      <c r="F1140" s="356">
        <v>22.0</v>
      </c>
      <c r="G1140" s="356">
        <v>158.0</v>
      </c>
      <c r="H1140" s="356">
        <v>2005.0</v>
      </c>
      <c r="I1140" s="356">
        <v>15.0</v>
      </c>
      <c r="J1140" s="356">
        <v>616.0</v>
      </c>
      <c r="K1140" s="356">
        <v>355.0</v>
      </c>
      <c r="L1140" s="356">
        <v>589.0</v>
      </c>
      <c r="M1140" s="356">
        <v>47.0</v>
      </c>
      <c r="N1140" s="356">
        <v>161.0</v>
      </c>
      <c r="O1140" s="356">
        <v>164.0</v>
      </c>
      <c r="P1140" s="356">
        <v>97.0</v>
      </c>
      <c r="Q1140" s="356">
        <v>72.0</v>
      </c>
      <c r="R1140" s="356">
        <v>102.0</v>
      </c>
      <c r="S1140" s="356">
        <v>279.0</v>
      </c>
      <c r="T1140" s="356">
        <v>169.0</v>
      </c>
      <c r="U1140" s="356">
        <v>256.0</v>
      </c>
      <c r="V1140" s="356">
        <v>40.0</v>
      </c>
      <c r="W1140" s="356">
        <v>123.0</v>
      </c>
      <c r="X1140" s="356">
        <v>113.0</v>
      </c>
      <c r="Y1140" s="356">
        <v>564.0</v>
      </c>
      <c r="Z1140" s="356">
        <v>52.0</v>
      </c>
      <c r="AA1140" s="356">
        <v>67.0</v>
      </c>
      <c r="AB1140" s="356">
        <v>85.0</v>
      </c>
      <c r="AC1140" s="356">
        <v>27.0</v>
      </c>
      <c r="AD1140" s="356">
        <v>35.0</v>
      </c>
      <c r="AE1140" s="356">
        <v>49.0</v>
      </c>
      <c r="AF1140" s="356">
        <v>68.0</v>
      </c>
      <c r="AG1140" s="356">
        <v>34.0</v>
      </c>
      <c r="AH1140" s="356">
        <v>12.0</v>
      </c>
      <c r="AI1140" s="356">
        <v>23.0</v>
      </c>
      <c r="AJ1140" s="353"/>
      <c r="AK1140" s="353"/>
      <c r="AL1140" s="353"/>
      <c r="AM1140" s="353"/>
      <c r="AN1140" s="353"/>
      <c r="AO1140" s="353"/>
      <c r="AP1140" s="353"/>
    </row>
    <row r="1141">
      <c r="A1141" s="343">
        <v>43982.0</v>
      </c>
      <c r="B1141" s="356">
        <v>17.0</v>
      </c>
      <c r="C1141" s="356">
        <v>329.0</v>
      </c>
      <c r="D1141" s="356">
        <v>244.0</v>
      </c>
      <c r="E1141" s="356">
        <v>27.0</v>
      </c>
      <c r="F1141" s="356">
        <v>22.0</v>
      </c>
      <c r="G1141" s="356">
        <v>160.0</v>
      </c>
      <c r="H1141" s="356">
        <v>2082.0</v>
      </c>
      <c r="I1141" s="356">
        <v>15.0</v>
      </c>
      <c r="J1141" s="356">
        <v>619.0</v>
      </c>
      <c r="K1141" s="356">
        <v>361.0</v>
      </c>
      <c r="L1141" s="356">
        <v>609.0</v>
      </c>
      <c r="M1141" s="356">
        <v>53.0</v>
      </c>
      <c r="N1141" s="356">
        <v>172.0</v>
      </c>
      <c r="O1141" s="356">
        <v>164.0</v>
      </c>
      <c r="P1141" s="356">
        <v>99.0</v>
      </c>
      <c r="Q1141" s="356">
        <v>72.0</v>
      </c>
      <c r="R1141" s="356">
        <v>102.0</v>
      </c>
      <c r="S1141" s="356">
        <v>291.0</v>
      </c>
      <c r="T1141" s="356">
        <v>203.0</v>
      </c>
      <c r="U1141" s="356">
        <v>265.0</v>
      </c>
      <c r="V1141" s="356">
        <v>51.0</v>
      </c>
      <c r="W1141" s="356">
        <v>146.0</v>
      </c>
      <c r="X1141" s="356">
        <v>122.0</v>
      </c>
      <c r="Y1141" s="356">
        <v>596.0</v>
      </c>
      <c r="Z1141" s="356">
        <v>61.0</v>
      </c>
      <c r="AA1141" s="356">
        <v>71.0</v>
      </c>
      <c r="AB1141" s="356">
        <v>88.0</v>
      </c>
      <c r="AC1141" s="356">
        <v>27.0</v>
      </c>
      <c r="AD1141" s="356">
        <v>36.0</v>
      </c>
      <c r="AE1141" s="356">
        <v>55.0</v>
      </c>
      <c r="AF1141" s="356">
        <v>68.0</v>
      </c>
      <c r="AG1141" s="356">
        <v>41.0</v>
      </c>
      <c r="AH1141" s="356">
        <v>14.0</v>
      </c>
      <c r="AI1141" s="356">
        <v>26.0</v>
      </c>
      <c r="AJ1141" s="353"/>
      <c r="AK1141" s="353"/>
      <c r="AL1141" s="353"/>
      <c r="AM1141" s="353"/>
      <c r="AN1141" s="353"/>
      <c r="AO1141" s="353"/>
      <c r="AP1141" s="353"/>
    </row>
    <row r="1142">
      <c r="A1142" s="343">
        <v>43983.0</v>
      </c>
      <c r="B1142" s="356">
        <v>17.0</v>
      </c>
      <c r="C1142" s="356">
        <v>334.0</v>
      </c>
      <c r="D1142" s="356">
        <v>252.0</v>
      </c>
      <c r="E1142" s="356">
        <v>28.0</v>
      </c>
      <c r="F1142" s="356">
        <v>22.0</v>
      </c>
      <c r="G1142" s="356">
        <v>166.0</v>
      </c>
      <c r="H1142" s="356">
        <v>2272.0</v>
      </c>
      <c r="I1142" s="356">
        <v>15.0</v>
      </c>
      <c r="J1142" s="356">
        <v>619.0</v>
      </c>
      <c r="K1142" s="356">
        <v>370.0</v>
      </c>
      <c r="L1142" s="356">
        <v>654.0</v>
      </c>
      <c r="M1142" s="356">
        <v>55.0</v>
      </c>
      <c r="N1142" s="356">
        <v>174.0</v>
      </c>
      <c r="O1142" s="356">
        <v>164.0</v>
      </c>
      <c r="P1142" s="356">
        <v>99.0</v>
      </c>
      <c r="Q1142" s="356">
        <v>80.0</v>
      </c>
      <c r="R1142" s="356">
        <v>102.0</v>
      </c>
      <c r="S1142" s="356">
        <v>292.0</v>
      </c>
      <c r="T1142" s="356">
        <v>215.0</v>
      </c>
      <c r="U1142" s="356">
        <v>267.0</v>
      </c>
      <c r="V1142" s="356">
        <v>52.0</v>
      </c>
      <c r="W1142" s="356">
        <v>148.0</v>
      </c>
      <c r="X1142" s="356">
        <v>122.0</v>
      </c>
      <c r="Y1142" s="356">
        <v>625.0</v>
      </c>
      <c r="Z1142" s="356">
        <v>61.0</v>
      </c>
      <c r="AA1142" s="356">
        <v>74.0</v>
      </c>
      <c r="AB1142" s="356">
        <v>89.0</v>
      </c>
      <c r="AC1142" s="356">
        <v>29.0</v>
      </c>
      <c r="AD1142" s="356">
        <v>36.0</v>
      </c>
      <c r="AE1142" s="356">
        <v>55.0</v>
      </c>
      <c r="AF1142" s="356">
        <v>68.0</v>
      </c>
      <c r="AG1142" s="356">
        <v>41.0</v>
      </c>
      <c r="AH1142" s="356">
        <v>14.0</v>
      </c>
      <c r="AI1142" s="356">
        <v>26.0</v>
      </c>
      <c r="AJ1142" s="353"/>
      <c r="AK1142" s="353"/>
      <c r="AL1142" s="353"/>
      <c r="AM1142" s="353"/>
      <c r="AN1142" s="353"/>
      <c r="AO1142" s="353"/>
      <c r="AP1142" s="353"/>
    </row>
    <row r="1143">
      <c r="A1143" s="343">
        <v>43984.0</v>
      </c>
      <c r="B1143" s="356">
        <v>17.0</v>
      </c>
      <c r="C1143" s="356">
        <v>334.0</v>
      </c>
      <c r="D1143" s="356">
        <v>273.0</v>
      </c>
      <c r="E1143" s="356">
        <v>28.0</v>
      </c>
      <c r="F1143" s="356">
        <v>25.0</v>
      </c>
      <c r="G1143" s="356">
        <v>168.0</v>
      </c>
      <c r="H1143" s="356">
        <v>2399.0</v>
      </c>
      <c r="I1143" s="356">
        <v>15.0</v>
      </c>
      <c r="J1143" s="356">
        <v>648.0</v>
      </c>
      <c r="K1143" s="356">
        <v>371.0</v>
      </c>
      <c r="L1143" s="356">
        <v>699.0</v>
      </c>
      <c r="M1143" s="356">
        <v>55.0</v>
      </c>
      <c r="N1143" s="356">
        <v>175.0</v>
      </c>
      <c r="O1143" s="356">
        <v>182.0</v>
      </c>
      <c r="P1143" s="356">
        <v>99.0</v>
      </c>
      <c r="Q1143" s="356">
        <v>81.0</v>
      </c>
      <c r="R1143" s="356">
        <v>102.0</v>
      </c>
      <c r="S1143" s="356">
        <v>292.0</v>
      </c>
      <c r="T1143" s="356">
        <v>224.0</v>
      </c>
      <c r="U1143" s="356">
        <v>272.0</v>
      </c>
      <c r="V1143" s="356">
        <v>52.0</v>
      </c>
      <c r="W1143" s="356">
        <v>151.0</v>
      </c>
      <c r="X1143" s="356">
        <v>125.0</v>
      </c>
      <c r="Y1143" s="356">
        <v>625.0</v>
      </c>
      <c r="Z1143" s="356">
        <v>61.0</v>
      </c>
      <c r="AA1143" s="356">
        <v>80.0</v>
      </c>
      <c r="AB1143" s="356">
        <v>92.0</v>
      </c>
      <c r="AC1143" s="356">
        <v>29.0</v>
      </c>
      <c r="AD1143" s="356">
        <v>36.0</v>
      </c>
      <c r="AE1143" s="356">
        <v>55.0</v>
      </c>
      <c r="AF1143" s="356">
        <v>78.0</v>
      </c>
      <c r="AG1143" s="356">
        <v>49.0</v>
      </c>
      <c r="AH1143" s="356">
        <v>14.0</v>
      </c>
      <c r="AI1143" s="356">
        <v>29.0</v>
      </c>
      <c r="AJ1143" s="353"/>
      <c r="AK1143" s="353"/>
      <c r="AL1143" s="353"/>
      <c r="AM1143" s="353"/>
      <c r="AN1143" s="353"/>
      <c r="AO1143" s="353"/>
      <c r="AP1143" s="353"/>
    </row>
    <row r="1144">
      <c r="A1144" s="343">
        <v>43985.0</v>
      </c>
      <c r="B1144" s="356">
        <v>17.0</v>
      </c>
      <c r="C1144" s="356">
        <v>349.0</v>
      </c>
      <c r="D1144" s="356">
        <v>273.0</v>
      </c>
      <c r="E1144" s="356">
        <v>28.0</v>
      </c>
      <c r="F1144" s="356">
        <v>25.0</v>
      </c>
      <c r="G1144" s="356">
        <v>170.0</v>
      </c>
      <c r="H1144" s="356">
        <v>2586.0</v>
      </c>
      <c r="I1144" s="356">
        <v>17.0</v>
      </c>
      <c r="J1144" s="356">
        <v>701.0</v>
      </c>
      <c r="K1144" s="356">
        <v>371.0</v>
      </c>
      <c r="L1144" s="356">
        <v>799.0</v>
      </c>
      <c r="M1144" s="356">
        <v>79.0</v>
      </c>
      <c r="N1144" s="356">
        <v>177.0</v>
      </c>
      <c r="O1144" s="356">
        <v>191.0</v>
      </c>
      <c r="P1144" s="356">
        <v>101.0</v>
      </c>
      <c r="Q1144" s="356">
        <v>82.0</v>
      </c>
      <c r="R1144" s="356">
        <v>103.0</v>
      </c>
      <c r="S1144" s="356">
        <v>297.0</v>
      </c>
      <c r="T1144" s="356">
        <v>226.0</v>
      </c>
      <c r="U1144" s="356">
        <v>277.0</v>
      </c>
      <c r="V1144" s="356">
        <v>56.0</v>
      </c>
      <c r="W1144" s="356">
        <v>160.0</v>
      </c>
      <c r="X1144" s="356">
        <v>132.0</v>
      </c>
      <c r="Y1144" s="356">
        <v>636.0</v>
      </c>
      <c r="Z1144" s="356">
        <v>64.0</v>
      </c>
      <c r="AA1144" s="356">
        <v>83.0</v>
      </c>
      <c r="AB1144" s="356">
        <v>96.0</v>
      </c>
      <c r="AC1144" s="356">
        <v>30.0</v>
      </c>
      <c r="AD1144" s="356">
        <v>55.0</v>
      </c>
      <c r="AE1144" s="356">
        <v>55.0</v>
      </c>
      <c r="AF1144" s="356">
        <v>78.0</v>
      </c>
      <c r="AG1144" s="356">
        <v>49.0</v>
      </c>
      <c r="AH1144" s="356">
        <v>14.0</v>
      </c>
      <c r="AI1144" s="356">
        <v>29.0</v>
      </c>
      <c r="AJ1144" s="353"/>
      <c r="AK1144" s="353"/>
      <c r="AL1144" s="353"/>
      <c r="AM1144" s="353"/>
      <c r="AN1144" s="353"/>
      <c r="AO1144" s="353"/>
      <c r="AP1144" s="353"/>
    </row>
    <row r="1145">
      <c r="A1145" s="343">
        <v>43986.0</v>
      </c>
      <c r="B1145" s="356">
        <v>18.0</v>
      </c>
      <c r="C1145" s="356">
        <v>364.0</v>
      </c>
      <c r="D1145" s="356">
        <v>279.0</v>
      </c>
      <c r="E1145" s="356">
        <v>29.0</v>
      </c>
      <c r="F1145" s="356">
        <v>25.0</v>
      </c>
      <c r="G1145" s="356">
        <v>174.0</v>
      </c>
      <c r="H1145" s="356">
        <v>2607.0</v>
      </c>
      <c r="I1145" s="356">
        <v>27.0</v>
      </c>
      <c r="J1145" s="356">
        <v>719.0</v>
      </c>
      <c r="K1145" s="356">
        <v>372.0</v>
      </c>
      <c r="L1145" s="356">
        <v>1089.0</v>
      </c>
      <c r="M1145" s="356">
        <v>94.0</v>
      </c>
      <c r="N1145" s="356">
        <v>184.0</v>
      </c>
      <c r="O1145" s="356">
        <v>191.0</v>
      </c>
      <c r="P1145" s="356">
        <v>101.0</v>
      </c>
      <c r="Q1145" s="356">
        <v>90.0</v>
      </c>
      <c r="R1145" s="356">
        <v>103.0</v>
      </c>
      <c r="S1145" s="356">
        <v>299.0</v>
      </c>
      <c r="T1145" s="356">
        <v>248.0</v>
      </c>
      <c r="U1145" s="356">
        <v>312.0</v>
      </c>
      <c r="V1145" s="356">
        <v>62.0</v>
      </c>
      <c r="W1145" s="356">
        <v>167.0</v>
      </c>
      <c r="X1145" s="356">
        <v>132.0</v>
      </c>
      <c r="Y1145" s="356">
        <v>639.0</v>
      </c>
      <c r="Z1145" s="356">
        <v>70.0</v>
      </c>
      <c r="AA1145" s="356">
        <v>86.0</v>
      </c>
      <c r="AB1145" s="356">
        <v>99.0</v>
      </c>
      <c r="AC1145" s="356">
        <v>30.0</v>
      </c>
      <c r="AD1145" s="356">
        <v>55.0</v>
      </c>
      <c r="AE1145" s="356">
        <v>57.0</v>
      </c>
      <c r="AF1145" s="356">
        <v>78.0</v>
      </c>
      <c r="AG1145" s="356">
        <v>49.0</v>
      </c>
      <c r="AH1145" s="356">
        <v>14.0</v>
      </c>
      <c r="AI1145" s="356">
        <v>29.0</v>
      </c>
      <c r="AJ1145" s="353"/>
      <c r="AK1145" s="353"/>
      <c r="AL1145" s="353"/>
      <c r="AM1145" s="353"/>
      <c r="AN1145" s="353"/>
      <c r="AO1145" s="353"/>
      <c r="AP1145" s="353"/>
    </row>
    <row r="1146">
      <c r="A1146" s="343">
        <v>43987.0</v>
      </c>
      <c r="B1146" s="356">
        <v>18.0</v>
      </c>
      <c r="C1146" s="356">
        <v>369.0</v>
      </c>
      <c r="D1146" s="356">
        <v>324.0</v>
      </c>
      <c r="E1146" s="356">
        <v>34.0</v>
      </c>
      <c r="F1146" s="356">
        <v>25.0</v>
      </c>
      <c r="G1146" s="356">
        <v>174.0</v>
      </c>
      <c r="H1146" s="356">
        <v>2751.0</v>
      </c>
      <c r="I1146" s="356">
        <v>27.0</v>
      </c>
      <c r="J1146" s="356">
        <v>764.0</v>
      </c>
      <c r="K1146" s="356">
        <v>407.0</v>
      </c>
      <c r="L1146" s="356">
        <v>1207.0</v>
      </c>
      <c r="M1146" s="356">
        <v>109.0</v>
      </c>
      <c r="N1146" s="356">
        <v>184.0</v>
      </c>
      <c r="O1146" s="356">
        <v>191.0</v>
      </c>
      <c r="P1146" s="356">
        <v>104.0</v>
      </c>
      <c r="Q1146" s="356">
        <v>95.0</v>
      </c>
      <c r="R1146" s="356">
        <v>103.0</v>
      </c>
      <c r="S1146" s="356">
        <v>299.0</v>
      </c>
      <c r="T1146" s="356">
        <v>265.0</v>
      </c>
      <c r="U1146" s="356">
        <v>333.0</v>
      </c>
      <c r="V1146" s="356">
        <v>62.0</v>
      </c>
      <c r="W1146" s="356">
        <v>172.0</v>
      </c>
      <c r="X1146" s="356">
        <v>141.0</v>
      </c>
      <c r="Y1146" s="356">
        <v>673.0</v>
      </c>
      <c r="Z1146" s="356">
        <v>78.0</v>
      </c>
      <c r="AA1146" s="356">
        <v>92.0</v>
      </c>
      <c r="AB1146" s="356">
        <v>100.0</v>
      </c>
      <c r="AC1146" s="356">
        <v>30.0</v>
      </c>
      <c r="AD1146" s="356">
        <v>64.0</v>
      </c>
      <c r="AE1146" s="356">
        <v>74.0</v>
      </c>
      <c r="AF1146" s="356">
        <v>78.0</v>
      </c>
      <c r="AG1146" s="356">
        <v>50.0</v>
      </c>
      <c r="AH1146" s="356">
        <v>14.0</v>
      </c>
      <c r="AI1146" s="356">
        <v>32.0</v>
      </c>
      <c r="AJ1146" s="353"/>
      <c r="AK1146" s="353"/>
      <c r="AL1146" s="353"/>
      <c r="AM1146" s="353"/>
      <c r="AN1146" s="353"/>
      <c r="AO1146" s="353"/>
      <c r="AP1146" s="353"/>
    </row>
    <row r="1147">
      <c r="A1147" s="343">
        <v>43988.0</v>
      </c>
      <c r="B1147" s="356">
        <v>18.0</v>
      </c>
      <c r="C1147" s="356">
        <v>371.0</v>
      </c>
      <c r="D1147" s="356">
        <v>365.0</v>
      </c>
      <c r="E1147" s="356">
        <v>34.0</v>
      </c>
      <c r="F1147" s="356">
        <v>37.0</v>
      </c>
      <c r="G1147" s="356">
        <v>178.0</v>
      </c>
      <c r="H1147" s="356">
        <v>2836.0</v>
      </c>
      <c r="I1147" s="356">
        <v>27.0</v>
      </c>
      <c r="J1147" s="356">
        <v>779.0</v>
      </c>
      <c r="K1147" s="356">
        <v>409.0</v>
      </c>
      <c r="L1147" s="356">
        <v>1361.0</v>
      </c>
      <c r="M1147" s="356">
        <v>114.0</v>
      </c>
      <c r="N1147" s="356">
        <v>206.0</v>
      </c>
      <c r="O1147" s="356">
        <v>191.0</v>
      </c>
      <c r="P1147" s="356">
        <v>104.0</v>
      </c>
      <c r="Q1147" s="356">
        <v>107.0</v>
      </c>
      <c r="R1147" s="356">
        <v>115.0</v>
      </c>
      <c r="S1147" s="356">
        <v>311.0</v>
      </c>
      <c r="T1147" s="356">
        <v>297.0</v>
      </c>
      <c r="U1147" s="356">
        <v>336.0</v>
      </c>
      <c r="V1147" s="356">
        <v>62.0</v>
      </c>
      <c r="W1147" s="356">
        <v>179.0</v>
      </c>
      <c r="X1147" s="356">
        <v>144.0</v>
      </c>
      <c r="Y1147" s="356">
        <v>673.0</v>
      </c>
      <c r="Z1147" s="356">
        <v>86.0</v>
      </c>
      <c r="AA1147" s="356">
        <v>98.0</v>
      </c>
      <c r="AB1147" s="356">
        <v>101.0</v>
      </c>
      <c r="AC1147" s="356">
        <v>33.0</v>
      </c>
      <c r="AD1147" s="356">
        <v>67.0</v>
      </c>
      <c r="AE1147" s="356">
        <v>74.0</v>
      </c>
      <c r="AF1147" s="356">
        <v>78.0</v>
      </c>
      <c r="AG1147" s="356">
        <v>58.0</v>
      </c>
      <c r="AH1147" s="356">
        <v>14.0</v>
      </c>
      <c r="AI1147" s="356">
        <v>44.0</v>
      </c>
      <c r="AJ1147" s="353"/>
      <c r="AK1147" s="353"/>
      <c r="AL1147" s="353"/>
      <c r="AM1147" s="353"/>
      <c r="AN1147" s="353"/>
      <c r="AO1147" s="353"/>
      <c r="AP1147" s="353"/>
    </row>
    <row r="1148">
      <c r="A1148" s="343">
        <v>43989.0</v>
      </c>
      <c r="B1148" s="356">
        <v>18.0</v>
      </c>
      <c r="C1148" s="356">
        <v>373.0</v>
      </c>
      <c r="D1148" s="356">
        <v>370.0</v>
      </c>
      <c r="E1148" s="356">
        <v>35.0</v>
      </c>
      <c r="F1148" s="356">
        <v>40.0</v>
      </c>
      <c r="G1148" s="356">
        <v>182.0</v>
      </c>
      <c r="H1148" s="356">
        <v>3130.0</v>
      </c>
      <c r="I1148" s="356">
        <v>27.0</v>
      </c>
      <c r="J1148" s="356">
        <v>878.0</v>
      </c>
      <c r="K1148" s="356">
        <v>418.0</v>
      </c>
      <c r="L1148" s="356">
        <v>1409.0</v>
      </c>
      <c r="M1148" s="356">
        <v>114.0</v>
      </c>
      <c r="N1148" s="356">
        <v>210.0</v>
      </c>
      <c r="O1148" s="356">
        <v>202.0</v>
      </c>
      <c r="P1148" s="356">
        <v>108.0</v>
      </c>
      <c r="Q1148" s="356">
        <v>109.0</v>
      </c>
      <c r="R1148" s="356">
        <v>120.0</v>
      </c>
      <c r="S1148" s="356">
        <v>325.0</v>
      </c>
      <c r="T1148" s="356">
        <v>344.0</v>
      </c>
      <c r="U1148" s="356">
        <v>340.0</v>
      </c>
      <c r="V1148" s="356">
        <v>64.0</v>
      </c>
      <c r="W1148" s="356">
        <v>179.0</v>
      </c>
      <c r="X1148" s="356">
        <v>154.0</v>
      </c>
      <c r="Y1148" s="356">
        <v>673.0</v>
      </c>
      <c r="Z1148" s="356">
        <v>93.0</v>
      </c>
      <c r="AA1148" s="356">
        <v>101.0</v>
      </c>
      <c r="AB1148" s="356">
        <v>101.0</v>
      </c>
      <c r="AC1148" s="356">
        <v>33.0</v>
      </c>
      <c r="AD1148" s="356">
        <v>67.0</v>
      </c>
      <c r="AE1148" s="356">
        <v>74.0</v>
      </c>
      <c r="AF1148" s="356">
        <v>78.0</v>
      </c>
      <c r="AG1148" s="356">
        <v>61.0</v>
      </c>
      <c r="AH1148" s="356">
        <v>14.0</v>
      </c>
      <c r="AI1148" s="356">
        <v>54.0</v>
      </c>
      <c r="AJ1148" s="353"/>
      <c r="AK1148" s="353"/>
      <c r="AL1148" s="353"/>
      <c r="AM1148" s="353"/>
      <c r="AN1148" s="353"/>
      <c r="AO1148" s="353"/>
      <c r="AP1148" s="353"/>
    </row>
    <row r="1149">
      <c r="A1149" s="343">
        <v>43990.0</v>
      </c>
      <c r="B1149" s="356">
        <v>18.0</v>
      </c>
      <c r="C1149" s="356">
        <v>377.0</v>
      </c>
      <c r="D1149" s="356">
        <v>372.0</v>
      </c>
      <c r="E1149" s="356">
        <v>36.0</v>
      </c>
      <c r="F1149" s="356">
        <v>40.0</v>
      </c>
      <c r="G1149" s="356">
        <v>185.0</v>
      </c>
      <c r="H1149" s="356">
        <v>3206.0</v>
      </c>
      <c r="I1149" s="356">
        <v>27.0</v>
      </c>
      <c r="J1149" s="356">
        <v>952.0</v>
      </c>
      <c r="K1149" s="356">
        <v>428.0</v>
      </c>
      <c r="L1149" s="356">
        <v>1499.0</v>
      </c>
      <c r="M1149" s="356">
        <v>117.0</v>
      </c>
      <c r="N1149" s="356">
        <v>213.0</v>
      </c>
      <c r="O1149" s="356">
        <v>202.0</v>
      </c>
      <c r="P1149" s="356">
        <v>117.0</v>
      </c>
      <c r="Q1149" s="356">
        <v>129.0</v>
      </c>
      <c r="R1149" s="356">
        <v>120.0</v>
      </c>
      <c r="S1149" s="356">
        <v>325.0</v>
      </c>
      <c r="T1149" s="356">
        <v>391.0</v>
      </c>
      <c r="U1149" s="356">
        <v>351.0</v>
      </c>
      <c r="V1149" s="356">
        <v>73.0</v>
      </c>
      <c r="W1149" s="356">
        <v>189.0</v>
      </c>
      <c r="X1149" s="356">
        <v>155.0</v>
      </c>
      <c r="Y1149" s="356">
        <v>673.0</v>
      </c>
      <c r="Z1149" s="356">
        <v>93.0</v>
      </c>
      <c r="AA1149" s="356">
        <v>102.0</v>
      </c>
      <c r="AB1149" s="356">
        <v>103.0</v>
      </c>
      <c r="AC1149" s="356">
        <v>33.0</v>
      </c>
      <c r="AD1149" s="356">
        <v>80.0</v>
      </c>
      <c r="AE1149" s="356">
        <v>74.0</v>
      </c>
      <c r="AF1149" s="356">
        <v>78.0</v>
      </c>
      <c r="AG1149" s="356">
        <v>62.0</v>
      </c>
      <c r="AH1149" s="356">
        <v>30.0</v>
      </c>
      <c r="AI1149" s="356">
        <v>54.0</v>
      </c>
      <c r="AJ1149" s="353"/>
      <c r="AK1149" s="353"/>
      <c r="AL1149" s="353"/>
      <c r="AM1149" s="353"/>
      <c r="AN1149" s="353"/>
      <c r="AO1149" s="353"/>
      <c r="AP1149" s="353"/>
    </row>
    <row r="1150">
      <c r="A1150" s="343">
        <v>43991.0</v>
      </c>
      <c r="B1150" s="356">
        <v>18.0</v>
      </c>
      <c r="C1150" s="356">
        <v>409.0</v>
      </c>
      <c r="D1150" s="356">
        <v>391.0</v>
      </c>
      <c r="E1150" s="356">
        <v>41.0</v>
      </c>
      <c r="F1150" s="356">
        <v>46.0</v>
      </c>
      <c r="G1150" s="356">
        <v>191.0</v>
      </c>
      <c r="H1150" s="356">
        <v>3371.0</v>
      </c>
      <c r="I1150" s="356">
        <v>27.0</v>
      </c>
      <c r="J1150" s="356">
        <v>962.0</v>
      </c>
      <c r="K1150" s="356">
        <v>508.0</v>
      </c>
      <c r="L1150" s="356">
        <v>1584.0</v>
      </c>
      <c r="M1150" s="356">
        <v>117.0</v>
      </c>
      <c r="N1150" s="356">
        <v>216.0</v>
      </c>
      <c r="O1150" s="356">
        <v>202.0</v>
      </c>
      <c r="P1150" s="356">
        <v>118.0</v>
      </c>
      <c r="Q1150" s="356">
        <v>130.0</v>
      </c>
      <c r="R1150" s="356">
        <v>122.0</v>
      </c>
      <c r="S1150" s="356">
        <v>325.0</v>
      </c>
      <c r="T1150" s="356">
        <v>402.0</v>
      </c>
      <c r="U1150" s="356">
        <v>361.0</v>
      </c>
      <c r="V1150" s="356">
        <v>73.0</v>
      </c>
      <c r="W1150" s="356">
        <v>189.0</v>
      </c>
      <c r="X1150" s="356">
        <v>172.0</v>
      </c>
      <c r="Y1150" s="356">
        <v>704.0</v>
      </c>
      <c r="Z1150" s="356">
        <v>93.0</v>
      </c>
      <c r="AA1150" s="356">
        <v>105.0</v>
      </c>
      <c r="AB1150" s="356">
        <v>107.0</v>
      </c>
      <c r="AC1150" s="356">
        <v>33.0</v>
      </c>
      <c r="AD1150" s="356">
        <v>89.0</v>
      </c>
      <c r="AE1150" s="356">
        <v>75.0</v>
      </c>
      <c r="AF1150" s="356">
        <v>78.0</v>
      </c>
      <c r="AG1150" s="356">
        <v>63.0</v>
      </c>
      <c r="AH1150" s="356">
        <v>30.0</v>
      </c>
      <c r="AI1150" s="356">
        <v>62.0</v>
      </c>
      <c r="AJ1150" s="353"/>
      <c r="AK1150" s="353"/>
      <c r="AL1150" s="353"/>
      <c r="AM1150" s="353"/>
      <c r="AN1150" s="353"/>
      <c r="AO1150" s="353"/>
      <c r="AP1150" s="353"/>
    </row>
    <row r="1151">
      <c r="A1151" s="343">
        <v>43992.0</v>
      </c>
      <c r="B1151" s="356">
        <v>18.0</v>
      </c>
      <c r="C1151" s="356">
        <v>412.0</v>
      </c>
      <c r="D1151" s="356">
        <v>401.0</v>
      </c>
      <c r="E1151" s="356">
        <v>42.0</v>
      </c>
      <c r="F1151" s="356">
        <v>47.0</v>
      </c>
      <c r="G1151" s="356">
        <v>194.0</v>
      </c>
      <c r="H1151" s="356">
        <v>3517.0</v>
      </c>
      <c r="I1151" s="356">
        <v>27.0</v>
      </c>
      <c r="J1151" s="356">
        <v>995.0</v>
      </c>
      <c r="K1151" s="356">
        <v>626.0</v>
      </c>
      <c r="L1151" s="356">
        <v>1681.0</v>
      </c>
      <c r="M1151" s="356">
        <v>138.0</v>
      </c>
      <c r="N1151" s="356">
        <v>221.0</v>
      </c>
      <c r="O1151" s="356">
        <v>213.0</v>
      </c>
      <c r="P1151" s="356">
        <v>128.0</v>
      </c>
      <c r="Q1151" s="356">
        <v>133.0</v>
      </c>
      <c r="R1151" s="356">
        <v>123.0</v>
      </c>
      <c r="S1151" s="356">
        <v>404.0</v>
      </c>
      <c r="T1151" s="356">
        <v>450.0</v>
      </c>
      <c r="U1151" s="356">
        <v>389.0</v>
      </c>
      <c r="V1151" s="356">
        <v>80.0</v>
      </c>
      <c r="W1151" s="356">
        <v>193.0</v>
      </c>
      <c r="X1151" s="356">
        <v>174.0</v>
      </c>
      <c r="Y1151" s="356">
        <v>757.0</v>
      </c>
      <c r="Z1151" s="356">
        <v>94.0</v>
      </c>
      <c r="AA1151" s="356">
        <v>108.0</v>
      </c>
      <c r="AB1151" s="356">
        <v>107.0</v>
      </c>
      <c r="AC1151" s="356">
        <v>37.0</v>
      </c>
      <c r="AD1151" s="356">
        <v>89.0</v>
      </c>
      <c r="AE1151" s="356">
        <v>84.0</v>
      </c>
      <c r="AF1151" s="356">
        <v>78.0</v>
      </c>
      <c r="AG1151" s="356">
        <v>63.0</v>
      </c>
      <c r="AH1151" s="356">
        <v>37.0</v>
      </c>
      <c r="AI1151" s="356">
        <v>69.0</v>
      </c>
      <c r="AJ1151" s="353"/>
      <c r="AK1151" s="353"/>
      <c r="AL1151" s="353"/>
      <c r="AM1151" s="353"/>
      <c r="AN1151" s="353"/>
      <c r="AO1151" s="353"/>
      <c r="AP1151" s="353"/>
    </row>
    <row r="1152">
      <c r="A1152" s="343">
        <v>43993.0</v>
      </c>
      <c r="B1152" s="356">
        <v>18.0</v>
      </c>
      <c r="C1152" s="356">
        <v>424.0</v>
      </c>
      <c r="D1152" s="356">
        <v>411.0</v>
      </c>
      <c r="E1152" s="356">
        <v>43.0</v>
      </c>
      <c r="F1152" s="356">
        <v>48.0</v>
      </c>
      <c r="G1152" s="356">
        <v>195.0</v>
      </c>
      <c r="H1152" s="356">
        <v>3661.0</v>
      </c>
      <c r="I1152" s="356">
        <v>27.0</v>
      </c>
      <c r="J1152" s="356">
        <v>1016.0</v>
      </c>
      <c r="K1152" s="356">
        <v>631.0</v>
      </c>
      <c r="L1152" s="356">
        <v>1793.0</v>
      </c>
      <c r="M1152" s="356">
        <v>145.0</v>
      </c>
      <c r="N1152" s="356">
        <v>228.0</v>
      </c>
      <c r="O1152" s="356">
        <v>213.0</v>
      </c>
      <c r="P1152" s="356">
        <v>164.0</v>
      </c>
      <c r="Q1152" s="356">
        <v>135.0</v>
      </c>
      <c r="R1152" s="356">
        <v>128.0</v>
      </c>
      <c r="S1152" s="356">
        <v>448.0</v>
      </c>
      <c r="T1152" s="356">
        <v>505.0</v>
      </c>
      <c r="U1152" s="356">
        <v>392.0</v>
      </c>
      <c r="V1152" s="356">
        <v>97.0</v>
      </c>
      <c r="W1152" s="356">
        <v>205.0</v>
      </c>
      <c r="X1152" s="356">
        <v>178.0</v>
      </c>
      <c r="Y1152" s="356">
        <v>757.0</v>
      </c>
      <c r="Z1152" s="356">
        <v>95.0</v>
      </c>
      <c r="AA1152" s="356">
        <v>109.0</v>
      </c>
      <c r="AB1152" s="356">
        <v>107.0</v>
      </c>
      <c r="AC1152" s="356">
        <v>39.0</v>
      </c>
      <c r="AD1152" s="356">
        <v>89.0</v>
      </c>
      <c r="AE1152" s="356">
        <v>85.0</v>
      </c>
      <c r="AF1152" s="356">
        <v>78.0</v>
      </c>
      <c r="AG1152" s="356">
        <v>66.0</v>
      </c>
      <c r="AH1152" s="356">
        <v>37.0</v>
      </c>
      <c r="AI1152" s="356">
        <v>69.0</v>
      </c>
      <c r="AJ1152" s="353"/>
      <c r="AK1152" s="353"/>
      <c r="AL1152" s="353"/>
      <c r="AM1152" s="353"/>
      <c r="AN1152" s="353"/>
      <c r="AO1152" s="353"/>
      <c r="AP1152" s="353"/>
    </row>
    <row r="1153">
      <c r="A1153" s="343">
        <v>43994.0</v>
      </c>
      <c r="B1153" s="356">
        <v>18.0</v>
      </c>
      <c r="C1153" s="356">
        <v>448.0</v>
      </c>
      <c r="D1153" s="356">
        <v>417.0</v>
      </c>
      <c r="E1153" s="356">
        <v>48.0</v>
      </c>
      <c r="F1153" s="356">
        <v>49.0</v>
      </c>
      <c r="G1153" s="356">
        <v>196.0</v>
      </c>
      <c r="H1153" s="356">
        <v>3781.0</v>
      </c>
      <c r="I1153" s="356">
        <v>27.0</v>
      </c>
      <c r="J1153" s="356">
        <v>1057.0</v>
      </c>
      <c r="K1153" s="356">
        <v>681.0</v>
      </c>
      <c r="L1153" s="356">
        <v>1865.0</v>
      </c>
      <c r="M1153" s="356">
        <v>146.0</v>
      </c>
      <c r="N1153" s="356">
        <v>239.0</v>
      </c>
      <c r="O1153" s="356">
        <v>215.0</v>
      </c>
      <c r="P1153" s="356">
        <v>179.0</v>
      </c>
      <c r="Q1153" s="356">
        <v>135.0</v>
      </c>
      <c r="R1153" s="356">
        <v>128.0</v>
      </c>
      <c r="S1153" s="356">
        <v>520.0</v>
      </c>
      <c r="T1153" s="356">
        <v>543.0</v>
      </c>
      <c r="U1153" s="356">
        <v>407.0</v>
      </c>
      <c r="V1153" s="356">
        <v>97.0</v>
      </c>
      <c r="W1153" s="356">
        <v>205.0</v>
      </c>
      <c r="X1153" s="356">
        <v>180.0</v>
      </c>
      <c r="Y1153" s="356">
        <v>830.0</v>
      </c>
      <c r="Z1153" s="356">
        <v>95.0</v>
      </c>
      <c r="AA1153" s="356">
        <v>109.0</v>
      </c>
      <c r="AB1153" s="356">
        <v>108.0</v>
      </c>
      <c r="AC1153" s="356">
        <v>40.0</v>
      </c>
      <c r="AD1153" s="356">
        <v>104.0</v>
      </c>
      <c r="AE1153" s="356">
        <v>86.0</v>
      </c>
      <c r="AF1153" s="356">
        <v>78.0</v>
      </c>
      <c r="AG1153" s="356">
        <v>66.0</v>
      </c>
      <c r="AH1153" s="356">
        <v>37.0</v>
      </c>
      <c r="AI1153" s="356">
        <v>79.0</v>
      </c>
      <c r="AJ1153" s="353"/>
      <c r="AK1153" s="353"/>
      <c r="AL1153" s="353"/>
      <c r="AM1153" s="353"/>
      <c r="AN1153" s="353"/>
      <c r="AO1153" s="353"/>
      <c r="AP1153" s="353"/>
    </row>
    <row r="1154">
      <c r="A1154" s="343">
        <v>43995.0</v>
      </c>
      <c r="B1154" s="356">
        <v>19.0</v>
      </c>
      <c r="C1154" s="356">
        <v>462.0</v>
      </c>
      <c r="D1154" s="356">
        <v>418.0</v>
      </c>
      <c r="E1154" s="356">
        <v>54.0</v>
      </c>
      <c r="F1154" s="356">
        <v>58.0</v>
      </c>
      <c r="G1154" s="356">
        <v>204.0</v>
      </c>
      <c r="H1154" s="356">
        <v>3840.0</v>
      </c>
      <c r="I1154" s="356">
        <v>37.0</v>
      </c>
      <c r="J1154" s="356">
        <v>1093.0</v>
      </c>
      <c r="K1154" s="356">
        <v>709.0</v>
      </c>
      <c r="L1154" s="356">
        <v>2117.0</v>
      </c>
      <c r="M1154" s="356">
        <v>150.0</v>
      </c>
      <c r="N1154" s="356">
        <v>249.0</v>
      </c>
      <c r="O1154" s="356">
        <v>215.0</v>
      </c>
      <c r="P1154" s="356">
        <v>201.0</v>
      </c>
      <c r="Q1154" s="356">
        <v>136.0</v>
      </c>
      <c r="R1154" s="356">
        <v>133.0</v>
      </c>
      <c r="S1154" s="356">
        <v>541.0</v>
      </c>
      <c r="T1154" s="356">
        <v>557.0</v>
      </c>
      <c r="U1154" s="356">
        <v>411.0</v>
      </c>
      <c r="V1154" s="356">
        <v>99.0</v>
      </c>
      <c r="W1154" s="356">
        <v>205.0</v>
      </c>
      <c r="X1154" s="356">
        <v>190.0</v>
      </c>
      <c r="Y1154" s="356">
        <v>866.0</v>
      </c>
      <c r="Z1154" s="356">
        <v>96.0</v>
      </c>
      <c r="AA1154" s="356">
        <v>111.0</v>
      </c>
      <c r="AB1154" s="356">
        <v>109.0</v>
      </c>
      <c r="AC1154" s="356">
        <v>40.0</v>
      </c>
      <c r="AD1154" s="356">
        <v>105.0</v>
      </c>
      <c r="AE1154" s="356">
        <v>86.0</v>
      </c>
      <c r="AF1154" s="356">
        <v>78.0</v>
      </c>
      <c r="AG1154" s="356">
        <v>70.0</v>
      </c>
      <c r="AH1154" s="356">
        <v>37.0</v>
      </c>
      <c r="AI1154" s="356">
        <v>80.0</v>
      </c>
      <c r="AJ1154" s="353"/>
      <c r="AK1154" s="353"/>
      <c r="AL1154" s="353"/>
      <c r="AM1154" s="353"/>
      <c r="AN1154" s="353"/>
      <c r="AO1154" s="353"/>
      <c r="AP1154" s="353"/>
    </row>
    <row r="1155">
      <c r="A1155" s="343">
        <v>43996.0</v>
      </c>
      <c r="B1155" s="356">
        <v>19.0</v>
      </c>
      <c r="C1155" s="356">
        <v>474.0</v>
      </c>
      <c r="D1155" s="356">
        <v>440.0</v>
      </c>
      <c r="E1155" s="356">
        <v>63.0</v>
      </c>
      <c r="F1155" s="356">
        <v>58.0</v>
      </c>
      <c r="G1155" s="356">
        <v>210.0</v>
      </c>
      <c r="H1155" s="356">
        <v>4089.0</v>
      </c>
      <c r="I1155" s="356">
        <v>37.0</v>
      </c>
      <c r="J1155" s="356">
        <v>1135.0</v>
      </c>
      <c r="K1155" s="356">
        <v>729.0</v>
      </c>
      <c r="L1155" s="356">
        <v>2192.0</v>
      </c>
      <c r="M1155" s="356">
        <v>159.0</v>
      </c>
      <c r="N1155" s="356">
        <v>261.0</v>
      </c>
      <c r="O1155" s="356">
        <v>232.0</v>
      </c>
      <c r="P1155" s="356">
        <v>231.0</v>
      </c>
      <c r="Q1155" s="356">
        <v>137.0</v>
      </c>
      <c r="R1155" s="356">
        <v>136.0</v>
      </c>
      <c r="S1155" s="356">
        <v>577.0</v>
      </c>
      <c r="T1155" s="356">
        <v>618.0</v>
      </c>
      <c r="U1155" s="356">
        <v>423.0</v>
      </c>
      <c r="V1155" s="356">
        <v>101.0</v>
      </c>
      <c r="W1155" s="356">
        <v>210.0</v>
      </c>
      <c r="X1155" s="356">
        <v>197.0</v>
      </c>
      <c r="Y1155" s="356">
        <v>902.0</v>
      </c>
      <c r="Z1155" s="356">
        <v>115.0</v>
      </c>
      <c r="AA1155" s="356">
        <v>114.0</v>
      </c>
      <c r="AB1155" s="356">
        <v>109.0</v>
      </c>
      <c r="AC1155" s="356">
        <v>48.0</v>
      </c>
      <c r="AD1155" s="356">
        <v>109.0</v>
      </c>
      <c r="AE1155" s="356">
        <v>87.0</v>
      </c>
      <c r="AF1155" s="356">
        <v>128.0</v>
      </c>
      <c r="AG1155" s="356">
        <v>71.0</v>
      </c>
      <c r="AH1155" s="356">
        <v>40.0</v>
      </c>
      <c r="AI1155" s="356">
        <v>80.0</v>
      </c>
      <c r="AJ1155" s="353"/>
      <c r="AK1155" s="353"/>
      <c r="AL1155" s="353"/>
      <c r="AM1155" s="353"/>
      <c r="AN1155" s="353"/>
      <c r="AO1155" s="353"/>
      <c r="AP1155" s="353"/>
    </row>
    <row r="1156">
      <c r="A1156" s="343">
        <v>43997.0</v>
      </c>
      <c r="B1156" s="356">
        <v>19.0</v>
      </c>
      <c r="C1156" s="356">
        <v>502.0</v>
      </c>
      <c r="D1156" s="356">
        <v>460.0</v>
      </c>
      <c r="E1156" s="356">
        <v>63.0</v>
      </c>
      <c r="F1156" s="356">
        <v>62.0</v>
      </c>
      <c r="G1156" s="356">
        <v>211.0</v>
      </c>
      <c r="H1156" s="356">
        <v>4195.0</v>
      </c>
      <c r="I1156" s="356">
        <v>37.0</v>
      </c>
      <c r="J1156" s="356">
        <v>1142.0</v>
      </c>
      <c r="K1156" s="356">
        <v>765.0</v>
      </c>
      <c r="L1156" s="356">
        <v>2254.0</v>
      </c>
      <c r="M1156" s="356">
        <v>160.0</v>
      </c>
      <c r="N1156" s="356">
        <v>262.0</v>
      </c>
      <c r="O1156" s="356">
        <v>232.0</v>
      </c>
      <c r="P1156" s="356">
        <v>247.0</v>
      </c>
      <c r="Q1156" s="356">
        <v>137.0</v>
      </c>
      <c r="R1156" s="356">
        <v>146.0</v>
      </c>
      <c r="S1156" s="356">
        <v>608.0</v>
      </c>
      <c r="T1156" s="356">
        <v>651.0</v>
      </c>
      <c r="U1156" s="356">
        <v>423.0</v>
      </c>
      <c r="V1156" s="356">
        <v>108.0</v>
      </c>
      <c r="W1156" s="356">
        <v>216.0</v>
      </c>
      <c r="X1156" s="356">
        <v>199.0</v>
      </c>
      <c r="Y1156" s="356">
        <v>1044.0</v>
      </c>
      <c r="Z1156" s="356">
        <v>121.0</v>
      </c>
      <c r="AA1156" s="356">
        <v>115.0</v>
      </c>
      <c r="AB1156" s="356">
        <v>111.0</v>
      </c>
      <c r="AC1156" s="356">
        <v>48.0</v>
      </c>
      <c r="AD1156" s="356">
        <v>109.0</v>
      </c>
      <c r="AE1156" s="356">
        <v>87.0</v>
      </c>
      <c r="AF1156" s="356">
        <v>191.0</v>
      </c>
      <c r="AG1156" s="356">
        <v>71.0</v>
      </c>
      <c r="AH1156" s="356">
        <v>40.0</v>
      </c>
      <c r="AI1156" s="356">
        <v>87.0</v>
      </c>
      <c r="AJ1156" s="353"/>
      <c r="AK1156" s="353"/>
      <c r="AL1156" s="353"/>
      <c r="AM1156" s="353"/>
      <c r="AN1156" s="353"/>
      <c r="AO1156" s="353"/>
      <c r="AP1156" s="353"/>
    </row>
    <row r="1157">
      <c r="A1157" s="343">
        <v>43998.0</v>
      </c>
      <c r="B1157" s="356">
        <v>20.0</v>
      </c>
      <c r="C1157" s="356">
        <v>510.0</v>
      </c>
      <c r="D1157" s="356">
        <v>485.0</v>
      </c>
      <c r="E1157" s="356">
        <v>63.0</v>
      </c>
      <c r="F1157" s="356">
        <v>63.0</v>
      </c>
      <c r="G1157" s="356">
        <v>213.0</v>
      </c>
      <c r="H1157" s="356">
        <v>4329.0</v>
      </c>
      <c r="I1157" s="356">
        <v>45.0</v>
      </c>
      <c r="J1157" s="356">
        <v>1151.0</v>
      </c>
      <c r="K1157" s="356">
        <v>795.0</v>
      </c>
      <c r="L1157" s="356">
        <v>2325.0</v>
      </c>
      <c r="M1157" s="356">
        <v>167.0</v>
      </c>
      <c r="N1157" s="356">
        <v>275.0</v>
      </c>
      <c r="O1157" s="356">
        <v>243.0</v>
      </c>
      <c r="P1157" s="356">
        <v>253.0</v>
      </c>
      <c r="Q1157" s="356">
        <v>137.0</v>
      </c>
      <c r="R1157" s="356">
        <v>149.0</v>
      </c>
      <c r="S1157" s="356">
        <v>623.0</v>
      </c>
      <c r="T1157" s="356">
        <v>670.0</v>
      </c>
      <c r="U1157" s="356">
        <v>459.0</v>
      </c>
      <c r="V1157" s="356">
        <v>115.0</v>
      </c>
      <c r="W1157" s="356">
        <v>222.0</v>
      </c>
      <c r="X1157" s="356">
        <v>203.0</v>
      </c>
      <c r="Y1157" s="356">
        <v>1088.0</v>
      </c>
      <c r="Z1157" s="356">
        <v>125.0</v>
      </c>
      <c r="AA1157" s="356">
        <v>116.0</v>
      </c>
      <c r="AB1157" s="356">
        <v>111.0</v>
      </c>
      <c r="AC1157" s="356">
        <v>48.0</v>
      </c>
      <c r="AD1157" s="356">
        <v>111.0</v>
      </c>
      <c r="AE1157" s="356">
        <v>94.0</v>
      </c>
      <c r="AF1157" s="356">
        <v>294.0</v>
      </c>
      <c r="AG1157" s="356">
        <v>71.0</v>
      </c>
      <c r="AH1157" s="356">
        <v>40.0</v>
      </c>
      <c r="AI1157" s="356">
        <v>90.0</v>
      </c>
      <c r="AJ1157" s="353"/>
      <c r="AK1157" s="353"/>
      <c r="AL1157" s="353"/>
      <c r="AM1157" s="353"/>
      <c r="AN1157" s="353"/>
      <c r="AO1157" s="353"/>
      <c r="AP1157" s="353"/>
    </row>
    <row r="1158">
      <c r="A1158" s="343">
        <v>43999.0</v>
      </c>
      <c r="B1158" s="356">
        <v>20.0</v>
      </c>
      <c r="C1158" s="356">
        <v>542.0</v>
      </c>
      <c r="D1158" s="356">
        <v>508.0</v>
      </c>
      <c r="E1158" s="356">
        <v>68.0</v>
      </c>
      <c r="F1158" s="356">
        <v>65.0</v>
      </c>
      <c r="G1158" s="356">
        <v>216.0</v>
      </c>
      <c r="H1158" s="356">
        <v>4445.0</v>
      </c>
      <c r="I1158" s="356">
        <v>45.0</v>
      </c>
      <c r="J1158" s="356">
        <v>1177.0</v>
      </c>
      <c r="K1158" s="356">
        <v>860.0</v>
      </c>
      <c r="L1158" s="356">
        <v>2381.0</v>
      </c>
      <c r="M1158" s="356">
        <v>167.0</v>
      </c>
      <c r="N1158" s="356">
        <v>292.0</v>
      </c>
      <c r="O1158" s="356">
        <v>243.0</v>
      </c>
      <c r="P1158" s="356">
        <v>333.0</v>
      </c>
      <c r="Q1158" s="356">
        <v>145.0</v>
      </c>
      <c r="R1158" s="356">
        <v>161.0</v>
      </c>
      <c r="S1158" s="356">
        <v>654.0</v>
      </c>
      <c r="T1158" s="356">
        <v>682.0</v>
      </c>
      <c r="U1158" s="356">
        <v>465.0</v>
      </c>
      <c r="V1158" s="356">
        <v>122.0</v>
      </c>
      <c r="W1158" s="356">
        <v>227.0</v>
      </c>
      <c r="X1158" s="356">
        <v>203.0</v>
      </c>
      <c r="Y1158" s="356">
        <v>1104.0</v>
      </c>
      <c r="Z1158" s="356">
        <v>129.0</v>
      </c>
      <c r="AA1158" s="356">
        <v>117.0</v>
      </c>
      <c r="AB1158" s="356">
        <v>112.0</v>
      </c>
      <c r="AC1158" s="356">
        <v>48.0</v>
      </c>
      <c r="AD1158" s="356">
        <v>113.0</v>
      </c>
      <c r="AE1158" s="356">
        <v>96.0</v>
      </c>
      <c r="AF1158" s="356">
        <v>297.0</v>
      </c>
      <c r="AG1158" s="356">
        <v>76.0</v>
      </c>
      <c r="AH1158" s="356">
        <v>40.0</v>
      </c>
      <c r="AI1158" s="356">
        <v>90.0</v>
      </c>
      <c r="AJ1158" s="353"/>
      <c r="AK1158" s="353"/>
      <c r="AL1158" s="353"/>
      <c r="AM1158" s="353"/>
      <c r="AN1158" s="353"/>
      <c r="AO1158" s="353"/>
      <c r="AP1158" s="353"/>
    </row>
    <row r="1159">
      <c r="A1159" s="343">
        <v>44000.0</v>
      </c>
      <c r="B1159" s="356">
        <v>20.0</v>
      </c>
      <c r="C1159" s="356">
        <v>553.0</v>
      </c>
      <c r="D1159" s="356">
        <v>535.0</v>
      </c>
      <c r="E1159" s="356">
        <v>95.0</v>
      </c>
      <c r="F1159" s="356">
        <v>65.0</v>
      </c>
      <c r="G1159" s="356">
        <v>219.0</v>
      </c>
      <c r="H1159" s="356">
        <v>4573.0</v>
      </c>
      <c r="I1159" s="356">
        <v>45.0</v>
      </c>
      <c r="J1159" s="356">
        <v>1231.0</v>
      </c>
      <c r="K1159" s="356">
        <v>880.0</v>
      </c>
      <c r="L1159" s="356">
        <v>2459.0</v>
      </c>
      <c r="M1159" s="356">
        <v>173.0</v>
      </c>
      <c r="N1159" s="356">
        <v>310.0</v>
      </c>
      <c r="O1159" s="356">
        <v>282.0</v>
      </c>
      <c r="P1159" s="356">
        <v>347.0</v>
      </c>
      <c r="Q1159" s="356">
        <v>146.0</v>
      </c>
      <c r="R1159" s="356">
        <v>165.0</v>
      </c>
      <c r="S1159" s="356">
        <v>674.0</v>
      </c>
      <c r="T1159" s="356">
        <v>708.0</v>
      </c>
      <c r="U1159" s="356">
        <v>482.0</v>
      </c>
      <c r="V1159" s="356">
        <v>129.0</v>
      </c>
      <c r="W1159" s="356">
        <v>234.0</v>
      </c>
      <c r="X1159" s="356">
        <v>203.0</v>
      </c>
      <c r="Y1159" s="356">
        <v>1126.0</v>
      </c>
      <c r="Z1159" s="356">
        <v>130.0</v>
      </c>
      <c r="AA1159" s="356">
        <v>118.0</v>
      </c>
      <c r="AB1159" s="356">
        <v>113.0</v>
      </c>
      <c r="AC1159" s="356">
        <v>49.0</v>
      </c>
      <c r="AD1159" s="356">
        <v>113.0</v>
      </c>
      <c r="AE1159" s="356">
        <v>118.0</v>
      </c>
      <c r="AF1159" s="356">
        <v>297.0</v>
      </c>
      <c r="AG1159" s="356">
        <v>76.0</v>
      </c>
      <c r="AH1159" s="356">
        <v>40.0</v>
      </c>
      <c r="AI1159" s="356">
        <v>90.0</v>
      </c>
      <c r="AJ1159" s="353"/>
      <c r="AK1159" s="353"/>
      <c r="AL1159" s="353"/>
      <c r="AM1159" s="353"/>
      <c r="AN1159" s="353"/>
      <c r="AO1159" s="353"/>
      <c r="AP1159" s="353"/>
    </row>
    <row r="1160">
      <c r="A1160" s="343">
        <v>44001.0</v>
      </c>
      <c r="B1160" s="356">
        <v>20.0</v>
      </c>
      <c r="C1160" s="356">
        <v>566.0</v>
      </c>
      <c r="D1160" s="356">
        <v>538.0</v>
      </c>
      <c r="E1160" s="356">
        <v>101.0</v>
      </c>
      <c r="F1160" s="356">
        <v>68.0</v>
      </c>
      <c r="G1160" s="356">
        <v>226.0</v>
      </c>
      <c r="H1160" s="356">
        <v>4699.0</v>
      </c>
      <c r="I1160" s="356">
        <v>46.0</v>
      </c>
      <c r="J1160" s="356">
        <v>1261.0</v>
      </c>
      <c r="K1160" s="356">
        <v>900.0</v>
      </c>
      <c r="L1160" s="356">
        <v>2562.0</v>
      </c>
      <c r="M1160" s="356">
        <v>186.0</v>
      </c>
      <c r="N1160" s="356">
        <v>313.0</v>
      </c>
      <c r="O1160" s="356">
        <v>282.0</v>
      </c>
      <c r="P1160" s="356">
        <v>360.0</v>
      </c>
      <c r="Q1160" s="356">
        <v>149.0</v>
      </c>
      <c r="R1160" s="356">
        <v>170.0</v>
      </c>
      <c r="S1160" s="356">
        <v>693.0</v>
      </c>
      <c r="T1160" s="356">
        <v>739.0</v>
      </c>
      <c r="U1160" s="356">
        <v>493.0</v>
      </c>
      <c r="V1160" s="356">
        <v>137.0</v>
      </c>
      <c r="W1160" s="356">
        <v>250.0</v>
      </c>
      <c r="X1160" s="356">
        <v>204.0</v>
      </c>
      <c r="Y1160" s="356">
        <v>1169.0</v>
      </c>
      <c r="Z1160" s="356">
        <v>130.0</v>
      </c>
      <c r="AA1160" s="356">
        <v>121.0</v>
      </c>
      <c r="AB1160" s="356">
        <v>114.0</v>
      </c>
      <c r="AC1160" s="356">
        <v>51.0</v>
      </c>
      <c r="AD1160" s="356">
        <v>136.0</v>
      </c>
      <c r="AE1160" s="356">
        <v>126.0</v>
      </c>
      <c r="AF1160" s="356">
        <v>297.0</v>
      </c>
      <c r="AG1160" s="356">
        <v>77.0</v>
      </c>
      <c r="AH1160" s="356">
        <v>40.0</v>
      </c>
      <c r="AI1160" s="356">
        <v>125.0</v>
      </c>
      <c r="AJ1160" s="353"/>
      <c r="AK1160" s="353"/>
      <c r="AL1160" s="353"/>
      <c r="AM1160" s="353"/>
      <c r="AN1160" s="353"/>
      <c r="AO1160" s="353"/>
      <c r="AP1160" s="353"/>
    </row>
    <row r="1161">
      <c r="A1161" s="343">
        <v>44002.0</v>
      </c>
      <c r="B1161" s="356">
        <v>20.0</v>
      </c>
      <c r="C1161" s="356">
        <v>586.0</v>
      </c>
      <c r="D1161" s="356">
        <v>569.0</v>
      </c>
      <c r="E1161" s="356">
        <v>107.0</v>
      </c>
      <c r="F1161" s="356">
        <v>71.0</v>
      </c>
      <c r="G1161" s="356">
        <v>231.0</v>
      </c>
      <c r="H1161" s="356">
        <v>4821.0</v>
      </c>
      <c r="I1161" s="356">
        <v>46.0</v>
      </c>
      <c r="J1161" s="356">
        <v>1261.0</v>
      </c>
      <c r="K1161" s="356">
        <v>920.0</v>
      </c>
      <c r="L1161" s="356">
        <v>2664.0</v>
      </c>
      <c r="M1161" s="356">
        <v>195.0</v>
      </c>
      <c r="N1161" s="356">
        <v>319.0</v>
      </c>
      <c r="O1161" s="356">
        <v>292.0</v>
      </c>
      <c r="P1161" s="356">
        <v>385.0</v>
      </c>
      <c r="Q1161" s="356">
        <v>149.0</v>
      </c>
      <c r="R1161" s="356">
        <v>180.0</v>
      </c>
      <c r="S1161" s="356">
        <v>714.0</v>
      </c>
      <c r="T1161" s="356">
        <v>748.0</v>
      </c>
      <c r="U1161" s="356">
        <v>497.0</v>
      </c>
      <c r="V1161" s="356">
        <v>140.0</v>
      </c>
      <c r="W1161" s="356">
        <v>255.0</v>
      </c>
      <c r="X1161" s="356">
        <v>214.0</v>
      </c>
      <c r="Y1161" s="356">
        <v>1245.0</v>
      </c>
      <c r="Z1161" s="356">
        <v>131.0</v>
      </c>
      <c r="AA1161" s="356">
        <v>123.0</v>
      </c>
      <c r="AB1161" s="356">
        <v>116.0</v>
      </c>
      <c r="AC1161" s="356">
        <v>56.0</v>
      </c>
      <c r="AD1161" s="356">
        <v>161.0</v>
      </c>
      <c r="AE1161" s="356">
        <v>128.0</v>
      </c>
      <c r="AF1161" s="356">
        <v>297.0</v>
      </c>
      <c r="AG1161" s="356">
        <v>77.0</v>
      </c>
      <c r="AH1161" s="356">
        <v>40.0</v>
      </c>
      <c r="AI1161" s="356">
        <v>125.0</v>
      </c>
      <c r="AJ1161" s="353"/>
      <c r="AK1161" s="353"/>
      <c r="AL1161" s="353"/>
      <c r="AM1161" s="353"/>
      <c r="AN1161" s="353"/>
      <c r="AO1161" s="353"/>
      <c r="AP1161" s="353"/>
    </row>
    <row r="1162">
      <c r="A1162" s="343">
        <v>44003.0</v>
      </c>
      <c r="B1162" s="356">
        <v>20.0</v>
      </c>
      <c r="C1162" s="356">
        <v>603.0</v>
      </c>
      <c r="D1162" s="356">
        <v>570.0</v>
      </c>
      <c r="E1162" s="356">
        <v>107.0</v>
      </c>
      <c r="F1162" s="356">
        <v>72.0</v>
      </c>
      <c r="G1162" s="356">
        <v>231.0</v>
      </c>
      <c r="H1162" s="356">
        <v>5054.0</v>
      </c>
      <c r="I1162" s="356">
        <v>46.0</v>
      </c>
      <c r="J1162" s="356">
        <v>1263.0</v>
      </c>
      <c r="K1162" s="356">
        <v>942.0</v>
      </c>
      <c r="L1162" s="356">
        <v>2789.0</v>
      </c>
      <c r="M1162" s="356">
        <v>216.0</v>
      </c>
      <c r="N1162" s="356">
        <v>322.0</v>
      </c>
      <c r="O1162" s="356">
        <v>292.0</v>
      </c>
      <c r="P1162" s="356">
        <v>395.0</v>
      </c>
      <c r="Q1162" s="356">
        <v>149.0</v>
      </c>
      <c r="R1162" s="356">
        <v>182.0</v>
      </c>
      <c r="S1162" s="356">
        <v>721.0</v>
      </c>
      <c r="T1162" s="356">
        <v>752.0</v>
      </c>
      <c r="U1162" s="356">
        <v>503.0</v>
      </c>
      <c r="V1162" s="356">
        <v>143.0</v>
      </c>
      <c r="W1162" s="356">
        <v>259.0</v>
      </c>
      <c r="X1162" s="356">
        <v>217.0</v>
      </c>
      <c r="Y1162" s="356">
        <v>1283.0</v>
      </c>
      <c r="Z1162" s="356">
        <v>132.0</v>
      </c>
      <c r="AA1162" s="356">
        <v>128.0</v>
      </c>
      <c r="AB1162" s="356">
        <v>116.0</v>
      </c>
      <c r="AC1162" s="356">
        <v>56.0</v>
      </c>
      <c r="AD1162" s="356">
        <v>161.0</v>
      </c>
      <c r="AE1162" s="356">
        <v>128.0</v>
      </c>
      <c r="AF1162" s="356">
        <v>297.0</v>
      </c>
      <c r="AG1162" s="356">
        <v>77.0</v>
      </c>
      <c r="AH1162" s="356">
        <v>40.0</v>
      </c>
      <c r="AI1162" s="356">
        <v>138.0</v>
      </c>
      <c r="AJ1162" s="353"/>
      <c r="AK1162" s="353"/>
      <c r="AL1162" s="353"/>
      <c r="AM1162" s="353"/>
      <c r="AN1162" s="353"/>
      <c r="AO1162" s="353"/>
      <c r="AP1162" s="353"/>
    </row>
    <row r="1163">
      <c r="A1163" s="343">
        <v>44004.0</v>
      </c>
      <c r="B1163" s="356">
        <v>20.0</v>
      </c>
      <c r="C1163" s="356">
        <v>615.0</v>
      </c>
      <c r="D1163" s="356">
        <v>570.0</v>
      </c>
      <c r="E1163" s="356">
        <v>107.0</v>
      </c>
      <c r="F1163" s="356">
        <v>72.0</v>
      </c>
      <c r="G1163" s="356">
        <v>238.0</v>
      </c>
      <c r="H1163" s="356">
        <v>5128.0</v>
      </c>
      <c r="I1163" s="356">
        <v>46.0</v>
      </c>
      <c r="J1163" s="356">
        <v>1287.0</v>
      </c>
      <c r="K1163" s="356">
        <v>970.0</v>
      </c>
      <c r="L1163" s="356">
        <v>2855.0</v>
      </c>
      <c r="M1163" s="356">
        <v>219.0</v>
      </c>
      <c r="N1163" s="356">
        <v>323.0</v>
      </c>
      <c r="O1163" s="356">
        <v>299.0</v>
      </c>
      <c r="P1163" s="356">
        <v>405.0</v>
      </c>
      <c r="Q1163" s="356">
        <v>149.0</v>
      </c>
      <c r="R1163" s="356">
        <v>183.0</v>
      </c>
      <c r="S1163" s="356">
        <v>734.0</v>
      </c>
      <c r="T1163" s="356">
        <v>769.0</v>
      </c>
      <c r="U1163" s="356">
        <v>505.0</v>
      </c>
      <c r="V1163" s="356">
        <v>145.0</v>
      </c>
      <c r="W1163" s="356">
        <v>263.0</v>
      </c>
      <c r="X1163" s="356">
        <v>217.0</v>
      </c>
      <c r="Y1163" s="356">
        <v>1321.0</v>
      </c>
      <c r="Z1163" s="356">
        <v>132.0</v>
      </c>
      <c r="AA1163" s="356">
        <v>128.0</v>
      </c>
      <c r="AB1163" s="356">
        <v>117.0</v>
      </c>
      <c r="AC1163" s="356">
        <v>70.0</v>
      </c>
      <c r="AD1163" s="356">
        <v>164.0</v>
      </c>
      <c r="AE1163" s="356">
        <v>128.0</v>
      </c>
      <c r="AF1163" s="356">
        <v>297.0</v>
      </c>
      <c r="AG1163" s="356">
        <v>77.0</v>
      </c>
      <c r="AH1163" s="356">
        <v>40.0</v>
      </c>
      <c r="AI1163" s="356">
        <v>142.0</v>
      </c>
      <c r="AJ1163" s="353"/>
      <c r="AK1163" s="353"/>
      <c r="AL1163" s="353"/>
      <c r="AM1163" s="353"/>
      <c r="AN1163" s="353"/>
      <c r="AO1163" s="353"/>
      <c r="AP1163" s="353"/>
    </row>
    <row r="1164">
      <c r="A1164" s="343">
        <v>44005.0</v>
      </c>
      <c r="B1164" s="356">
        <v>20.0</v>
      </c>
      <c r="C1164" s="356">
        <v>639.0</v>
      </c>
      <c r="D1164" s="356">
        <v>583.0</v>
      </c>
      <c r="E1164" s="356">
        <v>117.0</v>
      </c>
      <c r="F1164" s="356">
        <v>72.0</v>
      </c>
      <c r="G1164" s="356">
        <v>238.0</v>
      </c>
      <c r="H1164" s="356">
        <v>5228.0</v>
      </c>
      <c r="I1164" s="356">
        <v>66.0</v>
      </c>
      <c r="J1164" s="356">
        <v>1317.0</v>
      </c>
      <c r="K1164" s="356">
        <v>1020.0</v>
      </c>
      <c r="L1164" s="356">
        <v>2915.0</v>
      </c>
      <c r="M1164" s="356">
        <v>223.0</v>
      </c>
      <c r="N1164" s="356">
        <v>324.0</v>
      </c>
      <c r="O1164" s="356">
        <v>306.0</v>
      </c>
      <c r="P1164" s="356">
        <v>433.0</v>
      </c>
      <c r="Q1164" s="356">
        <v>149.0</v>
      </c>
      <c r="R1164" s="356">
        <v>193.0</v>
      </c>
      <c r="S1164" s="356">
        <v>742.0</v>
      </c>
      <c r="T1164" s="356">
        <v>816.0</v>
      </c>
      <c r="U1164" s="356">
        <v>525.0</v>
      </c>
      <c r="V1164" s="356">
        <v>147.0</v>
      </c>
      <c r="W1164" s="356">
        <v>266.0</v>
      </c>
      <c r="X1164" s="356">
        <v>218.0</v>
      </c>
      <c r="Y1164" s="356">
        <v>1363.0</v>
      </c>
      <c r="Z1164" s="356">
        <v>140.0</v>
      </c>
      <c r="AA1164" s="356">
        <v>128.0</v>
      </c>
      <c r="AB1164" s="356">
        <v>117.0</v>
      </c>
      <c r="AC1164" s="356">
        <v>82.0</v>
      </c>
      <c r="AD1164" s="356">
        <v>168.0</v>
      </c>
      <c r="AE1164" s="356">
        <v>129.0</v>
      </c>
      <c r="AF1164" s="356">
        <v>297.0</v>
      </c>
      <c r="AG1164" s="356">
        <v>78.0</v>
      </c>
      <c r="AH1164" s="356">
        <v>40.0</v>
      </c>
      <c r="AI1164" s="356">
        <v>142.0</v>
      </c>
      <c r="AJ1164" s="353"/>
      <c r="AK1164" s="353"/>
      <c r="AL1164" s="353"/>
      <c r="AM1164" s="353"/>
      <c r="AN1164" s="353"/>
      <c r="AO1164" s="353"/>
      <c r="AP1164" s="353"/>
    </row>
    <row r="1165">
      <c r="A1165" s="343">
        <v>44006.0</v>
      </c>
      <c r="B1165" s="356">
        <v>20.0</v>
      </c>
      <c r="C1165" s="356">
        <v>646.0</v>
      </c>
      <c r="D1165" s="356">
        <v>590.0</v>
      </c>
      <c r="E1165" s="356">
        <v>126.0</v>
      </c>
      <c r="F1165" s="356">
        <v>73.0</v>
      </c>
      <c r="G1165" s="356">
        <v>242.0</v>
      </c>
      <c r="H1165" s="356">
        <v>5322.0</v>
      </c>
      <c r="I1165" s="356">
        <v>66.0</v>
      </c>
      <c r="J1165" s="356">
        <v>1326.0</v>
      </c>
      <c r="K1165" s="356">
        <v>1030.0</v>
      </c>
      <c r="L1165" s="356">
        <v>2995.0</v>
      </c>
      <c r="M1165" s="356">
        <v>228.0</v>
      </c>
      <c r="N1165" s="356">
        <v>334.0</v>
      </c>
      <c r="O1165" s="356">
        <v>306.0</v>
      </c>
      <c r="P1165" s="356">
        <v>448.0</v>
      </c>
      <c r="Q1165" s="356">
        <v>151.0</v>
      </c>
      <c r="R1165" s="356">
        <v>195.0</v>
      </c>
      <c r="S1165" s="356">
        <v>761.0</v>
      </c>
      <c r="T1165" s="356">
        <v>830.0</v>
      </c>
      <c r="U1165" s="356">
        <v>519.0</v>
      </c>
      <c r="V1165" s="356">
        <v>149.0</v>
      </c>
      <c r="W1165" s="356">
        <v>274.0</v>
      </c>
      <c r="X1165" s="356">
        <v>219.0</v>
      </c>
      <c r="Y1165" s="356">
        <v>1402.0</v>
      </c>
      <c r="Z1165" s="356">
        <v>141.0</v>
      </c>
      <c r="AA1165" s="356">
        <v>132.0</v>
      </c>
      <c r="AB1165" s="356">
        <v>120.0</v>
      </c>
      <c r="AC1165" s="356">
        <v>88.0</v>
      </c>
      <c r="AD1165" s="356">
        <v>172.0</v>
      </c>
      <c r="AE1165" s="356">
        <v>145.0</v>
      </c>
      <c r="AF1165" s="356">
        <v>297.0</v>
      </c>
      <c r="AG1165" s="356">
        <v>78.0</v>
      </c>
      <c r="AH1165" s="356">
        <v>40.0</v>
      </c>
      <c r="AI1165" s="356">
        <v>173.0</v>
      </c>
      <c r="AJ1165" s="353"/>
      <c r="AK1165" s="353"/>
      <c r="AL1165" s="353"/>
      <c r="AM1165" s="353"/>
      <c r="AN1165" s="353"/>
      <c r="AO1165" s="353"/>
      <c r="AP1165" s="353"/>
    </row>
    <row r="1166">
      <c r="A1166" s="343">
        <v>44007.0</v>
      </c>
      <c r="B1166" s="356">
        <v>20.0</v>
      </c>
      <c r="C1166" s="356">
        <v>657.0</v>
      </c>
      <c r="D1166" s="356">
        <v>590.0</v>
      </c>
      <c r="E1166" s="356">
        <v>127.0</v>
      </c>
      <c r="F1166" s="356">
        <v>78.0</v>
      </c>
      <c r="G1166" s="356">
        <v>247.0</v>
      </c>
      <c r="H1166" s="356">
        <v>5434.0</v>
      </c>
      <c r="I1166" s="356">
        <v>66.0</v>
      </c>
      <c r="J1166" s="356">
        <v>1388.0</v>
      </c>
      <c r="K1166" s="356">
        <v>1030.0</v>
      </c>
      <c r="L1166" s="356">
        <v>3236.0</v>
      </c>
      <c r="M1166" s="356">
        <v>235.0</v>
      </c>
      <c r="N1166" s="356">
        <v>354.0</v>
      </c>
      <c r="O1166" s="356">
        <v>306.0</v>
      </c>
      <c r="P1166" s="356">
        <v>535.0</v>
      </c>
      <c r="Q1166" s="356">
        <v>151.0</v>
      </c>
      <c r="R1166" s="356">
        <v>197.0</v>
      </c>
      <c r="S1166" s="356">
        <v>767.0</v>
      </c>
      <c r="T1166" s="356">
        <v>906.0</v>
      </c>
      <c r="U1166" s="356">
        <v>561.0</v>
      </c>
      <c r="V1166" s="356">
        <v>152.0</v>
      </c>
      <c r="W1166" s="356">
        <v>292.0</v>
      </c>
      <c r="X1166" s="356">
        <v>219.0</v>
      </c>
      <c r="Y1166" s="356">
        <v>1461.0</v>
      </c>
      <c r="Z1166" s="356">
        <v>145.0</v>
      </c>
      <c r="AA1166" s="356">
        <v>135.0</v>
      </c>
      <c r="AB1166" s="356">
        <v>121.0</v>
      </c>
      <c r="AC1166" s="356">
        <v>89.0</v>
      </c>
      <c r="AD1166" s="356">
        <v>190.0</v>
      </c>
      <c r="AE1166" s="356">
        <v>149.0</v>
      </c>
      <c r="AF1166" s="356">
        <v>297.0</v>
      </c>
      <c r="AG1166" s="356">
        <v>79.0</v>
      </c>
      <c r="AH1166" s="356">
        <v>40.0</v>
      </c>
      <c r="AI1166" s="356">
        <v>195.0</v>
      </c>
      <c r="AJ1166" s="353"/>
      <c r="AK1166" s="353"/>
      <c r="AL1166" s="353"/>
      <c r="AM1166" s="353"/>
      <c r="AN1166" s="353"/>
      <c r="AO1166" s="353"/>
      <c r="AP1166" s="353"/>
    </row>
    <row r="1167">
      <c r="A1167" s="343">
        <v>44008.0</v>
      </c>
      <c r="B1167" s="356">
        <v>20.0</v>
      </c>
      <c r="C1167" s="356">
        <v>730.0</v>
      </c>
      <c r="D1167" s="356">
        <v>603.0</v>
      </c>
      <c r="E1167" s="356">
        <v>130.0</v>
      </c>
      <c r="F1167" s="356">
        <v>88.0</v>
      </c>
      <c r="G1167" s="356">
        <v>252.0</v>
      </c>
      <c r="H1167" s="356">
        <v>5542.0</v>
      </c>
      <c r="I1167" s="356">
        <v>66.0</v>
      </c>
      <c r="J1167" s="356">
        <v>1498.0</v>
      </c>
      <c r="K1167" s="356">
        <v>1030.0</v>
      </c>
      <c r="L1167" s="356">
        <v>3429.0</v>
      </c>
      <c r="M1167" s="356">
        <v>241.0</v>
      </c>
      <c r="N1167" s="356">
        <v>359.0</v>
      </c>
      <c r="O1167" s="356">
        <v>335.0</v>
      </c>
      <c r="P1167" s="356">
        <v>550.0</v>
      </c>
      <c r="Q1167" s="356">
        <v>151.0</v>
      </c>
      <c r="R1167" s="356">
        <v>215.0</v>
      </c>
      <c r="S1167" s="356">
        <v>778.0</v>
      </c>
      <c r="T1167" s="356">
        <v>921.0</v>
      </c>
      <c r="U1167" s="356">
        <v>571.0</v>
      </c>
      <c r="V1167" s="356">
        <v>171.0</v>
      </c>
      <c r="W1167" s="356">
        <v>356.0</v>
      </c>
      <c r="X1167" s="356">
        <v>221.0</v>
      </c>
      <c r="Y1167" s="356">
        <v>1617.0</v>
      </c>
      <c r="Z1167" s="356">
        <v>147.0</v>
      </c>
      <c r="AA1167" s="356">
        <v>137.0</v>
      </c>
      <c r="AB1167" s="356">
        <v>121.0</v>
      </c>
      <c r="AC1167" s="356">
        <v>97.0</v>
      </c>
      <c r="AD1167" s="356">
        <v>196.0</v>
      </c>
      <c r="AE1167" s="356">
        <v>150.0</v>
      </c>
      <c r="AF1167" s="356">
        <v>297.0</v>
      </c>
      <c r="AG1167" s="356">
        <v>79.0</v>
      </c>
      <c r="AH1167" s="356">
        <v>40.0</v>
      </c>
      <c r="AI1167" s="356">
        <v>195.0</v>
      </c>
      <c r="AJ1167" s="353"/>
      <c r="AK1167" s="353"/>
      <c r="AL1167" s="353"/>
      <c r="AM1167" s="353"/>
      <c r="AN1167" s="353"/>
      <c r="AO1167" s="353"/>
      <c r="AP1167" s="353"/>
    </row>
    <row r="1168">
      <c r="A1168" s="343">
        <v>44009.0</v>
      </c>
      <c r="B1168" s="356">
        <v>22.0</v>
      </c>
      <c r="C1168" s="356">
        <v>751.0</v>
      </c>
      <c r="D1168" s="356">
        <v>611.0</v>
      </c>
      <c r="E1168" s="356">
        <v>131.0</v>
      </c>
      <c r="F1168" s="356">
        <v>89.0</v>
      </c>
      <c r="G1168" s="356">
        <v>257.0</v>
      </c>
      <c r="H1168" s="356">
        <v>5610.0</v>
      </c>
      <c r="I1168" s="356">
        <v>69.0</v>
      </c>
      <c r="J1168" s="356">
        <v>1513.0</v>
      </c>
      <c r="K1168" s="356">
        <v>1052.0</v>
      </c>
      <c r="L1168" s="356">
        <v>3619.0</v>
      </c>
      <c r="M1168" s="356">
        <v>251.0</v>
      </c>
      <c r="N1168" s="356">
        <v>364.0</v>
      </c>
      <c r="O1168" s="356">
        <v>335.0</v>
      </c>
      <c r="P1168" s="356">
        <v>643.0</v>
      </c>
      <c r="Q1168" s="356">
        <v>151.0</v>
      </c>
      <c r="R1168" s="356">
        <v>217.0</v>
      </c>
      <c r="S1168" s="356">
        <v>783.0</v>
      </c>
      <c r="T1168" s="356">
        <v>937.0</v>
      </c>
      <c r="U1168" s="356">
        <v>581.0</v>
      </c>
      <c r="V1168" s="356">
        <v>172.0</v>
      </c>
      <c r="W1168" s="356">
        <v>374.0</v>
      </c>
      <c r="X1168" s="356">
        <v>221.0</v>
      </c>
      <c r="Y1168" s="356">
        <v>1658.0</v>
      </c>
      <c r="Z1168" s="356">
        <v>152.0</v>
      </c>
      <c r="AA1168" s="356">
        <v>141.0</v>
      </c>
      <c r="AB1168" s="356">
        <v>121.0</v>
      </c>
      <c r="AC1168" s="356">
        <v>99.0</v>
      </c>
      <c r="AD1168" s="356">
        <v>218.0</v>
      </c>
      <c r="AE1168" s="356">
        <v>152.0</v>
      </c>
      <c r="AF1168" s="356">
        <v>297.0</v>
      </c>
      <c r="AG1168" s="356">
        <v>83.0</v>
      </c>
      <c r="AH1168" s="356">
        <v>40.0</v>
      </c>
      <c r="AI1168" s="356">
        <v>195.0</v>
      </c>
      <c r="AJ1168" s="353"/>
      <c r="AK1168" s="353"/>
      <c r="AL1168" s="353"/>
      <c r="AM1168" s="353"/>
      <c r="AN1168" s="353"/>
      <c r="AO1168" s="353"/>
      <c r="AP1168" s="353"/>
    </row>
    <row r="1169">
      <c r="A1169" s="343">
        <v>44010.0</v>
      </c>
      <c r="B1169" s="356">
        <v>25.0</v>
      </c>
      <c r="C1169" s="356">
        <v>771.0</v>
      </c>
      <c r="D1169" s="356">
        <v>628.0</v>
      </c>
      <c r="E1169" s="356">
        <v>131.0</v>
      </c>
      <c r="F1169" s="356">
        <v>89.0</v>
      </c>
      <c r="G1169" s="356">
        <v>260.0</v>
      </c>
      <c r="H1169" s="356">
        <v>5865.0</v>
      </c>
      <c r="I1169" s="356">
        <v>69.0</v>
      </c>
      <c r="J1169" s="356">
        <v>1520.0</v>
      </c>
      <c r="K1169" s="356">
        <v>1066.0</v>
      </c>
      <c r="L1169" s="356">
        <v>3720.0</v>
      </c>
      <c r="M1169" s="356">
        <v>259.0</v>
      </c>
      <c r="N1169" s="356">
        <v>375.0</v>
      </c>
      <c r="O1169" s="356">
        <v>335.0</v>
      </c>
      <c r="P1169" s="356">
        <v>723.0</v>
      </c>
      <c r="Q1169" s="356">
        <v>154.0</v>
      </c>
      <c r="R1169" s="356">
        <v>233.0</v>
      </c>
      <c r="S1169" s="356">
        <v>802.0</v>
      </c>
      <c r="T1169" s="356">
        <v>954.0</v>
      </c>
      <c r="U1169" s="356">
        <v>587.0</v>
      </c>
      <c r="V1169" s="356">
        <v>172.0</v>
      </c>
      <c r="W1169" s="356">
        <v>384.0</v>
      </c>
      <c r="X1169" s="356">
        <v>221.0</v>
      </c>
      <c r="Y1169" s="356">
        <v>1718.0</v>
      </c>
      <c r="Z1169" s="356">
        <v>153.0</v>
      </c>
      <c r="AA1169" s="356">
        <v>148.0</v>
      </c>
      <c r="AB1169" s="356">
        <v>139.0</v>
      </c>
      <c r="AC1169" s="356">
        <v>103.0</v>
      </c>
      <c r="AD1169" s="356">
        <v>230.0</v>
      </c>
      <c r="AE1169" s="356">
        <v>152.0</v>
      </c>
      <c r="AF1169" s="356">
        <v>632.0</v>
      </c>
      <c r="AG1169" s="356">
        <v>83.0</v>
      </c>
      <c r="AH1169" s="356">
        <v>40.0</v>
      </c>
      <c r="AI1169" s="356">
        <v>195.0</v>
      </c>
      <c r="AJ1169" s="353"/>
      <c r="AK1169" s="353"/>
      <c r="AL1169" s="353"/>
      <c r="AM1169" s="353"/>
      <c r="AN1169" s="353"/>
      <c r="AO1169" s="353"/>
      <c r="AP1169" s="353"/>
    </row>
    <row r="1170">
      <c r="A1170" s="343">
        <v>44011.0</v>
      </c>
      <c r="B1170" s="356">
        <v>25.0</v>
      </c>
      <c r="C1170" s="356">
        <v>783.0</v>
      </c>
      <c r="D1170" s="356">
        <v>635.0</v>
      </c>
      <c r="E1170" s="356">
        <v>132.0</v>
      </c>
      <c r="F1170" s="356">
        <v>89.0</v>
      </c>
      <c r="G1170" s="356">
        <v>261.0</v>
      </c>
      <c r="H1170" s="356">
        <v>6118.0</v>
      </c>
      <c r="I1170" s="356">
        <v>69.0</v>
      </c>
      <c r="J1170" s="356">
        <v>1522.0</v>
      </c>
      <c r="K1170" s="356">
        <v>1109.0</v>
      </c>
      <c r="L1170" s="356">
        <v>3891.0</v>
      </c>
      <c r="M1170" s="356">
        <v>263.0</v>
      </c>
      <c r="N1170" s="356">
        <v>376.0</v>
      </c>
      <c r="O1170" s="356">
        <v>384.0</v>
      </c>
      <c r="P1170" s="356">
        <v>728.0</v>
      </c>
      <c r="Q1170" s="356">
        <v>154.0</v>
      </c>
      <c r="R1170" s="356">
        <v>239.0</v>
      </c>
      <c r="S1170" s="356">
        <v>808.0</v>
      </c>
      <c r="T1170" s="356">
        <v>1020.0</v>
      </c>
      <c r="U1170" s="356">
        <v>588.0</v>
      </c>
      <c r="V1170" s="356">
        <v>177.0</v>
      </c>
      <c r="W1170" s="356">
        <v>401.0</v>
      </c>
      <c r="X1170" s="356">
        <v>222.0</v>
      </c>
      <c r="Y1170" s="356">
        <v>1770.0</v>
      </c>
      <c r="Z1170" s="356">
        <v>153.0</v>
      </c>
      <c r="AA1170" s="356">
        <v>149.0</v>
      </c>
      <c r="AB1170" s="356">
        <v>166.0</v>
      </c>
      <c r="AC1170" s="356">
        <v>103.0</v>
      </c>
      <c r="AD1170" s="356">
        <v>257.0</v>
      </c>
      <c r="AE1170" s="356">
        <v>153.0</v>
      </c>
      <c r="AF1170" s="356">
        <v>737.0</v>
      </c>
      <c r="AG1170" s="356">
        <v>83.0</v>
      </c>
      <c r="AH1170" s="356">
        <v>40.0</v>
      </c>
      <c r="AI1170" s="356">
        <v>195.0</v>
      </c>
      <c r="AJ1170" s="353"/>
      <c r="AK1170" s="353"/>
      <c r="AL1170" s="353"/>
      <c r="AM1170" s="353"/>
      <c r="AN1170" s="353"/>
      <c r="AO1170" s="353"/>
      <c r="AP1170" s="353"/>
    </row>
    <row r="1171">
      <c r="A1171" s="343">
        <v>44012.0</v>
      </c>
      <c r="B1171" s="356">
        <v>26.0</v>
      </c>
      <c r="C1171" s="356">
        <v>798.0</v>
      </c>
      <c r="D1171" s="356">
        <v>639.0</v>
      </c>
      <c r="E1171" s="356">
        <v>133.0</v>
      </c>
      <c r="F1171" s="356">
        <v>89.0</v>
      </c>
      <c r="G1171" s="356">
        <v>263.0</v>
      </c>
      <c r="H1171" s="356">
        <v>6512.0</v>
      </c>
      <c r="I1171" s="356">
        <v>69.0</v>
      </c>
      <c r="J1171" s="356">
        <v>1607.0</v>
      </c>
      <c r="K1171" s="356">
        <v>1159.0</v>
      </c>
      <c r="L1171" s="356">
        <v>4012.0</v>
      </c>
      <c r="M1171" s="356">
        <v>268.0</v>
      </c>
      <c r="N1171" s="356">
        <v>385.0</v>
      </c>
      <c r="O1171" s="356">
        <v>384.0</v>
      </c>
      <c r="P1171" s="356">
        <v>766.0</v>
      </c>
      <c r="Q1171" s="356">
        <v>157.0</v>
      </c>
      <c r="R1171" s="356">
        <v>241.0</v>
      </c>
      <c r="S1171" s="356">
        <v>816.0</v>
      </c>
      <c r="T1171" s="356">
        <v>1025.0</v>
      </c>
      <c r="U1171" s="356">
        <v>600.0</v>
      </c>
      <c r="V1171" s="356">
        <v>187.0</v>
      </c>
      <c r="W1171" s="356">
        <v>406.0</v>
      </c>
      <c r="X1171" s="356">
        <v>234.0</v>
      </c>
      <c r="Y1171" s="356">
        <v>1839.0</v>
      </c>
      <c r="Z1171" s="356">
        <v>153.0</v>
      </c>
      <c r="AA1171" s="356">
        <v>150.0</v>
      </c>
      <c r="AB1171" s="356">
        <v>176.0</v>
      </c>
      <c r="AC1171" s="356">
        <v>105.0</v>
      </c>
      <c r="AD1171" s="356">
        <v>264.0</v>
      </c>
      <c r="AE1171" s="356">
        <v>153.0</v>
      </c>
      <c r="AF1171" s="356">
        <v>856.0</v>
      </c>
      <c r="AG1171" s="356">
        <v>84.0</v>
      </c>
      <c r="AH1171" s="356">
        <v>40.0</v>
      </c>
      <c r="AI1171" s="356">
        <v>210.0</v>
      </c>
      <c r="AJ1171" s="353"/>
      <c r="AK1171" s="353"/>
      <c r="AL1171" s="353"/>
      <c r="AM1171" s="353"/>
      <c r="AN1171" s="353"/>
      <c r="AO1171" s="353"/>
      <c r="AP1171" s="353"/>
    </row>
    <row r="1172">
      <c r="A1172" s="343">
        <v>44013.0</v>
      </c>
      <c r="B1172" s="356">
        <v>31.0</v>
      </c>
      <c r="C1172" s="356">
        <v>860.0</v>
      </c>
      <c r="D1172" s="356">
        <v>660.0</v>
      </c>
      <c r="E1172" s="356">
        <v>134.0</v>
      </c>
      <c r="F1172" s="356">
        <v>90.0</v>
      </c>
      <c r="G1172" s="356">
        <v>264.0</v>
      </c>
      <c r="H1172" s="356">
        <v>6680.0</v>
      </c>
      <c r="I1172" s="356">
        <v>77.0</v>
      </c>
      <c r="J1172" s="356">
        <v>1622.0</v>
      </c>
      <c r="K1172" s="356">
        <v>1259.0</v>
      </c>
      <c r="L1172" s="356">
        <v>4199.0</v>
      </c>
      <c r="M1172" s="356">
        <v>271.0</v>
      </c>
      <c r="N1172" s="356">
        <v>400.0</v>
      </c>
      <c r="O1172" s="356">
        <v>384.0</v>
      </c>
      <c r="P1172" s="356">
        <v>789.0</v>
      </c>
      <c r="Q1172" s="356">
        <v>159.0</v>
      </c>
      <c r="R1172" s="356">
        <v>245.0</v>
      </c>
      <c r="S1172" s="356">
        <v>823.0</v>
      </c>
      <c r="T1172" s="356">
        <v>1042.0</v>
      </c>
      <c r="U1172" s="356">
        <v>607.0</v>
      </c>
      <c r="V1172" s="356">
        <v>201.0</v>
      </c>
      <c r="W1172" s="356">
        <v>418.0</v>
      </c>
      <c r="X1172" s="356">
        <v>237.0</v>
      </c>
      <c r="Y1172" s="356">
        <v>1891.0</v>
      </c>
      <c r="Z1172" s="356">
        <v>157.0</v>
      </c>
      <c r="AA1172" s="356">
        <v>151.0</v>
      </c>
      <c r="AB1172" s="356">
        <v>178.0</v>
      </c>
      <c r="AC1172" s="356">
        <v>112.0</v>
      </c>
      <c r="AD1172" s="356">
        <v>282.0</v>
      </c>
      <c r="AE1172" s="356">
        <v>165.0</v>
      </c>
      <c r="AF1172" s="356">
        <v>870.0</v>
      </c>
      <c r="AG1172" s="356">
        <v>84.0</v>
      </c>
      <c r="AH1172" s="356">
        <v>40.0</v>
      </c>
      <c r="AI1172" s="356">
        <v>213.0</v>
      </c>
      <c r="AJ1172" s="353"/>
      <c r="AK1172" s="353"/>
      <c r="AL1172" s="353"/>
      <c r="AM1172" s="353"/>
      <c r="AN1172" s="353"/>
      <c r="AO1172" s="353"/>
      <c r="AP1172" s="353"/>
    </row>
    <row r="1173">
      <c r="A1173" s="343">
        <v>44014.0</v>
      </c>
      <c r="B1173" s="356">
        <v>31.0</v>
      </c>
      <c r="C1173" s="356">
        <v>875.0</v>
      </c>
      <c r="D1173" s="356">
        <v>882.0</v>
      </c>
      <c r="E1173" s="356">
        <v>136.0</v>
      </c>
      <c r="F1173" s="356">
        <v>91.0</v>
      </c>
      <c r="G1173" s="356">
        <v>269.0</v>
      </c>
      <c r="H1173" s="356">
        <v>6871.0</v>
      </c>
      <c r="I1173" s="356">
        <v>77.0</v>
      </c>
      <c r="J1173" s="356">
        <v>1665.0</v>
      </c>
      <c r="K1173" s="356">
        <v>1357.0</v>
      </c>
      <c r="L1173" s="356">
        <v>4391.0</v>
      </c>
      <c r="M1173" s="356">
        <v>271.0</v>
      </c>
      <c r="N1173" s="356">
        <v>414.0</v>
      </c>
      <c r="O1173" s="356">
        <v>384.0</v>
      </c>
      <c r="P1173" s="356">
        <v>840.0</v>
      </c>
      <c r="Q1173" s="356">
        <v>165.0</v>
      </c>
      <c r="R1173" s="356">
        <v>255.0</v>
      </c>
      <c r="S1173" s="356">
        <v>834.0</v>
      </c>
      <c r="T1173" s="356">
        <v>1085.0</v>
      </c>
      <c r="U1173" s="356">
        <v>618.0</v>
      </c>
      <c r="V1173" s="356">
        <v>219.0</v>
      </c>
      <c r="W1173" s="356">
        <v>425.0</v>
      </c>
      <c r="X1173" s="356">
        <v>247.0</v>
      </c>
      <c r="Y1173" s="356">
        <v>1941.0</v>
      </c>
      <c r="Z1173" s="356">
        <v>158.0</v>
      </c>
      <c r="AA1173" s="356">
        <v>153.0</v>
      </c>
      <c r="AB1173" s="356">
        <v>188.0</v>
      </c>
      <c r="AC1173" s="356">
        <v>117.0</v>
      </c>
      <c r="AD1173" s="356">
        <v>307.0</v>
      </c>
      <c r="AE1173" s="356">
        <v>170.0</v>
      </c>
      <c r="AF1173" s="356">
        <v>870.0</v>
      </c>
      <c r="AG1173" s="356">
        <v>85.0</v>
      </c>
      <c r="AH1173" s="356">
        <v>54.0</v>
      </c>
      <c r="AI1173" s="356">
        <v>222.0</v>
      </c>
      <c r="AJ1173" s="353"/>
      <c r="AK1173" s="353"/>
      <c r="AL1173" s="353"/>
      <c r="AM1173" s="353"/>
      <c r="AN1173" s="353"/>
      <c r="AO1173" s="353"/>
      <c r="AP1173" s="353"/>
    </row>
    <row r="1174">
      <c r="A1174" s="343">
        <v>44015.0</v>
      </c>
      <c r="B1174" s="356">
        <v>31.0</v>
      </c>
      <c r="C1174" s="356">
        <v>913.0</v>
      </c>
      <c r="D1174" s="356">
        <v>934.0</v>
      </c>
      <c r="E1174" s="356">
        <v>136.0</v>
      </c>
      <c r="F1174" s="356">
        <v>94.0</v>
      </c>
      <c r="G1174" s="356">
        <v>271.0</v>
      </c>
      <c r="H1174" s="356">
        <v>7109.0</v>
      </c>
      <c r="I1174" s="356">
        <v>77.0</v>
      </c>
      <c r="J1174" s="356">
        <v>1668.0</v>
      </c>
      <c r="K1174" s="356">
        <v>1407.0</v>
      </c>
      <c r="L1174" s="356">
        <v>4638.0</v>
      </c>
      <c r="M1174" s="356">
        <v>277.0</v>
      </c>
      <c r="N1174" s="356">
        <v>419.0</v>
      </c>
      <c r="O1174" s="356">
        <v>434.0</v>
      </c>
      <c r="P1174" s="356">
        <v>868.0</v>
      </c>
      <c r="Q1174" s="356">
        <v>171.0</v>
      </c>
      <c r="R1174" s="356">
        <v>259.0</v>
      </c>
      <c r="S1174" s="356">
        <v>859.0</v>
      </c>
      <c r="T1174" s="356">
        <v>1109.0</v>
      </c>
      <c r="U1174" s="356">
        <v>622.0</v>
      </c>
      <c r="V1174" s="356">
        <v>233.0</v>
      </c>
      <c r="W1174" s="356">
        <v>438.0</v>
      </c>
      <c r="X1174" s="356">
        <v>257.0</v>
      </c>
      <c r="Y1174" s="356">
        <v>1982.0</v>
      </c>
      <c r="Z1174" s="356">
        <v>159.0</v>
      </c>
      <c r="AA1174" s="356">
        <v>153.0</v>
      </c>
      <c r="AB1174" s="356">
        <v>200.0</v>
      </c>
      <c r="AC1174" s="356">
        <v>119.0</v>
      </c>
      <c r="AD1174" s="356">
        <v>316.0</v>
      </c>
      <c r="AE1174" s="356">
        <v>170.0</v>
      </c>
      <c r="AF1174" s="356">
        <v>880.0</v>
      </c>
      <c r="AG1174" s="356">
        <v>85.0</v>
      </c>
      <c r="AH1174" s="356">
        <v>54.0</v>
      </c>
      <c r="AI1174" s="356">
        <v>226.0</v>
      </c>
      <c r="AJ1174" s="353"/>
      <c r="AK1174" s="353"/>
      <c r="AL1174" s="353"/>
      <c r="AM1174" s="353"/>
      <c r="AN1174" s="353"/>
      <c r="AO1174" s="353"/>
      <c r="AP1174" s="353"/>
    </row>
    <row r="1175">
      <c r="A1175" s="343">
        <v>44016.0</v>
      </c>
      <c r="B1175" s="356">
        <v>31.0</v>
      </c>
      <c r="C1175" s="356">
        <v>937.0</v>
      </c>
      <c r="D1175" s="356">
        <v>943.0</v>
      </c>
      <c r="E1175" s="356">
        <v>136.0</v>
      </c>
      <c r="F1175" s="356">
        <v>94.0</v>
      </c>
      <c r="G1175" s="356">
        <v>275.0</v>
      </c>
      <c r="H1175" s="356">
        <v>7377.0</v>
      </c>
      <c r="I1175" s="356">
        <v>77.0</v>
      </c>
      <c r="J1175" s="356">
        <v>1685.0</v>
      </c>
      <c r="K1175" s="356">
        <v>1457.0</v>
      </c>
      <c r="L1175" s="356">
        <v>4738.0</v>
      </c>
      <c r="M1175" s="356">
        <v>281.0</v>
      </c>
      <c r="N1175" s="356">
        <v>432.0</v>
      </c>
      <c r="O1175" s="356">
        <v>434.0</v>
      </c>
      <c r="P1175" s="356">
        <v>910.0</v>
      </c>
      <c r="Q1175" s="356">
        <v>174.0</v>
      </c>
      <c r="R1175" s="356">
        <v>260.0</v>
      </c>
      <c r="S1175" s="356">
        <v>865.0</v>
      </c>
      <c r="T1175" s="356">
        <v>1120.0</v>
      </c>
      <c r="U1175" s="356">
        <v>624.0</v>
      </c>
      <c r="V1175" s="356">
        <v>250.0</v>
      </c>
      <c r="W1175" s="356">
        <v>459.0</v>
      </c>
      <c r="X1175" s="356">
        <v>261.0</v>
      </c>
      <c r="Y1175" s="356">
        <v>2023.0</v>
      </c>
      <c r="Z1175" s="356">
        <v>161.0</v>
      </c>
      <c r="AA1175" s="356">
        <v>154.0</v>
      </c>
      <c r="AB1175" s="356">
        <v>205.0</v>
      </c>
      <c r="AC1175" s="356">
        <v>123.0</v>
      </c>
      <c r="AD1175" s="356">
        <v>316.0</v>
      </c>
      <c r="AE1175" s="356">
        <v>171.0</v>
      </c>
      <c r="AF1175" s="356">
        <v>880.0</v>
      </c>
      <c r="AG1175" s="356">
        <v>85.0</v>
      </c>
      <c r="AH1175" s="356">
        <v>54.0</v>
      </c>
      <c r="AI1175" s="356">
        <v>227.0</v>
      </c>
      <c r="AJ1175" s="353"/>
      <c r="AK1175" s="353"/>
      <c r="AL1175" s="353"/>
      <c r="AM1175" s="353"/>
      <c r="AN1175" s="353"/>
      <c r="AO1175" s="353"/>
      <c r="AP1175" s="353"/>
    </row>
    <row r="1176">
      <c r="A1176" s="343">
        <v>44017.0</v>
      </c>
      <c r="B1176" s="356">
        <v>31.0</v>
      </c>
      <c r="C1176" s="356">
        <v>967.0</v>
      </c>
      <c r="D1176" s="356">
        <v>945.0</v>
      </c>
      <c r="E1176" s="356">
        <v>136.0</v>
      </c>
      <c r="F1176" s="356">
        <v>95.0</v>
      </c>
      <c r="G1176" s="356">
        <v>276.0</v>
      </c>
      <c r="H1176" s="356">
        <v>7663.0</v>
      </c>
      <c r="I1176" s="356">
        <v>81.0</v>
      </c>
      <c r="J1176" s="356">
        <v>1702.0</v>
      </c>
      <c r="K1176" s="356">
        <v>1507.0</v>
      </c>
      <c r="L1176" s="356">
        <v>4892.0</v>
      </c>
      <c r="M1176" s="356">
        <v>300.0</v>
      </c>
      <c r="N1176" s="356">
        <v>435.0</v>
      </c>
      <c r="O1176" s="356">
        <v>454.0</v>
      </c>
      <c r="P1176" s="356">
        <v>942.0</v>
      </c>
      <c r="Q1176" s="356">
        <v>174.0</v>
      </c>
      <c r="R1176" s="356">
        <v>260.0</v>
      </c>
      <c r="S1176" s="356">
        <v>874.0</v>
      </c>
      <c r="T1176" s="356">
        <v>1160.0</v>
      </c>
      <c r="U1176" s="356">
        <v>625.0</v>
      </c>
      <c r="V1176" s="356">
        <v>268.0</v>
      </c>
      <c r="W1176" s="356">
        <v>478.0</v>
      </c>
      <c r="X1176" s="356">
        <v>273.0</v>
      </c>
      <c r="Y1176" s="356">
        <v>2118.0</v>
      </c>
      <c r="Z1176" s="356">
        <v>163.0</v>
      </c>
      <c r="AA1176" s="356">
        <v>155.0</v>
      </c>
      <c r="AB1176" s="356">
        <v>208.0</v>
      </c>
      <c r="AC1176" s="356">
        <v>123.0</v>
      </c>
      <c r="AD1176" s="356">
        <v>377.0</v>
      </c>
      <c r="AE1176" s="356">
        <v>177.0</v>
      </c>
      <c r="AF1176" s="356">
        <v>880.0</v>
      </c>
      <c r="AG1176" s="356">
        <v>85.0</v>
      </c>
      <c r="AH1176" s="356">
        <v>54.0</v>
      </c>
      <c r="AI1176" s="356">
        <v>227.0</v>
      </c>
      <c r="AJ1176" s="353"/>
      <c r="AK1176" s="353"/>
      <c r="AL1176" s="353"/>
      <c r="AM1176" s="353"/>
      <c r="AN1176" s="353"/>
      <c r="AO1176" s="353"/>
      <c r="AP1176" s="353"/>
    </row>
    <row r="1177">
      <c r="A1177" s="343">
        <v>44018.0</v>
      </c>
      <c r="B1177" s="356">
        <v>40.0</v>
      </c>
      <c r="C1177" s="356">
        <v>974.0</v>
      </c>
      <c r="D1177" s="356">
        <v>949.0</v>
      </c>
      <c r="E1177" s="356">
        <v>136.0</v>
      </c>
      <c r="F1177" s="356">
        <v>95.0</v>
      </c>
      <c r="G1177" s="356">
        <v>278.0</v>
      </c>
      <c r="H1177" s="356">
        <v>8036.0</v>
      </c>
      <c r="I1177" s="356">
        <v>81.0</v>
      </c>
      <c r="J1177" s="356">
        <v>1718.0</v>
      </c>
      <c r="K1177" s="356">
        <v>1567.0</v>
      </c>
      <c r="L1177" s="356">
        <v>4996.0</v>
      </c>
      <c r="M1177" s="356">
        <v>300.0</v>
      </c>
      <c r="N1177" s="356">
        <v>436.0</v>
      </c>
      <c r="O1177" s="356">
        <v>454.0</v>
      </c>
      <c r="P1177" s="356">
        <v>957.0</v>
      </c>
      <c r="Q1177" s="356">
        <v>174.0</v>
      </c>
      <c r="R1177" s="356">
        <v>263.0</v>
      </c>
      <c r="S1177" s="356">
        <v>881.0</v>
      </c>
      <c r="T1177" s="356">
        <v>1182.0</v>
      </c>
      <c r="U1177" s="356">
        <v>627.0</v>
      </c>
      <c r="V1177" s="356">
        <v>299.0</v>
      </c>
      <c r="W1177" s="356">
        <v>485.0</v>
      </c>
      <c r="X1177" s="356">
        <v>274.0</v>
      </c>
      <c r="Y1177" s="356">
        <v>2197.0</v>
      </c>
      <c r="Z1177" s="356">
        <v>163.0</v>
      </c>
      <c r="AA1177" s="356">
        <v>159.0</v>
      </c>
      <c r="AB1177" s="356">
        <v>212.0</v>
      </c>
      <c r="AC1177" s="356">
        <v>123.0</v>
      </c>
      <c r="AD1177" s="356">
        <v>381.0</v>
      </c>
      <c r="AE1177" s="356">
        <v>184.0</v>
      </c>
      <c r="AF1177" s="356">
        <v>928.0</v>
      </c>
      <c r="AG1177" s="356">
        <v>89.0</v>
      </c>
      <c r="AH1177" s="356">
        <v>54.0</v>
      </c>
      <c r="AI1177" s="356">
        <v>227.0</v>
      </c>
      <c r="AJ1177" s="353"/>
      <c r="AK1177" s="353"/>
      <c r="AL1177" s="353"/>
      <c r="AM1177" s="353"/>
      <c r="AN1177" s="353"/>
      <c r="AO1177" s="353"/>
      <c r="AP1177" s="353"/>
    </row>
    <row r="1178">
      <c r="A1178" s="343">
        <v>44019.0</v>
      </c>
      <c r="B1178" s="356">
        <v>42.0</v>
      </c>
      <c r="C1178" s="356">
        <v>1034.0</v>
      </c>
      <c r="D1178" s="356">
        <v>952.0</v>
      </c>
      <c r="E1178" s="356">
        <v>136.0</v>
      </c>
      <c r="F1178" s="356">
        <v>96.0</v>
      </c>
      <c r="G1178" s="356">
        <v>282.0</v>
      </c>
      <c r="H1178" s="356">
        <v>8277.0</v>
      </c>
      <c r="I1178" s="356">
        <v>81.0</v>
      </c>
      <c r="J1178" s="356">
        <v>1763.0</v>
      </c>
      <c r="K1178" s="356">
        <v>1617.0</v>
      </c>
      <c r="L1178" s="356">
        <v>5114.0</v>
      </c>
      <c r="M1178" s="356">
        <v>305.0</v>
      </c>
      <c r="N1178" s="356">
        <v>452.0</v>
      </c>
      <c r="O1178" s="356">
        <v>464.0</v>
      </c>
      <c r="P1178" s="356">
        <v>1064.0</v>
      </c>
      <c r="Q1178" s="356">
        <v>176.0</v>
      </c>
      <c r="R1178" s="356">
        <v>263.0</v>
      </c>
      <c r="S1178" s="356">
        <v>889.0</v>
      </c>
      <c r="T1178" s="356">
        <v>1210.0</v>
      </c>
      <c r="U1178" s="356">
        <v>637.0</v>
      </c>
      <c r="V1178" s="356">
        <v>317.0</v>
      </c>
      <c r="W1178" s="356">
        <v>494.0</v>
      </c>
      <c r="X1178" s="356">
        <v>285.0</v>
      </c>
      <c r="Y1178" s="356">
        <v>2242.0</v>
      </c>
      <c r="Z1178" s="356">
        <v>164.0</v>
      </c>
      <c r="AA1178" s="356">
        <v>159.0</v>
      </c>
      <c r="AB1178" s="356">
        <v>214.0</v>
      </c>
      <c r="AC1178" s="356">
        <v>124.0</v>
      </c>
      <c r="AD1178" s="356">
        <v>414.0</v>
      </c>
      <c r="AE1178" s="356">
        <v>185.0</v>
      </c>
      <c r="AF1178" s="356">
        <v>963.0</v>
      </c>
      <c r="AG1178" s="356">
        <v>89.0</v>
      </c>
      <c r="AH1178" s="356">
        <v>54.0</v>
      </c>
      <c r="AI1178" s="356">
        <v>227.0</v>
      </c>
      <c r="AJ1178" s="353"/>
      <c r="AK1178" s="353"/>
      <c r="AL1178" s="353"/>
      <c r="AM1178" s="353"/>
      <c r="AN1178" s="353"/>
      <c r="AO1178" s="353"/>
      <c r="AP1178" s="353"/>
    </row>
    <row r="1179">
      <c r="A1179" s="343">
        <v>44020.0</v>
      </c>
      <c r="B1179" s="356">
        <v>51.0</v>
      </c>
      <c r="C1179" s="356">
        <v>1079.0</v>
      </c>
      <c r="D1179" s="356">
        <v>958.0</v>
      </c>
      <c r="E1179" s="356">
        <v>139.0</v>
      </c>
      <c r="F1179" s="356">
        <v>98.0</v>
      </c>
      <c r="G1179" s="356">
        <v>285.0</v>
      </c>
      <c r="H1179" s="356">
        <v>8424.0</v>
      </c>
      <c r="I1179" s="356">
        <v>81.0</v>
      </c>
      <c r="J1179" s="356">
        <v>1784.0</v>
      </c>
      <c r="K1179" s="356">
        <v>1687.0</v>
      </c>
      <c r="L1179" s="356">
        <v>5319.0</v>
      </c>
      <c r="M1179" s="356">
        <v>306.0</v>
      </c>
      <c r="N1179" s="356">
        <v>460.0</v>
      </c>
      <c r="O1179" s="356">
        <v>474.0</v>
      </c>
      <c r="P1179" s="356">
        <v>1126.0</v>
      </c>
      <c r="Q1179" s="356">
        <v>178.0</v>
      </c>
      <c r="R1179" s="356">
        <v>268.0</v>
      </c>
      <c r="S1179" s="356">
        <v>912.0</v>
      </c>
      <c r="T1179" s="356">
        <v>1220.0</v>
      </c>
      <c r="U1179" s="356">
        <v>647.0</v>
      </c>
      <c r="V1179" s="356">
        <v>329.0</v>
      </c>
      <c r="W1179" s="356">
        <v>504.0</v>
      </c>
      <c r="X1179" s="356">
        <v>287.0</v>
      </c>
      <c r="Y1179" s="356">
        <v>2257.0</v>
      </c>
      <c r="Z1179" s="356">
        <v>164.0</v>
      </c>
      <c r="AA1179" s="356">
        <v>159.0</v>
      </c>
      <c r="AB1179" s="356">
        <v>215.0</v>
      </c>
      <c r="AC1179" s="356">
        <v>128.0</v>
      </c>
      <c r="AD1179" s="356">
        <v>466.0</v>
      </c>
      <c r="AE1179" s="356">
        <v>186.0</v>
      </c>
      <c r="AF1179" s="356">
        <v>986.0</v>
      </c>
      <c r="AG1179" s="356">
        <v>90.0</v>
      </c>
      <c r="AH1179" s="356">
        <v>91.0</v>
      </c>
      <c r="AI1179" s="356">
        <v>227.0</v>
      </c>
      <c r="AJ1179" s="353"/>
      <c r="AK1179" s="353"/>
      <c r="AL1179" s="353"/>
      <c r="AM1179" s="353"/>
      <c r="AN1179" s="353"/>
      <c r="AO1179" s="353"/>
      <c r="AP1179" s="353"/>
    </row>
    <row r="1180">
      <c r="A1180" s="343">
        <v>44021.0</v>
      </c>
      <c r="B1180" s="356">
        <v>54.0</v>
      </c>
      <c r="C1180" s="356">
        <v>1171.0</v>
      </c>
      <c r="D1180" s="356">
        <v>982.0</v>
      </c>
      <c r="E1180" s="356">
        <v>140.0</v>
      </c>
      <c r="F1180" s="356">
        <v>98.0</v>
      </c>
      <c r="G1180" s="356">
        <v>287.0</v>
      </c>
      <c r="H1180" s="356">
        <v>8645.0</v>
      </c>
      <c r="I1180" s="356">
        <v>81.0</v>
      </c>
      <c r="J1180" s="356">
        <v>1811.0</v>
      </c>
      <c r="K1180" s="356">
        <v>1717.0</v>
      </c>
      <c r="L1180" s="356">
        <v>5582.0</v>
      </c>
      <c r="M1180" s="356">
        <v>308.0</v>
      </c>
      <c r="N1180" s="356">
        <v>468.0</v>
      </c>
      <c r="O1180" s="356">
        <v>484.0</v>
      </c>
      <c r="P1180" s="356">
        <v>1149.0</v>
      </c>
      <c r="Q1180" s="356">
        <v>187.0</v>
      </c>
      <c r="R1180" s="356">
        <v>280.0</v>
      </c>
      <c r="S1180" s="356">
        <v>924.0</v>
      </c>
      <c r="T1180" s="356">
        <v>1224.0</v>
      </c>
      <c r="U1180" s="356">
        <v>655.0</v>
      </c>
      <c r="V1180" s="356">
        <v>356.0</v>
      </c>
      <c r="W1180" s="356">
        <v>515.0</v>
      </c>
      <c r="X1180" s="356">
        <v>292.0</v>
      </c>
      <c r="Y1180" s="356">
        <v>2446.0</v>
      </c>
      <c r="Z1180" s="356">
        <v>164.0</v>
      </c>
      <c r="AA1180" s="356">
        <v>160.0</v>
      </c>
      <c r="AB1180" s="356">
        <v>216.0</v>
      </c>
      <c r="AC1180" s="356">
        <v>131.0</v>
      </c>
      <c r="AD1180" s="356">
        <v>487.0</v>
      </c>
      <c r="AE1180" s="356">
        <v>186.0</v>
      </c>
      <c r="AF1180" s="356">
        <v>1043.0</v>
      </c>
      <c r="AG1180" s="356">
        <v>90.0</v>
      </c>
      <c r="AH1180" s="356">
        <v>91.0</v>
      </c>
      <c r="AI1180" s="356">
        <v>227.0</v>
      </c>
      <c r="AJ1180" s="353"/>
      <c r="AK1180" s="353"/>
      <c r="AL1180" s="353"/>
      <c r="AM1180" s="353"/>
      <c r="AN1180" s="353"/>
      <c r="AO1180" s="353"/>
      <c r="AP1180" s="353"/>
    </row>
    <row r="1181">
      <c r="A1181" s="343">
        <v>44022.0</v>
      </c>
      <c r="B1181" s="356">
        <v>59.0</v>
      </c>
      <c r="C1181" s="356">
        <v>1202.0</v>
      </c>
      <c r="D1181" s="356">
        <v>1010.0</v>
      </c>
      <c r="E1181" s="356">
        <v>141.0</v>
      </c>
      <c r="F1181" s="356">
        <v>101.0</v>
      </c>
      <c r="G1181" s="356">
        <v>288.0</v>
      </c>
      <c r="H1181" s="356">
        <v>8825.0</v>
      </c>
      <c r="I1181" s="356">
        <v>84.0</v>
      </c>
      <c r="J1181" s="356">
        <v>1839.0</v>
      </c>
      <c r="K1181" s="356">
        <v>1855.0</v>
      </c>
      <c r="L1181" s="356">
        <v>5816.0</v>
      </c>
      <c r="M1181" s="356">
        <v>308.0</v>
      </c>
      <c r="N1181" s="356">
        <v>478.0</v>
      </c>
      <c r="O1181" s="356">
        <v>494.0</v>
      </c>
      <c r="P1181" s="356">
        <v>1204.0</v>
      </c>
      <c r="Q1181" s="356">
        <v>188.0</v>
      </c>
      <c r="R1181" s="356">
        <v>280.0</v>
      </c>
      <c r="S1181" s="356">
        <v>938.0</v>
      </c>
      <c r="T1181" s="356">
        <v>1239.0</v>
      </c>
      <c r="U1181" s="356">
        <v>661.0</v>
      </c>
      <c r="V1181" s="356">
        <v>361.0</v>
      </c>
      <c r="W1181" s="356">
        <v>527.0</v>
      </c>
      <c r="X1181" s="356">
        <v>312.0</v>
      </c>
      <c r="Y1181" s="356">
        <v>2476.0</v>
      </c>
      <c r="Z1181" s="356">
        <v>165.0</v>
      </c>
      <c r="AA1181" s="356">
        <v>164.0</v>
      </c>
      <c r="AB1181" s="356">
        <v>217.0</v>
      </c>
      <c r="AC1181" s="356">
        <v>132.0</v>
      </c>
      <c r="AD1181" s="356">
        <v>509.0</v>
      </c>
      <c r="AE1181" s="356">
        <v>187.0</v>
      </c>
      <c r="AF1181" s="356">
        <v>1059.0</v>
      </c>
      <c r="AG1181" s="356">
        <v>91.0</v>
      </c>
      <c r="AH1181" s="356">
        <v>91.0</v>
      </c>
      <c r="AI1181" s="356">
        <v>228.0</v>
      </c>
      <c r="AJ1181" s="353"/>
      <c r="AK1181" s="353"/>
      <c r="AL1181" s="353"/>
      <c r="AM1181" s="353"/>
      <c r="AN1181" s="353"/>
      <c r="AO1181" s="353"/>
      <c r="AP1181" s="353"/>
    </row>
    <row r="1182">
      <c r="A1182" s="343">
        <v>44023.0</v>
      </c>
      <c r="B1182" s="356">
        <v>63.0</v>
      </c>
      <c r="C1182" s="356">
        <v>1352.0</v>
      </c>
      <c r="D1182" s="356">
        <v>1040.0</v>
      </c>
      <c r="E1182" s="356">
        <v>142.0</v>
      </c>
      <c r="F1182" s="356">
        <v>102.0</v>
      </c>
      <c r="G1182" s="356">
        <v>291.0</v>
      </c>
      <c r="H1182" s="356">
        <v>9040.0</v>
      </c>
      <c r="I1182" s="356">
        <v>84.0</v>
      </c>
      <c r="J1182" s="356">
        <v>1867.0</v>
      </c>
      <c r="K1182" s="356">
        <v>1905.0</v>
      </c>
      <c r="L1182" s="356">
        <v>6134.0</v>
      </c>
      <c r="M1182" s="356">
        <v>315.0</v>
      </c>
      <c r="N1182" s="356">
        <v>490.0</v>
      </c>
      <c r="O1182" s="356">
        <v>494.0</v>
      </c>
      <c r="P1182" s="356">
        <v>1279.0</v>
      </c>
      <c r="Q1182" s="356">
        <v>188.0</v>
      </c>
      <c r="R1182" s="356">
        <v>285.0</v>
      </c>
      <c r="S1182" s="356">
        <v>952.0</v>
      </c>
      <c r="T1182" s="356">
        <v>1243.0</v>
      </c>
      <c r="U1182" s="356">
        <v>666.0</v>
      </c>
      <c r="V1182" s="356">
        <v>366.0</v>
      </c>
      <c r="W1182" s="356">
        <v>543.0</v>
      </c>
      <c r="X1182" s="356">
        <v>330.0</v>
      </c>
      <c r="Y1182" s="356">
        <v>2652.0</v>
      </c>
      <c r="Z1182" s="356">
        <v>165.0</v>
      </c>
      <c r="AA1182" s="356">
        <v>164.0</v>
      </c>
      <c r="AB1182" s="356">
        <v>217.0</v>
      </c>
      <c r="AC1182" s="356">
        <v>132.0</v>
      </c>
      <c r="AD1182" s="356">
        <v>539.0</v>
      </c>
      <c r="AE1182" s="356">
        <v>188.0</v>
      </c>
      <c r="AF1182" s="356">
        <v>1078.0</v>
      </c>
      <c r="AG1182" s="356">
        <v>92.0</v>
      </c>
      <c r="AH1182" s="356">
        <v>91.0</v>
      </c>
      <c r="AI1182" s="356">
        <v>230.0</v>
      </c>
      <c r="AJ1182" s="353"/>
      <c r="AK1182" s="353"/>
      <c r="AL1182" s="353"/>
      <c r="AM1182" s="353"/>
      <c r="AN1182" s="353"/>
      <c r="AO1182" s="353"/>
      <c r="AP1182" s="353"/>
    </row>
    <row r="1183">
      <c r="A1183" s="343">
        <v>44024.0</v>
      </c>
      <c r="B1183" s="356">
        <v>63.0</v>
      </c>
      <c r="C1183" s="356">
        <v>1411.0</v>
      </c>
      <c r="D1183" s="356">
        <v>1090.0</v>
      </c>
      <c r="E1183" s="356">
        <v>142.0</v>
      </c>
      <c r="F1183" s="356">
        <v>102.0</v>
      </c>
      <c r="G1183" s="356">
        <v>293.0</v>
      </c>
      <c r="H1183" s="356">
        <v>9200.0</v>
      </c>
      <c r="I1183" s="356">
        <v>93.0</v>
      </c>
      <c r="J1183" s="356">
        <v>1877.0</v>
      </c>
      <c r="K1183" s="356">
        <v>1935.0</v>
      </c>
      <c r="L1183" s="356">
        <v>6341.0</v>
      </c>
      <c r="M1183" s="356">
        <v>327.0</v>
      </c>
      <c r="N1183" s="356">
        <v>493.0</v>
      </c>
      <c r="O1183" s="356">
        <v>524.0</v>
      </c>
      <c r="P1183" s="356">
        <v>1386.0</v>
      </c>
      <c r="Q1183" s="356">
        <v>188.0</v>
      </c>
      <c r="R1183" s="356">
        <v>292.0</v>
      </c>
      <c r="S1183" s="356">
        <v>965.0</v>
      </c>
      <c r="T1183" s="356">
        <v>1277.0</v>
      </c>
      <c r="U1183" s="356">
        <v>671.0</v>
      </c>
      <c r="V1183" s="356">
        <v>367.0</v>
      </c>
      <c r="W1183" s="356">
        <v>565.0</v>
      </c>
      <c r="X1183" s="356">
        <v>335.0</v>
      </c>
      <c r="Y1183" s="356">
        <v>2759.0</v>
      </c>
      <c r="Z1183" s="356">
        <v>166.0</v>
      </c>
      <c r="AA1183" s="356">
        <v>167.0</v>
      </c>
      <c r="AB1183" s="356">
        <v>218.0</v>
      </c>
      <c r="AC1183" s="356">
        <v>133.0</v>
      </c>
      <c r="AD1183" s="356">
        <v>564.0</v>
      </c>
      <c r="AE1183" s="356">
        <v>193.0</v>
      </c>
      <c r="AF1183" s="356">
        <v>1085.0</v>
      </c>
      <c r="AG1183" s="356">
        <v>95.0</v>
      </c>
      <c r="AH1183" s="356">
        <v>91.0</v>
      </c>
      <c r="AI1183" s="356">
        <v>230.0</v>
      </c>
      <c r="AJ1183" s="353"/>
      <c r="AK1183" s="353"/>
      <c r="AL1183" s="353"/>
      <c r="AM1183" s="353"/>
      <c r="AN1183" s="353"/>
      <c r="AO1183" s="353"/>
      <c r="AP1183" s="353"/>
    </row>
    <row r="1184">
      <c r="A1184" s="343">
        <v>44025.0</v>
      </c>
      <c r="B1184" s="356">
        <v>63.0</v>
      </c>
      <c r="C1184" s="356">
        <v>1508.0</v>
      </c>
      <c r="D1184" s="356">
        <v>1095.0</v>
      </c>
      <c r="E1184" s="356">
        <v>142.0</v>
      </c>
      <c r="F1184" s="356">
        <v>103.0</v>
      </c>
      <c r="G1184" s="356">
        <v>295.0</v>
      </c>
      <c r="H1184" s="356">
        <v>9408.0</v>
      </c>
      <c r="I1184" s="356">
        <v>93.0</v>
      </c>
      <c r="J1184" s="356">
        <v>1896.0</v>
      </c>
      <c r="K1184" s="356">
        <v>1965.0</v>
      </c>
      <c r="L1184" s="356">
        <v>6609.0</v>
      </c>
      <c r="M1184" s="356">
        <v>328.0</v>
      </c>
      <c r="N1184" s="356">
        <v>504.0</v>
      </c>
      <c r="O1184" s="356">
        <v>544.0</v>
      </c>
      <c r="P1184" s="356">
        <v>1410.0</v>
      </c>
      <c r="Q1184" s="356">
        <v>188.0</v>
      </c>
      <c r="R1184" s="356">
        <v>292.0</v>
      </c>
      <c r="S1184" s="356">
        <v>987.0</v>
      </c>
      <c r="T1184" s="356">
        <v>1307.0</v>
      </c>
      <c r="U1184" s="356">
        <v>671.0</v>
      </c>
      <c r="V1184" s="356">
        <v>375.0</v>
      </c>
      <c r="W1184" s="356">
        <v>578.0</v>
      </c>
      <c r="X1184" s="356">
        <v>336.0</v>
      </c>
      <c r="Y1184" s="356">
        <v>3018.0</v>
      </c>
      <c r="Z1184" s="356">
        <v>166.0</v>
      </c>
      <c r="AA1184" s="356">
        <v>168.0</v>
      </c>
      <c r="AB1184" s="356">
        <v>221.0</v>
      </c>
      <c r="AC1184" s="356">
        <v>137.0</v>
      </c>
      <c r="AD1184" s="356">
        <v>568.0</v>
      </c>
      <c r="AE1184" s="356">
        <v>196.0</v>
      </c>
      <c r="AF1184" s="356">
        <v>1094.0</v>
      </c>
      <c r="AG1184" s="356">
        <v>95.0</v>
      </c>
      <c r="AH1184" s="356">
        <v>91.0</v>
      </c>
      <c r="AI1184" s="356">
        <v>236.0</v>
      </c>
      <c r="AJ1184" s="353"/>
      <c r="AK1184" s="353"/>
      <c r="AL1184" s="353"/>
      <c r="AM1184" s="353"/>
      <c r="AN1184" s="353"/>
      <c r="AO1184" s="353"/>
      <c r="AP1184" s="353"/>
    </row>
    <row r="1185">
      <c r="A1185" s="362">
        <v>44026.0</v>
      </c>
      <c r="B1185" s="356">
        <v>64.0</v>
      </c>
      <c r="C1185" s="356">
        <v>1572.0</v>
      </c>
      <c r="D1185" s="356">
        <v>1107.0</v>
      </c>
      <c r="E1185" s="356">
        <v>145.0</v>
      </c>
      <c r="F1185" s="356">
        <v>104.0</v>
      </c>
      <c r="G1185" s="356">
        <v>304.0</v>
      </c>
      <c r="H1185" s="356">
        <v>9528.0</v>
      </c>
      <c r="I1185" s="356">
        <v>93.0</v>
      </c>
      <c r="J1185" s="356">
        <v>1924.0</v>
      </c>
      <c r="K1185" s="356">
        <v>1995.0</v>
      </c>
      <c r="L1185" s="356">
        <v>6961.0</v>
      </c>
      <c r="M1185" s="356">
        <v>341.0</v>
      </c>
      <c r="N1185" s="356">
        <v>512.0</v>
      </c>
      <c r="O1185" s="356">
        <v>544.0</v>
      </c>
      <c r="P1185" s="356">
        <v>1464.0</v>
      </c>
      <c r="Q1185" s="356">
        <v>188.0</v>
      </c>
      <c r="R1185" s="356">
        <v>293.0</v>
      </c>
      <c r="S1185" s="356">
        <v>1011.0</v>
      </c>
      <c r="T1185" s="356">
        <v>1326.0</v>
      </c>
      <c r="U1185" s="356">
        <v>682.0</v>
      </c>
      <c r="V1185" s="356">
        <v>391.0</v>
      </c>
      <c r="W1185" s="356">
        <v>598.0</v>
      </c>
      <c r="X1185" s="356">
        <v>340.0</v>
      </c>
      <c r="Y1185" s="356">
        <v>3162.0</v>
      </c>
      <c r="Z1185" s="356">
        <v>168.0</v>
      </c>
      <c r="AA1185" s="356">
        <v>168.0</v>
      </c>
      <c r="AB1185" s="356">
        <v>221.0</v>
      </c>
      <c r="AC1185" s="356">
        <v>141.0</v>
      </c>
      <c r="AD1185" s="356">
        <v>568.0</v>
      </c>
      <c r="AE1185" s="356">
        <v>198.0</v>
      </c>
      <c r="AF1185" s="356">
        <v>1096.0</v>
      </c>
      <c r="AG1185" s="356">
        <v>98.0</v>
      </c>
      <c r="AH1185" s="356">
        <v>91.0</v>
      </c>
      <c r="AI1185" s="356">
        <v>238.0</v>
      </c>
      <c r="AJ1185" s="353"/>
      <c r="AK1185" s="353"/>
      <c r="AL1185" s="353"/>
      <c r="AM1185" s="353"/>
      <c r="AN1185" s="353"/>
      <c r="AO1185" s="353"/>
      <c r="AP1185" s="353"/>
    </row>
    <row r="1186">
      <c r="A1186" s="343">
        <v>44027.0</v>
      </c>
      <c r="B1186" s="356">
        <v>64.0</v>
      </c>
      <c r="C1186" s="356">
        <v>1613.0</v>
      </c>
      <c r="D1186" s="356">
        <v>1140.0</v>
      </c>
      <c r="E1186" s="356">
        <v>149.0</v>
      </c>
      <c r="F1186" s="356">
        <v>105.0</v>
      </c>
      <c r="G1186" s="356">
        <v>309.0</v>
      </c>
      <c r="H1186" s="356">
        <v>9721.0</v>
      </c>
      <c r="I1186" s="356">
        <v>95.0</v>
      </c>
      <c r="J1186" s="356">
        <v>2064.0</v>
      </c>
      <c r="K1186" s="356">
        <v>2115.0</v>
      </c>
      <c r="L1186" s="356">
        <v>7482.0</v>
      </c>
      <c r="M1186" s="356">
        <v>341.0</v>
      </c>
      <c r="N1186" s="356">
        <v>519.0</v>
      </c>
      <c r="O1186" s="356">
        <v>574.0</v>
      </c>
      <c r="P1186" s="356">
        <v>1505.0</v>
      </c>
      <c r="Q1186" s="356">
        <v>188.0</v>
      </c>
      <c r="R1186" s="356">
        <v>295.0</v>
      </c>
      <c r="S1186" s="356">
        <v>1025.0</v>
      </c>
      <c r="T1186" s="356">
        <v>1340.0</v>
      </c>
      <c r="U1186" s="356">
        <v>687.0</v>
      </c>
      <c r="V1186" s="356">
        <v>403.0</v>
      </c>
      <c r="W1186" s="356">
        <v>606.0</v>
      </c>
      <c r="X1186" s="356">
        <v>343.0</v>
      </c>
      <c r="Y1186" s="356">
        <v>3275.0</v>
      </c>
      <c r="Z1186" s="356">
        <v>175.0</v>
      </c>
      <c r="AA1186" s="356">
        <v>169.0</v>
      </c>
      <c r="AB1186" s="356">
        <v>222.0</v>
      </c>
      <c r="AC1186" s="356">
        <v>144.0</v>
      </c>
      <c r="AD1186" s="356">
        <v>579.0</v>
      </c>
      <c r="AE1186" s="356">
        <v>202.0</v>
      </c>
      <c r="AF1186" s="356">
        <v>1155.0</v>
      </c>
      <c r="AG1186" s="356">
        <v>98.0</v>
      </c>
      <c r="AH1186" s="356">
        <v>91.0</v>
      </c>
      <c r="AI1186" s="356">
        <v>257.0</v>
      </c>
      <c r="AJ1186" s="353"/>
      <c r="AK1186" s="353"/>
      <c r="AL1186" s="353"/>
      <c r="AM1186" s="353"/>
      <c r="AN1186" s="353"/>
      <c r="AO1186" s="353"/>
      <c r="AP1186" s="353"/>
    </row>
    <row r="1187">
      <c r="A1187" s="343">
        <v>44028.0</v>
      </c>
      <c r="B1187" s="356">
        <v>65.0</v>
      </c>
      <c r="C1187" s="356">
        <v>1719.0</v>
      </c>
      <c r="D1187" s="356">
        <v>1155.0</v>
      </c>
      <c r="E1187" s="356">
        <v>166.0</v>
      </c>
      <c r="F1187" s="356">
        <v>106.0</v>
      </c>
      <c r="G1187" s="356">
        <v>313.0</v>
      </c>
      <c r="H1187" s="356">
        <v>9855.0</v>
      </c>
      <c r="I1187" s="356">
        <v>95.0</v>
      </c>
      <c r="J1187" s="356">
        <v>2102.0</v>
      </c>
      <c r="K1187" s="356">
        <v>2195.0</v>
      </c>
      <c r="L1187" s="356">
        <v>7926.0</v>
      </c>
      <c r="M1187" s="356">
        <v>341.0</v>
      </c>
      <c r="N1187" s="356">
        <v>534.0</v>
      </c>
      <c r="O1187" s="356">
        <v>574.0</v>
      </c>
      <c r="P1187" s="356">
        <v>1571.0</v>
      </c>
      <c r="Q1187" s="356">
        <v>189.0</v>
      </c>
      <c r="R1187" s="356">
        <v>301.0</v>
      </c>
      <c r="S1187" s="356">
        <v>1052.0</v>
      </c>
      <c r="T1187" s="356">
        <v>1361.0</v>
      </c>
      <c r="U1187" s="356">
        <v>690.0</v>
      </c>
      <c r="V1187" s="356">
        <v>418.0</v>
      </c>
      <c r="W1187" s="356">
        <v>635.0</v>
      </c>
      <c r="X1187" s="356">
        <v>346.0</v>
      </c>
      <c r="Y1187" s="356">
        <v>3486.0</v>
      </c>
      <c r="Z1187" s="356">
        <v>175.0</v>
      </c>
      <c r="AA1187" s="356">
        <v>169.0</v>
      </c>
      <c r="AB1187" s="356">
        <v>224.0</v>
      </c>
      <c r="AC1187" s="356">
        <v>148.0</v>
      </c>
      <c r="AD1187" s="356">
        <v>598.0</v>
      </c>
      <c r="AE1187" s="356">
        <v>202.0</v>
      </c>
      <c r="AF1187" s="356">
        <v>1164.0</v>
      </c>
      <c r="AG1187" s="356">
        <v>102.0</v>
      </c>
      <c r="AH1187" s="356">
        <v>91.0</v>
      </c>
      <c r="AI1187" s="356">
        <v>277.0</v>
      </c>
      <c r="AJ1187" s="353"/>
      <c r="AK1187" s="353"/>
      <c r="AL1187" s="353"/>
      <c r="AM1187" s="353"/>
      <c r="AN1187" s="353"/>
      <c r="AO1187" s="353"/>
      <c r="AP1187" s="353"/>
    </row>
    <row r="1188">
      <c r="A1188" s="343">
        <v>44029.0</v>
      </c>
      <c r="B1188" s="356">
        <v>65.0</v>
      </c>
      <c r="C1188" s="356">
        <v>1807.0</v>
      </c>
      <c r="D1188" s="356">
        <v>1165.0</v>
      </c>
      <c r="E1188" s="356">
        <v>166.0</v>
      </c>
      <c r="F1188" s="356">
        <v>107.0</v>
      </c>
      <c r="G1188" s="356">
        <v>314.0</v>
      </c>
      <c r="H1188" s="356">
        <v>9994.0</v>
      </c>
      <c r="I1188" s="356">
        <v>98.0</v>
      </c>
      <c r="J1188" s="356">
        <v>2143.0</v>
      </c>
      <c r="K1188" s="356">
        <v>2535.0</v>
      </c>
      <c r="L1188" s="356">
        <v>8313.0</v>
      </c>
      <c r="M1188" s="356">
        <v>341.0</v>
      </c>
      <c r="N1188" s="356">
        <v>552.0</v>
      </c>
      <c r="O1188" s="356">
        <v>654.0</v>
      </c>
      <c r="P1188" s="356">
        <v>1613.0</v>
      </c>
      <c r="Q1188" s="356">
        <v>191.0</v>
      </c>
      <c r="R1188" s="356">
        <v>301.0</v>
      </c>
      <c r="S1188" s="356">
        <v>1063.0</v>
      </c>
      <c r="T1188" s="356">
        <v>1387.0</v>
      </c>
      <c r="U1188" s="356">
        <v>692.0</v>
      </c>
      <c r="V1188" s="356">
        <v>501.0</v>
      </c>
      <c r="W1188" s="356">
        <v>656.0</v>
      </c>
      <c r="X1188" s="356">
        <v>361.0</v>
      </c>
      <c r="Y1188" s="356">
        <v>3598.0</v>
      </c>
      <c r="Z1188" s="356">
        <v>175.0</v>
      </c>
      <c r="AA1188" s="356">
        <v>170.0</v>
      </c>
      <c r="AB1188" s="356">
        <v>224.0</v>
      </c>
      <c r="AC1188" s="356">
        <v>153.0</v>
      </c>
      <c r="AD1188" s="356">
        <v>599.0</v>
      </c>
      <c r="AE1188" s="356">
        <v>203.0</v>
      </c>
      <c r="AF1188" s="356">
        <v>1199.0</v>
      </c>
      <c r="AG1188" s="356">
        <v>102.0</v>
      </c>
      <c r="AH1188" s="356">
        <v>91.0</v>
      </c>
      <c r="AI1188" s="356">
        <v>301.0</v>
      </c>
      <c r="AJ1188" s="353"/>
      <c r="AK1188" s="353"/>
      <c r="AL1188" s="353"/>
      <c r="AM1188" s="353"/>
      <c r="AN1188" s="353"/>
      <c r="AO1188" s="353"/>
      <c r="AP1188" s="353"/>
    </row>
    <row r="1189">
      <c r="A1189" s="343">
        <v>44030.0</v>
      </c>
      <c r="B1189" s="356">
        <v>65.0</v>
      </c>
      <c r="C1189" s="356">
        <v>1873.0</v>
      </c>
      <c r="D1189" s="356">
        <v>1177.0</v>
      </c>
      <c r="E1189" s="356">
        <v>167.0</v>
      </c>
      <c r="F1189" s="356">
        <v>107.0</v>
      </c>
      <c r="G1189" s="356">
        <v>315.0</v>
      </c>
      <c r="H1189" s="356">
        <v>10118.0</v>
      </c>
      <c r="I1189" s="356">
        <v>101.0</v>
      </c>
      <c r="J1189" s="356">
        <v>2174.0</v>
      </c>
      <c r="K1189" s="356">
        <v>2770.0</v>
      </c>
      <c r="L1189" s="356">
        <v>8868.0</v>
      </c>
      <c r="M1189" s="356">
        <v>347.0</v>
      </c>
      <c r="N1189" s="356">
        <v>565.0</v>
      </c>
      <c r="O1189" s="356">
        <v>684.0</v>
      </c>
      <c r="P1189" s="356">
        <v>1701.0</v>
      </c>
      <c r="Q1189" s="356">
        <v>192.0</v>
      </c>
      <c r="R1189" s="356">
        <v>301.0</v>
      </c>
      <c r="S1189" s="356">
        <v>1076.0</v>
      </c>
      <c r="T1189" s="356">
        <v>1391.0</v>
      </c>
      <c r="U1189" s="356">
        <v>696.0</v>
      </c>
      <c r="V1189" s="356">
        <v>574.0</v>
      </c>
      <c r="W1189" s="356">
        <v>695.0</v>
      </c>
      <c r="X1189" s="356">
        <v>364.0</v>
      </c>
      <c r="Y1189" s="356">
        <v>3679.0</v>
      </c>
      <c r="Z1189" s="356">
        <v>175.0</v>
      </c>
      <c r="AA1189" s="356">
        <v>170.0</v>
      </c>
      <c r="AB1189" s="356">
        <v>224.0</v>
      </c>
      <c r="AC1189" s="356">
        <v>175.0</v>
      </c>
      <c r="AD1189" s="356">
        <v>599.0</v>
      </c>
      <c r="AE1189" s="356">
        <v>205.0</v>
      </c>
      <c r="AF1189" s="356">
        <v>1210.0</v>
      </c>
      <c r="AG1189" s="356">
        <v>103.0</v>
      </c>
      <c r="AH1189" s="356">
        <v>103.0</v>
      </c>
      <c r="AI1189" s="356">
        <v>304.0</v>
      </c>
      <c r="AJ1189" s="353"/>
      <c r="AK1189" s="353"/>
      <c r="AL1189" s="353"/>
      <c r="AM1189" s="353"/>
      <c r="AN1189" s="353"/>
      <c r="AO1189" s="353"/>
      <c r="AP1189" s="353"/>
    </row>
    <row r="1190">
      <c r="A1190" s="343">
        <v>44031.0</v>
      </c>
      <c r="B1190" s="356">
        <v>65.0</v>
      </c>
      <c r="C1190" s="356">
        <v>1992.0</v>
      </c>
      <c r="D1190" s="356">
        <v>1186.0</v>
      </c>
      <c r="E1190" s="356">
        <v>167.0</v>
      </c>
      <c r="F1190" s="356">
        <v>110.0</v>
      </c>
      <c r="G1190" s="356">
        <v>323.0</v>
      </c>
      <c r="H1190" s="356">
        <v>10444.0</v>
      </c>
      <c r="I1190" s="355">
        <v>104.0</v>
      </c>
      <c r="J1190" s="356">
        <v>2178.0</v>
      </c>
      <c r="K1190" s="356">
        <v>3190.0</v>
      </c>
      <c r="L1190" s="356">
        <v>9342.0</v>
      </c>
      <c r="M1190" s="356">
        <v>351.0</v>
      </c>
      <c r="N1190" s="356">
        <v>566.0</v>
      </c>
      <c r="O1190" s="356">
        <v>758.0</v>
      </c>
      <c r="P1190" s="356">
        <v>1731.0</v>
      </c>
      <c r="Q1190" s="356">
        <v>192.0</v>
      </c>
      <c r="R1190" s="356">
        <v>301.0</v>
      </c>
      <c r="S1190" s="356">
        <v>1095.0</v>
      </c>
      <c r="T1190" s="356">
        <v>1408.0</v>
      </c>
      <c r="U1190" s="356">
        <v>700.0</v>
      </c>
      <c r="V1190" s="356">
        <v>595.0</v>
      </c>
      <c r="W1190" s="356">
        <v>720.0</v>
      </c>
      <c r="X1190" s="356">
        <v>372.0</v>
      </c>
      <c r="Y1190" s="356">
        <v>4198.0</v>
      </c>
      <c r="Z1190" s="356">
        <v>176.0</v>
      </c>
      <c r="AA1190" s="356">
        <v>174.0</v>
      </c>
      <c r="AB1190" s="356">
        <v>225.0</v>
      </c>
      <c r="AC1190" s="356">
        <v>185.0</v>
      </c>
      <c r="AD1190" s="356">
        <v>603.0</v>
      </c>
      <c r="AE1190" s="356">
        <v>209.0</v>
      </c>
      <c r="AF1190" s="356">
        <v>1223.0</v>
      </c>
      <c r="AG1190" s="356">
        <v>104.0</v>
      </c>
      <c r="AH1190" s="356">
        <v>103.0</v>
      </c>
      <c r="AI1190" s="356">
        <v>311.0</v>
      </c>
      <c r="AJ1190" s="353"/>
      <c r="AK1190" s="353"/>
      <c r="AL1190" s="353"/>
      <c r="AM1190" s="353"/>
      <c r="AN1190" s="353"/>
      <c r="AO1190" s="353"/>
      <c r="AP1190" s="353"/>
    </row>
    <row r="1191">
      <c r="A1191" s="343">
        <v>44032.0</v>
      </c>
      <c r="B1191" s="356">
        <v>65.0</v>
      </c>
      <c r="C1191" s="356">
        <v>2058.0</v>
      </c>
      <c r="D1191" s="356">
        <v>1199.0</v>
      </c>
      <c r="E1191" s="356">
        <v>167.0</v>
      </c>
      <c r="F1191" s="356">
        <v>110.0</v>
      </c>
      <c r="G1191" s="356">
        <v>326.0</v>
      </c>
      <c r="H1191" s="356">
        <v>10598.0</v>
      </c>
      <c r="I1191" s="355">
        <v>104.0</v>
      </c>
      <c r="J1191" s="356">
        <v>2272.0</v>
      </c>
      <c r="K1191" s="356">
        <v>3490.0</v>
      </c>
      <c r="L1191" s="356">
        <v>9717.0</v>
      </c>
      <c r="M1191" s="356">
        <v>351.0</v>
      </c>
      <c r="N1191" s="356">
        <v>586.0</v>
      </c>
      <c r="O1191" s="356">
        <v>758.0</v>
      </c>
      <c r="P1191" s="356">
        <v>1830.0</v>
      </c>
      <c r="Q1191" s="356">
        <v>209.0</v>
      </c>
      <c r="R1191" s="356">
        <v>301.0</v>
      </c>
      <c r="S1191" s="356">
        <v>1108.0</v>
      </c>
      <c r="T1191" s="356">
        <v>1409.0</v>
      </c>
      <c r="U1191" s="356">
        <v>700.0</v>
      </c>
      <c r="V1191" s="356">
        <v>634.0</v>
      </c>
      <c r="W1191" s="356">
        <v>769.0</v>
      </c>
      <c r="X1191" s="356">
        <v>379.0</v>
      </c>
      <c r="Y1191" s="356">
        <v>4476.0</v>
      </c>
      <c r="Z1191" s="356">
        <v>176.0</v>
      </c>
      <c r="AA1191" s="356">
        <v>177.0</v>
      </c>
      <c r="AB1191" s="356">
        <v>230.0</v>
      </c>
      <c r="AC1191" s="356">
        <v>190.0</v>
      </c>
      <c r="AD1191" s="356">
        <v>613.0</v>
      </c>
      <c r="AE1191" s="356">
        <v>212.0</v>
      </c>
      <c r="AF1191" s="356">
        <v>1233.0</v>
      </c>
      <c r="AG1191" s="356">
        <v>113.0</v>
      </c>
      <c r="AH1191" s="356">
        <v>106.0</v>
      </c>
      <c r="AI1191" s="356">
        <v>311.0</v>
      </c>
      <c r="AJ1191" s="353"/>
      <c r="AK1191" s="353"/>
      <c r="AL1191" s="353"/>
      <c r="AM1191" s="353"/>
      <c r="AN1191" s="353"/>
      <c r="AO1191" s="353"/>
      <c r="AP1191" s="353"/>
    </row>
    <row r="1192">
      <c r="A1192" s="343">
        <v>44033.0</v>
      </c>
      <c r="B1192" s="356">
        <v>70.0</v>
      </c>
      <c r="C1192" s="356">
        <v>2110.0</v>
      </c>
      <c r="D1192" s="356">
        <v>1220.0</v>
      </c>
      <c r="E1192" s="356">
        <v>167.0</v>
      </c>
      <c r="F1192" s="356">
        <v>111.0</v>
      </c>
      <c r="G1192" s="356">
        <v>329.0</v>
      </c>
      <c r="H1192" s="356">
        <v>10819.0</v>
      </c>
      <c r="I1192" s="355">
        <v>104.0</v>
      </c>
      <c r="J1192" s="356">
        <v>2349.0</v>
      </c>
      <c r="K1192" s="356">
        <v>3590.0</v>
      </c>
      <c r="L1192" s="356">
        <v>10065.0</v>
      </c>
      <c r="M1192" s="356">
        <v>351.0</v>
      </c>
      <c r="N1192" s="356">
        <v>590.0</v>
      </c>
      <c r="O1192" s="356">
        <v>788.0</v>
      </c>
      <c r="P1192" s="356">
        <v>2021.0</v>
      </c>
      <c r="Q1192" s="356">
        <v>209.0</v>
      </c>
      <c r="R1192" s="356">
        <v>301.0</v>
      </c>
      <c r="S1192" s="356">
        <v>1122.0</v>
      </c>
      <c r="T1192" s="356">
        <v>1419.0</v>
      </c>
      <c r="U1192" s="356">
        <v>707.0</v>
      </c>
      <c r="V1192" s="356">
        <v>685.0</v>
      </c>
      <c r="W1192" s="356">
        <v>799.0</v>
      </c>
      <c r="X1192" s="356">
        <v>383.0</v>
      </c>
      <c r="Y1192" s="356">
        <v>4764.0</v>
      </c>
      <c r="Z1192" s="356">
        <v>178.0</v>
      </c>
      <c r="AA1192" s="356">
        <v>178.0</v>
      </c>
      <c r="AB1192" s="356">
        <v>232.0</v>
      </c>
      <c r="AC1192" s="356">
        <v>196.0</v>
      </c>
      <c r="AD1192" s="356">
        <v>622.0</v>
      </c>
      <c r="AE1192" s="356">
        <v>213.0</v>
      </c>
      <c r="AF1192" s="356">
        <v>1240.0</v>
      </c>
      <c r="AG1192" s="356">
        <v>113.0</v>
      </c>
      <c r="AH1192" s="356">
        <v>110.0</v>
      </c>
      <c r="AI1192" s="356">
        <v>311.0</v>
      </c>
      <c r="AJ1192" s="353"/>
      <c r="AK1192" s="353"/>
      <c r="AL1192" s="353"/>
      <c r="AM1192" s="353"/>
      <c r="AN1192" s="353"/>
      <c r="AO1192" s="353"/>
      <c r="AP1192" s="353"/>
    </row>
    <row r="1193">
      <c r="A1193" s="343">
        <v>44034.0</v>
      </c>
      <c r="B1193" s="356">
        <v>75.0</v>
      </c>
      <c r="C1193" s="356">
        <v>2178.0</v>
      </c>
      <c r="D1193" s="356">
        <v>1228.0</v>
      </c>
      <c r="E1193" s="356">
        <v>169.0</v>
      </c>
      <c r="F1193" s="356">
        <v>111.0</v>
      </c>
      <c r="G1193" s="356">
        <v>331.0</v>
      </c>
      <c r="H1193" s="356">
        <v>11139.0</v>
      </c>
      <c r="I1193" s="355">
        <v>108.0</v>
      </c>
      <c r="J1193" s="356">
        <v>2420.0</v>
      </c>
      <c r="K1193" s="356">
        <v>3720.0</v>
      </c>
      <c r="L1193" s="356">
        <v>10460.0</v>
      </c>
      <c r="M1193" s="356">
        <v>355.0</v>
      </c>
      <c r="N1193" s="356">
        <v>620.0</v>
      </c>
      <c r="O1193" s="356">
        <v>888.0</v>
      </c>
      <c r="P1193" s="356">
        <v>2155.0</v>
      </c>
      <c r="Q1193" s="356">
        <v>209.0</v>
      </c>
      <c r="R1193" s="356">
        <v>301.0</v>
      </c>
      <c r="S1193" s="356">
        <v>1131.0</v>
      </c>
      <c r="T1193" s="356">
        <v>1472.0</v>
      </c>
      <c r="U1193" s="356">
        <v>708.0</v>
      </c>
      <c r="V1193" s="356">
        <v>811.0</v>
      </c>
      <c r="W1193" s="356">
        <v>825.0</v>
      </c>
      <c r="X1193" s="356">
        <v>386.0</v>
      </c>
      <c r="Y1193" s="356">
        <v>5034.0</v>
      </c>
      <c r="Z1193" s="356">
        <v>181.0</v>
      </c>
      <c r="AA1193" s="356">
        <v>179.0</v>
      </c>
      <c r="AB1193" s="356">
        <v>232.0</v>
      </c>
      <c r="AC1193" s="356">
        <v>204.0</v>
      </c>
      <c r="AD1193" s="356">
        <v>622.0</v>
      </c>
      <c r="AE1193" s="356">
        <v>216.0</v>
      </c>
      <c r="AF1193" s="356">
        <v>1253.0</v>
      </c>
      <c r="AG1193" s="356">
        <v>113.0</v>
      </c>
      <c r="AH1193" s="356">
        <v>110.0</v>
      </c>
      <c r="AI1193" s="356">
        <v>311.0</v>
      </c>
      <c r="AJ1193" s="353"/>
      <c r="AK1193" s="353"/>
      <c r="AL1193" s="353"/>
      <c r="AM1193" s="353"/>
      <c r="AN1193" s="353"/>
      <c r="AO1193" s="353"/>
      <c r="AP1193" s="353"/>
    </row>
    <row r="1194">
      <c r="A1194" s="343">
        <v>44035.0</v>
      </c>
      <c r="B1194" s="356">
        <v>77.0</v>
      </c>
      <c r="C1194" s="356">
        <v>2252.0</v>
      </c>
      <c r="D1194" s="356">
        <v>1232.0</v>
      </c>
      <c r="E1194" s="356">
        <v>169.0</v>
      </c>
      <c r="F1194" s="356">
        <v>116.0</v>
      </c>
      <c r="G1194" s="356">
        <v>335.0</v>
      </c>
      <c r="H1194" s="356">
        <v>11283.0</v>
      </c>
      <c r="I1194" s="355">
        <v>110.0</v>
      </c>
      <c r="J1194" s="356">
        <v>2452.0</v>
      </c>
      <c r="K1194" s="356">
        <v>3850.0</v>
      </c>
      <c r="L1194" s="356">
        <v>11125.0</v>
      </c>
      <c r="M1194" s="356">
        <v>355.0</v>
      </c>
      <c r="N1194" s="356">
        <v>672.0</v>
      </c>
      <c r="O1194" s="356">
        <v>966.0</v>
      </c>
      <c r="P1194" s="356">
        <v>2270.0</v>
      </c>
      <c r="Q1194" s="356">
        <v>209.0</v>
      </c>
      <c r="R1194" s="356">
        <v>306.0</v>
      </c>
      <c r="S1194" s="356">
        <v>1144.0</v>
      </c>
      <c r="T1194" s="356">
        <v>1526.0</v>
      </c>
      <c r="U1194" s="356">
        <v>711.0</v>
      </c>
      <c r="V1194" s="356">
        <v>923.0</v>
      </c>
      <c r="W1194" s="356">
        <v>846.0</v>
      </c>
      <c r="X1194" s="356">
        <v>390.0</v>
      </c>
      <c r="Y1194" s="356">
        <v>5344.0</v>
      </c>
      <c r="Z1194" s="356">
        <v>184.0</v>
      </c>
      <c r="AA1194" s="356">
        <v>182.0</v>
      </c>
      <c r="AB1194" s="356">
        <v>233.0</v>
      </c>
      <c r="AC1194" s="356">
        <v>241.0</v>
      </c>
      <c r="AD1194" s="356">
        <v>629.0</v>
      </c>
      <c r="AE1194" s="356">
        <v>230.0</v>
      </c>
      <c r="AF1194" s="356">
        <v>1257.0</v>
      </c>
      <c r="AG1194" s="356">
        <v>113.0</v>
      </c>
      <c r="AH1194" s="356">
        <v>110.0</v>
      </c>
      <c r="AI1194" s="356">
        <v>322.0</v>
      </c>
      <c r="AJ1194" s="353"/>
      <c r="AK1194" s="353"/>
      <c r="AL1194" s="353"/>
      <c r="AM1194" s="353"/>
      <c r="AN1194" s="353"/>
      <c r="AO1194" s="353"/>
      <c r="AP1194" s="353"/>
    </row>
    <row r="1195">
      <c r="A1195" s="343">
        <v>44036.0</v>
      </c>
      <c r="B1195" s="356">
        <v>89.0</v>
      </c>
      <c r="C1195" s="356">
        <v>2322.0</v>
      </c>
      <c r="D1195" s="356">
        <v>1237.0</v>
      </c>
      <c r="E1195" s="356">
        <v>169.0</v>
      </c>
      <c r="F1195" s="356">
        <v>117.0</v>
      </c>
      <c r="G1195" s="356">
        <v>336.0</v>
      </c>
      <c r="H1195" s="356">
        <v>11552.0</v>
      </c>
      <c r="I1195" s="355">
        <v>111.0</v>
      </c>
      <c r="J1195" s="356">
        <v>2471.0</v>
      </c>
      <c r="K1195" s="356">
        <v>3950.0</v>
      </c>
      <c r="L1195" s="356">
        <v>11546.0</v>
      </c>
      <c r="M1195" s="356">
        <v>355.0</v>
      </c>
      <c r="N1195" s="356">
        <v>704.0</v>
      </c>
      <c r="O1195" s="356">
        <v>991.0</v>
      </c>
      <c r="P1195" s="356">
        <v>2542.0</v>
      </c>
      <c r="Q1195" s="356">
        <v>211.0</v>
      </c>
      <c r="R1195" s="356">
        <v>306.0</v>
      </c>
      <c r="S1195" s="356">
        <v>1160.0</v>
      </c>
      <c r="T1195" s="356">
        <v>1581.0</v>
      </c>
      <c r="U1195" s="356">
        <v>717.0</v>
      </c>
      <c r="V1195" s="356">
        <v>978.0</v>
      </c>
      <c r="W1195" s="356">
        <v>879.0</v>
      </c>
      <c r="X1195" s="356">
        <v>401.0</v>
      </c>
      <c r="Y1195" s="356">
        <v>5675.0</v>
      </c>
      <c r="Z1195" s="356">
        <v>184.0</v>
      </c>
      <c r="AA1195" s="356">
        <v>185.0</v>
      </c>
      <c r="AB1195" s="356">
        <v>234.0</v>
      </c>
      <c r="AC1195" s="356">
        <v>259.0</v>
      </c>
      <c r="AD1195" s="356">
        <v>632.0</v>
      </c>
      <c r="AE1195" s="356">
        <v>232.0</v>
      </c>
      <c r="AF1195" s="356">
        <v>1259.0</v>
      </c>
      <c r="AG1195" s="356">
        <v>117.0</v>
      </c>
      <c r="AH1195" s="356">
        <v>110.0</v>
      </c>
      <c r="AI1195" s="356">
        <v>333.0</v>
      </c>
      <c r="AJ1195" s="353"/>
      <c r="AK1195" s="353"/>
      <c r="AL1195" s="353"/>
      <c r="AM1195" s="353"/>
      <c r="AN1195" s="353"/>
      <c r="AO1195" s="353"/>
      <c r="AP1195" s="353"/>
    </row>
    <row r="1196">
      <c r="A1196" s="343">
        <v>44037.0</v>
      </c>
      <c r="B1196" s="356">
        <v>91.0</v>
      </c>
      <c r="C1196" s="356">
        <v>2408.0</v>
      </c>
      <c r="D1196" s="356">
        <v>1244.0</v>
      </c>
      <c r="E1196" s="356">
        <v>172.0</v>
      </c>
      <c r="F1196" s="356">
        <v>117.0</v>
      </c>
      <c r="G1196" s="356">
        <v>343.0</v>
      </c>
      <c r="H1196" s="356">
        <v>11725.0</v>
      </c>
      <c r="I1196" s="355">
        <v>112.0</v>
      </c>
      <c r="J1196" s="356">
        <v>2505.0</v>
      </c>
      <c r="K1196" s="356">
        <v>4050.0</v>
      </c>
      <c r="L1196" s="356">
        <v>11955.0</v>
      </c>
      <c r="M1196" s="356">
        <v>355.0</v>
      </c>
      <c r="N1196" s="356">
        <v>729.0</v>
      </c>
      <c r="O1196" s="356">
        <v>1041.0</v>
      </c>
      <c r="P1196" s="356">
        <v>2722.0</v>
      </c>
      <c r="Q1196" s="356">
        <v>212.0</v>
      </c>
      <c r="R1196" s="356">
        <v>315.0</v>
      </c>
      <c r="S1196" s="356">
        <v>1173.0</v>
      </c>
      <c r="T1196" s="356">
        <v>1610.0</v>
      </c>
      <c r="U1196" s="356">
        <v>730.0</v>
      </c>
      <c r="V1196" s="356">
        <v>1000.0</v>
      </c>
      <c r="W1196" s="356">
        <v>903.0</v>
      </c>
      <c r="X1196" s="356">
        <v>402.0</v>
      </c>
      <c r="Y1196" s="356">
        <v>5809.0</v>
      </c>
      <c r="Z1196" s="356">
        <v>185.0</v>
      </c>
      <c r="AA1196" s="356">
        <v>187.0</v>
      </c>
      <c r="AB1196" s="356">
        <v>244.0</v>
      </c>
      <c r="AC1196" s="356">
        <v>264.0</v>
      </c>
      <c r="AD1196" s="356">
        <v>632.0</v>
      </c>
      <c r="AE1196" s="356">
        <v>232.0</v>
      </c>
      <c r="AF1196" s="356">
        <v>1311.0</v>
      </c>
      <c r="AG1196" s="356">
        <v>119.0</v>
      </c>
      <c r="AH1196" s="356">
        <v>110.0</v>
      </c>
      <c r="AI1196" s="356">
        <v>347.0</v>
      </c>
      <c r="AJ1196" s="353"/>
      <c r="AK1196" s="353"/>
      <c r="AL1196" s="353"/>
      <c r="AM1196" s="353"/>
      <c r="AN1196" s="353"/>
      <c r="AO1196" s="353"/>
      <c r="AP1196" s="353"/>
    </row>
    <row r="1197">
      <c r="A1197" s="343">
        <v>44038.0</v>
      </c>
      <c r="B1197" s="356">
        <v>91.0</v>
      </c>
      <c r="C1197" s="356">
        <v>2489.0</v>
      </c>
      <c r="D1197" s="356">
        <v>1254.0</v>
      </c>
      <c r="E1197" s="356">
        <v>173.0</v>
      </c>
      <c r="F1197" s="356">
        <v>117.0</v>
      </c>
      <c r="G1197" s="356">
        <v>347.0</v>
      </c>
      <c r="H1197" s="356">
        <v>11886.0</v>
      </c>
      <c r="I1197" s="355">
        <v>112.0</v>
      </c>
      <c r="J1197" s="356">
        <v>2528.0</v>
      </c>
      <c r="K1197" s="356">
        <v>4150.0</v>
      </c>
      <c r="L1197" s="356">
        <v>12318.0</v>
      </c>
      <c r="M1197" s="356">
        <v>355.0</v>
      </c>
      <c r="N1197" s="356">
        <v>754.0</v>
      </c>
      <c r="O1197" s="356">
        <v>1071.0</v>
      </c>
      <c r="P1197" s="356">
        <v>2850.0</v>
      </c>
      <c r="Q1197" s="356">
        <v>212.0</v>
      </c>
      <c r="R1197" s="356">
        <v>315.0</v>
      </c>
      <c r="S1197" s="356">
        <v>1195.0</v>
      </c>
      <c r="T1197" s="356">
        <v>1644.0</v>
      </c>
      <c r="U1197" s="356">
        <v>736.0</v>
      </c>
      <c r="V1197" s="356">
        <v>1040.0</v>
      </c>
      <c r="W1197" s="356">
        <v>918.0</v>
      </c>
      <c r="X1197" s="356">
        <v>442.0</v>
      </c>
      <c r="Y1197" s="356">
        <v>5963.0</v>
      </c>
      <c r="Z1197" s="356">
        <v>185.0</v>
      </c>
      <c r="AA1197" s="356">
        <v>190.0</v>
      </c>
      <c r="AB1197" s="356">
        <v>256.0</v>
      </c>
      <c r="AC1197" s="356">
        <v>268.0</v>
      </c>
      <c r="AD1197" s="356">
        <v>634.0</v>
      </c>
      <c r="AE1197" s="356">
        <v>232.0</v>
      </c>
      <c r="AF1197" s="356">
        <v>1319.0</v>
      </c>
      <c r="AG1197" s="356">
        <v>119.0</v>
      </c>
      <c r="AH1197" s="356">
        <v>110.0</v>
      </c>
      <c r="AI1197" s="356">
        <v>382.0</v>
      </c>
      <c r="AJ1197" s="353"/>
      <c r="AK1197" s="353"/>
      <c r="AL1197" s="353"/>
      <c r="AM1197" s="353"/>
      <c r="AN1197" s="353"/>
      <c r="AO1197" s="353"/>
      <c r="AP1197" s="353"/>
    </row>
    <row r="1198">
      <c r="A1198" s="343">
        <v>44039.0</v>
      </c>
      <c r="B1198" s="356">
        <v>91.0</v>
      </c>
      <c r="C1198" s="356">
        <v>2570.0</v>
      </c>
      <c r="D1198" s="356">
        <v>1277.0</v>
      </c>
      <c r="E1198" s="356">
        <v>173.0</v>
      </c>
      <c r="F1198" s="356">
        <v>117.0</v>
      </c>
      <c r="G1198" s="356">
        <v>350.0</v>
      </c>
      <c r="H1198" s="356">
        <v>11997.0</v>
      </c>
      <c r="I1198" s="355">
        <v>112.0</v>
      </c>
      <c r="J1198" s="356">
        <v>2934.0</v>
      </c>
      <c r="K1198" s="356">
        <v>4265.0</v>
      </c>
      <c r="L1198" s="356">
        <v>12680.0</v>
      </c>
      <c r="M1198" s="356">
        <v>355.0</v>
      </c>
      <c r="N1198" s="356">
        <v>776.0</v>
      </c>
      <c r="O1198" s="356">
        <v>1096.0</v>
      </c>
      <c r="P1198" s="356">
        <v>2916.0</v>
      </c>
      <c r="Q1198" s="356">
        <v>214.0</v>
      </c>
      <c r="R1198" s="356">
        <v>315.0</v>
      </c>
      <c r="S1198" s="356">
        <v>1216.0</v>
      </c>
      <c r="T1198" s="356">
        <v>1680.0</v>
      </c>
      <c r="U1198" s="356">
        <v>736.0</v>
      </c>
      <c r="V1198" s="356">
        <v>1066.0</v>
      </c>
      <c r="W1198" s="356">
        <v>931.0</v>
      </c>
      <c r="X1198" s="356">
        <v>450.0</v>
      </c>
      <c r="Y1198" s="356">
        <v>6095.0</v>
      </c>
      <c r="Z1198" s="356">
        <v>185.0</v>
      </c>
      <c r="AA1198" s="356">
        <v>192.0</v>
      </c>
      <c r="AB1198" s="356">
        <v>266.0</v>
      </c>
      <c r="AC1198" s="356">
        <v>289.0</v>
      </c>
      <c r="AD1198" s="356">
        <v>634.0</v>
      </c>
      <c r="AE1198" s="356">
        <v>234.0</v>
      </c>
      <c r="AF1198" s="356">
        <v>1335.0</v>
      </c>
      <c r="AG1198" s="356">
        <v>119.0</v>
      </c>
      <c r="AH1198" s="356">
        <v>110.0</v>
      </c>
      <c r="AI1198" s="356">
        <v>397.0</v>
      </c>
      <c r="AJ1198" s="353"/>
      <c r="AK1198" s="353"/>
      <c r="AL1198" s="353"/>
      <c r="AM1198" s="353"/>
      <c r="AN1198" s="353"/>
      <c r="AO1198" s="353"/>
      <c r="AP1198" s="353"/>
    </row>
    <row r="1199">
      <c r="A1199" s="343">
        <v>44040.0</v>
      </c>
      <c r="B1199" s="356">
        <v>91.0</v>
      </c>
      <c r="C1199" s="356">
        <v>2627.0</v>
      </c>
      <c r="D1199" s="356">
        <v>1283.0</v>
      </c>
      <c r="E1199" s="356">
        <v>173.0</v>
      </c>
      <c r="F1199" s="356">
        <v>117.0</v>
      </c>
      <c r="G1199" s="356">
        <v>356.0</v>
      </c>
      <c r="H1199" s="356">
        <v>12367.0</v>
      </c>
      <c r="I1199" s="355">
        <v>113.0</v>
      </c>
      <c r="J1199" s="356">
        <v>3567.0</v>
      </c>
      <c r="K1199" s="356">
        <v>4485.0</v>
      </c>
      <c r="L1199" s="356">
        <v>13081.0</v>
      </c>
      <c r="M1199" s="356">
        <v>355.0</v>
      </c>
      <c r="N1199" s="356">
        <v>810.0</v>
      </c>
      <c r="O1199" s="356">
        <v>1116.0</v>
      </c>
      <c r="P1199" s="356">
        <v>3073.0</v>
      </c>
      <c r="Q1199" s="356">
        <v>214.0</v>
      </c>
      <c r="R1199" s="356">
        <v>315.0</v>
      </c>
      <c r="S1199" s="356">
        <v>1222.0</v>
      </c>
      <c r="T1199" s="356">
        <v>1694.0</v>
      </c>
      <c r="U1199" s="356">
        <v>743.0</v>
      </c>
      <c r="V1199" s="356">
        <v>1129.0</v>
      </c>
      <c r="W1199" s="356">
        <v>950.0</v>
      </c>
      <c r="X1199" s="356">
        <v>453.0</v>
      </c>
      <c r="Y1199" s="356">
        <v>6284.0</v>
      </c>
      <c r="Z1199" s="356">
        <v>188.0</v>
      </c>
      <c r="AA1199" s="356">
        <v>195.0</v>
      </c>
      <c r="AB1199" s="356">
        <v>271.0</v>
      </c>
      <c r="AC1199" s="356">
        <v>311.0</v>
      </c>
      <c r="AD1199" s="356">
        <v>681.0</v>
      </c>
      <c r="AE1199" s="356">
        <v>263.0</v>
      </c>
      <c r="AF1199" s="356">
        <v>1344.0</v>
      </c>
      <c r="AG1199" s="356">
        <v>119.0</v>
      </c>
      <c r="AH1199" s="356">
        <v>110.0</v>
      </c>
      <c r="AI1199" s="356">
        <v>439.0</v>
      </c>
      <c r="AJ1199" s="353"/>
      <c r="AK1199" s="353"/>
      <c r="AL1199" s="353"/>
      <c r="AM1199" s="353"/>
      <c r="AN1199" s="353"/>
      <c r="AO1199" s="353"/>
      <c r="AP1199" s="353"/>
    </row>
    <row r="1200">
      <c r="A1200" s="343">
        <v>44041.0</v>
      </c>
      <c r="B1200" s="356">
        <v>91.0</v>
      </c>
      <c r="C1200" s="356">
        <v>2711.0</v>
      </c>
      <c r="D1200" s="356">
        <v>1294.0</v>
      </c>
      <c r="E1200" s="356">
        <v>173.0</v>
      </c>
      <c r="F1200" s="356">
        <v>118.0</v>
      </c>
      <c r="G1200" s="356">
        <v>368.0</v>
      </c>
      <c r="H1200" s="356">
        <v>12614.0</v>
      </c>
      <c r="I1200" s="355">
        <v>115.0</v>
      </c>
      <c r="J1200" s="356">
        <v>3615.0</v>
      </c>
      <c r="K1200" s="356">
        <v>4762.0</v>
      </c>
      <c r="L1200" s="356">
        <v>13619.0</v>
      </c>
      <c r="M1200" s="356">
        <v>355.0</v>
      </c>
      <c r="N1200" s="356">
        <v>858.0</v>
      </c>
      <c r="O1200" s="356">
        <v>1116.0</v>
      </c>
      <c r="P1200" s="356">
        <v>3144.0</v>
      </c>
      <c r="Q1200" s="356">
        <v>214.0</v>
      </c>
      <c r="R1200" s="356">
        <v>321.0</v>
      </c>
      <c r="S1200" s="356">
        <v>1252.0</v>
      </c>
      <c r="T1200" s="356">
        <v>1714.0</v>
      </c>
      <c r="U1200" s="356">
        <v>750.0</v>
      </c>
      <c r="V1200" s="356">
        <v>1166.0</v>
      </c>
      <c r="W1200" s="356">
        <v>981.0</v>
      </c>
      <c r="X1200" s="356">
        <v>455.0</v>
      </c>
      <c r="Y1200" s="356">
        <v>6324.0</v>
      </c>
      <c r="Z1200" s="356">
        <v>188.0</v>
      </c>
      <c r="AA1200" s="356">
        <v>195.0</v>
      </c>
      <c r="AB1200" s="356">
        <v>288.0</v>
      </c>
      <c r="AC1200" s="356">
        <v>328.0</v>
      </c>
      <c r="AD1200" s="356">
        <v>697.0</v>
      </c>
      <c r="AE1200" s="356">
        <v>265.0</v>
      </c>
      <c r="AF1200" s="356">
        <v>1362.0</v>
      </c>
      <c r="AG1200" s="356">
        <v>125.0</v>
      </c>
      <c r="AH1200" s="356">
        <v>110.0</v>
      </c>
      <c r="AI1200" s="356">
        <v>450.0</v>
      </c>
      <c r="AJ1200" s="353"/>
      <c r="AK1200" s="353"/>
      <c r="AL1200" s="353"/>
      <c r="AM1200" s="353"/>
      <c r="AN1200" s="353"/>
      <c r="AO1200" s="353"/>
      <c r="AP1200" s="353"/>
    </row>
    <row r="1201">
      <c r="A1201" s="343">
        <v>44042.0</v>
      </c>
      <c r="B1201" s="356">
        <v>91.0</v>
      </c>
      <c r="C1201" s="356">
        <v>2788.0</v>
      </c>
      <c r="D1201" s="356">
        <v>1309.0</v>
      </c>
      <c r="E1201" s="356">
        <v>173.0</v>
      </c>
      <c r="F1201" s="356">
        <v>118.0</v>
      </c>
      <c r="G1201" s="356">
        <v>382.0</v>
      </c>
      <c r="H1201" s="356">
        <v>12803.0</v>
      </c>
      <c r="I1201" s="355">
        <v>115.0</v>
      </c>
      <c r="J1201" s="356">
        <v>3949.0</v>
      </c>
      <c r="K1201" s="356">
        <v>5139.0</v>
      </c>
      <c r="L1201" s="356">
        <v>14064.0</v>
      </c>
      <c r="M1201" s="356">
        <v>355.0</v>
      </c>
      <c r="N1201" s="356">
        <v>888.0</v>
      </c>
      <c r="O1201" s="356">
        <v>1141.0</v>
      </c>
      <c r="P1201" s="356">
        <v>3300.0</v>
      </c>
      <c r="Q1201" s="356">
        <v>214.0</v>
      </c>
      <c r="R1201" s="356">
        <v>321.0</v>
      </c>
      <c r="S1201" s="356">
        <v>1264.0</v>
      </c>
      <c r="T1201" s="356">
        <v>1757.0</v>
      </c>
      <c r="U1201" s="356">
        <v>758.0</v>
      </c>
      <c r="V1201" s="356">
        <v>1189.0</v>
      </c>
      <c r="W1201" s="356">
        <v>1247.0</v>
      </c>
      <c r="X1201" s="356">
        <v>462.0</v>
      </c>
      <c r="Y1201" s="356">
        <v>6373.0</v>
      </c>
      <c r="Z1201" s="356">
        <v>188.0</v>
      </c>
      <c r="AA1201" s="356">
        <v>195.0</v>
      </c>
      <c r="AB1201" s="356">
        <v>305.0</v>
      </c>
      <c r="AC1201" s="356">
        <v>328.0</v>
      </c>
      <c r="AD1201" s="356">
        <v>699.0</v>
      </c>
      <c r="AE1201" s="356">
        <v>292.0</v>
      </c>
      <c r="AF1201" s="356">
        <v>1375.0</v>
      </c>
      <c r="AG1201" s="356">
        <v>132.0</v>
      </c>
      <c r="AH1201" s="356">
        <v>110.0</v>
      </c>
      <c r="AI1201" s="356">
        <v>468.0</v>
      </c>
      <c r="AJ1201" s="353"/>
      <c r="AK1201" s="353"/>
      <c r="AL1201" s="353"/>
      <c r="AM1201" s="353"/>
      <c r="AN1201" s="353"/>
      <c r="AO1201" s="353"/>
      <c r="AP1201" s="353"/>
    </row>
    <row r="1202">
      <c r="A1202" s="343">
        <v>44043.0</v>
      </c>
      <c r="B1202" s="356">
        <v>91.0</v>
      </c>
      <c r="C1202" s="356">
        <v>2876.0</v>
      </c>
      <c r="D1202" s="356">
        <v>1354.0</v>
      </c>
      <c r="E1202" s="356">
        <v>173.0</v>
      </c>
      <c r="F1202" s="356">
        <v>118.0</v>
      </c>
      <c r="G1202" s="356">
        <v>399.0</v>
      </c>
      <c r="H1202" s="356">
        <v>13208.0</v>
      </c>
      <c r="I1202" s="355">
        <v>115.0</v>
      </c>
      <c r="J1202" s="356">
        <v>3966.0</v>
      </c>
      <c r="K1202" s="356">
        <v>5319.0</v>
      </c>
      <c r="L1202" s="356">
        <v>14415.0</v>
      </c>
      <c r="M1202" s="356">
        <v>355.0</v>
      </c>
      <c r="N1202" s="356">
        <v>903.0</v>
      </c>
      <c r="O1202" s="356">
        <v>1182.0</v>
      </c>
      <c r="P1202" s="356">
        <v>3367.0</v>
      </c>
      <c r="Q1202" s="356">
        <v>214.0</v>
      </c>
      <c r="R1202" s="356">
        <v>321.0</v>
      </c>
      <c r="S1202" s="356">
        <v>1288.0</v>
      </c>
      <c r="T1202" s="356">
        <v>1794.0</v>
      </c>
      <c r="U1202" s="356">
        <v>760.0</v>
      </c>
      <c r="V1202" s="356">
        <v>1205.0</v>
      </c>
      <c r="W1202" s="356">
        <v>1353.0</v>
      </c>
      <c r="X1202" s="356">
        <v>470.0</v>
      </c>
      <c r="Y1202" s="356">
        <v>6482.0</v>
      </c>
      <c r="Z1202" s="356">
        <v>188.0</v>
      </c>
      <c r="AA1202" s="356">
        <v>195.0</v>
      </c>
      <c r="AB1202" s="356">
        <v>308.0</v>
      </c>
      <c r="AC1202" s="356">
        <v>328.0</v>
      </c>
      <c r="AD1202" s="356">
        <v>699.0</v>
      </c>
      <c r="AE1202" s="356">
        <v>292.0</v>
      </c>
      <c r="AF1202" s="356">
        <v>1375.0</v>
      </c>
      <c r="AG1202" s="356">
        <v>140.0</v>
      </c>
      <c r="AH1202" s="356">
        <v>110.0</v>
      </c>
      <c r="AI1202" s="356">
        <v>544.0</v>
      </c>
      <c r="AJ1202" s="353"/>
      <c r="AK1202" s="353"/>
      <c r="AL1202" s="353"/>
      <c r="AM1202" s="353"/>
      <c r="AN1202" s="353"/>
      <c r="AO1202" s="353"/>
      <c r="AP1202" s="353"/>
    </row>
    <row r="1203">
      <c r="A1203" s="343">
        <v>44044.0</v>
      </c>
      <c r="B1203" s="356">
        <v>91.0</v>
      </c>
      <c r="C1203" s="356">
        <v>2924.0</v>
      </c>
      <c r="D1203" s="356">
        <v>1366.0</v>
      </c>
      <c r="E1203" s="356">
        <v>173.0</v>
      </c>
      <c r="F1203" s="356">
        <v>118.0</v>
      </c>
      <c r="G1203" s="356">
        <v>410.0</v>
      </c>
      <c r="H1203" s="356">
        <v>13887.0</v>
      </c>
      <c r="I1203" s="355">
        <v>115.0</v>
      </c>
      <c r="J1203" s="356">
        <v>3985.0</v>
      </c>
      <c r="K1203" s="356">
        <v>5620.0</v>
      </c>
      <c r="L1203" s="356">
        <v>14877.0</v>
      </c>
      <c r="M1203" s="356">
        <v>355.0</v>
      </c>
      <c r="N1203" s="356">
        <v>910.0</v>
      </c>
      <c r="O1203" s="356">
        <v>1203.0</v>
      </c>
      <c r="P1203" s="356">
        <v>3449.0</v>
      </c>
      <c r="Q1203" s="356">
        <v>214.0</v>
      </c>
      <c r="R1203" s="356">
        <v>321.0</v>
      </c>
      <c r="S1203" s="356">
        <v>1288.0</v>
      </c>
      <c r="T1203" s="356">
        <v>1826.0</v>
      </c>
      <c r="U1203" s="356">
        <v>760.0</v>
      </c>
      <c r="V1203" s="356">
        <v>1224.0</v>
      </c>
      <c r="W1203" s="356">
        <v>1484.0</v>
      </c>
      <c r="X1203" s="356">
        <v>477.0</v>
      </c>
      <c r="Y1203" s="356">
        <v>6553.0</v>
      </c>
      <c r="Z1203" s="356">
        <v>189.0</v>
      </c>
      <c r="AA1203" s="356">
        <v>195.0</v>
      </c>
      <c r="AB1203" s="356">
        <v>327.0</v>
      </c>
      <c r="AC1203" s="356">
        <v>328.0</v>
      </c>
      <c r="AD1203" s="356">
        <v>744.0</v>
      </c>
      <c r="AE1203" s="356">
        <v>292.0</v>
      </c>
      <c r="AF1203" s="356">
        <v>1375.0</v>
      </c>
      <c r="AG1203" s="356">
        <v>140.0</v>
      </c>
      <c r="AH1203" s="356">
        <v>110.0</v>
      </c>
      <c r="AI1203" s="356">
        <v>589.0</v>
      </c>
      <c r="AJ1203" s="353"/>
      <c r="AK1203" s="353"/>
      <c r="AL1203" s="353"/>
      <c r="AM1203" s="353"/>
      <c r="AN1203" s="353"/>
      <c r="AO1203" s="353"/>
      <c r="AP1203" s="353"/>
    </row>
    <row r="1204">
      <c r="A1204" s="343">
        <v>44045.0</v>
      </c>
      <c r="B1204" s="356">
        <v>91.0</v>
      </c>
      <c r="C1204" s="356">
        <v>2971.0</v>
      </c>
      <c r="D1204" s="356">
        <v>1384.0</v>
      </c>
      <c r="E1204" s="356">
        <v>173.0</v>
      </c>
      <c r="F1204" s="356">
        <v>118.0</v>
      </c>
      <c r="G1204" s="356">
        <v>421.0</v>
      </c>
      <c r="H1204" s="356">
        <v>14027.0</v>
      </c>
      <c r="I1204" s="355">
        <v>115.0</v>
      </c>
      <c r="J1204" s="356">
        <v>3992.0</v>
      </c>
      <c r="K1204" s="356">
        <v>5770.0</v>
      </c>
      <c r="L1204" s="356">
        <v>15068.0</v>
      </c>
      <c r="M1204" s="356">
        <v>355.0</v>
      </c>
      <c r="N1204" s="356">
        <v>913.0</v>
      </c>
      <c r="O1204" s="356">
        <v>1217.0</v>
      </c>
      <c r="P1204" s="356">
        <v>3467.0</v>
      </c>
      <c r="Q1204" s="356">
        <v>214.0</v>
      </c>
      <c r="R1204" s="356">
        <v>321.0</v>
      </c>
      <c r="S1204" s="356">
        <v>1314.0</v>
      </c>
      <c r="T1204" s="356">
        <v>1857.0</v>
      </c>
      <c r="U1204" s="356">
        <v>768.0</v>
      </c>
      <c r="V1204" s="356">
        <v>1304.0</v>
      </c>
      <c r="W1204" s="356">
        <v>1614.0</v>
      </c>
      <c r="X1204" s="356">
        <v>480.0</v>
      </c>
      <c r="Y1204" s="356">
        <v>6639.0</v>
      </c>
      <c r="Z1204" s="356">
        <v>189.0</v>
      </c>
      <c r="AA1204" s="356">
        <v>195.0</v>
      </c>
      <c r="AB1204" s="356">
        <v>328.0</v>
      </c>
      <c r="AC1204" s="356">
        <v>328.0</v>
      </c>
      <c r="AD1204" s="356">
        <v>748.0</v>
      </c>
      <c r="AE1204" s="356">
        <v>295.0</v>
      </c>
      <c r="AF1204" s="356">
        <v>1397.0</v>
      </c>
      <c r="AG1204" s="356">
        <v>144.0</v>
      </c>
      <c r="AH1204" s="356">
        <v>120.0</v>
      </c>
      <c r="AI1204" s="356">
        <v>638.0</v>
      </c>
      <c r="AJ1204" s="353"/>
      <c r="AK1204" s="353"/>
      <c r="AL1204" s="353"/>
      <c r="AM1204" s="353"/>
      <c r="AN1204" s="353"/>
      <c r="AO1204" s="353"/>
      <c r="AP1204" s="353"/>
    </row>
    <row r="1205">
      <c r="A1205" s="343">
        <v>44046.0</v>
      </c>
      <c r="B1205" s="356">
        <v>91.0</v>
      </c>
      <c r="C1205" s="356">
        <v>3026.0</v>
      </c>
      <c r="D1205" s="356">
        <v>1410.0</v>
      </c>
      <c r="E1205" s="356">
        <v>173.0</v>
      </c>
      <c r="F1205" s="356">
        <v>118.0</v>
      </c>
      <c r="G1205" s="356">
        <v>434.0</v>
      </c>
      <c r="H1205" s="356">
        <v>14165.0</v>
      </c>
      <c r="I1205" s="355">
        <v>115.0</v>
      </c>
      <c r="J1205" s="356">
        <v>4040.0</v>
      </c>
      <c r="K1205" s="356">
        <v>5880.0</v>
      </c>
      <c r="L1205" s="356">
        <v>15534.0</v>
      </c>
      <c r="M1205" s="356">
        <v>355.0</v>
      </c>
      <c r="N1205" s="356">
        <v>938.0</v>
      </c>
      <c r="O1205" s="356">
        <v>1247.0</v>
      </c>
      <c r="P1205" s="356">
        <v>3559.0</v>
      </c>
      <c r="Q1205" s="356">
        <v>215.0</v>
      </c>
      <c r="R1205" s="356">
        <v>321.0</v>
      </c>
      <c r="S1205" s="356">
        <v>1323.0</v>
      </c>
      <c r="T1205" s="356">
        <v>1864.0</v>
      </c>
      <c r="U1205" s="356">
        <v>770.0</v>
      </c>
      <c r="V1205" s="356">
        <v>1353.0</v>
      </c>
      <c r="W1205" s="356">
        <v>1653.0</v>
      </c>
      <c r="X1205" s="356">
        <v>528.0</v>
      </c>
      <c r="Y1205" s="356">
        <v>6639.0</v>
      </c>
      <c r="Z1205" s="356">
        <v>189.0</v>
      </c>
      <c r="AA1205" s="356">
        <v>211.0</v>
      </c>
      <c r="AB1205" s="356">
        <v>332.0</v>
      </c>
      <c r="AC1205" s="356">
        <v>345.0</v>
      </c>
      <c r="AD1205" s="356">
        <v>750.0</v>
      </c>
      <c r="AE1205" s="356">
        <v>295.0</v>
      </c>
      <c r="AF1205" s="356">
        <v>1397.0</v>
      </c>
      <c r="AG1205" s="356">
        <v>147.0</v>
      </c>
      <c r="AH1205" s="356">
        <v>120.0</v>
      </c>
      <c r="AI1205" s="356">
        <v>700.0</v>
      </c>
      <c r="AJ1205" s="353"/>
      <c r="AK1205" s="353"/>
      <c r="AL1205" s="353"/>
      <c r="AM1205" s="353"/>
      <c r="AN1205" s="353"/>
      <c r="AO1205" s="353"/>
      <c r="AP1205" s="353"/>
    </row>
    <row r="1206">
      <c r="A1206" s="343">
        <v>44047.0</v>
      </c>
      <c r="B1206" s="356">
        <v>91.0</v>
      </c>
      <c r="C1206" s="356">
        <v>3085.0</v>
      </c>
      <c r="D1206" s="356">
        <v>1422.0</v>
      </c>
      <c r="E1206" s="356">
        <v>175.0</v>
      </c>
      <c r="F1206" s="356">
        <v>118.0</v>
      </c>
      <c r="G1206" s="356">
        <v>448.0</v>
      </c>
      <c r="H1206" s="356">
        <v>14381.0</v>
      </c>
      <c r="I1206" s="355">
        <v>116.0</v>
      </c>
      <c r="J1206" s="356">
        <v>4210.0</v>
      </c>
      <c r="K1206" s="356">
        <v>5980.0</v>
      </c>
      <c r="L1206" s="356">
        <v>15877.0</v>
      </c>
      <c r="M1206" s="356">
        <v>371.0</v>
      </c>
      <c r="N1206" s="356">
        <v>974.0</v>
      </c>
      <c r="O1206" s="356">
        <v>1277.0</v>
      </c>
      <c r="P1206" s="356">
        <v>3609.0</v>
      </c>
      <c r="Q1206" s="356">
        <v>265.0</v>
      </c>
      <c r="R1206" s="356">
        <v>321.0</v>
      </c>
      <c r="S1206" s="356">
        <v>1334.0</v>
      </c>
      <c r="T1206" s="356">
        <v>1890.0</v>
      </c>
      <c r="U1206" s="356">
        <v>773.0</v>
      </c>
      <c r="V1206" s="356">
        <v>1391.0</v>
      </c>
      <c r="W1206" s="356">
        <v>1717.0</v>
      </c>
      <c r="X1206" s="356">
        <v>600.0</v>
      </c>
      <c r="Y1206" s="356">
        <v>6780.0</v>
      </c>
      <c r="Z1206" s="356">
        <v>191.0</v>
      </c>
      <c r="AA1206" s="356">
        <v>215.0</v>
      </c>
      <c r="AB1206" s="356">
        <v>344.0</v>
      </c>
      <c r="AC1206" s="356">
        <v>558.0</v>
      </c>
      <c r="AD1206" s="356">
        <v>756.0</v>
      </c>
      <c r="AE1206" s="356">
        <v>304.0</v>
      </c>
      <c r="AF1206" s="356">
        <v>1444.0</v>
      </c>
      <c r="AG1206" s="356">
        <v>150.0</v>
      </c>
      <c r="AH1206" s="356">
        <v>120.0</v>
      </c>
      <c r="AI1206" s="356">
        <v>763.0</v>
      </c>
      <c r="AJ1206" s="353"/>
      <c r="AK1206" s="353"/>
      <c r="AL1206" s="353"/>
      <c r="AM1206" s="353"/>
      <c r="AN1206" s="353"/>
      <c r="AO1206" s="353"/>
      <c r="AP1206" s="353"/>
    </row>
    <row r="1207">
      <c r="A1207" s="343">
        <v>44048.0</v>
      </c>
      <c r="B1207" s="356">
        <v>91.0</v>
      </c>
      <c r="C1207" s="356">
        <v>3130.0</v>
      </c>
      <c r="D1207" s="356">
        <v>1427.0</v>
      </c>
      <c r="E1207" s="356">
        <v>182.0</v>
      </c>
      <c r="F1207" s="356">
        <v>135.0</v>
      </c>
      <c r="G1207" s="356">
        <v>477.0</v>
      </c>
      <c r="H1207" s="356">
        <v>14760.0</v>
      </c>
      <c r="I1207" s="355">
        <v>116.0</v>
      </c>
      <c r="J1207" s="356">
        <v>4220.0</v>
      </c>
      <c r="K1207" s="356">
        <v>6135.0</v>
      </c>
      <c r="L1207" s="356">
        <v>16267.0</v>
      </c>
      <c r="M1207" s="356">
        <v>371.0</v>
      </c>
      <c r="N1207" s="356">
        <v>1032.0</v>
      </c>
      <c r="O1207" s="356">
        <v>1305.0</v>
      </c>
      <c r="P1207" s="356">
        <v>3705.0</v>
      </c>
      <c r="Q1207" s="356">
        <v>265.0</v>
      </c>
      <c r="R1207" s="356">
        <v>321.0</v>
      </c>
      <c r="S1207" s="356">
        <v>1363.0</v>
      </c>
      <c r="T1207" s="356">
        <v>1915.0</v>
      </c>
      <c r="U1207" s="356">
        <v>776.0</v>
      </c>
      <c r="V1207" s="356">
        <v>1426.0</v>
      </c>
      <c r="W1207" s="356">
        <v>1791.0</v>
      </c>
      <c r="X1207" s="356">
        <v>608.0</v>
      </c>
      <c r="Y1207" s="356">
        <v>6935.0</v>
      </c>
      <c r="Z1207" s="356">
        <v>192.0</v>
      </c>
      <c r="AA1207" s="356">
        <v>215.0</v>
      </c>
      <c r="AB1207" s="356">
        <v>348.0</v>
      </c>
      <c r="AC1207" s="356">
        <v>762.0</v>
      </c>
      <c r="AD1207" s="356">
        <v>768.0</v>
      </c>
      <c r="AE1207" s="356">
        <v>306.0</v>
      </c>
      <c r="AF1207" s="356">
        <v>1471.0</v>
      </c>
      <c r="AG1207" s="356">
        <v>151.0</v>
      </c>
      <c r="AH1207" s="356">
        <v>129.0</v>
      </c>
      <c r="AI1207" s="356">
        <v>794.0</v>
      </c>
      <c r="AJ1207" s="353"/>
      <c r="AK1207" s="353"/>
      <c r="AL1207" s="353"/>
      <c r="AM1207" s="353"/>
      <c r="AN1207" s="353"/>
      <c r="AO1207" s="353"/>
      <c r="AP1207" s="353"/>
    </row>
    <row r="1208">
      <c r="A1208" s="343">
        <v>44049.0</v>
      </c>
      <c r="B1208" s="356">
        <v>91.0</v>
      </c>
      <c r="C1208" s="356">
        <v>3168.0</v>
      </c>
      <c r="D1208" s="356">
        <v>1455.0</v>
      </c>
      <c r="E1208" s="356">
        <v>182.0</v>
      </c>
      <c r="F1208" s="356">
        <v>135.0</v>
      </c>
      <c r="G1208" s="356">
        <v>497.0</v>
      </c>
      <c r="H1208" s="356">
        <v>15006.0</v>
      </c>
      <c r="I1208" s="355">
        <v>116.0</v>
      </c>
      <c r="J1208" s="356">
        <v>4252.0</v>
      </c>
      <c r="K1208" s="356">
        <v>6309.0</v>
      </c>
      <c r="L1208" s="356">
        <v>16732.0</v>
      </c>
      <c r="M1208" s="356">
        <v>371.0</v>
      </c>
      <c r="N1208" s="356">
        <v>1078.0</v>
      </c>
      <c r="O1208" s="356">
        <v>1310.0</v>
      </c>
      <c r="P1208" s="356">
        <v>3730.0</v>
      </c>
      <c r="Q1208" s="356">
        <v>265.0</v>
      </c>
      <c r="R1208" s="356">
        <v>321.0</v>
      </c>
      <c r="S1208" s="356">
        <v>1378.0</v>
      </c>
      <c r="T1208" s="356">
        <v>2009.0</v>
      </c>
      <c r="U1208" s="356">
        <v>787.0</v>
      </c>
      <c r="V1208" s="356">
        <v>1457.0</v>
      </c>
      <c r="W1208" s="356">
        <v>1860.0</v>
      </c>
      <c r="X1208" s="356">
        <v>664.0</v>
      </c>
      <c r="Y1208" s="356">
        <v>7010.0</v>
      </c>
      <c r="Z1208" s="356">
        <v>194.0</v>
      </c>
      <c r="AA1208" s="356">
        <v>219.0</v>
      </c>
      <c r="AB1208" s="356">
        <v>360.0</v>
      </c>
      <c r="AC1208" s="356">
        <v>850.0</v>
      </c>
      <c r="AD1208" s="356">
        <v>779.0</v>
      </c>
      <c r="AE1208" s="356">
        <v>345.0</v>
      </c>
      <c r="AF1208" s="356">
        <v>1520.0</v>
      </c>
      <c r="AG1208" s="356">
        <v>151.0</v>
      </c>
      <c r="AH1208" s="356">
        <v>129.0</v>
      </c>
      <c r="AI1208" s="356">
        <v>915.0</v>
      </c>
      <c r="AJ1208" s="353"/>
      <c r="AK1208" s="353"/>
      <c r="AL1208" s="353"/>
      <c r="AM1208" s="353"/>
      <c r="AN1208" s="353"/>
      <c r="AO1208" s="353"/>
      <c r="AP1208" s="353"/>
    </row>
    <row r="1209">
      <c r="A1209" s="343">
        <v>44050.0</v>
      </c>
      <c r="B1209" s="356">
        <v>91.0</v>
      </c>
      <c r="C1209" s="356">
        <v>3208.0</v>
      </c>
      <c r="D1209" s="356">
        <v>1473.0</v>
      </c>
      <c r="E1209" s="356">
        <v>185.0</v>
      </c>
      <c r="F1209" s="356">
        <v>148.0</v>
      </c>
      <c r="G1209" s="356">
        <v>525.0</v>
      </c>
      <c r="H1209" s="356">
        <v>15201.0</v>
      </c>
      <c r="I1209" s="355">
        <v>117.0</v>
      </c>
      <c r="J1209" s="356">
        <v>4315.0</v>
      </c>
      <c r="K1209" s="356">
        <v>6503.0</v>
      </c>
      <c r="L1209" s="356">
        <v>17221.0</v>
      </c>
      <c r="M1209" s="356">
        <v>374.0</v>
      </c>
      <c r="N1209" s="356">
        <v>1136.0</v>
      </c>
      <c r="O1209" s="356">
        <v>1337.0</v>
      </c>
      <c r="P1209" s="356">
        <v>3851.0</v>
      </c>
      <c r="Q1209" s="356">
        <v>265.0</v>
      </c>
      <c r="R1209" s="356">
        <v>322.0</v>
      </c>
      <c r="S1209" s="356">
        <v>1405.0</v>
      </c>
      <c r="T1209" s="356">
        <v>2099.0</v>
      </c>
      <c r="U1209" s="356">
        <v>797.0</v>
      </c>
      <c r="V1209" s="356">
        <v>1487.0</v>
      </c>
      <c r="W1209" s="356">
        <v>1912.0</v>
      </c>
      <c r="X1209" s="356">
        <v>678.0</v>
      </c>
      <c r="Y1209" s="356">
        <v>7084.0</v>
      </c>
      <c r="Z1209" s="356">
        <v>195.0</v>
      </c>
      <c r="AA1209" s="356">
        <v>221.0</v>
      </c>
      <c r="AB1209" s="356">
        <v>369.0</v>
      </c>
      <c r="AC1209" s="356">
        <v>854.0</v>
      </c>
      <c r="AD1209" s="356">
        <v>786.0</v>
      </c>
      <c r="AE1209" s="356">
        <v>350.0</v>
      </c>
      <c r="AF1209" s="356">
        <v>1743.0</v>
      </c>
      <c r="AG1209" s="356">
        <v>158.0</v>
      </c>
      <c r="AH1209" s="356">
        <v>130.0</v>
      </c>
      <c r="AI1209" s="356">
        <v>1017.0</v>
      </c>
      <c r="AJ1209" s="353"/>
      <c r="AK1209" s="353"/>
      <c r="AL1209" s="353"/>
      <c r="AM1209" s="353"/>
      <c r="AN1209" s="353"/>
      <c r="AO1209" s="353"/>
      <c r="AP1209" s="353"/>
    </row>
    <row r="1210">
      <c r="A1210" s="343">
        <v>44051.0</v>
      </c>
      <c r="B1210" s="356">
        <v>91.0</v>
      </c>
      <c r="C1210" s="356">
        <v>3240.0</v>
      </c>
      <c r="D1210" s="356">
        <v>1473.0</v>
      </c>
      <c r="E1210" s="356">
        <v>188.0</v>
      </c>
      <c r="F1210" s="356">
        <v>148.0</v>
      </c>
      <c r="G1210" s="356">
        <v>552.0</v>
      </c>
      <c r="H1210" s="356">
        <v>15710.0</v>
      </c>
      <c r="I1210" s="355">
        <v>117.0</v>
      </c>
      <c r="J1210" s="356">
        <v>4352.0</v>
      </c>
      <c r="K1210" s="356">
        <v>6571.0</v>
      </c>
      <c r="L1210" s="356">
        <v>17685.0</v>
      </c>
      <c r="M1210" s="356">
        <v>374.0</v>
      </c>
      <c r="N1210" s="356">
        <v>1164.0</v>
      </c>
      <c r="O1210" s="356">
        <v>1377.0</v>
      </c>
      <c r="P1210" s="356">
        <v>3894.0</v>
      </c>
      <c r="Q1210" s="356">
        <v>265.0</v>
      </c>
      <c r="R1210" s="356">
        <v>322.0</v>
      </c>
      <c r="S1210" s="356">
        <v>1413.0</v>
      </c>
      <c r="T1210" s="356">
        <v>2170.0</v>
      </c>
      <c r="U1210" s="356">
        <v>802.0</v>
      </c>
      <c r="V1210" s="356">
        <v>1575.0</v>
      </c>
      <c r="W1210" s="356">
        <v>2036.0</v>
      </c>
      <c r="X1210" s="356">
        <v>681.0</v>
      </c>
      <c r="Y1210" s="356">
        <v>7153.0</v>
      </c>
      <c r="Z1210" s="356">
        <v>195.0</v>
      </c>
      <c r="AA1210" s="356">
        <v>226.0</v>
      </c>
      <c r="AB1210" s="356">
        <v>373.0</v>
      </c>
      <c r="AC1210" s="356">
        <v>854.0</v>
      </c>
      <c r="AD1210" s="356">
        <v>790.0</v>
      </c>
      <c r="AE1210" s="356">
        <v>362.0</v>
      </c>
      <c r="AF1210" s="356">
        <v>1743.0</v>
      </c>
      <c r="AG1210" s="356">
        <v>165.0</v>
      </c>
      <c r="AH1210" s="356">
        <v>130.0</v>
      </c>
      <c r="AI1210" s="356">
        <v>1115.0</v>
      </c>
      <c r="AJ1210" s="353"/>
      <c r="AK1210" s="353"/>
      <c r="AL1210" s="353"/>
      <c r="AM1210" s="353"/>
      <c r="AN1210" s="353"/>
      <c r="AO1210" s="353"/>
      <c r="AP1210" s="353"/>
    </row>
    <row r="1211">
      <c r="A1211" s="345">
        <v>44052.0</v>
      </c>
      <c r="B1211" s="356">
        <v>91.0</v>
      </c>
      <c r="C1211" s="356">
        <v>3269.0</v>
      </c>
      <c r="D1211" s="356">
        <v>1474.0</v>
      </c>
      <c r="E1211" s="356">
        <v>189.0</v>
      </c>
      <c r="F1211" s="356">
        <v>148.0</v>
      </c>
      <c r="G1211" s="356">
        <v>570.0</v>
      </c>
      <c r="H1211" s="356">
        <v>16268.0</v>
      </c>
      <c r="I1211" s="355">
        <v>118.0</v>
      </c>
      <c r="J1211" s="356">
        <v>4417.0</v>
      </c>
      <c r="K1211" s="356">
        <v>6633.0</v>
      </c>
      <c r="L1211" s="356">
        <v>18050.0</v>
      </c>
      <c r="M1211" s="356">
        <v>380.0</v>
      </c>
      <c r="N1211" s="356">
        <v>1179.0</v>
      </c>
      <c r="O1211" s="356">
        <v>1414.0</v>
      </c>
      <c r="P1211" s="356">
        <v>4030.0</v>
      </c>
      <c r="Q1211" s="356">
        <v>266.0</v>
      </c>
      <c r="R1211" s="356">
        <v>322.0</v>
      </c>
      <c r="S1211" s="356">
        <v>1427.0</v>
      </c>
      <c r="T1211" s="356">
        <v>2234.0</v>
      </c>
      <c r="U1211" s="356">
        <v>805.0</v>
      </c>
      <c r="V1211" s="356">
        <v>1618.0</v>
      </c>
      <c r="W1211" s="356">
        <v>2071.0</v>
      </c>
      <c r="X1211" s="356">
        <v>693.0</v>
      </c>
      <c r="Y1211" s="356">
        <v>7211.0</v>
      </c>
      <c r="Z1211" s="356">
        <v>195.0</v>
      </c>
      <c r="AA1211" s="356">
        <v>226.0</v>
      </c>
      <c r="AB1211" s="356">
        <v>382.0</v>
      </c>
      <c r="AC1211" s="356">
        <v>854.0</v>
      </c>
      <c r="AD1211" s="356">
        <v>791.0</v>
      </c>
      <c r="AE1211" s="356">
        <v>362.0</v>
      </c>
      <c r="AF1211" s="356">
        <v>1848.0</v>
      </c>
      <c r="AG1211" s="356">
        <v>172.0</v>
      </c>
      <c r="AH1211" s="356">
        <v>130.0</v>
      </c>
      <c r="AI1211" s="356">
        <v>1115.0</v>
      </c>
      <c r="AJ1211" s="353"/>
      <c r="AK1211" s="353"/>
      <c r="AL1211" s="353"/>
      <c r="AM1211" s="353"/>
      <c r="AN1211" s="353"/>
      <c r="AO1211" s="353"/>
      <c r="AP1211" s="353"/>
    </row>
    <row r="1212">
      <c r="A1212" s="345">
        <v>44053.0</v>
      </c>
      <c r="B1212" s="356">
        <v>91.0</v>
      </c>
      <c r="C1212" s="356">
        <v>3308.0</v>
      </c>
      <c r="D1212" s="356">
        <v>1475.0</v>
      </c>
      <c r="E1212" s="356">
        <v>189.0</v>
      </c>
      <c r="F1212" s="356">
        <v>149.0</v>
      </c>
      <c r="G1212" s="356">
        <v>593.0</v>
      </c>
      <c r="H1212" s="356">
        <v>16446.0</v>
      </c>
      <c r="I1212" s="355">
        <v>118.0</v>
      </c>
      <c r="J1212" s="356">
        <v>4444.0</v>
      </c>
      <c r="K1212" s="356">
        <v>6787.0</v>
      </c>
      <c r="L1212" s="356">
        <v>18417.0</v>
      </c>
      <c r="M1212" s="356">
        <v>380.0</v>
      </c>
      <c r="N1212" s="356">
        <v>1262.0</v>
      </c>
      <c r="O1212" s="356">
        <v>1448.0</v>
      </c>
      <c r="P1212" s="356">
        <v>4054.0</v>
      </c>
      <c r="Q1212" s="356">
        <v>279.0</v>
      </c>
      <c r="R1212" s="356">
        <v>331.0</v>
      </c>
      <c r="S1212" s="356">
        <v>1437.0</v>
      </c>
      <c r="T1212" s="356">
        <v>2312.0</v>
      </c>
      <c r="U1212" s="356">
        <v>814.0</v>
      </c>
      <c r="V1212" s="356">
        <v>1638.0</v>
      </c>
      <c r="W1212" s="356">
        <v>2098.0</v>
      </c>
      <c r="X1212" s="356">
        <v>714.0</v>
      </c>
      <c r="Y1212" s="356">
        <v>7266.0</v>
      </c>
      <c r="Z1212" s="356">
        <v>195.0</v>
      </c>
      <c r="AA1212" s="356">
        <v>227.0</v>
      </c>
      <c r="AB1212" s="356">
        <v>404.0</v>
      </c>
      <c r="AC1212" s="356">
        <v>858.0</v>
      </c>
      <c r="AD1212" s="356">
        <v>803.0</v>
      </c>
      <c r="AE1212" s="356">
        <v>385.0</v>
      </c>
      <c r="AF1212" s="356">
        <v>1878.0</v>
      </c>
      <c r="AG1212" s="356">
        <v>172.0</v>
      </c>
      <c r="AH1212" s="356">
        <v>130.0</v>
      </c>
      <c r="AI1212" s="356">
        <v>1134.0</v>
      </c>
      <c r="AJ1212" s="353"/>
      <c r="AK1212" s="353"/>
      <c r="AL1212" s="353"/>
      <c r="AM1212" s="353"/>
      <c r="AN1212" s="353"/>
      <c r="AO1212" s="353"/>
      <c r="AP1212" s="353"/>
    </row>
    <row r="1213">
      <c r="A1213" s="345">
        <v>44054.0</v>
      </c>
      <c r="B1213" s="356">
        <v>91.0</v>
      </c>
      <c r="C1213" s="356">
        <v>3356.0</v>
      </c>
      <c r="D1213" s="356">
        <v>1484.0</v>
      </c>
      <c r="E1213" s="356">
        <v>189.0</v>
      </c>
      <c r="F1213" s="356">
        <v>151.0</v>
      </c>
      <c r="G1213" s="356">
        <v>609.0</v>
      </c>
      <c r="H1213" s="356">
        <v>16630.0</v>
      </c>
      <c r="I1213" s="355">
        <v>118.0</v>
      </c>
      <c r="J1213" s="356">
        <v>4483.0</v>
      </c>
      <c r="K1213" s="356">
        <v>6877.0</v>
      </c>
      <c r="L1213" s="356">
        <v>18780.0</v>
      </c>
      <c r="M1213" s="356">
        <v>380.0</v>
      </c>
      <c r="N1213" s="356">
        <v>1330.0</v>
      </c>
      <c r="O1213" s="356">
        <v>1458.0</v>
      </c>
      <c r="P1213" s="356">
        <v>4136.0</v>
      </c>
      <c r="Q1213" s="356">
        <v>279.0</v>
      </c>
      <c r="R1213" s="356">
        <v>337.0</v>
      </c>
      <c r="S1213" s="356">
        <v>1492.0</v>
      </c>
      <c r="T1213" s="356">
        <v>2371.0</v>
      </c>
      <c r="U1213" s="356">
        <v>823.0</v>
      </c>
      <c r="V1213" s="356">
        <v>1689.0</v>
      </c>
      <c r="W1213" s="356">
        <v>2138.0</v>
      </c>
      <c r="X1213" s="356">
        <v>721.0</v>
      </c>
      <c r="Y1213" s="356">
        <v>7388.0</v>
      </c>
      <c r="Z1213" s="356">
        <v>195.0</v>
      </c>
      <c r="AA1213" s="356">
        <v>228.0</v>
      </c>
      <c r="AB1213" s="356">
        <v>426.0</v>
      </c>
      <c r="AC1213" s="356">
        <v>871.0</v>
      </c>
      <c r="AD1213" s="356">
        <v>856.0</v>
      </c>
      <c r="AE1213" s="356">
        <v>391.0</v>
      </c>
      <c r="AF1213" s="356">
        <v>1934.0</v>
      </c>
      <c r="AG1213" s="356">
        <v>178.0</v>
      </c>
      <c r="AH1213" s="356">
        <v>131.0</v>
      </c>
      <c r="AI1213" s="356">
        <v>1190.0</v>
      </c>
      <c r="AJ1213" s="353"/>
      <c r="AK1213" s="353"/>
      <c r="AL1213" s="353"/>
      <c r="AM1213" s="353"/>
      <c r="AN1213" s="353"/>
      <c r="AO1213" s="353"/>
      <c r="AP1213" s="353"/>
    </row>
    <row r="1214">
      <c r="A1214" s="345">
        <v>44055.0</v>
      </c>
      <c r="B1214" s="356">
        <v>191.0</v>
      </c>
      <c r="C1214" s="356">
        <v>3388.0</v>
      </c>
      <c r="D1214" s="356">
        <v>1502.0</v>
      </c>
      <c r="E1214" s="356">
        <v>195.0</v>
      </c>
      <c r="F1214" s="356">
        <v>151.0</v>
      </c>
      <c r="G1214" s="356">
        <v>633.0</v>
      </c>
      <c r="H1214" s="356">
        <v>17449.0</v>
      </c>
      <c r="I1214" s="355">
        <v>119.0</v>
      </c>
      <c r="J1214" s="356">
        <v>4554.0</v>
      </c>
      <c r="K1214" s="356">
        <v>7008.0</v>
      </c>
      <c r="L1214" s="356">
        <v>19125.0</v>
      </c>
      <c r="M1214" s="356">
        <v>380.0</v>
      </c>
      <c r="N1214" s="356">
        <v>1381.0</v>
      </c>
      <c r="O1214" s="356">
        <v>1488.0</v>
      </c>
      <c r="P1214" s="356">
        <v>4222.0</v>
      </c>
      <c r="Q1214" s="356">
        <v>279.0</v>
      </c>
      <c r="R1214" s="356">
        <v>338.0</v>
      </c>
      <c r="S1214" s="356">
        <v>1545.0</v>
      </c>
      <c r="T1214" s="356">
        <v>2372.0</v>
      </c>
      <c r="U1214" s="356">
        <v>834.0</v>
      </c>
      <c r="V1214" s="356">
        <v>1719.0</v>
      </c>
      <c r="W1214" s="356">
        <v>2189.0</v>
      </c>
      <c r="X1214" s="356">
        <v>731.0</v>
      </c>
      <c r="Y1214" s="356">
        <v>7450.0</v>
      </c>
      <c r="Z1214" s="356">
        <v>196.0</v>
      </c>
      <c r="AA1214" s="356">
        <v>230.0</v>
      </c>
      <c r="AB1214" s="356">
        <v>437.0</v>
      </c>
      <c r="AC1214" s="356">
        <v>922.0</v>
      </c>
      <c r="AD1214" s="356">
        <v>885.0</v>
      </c>
      <c r="AE1214" s="356">
        <v>399.0</v>
      </c>
      <c r="AF1214" s="356">
        <v>1949.0</v>
      </c>
      <c r="AG1214" s="356">
        <v>178.0</v>
      </c>
      <c r="AH1214" s="356">
        <v>137.0</v>
      </c>
      <c r="AI1214" s="356">
        <v>1190.0</v>
      </c>
      <c r="AJ1214" s="353"/>
      <c r="AK1214" s="353"/>
      <c r="AL1214" s="353"/>
      <c r="AM1214" s="353"/>
      <c r="AN1214" s="353"/>
      <c r="AO1214" s="353"/>
      <c r="AP1214" s="353"/>
    </row>
    <row r="1215">
      <c r="A1215" s="345">
        <v>44056.0</v>
      </c>
      <c r="B1215" s="356">
        <v>191.0</v>
      </c>
      <c r="C1215" s="356">
        <v>3425.0</v>
      </c>
      <c r="D1215" s="356">
        <v>1551.0</v>
      </c>
      <c r="E1215" s="356">
        <v>195.0</v>
      </c>
      <c r="F1215" s="356">
        <v>158.0</v>
      </c>
      <c r="G1215" s="356">
        <v>646.0</v>
      </c>
      <c r="H1215" s="356">
        <v>17836.0</v>
      </c>
      <c r="I1215" s="355">
        <v>119.0</v>
      </c>
      <c r="J1215" s="356">
        <v>4583.0</v>
      </c>
      <c r="K1215" s="356">
        <v>7111.0</v>
      </c>
      <c r="L1215" s="356">
        <v>19548.0</v>
      </c>
      <c r="M1215" s="356">
        <v>398.0</v>
      </c>
      <c r="N1215" s="356">
        <v>1411.0</v>
      </c>
      <c r="O1215" s="356">
        <v>1558.0</v>
      </c>
      <c r="P1215" s="356">
        <v>4248.0</v>
      </c>
      <c r="Q1215" s="356">
        <v>286.0</v>
      </c>
      <c r="R1215" s="356">
        <v>349.0</v>
      </c>
      <c r="S1215" s="356">
        <v>1593.0</v>
      </c>
      <c r="T1215" s="356">
        <v>2415.0</v>
      </c>
      <c r="U1215" s="356">
        <v>854.0</v>
      </c>
      <c r="V1215" s="356">
        <v>1739.0</v>
      </c>
      <c r="W1215" s="356">
        <v>2337.0</v>
      </c>
      <c r="X1215" s="356">
        <v>769.0</v>
      </c>
      <c r="Y1215" s="356">
        <v>7510.0</v>
      </c>
      <c r="Z1215" s="356">
        <v>197.0</v>
      </c>
      <c r="AA1215" s="356">
        <v>234.0</v>
      </c>
      <c r="AB1215" s="356">
        <v>484.0</v>
      </c>
      <c r="AC1215" s="356">
        <v>958.0</v>
      </c>
      <c r="AD1215" s="356">
        <v>909.0</v>
      </c>
      <c r="AE1215" s="356">
        <v>418.0</v>
      </c>
      <c r="AF1215" s="356">
        <v>1958.0</v>
      </c>
      <c r="AG1215" s="356">
        <v>187.0</v>
      </c>
      <c r="AH1215" s="356">
        <v>137.0</v>
      </c>
      <c r="AI1215" s="356">
        <v>1246.0</v>
      </c>
      <c r="AJ1215" s="353"/>
      <c r="AK1215" s="353"/>
      <c r="AL1215" s="353"/>
      <c r="AM1215" s="353"/>
      <c r="AN1215" s="353"/>
      <c r="AO1215" s="353"/>
      <c r="AP1215" s="353"/>
    </row>
    <row r="1216">
      <c r="A1216" s="345">
        <v>44057.0</v>
      </c>
      <c r="B1216" s="356">
        <v>191.0</v>
      </c>
      <c r="C1216" s="356">
        <v>3484.0</v>
      </c>
      <c r="D1216" s="356">
        <v>1560.0</v>
      </c>
      <c r="E1216" s="356">
        <v>195.0</v>
      </c>
      <c r="F1216" s="356">
        <v>158.0</v>
      </c>
      <c r="G1216" s="356">
        <v>658.0</v>
      </c>
      <c r="H1216" s="356">
        <v>18528.0</v>
      </c>
      <c r="I1216" s="355">
        <v>120.0</v>
      </c>
      <c r="J1216" s="356">
        <v>4591.0</v>
      </c>
      <c r="K1216" s="356">
        <v>7164.0</v>
      </c>
      <c r="L1216" s="356">
        <v>20016.0</v>
      </c>
      <c r="M1216" s="356">
        <v>399.0</v>
      </c>
      <c r="N1216" s="356">
        <v>1478.0</v>
      </c>
      <c r="O1216" s="356">
        <v>1580.0</v>
      </c>
      <c r="P1216" s="356">
        <v>4305.0</v>
      </c>
      <c r="Q1216" s="356">
        <v>286.0</v>
      </c>
      <c r="R1216" s="356">
        <v>365.0</v>
      </c>
      <c r="S1216" s="356">
        <v>1611.0</v>
      </c>
      <c r="T1216" s="356">
        <v>2527.0</v>
      </c>
      <c r="U1216" s="356">
        <v>869.0</v>
      </c>
      <c r="V1216" s="356">
        <v>1821.0</v>
      </c>
      <c r="W1216" s="356">
        <v>2438.0</v>
      </c>
      <c r="X1216" s="356">
        <v>812.0</v>
      </c>
      <c r="Y1216" s="356">
        <v>7630.0</v>
      </c>
      <c r="Z1216" s="356">
        <v>197.0</v>
      </c>
      <c r="AA1216" s="356">
        <v>234.0</v>
      </c>
      <c r="AB1216" s="356">
        <v>536.0</v>
      </c>
      <c r="AC1216" s="356">
        <v>958.0</v>
      </c>
      <c r="AD1216" s="356">
        <v>910.0</v>
      </c>
      <c r="AE1216" s="356">
        <v>437.0</v>
      </c>
      <c r="AF1216" s="356">
        <v>1962.0</v>
      </c>
      <c r="AG1216" s="356">
        <v>191.0</v>
      </c>
      <c r="AH1216" s="356">
        <v>137.0</v>
      </c>
      <c r="AI1216" s="356">
        <v>1271.0</v>
      </c>
      <c r="AJ1216" s="353"/>
      <c r="AK1216" s="353"/>
      <c r="AL1216" s="353"/>
      <c r="AM1216" s="353"/>
      <c r="AN1216" s="353"/>
      <c r="AO1216" s="353"/>
      <c r="AP1216" s="353"/>
    </row>
    <row r="1217">
      <c r="A1217" s="345">
        <v>44058.0</v>
      </c>
      <c r="B1217" s="356">
        <v>191.0</v>
      </c>
      <c r="C1217" s="356">
        <v>3526.0</v>
      </c>
      <c r="D1217" s="356">
        <v>1580.0</v>
      </c>
      <c r="E1217" s="356">
        <v>195.0</v>
      </c>
      <c r="F1217" s="356">
        <v>158.0</v>
      </c>
      <c r="G1217" s="356">
        <v>662.0</v>
      </c>
      <c r="H1217" s="356">
        <v>19054.0</v>
      </c>
      <c r="I1217" s="355">
        <v>121.0</v>
      </c>
      <c r="J1217" s="356">
        <v>4627.0</v>
      </c>
      <c r="K1217" s="356">
        <v>7223.0</v>
      </c>
      <c r="L1217" s="356">
        <v>20471.0</v>
      </c>
      <c r="M1217" s="356">
        <v>405.0</v>
      </c>
      <c r="N1217" s="356">
        <v>1490.0</v>
      </c>
      <c r="O1217" s="356">
        <v>1610.0</v>
      </c>
      <c r="P1217" s="356">
        <v>4341.0</v>
      </c>
      <c r="Q1217" s="356">
        <v>286.0</v>
      </c>
      <c r="R1217" s="356">
        <v>371.0</v>
      </c>
      <c r="S1217" s="356">
        <v>1626.0</v>
      </c>
      <c r="T1217" s="356">
        <v>2563.0</v>
      </c>
      <c r="U1217" s="356">
        <v>888.0</v>
      </c>
      <c r="V1217" s="356">
        <v>1876.0</v>
      </c>
      <c r="W1217" s="356">
        <v>2511.0</v>
      </c>
      <c r="X1217" s="356">
        <v>821.0</v>
      </c>
      <c r="Y1217" s="356">
        <v>7691.0</v>
      </c>
      <c r="Z1217" s="356">
        <v>197.0</v>
      </c>
      <c r="AA1217" s="356">
        <v>247.0</v>
      </c>
      <c r="AB1217" s="356">
        <v>581.0</v>
      </c>
      <c r="AC1217" s="356">
        <v>1006.0</v>
      </c>
      <c r="AD1217" s="356">
        <v>937.0</v>
      </c>
      <c r="AE1217" s="356">
        <v>439.0</v>
      </c>
      <c r="AF1217" s="356">
        <v>1997.0</v>
      </c>
      <c r="AG1217" s="356">
        <v>203.0</v>
      </c>
      <c r="AH1217" s="356">
        <v>138.0</v>
      </c>
      <c r="AI1217" s="356">
        <v>1289.0</v>
      </c>
      <c r="AJ1217" s="353"/>
      <c r="AK1217" s="353"/>
      <c r="AL1217" s="353"/>
      <c r="AM1217" s="353"/>
      <c r="AN1217" s="353"/>
      <c r="AO1217" s="353"/>
      <c r="AP1217" s="353"/>
    </row>
    <row r="1218">
      <c r="A1218" s="345">
        <v>44059.0</v>
      </c>
      <c r="B1218" s="356">
        <v>191.0</v>
      </c>
      <c r="C1218" s="356">
        <v>3578.0</v>
      </c>
      <c r="D1218" s="356">
        <v>1598.0</v>
      </c>
      <c r="E1218" s="356">
        <v>196.0</v>
      </c>
      <c r="F1218" s="356">
        <v>158.0</v>
      </c>
      <c r="G1218" s="356">
        <v>675.0</v>
      </c>
      <c r="H1218" s="356">
        <v>19708.0</v>
      </c>
      <c r="I1218" s="355">
        <v>121.0</v>
      </c>
      <c r="J1218" s="356">
        <v>4668.0</v>
      </c>
      <c r="K1218" s="356">
        <v>7285.0</v>
      </c>
      <c r="L1218" s="356">
        <v>20839.0</v>
      </c>
      <c r="M1218" s="356">
        <v>407.0</v>
      </c>
      <c r="N1218" s="356">
        <v>1544.0</v>
      </c>
      <c r="O1218" s="356">
        <v>1610.0</v>
      </c>
      <c r="P1218" s="356">
        <v>4424.0</v>
      </c>
      <c r="Q1218" s="356">
        <v>286.0</v>
      </c>
      <c r="R1218" s="356">
        <v>372.0</v>
      </c>
      <c r="S1218" s="356">
        <v>1646.0</v>
      </c>
      <c r="T1218" s="356">
        <v>2598.0</v>
      </c>
      <c r="U1218" s="356">
        <v>896.0</v>
      </c>
      <c r="V1218" s="356">
        <v>1967.0</v>
      </c>
      <c r="W1218" s="356">
        <v>2613.0</v>
      </c>
      <c r="X1218" s="356">
        <v>829.0</v>
      </c>
      <c r="Y1218" s="356">
        <v>7753.0</v>
      </c>
      <c r="Z1218" s="356">
        <v>197.0</v>
      </c>
      <c r="AA1218" s="356">
        <v>247.0</v>
      </c>
      <c r="AB1218" s="356">
        <v>601.0</v>
      </c>
      <c r="AC1218" s="356">
        <v>1029.0</v>
      </c>
      <c r="AD1218" s="356">
        <v>946.0</v>
      </c>
      <c r="AE1218" s="356">
        <v>450.0</v>
      </c>
      <c r="AF1218" s="356">
        <v>2017.0</v>
      </c>
      <c r="AG1218" s="356">
        <v>211.0</v>
      </c>
      <c r="AH1218" s="356">
        <v>138.0</v>
      </c>
      <c r="AI1218" s="356">
        <v>1305.0</v>
      </c>
      <c r="AJ1218" s="353"/>
      <c r="AK1218" s="353"/>
      <c r="AL1218" s="353"/>
      <c r="AM1218" s="353"/>
      <c r="AN1218" s="353"/>
      <c r="AO1218" s="353"/>
      <c r="AP1218" s="353"/>
    </row>
    <row r="1219">
      <c r="A1219" s="345">
        <v>44060.0</v>
      </c>
      <c r="B1219" s="356">
        <v>191.0</v>
      </c>
      <c r="C1219" s="356">
        <v>3624.0</v>
      </c>
      <c r="D1219" s="356">
        <v>1617.0</v>
      </c>
      <c r="E1219" s="356">
        <v>196.0</v>
      </c>
      <c r="F1219" s="356">
        <v>158.0</v>
      </c>
      <c r="G1219" s="356">
        <v>682.0</v>
      </c>
      <c r="H1219" s="356">
        <v>19917.0</v>
      </c>
      <c r="I1219" s="355">
        <v>122.0</v>
      </c>
      <c r="J1219" s="356">
        <v>4713.0</v>
      </c>
      <c r="K1219" s="356">
        <v>7327.0</v>
      </c>
      <c r="L1219" s="356">
        <v>21255.0</v>
      </c>
      <c r="M1219" s="356">
        <v>407.0</v>
      </c>
      <c r="N1219" s="356">
        <v>1610.0</v>
      </c>
      <c r="O1219" s="356">
        <v>1640.0</v>
      </c>
      <c r="P1219" s="356">
        <v>4550.0</v>
      </c>
      <c r="Q1219" s="356">
        <v>288.0</v>
      </c>
      <c r="R1219" s="356">
        <v>382.0</v>
      </c>
      <c r="S1219" s="356">
        <v>1659.0</v>
      </c>
      <c r="T1219" s="356">
        <v>2626.0</v>
      </c>
      <c r="U1219" s="356">
        <v>914.0</v>
      </c>
      <c r="V1219" s="356">
        <v>2035.0</v>
      </c>
      <c r="W1219" s="356">
        <v>2659.0</v>
      </c>
      <c r="X1219" s="356">
        <v>842.0</v>
      </c>
      <c r="Y1219" s="356">
        <v>7840.0</v>
      </c>
      <c r="Z1219" s="356">
        <v>197.0</v>
      </c>
      <c r="AA1219" s="356">
        <v>278.0</v>
      </c>
      <c r="AB1219" s="356">
        <v>618.0</v>
      </c>
      <c r="AC1219" s="356">
        <v>1035.0</v>
      </c>
      <c r="AD1219" s="356">
        <v>946.0</v>
      </c>
      <c r="AE1219" s="356">
        <v>451.0</v>
      </c>
      <c r="AF1219" s="356">
        <v>2021.0</v>
      </c>
      <c r="AG1219" s="356">
        <v>211.0</v>
      </c>
      <c r="AH1219" s="356">
        <v>138.0</v>
      </c>
      <c r="AI1219" s="356">
        <v>1309.0</v>
      </c>
      <c r="AJ1219" s="353"/>
      <c r="AK1219" s="353"/>
      <c r="AL1219" s="353"/>
      <c r="AM1219" s="353"/>
      <c r="AN1219" s="353"/>
      <c r="AO1219" s="353"/>
      <c r="AP1219" s="353"/>
    </row>
    <row r="1220">
      <c r="A1220" s="345">
        <v>44061.0</v>
      </c>
      <c r="B1220" s="356">
        <v>191.0</v>
      </c>
      <c r="C1220" s="356">
        <v>3648.0</v>
      </c>
      <c r="D1220" s="356">
        <v>1624.0</v>
      </c>
      <c r="E1220" s="356">
        <v>198.0</v>
      </c>
      <c r="F1220" s="356">
        <v>158.0</v>
      </c>
      <c r="G1220" s="356">
        <v>695.0</v>
      </c>
      <c r="H1220" s="356">
        <v>20505.0</v>
      </c>
      <c r="I1220" s="355">
        <v>122.0</v>
      </c>
      <c r="J1220" s="356">
        <v>4729.0</v>
      </c>
      <c r="K1220" s="356">
        <v>7422.0</v>
      </c>
      <c r="L1220" s="356">
        <v>21632.0</v>
      </c>
      <c r="M1220" s="356">
        <v>409.0</v>
      </c>
      <c r="N1220" s="356">
        <v>1644.0</v>
      </c>
      <c r="O1220" s="356">
        <v>1710.0</v>
      </c>
      <c r="P1220" s="356">
        <v>4590.0</v>
      </c>
      <c r="Q1220" s="356">
        <v>294.0</v>
      </c>
      <c r="R1220" s="356">
        <v>382.0</v>
      </c>
      <c r="S1220" s="356">
        <v>1678.0</v>
      </c>
      <c r="T1220" s="356">
        <v>2641.0</v>
      </c>
      <c r="U1220" s="356">
        <v>918.0</v>
      </c>
      <c r="V1220" s="356">
        <v>2117.0</v>
      </c>
      <c r="W1220" s="356">
        <v>2740.0</v>
      </c>
      <c r="X1220" s="356">
        <v>849.0</v>
      </c>
      <c r="Y1220" s="356">
        <v>8063.0</v>
      </c>
      <c r="Z1220" s="356">
        <v>197.0</v>
      </c>
      <c r="AA1220" s="356">
        <v>278.0</v>
      </c>
      <c r="AB1220" s="356">
        <v>640.0</v>
      </c>
      <c r="AC1220" s="356">
        <v>1035.0</v>
      </c>
      <c r="AD1220" s="356">
        <v>974.0</v>
      </c>
      <c r="AE1220" s="356">
        <v>485.0</v>
      </c>
      <c r="AF1220" s="356">
        <v>2021.0</v>
      </c>
      <c r="AG1220" s="356">
        <v>217.0</v>
      </c>
      <c r="AH1220" s="356">
        <v>138.0</v>
      </c>
      <c r="AI1220" s="356">
        <v>1362.0</v>
      </c>
      <c r="AJ1220" s="353"/>
      <c r="AK1220" s="353"/>
      <c r="AL1220" s="353"/>
      <c r="AM1220" s="353"/>
      <c r="AN1220" s="353"/>
      <c r="AO1220" s="353"/>
      <c r="AP1220" s="353"/>
    </row>
    <row r="1221">
      <c r="A1221" s="345">
        <v>44062.0</v>
      </c>
      <c r="B1221" s="356">
        <v>191.0</v>
      </c>
      <c r="C1221" s="356">
        <v>3701.0</v>
      </c>
      <c r="D1221" s="356">
        <v>1655.0</v>
      </c>
      <c r="E1221" s="356">
        <v>201.0</v>
      </c>
      <c r="F1221" s="356">
        <v>158.0</v>
      </c>
      <c r="G1221" s="356">
        <v>713.0</v>
      </c>
      <c r="H1221" s="356">
        <v>21071.0</v>
      </c>
      <c r="I1221" s="355">
        <v>126.0</v>
      </c>
      <c r="J1221" s="356">
        <v>4777.0</v>
      </c>
      <c r="K1221" s="356">
        <v>7552.0</v>
      </c>
      <c r="L1221" s="356">
        <v>22076.0</v>
      </c>
      <c r="M1221" s="356">
        <v>410.0</v>
      </c>
      <c r="N1221" s="356">
        <v>1700.0</v>
      </c>
      <c r="O1221" s="356">
        <v>1710.0</v>
      </c>
      <c r="P1221" s="356">
        <v>4726.0</v>
      </c>
      <c r="Q1221" s="356">
        <v>298.0</v>
      </c>
      <c r="R1221" s="356">
        <v>389.0</v>
      </c>
      <c r="S1221" s="356">
        <v>1699.0</v>
      </c>
      <c r="T1221" s="356">
        <v>2679.0</v>
      </c>
      <c r="U1221" s="356">
        <v>938.0</v>
      </c>
      <c r="V1221" s="356">
        <v>2155.0</v>
      </c>
      <c r="W1221" s="356">
        <v>2834.0</v>
      </c>
      <c r="X1221" s="356">
        <v>849.0</v>
      </c>
      <c r="Y1221" s="356">
        <v>8131.0</v>
      </c>
      <c r="Z1221" s="356">
        <v>197.0</v>
      </c>
      <c r="AA1221" s="356">
        <v>280.0</v>
      </c>
      <c r="AB1221" s="356">
        <v>659.0</v>
      </c>
      <c r="AC1221" s="356">
        <v>1493.0</v>
      </c>
      <c r="AD1221" s="356">
        <v>995.0</v>
      </c>
      <c r="AE1221" s="356">
        <v>510.0</v>
      </c>
      <c r="AF1221" s="356">
        <v>2027.0</v>
      </c>
      <c r="AG1221" s="356">
        <v>218.0</v>
      </c>
      <c r="AH1221" s="356">
        <v>138.0</v>
      </c>
      <c r="AI1221" s="356">
        <v>1401.0</v>
      </c>
      <c r="AJ1221" s="353"/>
      <c r="AK1221" s="353"/>
      <c r="AL1221" s="353"/>
      <c r="AM1221" s="353"/>
      <c r="AN1221" s="353"/>
      <c r="AO1221" s="353"/>
      <c r="AP1221" s="353"/>
    </row>
    <row r="1222">
      <c r="A1222" s="345">
        <v>44063.0</v>
      </c>
      <c r="B1222" s="356">
        <v>191.0</v>
      </c>
      <c r="C1222" s="356">
        <v>3751.0</v>
      </c>
      <c r="D1222" s="356">
        <v>1665.0</v>
      </c>
      <c r="E1222" s="356">
        <v>201.0</v>
      </c>
      <c r="F1222" s="356">
        <v>159.0</v>
      </c>
      <c r="G1222" s="356">
        <v>765.0</v>
      </c>
      <c r="H1222" s="356">
        <v>21795.0</v>
      </c>
      <c r="I1222" s="355">
        <v>126.0</v>
      </c>
      <c r="J1222" s="356">
        <v>4848.0</v>
      </c>
      <c r="K1222" s="356">
        <v>7688.0</v>
      </c>
      <c r="L1222" s="356">
        <v>22485.0</v>
      </c>
      <c r="M1222" s="356">
        <v>424.0</v>
      </c>
      <c r="N1222" s="356">
        <v>1721.0</v>
      </c>
      <c r="O1222" s="356">
        <v>1722.0</v>
      </c>
      <c r="P1222" s="356">
        <v>4800.0</v>
      </c>
      <c r="Q1222" s="356">
        <v>298.0</v>
      </c>
      <c r="R1222" s="356">
        <v>401.0</v>
      </c>
      <c r="S1222" s="356">
        <v>1728.0</v>
      </c>
      <c r="T1222" s="356">
        <v>2692.0</v>
      </c>
      <c r="U1222" s="356">
        <v>957.0</v>
      </c>
      <c r="V1222" s="356">
        <v>2191.0</v>
      </c>
      <c r="W1222" s="356">
        <v>2914.0</v>
      </c>
      <c r="X1222" s="356">
        <v>865.0</v>
      </c>
      <c r="Y1222" s="356">
        <v>8210.0</v>
      </c>
      <c r="Z1222" s="356">
        <v>197.0</v>
      </c>
      <c r="AA1222" s="356">
        <v>281.0</v>
      </c>
      <c r="AB1222" s="356">
        <v>695.0</v>
      </c>
      <c r="AC1222" s="356">
        <v>1494.0</v>
      </c>
      <c r="AD1222" s="356">
        <v>995.0</v>
      </c>
      <c r="AE1222" s="356">
        <v>511.0</v>
      </c>
      <c r="AF1222" s="356">
        <v>2091.0</v>
      </c>
      <c r="AG1222" s="356">
        <v>227.0</v>
      </c>
      <c r="AH1222" s="356">
        <v>138.0</v>
      </c>
      <c r="AI1222" s="356">
        <v>1448.0</v>
      </c>
      <c r="AJ1222" s="353"/>
      <c r="AK1222" s="353"/>
      <c r="AL1222" s="353"/>
      <c r="AM1222" s="353"/>
      <c r="AN1222" s="353"/>
      <c r="AO1222" s="353"/>
      <c r="AP1222" s="353"/>
    </row>
    <row r="1223">
      <c r="A1223" s="345">
        <v>44064.0</v>
      </c>
      <c r="B1223" s="356">
        <v>191.0</v>
      </c>
      <c r="C1223" s="356">
        <v>3814.0</v>
      </c>
      <c r="D1223" s="356">
        <v>1699.0</v>
      </c>
      <c r="E1223" s="356">
        <v>201.0</v>
      </c>
      <c r="F1223" s="356">
        <v>160.0</v>
      </c>
      <c r="G1223" s="356">
        <v>793.0</v>
      </c>
      <c r="H1223" s="356">
        <v>22228.0</v>
      </c>
      <c r="I1223" s="355">
        <v>130.0</v>
      </c>
      <c r="J1223" s="356">
        <v>4970.0</v>
      </c>
      <c r="K1223" s="356">
        <v>7788.0</v>
      </c>
      <c r="L1223" s="356">
        <v>22899.0</v>
      </c>
      <c r="M1223" s="356">
        <v>424.0</v>
      </c>
      <c r="N1223" s="356">
        <v>1774.0</v>
      </c>
      <c r="O1223" s="356">
        <v>1742.0</v>
      </c>
      <c r="P1223" s="356">
        <v>5077.0</v>
      </c>
      <c r="Q1223" s="356">
        <v>298.0</v>
      </c>
      <c r="R1223" s="356">
        <v>446.0</v>
      </c>
      <c r="S1223" s="356">
        <v>1838.0</v>
      </c>
      <c r="T1223" s="356">
        <v>2742.0</v>
      </c>
      <c r="U1223" s="356">
        <v>999.0</v>
      </c>
      <c r="V1223" s="356">
        <v>2325.0</v>
      </c>
      <c r="W1223" s="356">
        <v>2984.0</v>
      </c>
      <c r="X1223" s="356">
        <v>884.0</v>
      </c>
      <c r="Y1223" s="356">
        <v>8300.0</v>
      </c>
      <c r="Z1223" s="356">
        <v>199.0</v>
      </c>
      <c r="AA1223" s="356">
        <v>282.0</v>
      </c>
      <c r="AB1223" s="356">
        <v>721.0</v>
      </c>
      <c r="AC1223" s="356">
        <v>1494.0</v>
      </c>
      <c r="AD1223" s="356">
        <v>995.0</v>
      </c>
      <c r="AE1223" s="356">
        <v>512.0</v>
      </c>
      <c r="AF1223" s="356">
        <v>2241.0</v>
      </c>
      <c r="AG1223" s="356">
        <v>227.0</v>
      </c>
      <c r="AH1223" s="356">
        <v>138.0</v>
      </c>
      <c r="AI1223" s="356">
        <v>1476.0</v>
      </c>
      <c r="AJ1223" s="353"/>
      <c r="AK1223" s="353"/>
      <c r="AL1223" s="353"/>
      <c r="AM1223" s="353"/>
      <c r="AN1223" s="353"/>
      <c r="AO1223" s="353"/>
      <c r="AP1223" s="353"/>
    </row>
    <row r="1224">
      <c r="A1224" s="345">
        <v>44065.0</v>
      </c>
      <c r="B1224" s="356">
        <v>191.0</v>
      </c>
      <c r="C1224" s="356">
        <v>3881.0</v>
      </c>
      <c r="D1224" s="356">
        <v>1729.0</v>
      </c>
      <c r="E1224" s="356">
        <v>201.0</v>
      </c>
      <c r="F1224" s="356">
        <v>160.0</v>
      </c>
      <c r="G1224" s="356">
        <v>808.0</v>
      </c>
      <c r="H1224" s="356">
        <v>22877.0</v>
      </c>
      <c r="I1224" s="355">
        <v>131.0</v>
      </c>
      <c r="J1224" s="356">
        <v>5151.0</v>
      </c>
      <c r="K1224" s="356">
        <v>7931.0</v>
      </c>
      <c r="L1224" s="356">
        <v>23301.0</v>
      </c>
      <c r="M1224" s="356">
        <v>429.0</v>
      </c>
      <c r="N1224" s="356">
        <v>1858.0</v>
      </c>
      <c r="O1224" s="356">
        <v>1767.0</v>
      </c>
      <c r="P1224" s="356">
        <v>5307.0</v>
      </c>
      <c r="Q1224" s="356">
        <v>307.0</v>
      </c>
      <c r="R1224" s="356">
        <v>446.0</v>
      </c>
      <c r="S1224" s="356">
        <v>1864.0</v>
      </c>
      <c r="T1224" s="356">
        <v>2761.0</v>
      </c>
      <c r="U1224" s="356">
        <v>1006.0</v>
      </c>
      <c r="V1224" s="356">
        <v>2354.0</v>
      </c>
      <c r="W1224" s="356">
        <v>3064.0</v>
      </c>
      <c r="X1224" s="356">
        <v>893.0</v>
      </c>
      <c r="Y1224" s="356">
        <v>8369.0</v>
      </c>
      <c r="Z1224" s="356">
        <v>206.0</v>
      </c>
      <c r="AA1224" s="356">
        <v>283.0</v>
      </c>
      <c r="AB1224" s="356">
        <v>751.0</v>
      </c>
      <c r="AC1224" s="356">
        <v>1494.0</v>
      </c>
      <c r="AD1224" s="356">
        <v>997.0</v>
      </c>
      <c r="AE1224" s="356">
        <v>518.0</v>
      </c>
      <c r="AF1224" s="356">
        <v>2277.0</v>
      </c>
      <c r="AG1224" s="356">
        <v>230.0</v>
      </c>
      <c r="AH1224" s="356">
        <v>148.0</v>
      </c>
      <c r="AI1224" s="356">
        <v>1508.0</v>
      </c>
      <c r="AJ1224" s="353"/>
      <c r="AK1224" s="353"/>
      <c r="AL1224" s="353"/>
      <c r="AM1224" s="353"/>
      <c r="AN1224" s="353"/>
      <c r="AO1224" s="353"/>
      <c r="AP1224" s="353"/>
    </row>
    <row r="1225">
      <c r="A1225" s="345">
        <v>44066.0</v>
      </c>
      <c r="B1225" s="356">
        <v>191.0</v>
      </c>
      <c r="C1225" s="356">
        <v>3953.0</v>
      </c>
      <c r="D1225" s="356">
        <v>1749.0</v>
      </c>
      <c r="E1225" s="356">
        <v>201.0</v>
      </c>
      <c r="F1225" s="356">
        <v>164.0</v>
      </c>
      <c r="G1225" s="356">
        <v>826.0</v>
      </c>
      <c r="H1225" s="356">
        <v>23567.0</v>
      </c>
      <c r="I1225" s="355">
        <v>131.0</v>
      </c>
      <c r="J1225" s="356">
        <v>5668.0</v>
      </c>
      <c r="K1225" s="356">
        <v>7989.0</v>
      </c>
      <c r="L1225" s="356">
        <v>23632.0</v>
      </c>
      <c r="M1225" s="356">
        <v>448.0</v>
      </c>
      <c r="N1225" s="356">
        <v>1910.0</v>
      </c>
      <c r="O1225" s="356">
        <v>1805.0</v>
      </c>
      <c r="P1225" s="356">
        <v>5383.0</v>
      </c>
      <c r="Q1225" s="356">
        <v>311.0</v>
      </c>
      <c r="R1225" s="356">
        <v>465.0</v>
      </c>
      <c r="S1225" s="356">
        <v>1879.0</v>
      </c>
      <c r="T1225" s="356">
        <v>2820.0</v>
      </c>
      <c r="U1225" s="356">
        <v>1043.0</v>
      </c>
      <c r="V1225" s="356">
        <v>2421.0</v>
      </c>
      <c r="W1225" s="356">
        <v>3140.0</v>
      </c>
      <c r="X1225" s="356">
        <v>900.0</v>
      </c>
      <c r="Y1225" s="356">
        <v>8461.0</v>
      </c>
      <c r="Z1225" s="356">
        <v>206.0</v>
      </c>
      <c r="AA1225" s="356">
        <v>283.0</v>
      </c>
      <c r="AB1225" s="356">
        <v>767.0</v>
      </c>
      <c r="AC1225" s="356">
        <v>1494.0</v>
      </c>
      <c r="AD1225" s="356">
        <v>997.0</v>
      </c>
      <c r="AE1225" s="356">
        <v>518.0</v>
      </c>
      <c r="AF1225" s="356">
        <v>2277.0</v>
      </c>
      <c r="AG1225" s="356">
        <v>237.0</v>
      </c>
      <c r="AH1225" s="356">
        <v>149.0</v>
      </c>
      <c r="AI1225" s="356">
        <v>1515.0</v>
      </c>
      <c r="AJ1225" s="353"/>
      <c r="AK1225" s="353"/>
      <c r="AL1225" s="353"/>
      <c r="AM1225" s="353"/>
      <c r="AN1225" s="353"/>
      <c r="AO1225" s="353"/>
      <c r="AP1225" s="353"/>
    </row>
    <row r="1226">
      <c r="A1226" s="345">
        <v>44067.0</v>
      </c>
      <c r="B1226" s="356">
        <v>191.0</v>
      </c>
      <c r="C1226" s="356">
        <v>4007.0</v>
      </c>
      <c r="D1226" s="356">
        <v>1791.0</v>
      </c>
      <c r="E1226" s="356">
        <v>203.0</v>
      </c>
      <c r="F1226" s="356">
        <v>165.0</v>
      </c>
      <c r="G1226" s="356">
        <v>846.0</v>
      </c>
      <c r="H1226" s="356">
        <v>25463.0</v>
      </c>
      <c r="I1226" s="355">
        <v>131.0</v>
      </c>
      <c r="J1226" s="356">
        <v>5876.0</v>
      </c>
      <c r="K1226" s="356">
        <v>8088.0</v>
      </c>
      <c r="L1226" s="356">
        <v>23953.0</v>
      </c>
      <c r="M1226" s="356">
        <v>448.0</v>
      </c>
      <c r="N1226" s="356">
        <v>1920.0</v>
      </c>
      <c r="O1226" s="356">
        <v>1815.0</v>
      </c>
      <c r="P1226" s="356">
        <v>5430.0</v>
      </c>
      <c r="Q1226" s="356">
        <v>314.0</v>
      </c>
      <c r="R1226" s="356">
        <v>468.0</v>
      </c>
      <c r="S1226" s="356">
        <v>1887.0</v>
      </c>
      <c r="T1226" s="356">
        <v>2905.0</v>
      </c>
      <c r="U1226" s="356">
        <v>1055.0</v>
      </c>
      <c r="V1226" s="356">
        <v>2455.0</v>
      </c>
      <c r="W1226" s="356">
        <v>3205.0</v>
      </c>
      <c r="X1226" s="356">
        <v>908.0</v>
      </c>
      <c r="Y1226" s="356">
        <v>8554.0</v>
      </c>
      <c r="Z1226" s="356">
        <v>207.0</v>
      </c>
      <c r="AA1226" s="356">
        <v>295.0</v>
      </c>
      <c r="AB1226" s="356">
        <v>819.0</v>
      </c>
      <c r="AC1226" s="356">
        <v>1494.0</v>
      </c>
      <c r="AD1226" s="356">
        <v>1007.0</v>
      </c>
      <c r="AE1226" s="356">
        <v>524.0</v>
      </c>
      <c r="AF1226" s="356">
        <v>2685.0</v>
      </c>
      <c r="AG1226" s="356">
        <v>237.0</v>
      </c>
      <c r="AH1226" s="356">
        <v>149.0</v>
      </c>
      <c r="AI1226" s="356">
        <v>1565.0</v>
      </c>
      <c r="AJ1226" s="353"/>
      <c r="AK1226" s="353"/>
      <c r="AL1226" s="353"/>
      <c r="AM1226" s="353"/>
      <c r="AN1226" s="353"/>
      <c r="AO1226" s="353"/>
      <c r="AP1226" s="353"/>
    </row>
    <row r="1227">
      <c r="A1227" s="345">
        <v>44068.0</v>
      </c>
      <c r="B1227" s="356">
        <v>191.0</v>
      </c>
      <c r="C1227" s="356">
        <v>4058.0</v>
      </c>
      <c r="D1227" s="356">
        <v>1807.0</v>
      </c>
      <c r="E1227" s="356">
        <v>208.0</v>
      </c>
      <c r="F1227" s="356">
        <v>166.0</v>
      </c>
      <c r="G1227" s="356">
        <v>857.0</v>
      </c>
      <c r="H1227" s="356">
        <v>25987.0</v>
      </c>
      <c r="I1227" s="355">
        <v>133.0</v>
      </c>
      <c r="J1227" s="356">
        <v>5881.0</v>
      </c>
      <c r="K1227" s="356">
        <v>8208.0</v>
      </c>
      <c r="L1227" s="356">
        <v>24301.0</v>
      </c>
      <c r="M1227" s="356">
        <v>448.0</v>
      </c>
      <c r="N1227" s="356">
        <v>2087.0</v>
      </c>
      <c r="O1227" s="356">
        <v>1847.0</v>
      </c>
      <c r="P1227" s="356">
        <v>5496.0</v>
      </c>
      <c r="Q1227" s="356">
        <v>316.0</v>
      </c>
      <c r="R1227" s="356">
        <v>488.0</v>
      </c>
      <c r="S1227" s="356">
        <v>1905.0</v>
      </c>
      <c r="T1227" s="356">
        <v>2939.0</v>
      </c>
      <c r="U1227" s="356">
        <v>1075.0</v>
      </c>
      <c r="V1227" s="356">
        <v>2485.0</v>
      </c>
      <c r="W1227" s="356">
        <v>3312.0</v>
      </c>
      <c r="X1227" s="356">
        <v>921.0</v>
      </c>
      <c r="Y1227" s="356">
        <v>8692.0</v>
      </c>
      <c r="Z1227" s="356">
        <v>210.0</v>
      </c>
      <c r="AA1227" s="356">
        <v>295.0</v>
      </c>
      <c r="AB1227" s="356">
        <v>831.0</v>
      </c>
      <c r="AC1227" s="356">
        <v>1508.0</v>
      </c>
      <c r="AD1227" s="356">
        <v>1052.0</v>
      </c>
      <c r="AE1227" s="356">
        <v>524.0</v>
      </c>
      <c r="AF1227" s="356">
        <v>2685.0</v>
      </c>
      <c r="AG1227" s="356">
        <v>240.0</v>
      </c>
      <c r="AH1227" s="356">
        <v>149.0</v>
      </c>
      <c r="AI1227" s="356">
        <v>1565.0</v>
      </c>
      <c r="AJ1227" s="353"/>
      <c r="AK1227" s="353"/>
      <c r="AL1227" s="353"/>
      <c r="AM1227" s="353"/>
      <c r="AN1227" s="353"/>
      <c r="AO1227" s="353"/>
      <c r="AP1227" s="353"/>
    </row>
    <row r="1228">
      <c r="A1228" s="345">
        <v>44069.0</v>
      </c>
      <c r="B1228" s="356">
        <v>191.0</v>
      </c>
      <c r="C1228" s="356">
        <v>4115.0</v>
      </c>
      <c r="D1228" s="356">
        <v>1836.0</v>
      </c>
      <c r="E1228" s="356">
        <v>212.0</v>
      </c>
      <c r="F1228" s="356">
        <v>171.0</v>
      </c>
      <c r="G1228" s="356">
        <v>892.0</v>
      </c>
      <c r="H1228" s="356">
        <v>26750.0</v>
      </c>
      <c r="I1228" s="355">
        <v>137.0</v>
      </c>
      <c r="J1228" s="356">
        <v>5911.0</v>
      </c>
      <c r="K1228" s="356">
        <v>8366.0</v>
      </c>
      <c r="L1228" s="356">
        <v>24649.0</v>
      </c>
      <c r="M1228" s="356">
        <v>468.0</v>
      </c>
      <c r="N1228" s="356">
        <v>2163.0</v>
      </c>
      <c r="O1228" s="356">
        <v>1877.0</v>
      </c>
      <c r="P1228" s="356">
        <v>5637.0</v>
      </c>
      <c r="Q1228" s="356">
        <v>318.0</v>
      </c>
      <c r="R1228" s="356">
        <v>526.0</v>
      </c>
      <c r="S1228" s="356">
        <v>1921.0</v>
      </c>
      <c r="T1228" s="356">
        <v>2956.0</v>
      </c>
      <c r="U1228" s="356">
        <v>1083.0</v>
      </c>
      <c r="V1228" s="356">
        <v>2519.0</v>
      </c>
      <c r="W1228" s="356">
        <v>3442.0</v>
      </c>
      <c r="X1228" s="356">
        <v>946.0</v>
      </c>
      <c r="Y1228" s="356">
        <v>8801.0</v>
      </c>
      <c r="Z1228" s="356">
        <v>212.0</v>
      </c>
      <c r="AA1228" s="356">
        <v>310.0</v>
      </c>
      <c r="AB1228" s="356">
        <v>854.0</v>
      </c>
      <c r="AC1228" s="356">
        <v>1508.0</v>
      </c>
      <c r="AD1228" s="356">
        <v>1083.0</v>
      </c>
      <c r="AE1228" s="356">
        <v>546.0</v>
      </c>
      <c r="AF1228" s="356">
        <v>3024.0</v>
      </c>
      <c r="AG1228" s="356">
        <v>244.0</v>
      </c>
      <c r="AH1228" s="356">
        <v>149.0</v>
      </c>
      <c r="AI1228" s="356">
        <v>1592.0</v>
      </c>
      <c r="AJ1228" s="353"/>
      <c r="AK1228" s="353"/>
      <c r="AL1228" s="353"/>
      <c r="AM1228" s="353"/>
      <c r="AN1228" s="353"/>
      <c r="AO1228" s="353"/>
      <c r="AP1228" s="353"/>
    </row>
    <row r="1229">
      <c r="A1229" s="345">
        <v>44070.0</v>
      </c>
      <c r="B1229" s="356">
        <v>191.0</v>
      </c>
      <c r="C1229" s="356">
        <v>4189.0</v>
      </c>
      <c r="D1229" s="356">
        <v>1857.0</v>
      </c>
      <c r="E1229" s="356">
        <v>212.0</v>
      </c>
      <c r="F1229" s="356">
        <v>171.0</v>
      </c>
      <c r="G1229" s="356">
        <v>923.0</v>
      </c>
      <c r="H1229" s="356">
        <v>28288.0</v>
      </c>
      <c r="I1229" s="355">
        <v>137.0</v>
      </c>
      <c r="J1229" s="356">
        <v>5997.0</v>
      </c>
      <c r="K1229" s="356">
        <v>8581.0</v>
      </c>
      <c r="L1229" s="356">
        <v>24990.0</v>
      </c>
      <c r="M1229" s="356">
        <v>509.0</v>
      </c>
      <c r="N1229" s="356">
        <v>2214.0</v>
      </c>
      <c r="O1229" s="356">
        <v>1901.0</v>
      </c>
      <c r="P1229" s="356">
        <v>5821.0</v>
      </c>
      <c r="Q1229" s="356">
        <v>320.0</v>
      </c>
      <c r="R1229" s="356">
        <v>533.0</v>
      </c>
      <c r="S1229" s="356">
        <v>1942.0</v>
      </c>
      <c r="T1229" s="356">
        <v>3015.0</v>
      </c>
      <c r="U1229" s="356">
        <v>1138.0</v>
      </c>
      <c r="V1229" s="356">
        <v>2539.0</v>
      </c>
      <c r="W1229" s="356">
        <v>3559.0</v>
      </c>
      <c r="X1229" s="356">
        <v>991.0</v>
      </c>
      <c r="Y1229" s="356">
        <v>8894.0</v>
      </c>
      <c r="Z1229" s="356">
        <v>213.0</v>
      </c>
      <c r="AA1229" s="356">
        <v>321.0</v>
      </c>
      <c r="AB1229" s="356">
        <v>872.0</v>
      </c>
      <c r="AC1229" s="356">
        <v>1561.0</v>
      </c>
      <c r="AD1229" s="356">
        <v>1099.0</v>
      </c>
      <c r="AE1229" s="356">
        <v>555.0</v>
      </c>
      <c r="AF1229" s="356">
        <v>3036.0</v>
      </c>
      <c r="AG1229" s="356">
        <v>248.0</v>
      </c>
      <c r="AH1229" s="356">
        <v>155.0</v>
      </c>
      <c r="AI1229" s="356">
        <v>1603.0</v>
      </c>
      <c r="AJ1229" s="353"/>
      <c r="AK1229" s="353"/>
      <c r="AL1229" s="353"/>
      <c r="AM1229" s="353"/>
      <c r="AN1229" s="353"/>
      <c r="AO1229" s="353"/>
      <c r="AP1229" s="353"/>
    </row>
    <row r="1230">
      <c r="A1230" s="345">
        <v>44071.0</v>
      </c>
      <c r="B1230" s="356">
        <v>191.0</v>
      </c>
      <c r="C1230" s="356">
        <v>4260.0</v>
      </c>
      <c r="D1230" s="356">
        <v>1873.0</v>
      </c>
      <c r="E1230" s="356">
        <v>214.0</v>
      </c>
      <c r="F1230" s="356">
        <v>173.0</v>
      </c>
      <c r="G1230" s="356">
        <v>947.0</v>
      </c>
      <c r="H1230" s="356">
        <v>29169.0</v>
      </c>
      <c r="I1230" s="355">
        <v>143.0</v>
      </c>
      <c r="J1230" s="356">
        <v>6064.0</v>
      </c>
      <c r="K1230" s="356">
        <v>8701.0</v>
      </c>
      <c r="L1230" s="356">
        <v>25228.0</v>
      </c>
      <c r="M1230" s="356">
        <v>509.0</v>
      </c>
      <c r="N1230" s="356">
        <v>2258.0</v>
      </c>
      <c r="O1230" s="356">
        <v>1901.0</v>
      </c>
      <c r="P1230" s="356">
        <v>6001.0</v>
      </c>
      <c r="Q1230" s="356">
        <v>323.0</v>
      </c>
      <c r="R1230" s="356">
        <v>534.0</v>
      </c>
      <c r="S1230" s="356">
        <v>1969.0</v>
      </c>
      <c r="T1230" s="356">
        <v>3054.0</v>
      </c>
      <c r="U1230" s="356">
        <v>1149.0</v>
      </c>
      <c r="V1230" s="356">
        <v>2601.0</v>
      </c>
      <c r="W1230" s="356">
        <v>3693.0</v>
      </c>
      <c r="X1230" s="356">
        <v>1008.0</v>
      </c>
      <c r="Y1230" s="356">
        <v>9000.0</v>
      </c>
      <c r="Z1230" s="356">
        <v>218.0</v>
      </c>
      <c r="AA1230" s="356">
        <v>321.0</v>
      </c>
      <c r="AB1230" s="356">
        <v>914.0</v>
      </c>
      <c r="AC1230" s="356">
        <v>1561.0</v>
      </c>
      <c r="AD1230" s="356">
        <v>1100.0</v>
      </c>
      <c r="AE1230" s="356">
        <v>562.0</v>
      </c>
      <c r="AF1230" s="356">
        <v>3089.0</v>
      </c>
      <c r="AG1230" s="356">
        <v>261.0</v>
      </c>
      <c r="AH1230" s="356">
        <v>156.0</v>
      </c>
      <c r="AI1230" s="356">
        <v>1755.0</v>
      </c>
      <c r="AJ1230" s="353"/>
      <c r="AK1230" s="353"/>
      <c r="AL1230" s="353"/>
      <c r="AM1230" s="353"/>
      <c r="AN1230" s="353"/>
      <c r="AO1230" s="353"/>
      <c r="AP1230" s="353"/>
    </row>
    <row r="1231">
      <c r="A1231" s="345">
        <v>44072.0</v>
      </c>
      <c r="B1231" s="356">
        <v>191.0</v>
      </c>
      <c r="C1231" s="356">
        <v>4327.0</v>
      </c>
      <c r="D1231" s="356">
        <v>1981.0</v>
      </c>
      <c r="E1231" s="356">
        <v>217.0</v>
      </c>
      <c r="F1231" s="356">
        <v>173.0</v>
      </c>
      <c r="G1231" s="356">
        <v>968.0</v>
      </c>
      <c r="H1231" s="356">
        <v>29768.0</v>
      </c>
      <c r="I1231" s="355">
        <v>149.0</v>
      </c>
      <c r="J1231" s="356">
        <v>6072.0</v>
      </c>
      <c r="K1231" s="356">
        <v>8791.0</v>
      </c>
      <c r="L1231" s="356">
        <v>25533.0</v>
      </c>
      <c r="M1231" s="356">
        <v>540.0</v>
      </c>
      <c r="N1231" s="356">
        <v>2300.0</v>
      </c>
      <c r="O1231" s="356">
        <v>1941.0</v>
      </c>
      <c r="P1231" s="356">
        <v>6150.0</v>
      </c>
      <c r="Q1231" s="356">
        <v>324.0</v>
      </c>
      <c r="R1231" s="356">
        <v>552.0</v>
      </c>
      <c r="S1231" s="356">
        <v>1996.0</v>
      </c>
      <c r="T1231" s="356">
        <v>3115.0</v>
      </c>
      <c r="U1231" s="356">
        <v>1157.0</v>
      </c>
      <c r="V1231" s="356">
        <v>2650.0</v>
      </c>
      <c r="W1231" s="356">
        <v>3804.0</v>
      </c>
      <c r="X1231" s="356">
        <v>1008.0</v>
      </c>
      <c r="Y1231" s="356">
        <v>9080.0</v>
      </c>
      <c r="Z1231" s="356">
        <v>218.0</v>
      </c>
      <c r="AA1231" s="356">
        <v>321.0</v>
      </c>
      <c r="AB1231" s="356">
        <v>937.0</v>
      </c>
      <c r="AC1231" s="356">
        <v>1579.0</v>
      </c>
      <c r="AD1231" s="356">
        <v>1102.0</v>
      </c>
      <c r="AE1231" s="356">
        <v>562.0</v>
      </c>
      <c r="AF1231" s="356">
        <v>3109.0</v>
      </c>
      <c r="AG1231" s="356">
        <v>263.0</v>
      </c>
      <c r="AH1231" s="356">
        <v>156.0</v>
      </c>
      <c r="AI1231" s="356">
        <v>1768.0</v>
      </c>
      <c r="AJ1231" s="353"/>
      <c r="AK1231" s="353"/>
      <c r="AL1231" s="353"/>
      <c r="AM1231" s="353"/>
      <c r="AN1231" s="353"/>
      <c r="AO1231" s="353"/>
      <c r="AP1231" s="353"/>
    </row>
    <row r="1232">
      <c r="A1232" s="345">
        <v>44073.0</v>
      </c>
      <c r="B1232" s="356">
        <v>246.0</v>
      </c>
      <c r="C1232" s="356">
        <v>4355.0</v>
      </c>
      <c r="D1232" s="356">
        <v>2018.0</v>
      </c>
      <c r="E1232" s="356">
        <v>217.0</v>
      </c>
      <c r="F1232" s="356">
        <v>182.0</v>
      </c>
      <c r="G1232" s="356">
        <v>976.0</v>
      </c>
      <c r="H1232" s="356">
        <v>30134.0</v>
      </c>
      <c r="I1232" s="355">
        <v>149.0</v>
      </c>
      <c r="J1232" s="356">
        <v>6093.0</v>
      </c>
      <c r="K1232" s="356">
        <v>8873.0</v>
      </c>
      <c r="L1232" s="356">
        <v>25756.0</v>
      </c>
      <c r="M1232" s="356">
        <v>540.0</v>
      </c>
      <c r="N1232" s="356">
        <v>2318.0</v>
      </c>
      <c r="O1232" s="356">
        <v>1976.0</v>
      </c>
      <c r="P1232" s="356">
        <v>6246.0</v>
      </c>
      <c r="Q1232" s="356">
        <v>325.0</v>
      </c>
      <c r="R1232" s="356">
        <v>552.0</v>
      </c>
      <c r="S1232" s="356">
        <v>2020.0</v>
      </c>
      <c r="T1232" s="356">
        <v>3131.0</v>
      </c>
      <c r="U1232" s="356">
        <v>1196.0</v>
      </c>
      <c r="V1232" s="356">
        <v>2702.0</v>
      </c>
      <c r="W1232" s="356">
        <v>3906.0</v>
      </c>
      <c r="X1232" s="356">
        <v>1049.0</v>
      </c>
      <c r="Y1232" s="356">
        <v>9160.0</v>
      </c>
      <c r="Z1232" s="356">
        <v>219.0</v>
      </c>
      <c r="AA1232" s="356">
        <v>324.0</v>
      </c>
      <c r="AB1232" s="356">
        <v>965.0</v>
      </c>
      <c r="AC1232" s="356">
        <v>1579.0</v>
      </c>
      <c r="AD1232" s="356">
        <v>1102.0</v>
      </c>
      <c r="AE1232" s="356">
        <v>563.0</v>
      </c>
      <c r="AF1232" s="356">
        <v>3114.0</v>
      </c>
      <c r="AG1232" s="356">
        <v>270.0</v>
      </c>
      <c r="AH1232" s="356">
        <v>156.0</v>
      </c>
      <c r="AI1232" s="356">
        <v>1773.0</v>
      </c>
      <c r="AJ1232" s="353"/>
      <c r="AK1232" s="353"/>
      <c r="AL1232" s="353"/>
      <c r="AM1232" s="353"/>
      <c r="AN1232" s="353"/>
      <c r="AO1232" s="353"/>
      <c r="AP1232" s="353"/>
    </row>
    <row r="1233">
      <c r="A1233" s="345">
        <v>44074.0</v>
      </c>
      <c r="B1233" s="356">
        <v>312.0</v>
      </c>
      <c r="C1233" s="356">
        <v>4434.0</v>
      </c>
      <c r="D1233" s="356">
        <v>2043.0</v>
      </c>
      <c r="E1233" s="356">
        <v>223.0</v>
      </c>
      <c r="F1233" s="356">
        <v>186.0</v>
      </c>
      <c r="G1233" s="356">
        <v>1026.0</v>
      </c>
      <c r="H1233" s="356">
        <v>30538.0</v>
      </c>
      <c r="I1233" s="355">
        <v>156.0</v>
      </c>
      <c r="J1233" s="356">
        <v>6150.0</v>
      </c>
      <c r="K1233" s="356">
        <v>8973.0</v>
      </c>
      <c r="L1233" s="356">
        <v>26139.0</v>
      </c>
      <c r="M1233" s="356">
        <v>557.0</v>
      </c>
      <c r="N1233" s="356">
        <v>2390.0</v>
      </c>
      <c r="O1233" s="356">
        <v>1998.0</v>
      </c>
      <c r="P1233" s="356">
        <v>6288.0</v>
      </c>
      <c r="Q1233" s="356">
        <v>329.0</v>
      </c>
      <c r="R1233" s="356">
        <v>575.0</v>
      </c>
      <c r="S1233" s="356">
        <v>2047.0</v>
      </c>
      <c r="T1233" s="356">
        <v>3157.0</v>
      </c>
      <c r="U1233" s="356">
        <v>1223.0</v>
      </c>
      <c r="V1233" s="356">
        <v>2738.0</v>
      </c>
      <c r="W1233" s="356">
        <v>3966.0</v>
      </c>
      <c r="X1233" s="356">
        <v>1072.0</v>
      </c>
      <c r="Y1233" s="356">
        <v>9247.0</v>
      </c>
      <c r="Z1233" s="356">
        <v>220.0</v>
      </c>
      <c r="AA1233" s="356">
        <v>329.0</v>
      </c>
      <c r="AB1233" s="356">
        <v>1008.0</v>
      </c>
      <c r="AC1233" s="356">
        <v>1579.0</v>
      </c>
      <c r="AD1233" s="356">
        <v>1158.0</v>
      </c>
      <c r="AE1233" s="356">
        <v>569.0</v>
      </c>
      <c r="AF1233" s="356">
        <v>3114.0</v>
      </c>
      <c r="AG1233" s="356">
        <v>270.0</v>
      </c>
      <c r="AH1233" s="356">
        <v>156.0</v>
      </c>
      <c r="AI1233" s="356">
        <v>1789.0</v>
      </c>
      <c r="AJ1233" s="353"/>
      <c r="AK1233" s="353"/>
      <c r="AL1233" s="353"/>
      <c r="AM1233" s="353"/>
      <c r="AN1233" s="353"/>
      <c r="AO1233" s="353"/>
      <c r="AP1233" s="353"/>
    </row>
    <row r="1234">
      <c r="A1234" s="347">
        <f t="shared" ref="A1234:A1239" si="394">A1233+1</f>
        <v>44075</v>
      </c>
      <c r="B1234" s="356">
        <v>395.0</v>
      </c>
      <c r="C1234" s="356">
        <v>4534.0</v>
      </c>
      <c r="D1234" s="356">
        <v>2104.0</v>
      </c>
      <c r="E1234" s="356">
        <v>223.0</v>
      </c>
      <c r="F1234" s="356">
        <v>186.0</v>
      </c>
      <c r="G1234" s="356">
        <v>1036.0</v>
      </c>
      <c r="H1234" s="356">
        <v>31267.0</v>
      </c>
      <c r="I1234" s="355">
        <v>156.0</v>
      </c>
      <c r="J1234" s="356">
        <v>6202.0</v>
      </c>
      <c r="K1234" s="356">
        <v>9094.0</v>
      </c>
      <c r="L1234" s="356">
        <v>26463.0</v>
      </c>
      <c r="M1234" s="356">
        <v>557.0</v>
      </c>
      <c r="N1234" s="356">
        <v>2407.0</v>
      </c>
      <c r="O1234" s="356">
        <v>2018.0</v>
      </c>
      <c r="P1234" s="356">
        <v>6389.0</v>
      </c>
      <c r="Q1234" s="356">
        <v>335.0</v>
      </c>
      <c r="R1234" s="356">
        <v>575.0</v>
      </c>
      <c r="S1234" s="356">
        <v>2075.0</v>
      </c>
      <c r="T1234" s="356">
        <v>3222.0</v>
      </c>
      <c r="U1234" s="356">
        <v>1242.0</v>
      </c>
      <c r="V1234" s="356">
        <v>2771.0</v>
      </c>
      <c r="W1234" s="356">
        <v>4065.0</v>
      </c>
      <c r="X1234" s="356">
        <v>1087.0</v>
      </c>
      <c r="Y1234" s="356">
        <v>9322.0</v>
      </c>
      <c r="Z1234" s="356">
        <v>220.0</v>
      </c>
      <c r="AA1234" s="356">
        <v>329.0</v>
      </c>
      <c r="AB1234" s="356">
        <v>1028.0</v>
      </c>
      <c r="AC1234" s="356">
        <v>1579.0</v>
      </c>
      <c r="AD1234" s="356">
        <v>1196.0</v>
      </c>
      <c r="AE1234" s="356">
        <v>592.0</v>
      </c>
      <c r="AF1234" s="356">
        <v>3139.0</v>
      </c>
      <c r="AG1234" s="356">
        <v>277.0</v>
      </c>
      <c r="AH1234" s="356">
        <v>156.0</v>
      </c>
      <c r="AI1234" s="356">
        <v>1816.0</v>
      </c>
      <c r="AJ1234" s="353"/>
      <c r="AK1234" s="353"/>
      <c r="AL1234" s="353"/>
      <c r="AM1234" s="353"/>
      <c r="AN1234" s="353"/>
      <c r="AO1234" s="353"/>
      <c r="AP1234" s="353"/>
    </row>
    <row r="1235">
      <c r="A1235" s="347">
        <f t="shared" si="394"/>
        <v>44076</v>
      </c>
      <c r="B1235" s="357">
        <v>395.0</v>
      </c>
      <c r="C1235" s="357">
        <v>4635.0</v>
      </c>
      <c r="D1235" s="357">
        <v>2126.0</v>
      </c>
      <c r="E1235" s="357">
        <v>224.0</v>
      </c>
      <c r="F1235" s="357">
        <v>186.0</v>
      </c>
      <c r="G1235" s="357">
        <v>1061.0</v>
      </c>
      <c r="H1235" s="357">
        <v>31741.0</v>
      </c>
      <c r="I1235" s="363">
        <v>156.0</v>
      </c>
      <c r="J1235" s="357">
        <v>6339.0</v>
      </c>
      <c r="K1235" s="357">
        <v>9294.0</v>
      </c>
      <c r="L1235" s="357">
        <v>26777.0</v>
      </c>
      <c r="M1235" s="357">
        <v>578.0</v>
      </c>
      <c r="N1235" s="357">
        <v>2474.0</v>
      </c>
      <c r="O1235" s="357">
        <v>2018.0</v>
      </c>
      <c r="P1235" s="357">
        <v>6494.0</v>
      </c>
      <c r="Q1235" s="357">
        <v>336.0</v>
      </c>
      <c r="R1235" s="357">
        <v>578.0</v>
      </c>
      <c r="S1235" s="357">
        <v>2104.0</v>
      </c>
      <c r="T1235" s="357">
        <v>3245.0</v>
      </c>
      <c r="U1235" s="357">
        <v>1308.0</v>
      </c>
      <c r="V1235" s="357">
        <v>2822.0</v>
      </c>
      <c r="W1235" s="357">
        <v>4171.0</v>
      </c>
      <c r="X1235" s="357">
        <v>1092.0</v>
      </c>
      <c r="Y1235" s="357">
        <v>9412.0</v>
      </c>
      <c r="Z1235" s="357">
        <v>220.0</v>
      </c>
      <c r="AA1235" s="357">
        <v>334.0</v>
      </c>
      <c r="AB1235" s="357">
        <v>1038.0</v>
      </c>
      <c r="AC1235" s="357">
        <v>1579.0</v>
      </c>
      <c r="AD1235" s="357">
        <v>1206.0</v>
      </c>
      <c r="AE1235" s="357">
        <v>598.0</v>
      </c>
      <c r="AF1235" s="357">
        <v>3160.0</v>
      </c>
      <c r="AG1235" s="357">
        <v>278.0</v>
      </c>
      <c r="AH1235" s="357">
        <v>159.0</v>
      </c>
      <c r="AI1235" s="357">
        <v>1833.0</v>
      </c>
      <c r="AJ1235" s="353"/>
      <c r="AK1235" s="353"/>
      <c r="AL1235" s="353"/>
      <c r="AM1235" s="353"/>
      <c r="AN1235" s="353"/>
      <c r="AO1235" s="353"/>
      <c r="AP1235" s="353"/>
    </row>
    <row r="1236">
      <c r="A1236" s="347">
        <f t="shared" si="394"/>
        <v>44077</v>
      </c>
      <c r="B1236" s="357">
        <v>403.0</v>
      </c>
      <c r="C1236" s="357">
        <v>4752.0</v>
      </c>
      <c r="D1236" s="357">
        <v>2150.0</v>
      </c>
      <c r="E1236" s="357">
        <v>226.0</v>
      </c>
      <c r="F1236" s="357">
        <v>186.0</v>
      </c>
      <c r="G1236" s="357">
        <v>1075.0</v>
      </c>
      <c r="H1236" s="357">
        <v>32441.0</v>
      </c>
      <c r="I1236" s="363">
        <v>157.0</v>
      </c>
      <c r="J1236" s="357">
        <v>6369.0</v>
      </c>
      <c r="K1236" s="357">
        <v>9429.0</v>
      </c>
      <c r="L1236" s="357">
        <v>27117.0</v>
      </c>
      <c r="M1236" s="357">
        <v>588.0</v>
      </c>
      <c r="N1236" s="357">
        <v>2551.0</v>
      </c>
      <c r="O1236" s="357">
        <v>2103.0</v>
      </c>
      <c r="P1236" s="357">
        <v>6633.0</v>
      </c>
      <c r="Q1236" s="357">
        <v>351.0</v>
      </c>
      <c r="R1236" s="357">
        <v>586.0</v>
      </c>
      <c r="S1236" s="357">
        <v>2116.0</v>
      </c>
      <c r="T1236" s="357">
        <v>3282.0</v>
      </c>
      <c r="U1236" s="357">
        <v>1329.0</v>
      </c>
      <c r="V1236" s="357">
        <v>2857.0</v>
      </c>
      <c r="W1236" s="357">
        <v>4283.0</v>
      </c>
      <c r="X1236" s="357">
        <v>1101.0</v>
      </c>
      <c r="Y1236" s="357">
        <v>9499.0</v>
      </c>
      <c r="Z1236" s="357">
        <v>221.0</v>
      </c>
      <c r="AA1236" s="357">
        <v>336.0</v>
      </c>
      <c r="AB1236" s="357">
        <v>1061.0</v>
      </c>
      <c r="AC1236" s="357">
        <v>1579.0</v>
      </c>
      <c r="AD1236" s="357">
        <v>1223.0</v>
      </c>
      <c r="AE1236" s="357">
        <v>599.0</v>
      </c>
      <c r="AF1236" s="357">
        <v>3160.0</v>
      </c>
      <c r="AG1236" s="357">
        <v>280.0</v>
      </c>
      <c r="AH1236" s="357">
        <v>163.0</v>
      </c>
      <c r="AI1236" s="357">
        <v>1849.0</v>
      </c>
      <c r="AJ1236" s="353"/>
      <c r="AK1236" s="353"/>
      <c r="AL1236" s="353"/>
      <c r="AM1236" s="353"/>
      <c r="AN1236" s="353"/>
      <c r="AO1236" s="353"/>
      <c r="AP1236" s="353"/>
    </row>
    <row r="1237">
      <c r="A1237" s="347">
        <f t="shared" si="394"/>
        <v>44078</v>
      </c>
      <c r="B1237" s="357">
        <v>434.0</v>
      </c>
      <c r="C1237" s="357">
        <v>4833.0</v>
      </c>
      <c r="D1237" s="357">
        <v>2177.0</v>
      </c>
      <c r="E1237" s="357">
        <v>228.0</v>
      </c>
      <c r="F1237" s="357">
        <v>186.0</v>
      </c>
      <c r="G1237" s="357">
        <v>1096.0</v>
      </c>
      <c r="H1237" s="357">
        <v>33260.0</v>
      </c>
      <c r="I1237" s="363">
        <v>170.0</v>
      </c>
      <c r="J1237" s="357">
        <v>6455.0</v>
      </c>
      <c r="K1237" s="357">
        <v>9549.0</v>
      </c>
      <c r="L1237" s="357">
        <v>27401.0</v>
      </c>
      <c r="M1237" s="357">
        <v>600.0</v>
      </c>
      <c r="N1237" s="357">
        <v>2639.0</v>
      </c>
      <c r="O1237" s="357">
        <v>2193.0</v>
      </c>
      <c r="P1237" s="357">
        <v>6670.0</v>
      </c>
      <c r="Q1237" s="357">
        <v>356.0</v>
      </c>
      <c r="R1237" s="357">
        <v>595.0</v>
      </c>
      <c r="S1237" s="357">
        <v>2130.0</v>
      </c>
      <c r="T1237" s="357">
        <v>3318.0</v>
      </c>
      <c r="U1237" s="357">
        <v>1399.0</v>
      </c>
      <c r="V1237" s="357">
        <v>2897.0</v>
      </c>
      <c r="W1237" s="357">
        <v>4337.0</v>
      </c>
      <c r="X1237" s="357">
        <v>1109.0</v>
      </c>
      <c r="Y1237" s="357">
        <v>9563.0</v>
      </c>
      <c r="Z1237" s="357">
        <v>222.0</v>
      </c>
      <c r="AA1237" s="357">
        <v>338.0</v>
      </c>
      <c r="AB1237" s="357">
        <v>1116.0</v>
      </c>
      <c r="AC1237" s="357">
        <v>1579.0</v>
      </c>
      <c r="AD1237" s="357">
        <v>1248.0</v>
      </c>
      <c r="AE1237" s="357">
        <v>604.0</v>
      </c>
      <c r="AF1237" s="357">
        <v>3178.0</v>
      </c>
      <c r="AG1237" s="357">
        <v>283.0</v>
      </c>
      <c r="AH1237" s="357">
        <v>163.0</v>
      </c>
      <c r="AI1237" s="357">
        <v>1855.0</v>
      </c>
      <c r="AJ1237" s="353"/>
      <c r="AK1237" s="353"/>
      <c r="AL1237" s="353"/>
      <c r="AM1237" s="353"/>
      <c r="AN1237" s="353"/>
      <c r="AO1237" s="353"/>
      <c r="AP1237" s="353"/>
    </row>
    <row r="1238">
      <c r="A1238" s="347">
        <f t="shared" si="394"/>
        <v>44079</v>
      </c>
      <c r="B1238" s="357">
        <v>434.0</v>
      </c>
      <c r="C1238" s="357">
        <v>4927.0</v>
      </c>
      <c r="D1238" s="357">
        <v>2206.0</v>
      </c>
      <c r="E1238" s="357">
        <v>231.0</v>
      </c>
      <c r="F1238" s="357">
        <v>187.0</v>
      </c>
      <c r="G1238" s="357">
        <v>1116.0</v>
      </c>
      <c r="H1238" s="357">
        <v>33991.0</v>
      </c>
      <c r="I1238" s="363">
        <v>181.0</v>
      </c>
      <c r="J1238" s="357">
        <v>6500.0</v>
      </c>
      <c r="K1238" s="357">
        <v>9834.0</v>
      </c>
      <c r="L1238" s="357">
        <v>27680.0</v>
      </c>
      <c r="M1238" s="357">
        <v>614.0</v>
      </c>
      <c r="N1238" s="357">
        <v>2775.0</v>
      </c>
      <c r="O1238" s="357">
        <v>2193.0</v>
      </c>
      <c r="P1238" s="357">
        <v>6707.0</v>
      </c>
      <c r="Q1238" s="357">
        <v>359.0</v>
      </c>
      <c r="R1238" s="357">
        <v>595.0</v>
      </c>
      <c r="S1238" s="357">
        <v>2155.0</v>
      </c>
      <c r="T1238" s="357">
        <v>3331.0</v>
      </c>
      <c r="U1238" s="357">
        <v>1429.0</v>
      </c>
      <c r="V1238" s="357">
        <v>2940.0</v>
      </c>
      <c r="W1238" s="357">
        <v>4450.0</v>
      </c>
      <c r="X1238" s="357">
        <v>1118.0</v>
      </c>
      <c r="Y1238" s="357">
        <v>9613.0</v>
      </c>
      <c r="Z1238" s="357">
        <v>224.0</v>
      </c>
      <c r="AA1238" s="357">
        <v>339.0</v>
      </c>
      <c r="AB1238" s="357">
        <v>1223.0</v>
      </c>
      <c r="AC1238" s="357">
        <v>1579.0</v>
      </c>
      <c r="AD1238" s="357">
        <v>1266.0</v>
      </c>
      <c r="AE1238" s="357">
        <v>620.0</v>
      </c>
      <c r="AF1238" s="357">
        <v>3247.0</v>
      </c>
      <c r="AG1238" s="357">
        <v>293.0</v>
      </c>
      <c r="AH1238" s="357">
        <v>169.0</v>
      </c>
      <c r="AI1238" s="357">
        <v>1875.0</v>
      </c>
      <c r="AJ1238" s="353"/>
      <c r="AK1238" s="353"/>
      <c r="AL1238" s="353"/>
      <c r="AM1238" s="353"/>
      <c r="AN1238" s="353"/>
      <c r="AO1238" s="353"/>
      <c r="AP1238" s="353"/>
    </row>
    <row r="1239">
      <c r="A1239" s="347">
        <f t="shared" si="394"/>
        <v>44080</v>
      </c>
      <c r="B1239" s="357">
        <v>434.0</v>
      </c>
      <c r="C1239" s="357">
        <v>5017.0</v>
      </c>
      <c r="D1239" s="357">
        <v>2234.0</v>
      </c>
      <c r="E1239" s="357">
        <v>231.0</v>
      </c>
      <c r="F1239" s="357">
        <v>187.0</v>
      </c>
      <c r="G1239" s="357">
        <v>1157.0</v>
      </c>
      <c r="H1239" s="357">
        <v>34792.0</v>
      </c>
      <c r="I1239" s="363">
        <v>181.0</v>
      </c>
      <c r="J1239" s="357">
        <v>6554.0</v>
      </c>
      <c r="K1239" s="357">
        <v>10018.0</v>
      </c>
      <c r="L1239" s="357">
        <v>28044.0</v>
      </c>
      <c r="M1239" s="357">
        <v>614.0</v>
      </c>
      <c r="N1239" s="357">
        <v>2952.0</v>
      </c>
      <c r="O1239" s="357">
        <v>2193.0</v>
      </c>
      <c r="P1239" s="357">
        <v>6802.0</v>
      </c>
      <c r="Q1239" s="357">
        <v>359.0</v>
      </c>
      <c r="R1239" s="357">
        <v>595.0</v>
      </c>
      <c r="S1239" s="357">
        <v>2176.0</v>
      </c>
      <c r="T1239" s="357">
        <v>3378.0</v>
      </c>
      <c r="U1239" s="357">
        <v>1452.0</v>
      </c>
      <c r="V1239" s="357">
        <v>2960.0</v>
      </c>
      <c r="W1239" s="357">
        <v>4555.0</v>
      </c>
      <c r="X1239" s="357">
        <v>1121.0</v>
      </c>
      <c r="Y1239" s="357">
        <v>9663.0</v>
      </c>
      <c r="Z1239" s="357">
        <v>224.0</v>
      </c>
      <c r="AA1239" s="357">
        <v>345.0</v>
      </c>
      <c r="AB1239" s="357">
        <v>1253.0</v>
      </c>
      <c r="AC1239" s="357">
        <v>1579.0</v>
      </c>
      <c r="AD1239" s="357">
        <v>1288.0</v>
      </c>
      <c r="AE1239" s="357">
        <v>622.0</v>
      </c>
      <c r="AF1239" s="357">
        <v>3247.0</v>
      </c>
      <c r="AG1239" s="357">
        <v>299.0</v>
      </c>
      <c r="AH1239" s="357">
        <v>170.0</v>
      </c>
      <c r="AI1239" s="357">
        <v>1879.0</v>
      </c>
      <c r="AJ1239" s="353"/>
      <c r="AK1239" s="353"/>
      <c r="AL1239" s="353"/>
      <c r="AM1239" s="353"/>
      <c r="AN1239" s="353"/>
      <c r="AO1239" s="353"/>
      <c r="AP1239" s="353"/>
    </row>
    <row r="1240">
      <c r="A1240" s="345">
        <v>44081.0</v>
      </c>
      <c r="B1240" s="357">
        <v>434.0</v>
      </c>
      <c r="C1240" s="357">
        <v>5111.0</v>
      </c>
      <c r="D1240" s="357">
        <v>2269.0</v>
      </c>
      <c r="E1240" s="357">
        <v>231.0</v>
      </c>
      <c r="F1240" s="357">
        <v>197.0</v>
      </c>
      <c r="G1240" s="357">
        <v>1189.0</v>
      </c>
      <c r="H1240" s="357">
        <v>35454.0</v>
      </c>
      <c r="I1240" s="363">
        <v>181.0</v>
      </c>
      <c r="J1240" s="357">
        <v>6642.0</v>
      </c>
      <c r="K1240" s="357">
        <v>10181.0</v>
      </c>
      <c r="L1240" s="357">
        <v>28289.0</v>
      </c>
      <c r="M1240" s="357">
        <v>614.0</v>
      </c>
      <c r="N1240" s="357">
        <v>2962.0</v>
      </c>
      <c r="O1240" s="357">
        <v>2193.0</v>
      </c>
      <c r="P1240" s="357">
        <v>6851.0</v>
      </c>
      <c r="Q1240" s="357">
        <v>360.0</v>
      </c>
      <c r="R1240" s="357">
        <v>647.0</v>
      </c>
      <c r="S1240" s="357">
        <v>2192.0</v>
      </c>
      <c r="T1240" s="357">
        <v>3408.0</v>
      </c>
      <c r="U1240" s="357">
        <v>1509.0</v>
      </c>
      <c r="V1240" s="357">
        <v>3012.0</v>
      </c>
      <c r="W1240" s="357">
        <v>4647.0</v>
      </c>
      <c r="X1240" s="357">
        <v>1172.0</v>
      </c>
      <c r="Y1240" s="357">
        <v>9746.0</v>
      </c>
      <c r="Z1240" s="357">
        <v>226.0</v>
      </c>
      <c r="AA1240" s="357">
        <v>345.0</v>
      </c>
      <c r="AB1240" s="357">
        <v>1301.0</v>
      </c>
      <c r="AC1240" s="357">
        <v>1579.0</v>
      </c>
      <c r="AD1240" s="357">
        <v>1317.0</v>
      </c>
      <c r="AE1240" s="357">
        <v>630.0</v>
      </c>
      <c r="AF1240" s="357">
        <v>3286.0</v>
      </c>
      <c r="AG1240" s="357">
        <v>302.0</v>
      </c>
      <c r="AH1240" s="357">
        <v>170.0</v>
      </c>
      <c r="AI1240" s="357">
        <v>1905.0</v>
      </c>
      <c r="AJ1240" s="353"/>
      <c r="AK1240" s="353"/>
      <c r="AL1240" s="353"/>
      <c r="AM1240" s="353"/>
      <c r="AN1240" s="353"/>
      <c r="AO1240" s="353"/>
      <c r="AP1240" s="353"/>
    </row>
    <row r="1241">
      <c r="A1241" s="345">
        <v>44082.0</v>
      </c>
      <c r="B1241" s="348">
        <v>494.0</v>
      </c>
      <c r="C1241" s="348">
        <v>5225.0</v>
      </c>
      <c r="D1241" s="348">
        <v>2295.0</v>
      </c>
      <c r="E1241" s="348">
        <v>235.0</v>
      </c>
      <c r="F1241" s="348">
        <v>197.0</v>
      </c>
      <c r="G1241" s="348">
        <v>1216.0</v>
      </c>
      <c r="H1241" s="348">
        <v>36383.0</v>
      </c>
      <c r="I1241" s="359">
        <v>181.0</v>
      </c>
      <c r="J1241" s="348">
        <v>6718.0</v>
      </c>
      <c r="K1241" s="348">
        <v>10329.0</v>
      </c>
      <c r="L1241" s="348">
        <v>28731.0</v>
      </c>
      <c r="M1241" s="348">
        <v>619.0</v>
      </c>
      <c r="N1241" s="348">
        <v>3018.0</v>
      </c>
      <c r="O1241" s="348">
        <v>2193.0</v>
      </c>
      <c r="P1241" s="348">
        <v>6889.0</v>
      </c>
      <c r="Q1241" s="348">
        <v>367.0</v>
      </c>
      <c r="R1241" s="348">
        <v>654.0</v>
      </c>
      <c r="S1241" s="348">
        <v>2211.0</v>
      </c>
      <c r="T1241" s="348">
        <v>3440.0</v>
      </c>
      <c r="U1241" s="348">
        <v>1560.0</v>
      </c>
      <c r="V1241" s="348">
        <v>3030.0</v>
      </c>
      <c r="W1241" s="348">
        <v>4733.0</v>
      </c>
      <c r="X1241" s="348">
        <v>1195.0</v>
      </c>
      <c r="Y1241" s="348">
        <v>9846.0</v>
      </c>
      <c r="Z1241" s="348">
        <v>226.0</v>
      </c>
      <c r="AA1241" s="348">
        <v>351.0</v>
      </c>
      <c r="AB1241" s="348">
        <v>1344.0</v>
      </c>
      <c r="AC1241" s="348">
        <v>1579.0</v>
      </c>
      <c r="AD1241" s="348">
        <v>1364.0</v>
      </c>
      <c r="AE1241" s="348">
        <v>633.0</v>
      </c>
      <c r="AF1241" s="348">
        <v>3310.0</v>
      </c>
      <c r="AG1241" s="348">
        <v>306.0</v>
      </c>
      <c r="AH1241" s="348">
        <v>170.0</v>
      </c>
      <c r="AI1241" s="348">
        <v>1916.0</v>
      </c>
      <c r="AJ1241" s="353"/>
      <c r="AK1241" s="353"/>
      <c r="AL1241" s="353"/>
      <c r="AM1241" s="353"/>
      <c r="AN1241" s="353"/>
      <c r="AO1241" s="353"/>
      <c r="AP1241" s="353"/>
    </row>
    <row r="1242">
      <c r="A1242" s="345">
        <v>44083.0</v>
      </c>
      <c r="B1242" s="348">
        <v>504.0</v>
      </c>
      <c r="C1242" s="348">
        <v>5322.0</v>
      </c>
      <c r="D1242" s="348">
        <v>2316.0</v>
      </c>
      <c r="E1242" s="348">
        <v>235.0</v>
      </c>
      <c r="F1242" s="348">
        <v>202.0</v>
      </c>
      <c r="G1242" s="348">
        <v>1268.0</v>
      </c>
      <c r="H1242" s="348">
        <v>37224.0</v>
      </c>
      <c r="I1242" s="359">
        <v>187.0</v>
      </c>
      <c r="J1242" s="348">
        <v>6766.0</v>
      </c>
      <c r="K1242" s="348">
        <v>10491.0</v>
      </c>
      <c r="L1242" s="348">
        <v>29071.0</v>
      </c>
      <c r="M1242" s="348">
        <v>621.0</v>
      </c>
      <c r="N1242" s="348">
        <v>3114.0</v>
      </c>
      <c r="O1242" s="348">
        <v>2208.0</v>
      </c>
      <c r="P1242" s="348">
        <v>6996.0</v>
      </c>
      <c r="Q1242" s="348">
        <v>368.0</v>
      </c>
      <c r="R1242" s="348">
        <v>654.0</v>
      </c>
      <c r="S1242" s="348">
        <v>2236.0</v>
      </c>
      <c r="T1242" s="348">
        <v>3467.0</v>
      </c>
      <c r="U1242" s="348">
        <v>1625.0</v>
      </c>
      <c r="V1242" s="348">
        <v>3054.0</v>
      </c>
      <c r="W1242" s="348">
        <v>4824.0</v>
      </c>
      <c r="X1242" s="348">
        <v>1224.0</v>
      </c>
      <c r="Y1242" s="348">
        <v>9886.0</v>
      </c>
      <c r="Z1242" s="348">
        <v>228.0</v>
      </c>
      <c r="AA1242" s="348">
        <v>361.0</v>
      </c>
      <c r="AB1242" s="348">
        <v>1428.0</v>
      </c>
      <c r="AC1242" s="348">
        <v>1579.0</v>
      </c>
      <c r="AD1242" s="348">
        <v>1375.0</v>
      </c>
      <c r="AE1242" s="348">
        <v>645.0</v>
      </c>
      <c r="AF1242" s="348">
        <v>3310.0</v>
      </c>
      <c r="AG1242" s="348">
        <v>318.0</v>
      </c>
      <c r="AH1242" s="348">
        <v>170.0</v>
      </c>
      <c r="AI1242" s="348">
        <v>1923.0</v>
      </c>
      <c r="AJ1242" s="353"/>
      <c r="AK1242" s="353"/>
      <c r="AL1242" s="353"/>
      <c r="AM1242" s="353"/>
      <c r="AN1242" s="353"/>
      <c r="AO1242" s="353"/>
      <c r="AP1242" s="353"/>
    </row>
    <row r="1243">
      <c r="A1243" s="345">
        <v>44084.0</v>
      </c>
      <c r="B1243" s="348">
        <v>504.0</v>
      </c>
      <c r="C1243" s="348">
        <v>5437.0</v>
      </c>
      <c r="D1243" s="348">
        <v>2347.0</v>
      </c>
      <c r="E1243" s="348">
        <v>237.0</v>
      </c>
      <c r="F1243" s="348">
        <v>210.0</v>
      </c>
      <c r="G1243" s="348">
        <v>1298.0</v>
      </c>
      <c r="H1243" s="348">
        <v>38228.0</v>
      </c>
      <c r="I1243" s="359">
        <v>212.0</v>
      </c>
      <c r="J1243" s="348">
        <v>6875.0</v>
      </c>
      <c r="K1243" s="348">
        <v>10623.0</v>
      </c>
      <c r="L1243" s="348">
        <v>29278.0</v>
      </c>
      <c r="M1243" s="348">
        <v>621.0</v>
      </c>
      <c r="N1243" s="348">
        <v>3244.0</v>
      </c>
      <c r="O1243" s="348">
        <v>2238.0</v>
      </c>
      <c r="P1243" s="348">
        <v>7134.0</v>
      </c>
      <c r="Q1243" s="348">
        <v>374.0</v>
      </c>
      <c r="R1243" s="348">
        <v>654.0</v>
      </c>
      <c r="S1243" s="348">
        <v>2267.0</v>
      </c>
      <c r="T1243" s="348">
        <v>3486.0</v>
      </c>
      <c r="U1243" s="348">
        <v>1685.0</v>
      </c>
      <c r="V1243" s="348">
        <v>3090.0</v>
      </c>
      <c r="W1243" s="348">
        <v>4884.0</v>
      </c>
      <c r="X1243" s="348">
        <v>1235.0</v>
      </c>
      <c r="Y1243" s="348">
        <v>9886.0</v>
      </c>
      <c r="Z1243" s="348">
        <v>229.0</v>
      </c>
      <c r="AA1243" s="348">
        <v>363.0</v>
      </c>
      <c r="AB1243" s="348">
        <v>1489.0</v>
      </c>
      <c r="AC1243" s="348">
        <v>1579.0</v>
      </c>
      <c r="AD1243" s="348">
        <v>1375.0</v>
      </c>
      <c r="AE1243" s="348">
        <v>649.0</v>
      </c>
      <c r="AF1243" s="348">
        <v>3331.0</v>
      </c>
      <c r="AG1243" s="348">
        <v>326.0</v>
      </c>
      <c r="AH1243" s="348">
        <v>170.0</v>
      </c>
      <c r="AI1243" s="348">
        <v>1952.0</v>
      </c>
      <c r="AJ1243" s="353"/>
      <c r="AK1243" s="353"/>
      <c r="AL1243" s="353"/>
      <c r="AM1243" s="353"/>
      <c r="AN1243" s="353"/>
      <c r="AO1243" s="353"/>
      <c r="AP1243" s="353"/>
    </row>
    <row r="1244">
      <c r="A1244" s="345">
        <v>44085.0</v>
      </c>
      <c r="B1244" s="348">
        <v>504.0</v>
      </c>
      <c r="C1244" s="348">
        <v>5529.0</v>
      </c>
      <c r="D1244" s="348">
        <v>2385.0</v>
      </c>
      <c r="E1244" s="348">
        <v>237.0</v>
      </c>
      <c r="F1244" s="348">
        <v>210.0</v>
      </c>
      <c r="G1244" s="348">
        <v>1313.0</v>
      </c>
      <c r="H1244" s="348">
        <v>39128.0</v>
      </c>
      <c r="I1244" s="359">
        <v>222.0</v>
      </c>
      <c r="J1244" s="348">
        <v>7161.0</v>
      </c>
      <c r="K1244" s="348">
        <v>10817.0</v>
      </c>
      <c r="L1244" s="348">
        <v>29562.0</v>
      </c>
      <c r="M1244" s="348">
        <v>644.0</v>
      </c>
      <c r="N1244" s="348">
        <v>3345.0</v>
      </c>
      <c r="O1244" s="348">
        <v>2248.0</v>
      </c>
      <c r="P1244" s="348">
        <v>7235.0</v>
      </c>
      <c r="Q1244" s="348">
        <v>378.0</v>
      </c>
      <c r="R1244" s="348">
        <v>724.0</v>
      </c>
      <c r="S1244" s="348">
        <v>2286.0</v>
      </c>
      <c r="T1244" s="348">
        <v>3553.0</v>
      </c>
      <c r="U1244" s="348">
        <v>1735.0</v>
      </c>
      <c r="V1244" s="348">
        <v>3116.0</v>
      </c>
      <c r="W1244" s="348">
        <v>4959.0</v>
      </c>
      <c r="X1244" s="348">
        <v>1268.0</v>
      </c>
      <c r="Y1244" s="348">
        <v>10025.0</v>
      </c>
      <c r="Z1244" s="348">
        <v>229.0</v>
      </c>
      <c r="AA1244" s="348">
        <v>366.0</v>
      </c>
      <c r="AB1244" s="348">
        <v>1557.0</v>
      </c>
      <c r="AC1244" s="348">
        <v>1584.0</v>
      </c>
      <c r="AD1244" s="348">
        <v>1413.0</v>
      </c>
      <c r="AE1244" s="348">
        <v>666.0</v>
      </c>
      <c r="AF1244" s="348">
        <v>3357.0</v>
      </c>
      <c r="AG1244" s="348">
        <v>331.0</v>
      </c>
      <c r="AH1244" s="348">
        <v>170.0</v>
      </c>
      <c r="AI1244" s="348">
        <v>1960.0</v>
      </c>
      <c r="AJ1244" s="353"/>
      <c r="AK1244" s="353"/>
      <c r="AL1244" s="353"/>
      <c r="AM1244" s="353"/>
      <c r="AN1244" s="353"/>
      <c r="AO1244" s="353"/>
      <c r="AP1244" s="353"/>
    </row>
    <row r="1245">
      <c r="A1245" s="362">
        <v>44086.0</v>
      </c>
      <c r="B1245" s="348">
        <v>504.0</v>
      </c>
      <c r="C1245" s="348">
        <v>5593.0</v>
      </c>
      <c r="D1245" s="348">
        <v>2425.0</v>
      </c>
      <c r="E1245" s="348">
        <v>237.0</v>
      </c>
      <c r="F1245" s="348">
        <v>210.0</v>
      </c>
      <c r="G1245" s="348">
        <v>1325.0</v>
      </c>
      <c r="H1245" s="348">
        <v>39793.0</v>
      </c>
      <c r="I1245" s="359">
        <v>229.0</v>
      </c>
      <c r="J1245" s="348">
        <v>7493.0</v>
      </c>
      <c r="K1245" s="348">
        <v>10969.0</v>
      </c>
      <c r="L1245" s="348">
        <v>29924.0</v>
      </c>
      <c r="M1245" s="348">
        <v>647.0</v>
      </c>
      <c r="N1245" s="348">
        <v>3445.0</v>
      </c>
      <c r="O1245" s="348">
        <v>2263.0</v>
      </c>
      <c r="P1245" s="348">
        <v>7319.0</v>
      </c>
      <c r="Q1245" s="348">
        <v>379.0</v>
      </c>
      <c r="R1245" s="348">
        <v>761.0</v>
      </c>
      <c r="S1245" s="348">
        <v>2312.0</v>
      </c>
      <c r="T1245" s="348">
        <v>3601.0</v>
      </c>
      <c r="U1245" s="348">
        <v>1740.0</v>
      </c>
      <c r="V1245" s="348">
        <v>3156.0</v>
      </c>
      <c r="W1245" s="348">
        <v>5042.0</v>
      </c>
      <c r="X1245" s="348">
        <v>1278.0</v>
      </c>
      <c r="Y1245" s="348">
        <v>10103.0</v>
      </c>
      <c r="Z1245" s="348">
        <v>229.0</v>
      </c>
      <c r="AA1245" s="348">
        <v>366.0</v>
      </c>
      <c r="AB1245" s="348">
        <v>1581.0</v>
      </c>
      <c r="AC1245" s="348">
        <v>1584.0</v>
      </c>
      <c r="AD1245" s="348">
        <v>1420.0</v>
      </c>
      <c r="AE1245" s="348">
        <v>671.0</v>
      </c>
      <c r="AF1245" s="348">
        <v>3384.0</v>
      </c>
      <c r="AG1245" s="348">
        <v>338.0</v>
      </c>
      <c r="AH1245" s="348">
        <v>170.0</v>
      </c>
      <c r="AI1245" s="348">
        <v>1967.0</v>
      </c>
      <c r="AJ1245" s="353"/>
      <c r="AK1245" s="353"/>
      <c r="AL1245" s="353"/>
      <c r="AM1245" s="353"/>
      <c r="AN1245" s="353"/>
      <c r="AO1245" s="353"/>
      <c r="AP1245" s="353"/>
    </row>
    <row r="1246">
      <c r="A1246" s="347">
        <f t="shared" ref="A1246:A1250" si="395">A1245+1</f>
        <v>44087</v>
      </c>
      <c r="B1246" s="348">
        <v>504.0</v>
      </c>
      <c r="C1246" s="348">
        <v>5691.0</v>
      </c>
      <c r="D1246" s="348">
        <v>2459.0</v>
      </c>
      <c r="E1246" s="348">
        <v>239.0</v>
      </c>
      <c r="F1246" s="348">
        <v>210.0</v>
      </c>
      <c r="G1246" s="348">
        <v>1332.0</v>
      </c>
      <c r="H1246" s="348">
        <v>40751.0</v>
      </c>
      <c r="I1246" s="359">
        <v>233.0</v>
      </c>
      <c r="J1246" s="348">
        <v>7685.0</v>
      </c>
      <c r="K1246" s="348">
        <v>11079.0</v>
      </c>
      <c r="L1246" s="348">
        <v>30540.0</v>
      </c>
      <c r="M1246" s="348">
        <v>649.0</v>
      </c>
      <c r="N1246" s="348">
        <v>3588.0</v>
      </c>
      <c r="O1246" s="348">
        <v>2269.0</v>
      </c>
      <c r="P1246" s="348">
        <v>7397.0</v>
      </c>
      <c r="Q1246" s="348">
        <v>385.0</v>
      </c>
      <c r="R1246" s="348">
        <v>761.0</v>
      </c>
      <c r="S1246" s="348">
        <v>2321.0</v>
      </c>
      <c r="T1246" s="348">
        <v>3649.0</v>
      </c>
      <c r="U1246" s="348">
        <v>1763.0</v>
      </c>
      <c r="V1246" s="348">
        <v>3168.0</v>
      </c>
      <c r="W1246" s="348">
        <v>5106.0</v>
      </c>
      <c r="X1246" s="348">
        <v>1303.0</v>
      </c>
      <c r="Y1246" s="348">
        <v>10150.0</v>
      </c>
      <c r="Z1246" s="348">
        <v>231.0</v>
      </c>
      <c r="AA1246" s="348">
        <v>371.0</v>
      </c>
      <c r="AB1246" s="348">
        <v>1607.0</v>
      </c>
      <c r="AC1246" s="348">
        <v>1592.0</v>
      </c>
      <c r="AD1246" s="348">
        <v>1420.0</v>
      </c>
      <c r="AE1246" s="348">
        <v>671.0</v>
      </c>
      <c r="AF1246" s="348">
        <v>3402.0</v>
      </c>
      <c r="AG1246" s="348">
        <v>341.0</v>
      </c>
      <c r="AH1246" s="348">
        <v>172.0</v>
      </c>
      <c r="AI1246" s="348">
        <v>1971.0</v>
      </c>
      <c r="AJ1246" s="353"/>
      <c r="AK1246" s="353"/>
      <c r="AL1246" s="353"/>
      <c r="AM1246" s="353"/>
      <c r="AN1246" s="353"/>
      <c r="AO1246" s="353"/>
      <c r="AP1246" s="353"/>
    </row>
    <row r="1247">
      <c r="A1247" s="347">
        <f t="shared" si="395"/>
        <v>44088</v>
      </c>
      <c r="B1247" s="348">
        <v>556.0</v>
      </c>
      <c r="C1247" s="348">
        <v>5782.0</v>
      </c>
      <c r="D1247" s="348">
        <v>2482.0</v>
      </c>
      <c r="E1247" s="348">
        <v>239.0</v>
      </c>
      <c r="F1247" s="348">
        <v>210.0</v>
      </c>
      <c r="G1247" s="348">
        <v>1355.0</v>
      </c>
      <c r="H1247" s="348">
        <v>42245.0</v>
      </c>
      <c r="I1247" s="359">
        <v>233.0</v>
      </c>
      <c r="J1247" s="348">
        <v>7849.0</v>
      </c>
      <c r="K1247" s="348">
        <v>11321.0</v>
      </c>
      <c r="L1247" s="348">
        <v>30905.0</v>
      </c>
      <c r="M1247" s="348">
        <v>655.0</v>
      </c>
      <c r="N1247" s="348">
        <v>3770.0</v>
      </c>
      <c r="O1247" s="348">
        <v>2269.0</v>
      </c>
      <c r="P1247" s="348">
        <v>7474.0</v>
      </c>
      <c r="Q1247" s="348">
        <v>394.0</v>
      </c>
      <c r="R1247" s="348">
        <v>838.0</v>
      </c>
      <c r="S1247" s="348">
        <v>2344.0</v>
      </c>
      <c r="T1247" s="348">
        <v>3748.0</v>
      </c>
      <c r="U1247" s="348">
        <v>1804.0</v>
      </c>
      <c r="V1247" s="348">
        <v>3208.0</v>
      </c>
      <c r="W1247" s="348">
        <v>5163.0</v>
      </c>
      <c r="X1247" s="348">
        <v>1314.0</v>
      </c>
      <c r="Y1247" s="348">
        <v>10213.0</v>
      </c>
      <c r="Z1247" s="348">
        <v>231.0</v>
      </c>
      <c r="AA1247" s="348">
        <v>379.0</v>
      </c>
      <c r="AB1247" s="348">
        <v>1693.0</v>
      </c>
      <c r="AC1247" s="348">
        <v>1592.0</v>
      </c>
      <c r="AD1247" s="348">
        <v>1513.0</v>
      </c>
      <c r="AE1247" s="348">
        <v>691.0</v>
      </c>
      <c r="AF1247" s="348">
        <v>3402.0</v>
      </c>
      <c r="AG1247" s="348">
        <v>342.0</v>
      </c>
      <c r="AH1247" s="348">
        <v>172.0</v>
      </c>
      <c r="AI1247" s="348">
        <v>2019.0</v>
      </c>
      <c r="AJ1247" s="353"/>
      <c r="AK1247" s="353"/>
      <c r="AL1247" s="353"/>
      <c r="AM1247" s="353"/>
      <c r="AN1247" s="353"/>
      <c r="AO1247" s="353"/>
      <c r="AP1247" s="353"/>
    </row>
    <row r="1248">
      <c r="A1248" s="347">
        <f t="shared" si="395"/>
        <v>44089</v>
      </c>
      <c r="B1248" s="348">
        <v>701.0</v>
      </c>
      <c r="C1248" s="348">
        <v>5837.0</v>
      </c>
      <c r="D1248" s="348">
        <v>2510.0</v>
      </c>
      <c r="E1248" s="348">
        <v>244.0</v>
      </c>
      <c r="F1248" s="348">
        <v>237.0</v>
      </c>
      <c r="G1248" s="348">
        <v>1370.0</v>
      </c>
      <c r="H1248" s="348">
        <v>43226.0</v>
      </c>
      <c r="I1248" s="359">
        <v>233.0</v>
      </c>
      <c r="J1248" s="348">
        <v>8106.0</v>
      </c>
      <c r="K1248" s="348">
        <v>11508.0</v>
      </c>
      <c r="L1248" s="348">
        <v>31243.0</v>
      </c>
      <c r="M1248" s="348">
        <v>655.0</v>
      </c>
      <c r="N1248" s="348">
        <v>3854.0</v>
      </c>
      <c r="O1248" s="348">
        <v>2287.0</v>
      </c>
      <c r="P1248" s="348">
        <v>7530.0</v>
      </c>
      <c r="Q1248" s="348">
        <v>394.0</v>
      </c>
      <c r="R1248" s="348">
        <v>862.0</v>
      </c>
      <c r="S1248" s="348">
        <v>2353.0</v>
      </c>
      <c r="T1248" s="348">
        <v>3798.0</v>
      </c>
      <c r="U1248" s="348">
        <v>1890.0</v>
      </c>
      <c r="V1248" s="348">
        <v>3234.0</v>
      </c>
      <c r="W1248" s="348">
        <v>5253.0</v>
      </c>
      <c r="X1248" s="348">
        <v>1330.0</v>
      </c>
      <c r="Y1248" s="348">
        <v>10213.0</v>
      </c>
      <c r="Z1248" s="348">
        <v>232.0</v>
      </c>
      <c r="AA1248" s="348">
        <v>385.0</v>
      </c>
      <c r="AB1248" s="348">
        <v>1759.0</v>
      </c>
      <c r="AC1248" s="348">
        <v>1593.0</v>
      </c>
      <c r="AD1248" s="348">
        <v>1526.0</v>
      </c>
      <c r="AE1248" s="348">
        <v>703.0</v>
      </c>
      <c r="AF1248" s="348">
        <v>3422.0</v>
      </c>
      <c r="AG1248" s="348">
        <v>347.0</v>
      </c>
      <c r="AH1248" s="348">
        <v>172.0</v>
      </c>
      <c r="AI1248" s="348">
        <v>2058.0</v>
      </c>
      <c r="AJ1248" s="353"/>
      <c r="AK1248" s="353"/>
      <c r="AL1248" s="353"/>
      <c r="AM1248" s="353"/>
      <c r="AN1248" s="353"/>
      <c r="AO1248" s="353"/>
      <c r="AP1248" s="353"/>
    </row>
    <row r="1249">
      <c r="A1249" s="347">
        <f t="shared" si="395"/>
        <v>44090</v>
      </c>
      <c r="B1249" s="348">
        <v>1100.0</v>
      </c>
      <c r="C1249" s="348">
        <v>5887.0</v>
      </c>
      <c r="D1249" s="348">
        <v>2558.0</v>
      </c>
      <c r="E1249" s="348">
        <v>246.0</v>
      </c>
      <c r="F1249" s="348">
        <v>253.0</v>
      </c>
      <c r="G1249" s="348">
        <v>1420.0</v>
      </c>
      <c r="H1249" s="348">
        <v>44171.0</v>
      </c>
      <c r="I1249" s="359">
        <v>241.0</v>
      </c>
      <c r="J1249" s="348">
        <v>8319.0</v>
      </c>
      <c r="K1249" s="348">
        <v>11632.0</v>
      </c>
      <c r="L1249" s="348">
        <v>31585.0</v>
      </c>
      <c r="M1249" s="348">
        <v>666.0</v>
      </c>
      <c r="N1249" s="348">
        <v>4033.0</v>
      </c>
      <c r="O1249" s="348">
        <v>2407.0</v>
      </c>
      <c r="P1249" s="348">
        <v>7587.0</v>
      </c>
      <c r="Q1249" s="348">
        <v>404.0</v>
      </c>
      <c r="R1249" s="348">
        <v>869.0</v>
      </c>
      <c r="S1249" s="348">
        <v>2366.0</v>
      </c>
      <c r="T1249" s="348">
        <v>3839.0</v>
      </c>
      <c r="U1249" s="348">
        <v>1949.0</v>
      </c>
      <c r="V1249" s="348">
        <v>3249.0</v>
      </c>
      <c r="W1249" s="348">
        <v>5319.0</v>
      </c>
      <c r="X1249" s="348">
        <v>1339.0</v>
      </c>
      <c r="Y1249" s="348">
        <v>10345.0</v>
      </c>
      <c r="Z1249" s="348">
        <v>232.0</v>
      </c>
      <c r="AA1249" s="348">
        <v>407.0</v>
      </c>
      <c r="AB1249" s="348">
        <v>1783.0</v>
      </c>
      <c r="AC1249" s="348">
        <v>1609.0</v>
      </c>
      <c r="AD1249" s="348">
        <v>1526.0</v>
      </c>
      <c r="AE1249" s="348">
        <v>725.0</v>
      </c>
      <c r="AF1249" s="348">
        <v>3432.0</v>
      </c>
      <c r="AG1249" s="348">
        <v>349.0</v>
      </c>
      <c r="AH1249" s="348">
        <v>173.0</v>
      </c>
      <c r="AI1249" s="348">
        <v>2081.0</v>
      </c>
      <c r="AJ1249" s="353"/>
      <c r="AK1249" s="353"/>
      <c r="AL1249" s="353"/>
      <c r="AM1249" s="353"/>
      <c r="AN1249" s="353"/>
      <c r="AO1249" s="353"/>
      <c r="AP1249" s="353"/>
    </row>
    <row r="1250">
      <c r="A1250" s="347">
        <f t="shared" si="395"/>
        <v>44091</v>
      </c>
      <c r="B1250" s="348">
        <v>1100.0</v>
      </c>
      <c r="C1250" s="348">
        <v>5979.0</v>
      </c>
      <c r="D1250" s="348">
        <v>2602.0</v>
      </c>
      <c r="E1250" s="348">
        <v>246.0</v>
      </c>
      <c r="F1250" s="348">
        <v>271.0</v>
      </c>
      <c r="G1250" s="348">
        <v>1440.0</v>
      </c>
      <c r="H1250" s="348">
        <v>45123.0</v>
      </c>
      <c r="I1250" s="359">
        <v>249.0</v>
      </c>
      <c r="J1250" s="348">
        <v>8650.0</v>
      </c>
      <c r="K1250" s="348">
        <v>11862.0</v>
      </c>
      <c r="L1250" s="348">
        <v>31866.0</v>
      </c>
      <c r="M1250" s="348">
        <v>670.0</v>
      </c>
      <c r="N1250" s="348">
        <v>4135.0</v>
      </c>
      <c r="O1250" s="348">
        <v>2407.0</v>
      </c>
      <c r="P1250" s="348">
        <v>7624.0</v>
      </c>
      <c r="Q1250" s="348">
        <v>412.0</v>
      </c>
      <c r="R1250" s="348">
        <v>871.0</v>
      </c>
      <c r="S1250" s="348">
        <v>2386.0</v>
      </c>
      <c r="T1250" s="348">
        <v>3857.0</v>
      </c>
      <c r="U1250" s="348">
        <v>1985.0</v>
      </c>
      <c r="V1250" s="348">
        <v>3270.0</v>
      </c>
      <c r="W1250" s="348">
        <v>5390.0</v>
      </c>
      <c r="X1250" s="348">
        <v>1350.0</v>
      </c>
      <c r="Y1250" s="348">
        <v>10357.0</v>
      </c>
      <c r="Z1250" s="348">
        <v>232.0</v>
      </c>
      <c r="AA1250" s="348">
        <v>428.0</v>
      </c>
      <c r="AB1250" s="348">
        <v>1817.0</v>
      </c>
      <c r="AC1250" s="348">
        <v>1775.0</v>
      </c>
      <c r="AD1250" s="348">
        <v>1526.0</v>
      </c>
      <c r="AE1250" s="348">
        <v>732.0</v>
      </c>
      <c r="AF1250" s="348">
        <v>3448.0</v>
      </c>
      <c r="AG1250" s="348">
        <v>360.0</v>
      </c>
      <c r="AH1250" s="348">
        <v>175.0</v>
      </c>
      <c r="AI1250" s="348">
        <v>2091.0</v>
      </c>
      <c r="AJ1250" s="353"/>
      <c r="AK1250" s="353"/>
      <c r="AL1250" s="353"/>
      <c r="AM1250" s="353"/>
      <c r="AN1250" s="353"/>
      <c r="AO1250" s="353"/>
      <c r="AP1250" s="353"/>
    </row>
    <row r="1251">
      <c r="A1251" s="345">
        <v>44092.0</v>
      </c>
      <c r="B1251" s="348">
        <v>1260.0</v>
      </c>
      <c r="C1251" s="348">
        <v>6073.0</v>
      </c>
      <c r="D1251" s="348">
        <v>2628.0</v>
      </c>
      <c r="E1251" s="348">
        <v>249.0</v>
      </c>
      <c r="F1251" s="348">
        <v>275.0</v>
      </c>
      <c r="G1251" s="348">
        <v>1471.0</v>
      </c>
      <c r="H1251" s="348">
        <v>46151.0</v>
      </c>
      <c r="I1251" s="359">
        <v>252.0</v>
      </c>
      <c r="J1251" s="348">
        <v>8938.0</v>
      </c>
      <c r="K1251" s="348">
        <v>12282.0</v>
      </c>
      <c r="L1251" s="348">
        <v>32393.0</v>
      </c>
      <c r="M1251" s="348">
        <v>681.0</v>
      </c>
      <c r="N1251" s="348">
        <v>4302.0</v>
      </c>
      <c r="O1251" s="348">
        <v>2484.0</v>
      </c>
      <c r="P1251" s="348">
        <v>7823.0</v>
      </c>
      <c r="Q1251" s="348">
        <v>416.0</v>
      </c>
      <c r="R1251" s="348">
        <v>1157.0</v>
      </c>
      <c r="S1251" s="348">
        <v>2397.0</v>
      </c>
      <c r="T1251" s="348">
        <v>3885.0</v>
      </c>
      <c r="U1251" s="348">
        <v>2048.0</v>
      </c>
      <c r="V1251" s="348">
        <v>3295.0</v>
      </c>
      <c r="W1251" s="348">
        <v>5461.0</v>
      </c>
      <c r="X1251" s="348">
        <v>1365.0</v>
      </c>
      <c r="Y1251" s="348">
        <v>10421.0</v>
      </c>
      <c r="Z1251" s="348">
        <v>233.0</v>
      </c>
      <c r="AA1251" s="348">
        <v>430.0</v>
      </c>
      <c r="AB1251" s="348">
        <v>2012.0</v>
      </c>
      <c r="AC1251" s="348">
        <v>1787.0</v>
      </c>
      <c r="AD1251" s="348">
        <v>1585.0</v>
      </c>
      <c r="AE1251" s="348">
        <v>854.0</v>
      </c>
      <c r="AF1251" s="348">
        <v>3515.0</v>
      </c>
      <c r="AG1251" s="348">
        <v>364.0</v>
      </c>
      <c r="AH1251" s="348">
        <v>179.0</v>
      </c>
      <c r="AI1251" s="348">
        <v>2108.0</v>
      </c>
      <c r="AJ1251" s="353"/>
      <c r="AK1251" s="353"/>
      <c r="AL1251" s="353"/>
      <c r="AM1251" s="353"/>
      <c r="AN1251" s="353"/>
      <c r="AO1251" s="353"/>
      <c r="AP1251" s="353"/>
    </row>
    <row r="1252">
      <c r="A1252" s="345">
        <v>44093.0</v>
      </c>
      <c r="B1252" s="348">
        <v>1304.0</v>
      </c>
      <c r="C1252" s="348">
        <v>6213.0</v>
      </c>
      <c r="D1252" s="348">
        <v>2650.0</v>
      </c>
      <c r="E1252" s="348">
        <v>262.0</v>
      </c>
      <c r="F1252" s="348">
        <v>276.0</v>
      </c>
      <c r="G1252" s="348">
        <v>1491.0</v>
      </c>
      <c r="H1252" s="348">
        <v>47176.0</v>
      </c>
      <c r="I1252" s="359">
        <v>254.0</v>
      </c>
      <c r="J1252" s="348">
        <v>9492.0</v>
      </c>
      <c r="K1252" s="348">
        <v>12685.0</v>
      </c>
      <c r="L1252" s="348">
        <v>32822.0</v>
      </c>
      <c r="M1252" s="348">
        <v>690.0</v>
      </c>
      <c r="N1252" s="348">
        <v>4392.0</v>
      </c>
      <c r="O1252" s="348">
        <v>2514.0</v>
      </c>
      <c r="P1252" s="348">
        <v>8071.0</v>
      </c>
      <c r="Q1252" s="348">
        <v>421.0</v>
      </c>
      <c r="R1252" s="348">
        <v>1174.0</v>
      </c>
      <c r="S1252" s="348">
        <v>2419.0</v>
      </c>
      <c r="T1252" s="348">
        <v>3920.0</v>
      </c>
      <c r="U1252" s="348">
        <v>2178.0</v>
      </c>
      <c r="V1252" s="348">
        <v>3325.0</v>
      </c>
      <c r="W1252" s="348">
        <v>5537.0</v>
      </c>
      <c r="X1252" s="348">
        <v>1372.0</v>
      </c>
      <c r="Y1252" s="348">
        <v>10461.0</v>
      </c>
      <c r="Z1252" s="348">
        <v>233.0</v>
      </c>
      <c r="AA1252" s="348">
        <v>436.0</v>
      </c>
      <c r="AB1252" s="348">
        <v>2084.0</v>
      </c>
      <c r="AC1252" s="348">
        <v>1787.0</v>
      </c>
      <c r="AD1252" s="348">
        <v>1630.0</v>
      </c>
      <c r="AE1252" s="348">
        <v>854.0</v>
      </c>
      <c r="AF1252" s="348">
        <v>3558.0</v>
      </c>
      <c r="AG1252" s="348">
        <v>369.0</v>
      </c>
      <c r="AH1252" s="348">
        <v>180.0</v>
      </c>
      <c r="AI1252" s="348">
        <v>2120.0</v>
      </c>
      <c r="AJ1252" s="353"/>
      <c r="AK1252" s="353"/>
      <c r="AL1252" s="353"/>
      <c r="AM1252" s="353"/>
      <c r="AN1252" s="353"/>
      <c r="AO1252" s="353"/>
      <c r="AP1252" s="353"/>
    </row>
    <row r="1253">
      <c r="A1253" s="347">
        <f t="shared" ref="A1253:A1254" si="396">A1252+1</f>
        <v>44094</v>
      </c>
      <c r="B1253" s="348">
        <v>1304.0</v>
      </c>
      <c r="C1253" s="348">
        <v>6338.0</v>
      </c>
      <c r="D1253" s="348">
        <v>2682.0</v>
      </c>
      <c r="E1253" s="348">
        <v>264.0</v>
      </c>
      <c r="F1253" s="348">
        <v>280.0</v>
      </c>
      <c r="G1253" s="348">
        <v>1506.0</v>
      </c>
      <c r="H1253" s="348">
        <v>48247.0</v>
      </c>
      <c r="I1253" s="359">
        <v>255.0</v>
      </c>
      <c r="J1253" s="348">
        <v>9910.0</v>
      </c>
      <c r="K1253" s="348">
        <v>12985.0</v>
      </c>
      <c r="L1253" s="348">
        <v>33234.0</v>
      </c>
      <c r="M1253" s="348">
        <v>705.0</v>
      </c>
      <c r="N1253" s="348">
        <v>4454.0</v>
      </c>
      <c r="O1253" s="348">
        <v>2527.0</v>
      </c>
      <c r="P1253" s="348">
        <v>8130.0</v>
      </c>
      <c r="Q1253" s="348">
        <v>421.0</v>
      </c>
      <c r="R1253" s="348">
        <v>1174.0</v>
      </c>
      <c r="S1253" s="348">
        <v>2430.0</v>
      </c>
      <c r="T1253" s="348">
        <v>3934.0</v>
      </c>
      <c r="U1253" s="348">
        <v>2215.0</v>
      </c>
      <c r="V1253" s="348">
        <v>3351.0</v>
      </c>
      <c r="W1253" s="348">
        <v>5631.0</v>
      </c>
      <c r="X1253" s="348">
        <v>1372.0</v>
      </c>
      <c r="Y1253" s="348">
        <v>10537.0</v>
      </c>
      <c r="Z1253" s="348">
        <v>233.0</v>
      </c>
      <c r="AA1253" s="348">
        <v>436.0</v>
      </c>
      <c r="AB1253" s="348">
        <v>2161.0</v>
      </c>
      <c r="AC1253" s="348">
        <v>1787.0</v>
      </c>
      <c r="AD1253" s="348">
        <v>1630.0</v>
      </c>
      <c r="AE1253" s="348">
        <v>904.0</v>
      </c>
      <c r="AF1253" s="348">
        <v>3558.0</v>
      </c>
      <c r="AG1253" s="348">
        <v>378.0</v>
      </c>
      <c r="AH1253" s="348">
        <v>231.0</v>
      </c>
      <c r="AI1253" s="348">
        <v>2123.0</v>
      </c>
      <c r="AJ1253" s="353"/>
      <c r="AK1253" s="353"/>
      <c r="AL1253" s="353"/>
      <c r="AM1253" s="353"/>
      <c r="AN1253" s="353"/>
      <c r="AO1253" s="353"/>
      <c r="AP1253" s="353"/>
    </row>
    <row r="1254">
      <c r="A1254" s="347">
        <f t="shared" si="396"/>
        <v>44095</v>
      </c>
      <c r="B1254" s="348">
        <v>1680.0</v>
      </c>
      <c r="C1254" s="348">
        <v>6418.0</v>
      </c>
      <c r="D1254" s="348">
        <v>2737.0</v>
      </c>
      <c r="E1254" s="348">
        <v>268.0</v>
      </c>
      <c r="F1254" s="348">
        <v>307.0</v>
      </c>
      <c r="G1254" s="348">
        <v>1543.0</v>
      </c>
      <c r="H1254" s="348">
        <v>49546.0</v>
      </c>
      <c r="I1254" s="359">
        <v>256.0</v>
      </c>
      <c r="J1254" s="348">
        <v>10167.0</v>
      </c>
      <c r="K1254" s="348">
        <v>13306.0</v>
      </c>
      <c r="L1254" s="348">
        <v>33575.0</v>
      </c>
      <c r="M1254" s="348">
        <v>720.0</v>
      </c>
      <c r="N1254" s="348">
        <v>4528.0</v>
      </c>
      <c r="O1254" s="348">
        <v>2549.0</v>
      </c>
      <c r="P1254" s="348">
        <v>8226.0</v>
      </c>
      <c r="Q1254" s="348">
        <v>423.0</v>
      </c>
      <c r="R1254" s="348">
        <v>1174.0</v>
      </c>
      <c r="S1254" s="348">
        <v>2442.0</v>
      </c>
      <c r="T1254" s="348">
        <v>3990.0</v>
      </c>
      <c r="U1254" s="348">
        <v>2303.0</v>
      </c>
      <c r="V1254" s="348">
        <v>3371.0</v>
      </c>
      <c r="W1254" s="348">
        <v>5708.0</v>
      </c>
      <c r="X1254" s="348">
        <v>1417.0</v>
      </c>
      <c r="Y1254" s="348">
        <v>10633.0</v>
      </c>
      <c r="Z1254" s="348">
        <v>234.0</v>
      </c>
      <c r="AA1254" s="348">
        <v>436.0</v>
      </c>
      <c r="AB1254" s="348">
        <v>2194.0</v>
      </c>
      <c r="AC1254" s="348">
        <v>1787.0</v>
      </c>
      <c r="AD1254" s="348">
        <v>1632.0</v>
      </c>
      <c r="AE1254" s="348">
        <v>917.0</v>
      </c>
      <c r="AF1254" s="348">
        <v>3558.0</v>
      </c>
      <c r="AG1254" s="348">
        <v>378.0</v>
      </c>
      <c r="AH1254" s="348">
        <v>231.0</v>
      </c>
      <c r="AI1254" s="348">
        <v>2143.0</v>
      </c>
      <c r="AJ1254" s="353"/>
      <c r="AK1254" s="353"/>
      <c r="AL1254" s="353"/>
      <c r="AM1254" s="353"/>
      <c r="AN1254" s="353"/>
      <c r="AO1254" s="353"/>
      <c r="AP1254" s="353"/>
    </row>
    <row r="1255">
      <c r="A1255" s="345">
        <v>44096.0</v>
      </c>
      <c r="B1255" s="348">
        <v>1774.0</v>
      </c>
      <c r="C1255" s="348">
        <v>6537.0</v>
      </c>
      <c r="D1255" s="348">
        <v>2859.0</v>
      </c>
      <c r="E1255" s="348">
        <v>269.0</v>
      </c>
      <c r="F1255" s="348">
        <v>335.0</v>
      </c>
      <c r="G1255" s="348">
        <v>1578.0</v>
      </c>
      <c r="H1255" s="348">
        <v>50389.0</v>
      </c>
      <c r="I1255" s="359">
        <v>256.0</v>
      </c>
      <c r="J1255" s="348">
        <v>10755.0</v>
      </c>
      <c r="K1255" s="348">
        <v>13712.0</v>
      </c>
      <c r="L1255" s="348">
        <v>33978.0</v>
      </c>
      <c r="M1255" s="348">
        <v>720.0</v>
      </c>
      <c r="N1255" s="348">
        <v>4680.0</v>
      </c>
      <c r="O1255" s="348">
        <v>2549.0</v>
      </c>
      <c r="P1255" s="348">
        <v>8266.0</v>
      </c>
      <c r="Q1255" s="348">
        <v>429.0</v>
      </c>
      <c r="R1255" s="348">
        <v>1179.0</v>
      </c>
      <c r="S1255" s="348">
        <v>2457.0</v>
      </c>
      <c r="T1255" s="348">
        <v>4047.0</v>
      </c>
      <c r="U1255" s="348">
        <v>2393.0</v>
      </c>
      <c r="V1255" s="348">
        <v>3399.0</v>
      </c>
      <c r="W1255" s="348">
        <v>5752.0</v>
      </c>
      <c r="X1255" s="348">
        <v>1533.0</v>
      </c>
      <c r="Y1255" s="348">
        <v>10722.0</v>
      </c>
      <c r="Z1255" s="348">
        <v>238.0</v>
      </c>
      <c r="AA1255" s="348">
        <v>460.0</v>
      </c>
      <c r="AB1255" s="348">
        <v>2327.0</v>
      </c>
      <c r="AC1255" s="348">
        <v>1787.0</v>
      </c>
      <c r="AD1255" s="348">
        <v>1663.0</v>
      </c>
      <c r="AE1255" s="348">
        <v>920.0</v>
      </c>
      <c r="AF1255" s="348">
        <v>3570.0</v>
      </c>
      <c r="AG1255" s="348">
        <v>380.0</v>
      </c>
      <c r="AH1255" s="348">
        <v>231.0</v>
      </c>
      <c r="AI1255" s="348">
        <v>2154.0</v>
      </c>
      <c r="AJ1255" s="353"/>
      <c r="AK1255" s="353"/>
      <c r="AL1255" s="353"/>
      <c r="AM1255" s="353"/>
      <c r="AN1255" s="353"/>
      <c r="AO1255" s="353"/>
      <c r="AP1255" s="353"/>
    </row>
    <row r="1256">
      <c r="A1256" s="345">
        <v>44097.0</v>
      </c>
      <c r="B1256" s="348">
        <v>1774.0</v>
      </c>
      <c r="C1256" s="348">
        <v>6623.0</v>
      </c>
      <c r="D1256" s="348">
        <v>2899.0</v>
      </c>
      <c r="E1256" s="348">
        <v>269.0</v>
      </c>
      <c r="F1256" s="348">
        <v>353.0</v>
      </c>
      <c r="G1256" s="348">
        <v>1634.0</v>
      </c>
      <c r="H1256" s="348">
        <v>51494.0</v>
      </c>
      <c r="I1256" s="359">
        <v>260.0</v>
      </c>
      <c r="J1256" s="348">
        <v>10925.0</v>
      </c>
      <c r="K1256" s="348">
        <v>14083.0</v>
      </c>
      <c r="L1256" s="348">
        <v>34431.0</v>
      </c>
      <c r="M1256" s="348">
        <v>722.0</v>
      </c>
      <c r="N1256" s="348">
        <v>4902.0</v>
      </c>
      <c r="O1256" s="348">
        <v>2587.0</v>
      </c>
      <c r="P1256" s="348">
        <v>8370.0</v>
      </c>
      <c r="Q1256" s="348">
        <v>433.0</v>
      </c>
      <c r="R1256" s="348">
        <v>1198.0</v>
      </c>
      <c r="S1256" s="348">
        <v>2477.0</v>
      </c>
      <c r="T1256" s="348">
        <v>4061.0</v>
      </c>
      <c r="U1256" s="348">
        <v>2498.0</v>
      </c>
      <c r="V1256" s="348">
        <v>3415.0</v>
      </c>
      <c r="W1256" s="348">
        <v>5867.0</v>
      </c>
      <c r="X1256" s="348">
        <v>1667.0</v>
      </c>
      <c r="Y1256" s="348">
        <v>10803.0</v>
      </c>
      <c r="Z1256" s="348">
        <v>240.0</v>
      </c>
      <c r="AA1256" s="348">
        <v>494.0</v>
      </c>
      <c r="AB1256" s="348">
        <v>2652.0</v>
      </c>
      <c r="AC1256" s="348">
        <v>1787.0</v>
      </c>
      <c r="AD1256" s="348">
        <v>1687.0</v>
      </c>
      <c r="AE1256" s="348">
        <v>939.0</v>
      </c>
      <c r="AF1256" s="348">
        <v>3620.0</v>
      </c>
      <c r="AG1256" s="348">
        <v>385.0</v>
      </c>
      <c r="AH1256" s="348">
        <v>240.0</v>
      </c>
      <c r="AI1256" s="348">
        <v>2169.0</v>
      </c>
      <c r="AJ1256" s="353"/>
      <c r="AK1256" s="353"/>
      <c r="AL1256" s="353"/>
      <c r="AM1256" s="353"/>
      <c r="AN1256" s="353"/>
      <c r="AO1256" s="353"/>
      <c r="AP1256" s="353"/>
    </row>
    <row r="1257">
      <c r="A1257" s="347">
        <f t="shared" ref="A1257:A1297" si="397">A1256+1</f>
        <v>44098</v>
      </c>
      <c r="B1257" s="348">
        <v>1889.0</v>
      </c>
      <c r="C1257" s="348">
        <v>6754.0</v>
      </c>
      <c r="D1257" s="348">
        <v>2982.0</v>
      </c>
      <c r="E1257" s="348">
        <v>274.0</v>
      </c>
      <c r="F1257" s="348">
        <v>367.0</v>
      </c>
      <c r="G1257" s="348">
        <v>1652.0</v>
      </c>
      <c r="H1257" s="348">
        <v>52648.0</v>
      </c>
      <c r="I1257" s="359">
        <v>262.0</v>
      </c>
      <c r="J1257" s="348">
        <v>11174.0</v>
      </c>
      <c r="K1257" s="348">
        <v>14772.0</v>
      </c>
      <c r="L1257" s="348">
        <v>34862.0</v>
      </c>
      <c r="M1257" s="348">
        <v>729.0</v>
      </c>
      <c r="N1257" s="348">
        <v>5025.0</v>
      </c>
      <c r="O1257" s="348">
        <v>2606.0</v>
      </c>
      <c r="P1257" s="348">
        <v>8451.0</v>
      </c>
      <c r="Q1257" s="348">
        <v>434.0</v>
      </c>
      <c r="R1257" s="348">
        <v>1214.0</v>
      </c>
      <c r="S1257" s="348">
        <v>2497.0</v>
      </c>
      <c r="T1257" s="348">
        <v>4093.0</v>
      </c>
      <c r="U1257" s="348">
        <v>2641.0</v>
      </c>
      <c r="V1257" s="348">
        <v>3451.0</v>
      </c>
      <c r="W1257" s="348">
        <v>6006.0</v>
      </c>
      <c r="X1257" s="348">
        <v>1751.0</v>
      </c>
      <c r="Y1257" s="348">
        <v>10877.0</v>
      </c>
      <c r="Z1257" s="348">
        <v>243.0</v>
      </c>
      <c r="AA1257" s="348">
        <v>494.0</v>
      </c>
      <c r="AB1257" s="348">
        <v>2767.0</v>
      </c>
      <c r="AC1257" s="348">
        <v>1799.0</v>
      </c>
      <c r="AD1257" s="348">
        <v>1687.0</v>
      </c>
      <c r="AE1257" s="348">
        <v>939.0</v>
      </c>
      <c r="AF1257" s="348">
        <v>3688.0</v>
      </c>
      <c r="AG1257" s="348">
        <v>395.0</v>
      </c>
      <c r="AH1257" s="348">
        <v>240.0</v>
      </c>
      <c r="AI1257" s="348">
        <v>2190.0</v>
      </c>
      <c r="AJ1257" s="353"/>
      <c r="AK1257" s="353"/>
      <c r="AL1257" s="353"/>
      <c r="AM1257" s="353"/>
      <c r="AN1257" s="353"/>
      <c r="AO1257" s="353"/>
      <c r="AP1257" s="353"/>
    </row>
    <row r="1258">
      <c r="A1258" s="347">
        <f t="shared" si="397"/>
        <v>44099</v>
      </c>
      <c r="B1258" s="348">
        <v>1889.0</v>
      </c>
      <c r="C1258" s="348">
        <v>6828.0</v>
      </c>
      <c r="D1258" s="348">
        <v>3218.0</v>
      </c>
      <c r="E1258" s="348">
        <v>277.0</v>
      </c>
      <c r="F1258" s="348">
        <v>379.0</v>
      </c>
      <c r="G1258" s="348">
        <v>1677.0</v>
      </c>
      <c r="H1258" s="348">
        <v>54268.0</v>
      </c>
      <c r="I1258" s="359">
        <v>263.0</v>
      </c>
      <c r="J1258" s="348">
        <v>12022.0</v>
      </c>
      <c r="K1258" s="348">
        <v>15043.0</v>
      </c>
      <c r="L1258" s="348">
        <v>35205.0</v>
      </c>
      <c r="M1258" s="348">
        <v>769.0</v>
      </c>
      <c r="N1258" s="348">
        <v>5080.0</v>
      </c>
      <c r="O1258" s="348">
        <v>2636.0</v>
      </c>
      <c r="P1258" s="348">
        <v>8503.0</v>
      </c>
      <c r="Q1258" s="348">
        <v>448.0</v>
      </c>
      <c r="R1258" s="348">
        <v>1227.0</v>
      </c>
      <c r="S1258" s="348">
        <v>2536.0</v>
      </c>
      <c r="T1258" s="348">
        <v>4132.0</v>
      </c>
      <c r="U1258" s="348">
        <v>2724.0</v>
      </c>
      <c r="V1258" s="348">
        <v>3463.0</v>
      </c>
      <c r="W1258" s="348">
        <v>6107.0</v>
      </c>
      <c r="X1258" s="348">
        <v>1779.0</v>
      </c>
      <c r="Y1258" s="348">
        <v>10961.0</v>
      </c>
      <c r="Z1258" s="348">
        <v>243.0</v>
      </c>
      <c r="AA1258" s="348">
        <v>519.0</v>
      </c>
      <c r="AB1258" s="348">
        <v>2941.0</v>
      </c>
      <c r="AC1258" s="348">
        <v>1799.0</v>
      </c>
      <c r="AD1258" s="348">
        <v>1687.0</v>
      </c>
      <c r="AE1258" s="348">
        <v>1039.0</v>
      </c>
      <c r="AF1258" s="348">
        <v>3688.0</v>
      </c>
      <c r="AG1258" s="348">
        <v>407.0</v>
      </c>
      <c r="AH1258" s="348">
        <v>240.0</v>
      </c>
      <c r="AI1258" s="348">
        <v>2199.0</v>
      </c>
      <c r="AJ1258" s="353"/>
      <c r="AK1258" s="353"/>
      <c r="AL1258" s="353"/>
      <c r="AM1258" s="353"/>
      <c r="AN1258" s="353"/>
      <c r="AO1258" s="353"/>
      <c r="AP1258" s="353"/>
    </row>
    <row r="1259">
      <c r="A1259" s="347">
        <f t="shared" si="397"/>
        <v>44100</v>
      </c>
      <c r="B1259" s="348">
        <v>1889.0</v>
      </c>
      <c r="C1259" s="348">
        <v>6915.0</v>
      </c>
      <c r="D1259" s="348">
        <v>3265.0</v>
      </c>
      <c r="E1259" s="348">
        <v>278.0</v>
      </c>
      <c r="F1259" s="348">
        <v>391.0</v>
      </c>
      <c r="G1259" s="348">
        <v>1717.0</v>
      </c>
      <c r="H1259" s="348">
        <v>55032.0</v>
      </c>
      <c r="I1259" s="359">
        <v>263.0</v>
      </c>
      <c r="J1259" s="348">
        <v>12644.0</v>
      </c>
      <c r="K1259" s="348">
        <v>15255.0</v>
      </c>
      <c r="L1259" s="348">
        <v>35543.0</v>
      </c>
      <c r="M1259" s="348">
        <v>780.0</v>
      </c>
      <c r="N1259" s="348">
        <v>5178.0</v>
      </c>
      <c r="O1259" s="348">
        <v>2636.0</v>
      </c>
      <c r="P1259" s="348">
        <v>8518.0</v>
      </c>
      <c r="Q1259" s="348">
        <v>448.0</v>
      </c>
      <c r="R1259" s="348">
        <v>1295.0</v>
      </c>
      <c r="S1259" s="348">
        <v>2547.0</v>
      </c>
      <c r="T1259" s="348">
        <v>4153.0</v>
      </c>
      <c r="U1259" s="348">
        <v>2847.0</v>
      </c>
      <c r="V1259" s="348">
        <v>3497.0</v>
      </c>
      <c r="W1259" s="348">
        <v>6262.0</v>
      </c>
      <c r="X1259" s="348">
        <v>1814.0</v>
      </c>
      <c r="Y1259" s="348">
        <v>11111.0</v>
      </c>
      <c r="Z1259" s="348">
        <v>247.0</v>
      </c>
      <c r="AA1259" s="348">
        <v>581.0</v>
      </c>
      <c r="AB1259" s="348">
        <v>3141.0</v>
      </c>
      <c r="AC1259" s="348">
        <v>1799.0</v>
      </c>
      <c r="AD1259" s="348">
        <v>1695.0</v>
      </c>
      <c r="AE1259" s="348">
        <v>1056.0</v>
      </c>
      <c r="AF1259" s="348">
        <v>3743.0</v>
      </c>
      <c r="AG1259" s="348">
        <v>408.0</v>
      </c>
      <c r="AH1259" s="348">
        <v>250.0</v>
      </c>
      <c r="AI1259" s="348">
        <v>2205.0</v>
      </c>
      <c r="AJ1259" s="353"/>
      <c r="AK1259" s="353"/>
      <c r="AL1259" s="353"/>
      <c r="AM1259" s="353"/>
      <c r="AN1259" s="353"/>
      <c r="AO1259" s="353"/>
      <c r="AP1259" s="353"/>
    </row>
    <row r="1260">
      <c r="A1260" s="347">
        <f t="shared" si="397"/>
        <v>44101</v>
      </c>
      <c r="B1260" s="348">
        <v>2037.0</v>
      </c>
      <c r="C1260" s="348">
        <v>6987.0</v>
      </c>
      <c r="D1260" s="348">
        <v>3478.0</v>
      </c>
      <c r="E1260" s="348">
        <v>291.0</v>
      </c>
      <c r="F1260" s="348">
        <v>402.0</v>
      </c>
      <c r="G1260" s="348">
        <v>1743.0</v>
      </c>
      <c r="H1260" s="348">
        <v>56329.0</v>
      </c>
      <c r="I1260" s="359">
        <v>265.0</v>
      </c>
      <c r="J1260" s="348">
        <v>12874.0</v>
      </c>
      <c r="K1260" s="348">
        <v>15373.0</v>
      </c>
      <c r="L1260" s="348">
        <v>35945.0</v>
      </c>
      <c r="M1260" s="348">
        <v>789.0</v>
      </c>
      <c r="N1260" s="348">
        <v>5322.0</v>
      </c>
      <c r="O1260" s="348">
        <v>2662.0</v>
      </c>
      <c r="P1260" s="348">
        <v>8593.0</v>
      </c>
      <c r="Q1260" s="348">
        <v>450.0</v>
      </c>
      <c r="R1260" s="348">
        <v>1296.0</v>
      </c>
      <c r="S1260" s="348">
        <v>2555.0</v>
      </c>
      <c r="T1260" s="348">
        <v>4195.0</v>
      </c>
      <c r="U1260" s="348">
        <v>2915.0</v>
      </c>
      <c r="V1260" s="348">
        <v>3519.0</v>
      </c>
      <c r="W1260" s="348">
        <v>6443.0</v>
      </c>
      <c r="X1260" s="348">
        <v>1814.0</v>
      </c>
      <c r="Y1260" s="348">
        <v>11328.0</v>
      </c>
      <c r="Z1260" s="348">
        <v>247.0</v>
      </c>
      <c r="AA1260" s="348">
        <v>595.0</v>
      </c>
      <c r="AB1260" s="348">
        <v>3335.0</v>
      </c>
      <c r="AC1260" s="348">
        <v>1799.0</v>
      </c>
      <c r="AD1260" s="348">
        <v>1734.0</v>
      </c>
      <c r="AE1260" s="348">
        <v>1073.0</v>
      </c>
      <c r="AF1260" s="348">
        <v>3743.0</v>
      </c>
      <c r="AG1260" s="348">
        <v>416.0</v>
      </c>
      <c r="AH1260" s="348">
        <v>250.0</v>
      </c>
      <c r="AI1260" s="348">
        <v>2217.0</v>
      </c>
      <c r="AJ1260" s="353"/>
      <c r="AK1260" s="353"/>
      <c r="AL1260" s="353"/>
      <c r="AM1260" s="353"/>
      <c r="AN1260" s="353"/>
      <c r="AO1260" s="353"/>
      <c r="AP1260" s="353"/>
    </row>
    <row r="1261">
      <c r="A1261" s="347">
        <f t="shared" si="397"/>
        <v>44102</v>
      </c>
      <c r="B1261" s="348">
        <v>2202.0</v>
      </c>
      <c r="C1261" s="348">
        <v>7126.0</v>
      </c>
      <c r="D1261" s="348">
        <v>3603.0</v>
      </c>
      <c r="E1261" s="348">
        <v>300.0</v>
      </c>
      <c r="F1261" s="348">
        <v>402.0</v>
      </c>
      <c r="G1261" s="348">
        <v>1797.0</v>
      </c>
      <c r="H1261" s="348">
        <v>57657.0</v>
      </c>
      <c r="I1261" s="359">
        <v>265.0</v>
      </c>
      <c r="J1261" s="348">
        <v>13181.0</v>
      </c>
      <c r="K1261" s="348">
        <v>15574.0</v>
      </c>
      <c r="L1261" s="348">
        <v>36323.0</v>
      </c>
      <c r="M1261" s="348">
        <v>789.0</v>
      </c>
      <c r="N1261" s="348">
        <v>5472.0</v>
      </c>
      <c r="O1261" s="348">
        <v>2692.0</v>
      </c>
      <c r="P1261" s="348">
        <v>8682.0</v>
      </c>
      <c r="Q1261" s="348">
        <v>450.0</v>
      </c>
      <c r="R1261" s="348">
        <v>1400.0</v>
      </c>
      <c r="S1261" s="348">
        <v>2559.0</v>
      </c>
      <c r="T1261" s="348">
        <v>4246.0</v>
      </c>
      <c r="U1261" s="348">
        <v>2995.0</v>
      </c>
      <c r="V1261" s="348">
        <v>3555.0</v>
      </c>
      <c r="W1261" s="348">
        <v>6636.0</v>
      </c>
      <c r="X1261" s="348">
        <v>1858.0</v>
      </c>
      <c r="Y1261" s="348">
        <v>11503.0</v>
      </c>
      <c r="Z1261" s="348">
        <v>250.0</v>
      </c>
      <c r="AA1261" s="348">
        <v>614.0</v>
      </c>
      <c r="AB1261" s="348">
        <v>3445.0</v>
      </c>
      <c r="AC1261" s="348">
        <v>1799.0</v>
      </c>
      <c r="AD1261" s="348">
        <v>1734.0</v>
      </c>
      <c r="AE1261" s="348">
        <v>1112.0</v>
      </c>
      <c r="AF1261" s="348">
        <v>3743.0</v>
      </c>
      <c r="AG1261" s="348">
        <v>416.0</v>
      </c>
      <c r="AH1261" s="348">
        <v>263.0</v>
      </c>
      <c r="AI1261" s="348">
        <v>2227.0</v>
      </c>
      <c r="AJ1261" s="353"/>
      <c r="AK1261" s="353"/>
      <c r="AL1261" s="353"/>
      <c r="AM1261" s="353"/>
      <c r="AN1261" s="353"/>
      <c r="AO1261" s="353"/>
      <c r="AP1261" s="353"/>
    </row>
    <row r="1262">
      <c r="A1262" s="347">
        <f t="shared" si="397"/>
        <v>44103</v>
      </c>
      <c r="B1262" s="348">
        <v>2325.0</v>
      </c>
      <c r="C1262" s="348">
        <v>7249.0</v>
      </c>
      <c r="D1262" s="348">
        <v>3684.0</v>
      </c>
      <c r="E1262" s="348">
        <v>302.0</v>
      </c>
      <c r="F1262" s="348">
        <v>421.0</v>
      </c>
      <c r="G1262" s="348">
        <v>1856.0</v>
      </c>
      <c r="H1262" s="348">
        <v>58775.0</v>
      </c>
      <c r="I1262" s="359">
        <v>265.0</v>
      </c>
      <c r="J1262" s="348">
        <v>13279.0</v>
      </c>
      <c r="K1262" s="348">
        <v>15834.0</v>
      </c>
      <c r="L1262" s="348">
        <v>36708.0</v>
      </c>
      <c r="M1262" s="348">
        <v>808.0</v>
      </c>
      <c r="N1262" s="348">
        <v>5521.0</v>
      </c>
      <c r="O1262" s="348">
        <v>2696.0</v>
      </c>
      <c r="P1262" s="348">
        <v>8746.0</v>
      </c>
      <c r="Q1262" s="348">
        <v>451.0</v>
      </c>
      <c r="R1262" s="348">
        <v>1416.0</v>
      </c>
      <c r="S1262" s="348">
        <v>2598.0</v>
      </c>
      <c r="T1262" s="348">
        <v>4271.0</v>
      </c>
      <c r="U1262" s="348">
        <v>3081.0</v>
      </c>
      <c r="V1262" s="348">
        <v>3575.0</v>
      </c>
      <c r="W1262" s="348">
        <v>6804.0</v>
      </c>
      <c r="X1262" s="348">
        <v>1920.0</v>
      </c>
      <c r="Y1262" s="348">
        <v>11966.0</v>
      </c>
      <c r="Z1262" s="348">
        <v>256.0</v>
      </c>
      <c r="AA1262" s="348">
        <v>628.0</v>
      </c>
      <c r="AB1262" s="348">
        <v>3603.0</v>
      </c>
      <c r="AC1262" s="348">
        <v>1802.0</v>
      </c>
      <c r="AD1262" s="348">
        <v>1800.0</v>
      </c>
      <c r="AE1262" s="348">
        <v>1126.0</v>
      </c>
      <c r="AF1262" s="348">
        <v>3743.0</v>
      </c>
      <c r="AG1262" s="348">
        <v>417.0</v>
      </c>
      <c r="AH1262" s="348">
        <v>268.0</v>
      </c>
      <c r="AI1262" s="348">
        <v>2243.0</v>
      </c>
      <c r="AJ1262" s="353"/>
      <c r="AK1262" s="353"/>
      <c r="AL1262" s="353"/>
      <c r="AM1262" s="353"/>
      <c r="AN1262" s="353"/>
      <c r="AO1262" s="353"/>
      <c r="AP1262" s="353"/>
    </row>
    <row r="1263">
      <c r="A1263" s="347">
        <f t="shared" si="397"/>
        <v>44104</v>
      </c>
      <c r="B1263" s="348">
        <v>2325.0</v>
      </c>
      <c r="C1263" s="348">
        <v>7365.0</v>
      </c>
      <c r="D1263" s="348">
        <v>3964.0</v>
      </c>
      <c r="E1263" s="348">
        <v>303.0</v>
      </c>
      <c r="F1263" s="348">
        <v>441.0</v>
      </c>
      <c r="G1263" s="348">
        <v>1885.0</v>
      </c>
      <c r="H1263" s="348">
        <v>60231.0</v>
      </c>
      <c r="I1263" s="359">
        <v>265.0</v>
      </c>
      <c r="J1263" s="348">
        <v>13650.0</v>
      </c>
      <c r="K1263" s="348">
        <v>16034.0</v>
      </c>
      <c r="L1263" s="348">
        <v>37058.0</v>
      </c>
      <c r="M1263" s="348">
        <v>810.0</v>
      </c>
      <c r="N1263" s="348">
        <v>5772.0</v>
      </c>
      <c r="O1263" s="348">
        <v>2816.0</v>
      </c>
      <c r="P1263" s="348">
        <v>8784.0</v>
      </c>
      <c r="Q1263" s="348">
        <v>495.0</v>
      </c>
      <c r="R1263" s="348">
        <v>1418.0</v>
      </c>
      <c r="S1263" s="348">
        <v>2638.0</v>
      </c>
      <c r="T1263" s="348">
        <v>4357.0</v>
      </c>
      <c r="U1263" s="348">
        <v>3185.0</v>
      </c>
      <c r="V1263" s="348">
        <v>3596.0</v>
      </c>
      <c r="W1263" s="348">
        <v>6974.0</v>
      </c>
      <c r="X1263" s="348">
        <v>1934.0</v>
      </c>
      <c r="Y1263" s="348">
        <v>12340.0</v>
      </c>
      <c r="Z1263" s="348">
        <v>267.0</v>
      </c>
      <c r="AA1263" s="348">
        <v>639.0</v>
      </c>
      <c r="AB1263" s="348">
        <v>3849.0</v>
      </c>
      <c r="AC1263" s="348">
        <v>1802.0</v>
      </c>
      <c r="AD1263" s="348">
        <v>1800.0</v>
      </c>
      <c r="AE1263" s="348">
        <v>1153.0</v>
      </c>
      <c r="AF1263" s="348">
        <v>3835.0</v>
      </c>
      <c r="AG1263" s="348">
        <v>425.0</v>
      </c>
      <c r="AH1263" s="348">
        <v>274.0</v>
      </c>
      <c r="AI1263" s="348">
        <v>2263.0</v>
      </c>
      <c r="AJ1263" s="353"/>
      <c r="AK1263" s="353"/>
      <c r="AL1263" s="353"/>
      <c r="AM1263" s="353"/>
      <c r="AN1263" s="353"/>
      <c r="AO1263" s="353"/>
      <c r="AP1263" s="353"/>
    </row>
    <row r="1264">
      <c r="A1264" s="347">
        <f t="shared" si="397"/>
        <v>44105</v>
      </c>
      <c r="B1264" s="348">
        <v>2487.0</v>
      </c>
      <c r="C1264" s="348">
        <v>7487.0</v>
      </c>
      <c r="D1264" s="348">
        <v>4101.0</v>
      </c>
      <c r="E1264" s="348">
        <v>303.0</v>
      </c>
      <c r="F1264" s="348">
        <v>456.0</v>
      </c>
      <c r="G1264" s="348">
        <v>1934.0</v>
      </c>
      <c r="H1264" s="348">
        <v>61354.0</v>
      </c>
      <c r="I1264" s="359">
        <v>268.0</v>
      </c>
      <c r="J1264" s="348">
        <v>13778.0</v>
      </c>
      <c r="K1264" s="348">
        <v>16221.0</v>
      </c>
      <c r="L1264" s="348">
        <v>37381.0</v>
      </c>
      <c r="M1264" s="348">
        <v>824.0</v>
      </c>
      <c r="N1264" s="348">
        <v>5880.0</v>
      </c>
      <c r="O1264" s="348">
        <v>2831.0</v>
      </c>
      <c r="P1264" s="348">
        <v>8857.0</v>
      </c>
      <c r="Q1264" s="348">
        <v>502.0</v>
      </c>
      <c r="R1264" s="348">
        <v>1419.0</v>
      </c>
      <c r="S1264" s="348">
        <v>2652.0</v>
      </c>
      <c r="T1264" s="348">
        <v>4422.0</v>
      </c>
      <c r="U1264" s="348">
        <v>3292.0</v>
      </c>
      <c r="V1264" s="348">
        <v>3620.0</v>
      </c>
      <c r="W1264" s="348">
        <v>7126.0</v>
      </c>
      <c r="X1264" s="348">
        <v>1949.0</v>
      </c>
      <c r="Y1264" s="348">
        <v>12577.0</v>
      </c>
      <c r="Z1264" s="348">
        <v>287.0</v>
      </c>
      <c r="AA1264" s="348">
        <v>655.0</v>
      </c>
      <c r="AB1264" s="348">
        <v>4128.0</v>
      </c>
      <c r="AC1264" s="348">
        <v>1802.0</v>
      </c>
      <c r="AD1264" s="348">
        <v>1859.0</v>
      </c>
      <c r="AE1264" s="348">
        <v>1164.0</v>
      </c>
      <c r="AF1264" s="348">
        <v>3867.0</v>
      </c>
      <c r="AG1264" s="348">
        <v>424.0</v>
      </c>
      <c r="AH1264" s="348">
        <v>272.0</v>
      </c>
      <c r="AI1264" s="348">
        <v>2298.0</v>
      </c>
      <c r="AJ1264" s="353"/>
      <c r="AK1264" s="353"/>
      <c r="AL1264" s="353"/>
      <c r="AM1264" s="353"/>
      <c r="AN1264" s="353"/>
      <c r="AO1264" s="353"/>
      <c r="AP1264" s="353"/>
    </row>
    <row r="1265">
      <c r="A1265" s="347">
        <f t="shared" si="397"/>
        <v>44106</v>
      </c>
      <c r="B1265" s="348">
        <v>2487.0</v>
      </c>
      <c r="C1265" s="348">
        <v>7578.0</v>
      </c>
      <c r="D1265" s="348">
        <v>4214.0</v>
      </c>
      <c r="E1265" s="348">
        <v>312.0</v>
      </c>
      <c r="F1265" s="348">
        <v>466.0</v>
      </c>
      <c r="G1265" s="348">
        <v>1957.0</v>
      </c>
      <c r="H1265" s="348">
        <v>62009.0</v>
      </c>
      <c r="I1265" s="359">
        <v>273.0</v>
      </c>
      <c r="J1265" s="348">
        <v>13963.0</v>
      </c>
      <c r="K1265" s="348">
        <v>16424.0</v>
      </c>
      <c r="L1265" s="348">
        <v>37741.0</v>
      </c>
      <c r="M1265" s="348">
        <v>842.0</v>
      </c>
      <c r="N1265" s="348">
        <v>5964.0</v>
      </c>
      <c r="O1265" s="348">
        <v>2864.0</v>
      </c>
      <c r="P1265" s="348">
        <v>8920.0</v>
      </c>
      <c r="Q1265" s="348">
        <v>503.0</v>
      </c>
      <c r="R1265" s="348">
        <v>1428.0</v>
      </c>
      <c r="S1265" s="348">
        <v>2659.0</v>
      </c>
      <c r="T1265" s="348">
        <v>4508.0</v>
      </c>
      <c r="U1265" s="348">
        <v>3424.0</v>
      </c>
      <c r="V1265" s="348">
        <v>3658.0</v>
      </c>
      <c r="W1265" s="348">
        <v>7306.0</v>
      </c>
      <c r="X1265" s="348">
        <v>2037.0</v>
      </c>
      <c r="Y1265" s="348">
        <v>12773.0</v>
      </c>
      <c r="Z1265" s="348">
        <v>291.0</v>
      </c>
      <c r="AA1265" s="348">
        <v>672.0</v>
      </c>
      <c r="AB1265" s="348">
        <v>4283.0</v>
      </c>
      <c r="AC1265" s="348">
        <v>1802.0</v>
      </c>
      <c r="AD1265" s="348">
        <v>1859.0</v>
      </c>
      <c r="AE1265" s="348">
        <v>1164.0</v>
      </c>
      <c r="AF1265" s="348">
        <v>3927.0</v>
      </c>
      <c r="AG1265" s="348">
        <v>428.0</v>
      </c>
      <c r="AH1265" s="348">
        <v>285.0</v>
      </c>
      <c r="AI1265" s="348">
        <v>2319.0</v>
      </c>
      <c r="AJ1265" s="353"/>
      <c r="AK1265" s="353"/>
      <c r="AL1265" s="353"/>
      <c r="AM1265" s="353"/>
      <c r="AN1265" s="353"/>
      <c r="AO1265" s="353"/>
      <c r="AP1265" s="353"/>
    </row>
    <row r="1266">
      <c r="A1266" s="347">
        <f t="shared" si="397"/>
        <v>44107</v>
      </c>
      <c r="B1266" s="348">
        <v>2642.0</v>
      </c>
      <c r="C1266" s="348">
        <v>7686.0</v>
      </c>
      <c r="D1266" s="348">
        <v>4314.0</v>
      </c>
      <c r="E1266" s="348">
        <v>316.0</v>
      </c>
      <c r="F1266" s="348">
        <v>466.0</v>
      </c>
      <c r="G1266" s="348">
        <v>1976.0</v>
      </c>
      <c r="H1266" s="348">
        <v>63197.0</v>
      </c>
      <c r="I1266" s="359">
        <v>276.0</v>
      </c>
      <c r="J1266" s="348">
        <v>14058.0</v>
      </c>
      <c r="K1266" s="348">
        <v>16624.0</v>
      </c>
      <c r="L1266" s="348">
        <v>38087.0</v>
      </c>
      <c r="M1266" s="348">
        <v>847.0</v>
      </c>
      <c r="N1266" s="348">
        <v>6112.0</v>
      </c>
      <c r="O1266" s="348">
        <v>2946.0</v>
      </c>
      <c r="P1266" s="348">
        <v>8991.0</v>
      </c>
      <c r="Q1266" s="348">
        <v>524.0</v>
      </c>
      <c r="R1266" s="348">
        <v>1462.0</v>
      </c>
      <c r="S1266" s="348">
        <v>2676.0</v>
      </c>
      <c r="T1266" s="348">
        <v>4598.0</v>
      </c>
      <c r="U1266" s="348">
        <v>3539.0</v>
      </c>
      <c r="V1266" s="348">
        <v>3683.0</v>
      </c>
      <c r="W1266" s="348">
        <v>7436.0</v>
      </c>
      <c r="X1266" s="348">
        <v>2045.0</v>
      </c>
      <c r="Y1266" s="348">
        <v>12891.0</v>
      </c>
      <c r="Z1266" s="348">
        <v>307.0</v>
      </c>
      <c r="AA1266" s="348">
        <v>681.0</v>
      </c>
      <c r="AB1266" s="348">
        <v>4771.0</v>
      </c>
      <c r="AC1266" s="348">
        <v>1811.0</v>
      </c>
      <c r="AD1266" s="348">
        <v>1886.0</v>
      </c>
      <c r="AE1266" s="348">
        <v>1167.0</v>
      </c>
      <c r="AF1266" s="348">
        <v>3974.0</v>
      </c>
      <c r="AG1266" s="348">
        <v>450.0</v>
      </c>
      <c r="AH1266" s="348">
        <v>285.0</v>
      </c>
      <c r="AI1266" s="348">
        <v>2328.0</v>
      </c>
      <c r="AJ1266" s="353"/>
      <c r="AK1266" s="353"/>
      <c r="AL1266" s="353"/>
      <c r="AM1266" s="353"/>
      <c r="AN1266" s="353"/>
      <c r="AO1266" s="353"/>
      <c r="AP1266" s="353"/>
    </row>
    <row r="1267">
      <c r="A1267" s="347">
        <f t="shared" si="397"/>
        <v>44108</v>
      </c>
      <c r="B1267" s="348">
        <v>2838.0</v>
      </c>
      <c r="C1267" s="348">
        <v>7816.0</v>
      </c>
      <c r="D1267" s="348">
        <v>4382.0</v>
      </c>
      <c r="E1267" s="348">
        <v>322.0</v>
      </c>
      <c r="F1267" s="348">
        <v>472.0</v>
      </c>
      <c r="G1267" s="348">
        <v>2046.0</v>
      </c>
      <c r="H1267" s="348">
        <v>64229.0</v>
      </c>
      <c r="I1267" s="359">
        <v>281.0</v>
      </c>
      <c r="J1267" s="348">
        <v>14137.0</v>
      </c>
      <c r="K1267" s="348">
        <v>16807.0</v>
      </c>
      <c r="L1267" s="348">
        <v>38403.0</v>
      </c>
      <c r="M1267" s="348">
        <v>866.0</v>
      </c>
      <c r="N1267" s="348">
        <v>6342.0</v>
      </c>
      <c r="O1267" s="348">
        <v>2976.0</v>
      </c>
      <c r="P1267" s="348">
        <v>9088.0</v>
      </c>
      <c r="Q1267" s="348">
        <v>528.0</v>
      </c>
      <c r="R1267" s="348">
        <v>1463.0</v>
      </c>
      <c r="S1267" s="348">
        <v>2686.0</v>
      </c>
      <c r="T1267" s="348">
        <v>4663.0</v>
      </c>
      <c r="U1267" s="348">
        <v>3671.0</v>
      </c>
      <c r="V1267" s="348">
        <v>3710.0</v>
      </c>
      <c r="W1267" s="348">
        <v>7546.0</v>
      </c>
      <c r="X1267" s="348">
        <v>2061.0</v>
      </c>
      <c r="Y1267" s="348">
        <v>13013.0</v>
      </c>
      <c r="Z1267" s="348">
        <v>310.0</v>
      </c>
      <c r="AA1267" s="348">
        <v>694.0</v>
      </c>
      <c r="AB1267" s="348">
        <v>4981.0</v>
      </c>
      <c r="AC1267" s="348">
        <v>1811.0</v>
      </c>
      <c r="AD1267" s="348">
        <v>1918.0</v>
      </c>
      <c r="AE1267" s="348">
        <v>1258.0</v>
      </c>
      <c r="AF1267" s="348">
        <v>4005.0</v>
      </c>
      <c r="AG1267" s="348">
        <v>465.0</v>
      </c>
      <c r="AH1267" s="348">
        <v>306.0</v>
      </c>
      <c r="AI1267" s="348">
        <v>2359.0</v>
      </c>
      <c r="AJ1267" s="353"/>
      <c r="AK1267" s="353"/>
      <c r="AL1267" s="353"/>
      <c r="AM1267" s="353"/>
      <c r="AN1267" s="353"/>
      <c r="AO1267" s="353"/>
      <c r="AP1267" s="353"/>
    </row>
    <row r="1268">
      <c r="A1268" s="347">
        <f t="shared" si="397"/>
        <v>44109</v>
      </c>
      <c r="B1268" s="348">
        <v>3016.0</v>
      </c>
      <c r="C1268" s="348">
        <v>7943.0</v>
      </c>
      <c r="D1268" s="348">
        <v>4454.0</v>
      </c>
      <c r="E1268" s="348">
        <v>328.0</v>
      </c>
      <c r="F1268" s="348">
        <v>501.0</v>
      </c>
      <c r="G1268" s="348">
        <v>2123.0</v>
      </c>
      <c r="H1268" s="348">
        <v>65213.0</v>
      </c>
      <c r="I1268" s="359">
        <v>286.0</v>
      </c>
      <c r="J1268" s="348">
        <v>14927.0</v>
      </c>
      <c r="K1268" s="348">
        <v>17007.0</v>
      </c>
      <c r="L1268" s="348">
        <v>38688.0</v>
      </c>
      <c r="M1268" s="348">
        <v>866.0</v>
      </c>
      <c r="N1268" s="348">
        <v>6539.0</v>
      </c>
      <c r="O1268" s="348">
        <v>3014.0</v>
      </c>
      <c r="P1268" s="348">
        <v>9119.0</v>
      </c>
      <c r="Q1268" s="348">
        <v>531.0</v>
      </c>
      <c r="R1268" s="348">
        <v>1549.0</v>
      </c>
      <c r="S1268" s="348">
        <v>2706.0</v>
      </c>
      <c r="T1268" s="348">
        <v>4738.0</v>
      </c>
      <c r="U1268" s="348">
        <v>3825.0</v>
      </c>
      <c r="V1268" s="348">
        <v>3751.0</v>
      </c>
      <c r="W1268" s="348">
        <v>7667.0</v>
      </c>
      <c r="X1268" s="348">
        <v>2147.0</v>
      </c>
      <c r="Y1268" s="348">
        <v>13169.0</v>
      </c>
      <c r="Z1268" s="348">
        <v>312.0</v>
      </c>
      <c r="AA1268" s="348">
        <v>710.0</v>
      </c>
      <c r="AB1268" s="348">
        <v>5264.0</v>
      </c>
      <c r="AC1268" s="348">
        <v>1819.0</v>
      </c>
      <c r="AD1268" s="348">
        <v>1918.0</v>
      </c>
      <c r="AE1268" s="348">
        <v>1278.0</v>
      </c>
      <c r="AF1268" s="348">
        <v>4005.0</v>
      </c>
      <c r="AG1268" s="348">
        <v>469.0</v>
      </c>
      <c r="AH1268" s="348">
        <v>319.0</v>
      </c>
      <c r="AI1268" s="348">
        <v>2392.0</v>
      </c>
      <c r="AJ1268" s="353"/>
      <c r="AK1268" s="353"/>
      <c r="AL1268" s="353"/>
      <c r="AM1268" s="353"/>
      <c r="AN1268" s="353"/>
      <c r="AO1268" s="353"/>
      <c r="AP1268" s="353"/>
    </row>
    <row r="1269">
      <c r="A1269" s="347">
        <f t="shared" si="397"/>
        <v>44110</v>
      </c>
      <c r="B1269" s="348">
        <v>3115.0</v>
      </c>
      <c r="C1269" s="348">
        <v>8072.0</v>
      </c>
      <c r="D1269" s="348">
        <v>4552.0</v>
      </c>
      <c r="E1269" s="348">
        <v>330.0</v>
      </c>
      <c r="F1269" s="348">
        <v>531.0</v>
      </c>
      <c r="G1269" s="348">
        <v>2163.0</v>
      </c>
      <c r="H1269" s="348">
        <v>66230.0</v>
      </c>
      <c r="I1269" s="359">
        <v>293.0</v>
      </c>
      <c r="J1269" s="348">
        <v>15128.0</v>
      </c>
      <c r="K1269" s="348">
        <v>17347.0</v>
      </c>
      <c r="L1269" s="348">
        <v>38980.0</v>
      </c>
      <c r="M1269" s="348">
        <v>874.0</v>
      </c>
      <c r="N1269" s="348">
        <v>6690.0</v>
      </c>
      <c r="O1269" s="348">
        <v>3056.0</v>
      </c>
      <c r="P1269" s="348">
        <v>9226.0</v>
      </c>
      <c r="Q1269" s="348">
        <v>550.0</v>
      </c>
      <c r="R1269" s="348">
        <v>1593.0</v>
      </c>
      <c r="S1269" s="348">
        <v>2739.0</v>
      </c>
      <c r="T1269" s="348">
        <v>4742.0</v>
      </c>
      <c r="U1269" s="348">
        <v>4125.0</v>
      </c>
      <c r="V1269" s="348">
        <v>3766.0</v>
      </c>
      <c r="W1269" s="348">
        <v>7871.0</v>
      </c>
      <c r="X1269" s="348">
        <v>2212.0</v>
      </c>
      <c r="Y1269" s="348">
        <v>13369.0</v>
      </c>
      <c r="Z1269" s="348">
        <v>324.0</v>
      </c>
      <c r="AA1269" s="348">
        <v>732.0</v>
      </c>
      <c r="AB1269" s="348">
        <v>5439.0</v>
      </c>
      <c r="AC1269" s="348">
        <v>1823.0</v>
      </c>
      <c r="AD1269" s="348">
        <v>1934.0</v>
      </c>
      <c r="AE1269" s="348">
        <v>1345.0</v>
      </c>
      <c r="AF1269" s="348">
        <v>4060.0</v>
      </c>
      <c r="AG1269" s="348">
        <v>474.0</v>
      </c>
      <c r="AH1269" s="348">
        <v>333.0</v>
      </c>
      <c r="AI1269" s="348">
        <v>2419.0</v>
      </c>
      <c r="AJ1269" s="353"/>
      <c r="AK1269" s="353"/>
      <c r="AL1269" s="353"/>
      <c r="AM1269" s="353"/>
      <c r="AN1269" s="353"/>
      <c r="AO1269" s="353"/>
      <c r="AP1269" s="353"/>
    </row>
    <row r="1270">
      <c r="A1270" s="347">
        <f t="shared" si="397"/>
        <v>44111</v>
      </c>
      <c r="B1270" s="348">
        <v>3326.0</v>
      </c>
      <c r="C1270" s="348">
        <v>8192.0</v>
      </c>
      <c r="D1270" s="348">
        <v>4674.0</v>
      </c>
      <c r="E1270" s="348">
        <v>331.0</v>
      </c>
      <c r="F1270" s="348">
        <v>551.0</v>
      </c>
      <c r="G1270" s="348">
        <v>2183.0</v>
      </c>
      <c r="H1270" s="348">
        <v>67216.0</v>
      </c>
      <c r="I1270" s="359">
        <v>303.0</v>
      </c>
      <c r="J1270" s="348">
        <v>15641.0</v>
      </c>
      <c r="K1270" s="348">
        <v>17617.0</v>
      </c>
      <c r="L1270" s="348">
        <v>39273.0</v>
      </c>
      <c r="M1270" s="348">
        <v>878.0</v>
      </c>
      <c r="N1270" s="348">
        <v>6800.0</v>
      </c>
      <c r="O1270" s="348">
        <v>3092.0</v>
      </c>
      <c r="P1270" s="348">
        <v>9294.0</v>
      </c>
      <c r="Q1270" s="348">
        <v>553.0</v>
      </c>
      <c r="R1270" s="348">
        <v>1693.0</v>
      </c>
      <c r="S1270" s="348">
        <v>2757.0</v>
      </c>
      <c r="T1270" s="348">
        <v>4786.0</v>
      </c>
      <c r="U1270" s="348">
        <v>4244.0</v>
      </c>
      <c r="V1270" s="348">
        <v>3817.0</v>
      </c>
      <c r="W1270" s="348">
        <v>8048.0</v>
      </c>
      <c r="X1270" s="348">
        <v>2242.0</v>
      </c>
      <c r="Y1270" s="348">
        <v>13454.0</v>
      </c>
      <c r="Z1270" s="348">
        <v>328.0</v>
      </c>
      <c r="AA1270" s="348">
        <v>732.0</v>
      </c>
      <c r="AB1270" s="348">
        <v>5699.0</v>
      </c>
      <c r="AC1270" s="348">
        <v>1831.0</v>
      </c>
      <c r="AD1270" s="348">
        <v>1982.0</v>
      </c>
      <c r="AE1270" s="348">
        <v>1386.0</v>
      </c>
      <c r="AF1270" s="348">
        <v>4111.0</v>
      </c>
      <c r="AG1270" s="348">
        <v>478.0</v>
      </c>
      <c r="AH1270" s="348">
        <v>336.0</v>
      </c>
      <c r="AI1270" s="348">
        <v>2443.0</v>
      </c>
      <c r="AJ1270" s="353"/>
      <c r="AK1270" s="353"/>
      <c r="AL1270" s="353"/>
      <c r="AM1270" s="353"/>
      <c r="AN1270" s="353"/>
      <c r="AO1270" s="353"/>
      <c r="AP1270" s="353"/>
    </row>
    <row r="1271">
      <c r="A1271" s="347">
        <f t="shared" si="397"/>
        <v>44112</v>
      </c>
      <c r="B1271" s="348">
        <v>3492.0</v>
      </c>
      <c r="C1271" s="348">
        <v>8317.0</v>
      </c>
      <c r="D1271" s="348">
        <v>4768.0</v>
      </c>
      <c r="E1271" s="348">
        <v>331.0</v>
      </c>
      <c r="F1271" s="348">
        <v>571.0</v>
      </c>
      <c r="G1271" s="348">
        <v>2192.0</v>
      </c>
      <c r="H1271" s="348">
        <v>68260.0</v>
      </c>
      <c r="I1271" s="359">
        <v>304.0</v>
      </c>
      <c r="J1271" s="348">
        <v>15966.0</v>
      </c>
      <c r="K1271" s="348">
        <v>17887.0</v>
      </c>
      <c r="L1271" s="348">
        <v>39607.0</v>
      </c>
      <c r="M1271" s="348">
        <v>879.0</v>
      </c>
      <c r="N1271" s="348">
        <v>7038.0</v>
      </c>
      <c r="O1271" s="348">
        <v>3141.0</v>
      </c>
      <c r="P1271" s="348">
        <v>9363.0</v>
      </c>
      <c r="Q1271" s="348">
        <v>555.0</v>
      </c>
      <c r="R1271" s="348">
        <v>1826.0</v>
      </c>
      <c r="S1271" s="348">
        <v>2770.0</v>
      </c>
      <c r="T1271" s="348">
        <v>4937.0</v>
      </c>
      <c r="U1271" s="348">
        <v>4386.0</v>
      </c>
      <c r="V1271" s="348">
        <v>3840.0</v>
      </c>
      <c r="W1271" s="348">
        <v>8237.0</v>
      </c>
      <c r="X1271" s="348">
        <v>2273.0</v>
      </c>
      <c r="Y1271" s="348">
        <v>13581.0</v>
      </c>
      <c r="Z1271" s="348">
        <v>335.0</v>
      </c>
      <c r="AA1271" s="348">
        <v>748.0</v>
      </c>
      <c r="AB1271" s="348">
        <v>5790.0</v>
      </c>
      <c r="AC1271" s="348">
        <v>1831.0</v>
      </c>
      <c r="AD1271" s="348">
        <v>2014.0</v>
      </c>
      <c r="AE1271" s="348">
        <v>1393.0</v>
      </c>
      <c r="AF1271" s="348">
        <v>4158.0</v>
      </c>
      <c r="AG1271" s="348">
        <v>484.0</v>
      </c>
      <c r="AH1271" s="348">
        <v>343.0</v>
      </c>
      <c r="AI1271" s="348">
        <v>2443.0</v>
      </c>
      <c r="AJ1271" s="353"/>
      <c r="AK1271" s="353"/>
      <c r="AL1271" s="353"/>
      <c r="AM1271" s="353"/>
      <c r="AN1271" s="353"/>
      <c r="AO1271" s="353"/>
      <c r="AP1271" s="353"/>
    </row>
    <row r="1272">
      <c r="A1272" s="347">
        <f t="shared" si="397"/>
        <v>44113</v>
      </c>
      <c r="B1272" s="348">
        <v>3585.0</v>
      </c>
      <c r="C1272" s="348">
        <v>8455.0</v>
      </c>
      <c r="D1272" s="348">
        <v>4854.0</v>
      </c>
      <c r="E1272" s="348">
        <v>333.0</v>
      </c>
      <c r="F1272" s="348">
        <v>585.0</v>
      </c>
      <c r="G1272" s="348">
        <v>2223.0</v>
      </c>
      <c r="H1272" s="348">
        <v>69110.0</v>
      </c>
      <c r="I1272" s="359">
        <v>309.0</v>
      </c>
      <c r="J1272" s="348">
        <v>16529.0</v>
      </c>
      <c r="K1272" s="348">
        <v>18097.0</v>
      </c>
      <c r="L1272" s="348">
        <v>39913.0</v>
      </c>
      <c r="M1272" s="348">
        <v>909.0</v>
      </c>
      <c r="N1272" s="348">
        <v>7220.0</v>
      </c>
      <c r="O1272" s="348">
        <v>3149.0</v>
      </c>
      <c r="P1272" s="348">
        <v>9505.0</v>
      </c>
      <c r="Q1272" s="348">
        <v>559.0</v>
      </c>
      <c r="R1272" s="348">
        <v>1826.0</v>
      </c>
      <c r="S1272" s="348">
        <v>2792.0</v>
      </c>
      <c r="T1272" s="348">
        <v>5002.0</v>
      </c>
      <c r="U1272" s="348">
        <v>4553.0</v>
      </c>
      <c r="V1272" s="348">
        <v>3875.0</v>
      </c>
      <c r="W1272" s="348">
        <v>8401.0</v>
      </c>
      <c r="X1272" s="348">
        <v>2309.0</v>
      </c>
      <c r="Y1272" s="348">
        <v>13692.0</v>
      </c>
      <c r="Z1272" s="348">
        <v>355.0</v>
      </c>
      <c r="AA1272" s="348">
        <v>765.0</v>
      </c>
      <c r="AB1272" s="348">
        <v>5856.0</v>
      </c>
      <c r="AC1272" s="348">
        <v>1864.0</v>
      </c>
      <c r="AD1272" s="348">
        <v>2014.0</v>
      </c>
      <c r="AE1272" s="348">
        <v>1480.0</v>
      </c>
      <c r="AF1272" s="348">
        <v>4158.0</v>
      </c>
      <c r="AG1272" s="348">
        <v>492.0</v>
      </c>
      <c r="AH1272" s="348">
        <v>349.0</v>
      </c>
      <c r="AI1272" s="348">
        <v>2549.0</v>
      </c>
      <c r="AJ1272" s="353"/>
      <c r="AK1272" s="353"/>
      <c r="AL1272" s="353"/>
      <c r="AM1272" s="353"/>
      <c r="AN1272" s="353"/>
      <c r="AO1272" s="353"/>
      <c r="AP1272" s="353"/>
    </row>
    <row r="1273">
      <c r="A1273" s="347">
        <f t="shared" si="397"/>
        <v>44114</v>
      </c>
      <c r="B1273" s="348">
        <v>3585.0</v>
      </c>
      <c r="C1273" s="348">
        <v>8598.0</v>
      </c>
      <c r="D1273" s="348">
        <v>4943.0</v>
      </c>
      <c r="E1273" s="348">
        <v>356.0</v>
      </c>
      <c r="F1273" s="348">
        <v>610.0</v>
      </c>
      <c r="G1273" s="348">
        <v>2236.0</v>
      </c>
      <c r="H1273" s="348">
        <v>70392.0</v>
      </c>
      <c r="I1273" s="359">
        <v>310.0</v>
      </c>
      <c r="J1273" s="348">
        <v>16907.0</v>
      </c>
      <c r="K1273" s="348">
        <v>18367.0</v>
      </c>
      <c r="L1273" s="348">
        <v>40218.0</v>
      </c>
      <c r="M1273" s="348">
        <v>916.0</v>
      </c>
      <c r="N1273" s="348">
        <v>7354.0</v>
      </c>
      <c r="O1273" s="348">
        <v>3167.0</v>
      </c>
      <c r="P1273" s="348">
        <v>9527.0</v>
      </c>
      <c r="Q1273" s="348">
        <v>566.0</v>
      </c>
      <c r="R1273" s="348">
        <v>1961.0</v>
      </c>
      <c r="S1273" s="348">
        <v>2799.0</v>
      </c>
      <c r="T1273" s="348">
        <v>5075.0</v>
      </c>
      <c r="U1273" s="348">
        <v>4687.0</v>
      </c>
      <c r="V1273" s="348">
        <v>3902.0</v>
      </c>
      <c r="W1273" s="348">
        <v>8549.0</v>
      </c>
      <c r="X1273" s="348">
        <v>2342.0</v>
      </c>
      <c r="Y1273" s="348">
        <v>13801.0</v>
      </c>
      <c r="Z1273" s="348">
        <v>369.0</v>
      </c>
      <c r="AA1273" s="348">
        <v>768.0</v>
      </c>
      <c r="AB1273" s="348">
        <v>5998.0</v>
      </c>
      <c r="AC1273" s="348">
        <v>1864.0</v>
      </c>
      <c r="AD1273" s="348">
        <v>2039.0</v>
      </c>
      <c r="AE1273" s="348">
        <v>1499.0</v>
      </c>
      <c r="AF1273" s="348">
        <v>4208.0</v>
      </c>
      <c r="AG1273" s="348">
        <v>640.0</v>
      </c>
      <c r="AH1273" s="348">
        <v>352.0</v>
      </c>
      <c r="AI1273" s="348">
        <v>2576.0</v>
      </c>
      <c r="AJ1273" s="353"/>
      <c r="AK1273" s="353"/>
      <c r="AL1273" s="353"/>
      <c r="AM1273" s="353"/>
      <c r="AN1273" s="353"/>
      <c r="AO1273" s="353"/>
      <c r="AP1273" s="353"/>
    </row>
    <row r="1274">
      <c r="A1274" s="347">
        <f t="shared" si="397"/>
        <v>44115</v>
      </c>
      <c r="B1274" s="348">
        <v>3585.0</v>
      </c>
      <c r="C1274" s="348">
        <v>8696.0</v>
      </c>
      <c r="D1274" s="348">
        <v>5029.0</v>
      </c>
      <c r="E1274" s="348">
        <v>361.0</v>
      </c>
      <c r="F1274" s="348">
        <v>640.0</v>
      </c>
      <c r="G1274" s="348">
        <v>2273.0</v>
      </c>
      <c r="H1274" s="348">
        <v>71454.0</v>
      </c>
      <c r="I1274" s="359">
        <v>316.0</v>
      </c>
      <c r="J1274" s="348">
        <v>17462.0</v>
      </c>
      <c r="K1274" s="348">
        <v>18572.0</v>
      </c>
      <c r="L1274" s="348">
        <v>40490.0</v>
      </c>
      <c r="M1274" s="348">
        <v>958.0</v>
      </c>
      <c r="N1274" s="348">
        <v>7563.0</v>
      </c>
      <c r="O1274" s="348">
        <v>3194.0</v>
      </c>
      <c r="P1274" s="348">
        <v>9606.0</v>
      </c>
      <c r="Q1274" s="348">
        <v>568.0</v>
      </c>
      <c r="R1274" s="348">
        <v>2009.0</v>
      </c>
      <c r="S1274" s="348">
        <v>2806.0</v>
      </c>
      <c r="T1274" s="348">
        <v>5116.0</v>
      </c>
      <c r="U1274" s="348">
        <v>4893.0</v>
      </c>
      <c r="V1274" s="348">
        <v>3952.0</v>
      </c>
      <c r="W1274" s="348">
        <v>8706.0</v>
      </c>
      <c r="X1274" s="348">
        <v>2348.0</v>
      </c>
      <c r="Y1274" s="348">
        <v>13891.0</v>
      </c>
      <c r="Z1274" s="348">
        <v>375.0</v>
      </c>
      <c r="AA1274" s="348">
        <v>769.0</v>
      </c>
      <c r="AB1274" s="348">
        <v>6107.0</v>
      </c>
      <c r="AC1274" s="348">
        <v>1864.0</v>
      </c>
      <c r="AD1274" s="348">
        <v>2039.0</v>
      </c>
      <c r="AE1274" s="348">
        <v>1560.0</v>
      </c>
      <c r="AF1274" s="348">
        <v>4208.0</v>
      </c>
      <c r="AG1274" s="348">
        <v>653.0</v>
      </c>
      <c r="AH1274" s="348">
        <v>352.0</v>
      </c>
      <c r="AI1274" s="348">
        <v>2612.0</v>
      </c>
      <c r="AJ1274" s="353"/>
      <c r="AK1274" s="353"/>
      <c r="AL1274" s="353"/>
      <c r="AM1274" s="353"/>
      <c r="AN1274" s="353"/>
      <c r="AO1274" s="353"/>
      <c r="AP1274" s="353"/>
    </row>
    <row r="1275">
      <c r="A1275" s="347">
        <f t="shared" si="397"/>
        <v>44116</v>
      </c>
      <c r="B1275" s="348">
        <v>3746.0</v>
      </c>
      <c r="C1275" s="348">
        <v>8834.0</v>
      </c>
      <c r="D1275" s="348">
        <v>5105.0</v>
      </c>
      <c r="E1275" s="348">
        <v>363.0</v>
      </c>
      <c r="F1275" s="348">
        <v>670.0</v>
      </c>
      <c r="G1275" s="348">
        <v>2357.0</v>
      </c>
      <c r="H1275" s="348">
        <v>72540.0</v>
      </c>
      <c r="I1275" s="359">
        <v>316.0</v>
      </c>
      <c r="J1275" s="348">
        <v>17700.0</v>
      </c>
      <c r="K1275" s="348">
        <v>18852.0</v>
      </c>
      <c r="L1275" s="348">
        <v>40793.0</v>
      </c>
      <c r="M1275" s="348">
        <v>958.0</v>
      </c>
      <c r="N1275" s="348">
        <v>7624.0</v>
      </c>
      <c r="O1275" s="348">
        <v>3232.0</v>
      </c>
      <c r="P1275" s="348">
        <v>9651.0</v>
      </c>
      <c r="Q1275" s="348">
        <v>568.0</v>
      </c>
      <c r="R1275" s="348">
        <v>2053.0</v>
      </c>
      <c r="S1275" s="348">
        <v>2813.0</v>
      </c>
      <c r="T1275" s="348">
        <v>5169.0</v>
      </c>
      <c r="U1275" s="348">
        <v>5005.0</v>
      </c>
      <c r="V1275" s="348">
        <v>4000.0</v>
      </c>
      <c r="W1275" s="348">
        <v>8881.0</v>
      </c>
      <c r="X1275" s="348">
        <v>2375.0</v>
      </c>
      <c r="Y1275" s="348">
        <v>14049.0</v>
      </c>
      <c r="Z1275" s="348">
        <v>379.0</v>
      </c>
      <c r="AA1275" s="348">
        <v>769.0</v>
      </c>
      <c r="AB1275" s="348">
        <v>6223.0</v>
      </c>
      <c r="AC1275" s="348">
        <v>1868.0</v>
      </c>
      <c r="AD1275" s="348">
        <v>2159.0</v>
      </c>
      <c r="AE1275" s="348">
        <v>1595.0</v>
      </c>
      <c r="AF1275" s="348">
        <v>4208.0</v>
      </c>
      <c r="AG1275" s="348">
        <v>653.0</v>
      </c>
      <c r="AH1275" s="348">
        <v>353.0</v>
      </c>
      <c r="AI1275" s="348">
        <v>2658.0</v>
      </c>
      <c r="AJ1275" s="353"/>
      <c r="AK1275" s="353"/>
      <c r="AL1275" s="353"/>
      <c r="AM1275" s="353"/>
      <c r="AN1275" s="353"/>
      <c r="AO1275" s="353"/>
      <c r="AP1275" s="353"/>
    </row>
    <row r="1276">
      <c r="A1276" s="347">
        <f t="shared" si="397"/>
        <v>44117</v>
      </c>
      <c r="B1276" s="348">
        <v>3851.0</v>
      </c>
      <c r="C1276" s="348">
        <v>8975.0</v>
      </c>
      <c r="D1276" s="348">
        <v>5167.0</v>
      </c>
      <c r="E1276" s="348">
        <v>376.0</v>
      </c>
      <c r="F1276" s="348">
        <v>670.0</v>
      </c>
      <c r="G1276" s="348">
        <v>2396.0</v>
      </c>
      <c r="H1276" s="348">
        <v>73640.0</v>
      </c>
      <c r="I1276" s="359">
        <v>318.0</v>
      </c>
      <c r="J1276" s="348">
        <v>18269.0</v>
      </c>
      <c r="K1276" s="348">
        <v>19144.0</v>
      </c>
      <c r="L1276" s="348">
        <v>41144.0</v>
      </c>
      <c r="M1276" s="348">
        <v>1024.0</v>
      </c>
      <c r="N1276" s="348">
        <v>7655.0</v>
      </c>
      <c r="O1276" s="348">
        <v>3301.0</v>
      </c>
      <c r="P1276" s="348">
        <v>9762.0</v>
      </c>
      <c r="Q1276" s="348">
        <v>574.0</v>
      </c>
      <c r="R1276" s="348">
        <v>2107.0</v>
      </c>
      <c r="S1276" s="348">
        <v>2885.0</v>
      </c>
      <c r="T1276" s="348">
        <v>5186.0</v>
      </c>
      <c r="U1276" s="348">
        <v>5096.0</v>
      </c>
      <c r="V1276" s="348">
        <v>4020.0</v>
      </c>
      <c r="W1276" s="348">
        <v>9015.0</v>
      </c>
      <c r="X1276" s="348">
        <v>2393.0</v>
      </c>
      <c r="Y1276" s="348">
        <v>14292.0</v>
      </c>
      <c r="Z1276" s="348">
        <v>406.0</v>
      </c>
      <c r="AA1276" s="348">
        <v>769.0</v>
      </c>
      <c r="AB1276" s="348">
        <v>6343.0</v>
      </c>
      <c r="AC1276" s="348">
        <v>1888.0</v>
      </c>
      <c r="AD1276" s="348">
        <v>2268.0</v>
      </c>
      <c r="AE1276" s="348">
        <v>2330.0</v>
      </c>
      <c r="AF1276" s="348">
        <v>4316.0</v>
      </c>
      <c r="AG1276" s="348">
        <v>660.0</v>
      </c>
      <c r="AH1276" s="348">
        <v>362.0</v>
      </c>
      <c r="AI1276" s="348">
        <v>2694.0</v>
      </c>
      <c r="AJ1276" s="353"/>
      <c r="AK1276" s="353"/>
      <c r="AL1276" s="353"/>
      <c r="AM1276" s="353"/>
      <c r="AN1276" s="353"/>
      <c r="AO1276" s="353"/>
      <c r="AP1276" s="353"/>
    </row>
    <row r="1277">
      <c r="A1277" s="347">
        <f t="shared" si="397"/>
        <v>44118</v>
      </c>
      <c r="B1277" s="348">
        <v>3909.0</v>
      </c>
      <c r="C1277" s="348">
        <v>9116.0</v>
      </c>
      <c r="D1277" s="348">
        <v>5273.0</v>
      </c>
      <c r="E1277" s="348">
        <v>402.0</v>
      </c>
      <c r="F1277" s="348">
        <v>684.0</v>
      </c>
      <c r="G1277" s="348">
        <v>2416.0</v>
      </c>
      <c r="H1277" s="348">
        <v>74831.0</v>
      </c>
      <c r="I1277" s="359">
        <v>318.0</v>
      </c>
      <c r="J1277" s="348">
        <v>18793.0</v>
      </c>
      <c r="K1277" s="348">
        <v>20041.0</v>
      </c>
      <c r="L1277" s="348">
        <v>41474.0</v>
      </c>
      <c r="M1277" s="348">
        <v>1079.0</v>
      </c>
      <c r="N1277" s="348">
        <v>7926.0</v>
      </c>
      <c r="O1277" s="348">
        <v>3333.0</v>
      </c>
      <c r="P1277" s="348">
        <v>9815.0</v>
      </c>
      <c r="Q1277" s="348">
        <v>584.0</v>
      </c>
      <c r="R1277" s="348">
        <v>2108.0</v>
      </c>
      <c r="S1277" s="348">
        <v>2936.0</v>
      </c>
      <c r="T1277" s="348">
        <v>5242.0</v>
      </c>
      <c r="U1277" s="348">
        <v>5221.0</v>
      </c>
      <c r="V1277" s="348">
        <v>4042.0</v>
      </c>
      <c r="W1277" s="348">
        <v>9176.0</v>
      </c>
      <c r="X1277" s="348">
        <v>2439.0</v>
      </c>
      <c r="Y1277" s="348">
        <v>14370.0</v>
      </c>
      <c r="Z1277" s="348">
        <v>410.0</v>
      </c>
      <c r="AA1277" s="348">
        <v>786.0</v>
      </c>
      <c r="AB1277" s="348">
        <v>6488.0</v>
      </c>
      <c r="AC1277" s="348">
        <v>1892.0</v>
      </c>
      <c r="AD1277" s="348">
        <v>2290.0</v>
      </c>
      <c r="AE1277" s="348">
        <v>2330.0</v>
      </c>
      <c r="AF1277" s="348">
        <v>4362.0</v>
      </c>
      <c r="AG1277" s="348">
        <v>686.0</v>
      </c>
      <c r="AH1277" s="348">
        <v>369.0</v>
      </c>
      <c r="AI1277" s="348">
        <v>2710.0</v>
      </c>
      <c r="AJ1277" s="353"/>
      <c r="AK1277" s="353"/>
      <c r="AL1277" s="353"/>
      <c r="AM1277" s="353"/>
      <c r="AN1277" s="353"/>
      <c r="AO1277" s="353"/>
      <c r="AP1277" s="353"/>
    </row>
    <row r="1278">
      <c r="A1278" s="347">
        <f t="shared" si="397"/>
        <v>44119</v>
      </c>
      <c r="B1278" s="348">
        <v>4058.0</v>
      </c>
      <c r="C1278" s="348">
        <v>9273.0</v>
      </c>
      <c r="D1278" s="348">
        <v>5523.0</v>
      </c>
      <c r="E1278" s="348">
        <v>412.0</v>
      </c>
      <c r="F1278" s="348">
        <v>684.0</v>
      </c>
      <c r="G1278" s="348">
        <v>2471.0</v>
      </c>
      <c r="H1278" s="348">
        <v>75881.0</v>
      </c>
      <c r="I1278" s="359">
        <v>321.0</v>
      </c>
      <c r="J1278" s="348">
        <v>19097.0</v>
      </c>
      <c r="K1278" s="348">
        <v>22264.0</v>
      </c>
      <c r="L1278" s="348">
        <v>41786.0</v>
      </c>
      <c r="M1278" s="348">
        <v>1138.0</v>
      </c>
      <c r="N1278" s="348">
        <v>8061.0</v>
      </c>
      <c r="O1278" s="348">
        <v>3366.0</v>
      </c>
      <c r="P1278" s="348">
        <v>9874.0</v>
      </c>
      <c r="Q1278" s="348">
        <v>588.0</v>
      </c>
      <c r="R1278" s="348">
        <v>2175.0</v>
      </c>
      <c r="S1278" s="348">
        <v>2951.0</v>
      </c>
      <c r="T1278" s="348">
        <v>5269.0</v>
      </c>
      <c r="U1278" s="348">
        <v>5352.0</v>
      </c>
      <c r="V1278" s="348">
        <v>4072.0</v>
      </c>
      <c r="W1278" s="348">
        <v>9286.0</v>
      </c>
      <c r="X1278" s="348">
        <v>2472.0</v>
      </c>
      <c r="Y1278" s="348">
        <v>14489.0</v>
      </c>
      <c r="Z1278" s="348">
        <v>413.0</v>
      </c>
      <c r="AA1278" s="348">
        <v>786.0</v>
      </c>
      <c r="AB1278" s="348">
        <v>6603.0</v>
      </c>
      <c r="AC1278" s="348">
        <v>1892.0</v>
      </c>
      <c r="AD1278" s="348">
        <v>2470.0</v>
      </c>
      <c r="AE1278" s="348">
        <v>2394.0</v>
      </c>
      <c r="AF1278" s="348">
        <v>4420.0</v>
      </c>
      <c r="AG1278" s="348">
        <v>693.0</v>
      </c>
      <c r="AH1278" s="348">
        <v>369.0</v>
      </c>
      <c r="AI1278" s="348">
        <v>2758.0</v>
      </c>
      <c r="AJ1278" s="353"/>
      <c r="AK1278" s="353"/>
      <c r="AL1278" s="353"/>
      <c r="AM1278" s="353"/>
      <c r="AN1278" s="353"/>
      <c r="AO1278" s="353"/>
      <c r="AP1278" s="353"/>
    </row>
    <row r="1279">
      <c r="A1279" s="347">
        <f t="shared" si="397"/>
        <v>44120</v>
      </c>
      <c r="B1279" s="348">
        <v>4187.0</v>
      </c>
      <c r="C1279" s="348">
        <v>9406.0</v>
      </c>
      <c r="D1279" s="348">
        <v>5621.0</v>
      </c>
      <c r="E1279" s="348">
        <v>418.0</v>
      </c>
      <c r="F1279" s="348">
        <v>699.0</v>
      </c>
      <c r="G1279" s="348">
        <v>2503.0</v>
      </c>
      <c r="H1279" s="348">
        <v>76863.0</v>
      </c>
      <c r="I1279" s="359">
        <v>341.0</v>
      </c>
      <c r="J1279" s="348">
        <v>19484.0</v>
      </c>
      <c r="K1279" s="348">
        <v>22660.0</v>
      </c>
      <c r="L1279" s="348">
        <v>42132.0</v>
      </c>
      <c r="M1279" s="348">
        <v>1189.0</v>
      </c>
      <c r="N1279" s="348">
        <v>8269.0</v>
      </c>
      <c r="O1279" s="348">
        <v>3405.0</v>
      </c>
      <c r="P1279" s="348">
        <v>9918.0</v>
      </c>
      <c r="Q1279" s="348">
        <v>593.0</v>
      </c>
      <c r="R1279" s="348">
        <v>2246.0</v>
      </c>
      <c r="S1279" s="348">
        <v>2970.0</v>
      </c>
      <c r="T1279" s="348">
        <v>5334.0</v>
      </c>
      <c r="U1279" s="348">
        <v>5500.0</v>
      </c>
      <c r="V1279" s="348">
        <v>4110.0</v>
      </c>
      <c r="W1279" s="348">
        <v>9397.0</v>
      </c>
      <c r="X1279" s="348">
        <v>2507.0</v>
      </c>
      <c r="Y1279" s="348">
        <v>14655.0</v>
      </c>
      <c r="Z1279" s="348">
        <v>413.0</v>
      </c>
      <c r="AA1279" s="348">
        <v>849.0</v>
      </c>
      <c r="AB1279" s="348">
        <v>6705.0</v>
      </c>
      <c r="AC1279" s="348">
        <v>1906.0</v>
      </c>
      <c r="AD1279" s="348">
        <v>2542.0</v>
      </c>
      <c r="AE1279" s="348">
        <v>2444.0</v>
      </c>
      <c r="AF1279" s="348">
        <v>4420.0</v>
      </c>
      <c r="AG1279" s="348">
        <v>700.0</v>
      </c>
      <c r="AH1279" s="348">
        <v>400.0</v>
      </c>
      <c r="AI1279" s="348">
        <v>2758.0</v>
      </c>
      <c r="AJ1279" s="353"/>
      <c r="AK1279" s="353"/>
      <c r="AL1279" s="353"/>
      <c r="AM1279" s="353"/>
      <c r="AN1279" s="353"/>
      <c r="AO1279" s="353"/>
      <c r="AP1279" s="353"/>
    </row>
    <row r="1280">
      <c r="A1280" s="347">
        <f t="shared" si="397"/>
        <v>44121</v>
      </c>
      <c r="B1280" s="348">
        <v>4318.0</v>
      </c>
      <c r="C1280" s="348">
        <v>9505.0</v>
      </c>
      <c r="D1280" s="348">
        <v>5735.0</v>
      </c>
      <c r="E1280" s="348">
        <v>430.0</v>
      </c>
      <c r="F1280" s="348">
        <v>701.0</v>
      </c>
      <c r="G1280" s="348">
        <v>2551.0</v>
      </c>
      <c r="H1280" s="348">
        <v>77969.0</v>
      </c>
      <c r="I1280" s="359">
        <v>368.0</v>
      </c>
      <c r="J1280" s="348">
        <v>19924.0</v>
      </c>
      <c r="K1280" s="348">
        <v>22980.0</v>
      </c>
      <c r="L1280" s="348">
        <v>42455.0</v>
      </c>
      <c r="M1280" s="348">
        <v>1224.0</v>
      </c>
      <c r="N1280" s="348">
        <v>8541.0</v>
      </c>
      <c r="O1280" s="348">
        <v>3437.0</v>
      </c>
      <c r="P1280" s="348">
        <v>9984.0</v>
      </c>
      <c r="Q1280" s="348">
        <v>597.0</v>
      </c>
      <c r="R1280" s="348">
        <v>2246.0</v>
      </c>
      <c r="S1280" s="348">
        <v>2994.0</v>
      </c>
      <c r="T1280" s="348">
        <v>5381.0</v>
      </c>
      <c r="U1280" s="348">
        <v>5756.0</v>
      </c>
      <c r="V1280" s="348">
        <v>4142.0</v>
      </c>
      <c r="W1280" s="348">
        <v>9497.0</v>
      </c>
      <c r="X1280" s="348">
        <v>2517.0</v>
      </c>
      <c r="Y1280" s="348">
        <v>14828.0</v>
      </c>
      <c r="Z1280" s="348">
        <v>436.0</v>
      </c>
      <c r="AA1280" s="348">
        <v>869.0</v>
      </c>
      <c r="AB1280" s="348">
        <v>6823.0</v>
      </c>
      <c r="AC1280" s="348">
        <v>1906.0</v>
      </c>
      <c r="AD1280" s="348">
        <v>2651.0</v>
      </c>
      <c r="AE1280" s="348">
        <v>2504.0</v>
      </c>
      <c r="AF1280" s="348">
        <v>4438.0</v>
      </c>
      <c r="AG1280" s="348">
        <v>704.0</v>
      </c>
      <c r="AH1280" s="348">
        <v>406.0</v>
      </c>
      <c r="AI1280" s="348">
        <v>2775.0</v>
      </c>
      <c r="AJ1280" s="353"/>
      <c r="AK1280" s="353"/>
      <c r="AL1280" s="353"/>
      <c r="AM1280" s="353"/>
      <c r="AN1280" s="353"/>
      <c r="AO1280" s="353"/>
      <c r="AP1280" s="353"/>
    </row>
    <row r="1281">
      <c r="A1281" s="347">
        <f t="shared" si="397"/>
        <v>44122</v>
      </c>
      <c r="B1281" s="348">
        <v>4605.0</v>
      </c>
      <c r="C1281" s="348">
        <v>9583.0</v>
      </c>
      <c r="D1281" s="348">
        <v>5892.0</v>
      </c>
      <c r="E1281" s="348">
        <v>436.0</v>
      </c>
      <c r="F1281" s="348">
        <v>721.0</v>
      </c>
      <c r="G1281" s="348">
        <v>2615.0</v>
      </c>
      <c r="H1281" s="348">
        <v>79043.0</v>
      </c>
      <c r="I1281" s="359">
        <v>368.0</v>
      </c>
      <c r="J1281" s="348">
        <v>20269.0</v>
      </c>
      <c r="K1281" s="348">
        <v>23372.0</v>
      </c>
      <c r="L1281" s="348">
        <v>42708.0</v>
      </c>
      <c r="M1281" s="348">
        <v>1227.0</v>
      </c>
      <c r="N1281" s="348">
        <v>8752.0</v>
      </c>
      <c r="O1281" s="348">
        <v>3437.0</v>
      </c>
      <c r="P1281" s="348">
        <v>10042.0</v>
      </c>
      <c r="Q1281" s="348">
        <v>610.0</v>
      </c>
      <c r="R1281" s="348">
        <v>2284.0</v>
      </c>
      <c r="S1281" s="348">
        <v>3005.0</v>
      </c>
      <c r="T1281" s="348">
        <v>5437.0</v>
      </c>
      <c r="U1281" s="348">
        <v>5863.0</v>
      </c>
      <c r="V1281" s="348">
        <v>4183.0</v>
      </c>
      <c r="W1281" s="348">
        <v>9605.0</v>
      </c>
      <c r="X1281" s="348">
        <v>2568.0</v>
      </c>
      <c r="Y1281" s="348">
        <v>14943.0</v>
      </c>
      <c r="Z1281" s="348">
        <v>439.0</v>
      </c>
      <c r="AA1281" s="348">
        <v>889.0</v>
      </c>
      <c r="AB1281" s="348">
        <v>6935.0</v>
      </c>
      <c r="AC1281" s="348">
        <v>1906.0</v>
      </c>
      <c r="AD1281" s="348">
        <v>2715.0</v>
      </c>
      <c r="AE1281" s="348">
        <v>2536.0</v>
      </c>
      <c r="AF1281" s="348">
        <v>4438.0</v>
      </c>
      <c r="AG1281" s="348">
        <v>717.0</v>
      </c>
      <c r="AH1281" s="348">
        <v>406.0</v>
      </c>
      <c r="AI1281" s="348">
        <v>2775.0</v>
      </c>
      <c r="AJ1281" s="353"/>
      <c r="AK1281" s="353"/>
      <c r="AL1281" s="353"/>
      <c r="AM1281" s="353"/>
      <c r="AN1281" s="353"/>
      <c r="AO1281" s="353"/>
      <c r="AP1281" s="353"/>
    </row>
    <row r="1282">
      <c r="A1282" s="347">
        <f t="shared" si="397"/>
        <v>44123</v>
      </c>
      <c r="B1282" s="348">
        <v>4820.0</v>
      </c>
      <c r="C1282" s="348">
        <v>9683.0</v>
      </c>
      <c r="D1282" s="348">
        <v>5948.0</v>
      </c>
      <c r="E1282" s="348">
        <v>451.0</v>
      </c>
      <c r="F1282" s="348">
        <v>721.0</v>
      </c>
      <c r="G1282" s="348">
        <v>2690.0</v>
      </c>
      <c r="H1282" s="348">
        <v>80167.0</v>
      </c>
      <c r="I1282" s="359">
        <v>371.0</v>
      </c>
      <c r="J1282" s="348">
        <v>20608.0</v>
      </c>
      <c r="K1282" s="348">
        <v>23724.0</v>
      </c>
      <c r="L1282" s="348">
        <v>43049.0</v>
      </c>
      <c r="M1282" s="348">
        <v>1227.0</v>
      </c>
      <c r="N1282" s="348">
        <v>8825.0</v>
      </c>
      <c r="O1282" s="348">
        <v>3483.0</v>
      </c>
      <c r="P1282" s="348">
        <v>10075.0</v>
      </c>
      <c r="Q1282" s="348">
        <v>619.0</v>
      </c>
      <c r="R1282" s="348">
        <v>2284.0</v>
      </c>
      <c r="S1282" s="348">
        <v>3011.0</v>
      </c>
      <c r="T1282" s="348">
        <v>5444.0</v>
      </c>
      <c r="U1282" s="348">
        <v>6033.0</v>
      </c>
      <c r="V1282" s="348">
        <v>4207.0</v>
      </c>
      <c r="W1282" s="348">
        <v>9723.0</v>
      </c>
      <c r="X1282" s="348">
        <v>2676.0</v>
      </c>
      <c r="Y1282" s="348">
        <v>15033.0</v>
      </c>
      <c r="Z1282" s="348">
        <v>449.0</v>
      </c>
      <c r="AA1282" s="348">
        <v>912.0</v>
      </c>
      <c r="AB1282" s="348">
        <v>7456.0</v>
      </c>
      <c r="AC1282" s="348">
        <v>1909.0</v>
      </c>
      <c r="AD1282" s="348">
        <v>2744.0</v>
      </c>
      <c r="AE1282" s="348">
        <v>2543.0</v>
      </c>
      <c r="AF1282" s="348">
        <v>4438.0</v>
      </c>
      <c r="AG1282" s="348">
        <v>717.0</v>
      </c>
      <c r="AH1282" s="348">
        <v>406.0</v>
      </c>
      <c r="AI1282" s="348">
        <v>2797.0</v>
      </c>
      <c r="AJ1282" s="353"/>
      <c r="AK1282" s="353"/>
      <c r="AL1282" s="353"/>
      <c r="AM1282" s="353"/>
      <c r="AN1282" s="353"/>
      <c r="AO1282" s="353"/>
      <c r="AP1282" s="353"/>
    </row>
    <row r="1283">
      <c r="A1283" s="347">
        <f t="shared" si="397"/>
        <v>44124</v>
      </c>
      <c r="B1283" s="357">
        <v>5037.0</v>
      </c>
      <c r="C1283" s="357">
        <v>9788.0</v>
      </c>
      <c r="D1283" s="357">
        <v>6069.0</v>
      </c>
      <c r="E1283" s="357">
        <v>456.0</v>
      </c>
      <c r="F1283" s="357">
        <v>727.0</v>
      </c>
      <c r="G1283" s="357">
        <v>2741.0</v>
      </c>
      <c r="H1283" s="357">
        <v>81013.0</v>
      </c>
      <c r="I1283" s="357">
        <v>379.0</v>
      </c>
      <c r="J1283" s="357">
        <v>20821.0</v>
      </c>
      <c r="K1283" s="357">
        <v>24324.0</v>
      </c>
      <c r="L1283" s="357">
        <v>43356.0</v>
      </c>
      <c r="M1283" s="357">
        <v>1255.0</v>
      </c>
      <c r="N1283" s="357">
        <v>8970.0</v>
      </c>
      <c r="O1283" s="357">
        <v>3560.0</v>
      </c>
      <c r="P1283" s="357">
        <v>10117.0</v>
      </c>
      <c r="Q1283" s="357">
        <v>619.0</v>
      </c>
      <c r="R1283" s="357">
        <v>2361.0</v>
      </c>
      <c r="S1283" s="357">
        <v>3021.0</v>
      </c>
      <c r="T1283" s="357">
        <v>5491.0</v>
      </c>
      <c r="U1283" s="357">
        <v>6143.0</v>
      </c>
      <c r="V1283" s="357">
        <v>4234.0</v>
      </c>
      <c r="W1283" s="357">
        <v>9815.0</v>
      </c>
      <c r="X1283" s="357">
        <v>2914.0</v>
      </c>
      <c r="Y1283" s="357">
        <v>15133.0</v>
      </c>
      <c r="Z1283" s="357">
        <v>462.0</v>
      </c>
      <c r="AA1283" s="357">
        <v>912.0</v>
      </c>
      <c r="AB1283" s="357">
        <v>8091.0</v>
      </c>
      <c r="AC1283" s="357">
        <v>1928.0</v>
      </c>
      <c r="AD1283" s="357">
        <v>2804.0</v>
      </c>
      <c r="AE1283" s="357">
        <v>2646.0</v>
      </c>
      <c r="AF1283" s="357">
        <v>4533.0</v>
      </c>
      <c r="AG1283" s="357">
        <v>724.0</v>
      </c>
      <c r="AH1283" s="357">
        <v>411.0</v>
      </c>
      <c r="AI1283" s="357">
        <v>2798.0</v>
      </c>
      <c r="AJ1283" s="369"/>
      <c r="AK1283" s="353"/>
      <c r="AL1283" s="353"/>
      <c r="AM1283" s="353"/>
      <c r="AN1283" s="353"/>
      <c r="AO1283" s="353"/>
      <c r="AP1283" s="353"/>
    </row>
    <row r="1284">
      <c r="A1284" s="347">
        <f t="shared" si="397"/>
        <v>44125</v>
      </c>
      <c r="B1284" s="348">
        <v>5037.0</v>
      </c>
      <c r="C1284" s="348">
        <v>9883.0</v>
      </c>
      <c r="D1284" s="348">
        <v>6217.0</v>
      </c>
      <c r="E1284" s="348">
        <v>461.0</v>
      </c>
      <c r="F1284" s="348">
        <v>727.0</v>
      </c>
      <c r="G1284" s="348">
        <v>2762.0</v>
      </c>
      <c r="H1284" s="348">
        <v>82085.0</v>
      </c>
      <c r="I1284" s="359">
        <v>379.0</v>
      </c>
      <c r="J1284" s="348">
        <v>21371.0</v>
      </c>
      <c r="K1284" s="348">
        <v>24704.0</v>
      </c>
      <c r="L1284" s="348">
        <v>43671.0</v>
      </c>
      <c r="M1284" s="348">
        <v>1255.0</v>
      </c>
      <c r="N1284" s="348">
        <v>9092.0</v>
      </c>
      <c r="O1284" s="348">
        <v>3577.0</v>
      </c>
      <c r="P1284" s="348">
        <v>10153.0</v>
      </c>
      <c r="Q1284" s="348">
        <v>628.0</v>
      </c>
      <c r="R1284" s="348">
        <v>2361.0</v>
      </c>
      <c r="S1284" s="348">
        <v>3035.0</v>
      </c>
      <c r="T1284" s="348">
        <v>5522.0</v>
      </c>
      <c r="U1284" s="348">
        <v>6410.0</v>
      </c>
      <c r="V1284" s="348">
        <v>4258.0</v>
      </c>
      <c r="W1284" s="348">
        <v>9894.0</v>
      </c>
      <c r="X1284" s="348">
        <v>2979.0</v>
      </c>
      <c r="Y1284" s="348">
        <v>15322.0</v>
      </c>
      <c r="Z1284" s="348">
        <v>479.0</v>
      </c>
      <c r="AA1284" s="348">
        <v>912.0</v>
      </c>
      <c r="AB1284" s="348">
        <v>8396.0</v>
      </c>
      <c r="AC1284" s="348">
        <v>1928.0</v>
      </c>
      <c r="AD1284" s="348">
        <v>2835.0</v>
      </c>
      <c r="AE1284" s="348">
        <v>2691.0</v>
      </c>
      <c r="AF1284" s="348">
        <v>4533.0</v>
      </c>
      <c r="AG1284" s="348">
        <v>734.0</v>
      </c>
      <c r="AH1284" s="348">
        <v>416.0</v>
      </c>
      <c r="AI1284" s="348">
        <v>2802.0</v>
      </c>
      <c r="AJ1284" s="353"/>
      <c r="AK1284" s="353"/>
      <c r="AL1284" s="353"/>
      <c r="AM1284" s="353"/>
      <c r="AN1284" s="353"/>
      <c r="AO1284" s="353"/>
      <c r="AP1284" s="353"/>
    </row>
    <row r="1285">
      <c r="A1285" s="347">
        <f t="shared" si="397"/>
        <v>44126</v>
      </c>
      <c r="B1285" s="348">
        <v>5037.0</v>
      </c>
      <c r="C1285" s="348">
        <v>9977.0</v>
      </c>
      <c r="D1285" s="348">
        <v>6292.0</v>
      </c>
      <c r="E1285" s="348">
        <v>468.0</v>
      </c>
      <c r="F1285" s="348">
        <v>747.0</v>
      </c>
      <c r="G1285" s="348">
        <v>2781.0</v>
      </c>
      <c r="H1285" s="348">
        <v>83244.0</v>
      </c>
      <c r="I1285" s="359">
        <v>419.0</v>
      </c>
      <c r="J1285" s="348">
        <v>21703.0</v>
      </c>
      <c r="K1285" s="348">
        <v>25068.0</v>
      </c>
      <c r="L1285" s="348">
        <v>44018.0</v>
      </c>
      <c r="M1285" s="348">
        <v>1267.0</v>
      </c>
      <c r="N1285" s="348">
        <v>9277.0</v>
      </c>
      <c r="O1285" s="348">
        <v>3577.0</v>
      </c>
      <c r="P1285" s="348">
        <v>10195.0</v>
      </c>
      <c r="Q1285" s="348">
        <v>633.0</v>
      </c>
      <c r="R1285" s="348">
        <v>2361.0</v>
      </c>
      <c r="S1285" s="348">
        <v>3077.0</v>
      </c>
      <c r="T1285" s="348">
        <v>5602.0</v>
      </c>
      <c r="U1285" s="348">
        <v>6524.0</v>
      </c>
      <c r="V1285" s="348">
        <v>4284.0</v>
      </c>
      <c r="W1285" s="348">
        <v>9976.0</v>
      </c>
      <c r="X1285" s="348">
        <v>3079.0</v>
      </c>
      <c r="Y1285" s="348">
        <v>15422.0</v>
      </c>
      <c r="Z1285" s="348">
        <v>494.0</v>
      </c>
      <c r="AA1285" s="348">
        <v>935.0</v>
      </c>
      <c r="AB1285" s="348">
        <v>8567.0</v>
      </c>
      <c r="AC1285" s="348">
        <v>1928.0</v>
      </c>
      <c r="AD1285" s="348">
        <v>2835.0</v>
      </c>
      <c r="AE1285" s="348">
        <v>2707.0</v>
      </c>
      <c r="AF1285" s="348">
        <v>4533.0</v>
      </c>
      <c r="AG1285" s="348">
        <v>742.0</v>
      </c>
      <c r="AH1285" s="348">
        <v>422.0</v>
      </c>
      <c r="AI1285" s="348">
        <v>2815.0</v>
      </c>
      <c r="AJ1285" s="353"/>
      <c r="AK1285" s="353"/>
      <c r="AL1285" s="353"/>
      <c r="AM1285" s="353"/>
      <c r="AN1285" s="353"/>
      <c r="AO1285" s="353"/>
      <c r="AP1285" s="353"/>
    </row>
    <row r="1286">
      <c r="A1286" s="347">
        <f t="shared" si="397"/>
        <v>44127</v>
      </c>
      <c r="B1286" s="348">
        <v>5037.0</v>
      </c>
      <c r="C1286" s="348">
        <v>10055.0</v>
      </c>
      <c r="D1286" s="348">
        <v>6367.0</v>
      </c>
      <c r="E1286" s="348">
        <v>471.0</v>
      </c>
      <c r="F1286" s="348">
        <v>760.0</v>
      </c>
      <c r="G1286" s="348">
        <v>2806.0</v>
      </c>
      <c r="H1286" s="348">
        <v>84337.0</v>
      </c>
      <c r="I1286" s="359">
        <v>425.0</v>
      </c>
      <c r="J1286" s="348">
        <v>22022.0</v>
      </c>
      <c r="K1286" s="348">
        <v>25538.0</v>
      </c>
      <c r="L1286" s="348">
        <v>44359.0</v>
      </c>
      <c r="M1286" s="348">
        <v>1282.0</v>
      </c>
      <c r="N1286" s="348">
        <v>9514.0</v>
      </c>
      <c r="O1286" s="348">
        <v>3632.0</v>
      </c>
      <c r="P1286" s="348">
        <v>10275.0</v>
      </c>
      <c r="Q1286" s="348">
        <v>645.0</v>
      </c>
      <c r="R1286" s="348">
        <v>2385.0</v>
      </c>
      <c r="S1286" s="348">
        <v>3104.0</v>
      </c>
      <c r="T1286" s="348">
        <v>5664.0</v>
      </c>
      <c r="U1286" s="348">
        <v>7047.0</v>
      </c>
      <c r="V1286" s="348">
        <v>4312.0</v>
      </c>
      <c r="W1286" s="348">
        <v>10048.0</v>
      </c>
      <c r="X1286" s="348">
        <v>3153.0</v>
      </c>
      <c r="Y1286" s="348">
        <v>15509.0</v>
      </c>
      <c r="Z1286" s="348">
        <v>512.0</v>
      </c>
      <c r="AA1286" s="348">
        <v>939.0</v>
      </c>
      <c r="AB1286" s="348">
        <v>8819.0</v>
      </c>
      <c r="AC1286" s="348">
        <v>1928.0</v>
      </c>
      <c r="AD1286" s="348">
        <v>2884.0</v>
      </c>
      <c r="AE1286" s="348">
        <v>2745.0</v>
      </c>
      <c r="AF1286" s="348">
        <v>4533.0</v>
      </c>
      <c r="AG1286" s="348">
        <v>744.0</v>
      </c>
      <c r="AH1286" s="348">
        <v>434.0</v>
      </c>
      <c r="AI1286" s="348">
        <v>2815.0</v>
      </c>
      <c r="AJ1286" s="353"/>
      <c r="AK1286" s="353"/>
      <c r="AL1286" s="353"/>
      <c r="AM1286" s="353"/>
      <c r="AN1286" s="353"/>
      <c r="AO1286" s="353"/>
      <c r="AP1286" s="353"/>
    </row>
    <row r="1287">
      <c r="A1287" s="347">
        <f t="shared" si="397"/>
        <v>44128</v>
      </c>
      <c r="B1287" s="348">
        <v>5037.0</v>
      </c>
      <c r="C1287" s="348">
        <v>10144.0</v>
      </c>
      <c r="D1287" s="348">
        <v>6455.0</v>
      </c>
      <c r="E1287" s="348">
        <v>473.0</v>
      </c>
      <c r="F1287" s="348">
        <v>760.0</v>
      </c>
      <c r="G1287" s="348">
        <v>2842.0</v>
      </c>
      <c r="H1287" s="348">
        <v>85492.0</v>
      </c>
      <c r="I1287" s="359">
        <v>447.0</v>
      </c>
      <c r="J1287" s="348">
        <v>22676.0</v>
      </c>
      <c r="K1287" s="348">
        <v>25968.0</v>
      </c>
      <c r="L1287" s="348">
        <v>44665.0</v>
      </c>
      <c r="M1287" s="348">
        <v>1288.0</v>
      </c>
      <c r="N1287" s="348">
        <v>9682.0</v>
      </c>
      <c r="O1287" s="348">
        <v>3684.0</v>
      </c>
      <c r="P1287" s="348">
        <v>10373.0</v>
      </c>
      <c r="Q1287" s="348">
        <v>654.0</v>
      </c>
      <c r="R1287" s="348">
        <v>2418.0</v>
      </c>
      <c r="S1287" s="348">
        <v>3118.0</v>
      </c>
      <c r="T1287" s="348">
        <v>5704.0</v>
      </c>
      <c r="U1287" s="348">
        <v>7248.0</v>
      </c>
      <c r="V1287" s="348">
        <v>4341.0</v>
      </c>
      <c r="W1287" s="348">
        <v>10126.0</v>
      </c>
      <c r="X1287" s="348">
        <v>3259.0</v>
      </c>
      <c r="Y1287" s="348">
        <v>15564.0</v>
      </c>
      <c r="Z1287" s="348">
        <v>519.0</v>
      </c>
      <c r="AA1287" s="348">
        <v>939.0</v>
      </c>
      <c r="AB1287" s="348">
        <v>9097.0</v>
      </c>
      <c r="AC1287" s="348">
        <v>1928.0</v>
      </c>
      <c r="AD1287" s="348">
        <v>2926.0</v>
      </c>
      <c r="AE1287" s="348">
        <v>2836.0</v>
      </c>
      <c r="AF1287" s="348">
        <v>4533.0</v>
      </c>
      <c r="AG1287" s="348">
        <v>763.0</v>
      </c>
      <c r="AH1287" s="348">
        <v>443.0</v>
      </c>
      <c r="AI1287" s="348">
        <v>2817.0</v>
      </c>
      <c r="AJ1287" s="353"/>
      <c r="AK1287" s="353"/>
      <c r="AL1287" s="353"/>
      <c r="AM1287" s="353"/>
      <c r="AN1287" s="353"/>
      <c r="AO1287" s="353"/>
      <c r="AP1287" s="353"/>
    </row>
    <row r="1288">
      <c r="A1288" s="347">
        <f t="shared" si="397"/>
        <v>44129</v>
      </c>
      <c r="B1288" s="348">
        <v>5037.0</v>
      </c>
      <c r="C1288" s="348">
        <v>10226.0</v>
      </c>
      <c r="D1288" s="348">
        <v>6574.0</v>
      </c>
      <c r="E1288" s="348">
        <v>475.0</v>
      </c>
      <c r="F1288" s="348">
        <v>768.0</v>
      </c>
      <c r="G1288" s="348">
        <v>2910.0</v>
      </c>
      <c r="H1288" s="348">
        <v>86721.0</v>
      </c>
      <c r="I1288" s="359">
        <v>501.0</v>
      </c>
      <c r="J1288" s="348">
        <v>23143.0</v>
      </c>
      <c r="K1288" s="348">
        <v>26331.0</v>
      </c>
      <c r="L1288" s="348">
        <v>44907.0</v>
      </c>
      <c r="M1288" s="348">
        <v>1288.0</v>
      </c>
      <c r="N1288" s="348">
        <v>9832.0</v>
      </c>
      <c r="O1288" s="348">
        <v>3710.0</v>
      </c>
      <c r="P1288" s="348">
        <v>10425.0</v>
      </c>
      <c r="Q1288" s="348">
        <v>662.0</v>
      </c>
      <c r="R1288" s="348">
        <v>2471.0</v>
      </c>
      <c r="S1288" s="348">
        <v>3134.0</v>
      </c>
      <c r="T1288" s="348">
        <v>5885.0</v>
      </c>
      <c r="U1288" s="348">
        <v>7420.0</v>
      </c>
      <c r="V1288" s="348">
        <v>4374.0</v>
      </c>
      <c r="W1288" s="348">
        <v>10201.0</v>
      </c>
      <c r="X1288" s="348">
        <v>3330.0</v>
      </c>
      <c r="Y1288" s="348">
        <v>15664.0</v>
      </c>
      <c r="Z1288" s="348">
        <v>558.0</v>
      </c>
      <c r="AA1288" s="348">
        <v>941.0</v>
      </c>
      <c r="AB1288" s="348">
        <v>9654.0</v>
      </c>
      <c r="AC1288" s="348">
        <v>1928.0</v>
      </c>
      <c r="AD1288" s="348">
        <v>3024.0</v>
      </c>
      <c r="AE1288" s="348">
        <v>3075.0</v>
      </c>
      <c r="AF1288" s="348">
        <v>4533.0</v>
      </c>
      <c r="AG1288" s="348">
        <v>784.0</v>
      </c>
      <c r="AH1288" s="348">
        <v>443.0</v>
      </c>
      <c r="AI1288" s="348">
        <v>2835.0</v>
      </c>
      <c r="AJ1288" s="353"/>
      <c r="AK1288" s="353"/>
      <c r="AL1288" s="353"/>
      <c r="AM1288" s="353"/>
      <c r="AN1288" s="353"/>
      <c r="AO1288" s="353"/>
      <c r="AP1288" s="353"/>
    </row>
    <row r="1289">
      <c r="A1289" s="347">
        <f t="shared" si="397"/>
        <v>44130</v>
      </c>
      <c r="B1289" s="348">
        <v>5037.0</v>
      </c>
      <c r="C1289" s="348">
        <v>10285.0</v>
      </c>
      <c r="D1289" s="348">
        <v>6835.0</v>
      </c>
      <c r="E1289" s="348">
        <v>482.0</v>
      </c>
      <c r="F1289" s="348">
        <v>773.0</v>
      </c>
      <c r="G1289" s="348">
        <v>2939.0</v>
      </c>
      <c r="H1289" s="348">
        <v>87883.0</v>
      </c>
      <c r="I1289" s="359">
        <v>521.0</v>
      </c>
      <c r="J1289" s="348">
        <v>23585.0</v>
      </c>
      <c r="K1289" s="348">
        <v>26634.0</v>
      </c>
      <c r="L1289" s="348">
        <v>45203.0</v>
      </c>
      <c r="M1289" s="348">
        <v>1300.0</v>
      </c>
      <c r="N1289" s="348">
        <v>9959.0</v>
      </c>
      <c r="O1289" s="348">
        <v>3744.0</v>
      </c>
      <c r="P1289" s="348">
        <v>10481.0</v>
      </c>
      <c r="Q1289" s="348">
        <v>664.0</v>
      </c>
      <c r="R1289" s="348">
        <v>2541.0</v>
      </c>
      <c r="S1289" s="348">
        <v>3156.0</v>
      </c>
      <c r="T1289" s="348">
        <v>6015.0</v>
      </c>
      <c r="U1289" s="348">
        <v>7605.0</v>
      </c>
      <c r="V1289" s="348">
        <v>4405.0</v>
      </c>
      <c r="W1289" s="348">
        <v>10286.0</v>
      </c>
      <c r="X1289" s="348">
        <v>3392.0</v>
      </c>
      <c r="Y1289" s="348">
        <v>15744.0</v>
      </c>
      <c r="Z1289" s="348">
        <v>590.0</v>
      </c>
      <c r="AA1289" s="348">
        <v>941.0</v>
      </c>
      <c r="AB1289" s="348">
        <v>9905.0</v>
      </c>
      <c r="AC1289" s="348">
        <v>1928.0</v>
      </c>
      <c r="AD1289" s="348">
        <v>3083.0</v>
      </c>
      <c r="AE1289" s="348">
        <v>3093.0</v>
      </c>
      <c r="AF1289" s="348">
        <v>4598.0</v>
      </c>
      <c r="AG1289" s="348">
        <v>784.0</v>
      </c>
      <c r="AH1289" s="348">
        <v>443.0</v>
      </c>
      <c r="AI1289" s="348">
        <v>2838.0</v>
      </c>
      <c r="AJ1289" s="353"/>
      <c r="AK1289" s="353"/>
      <c r="AL1289" s="353"/>
      <c r="AM1289" s="353"/>
      <c r="AN1289" s="353"/>
      <c r="AO1289" s="353"/>
      <c r="AP1289" s="353"/>
    </row>
    <row r="1290">
      <c r="A1290" s="347">
        <f t="shared" si="397"/>
        <v>44131</v>
      </c>
      <c r="B1290" s="348">
        <v>5037.0</v>
      </c>
      <c r="C1290" s="348">
        <v>10361.0</v>
      </c>
      <c r="D1290" s="348">
        <v>6936.0</v>
      </c>
      <c r="E1290" s="348">
        <v>495.0</v>
      </c>
      <c r="F1290" s="348">
        <v>785.0</v>
      </c>
      <c r="G1290" s="348">
        <v>2971.0</v>
      </c>
      <c r="H1290" s="348">
        <v>89017.0</v>
      </c>
      <c r="I1290" s="359">
        <v>542.0</v>
      </c>
      <c r="J1290" s="348">
        <v>24140.0</v>
      </c>
      <c r="K1290" s="348">
        <v>26951.0</v>
      </c>
      <c r="L1290" s="348">
        <v>45450.0</v>
      </c>
      <c r="M1290" s="348">
        <v>1306.0</v>
      </c>
      <c r="N1290" s="348">
        <v>10175.0</v>
      </c>
      <c r="O1290" s="348">
        <v>3776.0</v>
      </c>
      <c r="P1290" s="348">
        <v>10513.0</v>
      </c>
      <c r="Q1290" s="348">
        <v>672.0</v>
      </c>
      <c r="R1290" s="348">
        <v>2541.0</v>
      </c>
      <c r="S1290" s="348">
        <v>3188.0</v>
      </c>
      <c r="T1290" s="348">
        <v>6075.0</v>
      </c>
      <c r="U1290" s="348">
        <v>8085.0</v>
      </c>
      <c r="V1290" s="348">
        <v>4430.0</v>
      </c>
      <c r="W1290" s="348">
        <v>10376.0</v>
      </c>
      <c r="X1290" s="348">
        <v>3447.0</v>
      </c>
      <c r="Y1290" s="348">
        <v>16124.0</v>
      </c>
      <c r="Z1290" s="348">
        <v>603.0</v>
      </c>
      <c r="AA1290" s="348">
        <v>941.0</v>
      </c>
      <c r="AB1290" s="348">
        <v>10203.0</v>
      </c>
      <c r="AC1290" s="348">
        <v>1928.0</v>
      </c>
      <c r="AD1290" s="348">
        <v>3120.0</v>
      </c>
      <c r="AE1290" s="348">
        <v>3358.0</v>
      </c>
      <c r="AF1290" s="348">
        <v>4598.0</v>
      </c>
      <c r="AG1290" s="348">
        <v>816.0</v>
      </c>
      <c r="AH1290" s="348">
        <v>449.0</v>
      </c>
      <c r="AI1290" s="348">
        <v>2839.0</v>
      </c>
      <c r="AJ1290" s="353"/>
      <c r="AK1290" s="353"/>
      <c r="AL1290" s="353"/>
      <c r="AM1290" s="353"/>
      <c r="AN1290" s="353"/>
      <c r="AO1290" s="353"/>
      <c r="AP1290" s="353"/>
    </row>
    <row r="1291">
      <c r="A1291" s="347">
        <f t="shared" si="397"/>
        <v>44132</v>
      </c>
      <c r="B1291" s="348">
        <v>5037.0</v>
      </c>
      <c r="C1291" s="348">
        <v>10397.0</v>
      </c>
      <c r="D1291" s="348">
        <v>7030.0</v>
      </c>
      <c r="E1291" s="348">
        <v>510.0</v>
      </c>
      <c r="F1291" s="348">
        <v>788.0</v>
      </c>
      <c r="G1291" s="348">
        <v>3013.0</v>
      </c>
      <c r="H1291" s="348">
        <v>90064.0</v>
      </c>
      <c r="I1291" s="359">
        <v>574.0</v>
      </c>
      <c r="J1291" s="348">
        <v>24507.0</v>
      </c>
      <c r="K1291" s="348">
        <v>27278.0</v>
      </c>
      <c r="L1291" s="348">
        <v>45683.0</v>
      </c>
      <c r="M1291" s="348">
        <v>1328.0</v>
      </c>
      <c r="N1291" s="348">
        <v>10267.0</v>
      </c>
      <c r="O1291" s="348">
        <v>3793.0</v>
      </c>
      <c r="P1291" s="348">
        <v>10593.0</v>
      </c>
      <c r="Q1291" s="348">
        <v>679.0</v>
      </c>
      <c r="R1291" s="348">
        <v>2564.0</v>
      </c>
      <c r="S1291" s="348">
        <v>3220.0</v>
      </c>
      <c r="T1291" s="348">
        <v>6113.0</v>
      </c>
      <c r="U1291" s="348">
        <v>8283.0</v>
      </c>
      <c r="V1291" s="348">
        <v>4445.0</v>
      </c>
      <c r="W1291" s="348">
        <v>10464.0</v>
      </c>
      <c r="X1291" s="348">
        <v>3557.0</v>
      </c>
      <c r="Y1291" s="348">
        <v>16230.0</v>
      </c>
      <c r="Z1291" s="348">
        <v>613.0</v>
      </c>
      <c r="AA1291" s="348">
        <v>977.0</v>
      </c>
      <c r="AB1291" s="348">
        <v>10467.0</v>
      </c>
      <c r="AC1291" s="348">
        <v>1928.0</v>
      </c>
      <c r="AD1291" s="348">
        <v>3158.0</v>
      </c>
      <c r="AE1291" s="348">
        <v>3478.0</v>
      </c>
      <c r="AF1291" s="348">
        <v>4637.0</v>
      </c>
      <c r="AG1291" s="348">
        <v>816.0</v>
      </c>
      <c r="AH1291" s="348">
        <v>463.0</v>
      </c>
      <c r="AI1291" s="348">
        <v>2839.0</v>
      </c>
      <c r="AJ1291" s="353"/>
      <c r="AK1291" s="353"/>
      <c r="AL1291" s="353"/>
      <c r="AM1291" s="353"/>
      <c r="AN1291" s="353"/>
      <c r="AO1291" s="353"/>
      <c r="AP1291" s="353"/>
    </row>
    <row r="1292">
      <c r="A1292" s="347">
        <f t="shared" si="397"/>
        <v>44133</v>
      </c>
      <c r="B1292" s="348">
        <v>5037.0</v>
      </c>
      <c r="C1292" s="348">
        <v>10453.0</v>
      </c>
      <c r="D1292" s="348">
        <v>7108.0</v>
      </c>
      <c r="E1292" s="348">
        <v>512.0</v>
      </c>
      <c r="F1292" s="348">
        <v>793.0</v>
      </c>
      <c r="G1292" s="348">
        <v>3064.0</v>
      </c>
      <c r="H1292" s="348">
        <v>91142.0</v>
      </c>
      <c r="I1292" s="359">
        <v>593.0</v>
      </c>
      <c r="J1292" s="348">
        <v>24999.0</v>
      </c>
      <c r="K1292" s="348">
        <v>27508.0</v>
      </c>
      <c r="L1292" s="348">
        <v>45937.0</v>
      </c>
      <c r="M1292" s="348">
        <v>1328.0</v>
      </c>
      <c r="N1292" s="348">
        <v>10542.0</v>
      </c>
      <c r="O1292" s="348">
        <v>3820.0</v>
      </c>
      <c r="P1292" s="348">
        <v>10636.0</v>
      </c>
      <c r="Q1292" s="348">
        <v>683.0</v>
      </c>
      <c r="R1292" s="348">
        <v>2581.0</v>
      </c>
      <c r="S1292" s="348">
        <v>3251.0</v>
      </c>
      <c r="T1292" s="348">
        <v>6251.0</v>
      </c>
      <c r="U1292" s="348">
        <v>8833.0</v>
      </c>
      <c r="V1292" s="348">
        <v>4481.0</v>
      </c>
      <c r="W1292" s="348">
        <v>10546.0</v>
      </c>
      <c r="X1292" s="348">
        <v>3674.0</v>
      </c>
      <c r="Y1292" s="348">
        <v>16301.0</v>
      </c>
      <c r="Z1292" s="348">
        <v>624.0</v>
      </c>
      <c r="AA1292" s="348">
        <v>1023.0</v>
      </c>
      <c r="AB1292" s="348">
        <v>10688.0</v>
      </c>
      <c r="AC1292" s="348">
        <v>1928.0</v>
      </c>
      <c r="AD1292" s="348">
        <v>3186.0</v>
      </c>
      <c r="AE1292" s="348">
        <v>3493.0</v>
      </c>
      <c r="AF1292" s="348">
        <v>4637.0</v>
      </c>
      <c r="AG1292" s="348">
        <v>816.0</v>
      </c>
      <c r="AH1292" s="348">
        <v>465.0</v>
      </c>
      <c r="AI1292" s="348">
        <v>2845.0</v>
      </c>
      <c r="AJ1292" s="353"/>
      <c r="AK1292" s="353"/>
      <c r="AL1292" s="353"/>
      <c r="AM1292" s="353"/>
      <c r="AN1292" s="353"/>
      <c r="AO1292" s="353"/>
      <c r="AP1292" s="353"/>
    </row>
    <row r="1293">
      <c r="A1293" s="347">
        <f t="shared" si="397"/>
        <v>44134</v>
      </c>
      <c r="B1293" s="348">
        <v>5037.0</v>
      </c>
      <c r="C1293" s="348">
        <v>10561.0</v>
      </c>
      <c r="D1293" s="348">
        <v>7290.0</v>
      </c>
      <c r="E1293" s="348">
        <v>512.0</v>
      </c>
      <c r="F1293" s="348">
        <v>803.0</v>
      </c>
      <c r="G1293" s="348">
        <v>3124.0</v>
      </c>
      <c r="H1293" s="348">
        <v>92219.0</v>
      </c>
      <c r="I1293" s="359">
        <v>607.0</v>
      </c>
      <c r="J1293" s="348">
        <v>25355.0</v>
      </c>
      <c r="K1293" s="348">
        <v>27808.0</v>
      </c>
      <c r="L1293" s="348">
        <v>46152.0</v>
      </c>
      <c r="M1293" s="348">
        <v>1333.0</v>
      </c>
      <c r="N1293" s="348">
        <v>10796.0</v>
      </c>
      <c r="O1293" s="348">
        <v>3855.0</v>
      </c>
      <c r="P1293" s="348">
        <v>10695.0</v>
      </c>
      <c r="Q1293" s="348">
        <v>683.0</v>
      </c>
      <c r="R1293" s="348">
        <v>2610.0</v>
      </c>
      <c r="S1293" s="348">
        <v>3255.0</v>
      </c>
      <c r="T1293" s="348">
        <v>6283.0</v>
      </c>
      <c r="U1293" s="348">
        <v>10009.0</v>
      </c>
      <c r="V1293" s="348">
        <v>4517.0</v>
      </c>
      <c r="W1293" s="348">
        <v>10619.0</v>
      </c>
      <c r="X1293" s="348">
        <v>3764.0</v>
      </c>
      <c r="Y1293" s="348">
        <v>16383.0</v>
      </c>
      <c r="Z1293" s="348">
        <v>628.0</v>
      </c>
      <c r="AA1293" s="348">
        <v>1047.0</v>
      </c>
      <c r="AB1293" s="348">
        <v>10937.0</v>
      </c>
      <c r="AC1293" s="348">
        <v>1928.0</v>
      </c>
      <c r="AD1293" s="348">
        <v>3186.0</v>
      </c>
      <c r="AE1293" s="348">
        <v>3494.0</v>
      </c>
      <c r="AF1293" s="348">
        <v>4637.0</v>
      </c>
      <c r="AG1293" s="348">
        <v>823.0</v>
      </c>
      <c r="AH1293" s="348">
        <v>498.0</v>
      </c>
      <c r="AI1293" s="348">
        <v>2847.0</v>
      </c>
      <c r="AJ1293" s="353"/>
      <c r="AK1293" s="353"/>
      <c r="AL1293" s="353"/>
      <c r="AM1293" s="353"/>
      <c r="AN1293" s="353"/>
      <c r="AO1293" s="353"/>
      <c r="AP1293" s="353"/>
    </row>
    <row r="1294">
      <c r="A1294" s="347">
        <f t="shared" si="397"/>
        <v>44135</v>
      </c>
      <c r="B1294" s="348">
        <v>5037.0</v>
      </c>
      <c r="C1294" s="348">
        <v>10624.0</v>
      </c>
      <c r="D1294" s="348">
        <v>7422.0</v>
      </c>
      <c r="E1294" s="348">
        <v>524.0</v>
      </c>
      <c r="F1294" s="348">
        <v>803.0</v>
      </c>
      <c r="G1294" s="348">
        <v>3147.0</v>
      </c>
      <c r="H1294" s="348">
        <v>93251.0</v>
      </c>
      <c r="I1294" s="359">
        <v>619.0</v>
      </c>
      <c r="J1294" s="348">
        <v>25644.0</v>
      </c>
      <c r="K1294" s="348">
        <v>28094.0</v>
      </c>
      <c r="L1294" s="348">
        <v>46378.0</v>
      </c>
      <c r="M1294" s="348">
        <v>1338.0</v>
      </c>
      <c r="N1294" s="348">
        <v>11066.0</v>
      </c>
      <c r="O1294" s="348">
        <v>3880.0</v>
      </c>
      <c r="P1294" s="348">
        <v>10773.0</v>
      </c>
      <c r="Q1294" s="348">
        <v>701.0</v>
      </c>
      <c r="R1294" s="348">
        <v>2668.0</v>
      </c>
      <c r="S1294" s="348">
        <v>3258.0</v>
      </c>
      <c r="T1294" s="348">
        <v>6319.0</v>
      </c>
      <c r="U1294" s="348">
        <v>10270.0</v>
      </c>
      <c r="V1294" s="348">
        <v>4542.0</v>
      </c>
      <c r="W1294" s="348">
        <v>10706.0</v>
      </c>
      <c r="X1294" s="348">
        <v>3863.0</v>
      </c>
      <c r="Y1294" s="348">
        <v>16444.0</v>
      </c>
      <c r="Z1294" s="348">
        <v>647.0</v>
      </c>
      <c r="AA1294" s="348">
        <v>1047.0</v>
      </c>
      <c r="AB1294" s="348">
        <v>11162.0</v>
      </c>
      <c r="AC1294" s="348">
        <v>1928.0</v>
      </c>
      <c r="AD1294" s="348">
        <v>3232.0</v>
      </c>
      <c r="AE1294" s="348">
        <v>3601.0</v>
      </c>
      <c r="AF1294" s="348">
        <v>4637.0</v>
      </c>
      <c r="AG1294" s="348">
        <v>826.0</v>
      </c>
      <c r="AH1294" s="348">
        <v>498.0</v>
      </c>
      <c r="AI1294" s="348">
        <v>2852.0</v>
      </c>
      <c r="AJ1294" s="353"/>
      <c r="AK1294" s="353"/>
      <c r="AL1294" s="353"/>
      <c r="AM1294" s="353"/>
      <c r="AN1294" s="353"/>
      <c r="AO1294" s="353"/>
      <c r="AP1294" s="353"/>
    </row>
    <row r="1295">
      <c r="A1295" s="347">
        <f t="shared" si="397"/>
        <v>44136</v>
      </c>
      <c r="B1295" s="348">
        <v>5037.0</v>
      </c>
      <c r="C1295" s="348">
        <v>10681.0</v>
      </c>
      <c r="D1295" s="348">
        <v>7528.0</v>
      </c>
      <c r="E1295" s="348">
        <v>526.0</v>
      </c>
      <c r="F1295" s="348">
        <v>803.0</v>
      </c>
      <c r="G1295" s="348">
        <v>3160.0</v>
      </c>
      <c r="H1295" s="348">
        <v>94726.0</v>
      </c>
      <c r="I1295" s="359">
        <v>619.0</v>
      </c>
      <c r="J1295" s="348">
        <v>26282.0</v>
      </c>
      <c r="K1295" s="348">
        <v>28426.0</v>
      </c>
      <c r="L1295" s="348">
        <v>46701.0</v>
      </c>
      <c r="M1295" s="348">
        <v>1338.0</v>
      </c>
      <c r="N1295" s="348">
        <v>11250.0</v>
      </c>
      <c r="O1295" s="348">
        <v>3880.0</v>
      </c>
      <c r="P1295" s="348">
        <v>10848.0</v>
      </c>
      <c r="Q1295" s="348">
        <v>716.0</v>
      </c>
      <c r="R1295" s="348">
        <v>2668.0</v>
      </c>
      <c r="S1295" s="348">
        <v>3263.0</v>
      </c>
      <c r="T1295" s="348">
        <v>6385.0</v>
      </c>
      <c r="U1295" s="348">
        <v>10514.0</v>
      </c>
      <c r="V1295" s="348">
        <v>4566.0</v>
      </c>
      <c r="W1295" s="348">
        <v>10778.0</v>
      </c>
      <c r="X1295" s="348">
        <v>3947.0</v>
      </c>
      <c r="Y1295" s="348">
        <v>16551.0</v>
      </c>
      <c r="Z1295" s="348">
        <v>652.0</v>
      </c>
      <c r="AA1295" s="348">
        <v>1120.0</v>
      </c>
      <c r="AB1295" s="348">
        <v>11333.0</v>
      </c>
      <c r="AC1295" s="348">
        <v>1928.0</v>
      </c>
      <c r="AD1295" s="348">
        <v>3232.0</v>
      </c>
      <c r="AE1295" s="348">
        <v>3655.0</v>
      </c>
      <c r="AF1295" s="348">
        <v>4637.0</v>
      </c>
      <c r="AG1295" s="348">
        <v>840.0</v>
      </c>
      <c r="AH1295" s="348">
        <v>499.0</v>
      </c>
      <c r="AI1295" s="348">
        <v>2853.0</v>
      </c>
      <c r="AJ1295" s="353"/>
      <c r="AK1295" s="353"/>
      <c r="AL1295" s="353"/>
      <c r="AM1295" s="353"/>
      <c r="AN1295" s="353"/>
      <c r="AO1295" s="353"/>
      <c r="AP1295" s="353"/>
    </row>
    <row r="1296">
      <c r="A1296" s="347">
        <f t="shared" si="397"/>
        <v>44137</v>
      </c>
      <c r="B1296" s="348">
        <v>5173.0</v>
      </c>
      <c r="C1296" s="348">
        <v>10766.0</v>
      </c>
      <c r="D1296" s="348">
        <v>7578.0</v>
      </c>
      <c r="E1296" s="348">
        <v>533.0</v>
      </c>
      <c r="F1296" s="348">
        <v>833.0</v>
      </c>
      <c r="G1296" s="348">
        <v>3209.0</v>
      </c>
      <c r="H1296" s="348">
        <v>95783.0</v>
      </c>
      <c r="I1296" s="359">
        <v>619.0</v>
      </c>
      <c r="J1296" s="348">
        <v>26671.0</v>
      </c>
      <c r="K1296" s="348">
        <v>28788.0</v>
      </c>
      <c r="L1296" s="348">
        <v>47001.0</v>
      </c>
      <c r="M1296" s="348">
        <v>1338.0</v>
      </c>
      <c r="N1296" s="348">
        <v>11500.0</v>
      </c>
      <c r="O1296" s="348">
        <v>3906.0</v>
      </c>
      <c r="P1296" s="348">
        <v>10873.0</v>
      </c>
      <c r="Q1296" s="348">
        <v>722.0</v>
      </c>
      <c r="R1296" s="348">
        <v>2775.0</v>
      </c>
      <c r="S1296" s="348">
        <v>3272.0</v>
      </c>
      <c r="T1296" s="348">
        <v>6394.0</v>
      </c>
      <c r="U1296" s="348">
        <v>10764.0</v>
      </c>
      <c r="V1296" s="348">
        <v>4585.0</v>
      </c>
      <c r="W1296" s="348">
        <v>10846.0</v>
      </c>
      <c r="X1296" s="348">
        <v>4034.0</v>
      </c>
      <c r="Y1296" s="348">
        <v>16617.0</v>
      </c>
      <c r="Z1296" s="348">
        <v>672.0</v>
      </c>
      <c r="AA1296" s="348">
        <v>1120.0</v>
      </c>
      <c r="AB1296" s="348">
        <v>11490.0</v>
      </c>
      <c r="AC1296" s="348">
        <v>1946.0</v>
      </c>
      <c r="AD1296" s="348">
        <v>3266.0</v>
      </c>
      <c r="AE1296" s="348">
        <v>3655.0</v>
      </c>
      <c r="AF1296" s="348">
        <v>4637.0</v>
      </c>
      <c r="AG1296" s="348">
        <v>841.0</v>
      </c>
      <c r="AH1296" s="348">
        <v>500.0</v>
      </c>
      <c r="AI1296" s="348">
        <v>2859.0</v>
      </c>
      <c r="AJ1296" s="353"/>
      <c r="AK1296" s="353"/>
      <c r="AL1296" s="353"/>
      <c r="AM1296" s="353"/>
      <c r="AN1296" s="353"/>
      <c r="AO1296" s="353"/>
      <c r="AP1296" s="353"/>
    </row>
    <row r="1297">
      <c r="A1297" s="347">
        <f t="shared" si="397"/>
        <v>44138</v>
      </c>
      <c r="B1297" s="348">
        <v>5351.0</v>
      </c>
      <c r="C1297" s="348">
        <v>10847.0</v>
      </c>
      <c r="D1297" s="348">
        <v>7642.0</v>
      </c>
      <c r="E1297" s="348">
        <v>540.0</v>
      </c>
      <c r="F1297" s="348">
        <v>842.0</v>
      </c>
      <c r="G1297" s="348">
        <v>3231.0</v>
      </c>
      <c r="H1297" s="348">
        <v>96809.0</v>
      </c>
      <c r="I1297" s="359">
        <v>648.0</v>
      </c>
      <c r="J1297" s="348">
        <v>27058.0</v>
      </c>
      <c r="K1297" s="348">
        <v>29218.0</v>
      </c>
      <c r="L1297" s="348">
        <v>47262.0</v>
      </c>
      <c r="M1297" s="348">
        <v>1341.0</v>
      </c>
      <c r="N1297" s="348">
        <v>11775.0</v>
      </c>
      <c r="O1297" s="348">
        <v>3926.0</v>
      </c>
      <c r="P1297" s="348">
        <v>10927.0</v>
      </c>
      <c r="Q1297" s="348">
        <v>729.0</v>
      </c>
      <c r="R1297" s="348">
        <v>2775.0</v>
      </c>
      <c r="S1297" s="348">
        <v>3295.0</v>
      </c>
      <c r="T1297" s="348">
        <v>6475.0</v>
      </c>
      <c r="U1297" s="348">
        <v>11015.0</v>
      </c>
      <c r="V1297" s="348">
        <v>4637.0</v>
      </c>
      <c r="W1297" s="348">
        <v>10918.0</v>
      </c>
      <c r="X1297" s="348">
        <v>4166.0</v>
      </c>
      <c r="Y1297" s="348">
        <v>16659.0</v>
      </c>
      <c r="Z1297" s="348">
        <v>678.0</v>
      </c>
      <c r="AA1297" s="348">
        <v>1120.0</v>
      </c>
      <c r="AB1297" s="348">
        <v>11842.0</v>
      </c>
      <c r="AC1297" s="348">
        <v>1946.0</v>
      </c>
      <c r="AD1297" s="348">
        <v>3267.0</v>
      </c>
      <c r="AE1297" s="348">
        <v>3681.0</v>
      </c>
      <c r="AF1297" s="348">
        <v>4658.0</v>
      </c>
      <c r="AG1297" s="348">
        <v>841.0</v>
      </c>
      <c r="AH1297" s="348">
        <v>517.0</v>
      </c>
      <c r="AI1297" s="348">
        <v>2861.0</v>
      </c>
      <c r="AJ1297" s="353"/>
      <c r="AK1297" s="353"/>
      <c r="AL1297" s="353"/>
      <c r="AM1297" s="353"/>
      <c r="AN1297" s="353"/>
      <c r="AO1297" s="353"/>
      <c r="AP1297" s="353"/>
    </row>
    <row r="1298">
      <c r="A1298" s="345">
        <v>44139.0</v>
      </c>
      <c r="B1298" s="348">
        <v>5531.0</v>
      </c>
      <c r="C1298" s="348">
        <v>10924.0</v>
      </c>
      <c r="D1298" s="348">
        <v>7749.0</v>
      </c>
      <c r="E1298" s="348">
        <v>546.0</v>
      </c>
      <c r="F1298" s="348">
        <v>855.0</v>
      </c>
      <c r="G1298" s="348">
        <v>3278.0</v>
      </c>
      <c r="H1298" s="348">
        <v>97743.0</v>
      </c>
      <c r="I1298" s="359">
        <v>655.0</v>
      </c>
      <c r="J1298" s="348">
        <v>27348.0</v>
      </c>
      <c r="K1298" s="348">
        <v>29580.0</v>
      </c>
      <c r="L1298" s="348">
        <v>47505.0</v>
      </c>
      <c r="M1298" s="348">
        <v>1348.0</v>
      </c>
      <c r="N1298" s="348">
        <v>11900.0</v>
      </c>
      <c r="O1298" s="348">
        <v>3942.0</v>
      </c>
      <c r="P1298" s="348">
        <v>10969.0</v>
      </c>
      <c r="Q1298" s="348">
        <v>732.0</v>
      </c>
      <c r="R1298" s="348">
        <v>2803.0</v>
      </c>
      <c r="S1298" s="348">
        <v>3354.0</v>
      </c>
      <c r="T1298" s="348">
        <v>6522.0</v>
      </c>
      <c r="U1298" s="348">
        <v>11683.0</v>
      </c>
      <c r="V1298" s="348">
        <v>4660.0</v>
      </c>
      <c r="W1298" s="348">
        <v>10995.0</v>
      </c>
      <c r="X1298" s="348">
        <v>4200.0</v>
      </c>
      <c r="Y1298" s="348">
        <v>16730.0</v>
      </c>
      <c r="Z1298" s="348">
        <v>685.0</v>
      </c>
      <c r="AA1298" s="348">
        <v>1163.0</v>
      </c>
      <c r="AB1298" s="348">
        <v>12089.0</v>
      </c>
      <c r="AC1298" s="348">
        <v>1946.0</v>
      </c>
      <c r="AD1298" s="348">
        <v>3267.0</v>
      </c>
      <c r="AE1298" s="348">
        <v>3692.0</v>
      </c>
      <c r="AF1298" s="348">
        <v>4658.0</v>
      </c>
      <c r="AG1298" s="348">
        <v>842.0</v>
      </c>
      <c r="AH1298" s="348">
        <v>522.0</v>
      </c>
      <c r="AI1298" s="348">
        <v>2866.0</v>
      </c>
      <c r="AJ1298" s="353"/>
      <c r="AK1298" s="353"/>
      <c r="AL1298" s="353"/>
      <c r="AM1298" s="353"/>
      <c r="AN1298" s="353"/>
      <c r="AO1298" s="353"/>
      <c r="AP1298" s="353"/>
    </row>
    <row r="1299">
      <c r="A1299" s="347">
        <f t="shared" ref="A1299:A1300" si="398">A1298+1</f>
        <v>44140</v>
      </c>
      <c r="B1299" s="348">
        <v>5531.0</v>
      </c>
      <c r="C1299" s="348">
        <v>11026.0</v>
      </c>
      <c r="D1299" s="348">
        <v>7822.0</v>
      </c>
      <c r="E1299" s="348">
        <v>549.0</v>
      </c>
      <c r="F1299" s="348">
        <v>888.0</v>
      </c>
      <c r="G1299" s="348">
        <v>3308.0</v>
      </c>
      <c r="H1299" s="348">
        <v>98715.0</v>
      </c>
      <c r="I1299" s="359">
        <v>677.0</v>
      </c>
      <c r="J1299" s="348">
        <v>27728.0</v>
      </c>
      <c r="K1299" s="348">
        <v>29910.0</v>
      </c>
      <c r="L1299" s="348">
        <v>47772.0</v>
      </c>
      <c r="M1299" s="348">
        <v>1355.0</v>
      </c>
      <c r="N1299" s="348">
        <v>12138.0</v>
      </c>
      <c r="O1299" s="348">
        <v>3960.0</v>
      </c>
      <c r="P1299" s="348">
        <v>10996.0</v>
      </c>
      <c r="Q1299" s="348">
        <v>752.0</v>
      </c>
      <c r="R1299" s="348">
        <v>2873.0</v>
      </c>
      <c r="S1299" s="348">
        <v>3432.0</v>
      </c>
      <c r="T1299" s="348">
        <v>6610.0</v>
      </c>
      <c r="U1299" s="348">
        <v>12057.0</v>
      </c>
      <c r="V1299" s="348">
        <v>4679.0</v>
      </c>
      <c r="W1299" s="348">
        <v>11058.0</v>
      </c>
      <c r="X1299" s="348">
        <v>4254.0</v>
      </c>
      <c r="Y1299" s="348">
        <v>16775.0</v>
      </c>
      <c r="Z1299" s="348">
        <v>698.0</v>
      </c>
      <c r="AA1299" s="348">
        <v>1163.0</v>
      </c>
      <c r="AB1299" s="348">
        <v>12404.0</v>
      </c>
      <c r="AC1299" s="348">
        <v>1946.0</v>
      </c>
      <c r="AD1299" s="348">
        <v>3286.0</v>
      </c>
      <c r="AE1299" s="348">
        <v>3701.0</v>
      </c>
      <c r="AF1299" s="348">
        <v>4820.0</v>
      </c>
      <c r="AG1299" s="348">
        <v>862.0</v>
      </c>
      <c r="AH1299" s="348">
        <v>531.0</v>
      </c>
      <c r="AI1299" s="348">
        <v>2866.0</v>
      </c>
      <c r="AJ1299" s="353"/>
      <c r="AK1299" s="353"/>
      <c r="AL1299" s="353"/>
      <c r="AM1299" s="353"/>
      <c r="AN1299" s="353"/>
      <c r="AO1299" s="353"/>
      <c r="AP1299" s="353"/>
    </row>
    <row r="1300">
      <c r="A1300" s="347">
        <f t="shared" si="398"/>
        <v>44141</v>
      </c>
      <c r="B1300" s="348">
        <v>5725.0</v>
      </c>
      <c r="C1300" s="348">
        <v>11107.0</v>
      </c>
      <c r="D1300" s="348">
        <v>7925.0</v>
      </c>
      <c r="E1300" s="348">
        <v>562.0</v>
      </c>
      <c r="F1300" s="348">
        <v>893.0</v>
      </c>
      <c r="G1300" s="348">
        <v>3338.0</v>
      </c>
      <c r="H1300" s="348">
        <v>99739.0</v>
      </c>
      <c r="I1300" s="359">
        <v>694.0</v>
      </c>
      <c r="J1300" s="348">
        <v>28179.0</v>
      </c>
      <c r="K1300" s="348">
        <v>30203.0</v>
      </c>
      <c r="L1300" s="348">
        <v>48042.0</v>
      </c>
      <c r="M1300" s="348">
        <v>1404.0</v>
      </c>
      <c r="N1300" s="348">
        <v>12262.0</v>
      </c>
      <c r="O1300" s="348">
        <v>3989.0</v>
      </c>
      <c r="P1300" s="348">
        <v>11034.0</v>
      </c>
      <c r="Q1300" s="348">
        <v>759.0</v>
      </c>
      <c r="R1300" s="348">
        <v>2900.0</v>
      </c>
      <c r="S1300" s="348">
        <v>3459.0</v>
      </c>
      <c r="T1300" s="348">
        <v>6654.0</v>
      </c>
      <c r="U1300" s="348">
        <v>12347.0</v>
      </c>
      <c r="V1300" s="348">
        <v>4716.0</v>
      </c>
      <c r="W1300" s="348">
        <v>11118.0</v>
      </c>
      <c r="X1300" s="348">
        <v>4284.0</v>
      </c>
      <c r="Y1300" s="348">
        <v>16810.0</v>
      </c>
      <c r="Z1300" s="348">
        <v>709.0</v>
      </c>
      <c r="AA1300" s="348">
        <v>1163.0</v>
      </c>
      <c r="AB1300" s="348">
        <v>12611.0</v>
      </c>
      <c r="AC1300" s="348">
        <v>1946.0</v>
      </c>
      <c r="AD1300" s="348">
        <v>3317.0</v>
      </c>
      <c r="AE1300" s="348">
        <v>3710.0</v>
      </c>
      <c r="AF1300" s="348">
        <v>4820.0</v>
      </c>
      <c r="AG1300" s="348">
        <v>863.0</v>
      </c>
      <c r="AH1300" s="348">
        <v>552.0</v>
      </c>
      <c r="AI1300" s="348">
        <v>2871.0</v>
      </c>
      <c r="AJ1300" s="353"/>
      <c r="AK1300" s="353"/>
      <c r="AL1300" s="353"/>
      <c r="AM1300" s="353"/>
      <c r="AN1300" s="353"/>
      <c r="AO1300" s="353"/>
      <c r="AP1300" s="353"/>
    </row>
    <row r="1301">
      <c r="A1301" s="362">
        <v>44142.0</v>
      </c>
      <c r="B1301" s="348">
        <v>5808.0</v>
      </c>
      <c r="C1301" s="348">
        <v>11157.0</v>
      </c>
      <c r="D1301" s="348">
        <v>8018.0</v>
      </c>
      <c r="E1301" s="348">
        <v>566.0</v>
      </c>
      <c r="F1301" s="348">
        <v>901.0</v>
      </c>
      <c r="G1301" s="348">
        <v>3387.0</v>
      </c>
      <c r="H1301" s="348">
        <v>100728.0</v>
      </c>
      <c r="I1301" s="359">
        <v>714.0</v>
      </c>
      <c r="J1301" s="348">
        <v>28641.0</v>
      </c>
      <c r="K1301" s="348">
        <v>30504.0</v>
      </c>
      <c r="L1301" s="348">
        <v>48309.0</v>
      </c>
      <c r="M1301" s="348">
        <v>1410.0</v>
      </c>
      <c r="N1301" s="348">
        <v>12561.0</v>
      </c>
      <c r="O1301" s="348">
        <v>3999.0</v>
      </c>
      <c r="P1301" s="348">
        <v>11050.0</v>
      </c>
      <c r="Q1301" s="348">
        <v>773.0</v>
      </c>
      <c r="R1301" s="348">
        <v>2927.0</v>
      </c>
      <c r="S1301" s="348">
        <v>3476.0</v>
      </c>
      <c r="T1301" s="348">
        <v>6658.0</v>
      </c>
      <c r="U1301" s="348">
        <v>12612.0</v>
      </c>
      <c r="V1301" s="348">
        <v>4741.0</v>
      </c>
      <c r="W1301" s="348">
        <v>11181.0</v>
      </c>
      <c r="X1301" s="348">
        <v>4310.0</v>
      </c>
      <c r="Y1301" s="348">
        <v>16858.0</v>
      </c>
      <c r="Z1301" s="348">
        <v>734.0</v>
      </c>
      <c r="AA1301" s="348">
        <v>1244.0</v>
      </c>
      <c r="AB1301" s="348">
        <v>12968.0</v>
      </c>
      <c r="AC1301" s="348">
        <v>1946.0</v>
      </c>
      <c r="AD1301" s="348">
        <v>3394.0</v>
      </c>
      <c r="AE1301" s="348">
        <v>3722.0</v>
      </c>
      <c r="AF1301" s="348">
        <v>4820.0</v>
      </c>
      <c r="AG1301" s="348">
        <v>873.0</v>
      </c>
      <c r="AH1301" s="348">
        <v>556.0</v>
      </c>
      <c r="AI1301" s="348">
        <v>2871.0</v>
      </c>
      <c r="AJ1301" s="353"/>
      <c r="AK1301" s="353"/>
      <c r="AL1301" s="353"/>
      <c r="AM1301" s="353"/>
      <c r="AN1301" s="353"/>
      <c r="AO1301" s="353"/>
      <c r="AP1301" s="353"/>
    </row>
    <row r="1302">
      <c r="A1302" s="347">
        <f t="shared" ref="A1302:A1334" si="399">A1301+1</f>
        <v>44143</v>
      </c>
      <c r="B1302" s="348">
        <v>6055.0</v>
      </c>
      <c r="C1302" s="348">
        <v>11205.0</v>
      </c>
      <c r="D1302" s="348">
        <v>8092.0</v>
      </c>
      <c r="E1302" s="348">
        <v>575.0</v>
      </c>
      <c r="F1302" s="348">
        <v>926.0</v>
      </c>
      <c r="G1302" s="348">
        <v>3420.0</v>
      </c>
      <c r="H1302" s="348">
        <v>101707.0</v>
      </c>
      <c r="I1302" s="359">
        <v>745.0</v>
      </c>
      <c r="J1302" s="348">
        <v>29266.0</v>
      </c>
      <c r="K1302" s="348">
        <v>30764.0</v>
      </c>
      <c r="L1302" s="348">
        <v>48570.0</v>
      </c>
      <c r="M1302" s="348">
        <v>1435.0</v>
      </c>
      <c r="N1302" s="348">
        <v>12773.0</v>
      </c>
      <c r="O1302" s="348">
        <v>4004.0</v>
      </c>
      <c r="P1302" s="348">
        <v>11067.0</v>
      </c>
      <c r="Q1302" s="348">
        <v>783.0</v>
      </c>
      <c r="R1302" s="348">
        <v>3009.0</v>
      </c>
      <c r="S1302" s="348">
        <v>3537.0</v>
      </c>
      <c r="T1302" s="348">
        <v>6754.0</v>
      </c>
      <c r="U1302" s="348">
        <v>12854.0</v>
      </c>
      <c r="V1302" s="348">
        <v>4751.0</v>
      </c>
      <c r="W1302" s="348">
        <v>11239.0</v>
      </c>
      <c r="X1302" s="348">
        <v>4328.0</v>
      </c>
      <c r="Y1302" s="348">
        <v>16897.0</v>
      </c>
      <c r="Z1302" s="348">
        <v>745.0</v>
      </c>
      <c r="AA1302" s="348">
        <v>1249.0</v>
      </c>
      <c r="AB1302" s="348">
        <v>13133.0</v>
      </c>
      <c r="AC1302" s="348">
        <v>1946.0</v>
      </c>
      <c r="AD1302" s="348">
        <v>3407.0</v>
      </c>
      <c r="AE1302" s="348">
        <v>3873.0</v>
      </c>
      <c r="AF1302" s="348">
        <v>4870.0</v>
      </c>
      <c r="AG1302" s="348">
        <v>875.0</v>
      </c>
      <c r="AH1302" s="348">
        <v>572.0</v>
      </c>
      <c r="AI1302" s="348">
        <v>2872.0</v>
      </c>
      <c r="AJ1302" s="353"/>
      <c r="AK1302" s="353"/>
      <c r="AL1302" s="353"/>
      <c r="AM1302" s="353"/>
      <c r="AN1302" s="353"/>
      <c r="AO1302" s="353"/>
      <c r="AP1302" s="353"/>
    </row>
    <row r="1303">
      <c r="A1303" s="347">
        <f t="shared" si="399"/>
        <v>44144</v>
      </c>
      <c r="B1303" s="348">
        <v>6258.0</v>
      </c>
      <c r="C1303" s="348">
        <v>11275.0</v>
      </c>
      <c r="D1303" s="348">
        <v>8134.0</v>
      </c>
      <c r="E1303" s="348">
        <v>582.0</v>
      </c>
      <c r="F1303" s="348">
        <v>946.0</v>
      </c>
      <c r="G1303" s="348">
        <v>3481.0</v>
      </c>
      <c r="H1303" s="348">
        <v>102831.0</v>
      </c>
      <c r="I1303" s="359">
        <v>780.0</v>
      </c>
      <c r="J1303" s="348">
        <v>30186.0</v>
      </c>
      <c r="K1303" s="348">
        <v>31061.0</v>
      </c>
      <c r="L1303" s="348">
        <v>48812.0</v>
      </c>
      <c r="M1303" s="348">
        <v>1435.0</v>
      </c>
      <c r="N1303" s="348">
        <v>13082.0</v>
      </c>
      <c r="O1303" s="348">
        <v>4024.0</v>
      </c>
      <c r="P1303" s="348">
        <v>11074.0</v>
      </c>
      <c r="Q1303" s="348">
        <v>786.0</v>
      </c>
      <c r="R1303" s="348">
        <v>3058.0</v>
      </c>
      <c r="S1303" s="348">
        <v>3540.0</v>
      </c>
      <c r="T1303" s="348">
        <v>6780.0</v>
      </c>
      <c r="U1303" s="348">
        <v>13040.0</v>
      </c>
      <c r="V1303" s="348">
        <v>4791.0</v>
      </c>
      <c r="W1303" s="348">
        <v>11303.0</v>
      </c>
      <c r="X1303" s="348">
        <v>4354.0</v>
      </c>
      <c r="Y1303" s="348">
        <v>16912.0</v>
      </c>
      <c r="Z1303" s="348">
        <v>769.0</v>
      </c>
      <c r="AA1303" s="348">
        <v>1267.0</v>
      </c>
      <c r="AB1303" s="348">
        <v>13258.0</v>
      </c>
      <c r="AC1303" s="348">
        <v>1946.0</v>
      </c>
      <c r="AD1303" s="348">
        <v>3421.0</v>
      </c>
      <c r="AE1303" s="348">
        <v>3880.0</v>
      </c>
      <c r="AF1303" s="348">
        <v>4870.0</v>
      </c>
      <c r="AG1303" s="348">
        <v>876.0</v>
      </c>
      <c r="AH1303" s="348">
        <v>579.0</v>
      </c>
      <c r="AI1303" s="348">
        <v>2875.0</v>
      </c>
      <c r="AJ1303" s="353"/>
      <c r="AK1303" s="353"/>
      <c r="AL1303" s="353"/>
      <c r="AM1303" s="353"/>
      <c r="AN1303" s="353"/>
      <c r="AO1303" s="353"/>
      <c r="AP1303" s="353"/>
    </row>
    <row r="1304">
      <c r="A1304" s="347">
        <f t="shared" si="399"/>
        <v>44145</v>
      </c>
      <c r="B1304" s="348">
        <v>6258.0</v>
      </c>
      <c r="C1304" s="348">
        <v>11277.0</v>
      </c>
      <c r="D1304" s="348">
        <v>8134.0</v>
      </c>
      <c r="E1304" s="348">
        <v>582.0</v>
      </c>
      <c r="F1304" s="348">
        <v>973.0</v>
      </c>
      <c r="G1304" s="348">
        <v>3500.0</v>
      </c>
      <c r="H1304" s="348">
        <v>104084.0</v>
      </c>
      <c r="I1304" s="359">
        <v>830.0</v>
      </c>
      <c r="J1304" s="348">
        <v>31091.0</v>
      </c>
      <c r="K1304" s="348">
        <v>31293.0</v>
      </c>
      <c r="L1304" s="348">
        <v>49113.0</v>
      </c>
      <c r="M1304" s="348">
        <v>1435.0</v>
      </c>
      <c r="N1304" s="348">
        <v>13226.0</v>
      </c>
      <c r="O1304" s="348">
        <v>4049.0</v>
      </c>
      <c r="P1304" s="348">
        <v>11118.0</v>
      </c>
      <c r="Q1304" s="348">
        <v>793.0</v>
      </c>
      <c r="R1304" s="348">
        <v>3058.0</v>
      </c>
      <c r="S1304" s="348">
        <v>3540.0</v>
      </c>
      <c r="T1304" s="348">
        <v>6818.0</v>
      </c>
      <c r="U1304" s="348">
        <v>13230.0</v>
      </c>
      <c r="V1304" s="348">
        <v>4810.0</v>
      </c>
      <c r="W1304" s="348">
        <v>11370.0</v>
      </c>
      <c r="X1304" s="348">
        <v>4363.0</v>
      </c>
      <c r="Y1304" s="348">
        <v>16996.0</v>
      </c>
      <c r="Z1304" s="348">
        <v>801.0</v>
      </c>
      <c r="AA1304" s="348">
        <v>1267.0</v>
      </c>
      <c r="AB1304" s="348">
        <v>13258.0</v>
      </c>
      <c r="AC1304" s="348">
        <v>1946.0</v>
      </c>
      <c r="AD1304" s="348">
        <v>3439.0</v>
      </c>
      <c r="AE1304" s="348">
        <v>3880.0</v>
      </c>
      <c r="AF1304" s="348">
        <v>4870.0</v>
      </c>
      <c r="AG1304" s="348">
        <v>878.0</v>
      </c>
      <c r="AH1304" s="348">
        <v>584.0</v>
      </c>
      <c r="AI1304" s="348">
        <v>2877.0</v>
      </c>
      <c r="AJ1304" s="353"/>
      <c r="AK1304" s="353"/>
      <c r="AL1304" s="353"/>
      <c r="AM1304" s="353"/>
      <c r="AN1304" s="353"/>
      <c r="AO1304" s="353"/>
      <c r="AP1304" s="353"/>
    </row>
    <row r="1305">
      <c r="A1305" s="347">
        <f t="shared" si="399"/>
        <v>44146</v>
      </c>
      <c r="B1305" s="348">
        <v>6258.0</v>
      </c>
      <c r="C1305" s="348">
        <v>11411.0</v>
      </c>
      <c r="D1305" s="348">
        <v>8136.0</v>
      </c>
      <c r="E1305" s="348">
        <v>585.0</v>
      </c>
      <c r="F1305" s="348">
        <v>981.0</v>
      </c>
      <c r="G1305" s="348">
        <v>3543.0</v>
      </c>
      <c r="H1305" s="348">
        <v>105046.0</v>
      </c>
      <c r="I1305" s="359">
        <v>860.0</v>
      </c>
      <c r="J1305" s="348">
        <v>31525.0</v>
      </c>
      <c r="K1305" s="348">
        <v>31599.0</v>
      </c>
      <c r="L1305" s="348">
        <v>49299.0</v>
      </c>
      <c r="M1305" s="348">
        <v>1458.0</v>
      </c>
      <c r="N1305" s="348">
        <v>13349.0</v>
      </c>
      <c r="O1305" s="348">
        <v>4060.0</v>
      </c>
      <c r="P1305" s="348">
        <v>11177.0</v>
      </c>
      <c r="Q1305" s="348">
        <v>802.0</v>
      </c>
      <c r="R1305" s="348">
        <v>3070.0</v>
      </c>
      <c r="S1305" s="348">
        <v>3540.0</v>
      </c>
      <c r="T1305" s="348">
        <v>6903.0</v>
      </c>
      <c r="U1305" s="348">
        <v>13333.0</v>
      </c>
      <c r="V1305" s="348">
        <v>4810.0</v>
      </c>
      <c r="W1305" s="348">
        <v>11430.0</v>
      </c>
      <c r="X1305" s="348">
        <v>4368.0</v>
      </c>
      <c r="Y1305" s="348">
        <v>17064.0</v>
      </c>
      <c r="Z1305" s="348">
        <v>812.0</v>
      </c>
      <c r="AA1305" s="348">
        <v>1273.0</v>
      </c>
      <c r="AB1305" s="348">
        <v>13763.0</v>
      </c>
      <c r="AC1305" s="348">
        <v>1946.0</v>
      </c>
      <c r="AD1305" s="348">
        <v>3453.0</v>
      </c>
      <c r="AE1305" s="348">
        <v>3917.0</v>
      </c>
      <c r="AF1305" s="348">
        <v>4870.0</v>
      </c>
      <c r="AG1305" s="348">
        <v>880.0</v>
      </c>
      <c r="AH1305" s="348">
        <v>584.0</v>
      </c>
      <c r="AI1305" s="348">
        <v>2877.0</v>
      </c>
      <c r="AJ1305" s="353"/>
      <c r="AK1305" s="353"/>
      <c r="AL1305" s="353"/>
      <c r="AM1305" s="353"/>
      <c r="AN1305" s="353"/>
      <c r="AO1305" s="353"/>
      <c r="AP1305" s="353"/>
    </row>
    <row r="1306">
      <c r="A1306" s="347">
        <f t="shared" si="399"/>
        <v>44147</v>
      </c>
      <c r="B1306" s="348">
        <v>6258.0</v>
      </c>
      <c r="C1306" s="348">
        <v>11461.0</v>
      </c>
      <c r="D1306" s="348">
        <v>8141.0</v>
      </c>
      <c r="E1306" s="348">
        <v>589.0</v>
      </c>
      <c r="F1306" s="348">
        <v>992.0</v>
      </c>
      <c r="G1306" s="348">
        <v>3568.0</v>
      </c>
      <c r="H1306" s="348">
        <v>106100.0</v>
      </c>
      <c r="I1306" s="359">
        <v>892.0</v>
      </c>
      <c r="J1306" s="348">
        <v>32049.0</v>
      </c>
      <c r="K1306" s="348">
        <v>31937.0</v>
      </c>
      <c r="L1306" s="348">
        <v>49542.0</v>
      </c>
      <c r="M1306" s="348">
        <v>1470.0</v>
      </c>
      <c r="N1306" s="348">
        <v>13593.0</v>
      </c>
      <c r="O1306" s="348">
        <v>4085.0</v>
      </c>
      <c r="P1306" s="348">
        <v>11205.0</v>
      </c>
      <c r="Q1306" s="348">
        <v>802.0</v>
      </c>
      <c r="R1306" s="348">
        <v>3074.0</v>
      </c>
      <c r="S1306" s="348">
        <v>3540.0</v>
      </c>
      <c r="T1306" s="348">
        <v>6954.0</v>
      </c>
      <c r="U1306" s="348">
        <v>13386.0</v>
      </c>
      <c r="V1306" s="348">
        <v>4861.0</v>
      </c>
      <c r="W1306" s="348">
        <v>11509.0</v>
      </c>
      <c r="X1306" s="348">
        <v>4390.0</v>
      </c>
      <c r="Y1306" s="348">
        <v>17092.0</v>
      </c>
      <c r="Z1306" s="348">
        <v>835.0</v>
      </c>
      <c r="AA1306" s="348">
        <v>1273.0</v>
      </c>
      <c r="AB1306" s="348">
        <v>13849.0</v>
      </c>
      <c r="AC1306" s="348">
        <v>1946.0</v>
      </c>
      <c r="AD1306" s="348">
        <v>3479.0</v>
      </c>
      <c r="AE1306" s="348">
        <v>3936.0</v>
      </c>
      <c r="AF1306" s="348">
        <v>4905.0</v>
      </c>
      <c r="AG1306" s="348">
        <v>894.0</v>
      </c>
      <c r="AH1306" s="348">
        <v>586.0</v>
      </c>
      <c r="AI1306" s="348">
        <v>2891.0</v>
      </c>
      <c r="AJ1306" s="353"/>
      <c r="AK1306" s="353"/>
      <c r="AL1306" s="353"/>
      <c r="AM1306" s="353"/>
      <c r="AN1306" s="353"/>
      <c r="AO1306" s="353"/>
      <c r="AP1306" s="353"/>
    </row>
    <row r="1307">
      <c r="A1307" s="347">
        <f t="shared" si="399"/>
        <v>44148</v>
      </c>
      <c r="B1307" s="348">
        <v>6262.0</v>
      </c>
      <c r="C1307" s="348">
        <v>11517.0</v>
      </c>
      <c r="D1307" s="348">
        <v>8142.0</v>
      </c>
      <c r="E1307" s="348">
        <v>597.0</v>
      </c>
      <c r="F1307" s="348">
        <v>1017.0</v>
      </c>
      <c r="G1307" s="348">
        <v>3597.0</v>
      </c>
      <c r="H1307" s="348">
        <v>107077.0</v>
      </c>
      <c r="I1307" s="359">
        <v>912.0</v>
      </c>
      <c r="J1307" s="348">
        <v>32429.0</v>
      </c>
      <c r="K1307" s="348">
        <v>32261.0</v>
      </c>
      <c r="L1307" s="348">
        <v>49765.0</v>
      </c>
      <c r="M1307" s="348">
        <v>1485.0</v>
      </c>
      <c r="N1307" s="348">
        <v>13933.0</v>
      </c>
      <c r="O1307" s="348">
        <v>4128.0</v>
      </c>
      <c r="P1307" s="348">
        <v>11229.0</v>
      </c>
      <c r="Q1307" s="348">
        <v>809.0</v>
      </c>
      <c r="R1307" s="348">
        <v>3139.0</v>
      </c>
      <c r="S1307" s="348">
        <v>3540.0</v>
      </c>
      <c r="T1307" s="348">
        <v>6966.0</v>
      </c>
      <c r="U1307" s="348">
        <v>13506.0</v>
      </c>
      <c r="V1307" s="348">
        <v>4881.0</v>
      </c>
      <c r="W1307" s="348">
        <v>11581.0</v>
      </c>
      <c r="X1307" s="348">
        <v>4390.0</v>
      </c>
      <c r="Y1307" s="348">
        <v>17136.0</v>
      </c>
      <c r="Z1307" s="348">
        <v>838.0</v>
      </c>
      <c r="AA1307" s="348">
        <v>1321.0</v>
      </c>
      <c r="AB1307" s="348">
        <v>13912.0</v>
      </c>
      <c r="AC1307" s="348">
        <v>1946.0</v>
      </c>
      <c r="AD1307" s="348">
        <v>3530.0</v>
      </c>
      <c r="AE1307" s="348">
        <v>3949.0</v>
      </c>
      <c r="AF1307" s="348">
        <v>4905.0</v>
      </c>
      <c r="AG1307" s="348">
        <v>909.0</v>
      </c>
      <c r="AH1307" s="348">
        <v>593.0</v>
      </c>
      <c r="AI1307" s="348">
        <v>2892.0</v>
      </c>
      <c r="AJ1307" s="353"/>
      <c r="AK1307" s="353"/>
      <c r="AL1307" s="353"/>
      <c r="AM1307" s="353"/>
      <c r="AN1307" s="353"/>
      <c r="AO1307" s="353"/>
      <c r="AP1307" s="353"/>
    </row>
    <row r="1308">
      <c r="A1308" s="347">
        <f t="shared" si="399"/>
        <v>44149</v>
      </c>
      <c r="B1308" s="348">
        <v>6265.0</v>
      </c>
      <c r="C1308" s="348">
        <v>11530.0</v>
      </c>
      <c r="D1308" s="348">
        <v>8153.0</v>
      </c>
      <c r="E1308" s="348">
        <v>643.0</v>
      </c>
      <c r="F1308" s="348">
        <v>1046.0</v>
      </c>
      <c r="G1308" s="348">
        <v>3620.0</v>
      </c>
      <c r="H1308" s="348">
        <v>108116.0</v>
      </c>
      <c r="I1308" s="359">
        <v>934.0</v>
      </c>
      <c r="J1308" s="348">
        <v>32901.0</v>
      </c>
      <c r="K1308" s="348">
        <v>32491.0</v>
      </c>
      <c r="L1308" s="348">
        <v>49995.0</v>
      </c>
      <c r="M1308" s="348">
        <v>1507.0</v>
      </c>
      <c r="N1308" s="348">
        <v>14081.0</v>
      </c>
      <c r="O1308" s="348">
        <v>4149.0</v>
      </c>
      <c r="P1308" s="348">
        <v>11320.0</v>
      </c>
      <c r="Q1308" s="348">
        <v>829.0</v>
      </c>
      <c r="R1308" s="348">
        <v>3254.0</v>
      </c>
      <c r="S1308" s="348">
        <v>3540.0</v>
      </c>
      <c r="T1308" s="348">
        <v>7010.0</v>
      </c>
      <c r="U1308" s="348">
        <v>13663.0</v>
      </c>
      <c r="V1308" s="348">
        <v>4897.0</v>
      </c>
      <c r="W1308" s="348">
        <v>11640.0</v>
      </c>
      <c r="X1308" s="348">
        <v>4396.0</v>
      </c>
      <c r="Y1308" s="348">
        <v>17172.0</v>
      </c>
      <c r="Z1308" s="348">
        <v>859.0</v>
      </c>
      <c r="AA1308" s="348">
        <v>1327.0</v>
      </c>
      <c r="AB1308" s="348">
        <v>13961.0</v>
      </c>
      <c r="AC1308" s="348">
        <v>1946.0</v>
      </c>
      <c r="AD1308" s="348">
        <v>3538.0</v>
      </c>
      <c r="AE1308" s="348">
        <v>3970.0</v>
      </c>
      <c r="AF1308" s="348">
        <v>4930.0</v>
      </c>
      <c r="AG1308" s="348">
        <v>925.0</v>
      </c>
      <c r="AH1308" s="348">
        <v>593.0</v>
      </c>
      <c r="AI1308" s="348">
        <v>2893.0</v>
      </c>
      <c r="AJ1308" s="353"/>
      <c r="AK1308" s="353"/>
      <c r="AL1308" s="353"/>
      <c r="AM1308" s="353"/>
      <c r="AN1308" s="353"/>
      <c r="AO1308" s="353"/>
      <c r="AP1308" s="353"/>
    </row>
    <row r="1309">
      <c r="A1309" s="347">
        <f t="shared" si="399"/>
        <v>44150</v>
      </c>
      <c r="B1309" s="348">
        <v>6267.0</v>
      </c>
      <c r="C1309" s="348">
        <v>11625.0</v>
      </c>
      <c r="D1309" s="348">
        <v>8153.0</v>
      </c>
      <c r="E1309" s="348">
        <v>653.0</v>
      </c>
      <c r="F1309" s="348">
        <v>1059.0</v>
      </c>
      <c r="G1309" s="348">
        <v>3627.0</v>
      </c>
      <c r="H1309" s="348">
        <v>109091.0</v>
      </c>
      <c r="I1309" s="359">
        <v>973.0</v>
      </c>
      <c r="J1309" s="348">
        <v>33924.0</v>
      </c>
      <c r="K1309" s="348">
        <v>32767.0</v>
      </c>
      <c r="L1309" s="348">
        <v>50250.0</v>
      </c>
      <c r="M1309" s="348">
        <v>1520.0</v>
      </c>
      <c r="N1309" s="348">
        <v>14285.0</v>
      </c>
      <c r="O1309" s="348">
        <v>4165.0</v>
      </c>
      <c r="P1309" s="348">
        <v>11338.0</v>
      </c>
      <c r="Q1309" s="348">
        <v>843.0</v>
      </c>
      <c r="R1309" s="348">
        <v>3388.0</v>
      </c>
      <c r="S1309" s="348">
        <v>3540.0</v>
      </c>
      <c r="T1309" s="348">
        <v>7046.0</v>
      </c>
      <c r="U1309" s="348">
        <v>13804.0</v>
      </c>
      <c r="V1309" s="348">
        <v>4921.0</v>
      </c>
      <c r="W1309" s="348">
        <v>11707.0</v>
      </c>
      <c r="X1309" s="348">
        <v>4428.0</v>
      </c>
      <c r="Y1309" s="348">
        <v>17184.0</v>
      </c>
      <c r="Z1309" s="348">
        <v>860.0</v>
      </c>
      <c r="AA1309" s="348">
        <v>1407.0</v>
      </c>
      <c r="AB1309" s="348">
        <v>14229.0</v>
      </c>
      <c r="AC1309" s="348">
        <v>1946.0</v>
      </c>
      <c r="AD1309" s="348">
        <v>3541.0</v>
      </c>
      <c r="AE1309" s="348">
        <v>4087.0</v>
      </c>
      <c r="AF1309" s="348">
        <v>4930.0</v>
      </c>
      <c r="AG1309" s="348">
        <v>946.0</v>
      </c>
      <c r="AH1309" s="348">
        <v>593.0</v>
      </c>
      <c r="AI1309" s="348">
        <v>2894.0</v>
      </c>
      <c r="AJ1309" s="353"/>
      <c r="AK1309" s="353"/>
      <c r="AL1309" s="353"/>
      <c r="AM1309" s="353"/>
      <c r="AN1309" s="353"/>
      <c r="AO1309" s="353"/>
      <c r="AP1309" s="353"/>
    </row>
    <row r="1310">
      <c r="A1310" s="347">
        <f t="shared" si="399"/>
        <v>44151</v>
      </c>
      <c r="B1310" s="348">
        <v>6267.0</v>
      </c>
      <c r="C1310" s="348">
        <v>11635.0</v>
      </c>
      <c r="D1310" s="348">
        <v>8154.0</v>
      </c>
      <c r="E1310" s="348">
        <v>660.0</v>
      </c>
      <c r="F1310" s="348">
        <v>1062.0</v>
      </c>
      <c r="G1310" s="348">
        <v>3642.0</v>
      </c>
      <c r="H1310" s="348">
        <v>110129.0</v>
      </c>
      <c r="I1310" s="359">
        <v>987.0</v>
      </c>
      <c r="J1310" s="348">
        <v>34648.0</v>
      </c>
      <c r="K1310" s="348">
        <v>33100.0</v>
      </c>
      <c r="L1310" s="348">
        <v>50497.0</v>
      </c>
      <c r="M1310" s="348">
        <v>1520.0</v>
      </c>
      <c r="N1310" s="348">
        <v>14501.0</v>
      </c>
      <c r="O1310" s="348">
        <v>4165.0</v>
      </c>
      <c r="P1310" s="348">
        <v>11403.0</v>
      </c>
      <c r="Q1310" s="348">
        <v>843.0</v>
      </c>
      <c r="R1310" s="348">
        <v>3388.0</v>
      </c>
      <c r="S1310" s="348">
        <v>3540.0</v>
      </c>
      <c r="T1310" s="348">
        <v>7146.0</v>
      </c>
      <c r="U1310" s="348">
        <v>13888.0</v>
      </c>
      <c r="V1310" s="348">
        <v>4953.0</v>
      </c>
      <c r="W1310" s="348">
        <v>11816.0</v>
      </c>
      <c r="X1310" s="348">
        <v>4475.0</v>
      </c>
      <c r="Y1310" s="348">
        <v>17318.0</v>
      </c>
      <c r="Z1310" s="348">
        <v>873.0</v>
      </c>
      <c r="AA1310" s="348">
        <v>1415.0</v>
      </c>
      <c r="AB1310" s="348">
        <v>14372.0</v>
      </c>
      <c r="AC1310" s="348">
        <v>1946.0</v>
      </c>
      <c r="AD1310" s="348">
        <v>3545.0</v>
      </c>
      <c r="AE1310" s="348">
        <v>4101.0</v>
      </c>
      <c r="AF1310" s="348">
        <v>5007.0</v>
      </c>
      <c r="AG1310" s="348">
        <v>952.0</v>
      </c>
      <c r="AH1310" s="348">
        <v>597.0</v>
      </c>
      <c r="AI1310" s="348">
        <v>2898.0</v>
      </c>
      <c r="AJ1310" s="353"/>
      <c r="AK1310" s="353"/>
      <c r="AL1310" s="353"/>
      <c r="AM1310" s="353"/>
      <c r="AN1310" s="353"/>
      <c r="AO1310" s="353"/>
      <c r="AP1310" s="353"/>
    </row>
    <row r="1311">
      <c r="A1311" s="347">
        <f t="shared" si="399"/>
        <v>44152</v>
      </c>
      <c r="B1311" s="348">
        <v>6295.0</v>
      </c>
      <c r="C1311" s="348">
        <v>11644.0</v>
      </c>
      <c r="D1311" s="348">
        <v>8167.0</v>
      </c>
      <c r="E1311" s="348">
        <v>706.0</v>
      </c>
      <c r="F1311" s="348">
        <v>1088.0</v>
      </c>
      <c r="G1311" s="348">
        <v>3669.0</v>
      </c>
      <c r="H1311" s="348">
        <v>111003.0</v>
      </c>
      <c r="I1311" s="359">
        <v>994.0</v>
      </c>
      <c r="J1311" s="348">
        <v>35445.0</v>
      </c>
      <c r="K1311" s="348">
        <v>33461.0</v>
      </c>
      <c r="L1311" s="348">
        <v>50544.0</v>
      </c>
      <c r="M1311" s="348">
        <v>1540.0</v>
      </c>
      <c r="N1311" s="348">
        <v>14724.0</v>
      </c>
      <c r="O1311" s="348">
        <v>4223.0</v>
      </c>
      <c r="P1311" s="348">
        <v>11435.0</v>
      </c>
      <c r="Q1311" s="348">
        <v>853.0</v>
      </c>
      <c r="R1311" s="348">
        <v>3487.0</v>
      </c>
      <c r="S1311" s="348">
        <v>3542.0</v>
      </c>
      <c r="T1311" s="348">
        <v>7177.0</v>
      </c>
      <c r="U1311" s="348">
        <v>13928.0</v>
      </c>
      <c r="V1311" s="348">
        <v>4988.0</v>
      </c>
      <c r="W1311" s="348">
        <v>11923.0</v>
      </c>
      <c r="X1311" s="348">
        <v>4480.0</v>
      </c>
      <c r="Y1311" s="348">
        <v>17347.0</v>
      </c>
      <c r="Z1311" s="348">
        <v>887.0</v>
      </c>
      <c r="AA1311" s="348">
        <v>1523.0</v>
      </c>
      <c r="AB1311" s="348">
        <v>14454.0</v>
      </c>
      <c r="AC1311" s="348">
        <v>1946.0</v>
      </c>
      <c r="AD1311" s="348">
        <v>3581.0</v>
      </c>
      <c r="AE1311" s="348">
        <v>4116.0</v>
      </c>
      <c r="AF1311" s="348">
        <v>5007.0</v>
      </c>
      <c r="AG1311" s="348">
        <v>955.0</v>
      </c>
      <c r="AH1311" s="348">
        <v>601.0</v>
      </c>
      <c r="AI1311" s="348">
        <v>2903.0</v>
      </c>
      <c r="AJ1311" s="353"/>
      <c r="AK1311" s="353"/>
      <c r="AL1311" s="353"/>
      <c r="AM1311" s="353"/>
      <c r="AN1311" s="353"/>
      <c r="AO1311" s="353"/>
      <c r="AP1311" s="353"/>
    </row>
    <row r="1312">
      <c r="A1312" s="347">
        <f t="shared" si="399"/>
        <v>44153</v>
      </c>
      <c r="B1312" s="348">
        <v>6410.0</v>
      </c>
      <c r="C1312" s="348">
        <v>11729.0</v>
      </c>
      <c r="D1312" s="348">
        <v>8167.0</v>
      </c>
      <c r="E1312" s="348">
        <v>720.0</v>
      </c>
      <c r="F1312" s="348">
        <v>1108.0</v>
      </c>
      <c r="G1312" s="348">
        <v>3712.0</v>
      </c>
      <c r="H1312" s="348">
        <v>111855.0</v>
      </c>
      <c r="I1312" s="348">
        <v>1040.0</v>
      </c>
      <c r="J1312" s="348">
        <v>36222.0</v>
      </c>
      <c r="K1312" s="348">
        <v>33849.0</v>
      </c>
      <c r="L1312" s="348">
        <v>50901.0</v>
      </c>
      <c r="M1312" s="348">
        <v>1556.0</v>
      </c>
      <c r="N1312" s="348">
        <v>14842.0</v>
      </c>
      <c r="O1312" s="348">
        <v>4249.0</v>
      </c>
      <c r="P1312" s="348">
        <v>11435.0</v>
      </c>
      <c r="Q1312" s="348">
        <v>853.0</v>
      </c>
      <c r="R1312" s="348">
        <v>3487.0</v>
      </c>
      <c r="S1312" s="348">
        <v>3552.0</v>
      </c>
      <c r="T1312" s="348">
        <v>7219.0</v>
      </c>
      <c r="U1312" s="348">
        <v>14075.0</v>
      </c>
      <c r="V1312" s="348">
        <v>4997.0</v>
      </c>
      <c r="W1312" s="348">
        <v>11995.0</v>
      </c>
      <c r="X1312" s="348">
        <v>4497.0</v>
      </c>
      <c r="Y1312" s="348">
        <v>17358.0</v>
      </c>
      <c r="Z1312" s="348">
        <v>893.0</v>
      </c>
      <c r="AA1312" s="348">
        <v>1523.0</v>
      </c>
      <c r="AB1312" s="348">
        <v>14702.0</v>
      </c>
      <c r="AC1312" s="348">
        <v>1946.0</v>
      </c>
      <c r="AD1312" s="348">
        <v>3583.0</v>
      </c>
      <c r="AE1312" s="348">
        <v>4214.0</v>
      </c>
      <c r="AF1312" s="348">
        <v>5007.0</v>
      </c>
      <c r="AG1312" s="348">
        <v>956.0</v>
      </c>
      <c r="AH1312" s="348">
        <v>608.0</v>
      </c>
      <c r="AI1312" s="348">
        <v>2906.0</v>
      </c>
      <c r="AJ1312" s="353"/>
      <c r="AK1312" s="353"/>
      <c r="AL1312" s="353"/>
      <c r="AM1312" s="353"/>
      <c r="AN1312" s="353"/>
      <c r="AO1312" s="353"/>
      <c r="AP1312" s="353"/>
    </row>
    <row r="1313">
      <c r="A1313" s="347">
        <f t="shared" si="399"/>
        <v>44154</v>
      </c>
      <c r="B1313" s="348">
        <v>6410.0</v>
      </c>
      <c r="C1313" s="348">
        <v>11795.0</v>
      </c>
      <c r="D1313" s="348">
        <v>8167.0</v>
      </c>
      <c r="E1313" s="348">
        <v>720.0</v>
      </c>
      <c r="F1313" s="348">
        <v>1123.0</v>
      </c>
      <c r="G1313" s="348">
        <v>3762.0</v>
      </c>
      <c r="H1313" s="348">
        <v>112741.0</v>
      </c>
      <c r="I1313" s="348">
        <v>1086.0</v>
      </c>
      <c r="J1313" s="348">
        <v>36662.0</v>
      </c>
      <c r="K1313" s="348">
        <v>34182.0</v>
      </c>
      <c r="L1313" s="348">
        <v>51120.0</v>
      </c>
      <c r="M1313" s="348">
        <v>1566.0</v>
      </c>
      <c r="N1313" s="348">
        <v>15081.0</v>
      </c>
      <c r="O1313" s="348">
        <v>4278.0</v>
      </c>
      <c r="P1313" s="348">
        <v>11655.0</v>
      </c>
      <c r="Q1313" s="348">
        <v>856.0</v>
      </c>
      <c r="R1313" s="348">
        <v>3487.0</v>
      </c>
      <c r="S1313" s="348">
        <v>3566.0</v>
      </c>
      <c r="T1313" s="348">
        <v>7259.0</v>
      </c>
      <c r="U1313" s="348">
        <v>14475.0</v>
      </c>
      <c r="V1313" s="348">
        <v>5007.0</v>
      </c>
      <c r="W1313" s="348">
        <v>12071.0</v>
      </c>
      <c r="X1313" s="348">
        <v>4572.0</v>
      </c>
      <c r="Y1313" s="348">
        <v>17470.0</v>
      </c>
      <c r="Z1313" s="348">
        <v>908.0</v>
      </c>
      <c r="AA1313" s="348">
        <v>1575.0</v>
      </c>
      <c r="AB1313" s="348">
        <v>15704.0</v>
      </c>
      <c r="AC1313" s="348">
        <v>1962.0</v>
      </c>
      <c r="AD1313" s="348">
        <v>3596.0</v>
      </c>
      <c r="AE1313" s="348">
        <v>4268.0</v>
      </c>
      <c r="AF1313" s="348">
        <v>5007.0</v>
      </c>
      <c r="AG1313" s="348">
        <v>967.0</v>
      </c>
      <c r="AH1313" s="348">
        <v>608.0</v>
      </c>
      <c r="AI1313" s="348">
        <v>2906.0</v>
      </c>
      <c r="AJ1313" s="353"/>
      <c r="AK1313" s="353"/>
      <c r="AL1313" s="353"/>
      <c r="AM1313" s="353"/>
      <c r="AN1313" s="353"/>
      <c r="AO1313" s="353"/>
      <c r="AP1313" s="353"/>
    </row>
    <row r="1314">
      <c r="A1314" s="347">
        <f t="shared" si="399"/>
        <v>44155</v>
      </c>
      <c r="B1314" s="349">
        <v>6410.0</v>
      </c>
      <c r="C1314" s="349">
        <v>11849.0</v>
      </c>
      <c r="D1314" s="349">
        <v>8191.0</v>
      </c>
      <c r="E1314" s="349">
        <v>747.0</v>
      </c>
      <c r="F1314" s="349">
        <v>1164.0</v>
      </c>
      <c r="G1314" s="349">
        <v>3824.0</v>
      </c>
      <c r="H1314" s="349">
        <v>113677.0</v>
      </c>
      <c r="I1314" s="349">
        <v>1127.0</v>
      </c>
      <c r="J1314" s="349">
        <v>37688.0</v>
      </c>
      <c r="K1314" s="349">
        <v>34582.0</v>
      </c>
      <c r="L1314" s="349">
        <v>51436.0</v>
      </c>
      <c r="M1314" s="349">
        <v>1597.0</v>
      </c>
      <c r="N1314" s="349">
        <v>15247.0</v>
      </c>
      <c r="O1314" s="349">
        <v>4299.0</v>
      </c>
      <c r="P1314" s="349">
        <v>11691.0</v>
      </c>
      <c r="Q1314" s="349">
        <v>863.0</v>
      </c>
      <c r="R1314" s="349">
        <v>3550.0</v>
      </c>
      <c r="S1314" s="349">
        <v>3588.0</v>
      </c>
      <c r="T1314" s="349">
        <v>7302.0</v>
      </c>
      <c r="U1314" s="349">
        <v>14595.0</v>
      </c>
      <c r="V1314" s="349">
        <v>5061.0</v>
      </c>
      <c r="W1314" s="349">
        <v>12142.0</v>
      </c>
      <c r="X1314" s="349">
        <v>4593.0</v>
      </c>
      <c r="Y1314" s="349">
        <v>17561.0</v>
      </c>
      <c r="Z1314" s="349">
        <v>931.0</v>
      </c>
      <c r="AA1314" s="349">
        <v>1575.0</v>
      </c>
      <c r="AB1314" s="349">
        <v>15902.0</v>
      </c>
      <c r="AC1314" s="349">
        <v>1962.0</v>
      </c>
      <c r="AD1314" s="349">
        <v>3606.0</v>
      </c>
      <c r="AE1314" s="349">
        <v>4271.0</v>
      </c>
      <c r="AF1314" s="349">
        <v>5007.0</v>
      </c>
      <c r="AG1314" s="349">
        <v>979.0</v>
      </c>
      <c r="AH1314" s="349">
        <v>629.0</v>
      </c>
      <c r="AI1314" s="349">
        <v>2906.0</v>
      </c>
      <c r="AJ1314" s="353"/>
      <c r="AK1314" s="353"/>
      <c r="AL1314" s="353"/>
      <c r="AM1314" s="353"/>
      <c r="AN1314" s="353"/>
      <c r="AO1314" s="353"/>
      <c r="AP1314" s="353"/>
    </row>
    <row r="1315">
      <c r="A1315" s="347">
        <f t="shared" si="399"/>
        <v>44156</v>
      </c>
      <c r="B1315" s="349">
        <v>6410.0</v>
      </c>
      <c r="C1315" s="348">
        <v>11922.0</v>
      </c>
      <c r="D1315" s="348">
        <v>8211.0</v>
      </c>
      <c r="E1315" s="348">
        <v>754.0</v>
      </c>
      <c r="F1315" s="348">
        <v>1179.0</v>
      </c>
      <c r="G1315" s="348">
        <v>3848.0</v>
      </c>
      <c r="H1315" s="348">
        <v>114770.0</v>
      </c>
      <c r="I1315" s="348">
        <v>1132.0</v>
      </c>
      <c r="J1315" s="348">
        <v>38318.0</v>
      </c>
      <c r="K1315" s="348">
        <v>34818.0</v>
      </c>
      <c r="L1315" s="348">
        <v>51696.0</v>
      </c>
      <c r="M1315" s="348">
        <v>1620.0</v>
      </c>
      <c r="N1315" s="348">
        <v>15433.0</v>
      </c>
      <c r="O1315" s="348">
        <v>4341.0</v>
      </c>
      <c r="P1315" s="348">
        <v>11719.0</v>
      </c>
      <c r="Q1315" s="348">
        <v>865.0</v>
      </c>
      <c r="R1315" s="349">
        <v>3550.0</v>
      </c>
      <c r="S1315" s="348">
        <v>3590.0</v>
      </c>
      <c r="T1315" s="348">
        <v>7330.0</v>
      </c>
      <c r="U1315" s="348">
        <v>14720.0</v>
      </c>
      <c r="V1315" s="348">
        <v>5076.0</v>
      </c>
      <c r="W1315" s="348">
        <v>12219.0</v>
      </c>
      <c r="X1315" s="348">
        <v>4630.0</v>
      </c>
      <c r="Y1315" s="348">
        <v>17826.0</v>
      </c>
      <c r="Z1315" s="348">
        <v>935.0</v>
      </c>
      <c r="AA1315" s="349">
        <v>1575.0</v>
      </c>
      <c r="AB1315" s="348">
        <v>16014.0</v>
      </c>
      <c r="AC1315" s="348">
        <v>1966.0</v>
      </c>
      <c r="AD1315" s="348">
        <v>3649.0</v>
      </c>
      <c r="AE1315" s="348">
        <v>4309.0</v>
      </c>
      <c r="AF1315" s="349">
        <v>5007.0</v>
      </c>
      <c r="AG1315" s="348">
        <v>985.0</v>
      </c>
      <c r="AH1315" s="348">
        <v>630.0</v>
      </c>
      <c r="AI1315" s="348">
        <v>2908.0</v>
      </c>
      <c r="AJ1315" s="353"/>
      <c r="AK1315" s="353"/>
      <c r="AL1315" s="353"/>
      <c r="AM1315" s="353"/>
      <c r="AN1315" s="353"/>
      <c r="AO1315" s="353"/>
      <c r="AP1315" s="353"/>
    </row>
    <row r="1316">
      <c r="A1316" s="347">
        <f t="shared" si="399"/>
        <v>44157</v>
      </c>
      <c r="B1316" s="349">
        <v>6410.0</v>
      </c>
      <c r="C1316" s="348">
        <v>11983.0</v>
      </c>
      <c r="D1316" s="348">
        <v>8219.0</v>
      </c>
      <c r="E1316" s="348">
        <v>759.0</v>
      </c>
      <c r="F1316" s="348">
        <v>1204.0</v>
      </c>
      <c r="G1316" s="348">
        <v>3857.0</v>
      </c>
      <c r="H1316" s="348">
        <v>115845.0</v>
      </c>
      <c r="I1316" s="348">
        <v>1167.0</v>
      </c>
      <c r="J1316" s="348">
        <v>39011.0</v>
      </c>
      <c r="K1316" s="348">
        <v>35441.0</v>
      </c>
      <c r="L1316" s="348">
        <v>51997.0</v>
      </c>
      <c r="M1316" s="348">
        <v>1652.0</v>
      </c>
      <c r="N1316" s="348">
        <v>15577.0</v>
      </c>
      <c r="O1316" s="348">
        <v>4372.0</v>
      </c>
      <c r="P1316" s="348">
        <v>11749.0</v>
      </c>
      <c r="Q1316" s="348">
        <v>880.0</v>
      </c>
      <c r="R1316" s="348">
        <v>3650.0</v>
      </c>
      <c r="S1316" s="348">
        <v>3620.0</v>
      </c>
      <c r="T1316" s="348">
        <v>7363.0</v>
      </c>
      <c r="U1316" s="348">
        <v>15079.0</v>
      </c>
      <c r="V1316" s="348">
        <v>5095.0</v>
      </c>
      <c r="W1316" s="348">
        <v>12289.0</v>
      </c>
      <c r="X1316" s="348">
        <v>4669.0</v>
      </c>
      <c r="Y1316" s="348">
        <v>17999.0</v>
      </c>
      <c r="Z1316" s="348">
        <v>955.0</v>
      </c>
      <c r="AA1316" s="348">
        <v>1631.0</v>
      </c>
      <c r="AB1316" s="348">
        <v>16191.0</v>
      </c>
      <c r="AC1316" s="348">
        <v>1966.0</v>
      </c>
      <c r="AD1316" s="348">
        <v>3649.0</v>
      </c>
      <c r="AE1316" s="348">
        <v>4362.0</v>
      </c>
      <c r="AF1316" s="349">
        <v>5007.0</v>
      </c>
      <c r="AG1316" s="348">
        <v>995.0</v>
      </c>
      <c r="AH1316" s="348">
        <v>637.0</v>
      </c>
      <c r="AI1316" s="348">
        <v>2908.0</v>
      </c>
      <c r="AJ1316" s="353"/>
      <c r="AK1316" s="353"/>
      <c r="AL1316" s="353"/>
      <c r="AM1316" s="353"/>
      <c r="AN1316" s="353"/>
      <c r="AO1316" s="353"/>
      <c r="AP1316" s="353"/>
    </row>
    <row r="1317">
      <c r="A1317" s="347">
        <f t="shared" si="399"/>
        <v>44158</v>
      </c>
      <c r="B1317" s="349">
        <v>6410.0</v>
      </c>
      <c r="C1317" s="348">
        <v>12046.0</v>
      </c>
      <c r="D1317" s="348">
        <v>8232.0</v>
      </c>
      <c r="E1317" s="348">
        <v>765.0</v>
      </c>
      <c r="F1317" s="348">
        <v>1225.0</v>
      </c>
      <c r="G1317" s="348">
        <v>3957.0</v>
      </c>
      <c r="H1317" s="348">
        <v>116909.0</v>
      </c>
      <c r="I1317" s="348">
        <v>1196.0</v>
      </c>
      <c r="J1317" s="348">
        <v>40024.0</v>
      </c>
      <c r="K1317" s="348">
        <v>35751.0</v>
      </c>
      <c r="L1317" s="348">
        <v>52389.0</v>
      </c>
      <c r="M1317" s="348">
        <v>1673.0</v>
      </c>
      <c r="N1317" s="348">
        <v>15771.0</v>
      </c>
      <c r="O1317" s="348">
        <v>4407.0</v>
      </c>
      <c r="P1317" s="348">
        <v>11760.0</v>
      </c>
      <c r="Q1317" s="348">
        <v>896.0</v>
      </c>
      <c r="R1317" s="348">
        <v>3892.0</v>
      </c>
      <c r="S1317" s="348">
        <v>3623.0</v>
      </c>
      <c r="T1317" s="348">
        <v>7384.0</v>
      </c>
      <c r="U1317" s="348">
        <v>15145.0</v>
      </c>
      <c r="V1317" s="348">
        <v>5130.0</v>
      </c>
      <c r="W1317" s="348">
        <v>12369.0</v>
      </c>
      <c r="X1317" s="348">
        <v>4738.0</v>
      </c>
      <c r="Y1317" s="348">
        <v>18040.0</v>
      </c>
      <c r="Z1317" s="348">
        <v>958.0</v>
      </c>
      <c r="AA1317" s="348">
        <v>1681.0</v>
      </c>
      <c r="AB1317" s="348">
        <v>16325.0</v>
      </c>
      <c r="AC1317" s="348">
        <v>1966.0</v>
      </c>
      <c r="AD1317" s="348">
        <v>3680.0</v>
      </c>
      <c r="AE1317" s="348">
        <v>4422.0</v>
      </c>
      <c r="AF1317" s="349">
        <v>5007.0</v>
      </c>
      <c r="AG1317" s="348">
        <v>1008.0</v>
      </c>
      <c r="AH1317" s="348">
        <v>651.0</v>
      </c>
      <c r="AI1317" s="348">
        <v>2956.0</v>
      </c>
      <c r="AJ1317" s="353"/>
      <c r="AK1317" s="353"/>
      <c r="AL1317" s="353"/>
      <c r="AM1317" s="353"/>
      <c r="AN1317" s="353"/>
      <c r="AO1317" s="353"/>
      <c r="AP1317" s="353"/>
    </row>
    <row r="1318">
      <c r="A1318" s="347">
        <f t="shared" si="399"/>
        <v>44159</v>
      </c>
      <c r="B1318" s="349">
        <v>6410.0</v>
      </c>
      <c r="C1318" s="348">
        <v>12151.0</v>
      </c>
      <c r="D1318" s="348">
        <v>8238.0</v>
      </c>
      <c r="E1318" s="348">
        <v>770.0</v>
      </c>
      <c r="F1318" s="348">
        <v>1244.0</v>
      </c>
      <c r="G1318" s="348">
        <v>3997.0</v>
      </c>
      <c r="H1318" s="348">
        <v>117969.0</v>
      </c>
      <c r="I1318" s="348">
        <v>1203.0</v>
      </c>
      <c r="J1318" s="348">
        <v>40452.0</v>
      </c>
      <c r="K1318" s="348">
        <v>36051.0</v>
      </c>
      <c r="L1318" s="348">
        <v>52546.0</v>
      </c>
      <c r="M1318" s="348">
        <v>1733.0</v>
      </c>
      <c r="N1318" s="348">
        <v>15903.0</v>
      </c>
      <c r="O1318" s="348">
        <v>4437.0</v>
      </c>
      <c r="P1318" s="348">
        <v>11775.0</v>
      </c>
      <c r="Q1318" s="348">
        <v>911.0</v>
      </c>
      <c r="R1318" s="348">
        <v>3908.0</v>
      </c>
      <c r="S1318" s="348">
        <v>3632.0</v>
      </c>
      <c r="T1318" s="348">
        <v>7424.0</v>
      </c>
      <c r="U1318" s="348">
        <v>15258.0</v>
      </c>
      <c r="V1318" s="348">
        <v>5163.0</v>
      </c>
      <c r="W1318" s="348">
        <v>12446.0</v>
      </c>
      <c r="X1318" s="348">
        <v>4769.0</v>
      </c>
      <c r="Y1318" s="348">
        <v>18128.0</v>
      </c>
      <c r="Z1318" s="348">
        <v>969.0</v>
      </c>
      <c r="AA1318" s="348">
        <v>1689.0</v>
      </c>
      <c r="AB1318" s="348">
        <v>16413.0</v>
      </c>
      <c r="AC1318" s="348">
        <v>1971.0</v>
      </c>
      <c r="AD1318" s="348">
        <v>3680.0</v>
      </c>
      <c r="AE1318" s="348">
        <v>4449.0</v>
      </c>
      <c r="AF1318" s="349">
        <v>5007.0</v>
      </c>
      <c r="AG1318" s="348">
        <v>1009.0</v>
      </c>
      <c r="AH1318" s="348">
        <v>652.0</v>
      </c>
      <c r="AI1318" s="348">
        <v>2956.0</v>
      </c>
      <c r="AJ1318" s="353"/>
      <c r="AK1318" s="353"/>
      <c r="AL1318" s="353"/>
      <c r="AM1318" s="353"/>
      <c r="AN1318" s="353"/>
      <c r="AO1318" s="353"/>
      <c r="AP1318" s="353"/>
    </row>
    <row r="1319">
      <c r="A1319" s="347">
        <f t="shared" si="399"/>
        <v>44160</v>
      </c>
      <c r="B1319" s="348">
        <v>6550.0</v>
      </c>
      <c r="C1319" s="348">
        <v>12217.0</v>
      </c>
      <c r="D1319" s="348">
        <v>8322.0</v>
      </c>
      <c r="E1319" s="348">
        <v>782.0</v>
      </c>
      <c r="F1319" s="348">
        <v>1264.0</v>
      </c>
      <c r="G1319" s="348">
        <v>4141.0</v>
      </c>
      <c r="H1319" s="348">
        <v>119069.0</v>
      </c>
      <c r="I1319" s="348">
        <v>1256.0</v>
      </c>
      <c r="J1319" s="348">
        <v>41220.0</v>
      </c>
      <c r="K1319" s="348">
        <v>36413.0</v>
      </c>
      <c r="L1319" s="348">
        <v>52827.0</v>
      </c>
      <c r="M1319" s="348">
        <v>1787.0</v>
      </c>
      <c r="N1319" s="348">
        <v>16137.0</v>
      </c>
      <c r="O1319" s="348">
        <v>4477.0</v>
      </c>
      <c r="P1319" s="348">
        <v>11815.0</v>
      </c>
      <c r="Q1319" s="348">
        <v>912.0</v>
      </c>
      <c r="R1319" s="348">
        <v>3952.0</v>
      </c>
      <c r="S1319" s="348">
        <v>3665.0</v>
      </c>
      <c r="T1319" s="348">
        <v>7468.0</v>
      </c>
      <c r="U1319" s="348">
        <v>15488.0</v>
      </c>
      <c r="V1319" s="348">
        <v>5191.0</v>
      </c>
      <c r="W1319" s="348">
        <v>12527.0</v>
      </c>
      <c r="X1319" s="348">
        <v>4834.0</v>
      </c>
      <c r="Y1319" s="348">
        <v>18162.0</v>
      </c>
      <c r="Z1319" s="348">
        <v>981.0</v>
      </c>
      <c r="AA1319" s="348">
        <v>1741.0</v>
      </c>
      <c r="AB1319" s="348">
        <v>16569.0</v>
      </c>
      <c r="AC1319" s="348">
        <v>1971.0</v>
      </c>
      <c r="AD1319" s="348">
        <v>3746.0</v>
      </c>
      <c r="AE1319" s="348">
        <v>4473.0</v>
      </c>
      <c r="AF1319" s="349">
        <v>5007.0</v>
      </c>
      <c r="AG1319" s="348">
        <v>1226.0</v>
      </c>
      <c r="AH1319" s="348">
        <v>661.0</v>
      </c>
      <c r="AI1319" s="348">
        <v>2956.0</v>
      </c>
      <c r="AJ1319" s="353"/>
      <c r="AK1319" s="353"/>
      <c r="AL1319" s="353"/>
      <c r="AM1319" s="353"/>
      <c r="AN1319" s="353"/>
      <c r="AO1319" s="353"/>
      <c r="AP1319" s="353"/>
    </row>
    <row r="1320">
      <c r="A1320" s="347">
        <f t="shared" si="399"/>
        <v>44161</v>
      </c>
      <c r="B1320" s="348">
        <v>6576.0</v>
      </c>
      <c r="C1320" s="348">
        <v>12267.0</v>
      </c>
      <c r="D1320" s="348">
        <v>8396.0</v>
      </c>
      <c r="E1320" s="348">
        <v>784.0</v>
      </c>
      <c r="F1320" s="348">
        <v>1287.0</v>
      </c>
      <c r="G1320" s="348">
        <v>4200.0</v>
      </c>
      <c r="H1320" s="348">
        <v>120194.0</v>
      </c>
      <c r="I1320" s="348">
        <v>1263.0</v>
      </c>
      <c r="J1320" s="348">
        <v>41932.0</v>
      </c>
      <c r="K1320" s="348">
        <v>36681.0</v>
      </c>
      <c r="L1320" s="348">
        <v>53131.0</v>
      </c>
      <c r="M1320" s="348">
        <v>1825.0</v>
      </c>
      <c r="N1320" s="348">
        <v>16255.0</v>
      </c>
      <c r="O1320" s="348">
        <v>4526.0</v>
      </c>
      <c r="P1320" s="348">
        <v>11859.0</v>
      </c>
      <c r="Q1320" s="348">
        <v>921.0</v>
      </c>
      <c r="R1320" s="348">
        <v>3998.0</v>
      </c>
      <c r="S1320" s="348">
        <v>3687.0</v>
      </c>
      <c r="T1320" s="348">
        <v>7504.0</v>
      </c>
      <c r="U1320" s="348">
        <v>15638.0</v>
      </c>
      <c r="V1320" s="348">
        <v>5211.0</v>
      </c>
      <c r="W1320" s="348">
        <v>12601.0</v>
      </c>
      <c r="X1320" s="348">
        <v>5057.0</v>
      </c>
      <c r="Y1320" s="348">
        <v>18208.0</v>
      </c>
      <c r="Z1320" s="348">
        <v>1016.0</v>
      </c>
      <c r="AA1320" s="348">
        <v>1757.0</v>
      </c>
      <c r="AB1320" s="348">
        <v>16769.0</v>
      </c>
      <c r="AC1320" s="348">
        <v>1971.0</v>
      </c>
      <c r="AD1320" s="348">
        <v>3755.0</v>
      </c>
      <c r="AE1320" s="348">
        <v>4513.0</v>
      </c>
      <c r="AF1320" s="349">
        <v>5007.0</v>
      </c>
      <c r="AG1320" s="348">
        <v>1241.0</v>
      </c>
      <c r="AH1320" s="348">
        <v>663.0</v>
      </c>
      <c r="AI1320" s="348">
        <v>2956.0</v>
      </c>
      <c r="AJ1320" s="353"/>
      <c r="AK1320" s="353"/>
      <c r="AL1320" s="353"/>
      <c r="AM1320" s="353"/>
      <c r="AN1320" s="353"/>
      <c r="AO1320" s="353"/>
      <c r="AP1320" s="353"/>
    </row>
    <row r="1321">
      <c r="A1321" s="347">
        <f t="shared" si="399"/>
        <v>44162</v>
      </c>
      <c r="B1321" s="348">
        <v>6580.0</v>
      </c>
      <c r="C1321" s="348">
        <v>12320.0</v>
      </c>
      <c r="D1321" s="348">
        <v>8512.0</v>
      </c>
      <c r="E1321" s="348">
        <v>795.0</v>
      </c>
      <c r="F1321" s="348">
        <v>1312.0</v>
      </c>
      <c r="G1321" s="348">
        <v>4230.0</v>
      </c>
      <c r="H1321" s="348">
        <v>121010.0</v>
      </c>
      <c r="I1321" s="348">
        <v>1282.0</v>
      </c>
      <c r="J1321" s="348">
        <v>42714.0</v>
      </c>
      <c r="K1321" s="348">
        <v>37061.0</v>
      </c>
      <c r="L1321" s="348">
        <v>53490.0</v>
      </c>
      <c r="M1321" s="348">
        <v>1888.0</v>
      </c>
      <c r="N1321" s="348">
        <v>16395.0</v>
      </c>
      <c r="O1321" s="348">
        <v>4583.0</v>
      </c>
      <c r="P1321" s="348">
        <v>11912.0</v>
      </c>
      <c r="Q1321" s="348">
        <v>923.0</v>
      </c>
      <c r="R1321" s="348">
        <v>4044.0</v>
      </c>
      <c r="S1321" s="348">
        <v>3701.0</v>
      </c>
      <c r="T1321" s="348">
        <v>7541.0</v>
      </c>
      <c r="U1321" s="348">
        <v>15786.0</v>
      </c>
      <c r="V1321" s="348">
        <v>5249.0</v>
      </c>
      <c r="W1321" s="348">
        <v>12687.0</v>
      </c>
      <c r="X1321" s="348">
        <v>5179.0</v>
      </c>
      <c r="Y1321" s="348">
        <v>18275.0</v>
      </c>
      <c r="Z1321" s="348">
        <v>1051.0</v>
      </c>
      <c r="AA1321" s="348">
        <v>1852.0</v>
      </c>
      <c r="AB1321" s="348">
        <v>16959.0</v>
      </c>
      <c r="AC1321" s="348">
        <v>1971.0</v>
      </c>
      <c r="AD1321" s="348">
        <v>3755.0</v>
      </c>
      <c r="AE1321" s="348">
        <v>4528.0</v>
      </c>
      <c r="AF1321" s="349">
        <v>5007.0</v>
      </c>
      <c r="AG1321" s="348">
        <v>1245.0</v>
      </c>
      <c r="AH1321" s="348">
        <v>663.0</v>
      </c>
      <c r="AI1321" s="348">
        <v>2956.0</v>
      </c>
      <c r="AJ1321" s="353"/>
      <c r="AK1321" s="353"/>
      <c r="AL1321" s="353"/>
      <c r="AM1321" s="353"/>
      <c r="AN1321" s="353"/>
      <c r="AO1321" s="353"/>
      <c r="AP1321" s="353"/>
    </row>
    <row r="1322">
      <c r="A1322" s="347">
        <f t="shared" si="399"/>
        <v>44163</v>
      </c>
      <c r="B1322" s="348">
        <v>6580.0</v>
      </c>
      <c r="C1322" s="348">
        <v>12423.0</v>
      </c>
      <c r="D1322" s="348">
        <v>8672.0</v>
      </c>
      <c r="E1322" s="348">
        <v>818.0</v>
      </c>
      <c r="F1322" s="348">
        <v>1342.0</v>
      </c>
      <c r="G1322" s="348">
        <v>4283.0</v>
      </c>
      <c r="H1322" s="348">
        <v>122255.0</v>
      </c>
      <c r="I1322" s="348">
        <v>1291.0</v>
      </c>
      <c r="J1322" s="348">
        <v>43576.0</v>
      </c>
      <c r="K1322" s="348">
        <v>37521.0</v>
      </c>
      <c r="L1322" s="348">
        <v>53884.0</v>
      </c>
      <c r="M1322" s="348">
        <v>1925.0</v>
      </c>
      <c r="N1322" s="348">
        <v>16520.0</v>
      </c>
      <c r="O1322" s="348">
        <v>4629.0</v>
      </c>
      <c r="P1322" s="348">
        <v>11912.0</v>
      </c>
      <c r="Q1322" s="348">
        <v>937.0</v>
      </c>
      <c r="R1322" s="348">
        <v>4098.0</v>
      </c>
      <c r="S1322" s="348">
        <v>3719.0</v>
      </c>
      <c r="T1322" s="348">
        <v>7586.0</v>
      </c>
      <c r="U1322" s="348">
        <v>15896.0</v>
      </c>
      <c r="V1322" s="348">
        <v>5270.0</v>
      </c>
      <c r="W1322" s="348">
        <v>12778.0</v>
      </c>
      <c r="X1322" s="348">
        <v>5308.0</v>
      </c>
      <c r="Y1322" s="348">
        <v>18343.0</v>
      </c>
      <c r="Z1322" s="348">
        <v>1062.0</v>
      </c>
      <c r="AA1322" s="348">
        <v>1948.0</v>
      </c>
      <c r="AB1322" s="348">
        <v>17221.0</v>
      </c>
      <c r="AC1322" s="348">
        <v>1971.0</v>
      </c>
      <c r="AD1322" s="348">
        <v>3770.0</v>
      </c>
      <c r="AE1322" s="348">
        <v>4542.0</v>
      </c>
      <c r="AF1322" s="349">
        <v>5007.0</v>
      </c>
      <c r="AG1322" s="348">
        <v>1257.0</v>
      </c>
      <c r="AH1322" s="348">
        <v>675.0</v>
      </c>
      <c r="AI1322" s="348">
        <v>2964.0</v>
      </c>
      <c r="AJ1322" s="353"/>
      <c r="AK1322" s="353"/>
      <c r="AL1322" s="353"/>
      <c r="AM1322" s="353"/>
      <c r="AN1322" s="353"/>
      <c r="AO1322" s="353"/>
      <c r="AP1322" s="353"/>
    </row>
    <row r="1323">
      <c r="A1323" s="347">
        <f t="shared" si="399"/>
        <v>44164</v>
      </c>
      <c r="B1323" s="348">
        <v>6608.0</v>
      </c>
      <c r="C1323" s="348">
        <v>12479.0</v>
      </c>
      <c r="D1323" s="348">
        <v>8767.0</v>
      </c>
      <c r="E1323" s="348">
        <v>841.0</v>
      </c>
      <c r="F1323" s="348">
        <v>1377.0</v>
      </c>
      <c r="G1323" s="348">
        <v>4333.0</v>
      </c>
      <c r="H1323" s="348">
        <v>123069.0</v>
      </c>
      <c r="I1323" s="348">
        <v>1329.0</v>
      </c>
      <c r="J1323" s="348">
        <v>44346.0</v>
      </c>
      <c r="K1323" s="348">
        <v>38281.0</v>
      </c>
      <c r="L1323" s="348">
        <v>54171.0</v>
      </c>
      <c r="M1323" s="348">
        <v>1987.0</v>
      </c>
      <c r="N1323" s="348">
        <v>16577.0</v>
      </c>
      <c r="O1323" s="348">
        <v>4676.0</v>
      </c>
      <c r="P1323" s="348">
        <v>11949.0</v>
      </c>
      <c r="Q1323" s="348">
        <v>950.0</v>
      </c>
      <c r="R1323" s="348">
        <v>4138.0</v>
      </c>
      <c r="S1323" s="348">
        <v>3728.0</v>
      </c>
      <c r="T1323" s="348">
        <v>7633.0</v>
      </c>
      <c r="U1323" s="348">
        <v>16031.0</v>
      </c>
      <c r="V1323" s="348">
        <v>5293.0</v>
      </c>
      <c r="W1323" s="348">
        <v>12856.0</v>
      </c>
      <c r="X1323" s="348">
        <v>5310.0</v>
      </c>
      <c r="Y1323" s="348">
        <v>18403.0</v>
      </c>
      <c r="Z1323" s="348">
        <v>1071.0</v>
      </c>
      <c r="AA1323" s="348">
        <v>1961.0</v>
      </c>
      <c r="AB1323" s="348">
        <v>17417.0</v>
      </c>
      <c r="AC1323" s="348">
        <v>1971.0</v>
      </c>
      <c r="AD1323" s="348">
        <v>3786.0</v>
      </c>
      <c r="AE1323" s="348">
        <v>4543.0</v>
      </c>
      <c r="AF1323" s="349">
        <v>5007.0</v>
      </c>
      <c r="AG1323" s="348">
        <v>1264.0</v>
      </c>
      <c r="AH1323" s="348">
        <v>676.0</v>
      </c>
      <c r="AI1323" s="348">
        <v>2965.0</v>
      </c>
      <c r="AJ1323" s="353"/>
      <c r="AK1323" s="353"/>
      <c r="AL1323" s="353"/>
      <c r="AM1323" s="353"/>
      <c r="AN1323" s="353"/>
      <c r="AO1323" s="353"/>
      <c r="AP1323" s="353"/>
    </row>
    <row r="1324">
      <c r="A1324" s="347">
        <f t="shared" si="399"/>
        <v>44165</v>
      </c>
      <c r="B1324" s="348">
        <v>6617.0</v>
      </c>
      <c r="C1324" s="348">
        <v>12592.0</v>
      </c>
      <c r="D1324" s="348">
        <v>8912.0</v>
      </c>
      <c r="E1324" s="348">
        <v>853.0</v>
      </c>
      <c r="F1324" s="348">
        <v>1377.0</v>
      </c>
      <c r="G1324" s="348">
        <v>4398.0</v>
      </c>
      <c r="H1324" s="348">
        <v>123984.0</v>
      </c>
      <c r="I1324" s="348">
        <v>1341.0</v>
      </c>
      <c r="J1324" s="348">
        <v>45049.0</v>
      </c>
      <c r="K1324" s="348">
        <v>39570.0</v>
      </c>
      <c r="L1324" s="348">
        <v>54490.0</v>
      </c>
      <c r="M1324" s="348">
        <v>1987.0</v>
      </c>
      <c r="N1324" s="348">
        <v>16859.0</v>
      </c>
      <c r="O1324" s="348">
        <v>4676.0</v>
      </c>
      <c r="P1324" s="348">
        <v>11961.0</v>
      </c>
      <c r="Q1324" s="348">
        <v>984.0</v>
      </c>
      <c r="R1324" s="348">
        <v>4150.0</v>
      </c>
      <c r="S1324" s="348">
        <v>3732.0</v>
      </c>
      <c r="T1324" s="348">
        <v>7681.0</v>
      </c>
      <c r="U1324" s="348">
        <v>16112.0</v>
      </c>
      <c r="V1324" s="348">
        <v>5361.0</v>
      </c>
      <c r="W1324" s="348">
        <v>12926.0</v>
      </c>
      <c r="X1324" s="348">
        <v>5429.0</v>
      </c>
      <c r="Y1324" s="348">
        <v>18509.0</v>
      </c>
      <c r="Z1324" s="348">
        <v>1089.0</v>
      </c>
      <c r="AA1324" s="348">
        <v>2008.0</v>
      </c>
      <c r="AB1324" s="348">
        <v>17593.0</v>
      </c>
      <c r="AC1324" s="348">
        <v>1971.0</v>
      </c>
      <c r="AD1324" s="348">
        <v>3792.0</v>
      </c>
      <c r="AE1324" s="348">
        <v>4562.0</v>
      </c>
      <c r="AF1324" s="349">
        <v>5007.0</v>
      </c>
      <c r="AG1324" s="348">
        <v>1282.0</v>
      </c>
      <c r="AH1324" s="348">
        <v>696.0</v>
      </c>
      <c r="AI1324" s="348">
        <v>2968.0</v>
      </c>
      <c r="AJ1324" s="353"/>
      <c r="AK1324" s="353"/>
      <c r="AL1324" s="353"/>
      <c r="AM1324" s="353"/>
      <c r="AN1324" s="353"/>
      <c r="AO1324" s="353"/>
      <c r="AP1324" s="353"/>
    </row>
    <row r="1325">
      <c r="A1325" s="347">
        <f t="shared" si="399"/>
        <v>44166</v>
      </c>
      <c r="B1325" s="348">
        <v>6631.0</v>
      </c>
      <c r="C1325" s="348">
        <v>12646.0</v>
      </c>
      <c r="D1325" s="348">
        <v>8963.0</v>
      </c>
      <c r="E1325" s="348">
        <v>876.0</v>
      </c>
      <c r="F1325" s="348">
        <v>1417.0</v>
      </c>
      <c r="G1325" s="348">
        <v>4466.0</v>
      </c>
      <c r="H1325" s="348">
        <v>125008.0</v>
      </c>
      <c r="I1325" s="348">
        <v>1387.0</v>
      </c>
      <c r="J1325" s="348">
        <v>45763.0</v>
      </c>
      <c r="K1325" s="348">
        <v>40046.0</v>
      </c>
      <c r="L1325" s="348">
        <v>54863.0</v>
      </c>
      <c r="M1325" s="348">
        <v>2042.0</v>
      </c>
      <c r="N1325" s="348">
        <v>17020.0</v>
      </c>
      <c r="O1325" s="348">
        <v>4756.0</v>
      </c>
      <c r="P1325" s="348">
        <v>12004.0</v>
      </c>
      <c r="Q1325" s="348">
        <v>995.0</v>
      </c>
      <c r="R1325" s="348">
        <v>4189.0</v>
      </c>
      <c r="S1325" s="348">
        <v>3768.0</v>
      </c>
      <c r="T1325" s="348">
        <v>7758.0</v>
      </c>
      <c r="U1325" s="348">
        <v>16253.0</v>
      </c>
      <c r="V1325" s="348">
        <v>5413.0</v>
      </c>
      <c r="W1325" s="348">
        <v>13009.0</v>
      </c>
      <c r="X1325" s="348">
        <v>5533.0</v>
      </c>
      <c r="Y1325" s="348">
        <v>18600.0</v>
      </c>
      <c r="Z1325" s="348">
        <v>1126.0</v>
      </c>
      <c r="AA1325" s="348">
        <v>2050.0</v>
      </c>
      <c r="AB1325" s="348">
        <v>17885.0</v>
      </c>
      <c r="AC1325" s="348">
        <v>1981.0</v>
      </c>
      <c r="AD1325" s="348">
        <v>3797.0</v>
      </c>
      <c r="AE1325" s="348">
        <v>4607.0</v>
      </c>
      <c r="AF1325" s="348">
        <v>5037.0</v>
      </c>
      <c r="AG1325" s="348">
        <v>1297.0</v>
      </c>
      <c r="AH1325" s="348">
        <v>725.0</v>
      </c>
      <c r="AI1325" s="348">
        <v>2968.0</v>
      </c>
      <c r="AJ1325" s="353"/>
      <c r="AK1325" s="353"/>
      <c r="AL1325" s="353"/>
      <c r="AM1325" s="353"/>
      <c r="AN1325" s="353"/>
      <c r="AO1325" s="353"/>
      <c r="AP1325" s="353"/>
    </row>
    <row r="1326">
      <c r="A1326" s="347">
        <f t="shared" si="399"/>
        <v>44167</v>
      </c>
      <c r="B1326" s="348">
        <v>6666.0</v>
      </c>
      <c r="C1326" s="348">
        <v>12740.0</v>
      </c>
      <c r="D1326" s="348">
        <v>9048.0</v>
      </c>
      <c r="E1326" s="348">
        <v>882.0</v>
      </c>
      <c r="F1326" s="348">
        <v>1447.0</v>
      </c>
      <c r="G1326" s="348">
        <v>4496.0</v>
      </c>
      <c r="H1326" s="348">
        <v>126069.0</v>
      </c>
      <c r="I1326" s="348">
        <v>1445.0</v>
      </c>
      <c r="J1326" s="348">
        <v>46149.0</v>
      </c>
      <c r="K1326" s="348">
        <v>40652.0</v>
      </c>
      <c r="L1326" s="348">
        <v>55260.0</v>
      </c>
      <c r="M1326" s="348">
        <v>2098.0</v>
      </c>
      <c r="N1326" s="348">
        <v>17156.0</v>
      </c>
      <c r="O1326" s="348">
        <v>4805.0</v>
      </c>
      <c r="P1326" s="348">
        <v>12066.0</v>
      </c>
      <c r="Q1326" s="348">
        <v>1017.0</v>
      </c>
      <c r="R1326" s="348">
        <v>4189.0</v>
      </c>
      <c r="S1326" s="348">
        <v>3789.0</v>
      </c>
      <c r="T1326" s="348">
        <v>7782.0</v>
      </c>
      <c r="U1326" s="348">
        <v>16407.0</v>
      </c>
      <c r="V1326" s="348">
        <v>5457.0</v>
      </c>
      <c r="W1326" s="348">
        <v>13086.0</v>
      </c>
      <c r="X1326" s="348">
        <v>5624.0</v>
      </c>
      <c r="Y1326" s="348">
        <v>18677.0</v>
      </c>
      <c r="Z1326" s="348">
        <v>1181.0</v>
      </c>
      <c r="AA1326" s="348">
        <v>2100.0</v>
      </c>
      <c r="AB1326" s="348">
        <v>18062.0</v>
      </c>
      <c r="AC1326" s="348">
        <v>2020.0</v>
      </c>
      <c r="AD1326" s="348">
        <v>3809.0</v>
      </c>
      <c r="AE1326" s="348">
        <v>4647.0</v>
      </c>
      <c r="AF1326" s="348">
        <v>5057.0</v>
      </c>
      <c r="AG1326" s="348">
        <v>1302.0</v>
      </c>
      <c r="AH1326" s="348">
        <v>727.0</v>
      </c>
      <c r="AI1326" s="348">
        <v>2968.0</v>
      </c>
      <c r="AJ1326" s="353"/>
      <c r="AK1326" s="353"/>
      <c r="AL1326" s="353"/>
      <c r="AM1326" s="353"/>
      <c r="AN1326" s="353"/>
      <c r="AO1326" s="353"/>
      <c r="AP1326" s="353"/>
    </row>
    <row r="1327">
      <c r="A1327" s="347">
        <f t="shared" si="399"/>
        <v>44168</v>
      </c>
      <c r="B1327" s="348">
        <v>6672.0</v>
      </c>
      <c r="C1327" s="348">
        <v>12865.0</v>
      </c>
      <c r="D1327" s="348">
        <v>9088.0</v>
      </c>
      <c r="E1327" s="348">
        <v>891.0</v>
      </c>
      <c r="F1327" s="348">
        <v>1477.0</v>
      </c>
      <c r="G1327" s="348">
        <v>4573.0</v>
      </c>
      <c r="H1327" s="348">
        <v>127042.0</v>
      </c>
      <c r="I1327" s="348">
        <v>1467.0</v>
      </c>
      <c r="J1327" s="348">
        <v>46402.0</v>
      </c>
      <c r="K1327" s="348">
        <v>40977.0</v>
      </c>
      <c r="L1327" s="348">
        <v>55604.0</v>
      </c>
      <c r="M1327" s="348">
        <v>2157.0</v>
      </c>
      <c r="N1327" s="348">
        <v>17338.0</v>
      </c>
      <c r="O1327" s="348">
        <v>4835.0</v>
      </c>
      <c r="P1327" s="348">
        <v>12096.0</v>
      </c>
      <c r="Q1327" s="348">
        <v>1023.0</v>
      </c>
      <c r="R1327" s="348">
        <v>4415.0</v>
      </c>
      <c r="S1327" s="348">
        <v>3840.0</v>
      </c>
      <c r="T1327" s="348">
        <v>7851.0</v>
      </c>
      <c r="U1327" s="348">
        <v>16557.0</v>
      </c>
      <c r="V1327" s="348">
        <v>5484.0</v>
      </c>
      <c r="W1327" s="348">
        <v>13166.0</v>
      </c>
      <c r="X1327" s="348">
        <v>5728.0</v>
      </c>
      <c r="Y1327" s="348">
        <v>18724.0</v>
      </c>
      <c r="Z1327" s="348">
        <v>1205.0</v>
      </c>
      <c r="AA1327" s="348">
        <v>2155.0</v>
      </c>
      <c r="AB1327" s="348">
        <v>18223.0</v>
      </c>
      <c r="AC1327" s="348">
        <v>2020.0</v>
      </c>
      <c r="AD1327" s="348">
        <v>3809.0</v>
      </c>
      <c r="AE1327" s="348">
        <v>4689.0</v>
      </c>
      <c r="AF1327" s="348">
        <v>5159.0</v>
      </c>
      <c r="AG1327" s="348">
        <v>1316.0</v>
      </c>
      <c r="AH1327" s="348">
        <v>732.0</v>
      </c>
      <c r="AI1327" s="348">
        <v>2973.0</v>
      </c>
      <c r="AJ1327" s="353"/>
      <c r="AK1327" s="353"/>
      <c r="AL1327" s="353"/>
      <c r="AM1327" s="353"/>
      <c r="AN1327" s="353"/>
      <c r="AO1327" s="353"/>
      <c r="AP1327" s="353"/>
    </row>
    <row r="1328">
      <c r="A1328" s="347">
        <f t="shared" si="399"/>
        <v>44169</v>
      </c>
      <c r="B1328" s="348">
        <v>6674.0</v>
      </c>
      <c r="C1328" s="348">
        <v>12933.0</v>
      </c>
      <c r="D1328" s="348">
        <v>9104.0</v>
      </c>
      <c r="E1328" s="348">
        <v>900.0</v>
      </c>
      <c r="F1328" s="348">
        <v>1498.0</v>
      </c>
      <c r="G1328" s="348">
        <v>4649.0</v>
      </c>
      <c r="H1328" s="348">
        <v>127977.0</v>
      </c>
      <c r="I1328" s="348">
        <v>1467.0</v>
      </c>
      <c r="J1328" s="348">
        <v>46781.0</v>
      </c>
      <c r="K1328" s="348">
        <v>41310.0</v>
      </c>
      <c r="L1328" s="348">
        <v>55942.0</v>
      </c>
      <c r="M1328" s="348">
        <v>2214.0</v>
      </c>
      <c r="N1328" s="348">
        <v>17470.0</v>
      </c>
      <c r="O1328" s="348">
        <v>4835.0</v>
      </c>
      <c r="P1328" s="348">
        <v>12142.0</v>
      </c>
      <c r="Q1328" s="348">
        <v>1041.0</v>
      </c>
      <c r="R1328" s="348">
        <v>4415.0</v>
      </c>
      <c r="S1328" s="348">
        <v>3942.0</v>
      </c>
      <c r="T1328" s="348">
        <v>7984.0</v>
      </c>
      <c r="U1328" s="348">
        <v>16742.0</v>
      </c>
      <c r="V1328" s="348">
        <v>5540.0</v>
      </c>
      <c r="W1328" s="348">
        <v>13247.0</v>
      </c>
      <c r="X1328" s="348">
        <v>5791.0</v>
      </c>
      <c r="Y1328" s="348">
        <v>18796.0</v>
      </c>
      <c r="Z1328" s="348">
        <v>1243.0</v>
      </c>
      <c r="AA1328" s="348">
        <v>2184.0</v>
      </c>
      <c r="AB1328" s="348">
        <v>18384.0</v>
      </c>
      <c r="AC1328" s="348">
        <v>2020.0</v>
      </c>
      <c r="AD1328" s="348">
        <v>3817.0</v>
      </c>
      <c r="AE1328" s="348">
        <v>4714.0</v>
      </c>
      <c r="AF1328" s="348">
        <v>5383.0</v>
      </c>
      <c r="AG1328" s="348">
        <v>1324.0</v>
      </c>
      <c r="AH1328" s="348">
        <v>739.0</v>
      </c>
      <c r="AI1328" s="348">
        <v>2976.0</v>
      </c>
      <c r="AJ1328" s="353"/>
      <c r="AK1328" s="353"/>
      <c r="AL1328" s="353"/>
      <c r="AM1328" s="353"/>
      <c r="AN1328" s="353"/>
      <c r="AO1328" s="353"/>
      <c r="AP1328" s="353"/>
    </row>
    <row r="1329">
      <c r="A1329" s="347">
        <f t="shared" si="399"/>
        <v>44170</v>
      </c>
      <c r="B1329" s="348">
        <v>6681.0</v>
      </c>
      <c r="C1329" s="348">
        <v>13068.0</v>
      </c>
      <c r="D1329" s="348">
        <v>9174.0</v>
      </c>
      <c r="E1329" s="348">
        <v>923.0</v>
      </c>
      <c r="F1329" s="348">
        <v>1533.0</v>
      </c>
      <c r="G1329" s="348">
        <v>4733.0</v>
      </c>
      <c r="H1329" s="348">
        <v>128988.0</v>
      </c>
      <c r="I1329" s="348">
        <v>1490.0</v>
      </c>
      <c r="J1329" s="348">
        <v>47466.0</v>
      </c>
      <c r="K1329" s="348">
        <v>41672.0</v>
      </c>
      <c r="L1329" s="348">
        <v>56386.0</v>
      </c>
      <c r="M1329" s="348">
        <v>2233.0</v>
      </c>
      <c r="N1329" s="348">
        <v>17640.0</v>
      </c>
      <c r="O1329" s="348">
        <v>4908.0</v>
      </c>
      <c r="P1329" s="348">
        <v>12237.0</v>
      </c>
      <c r="Q1329" s="348">
        <v>1041.0</v>
      </c>
      <c r="R1329" s="348">
        <v>4559.0</v>
      </c>
      <c r="S1329" s="348">
        <v>4008.0</v>
      </c>
      <c r="T1329" s="348">
        <v>8037.0</v>
      </c>
      <c r="U1329" s="348">
        <v>16917.0</v>
      </c>
      <c r="V1329" s="348">
        <v>5580.0</v>
      </c>
      <c r="W1329" s="348">
        <v>13324.0</v>
      </c>
      <c r="X1329" s="348">
        <v>5821.0</v>
      </c>
      <c r="Y1329" s="348">
        <v>18853.0</v>
      </c>
      <c r="Z1329" s="348">
        <v>1272.0</v>
      </c>
      <c r="AA1329" s="348">
        <v>2264.0</v>
      </c>
      <c r="AB1329" s="348">
        <v>18586.0</v>
      </c>
      <c r="AC1329" s="348">
        <v>2020.0</v>
      </c>
      <c r="AD1329" s="348">
        <v>3818.0</v>
      </c>
      <c r="AE1329" s="348">
        <v>4744.0</v>
      </c>
      <c r="AF1329" s="348">
        <v>5383.0</v>
      </c>
      <c r="AG1329" s="348">
        <v>1346.0</v>
      </c>
      <c r="AH1329" s="348">
        <v>739.0</v>
      </c>
      <c r="AI1329" s="348">
        <v>3005.0</v>
      </c>
      <c r="AJ1329" s="353"/>
      <c r="AK1329" s="353"/>
      <c r="AL1329" s="353"/>
      <c r="AM1329" s="353"/>
      <c r="AN1329" s="353"/>
      <c r="AO1329" s="353"/>
      <c r="AP1329" s="353"/>
    </row>
    <row r="1330">
      <c r="A1330" s="347">
        <f t="shared" si="399"/>
        <v>44171</v>
      </c>
      <c r="B1330" s="348">
        <v>6799.0</v>
      </c>
      <c r="C1330" s="348">
        <v>13142.0</v>
      </c>
      <c r="D1330" s="348">
        <v>9227.0</v>
      </c>
      <c r="E1330" s="348">
        <v>953.0</v>
      </c>
      <c r="F1330" s="348">
        <v>1572.0</v>
      </c>
      <c r="G1330" s="348">
        <v>4816.0</v>
      </c>
      <c r="H1330" s="348">
        <v>130043.0</v>
      </c>
      <c r="I1330" s="348">
        <v>1491.0</v>
      </c>
      <c r="J1330" s="348">
        <v>48591.0</v>
      </c>
      <c r="K1330" s="348">
        <v>41814.0</v>
      </c>
      <c r="L1330" s="348">
        <v>56769.0</v>
      </c>
      <c r="M1330" s="348">
        <v>2233.0</v>
      </c>
      <c r="N1330" s="348">
        <v>17753.0</v>
      </c>
      <c r="O1330" s="348">
        <v>4908.0</v>
      </c>
      <c r="P1330" s="348">
        <v>12277.0</v>
      </c>
      <c r="Q1330" s="348">
        <v>1045.0</v>
      </c>
      <c r="R1330" s="348">
        <v>4630.0</v>
      </c>
      <c r="S1330" s="348">
        <v>4039.0</v>
      </c>
      <c r="T1330" s="348">
        <v>8090.0</v>
      </c>
      <c r="U1330" s="348">
        <v>17251.0</v>
      </c>
      <c r="V1330" s="348">
        <v>5635.0</v>
      </c>
      <c r="W1330" s="348">
        <v>13408.0</v>
      </c>
      <c r="X1330" s="348">
        <v>5823.0</v>
      </c>
      <c r="Y1330" s="348">
        <v>18883.0</v>
      </c>
      <c r="Z1330" s="348">
        <v>1334.0</v>
      </c>
      <c r="AA1330" s="348">
        <v>2356.0</v>
      </c>
      <c r="AB1330" s="348">
        <v>18778.0</v>
      </c>
      <c r="AC1330" s="348">
        <v>2020.0</v>
      </c>
      <c r="AD1330" s="348">
        <v>3822.0</v>
      </c>
      <c r="AE1330" s="348">
        <v>4789.0</v>
      </c>
      <c r="AF1330" s="348">
        <v>5383.0</v>
      </c>
      <c r="AG1330" s="348">
        <v>1349.0</v>
      </c>
      <c r="AH1330" s="348">
        <v>742.0</v>
      </c>
      <c r="AI1330" s="348">
        <v>3006.0</v>
      </c>
      <c r="AJ1330" s="353"/>
      <c r="AK1330" s="353"/>
      <c r="AL1330" s="353"/>
      <c r="AM1330" s="353"/>
      <c r="AN1330" s="353"/>
      <c r="AO1330" s="353"/>
      <c r="AP1330" s="353"/>
    </row>
    <row r="1331">
      <c r="A1331" s="347">
        <f t="shared" si="399"/>
        <v>44172</v>
      </c>
      <c r="B1331" s="348">
        <v>6802.0</v>
      </c>
      <c r="C1331" s="348">
        <v>13455.0</v>
      </c>
      <c r="D1331" s="348">
        <v>9264.0</v>
      </c>
      <c r="E1331" s="348">
        <v>974.0</v>
      </c>
      <c r="F1331" s="348">
        <v>1598.0</v>
      </c>
      <c r="G1331" s="348">
        <v>4875.0</v>
      </c>
      <c r="H1331" s="348">
        <v>130977.0</v>
      </c>
      <c r="I1331" s="348">
        <v>1506.0</v>
      </c>
      <c r="J1331" s="348">
        <v>49656.0</v>
      </c>
      <c r="K1331" s="348">
        <v>42100.0</v>
      </c>
      <c r="L1331" s="348">
        <v>57210.0</v>
      </c>
      <c r="M1331" s="348">
        <v>2264.0</v>
      </c>
      <c r="N1331" s="348">
        <v>17930.0</v>
      </c>
      <c r="O1331" s="348">
        <v>5013.0</v>
      </c>
      <c r="P1331" s="348">
        <v>12299.0</v>
      </c>
      <c r="Q1331" s="348">
        <v>1046.0</v>
      </c>
      <c r="R1331" s="348">
        <v>4659.0</v>
      </c>
      <c r="S1331" s="348">
        <v>4052.0</v>
      </c>
      <c r="T1331" s="348">
        <v>8145.0</v>
      </c>
      <c r="U1331" s="348">
        <v>17348.0</v>
      </c>
      <c r="V1331" s="348">
        <v>5653.0</v>
      </c>
      <c r="W1331" s="348">
        <v>13488.0</v>
      </c>
      <c r="X1331" s="348">
        <v>5873.0</v>
      </c>
      <c r="Y1331" s="348">
        <v>18984.0</v>
      </c>
      <c r="Z1331" s="348">
        <v>1348.0</v>
      </c>
      <c r="AA1331" s="348">
        <v>2556.0</v>
      </c>
      <c r="AB1331" s="348">
        <v>18969.0</v>
      </c>
      <c r="AC1331" s="348">
        <v>2026.0</v>
      </c>
      <c r="AD1331" s="348">
        <v>3822.0</v>
      </c>
      <c r="AE1331" s="348">
        <v>4792.0</v>
      </c>
      <c r="AF1331" s="348">
        <v>5408.0</v>
      </c>
      <c r="AG1331" s="348">
        <v>1353.0</v>
      </c>
      <c r="AH1331" s="348">
        <v>742.0</v>
      </c>
      <c r="AI1331" s="348">
        <v>3015.0</v>
      </c>
      <c r="AJ1331" s="353"/>
      <c r="AK1331" s="353"/>
      <c r="AL1331" s="353"/>
      <c r="AM1331" s="353"/>
      <c r="AN1331" s="353"/>
      <c r="AO1331" s="353"/>
      <c r="AP1331" s="353"/>
    </row>
    <row r="1332">
      <c r="A1332" s="347">
        <f t="shared" si="399"/>
        <v>44173</v>
      </c>
      <c r="B1332" s="348">
        <v>6810.0</v>
      </c>
      <c r="C1332" s="348">
        <v>13595.0</v>
      </c>
      <c r="D1332" s="348">
        <v>9282.0</v>
      </c>
      <c r="E1332" s="348">
        <v>989.0</v>
      </c>
      <c r="F1332" s="348">
        <v>1628.0</v>
      </c>
      <c r="G1332" s="348">
        <v>4944.0</v>
      </c>
      <c r="H1332" s="348">
        <v>132166.0</v>
      </c>
      <c r="I1332" s="348">
        <v>1527.0</v>
      </c>
      <c r="J1332" s="348">
        <v>50398.0</v>
      </c>
      <c r="K1332" s="348">
        <v>42523.0</v>
      </c>
      <c r="L1332" s="348">
        <v>57739.0</v>
      </c>
      <c r="M1332" s="348">
        <v>2280.0</v>
      </c>
      <c r="N1332" s="348">
        <v>18158.0</v>
      </c>
      <c r="O1332" s="348">
        <v>5058.0</v>
      </c>
      <c r="P1332" s="348">
        <v>12320.0</v>
      </c>
      <c r="Q1332" s="348">
        <v>1046.0</v>
      </c>
      <c r="R1332" s="348">
        <v>4676.0</v>
      </c>
      <c r="S1332" s="348">
        <v>4068.0</v>
      </c>
      <c r="T1332" s="348">
        <v>8224.0</v>
      </c>
      <c r="U1332" s="348">
        <v>17476.0</v>
      </c>
      <c r="V1332" s="348">
        <v>5726.0</v>
      </c>
      <c r="W1332" s="348">
        <v>13569.0</v>
      </c>
      <c r="X1332" s="348">
        <v>5923.0</v>
      </c>
      <c r="Y1332" s="348">
        <v>19090.0</v>
      </c>
      <c r="Z1332" s="348">
        <v>1382.0</v>
      </c>
      <c r="AA1332" s="348">
        <v>2571.0</v>
      </c>
      <c r="AB1332" s="348">
        <v>19108.0</v>
      </c>
      <c r="AC1332" s="348">
        <v>2029.0</v>
      </c>
      <c r="AD1332" s="348">
        <v>3822.0</v>
      </c>
      <c r="AE1332" s="348">
        <v>4830.0</v>
      </c>
      <c r="AF1332" s="348">
        <v>5408.0</v>
      </c>
      <c r="AG1332" s="348">
        <v>1361.0</v>
      </c>
      <c r="AH1332" s="348">
        <v>755.0</v>
      </c>
      <c r="AI1332" s="348">
        <v>3016.0</v>
      </c>
      <c r="AJ1332" s="353"/>
      <c r="AK1332" s="353"/>
      <c r="AL1332" s="353"/>
      <c r="AM1332" s="353"/>
      <c r="AN1332" s="353"/>
      <c r="AO1332" s="353"/>
      <c r="AP1332" s="353"/>
    </row>
    <row r="1333">
      <c r="A1333" s="347">
        <f t="shared" si="399"/>
        <v>44174</v>
      </c>
      <c r="B1333" s="348">
        <v>6813.0</v>
      </c>
      <c r="C1333" s="348">
        <v>13692.0</v>
      </c>
      <c r="D1333" s="348">
        <v>9364.0</v>
      </c>
      <c r="E1333" s="348">
        <v>1001.0</v>
      </c>
      <c r="F1333" s="348">
        <v>1651.0</v>
      </c>
      <c r="G1333" s="348">
        <v>5162.0</v>
      </c>
      <c r="H1333" s="348">
        <v>133230.0</v>
      </c>
      <c r="I1333" s="348">
        <v>1533.0</v>
      </c>
      <c r="J1333" s="348">
        <v>50944.0</v>
      </c>
      <c r="K1333" s="348">
        <v>42681.0</v>
      </c>
      <c r="L1333" s="348">
        <v>58097.0</v>
      </c>
      <c r="M1333" s="348">
        <v>2320.0</v>
      </c>
      <c r="N1333" s="348">
        <v>18311.0</v>
      </c>
      <c r="O1333" s="348">
        <v>5118.0</v>
      </c>
      <c r="P1333" s="348">
        <v>12362.0</v>
      </c>
      <c r="Q1333" s="348">
        <v>1159.0</v>
      </c>
      <c r="R1333" s="348">
        <v>4676.0</v>
      </c>
      <c r="S1333" s="348">
        <v>4090.0</v>
      </c>
      <c r="T1333" s="348">
        <v>8270.0</v>
      </c>
      <c r="U1333" s="348">
        <v>17706.0</v>
      </c>
      <c r="V1333" s="348">
        <v>5797.0</v>
      </c>
      <c r="W1333" s="348">
        <v>13643.0</v>
      </c>
      <c r="X1333" s="348">
        <v>5935.0</v>
      </c>
      <c r="Y1333" s="348">
        <v>19194.0</v>
      </c>
      <c r="Z1333" s="348">
        <v>1396.0</v>
      </c>
      <c r="AA1333" s="348">
        <v>2638.0</v>
      </c>
      <c r="AB1333" s="348">
        <v>19289.0</v>
      </c>
      <c r="AC1333" s="348">
        <v>2029.0</v>
      </c>
      <c r="AD1333" s="348">
        <v>3847.0</v>
      </c>
      <c r="AE1333" s="348">
        <v>4879.0</v>
      </c>
      <c r="AF1333" s="348">
        <v>5410.0</v>
      </c>
      <c r="AG1333" s="348">
        <v>1366.0</v>
      </c>
      <c r="AH1333" s="348">
        <v>762.0</v>
      </c>
      <c r="AI1333" s="348">
        <v>3080.0</v>
      </c>
      <c r="AJ1333" s="353"/>
      <c r="AK1333" s="353"/>
      <c r="AL1333" s="353"/>
      <c r="AM1333" s="353"/>
      <c r="AN1333" s="353"/>
      <c r="AO1333" s="353"/>
      <c r="AP1333" s="353"/>
    </row>
    <row r="1334">
      <c r="A1334" s="347">
        <f t="shared" si="399"/>
        <v>44175</v>
      </c>
      <c r="B1334" s="348">
        <v>6818.0</v>
      </c>
      <c r="C1334" s="348">
        <v>13791.0</v>
      </c>
      <c r="D1334" s="348">
        <v>9398.0</v>
      </c>
      <c r="E1334" s="348">
        <v>1005.0</v>
      </c>
      <c r="F1334" s="348">
        <v>1672.0</v>
      </c>
      <c r="G1334" s="348">
        <v>5266.0</v>
      </c>
      <c r="H1334" s="348">
        <v>134272.0</v>
      </c>
      <c r="I1334" s="348">
        <v>1548.0</v>
      </c>
      <c r="J1334" s="348">
        <v>51727.0</v>
      </c>
      <c r="K1334" s="348">
        <v>43316.0</v>
      </c>
      <c r="L1334" s="348">
        <v>58770.0</v>
      </c>
      <c r="M1334" s="348">
        <v>2347.0</v>
      </c>
      <c r="N1334" s="348">
        <v>18513.0</v>
      </c>
      <c r="O1334" s="348">
        <v>5148.0</v>
      </c>
      <c r="P1334" s="348">
        <v>12397.0</v>
      </c>
      <c r="Q1334" s="348">
        <v>1176.0</v>
      </c>
      <c r="R1334" s="348">
        <v>4705.0</v>
      </c>
      <c r="S1334" s="348">
        <v>4109.0</v>
      </c>
      <c r="T1334" s="348">
        <v>8329.0</v>
      </c>
      <c r="U1334" s="348">
        <v>17881.0</v>
      </c>
      <c r="V1334" s="348">
        <v>5830.0</v>
      </c>
      <c r="W1334" s="348">
        <v>13724.0</v>
      </c>
      <c r="X1334" s="348">
        <v>5968.0</v>
      </c>
      <c r="Y1334" s="348">
        <v>19269.0</v>
      </c>
      <c r="Z1334" s="348">
        <v>1407.0</v>
      </c>
      <c r="AA1334" s="348">
        <v>2665.0</v>
      </c>
      <c r="AB1334" s="348">
        <v>19404.0</v>
      </c>
      <c r="AC1334" s="348">
        <v>2029.0</v>
      </c>
      <c r="AD1334" s="348">
        <v>3852.0</v>
      </c>
      <c r="AE1334" s="348">
        <v>4930.0</v>
      </c>
      <c r="AF1334" s="348">
        <v>5459.0</v>
      </c>
      <c r="AG1334" s="348">
        <v>1367.0</v>
      </c>
      <c r="AH1334" s="348">
        <v>774.0</v>
      </c>
      <c r="AI1334" s="348">
        <v>3109.0</v>
      </c>
      <c r="AJ1334" s="353"/>
      <c r="AK1334" s="353"/>
      <c r="AL1334" s="353"/>
      <c r="AM1334" s="353"/>
      <c r="AN1334" s="353"/>
      <c r="AO1334" s="353"/>
      <c r="AP1334" s="353"/>
    </row>
    <row r="1335">
      <c r="A1335" s="345">
        <v>44176.0</v>
      </c>
      <c r="B1335" s="348">
        <v>6829.0</v>
      </c>
      <c r="C1335" s="348">
        <v>13907.0</v>
      </c>
      <c r="D1335" s="348">
        <v>9460.0</v>
      </c>
      <c r="E1335" s="348">
        <v>1060.0</v>
      </c>
      <c r="F1335" s="348">
        <v>1702.0</v>
      </c>
      <c r="G1335" s="348">
        <v>5382.0</v>
      </c>
      <c r="H1335" s="348">
        <v>135478.0</v>
      </c>
      <c r="I1335" s="348">
        <v>1581.0</v>
      </c>
      <c r="J1335" s="348">
        <v>52639.0</v>
      </c>
      <c r="K1335" s="348">
        <v>43612.0</v>
      </c>
      <c r="L1335" s="348">
        <v>59271.0</v>
      </c>
      <c r="M1335" s="348">
        <v>2377.0</v>
      </c>
      <c r="N1335" s="348">
        <v>18650.0</v>
      </c>
      <c r="O1335" s="348">
        <v>5168.0</v>
      </c>
      <c r="P1335" s="348">
        <v>12425.0</v>
      </c>
      <c r="Q1335" s="348">
        <v>1176.0</v>
      </c>
      <c r="R1335" s="348">
        <v>4979.0</v>
      </c>
      <c r="S1335" s="348">
        <v>4123.0</v>
      </c>
      <c r="T1335" s="348">
        <v>8404.0</v>
      </c>
      <c r="U1335" s="348">
        <v>18049.0</v>
      </c>
      <c r="V1335" s="348">
        <v>5850.0</v>
      </c>
      <c r="W1335" s="348">
        <v>13800.0</v>
      </c>
      <c r="X1335" s="348">
        <v>6016.0</v>
      </c>
      <c r="Y1335" s="348">
        <v>19294.0</v>
      </c>
      <c r="Z1335" s="348">
        <v>1449.0</v>
      </c>
      <c r="AA1335" s="348">
        <v>2686.0</v>
      </c>
      <c r="AB1335" s="348">
        <v>19585.0</v>
      </c>
      <c r="AC1335" s="348">
        <v>2029.0</v>
      </c>
      <c r="AD1335" s="348">
        <v>3860.0</v>
      </c>
      <c r="AE1335" s="348">
        <v>4975.0</v>
      </c>
      <c r="AF1335" s="348">
        <v>5794.0</v>
      </c>
      <c r="AG1335" s="348">
        <v>1370.0</v>
      </c>
      <c r="AH1335" s="348">
        <v>792.0</v>
      </c>
      <c r="AI1335" s="348">
        <v>3114.0</v>
      </c>
      <c r="AJ1335" s="353"/>
      <c r="AK1335" s="353"/>
      <c r="AL1335" s="353"/>
      <c r="AM1335" s="353"/>
      <c r="AN1335" s="353"/>
      <c r="AO1335" s="353"/>
      <c r="AP1335" s="353"/>
    </row>
    <row r="1336">
      <c r="A1336" s="345">
        <v>44177.0</v>
      </c>
      <c r="B1336" s="348">
        <v>6843.0</v>
      </c>
      <c r="C1336" s="348">
        <v>14002.0</v>
      </c>
      <c r="D1336" s="348">
        <v>9503.0</v>
      </c>
      <c r="E1336" s="348">
        <v>1075.0</v>
      </c>
      <c r="F1336" s="348">
        <v>1722.0</v>
      </c>
      <c r="G1336" s="348">
        <v>5481.0</v>
      </c>
      <c r="H1336" s="348">
        <v>136406.0</v>
      </c>
      <c r="I1336" s="348">
        <v>1644.0</v>
      </c>
      <c r="J1336" s="348">
        <v>53642.0</v>
      </c>
      <c r="K1336" s="348">
        <v>43983.0</v>
      </c>
      <c r="L1336" s="348">
        <v>59800.0</v>
      </c>
      <c r="M1336" s="348">
        <v>2400.0</v>
      </c>
      <c r="N1336" s="348">
        <v>18806.0</v>
      </c>
      <c r="O1336" s="348">
        <v>5219.0</v>
      </c>
      <c r="P1336" s="348">
        <v>12491.0</v>
      </c>
      <c r="Q1336" s="348">
        <v>1176.0</v>
      </c>
      <c r="R1336" s="348">
        <v>5100.0</v>
      </c>
      <c r="S1336" s="348">
        <v>4151.0</v>
      </c>
      <c r="T1336" s="348">
        <v>8461.0</v>
      </c>
      <c r="U1336" s="348">
        <v>18173.0</v>
      </c>
      <c r="V1336" s="348">
        <v>5876.0</v>
      </c>
      <c r="W1336" s="348">
        <v>13881.0</v>
      </c>
      <c r="X1336" s="348">
        <v>6022.0</v>
      </c>
      <c r="Y1336" s="348">
        <v>19376.0</v>
      </c>
      <c r="Z1336" s="348">
        <v>1476.0</v>
      </c>
      <c r="AA1336" s="348">
        <v>2789.0</v>
      </c>
      <c r="AB1336" s="348">
        <v>19810.0</v>
      </c>
      <c r="AC1336" s="348">
        <v>2029.0</v>
      </c>
      <c r="AD1336" s="348">
        <v>3867.0</v>
      </c>
      <c r="AE1336" s="348">
        <v>5018.0</v>
      </c>
      <c r="AF1336" s="348">
        <v>5833.0</v>
      </c>
      <c r="AG1336" s="348">
        <v>1375.0</v>
      </c>
      <c r="AH1336" s="348">
        <v>811.0</v>
      </c>
      <c r="AI1336" s="348">
        <v>3135.0</v>
      </c>
      <c r="AJ1336" s="353"/>
      <c r="AK1336" s="353"/>
      <c r="AL1336" s="353"/>
      <c r="AM1336" s="353"/>
      <c r="AN1336" s="353"/>
      <c r="AO1336" s="353"/>
      <c r="AP1336" s="353"/>
    </row>
    <row r="1337">
      <c r="A1337" s="362">
        <v>44178.0</v>
      </c>
      <c r="B1337" s="348">
        <v>6843.0</v>
      </c>
      <c r="C1337" s="348">
        <v>14066.0</v>
      </c>
      <c r="D1337" s="348">
        <v>9547.0</v>
      </c>
      <c r="E1337" s="348">
        <v>1107.0</v>
      </c>
      <c r="F1337" s="348">
        <v>1754.0</v>
      </c>
      <c r="G1337" s="348">
        <v>5611.0</v>
      </c>
      <c r="H1337" s="348">
        <v>137522.0</v>
      </c>
      <c r="I1337" s="348">
        <v>1687.0</v>
      </c>
      <c r="J1337" s="348">
        <v>54276.0</v>
      </c>
      <c r="K1337" s="348">
        <v>44196.0</v>
      </c>
      <c r="L1337" s="348">
        <v>60450.0</v>
      </c>
      <c r="M1337" s="348">
        <v>2424.0</v>
      </c>
      <c r="N1337" s="348">
        <v>19035.0</v>
      </c>
      <c r="O1337" s="348">
        <v>5258.0</v>
      </c>
      <c r="P1337" s="348">
        <v>12623.0</v>
      </c>
      <c r="Q1337" s="348">
        <v>1374.0</v>
      </c>
      <c r="R1337" s="348">
        <v>5270.0</v>
      </c>
      <c r="S1337" s="348">
        <v>4167.0</v>
      </c>
      <c r="T1337" s="348">
        <v>8486.0</v>
      </c>
      <c r="U1337" s="348">
        <v>18322.0</v>
      </c>
      <c r="V1337" s="348">
        <v>5900.0</v>
      </c>
      <c r="W1337" s="348">
        <v>13964.0</v>
      </c>
      <c r="X1337" s="348">
        <v>6026.0</v>
      </c>
      <c r="Y1337" s="348">
        <v>19472.0</v>
      </c>
      <c r="Z1337" s="348">
        <v>1496.0</v>
      </c>
      <c r="AA1337" s="348">
        <v>2873.0</v>
      </c>
      <c r="AB1337" s="348">
        <v>19964.0</v>
      </c>
      <c r="AC1337" s="348">
        <v>2029.0</v>
      </c>
      <c r="AD1337" s="348">
        <v>3874.0</v>
      </c>
      <c r="AE1337" s="348">
        <v>5038.0</v>
      </c>
      <c r="AF1337" s="348">
        <v>5833.0</v>
      </c>
      <c r="AG1337" s="348">
        <v>1380.0</v>
      </c>
      <c r="AH1337" s="348">
        <v>830.0</v>
      </c>
      <c r="AI1337" s="348">
        <v>3139.0</v>
      </c>
      <c r="AJ1337" s="353"/>
      <c r="AK1337" s="353"/>
      <c r="AL1337" s="353"/>
      <c r="AM1337" s="353"/>
      <c r="AN1337" s="353"/>
      <c r="AO1337" s="353"/>
      <c r="AP1337" s="353"/>
    </row>
    <row r="1338">
      <c r="A1338" s="345">
        <v>44179.0</v>
      </c>
      <c r="B1338" s="348">
        <v>6896.0</v>
      </c>
      <c r="C1338" s="348">
        <v>14168.0</v>
      </c>
      <c r="D1338" s="348">
        <v>9577.0</v>
      </c>
      <c r="E1338" s="348">
        <v>1134.0</v>
      </c>
      <c r="F1338" s="348">
        <v>1792.0</v>
      </c>
      <c r="G1338" s="348">
        <v>5668.0</v>
      </c>
      <c r="H1338" s="348">
        <v>138994.0</v>
      </c>
      <c r="I1338" s="348">
        <v>1687.0</v>
      </c>
      <c r="J1338" s="348">
        <v>55129.0</v>
      </c>
      <c r="K1338" s="348">
        <v>45171.0</v>
      </c>
      <c r="L1338" s="348">
        <v>60980.0</v>
      </c>
      <c r="M1338" s="348">
        <v>2424.0</v>
      </c>
      <c r="N1338" s="348">
        <v>19224.0</v>
      </c>
      <c r="O1338" s="348">
        <v>5309.0</v>
      </c>
      <c r="P1338" s="348">
        <v>12683.0</v>
      </c>
      <c r="Q1338" s="348">
        <v>1376.0</v>
      </c>
      <c r="R1338" s="348">
        <v>5270.0</v>
      </c>
      <c r="S1338" s="348">
        <v>4171.0</v>
      </c>
      <c r="T1338" s="348">
        <v>8534.0</v>
      </c>
      <c r="U1338" s="348">
        <v>18383.0</v>
      </c>
      <c r="V1338" s="348">
        <v>5936.0</v>
      </c>
      <c r="W1338" s="348">
        <v>14046.0</v>
      </c>
      <c r="X1338" s="348">
        <v>6077.0</v>
      </c>
      <c r="Y1338" s="348">
        <v>19564.0</v>
      </c>
      <c r="Z1338" s="348">
        <v>1531.0</v>
      </c>
      <c r="AA1338" s="348">
        <v>2896.0</v>
      </c>
      <c r="AB1338" s="348">
        <v>20131.0</v>
      </c>
      <c r="AC1338" s="348">
        <v>2063.0</v>
      </c>
      <c r="AD1338" s="348">
        <v>3881.0</v>
      </c>
      <c r="AE1338" s="348">
        <v>5073.0</v>
      </c>
      <c r="AF1338" s="348">
        <v>5833.0</v>
      </c>
      <c r="AG1338" s="348">
        <v>1381.0</v>
      </c>
      <c r="AH1338" s="348">
        <v>830.0</v>
      </c>
      <c r="AI1338" s="348">
        <v>3145.0</v>
      </c>
      <c r="AJ1338" s="353"/>
      <c r="AK1338" s="353"/>
      <c r="AL1338" s="353"/>
      <c r="AM1338" s="353"/>
      <c r="AN1338" s="353"/>
      <c r="AO1338" s="353"/>
      <c r="AP1338" s="353"/>
    </row>
    <row r="1339">
      <c r="A1339" s="345">
        <v>44180.0</v>
      </c>
      <c r="B1339" s="348">
        <v>6982.0</v>
      </c>
      <c r="C1339" s="348">
        <v>14240.0</v>
      </c>
      <c r="D1339" s="348">
        <v>9600.0</v>
      </c>
      <c r="E1339" s="348">
        <v>1187.0</v>
      </c>
      <c r="F1339" s="348">
        <v>1822.0</v>
      </c>
      <c r="G1339" s="348">
        <v>5775.0</v>
      </c>
      <c r="H1339" s="348">
        <v>140131.0</v>
      </c>
      <c r="I1339" s="348">
        <v>1762.0</v>
      </c>
      <c r="J1339" s="348">
        <v>56269.0</v>
      </c>
      <c r="K1339" s="348">
        <v>46048.0</v>
      </c>
      <c r="L1339" s="348">
        <v>61740.0</v>
      </c>
      <c r="M1339" s="348">
        <v>2450.0</v>
      </c>
      <c r="N1339" s="348">
        <v>19394.0</v>
      </c>
      <c r="O1339" s="348">
        <v>5473.0</v>
      </c>
      <c r="P1339" s="348">
        <v>12753.0</v>
      </c>
      <c r="Q1339" s="348">
        <v>1426.0</v>
      </c>
      <c r="R1339" s="348">
        <v>5276.0</v>
      </c>
      <c r="S1339" s="348">
        <v>4190.0</v>
      </c>
      <c r="T1339" s="348">
        <v>8593.0</v>
      </c>
      <c r="U1339" s="348">
        <v>18534.0</v>
      </c>
      <c r="V1339" s="348">
        <v>5963.0</v>
      </c>
      <c r="W1339" s="348">
        <v>14121.0</v>
      </c>
      <c r="X1339" s="348">
        <v>6131.0</v>
      </c>
      <c r="Y1339" s="348">
        <v>19672.0</v>
      </c>
      <c r="Z1339" s="348">
        <v>1555.0</v>
      </c>
      <c r="AA1339" s="348">
        <v>3052.0</v>
      </c>
      <c r="AB1339" s="348">
        <v>20255.0</v>
      </c>
      <c r="AC1339" s="348">
        <v>2068.0</v>
      </c>
      <c r="AD1339" s="348">
        <v>3908.0</v>
      </c>
      <c r="AE1339" s="348">
        <v>5083.0</v>
      </c>
      <c r="AF1339" s="348">
        <v>5840.0</v>
      </c>
      <c r="AG1339" s="348">
        <v>1387.0</v>
      </c>
      <c r="AH1339" s="348">
        <v>831.0</v>
      </c>
      <c r="AI1339" s="348">
        <v>3145.0</v>
      </c>
      <c r="AJ1339" s="353"/>
      <c r="AK1339" s="353"/>
      <c r="AL1339" s="353"/>
      <c r="AM1339" s="353"/>
      <c r="AN1339" s="353"/>
      <c r="AO1339" s="353"/>
      <c r="AP1339" s="353"/>
    </row>
    <row r="1340">
      <c r="A1340" s="345">
        <v>44181.0</v>
      </c>
      <c r="B1340" s="348">
        <v>6988.0</v>
      </c>
      <c r="C1340" s="348">
        <v>14386.0</v>
      </c>
      <c r="D1340" s="348">
        <v>9671.0</v>
      </c>
      <c r="E1340" s="348">
        <v>1218.0</v>
      </c>
      <c r="F1340" s="348">
        <v>1862.0</v>
      </c>
      <c r="G1340" s="348">
        <v>5845.0</v>
      </c>
      <c r="H1340" s="348">
        <v>141271.0</v>
      </c>
      <c r="I1340" s="348">
        <v>1781.0</v>
      </c>
      <c r="J1340" s="348">
        <v>57289.0</v>
      </c>
      <c r="K1340" s="348">
        <v>46907.0</v>
      </c>
      <c r="L1340" s="348">
        <v>62277.0</v>
      </c>
      <c r="M1340" s="348">
        <v>2474.0</v>
      </c>
      <c r="N1340" s="348">
        <v>19570.0</v>
      </c>
      <c r="O1340" s="348">
        <v>5473.0</v>
      </c>
      <c r="P1340" s="348">
        <v>12853.0</v>
      </c>
      <c r="Q1340" s="348">
        <v>1429.0</v>
      </c>
      <c r="R1340" s="348">
        <v>5345.0</v>
      </c>
      <c r="S1340" s="348">
        <v>4200.0</v>
      </c>
      <c r="T1340" s="348">
        <v>8622.0</v>
      </c>
      <c r="U1340" s="348">
        <v>18739.0</v>
      </c>
      <c r="V1340" s="348">
        <v>6038.0</v>
      </c>
      <c r="W1340" s="348">
        <v>14199.0</v>
      </c>
      <c r="X1340" s="348">
        <v>6182.0</v>
      </c>
      <c r="Y1340" s="348">
        <v>19792.0</v>
      </c>
      <c r="Z1340" s="348">
        <v>1574.0</v>
      </c>
      <c r="AA1340" s="348">
        <v>3168.0</v>
      </c>
      <c r="AB1340" s="348">
        <v>20478.0</v>
      </c>
      <c r="AC1340" s="348">
        <v>2068.0</v>
      </c>
      <c r="AD1340" s="348">
        <v>3908.0</v>
      </c>
      <c r="AE1340" s="348">
        <v>5113.0</v>
      </c>
      <c r="AF1340" s="348">
        <v>5840.0</v>
      </c>
      <c r="AG1340" s="348">
        <v>1406.0</v>
      </c>
      <c r="AH1340" s="348">
        <v>867.0</v>
      </c>
      <c r="AI1340" s="348">
        <v>3151.0</v>
      </c>
      <c r="AJ1340" s="353"/>
      <c r="AK1340" s="353"/>
      <c r="AL1340" s="353"/>
      <c r="AM1340" s="353"/>
      <c r="AN1340" s="353"/>
      <c r="AO1340" s="353"/>
      <c r="AP1340" s="353"/>
    </row>
    <row r="1341">
      <c r="A1341" s="345">
        <v>44182.0</v>
      </c>
      <c r="B1341" s="348">
        <v>6998.0</v>
      </c>
      <c r="C1341" s="348">
        <v>14487.0</v>
      </c>
      <c r="D1341" s="348">
        <v>9751.0</v>
      </c>
      <c r="E1341" s="348">
        <v>1233.0</v>
      </c>
      <c r="F1341" s="348">
        <v>1912.0</v>
      </c>
      <c r="G1341" s="348">
        <v>5905.0</v>
      </c>
      <c r="H1341" s="348">
        <v>142647.0</v>
      </c>
      <c r="I1341" s="348">
        <v>1850.0</v>
      </c>
      <c r="J1341" s="348">
        <v>58187.0</v>
      </c>
      <c r="K1341" s="348">
        <v>47196.0</v>
      </c>
      <c r="L1341" s="348">
        <v>62859.0</v>
      </c>
      <c r="M1341" s="348">
        <v>2486.0</v>
      </c>
      <c r="N1341" s="348">
        <v>19755.0</v>
      </c>
      <c r="O1341" s="348">
        <v>5623.0</v>
      </c>
      <c r="P1341" s="348">
        <v>12945.0</v>
      </c>
      <c r="Q1341" s="348">
        <v>1524.0</v>
      </c>
      <c r="R1341" s="348">
        <v>5363.0</v>
      </c>
      <c r="S1341" s="348">
        <v>4219.0</v>
      </c>
      <c r="T1341" s="348">
        <v>8637.0</v>
      </c>
      <c r="U1341" s="348">
        <v>18854.0</v>
      </c>
      <c r="V1341" s="348">
        <v>6059.0</v>
      </c>
      <c r="W1341" s="348">
        <v>14279.0</v>
      </c>
      <c r="X1341" s="348">
        <v>6248.0</v>
      </c>
      <c r="Y1341" s="348">
        <v>19898.0</v>
      </c>
      <c r="Z1341" s="348">
        <v>1585.0</v>
      </c>
      <c r="AA1341" s="348">
        <v>3315.0</v>
      </c>
      <c r="AB1341" s="348">
        <v>20678.0</v>
      </c>
      <c r="AC1341" s="348">
        <v>2068.0</v>
      </c>
      <c r="AD1341" s="348">
        <v>3932.0</v>
      </c>
      <c r="AE1341" s="348">
        <v>5127.0</v>
      </c>
      <c r="AF1341" s="348">
        <v>5879.0</v>
      </c>
      <c r="AG1341" s="348">
        <v>1419.0</v>
      </c>
      <c r="AH1341" s="348">
        <v>883.0</v>
      </c>
      <c r="AI1341" s="348">
        <v>3178.0</v>
      </c>
      <c r="AJ1341" s="353"/>
      <c r="AK1341" s="353"/>
      <c r="AL1341" s="353"/>
      <c r="AM1341" s="353"/>
      <c r="AN1341" s="353"/>
      <c r="AO1341" s="353"/>
      <c r="AP1341" s="353"/>
    </row>
    <row r="1342">
      <c r="A1342" s="345">
        <v>44183.0</v>
      </c>
      <c r="B1342" s="348">
        <v>7053.0</v>
      </c>
      <c r="C1342" s="348">
        <v>14564.0</v>
      </c>
      <c r="D1342" s="348">
        <v>9806.0</v>
      </c>
      <c r="E1342" s="348">
        <v>1259.0</v>
      </c>
      <c r="F1342" s="348">
        <v>1962.0</v>
      </c>
      <c r="G1342" s="348">
        <v>6104.0</v>
      </c>
      <c r="H1342" s="348">
        <v>143885.0</v>
      </c>
      <c r="I1342" s="348">
        <v>1909.0</v>
      </c>
      <c r="J1342" s="348">
        <v>59118.0</v>
      </c>
      <c r="K1342" s="348">
        <v>47575.0</v>
      </c>
      <c r="L1342" s="348">
        <v>63458.0</v>
      </c>
      <c r="M1342" s="348">
        <v>2499.0</v>
      </c>
      <c r="N1342" s="348">
        <v>19920.0</v>
      </c>
      <c r="O1342" s="348">
        <v>5747.0</v>
      </c>
      <c r="P1342" s="348">
        <v>13028.0</v>
      </c>
      <c r="Q1342" s="348">
        <v>1610.0</v>
      </c>
      <c r="R1342" s="348">
        <v>5392.0</v>
      </c>
      <c r="S1342" s="348">
        <v>4219.0</v>
      </c>
      <c r="T1342" s="348">
        <v>8677.0</v>
      </c>
      <c r="U1342" s="348">
        <v>18934.0</v>
      </c>
      <c r="V1342" s="348">
        <v>6104.0</v>
      </c>
      <c r="W1342" s="348">
        <v>14354.0</v>
      </c>
      <c r="X1342" s="348">
        <v>6335.0</v>
      </c>
      <c r="Y1342" s="348">
        <v>20041.0</v>
      </c>
      <c r="Z1342" s="348">
        <v>1608.0</v>
      </c>
      <c r="AA1342" s="348">
        <v>3392.0</v>
      </c>
      <c r="AB1342" s="348">
        <v>20876.0</v>
      </c>
      <c r="AC1342" s="348">
        <v>2068.0</v>
      </c>
      <c r="AD1342" s="348">
        <v>3932.0</v>
      </c>
      <c r="AE1342" s="348">
        <v>5143.0</v>
      </c>
      <c r="AF1342" s="348">
        <v>5887.0</v>
      </c>
      <c r="AG1342" s="348">
        <v>1428.0</v>
      </c>
      <c r="AH1342" s="348">
        <v>930.0</v>
      </c>
      <c r="AI1342" s="348">
        <v>3178.0</v>
      </c>
      <c r="AJ1342" s="353"/>
      <c r="AK1342" s="353"/>
      <c r="AL1342" s="353"/>
      <c r="AM1342" s="353"/>
      <c r="AN1342" s="353"/>
      <c r="AO1342" s="353"/>
      <c r="AP1342" s="353"/>
    </row>
    <row r="1343">
      <c r="A1343" s="362">
        <v>44184.0</v>
      </c>
      <c r="B1343" s="348">
        <v>7059.0</v>
      </c>
      <c r="C1343" s="348">
        <v>14649.0</v>
      </c>
      <c r="D1343" s="348">
        <v>9811.0</v>
      </c>
      <c r="E1343" s="348">
        <v>1296.0</v>
      </c>
      <c r="F1343" s="348">
        <v>2014.0</v>
      </c>
      <c r="G1343" s="348">
        <v>6178.0</v>
      </c>
      <c r="H1343" s="348">
        <v>144988.0</v>
      </c>
      <c r="I1343" s="348">
        <v>1940.0</v>
      </c>
      <c r="J1343" s="348">
        <v>59754.0</v>
      </c>
      <c r="K1343" s="348">
        <v>47806.0</v>
      </c>
      <c r="L1343" s="348">
        <v>63978.0</v>
      </c>
      <c r="M1343" s="348">
        <v>2517.0</v>
      </c>
      <c r="N1343" s="348">
        <v>20169.0</v>
      </c>
      <c r="O1343" s="348">
        <v>5867.0</v>
      </c>
      <c r="P1343" s="348">
        <v>13122.0</v>
      </c>
      <c r="Q1343" s="348">
        <v>1622.0</v>
      </c>
      <c r="R1343" s="348">
        <v>5427.0</v>
      </c>
      <c r="S1343" s="348">
        <v>4245.0</v>
      </c>
      <c r="T1343" s="348">
        <v>8715.0</v>
      </c>
      <c r="U1343" s="348">
        <v>19057.0</v>
      </c>
      <c r="V1343" s="348">
        <v>6206.0</v>
      </c>
      <c r="W1343" s="348">
        <v>14435.0</v>
      </c>
      <c r="X1343" s="348">
        <v>6354.0</v>
      </c>
      <c r="Y1343" s="348">
        <v>20263.0</v>
      </c>
      <c r="Z1343" s="348">
        <v>1611.0</v>
      </c>
      <c r="AA1343" s="348">
        <v>3442.0</v>
      </c>
      <c r="AB1343" s="348">
        <v>21059.0</v>
      </c>
      <c r="AC1343" s="348">
        <v>2068.0</v>
      </c>
      <c r="AD1343" s="348">
        <v>3994.0</v>
      </c>
      <c r="AE1343" s="348">
        <v>5183.0</v>
      </c>
      <c r="AF1343" s="348">
        <v>5887.0</v>
      </c>
      <c r="AG1343" s="348">
        <v>1429.0</v>
      </c>
      <c r="AH1343" s="348">
        <v>936.0</v>
      </c>
      <c r="AI1343" s="348">
        <v>3179.0</v>
      </c>
      <c r="AJ1343" s="353"/>
      <c r="AK1343" s="353"/>
      <c r="AL1343" s="353"/>
      <c r="AM1343" s="353"/>
      <c r="AN1343" s="353"/>
      <c r="AO1343" s="353"/>
      <c r="AP1343" s="353"/>
    </row>
    <row r="1344">
      <c r="A1344" s="362">
        <v>44185.0</v>
      </c>
      <c r="B1344" s="348">
        <v>7074.0</v>
      </c>
      <c r="C1344" s="348">
        <v>14740.0</v>
      </c>
      <c r="D1344" s="348">
        <v>9839.0</v>
      </c>
      <c r="E1344" s="348">
        <v>1317.0</v>
      </c>
      <c r="F1344" s="348">
        <v>2060.0</v>
      </c>
      <c r="G1344" s="348">
        <v>6381.0</v>
      </c>
      <c r="H1344" s="348">
        <v>146866.0</v>
      </c>
      <c r="I1344" s="348">
        <v>1949.0</v>
      </c>
      <c r="J1344" s="348">
        <v>60940.0</v>
      </c>
      <c r="K1344" s="348">
        <v>47978.0</v>
      </c>
      <c r="L1344" s="348">
        <v>64772.0</v>
      </c>
      <c r="M1344" s="348">
        <v>2533.0</v>
      </c>
      <c r="N1344" s="348">
        <v>20334.0</v>
      </c>
      <c r="O1344" s="348">
        <v>5927.0</v>
      </c>
      <c r="P1344" s="348">
        <v>13163.0</v>
      </c>
      <c r="Q1344" s="348">
        <v>1664.0</v>
      </c>
      <c r="R1344" s="348">
        <v>5496.0</v>
      </c>
      <c r="S1344" s="348">
        <v>4255.0</v>
      </c>
      <c r="T1344" s="348">
        <v>8751.0</v>
      </c>
      <c r="U1344" s="348">
        <v>19212.0</v>
      </c>
      <c r="V1344" s="348">
        <v>6253.0</v>
      </c>
      <c r="W1344" s="348">
        <v>14518.0</v>
      </c>
      <c r="X1344" s="348">
        <v>6359.0</v>
      </c>
      <c r="Y1344" s="348">
        <v>20343.0</v>
      </c>
      <c r="Z1344" s="348">
        <v>1641.0</v>
      </c>
      <c r="AA1344" s="348">
        <v>3488.0</v>
      </c>
      <c r="AB1344" s="348">
        <v>21186.0</v>
      </c>
      <c r="AC1344" s="348">
        <v>2068.0</v>
      </c>
      <c r="AD1344" s="348">
        <v>4007.0</v>
      </c>
      <c r="AE1344" s="348">
        <v>5211.0</v>
      </c>
      <c r="AF1344" s="348">
        <v>5887.0</v>
      </c>
      <c r="AG1344" s="348">
        <v>1451.0</v>
      </c>
      <c r="AH1344" s="348">
        <v>965.0</v>
      </c>
      <c r="AI1344" s="348">
        <v>3183.0</v>
      </c>
      <c r="AJ1344" s="353"/>
      <c r="AK1344" s="353"/>
      <c r="AL1344" s="353"/>
      <c r="AM1344" s="353"/>
      <c r="AN1344" s="353"/>
      <c r="AO1344" s="353"/>
      <c r="AP1344" s="353"/>
    </row>
    <row r="1345">
      <c r="A1345" s="362">
        <v>44186.0</v>
      </c>
      <c r="B1345" s="348">
        <v>7076.0</v>
      </c>
      <c r="C1345" s="348">
        <v>14858.0</v>
      </c>
      <c r="D1345" s="348">
        <v>9863.0</v>
      </c>
      <c r="E1345" s="348">
        <v>1357.0</v>
      </c>
      <c r="F1345" s="348">
        <v>2120.0</v>
      </c>
      <c r="G1345" s="348">
        <v>6557.0</v>
      </c>
      <c r="H1345" s="348">
        <v>148237.0</v>
      </c>
      <c r="I1345" s="348">
        <v>2023.0</v>
      </c>
      <c r="J1345" s="348">
        <v>61570.0</v>
      </c>
      <c r="K1345" s="348">
        <v>48429.0</v>
      </c>
      <c r="L1345" s="348">
        <v>65382.0</v>
      </c>
      <c r="M1345" s="348">
        <v>2533.0</v>
      </c>
      <c r="N1345" s="348">
        <v>20618.0</v>
      </c>
      <c r="O1345" s="348">
        <v>6140.0</v>
      </c>
      <c r="P1345" s="348">
        <v>13188.0</v>
      </c>
      <c r="Q1345" s="348">
        <v>1731.0</v>
      </c>
      <c r="R1345" s="348">
        <v>5507.0</v>
      </c>
      <c r="S1345" s="348">
        <v>4256.0</v>
      </c>
      <c r="T1345" s="348">
        <v>8844.0</v>
      </c>
      <c r="U1345" s="348">
        <v>19297.0</v>
      </c>
      <c r="V1345" s="348">
        <v>6349.0</v>
      </c>
      <c r="W1345" s="348">
        <v>14602.0</v>
      </c>
      <c r="X1345" s="348">
        <v>6416.0</v>
      </c>
      <c r="Y1345" s="348">
        <v>20584.0</v>
      </c>
      <c r="Z1345" s="348">
        <v>1643.0</v>
      </c>
      <c r="AA1345" s="348">
        <v>3500.0</v>
      </c>
      <c r="AB1345" s="348">
        <v>21286.0</v>
      </c>
      <c r="AC1345" s="348">
        <v>2068.0</v>
      </c>
      <c r="AD1345" s="348">
        <v>4021.0</v>
      </c>
      <c r="AE1345" s="348">
        <v>5232.0</v>
      </c>
      <c r="AF1345" s="348">
        <v>5987.0</v>
      </c>
      <c r="AG1345" s="348">
        <v>1451.0</v>
      </c>
      <c r="AH1345" s="348">
        <v>973.0</v>
      </c>
      <c r="AI1345" s="348">
        <v>3186.0</v>
      </c>
      <c r="AJ1345" s="353"/>
      <c r="AK1345" s="353"/>
      <c r="AL1345" s="353"/>
      <c r="AM1345" s="353"/>
      <c r="AN1345" s="353"/>
      <c r="AO1345" s="353"/>
      <c r="AP1345" s="353"/>
    </row>
    <row r="1346">
      <c r="A1346" s="362">
        <v>44187.0</v>
      </c>
      <c r="B1346" s="348">
        <v>7087.0</v>
      </c>
      <c r="C1346" s="348">
        <v>15024.0</v>
      </c>
      <c r="D1346" s="348">
        <v>9885.0</v>
      </c>
      <c r="E1346" s="348">
        <v>1386.0</v>
      </c>
      <c r="F1346" s="348">
        <v>2160.0</v>
      </c>
      <c r="G1346" s="348">
        <v>6704.0</v>
      </c>
      <c r="H1346" s="348">
        <v>149616.0</v>
      </c>
      <c r="I1346" s="348">
        <v>2067.0</v>
      </c>
      <c r="J1346" s="348">
        <v>62341.0</v>
      </c>
      <c r="K1346" s="348">
        <v>49001.0</v>
      </c>
      <c r="L1346" s="348">
        <v>65976.0</v>
      </c>
      <c r="M1346" s="348">
        <v>2556.0</v>
      </c>
      <c r="N1346" s="348">
        <v>20767.0</v>
      </c>
      <c r="O1346" s="348">
        <v>6305.0</v>
      </c>
      <c r="P1346" s="348">
        <v>13240.0</v>
      </c>
      <c r="Q1346" s="348">
        <v>1742.0</v>
      </c>
      <c r="R1346" s="348">
        <v>5563.0</v>
      </c>
      <c r="S1346" s="348">
        <v>4292.0</v>
      </c>
      <c r="T1346" s="348">
        <v>8875.0</v>
      </c>
      <c r="U1346" s="348">
        <v>19345.0</v>
      </c>
      <c r="V1346" s="348">
        <v>6420.0</v>
      </c>
      <c r="W1346" s="348">
        <v>14678.0</v>
      </c>
      <c r="X1346" s="348">
        <v>6501.0</v>
      </c>
      <c r="Y1346" s="348">
        <v>21349.0</v>
      </c>
      <c r="Z1346" s="348">
        <v>1648.0</v>
      </c>
      <c r="AA1346" s="348">
        <v>3548.0</v>
      </c>
      <c r="AB1346" s="348">
        <v>21453.0</v>
      </c>
      <c r="AC1346" s="348">
        <v>2069.0</v>
      </c>
      <c r="AD1346" s="348">
        <v>4210.0</v>
      </c>
      <c r="AE1346" s="348">
        <v>5242.0</v>
      </c>
      <c r="AF1346" s="348">
        <v>6037.0</v>
      </c>
      <c r="AG1346" s="348">
        <v>1460.0</v>
      </c>
      <c r="AH1346" s="348">
        <v>986.0</v>
      </c>
      <c r="AI1346" s="348">
        <v>3189.0</v>
      </c>
      <c r="AJ1346" s="353"/>
      <c r="AK1346" s="353"/>
      <c r="AL1346" s="353"/>
      <c r="AM1346" s="353"/>
      <c r="AN1346" s="353"/>
      <c r="AO1346" s="353"/>
      <c r="AP1346" s="353"/>
    </row>
    <row r="1347">
      <c r="A1347" s="365">
        <v>44188.0</v>
      </c>
      <c r="B1347" s="348">
        <v>7094.0</v>
      </c>
      <c r="C1347" s="356">
        <v>15119.0</v>
      </c>
      <c r="D1347" s="356">
        <v>9901.0</v>
      </c>
      <c r="E1347" s="356">
        <v>1391.0</v>
      </c>
      <c r="F1347" s="356">
        <v>2187.0</v>
      </c>
      <c r="G1347" s="356">
        <v>6747.0</v>
      </c>
      <c r="H1347" s="356">
        <v>151066.0</v>
      </c>
      <c r="I1347" s="356">
        <v>2075.0</v>
      </c>
      <c r="J1347" s="356">
        <v>63296.0</v>
      </c>
      <c r="K1347" s="356">
        <v>49532.0</v>
      </c>
      <c r="L1347" s="356">
        <v>66636.0</v>
      </c>
      <c r="M1347" s="356">
        <v>2580.0</v>
      </c>
      <c r="N1347" s="356">
        <v>20956.0</v>
      </c>
      <c r="O1347" s="356">
        <v>6443.0</v>
      </c>
      <c r="P1347" s="356">
        <v>13279.0</v>
      </c>
      <c r="Q1347" s="356">
        <v>1763.0</v>
      </c>
      <c r="R1347" s="356">
        <v>5636.0</v>
      </c>
      <c r="S1347" s="356">
        <v>4315.0</v>
      </c>
      <c r="T1347" s="356">
        <v>9013.0</v>
      </c>
      <c r="U1347" s="356">
        <v>19556.0</v>
      </c>
      <c r="V1347" s="356">
        <v>6522.0</v>
      </c>
      <c r="W1347" s="356">
        <v>14765.0</v>
      </c>
      <c r="X1347" s="356">
        <v>6592.0</v>
      </c>
      <c r="Y1347" s="356">
        <v>21955.0</v>
      </c>
      <c r="Z1347" s="356">
        <v>1686.0</v>
      </c>
      <c r="AA1347" s="356">
        <v>3572.0</v>
      </c>
      <c r="AB1347" s="356">
        <v>21656.0</v>
      </c>
      <c r="AC1347" s="356">
        <v>2080.0</v>
      </c>
      <c r="AD1347" s="356">
        <v>4228.0</v>
      </c>
      <c r="AE1347" s="356">
        <v>5254.0</v>
      </c>
      <c r="AF1347" s="356">
        <v>6080.0</v>
      </c>
      <c r="AG1347" s="356">
        <v>1465.0</v>
      </c>
      <c r="AH1347" s="356">
        <v>1074.0</v>
      </c>
      <c r="AI1347" s="356">
        <v>3189.0</v>
      </c>
      <c r="AJ1347" s="353"/>
      <c r="AK1347" s="353"/>
      <c r="AL1347" s="353"/>
      <c r="AM1347" s="353"/>
      <c r="AN1347" s="353"/>
      <c r="AO1347" s="353"/>
      <c r="AP1347" s="353"/>
    </row>
    <row r="1348">
      <c r="A1348" s="345">
        <v>44189.0</v>
      </c>
      <c r="B1348" s="348">
        <v>7111.0</v>
      </c>
      <c r="C1348" s="348">
        <v>15246.0</v>
      </c>
      <c r="D1348" s="348">
        <v>10081.0</v>
      </c>
      <c r="E1348" s="348">
        <v>1413.0</v>
      </c>
      <c r="F1348" s="348">
        <v>2237.0</v>
      </c>
      <c r="G1348" s="348">
        <v>6912.0</v>
      </c>
      <c r="H1348" s="348">
        <v>152413.0</v>
      </c>
      <c r="I1348" s="348">
        <v>2117.0</v>
      </c>
      <c r="J1348" s="348">
        <v>63788.0</v>
      </c>
      <c r="K1348" s="348">
        <v>49953.0</v>
      </c>
      <c r="L1348" s="348">
        <v>67208.0</v>
      </c>
      <c r="M1348" s="348">
        <v>2604.0</v>
      </c>
      <c r="N1348" s="348">
        <v>21168.0</v>
      </c>
      <c r="O1348" s="348">
        <v>6667.0</v>
      </c>
      <c r="P1348" s="348">
        <v>13312.0</v>
      </c>
      <c r="Q1348" s="348">
        <v>1859.0</v>
      </c>
      <c r="R1348" s="348">
        <v>5744.0</v>
      </c>
      <c r="S1348" s="348">
        <v>4350.0</v>
      </c>
      <c r="T1348" s="348">
        <v>9065.0</v>
      </c>
      <c r="U1348" s="348">
        <v>19670.0</v>
      </c>
      <c r="V1348" s="348">
        <v>6555.0</v>
      </c>
      <c r="W1348" s="348">
        <v>14846.0</v>
      </c>
      <c r="X1348" s="348">
        <v>6621.0</v>
      </c>
      <c r="Y1348" s="348">
        <v>22460.0</v>
      </c>
      <c r="Z1348" s="348">
        <v>1703.0</v>
      </c>
      <c r="AA1348" s="348">
        <v>3667.0</v>
      </c>
      <c r="AB1348" s="348">
        <v>21768.0</v>
      </c>
      <c r="AC1348" s="348">
        <v>2082.0</v>
      </c>
      <c r="AD1348" s="348">
        <v>4248.0</v>
      </c>
      <c r="AE1348" s="348">
        <v>5269.0</v>
      </c>
      <c r="AF1348" s="348">
        <v>6080.0</v>
      </c>
      <c r="AG1348" s="348">
        <v>1480.0</v>
      </c>
      <c r="AH1348" s="348">
        <v>1085.0</v>
      </c>
      <c r="AI1348" s="348">
        <v>3198.0</v>
      </c>
      <c r="AJ1348" s="353"/>
      <c r="AK1348" s="353"/>
      <c r="AL1348" s="353"/>
      <c r="AM1348" s="353"/>
      <c r="AN1348" s="353"/>
      <c r="AO1348" s="353"/>
      <c r="AP1348" s="353"/>
    </row>
    <row r="1349">
      <c r="A1349" s="345">
        <v>44190.0</v>
      </c>
      <c r="B1349" s="348">
        <v>7112.0</v>
      </c>
      <c r="C1349" s="348">
        <v>15351.0</v>
      </c>
      <c r="D1349" s="348">
        <v>10118.0</v>
      </c>
      <c r="E1349" s="348">
        <v>1467.0</v>
      </c>
      <c r="F1349" s="348">
        <v>2297.0</v>
      </c>
      <c r="G1349" s="348">
        <v>7067.0</v>
      </c>
      <c r="H1349" s="348">
        <v>154146.0</v>
      </c>
      <c r="I1349" s="348">
        <v>2158.0</v>
      </c>
      <c r="J1349" s="348">
        <v>64513.0</v>
      </c>
      <c r="K1349" s="348">
        <v>50984.0</v>
      </c>
      <c r="L1349" s="348">
        <v>67728.0</v>
      </c>
      <c r="M1349" s="348">
        <v>2627.0</v>
      </c>
      <c r="N1349" s="348">
        <v>21347.0</v>
      </c>
      <c r="O1349" s="348">
        <v>6799.0</v>
      </c>
      <c r="P1349" s="348">
        <v>13401.0</v>
      </c>
      <c r="Q1349" s="348">
        <v>1922.0</v>
      </c>
      <c r="R1349" s="348">
        <v>5787.0</v>
      </c>
      <c r="S1349" s="348">
        <v>4355.0</v>
      </c>
      <c r="T1349" s="348">
        <v>9101.0</v>
      </c>
      <c r="U1349" s="348">
        <v>19782.0</v>
      </c>
      <c r="V1349" s="348">
        <v>6587.0</v>
      </c>
      <c r="W1349" s="348">
        <v>14925.0</v>
      </c>
      <c r="X1349" s="348">
        <v>6644.0</v>
      </c>
      <c r="Y1349" s="348">
        <v>22787.0</v>
      </c>
      <c r="Z1349" s="348">
        <v>1722.0</v>
      </c>
      <c r="AA1349" s="348">
        <v>3718.0</v>
      </c>
      <c r="AB1349" s="348">
        <v>22048.0</v>
      </c>
      <c r="AC1349" s="348">
        <v>2082.0</v>
      </c>
      <c r="AD1349" s="348">
        <v>4270.0</v>
      </c>
      <c r="AE1349" s="348">
        <v>5276.0</v>
      </c>
      <c r="AF1349" s="348">
        <v>6380.0</v>
      </c>
      <c r="AG1349" s="348">
        <v>1482.0</v>
      </c>
      <c r="AH1349" s="348">
        <v>1116.0</v>
      </c>
      <c r="AI1349" s="348">
        <v>3205.0</v>
      </c>
      <c r="AJ1349" s="353"/>
      <c r="AK1349" s="353"/>
      <c r="AL1349" s="353"/>
      <c r="AM1349" s="353"/>
      <c r="AN1349" s="353"/>
      <c r="AO1349" s="353"/>
      <c r="AP1349" s="353"/>
    </row>
    <row r="1350">
      <c r="A1350" s="345">
        <v>44191.0</v>
      </c>
      <c r="B1350" s="348">
        <v>7118.0</v>
      </c>
      <c r="C1350" s="348">
        <v>15455.0</v>
      </c>
      <c r="D1350" s="348">
        <v>10143.0</v>
      </c>
      <c r="E1350" s="348">
        <v>1483.0</v>
      </c>
      <c r="F1350" s="348">
        <v>2327.0</v>
      </c>
      <c r="G1350" s="348">
        <v>7167.0</v>
      </c>
      <c r="H1350" s="348">
        <v>156704.0</v>
      </c>
      <c r="I1350" s="348">
        <v>2211.0</v>
      </c>
      <c r="J1350" s="348">
        <v>65191.0</v>
      </c>
      <c r="K1350" s="348">
        <v>51365.0</v>
      </c>
      <c r="L1350" s="348">
        <v>68389.0</v>
      </c>
      <c r="M1350" s="348">
        <v>2627.0</v>
      </c>
      <c r="N1350" s="348">
        <v>21540.0</v>
      </c>
      <c r="O1350" s="348">
        <v>6867.0</v>
      </c>
      <c r="P1350" s="348">
        <v>13476.0</v>
      </c>
      <c r="Q1350" s="348">
        <v>1932.0</v>
      </c>
      <c r="R1350" s="348">
        <v>5837.0</v>
      </c>
      <c r="S1350" s="348">
        <v>4373.0</v>
      </c>
      <c r="T1350" s="348">
        <v>9168.0</v>
      </c>
      <c r="U1350" s="348">
        <v>19872.0</v>
      </c>
      <c r="V1350" s="348">
        <v>6587.0</v>
      </c>
      <c r="W1350" s="348">
        <v>14999.0</v>
      </c>
      <c r="X1350" s="348">
        <v>6644.0</v>
      </c>
      <c r="Y1350" s="348">
        <v>23291.0</v>
      </c>
      <c r="Z1350" s="348">
        <v>1736.0</v>
      </c>
      <c r="AA1350" s="348">
        <v>3826.0</v>
      </c>
      <c r="AB1350" s="348">
        <v>22240.0</v>
      </c>
      <c r="AC1350" s="348">
        <v>2082.0</v>
      </c>
      <c r="AD1350" s="348">
        <v>4289.0</v>
      </c>
      <c r="AE1350" s="348">
        <v>5338.0</v>
      </c>
      <c r="AF1350" s="348">
        <v>6580.0</v>
      </c>
      <c r="AG1350" s="348">
        <v>1513.0</v>
      </c>
      <c r="AH1350" s="348">
        <v>1117.0</v>
      </c>
      <c r="AI1350" s="348">
        <v>3206.0</v>
      </c>
      <c r="AJ1350" s="353"/>
      <c r="AK1350" s="353"/>
      <c r="AL1350" s="353"/>
      <c r="AM1350" s="353"/>
      <c r="AN1350" s="353"/>
      <c r="AO1350" s="353"/>
      <c r="AP1350" s="353"/>
    </row>
    <row r="1351">
      <c r="A1351" s="345">
        <v>44192.0</v>
      </c>
      <c r="B1351" s="348">
        <v>7118.0</v>
      </c>
      <c r="C1351" s="348">
        <v>15553.0</v>
      </c>
      <c r="D1351" s="348">
        <v>10187.0</v>
      </c>
      <c r="E1351" s="348">
        <v>1547.0</v>
      </c>
      <c r="F1351" s="348">
        <v>2362.0</v>
      </c>
      <c r="G1351" s="348">
        <v>7316.0</v>
      </c>
      <c r="H1351" s="348">
        <v>158536.0</v>
      </c>
      <c r="I1351" s="348">
        <v>2246.0</v>
      </c>
      <c r="J1351" s="348">
        <v>66363.0</v>
      </c>
      <c r="K1351" s="348">
        <v>51966.0</v>
      </c>
      <c r="L1351" s="348">
        <v>68981.0</v>
      </c>
      <c r="M1351" s="348">
        <v>2648.0</v>
      </c>
      <c r="N1351" s="348">
        <v>21810.0</v>
      </c>
      <c r="O1351" s="348">
        <v>6990.0</v>
      </c>
      <c r="P1351" s="348">
        <v>13508.0</v>
      </c>
      <c r="Q1351" s="348">
        <v>1963.0</v>
      </c>
      <c r="R1351" s="348">
        <v>5849.0</v>
      </c>
      <c r="S1351" s="348">
        <v>4398.0</v>
      </c>
      <c r="T1351" s="348">
        <v>9237.0</v>
      </c>
      <c r="U1351" s="348">
        <v>19944.0</v>
      </c>
      <c r="V1351" s="348">
        <v>6686.0</v>
      </c>
      <c r="W1351" s="348">
        <v>15079.0</v>
      </c>
      <c r="X1351" s="348">
        <v>6645.0</v>
      </c>
      <c r="Y1351" s="348">
        <v>24233.0</v>
      </c>
      <c r="Z1351" s="348">
        <v>1746.0</v>
      </c>
      <c r="AA1351" s="348">
        <v>3925.0</v>
      </c>
      <c r="AB1351" s="348">
        <v>22426.0</v>
      </c>
      <c r="AC1351" s="348">
        <v>2104.0</v>
      </c>
      <c r="AD1351" s="348">
        <v>4293.0</v>
      </c>
      <c r="AE1351" s="348">
        <v>5348.0</v>
      </c>
      <c r="AF1351" s="348">
        <v>6780.0</v>
      </c>
      <c r="AG1351" s="348">
        <v>1524.0</v>
      </c>
      <c r="AH1351" s="348">
        <v>1121.0</v>
      </c>
      <c r="AI1351" s="348">
        <v>3244.0</v>
      </c>
      <c r="AJ1351" s="353"/>
      <c r="AK1351" s="353"/>
      <c r="AL1351" s="353"/>
      <c r="AM1351" s="353"/>
      <c r="AN1351" s="353"/>
      <c r="AO1351" s="353"/>
      <c r="AP1351" s="353"/>
    </row>
    <row r="1352">
      <c r="A1352" s="345">
        <v>44193.0</v>
      </c>
      <c r="B1352" s="348">
        <v>7134.0</v>
      </c>
      <c r="C1352" s="348">
        <v>15684.0</v>
      </c>
      <c r="D1352" s="348">
        <v>10208.0</v>
      </c>
      <c r="E1352" s="348">
        <v>1590.0</v>
      </c>
      <c r="F1352" s="348">
        <v>2412.0</v>
      </c>
      <c r="G1352" s="348">
        <v>7423.0</v>
      </c>
      <c r="H1352" s="348">
        <v>160236.0</v>
      </c>
      <c r="I1352" s="348">
        <v>2285.0</v>
      </c>
      <c r="J1352" s="348">
        <v>67195.0</v>
      </c>
      <c r="K1352" s="348">
        <v>52634.0</v>
      </c>
      <c r="L1352" s="348">
        <v>69674.0</v>
      </c>
      <c r="M1352" s="348">
        <v>2648.0</v>
      </c>
      <c r="N1352" s="348">
        <v>21980.0</v>
      </c>
      <c r="O1352" s="348">
        <v>7171.0</v>
      </c>
      <c r="P1352" s="348">
        <v>13601.0</v>
      </c>
      <c r="Q1352" s="348">
        <v>1963.0</v>
      </c>
      <c r="R1352" s="348">
        <v>5924.0</v>
      </c>
      <c r="S1352" s="348">
        <v>4403.0</v>
      </c>
      <c r="T1352" s="348">
        <v>9330.0</v>
      </c>
      <c r="U1352" s="348">
        <v>19967.0</v>
      </c>
      <c r="V1352" s="348">
        <v>6751.0</v>
      </c>
      <c r="W1352" s="348">
        <v>15162.0</v>
      </c>
      <c r="X1352" s="348">
        <v>6757.0</v>
      </c>
      <c r="Y1352" s="348">
        <v>24928.0</v>
      </c>
      <c r="Z1352" s="348">
        <v>1762.0</v>
      </c>
      <c r="AA1352" s="348">
        <v>3998.0</v>
      </c>
      <c r="AB1352" s="348">
        <v>22597.0</v>
      </c>
      <c r="AC1352" s="348">
        <v>2107.0</v>
      </c>
      <c r="AD1352" s="348">
        <v>4413.0</v>
      </c>
      <c r="AE1352" s="348">
        <v>5365.0</v>
      </c>
      <c r="AF1352" s="348">
        <v>6780.0</v>
      </c>
      <c r="AG1352" s="348">
        <v>1525.0</v>
      </c>
      <c r="AH1352" s="348">
        <v>1124.0</v>
      </c>
      <c r="AI1352" s="348">
        <v>3247.0</v>
      </c>
      <c r="AJ1352" s="353"/>
      <c r="AK1352" s="353"/>
      <c r="AL1352" s="353"/>
      <c r="AM1352" s="353"/>
      <c r="AN1352" s="353"/>
      <c r="AO1352" s="353"/>
      <c r="AP1352" s="353"/>
    </row>
    <row r="1353">
      <c r="A1353" s="345">
        <v>44194.0</v>
      </c>
      <c r="B1353" s="348">
        <v>7138.0</v>
      </c>
      <c r="C1353" s="348">
        <v>15825.0</v>
      </c>
      <c r="D1353" s="348">
        <v>10309.0</v>
      </c>
      <c r="E1353" s="348">
        <v>1628.0</v>
      </c>
      <c r="F1353" s="348">
        <v>2472.0</v>
      </c>
      <c r="G1353" s="348">
        <v>7718.0</v>
      </c>
      <c r="H1353" s="348">
        <v>161243.0</v>
      </c>
      <c r="I1353" s="348">
        <v>2321.0</v>
      </c>
      <c r="J1353" s="348">
        <v>68353.0</v>
      </c>
      <c r="K1353" s="348">
        <v>53428.0</v>
      </c>
      <c r="L1353" s="348">
        <v>70467.0</v>
      </c>
      <c r="M1353" s="348">
        <v>2672.0</v>
      </c>
      <c r="N1353" s="348">
        <v>22218.0</v>
      </c>
      <c r="O1353" s="348">
        <v>7291.0</v>
      </c>
      <c r="P1353" s="348">
        <v>13649.0</v>
      </c>
      <c r="Q1353" s="348">
        <v>2060.0</v>
      </c>
      <c r="R1353" s="348">
        <v>5970.0</v>
      </c>
      <c r="S1353" s="348">
        <v>4442.0</v>
      </c>
      <c r="T1353" s="348">
        <v>9419.0</v>
      </c>
      <c r="U1353" s="348">
        <v>20082.0</v>
      </c>
      <c r="V1353" s="348">
        <v>6861.0</v>
      </c>
      <c r="W1353" s="348">
        <v>15244.0</v>
      </c>
      <c r="X1353" s="348">
        <v>6801.0</v>
      </c>
      <c r="Y1353" s="348">
        <v>25440.0</v>
      </c>
      <c r="Z1353" s="348">
        <v>1807.0</v>
      </c>
      <c r="AA1353" s="348">
        <v>4090.0</v>
      </c>
      <c r="AB1353" s="348">
        <v>22915.0</v>
      </c>
      <c r="AC1353" s="348">
        <v>2309.0</v>
      </c>
      <c r="AD1353" s="348">
        <v>4459.0</v>
      </c>
      <c r="AE1353" s="348">
        <v>5384.0</v>
      </c>
      <c r="AF1353" s="348">
        <v>6838.0</v>
      </c>
      <c r="AG1353" s="348">
        <v>1536.0</v>
      </c>
      <c r="AH1353" s="348">
        <v>1131.0</v>
      </c>
      <c r="AI1353" s="348">
        <v>3263.0</v>
      </c>
      <c r="AJ1353" s="353"/>
      <c r="AK1353" s="353"/>
      <c r="AL1353" s="353"/>
      <c r="AM1353" s="353"/>
      <c r="AN1353" s="353"/>
      <c r="AO1353" s="353"/>
      <c r="AP1353" s="353"/>
    </row>
    <row r="1354">
      <c r="A1354" s="345">
        <v>44195.0</v>
      </c>
      <c r="B1354" s="357">
        <v>7140.0</v>
      </c>
      <c r="C1354" s="357">
        <v>15932.0</v>
      </c>
      <c r="D1354" s="357">
        <v>10315.0</v>
      </c>
      <c r="E1354" s="357">
        <v>1662.0</v>
      </c>
      <c r="F1354" s="357">
        <v>2547.0</v>
      </c>
      <c r="G1354" s="357">
        <v>8056.0</v>
      </c>
      <c r="H1354" s="357">
        <v>162817.0</v>
      </c>
      <c r="I1354" s="357">
        <v>2371.0</v>
      </c>
      <c r="J1354" s="357">
        <v>69561.0</v>
      </c>
      <c r="K1354" s="357">
        <v>53867.0</v>
      </c>
      <c r="L1354" s="357">
        <v>71378.0</v>
      </c>
      <c r="M1354" s="357">
        <v>2709.0</v>
      </c>
      <c r="N1354" s="357">
        <v>22455.0</v>
      </c>
      <c r="O1354" s="357">
        <v>7356.0</v>
      </c>
      <c r="P1354" s="357">
        <v>13769.0</v>
      </c>
      <c r="Q1354" s="357">
        <v>2263.0</v>
      </c>
      <c r="R1354" s="357">
        <v>6013.0</v>
      </c>
      <c r="S1354" s="357">
        <v>4502.0</v>
      </c>
      <c r="T1354" s="357">
        <v>9465.0</v>
      </c>
      <c r="U1354" s="357">
        <v>20232.0</v>
      </c>
      <c r="V1354" s="357">
        <v>6987.0</v>
      </c>
      <c r="W1354" s="357">
        <v>15328.0</v>
      </c>
      <c r="X1354" s="357">
        <v>6895.0</v>
      </c>
      <c r="Y1354" s="357">
        <v>25861.0</v>
      </c>
      <c r="Z1354" s="357">
        <v>1820.0</v>
      </c>
      <c r="AA1354" s="357">
        <v>4177.0</v>
      </c>
      <c r="AB1354" s="357">
        <v>23027.0</v>
      </c>
      <c r="AC1354" s="357">
        <v>2351.0</v>
      </c>
      <c r="AD1354" s="357">
        <v>4459.0</v>
      </c>
      <c r="AE1354" s="357">
        <v>5413.0</v>
      </c>
      <c r="AF1354" s="357">
        <v>6988.0</v>
      </c>
      <c r="AG1354" s="357">
        <v>1542.0</v>
      </c>
      <c r="AH1354" s="357">
        <v>1200.0</v>
      </c>
      <c r="AI1354" s="357">
        <v>3283.0</v>
      </c>
      <c r="AJ1354" s="369"/>
      <c r="AK1354" s="369"/>
      <c r="AL1354" s="369"/>
      <c r="AM1354" s="369"/>
      <c r="AN1354" s="369"/>
      <c r="AO1354" s="369"/>
      <c r="AP1354" s="369"/>
    </row>
    <row r="1355">
      <c r="A1355" s="345">
        <v>44196.0</v>
      </c>
      <c r="B1355" s="348">
        <v>7149.0</v>
      </c>
      <c r="C1355" s="348">
        <v>16031.0</v>
      </c>
      <c r="D1355" s="348">
        <v>10397.0</v>
      </c>
      <c r="E1355" s="348">
        <v>1717.0</v>
      </c>
      <c r="F1355" s="348">
        <v>2597.0</v>
      </c>
      <c r="G1355" s="348">
        <v>8175.0</v>
      </c>
      <c r="H1355" s="348">
        <v>164787.0</v>
      </c>
      <c r="I1355" s="348">
        <v>2417.0</v>
      </c>
      <c r="J1355" s="348">
        <v>70788.0</v>
      </c>
      <c r="K1355" s="348">
        <v>54409.0</v>
      </c>
      <c r="L1355" s="348">
        <v>72135.0</v>
      </c>
      <c r="M1355" s="348">
        <v>2742.0</v>
      </c>
      <c r="N1355" s="348">
        <v>22691.0</v>
      </c>
      <c r="O1355" s="348">
        <v>7476.0</v>
      </c>
      <c r="P1355" s="348">
        <v>13806.0</v>
      </c>
      <c r="Q1355" s="348">
        <v>2290.0</v>
      </c>
      <c r="R1355" s="348">
        <v>6075.0</v>
      </c>
      <c r="S1355" s="348">
        <v>4551.0</v>
      </c>
      <c r="T1355" s="348">
        <v>9515.0</v>
      </c>
      <c r="U1355" s="348">
        <v>20364.0</v>
      </c>
      <c r="V1355" s="348">
        <v>7059.0</v>
      </c>
      <c r="W1355" s="348">
        <v>15410.0</v>
      </c>
      <c r="X1355" s="348">
        <v>6986.0</v>
      </c>
      <c r="Y1355" s="348">
        <v>26816.0</v>
      </c>
      <c r="Z1355" s="348">
        <v>1865.0</v>
      </c>
      <c r="AA1355" s="348">
        <v>4317.0</v>
      </c>
      <c r="AB1355" s="348">
        <v>23104.0</v>
      </c>
      <c r="AC1355" s="348">
        <v>2353.0</v>
      </c>
      <c r="AD1355" s="348">
        <v>4481.0</v>
      </c>
      <c r="AE1355" s="348">
        <v>5444.0</v>
      </c>
      <c r="AF1355" s="348">
        <v>7088.0</v>
      </c>
      <c r="AG1355" s="348">
        <v>1552.0</v>
      </c>
      <c r="AH1355" s="348">
        <v>1202.0</v>
      </c>
      <c r="AI1355" s="348">
        <v>3308.0</v>
      </c>
      <c r="AJ1355" s="353"/>
      <c r="AK1355" s="353"/>
      <c r="AL1355" s="353"/>
      <c r="AM1355" s="353"/>
      <c r="AN1355" s="353"/>
      <c r="AO1355" s="353"/>
      <c r="AP1355" s="353"/>
    </row>
    <row r="1356">
      <c r="A1356" s="345">
        <v>44197.0</v>
      </c>
      <c r="B1356" s="348">
        <v>7159.0</v>
      </c>
      <c r="C1356" s="348">
        <v>16124.0</v>
      </c>
      <c r="D1356" s="348">
        <v>10413.0</v>
      </c>
      <c r="E1356" s="348">
        <v>1757.0</v>
      </c>
      <c r="F1356" s="348">
        <v>2695.0</v>
      </c>
      <c r="G1356" s="348">
        <v>8287.0</v>
      </c>
      <c r="H1356" s="348">
        <v>166436.0</v>
      </c>
      <c r="I1356" s="348">
        <v>2453.0</v>
      </c>
      <c r="J1356" s="348">
        <v>71998.0</v>
      </c>
      <c r="K1356" s="348">
        <v>54979.0</v>
      </c>
      <c r="L1356" s="348">
        <v>72938.0</v>
      </c>
      <c r="M1356" s="348">
        <v>2802.0</v>
      </c>
      <c r="N1356" s="348">
        <v>22897.0</v>
      </c>
      <c r="O1356" s="348">
        <v>7606.0</v>
      </c>
      <c r="P1356" s="348">
        <v>13875.0</v>
      </c>
      <c r="Q1356" s="348">
        <v>2408.0</v>
      </c>
      <c r="R1356" s="348">
        <v>6083.0</v>
      </c>
      <c r="S1356" s="348">
        <v>4571.0</v>
      </c>
      <c r="T1356" s="348">
        <v>9621.0</v>
      </c>
      <c r="U1356" s="348">
        <v>20517.0</v>
      </c>
      <c r="V1356" s="348">
        <v>7130.0</v>
      </c>
      <c r="W1356" s="348">
        <v>15499.0</v>
      </c>
      <c r="X1356" s="348">
        <v>7037.0</v>
      </c>
      <c r="Y1356" s="348">
        <v>27321.0</v>
      </c>
      <c r="Z1356" s="348">
        <v>1969.0</v>
      </c>
      <c r="AA1356" s="348">
        <v>4514.0</v>
      </c>
      <c r="AB1356" s="348">
        <v>23248.0</v>
      </c>
      <c r="AC1356" s="348">
        <v>2353.0</v>
      </c>
      <c r="AD1356" s="348">
        <v>4507.0</v>
      </c>
      <c r="AE1356" s="348">
        <v>5448.0</v>
      </c>
      <c r="AF1356" s="348">
        <v>7211.0</v>
      </c>
      <c r="AG1356" s="348">
        <v>1553.0</v>
      </c>
      <c r="AH1356" s="348">
        <v>1203.0</v>
      </c>
      <c r="AI1356" s="348">
        <v>3324.0</v>
      </c>
      <c r="AJ1356" s="353"/>
      <c r="AK1356" s="353"/>
      <c r="AL1356" s="353"/>
      <c r="AM1356" s="353"/>
      <c r="AN1356" s="353"/>
      <c r="AO1356" s="353"/>
      <c r="AP1356" s="353"/>
    </row>
    <row r="1357">
      <c r="A1357" s="345">
        <v>44198.0</v>
      </c>
      <c r="B1357" s="348">
        <v>7166.0</v>
      </c>
      <c r="C1357" s="348">
        <v>16252.0</v>
      </c>
      <c r="D1357" s="348">
        <v>10490.0</v>
      </c>
      <c r="E1357" s="348">
        <v>1793.0</v>
      </c>
      <c r="F1357" s="348">
        <v>2765.0</v>
      </c>
      <c r="G1357" s="348">
        <v>8503.0</v>
      </c>
      <c r="H1357" s="348">
        <v>168703.0</v>
      </c>
      <c r="I1357" s="348">
        <v>2488.0</v>
      </c>
      <c r="J1357" s="348">
        <v>72914.0</v>
      </c>
      <c r="K1357" s="348">
        <v>55903.0</v>
      </c>
      <c r="L1357" s="348">
        <v>73737.0</v>
      </c>
      <c r="M1357" s="348">
        <v>2802.0</v>
      </c>
      <c r="N1357" s="348">
        <v>23132.0</v>
      </c>
      <c r="O1357" s="348">
        <v>7730.0</v>
      </c>
      <c r="P1357" s="348">
        <v>13913.0</v>
      </c>
      <c r="Q1357" s="348">
        <v>2456.0</v>
      </c>
      <c r="R1357" s="348">
        <v>6181.0</v>
      </c>
      <c r="S1357" s="348">
        <v>4602.0</v>
      </c>
      <c r="T1357" s="348">
        <v>9699.0</v>
      </c>
      <c r="U1357" s="348">
        <v>20561.0</v>
      </c>
      <c r="V1357" s="348">
        <v>7217.0</v>
      </c>
      <c r="W1357" s="348">
        <v>15581.0</v>
      </c>
      <c r="X1357" s="348">
        <v>7048.0</v>
      </c>
      <c r="Y1357" s="348">
        <v>28168.0</v>
      </c>
      <c r="Z1357" s="348">
        <v>2002.0</v>
      </c>
      <c r="AA1357" s="348">
        <v>4520.0</v>
      </c>
      <c r="AB1357" s="348">
        <v>23376.0</v>
      </c>
      <c r="AC1357" s="348">
        <v>2361.0</v>
      </c>
      <c r="AD1357" s="348">
        <v>4540.0</v>
      </c>
      <c r="AE1357" s="348">
        <v>5481.0</v>
      </c>
      <c r="AF1357" s="348">
        <v>7320.0</v>
      </c>
      <c r="AG1357" s="348">
        <v>1554.0</v>
      </c>
      <c r="AH1357" s="348">
        <v>1206.0</v>
      </c>
      <c r="AI1357" s="348">
        <v>3354.0</v>
      </c>
      <c r="AJ1357" s="353"/>
      <c r="AK1357" s="353"/>
      <c r="AL1357" s="353"/>
      <c r="AM1357" s="353"/>
      <c r="AN1357" s="353"/>
      <c r="AO1357" s="353"/>
      <c r="AP1357" s="353"/>
    </row>
    <row r="1358">
      <c r="A1358" s="345">
        <v>44199.0</v>
      </c>
      <c r="B1358" s="348">
        <v>7166.0</v>
      </c>
      <c r="C1358" s="348">
        <v>16330.0</v>
      </c>
      <c r="D1358" s="348">
        <v>10517.0</v>
      </c>
      <c r="E1358" s="348">
        <v>1847.0</v>
      </c>
      <c r="F1358" s="348">
        <v>2856.0</v>
      </c>
      <c r="G1358" s="348">
        <v>8724.0</v>
      </c>
      <c r="H1358" s="348">
        <v>170384.0</v>
      </c>
      <c r="I1358" s="348">
        <v>2521.0</v>
      </c>
      <c r="J1358" s="348">
        <v>74031.0</v>
      </c>
      <c r="K1358" s="348">
        <v>56377.0</v>
      </c>
      <c r="L1358" s="348">
        <v>74355.0</v>
      </c>
      <c r="M1358" s="348">
        <v>2854.0</v>
      </c>
      <c r="N1358" s="348">
        <v>23350.0</v>
      </c>
      <c r="O1358" s="348">
        <v>7829.0</v>
      </c>
      <c r="P1358" s="348">
        <v>13992.0</v>
      </c>
      <c r="Q1358" s="348">
        <v>2469.0</v>
      </c>
      <c r="R1358" s="348">
        <v>6201.0</v>
      </c>
      <c r="S1358" s="348">
        <v>4610.0</v>
      </c>
      <c r="T1358" s="348">
        <v>9780.0</v>
      </c>
      <c r="U1358" s="348">
        <v>20635.0</v>
      </c>
      <c r="V1358" s="348">
        <v>7236.0</v>
      </c>
      <c r="W1358" s="348">
        <v>15665.0</v>
      </c>
      <c r="X1358" s="348">
        <v>7048.0</v>
      </c>
      <c r="Y1358" s="348">
        <v>28812.0</v>
      </c>
      <c r="Z1358" s="348">
        <v>2033.0</v>
      </c>
      <c r="AA1358" s="348">
        <v>4562.0</v>
      </c>
      <c r="AB1358" s="348">
        <v>23532.0</v>
      </c>
      <c r="AC1358" s="348">
        <v>2361.0</v>
      </c>
      <c r="AD1358" s="348">
        <v>4573.0</v>
      </c>
      <c r="AE1358" s="348">
        <v>5533.0</v>
      </c>
      <c r="AF1358" s="348">
        <v>7531.0</v>
      </c>
      <c r="AG1358" s="348">
        <v>1567.0</v>
      </c>
      <c r="AH1358" s="348">
        <v>1267.0</v>
      </c>
      <c r="AI1358" s="348">
        <v>3389.0</v>
      </c>
      <c r="AJ1358" s="353"/>
      <c r="AK1358" s="353"/>
      <c r="AL1358" s="353"/>
      <c r="AM1358" s="353"/>
      <c r="AN1358" s="353"/>
      <c r="AO1358" s="353"/>
      <c r="AP1358" s="353"/>
    </row>
    <row r="1359">
      <c r="A1359" s="345">
        <v>44200.0</v>
      </c>
      <c r="B1359" s="348">
        <v>7176.0</v>
      </c>
      <c r="C1359" s="348">
        <v>16461.0</v>
      </c>
      <c r="D1359" s="348">
        <v>10539.0</v>
      </c>
      <c r="E1359" s="348">
        <v>1892.0</v>
      </c>
      <c r="F1359" s="348">
        <v>2936.0</v>
      </c>
      <c r="G1359" s="348">
        <v>8857.0</v>
      </c>
      <c r="H1359" s="348">
        <v>172891.0</v>
      </c>
      <c r="I1359" s="348">
        <v>2541.0</v>
      </c>
      <c r="J1359" s="348">
        <v>75075.0</v>
      </c>
      <c r="K1359" s="348">
        <v>57411.0</v>
      </c>
      <c r="L1359" s="348">
        <v>74967.0</v>
      </c>
      <c r="M1359" s="348">
        <v>2854.0</v>
      </c>
      <c r="N1359" s="348">
        <v>23541.0</v>
      </c>
      <c r="O1359" s="348">
        <v>7873.0</v>
      </c>
      <c r="P1359" s="348">
        <v>14061.0</v>
      </c>
      <c r="Q1359" s="348">
        <v>2551.0</v>
      </c>
      <c r="R1359" s="348">
        <v>6255.0</v>
      </c>
      <c r="S1359" s="348">
        <v>4637.0</v>
      </c>
      <c r="T1359" s="348">
        <v>9845.0</v>
      </c>
      <c r="U1359" s="348">
        <v>20668.0</v>
      </c>
      <c r="V1359" s="348">
        <v>7269.0</v>
      </c>
      <c r="W1359" s="348">
        <v>15753.0</v>
      </c>
      <c r="X1359" s="348">
        <v>7102.0</v>
      </c>
      <c r="Y1359" s="348">
        <v>29117.0</v>
      </c>
      <c r="Z1359" s="348">
        <v>2110.0</v>
      </c>
      <c r="AA1359" s="348">
        <v>4658.0</v>
      </c>
      <c r="AB1359" s="348">
        <v>23628.0</v>
      </c>
      <c r="AC1359" s="348">
        <v>2361.0</v>
      </c>
      <c r="AD1359" s="348">
        <v>4596.0</v>
      </c>
      <c r="AE1359" s="348">
        <v>5570.0</v>
      </c>
      <c r="AF1359" s="348">
        <v>7655.0</v>
      </c>
      <c r="AG1359" s="348">
        <v>1567.0</v>
      </c>
      <c r="AH1359" s="348">
        <v>1281.0</v>
      </c>
      <c r="AI1359" s="348">
        <v>3405.0</v>
      </c>
      <c r="AJ1359" s="353"/>
      <c r="AK1359" s="353"/>
      <c r="AL1359" s="353"/>
      <c r="AM1359" s="353"/>
      <c r="AN1359" s="353"/>
      <c r="AO1359" s="353"/>
      <c r="AP1359" s="353"/>
    </row>
    <row r="1360">
      <c r="A1360" s="345">
        <v>44201.0</v>
      </c>
      <c r="B1360" s="348">
        <v>7178.0</v>
      </c>
      <c r="C1360" s="348">
        <v>16571.0</v>
      </c>
      <c r="D1360" s="348">
        <v>10583.0</v>
      </c>
      <c r="E1360" s="348">
        <v>1980.0</v>
      </c>
      <c r="F1360" s="348">
        <v>2986.0</v>
      </c>
      <c r="G1360" s="348">
        <v>8902.0</v>
      </c>
      <c r="H1360" s="348">
        <v>174232.0</v>
      </c>
      <c r="I1360" s="348">
        <v>2594.0</v>
      </c>
      <c r="J1360" s="348">
        <v>76158.0</v>
      </c>
      <c r="K1360" s="348">
        <v>58960.0</v>
      </c>
      <c r="L1360" s="348">
        <v>75546.0</v>
      </c>
      <c r="M1360" s="348">
        <v>2880.0</v>
      </c>
      <c r="N1360" s="348">
        <v>23817.0</v>
      </c>
      <c r="O1360" s="348">
        <v>8022.0</v>
      </c>
      <c r="P1360" s="348">
        <v>14120.0</v>
      </c>
      <c r="Q1360" s="348">
        <v>2574.0</v>
      </c>
      <c r="R1360" s="348">
        <v>6309.0</v>
      </c>
      <c r="S1360" s="348">
        <v>4701.0</v>
      </c>
      <c r="T1360" s="348">
        <v>9900.0</v>
      </c>
      <c r="U1360" s="348">
        <v>20735.0</v>
      </c>
      <c r="V1360" s="348">
        <v>7279.0</v>
      </c>
      <c r="W1360" s="348">
        <v>15836.0</v>
      </c>
      <c r="X1360" s="348">
        <v>7135.0</v>
      </c>
      <c r="Y1360" s="348">
        <v>29472.0</v>
      </c>
      <c r="Z1360" s="348">
        <v>2162.0</v>
      </c>
      <c r="AA1360" s="348">
        <v>4724.0</v>
      </c>
      <c r="AB1360" s="348">
        <v>23720.0</v>
      </c>
      <c r="AC1360" s="348">
        <v>2363.0</v>
      </c>
      <c r="AD1360" s="348">
        <v>4656.0</v>
      </c>
      <c r="AE1360" s="348">
        <v>5589.0</v>
      </c>
      <c r="AF1360" s="348">
        <v>7757.0</v>
      </c>
      <c r="AG1360" s="348">
        <v>1571.0</v>
      </c>
      <c r="AH1360" s="348">
        <v>1296.0</v>
      </c>
      <c r="AI1360" s="348">
        <v>3438.0</v>
      </c>
      <c r="AJ1360" s="353"/>
      <c r="AK1360" s="353"/>
      <c r="AL1360" s="353"/>
      <c r="AM1360" s="353"/>
      <c r="AN1360" s="353"/>
      <c r="AO1360" s="353"/>
      <c r="AP1360" s="353"/>
    </row>
    <row r="1361">
      <c r="A1361" s="345">
        <v>44202.0</v>
      </c>
      <c r="B1361" s="348">
        <v>7192.0</v>
      </c>
      <c r="C1361" s="348">
        <v>16726.0</v>
      </c>
      <c r="D1361" s="348">
        <v>10739.0</v>
      </c>
      <c r="E1361" s="348">
        <v>2053.0</v>
      </c>
      <c r="F1361" s="348">
        <v>3056.0</v>
      </c>
      <c r="G1361" s="348">
        <v>9192.0</v>
      </c>
      <c r="H1361" s="348">
        <v>175295.0</v>
      </c>
      <c r="I1361" s="348">
        <v>2618.0</v>
      </c>
      <c r="J1361" s="348">
        <v>77521.0</v>
      </c>
      <c r="K1361" s="348">
        <v>59973.0</v>
      </c>
      <c r="L1361" s="348">
        <v>76245.0</v>
      </c>
      <c r="M1361" s="348">
        <v>2918.0</v>
      </c>
      <c r="N1361" s="348">
        <v>23996.0</v>
      </c>
      <c r="O1361" s="348">
        <v>8140.0</v>
      </c>
      <c r="P1361" s="348">
        <v>14176.0</v>
      </c>
      <c r="Q1361" s="348">
        <v>2608.0</v>
      </c>
      <c r="R1361" s="348">
        <v>6367.0</v>
      </c>
      <c r="S1361" s="348">
        <v>4713.0</v>
      </c>
      <c r="T1361" s="348">
        <v>10000.0</v>
      </c>
      <c r="U1361" s="348">
        <v>20802.0</v>
      </c>
      <c r="V1361" s="348">
        <v>7353.0</v>
      </c>
      <c r="W1361" s="348">
        <v>15925.0</v>
      </c>
      <c r="X1361" s="348">
        <v>7150.0</v>
      </c>
      <c r="Y1361" s="348">
        <v>29914.0</v>
      </c>
      <c r="Z1361" s="348">
        <v>2312.0</v>
      </c>
      <c r="AA1361" s="348">
        <v>4819.0</v>
      </c>
      <c r="AB1361" s="348">
        <v>23835.0</v>
      </c>
      <c r="AC1361" s="348">
        <v>2363.0</v>
      </c>
      <c r="AD1361" s="348">
        <v>4656.0</v>
      </c>
      <c r="AE1361" s="348">
        <v>5606.0</v>
      </c>
      <c r="AF1361" s="348">
        <v>7876.0</v>
      </c>
      <c r="AG1361" s="348">
        <v>1580.0</v>
      </c>
      <c r="AH1361" s="348">
        <v>1334.0</v>
      </c>
      <c r="AI1361" s="348">
        <v>3460.0</v>
      </c>
      <c r="AJ1361" s="353"/>
      <c r="AK1361" s="353"/>
      <c r="AL1361" s="353"/>
      <c r="AM1361" s="353"/>
      <c r="AN1361" s="353"/>
      <c r="AO1361" s="353"/>
      <c r="AP1361" s="353"/>
    </row>
    <row r="1362">
      <c r="A1362" s="345">
        <v>44203.0</v>
      </c>
      <c r="B1362" s="348">
        <v>7277.0</v>
      </c>
      <c r="C1362" s="348">
        <v>16863.0</v>
      </c>
      <c r="D1362" s="348">
        <v>10821.0</v>
      </c>
      <c r="E1362" s="348">
        <v>2134.0</v>
      </c>
      <c r="F1362" s="348">
        <v>3131.0</v>
      </c>
      <c r="G1362" s="348">
        <v>9373.0</v>
      </c>
      <c r="H1362" s="348">
        <v>176736.0</v>
      </c>
      <c r="I1362" s="348">
        <v>2666.0</v>
      </c>
      <c r="J1362" s="348">
        <v>78729.0</v>
      </c>
      <c r="K1362" s="348">
        <v>60829.0</v>
      </c>
      <c r="L1362" s="348">
        <v>77102.0</v>
      </c>
      <c r="M1362" s="348">
        <v>2953.0</v>
      </c>
      <c r="N1362" s="348">
        <v>24258.0</v>
      </c>
      <c r="O1362" s="348">
        <v>8284.0</v>
      </c>
      <c r="P1362" s="348">
        <v>14226.0</v>
      </c>
      <c r="Q1362" s="348">
        <v>2632.0</v>
      </c>
      <c r="R1362" s="348">
        <v>6375.0</v>
      </c>
      <c r="S1362" s="348">
        <v>4736.0</v>
      </c>
      <c r="T1362" s="348">
        <v>10086.0</v>
      </c>
      <c r="U1362" s="348">
        <v>20989.0</v>
      </c>
      <c r="V1362" s="348">
        <v>7395.0</v>
      </c>
      <c r="W1362" s="348">
        <v>16009.0</v>
      </c>
      <c r="X1362" s="348">
        <v>7158.0</v>
      </c>
      <c r="Y1362" s="348">
        <v>30339.0</v>
      </c>
      <c r="Z1362" s="348">
        <v>2332.0</v>
      </c>
      <c r="AA1362" s="348">
        <v>4872.0</v>
      </c>
      <c r="AB1362" s="348">
        <v>23927.0</v>
      </c>
      <c r="AC1362" s="348">
        <v>2382.0</v>
      </c>
      <c r="AD1362" s="348">
        <v>4716.0</v>
      </c>
      <c r="AE1362" s="348">
        <v>5612.0</v>
      </c>
      <c r="AF1362" s="348">
        <v>7981.0</v>
      </c>
      <c r="AG1362" s="348">
        <v>1601.0</v>
      </c>
      <c r="AH1362" s="348">
        <v>1386.0</v>
      </c>
      <c r="AI1362" s="348">
        <v>3527.0</v>
      </c>
      <c r="AJ1362" s="353"/>
      <c r="AK1362" s="353"/>
      <c r="AL1362" s="353"/>
      <c r="AM1362" s="353"/>
      <c r="AN1362" s="353"/>
      <c r="AO1362" s="353"/>
      <c r="AP1362" s="353"/>
    </row>
    <row r="1363">
      <c r="A1363" s="362">
        <v>44204.0</v>
      </c>
      <c r="B1363" s="348">
        <v>7282.0</v>
      </c>
      <c r="C1363" s="348">
        <v>16977.0</v>
      </c>
      <c r="D1363" s="348">
        <v>10855.0</v>
      </c>
      <c r="E1363" s="348">
        <v>2183.0</v>
      </c>
      <c r="F1363" s="348">
        <v>3191.0</v>
      </c>
      <c r="G1363" s="348">
        <v>9521.0</v>
      </c>
      <c r="H1363" s="348">
        <v>179417.0</v>
      </c>
      <c r="I1363" s="348">
        <v>2702.0</v>
      </c>
      <c r="J1363" s="348">
        <v>79643.0</v>
      </c>
      <c r="K1363" s="348">
        <v>61688.0</v>
      </c>
      <c r="L1363" s="348">
        <v>77844.0</v>
      </c>
      <c r="M1363" s="348">
        <v>2981.0</v>
      </c>
      <c r="N1363" s="348">
        <v>24513.0</v>
      </c>
      <c r="O1363" s="348">
        <v>8371.0</v>
      </c>
      <c r="P1363" s="348">
        <v>14271.0</v>
      </c>
      <c r="Q1363" s="348">
        <v>2654.0</v>
      </c>
      <c r="R1363" s="348">
        <v>6425.0</v>
      </c>
      <c r="S1363" s="348">
        <v>4787.0</v>
      </c>
      <c r="T1363" s="348">
        <v>10124.0</v>
      </c>
      <c r="U1363" s="348">
        <v>21151.0</v>
      </c>
      <c r="V1363" s="348">
        <v>7490.0</v>
      </c>
      <c r="W1363" s="348">
        <v>16089.0</v>
      </c>
      <c r="X1363" s="348">
        <v>7159.0</v>
      </c>
      <c r="Y1363" s="348">
        <v>30687.0</v>
      </c>
      <c r="Z1363" s="348">
        <v>2402.0</v>
      </c>
      <c r="AA1363" s="348">
        <v>4919.0</v>
      </c>
      <c r="AB1363" s="348">
        <v>24041.0</v>
      </c>
      <c r="AC1363" s="348">
        <v>2400.0</v>
      </c>
      <c r="AD1363" s="348">
        <v>4720.0</v>
      </c>
      <c r="AE1363" s="348">
        <v>5649.0</v>
      </c>
      <c r="AF1363" s="348">
        <v>8097.0</v>
      </c>
      <c r="AG1363" s="348">
        <v>1620.0</v>
      </c>
      <c r="AH1363" s="348">
        <v>1471.0</v>
      </c>
      <c r="AI1363" s="348">
        <v>3559.0</v>
      </c>
      <c r="AJ1363" s="353"/>
      <c r="AK1363" s="353"/>
      <c r="AL1363" s="353"/>
      <c r="AM1363" s="353"/>
      <c r="AN1363" s="353"/>
      <c r="AO1363" s="353"/>
      <c r="AP1363" s="353"/>
    </row>
    <row r="1364">
      <c r="A1364" s="345">
        <v>44205.0</v>
      </c>
      <c r="B1364" s="348">
        <v>7294.0</v>
      </c>
      <c r="C1364" s="348">
        <v>17087.0</v>
      </c>
      <c r="D1364" s="348">
        <v>10874.0</v>
      </c>
      <c r="E1364" s="348">
        <v>2222.0</v>
      </c>
      <c r="F1364" s="348">
        <v>3281.0</v>
      </c>
      <c r="G1364" s="348">
        <v>9657.0</v>
      </c>
      <c r="H1364" s="348">
        <v>181535.0</v>
      </c>
      <c r="I1364" s="348">
        <v>2742.0</v>
      </c>
      <c r="J1364" s="348">
        <v>80822.0</v>
      </c>
      <c r="K1364" s="348">
        <v>61968.0</v>
      </c>
      <c r="L1364" s="348">
        <v>78602.0</v>
      </c>
      <c r="M1364" s="348">
        <v>3003.0</v>
      </c>
      <c r="N1364" s="348">
        <v>24706.0</v>
      </c>
      <c r="O1364" s="348">
        <v>8433.0</v>
      </c>
      <c r="P1364" s="348">
        <v>14333.0</v>
      </c>
      <c r="Q1364" s="348">
        <v>2752.0</v>
      </c>
      <c r="R1364" s="348">
        <v>6525.0</v>
      </c>
      <c r="S1364" s="348">
        <v>4831.0</v>
      </c>
      <c r="T1364" s="348">
        <v>10202.0</v>
      </c>
      <c r="U1364" s="348">
        <v>21212.0</v>
      </c>
      <c r="V1364" s="348">
        <v>7499.0</v>
      </c>
      <c r="W1364" s="348">
        <v>16180.0</v>
      </c>
      <c r="X1364" s="348">
        <v>7171.0</v>
      </c>
      <c r="Y1364" s="348">
        <v>31126.0</v>
      </c>
      <c r="Z1364" s="348">
        <v>2475.0</v>
      </c>
      <c r="AA1364" s="348">
        <v>4941.0</v>
      </c>
      <c r="AB1364" s="348">
        <v>24193.0</v>
      </c>
      <c r="AC1364" s="348">
        <v>2440.0</v>
      </c>
      <c r="AD1364" s="348">
        <v>4924.0</v>
      </c>
      <c r="AE1364" s="348">
        <v>5653.0</v>
      </c>
      <c r="AF1364" s="348">
        <v>8147.0</v>
      </c>
      <c r="AG1364" s="348">
        <v>1631.0</v>
      </c>
      <c r="AH1364" s="348">
        <v>1487.0</v>
      </c>
      <c r="AI1364" s="348">
        <v>3563.0</v>
      </c>
      <c r="AJ1364" s="353"/>
      <c r="AK1364" s="353"/>
      <c r="AL1364" s="353"/>
      <c r="AM1364" s="353"/>
      <c r="AN1364" s="353"/>
      <c r="AO1364" s="353"/>
      <c r="AP1364" s="353"/>
    </row>
    <row r="1365">
      <c r="A1365" s="345">
        <v>44206.0</v>
      </c>
      <c r="B1365" s="348">
        <v>7308.0</v>
      </c>
      <c r="C1365" s="348">
        <v>17199.0</v>
      </c>
      <c r="D1365" s="348">
        <v>11140.0</v>
      </c>
      <c r="E1365" s="348">
        <v>2311.0</v>
      </c>
      <c r="F1365" s="348">
        <v>3378.0</v>
      </c>
      <c r="G1365" s="348">
        <v>9891.0</v>
      </c>
      <c r="H1365" s="348">
        <v>184438.0</v>
      </c>
      <c r="I1365" s="348">
        <v>2766.0</v>
      </c>
      <c r="J1365" s="348">
        <v>81774.0</v>
      </c>
      <c r="K1365" s="348">
        <v>62111.0</v>
      </c>
      <c r="L1365" s="348">
        <v>79571.0</v>
      </c>
      <c r="M1365" s="348">
        <v>3034.0</v>
      </c>
      <c r="N1365" s="348">
        <v>25022.0</v>
      </c>
      <c r="O1365" s="348">
        <v>8518.0</v>
      </c>
      <c r="P1365" s="348">
        <v>14378.0</v>
      </c>
      <c r="Q1365" s="348">
        <v>2815.0</v>
      </c>
      <c r="R1365" s="348">
        <v>6564.0</v>
      </c>
      <c r="S1365" s="348">
        <v>4880.0</v>
      </c>
      <c r="T1365" s="348">
        <v>10246.0</v>
      </c>
      <c r="U1365" s="348">
        <v>21235.0</v>
      </c>
      <c r="V1365" s="348">
        <v>7512.0</v>
      </c>
      <c r="W1365" s="348">
        <v>16266.0</v>
      </c>
      <c r="X1365" s="348">
        <v>7171.0</v>
      </c>
      <c r="Y1365" s="348">
        <v>31671.0</v>
      </c>
      <c r="Z1365" s="348">
        <v>2515.0</v>
      </c>
      <c r="AA1365" s="348">
        <v>4987.0</v>
      </c>
      <c r="AB1365" s="348">
        <v>24301.0</v>
      </c>
      <c r="AC1365" s="348">
        <v>2486.0</v>
      </c>
      <c r="AD1365" s="348">
        <v>4961.0</v>
      </c>
      <c r="AE1365" s="348">
        <v>5653.0</v>
      </c>
      <c r="AF1365" s="348">
        <v>8155.0</v>
      </c>
      <c r="AG1365" s="348">
        <v>1654.0</v>
      </c>
      <c r="AH1365" s="348">
        <v>1506.0</v>
      </c>
      <c r="AI1365" s="348">
        <v>3607.0</v>
      </c>
      <c r="AJ1365" s="353"/>
      <c r="AK1365" s="353"/>
      <c r="AL1365" s="353"/>
      <c r="AM1365" s="353"/>
      <c r="AN1365" s="353"/>
      <c r="AO1365" s="353"/>
      <c r="AP1365" s="353"/>
    </row>
    <row r="1366">
      <c r="A1366" s="345">
        <v>44207.0</v>
      </c>
      <c r="B1366" s="348">
        <v>7309.0</v>
      </c>
      <c r="C1366" s="348">
        <v>17361.0</v>
      </c>
      <c r="D1366" s="348">
        <v>11211.0</v>
      </c>
      <c r="E1366" s="348">
        <v>2374.0</v>
      </c>
      <c r="F1366" s="348">
        <v>3470.0</v>
      </c>
      <c r="G1366" s="348">
        <v>10091.0</v>
      </c>
      <c r="H1366" s="348">
        <v>186948.0</v>
      </c>
      <c r="I1366" s="348">
        <v>2787.0</v>
      </c>
      <c r="J1366" s="348">
        <v>82834.0</v>
      </c>
      <c r="K1366" s="348">
        <v>62902.0</v>
      </c>
      <c r="L1366" s="348">
        <v>80093.0</v>
      </c>
      <c r="M1366" s="348">
        <v>3034.0</v>
      </c>
      <c r="N1366" s="348">
        <v>25334.0</v>
      </c>
      <c r="O1366" s="348">
        <v>8573.0</v>
      </c>
      <c r="P1366" s="348">
        <v>14437.0</v>
      </c>
      <c r="Q1366" s="348">
        <v>3169.0</v>
      </c>
      <c r="R1366" s="348">
        <v>6587.0</v>
      </c>
      <c r="S1366" s="348">
        <v>4917.0</v>
      </c>
      <c r="T1366" s="348">
        <v>10318.0</v>
      </c>
      <c r="U1366" s="348">
        <v>21235.0</v>
      </c>
      <c r="V1366" s="348">
        <v>7674.0</v>
      </c>
      <c r="W1366" s="348">
        <v>16355.0</v>
      </c>
      <c r="X1366" s="348">
        <v>7233.0</v>
      </c>
      <c r="Y1366" s="348">
        <v>32223.0</v>
      </c>
      <c r="Z1366" s="348">
        <v>2610.0</v>
      </c>
      <c r="AA1366" s="348">
        <v>5088.0</v>
      </c>
      <c r="AB1366" s="348">
        <v>24399.0</v>
      </c>
      <c r="AC1366" s="348">
        <v>2499.0</v>
      </c>
      <c r="AD1366" s="348">
        <v>4970.0</v>
      </c>
      <c r="AE1366" s="348">
        <v>5673.0</v>
      </c>
      <c r="AF1366" s="348">
        <v>8168.0</v>
      </c>
      <c r="AG1366" s="348">
        <v>1665.0</v>
      </c>
      <c r="AH1366" s="348">
        <v>1570.0</v>
      </c>
      <c r="AI1366" s="348">
        <v>3628.0</v>
      </c>
      <c r="AJ1366" s="353"/>
      <c r="AK1366" s="353"/>
      <c r="AL1366" s="353"/>
      <c r="AM1366" s="353"/>
      <c r="AN1366" s="353"/>
      <c r="AO1366" s="353"/>
      <c r="AP1366" s="353"/>
    </row>
    <row r="1367">
      <c r="A1367" s="345">
        <v>44208.0</v>
      </c>
      <c r="B1367" s="348">
        <v>7309.0</v>
      </c>
      <c r="C1367" s="348">
        <v>17497.0</v>
      </c>
      <c r="D1367" s="348">
        <v>11277.0</v>
      </c>
      <c r="E1367" s="348">
        <v>2411.0</v>
      </c>
      <c r="F1367" s="348">
        <v>3540.0</v>
      </c>
      <c r="G1367" s="348">
        <v>10241.0</v>
      </c>
      <c r="H1367" s="348">
        <v>188605.0</v>
      </c>
      <c r="I1367" s="348">
        <v>2793.0</v>
      </c>
      <c r="J1367" s="348">
        <v>83804.0</v>
      </c>
      <c r="K1367" s="348">
        <v>64207.0</v>
      </c>
      <c r="L1367" s="348">
        <v>80808.0</v>
      </c>
      <c r="M1367" s="348">
        <v>3056.0</v>
      </c>
      <c r="N1367" s="348">
        <v>25671.0</v>
      </c>
      <c r="O1367" s="348">
        <v>8662.0</v>
      </c>
      <c r="P1367" s="348">
        <v>14528.0</v>
      </c>
      <c r="Q1367" s="348">
        <v>3224.0</v>
      </c>
      <c r="R1367" s="348">
        <v>6617.0</v>
      </c>
      <c r="S1367" s="348">
        <v>4955.0</v>
      </c>
      <c r="T1367" s="348">
        <v>10370.0</v>
      </c>
      <c r="U1367" s="348">
        <v>21342.0</v>
      </c>
      <c r="V1367" s="348">
        <v>7774.0</v>
      </c>
      <c r="W1367" s="348">
        <v>16450.0</v>
      </c>
      <c r="X1367" s="348">
        <v>7258.0</v>
      </c>
      <c r="Y1367" s="348">
        <v>32817.0</v>
      </c>
      <c r="Z1367" s="348">
        <v>2712.0</v>
      </c>
      <c r="AA1367" s="348">
        <v>5141.0</v>
      </c>
      <c r="AB1367" s="348">
        <v>24477.0</v>
      </c>
      <c r="AC1367" s="348">
        <v>2521.0</v>
      </c>
      <c r="AD1367" s="348">
        <v>4981.0</v>
      </c>
      <c r="AE1367" s="348">
        <v>5686.0</v>
      </c>
      <c r="AF1367" s="348">
        <v>8180.0</v>
      </c>
      <c r="AG1367" s="348">
        <v>1685.0</v>
      </c>
      <c r="AH1367" s="348">
        <v>1570.0</v>
      </c>
      <c r="AI1367" s="348">
        <v>3638.0</v>
      </c>
      <c r="AJ1367" s="353"/>
      <c r="AK1367" s="353"/>
      <c r="AL1367" s="353"/>
      <c r="AM1367" s="353"/>
      <c r="AN1367" s="353"/>
      <c r="AO1367" s="353"/>
      <c r="AP1367" s="353"/>
    </row>
    <row r="1368">
      <c r="A1368" s="345">
        <v>44209.0</v>
      </c>
      <c r="B1368" s="348">
        <v>7314.0</v>
      </c>
      <c r="C1368" s="348">
        <v>17618.0</v>
      </c>
      <c r="D1368" s="348">
        <v>11285.0</v>
      </c>
      <c r="E1368" s="348">
        <v>2479.0</v>
      </c>
      <c r="F1368" s="348">
        <v>3610.0</v>
      </c>
      <c r="G1368" s="348">
        <v>10419.0</v>
      </c>
      <c r="H1368" s="348">
        <v>191557.0</v>
      </c>
      <c r="I1368" s="348">
        <v>2826.0</v>
      </c>
      <c r="J1368" s="348">
        <v>84872.0</v>
      </c>
      <c r="K1368" s="348">
        <v>64937.0</v>
      </c>
      <c r="L1368" s="348">
        <v>81553.0</v>
      </c>
      <c r="M1368" s="348">
        <v>3086.0</v>
      </c>
      <c r="N1368" s="348">
        <v>25934.0</v>
      </c>
      <c r="O1368" s="348">
        <v>8728.0</v>
      </c>
      <c r="P1368" s="348">
        <v>14565.0</v>
      </c>
      <c r="Q1368" s="348">
        <v>3247.0</v>
      </c>
      <c r="R1368" s="348">
        <v>6633.0</v>
      </c>
      <c r="S1368" s="348">
        <v>4985.0</v>
      </c>
      <c r="T1368" s="348">
        <v>10443.0</v>
      </c>
      <c r="U1368" s="348">
        <v>21412.0</v>
      </c>
      <c r="V1368" s="348">
        <v>7812.0</v>
      </c>
      <c r="W1368" s="348">
        <v>16541.0</v>
      </c>
      <c r="X1368" s="348">
        <v>7279.0</v>
      </c>
      <c r="Y1368" s="348">
        <v>33341.0</v>
      </c>
      <c r="Z1368" s="348">
        <v>2802.0</v>
      </c>
      <c r="AA1368" s="348">
        <v>5243.0</v>
      </c>
      <c r="AB1368" s="348">
        <v>24566.0</v>
      </c>
      <c r="AC1368" s="348">
        <v>2549.0</v>
      </c>
      <c r="AD1368" s="348">
        <v>4981.0</v>
      </c>
      <c r="AE1368" s="348">
        <v>5700.0</v>
      </c>
      <c r="AF1368" s="348">
        <v>8192.0</v>
      </c>
      <c r="AG1368" s="348">
        <v>1690.0</v>
      </c>
      <c r="AH1368" s="348">
        <v>1603.0</v>
      </c>
      <c r="AI1368" s="348">
        <v>3662.0</v>
      </c>
      <c r="AJ1368" s="353"/>
      <c r="AK1368" s="353"/>
      <c r="AL1368" s="353"/>
      <c r="AM1368" s="353"/>
      <c r="AN1368" s="353"/>
      <c r="AO1368" s="353"/>
      <c r="AP1368" s="353"/>
    </row>
    <row r="1369">
      <c r="A1369" s="345">
        <v>44210.0</v>
      </c>
      <c r="B1369" s="348">
        <v>7327.0</v>
      </c>
      <c r="C1369" s="348">
        <v>17866.0</v>
      </c>
      <c r="D1369" s="348">
        <v>11316.0</v>
      </c>
      <c r="E1369" s="348">
        <v>2552.0</v>
      </c>
      <c r="F1369" s="348">
        <v>3690.0</v>
      </c>
      <c r="G1369" s="348">
        <v>10547.0</v>
      </c>
      <c r="H1369" s="348">
        <v>193632.0</v>
      </c>
      <c r="I1369" s="348">
        <v>2826.0</v>
      </c>
      <c r="J1369" s="348">
        <v>86242.0</v>
      </c>
      <c r="K1369" s="348">
        <v>66078.0</v>
      </c>
      <c r="L1369" s="348">
        <v>82331.0</v>
      </c>
      <c r="M1369" s="348">
        <v>3109.0</v>
      </c>
      <c r="N1369" s="348">
        <v>26191.0</v>
      </c>
      <c r="O1369" s="348">
        <v>8758.0</v>
      </c>
      <c r="P1369" s="348">
        <v>14640.0</v>
      </c>
      <c r="Q1369" s="348">
        <v>3265.0</v>
      </c>
      <c r="R1369" s="348">
        <v>6695.0</v>
      </c>
      <c r="S1369" s="348">
        <v>5013.0</v>
      </c>
      <c r="T1369" s="348">
        <v>10487.0</v>
      </c>
      <c r="U1369" s="348">
        <v>21565.0</v>
      </c>
      <c r="V1369" s="348">
        <v>7911.0</v>
      </c>
      <c r="W1369" s="348">
        <v>16634.0</v>
      </c>
      <c r="X1369" s="348">
        <v>7305.0</v>
      </c>
      <c r="Y1369" s="348">
        <v>33836.0</v>
      </c>
      <c r="Z1369" s="348">
        <v>2909.0</v>
      </c>
      <c r="AA1369" s="348">
        <v>5340.0</v>
      </c>
      <c r="AB1369" s="348">
        <v>24685.0</v>
      </c>
      <c r="AC1369" s="348">
        <v>2568.0</v>
      </c>
      <c r="AD1369" s="348">
        <v>5000.0</v>
      </c>
      <c r="AE1369" s="348">
        <v>5705.0</v>
      </c>
      <c r="AF1369" s="348">
        <v>8200.0</v>
      </c>
      <c r="AG1369" s="348">
        <v>1693.0</v>
      </c>
      <c r="AH1369" s="348">
        <v>1603.0</v>
      </c>
      <c r="AI1369" s="348">
        <v>3686.0</v>
      </c>
      <c r="AJ1369" s="353"/>
      <c r="AK1369" s="353"/>
      <c r="AL1369" s="353"/>
      <c r="AM1369" s="353"/>
      <c r="AN1369" s="353"/>
      <c r="AO1369" s="353"/>
      <c r="AP1369" s="353"/>
    </row>
    <row r="1370">
      <c r="A1370" s="362">
        <v>44211.0</v>
      </c>
      <c r="B1370" s="348">
        <v>7363.0</v>
      </c>
      <c r="C1370" s="348">
        <v>18068.0</v>
      </c>
      <c r="D1370" s="348">
        <v>11415.0</v>
      </c>
      <c r="E1370" s="348">
        <v>2629.0</v>
      </c>
      <c r="F1370" s="348">
        <v>3760.0</v>
      </c>
      <c r="G1370" s="348">
        <v>10795.0</v>
      </c>
      <c r="H1370" s="348">
        <v>195683.0</v>
      </c>
      <c r="I1370" s="348">
        <v>2861.0</v>
      </c>
      <c r="J1370" s="348">
        <v>87316.0</v>
      </c>
      <c r="K1370" s="348">
        <v>66844.0</v>
      </c>
      <c r="L1370" s="348">
        <v>83199.0</v>
      </c>
      <c r="M1370" s="348">
        <v>3134.0</v>
      </c>
      <c r="N1370" s="348">
        <v>26486.0</v>
      </c>
      <c r="O1370" s="348">
        <v>8808.0</v>
      </c>
      <c r="P1370" s="348">
        <v>14716.0</v>
      </c>
      <c r="Q1370" s="348">
        <v>3338.0</v>
      </c>
      <c r="R1370" s="348">
        <v>6706.0</v>
      </c>
      <c r="S1370" s="348">
        <v>5033.0</v>
      </c>
      <c r="T1370" s="348">
        <v>10539.0</v>
      </c>
      <c r="U1370" s="348">
        <v>21746.0</v>
      </c>
      <c r="V1370" s="348">
        <v>7958.0</v>
      </c>
      <c r="W1370" s="348">
        <v>16717.0</v>
      </c>
      <c r="X1370" s="348">
        <v>7332.0</v>
      </c>
      <c r="Y1370" s="348">
        <v>34407.0</v>
      </c>
      <c r="Z1370" s="348">
        <v>3030.0</v>
      </c>
      <c r="AA1370" s="348">
        <v>5421.0</v>
      </c>
      <c r="AB1370" s="348">
        <v>24871.0</v>
      </c>
      <c r="AC1370" s="348">
        <v>2580.0</v>
      </c>
      <c r="AD1370" s="348">
        <v>5003.0</v>
      </c>
      <c r="AE1370" s="348">
        <v>5717.0</v>
      </c>
      <c r="AF1370" s="348">
        <v>8209.0</v>
      </c>
      <c r="AG1370" s="348">
        <v>1694.0</v>
      </c>
      <c r="AH1370" s="348">
        <v>1628.0</v>
      </c>
      <c r="AI1370" s="348">
        <v>3690.0</v>
      </c>
      <c r="AJ1370" s="353"/>
      <c r="AK1370" s="353"/>
      <c r="AL1370" s="353"/>
      <c r="AM1370" s="353"/>
      <c r="AN1370" s="353"/>
      <c r="AO1370" s="353"/>
      <c r="AP1370" s="353"/>
    </row>
    <row r="1371">
      <c r="A1371" s="362">
        <v>44212.0</v>
      </c>
      <c r="B1371" s="348">
        <v>7364.0</v>
      </c>
      <c r="C1371" s="348">
        <v>18217.0</v>
      </c>
      <c r="D1371" s="348">
        <v>11428.0</v>
      </c>
      <c r="E1371" s="348">
        <v>2672.0</v>
      </c>
      <c r="F1371" s="348">
        <v>3810.0</v>
      </c>
      <c r="G1371" s="348">
        <v>11092.0</v>
      </c>
      <c r="H1371" s="348">
        <v>197894.0</v>
      </c>
      <c r="I1371" s="348">
        <v>2882.0</v>
      </c>
      <c r="J1371" s="348">
        <v>89459.0</v>
      </c>
      <c r="K1371" s="348">
        <v>67666.0</v>
      </c>
      <c r="L1371" s="348">
        <v>83930.0</v>
      </c>
      <c r="M1371" s="348">
        <v>3163.0</v>
      </c>
      <c r="N1371" s="348">
        <v>26790.0</v>
      </c>
      <c r="O1371" s="348">
        <v>9028.0</v>
      </c>
      <c r="P1371" s="348">
        <v>14792.0</v>
      </c>
      <c r="Q1371" s="348">
        <v>3385.0</v>
      </c>
      <c r="R1371" s="348">
        <v>6711.0</v>
      </c>
      <c r="S1371" s="348">
        <v>5047.0</v>
      </c>
      <c r="T1371" s="348">
        <v>10621.0</v>
      </c>
      <c r="U1371" s="348">
        <v>21917.0</v>
      </c>
      <c r="V1371" s="348">
        <v>8097.0</v>
      </c>
      <c r="W1371" s="348">
        <v>16800.0</v>
      </c>
      <c r="X1371" s="348">
        <v>7341.0</v>
      </c>
      <c r="Y1371" s="348">
        <v>34997.0</v>
      </c>
      <c r="Z1371" s="348">
        <v>3138.0</v>
      </c>
      <c r="AA1371" s="348">
        <v>5475.0</v>
      </c>
      <c r="AB1371" s="348">
        <v>25037.0</v>
      </c>
      <c r="AC1371" s="348">
        <v>2580.0</v>
      </c>
      <c r="AD1371" s="348">
        <v>5043.0</v>
      </c>
      <c r="AE1371" s="348">
        <v>5724.0</v>
      </c>
      <c r="AF1371" s="348">
        <v>8217.0</v>
      </c>
      <c r="AG1371" s="348">
        <v>1694.0</v>
      </c>
      <c r="AH1371" s="348">
        <v>1657.0</v>
      </c>
      <c r="AI1371" s="348">
        <v>3690.0</v>
      </c>
      <c r="AJ1371" s="353"/>
      <c r="AK1371" s="353"/>
      <c r="AL1371" s="353"/>
      <c r="AM1371" s="353"/>
      <c r="AN1371" s="353"/>
      <c r="AO1371" s="353"/>
      <c r="AP1371" s="353"/>
    </row>
    <row r="1372">
      <c r="A1372" s="345">
        <v>44213.0</v>
      </c>
      <c r="B1372" s="348">
        <v>7364.0</v>
      </c>
      <c r="C1372" s="348">
        <v>18346.0</v>
      </c>
      <c r="D1372" s="348">
        <v>11444.0</v>
      </c>
      <c r="E1372" s="348">
        <v>2769.0</v>
      </c>
      <c r="F1372" s="348">
        <v>3870.0</v>
      </c>
      <c r="G1372" s="348">
        <v>11265.0</v>
      </c>
      <c r="H1372" s="348">
        <v>201669.0</v>
      </c>
      <c r="I1372" s="348">
        <v>2934.0</v>
      </c>
      <c r="J1372" s="348">
        <v>91041.0</v>
      </c>
      <c r="K1372" s="348">
        <v>67867.0</v>
      </c>
      <c r="L1372" s="348">
        <v>84915.0</v>
      </c>
      <c r="M1372" s="348">
        <v>3198.0</v>
      </c>
      <c r="N1372" s="348">
        <v>27186.0</v>
      </c>
      <c r="O1372" s="348">
        <v>9101.0</v>
      </c>
      <c r="P1372" s="348">
        <v>14862.0</v>
      </c>
      <c r="Q1372" s="348">
        <v>3494.0</v>
      </c>
      <c r="R1372" s="348">
        <v>6744.0</v>
      </c>
      <c r="S1372" s="348">
        <v>5080.0</v>
      </c>
      <c r="T1372" s="348">
        <v>10677.0</v>
      </c>
      <c r="U1372" s="348">
        <v>22016.0</v>
      </c>
      <c r="V1372" s="348">
        <v>8122.0</v>
      </c>
      <c r="W1372" s="348">
        <v>16889.0</v>
      </c>
      <c r="X1372" s="348">
        <v>7399.0</v>
      </c>
      <c r="Y1372" s="348">
        <v>35503.0</v>
      </c>
      <c r="Z1372" s="348">
        <v>3250.0</v>
      </c>
      <c r="AA1372" s="348">
        <v>5527.0</v>
      </c>
      <c r="AB1372" s="348">
        <v>25175.0</v>
      </c>
      <c r="AC1372" s="348">
        <v>2580.0</v>
      </c>
      <c r="AD1372" s="348">
        <v>5074.0</v>
      </c>
      <c r="AE1372" s="348">
        <v>5747.0</v>
      </c>
      <c r="AF1372" s="348">
        <v>8217.0</v>
      </c>
      <c r="AG1372" s="348">
        <v>1706.0</v>
      </c>
      <c r="AH1372" s="348">
        <v>1739.0</v>
      </c>
      <c r="AI1372" s="348">
        <v>3690.0</v>
      </c>
      <c r="AJ1372" s="353"/>
      <c r="AK1372" s="353"/>
      <c r="AL1372" s="353"/>
      <c r="AM1372" s="353"/>
      <c r="AN1372" s="353"/>
      <c r="AO1372" s="353"/>
      <c r="AP1372" s="353"/>
    </row>
    <row r="1373">
      <c r="A1373" s="345">
        <v>44214.0</v>
      </c>
      <c r="B1373" s="348">
        <v>7390.0</v>
      </c>
      <c r="C1373" s="348">
        <v>18597.0</v>
      </c>
      <c r="D1373" s="348">
        <v>11618.0</v>
      </c>
      <c r="E1373" s="348">
        <v>2864.0</v>
      </c>
      <c r="F1373" s="348">
        <v>3910.0</v>
      </c>
      <c r="G1373" s="348">
        <v>11552.0</v>
      </c>
      <c r="H1373" s="348">
        <v>204471.0</v>
      </c>
      <c r="I1373" s="348">
        <v>2945.0</v>
      </c>
      <c r="J1373" s="348">
        <v>92664.0</v>
      </c>
      <c r="K1373" s="348">
        <v>69047.0</v>
      </c>
      <c r="L1373" s="348">
        <v>85737.0</v>
      </c>
      <c r="M1373" s="348">
        <v>3198.0</v>
      </c>
      <c r="N1373" s="348">
        <v>27526.0</v>
      </c>
      <c r="O1373" s="348">
        <v>9185.0</v>
      </c>
      <c r="P1373" s="348">
        <v>14937.0</v>
      </c>
      <c r="Q1373" s="348">
        <v>3562.0</v>
      </c>
      <c r="R1373" s="348">
        <v>6768.0</v>
      </c>
      <c r="S1373" s="348">
        <v>5118.0</v>
      </c>
      <c r="T1373" s="348">
        <v>10740.0</v>
      </c>
      <c r="U1373" s="348">
        <v>22044.0</v>
      </c>
      <c r="V1373" s="348">
        <v>8305.0</v>
      </c>
      <c r="W1373" s="348">
        <v>16974.0</v>
      </c>
      <c r="X1373" s="348">
        <v>7452.0</v>
      </c>
      <c r="Y1373" s="348">
        <v>36051.0</v>
      </c>
      <c r="Z1373" s="348">
        <v>3392.0</v>
      </c>
      <c r="AA1373" s="348">
        <v>5564.0</v>
      </c>
      <c r="AB1373" s="348">
        <v>25315.0</v>
      </c>
      <c r="AC1373" s="348">
        <v>2634.0</v>
      </c>
      <c r="AD1373" s="348">
        <v>5074.0</v>
      </c>
      <c r="AE1373" s="348">
        <v>5758.0</v>
      </c>
      <c r="AF1373" s="348">
        <v>8225.0</v>
      </c>
      <c r="AG1373" s="348">
        <v>1718.0</v>
      </c>
      <c r="AH1373" s="348">
        <v>1759.0</v>
      </c>
      <c r="AI1373" s="348">
        <v>3841.0</v>
      </c>
      <c r="AJ1373" s="353"/>
      <c r="AK1373" s="353"/>
      <c r="AL1373" s="353"/>
      <c r="AM1373" s="353"/>
      <c r="AN1373" s="353"/>
      <c r="AO1373" s="353"/>
      <c r="AP1373" s="353"/>
    </row>
    <row r="1374">
      <c r="A1374" s="345">
        <v>44215.0</v>
      </c>
      <c r="B1374" s="348">
        <v>7541.0</v>
      </c>
      <c r="C1374" s="348">
        <v>18824.0</v>
      </c>
      <c r="D1374" s="348">
        <v>11655.0</v>
      </c>
      <c r="E1374" s="348">
        <v>2906.0</v>
      </c>
      <c r="F1374" s="348">
        <v>3930.0</v>
      </c>
      <c r="G1374" s="348">
        <v>11659.0</v>
      </c>
      <c r="H1374" s="348">
        <v>206856.0</v>
      </c>
      <c r="I1374" s="348">
        <v>2950.0</v>
      </c>
      <c r="J1374" s="348">
        <v>94026.0</v>
      </c>
      <c r="K1374" s="348">
        <v>69762.0</v>
      </c>
      <c r="L1374" s="348">
        <v>86551.0</v>
      </c>
      <c r="M1374" s="348">
        <v>3229.0</v>
      </c>
      <c r="N1374" s="348">
        <v>27915.0</v>
      </c>
      <c r="O1374" s="348">
        <v>9274.0</v>
      </c>
      <c r="P1374" s="348">
        <v>14977.0</v>
      </c>
      <c r="Q1374" s="348">
        <v>3641.0</v>
      </c>
      <c r="R1374" s="348">
        <v>6799.0</v>
      </c>
      <c r="S1374" s="348">
        <v>5141.0</v>
      </c>
      <c r="T1374" s="348">
        <v>10811.0</v>
      </c>
      <c r="U1374" s="348">
        <v>22202.0</v>
      </c>
      <c r="V1374" s="348">
        <v>8368.0</v>
      </c>
      <c r="W1374" s="348">
        <v>17060.0</v>
      </c>
      <c r="X1374" s="348">
        <v>7487.0</v>
      </c>
      <c r="Y1374" s="348">
        <v>36561.0</v>
      </c>
      <c r="Z1374" s="348">
        <v>3576.0</v>
      </c>
      <c r="AA1374" s="348">
        <v>5709.0</v>
      </c>
      <c r="AB1374" s="348">
        <v>25456.0</v>
      </c>
      <c r="AC1374" s="348">
        <v>2634.0</v>
      </c>
      <c r="AD1374" s="348">
        <v>5101.0</v>
      </c>
      <c r="AE1374" s="348">
        <v>5768.0</v>
      </c>
      <c r="AF1374" s="348">
        <v>8234.0</v>
      </c>
      <c r="AG1374" s="348">
        <v>1718.0</v>
      </c>
      <c r="AH1374" s="348">
        <v>1759.0</v>
      </c>
      <c r="AI1374" s="348">
        <v>3868.0</v>
      </c>
      <c r="AJ1374" s="353"/>
      <c r="AK1374" s="353"/>
      <c r="AL1374" s="353"/>
      <c r="AM1374" s="353"/>
      <c r="AN1374" s="353"/>
      <c r="AO1374" s="353"/>
      <c r="AP1374" s="353"/>
    </row>
    <row r="1375">
      <c r="A1375" s="345">
        <v>44216.0</v>
      </c>
      <c r="B1375" s="348">
        <v>7569.0</v>
      </c>
      <c r="C1375" s="348">
        <v>19070.0</v>
      </c>
      <c r="D1375" s="348">
        <v>11743.0</v>
      </c>
      <c r="E1375" s="348">
        <v>2993.0</v>
      </c>
      <c r="F1375" s="348">
        <v>3948.0</v>
      </c>
      <c r="G1375" s="348">
        <v>11847.0</v>
      </c>
      <c r="H1375" s="348">
        <v>210741.0</v>
      </c>
      <c r="I1375" s="348">
        <v>3006.0</v>
      </c>
      <c r="J1375" s="348">
        <v>95510.0</v>
      </c>
      <c r="K1375" s="348">
        <v>70290.0</v>
      </c>
      <c r="L1375" s="348">
        <v>87381.0</v>
      </c>
      <c r="M1375" s="348">
        <v>3257.0</v>
      </c>
      <c r="N1375" s="348">
        <v>28242.0</v>
      </c>
      <c r="O1375" s="348">
        <v>9344.0</v>
      </c>
      <c r="P1375" s="348">
        <v>15022.0</v>
      </c>
      <c r="Q1375" s="348">
        <v>3767.0</v>
      </c>
      <c r="R1375" s="348">
        <v>6826.0</v>
      </c>
      <c r="S1375" s="348">
        <v>5186.0</v>
      </c>
      <c r="T1375" s="348">
        <v>11001.0</v>
      </c>
      <c r="U1375" s="348">
        <v>22360.0</v>
      </c>
      <c r="V1375" s="348">
        <v>8413.0</v>
      </c>
      <c r="W1375" s="348">
        <v>17150.0</v>
      </c>
      <c r="X1375" s="348">
        <v>7531.0</v>
      </c>
      <c r="Y1375" s="348">
        <v>37188.0</v>
      </c>
      <c r="Z1375" s="348">
        <v>3705.0</v>
      </c>
      <c r="AA1375" s="348">
        <v>5796.0</v>
      </c>
      <c r="AB1375" s="348">
        <v>25606.0</v>
      </c>
      <c r="AC1375" s="348">
        <v>2638.0</v>
      </c>
      <c r="AD1375" s="348">
        <v>5133.0</v>
      </c>
      <c r="AE1375" s="348">
        <v>5774.0</v>
      </c>
      <c r="AF1375" s="348">
        <v>8240.0</v>
      </c>
      <c r="AG1375" s="348">
        <v>1735.0</v>
      </c>
      <c r="AH1375" s="348">
        <v>1814.0</v>
      </c>
      <c r="AI1375" s="348">
        <v>3877.0</v>
      </c>
      <c r="AJ1375" s="353"/>
      <c r="AK1375" s="353"/>
      <c r="AL1375" s="353"/>
      <c r="AM1375" s="353"/>
      <c r="AN1375" s="353"/>
      <c r="AO1375" s="353"/>
      <c r="AP1375" s="353"/>
    </row>
    <row r="1376">
      <c r="A1376" s="345">
        <v>44217.0</v>
      </c>
      <c r="B1376" s="348">
        <v>7605.0</v>
      </c>
      <c r="C1376" s="348">
        <v>19294.0</v>
      </c>
      <c r="D1376" s="348">
        <v>11786.0</v>
      </c>
      <c r="E1376" s="348">
        <v>3053.0</v>
      </c>
      <c r="F1376" s="348">
        <v>3948.0</v>
      </c>
      <c r="G1376" s="348">
        <v>12053.0</v>
      </c>
      <c r="H1376" s="348">
        <v>213311.0</v>
      </c>
      <c r="I1376" s="348">
        <v>3015.0</v>
      </c>
      <c r="J1376" s="348">
        <v>97094.0</v>
      </c>
      <c r="K1376" s="348">
        <v>71410.0</v>
      </c>
      <c r="L1376" s="348">
        <v>88349.0</v>
      </c>
      <c r="M1376" s="348">
        <v>3287.0</v>
      </c>
      <c r="N1376" s="348">
        <v>28539.0</v>
      </c>
      <c r="O1376" s="348">
        <v>9486.0</v>
      </c>
      <c r="P1376" s="348">
        <v>15094.0</v>
      </c>
      <c r="Q1376" s="348">
        <v>3866.0</v>
      </c>
      <c r="R1376" s="348">
        <v>6843.0</v>
      </c>
      <c r="S1376" s="348">
        <v>5289.0</v>
      </c>
      <c r="T1376" s="348">
        <v>11059.0</v>
      </c>
      <c r="U1376" s="348">
        <v>22549.0</v>
      </c>
      <c r="V1376" s="348">
        <v>8496.0</v>
      </c>
      <c r="W1376" s="348">
        <v>17230.0</v>
      </c>
      <c r="X1376" s="348">
        <v>7532.0</v>
      </c>
      <c r="Y1376" s="348">
        <v>37817.0</v>
      </c>
      <c r="Z1376" s="348">
        <v>3754.0</v>
      </c>
      <c r="AA1376" s="348">
        <v>6014.0</v>
      </c>
      <c r="AB1376" s="348">
        <v>25702.0</v>
      </c>
      <c r="AC1376" s="348">
        <v>2638.0</v>
      </c>
      <c r="AD1376" s="348">
        <v>5181.0</v>
      </c>
      <c r="AE1376" s="348">
        <v>5806.0</v>
      </c>
      <c r="AF1376" s="348">
        <v>8258.0</v>
      </c>
      <c r="AG1376" s="348">
        <v>1739.0</v>
      </c>
      <c r="AH1376" s="348">
        <v>1814.0</v>
      </c>
      <c r="AI1376" s="348">
        <v>3879.0</v>
      </c>
      <c r="AJ1376" s="353"/>
      <c r="AK1376" s="353"/>
      <c r="AL1376" s="353"/>
      <c r="AM1376" s="353"/>
      <c r="AN1376" s="353"/>
      <c r="AO1376" s="353"/>
      <c r="AP1376" s="353"/>
    </row>
    <row r="1377">
      <c r="A1377" s="345">
        <v>44218.0</v>
      </c>
      <c r="B1377" s="348">
        <v>7611.0</v>
      </c>
      <c r="C1377" s="348">
        <v>19524.0</v>
      </c>
      <c r="D1377" s="348">
        <v>11901.0</v>
      </c>
      <c r="E1377" s="348">
        <v>3167.0</v>
      </c>
      <c r="F1377" s="348">
        <v>3988.0</v>
      </c>
      <c r="G1377" s="348">
        <v>12427.0</v>
      </c>
      <c r="H1377" s="348">
        <v>215480.0</v>
      </c>
      <c r="I1377" s="348">
        <v>3056.0</v>
      </c>
      <c r="J1377" s="348">
        <v>98455.0</v>
      </c>
      <c r="K1377" s="348">
        <v>72066.0</v>
      </c>
      <c r="L1377" s="348">
        <v>89143.0</v>
      </c>
      <c r="M1377" s="348">
        <v>3313.0</v>
      </c>
      <c r="N1377" s="348">
        <v>28901.0</v>
      </c>
      <c r="O1377" s="348">
        <v>9540.0</v>
      </c>
      <c r="P1377" s="348">
        <v>15193.0</v>
      </c>
      <c r="Q1377" s="348">
        <v>3951.0</v>
      </c>
      <c r="R1377" s="348">
        <v>6864.0</v>
      </c>
      <c r="S1377" s="348">
        <v>5357.0</v>
      </c>
      <c r="T1377" s="348">
        <v>11086.0</v>
      </c>
      <c r="U1377" s="348">
        <v>22700.0</v>
      </c>
      <c r="V1377" s="348">
        <v>8541.0</v>
      </c>
      <c r="W1377" s="348">
        <v>17316.0</v>
      </c>
      <c r="X1377" s="348">
        <v>7607.0</v>
      </c>
      <c r="Y1377" s="348">
        <v>38492.0</v>
      </c>
      <c r="Z1377" s="348">
        <v>3958.0</v>
      </c>
      <c r="AA1377" s="348">
        <v>6101.0</v>
      </c>
      <c r="AB1377" s="348">
        <v>25906.0</v>
      </c>
      <c r="AC1377" s="348">
        <v>2643.0</v>
      </c>
      <c r="AD1377" s="348">
        <v>5181.0</v>
      </c>
      <c r="AE1377" s="348">
        <v>5819.0</v>
      </c>
      <c r="AF1377" s="348">
        <v>8274.0</v>
      </c>
      <c r="AG1377" s="348">
        <v>1819.0</v>
      </c>
      <c r="AH1377" s="348">
        <v>1881.0</v>
      </c>
      <c r="AI1377" s="348">
        <v>3886.0</v>
      </c>
      <c r="AJ1377" s="353"/>
      <c r="AK1377" s="353"/>
      <c r="AL1377" s="353"/>
      <c r="AM1377" s="353"/>
      <c r="AN1377" s="353"/>
      <c r="AO1377" s="353"/>
      <c r="AP1377" s="353"/>
    </row>
    <row r="1378">
      <c r="A1378" s="345">
        <v>44219.0</v>
      </c>
      <c r="B1378" s="348">
        <v>7613.0</v>
      </c>
      <c r="C1378" s="348">
        <v>19790.0</v>
      </c>
      <c r="D1378" s="348">
        <v>12012.0</v>
      </c>
      <c r="E1378" s="348">
        <v>3270.0</v>
      </c>
      <c r="F1378" s="348">
        <v>4023.0</v>
      </c>
      <c r="G1378" s="348">
        <v>12544.0</v>
      </c>
      <c r="H1378" s="348">
        <v>218972.0</v>
      </c>
      <c r="I1378" s="348">
        <v>3087.0</v>
      </c>
      <c r="J1378" s="348">
        <v>100574.0</v>
      </c>
      <c r="K1378" s="348">
        <v>72632.0</v>
      </c>
      <c r="L1378" s="348">
        <v>89994.0</v>
      </c>
      <c r="M1378" s="348">
        <v>3333.0</v>
      </c>
      <c r="N1378" s="348">
        <v>29225.0</v>
      </c>
      <c r="O1378" s="348">
        <v>9627.0</v>
      </c>
      <c r="P1378" s="348">
        <v>15292.0</v>
      </c>
      <c r="Q1378" s="348">
        <v>3958.0</v>
      </c>
      <c r="R1378" s="348">
        <v>6876.0</v>
      </c>
      <c r="S1378" s="348">
        <v>5390.0</v>
      </c>
      <c r="T1378" s="348">
        <v>11130.0</v>
      </c>
      <c r="U1378" s="348">
        <v>22896.0</v>
      </c>
      <c r="V1378" s="348">
        <v>8589.0</v>
      </c>
      <c r="W1378" s="348">
        <v>17399.0</v>
      </c>
      <c r="X1378" s="348">
        <v>7611.0</v>
      </c>
      <c r="Y1378" s="348">
        <v>39107.0</v>
      </c>
      <c r="Z1378" s="348">
        <v>4071.0</v>
      </c>
      <c r="AA1378" s="348">
        <v>6264.0</v>
      </c>
      <c r="AB1378" s="348">
        <v>26045.0</v>
      </c>
      <c r="AC1378" s="348">
        <v>2664.0</v>
      </c>
      <c r="AD1378" s="348">
        <v>5200.0</v>
      </c>
      <c r="AE1378" s="348">
        <v>5845.0</v>
      </c>
      <c r="AF1378" s="348">
        <v>8375.0</v>
      </c>
      <c r="AG1378" s="348">
        <v>1832.0</v>
      </c>
      <c r="AH1378" s="348">
        <v>1930.0</v>
      </c>
      <c r="AI1378" s="348">
        <v>3889.0</v>
      </c>
      <c r="AJ1378" s="353"/>
      <c r="AK1378" s="353"/>
      <c r="AL1378" s="353"/>
      <c r="AM1378" s="353"/>
      <c r="AN1378" s="353"/>
      <c r="AO1378" s="353"/>
      <c r="AP1378" s="353"/>
    </row>
    <row r="1379">
      <c r="A1379" s="345">
        <v>44220.0</v>
      </c>
      <c r="B1379" s="348">
        <v>7615.0</v>
      </c>
      <c r="C1379" s="348">
        <v>20012.0</v>
      </c>
      <c r="D1379" s="348">
        <v>12177.0</v>
      </c>
      <c r="E1379" s="348">
        <v>3317.0</v>
      </c>
      <c r="F1379" s="348">
        <v>4053.0</v>
      </c>
      <c r="G1379" s="348">
        <v>12730.0</v>
      </c>
      <c r="H1379" s="348">
        <v>221300.0</v>
      </c>
      <c r="I1379" s="348">
        <v>3139.0</v>
      </c>
      <c r="J1379" s="348">
        <v>102341.0</v>
      </c>
      <c r="K1379" s="348">
        <v>72659.0</v>
      </c>
      <c r="L1379" s="348">
        <v>90942.0</v>
      </c>
      <c r="M1379" s="348">
        <v>3354.0</v>
      </c>
      <c r="N1379" s="348">
        <v>29613.0</v>
      </c>
      <c r="O1379" s="348">
        <v>9680.0</v>
      </c>
      <c r="P1379" s="348">
        <v>15385.0</v>
      </c>
      <c r="Q1379" s="348">
        <v>4007.0</v>
      </c>
      <c r="R1379" s="348">
        <v>6940.0</v>
      </c>
      <c r="S1379" s="348">
        <v>5418.0</v>
      </c>
      <c r="T1379" s="348">
        <v>11162.0</v>
      </c>
      <c r="U1379" s="348">
        <v>23018.0</v>
      </c>
      <c r="V1379" s="348">
        <v>8614.0</v>
      </c>
      <c r="W1379" s="348">
        <v>17480.0</v>
      </c>
      <c r="X1379" s="348">
        <v>7621.0</v>
      </c>
      <c r="Y1379" s="348">
        <v>39661.0</v>
      </c>
      <c r="Z1379" s="348">
        <v>4174.0</v>
      </c>
      <c r="AA1379" s="348">
        <v>6310.0</v>
      </c>
      <c r="AB1379" s="348">
        <v>26144.0</v>
      </c>
      <c r="AC1379" s="348">
        <v>2667.0</v>
      </c>
      <c r="AD1379" s="348">
        <v>5282.0</v>
      </c>
      <c r="AE1379" s="348">
        <v>5855.0</v>
      </c>
      <c r="AF1379" s="348">
        <v>8385.0</v>
      </c>
      <c r="AG1379" s="348">
        <v>1861.0</v>
      </c>
      <c r="AH1379" s="348">
        <v>2005.0</v>
      </c>
      <c r="AI1379" s="348">
        <v>3889.0</v>
      </c>
      <c r="AJ1379" s="353"/>
      <c r="AK1379" s="353"/>
      <c r="AL1379" s="353"/>
      <c r="AM1379" s="353"/>
      <c r="AN1379" s="353"/>
      <c r="AO1379" s="353"/>
      <c r="AP1379" s="353"/>
    </row>
    <row r="1380">
      <c r="A1380" s="345">
        <v>44221.0</v>
      </c>
      <c r="B1380" s="348">
        <v>7620.0</v>
      </c>
      <c r="C1380" s="348">
        <v>20318.0</v>
      </c>
      <c r="D1380" s="348">
        <v>12477.0</v>
      </c>
      <c r="E1380" s="348">
        <v>3449.0</v>
      </c>
      <c r="F1380" s="348">
        <v>4083.0</v>
      </c>
      <c r="G1380" s="348">
        <v>13138.0</v>
      </c>
      <c r="H1380" s="348">
        <v>223804.0</v>
      </c>
      <c r="I1380" s="348">
        <v>3201.0</v>
      </c>
      <c r="J1380" s="348">
        <v>103572.0</v>
      </c>
      <c r="K1380" s="348">
        <v>75030.0</v>
      </c>
      <c r="L1380" s="348">
        <v>91784.0</v>
      </c>
      <c r="M1380" s="348">
        <v>3354.0</v>
      </c>
      <c r="N1380" s="348">
        <v>30074.0</v>
      </c>
      <c r="O1380" s="348">
        <v>9737.0</v>
      </c>
      <c r="P1380" s="348">
        <v>15524.0</v>
      </c>
      <c r="Q1380" s="348">
        <v>4148.0</v>
      </c>
      <c r="R1380" s="348">
        <v>6940.0</v>
      </c>
      <c r="S1380" s="348">
        <v>5443.0</v>
      </c>
      <c r="T1380" s="348">
        <v>11187.0</v>
      </c>
      <c r="U1380" s="348">
        <v>23089.0</v>
      </c>
      <c r="V1380" s="348">
        <v>8792.0</v>
      </c>
      <c r="W1380" s="348">
        <v>17565.0</v>
      </c>
      <c r="X1380" s="348">
        <v>7672.0</v>
      </c>
      <c r="Y1380" s="348">
        <v>40196.0</v>
      </c>
      <c r="Z1380" s="348">
        <v>4329.0</v>
      </c>
      <c r="AA1380" s="348">
        <v>6480.0</v>
      </c>
      <c r="AB1380" s="348">
        <v>26313.0</v>
      </c>
      <c r="AC1380" s="348">
        <v>2693.0</v>
      </c>
      <c r="AD1380" s="348">
        <v>5306.0</v>
      </c>
      <c r="AE1380" s="348">
        <v>5877.0</v>
      </c>
      <c r="AF1380" s="348">
        <v>8412.0</v>
      </c>
      <c r="AG1380" s="348">
        <v>1882.0</v>
      </c>
      <c r="AH1380" s="348">
        <v>2085.0</v>
      </c>
      <c r="AI1380" s="348">
        <v>3914.0</v>
      </c>
      <c r="AJ1380" s="353"/>
      <c r="AK1380" s="353"/>
      <c r="AL1380" s="353"/>
      <c r="AM1380" s="353"/>
      <c r="AN1380" s="353"/>
      <c r="AO1380" s="353"/>
      <c r="AP1380" s="353"/>
    </row>
    <row r="1381">
      <c r="A1381" s="345">
        <v>44222.0</v>
      </c>
      <c r="B1381" s="348">
        <v>7624.0</v>
      </c>
      <c r="C1381" s="348">
        <v>20547.0</v>
      </c>
      <c r="D1381" s="348">
        <v>12820.0</v>
      </c>
      <c r="E1381" s="348">
        <v>3512.0</v>
      </c>
      <c r="F1381" s="348">
        <v>4108.0</v>
      </c>
      <c r="G1381" s="348">
        <v>13449.0</v>
      </c>
      <c r="H1381" s="348">
        <v>226743.0</v>
      </c>
      <c r="I1381" s="348">
        <v>3212.0</v>
      </c>
      <c r="J1381" s="348">
        <v>105820.0</v>
      </c>
      <c r="K1381" s="348">
        <v>76706.0</v>
      </c>
      <c r="L1381" s="348">
        <v>92617.0</v>
      </c>
      <c r="M1381" s="348">
        <v>3382.0</v>
      </c>
      <c r="N1381" s="348">
        <v>30403.0</v>
      </c>
      <c r="O1381" s="348">
        <v>9807.0</v>
      </c>
      <c r="P1381" s="348">
        <v>15598.0</v>
      </c>
      <c r="Q1381" s="348">
        <v>4277.0</v>
      </c>
      <c r="R1381" s="348">
        <v>6970.0</v>
      </c>
      <c r="S1381" s="348">
        <v>5476.0</v>
      </c>
      <c r="T1381" s="348">
        <v>11291.0</v>
      </c>
      <c r="U1381" s="348">
        <v>23212.0</v>
      </c>
      <c r="V1381" s="348">
        <v>8991.0</v>
      </c>
      <c r="W1381" s="348">
        <v>17654.0</v>
      </c>
      <c r="X1381" s="348">
        <v>7720.0</v>
      </c>
      <c r="Y1381" s="348">
        <v>40700.0</v>
      </c>
      <c r="Z1381" s="348">
        <v>4434.0</v>
      </c>
      <c r="AA1381" s="348">
        <v>6519.0</v>
      </c>
      <c r="AB1381" s="348">
        <v>26412.0</v>
      </c>
      <c r="AC1381" s="348">
        <v>2703.0</v>
      </c>
      <c r="AD1381" s="348">
        <v>5337.0</v>
      </c>
      <c r="AE1381" s="348">
        <v>5906.0</v>
      </c>
      <c r="AF1381" s="348">
        <v>8433.0</v>
      </c>
      <c r="AG1381" s="348">
        <v>1891.0</v>
      </c>
      <c r="AH1381" s="348">
        <v>2161.0</v>
      </c>
      <c r="AI1381" s="348">
        <v>3921.0</v>
      </c>
      <c r="AJ1381" s="353"/>
      <c r="AK1381" s="353"/>
      <c r="AL1381" s="353"/>
      <c r="AM1381" s="353"/>
      <c r="AN1381" s="353"/>
      <c r="AO1381" s="353"/>
      <c r="AP1381" s="353"/>
    </row>
    <row r="1382">
      <c r="A1382" s="345">
        <v>44223.0</v>
      </c>
      <c r="B1382" s="348">
        <v>7633.0</v>
      </c>
      <c r="C1382" s="348">
        <v>20797.0</v>
      </c>
      <c r="D1382" s="348">
        <v>13656.0</v>
      </c>
      <c r="E1382" s="348">
        <v>3588.0</v>
      </c>
      <c r="F1382" s="348">
        <v>4126.0</v>
      </c>
      <c r="G1382" s="348">
        <v>13832.0</v>
      </c>
      <c r="H1382" s="348">
        <v>229713.0</v>
      </c>
      <c r="I1382" s="348">
        <v>3228.0</v>
      </c>
      <c r="J1382" s="348">
        <v>107620.0</v>
      </c>
      <c r="K1382" s="348">
        <v>78356.0</v>
      </c>
      <c r="L1382" s="348">
        <v>93546.0</v>
      </c>
      <c r="M1382" s="348">
        <v>3411.0</v>
      </c>
      <c r="N1382" s="348">
        <v>30744.0</v>
      </c>
      <c r="O1382" s="348">
        <v>9857.0</v>
      </c>
      <c r="P1382" s="348">
        <v>15699.0</v>
      </c>
      <c r="Q1382" s="348">
        <v>4315.0</v>
      </c>
      <c r="R1382" s="348">
        <v>6995.0</v>
      </c>
      <c r="S1382" s="348">
        <v>5526.0</v>
      </c>
      <c r="T1382" s="348">
        <v>11411.0</v>
      </c>
      <c r="U1382" s="348">
        <v>23360.0</v>
      </c>
      <c r="V1382" s="348">
        <v>9068.0</v>
      </c>
      <c r="W1382" s="348">
        <v>17744.0</v>
      </c>
      <c r="X1382" s="348">
        <v>7745.0</v>
      </c>
      <c r="Y1382" s="348">
        <v>41210.0</v>
      </c>
      <c r="Z1382" s="348">
        <v>4485.0</v>
      </c>
      <c r="AA1382" s="348">
        <v>6629.0</v>
      </c>
      <c r="AB1382" s="348">
        <v>26571.0</v>
      </c>
      <c r="AC1382" s="348">
        <v>2703.0</v>
      </c>
      <c r="AD1382" s="348">
        <v>5366.0</v>
      </c>
      <c r="AE1382" s="348">
        <v>5925.0</v>
      </c>
      <c r="AF1382" s="348">
        <v>8452.0</v>
      </c>
      <c r="AG1382" s="348">
        <v>1906.0</v>
      </c>
      <c r="AH1382" s="348">
        <v>2185.0</v>
      </c>
      <c r="AI1382" s="348">
        <v>3928.0</v>
      </c>
      <c r="AJ1382" s="353"/>
      <c r="AK1382" s="353"/>
      <c r="AL1382" s="353"/>
      <c r="AM1382" s="353"/>
      <c r="AN1382" s="353"/>
      <c r="AO1382" s="353"/>
      <c r="AP1382" s="353"/>
    </row>
    <row r="1383">
      <c r="A1383" s="345">
        <v>44224.0</v>
      </c>
      <c r="B1383" s="348">
        <v>7633.0</v>
      </c>
      <c r="C1383" s="348">
        <v>21085.0</v>
      </c>
      <c r="D1383" s="348">
        <v>14105.0</v>
      </c>
      <c r="E1383" s="348">
        <v>3659.0</v>
      </c>
      <c r="F1383" s="348">
        <v>4157.0</v>
      </c>
      <c r="G1383" s="348">
        <v>14215.0</v>
      </c>
      <c r="H1383" s="348">
        <v>232444.0</v>
      </c>
      <c r="I1383" s="348">
        <v>3267.0</v>
      </c>
      <c r="J1383" s="348">
        <v>109910.0</v>
      </c>
      <c r="K1383" s="348">
        <v>79703.0</v>
      </c>
      <c r="L1383" s="348">
        <v>94397.0</v>
      </c>
      <c r="M1383" s="348">
        <v>3431.0</v>
      </c>
      <c r="N1383" s="348">
        <v>31141.0</v>
      </c>
      <c r="O1383" s="348">
        <v>9873.0</v>
      </c>
      <c r="P1383" s="348">
        <v>15748.0</v>
      </c>
      <c r="Q1383" s="348">
        <v>4486.0</v>
      </c>
      <c r="R1383" s="348">
        <v>7016.0</v>
      </c>
      <c r="S1383" s="348">
        <v>5548.0</v>
      </c>
      <c r="T1383" s="348">
        <v>11465.0</v>
      </c>
      <c r="U1383" s="348">
        <v>23605.0</v>
      </c>
      <c r="V1383" s="348">
        <v>9100.0</v>
      </c>
      <c r="W1383" s="348">
        <v>17825.0</v>
      </c>
      <c r="X1383" s="348">
        <v>7788.0</v>
      </c>
      <c r="Y1383" s="348">
        <v>41769.0</v>
      </c>
      <c r="Z1383" s="348">
        <v>4629.0</v>
      </c>
      <c r="AA1383" s="348">
        <v>6745.0</v>
      </c>
      <c r="AB1383" s="348">
        <v>26688.0</v>
      </c>
      <c r="AC1383" s="348">
        <v>2706.0</v>
      </c>
      <c r="AD1383" s="348">
        <v>5391.0</v>
      </c>
      <c r="AE1383" s="348">
        <v>5939.0</v>
      </c>
      <c r="AF1383" s="348">
        <v>8567.0</v>
      </c>
      <c r="AG1383" s="348">
        <v>1933.0</v>
      </c>
      <c r="AH1383" s="348">
        <v>2223.0</v>
      </c>
      <c r="AI1383" s="348">
        <v>3931.0</v>
      </c>
      <c r="AJ1383" s="353"/>
      <c r="AK1383" s="353"/>
      <c r="AL1383" s="353"/>
      <c r="AM1383" s="353"/>
      <c r="AN1383" s="353"/>
      <c r="AO1383" s="353"/>
      <c r="AP1383" s="353"/>
    </row>
    <row r="1384">
      <c r="A1384" s="345">
        <v>44225.0</v>
      </c>
      <c r="B1384" s="348">
        <v>7641.0</v>
      </c>
      <c r="C1384" s="348">
        <v>21392.0</v>
      </c>
      <c r="D1384" s="348">
        <v>15031.0</v>
      </c>
      <c r="E1384" s="348">
        <v>3737.0</v>
      </c>
      <c r="F1384" s="348">
        <v>4187.0</v>
      </c>
      <c r="G1384" s="348">
        <v>14425.0</v>
      </c>
      <c r="H1384" s="348">
        <v>234872.0</v>
      </c>
      <c r="I1384" s="348">
        <v>3322.0</v>
      </c>
      <c r="J1384" s="348">
        <v>112148.0</v>
      </c>
      <c r="K1384" s="348">
        <v>80081.0</v>
      </c>
      <c r="L1384" s="348">
        <v>95410.0</v>
      </c>
      <c r="M1384" s="348">
        <v>3447.0</v>
      </c>
      <c r="N1384" s="348">
        <v>31594.0</v>
      </c>
      <c r="O1384" s="348">
        <v>9943.0</v>
      </c>
      <c r="P1384" s="348">
        <v>15848.0</v>
      </c>
      <c r="Q1384" s="348">
        <v>4585.0</v>
      </c>
      <c r="R1384" s="348">
        <v>7038.0</v>
      </c>
      <c r="S1384" s="348">
        <v>5585.0</v>
      </c>
      <c r="T1384" s="348">
        <v>11541.0</v>
      </c>
      <c r="U1384" s="348">
        <v>23820.0</v>
      </c>
      <c r="V1384" s="348">
        <v>9170.0</v>
      </c>
      <c r="W1384" s="348">
        <v>17915.0</v>
      </c>
      <c r="X1384" s="348">
        <v>7794.0</v>
      </c>
      <c r="Y1384" s="348">
        <v>42309.0</v>
      </c>
      <c r="Z1384" s="348">
        <v>4805.0</v>
      </c>
      <c r="AA1384" s="348">
        <v>6823.0</v>
      </c>
      <c r="AB1384" s="348">
        <v>26837.0</v>
      </c>
      <c r="AC1384" s="348">
        <v>2782.0</v>
      </c>
      <c r="AD1384" s="348">
        <v>5409.0</v>
      </c>
      <c r="AE1384" s="348">
        <v>5965.0</v>
      </c>
      <c r="AF1384" s="348">
        <v>8583.0</v>
      </c>
      <c r="AG1384" s="348">
        <v>1965.0</v>
      </c>
      <c r="AH1384" s="348">
        <v>2310.0</v>
      </c>
      <c r="AI1384" s="348">
        <v>3946.0</v>
      </c>
      <c r="AJ1384" s="353"/>
      <c r="AK1384" s="353"/>
      <c r="AL1384" s="353"/>
      <c r="AM1384" s="353"/>
      <c r="AN1384" s="353"/>
      <c r="AO1384" s="353"/>
      <c r="AP1384" s="353"/>
    </row>
    <row r="1385">
      <c r="A1385" s="345">
        <v>44226.0</v>
      </c>
      <c r="B1385" s="348">
        <v>7648.0</v>
      </c>
      <c r="C1385" s="348">
        <v>21690.0</v>
      </c>
      <c r="D1385" s="348">
        <v>15091.0</v>
      </c>
      <c r="E1385" s="348">
        <v>3840.0</v>
      </c>
      <c r="F1385" s="348">
        <v>4202.0</v>
      </c>
      <c r="G1385" s="348">
        <v>14687.0</v>
      </c>
      <c r="H1385" s="348">
        <v>238438.0</v>
      </c>
      <c r="I1385" s="348">
        <v>3364.0</v>
      </c>
      <c r="J1385" s="348">
        <v>114791.0</v>
      </c>
      <c r="K1385" s="348">
        <v>80360.0</v>
      </c>
      <c r="L1385" s="348">
        <v>96341.0</v>
      </c>
      <c r="M1385" s="348">
        <v>3478.0</v>
      </c>
      <c r="N1385" s="348">
        <v>31969.0</v>
      </c>
      <c r="O1385" s="348">
        <v>10114.0</v>
      </c>
      <c r="P1385" s="348">
        <v>15889.0</v>
      </c>
      <c r="Q1385" s="348">
        <v>4593.0</v>
      </c>
      <c r="R1385" s="348">
        <v>7097.0</v>
      </c>
      <c r="S1385" s="348">
        <v>5632.0</v>
      </c>
      <c r="T1385" s="348">
        <v>11637.0</v>
      </c>
      <c r="U1385" s="348">
        <v>24048.0</v>
      </c>
      <c r="V1385" s="348">
        <v>9337.0</v>
      </c>
      <c r="W1385" s="348">
        <v>17995.0</v>
      </c>
      <c r="X1385" s="348">
        <v>7867.0</v>
      </c>
      <c r="Y1385" s="348">
        <v>42513.0</v>
      </c>
      <c r="Z1385" s="348">
        <v>4938.0</v>
      </c>
      <c r="AA1385" s="348">
        <v>6901.0</v>
      </c>
      <c r="AB1385" s="348">
        <v>26967.0</v>
      </c>
      <c r="AC1385" s="348">
        <v>2782.0</v>
      </c>
      <c r="AD1385" s="348">
        <v>5431.0</v>
      </c>
      <c r="AE1385" s="348">
        <v>5984.0</v>
      </c>
      <c r="AF1385" s="348">
        <v>8595.0</v>
      </c>
      <c r="AG1385" s="348">
        <v>1991.0</v>
      </c>
      <c r="AH1385" s="348">
        <v>2332.0</v>
      </c>
      <c r="AI1385" s="348">
        <v>3960.0</v>
      </c>
      <c r="AJ1385" s="353"/>
      <c r="AK1385" s="353"/>
      <c r="AL1385" s="353"/>
      <c r="AM1385" s="353"/>
      <c r="AN1385" s="353"/>
      <c r="AO1385" s="353"/>
      <c r="AP1385" s="353"/>
    </row>
    <row r="1386">
      <c r="A1386" s="345">
        <v>44227.0</v>
      </c>
      <c r="B1386" s="348">
        <v>7651.0</v>
      </c>
      <c r="C1386" s="348">
        <v>21960.0</v>
      </c>
      <c r="D1386" s="348">
        <v>15778.0</v>
      </c>
      <c r="E1386" s="348">
        <v>3907.0</v>
      </c>
      <c r="F1386" s="348">
        <v>4227.0</v>
      </c>
      <c r="G1386" s="348">
        <v>15081.0</v>
      </c>
      <c r="H1386" s="348">
        <v>241793.0</v>
      </c>
      <c r="I1386" s="348">
        <v>3400.0</v>
      </c>
      <c r="J1386" s="348">
        <v>117251.0</v>
      </c>
      <c r="K1386" s="348">
        <v>80512.0</v>
      </c>
      <c r="L1386" s="348">
        <v>97223.0</v>
      </c>
      <c r="M1386" s="348">
        <v>3513.0</v>
      </c>
      <c r="N1386" s="348">
        <v>32514.0</v>
      </c>
      <c r="O1386" s="348">
        <v>10184.0</v>
      </c>
      <c r="P1386" s="348">
        <v>15977.0</v>
      </c>
      <c r="Q1386" s="348">
        <v>4659.0</v>
      </c>
      <c r="R1386" s="348">
        <v>7130.0</v>
      </c>
      <c r="S1386" s="348">
        <v>5675.0</v>
      </c>
      <c r="T1386" s="348">
        <v>11713.0</v>
      </c>
      <c r="U1386" s="348">
        <v>24293.0</v>
      </c>
      <c r="V1386" s="348">
        <v>9439.0</v>
      </c>
      <c r="W1386" s="348">
        <v>18084.0</v>
      </c>
      <c r="X1386" s="348">
        <v>7933.0</v>
      </c>
      <c r="Y1386" s="348">
        <v>42749.0</v>
      </c>
      <c r="Z1386" s="348">
        <v>5060.0</v>
      </c>
      <c r="AA1386" s="348">
        <v>7032.0</v>
      </c>
      <c r="AB1386" s="348">
        <v>27105.0</v>
      </c>
      <c r="AC1386" s="348">
        <v>2782.0</v>
      </c>
      <c r="AD1386" s="348">
        <v>5435.0</v>
      </c>
      <c r="AE1386" s="348">
        <v>6015.0</v>
      </c>
      <c r="AF1386" s="348">
        <v>8611.0</v>
      </c>
      <c r="AG1386" s="348">
        <v>2103.0</v>
      </c>
      <c r="AH1386" s="348">
        <v>2470.0</v>
      </c>
      <c r="AI1386" s="348">
        <v>3962.0</v>
      </c>
      <c r="AJ1386" s="353"/>
      <c r="AK1386" s="353"/>
      <c r="AL1386" s="353"/>
      <c r="AM1386" s="353"/>
      <c r="AN1386" s="353"/>
      <c r="AO1386" s="353"/>
      <c r="AP1386" s="353"/>
    </row>
    <row r="1387">
      <c r="A1387" s="345">
        <v>44228.0</v>
      </c>
      <c r="B1387" s="348">
        <v>7656.0</v>
      </c>
      <c r="C1387" s="348">
        <v>22226.0</v>
      </c>
      <c r="D1387" s="348">
        <v>15839.0</v>
      </c>
      <c r="E1387" s="348">
        <v>3946.0</v>
      </c>
      <c r="F1387" s="348">
        <v>4252.0</v>
      </c>
      <c r="G1387" s="348">
        <v>15340.0</v>
      </c>
      <c r="H1387" s="348">
        <v>243935.0</v>
      </c>
      <c r="I1387" s="348">
        <v>3400.0</v>
      </c>
      <c r="J1387" s="348">
        <v>119798.0</v>
      </c>
      <c r="K1387" s="348">
        <v>82500.0</v>
      </c>
      <c r="L1387" s="348">
        <v>98188.0</v>
      </c>
      <c r="M1387" s="348">
        <v>3513.0</v>
      </c>
      <c r="N1387" s="348">
        <v>32911.0</v>
      </c>
      <c r="O1387" s="348">
        <v>10264.0</v>
      </c>
      <c r="P1387" s="348">
        <v>16035.0</v>
      </c>
      <c r="Q1387" s="348">
        <v>4684.0</v>
      </c>
      <c r="R1387" s="348">
        <v>7140.0</v>
      </c>
      <c r="S1387" s="348">
        <v>5736.0</v>
      </c>
      <c r="T1387" s="348">
        <v>11791.0</v>
      </c>
      <c r="U1387" s="348">
        <v>24441.0</v>
      </c>
      <c r="V1387" s="348">
        <v>9492.0</v>
      </c>
      <c r="W1387" s="348">
        <v>18176.0</v>
      </c>
      <c r="X1387" s="348">
        <v>7955.0</v>
      </c>
      <c r="Y1387" s="348">
        <v>43225.0</v>
      </c>
      <c r="Z1387" s="348">
        <v>5192.0</v>
      </c>
      <c r="AA1387" s="348">
        <v>7238.0</v>
      </c>
      <c r="AB1387" s="348">
        <v>27225.0</v>
      </c>
      <c r="AC1387" s="348">
        <v>2784.0</v>
      </c>
      <c r="AD1387" s="348">
        <v>5437.0</v>
      </c>
      <c r="AE1387" s="348">
        <v>6047.0</v>
      </c>
      <c r="AF1387" s="348">
        <v>8627.0</v>
      </c>
      <c r="AG1387" s="348">
        <v>2134.0</v>
      </c>
      <c r="AH1387" s="348">
        <v>2584.0</v>
      </c>
      <c r="AI1387" s="348">
        <v>3971.0</v>
      </c>
      <c r="AJ1387" s="353"/>
      <c r="AK1387" s="353"/>
      <c r="AL1387" s="353"/>
      <c r="AM1387" s="353"/>
      <c r="AN1387" s="353"/>
      <c r="AO1387" s="353"/>
      <c r="AP1387" s="353"/>
    </row>
    <row r="1388">
      <c r="A1388" s="345">
        <v>44229.0</v>
      </c>
      <c r="B1388" s="348">
        <v>7667.0</v>
      </c>
      <c r="C1388" s="348">
        <v>22598.0</v>
      </c>
      <c r="D1388" s="348">
        <v>16031.0</v>
      </c>
      <c r="E1388" s="348">
        <v>3999.0</v>
      </c>
      <c r="F1388" s="348">
        <v>4167.0</v>
      </c>
      <c r="G1388" s="348">
        <v>15611.0</v>
      </c>
      <c r="H1388" s="348">
        <v>248512.0</v>
      </c>
      <c r="I1388" s="348">
        <v>3453.0</v>
      </c>
      <c r="J1388" s="348">
        <v>122108.0</v>
      </c>
      <c r="K1388" s="348">
        <v>83885.0</v>
      </c>
      <c r="L1388" s="348">
        <v>99076.0</v>
      </c>
      <c r="M1388" s="348">
        <v>3547.0</v>
      </c>
      <c r="N1388" s="348">
        <v>33432.0</v>
      </c>
      <c r="O1388" s="348">
        <v>10334.0</v>
      </c>
      <c r="P1388" s="348">
        <v>16099.0</v>
      </c>
      <c r="Q1388" s="348">
        <v>4876.0</v>
      </c>
      <c r="R1388" s="348">
        <v>7312.0</v>
      </c>
      <c r="S1388" s="348">
        <v>5854.0</v>
      </c>
      <c r="T1388" s="348">
        <v>11882.0</v>
      </c>
      <c r="U1388" s="348">
        <v>24632.0</v>
      </c>
      <c r="V1388" s="348">
        <v>9534.0</v>
      </c>
      <c r="W1388" s="348">
        <v>18277.0</v>
      </c>
      <c r="X1388" s="348">
        <v>8000.0</v>
      </c>
      <c r="Y1388" s="348">
        <v>43627.0</v>
      </c>
      <c r="Z1388" s="348">
        <v>5302.0</v>
      </c>
      <c r="AA1388" s="348">
        <v>7368.0</v>
      </c>
      <c r="AB1388" s="348">
        <v>27335.0</v>
      </c>
      <c r="AC1388" s="348">
        <v>2847.0</v>
      </c>
      <c r="AD1388" s="348">
        <v>5477.0</v>
      </c>
      <c r="AE1388" s="348">
        <v>6076.0</v>
      </c>
      <c r="AF1388" s="348">
        <v>8644.0</v>
      </c>
      <c r="AG1388" s="348">
        <v>2162.0</v>
      </c>
      <c r="AH1388" s="348">
        <v>2726.0</v>
      </c>
      <c r="AI1388" s="348">
        <v>3980.0</v>
      </c>
      <c r="AJ1388" s="353"/>
      <c r="AK1388" s="353"/>
      <c r="AL1388" s="353"/>
      <c r="AM1388" s="353"/>
      <c r="AN1388" s="353"/>
      <c r="AO1388" s="353"/>
      <c r="AP1388" s="353"/>
    </row>
    <row r="1389">
      <c r="A1389" s="345">
        <v>44230.0</v>
      </c>
      <c r="B1389" s="348">
        <v>7687.0</v>
      </c>
      <c r="C1389" s="348">
        <v>22837.0</v>
      </c>
      <c r="D1389" s="348">
        <v>16325.0</v>
      </c>
      <c r="E1389" s="348">
        <v>4069.0</v>
      </c>
      <c r="F1389" s="348">
        <v>4292.0</v>
      </c>
      <c r="G1389" s="348">
        <v>15916.0</v>
      </c>
      <c r="H1389" s="348">
        <v>250114.0</v>
      </c>
      <c r="I1389" s="348">
        <v>3478.0</v>
      </c>
      <c r="J1389" s="348">
        <v>123998.0</v>
      </c>
      <c r="K1389" s="348">
        <v>84896.0</v>
      </c>
      <c r="L1389" s="348">
        <v>99975.0</v>
      </c>
      <c r="M1389" s="348">
        <v>3576.0</v>
      </c>
      <c r="N1389" s="348">
        <v>33933.0</v>
      </c>
      <c r="O1389" s="348">
        <v>10431.0</v>
      </c>
      <c r="P1389" s="348">
        <v>16194.0</v>
      </c>
      <c r="Q1389" s="348">
        <v>4942.0</v>
      </c>
      <c r="R1389" s="348">
        <v>7312.0</v>
      </c>
      <c r="S1389" s="348">
        <v>5864.0</v>
      </c>
      <c r="T1389" s="348">
        <v>12002.0</v>
      </c>
      <c r="U1389" s="348">
        <v>24901.0</v>
      </c>
      <c r="V1389" s="348">
        <v>9788.0</v>
      </c>
      <c r="W1389" s="348">
        <v>18381.0</v>
      </c>
      <c r="X1389" s="348">
        <v>8030.0</v>
      </c>
      <c r="Y1389" s="348">
        <v>43932.0</v>
      </c>
      <c r="Z1389" s="348">
        <v>5464.0</v>
      </c>
      <c r="AA1389" s="348">
        <v>7535.0</v>
      </c>
      <c r="AB1389" s="348">
        <v>27470.0</v>
      </c>
      <c r="AC1389" s="348">
        <v>2847.0</v>
      </c>
      <c r="AD1389" s="348">
        <v>5642.0</v>
      </c>
      <c r="AE1389" s="348">
        <v>6113.0</v>
      </c>
      <c r="AF1389" s="348">
        <v>8695.0</v>
      </c>
      <c r="AG1389" s="348">
        <v>2255.0</v>
      </c>
      <c r="AH1389" s="348">
        <v>2785.0</v>
      </c>
      <c r="AI1389" s="348">
        <v>3986.0</v>
      </c>
      <c r="AJ1389" s="353"/>
      <c r="AK1389" s="353"/>
      <c r="AL1389" s="353"/>
      <c r="AM1389" s="353"/>
      <c r="AN1389" s="353"/>
      <c r="AO1389" s="353"/>
      <c r="AP1389" s="353"/>
    </row>
    <row r="1390">
      <c r="A1390" s="345">
        <v>44231.0</v>
      </c>
      <c r="B1390" s="348">
        <v>7691.0</v>
      </c>
      <c r="C1390" s="348">
        <v>23202.0</v>
      </c>
      <c r="D1390" s="348">
        <v>16659.0</v>
      </c>
      <c r="E1390" s="348">
        <v>4188.0</v>
      </c>
      <c r="F1390" s="348">
        <v>4312.0</v>
      </c>
      <c r="G1390" s="348">
        <v>16145.0</v>
      </c>
      <c r="H1390" s="348">
        <v>254077.0</v>
      </c>
      <c r="I1390" s="348">
        <v>3519.0</v>
      </c>
      <c r="J1390" s="348">
        <v>126364.0</v>
      </c>
      <c r="K1390" s="348">
        <v>85682.0</v>
      </c>
      <c r="L1390" s="348">
        <v>100789.0</v>
      </c>
      <c r="M1390" s="348">
        <v>3607.0</v>
      </c>
      <c r="N1390" s="348">
        <v>34640.0</v>
      </c>
      <c r="O1390" s="348">
        <v>10505.0</v>
      </c>
      <c r="P1390" s="348">
        <v>16302.0</v>
      </c>
      <c r="Q1390" s="348">
        <v>4987.0</v>
      </c>
      <c r="R1390" s="348">
        <v>7365.0</v>
      </c>
      <c r="S1390" s="348">
        <v>5900.0</v>
      </c>
      <c r="T1390" s="348">
        <v>12067.0</v>
      </c>
      <c r="U1390" s="348">
        <v>25080.0</v>
      </c>
      <c r="V1390" s="348">
        <v>9857.0</v>
      </c>
      <c r="W1390" s="348">
        <v>18493.0</v>
      </c>
      <c r="X1390" s="348">
        <v>8077.0</v>
      </c>
      <c r="Y1390" s="348">
        <v>44367.0</v>
      </c>
      <c r="Z1390" s="348">
        <v>5668.0</v>
      </c>
      <c r="AA1390" s="348">
        <v>7697.0</v>
      </c>
      <c r="AB1390" s="348">
        <v>27527.0</v>
      </c>
      <c r="AC1390" s="348">
        <v>2868.0</v>
      </c>
      <c r="AD1390" s="348">
        <v>5655.0</v>
      </c>
      <c r="AE1390" s="348">
        <v>6152.0</v>
      </c>
      <c r="AF1390" s="348">
        <v>8718.0</v>
      </c>
      <c r="AG1390" s="348">
        <v>2275.0</v>
      </c>
      <c r="AH1390" s="348">
        <v>2873.0</v>
      </c>
      <c r="AI1390" s="348">
        <v>3998.0</v>
      </c>
      <c r="AJ1390" s="353"/>
      <c r="AK1390" s="353"/>
      <c r="AL1390" s="353"/>
      <c r="AM1390" s="353"/>
      <c r="AN1390" s="353"/>
      <c r="AO1390" s="353"/>
      <c r="AP1390" s="353"/>
    </row>
    <row r="1391">
      <c r="A1391" s="345">
        <v>44232.0</v>
      </c>
      <c r="B1391" s="348">
        <v>7691.0</v>
      </c>
      <c r="C1391" s="348">
        <v>23669.0</v>
      </c>
      <c r="D1391" s="348">
        <v>16685.0</v>
      </c>
      <c r="E1391" s="348">
        <v>4269.0</v>
      </c>
      <c r="F1391" s="348">
        <v>4327.0</v>
      </c>
      <c r="G1391" s="348">
        <v>16310.0</v>
      </c>
      <c r="H1391" s="348">
        <v>256552.0</v>
      </c>
      <c r="I1391" s="348">
        <v>3584.0</v>
      </c>
      <c r="J1391" s="348">
        <v>129038.0</v>
      </c>
      <c r="K1391" s="348">
        <v>86198.0</v>
      </c>
      <c r="L1391" s="348">
        <v>101658.0</v>
      </c>
      <c r="M1391" s="348">
        <v>3647.0</v>
      </c>
      <c r="N1391" s="348">
        <v>35193.0</v>
      </c>
      <c r="O1391" s="348">
        <v>10595.0</v>
      </c>
      <c r="P1391" s="348">
        <v>16347.0</v>
      </c>
      <c r="Q1391" s="348">
        <v>5124.0</v>
      </c>
      <c r="R1391" s="348">
        <v>7525.0</v>
      </c>
      <c r="S1391" s="348">
        <v>5901.0</v>
      </c>
      <c r="T1391" s="348">
        <v>12162.0</v>
      </c>
      <c r="U1391" s="348">
        <v>25281.0</v>
      </c>
      <c r="V1391" s="348">
        <v>9905.0</v>
      </c>
      <c r="W1391" s="348">
        <v>18602.0</v>
      </c>
      <c r="X1391" s="348">
        <v>8133.0</v>
      </c>
      <c r="Y1391" s="348">
        <v>44631.0</v>
      </c>
      <c r="Z1391" s="348">
        <v>5721.0</v>
      </c>
      <c r="AA1391" s="348">
        <v>7820.0</v>
      </c>
      <c r="AB1391" s="348">
        <v>27634.0</v>
      </c>
      <c r="AC1391" s="348">
        <v>2875.0</v>
      </c>
      <c r="AD1391" s="348">
        <v>5679.0</v>
      </c>
      <c r="AE1391" s="348">
        <v>6174.0</v>
      </c>
      <c r="AF1391" s="348">
        <v>8737.0</v>
      </c>
      <c r="AG1391" s="348">
        <v>2275.0</v>
      </c>
      <c r="AH1391" s="348">
        <v>3037.0</v>
      </c>
      <c r="AI1391" s="348">
        <v>4001.0</v>
      </c>
      <c r="AJ1391" s="353"/>
      <c r="AK1391" s="353"/>
      <c r="AL1391" s="353"/>
      <c r="AM1391" s="353"/>
      <c r="AN1391" s="353"/>
      <c r="AO1391" s="353"/>
      <c r="AP1391" s="353"/>
    </row>
    <row r="1392">
      <c r="A1392" s="345">
        <v>44233.0</v>
      </c>
      <c r="B1392" s="348">
        <v>7699.0</v>
      </c>
      <c r="C1392" s="348">
        <v>24053.0</v>
      </c>
      <c r="D1392" s="348">
        <v>16844.0</v>
      </c>
      <c r="E1392" s="348">
        <v>4378.0</v>
      </c>
      <c r="F1392" s="348">
        <v>4342.0</v>
      </c>
      <c r="G1392" s="348">
        <v>16576.0</v>
      </c>
      <c r="H1392" s="348">
        <v>260986.0</v>
      </c>
      <c r="I1392" s="348">
        <v>3654.0</v>
      </c>
      <c r="J1392" s="348">
        <v>132155.0</v>
      </c>
      <c r="K1392" s="348">
        <v>86314.0</v>
      </c>
      <c r="L1392" s="348">
        <v>102444.0</v>
      </c>
      <c r="M1392" s="348">
        <v>3678.0</v>
      </c>
      <c r="N1392" s="348">
        <v>35672.0</v>
      </c>
      <c r="O1392" s="348">
        <v>10727.0</v>
      </c>
      <c r="P1392" s="348">
        <v>16503.0</v>
      </c>
      <c r="Q1392" s="348">
        <v>5147.0</v>
      </c>
      <c r="R1392" s="348">
        <v>7558.0</v>
      </c>
      <c r="S1392" s="348">
        <v>5946.0</v>
      </c>
      <c r="T1392" s="348">
        <v>12207.0</v>
      </c>
      <c r="U1392" s="348">
        <v>25522.0</v>
      </c>
      <c r="V1392" s="348">
        <v>10064.0</v>
      </c>
      <c r="W1392" s="348">
        <v>18709.0</v>
      </c>
      <c r="X1392" s="348">
        <v>8216.0</v>
      </c>
      <c r="Y1392" s="348">
        <v>45175.0</v>
      </c>
      <c r="Z1392" s="348">
        <v>5745.0</v>
      </c>
      <c r="AA1392" s="348">
        <v>7985.0</v>
      </c>
      <c r="AB1392" s="348">
        <v>27764.0</v>
      </c>
      <c r="AC1392" s="348">
        <v>2875.0</v>
      </c>
      <c r="AD1392" s="348">
        <v>5687.0</v>
      </c>
      <c r="AE1392" s="348">
        <v>6194.0</v>
      </c>
      <c r="AF1392" s="348">
        <v>8751.0</v>
      </c>
      <c r="AG1392" s="348">
        <v>2415.0</v>
      </c>
      <c r="AH1392" s="348">
        <v>3184.0</v>
      </c>
      <c r="AI1392" s="348">
        <v>4015.0</v>
      </c>
      <c r="AJ1392" s="353"/>
      <c r="AK1392" s="353"/>
      <c r="AL1392" s="353"/>
      <c r="AM1392" s="353"/>
      <c r="AN1392" s="353"/>
      <c r="AO1392" s="353"/>
      <c r="AP1392" s="353"/>
    </row>
    <row r="1393">
      <c r="A1393" s="345">
        <v>44234.0</v>
      </c>
      <c r="B1393" s="348">
        <v>7701.0</v>
      </c>
      <c r="C1393" s="348">
        <v>24432.0</v>
      </c>
      <c r="D1393" s="348">
        <v>17388.0</v>
      </c>
      <c r="E1393" s="348">
        <v>4483.0</v>
      </c>
      <c r="F1393" s="348">
        <v>4357.0</v>
      </c>
      <c r="G1393" s="348">
        <v>16789.0</v>
      </c>
      <c r="H1393" s="348">
        <v>265291.0</v>
      </c>
      <c r="I1393" s="348">
        <v>3686.0</v>
      </c>
      <c r="J1393" s="348">
        <v>134255.0</v>
      </c>
      <c r="K1393" s="348">
        <v>86400.0</v>
      </c>
      <c r="L1393" s="348">
        <v>103219.0</v>
      </c>
      <c r="M1393" s="348">
        <v>3717.0</v>
      </c>
      <c r="N1393" s="348">
        <v>36093.0</v>
      </c>
      <c r="O1393" s="348">
        <v>10747.0</v>
      </c>
      <c r="P1393" s="348">
        <v>16553.0</v>
      </c>
      <c r="Q1393" s="348">
        <v>5179.0</v>
      </c>
      <c r="R1393" s="348">
        <v>7609.0</v>
      </c>
      <c r="S1393" s="348">
        <v>5958.0</v>
      </c>
      <c r="T1393" s="348">
        <v>12346.0</v>
      </c>
      <c r="U1393" s="348">
        <v>25696.0</v>
      </c>
      <c r="V1393" s="348">
        <v>10160.0</v>
      </c>
      <c r="W1393" s="348">
        <v>18849.0</v>
      </c>
      <c r="X1393" s="348">
        <v>8219.0</v>
      </c>
      <c r="Y1393" s="348">
        <v>45707.0</v>
      </c>
      <c r="Z1393" s="348">
        <v>5863.0</v>
      </c>
      <c r="AA1393" s="348">
        <v>8119.0</v>
      </c>
      <c r="AB1393" s="348">
        <v>27841.0</v>
      </c>
      <c r="AC1393" s="348">
        <v>2897.0</v>
      </c>
      <c r="AD1393" s="348">
        <v>5713.0</v>
      </c>
      <c r="AE1393" s="348">
        <v>6205.0</v>
      </c>
      <c r="AF1393" s="348">
        <v>8761.0</v>
      </c>
      <c r="AG1393" s="348">
        <v>2474.0</v>
      </c>
      <c r="AH1393" s="348">
        <v>3248.0</v>
      </c>
      <c r="AI1393" s="348">
        <v>4035.0</v>
      </c>
      <c r="AJ1393" s="353"/>
      <c r="AK1393" s="353"/>
      <c r="AL1393" s="353"/>
      <c r="AM1393" s="353"/>
      <c r="AN1393" s="353"/>
      <c r="AO1393" s="353"/>
      <c r="AP1393" s="353"/>
    </row>
    <row r="1394">
      <c r="A1394" s="345">
        <v>44235.0</v>
      </c>
      <c r="B1394" s="348">
        <v>7732.0</v>
      </c>
      <c r="C1394" s="348">
        <v>24890.0</v>
      </c>
      <c r="D1394" s="348">
        <v>18340.0</v>
      </c>
      <c r="E1394" s="348">
        <v>4560.0</v>
      </c>
      <c r="F1394" s="348">
        <v>4372.0</v>
      </c>
      <c r="G1394" s="348">
        <v>17044.0</v>
      </c>
      <c r="H1394" s="348">
        <v>268709.0</v>
      </c>
      <c r="I1394" s="348">
        <v>3696.0</v>
      </c>
      <c r="J1394" s="348">
        <v>137390.0</v>
      </c>
      <c r="K1394" s="348">
        <v>87454.0</v>
      </c>
      <c r="L1394" s="348">
        <v>104038.0</v>
      </c>
      <c r="M1394" s="348">
        <v>3717.0</v>
      </c>
      <c r="N1394" s="348">
        <v>36528.0</v>
      </c>
      <c r="O1394" s="348">
        <v>10964.0</v>
      </c>
      <c r="P1394" s="348">
        <v>16590.0</v>
      </c>
      <c r="Q1394" s="348">
        <v>5423.0</v>
      </c>
      <c r="R1394" s="348">
        <v>7676.0</v>
      </c>
      <c r="S1394" s="348">
        <v>6068.0</v>
      </c>
      <c r="T1394" s="348">
        <v>12365.0</v>
      </c>
      <c r="U1394" s="348">
        <v>25839.0</v>
      </c>
      <c r="V1394" s="348">
        <v>10364.0</v>
      </c>
      <c r="W1394" s="348">
        <v>18970.0</v>
      </c>
      <c r="X1394" s="348">
        <v>8433.0</v>
      </c>
      <c r="Y1394" s="348">
        <v>46143.0</v>
      </c>
      <c r="Z1394" s="348">
        <v>6036.0</v>
      </c>
      <c r="AA1394" s="348">
        <v>8215.0</v>
      </c>
      <c r="AB1394" s="348">
        <v>27915.0</v>
      </c>
      <c r="AC1394" s="348">
        <v>2936.0</v>
      </c>
      <c r="AD1394" s="348">
        <v>5718.0</v>
      </c>
      <c r="AE1394" s="348">
        <v>6238.0</v>
      </c>
      <c r="AF1394" s="348">
        <v>8779.0</v>
      </c>
      <c r="AG1394" s="348">
        <v>2496.0</v>
      </c>
      <c r="AH1394" s="348">
        <v>3338.0</v>
      </c>
      <c r="AI1394" s="348">
        <v>4052.0</v>
      </c>
      <c r="AJ1394" s="353"/>
      <c r="AK1394" s="353"/>
      <c r="AL1394" s="353"/>
      <c r="AM1394" s="353"/>
      <c r="AN1394" s="353"/>
      <c r="AO1394" s="353"/>
      <c r="AP1394" s="353"/>
    </row>
    <row r="1395">
      <c r="A1395" s="345">
        <v>44236.0</v>
      </c>
      <c r="B1395" s="348">
        <v>7733.0</v>
      </c>
      <c r="C1395" s="348">
        <v>25162.0</v>
      </c>
      <c r="D1395" s="348">
        <v>19328.0</v>
      </c>
      <c r="E1395" s="348">
        <v>4615.0</v>
      </c>
      <c r="F1395" s="348">
        <v>4387.0</v>
      </c>
      <c r="G1395" s="348">
        <v>17370.0</v>
      </c>
      <c r="H1395" s="348">
        <v>271495.0</v>
      </c>
      <c r="I1395" s="348">
        <v>3729.0</v>
      </c>
      <c r="J1395" s="348">
        <v>139606.0</v>
      </c>
      <c r="K1395" s="348">
        <v>88119.0</v>
      </c>
      <c r="L1395" s="348">
        <v>104738.0</v>
      </c>
      <c r="M1395" s="348">
        <v>3745.0</v>
      </c>
      <c r="N1395" s="348">
        <v>37034.0</v>
      </c>
      <c r="O1395" s="348">
        <v>11038.0</v>
      </c>
      <c r="P1395" s="348">
        <v>16771.0</v>
      </c>
      <c r="Q1395" s="348">
        <v>5460.0</v>
      </c>
      <c r="R1395" s="348">
        <v>7708.0</v>
      </c>
      <c r="S1395" s="348">
        <v>6169.0</v>
      </c>
      <c r="T1395" s="348">
        <v>12503.0</v>
      </c>
      <c r="U1395" s="348">
        <v>26016.0</v>
      </c>
      <c r="V1395" s="348">
        <v>10513.0</v>
      </c>
      <c r="W1395" s="348">
        <v>19108.0</v>
      </c>
      <c r="X1395" s="348">
        <v>8448.0</v>
      </c>
      <c r="Y1395" s="348">
        <v>46348.0</v>
      </c>
      <c r="Z1395" s="348">
        <v>6093.0</v>
      </c>
      <c r="AA1395" s="348">
        <v>8389.0</v>
      </c>
      <c r="AB1395" s="348">
        <v>27985.0</v>
      </c>
      <c r="AC1395" s="348">
        <v>3005.0</v>
      </c>
      <c r="AD1395" s="348">
        <v>5718.0</v>
      </c>
      <c r="AE1395" s="348">
        <v>6270.0</v>
      </c>
      <c r="AF1395" s="348">
        <v>8798.0</v>
      </c>
      <c r="AG1395" s="348">
        <v>2545.0</v>
      </c>
      <c r="AH1395" s="348">
        <v>3437.0</v>
      </c>
      <c r="AI1395" s="348">
        <v>4069.0</v>
      </c>
      <c r="AJ1395" s="353"/>
      <c r="AK1395" s="353"/>
      <c r="AL1395" s="353"/>
      <c r="AM1395" s="353"/>
      <c r="AN1395" s="353"/>
      <c r="AO1395" s="353"/>
      <c r="AP1395" s="353"/>
    </row>
    <row r="1396">
      <c r="A1396" s="345">
        <v>44237.0</v>
      </c>
      <c r="B1396" s="348">
        <v>7754.0</v>
      </c>
      <c r="C1396" s="348">
        <v>25479.0</v>
      </c>
      <c r="D1396" s="348">
        <v>19582.0</v>
      </c>
      <c r="E1396" s="348">
        <v>4710.0</v>
      </c>
      <c r="F1396" s="348">
        <v>4402.0</v>
      </c>
      <c r="G1396" s="348">
        <v>17623.0</v>
      </c>
      <c r="H1396" s="348">
        <v>274740.0</v>
      </c>
      <c r="I1396" s="348">
        <v>3750.0</v>
      </c>
      <c r="J1396" s="348">
        <v>140655.0</v>
      </c>
      <c r="K1396" s="348">
        <v>89435.0</v>
      </c>
      <c r="L1396" s="348">
        <v>105441.0</v>
      </c>
      <c r="M1396" s="348">
        <v>3789.0</v>
      </c>
      <c r="N1396" s="348">
        <v>37415.0</v>
      </c>
      <c r="O1396" s="348">
        <v>11088.0</v>
      </c>
      <c r="P1396" s="348">
        <v>16972.0</v>
      </c>
      <c r="Q1396" s="348">
        <v>5469.0</v>
      </c>
      <c r="R1396" s="348">
        <v>7788.0</v>
      </c>
      <c r="S1396" s="348">
        <v>6222.0</v>
      </c>
      <c r="T1396" s="348">
        <v>12581.0</v>
      </c>
      <c r="U1396" s="348">
        <v>26239.0</v>
      </c>
      <c r="V1396" s="348">
        <v>10624.0</v>
      </c>
      <c r="W1396" s="348">
        <v>19212.0</v>
      </c>
      <c r="X1396" s="348">
        <v>8485.0</v>
      </c>
      <c r="Y1396" s="348">
        <v>46492.0</v>
      </c>
      <c r="Z1396" s="348">
        <v>6324.0</v>
      </c>
      <c r="AA1396" s="348">
        <v>8569.0</v>
      </c>
      <c r="AB1396" s="348">
        <v>28114.0</v>
      </c>
      <c r="AC1396" s="348">
        <v>3018.0</v>
      </c>
      <c r="AD1396" s="348">
        <v>5754.0</v>
      </c>
      <c r="AE1396" s="348">
        <v>6295.0</v>
      </c>
      <c r="AF1396" s="348">
        <v>8808.0</v>
      </c>
      <c r="AG1396" s="348">
        <v>2579.0</v>
      </c>
      <c r="AH1396" s="348">
        <v>3464.0</v>
      </c>
      <c r="AI1396" s="348">
        <v>4090.0</v>
      </c>
      <c r="AJ1396" s="353"/>
      <c r="AK1396" s="353"/>
      <c r="AL1396" s="353"/>
      <c r="AM1396" s="353"/>
      <c r="AN1396" s="353"/>
      <c r="AO1396" s="353"/>
      <c r="AP1396" s="353"/>
    </row>
    <row r="1397">
      <c r="A1397" s="345">
        <v>44238.0</v>
      </c>
      <c r="B1397" s="348">
        <v>7759.0</v>
      </c>
      <c r="C1397" s="348">
        <v>25901.0</v>
      </c>
      <c r="D1397" s="348">
        <v>19656.0</v>
      </c>
      <c r="E1397" s="348">
        <v>4808.0</v>
      </c>
      <c r="F1397" s="348">
        <v>4422.0</v>
      </c>
      <c r="G1397" s="348">
        <v>17879.0</v>
      </c>
      <c r="H1397" s="348">
        <v>278744.0</v>
      </c>
      <c r="I1397" s="348">
        <v>3779.0</v>
      </c>
      <c r="J1397" s="348">
        <v>141792.0</v>
      </c>
      <c r="K1397" s="348">
        <v>90186.0</v>
      </c>
      <c r="L1397" s="348">
        <v>106259.0</v>
      </c>
      <c r="M1397" s="348">
        <v>3815.0</v>
      </c>
      <c r="N1397" s="348">
        <v>38209.0</v>
      </c>
      <c r="O1397" s="348">
        <v>11194.0</v>
      </c>
      <c r="P1397" s="348">
        <v>17071.0</v>
      </c>
      <c r="Q1397" s="348">
        <v>5493.0</v>
      </c>
      <c r="R1397" s="348">
        <v>7822.0</v>
      </c>
      <c r="S1397" s="348">
        <v>6234.0</v>
      </c>
      <c r="T1397" s="348">
        <v>12621.0</v>
      </c>
      <c r="U1397" s="348">
        <v>26425.0</v>
      </c>
      <c r="V1397" s="348">
        <v>10670.0</v>
      </c>
      <c r="W1397" s="348">
        <v>19325.0</v>
      </c>
      <c r="X1397" s="348">
        <v>8754.0</v>
      </c>
      <c r="Y1397" s="348">
        <v>46705.0</v>
      </c>
      <c r="Z1397" s="348">
        <v>6407.0</v>
      </c>
      <c r="AA1397" s="348">
        <v>8699.0</v>
      </c>
      <c r="AB1397" s="348">
        <v>28159.0</v>
      </c>
      <c r="AC1397" s="348">
        <v>3034.0</v>
      </c>
      <c r="AD1397" s="348">
        <v>5767.0</v>
      </c>
      <c r="AE1397" s="348">
        <v>6311.0</v>
      </c>
      <c r="AF1397" s="348">
        <v>8824.0</v>
      </c>
      <c r="AG1397" s="348">
        <v>2639.0</v>
      </c>
      <c r="AH1397" s="348">
        <v>3602.0</v>
      </c>
      <c r="AI1397" s="348">
        <v>4152.0</v>
      </c>
      <c r="AJ1397" s="353"/>
      <c r="AK1397" s="353"/>
      <c r="AL1397" s="353"/>
      <c r="AM1397" s="353"/>
      <c r="AN1397" s="353"/>
      <c r="AO1397" s="353"/>
      <c r="AP1397" s="353"/>
    </row>
    <row r="1398">
      <c r="A1398" s="345">
        <v>44239.0</v>
      </c>
      <c r="B1398" s="348">
        <v>7759.0</v>
      </c>
      <c r="C1398" s="348">
        <v>26218.0</v>
      </c>
      <c r="D1398" s="348">
        <v>19669.0</v>
      </c>
      <c r="E1398" s="348">
        <v>4959.0</v>
      </c>
      <c r="F1398" s="348">
        <v>4437.0</v>
      </c>
      <c r="G1398" s="348">
        <v>18053.0</v>
      </c>
      <c r="H1398" s="348">
        <v>284380.0</v>
      </c>
      <c r="I1398" s="348">
        <v>3801.0</v>
      </c>
      <c r="J1398" s="348">
        <v>143374.0</v>
      </c>
      <c r="K1398" s="348">
        <v>90339.0</v>
      </c>
      <c r="L1398" s="348">
        <v>107344.0</v>
      </c>
      <c r="M1398" s="348">
        <v>3842.0</v>
      </c>
      <c r="N1398" s="348">
        <v>38752.0</v>
      </c>
      <c r="O1398" s="348">
        <v>11236.0</v>
      </c>
      <c r="P1398" s="348">
        <v>17136.0</v>
      </c>
      <c r="Q1398" s="348">
        <v>5496.0</v>
      </c>
      <c r="R1398" s="348">
        <v>7891.0</v>
      </c>
      <c r="S1398" s="348">
        <v>6312.0</v>
      </c>
      <c r="T1398" s="348">
        <v>12684.0</v>
      </c>
      <c r="U1398" s="348">
        <v>26519.0</v>
      </c>
      <c r="V1398" s="348">
        <v>10715.0</v>
      </c>
      <c r="W1398" s="348">
        <v>19429.0</v>
      </c>
      <c r="X1398" s="348">
        <v>8822.0</v>
      </c>
      <c r="Y1398" s="348">
        <v>46918.0</v>
      </c>
      <c r="Z1398" s="348">
        <v>6444.0</v>
      </c>
      <c r="AA1398" s="348">
        <v>8844.0</v>
      </c>
      <c r="AB1398" s="348">
        <v>28251.0</v>
      </c>
      <c r="AC1398" s="348">
        <v>3043.0</v>
      </c>
      <c r="AD1398" s="348">
        <v>5767.0</v>
      </c>
      <c r="AE1398" s="348">
        <v>6334.0</v>
      </c>
      <c r="AF1398" s="348">
        <v>8842.0</v>
      </c>
      <c r="AG1398" s="348">
        <v>2684.0</v>
      </c>
      <c r="AH1398" s="348">
        <v>3662.0</v>
      </c>
      <c r="AI1398" s="348">
        <v>4161.0</v>
      </c>
      <c r="AJ1398" s="353"/>
      <c r="AK1398" s="353"/>
      <c r="AL1398" s="353"/>
      <c r="AM1398" s="353"/>
      <c r="AN1398" s="353"/>
      <c r="AO1398" s="353"/>
      <c r="AP1398" s="353"/>
    </row>
    <row r="1399">
      <c r="A1399" s="362">
        <v>44240.0</v>
      </c>
      <c r="B1399" s="348">
        <v>7762.0</v>
      </c>
      <c r="C1399" s="348">
        <v>26444.0</v>
      </c>
      <c r="D1399" s="348">
        <v>19704.0</v>
      </c>
      <c r="E1399" s="348">
        <v>5078.0</v>
      </c>
      <c r="F1399" s="348">
        <v>4440.0</v>
      </c>
      <c r="G1399" s="348">
        <v>18423.0</v>
      </c>
      <c r="H1399" s="348">
        <v>289126.0</v>
      </c>
      <c r="I1399" s="348">
        <v>3804.0</v>
      </c>
      <c r="J1399" s="348">
        <v>145857.0</v>
      </c>
      <c r="K1399" s="348">
        <v>90896.0</v>
      </c>
      <c r="L1399" s="348">
        <v>108010.0</v>
      </c>
      <c r="M1399" s="348">
        <v>3865.0</v>
      </c>
      <c r="N1399" s="348">
        <v>39243.0</v>
      </c>
      <c r="O1399" s="348">
        <v>11336.0</v>
      </c>
      <c r="P1399" s="348">
        <v>17287.0</v>
      </c>
      <c r="Q1399" s="348">
        <v>5546.0</v>
      </c>
      <c r="R1399" s="348">
        <v>7898.0</v>
      </c>
      <c r="S1399" s="348">
        <v>6370.0</v>
      </c>
      <c r="T1399" s="348">
        <v>12758.0</v>
      </c>
      <c r="U1399" s="348">
        <v>26597.0</v>
      </c>
      <c r="V1399" s="348">
        <v>10768.0</v>
      </c>
      <c r="W1399" s="348">
        <v>19534.0</v>
      </c>
      <c r="X1399" s="348">
        <v>8873.0</v>
      </c>
      <c r="Y1399" s="348">
        <v>47385.0</v>
      </c>
      <c r="Z1399" s="348">
        <v>6586.0</v>
      </c>
      <c r="AA1399" s="348">
        <v>9057.0</v>
      </c>
      <c r="AB1399" s="348">
        <v>28355.0</v>
      </c>
      <c r="AC1399" s="348">
        <v>3048.0</v>
      </c>
      <c r="AD1399" s="348">
        <v>5780.0</v>
      </c>
      <c r="AE1399" s="348">
        <v>6370.0</v>
      </c>
      <c r="AF1399" s="348">
        <v>8849.0</v>
      </c>
      <c r="AG1399" s="348">
        <v>2786.0</v>
      </c>
      <c r="AH1399" s="348">
        <v>4013.0</v>
      </c>
      <c r="AI1399" s="348">
        <v>4188.0</v>
      </c>
      <c r="AJ1399" s="353"/>
      <c r="AK1399" s="353"/>
      <c r="AL1399" s="353"/>
      <c r="AM1399" s="353"/>
      <c r="AN1399" s="353"/>
      <c r="AO1399" s="353"/>
      <c r="AP1399" s="353"/>
    </row>
    <row r="1400">
      <c r="A1400" s="362">
        <v>44241.0</v>
      </c>
      <c r="B1400" s="348">
        <v>7762.0</v>
      </c>
      <c r="C1400" s="348">
        <v>26671.0</v>
      </c>
      <c r="D1400" s="348">
        <v>19716.0</v>
      </c>
      <c r="E1400" s="348">
        <v>5152.0</v>
      </c>
      <c r="F1400" s="348">
        <v>4450.0</v>
      </c>
      <c r="G1400" s="348">
        <v>18670.0</v>
      </c>
      <c r="H1400" s="348">
        <v>293463.0</v>
      </c>
      <c r="I1400" s="348">
        <v>3826.0</v>
      </c>
      <c r="J1400" s="348">
        <v>147551.0</v>
      </c>
      <c r="K1400" s="348">
        <v>90944.0</v>
      </c>
      <c r="L1400" s="348">
        <v>108676.0</v>
      </c>
      <c r="M1400" s="348">
        <v>3881.0</v>
      </c>
      <c r="N1400" s="348">
        <v>39743.0</v>
      </c>
      <c r="O1400" s="348">
        <v>11440.0</v>
      </c>
      <c r="P1400" s="348">
        <v>17350.0</v>
      </c>
      <c r="Q1400" s="348">
        <v>5662.0</v>
      </c>
      <c r="R1400" s="348">
        <v>7915.0</v>
      </c>
      <c r="S1400" s="348">
        <v>6445.0</v>
      </c>
      <c r="T1400" s="348">
        <v>12882.0</v>
      </c>
      <c r="U1400" s="348">
        <v>26325.0</v>
      </c>
      <c r="V1400" s="348">
        <v>10847.0</v>
      </c>
      <c r="W1400" s="348">
        <v>19641.0</v>
      </c>
      <c r="X1400" s="348">
        <v>8880.0</v>
      </c>
      <c r="Y1400" s="348">
        <v>47646.0</v>
      </c>
      <c r="Z1400" s="348">
        <v>6693.0</v>
      </c>
      <c r="AA1400" s="348">
        <v>9154.0</v>
      </c>
      <c r="AB1400" s="348">
        <v>28441.0</v>
      </c>
      <c r="AC1400" s="348">
        <v>3058.0</v>
      </c>
      <c r="AD1400" s="348">
        <v>5876.0</v>
      </c>
      <c r="AE1400" s="348">
        <v>6385.0</v>
      </c>
      <c r="AF1400" s="348">
        <v>8860.0</v>
      </c>
      <c r="AG1400" s="348">
        <v>2899.0</v>
      </c>
      <c r="AH1400" s="348">
        <v>4170.0</v>
      </c>
      <c r="AI1400" s="348">
        <v>4199.0</v>
      </c>
      <c r="AJ1400" s="353"/>
      <c r="AK1400" s="353"/>
      <c r="AL1400" s="353"/>
      <c r="AM1400" s="353"/>
      <c r="AN1400" s="353"/>
      <c r="AO1400" s="353"/>
      <c r="AP1400" s="353"/>
    </row>
    <row r="1401">
      <c r="A1401" s="345">
        <v>44242.0</v>
      </c>
      <c r="B1401" s="348">
        <v>7762.0</v>
      </c>
      <c r="C1401" s="348">
        <v>26999.0</v>
      </c>
      <c r="D1401" s="348">
        <v>19796.0</v>
      </c>
      <c r="E1401" s="348">
        <v>5274.0</v>
      </c>
      <c r="F1401" s="348">
        <v>4465.0</v>
      </c>
      <c r="G1401" s="348">
        <v>18810.0</v>
      </c>
      <c r="H1401" s="348">
        <v>295545.0</v>
      </c>
      <c r="I1401" s="348">
        <v>3842.0</v>
      </c>
      <c r="J1401" s="348">
        <v>148816.0</v>
      </c>
      <c r="K1401" s="348">
        <v>91170.0</v>
      </c>
      <c r="L1401" s="348">
        <v>109400.0</v>
      </c>
      <c r="M1401" s="348">
        <v>3881.0</v>
      </c>
      <c r="N1401" s="348">
        <v>40227.0</v>
      </c>
      <c r="O1401" s="348">
        <v>11486.0</v>
      </c>
      <c r="P1401" s="348">
        <v>17426.0</v>
      </c>
      <c r="Q1401" s="348">
        <v>5696.0</v>
      </c>
      <c r="R1401" s="348">
        <v>7916.0</v>
      </c>
      <c r="S1401" s="348">
        <v>6456.0</v>
      </c>
      <c r="T1401" s="348">
        <v>12990.0</v>
      </c>
      <c r="U1401" s="348">
        <v>26342.0</v>
      </c>
      <c r="V1401" s="348">
        <v>11014.0</v>
      </c>
      <c r="W1401" s="348">
        <v>19758.0</v>
      </c>
      <c r="X1401" s="348">
        <v>8888.0</v>
      </c>
      <c r="Y1401" s="348">
        <v>47862.0</v>
      </c>
      <c r="Z1401" s="348">
        <v>6740.0</v>
      </c>
      <c r="AA1401" s="348">
        <v>9248.0</v>
      </c>
      <c r="AB1401" s="348">
        <v>28492.0</v>
      </c>
      <c r="AC1401" s="348">
        <v>3111.0</v>
      </c>
      <c r="AD1401" s="348">
        <v>5876.0</v>
      </c>
      <c r="AE1401" s="348">
        <v>6392.0</v>
      </c>
      <c r="AF1401" s="348">
        <v>8872.0</v>
      </c>
      <c r="AG1401" s="348">
        <v>2911.0</v>
      </c>
      <c r="AH1401" s="348">
        <v>4393.0</v>
      </c>
      <c r="AI1401" s="348">
        <v>4209.0</v>
      </c>
      <c r="AJ1401" s="353"/>
      <c r="AK1401" s="353"/>
      <c r="AL1401" s="353"/>
      <c r="AM1401" s="353"/>
      <c r="AN1401" s="353"/>
      <c r="AO1401" s="353"/>
      <c r="AP1401" s="353"/>
    </row>
    <row r="1402">
      <c r="A1402" s="345">
        <v>44243.0</v>
      </c>
      <c r="B1402" s="348">
        <v>7762.0</v>
      </c>
      <c r="C1402" s="348">
        <v>27313.0</v>
      </c>
      <c r="D1402" s="348">
        <v>19892.0</v>
      </c>
      <c r="E1402" s="348">
        <v>5382.0</v>
      </c>
      <c r="F1402" s="348">
        <v>4475.0</v>
      </c>
      <c r="G1402" s="348">
        <v>19096.0</v>
      </c>
      <c r="H1402" s="348">
        <v>297641.0</v>
      </c>
      <c r="I1402" s="348">
        <v>3849.0</v>
      </c>
      <c r="J1402" s="348">
        <v>150916.0</v>
      </c>
      <c r="K1402" s="348">
        <v>91420.0</v>
      </c>
      <c r="L1402" s="348">
        <v>109978.0</v>
      </c>
      <c r="M1402" s="348">
        <v>3913.0</v>
      </c>
      <c r="N1402" s="348">
        <v>40451.0</v>
      </c>
      <c r="O1402" s="348">
        <v>11516.0</v>
      </c>
      <c r="P1402" s="348">
        <v>17562.0</v>
      </c>
      <c r="Q1402" s="348">
        <v>5757.0</v>
      </c>
      <c r="R1402" s="348">
        <v>7923.0</v>
      </c>
      <c r="S1402" s="348">
        <v>6585.0</v>
      </c>
      <c r="T1402" s="348">
        <v>13107.0</v>
      </c>
      <c r="U1402" s="348">
        <v>26405.0</v>
      </c>
      <c r="V1402" s="348">
        <v>11057.0</v>
      </c>
      <c r="W1402" s="348">
        <v>19862.0</v>
      </c>
      <c r="X1402" s="348">
        <v>8892.0</v>
      </c>
      <c r="Y1402" s="348">
        <v>48088.0</v>
      </c>
      <c r="Z1402" s="348">
        <v>6777.0</v>
      </c>
      <c r="AA1402" s="348">
        <v>9283.0</v>
      </c>
      <c r="AB1402" s="348">
        <v>28562.0</v>
      </c>
      <c r="AC1402" s="348">
        <v>3111.0</v>
      </c>
      <c r="AD1402" s="348">
        <v>5982.0</v>
      </c>
      <c r="AE1402" s="348">
        <v>6392.0</v>
      </c>
      <c r="AF1402" s="348">
        <v>8887.0</v>
      </c>
      <c r="AG1402" s="348">
        <v>2941.0</v>
      </c>
      <c r="AH1402" s="348">
        <v>4685.0</v>
      </c>
      <c r="AI1402" s="348">
        <v>4212.0</v>
      </c>
      <c r="AJ1402" s="353"/>
      <c r="AK1402" s="353"/>
      <c r="AL1402" s="353"/>
      <c r="AM1402" s="353"/>
      <c r="AN1402" s="353"/>
      <c r="AO1402" s="353"/>
      <c r="AP1402" s="353"/>
    </row>
    <row r="1403">
      <c r="A1403" s="345">
        <v>44244.0</v>
      </c>
      <c r="B1403" s="348">
        <v>7762.0</v>
      </c>
      <c r="C1403" s="348">
        <v>27548.0</v>
      </c>
      <c r="D1403" s="348">
        <v>19935.0</v>
      </c>
      <c r="E1403" s="348">
        <v>5439.0</v>
      </c>
      <c r="F1403" s="348">
        <v>4485.0</v>
      </c>
      <c r="G1403" s="348">
        <v>19340.0</v>
      </c>
      <c r="H1403" s="348">
        <v>299740.0</v>
      </c>
      <c r="I1403" s="348">
        <v>3879.0</v>
      </c>
      <c r="J1403" s="348">
        <v>153619.0</v>
      </c>
      <c r="K1403" s="348">
        <v>91620.0</v>
      </c>
      <c r="L1403" s="348">
        <v>110575.0</v>
      </c>
      <c r="M1403" s="348">
        <v>3934.0</v>
      </c>
      <c r="N1403" s="348">
        <v>40865.0</v>
      </c>
      <c r="O1403" s="348">
        <v>11578.0</v>
      </c>
      <c r="P1403" s="348">
        <v>17670.0</v>
      </c>
      <c r="Q1403" s="348">
        <v>5914.0</v>
      </c>
      <c r="R1403" s="348">
        <v>7923.0</v>
      </c>
      <c r="S1403" s="348">
        <v>6647.0</v>
      </c>
      <c r="T1403" s="348">
        <v>13166.0</v>
      </c>
      <c r="U1403" s="348">
        <v>26550.0</v>
      </c>
      <c r="V1403" s="348">
        <v>11073.0</v>
      </c>
      <c r="W1403" s="348">
        <v>19973.0</v>
      </c>
      <c r="X1403" s="348">
        <v>8921.0</v>
      </c>
      <c r="Y1403" s="348">
        <v>48303.0</v>
      </c>
      <c r="Z1403" s="348">
        <v>6811.0</v>
      </c>
      <c r="AA1403" s="348">
        <v>9327.0</v>
      </c>
      <c r="AB1403" s="348">
        <v>28670.0</v>
      </c>
      <c r="AC1403" s="348">
        <v>3111.0</v>
      </c>
      <c r="AD1403" s="348">
        <v>5982.0</v>
      </c>
      <c r="AE1403" s="348">
        <v>6399.0</v>
      </c>
      <c r="AF1403" s="348">
        <v>8887.0</v>
      </c>
      <c r="AG1403" s="348">
        <v>2977.0</v>
      </c>
      <c r="AH1403" s="348">
        <v>4839.0</v>
      </c>
      <c r="AI1403" s="348">
        <v>4214.0</v>
      </c>
      <c r="AJ1403" s="353"/>
      <c r="AK1403" s="353"/>
      <c r="AL1403" s="353"/>
      <c r="AM1403" s="353"/>
      <c r="AN1403" s="353"/>
      <c r="AO1403" s="353"/>
      <c r="AP1403" s="353"/>
    </row>
    <row r="1404">
      <c r="A1404" s="345">
        <v>44245.0</v>
      </c>
      <c r="B1404" s="348">
        <v>7767.0</v>
      </c>
      <c r="C1404" s="348">
        <v>27896.0</v>
      </c>
      <c r="D1404" s="348">
        <v>20209.0</v>
      </c>
      <c r="E1404" s="348">
        <v>5572.0</v>
      </c>
      <c r="F1404" s="348">
        <v>4495.0</v>
      </c>
      <c r="G1404" s="348">
        <v>19458.0</v>
      </c>
      <c r="H1404" s="348">
        <v>302435.0</v>
      </c>
      <c r="I1404" s="348">
        <v>3901.0</v>
      </c>
      <c r="J1404" s="348">
        <v>156868.0</v>
      </c>
      <c r="K1404" s="348">
        <v>92009.0</v>
      </c>
      <c r="L1404" s="348">
        <v>111223.0</v>
      </c>
      <c r="M1404" s="348">
        <v>3968.0</v>
      </c>
      <c r="N1404" s="348">
        <v>41357.0</v>
      </c>
      <c r="O1404" s="348">
        <v>11680.0</v>
      </c>
      <c r="P1404" s="348">
        <v>17724.0</v>
      </c>
      <c r="Q1404" s="348">
        <v>6172.0</v>
      </c>
      <c r="R1404" s="348">
        <v>8031.0</v>
      </c>
      <c r="S1404" s="348">
        <v>6662.0</v>
      </c>
      <c r="T1404" s="348">
        <v>13252.0</v>
      </c>
      <c r="U1404" s="348">
        <v>26657.0</v>
      </c>
      <c r="V1404" s="348">
        <v>11201.0</v>
      </c>
      <c r="W1404" s="348">
        <v>20124.0</v>
      </c>
      <c r="X1404" s="348">
        <v>8959.0</v>
      </c>
      <c r="Y1404" s="348">
        <v>48524.0</v>
      </c>
      <c r="Z1404" s="348">
        <v>6926.0</v>
      </c>
      <c r="AA1404" s="348">
        <v>9679.0</v>
      </c>
      <c r="AB1404" s="348">
        <v>28730.0</v>
      </c>
      <c r="AC1404" s="348">
        <v>3140.0</v>
      </c>
      <c r="AD1404" s="348">
        <v>6012.0</v>
      </c>
      <c r="AE1404" s="348">
        <v>6428.0</v>
      </c>
      <c r="AF1404" s="348">
        <v>8895.0</v>
      </c>
      <c r="AG1404" s="348">
        <v>3016.0</v>
      </c>
      <c r="AH1404" s="348">
        <v>5027.0</v>
      </c>
      <c r="AI1404" s="348">
        <v>4225.0</v>
      </c>
      <c r="AJ1404" s="353"/>
      <c r="AK1404" s="353"/>
      <c r="AL1404" s="353"/>
      <c r="AM1404" s="353"/>
      <c r="AN1404" s="353"/>
      <c r="AO1404" s="353"/>
      <c r="AP1404" s="353"/>
    </row>
    <row r="1405">
      <c r="A1405" s="366">
        <v>44246.0</v>
      </c>
      <c r="B1405" s="354">
        <f t="shared" ref="B1405:AI1405" si="400">B1406-B1759</f>
        <v>7776</v>
      </c>
      <c r="C1405" s="354">
        <f t="shared" si="400"/>
        <v>28340</v>
      </c>
      <c r="D1405" s="354">
        <f t="shared" si="400"/>
        <v>20553</v>
      </c>
      <c r="E1405" s="354">
        <f t="shared" si="400"/>
        <v>5737</v>
      </c>
      <c r="F1405" s="354">
        <f t="shared" si="400"/>
        <v>4510</v>
      </c>
      <c r="G1405" s="354">
        <f t="shared" si="400"/>
        <v>19717</v>
      </c>
      <c r="H1405" s="354">
        <f t="shared" si="400"/>
        <v>304799</v>
      </c>
      <c r="I1405" s="354">
        <f t="shared" si="400"/>
        <v>3927</v>
      </c>
      <c r="J1405" s="354">
        <f t="shared" si="400"/>
        <v>159519</v>
      </c>
      <c r="K1405" s="354">
        <f t="shared" si="400"/>
        <v>92458</v>
      </c>
      <c r="L1405" s="354">
        <f t="shared" si="400"/>
        <v>111822</v>
      </c>
      <c r="M1405" s="354">
        <f t="shared" si="400"/>
        <v>3991</v>
      </c>
      <c r="N1405" s="354">
        <f t="shared" si="400"/>
        <v>41868</v>
      </c>
      <c r="O1405" s="354">
        <f t="shared" si="400"/>
        <v>11713</v>
      </c>
      <c r="P1405" s="354">
        <f t="shared" si="400"/>
        <v>18006</v>
      </c>
      <c r="Q1405" s="354">
        <f t="shared" si="400"/>
        <v>6661</v>
      </c>
      <c r="R1405" s="354">
        <f t="shared" si="400"/>
        <v>8102</v>
      </c>
      <c r="S1405" s="354">
        <f t="shared" si="400"/>
        <v>6673</v>
      </c>
      <c r="T1405" s="354">
        <f t="shared" si="400"/>
        <v>13283</v>
      </c>
      <c r="U1405" s="354">
        <f t="shared" si="400"/>
        <v>26730</v>
      </c>
      <c r="V1405" s="354">
        <f t="shared" si="400"/>
        <v>11275</v>
      </c>
      <c r="W1405" s="354">
        <f t="shared" si="400"/>
        <v>20239</v>
      </c>
      <c r="X1405" s="354">
        <f t="shared" si="400"/>
        <v>9076</v>
      </c>
      <c r="Y1405" s="354">
        <f t="shared" si="400"/>
        <v>49051</v>
      </c>
      <c r="Z1405" s="354">
        <f t="shared" si="400"/>
        <v>7085</v>
      </c>
      <c r="AA1405" s="354">
        <f t="shared" si="400"/>
        <v>9946</v>
      </c>
      <c r="AB1405" s="354">
        <f t="shared" si="400"/>
        <v>28802</v>
      </c>
      <c r="AC1405" s="354">
        <f t="shared" si="400"/>
        <v>3202</v>
      </c>
      <c r="AD1405" s="354">
        <f t="shared" si="400"/>
        <v>6035</v>
      </c>
      <c r="AE1405" s="354">
        <f t="shared" si="400"/>
        <v>6436</v>
      </c>
      <c r="AF1405" s="354">
        <f t="shared" si="400"/>
        <v>8928</v>
      </c>
      <c r="AG1405" s="354">
        <f t="shared" si="400"/>
        <v>3345</v>
      </c>
      <c r="AH1405" s="354">
        <f t="shared" si="400"/>
        <v>5162</v>
      </c>
      <c r="AI1405" s="354">
        <f t="shared" si="400"/>
        <v>4238</v>
      </c>
      <c r="AJ1405" s="353"/>
      <c r="AK1405" s="353"/>
      <c r="AL1405" s="353"/>
      <c r="AM1405" s="353"/>
      <c r="AN1405" s="353"/>
      <c r="AO1405" s="353"/>
      <c r="AP1405" s="353"/>
    </row>
    <row r="1406">
      <c r="A1406" s="366">
        <v>44247.0</v>
      </c>
      <c r="B1406" s="348">
        <v>7794.0</v>
      </c>
      <c r="C1406" s="348">
        <v>28809.0</v>
      </c>
      <c r="D1406" s="348">
        <v>20877.0</v>
      </c>
      <c r="E1406" s="348">
        <v>5836.0</v>
      </c>
      <c r="F1406" s="348">
        <v>4525.0</v>
      </c>
      <c r="G1406" s="348">
        <v>19846.0</v>
      </c>
      <c r="H1406" s="348">
        <v>307685.0</v>
      </c>
      <c r="I1406" s="348">
        <v>3955.0</v>
      </c>
      <c r="J1406" s="348">
        <v>161047.0</v>
      </c>
      <c r="K1406" s="348">
        <v>92914.0</v>
      </c>
      <c r="L1406" s="348">
        <v>112411.0</v>
      </c>
      <c r="M1406" s="348">
        <v>4007.0</v>
      </c>
      <c r="N1406" s="348">
        <v>42679.0</v>
      </c>
      <c r="O1406" s="348">
        <v>11801.0</v>
      </c>
      <c r="P1406" s="348">
        <v>18256.0</v>
      </c>
      <c r="Q1406" s="348">
        <v>6752.0</v>
      </c>
      <c r="R1406" s="348">
        <v>8128.0</v>
      </c>
      <c r="S1406" s="348">
        <v>6691.0</v>
      </c>
      <c r="T1406" s="348">
        <v>13340.0</v>
      </c>
      <c r="U1406" s="348">
        <v>26840.0</v>
      </c>
      <c r="V1406" s="348">
        <v>11429.0</v>
      </c>
      <c r="W1406" s="348">
        <v>20357.0</v>
      </c>
      <c r="X1406" s="348">
        <v>9111.0</v>
      </c>
      <c r="Y1406" s="348">
        <v>49447.0</v>
      </c>
      <c r="Z1406" s="348">
        <v>7517.0</v>
      </c>
      <c r="AA1406" s="348">
        <v>10008.0</v>
      </c>
      <c r="AB1406" s="348">
        <v>28973.0</v>
      </c>
      <c r="AC1406" s="348">
        <v>3222.0</v>
      </c>
      <c r="AD1406" s="348">
        <v>6094.0</v>
      </c>
      <c r="AE1406" s="348">
        <v>6566.0</v>
      </c>
      <c r="AF1406" s="348">
        <v>8940.0</v>
      </c>
      <c r="AG1406" s="348">
        <v>3401.0</v>
      </c>
      <c r="AH1406" s="348">
        <v>5332.0</v>
      </c>
      <c r="AI1406" s="348">
        <v>4250.0</v>
      </c>
      <c r="AJ1406" s="353"/>
      <c r="AK1406" s="353"/>
      <c r="AL1406" s="353"/>
      <c r="AM1406" s="353"/>
      <c r="AN1406" s="353"/>
      <c r="AO1406" s="353"/>
      <c r="AP1406" s="353"/>
    </row>
    <row r="1407">
      <c r="A1407" s="362">
        <v>44248.0</v>
      </c>
      <c r="B1407" s="348">
        <v>7794.0</v>
      </c>
      <c r="C1407" s="348">
        <v>29084.0</v>
      </c>
      <c r="D1407" s="348">
        <v>21240.0</v>
      </c>
      <c r="E1407" s="348">
        <v>5890.0</v>
      </c>
      <c r="F1407" s="348">
        <v>4535.0</v>
      </c>
      <c r="G1407" s="348">
        <v>20101.0</v>
      </c>
      <c r="H1407" s="348">
        <v>310366.0</v>
      </c>
      <c r="I1407" s="348">
        <v>3979.0</v>
      </c>
      <c r="J1407" s="348">
        <v>162670.0</v>
      </c>
      <c r="K1407" s="348">
        <v>93142.0</v>
      </c>
      <c r="L1407" s="348">
        <v>112980.0</v>
      </c>
      <c r="M1407" s="348">
        <v>4028.0</v>
      </c>
      <c r="N1407" s="348">
        <v>43297.0</v>
      </c>
      <c r="O1407" s="348">
        <v>11826.0</v>
      </c>
      <c r="P1407" s="348">
        <v>18437.0</v>
      </c>
      <c r="Q1407" s="348">
        <v>6846.0</v>
      </c>
      <c r="R1407" s="348">
        <v>8150.0</v>
      </c>
      <c r="S1407" s="348">
        <v>6697.0</v>
      </c>
      <c r="T1407" s="348">
        <v>13381.0</v>
      </c>
      <c r="U1407" s="348">
        <v>26911.0</v>
      </c>
      <c r="V1407" s="348">
        <v>11444.0</v>
      </c>
      <c r="W1407" s="348">
        <v>20455.0</v>
      </c>
      <c r="X1407" s="348">
        <v>9112.0</v>
      </c>
      <c r="Y1407" s="348">
        <v>49781.0</v>
      </c>
      <c r="Z1407" s="348">
        <v>7588.0</v>
      </c>
      <c r="AA1407" s="348">
        <v>10140.0</v>
      </c>
      <c r="AB1407" s="348">
        <v>29062.0</v>
      </c>
      <c r="AC1407" s="348">
        <v>3226.0</v>
      </c>
      <c r="AD1407" s="348">
        <v>6107.0</v>
      </c>
      <c r="AE1407" s="348">
        <v>6586.0</v>
      </c>
      <c r="AF1407" s="348">
        <v>8952.0</v>
      </c>
      <c r="AG1407" s="348">
        <v>3426.0</v>
      </c>
      <c r="AH1407" s="348">
        <v>5584.0</v>
      </c>
      <c r="AI1407" s="348">
        <v>4259.0</v>
      </c>
      <c r="AJ1407" s="353"/>
      <c r="AK1407" s="353"/>
      <c r="AL1407" s="353"/>
      <c r="AM1407" s="353"/>
      <c r="AN1407" s="353"/>
      <c r="AO1407" s="353"/>
      <c r="AP1407" s="353"/>
    </row>
    <row r="1408">
      <c r="A1408" s="347">
        <f t="shared" ref="A1408:A1409" si="402">A1407+1</f>
        <v>44249</v>
      </c>
      <c r="B1408" s="354">
        <f t="shared" ref="B1408:AI1408" si="401">B1409-B1762</f>
        <v>7799</v>
      </c>
      <c r="C1408" s="354">
        <f t="shared" si="401"/>
        <v>29412</v>
      </c>
      <c r="D1408" s="354">
        <f t="shared" si="401"/>
        <v>21463</v>
      </c>
      <c r="E1408" s="354">
        <f t="shared" si="401"/>
        <v>5969</v>
      </c>
      <c r="F1408" s="354">
        <f t="shared" si="401"/>
        <v>4540</v>
      </c>
      <c r="G1408" s="354">
        <f t="shared" si="401"/>
        <v>20328</v>
      </c>
      <c r="H1408" s="354">
        <f t="shared" si="401"/>
        <v>312671</v>
      </c>
      <c r="I1408" s="354">
        <f t="shared" si="401"/>
        <v>3999</v>
      </c>
      <c r="J1408" s="354">
        <f t="shared" si="401"/>
        <v>165502</v>
      </c>
      <c r="K1408" s="354">
        <f t="shared" si="401"/>
        <v>94267</v>
      </c>
      <c r="L1408" s="354">
        <f t="shared" si="401"/>
        <v>113513</v>
      </c>
      <c r="M1408" s="354">
        <f t="shared" si="401"/>
        <v>4028</v>
      </c>
      <c r="N1408" s="354">
        <f t="shared" si="401"/>
        <v>43800</v>
      </c>
      <c r="O1408" s="354">
        <f t="shared" si="401"/>
        <v>11872</v>
      </c>
      <c r="P1408" s="354">
        <f t="shared" si="401"/>
        <v>18563</v>
      </c>
      <c r="Q1408" s="354">
        <f t="shared" si="401"/>
        <v>6914</v>
      </c>
      <c r="R1408" s="354">
        <f t="shared" si="401"/>
        <v>8171</v>
      </c>
      <c r="S1408" s="354">
        <f t="shared" si="401"/>
        <v>6700</v>
      </c>
      <c r="T1408" s="354">
        <f t="shared" si="401"/>
        <v>13524</v>
      </c>
      <c r="U1408" s="354">
        <f t="shared" si="401"/>
        <v>26937</v>
      </c>
      <c r="V1408" s="354">
        <f t="shared" si="401"/>
        <v>11539</v>
      </c>
      <c r="W1408" s="354">
        <f t="shared" si="401"/>
        <v>20560</v>
      </c>
      <c r="X1408" s="354">
        <f t="shared" si="401"/>
        <v>9139</v>
      </c>
      <c r="Y1408" s="354">
        <f t="shared" si="401"/>
        <v>49985</v>
      </c>
      <c r="Z1408" s="354">
        <f t="shared" si="401"/>
        <v>7734</v>
      </c>
      <c r="AA1408" s="354">
        <f t="shared" si="401"/>
        <v>10319</v>
      </c>
      <c r="AB1408" s="354">
        <f t="shared" si="401"/>
        <v>29155</v>
      </c>
      <c r="AC1408" s="354">
        <f t="shared" si="401"/>
        <v>3275</v>
      </c>
      <c r="AD1408" s="354">
        <f t="shared" si="401"/>
        <v>6107</v>
      </c>
      <c r="AE1408" s="354">
        <f t="shared" si="401"/>
        <v>6611</v>
      </c>
      <c r="AF1408" s="354">
        <f t="shared" si="401"/>
        <v>8952</v>
      </c>
      <c r="AG1408" s="354">
        <f t="shared" si="401"/>
        <v>3452</v>
      </c>
      <c r="AH1408" s="354">
        <f t="shared" si="401"/>
        <v>5918</v>
      </c>
      <c r="AI1408" s="354">
        <f t="shared" si="401"/>
        <v>4276</v>
      </c>
      <c r="AJ1408" s="353"/>
      <c r="AK1408" s="353"/>
      <c r="AL1408" s="353"/>
      <c r="AM1408" s="353"/>
      <c r="AN1408" s="353"/>
      <c r="AO1408" s="353"/>
      <c r="AP1408" s="353"/>
    </row>
    <row r="1409">
      <c r="A1409" s="347">
        <f t="shared" si="402"/>
        <v>44250</v>
      </c>
      <c r="B1409" s="348">
        <v>7806.0</v>
      </c>
      <c r="C1409" s="348">
        <v>29721.0</v>
      </c>
      <c r="D1409" s="348">
        <v>21622.0</v>
      </c>
      <c r="E1409" s="348">
        <v>6012.0</v>
      </c>
      <c r="F1409" s="348">
        <v>4550.0</v>
      </c>
      <c r="G1409" s="348">
        <v>20567.0</v>
      </c>
      <c r="H1409" s="348">
        <v>314485.0</v>
      </c>
      <c r="I1409" s="348">
        <v>4026.0</v>
      </c>
      <c r="J1409" s="348">
        <v>167551.0</v>
      </c>
      <c r="K1409" s="348">
        <v>94916.0</v>
      </c>
      <c r="L1409" s="348">
        <v>114024.0</v>
      </c>
      <c r="M1409" s="348">
        <v>4071.0</v>
      </c>
      <c r="N1409" s="348">
        <v>44341.0</v>
      </c>
      <c r="O1409" s="348">
        <v>11961.0</v>
      </c>
      <c r="P1409" s="348">
        <v>18673.0</v>
      </c>
      <c r="Q1409" s="348">
        <v>6931.0</v>
      </c>
      <c r="R1409" s="348">
        <v>8172.0</v>
      </c>
      <c r="S1409" s="348">
        <v>6760.0</v>
      </c>
      <c r="T1409" s="348">
        <v>13680.0</v>
      </c>
      <c r="U1409" s="348">
        <v>26991.0</v>
      </c>
      <c r="V1409" s="348">
        <v>11575.0</v>
      </c>
      <c r="W1409" s="348">
        <v>20667.0</v>
      </c>
      <c r="X1409" s="348">
        <v>9184.0</v>
      </c>
      <c r="Y1409" s="348">
        <v>50255.0</v>
      </c>
      <c r="Z1409" s="348">
        <v>7905.0</v>
      </c>
      <c r="AA1409" s="348">
        <v>10445.0</v>
      </c>
      <c r="AB1409" s="348">
        <v>29214.0</v>
      </c>
      <c r="AC1409" s="348">
        <v>3330.0</v>
      </c>
      <c r="AD1409" s="348">
        <v>6118.0</v>
      </c>
      <c r="AE1409" s="348">
        <v>6630.0</v>
      </c>
      <c r="AF1409" s="348">
        <v>8969.0</v>
      </c>
      <c r="AG1409" s="348">
        <v>3508.0</v>
      </c>
      <c r="AH1409" s="348">
        <v>6040.0</v>
      </c>
      <c r="AI1409" s="348">
        <v>4290.0</v>
      </c>
      <c r="AJ1409" s="353"/>
      <c r="AK1409" s="353"/>
      <c r="AL1409" s="353"/>
      <c r="AM1409" s="353"/>
      <c r="AN1409" s="353"/>
      <c r="AO1409" s="353"/>
      <c r="AP1409" s="353"/>
    </row>
    <row r="1410">
      <c r="A1410" s="345">
        <v>44251.0</v>
      </c>
      <c r="B1410" s="354">
        <f t="shared" ref="B1410:AI1410" si="403">B1411-B1764</f>
        <v>7815</v>
      </c>
      <c r="C1410" s="354">
        <f t="shared" si="403"/>
        <v>30013</v>
      </c>
      <c r="D1410" s="354">
        <f t="shared" si="403"/>
        <v>21627</v>
      </c>
      <c r="E1410" s="354">
        <f t="shared" si="403"/>
        <v>6078</v>
      </c>
      <c r="F1410" s="354">
        <f t="shared" si="403"/>
        <v>4560</v>
      </c>
      <c r="G1410" s="354">
        <f t="shared" si="403"/>
        <v>20820</v>
      </c>
      <c r="H1410" s="354">
        <f t="shared" si="403"/>
        <v>316928</v>
      </c>
      <c r="I1410" s="354">
        <f t="shared" si="403"/>
        <v>4075</v>
      </c>
      <c r="J1410" s="354">
        <f t="shared" si="403"/>
        <v>168930</v>
      </c>
      <c r="K1410" s="354">
        <f t="shared" si="403"/>
        <v>95485</v>
      </c>
      <c r="L1410" s="354">
        <f t="shared" si="403"/>
        <v>114572</v>
      </c>
      <c r="M1410" s="354">
        <f t="shared" si="403"/>
        <v>4086</v>
      </c>
      <c r="N1410" s="354">
        <f t="shared" si="403"/>
        <v>44882</v>
      </c>
      <c r="O1410" s="354">
        <f t="shared" si="403"/>
        <v>12028</v>
      </c>
      <c r="P1410" s="354">
        <f t="shared" si="403"/>
        <v>18781</v>
      </c>
      <c r="Q1410" s="354">
        <f t="shared" si="403"/>
        <v>7100</v>
      </c>
      <c r="R1410" s="354">
        <f t="shared" si="403"/>
        <v>8191</v>
      </c>
      <c r="S1410" s="354">
        <f t="shared" si="403"/>
        <v>6785</v>
      </c>
      <c r="T1410" s="354">
        <f t="shared" si="403"/>
        <v>13721</v>
      </c>
      <c r="U1410" s="354">
        <f t="shared" si="403"/>
        <v>27119</v>
      </c>
      <c r="V1410" s="354">
        <f t="shared" si="403"/>
        <v>11702</v>
      </c>
      <c r="W1410" s="354">
        <f t="shared" si="403"/>
        <v>20767</v>
      </c>
      <c r="X1410" s="354">
        <f t="shared" si="403"/>
        <v>9201</v>
      </c>
      <c r="Y1410" s="354">
        <f t="shared" si="403"/>
        <v>50549</v>
      </c>
      <c r="Z1410" s="354">
        <f t="shared" si="403"/>
        <v>7947</v>
      </c>
      <c r="AA1410" s="354">
        <f t="shared" si="403"/>
        <v>10538</v>
      </c>
      <c r="AB1410" s="354">
        <f t="shared" si="403"/>
        <v>29269</v>
      </c>
      <c r="AC1410" s="354">
        <f t="shared" si="403"/>
        <v>3330</v>
      </c>
      <c r="AD1410" s="354">
        <f t="shared" si="403"/>
        <v>6137</v>
      </c>
      <c r="AE1410" s="354">
        <f t="shared" si="403"/>
        <v>6664</v>
      </c>
      <c r="AF1410" s="354">
        <f t="shared" si="403"/>
        <v>8988</v>
      </c>
      <c r="AG1410" s="354">
        <f t="shared" si="403"/>
        <v>3557</v>
      </c>
      <c r="AH1410" s="354">
        <f t="shared" si="403"/>
        <v>6182</v>
      </c>
      <c r="AI1410" s="354">
        <f t="shared" si="403"/>
        <v>4298</v>
      </c>
      <c r="AJ1410" s="353"/>
      <c r="AK1410" s="353"/>
      <c r="AL1410" s="353"/>
      <c r="AM1410" s="353"/>
      <c r="AN1410" s="353"/>
      <c r="AO1410" s="353"/>
      <c r="AP1410" s="353"/>
    </row>
    <row r="1411">
      <c r="A1411" s="345">
        <v>44252.0</v>
      </c>
      <c r="B1411" s="348">
        <v>7815.0</v>
      </c>
      <c r="C1411" s="348">
        <v>30305.0</v>
      </c>
      <c r="D1411" s="348">
        <v>21719.0</v>
      </c>
      <c r="E1411" s="348">
        <v>6364.0</v>
      </c>
      <c r="F1411" s="348">
        <v>4560.0</v>
      </c>
      <c r="G1411" s="348">
        <v>21075.0</v>
      </c>
      <c r="H1411" s="348">
        <v>319248.0</v>
      </c>
      <c r="I1411" s="348">
        <v>4117.0</v>
      </c>
      <c r="J1411" s="348">
        <v>169996.0</v>
      </c>
      <c r="K1411" s="348">
        <v>96722.0</v>
      </c>
      <c r="L1411" s="348">
        <v>115193.0</v>
      </c>
      <c r="M1411" s="348">
        <v>4113.0</v>
      </c>
      <c r="N1411" s="348">
        <v>45594.0</v>
      </c>
      <c r="O1411" s="348">
        <v>12099.0</v>
      </c>
      <c r="P1411" s="348">
        <v>18997.0</v>
      </c>
      <c r="Q1411" s="348">
        <v>7148.0</v>
      </c>
      <c r="R1411" s="348">
        <v>8266.0</v>
      </c>
      <c r="S1411" s="348">
        <v>6892.0</v>
      </c>
      <c r="T1411" s="348">
        <v>13766.0</v>
      </c>
      <c r="U1411" s="348">
        <v>27181.0</v>
      </c>
      <c r="V1411" s="348">
        <v>11728.0</v>
      </c>
      <c r="W1411" s="348">
        <v>20874.0</v>
      </c>
      <c r="X1411" s="348">
        <v>9261.0</v>
      </c>
      <c r="Y1411" s="348">
        <v>50876.0</v>
      </c>
      <c r="Z1411" s="348">
        <v>8128.0</v>
      </c>
      <c r="AA1411" s="348">
        <v>10668.0</v>
      </c>
      <c r="AB1411" s="348">
        <v>29332.0</v>
      </c>
      <c r="AC1411" s="348">
        <v>3330.0</v>
      </c>
      <c r="AD1411" s="348">
        <v>6158.0</v>
      </c>
      <c r="AE1411" s="348">
        <v>6696.0</v>
      </c>
      <c r="AF1411" s="348">
        <v>9010.0</v>
      </c>
      <c r="AG1411" s="348">
        <v>3587.0</v>
      </c>
      <c r="AH1411" s="348">
        <v>6273.0</v>
      </c>
      <c r="AI1411" s="348">
        <v>4320.0</v>
      </c>
      <c r="AJ1411" s="353"/>
      <c r="AK1411" s="353"/>
      <c r="AL1411" s="353"/>
      <c r="AM1411" s="353"/>
      <c r="AN1411" s="353"/>
      <c r="AO1411" s="353"/>
      <c r="AP1411" s="353"/>
    </row>
    <row r="1412">
      <c r="A1412" s="345">
        <v>44253.0</v>
      </c>
      <c r="B1412" s="354">
        <f t="shared" ref="B1412:AI1412" si="404">B1413-B1766</f>
        <v>7836</v>
      </c>
      <c r="C1412" s="354">
        <f t="shared" si="404"/>
        <v>30571</v>
      </c>
      <c r="D1412" s="354">
        <f t="shared" si="404"/>
        <v>21988</v>
      </c>
      <c r="E1412" s="354">
        <f t="shared" si="404"/>
        <v>6422</v>
      </c>
      <c r="F1412" s="354">
        <f t="shared" si="404"/>
        <v>4575</v>
      </c>
      <c r="G1412" s="354">
        <f t="shared" si="404"/>
        <v>21298</v>
      </c>
      <c r="H1412" s="354">
        <f t="shared" si="404"/>
        <v>321033</v>
      </c>
      <c r="I1412" s="354">
        <f t="shared" si="404"/>
        <v>4169</v>
      </c>
      <c r="J1412" s="354">
        <f t="shared" si="404"/>
        <v>170864</v>
      </c>
      <c r="K1412" s="354">
        <f t="shared" si="404"/>
        <v>97841</v>
      </c>
      <c r="L1412" s="354">
        <f t="shared" si="404"/>
        <v>115728</v>
      </c>
      <c r="M1412" s="354">
        <f t="shared" si="404"/>
        <v>4135</v>
      </c>
      <c r="N1412" s="354">
        <f t="shared" si="404"/>
        <v>46026</v>
      </c>
      <c r="O1412" s="354">
        <f t="shared" si="404"/>
        <v>12132</v>
      </c>
      <c r="P1412" s="354">
        <f t="shared" si="404"/>
        <v>19106</v>
      </c>
      <c r="Q1412" s="354">
        <f t="shared" si="404"/>
        <v>7264</v>
      </c>
      <c r="R1412" s="354">
        <f t="shared" si="404"/>
        <v>8280</v>
      </c>
      <c r="S1412" s="354">
        <f t="shared" si="404"/>
        <v>7013</v>
      </c>
      <c r="T1412" s="354">
        <f t="shared" si="404"/>
        <v>13810</v>
      </c>
      <c r="U1412" s="354">
        <f t="shared" si="404"/>
        <v>27328</v>
      </c>
      <c r="V1412" s="354">
        <f t="shared" si="404"/>
        <v>11849</v>
      </c>
      <c r="W1412" s="354">
        <f t="shared" si="404"/>
        <v>20990</v>
      </c>
      <c r="X1412" s="354">
        <f t="shared" si="404"/>
        <v>9283</v>
      </c>
      <c r="Y1412" s="354">
        <f t="shared" si="404"/>
        <v>51082</v>
      </c>
      <c r="Z1412" s="354">
        <f t="shared" si="404"/>
        <v>8159</v>
      </c>
      <c r="AA1412" s="354">
        <f t="shared" si="404"/>
        <v>10783</v>
      </c>
      <c r="AB1412" s="354">
        <f t="shared" si="404"/>
        <v>29417</v>
      </c>
      <c r="AC1412" s="354">
        <f t="shared" si="404"/>
        <v>3379</v>
      </c>
      <c r="AD1412" s="354">
        <f t="shared" si="404"/>
        <v>6179</v>
      </c>
      <c r="AE1412" s="354">
        <f t="shared" si="404"/>
        <v>6739</v>
      </c>
      <c r="AF1412" s="354">
        <f t="shared" si="404"/>
        <v>9047</v>
      </c>
      <c r="AG1412" s="354">
        <f t="shared" si="404"/>
        <v>3664</v>
      </c>
      <c r="AH1412" s="354">
        <f t="shared" si="404"/>
        <v>6346</v>
      </c>
      <c r="AI1412" s="354">
        <f t="shared" si="404"/>
        <v>4336</v>
      </c>
      <c r="AJ1412" s="353"/>
      <c r="AK1412" s="353"/>
      <c r="AL1412" s="353"/>
      <c r="AM1412" s="353"/>
      <c r="AN1412" s="353"/>
      <c r="AO1412" s="353"/>
      <c r="AP1412" s="353"/>
    </row>
    <row r="1413">
      <c r="A1413" s="345">
        <v>44254.0</v>
      </c>
      <c r="B1413" s="348">
        <v>7844.0</v>
      </c>
      <c r="C1413" s="348">
        <v>30918.0</v>
      </c>
      <c r="D1413" s="348">
        <v>22030.0</v>
      </c>
      <c r="E1413" s="348">
        <v>6510.0</v>
      </c>
      <c r="F1413" s="348">
        <v>4587.0</v>
      </c>
      <c r="G1413" s="348">
        <v>21516.0</v>
      </c>
      <c r="H1413" s="348">
        <v>322207.0</v>
      </c>
      <c r="I1413" s="348">
        <v>4237.0</v>
      </c>
      <c r="J1413" s="348">
        <v>171515.0</v>
      </c>
      <c r="K1413" s="348">
        <v>100341.0</v>
      </c>
      <c r="L1413" s="348">
        <v>116245.0</v>
      </c>
      <c r="M1413" s="348">
        <v>4160.0</v>
      </c>
      <c r="N1413" s="348">
        <v>46493.0</v>
      </c>
      <c r="O1413" s="348">
        <v>12225.0</v>
      </c>
      <c r="P1413" s="348">
        <v>19231.0</v>
      </c>
      <c r="Q1413" s="348">
        <v>7333.0</v>
      </c>
      <c r="R1413" s="348">
        <v>8287.0</v>
      </c>
      <c r="S1413" s="348">
        <v>7041.0</v>
      </c>
      <c r="T1413" s="348">
        <v>13927.0</v>
      </c>
      <c r="U1413" s="348">
        <v>27419.0</v>
      </c>
      <c r="V1413" s="348">
        <v>11875.0</v>
      </c>
      <c r="W1413" s="348">
        <v>21108.0</v>
      </c>
      <c r="X1413" s="348">
        <v>9283.0</v>
      </c>
      <c r="Y1413" s="348">
        <v>51320.0</v>
      </c>
      <c r="Z1413" s="348">
        <v>8222.0</v>
      </c>
      <c r="AA1413" s="348">
        <v>10818.0</v>
      </c>
      <c r="AB1413" s="348">
        <v>29473.0</v>
      </c>
      <c r="AC1413" s="348">
        <v>3379.0</v>
      </c>
      <c r="AD1413" s="348">
        <v>6193.0</v>
      </c>
      <c r="AE1413" s="348">
        <v>6768.0</v>
      </c>
      <c r="AF1413" s="348">
        <v>9078.0</v>
      </c>
      <c r="AG1413" s="348">
        <v>3707.0</v>
      </c>
      <c r="AH1413" s="348">
        <v>6415.0</v>
      </c>
      <c r="AI1413" s="348">
        <v>4349.0</v>
      </c>
      <c r="AJ1413" s="353"/>
      <c r="AK1413" s="353"/>
      <c r="AL1413" s="353"/>
      <c r="AM1413" s="353"/>
      <c r="AN1413" s="353"/>
      <c r="AO1413" s="353"/>
      <c r="AP1413" s="353"/>
    </row>
    <row r="1414">
      <c r="A1414" s="345">
        <v>44255.0</v>
      </c>
      <c r="B1414" s="348">
        <v>7844.0</v>
      </c>
      <c r="C1414" s="348">
        <v>31077.0</v>
      </c>
      <c r="D1414" s="348">
        <v>22050.0</v>
      </c>
      <c r="E1414" s="348">
        <v>6597.0</v>
      </c>
      <c r="F1414" s="348">
        <v>4598.0</v>
      </c>
      <c r="G1414" s="348">
        <v>21775.0</v>
      </c>
      <c r="H1414" s="348">
        <v>322816.0</v>
      </c>
      <c r="I1414" s="348">
        <v>4246.0</v>
      </c>
      <c r="J1414" s="348">
        <v>172049.0</v>
      </c>
      <c r="K1414" s="348">
        <v>103073.0</v>
      </c>
      <c r="L1414" s="348">
        <v>116708.0</v>
      </c>
      <c r="M1414" s="348">
        <v>4187.0</v>
      </c>
      <c r="N1414" s="348">
        <v>46958.0</v>
      </c>
      <c r="O1414" s="348">
        <v>12289.0</v>
      </c>
      <c r="P1414" s="348">
        <v>19346.0</v>
      </c>
      <c r="Q1414" s="348">
        <v>7350.0</v>
      </c>
      <c r="R1414" s="348">
        <v>8291.0</v>
      </c>
      <c r="S1414" s="348">
        <v>7111.0</v>
      </c>
      <c r="T1414" s="348">
        <v>14080.0</v>
      </c>
      <c r="U1414" s="348">
        <v>27470.0</v>
      </c>
      <c r="V1414" s="348">
        <v>11893.0</v>
      </c>
      <c r="W1414" s="348">
        <v>21214.0</v>
      </c>
      <c r="X1414" s="348">
        <v>9283.0</v>
      </c>
      <c r="Y1414" s="348">
        <v>51564.0</v>
      </c>
      <c r="Z1414" s="348">
        <v>8227.0</v>
      </c>
      <c r="AA1414" s="348">
        <v>10913.0</v>
      </c>
      <c r="AB1414" s="348">
        <v>29564.0</v>
      </c>
      <c r="AC1414" s="348">
        <v>3379.0</v>
      </c>
      <c r="AD1414" s="348">
        <v>6193.0</v>
      </c>
      <c r="AE1414" s="348">
        <v>6796.0</v>
      </c>
      <c r="AF1414" s="348">
        <v>9127.0</v>
      </c>
      <c r="AG1414" s="348">
        <v>3835.0</v>
      </c>
      <c r="AH1414" s="348">
        <v>6441.0</v>
      </c>
      <c r="AI1414" s="348">
        <v>4359.0</v>
      </c>
      <c r="AJ1414" s="353"/>
      <c r="AK1414" s="353"/>
      <c r="AL1414" s="353"/>
      <c r="AM1414" s="353"/>
      <c r="AN1414" s="353"/>
      <c r="AO1414" s="353"/>
      <c r="AP1414" s="353"/>
    </row>
    <row r="1415">
      <c r="A1415" s="345">
        <v>44256.0</v>
      </c>
      <c r="B1415" s="354">
        <f t="shared" ref="B1415:AI1415" si="405">B1416-B1769</f>
        <v>7860</v>
      </c>
      <c r="C1415" s="354">
        <f t="shared" si="405"/>
        <v>31309</v>
      </c>
      <c r="D1415" s="354">
        <f t="shared" si="405"/>
        <v>22100</v>
      </c>
      <c r="E1415" s="354">
        <f t="shared" si="405"/>
        <v>6650</v>
      </c>
      <c r="F1415" s="354">
        <f t="shared" si="405"/>
        <v>4608</v>
      </c>
      <c r="G1415" s="354">
        <f t="shared" si="405"/>
        <v>22049</v>
      </c>
      <c r="H1415" s="354">
        <f t="shared" si="405"/>
        <v>326436</v>
      </c>
      <c r="I1415" s="354">
        <f t="shared" si="405"/>
        <v>4294</v>
      </c>
      <c r="J1415" s="354">
        <f t="shared" si="405"/>
        <v>173741</v>
      </c>
      <c r="K1415" s="354">
        <f t="shared" si="405"/>
        <v>103966</v>
      </c>
      <c r="L1415" s="354">
        <f t="shared" si="405"/>
        <v>117165</v>
      </c>
      <c r="M1415" s="354">
        <f t="shared" si="405"/>
        <v>4187</v>
      </c>
      <c r="N1415" s="354">
        <f t="shared" si="405"/>
        <v>47459</v>
      </c>
      <c r="O1415" s="354">
        <f t="shared" si="405"/>
        <v>12345</v>
      </c>
      <c r="P1415" s="354">
        <f t="shared" si="405"/>
        <v>19474</v>
      </c>
      <c r="Q1415" s="354">
        <f t="shared" si="405"/>
        <v>7403</v>
      </c>
      <c r="R1415" s="354">
        <f t="shared" si="405"/>
        <v>8311</v>
      </c>
      <c r="S1415" s="354">
        <f t="shared" si="405"/>
        <v>7134</v>
      </c>
      <c r="T1415" s="354">
        <f t="shared" si="405"/>
        <v>14185</v>
      </c>
      <c r="U1415" s="354">
        <f t="shared" si="405"/>
        <v>27500</v>
      </c>
      <c r="V1415" s="354">
        <f t="shared" si="405"/>
        <v>11958</v>
      </c>
      <c r="W1415" s="354">
        <f t="shared" si="405"/>
        <v>21314</v>
      </c>
      <c r="X1415" s="354">
        <f t="shared" si="405"/>
        <v>9285</v>
      </c>
      <c r="Y1415" s="354">
        <f t="shared" si="405"/>
        <v>51788</v>
      </c>
      <c r="Z1415" s="354">
        <f t="shared" si="405"/>
        <v>8261</v>
      </c>
      <c r="AA1415" s="354">
        <f t="shared" si="405"/>
        <v>10983</v>
      </c>
      <c r="AB1415" s="354">
        <f t="shared" si="405"/>
        <v>29639</v>
      </c>
      <c r="AC1415" s="354">
        <f t="shared" si="405"/>
        <v>3391</v>
      </c>
      <c r="AD1415" s="354">
        <f t="shared" si="405"/>
        <v>6193</v>
      </c>
      <c r="AE1415" s="354">
        <f t="shared" si="405"/>
        <v>6807</v>
      </c>
      <c r="AF1415" s="354">
        <f t="shared" si="405"/>
        <v>9168</v>
      </c>
      <c r="AG1415" s="354">
        <f t="shared" si="405"/>
        <v>3939</v>
      </c>
      <c r="AH1415" s="354">
        <f t="shared" si="405"/>
        <v>6634</v>
      </c>
      <c r="AI1415" s="354">
        <f t="shared" si="405"/>
        <v>4379</v>
      </c>
      <c r="AJ1415" s="353"/>
      <c r="AK1415" s="353"/>
      <c r="AL1415" s="353"/>
      <c r="AM1415" s="353"/>
      <c r="AN1415" s="353"/>
      <c r="AO1415" s="353"/>
      <c r="AP1415" s="353"/>
    </row>
    <row r="1416">
      <c r="A1416" s="345">
        <v>44257.0</v>
      </c>
      <c r="B1416" s="348">
        <v>7864.0</v>
      </c>
      <c r="C1416" s="348">
        <v>31534.0</v>
      </c>
      <c r="D1416" s="348">
        <v>22281.0</v>
      </c>
      <c r="E1416" s="348">
        <v>6704.0</v>
      </c>
      <c r="F1416" s="348">
        <v>4618.0</v>
      </c>
      <c r="G1416" s="348">
        <v>22315.0</v>
      </c>
      <c r="H1416" s="348">
        <v>328504.0</v>
      </c>
      <c r="I1416" s="348">
        <v>4307.0</v>
      </c>
      <c r="J1416" s="348">
        <v>175980.0</v>
      </c>
      <c r="K1416" s="348">
        <v>104786.0</v>
      </c>
      <c r="L1416" s="348">
        <v>117693.0</v>
      </c>
      <c r="M1416" s="348">
        <v>4232.0</v>
      </c>
      <c r="N1416" s="348">
        <v>48037.0</v>
      </c>
      <c r="O1416" s="348">
        <v>12464.0</v>
      </c>
      <c r="P1416" s="348">
        <v>19580.0</v>
      </c>
      <c r="Q1416" s="348">
        <v>7465.0</v>
      </c>
      <c r="R1416" s="348">
        <v>8323.0</v>
      </c>
      <c r="S1416" s="348">
        <v>7148.0</v>
      </c>
      <c r="T1416" s="348">
        <v>14223.0</v>
      </c>
      <c r="U1416" s="348">
        <v>27587.0</v>
      </c>
      <c r="V1416" s="348">
        <v>11976.0</v>
      </c>
      <c r="W1416" s="348">
        <v>21422.0</v>
      </c>
      <c r="X1416" s="348">
        <v>9302.0</v>
      </c>
      <c r="Y1416" s="348">
        <v>52094.0</v>
      </c>
      <c r="Z1416" s="348">
        <v>8336.0</v>
      </c>
      <c r="AA1416" s="348">
        <v>11057.0</v>
      </c>
      <c r="AB1416" s="348">
        <v>29745.0</v>
      </c>
      <c r="AC1416" s="348">
        <v>3403.0</v>
      </c>
      <c r="AD1416" s="348">
        <v>6223.0</v>
      </c>
      <c r="AE1416" s="348">
        <v>6835.0</v>
      </c>
      <c r="AF1416" s="348">
        <v>9216.0</v>
      </c>
      <c r="AG1416" s="348">
        <v>4038.0</v>
      </c>
      <c r="AH1416" s="348">
        <v>7176.0</v>
      </c>
      <c r="AI1416" s="348">
        <v>4395.0</v>
      </c>
      <c r="AJ1416" s="353"/>
      <c r="AK1416" s="353"/>
      <c r="AL1416" s="353"/>
      <c r="AM1416" s="353"/>
      <c r="AN1416" s="353"/>
      <c r="AO1416" s="353"/>
      <c r="AP1416" s="353"/>
    </row>
    <row r="1417">
      <c r="A1417" s="362">
        <v>44258.0</v>
      </c>
      <c r="B1417" s="354">
        <f t="shared" ref="B1417:AI1417" si="406">B1418-B1771</f>
        <v>7870</v>
      </c>
      <c r="C1417" s="354">
        <f t="shared" si="406"/>
        <v>31756</v>
      </c>
      <c r="D1417" s="354">
        <f t="shared" si="406"/>
        <v>22308</v>
      </c>
      <c r="E1417" s="354">
        <f t="shared" si="406"/>
        <v>6787</v>
      </c>
      <c r="F1417" s="354">
        <f t="shared" si="406"/>
        <v>4632</v>
      </c>
      <c r="G1417" s="354">
        <f t="shared" si="406"/>
        <v>22475</v>
      </c>
      <c r="H1417" s="354">
        <f t="shared" si="406"/>
        <v>330949</v>
      </c>
      <c r="I1417" s="354">
        <f t="shared" si="406"/>
        <v>4365</v>
      </c>
      <c r="J1417" s="354">
        <f t="shared" si="406"/>
        <v>178213</v>
      </c>
      <c r="K1417" s="354">
        <f t="shared" si="406"/>
        <v>106110</v>
      </c>
      <c r="L1417" s="354">
        <f t="shared" si="406"/>
        <v>118207</v>
      </c>
      <c r="M1417" s="354">
        <f t="shared" si="406"/>
        <v>4257</v>
      </c>
      <c r="N1417" s="354">
        <f t="shared" si="406"/>
        <v>48496</v>
      </c>
      <c r="O1417" s="354">
        <f t="shared" si="406"/>
        <v>12494</v>
      </c>
      <c r="P1417" s="354">
        <f t="shared" si="406"/>
        <v>19653</v>
      </c>
      <c r="Q1417" s="354">
        <f t="shared" si="406"/>
        <v>7632</v>
      </c>
      <c r="R1417" s="354">
        <f t="shared" si="406"/>
        <v>8342</v>
      </c>
      <c r="S1417" s="354">
        <f t="shared" si="406"/>
        <v>7166</v>
      </c>
      <c r="T1417" s="354">
        <f t="shared" si="406"/>
        <v>14284</v>
      </c>
      <c r="U1417" s="354">
        <f t="shared" si="406"/>
        <v>27665</v>
      </c>
      <c r="V1417" s="354">
        <f t="shared" si="406"/>
        <v>11995</v>
      </c>
      <c r="W1417" s="354">
        <f t="shared" si="406"/>
        <v>21543</v>
      </c>
      <c r="X1417" s="354">
        <f t="shared" si="406"/>
        <v>9332</v>
      </c>
      <c r="Y1417" s="354">
        <f t="shared" si="406"/>
        <v>52364</v>
      </c>
      <c r="Z1417" s="354">
        <f t="shared" si="406"/>
        <v>8424</v>
      </c>
      <c r="AA1417" s="354">
        <f t="shared" si="406"/>
        <v>11126</v>
      </c>
      <c r="AB1417" s="354">
        <f t="shared" si="406"/>
        <v>29910</v>
      </c>
      <c r="AC1417" s="354">
        <f t="shared" si="406"/>
        <v>3414</v>
      </c>
      <c r="AD1417" s="354">
        <f t="shared" si="406"/>
        <v>6239</v>
      </c>
      <c r="AE1417" s="354">
        <f t="shared" si="406"/>
        <v>6864</v>
      </c>
      <c r="AF1417" s="354">
        <f t="shared" si="406"/>
        <v>9252</v>
      </c>
      <c r="AG1417" s="354">
        <f t="shared" si="406"/>
        <v>4089</v>
      </c>
      <c r="AH1417" s="354">
        <f t="shared" si="406"/>
        <v>7302</v>
      </c>
      <c r="AI1417" s="354">
        <f t="shared" si="406"/>
        <v>4401</v>
      </c>
      <c r="AJ1417" s="353"/>
      <c r="AK1417" s="353"/>
      <c r="AL1417" s="353"/>
      <c r="AM1417" s="353"/>
      <c r="AN1417" s="353"/>
      <c r="AO1417" s="353"/>
      <c r="AP1417" s="353"/>
    </row>
    <row r="1418">
      <c r="A1418" s="362">
        <v>44259.0</v>
      </c>
      <c r="B1418" s="348">
        <v>7872.0</v>
      </c>
      <c r="C1418" s="348">
        <v>32012.0</v>
      </c>
      <c r="D1418" s="348">
        <v>22324.0</v>
      </c>
      <c r="E1418" s="348">
        <v>6823.0</v>
      </c>
      <c r="F1418" s="348">
        <v>4642.0</v>
      </c>
      <c r="G1418" s="348">
        <v>22755.0</v>
      </c>
      <c r="H1418" s="348">
        <v>332682.0</v>
      </c>
      <c r="I1418" s="348">
        <v>4386.0</v>
      </c>
      <c r="J1418" s="348">
        <v>179430.0</v>
      </c>
      <c r="K1418" s="348">
        <v>106818.0</v>
      </c>
      <c r="L1418" s="348">
        <v>118705.0</v>
      </c>
      <c r="M1418" s="348">
        <v>4278.0</v>
      </c>
      <c r="N1418" s="348">
        <v>48908.0</v>
      </c>
      <c r="O1418" s="348">
        <v>12564.0</v>
      </c>
      <c r="P1418" s="348">
        <v>19743.0</v>
      </c>
      <c r="Q1418" s="348">
        <v>7703.0</v>
      </c>
      <c r="R1418" s="348">
        <v>8359.0</v>
      </c>
      <c r="S1418" s="348">
        <v>7169.0</v>
      </c>
      <c r="T1418" s="348">
        <v>14330.0</v>
      </c>
      <c r="U1418" s="348">
        <v>27768.0</v>
      </c>
      <c r="V1418" s="348">
        <v>12006.0</v>
      </c>
      <c r="W1418" s="348">
        <v>21659.0</v>
      </c>
      <c r="X1418" s="348">
        <v>9338.0</v>
      </c>
      <c r="Y1418" s="348">
        <v>52678.0</v>
      </c>
      <c r="Z1418" s="348">
        <v>8477.0</v>
      </c>
      <c r="AA1418" s="348">
        <v>11185.0</v>
      </c>
      <c r="AB1418" s="348">
        <v>29980.0</v>
      </c>
      <c r="AC1418" s="348">
        <v>3423.0</v>
      </c>
      <c r="AD1418" s="348">
        <v>6250.0</v>
      </c>
      <c r="AE1418" s="348">
        <v>6901.0</v>
      </c>
      <c r="AF1418" s="348">
        <v>9300.0</v>
      </c>
      <c r="AG1418" s="348">
        <v>4132.0</v>
      </c>
      <c r="AH1418" s="348">
        <v>7348.0</v>
      </c>
      <c r="AI1418" s="348">
        <v>4408.0</v>
      </c>
      <c r="AJ1418" s="353"/>
      <c r="AK1418" s="353"/>
      <c r="AL1418" s="353"/>
      <c r="AM1418" s="353"/>
      <c r="AN1418" s="353"/>
      <c r="AO1418" s="353"/>
      <c r="AP1418" s="353"/>
    </row>
    <row r="1419">
      <c r="A1419" s="345">
        <v>44260.0</v>
      </c>
      <c r="B1419" s="354">
        <f t="shared" ref="B1419:AI1419" si="407">B1420-B1773</f>
        <v>7876</v>
      </c>
      <c r="C1419" s="354">
        <f t="shared" si="407"/>
        <v>32264</v>
      </c>
      <c r="D1419" s="354">
        <f t="shared" si="407"/>
        <v>22444</v>
      </c>
      <c r="E1419" s="354">
        <f t="shared" si="407"/>
        <v>6904</v>
      </c>
      <c r="F1419" s="354">
        <f t="shared" si="407"/>
        <v>4652</v>
      </c>
      <c r="G1419" s="354">
        <f t="shared" si="407"/>
        <v>22850</v>
      </c>
      <c r="H1419" s="354">
        <f t="shared" si="407"/>
        <v>333848</v>
      </c>
      <c r="I1419" s="354">
        <f t="shared" si="407"/>
        <v>4418</v>
      </c>
      <c r="J1419" s="354">
        <f t="shared" si="407"/>
        <v>181128</v>
      </c>
      <c r="K1419" s="354">
        <f t="shared" si="407"/>
        <v>107109</v>
      </c>
      <c r="L1419" s="354">
        <f t="shared" si="407"/>
        <v>119181</v>
      </c>
      <c r="M1419" s="354">
        <f t="shared" si="407"/>
        <v>4308</v>
      </c>
      <c r="N1419" s="354">
        <f t="shared" si="407"/>
        <v>49422</v>
      </c>
      <c r="O1419" s="354">
        <f t="shared" si="407"/>
        <v>12646</v>
      </c>
      <c r="P1419" s="354">
        <f t="shared" si="407"/>
        <v>19966</v>
      </c>
      <c r="Q1419" s="354">
        <f t="shared" si="407"/>
        <v>7767</v>
      </c>
      <c r="R1419" s="354">
        <f t="shared" si="407"/>
        <v>8376</v>
      </c>
      <c r="S1419" s="354">
        <f t="shared" si="407"/>
        <v>7170</v>
      </c>
      <c r="T1419" s="354">
        <f t="shared" si="407"/>
        <v>14376</v>
      </c>
      <c r="U1419" s="354">
        <f t="shared" si="407"/>
        <v>27894</v>
      </c>
      <c r="V1419" s="354">
        <f t="shared" si="407"/>
        <v>12022</v>
      </c>
      <c r="W1419" s="354">
        <f t="shared" si="407"/>
        <v>21787</v>
      </c>
      <c r="X1419" s="354">
        <f t="shared" si="407"/>
        <v>9361</v>
      </c>
      <c r="Y1419" s="354">
        <f t="shared" si="407"/>
        <v>52941</v>
      </c>
      <c r="Z1419" s="354">
        <f t="shared" si="407"/>
        <v>8487</v>
      </c>
      <c r="AA1419" s="354">
        <f t="shared" si="407"/>
        <v>11264</v>
      </c>
      <c r="AB1419" s="354">
        <f t="shared" si="407"/>
        <v>30079</v>
      </c>
      <c r="AC1419" s="354">
        <f t="shared" si="407"/>
        <v>3436</v>
      </c>
      <c r="AD1419" s="354">
        <f t="shared" si="407"/>
        <v>6266</v>
      </c>
      <c r="AE1419" s="354">
        <f t="shared" si="407"/>
        <v>6915</v>
      </c>
      <c r="AF1419" s="354">
        <f t="shared" si="407"/>
        <v>9333</v>
      </c>
      <c r="AG1419" s="354">
        <f t="shared" si="407"/>
        <v>4182</v>
      </c>
      <c r="AH1419" s="354">
        <f t="shared" si="407"/>
        <v>7588</v>
      </c>
      <c r="AI1419" s="354">
        <f t="shared" si="407"/>
        <v>4425</v>
      </c>
      <c r="AJ1419" s="353"/>
      <c r="AK1419" s="353"/>
      <c r="AL1419" s="353"/>
      <c r="AM1419" s="353"/>
      <c r="AN1419" s="353"/>
      <c r="AO1419" s="353"/>
      <c r="AP1419" s="353"/>
    </row>
    <row r="1420">
      <c r="A1420" s="345">
        <v>44261.0</v>
      </c>
      <c r="B1420" s="348">
        <v>7894.0</v>
      </c>
      <c r="C1420" s="348">
        <v>32483.0</v>
      </c>
      <c r="D1420" s="348">
        <v>23163.0</v>
      </c>
      <c r="E1420" s="348">
        <v>6989.0</v>
      </c>
      <c r="F1420" s="348">
        <v>4662.0</v>
      </c>
      <c r="G1420" s="348">
        <v>23099.0</v>
      </c>
      <c r="H1420" s="348">
        <v>335545.0</v>
      </c>
      <c r="I1420" s="348">
        <v>4452.0</v>
      </c>
      <c r="J1420" s="348">
        <v>182453.0</v>
      </c>
      <c r="K1420" s="348">
        <v>107156.0</v>
      </c>
      <c r="L1420" s="348">
        <v>119644.0</v>
      </c>
      <c r="M1420" s="348">
        <v>4334.0</v>
      </c>
      <c r="N1420" s="348">
        <v>49896.0</v>
      </c>
      <c r="O1420" s="348">
        <v>12810.0</v>
      </c>
      <c r="P1420" s="348">
        <v>20147.0</v>
      </c>
      <c r="Q1420" s="348">
        <v>7802.0</v>
      </c>
      <c r="R1420" s="348">
        <v>8394.0</v>
      </c>
      <c r="S1420" s="348">
        <v>7196.0</v>
      </c>
      <c r="T1420" s="348">
        <v>14474.0</v>
      </c>
      <c r="U1420" s="348">
        <v>27982.0</v>
      </c>
      <c r="V1420" s="348">
        <v>12030.0</v>
      </c>
      <c r="W1420" s="348">
        <v>21877.0</v>
      </c>
      <c r="X1420" s="348">
        <v>9385.0</v>
      </c>
      <c r="Y1420" s="348">
        <v>53251.0</v>
      </c>
      <c r="Z1420" s="348">
        <v>8491.0</v>
      </c>
      <c r="AA1420" s="348">
        <v>11333.0</v>
      </c>
      <c r="AB1420" s="348">
        <v>30166.0</v>
      </c>
      <c r="AC1420" s="348">
        <v>3455.0</v>
      </c>
      <c r="AD1420" s="348">
        <v>6319.0</v>
      </c>
      <c r="AE1420" s="348">
        <v>6944.0</v>
      </c>
      <c r="AF1420" s="348">
        <v>9360.0</v>
      </c>
      <c r="AG1420" s="348">
        <v>4271.0</v>
      </c>
      <c r="AH1420" s="348">
        <v>7618.0</v>
      </c>
      <c r="AI1420" s="348">
        <v>4435.0</v>
      </c>
      <c r="AJ1420" s="353"/>
      <c r="AK1420" s="353"/>
      <c r="AL1420" s="353"/>
      <c r="AM1420" s="353"/>
      <c r="AN1420" s="353"/>
      <c r="AO1420" s="353"/>
      <c r="AP1420" s="353"/>
    </row>
    <row r="1421">
      <c r="A1421" s="353"/>
      <c r="B1421" s="353"/>
      <c r="C1421" s="353"/>
      <c r="D1421" s="353"/>
      <c r="E1421" s="353"/>
      <c r="F1421" s="353"/>
      <c r="G1421" s="353"/>
      <c r="H1421" s="354"/>
      <c r="I1421" s="353"/>
      <c r="J1421" s="354"/>
      <c r="K1421" s="353"/>
      <c r="L1421" s="354"/>
      <c r="M1421" s="353"/>
      <c r="N1421" s="353"/>
      <c r="O1421" s="353"/>
      <c r="P1421" s="353"/>
      <c r="Q1421" s="353"/>
      <c r="R1421" s="353"/>
      <c r="S1421" s="353"/>
      <c r="T1421" s="353"/>
      <c r="U1421" s="353"/>
      <c r="V1421" s="353"/>
      <c r="W1421" s="353"/>
      <c r="X1421" s="353"/>
      <c r="Y1421" s="353"/>
      <c r="Z1421" s="353"/>
      <c r="AA1421" s="353"/>
      <c r="AB1421" s="353"/>
      <c r="AC1421" s="353"/>
      <c r="AD1421" s="353"/>
      <c r="AE1421" s="353"/>
      <c r="AF1421" s="353"/>
      <c r="AG1421" s="353"/>
      <c r="AH1421" s="353"/>
      <c r="AI1421" s="353"/>
      <c r="AJ1421" s="353"/>
      <c r="AK1421" s="353"/>
      <c r="AL1421" s="353"/>
      <c r="AM1421" s="353"/>
      <c r="AN1421" s="353"/>
      <c r="AO1421" s="353"/>
      <c r="AP1421" s="353"/>
    </row>
    <row r="1422">
      <c r="A1422" s="335" t="s">
        <v>788</v>
      </c>
      <c r="B1422" s="335" t="s">
        <v>626</v>
      </c>
      <c r="C1422" s="335" t="s">
        <v>627</v>
      </c>
      <c r="D1422" s="335" t="s">
        <v>595</v>
      </c>
      <c r="E1422" s="335" t="s">
        <v>785</v>
      </c>
      <c r="F1422" s="335" t="s">
        <v>123</v>
      </c>
      <c r="G1422" s="335" t="s">
        <v>629</v>
      </c>
      <c r="H1422" s="336" t="s">
        <v>630</v>
      </c>
      <c r="I1422" s="335" t="s">
        <v>223</v>
      </c>
      <c r="J1422" s="336" t="s">
        <v>631</v>
      </c>
      <c r="K1422" s="335" t="s">
        <v>632</v>
      </c>
      <c r="L1422" s="336" t="s">
        <v>633</v>
      </c>
      <c r="M1422" s="335" t="s">
        <v>634</v>
      </c>
      <c r="N1422" s="335" t="s">
        <v>635</v>
      </c>
      <c r="O1422" s="335" t="s">
        <v>636</v>
      </c>
      <c r="P1422" s="335" t="s">
        <v>637</v>
      </c>
      <c r="Q1422" s="335" t="s">
        <v>638</v>
      </c>
      <c r="R1422" s="335" t="s">
        <v>639</v>
      </c>
      <c r="S1422" s="335" t="s">
        <v>640</v>
      </c>
      <c r="T1422" s="335" t="s">
        <v>641</v>
      </c>
      <c r="U1422" s="335" t="s">
        <v>642</v>
      </c>
      <c r="V1422" s="335" t="s">
        <v>643</v>
      </c>
      <c r="W1422" s="335" t="s">
        <v>644</v>
      </c>
      <c r="X1422" s="335" t="s">
        <v>645</v>
      </c>
      <c r="Y1422" s="335" t="s">
        <v>646</v>
      </c>
      <c r="Z1422" s="335" t="s">
        <v>647</v>
      </c>
      <c r="AA1422" s="335" t="s">
        <v>648</v>
      </c>
      <c r="AB1422" s="335" t="s">
        <v>649</v>
      </c>
      <c r="AC1422" s="335" t="s">
        <v>650</v>
      </c>
      <c r="AD1422" s="335" t="s">
        <v>651</v>
      </c>
      <c r="AE1422" s="335" t="s">
        <v>652</v>
      </c>
      <c r="AF1422" s="335" t="s">
        <v>653</v>
      </c>
      <c r="AG1422" s="335" t="s">
        <v>654</v>
      </c>
      <c r="AH1422" s="335" t="s">
        <v>655</v>
      </c>
      <c r="AI1422" s="335" t="s">
        <v>195</v>
      </c>
      <c r="AJ1422" s="335" t="s">
        <v>656</v>
      </c>
      <c r="AK1422" s="335"/>
      <c r="AL1422" s="335"/>
      <c r="AM1422" s="335"/>
      <c r="AN1422" s="335"/>
      <c r="AO1422" s="335"/>
      <c r="AP1422" s="335"/>
    </row>
    <row r="1423">
      <c r="A1423" s="337">
        <v>43911.0</v>
      </c>
      <c r="B1423" s="353"/>
      <c r="C1423" s="353"/>
      <c r="D1423" s="353"/>
      <c r="E1423" s="353"/>
      <c r="F1423" s="353"/>
      <c r="G1423" s="338">
        <v>1.0</v>
      </c>
      <c r="H1423" s="339">
        <v>3.0</v>
      </c>
      <c r="I1423" s="353"/>
      <c r="J1423" s="354"/>
      <c r="K1423" s="353"/>
      <c r="L1423" s="354"/>
      <c r="M1423" s="353"/>
      <c r="N1423" s="353"/>
      <c r="O1423" s="353"/>
      <c r="P1423" s="353"/>
      <c r="Q1423" s="353"/>
      <c r="R1423" s="353"/>
      <c r="S1423" s="353"/>
      <c r="T1423" s="353"/>
      <c r="U1423" s="353"/>
      <c r="V1423" s="353"/>
      <c r="W1423" s="353"/>
      <c r="X1423" s="353"/>
      <c r="Y1423" s="353"/>
      <c r="Z1423" s="353"/>
      <c r="AA1423" s="353"/>
      <c r="AB1423" s="353"/>
      <c r="AC1423" s="353"/>
      <c r="AD1423" s="353"/>
      <c r="AE1423" s="353"/>
      <c r="AF1423" s="353"/>
      <c r="AG1423" s="353"/>
      <c r="AH1423" s="353"/>
      <c r="AI1423" s="353"/>
      <c r="AJ1423" s="353"/>
      <c r="AK1423" s="353"/>
      <c r="AL1423" s="353"/>
      <c r="AM1423" s="353"/>
      <c r="AN1423" s="353"/>
      <c r="AO1423" s="353"/>
      <c r="AP1423" s="353"/>
    </row>
    <row r="1424">
      <c r="A1424" s="337">
        <v>43912.0</v>
      </c>
      <c r="B1424" s="353"/>
      <c r="C1424" s="353"/>
      <c r="D1424" s="353"/>
      <c r="E1424" s="353"/>
      <c r="F1424" s="353"/>
      <c r="G1424" s="353"/>
      <c r="H1424" s="339">
        <v>5.0</v>
      </c>
      <c r="I1424" s="353"/>
      <c r="J1424" s="339">
        <v>4.0</v>
      </c>
      <c r="K1424" s="353"/>
      <c r="L1424" s="354"/>
      <c r="M1424" s="353"/>
      <c r="N1424" s="353"/>
      <c r="O1424" s="353"/>
      <c r="P1424" s="353"/>
      <c r="Q1424" s="353"/>
      <c r="R1424" s="353"/>
      <c r="S1424" s="353"/>
      <c r="T1424" s="353"/>
      <c r="U1424" s="353"/>
      <c r="V1424" s="353"/>
      <c r="W1424" s="353"/>
      <c r="X1424" s="353"/>
      <c r="Y1424" s="353"/>
      <c r="Z1424" s="353"/>
      <c r="AA1424" s="353"/>
      <c r="AB1424" s="353"/>
      <c r="AC1424" s="353"/>
      <c r="AD1424" s="353"/>
      <c r="AE1424" s="353"/>
      <c r="AF1424" s="353"/>
      <c r="AG1424" s="353"/>
      <c r="AH1424" s="353"/>
      <c r="AI1424" s="353"/>
      <c r="AJ1424" s="353"/>
      <c r="AK1424" s="353"/>
      <c r="AL1424" s="353"/>
      <c r="AM1424" s="353"/>
      <c r="AN1424" s="353"/>
      <c r="AO1424" s="353"/>
      <c r="AP1424" s="353"/>
    </row>
    <row r="1425">
      <c r="A1425" s="337">
        <v>43913.0</v>
      </c>
      <c r="B1425" s="353"/>
      <c r="C1425" s="353"/>
      <c r="D1425" s="353"/>
      <c r="E1425" s="353"/>
      <c r="F1425" s="353"/>
      <c r="G1425" s="353"/>
      <c r="H1425" s="339">
        <v>1.0</v>
      </c>
      <c r="I1425" s="353"/>
      <c r="J1425" s="354"/>
      <c r="K1425" s="353"/>
      <c r="L1425" s="354"/>
      <c r="M1425" s="353"/>
      <c r="N1425" s="353"/>
      <c r="O1425" s="353"/>
      <c r="P1425" s="353"/>
      <c r="Q1425" s="353"/>
      <c r="R1425" s="353"/>
      <c r="S1425" s="353"/>
      <c r="T1425" s="353"/>
      <c r="U1425" s="353"/>
      <c r="V1425" s="353"/>
      <c r="W1425" s="353"/>
      <c r="X1425" s="353"/>
      <c r="Y1425" s="353"/>
      <c r="Z1425" s="353"/>
      <c r="AA1425" s="353"/>
      <c r="AB1425" s="353"/>
      <c r="AC1425" s="353"/>
      <c r="AD1425" s="353"/>
      <c r="AE1425" s="353"/>
      <c r="AF1425" s="353"/>
      <c r="AG1425" s="353"/>
      <c r="AH1425" s="353"/>
      <c r="AI1425" s="353"/>
      <c r="AJ1425" s="353"/>
      <c r="AK1425" s="353"/>
      <c r="AL1425" s="353"/>
      <c r="AM1425" s="353"/>
      <c r="AN1425" s="353"/>
      <c r="AO1425" s="353"/>
      <c r="AP1425" s="353"/>
    </row>
    <row r="1426">
      <c r="A1426" s="337">
        <v>43914.0</v>
      </c>
      <c r="B1426" s="353"/>
      <c r="C1426" s="353"/>
      <c r="D1426" s="353"/>
      <c r="E1426" s="353"/>
      <c r="F1426" s="353"/>
      <c r="G1426" s="353"/>
      <c r="H1426" s="354"/>
      <c r="I1426" s="353"/>
      <c r="J1426" s="354"/>
      <c r="K1426" s="353"/>
      <c r="L1426" s="354"/>
      <c r="M1426" s="353"/>
      <c r="N1426" s="353"/>
      <c r="O1426" s="353"/>
      <c r="P1426" s="353"/>
      <c r="Q1426" s="353"/>
      <c r="R1426" s="353"/>
      <c r="S1426" s="353"/>
      <c r="T1426" s="353"/>
      <c r="U1426" s="353"/>
      <c r="V1426" s="353"/>
      <c r="W1426" s="353"/>
      <c r="X1426" s="353"/>
      <c r="Y1426" s="353"/>
      <c r="Z1426" s="353"/>
      <c r="AA1426" s="353"/>
      <c r="AB1426" s="353"/>
      <c r="AC1426" s="353"/>
      <c r="AD1426" s="353"/>
      <c r="AE1426" s="353"/>
      <c r="AF1426" s="353"/>
      <c r="AG1426" s="353"/>
      <c r="AH1426" s="353"/>
      <c r="AI1426" s="353"/>
      <c r="AJ1426" s="353"/>
      <c r="AK1426" s="353"/>
      <c r="AL1426" s="353"/>
      <c r="AM1426" s="353"/>
      <c r="AN1426" s="353"/>
      <c r="AO1426" s="353"/>
      <c r="AP1426" s="353"/>
    </row>
    <row r="1427">
      <c r="A1427" s="337">
        <v>43915.0</v>
      </c>
      <c r="B1427" s="353"/>
      <c r="C1427" s="353"/>
      <c r="D1427" s="353"/>
      <c r="E1427" s="353"/>
      <c r="F1427" s="353"/>
      <c r="G1427" s="353"/>
      <c r="H1427" s="354"/>
      <c r="I1427" s="353"/>
      <c r="J1427" s="354"/>
      <c r="K1427" s="353"/>
      <c r="L1427" s="339">
        <v>1.0</v>
      </c>
      <c r="M1427" s="353"/>
      <c r="N1427" s="353"/>
      <c r="O1427" s="353"/>
      <c r="P1427" s="353"/>
      <c r="Q1427" s="353"/>
      <c r="R1427" s="353"/>
      <c r="S1427" s="353"/>
      <c r="T1427" s="353"/>
      <c r="U1427" s="353"/>
      <c r="V1427" s="353"/>
      <c r="W1427" s="353"/>
      <c r="X1427" s="353"/>
      <c r="Y1427" s="353"/>
      <c r="Z1427" s="353"/>
      <c r="AA1427" s="353"/>
      <c r="AB1427" s="353"/>
      <c r="AC1427" s="353"/>
      <c r="AD1427" s="353"/>
      <c r="AE1427" s="353"/>
      <c r="AF1427" s="353"/>
      <c r="AG1427" s="353"/>
      <c r="AH1427" s="353"/>
      <c r="AI1427" s="353"/>
      <c r="AJ1427" s="353"/>
      <c r="AK1427" s="353"/>
      <c r="AL1427" s="353"/>
      <c r="AM1427" s="353"/>
      <c r="AN1427" s="353"/>
      <c r="AO1427" s="353"/>
      <c r="AP1427" s="353"/>
    </row>
    <row r="1428">
      <c r="A1428" s="337">
        <v>43916.0</v>
      </c>
      <c r="B1428" s="353"/>
      <c r="C1428" s="353"/>
      <c r="D1428" s="353"/>
      <c r="E1428" s="353"/>
      <c r="F1428" s="353"/>
      <c r="G1428" s="353"/>
      <c r="H1428" s="339">
        <v>2.0</v>
      </c>
      <c r="I1428" s="353"/>
      <c r="J1428" s="354"/>
      <c r="K1428" s="353"/>
      <c r="L1428" s="339">
        <v>2.0</v>
      </c>
      <c r="M1428" s="353"/>
      <c r="N1428" s="353"/>
      <c r="O1428" s="353"/>
      <c r="P1428" s="353"/>
      <c r="Q1428" s="353"/>
      <c r="R1428" s="353"/>
      <c r="S1428" s="353"/>
      <c r="T1428" s="353"/>
      <c r="U1428" s="353"/>
      <c r="V1428" s="353"/>
      <c r="W1428" s="353"/>
      <c r="X1428" s="353"/>
      <c r="Y1428" s="353"/>
      <c r="Z1428" s="353"/>
      <c r="AA1428" s="353"/>
      <c r="AB1428" s="353"/>
      <c r="AC1428" s="353"/>
      <c r="AD1428" s="353"/>
      <c r="AE1428" s="353"/>
      <c r="AF1428" s="353"/>
      <c r="AG1428" s="353"/>
      <c r="AH1428" s="353"/>
      <c r="AI1428" s="353"/>
      <c r="AJ1428" s="353"/>
      <c r="AK1428" s="353"/>
      <c r="AL1428" s="353"/>
      <c r="AM1428" s="353"/>
      <c r="AN1428" s="353"/>
      <c r="AO1428" s="353"/>
      <c r="AP1428" s="353"/>
    </row>
    <row r="1429">
      <c r="A1429" s="337">
        <v>43917.0</v>
      </c>
      <c r="B1429" s="353"/>
      <c r="C1429" s="353"/>
      <c r="D1429" s="353"/>
      <c r="E1429" s="353"/>
      <c r="F1429" s="353"/>
      <c r="G1429" s="353"/>
      <c r="H1429" s="339">
        <v>6.0</v>
      </c>
      <c r="I1429" s="353"/>
      <c r="J1429" s="354"/>
      <c r="K1429" s="353"/>
      <c r="L1429" s="339">
        <v>5.0</v>
      </c>
      <c r="M1429" s="353"/>
      <c r="N1429" s="353"/>
      <c r="O1429" s="353"/>
      <c r="P1429" s="353"/>
      <c r="Q1429" s="353"/>
      <c r="R1429" s="353"/>
      <c r="S1429" s="353"/>
      <c r="T1429" s="353"/>
      <c r="U1429" s="353"/>
      <c r="V1429" s="353"/>
      <c r="W1429" s="353"/>
      <c r="X1429" s="353"/>
      <c r="Y1429" s="353"/>
      <c r="Z1429" s="353"/>
      <c r="AA1429" s="353"/>
      <c r="AB1429" s="353"/>
      <c r="AC1429" s="353"/>
      <c r="AD1429" s="353"/>
      <c r="AE1429" s="353"/>
      <c r="AF1429" s="353"/>
      <c r="AG1429" s="353"/>
      <c r="AH1429" s="353"/>
      <c r="AI1429" s="353"/>
      <c r="AJ1429" s="353"/>
      <c r="AK1429" s="353"/>
      <c r="AL1429" s="353"/>
      <c r="AM1429" s="353"/>
      <c r="AN1429" s="353"/>
      <c r="AO1429" s="353"/>
      <c r="AP1429" s="353"/>
    </row>
    <row r="1430">
      <c r="A1430" s="337">
        <v>43918.0</v>
      </c>
      <c r="B1430" s="353"/>
      <c r="C1430" s="353"/>
      <c r="D1430" s="353"/>
      <c r="E1430" s="353"/>
      <c r="F1430" s="353"/>
      <c r="G1430" s="353"/>
      <c r="H1430" s="339">
        <v>12.0</v>
      </c>
      <c r="I1430" s="353"/>
      <c r="J1430" s="339">
        <v>1.0</v>
      </c>
      <c r="K1430" s="353"/>
      <c r="L1430" s="354"/>
      <c r="M1430" s="353"/>
      <c r="N1430" s="353"/>
      <c r="O1430" s="353"/>
      <c r="P1430" s="353"/>
      <c r="Q1430" s="353"/>
      <c r="R1430" s="353"/>
      <c r="S1430" s="353"/>
      <c r="T1430" s="353"/>
      <c r="U1430" s="353"/>
      <c r="V1430" s="353"/>
      <c r="W1430" s="353"/>
      <c r="X1430" s="353"/>
      <c r="Y1430" s="353"/>
      <c r="Z1430" s="353"/>
      <c r="AA1430" s="353"/>
      <c r="AB1430" s="353"/>
      <c r="AC1430" s="353"/>
      <c r="AD1430" s="353"/>
      <c r="AE1430" s="353"/>
      <c r="AF1430" s="353"/>
      <c r="AG1430" s="353"/>
      <c r="AH1430" s="353"/>
      <c r="AI1430" s="353"/>
      <c r="AJ1430" s="353"/>
      <c r="AK1430" s="353"/>
      <c r="AL1430" s="353"/>
      <c r="AM1430" s="353"/>
      <c r="AN1430" s="353"/>
      <c r="AO1430" s="353"/>
      <c r="AP1430" s="353"/>
    </row>
    <row r="1431">
      <c r="A1431" s="337">
        <v>43919.0</v>
      </c>
      <c r="B1431" s="353"/>
      <c r="C1431" s="353"/>
      <c r="D1431" s="353"/>
      <c r="E1431" s="353"/>
      <c r="F1431" s="353"/>
      <c r="G1431" s="353"/>
      <c r="H1431" s="339">
        <v>2.0</v>
      </c>
      <c r="I1431" s="353"/>
      <c r="J1431" s="354"/>
      <c r="K1431" s="353"/>
      <c r="L1431" s="339">
        <v>3.0</v>
      </c>
      <c r="M1431" s="353"/>
      <c r="N1431" s="353"/>
      <c r="O1431" s="353"/>
      <c r="P1431" s="353"/>
      <c r="Q1431" s="353"/>
      <c r="R1431" s="353"/>
      <c r="S1431" s="353"/>
      <c r="T1431" s="353"/>
      <c r="U1431" s="353"/>
      <c r="V1431" s="353"/>
      <c r="W1431" s="353"/>
      <c r="X1431" s="353"/>
      <c r="Y1431" s="353"/>
      <c r="Z1431" s="353"/>
      <c r="AA1431" s="353"/>
      <c r="AB1431" s="353"/>
      <c r="AC1431" s="353"/>
      <c r="AD1431" s="353"/>
      <c r="AE1431" s="353"/>
      <c r="AF1431" s="353"/>
      <c r="AG1431" s="353"/>
      <c r="AH1431" s="353"/>
      <c r="AI1431" s="353"/>
      <c r="AJ1431" s="353"/>
      <c r="AK1431" s="353"/>
      <c r="AL1431" s="353"/>
      <c r="AM1431" s="353"/>
      <c r="AN1431" s="353"/>
      <c r="AO1431" s="353"/>
      <c r="AP1431" s="353"/>
    </row>
    <row r="1432">
      <c r="A1432" s="337">
        <v>43920.0</v>
      </c>
      <c r="B1432" s="353"/>
      <c r="C1432" s="353"/>
      <c r="D1432" s="353"/>
      <c r="E1432" s="353"/>
      <c r="F1432" s="353"/>
      <c r="G1432" s="353"/>
      <c r="H1432" s="339">
        <v>3.0</v>
      </c>
      <c r="I1432" s="353"/>
      <c r="J1432" s="339">
        <v>2.0</v>
      </c>
      <c r="K1432" s="353"/>
      <c r="L1432" s="339">
        <v>5.0</v>
      </c>
      <c r="M1432" s="353"/>
      <c r="N1432" s="353"/>
      <c r="O1432" s="353"/>
      <c r="P1432" s="353"/>
      <c r="Q1432" s="353"/>
      <c r="R1432" s="353"/>
      <c r="S1432" s="353"/>
      <c r="T1432" s="353"/>
      <c r="U1432" s="353"/>
      <c r="V1432" s="338">
        <v>1.0</v>
      </c>
      <c r="W1432" s="353"/>
      <c r="X1432" s="353"/>
      <c r="Y1432" s="353"/>
      <c r="Z1432" s="353"/>
      <c r="AA1432" s="353"/>
      <c r="AB1432" s="353"/>
      <c r="AC1432" s="353"/>
      <c r="AD1432" s="353"/>
      <c r="AE1432" s="353"/>
      <c r="AF1432" s="353"/>
      <c r="AG1432" s="353"/>
      <c r="AH1432" s="353"/>
      <c r="AI1432" s="353"/>
      <c r="AJ1432" s="353"/>
      <c r="AK1432" s="353"/>
      <c r="AL1432" s="353"/>
      <c r="AM1432" s="353"/>
      <c r="AN1432" s="353"/>
      <c r="AO1432" s="353"/>
      <c r="AP1432" s="353"/>
    </row>
    <row r="1433">
      <c r="A1433" s="337">
        <v>43921.0</v>
      </c>
      <c r="B1433" s="353"/>
      <c r="C1433" s="353"/>
      <c r="D1433" s="338">
        <v>1.0</v>
      </c>
      <c r="E1433" s="353"/>
      <c r="F1433" s="353"/>
      <c r="G1433" s="353"/>
      <c r="H1433" s="354"/>
      <c r="I1433" s="353"/>
      <c r="J1433" s="339">
        <v>3.0</v>
      </c>
      <c r="K1433" s="353"/>
      <c r="L1433" s="354"/>
      <c r="M1433" s="338">
        <v>2.0</v>
      </c>
      <c r="N1433" s="353"/>
      <c r="O1433" s="353"/>
      <c r="P1433" s="353"/>
      <c r="Q1433" s="353"/>
      <c r="R1433" s="353"/>
      <c r="S1433" s="353"/>
      <c r="T1433" s="353"/>
      <c r="U1433" s="353"/>
      <c r="V1433" s="353"/>
      <c r="W1433" s="353"/>
      <c r="X1433" s="353"/>
      <c r="Y1433" s="353"/>
      <c r="Z1433" s="353"/>
      <c r="AA1433" s="353"/>
      <c r="AB1433" s="353"/>
      <c r="AC1433" s="353"/>
      <c r="AD1433" s="353"/>
      <c r="AE1433" s="353"/>
      <c r="AF1433" s="353"/>
      <c r="AG1433" s="353"/>
      <c r="AH1433" s="353"/>
      <c r="AI1433" s="353"/>
      <c r="AJ1433" s="353"/>
      <c r="AK1433" s="353"/>
      <c r="AL1433" s="353"/>
      <c r="AM1433" s="353"/>
      <c r="AN1433" s="353"/>
      <c r="AO1433" s="353"/>
      <c r="AP1433" s="353"/>
    </row>
    <row r="1434">
      <c r="A1434" s="337">
        <v>43922.0</v>
      </c>
      <c r="B1434" s="353"/>
      <c r="C1434" s="338">
        <v>10.0</v>
      </c>
      <c r="D1434" s="338">
        <v>5.0</v>
      </c>
      <c r="E1434" s="353"/>
      <c r="F1434" s="353"/>
      <c r="G1434" s="353"/>
      <c r="H1434" s="339">
        <v>2.0</v>
      </c>
      <c r="I1434" s="353"/>
      <c r="J1434" s="354"/>
      <c r="K1434" s="353"/>
      <c r="L1434" s="339">
        <v>1.0</v>
      </c>
      <c r="M1434" s="353"/>
      <c r="N1434" s="353"/>
      <c r="O1434" s="353"/>
      <c r="P1434" s="353"/>
      <c r="Q1434" s="353"/>
      <c r="R1434" s="353"/>
      <c r="S1434" s="353"/>
      <c r="T1434" s="353"/>
      <c r="U1434" s="353"/>
      <c r="V1434" s="353"/>
      <c r="W1434" s="353"/>
      <c r="X1434" s="353"/>
      <c r="Y1434" s="353"/>
      <c r="Z1434" s="353"/>
      <c r="AA1434" s="353"/>
      <c r="AB1434" s="338">
        <v>1.0</v>
      </c>
      <c r="AC1434" s="353"/>
      <c r="AD1434" s="338">
        <v>1.0</v>
      </c>
      <c r="AE1434" s="353"/>
      <c r="AF1434" s="338">
        <v>2.0</v>
      </c>
      <c r="AG1434" s="353"/>
      <c r="AH1434" s="353"/>
      <c r="AI1434" s="353"/>
      <c r="AJ1434" s="353"/>
      <c r="AK1434" s="353"/>
      <c r="AL1434" s="353"/>
      <c r="AM1434" s="353"/>
      <c r="AN1434" s="353"/>
      <c r="AO1434" s="353"/>
      <c r="AP1434" s="353"/>
    </row>
    <row r="1435">
      <c r="A1435" s="337">
        <v>43923.0</v>
      </c>
      <c r="B1435" s="353"/>
      <c r="C1435" s="353"/>
      <c r="D1435" s="353"/>
      <c r="E1435" s="353"/>
      <c r="F1435" s="353"/>
      <c r="G1435" s="353"/>
      <c r="H1435" s="339">
        <v>2.0</v>
      </c>
      <c r="I1435" s="353"/>
      <c r="J1435" s="354"/>
      <c r="K1435" s="353"/>
      <c r="L1435" s="339">
        <v>5.0</v>
      </c>
      <c r="M1435" s="353"/>
      <c r="N1435" s="353"/>
      <c r="O1435" s="338">
        <v>2.0</v>
      </c>
      <c r="P1435" s="353"/>
      <c r="Q1435" s="353"/>
      <c r="R1435" s="353"/>
      <c r="S1435" s="353"/>
      <c r="T1435" s="353"/>
      <c r="U1435" s="353"/>
      <c r="V1435" s="353"/>
      <c r="W1435" s="353"/>
      <c r="X1435" s="353"/>
      <c r="Y1435" s="353"/>
      <c r="Z1435" s="353"/>
      <c r="AA1435" s="353"/>
      <c r="AB1435" s="353"/>
      <c r="AC1435" s="353"/>
      <c r="AD1435" s="353"/>
      <c r="AE1435" s="353"/>
      <c r="AF1435" s="353"/>
      <c r="AG1435" s="353"/>
      <c r="AH1435" s="353"/>
      <c r="AI1435" s="353"/>
      <c r="AJ1435" s="353"/>
      <c r="AK1435" s="353"/>
      <c r="AL1435" s="353"/>
      <c r="AM1435" s="353"/>
      <c r="AN1435" s="353"/>
      <c r="AO1435" s="353"/>
      <c r="AP1435" s="353"/>
    </row>
    <row r="1436">
      <c r="A1436" s="337">
        <v>43924.0</v>
      </c>
      <c r="B1436" s="353"/>
      <c r="C1436" s="353"/>
      <c r="D1436" s="353"/>
      <c r="E1436" s="353"/>
      <c r="F1436" s="353"/>
      <c r="G1436" s="353"/>
      <c r="H1436" s="354"/>
      <c r="I1436" s="353"/>
      <c r="J1436" s="339">
        <v>1.0</v>
      </c>
      <c r="K1436" s="338">
        <v>11.0</v>
      </c>
      <c r="L1436" s="339">
        <v>3.0</v>
      </c>
      <c r="M1436" s="353"/>
      <c r="N1436" s="353"/>
      <c r="O1436" s="353"/>
      <c r="P1436" s="353"/>
      <c r="Q1436" s="353"/>
      <c r="R1436" s="353"/>
      <c r="S1436" s="338">
        <v>2.0</v>
      </c>
      <c r="T1436" s="353"/>
      <c r="U1436" s="353"/>
      <c r="V1436" s="353"/>
      <c r="W1436" s="353"/>
      <c r="X1436" s="353"/>
      <c r="Y1436" s="338">
        <v>4.0</v>
      </c>
      <c r="Z1436" s="353"/>
      <c r="AA1436" s="353"/>
      <c r="AB1436" s="353"/>
      <c r="AC1436" s="353"/>
      <c r="AD1436" s="353"/>
      <c r="AE1436" s="353"/>
      <c r="AF1436" s="338">
        <v>1.0</v>
      </c>
      <c r="AG1436" s="353"/>
      <c r="AH1436" s="353"/>
      <c r="AI1436" s="353"/>
      <c r="AJ1436" s="353"/>
      <c r="AK1436" s="353"/>
      <c r="AL1436" s="353"/>
      <c r="AM1436" s="353"/>
      <c r="AN1436" s="353"/>
      <c r="AO1436" s="353"/>
      <c r="AP1436" s="353"/>
    </row>
    <row r="1437">
      <c r="A1437" s="337">
        <v>43925.0</v>
      </c>
      <c r="B1437" s="353"/>
      <c r="C1437" s="353"/>
      <c r="D1437" s="353"/>
      <c r="E1437" s="353"/>
      <c r="F1437" s="353"/>
      <c r="G1437" s="353"/>
      <c r="H1437" s="339">
        <v>4.0</v>
      </c>
      <c r="I1437" s="353"/>
      <c r="J1437" s="354"/>
      <c r="K1437" s="353"/>
      <c r="L1437" s="339">
        <v>4.0</v>
      </c>
      <c r="M1437" s="353"/>
      <c r="N1437" s="338">
        <v>1.0</v>
      </c>
      <c r="O1437" s="353"/>
      <c r="P1437" s="353"/>
      <c r="Q1437" s="353"/>
      <c r="R1437" s="353"/>
      <c r="S1437" s="353"/>
      <c r="T1437" s="338">
        <v>1.0</v>
      </c>
      <c r="U1437" s="353"/>
      <c r="V1437" s="353"/>
      <c r="W1437" s="353"/>
      <c r="X1437" s="338">
        <v>1.0</v>
      </c>
      <c r="Y1437" s="338">
        <v>5.0</v>
      </c>
      <c r="Z1437" s="353"/>
      <c r="AA1437" s="353"/>
      <c r="AB1437" s="353"/>
      <c r="AC1437" s="353"/>
      <c r="AD1437" s="353"/>
      <c r="AE1437" s="353"/>
      <c r="AF1437" s="353"/>
      <c r="AG1437" s="353"/>
      <c r="AH1437" s="353"/>
      <c r="AI1437" s="353"/>
      <c r="AJ1437" s="353"/>
      <c r="AK1437" s="353"/>
      <c r="AL1437" s="353"/>
      <c r="AM1437" s="353"/>
      <c r="AN1437" s="353"/>
      <c r="AO1437" s="353"/>
      <c r="AP1437" s="353"/>
    </row>
    <row r="1438">
      <c r="A1438" s="337">
        <v>43926.0</v>
      </c>
      <c r="B1438" s="353"/>
      <c r="C1438" s="338">
        <v>8.0</v>
      </c>
      <c r="D1438" s="353"/>
      <c r="E1438" s="353"/>
      <c r="F1438" s="353"/>
      <c r="G1438" s="353"/>
      <c r="H1438" s="354"/>
      <c r="I1438" s="353"/>
      <c r="J1438" s="354"/>
      <c r="K1438" s="338">
        <v>3.0</v>
      </c>
      <c r="L1438" s="339">
        <v>1.0</v>
      </c>
      <c r="M1438" s="353"/>
      <c r="N1438" s="353"/>
      <c r="O1438" s="338">
        <v>2.0</v>
      </c>
      <c r="P1438" s="353"/>
      <c r="Q1438" s="353"/>
      <c r="R1438" s="353"/>
      <c r="S1438" s="353"/>
      <c r="T1438" s="353"/>
      <c r="U1438" s="353"/>
      <c r="V1438" s="353"/>
      <c r="W1438" s="353"/>
      <c r="X1438" s="353"/>
      <c r="Y1438" s="353"/>
      <c r="Z1438" s="353"/>
      <c r="AA1438" s="353"/>
      <c r="AB1438" s="353"/>
      <c r="AC1438" s="353"/>
      <c r="AD1438" s="353"/>
      <c r="AE1438" s="353"/>
      <c r="AF1438" s="353"/>
      <c r="AG1438" s="353"/>
      <c r="AH1438" s="353"/>
      <c r="AI1438" s="353"/>
      <c r="AJ1438" s="353"/>
      <c r="AK1438" s="353"/>
      <c r="AL1438" s="353"/>
      <c r="AM1438" s="353"/>
      <c r="AN1438" s="353"/>
      <c r="AO1438" s="353"/>
      <c r="AP1438" s="353"/>
    </row>
    <row r="1439">
      <c r="A1439" s="340">
        <v>43927.0</v>
      </c>
      <c r="B1439" s="353"/>
      <c r="C1439" s="353"/>
      <c r="D1439" s="353"/>
      <c r="E1439" s="353"/>
      <c r="F1439" s="353"/>
      <c r="G1439" s="353"/>
      <c r="H1439" s="356">
        <v>9.0</v>
      </c>
      <c r="I1439" s="353"/>
      <c r="J1439" s="356">
        <v>1.0</v>
      </c>
      <c r="K1439" s="353"/>
      <c r="L1439" s="356">
        <v>8.0</v>
      </c>
      <c r="M1439" s="353"/>
      <c r="N1439" s="353"/>
      <c r="O1439" s="353"/>
      <c r="P1439" s="353"/>
      <c r="Q1439" s="353"/>
      <c r="R1439" s="353"/>
      <c r="S1439" s="353"/>
      <c r="T1439" s="353"/>
      <c r="U1439" s="353"/>
      <c r="V1439" s="353"/>
      <c r="W1439" s="353"/>
      <c r="X1439" s="353"/>
      <c r="Y1439" s="355">
        <v>10.0</v>
      </c>
      <c r="Z1439" s="353"/>
      <c r="AA1439" s="353"/>
      <c r="AB1439" s="353"/>
      <c r="AC1439" s="353"/>
      <c r="AD1439" s="353"/>
      <c r="AE1439" s="353"/>
      <c r="AF1439" s="353"/>
      <c r="AG1439" s="353"/>
      <c r="AH1439" s="353"/>
      <c r="AI1439" s="353"/>
      <c r="AJ1439" s="353"/>
      <c r="AK1439" s="353"/>
      <c r="AL1439" s="353"/>
      <c r="AM1439" s="353"/>
      <c r="AN1439" s="353"/>
      <c r="AO1439" s="353"/>
      <c r="AP1439" s="353"/>
    </row>
    <row r="1440">
      <c r="A1440" s="340">
        <v>43928.0</v>
      </c>
      <c r="B1440" s="353"/>
      <c r="C1440" s="353"/>
      <c r="D1440" s="353"/>
      <c r="E1440" s="353"/>
      <c r="F1440" s="353"/>
      <c r="G1440" s="353"/>
      <c r="H1440" s="354"/>
      <c r="I1440" s="353"/>
      <c r="J1440" s="356">
        <v>4.0</v>
      </c>
      <c r="K1440" s="353"/>
      <c r="L1440" s="356">
        <v>3.0</v>
      </c>
      <c r="M1440" s="355">
        <v>1.0</v>
      </c>
      <c r="N1440" s="353"/>
      <c r="O1440" s="355">
        <v>2.0</v>
      </c>
      <c r="P1440" s="353"/>
      <c r="Q1440" s="353"/>
      <c r="R1440" s="353"/>
      <c r="S1440" s="353"/>
      <c r="T1440" s="353"/>
      <c r="U1440" s="353"/>
      <c r="V1440" s="353"/>
      <c r="W1440" s="353"/>
      <c r="X1440" s="353"/>
      <c r="Y1440" s="355">
        <v>2.0</v>
      </c>
      <c r="Z1440" s="353"/>
      <c r="AA1440" s="353"/>
      <c r="AB1440" s="353"/>
      <c r="AC1440" s="353"/>
      <c r="AD1440" s="353"/>
      <c r="AE1440" s="353"/>
      <c r="AF1440" s="353"/>
      <c r="AG1440" s="353"/>
      <c r="AH1440" s="353"/>
      <c r="AI1440" s="353"/>
      <c r="AJ1440" s="353"/>
      <c r="AK1440" s="353"/>
      <c r="AL1440" s="353"/>
      <c r="AM1440" s="353"/>
      <c r="AN1440" s="353"/>
      <c r="AO1440" s="353"/>
      <c r="AP1440" s="353"/>
    </row>
    <row r="1441">
      <c r="A1441" s="340">
        <v>43929.0</v>
      </c>
      <c r="B1441" s="353"/>
      <c r="C1441" s="353"/>
      <c r="D1441" s="353"/>
      <c r="E1441" s="353"/>
      <c r="F1441" s="353"/>
      <c r="G1441" s="355">
        <v>5.0</v>
      </c>
      <c r="H1441" s="356">
        <v>5.0</v>
      </c>
      <c r="I1441" s="353"/>
      <c r="J1441" s="354"/>
      <c r="K1441" s="353"/>
      <c r="L1441" s="356">
        <v>5.0</v>
      </c>
      <c r="M1441" s="353"/>
      <c r="N1441" s="353"/>
      <c r="O1441" s="355">
        <v>3.0</v>
      </c>
      <c r="P1441" s="353"/>
      <c r="Q1441" s="353"/>
      <c r="R1441" s="353"/>
      <c r="S1441" s="353"/>
      <c r="T1441" s="353"/>
      <c r="U1441" s="353"/>
      <c r="V1441" s="353"/>
      <c r="W1441" s="353"/>
      <c r="X1441" s="353"/>
      <c r="Y1441" s="353"/>
      <c r="Z1441" s="353"/>
      <c r="AA1441" s="353"/>
      <c r="AB1441" s="353"/>
      <c r="AC1441" s="353"/>
      <c r="AD1441" s="353"/>
      <c r="AE1441" s="353"/>
      <c r="AF1441" s="353"/>
      <c r="AG1441" s="353"/>
      <c r="AH1441" s="353"/>
      <c r="AI1441" s="353"/>
      <c r="AJ1441" s="353"/>
      <c r="AK1441" s="353"/>
      <c r="AL1441" s="353"/>
      <c r="AM1441" s="353"/>
      <c r="AN1441" s="353"/>
      <c r="AO1441" s="353"/>
      <c r="AP1441" s="353"/>
    </row>
    <row r="1442">
      <c r="A1442" s="340">
        <v>43930.0</v>
      </c>
      <c r="B1442" s="355">
        <v>1.0</v>
      </c>
      <c r="C1442" s="353"/>
      <c r="D1442" s="353"/>
      <c r="E1442" s="353"/>
      <c r="F1442" s="353"/>
      <c r="G1442" s="353"/>
      <c r="H1442" s="356">
        <v>12.0</v>
      </c>
      <c r="I1442" s="353"/>
      <c r="J1442" s="356">
        <v>2.0</v>
      </c>
      <c r="K1442" s="355">
        <v>4.0</v>
      </c>
      <c r="L1442" s="356">
        <v>3.0</v>
      </c>
      <c r="M1442" s="353"/>
      <c r="N1442" s="355">
        <v>2.0</v>
      </c>
      <c r="O1442" s="353"/>
      <c r="P1442" s="353"/>
      <c r="Q1442" s="353"/>
      <c r="R1442" s="353"/>
      <c r="S1442" s="355">
        <v>2.0</v>
      </c>
      <c r="T1442" s="353"/>
      <c r="U1442" s="353"/>
      <c r="V1442" s="353"/>
      <c r="W1442" s="353"/>
      <c r="X1442" s="353"/>
      <c r="Y1442" s="355">
        <v>2.0</v>
      </c>
      <c r="Z1442" s="353"/>
      <c r="AA1442" s="355">
        <v>1.0</v>
      </c>
      <c r="AB1442" s="353"/>
      <c r="AC1442" s="355">
        <v>1.0</v>
      </c>
      <c r="AD1442" s="353"/>
      <c r="AE1442" s="353"/>
      <c r="AF1442" s="353"/>
      <c r="AG1442" s="353"/>
      <c r="AH1442" s="353"/>
      <c r="AI1442" s="353"/>
      <c r="AJ1442" s="353"/>
      <c r="AK1442" s="353"/>
      <c r="AL1442" s="353"/>
      <c r="AM1442" s="353"/>
      <c r="AN1442" s="353"/>
      <c r="AO1442" s="353"/>
      <c r="AP1442" s="353"/>
    </row>
    <row r="1443">
      <c r="A1443" s="340">
        <v>43931.0</v>
      </c>
      <c r="B1443" s="353"/>
      <c r="C1443" s="355">
        <v>1.0</v>
      </c>
      <c r="D1443" s="353"/>
      <c r="E1443" s="353"/>
      <c r="F1443" s="353"/>
      <c r="G1443" s="353"/>
      <c r="H1443" s="354"/>
      <c r="I1443" s="353"/>
      <c r="J1443" s="354"/>
      <c r="K1443" s="353"/>
      <c r="L1443" s="356">
        <v>13.0</v>
      </c>
      <c r="M1443" s="353"/>
      <c r="N1443" s="353"/>
      <c r="O1443" s="355">
        <v>1.0</v>
      </c>
      <c r="P1443" s="353"/>
      <c r="Q1443" s="353"/>
      <c r="R1443" s="353"/>
      <c r="S1443" s="353"/>
      <c r="T1443" s="353"/>
      <c r="U1443" s="355">
        <v>6.0</v>
      </c>
      <c r="V1443" s="353"/>
      <c r="W1443" s="355">
        <v>8.0</v>
      </c>
      <c r="X1443" s="353"/>
      <c r="Y1443" s="355">
        <v>1.0</v>
      </c>
      <c r="Z1443" s="353"/>
      <c r="AA1443" s="353"/>
      <c r="AB1443" s="353"/>
      <c r="AC1443" s="353"/>
      <c r="AD1443" s="353"/>
      <c r="AE1443" s="353"/>
      <c r="AF1443" s="353"/>
      <c r="AG1443" s="353"/>
      <c r="AH1443" s="353"/>
      <c r="AI1443" s="353"/>
      <c r="AJ1443" s="353"/>
      <c r="AK1443" s="353"/>
      <c r="AL1443" s="353"/>
      <c r="AM1443" s="353"/>
      <c r="AN1443" s="353"/>
      <c r="AO1443" s="353"/>
      <c r="AP1443" s="353"/>
    </row>
    <row r="1444">
      <c r="A1444" s="340">
        <v>43932.0</v>
      </c>
      <c r="B1444" s="353"/>
      <c r="C1444" s="353"/>
      <c r="D1444" s="353"/>
      <c r="E1444" s="353"/>
      <c r="F1444" s="353"/>
      <c r="G1444" s="353"/>
      <c r="H1444" s="354"/>
      <c r="I1444" s="353"/>
      <c r="J1444" s="354"/>
      <c r="K1444" s="353"/>
      <c r="L1444" s="356">
        <v>2.0</v>
      </c>
      <c r="M1444" s="353"/>
      <c r="N1444" s="353"/>
      <c r="O1444" s="353"/>
      <c r="P1444" s="353"/>
      <c r="Q1444" s="353"/>
      <c r="R1444" s="353"/>
      <c r="S1444" s="353"/>
      <c r="T1444" s="353"/>
      <c r="U1444" s="355">
        <v>1.0</v>
      </c>
      <c r="V1444" s="353"/>
      <c r="W1444" s="353"/>
      <c r="X1444" s="353"/>
      <c r="Y1444" s="355">
        <v>1.0</v>
      </c>
      <c r="Z1444" s="353"/>
      <c r="AA1444" s="353"/>
      <c r="AB1444" s="353"/>
      <c r="AC1444" s="353"/>
      <c r="AD1444" s="353"/>
      <c r="AE1444" s="353"/>
      <c r="AF1444" s="353"/>
      <c r="AG1444" s="353"/>
      <c r="AH1444" s="353"/>
      <c r="AI1444" s="353"/>
      <c r="AJ1444" s="353"/>
      <c r="AK1444" s="353"/>
      <c r="AL1444" s="353"/>
      <c r="AM1444" s="353"/>
      <c r="AN1444" s="353"/>
      <c r="AO1444" s="353"/>
      <c r="AP1444" s="353"/>
    </row>
    <row r="1445">
      <c r="A1445" s="343">
        <v>43933.0</v>
      </c>
      <c r="B1445" s="353"/>
      <c r="C1445" s="353"/>
      <c r="D1445" s="353"/>
      <c r="E1445" s="353"/>
      <c r="F1445" s="353"/>
      <c r="G1445" s="353"/>
      <c r="H1445" s="356">
        <v>60.0</v>
      </c>
      <c r="I1445" s="353"/>
      <c r="J1445" s="354"/>
      <c r="K1445" s="355">
        <v>1.0</v>
      </c>
      <c r="L1445" s="356">
        <v>4.0</v>
      </c>
      <c r="M1445" s="353"/>
      <c r="N1445" s="353"/>
      <c r="O1445" s="353"/>
      <c r="P1445" s="353"/>
      <c r="Q1445" s="353"/>
      <c r="R1445" s="353"/>
      <c r="S1445" s="353"/>
      <c r="T1445" s="355">
        <v>3.0</v>
      </c>
      <c r="U1445" s="353"/>
      <c r="V1445" s="353"/>
      <c r="W1445" s="353"/>
      <c r="X1445" s="353"/>
      <c r="Y1445" s="353"/>
      <c r="Z1445" s="355">
        <v>2.0</v>
      </c>
      <c r="AA1445" s="353"/>
      <c r="AB1445" s="353"/>
      <c r="AC1445" s="353"/>
      <c r="AD1445" s="353"/>
      <c r="AE1445" s="353"/>
      <c r="AF1445" s="355">
        <v>2.0</v>
      </c>
      <c r="AG1445" s="355">
        <v>1.0</v>
      </c>
      <c r="AH1445" s="353"/>
      <c r="AI1445" s="353"/>
      <c r="AJ1445" s="353"/>
      <c r="AK1445" s="353"/>
      <c r="AL1445" s="353"/>
      <c r="AM1445" s="353"/>
      <c r="AN1445" s="353"/>
      <c r="AO1445" s="353"/>
      <c r="AP1445" s="353"/>
    </row>
    <row r="1446">
      <c r="A1446" s="343">
        <v>43934.0</v>
      </c>
      <c r="B1446" s="355">
        <v>3.0</v>
      </c>
      <c r="C1446" s="355">
        <v>1.0</v>
      </c>
      <c r="D1446" s="353"/>
      <c r="E1446" s="353"/>
      <c r="F1446" s="353"/>
      <c r="G1446" s="353"/>
      <c r="H1446" s="354"/>
      <c r="I1446" s="353"/>
      <c r="J1446" s="356">
        <v>3.0</v>
      </c>
      <c r="K1446" s="353"/>
      <c r="L1446" s="356">
        <v>5.0</v>
      </c>
      <c r="M1446" s="353"/>
      <c r="N1446" s="353"/>
      <c r="O1446" s="355">
        <v>1.0</v>
      </c>
      <c r="P1446" s="353"/>
      <c r="Q1446" s="353"/>
      <c r="R1446" s="353"/>
      <c r="S1446" s="353"/>
      <c r="T1446" s="353"/>
      <c r="U1446" s="353"/>
      <c r="V1446" s="355">
        <v>1.0</v>
      </c>
      <c r="W1446" s="355">
        <v>1.0</v>
      </c>
      <c r="X1446" s="353"/>
      <c r="Y1446" s="355">
        <v>6.0</v>
      </c>
      <c r="Z1446" s="353"/>
      <c r="AA1446" s="353"/>
      <c r="AB1446" s="353"/>
      <c r="AC1446" s="353"/>
      <c r="AD1446" s="353"/>
      <c r="AE1446" s="353"/>
      <c r="AF1446" s="353"/>
      <c r="AG1446" s="353"/>
      <c r="AH1446" s="353"/>
      <c r="AI1446" s="353"/>
      <c r="AJ1446" s="353"/>
      <c r="AK1446" s="353"/>
      <c r="AL1446" s="353"/>
      <c r="AM1446" s="353"/>
      <c r="AN1446" s="353"/>
      <c r="AO1446" s="353"/>
      <c r="AP1446" s="353"/>
    </row>
    <row r="1447">
      <c r="A1447" s="343">
        <v>43935.0</v>
      </c>
      <c r="B1447" s="353"/>
      <c r="C1447" s="355">
        <v>1.0</v>
      </c>
      <c r="D1447" s="353"/>
      <c r="E1447" s="353"/>
      <c r="F1447" s="353"/>
      <c r="G1447" s="355">
        <v>12.0</v>
      </c>
      <c r="H1447" s="356">
        <v>21.0</v>
      </c>
      <c r="I1447" s="353"/>
      <c r="J1447" s="356">
        <v>1.0</v>
      </c>
      <c r="K1447" s="353"/>
      <c r="L1447" s="356">
        <v>3.0</v>
      </c>
      <c r="M1447" s="355">
        <v>2.0</v>
      </c>
      <c r="N1447" s="353"/>
      <c r="O1447" s="353"/>
      <c r="P1447" s="355">
        <v>3.0</v>
      </c>
      <c r="Q1447" s="353"/>
      <c r="R1447" s="353"/>
      <c r="S1447" s="353"/>
      <c r="T1447" s="353"/>
      <c r="U1447" s="353"/>
      <c r="V1447" s="353"/>
      <c r="W1447" s="355">
        <v>1.0</v>
      </c>
      <c r="X1447" s="353"/>
      <c r="Y1447" s="355">
        <v>2.0</v>
      </c>
      <c r="Z1447" s="353"/>
      <c r="AA1447" s="353"/>
      <c r="AB1447" s="353"/>
      <c r="AC1447" s="353"/>
      <c r="AD1447" s="353"/>
      <c r="AE1447" s="353"/>
      <c r="AF1447" s="353"/>
      <c r="AG1447" s="353"/>
      <c r="AH1447" s="353"/>
      <c r="AI1447" s="353"/>
      <c r="AJ1447" s="353"/>
      <c r="AK1447" s="353"/>
      <c r="AL1447" s="353"/>
      <c r="AM1447" s="353"/>
      <c r="AN1447" s="353"/>
      <c r="AO1447" s="353"/>
      <c r="AP1447" s="353"/>
    </row>
    <row r="1448">
      <c r="A1448" s="343">
        <v>43936.0</v>
      </c>
      <c r="B1448" s="353"/>
      <c r="C1448" s="355">
        <v>2.0</v>
      </c>
      <c r="D1448" s="353"/>
      <c r="E1448" s="353"/>
      <c r="F1448" s="353"/>
      <c r="G1448" s="353"/>
      <c r="H1448" s="356">
        <v>1.0</v>
      </c>
      <c r="I1448" s="353"/>
      <c r="J1448" s="354"/>
      <c r="K1448" s="353"/>
      <c r="L1448" s="356">
        <v>5.0</v>
      </c>
      <c r="M1448" s="353"/>
      <c r="N1448" s="353"/>
      <c r="O1448" s="353"/>
      <c r="P1448" s="353"/>
      <c r="Q1448" s="355">
        <v>1.0</v>
      </c>
      <c r="R1448" s="353"/>
      <c r="S1448" s="353"/>
      <c r="T1448" s="353"/>
      <c r="U1448" s="355">
        <v>1.0</v>
      </c>
      <c r="V1448" s="353"/>
      <c r="W1448" s="353"/>
      <c r="X1448" s="353"/>
      <c r="Y1448" s="355">
        <v>9.0</v>
      </c>
      <c r="Z1448" s="353"/>
      <c r="AA1448" s="353"/>
      <c r="AB1448" s="353"/>
      <c r="AC1448" s="355">
        <v>1.0</v>
      </c>
      <c r="AD1448" s="353"/>
      <c r="AE1448" s="353"/>
      <c r="AF1448" s="353"/>
      <c r="AG1448" s="353"/>
      <c r="AH1448" s="353"/>
      <c r="AI1448" s="353"/>
      <c r="AJ1448" s="353"/>
      <c r="AK1448" s="353"/>
      <c r="AL1448" s="353"/>
      <c r="AM1448" s="353"/>
      <c r="AN1448" s="353"/>
      <c r="AO1448" s="353"/>
      <c r="AP1448" s="353"/>
    </row>
    <row r="1449">
      <c r="A1449" s="343">
        <v>43937.0</v>
      </c>
      <c r="B1449" s="353"/>
      <c r="C1449" s="355">
        <v>9.0</v>
      </c>
      <c r="D1449" s="353"/>
      <c r="E1449" s="353"/>
      <c r="F1449" s="353"/>
      <c r="G1449" s="355">
        <v>4.0</v>
      </c>
      <c r="H1449" s="356">
        <v>38.0</v>
      </c>
      <c r="I1449" s="353"/>
      <c r="J1449" s="356">
        <v>5.0</v>
      </c>
      <c r="K1449" s="353"/>
      <c r="L1449" s="356">
        <v>5.0</v>
      </c>
      <c r="M1449" s="353"/>
      <c r="N1449" s="355">
        <v>4.0</v>
      </c>
      <c r="O1449" s="353"/>
      <c r="P1449" s="355">
        <v>3.0</v>
      </c>
      <c r="Q1449" s="355">
        <v>1.0</v>
      </c>
      <c r="R1449" s="355">
        <v>3.0</v>
      </c>
      <c r="S1449" s="353"/>
      <c r="T1449" s="355">
        <v>1.0</v>
      </c>
      <c r="U1449" s="353"/>
      <c r="V1449" s="355">
        <v>3.0</v>
      </c>
      <c r="W1449" s="355">
        <v>2.0</v>
      </c>
      <c r="X1449" s="355">
        <v>3.0</v>
      </c>
      <c r="Y1449" s="353"/>
      <c r="Z1449" s="353"/>
      <c r="AA1449" s="355">
        <v>7.0</v>
      </c>
      <c r="AB1449" s="355">
        <v>4.0</v>
      </c>
      <c r="AC1449" s="353"/>
      <c r="AD1449" s="353"/>
      <c r="AE1449" s="353"/>
      <c r="AF1449" s="355">
        <v>10.0</v>
      </c>
      <c r="AG1449" s="353"/>
      <c r="AH1449" s="353"/>
      <c r="AI1449" s="353"/>
      <c r="AJ1449" s="353"/>
      <c r="AK1449" s="353"/>
      <c r="AL1449" s="353"/>
      <c r="AM1449" s="353"/>
      <c r="AN1449" s="353"/>
      <c r="AO1449" s="353"/>
      <c r="AP1449" s="353"/>
    </row>
    <row r="1450">
      <c r="A1450" s="343">
        <v>43938.0</v>
      </c>
      <c r="B1450" s="353"/>
      <c r="C1450" s="355">
        <v>4.0</v>
      </c>
      <c r="D1450" s="355">
        <v>2.0</v>
      </c>
      <c r="E1450" s="353"/>
      <c r="F1450" s="353"/>
      <c r="G1450" s="355">
        <v>3.0</v>
      </c>
      <c r="H1450" s="356">
        <v>2.0</v>
      </c>
      <c r="I1450" s="353"/>
      <c r="J1450" s="356">
        <v>13.0</v>
      </c>
      <c r="K1450" s="355">
        <v>17.0</v>
      </c>
      <c r="L1450" s="356">
        <v>8.0</v>
      </c>
      <c r="M1450" s="353"/>
      <c r="N1450" s="353"/>
      <c r="O1450" s="353"/>
      <c r="P1450" s="353"/>
      <c r="Q1450" s="353"/>
      <c r="R1450" s="353"/>
      <c r="S1450" s="353"/>
      <c r="T1450" s="353"/>
      <c r="U1450" s="355">
        <v>3.0</v>
      </c>
      <c r="V1450" s="353"/>
      <c r="W1450" s="353"/>
      <c r="X1450" s="353"/>
      <c r="Y1450" s="355">
        <v>1.0</v>
      </c>
      <c r="Z1450" s="353"/>
      <c r="AA1450" s="355">
        <v>2.0</v>
      </c>
      <c r="AB1450" s="355">
        <v>4.0</v>
      </c>
      <c r="AC1450" s="353"/>
      <c r="AD1450" s="353"/>
      <c r="AE1450" s="353"/>
      <c r="AF1450" s="353"/>
      <c r="AG1450" s="353"/>
      <c r="AH1450" s="353"/>
      <c r="AI1450" s="353"/>
      <c r="AJ1450" s="353"/>
      <c r="AK1450" s="353"/>
      <c r="AL1450" s="353"/>
      <c r="AM1450" s="353"/>
      <c r="AN1450" s="353"/>
      <c r="AO1450" s="353"/>
      <c r="AP1450" s="353"/>
    </row>
    <row r="1451">
      <c r="A1451" s="343">
        <v>43939.0</v>
      </c>
      <c r="B1451" s="353"/>
      <c r="C1451" s="353"/>
      <c r="D1451" s="353"/>
      <c r="E1451" s="353"/>
      <c r="F1451" s="353"/>
      <c r="G1451" s="355">
        <v>1.0</v>
      </c>
      <c r="H1451" s="356">
        <v>1.0</v>
      </c>
      <c r="I1451" s="353"/>
      <c r="J1451" s="354"/>
      <c r="K1451" s="355">
        <v>8.0</v>
      </c>
      <c r="L1451" s="356">
        <v>2.0</v>
      </c>
      <c r="M1451" s="353"/>
      <c r="N1451" s="355">
        <v>1.0</v>
      </c>
      <c r="O1451" s="353"/>
      <c r="P1451" s="353"/>
      <c r="Q1451" s="353"/>
      <c r="R1451" s="355">
        <v>1.0</v>
      </c>
      <c r="S1451" s="353"/>
      <c r="T1451" s="353"/>
      <c r="U1451" s="355">
        <v>2.0</v>
      </c>
      <c r="V1451" s="353"/>
      <c r="W1451" s="353"/>
      <c r="X1451" s="353"/>
      <c r="Y1451" s="353"/>
      <c r="Z1451" s="353"/>
      <c r="AA1451" s="353"/>
      <c r="AB1451" s="353"/>
      <c r="AC1451" s="353"/>
      <c r="AD1451" s="355">
        <v>5.0</v>
      </c>
      <c r="AE1451" s="353"/>
      <c r="AF1451" s="355">
        <v>3.0</v>
      </c>
      <c r="AG1451" s="353"/>
      <c r="AH1451" s="353"/>
      <c r="AI1451" s="353"/>
      <c r="AJ1451" s="353"/>
      <c r="AK1451" s="353"/>
      <c r="AL1451" s="353"/>
      <c r="AM1451" s="353"/>
      <c r="AN1451" s="353"/>
      <c r="AO1451" s="353"/>
      <c r="AP1451" s="353"/>
    </row>
    <row r="1452">
      <c r="A1452" s="343">
        <v>43940.0</v>
      </c>
      <c r="B1452" s="353"/>
      <c r="C1452" s="355">
        <v>2.0</v>
      </c>
      <c r="D1452" s="353"/>
      <c r="E1452" s="353"/>
      <c r="F1452" s="353"/>
      <c r="G1452" s="355">
        <v>1.0</v>
      </c>
      <c r="H1452" s="356">
        <v>29.0</v>
      </c>
      <c r="I1452" s="353"/>
      <c r="J1452" s="356">
        <v>4.0</v>
      </c>
      <c r="K1452" s="355">
        <v>7.0</v>
      </c>
      <c r="L1452" s="356">
        <v>2.0</v>
      </c>
      <c r="M1452" s="355">
        <v>1.0</v>
      </c>
      <c r="N1452" s="353"/>
      <c r="O1452" s="353"/>
      <c r="P1452" s="353"/>
      <c r="Q1452" s="353"/>
      <c r="R1452" s="353"/>
      <c r="S1452" s="355">
        <v>9.0</v>
      </c>
      <c r="T1452" s="353"/>
      <c r="U1452" s="353"/>
      <c r="V1452" s="353"/>
      <c r="W1452" s="353"/>
      <c r="X1452" s="353"/>
      <c r="Y1452" s="353"/>
      <c r="Z1452" s="353"/>
      <c r="AA1452" s="353"/>
      <c r="AB1452" s="353"/>
      <c r="AC1452" s="353"/>
      <c r="AD1452" s="353"/>
      <c r="AE1452" s="353"/>
      <c r="AF1452" s="353"/>
      <c r="AG1452" s="353"/>
      <c r="AH1452" s="353"/>
      <c r="AI1452" s="353"/>
      <c r="AJ1452" s="353"/>
      <c r="AK1452" s="353"/>
      <c r="AL1452" s="353"/>
      <c r="AM1452" s="353"/>
      <c r="AN1452" s="353"/>
      <c r="AO1452" s="353"/>
      <c r="AP1452" s="353"/>
    </row>
    <row r="1453">
      <c r="A1453" s="343">
        <v>43941.0</v>
      </c>
      <c r="B1453" s="353"/>
      <c r="C1453" s="355">
        <v>4.0</v>
      </c>
      <c r="D1453" s="355">
        <v>8.0</v>
      </c>
      <c r="E1453" s="355">
        <v>1.0</v>
      </c>
      <c r="F1453" s="353"/>
      <c r="G1453" s="355">
        <v>1.0</v>
      </c>
      <c r="H1453" s="354"/>
      <c r="I1453" s="355">
        <v>1.0</v>
      </c>
      <c r="J1453" s="356">
        <v>7.0</v>
      </c>
      <c r="K1453" s="353"/>
      <c r="L1453" s="354"/>
      <c r="M1453" s="353"/>
      <c r="N1453" s="353"/>
      <c r="O1453" s="355">
        <v>1.0</v>
      </c>
      <c r="P1453" s="355">
        <v>3.0</v>
      </c>
      <c r="Q1453" s="353"/>
      <c r="R1453" s="353"/>
      <c r="S1453" s="353"/>
      <c r="T1453" s="353"/>
      <c r="U1453" s="353"/>
      <c r="V1453" s="353"/>
      <c r="W1453" s="355">
        <v>1.0</v>
      </c>
      <c r="X1453" s="353"/>
      <c r="Y1453" s="355">
        <v>20.0</v>
      </c>
      <c r="Z1453" s="353"/>
      <c r="AA1453" s="353"/>
      <c r="AB1453" s="353"/>
      <c r="AC1453" s="353"/>
      <c r="AD1453" s="355">
        <v>4.0</v>
      </c>
      <c r="AE1453" s="353"/>
      <c r="AF1453" s="355">
        <v>10.0</v>
      </c>
      <c r="AG1453" s="353"/>
      <c r="AH1453" s="353"/>
      <c r="AI1453" s="353"/>
      <c r="AJ1453" s="353"/>
      <c r="AK1453" s="353"/>
      <c r="AL1453" s="353"/>
      <c r="AM1453" s="353"/>
      <c r="AN1453" s="353"/>
      <c r="AO1453" s="353"/>
      <c r="AP1453" s="353"/>
    </row>
    <row r="1454">
      <c r="A1454" s="343">
        <v>43942.0</v>
      </c>
      <c r="B1454" s="353"/>
      <c r="C1454" s="353"/>
      <c r="D1454" s="353"/>
      <c r="E1454" s="355">
        <v>1.0</v>
      </c>
      <c r="F1454" s="355">
        <v>1.0</v>
      </c>
      <c r="G1454" s="355">
        <v>2.0</v>
      </c>
      <c r="H1454" s="356">
        <v>56.0</v>
      </c>
      <c r="I1454" s="353"/>
      <c r="J1454" s="356">
        <v>19.0</v>
      </c>
      <c r="K1454" s="353"/>
      <c r="L1454" s="356">
        <v>2.0</v>
      </c>
      <c r="M1454" s="355">
        <v>1.0</v>
      </c>
      <c r="N1454" s="353"/>
      <c r="O1454" s="353"/>
      <c r="P1454" s="353"/>
      <c r="Q1454" s="353"/>
      <c r="R1454" s="355">
        <v>2.0</v>
      </c>
      <c r="S1454" s="353"/>
      <c r="T1454" s="353"/>
      <c r="U1454" s="353"/>
      <c r="V1454" s="353"/>
      <c r="W1454" s="353"/>
      <c r="X1454" s="353"/>
      <c r="Y1454" s="355">
        <v>10.0</v>
      </c>
      <c r="Z1454" s="355">
        <v>1.0</v>
      </c>
      <c r="AA1454" s="353"/>
      <c r="AB1454" s="353"/>
      <c r="AC1454" s="353"/>
      <c r="AD1454" s="353"/>
      <c r="AE1454" s="353"/>
      <c r="AF1454" s="353"/>
      <c r="AG1454" s="353"/>
      <c r="AH1454" s="353"/>
      <c r="AI1454" s="353"/>
      <c r="AJ1454" s="353"/>
      <c r="AK1454" s="353"/>
      <c r="AL1454" s="353"/>
      <c r="AM1454" s="353"/>
      <c r="AN1454" s="353"/>
      <c r="AO1454" s="353"/>
      <c r="AP1454" s="353"/>
    </row>
    <row r="1455">
      <c r="A1455" s="343">
        <v>43943.0</v>
      </c>
      <c r="B1455" s="344"/>
      <c r="C1455" s="341">
        <v>5.0</v>
      </c>
      <c r="D1455" s="341">
        <v>12.0</v>
      </c>
      <c r="E1455" s="344"/>
      <c r="F1455" s="344"/>
      <c r="G1455" s="344"/>
      <c r="H1455" s="342">
        <v>36.0</v>
      </c>
      <c r="I1455" s="344"/>
      <c r="J1455" s="342">
        <v>4.0</v>
      </c>
      <c r="K1455" s="341">
        <v>3.0</v>
      </c>
      <c r="L1455" s="342">
        <v>1.0</v>
      </c>
      <c r="M1455" s="344"/>
      <c r="N1455" s="344"/>
      <c r="O1455" s="344"/>
      <c r="P1455" s="344"/>
      <c r="Q1455" s="344"/>
      <c r="R1455" s="344"/>
      <c r="S1455" s="344"/>
      <c r="T1455" s="344"/>
      <c r="U1455" s="344"/>
      <c r="V1455" s="344"/>
      <c r="W1455" s="341">
        <v>8.0</v>
      </c>
      <c r="X1455" s="344"/>
      <c r="Y1455" s="341">
        <v>2.0</v>
      </c>
      <c r="Z1455" s="344"/>
      <c r="AA1455" s="344"/>
      <c r="AB1455" s="344"/>
      <c r="AC1455" s="344"/>
      <c r="AD1455" s="344"/>
      <c r="AE1455" s="344"/>
      <c r="AF1455" s="344"/>
      <c r="AG1455" s="344"/>
      <c r="AH1455" s="344"/>
      <c r="AI1455" s="344"/>
      <c r="AJ1455" s="344"/>
      <c r="AK1455" s="344"/>
      <c r="AL1455" s="344"/>
      <c r="AM1455" s="344"/>
      <c r="AN1455" s="344"/>
      <c r="AO1455" s="344"/>
      <c r="AP1455" s="344"/>
    </row>
    <row r="1456">
      <c r="A1456" s="343">
        <v>43944.0</v>
      </c>
      <c r="B1456" s="344"/>
      <c r="C1456" s="341">
        <v>8.0</v>
      </c>
      <c r="D1456" s="344"/>
      <c r="E1456" s="344"/>
      <c r="F1456" s="344"/>
      <c r="G1456" s="341">
        <v>2.0</v>
      </c>
      <c r="H1456" s="342">
        <v>4.0</v>
      </c>
      <c r="I1456" s="344"/>
      <c r="J1456" s="342">
        <v>8.0</v>
      </c>
      <c r="K1456" s="344"/>
      <c r="L1456" s="342">
        <v>11.0</v>
      </c>
      <c r="M1456" s="344"/>
      <c r="N1456" s="344"/>
      <c r="O1456" s="344"/>
      <c r="P1456" s="344"/>
      <c r="Q1456" s="344"/>
      <c r="R1456" s="344"/>
      <c r="S1456" s="341">
        <v>2.0</v>
      </c>
      <c r="T1456" s="344"/>
      <c r="U1456" s="341">
        <v>3.0</v>
      </c>
      <c r="V1456" s="344"/>
      <c r="W1456" s="344"/>
      <c r="X1456" s="344"/>
      <c r="Y1456" s="341">
        <v>5.0</v>
      </c>
      <c r="Z1456" s="344"/>
      <c r="AA1456" s="344"/>
      <c r="AB1456" s="344"/>
      <c r="AC1456" s="344"/>
      <c r="AD1456" s="344"/>
      <c r="AE1456" s="344"/>
      <c r="AF1456" s="341">
        <v>4.0</v>
      </c>
      <c r="AG1456" s="344"/>
      <c r="AH1456" s="344"/>
      <c r="AI1456" s="344"/>
      <c r="AJ1456" s="344"/>
      <c r="AK1456" s="344"/>
      <c r="AL1456" s="344"/>
      <c r="AM1456" s="344"/>
      <c r="AN1456" s="344"/>
      <c r="AO1456" s="344"/>
      <c r="AP1456" s="344"/>
    </row>
    <row r="1457">
      <c r="A1457" s="343">
        <v>43945.0</v>
      </c>
      <c r="B1457" s="353"/>
      <c r="C1457" s="353"/>
      <c r="D1457" s="355">
        <v>4.0</v>
      </c>
      <c r="E1457" s="353"/>
      <c r="F1457" s="353"/>
      <c r="G1457" s="355">
        <v>4.0</v>
      </c>
      <c r="H1457" s="356">
        <v>1.0</v>
      </c>
      <c r="I1457" s="353"/>
      <c r="J1457" s="356">
        <v>3.0</v>
      </c>
      <c r="K1457" s="355">
        <v>4.0</v>
      </c>
      <c r="L1457" s="356">
        <v>16.0</v>
      </c>
      <c r="M1457" s="353"/>
      <c r="N1457" s="353"/>
      <c r="O1457" s="353"/>
      <c r="P1457" s="355">
        <v>1.0</v>
      </c>
      <c r="Q1457" s="353"/>
      <c r="R1457" s="355">
        <v>1.0</v>
      </c>
      <c r="S1457" s="355">
        <v>2.0</v>
      </c>
      <c r="T1457" s="353"/>
      <c r="U1457" s="355">
        <v>1.0</v>
      </c>
      <c r="V1457" s="353"/>
      <c r="W1457" s="353"/>
      <c r="X1457" s="355">
        <v>1.0</v>
      </c>
      <c r="Y1457" s="355">
        <v>1.0</v>
      </c>
      <c r="Z1457" s="353"/>
      <c r="AA1457" s="353"/>
      <c r="AB1457" s="355">
        <v>3.0</v>
      </c>
      <c r="AC1457" s="353"/>
      <c r="AD1457" s="353"/>
      <c r="AE1457" s="353"/>
      <c r="AF1457" s="353"/>
      <c r="AG1457" s="353"/>
      <c r="AH1457" s="353"/>
      <c r="AI1457" s="353"/>
      <c r="AJ1457" s="353"/>
      <c r="AK1457" s="353"/>
      <c r="AL1457" s="353"/>
      <c r="AM1457" s="353"/>
      <c r="AN1457" s="353"/>
      <c r="AO1457" s="353"/>
      <c r="AP1457" s="353"/>
    </row>
    <row r="1458">
      <c r="A1458" s="343">
        <v>43946.0</v>
      </c>
      <c r="B1458" s="353"/>
      <c r="C1458" s="355">
        <v>15.0</v>
      </c>
      <c r="D1458" s="353"/>
      <c r="E1458" s="353"/>
      <c r="F1458" s="353"/>
      <c r="G1458" s="353"/>
      <c r="H1458" s="356">
        <v>7.0</v>
      </c>
      <c r="I1458" s="353"/>
      <c r="J1458" s="356">
        <v>3.0</v>
      </c>
      <c r="K1458" s="353"/>
      <c r="L1458" s="356">
        <v>5.0</v>
      </c>
      <c r="M1458" s="353"/>
      <c r="N1458" s="353"/>
      <c r="O1458" s="353"/>
      <c r="P1458" s="353"/>
      <c r="Q1458" s="353"/>
      <c r="R1458" s="353"/>
      <c r="S1458" s="355">
        <v>5.0</v>
      </c>
      <c r="T1458" s="353"/>
      <c r="U1458" s="355">
        <v>3.0</v>
      </c>
      <c r="V1458" s="353"/>
      <c r="W1458" s="353"/>
      <c r="X1458" s="353"/>
      <c r="Y1458" s="355">
        <v>1.0</v>
      </c>
      <c r="Z1458" s="353"/>
      <c r="AA1458" s="353"/>
      <c r="AB1458" s="355">
        <v>1.0</v>
      </c>
      <c r="AC1458" s="353"/>
      <c r="AD1458" s="353"/>
      <c r="AE1458" s="353"/>
      <c r="AF1458" s="353"/>
      <c r="AG1458" s="353"/>
      <c r="AH1458" s="353"/>
      <c r="AI1458" s="353"/>
      <c r="AJ1458" s="353"/>
      <c r="AK1458" s="353"/>
      <c r="AL1458" s="353"/>
      <c r="AM1458" s="353"/>
      <c r="AN1458" s="353"/>
      <c r="AO1458" s="353"/>
      <c r="AP1458" s="353"/>
    </row>
    <row r="1459">
      <c r="A1459" s="343">
        <v>43947.0</v>
      </c>
      <c r="B1459" s="353"/>
      <c r="C1459" s="355">
        <v>5.0</v>
      </c>
      <c r="D1459" s="353"/>
      <c r="E1459" s="353"/>
      <c r="F1459" s="353"/>
      <c r="G1459" s="353"/>
      <c r="H1459" s="356">
        <v>1.0</v>
      </c>
      <c r="I1459" s="353"/>
      <c r="J1459" s="354"/>
      <c r="K1459" s="355">
        <v>14.0</v>
      </c>
      <c r="L1459" s="356">
        <v>5.0</v>
      </c>
      <c r="M1459" s="353"/>
      <c r="N1459" s="353"/>
      <c r="O1459" s="353"/>
      <c r="P1459" s="353"/>
      <c r="Q1459" s="353"/>
      <c r="R1459" s="353"/>
      <c r="S1459" s="353"/>
      <c r="T1459" s="355">
        <v>13.0</v>
      </c>
      <c r="U1459" s="353"/>
      <c r="V1459" s="355">
        <v>6.0</v>
      </c>
      <c r="W1459" s="353"/>
      <c r="X1459" s="355">
        <v>1.0</v>
      </c>
      <c r="Y1459" s="355">
        <v>17.0</v>
      </c>
      <c r="Z1459" s="353"/>
      <c r="AA1459" s="353"/>
      <c r="AB1459" s="355">
        <v>1.0</v>
      </c>
      <c r="AC1459" s="353"/>
      <c r="AD1459" s="355">
        <v>1.0</v>
      </c>
      <c r="AE1459" s="353"/>
      <c r="AF1459" s="353"/>
      <c r="AG1459" s="353"/>
      <c r="AH1459" s="355">
        <v>1.0</v>
      </c>
      <c r="AI1459" s="353"/>
      <c r="AJ1459" s="353"/>
      <c r="AK1459" s="353"/>
      <c r="AL1459" s="353"/>
      <c r="AM1459" s="353"/>
      <c r="AN1459" s="353"/>
      <c r="AO1459" s="353"/>
      <c r="AP1459" s="353"/>
    </row>
    <row r="1460">
      <c r="A1460" s="343">
        <v>43948.0</v>
      </c>
      <c r="B1460" s="353"/>
      <c r="C1460" s="355">
        <v>6.0</v>
      </c>
      <c r="D1460" s="353"/>
      <c r="E1460" s="353"/>
      <c r="F1460" s="353"/>
      <c r="G1460" s="355">
        <v>1.0</v>
      </c>
      <c r="H1460" s="356">
        <v>2.0</v>
      </c>
      <c r="I1460" s="353"/>
      <c r="J1460" s="356">
        <v>3.0</v>
      </c>
      <c r="K1460" s="355">
        <v>16.0</v>
      </c>
      <c r="L1460" s="356">
        <v>2.0</v>
      </c>
      <c r="M1460" s="353"/>
      <c r="N1460" s="355">
        <v>1.0</v>
      </c>
      <c r="O1460" s="355">
        <v>1.0</v>
      </c>
      <c r="P1460" s="353"/>
      <c r="Q1460" s="353"/>
      <c r="R1460" s="353"/>
      <c r="S1460" s="355">
        <v>2.0</v>
      </c>
      <c r="T1460" s="353"/>
      <c r="U1460" s="355">
        <v>3.0</v>
      </c>
      <c r="V1460" s="353"/>
      <c r="W1460" s="353"/>
      <c r="X1460" s="353"/>
      <c r="Y1460" s="355">
        <v>7.0</v>
      </c>
      <c r="Z1460" s="353"/>
      <c r="AA1460" s="353"/>
      <c r="AB1460" s="353"/>
      <c r="AC1460" s="353"/>
      <c r="AD1460" s="353"/>
      <c r="AE1460" s="353"/>
      <c r="AF1460" s="353"/>
      <c r="AG1460" s="353"/>
      <c r="AH1460" s="353"/>
      <c r="AI1460" s="353"/>
      <c r="AJ1460" s="353"/>
      <c r="AK1460" s="353"/>
      <c r="AL1460" s="353"/>
      <c r="AM1460" s="353"/>
      <c r="AN1460" s="353"/>
      <c r="AO1460" s="353"/>
      <c r="AP1460" s="353"/>
    </row>
    <row r="1461">
      <c r="A1461" s="343">
        <v>43949.0</v>
      </c>
      <c r="B1461" s="353"/>
      <c r="C1461" s="355">
        <v>7.0</v>
      </c>
      <c r="D1461" s="353"/>
      <c r="E1461" s="353"/>
      <c r="F1461" s="353"/>
      <c r="G1461" s="355">
        <v>2.0</v>
      </c>
      <c r="H1461" s="356">
        <v>26.0</v>
      </c>
      <c r="I1461" s="353"/>
      <c r="J1461" s="356">
        <v>7.0</v>
      </c>
      <c r="K1461" s="355">
        <v>1.0</v>
      </c>
      <c r="L1461" s="356">
        <v>4.0</v>
      </c>
      <c r="M1461" s="353"/>
      <c r="N1461" s="353"/>
      <c r="O1461" s="355">
        <v>1.0</v>
      </c>
      <c r="P1461" s="355">
        <v>6.0</v>
      </c>
      <c r="Q1461" s="353"/>
      <c r="R1461" s="355">
        <v>2.0</v>
      </c>
      <c r="S1461" s="355">
        <v>2.0</v>
      </c>
      <c r="T1461" s="355">
        <v>4.0</v>
      </c>
      <c r="U1461" s="355">
        <v>1.0</v>
      </c>
      <c r="V1461" s="353"/>
      <c r="W1461" s="355">
        <v>14.0</v>
      </c>
      <c r="X1461" s="353"/>
      <c r="Y1461" s="355">
        <v>2.0</v>
      </c>
      <c r="Z1461" s="355">
        <v>5.0</v>
      </c>
      <c r="AA1461" s="353"/>
      <c r="AB1461" s="355">
        <v>1.0</v>
      </c>
      <c r="AC1461" s="355">
        <v>1.0</v>
      </c>
      <c r="AD1461" s="355">
        <v>1.0</v>
      </c>
      <c r="AE1461" s="353"/>
      <c r="AF1461" s="355">
        <v>15.0</v>
      </c>
      <c r="AG1461" s="355">
        <v>1.0</v>
      </c>
      <c r="AH1461" s="353"/>
      <c r="AI1461" s="353"/>
      <c r="AJ1461" s="353"/>
      <c r="AK1461" s="353"/>
      <c r="AL1461" s="353"/>
      <c r="AM1461" s="353"/>
      <c r="AN1461" s="353"/>
      <c r="AO1461" s="353"/>
      <c r="AP1461" s="353"/>
    </row>
    <row r="1462">
      <c r="A1462" s="343">
        <v>43950.0</v>
      </c>
      <c r="B1462" s="353"/>
      <c r="C1462" s="355">
        <v>8.0</v>
      </c>
      <c r="D1462" s="353"/>
      <c r="E1462" s="353"/>
      <c r="F1462" s="353"/>
      <c r="G1462" s="355">
        <v>1.0</v>
      </c>
      <c r="H1462" s="356">
        <v>77.0</v>
      </c>
      <c r="I1462" s="353"/>
      <c r="J1462" s="356">
        <v>4.0</v>
      </c>
      <c r="K1462" s="355">
        <v>12.0</v>
      </c>
      <c r="L1462" s="356">
        <v>8.0</v>
      </c>
      <c r="M1462" s="353"/>
      <c r="N1462" s="353"/>
      <c r="O1462" s="353"/>
      <c r="P1462" s="355">
        <v>4.0</v>
      </c>
      <c r="Q1462" s="353"/>
      <c r="R1462" s="353"/>
      <c r="S1462" s="353"/>
      <c r="T1462" s="353"/>
      <c r="U1462" s="353"/>
      <c r="V1462" s="355">
        <v>3.0</v>
      </c>
      <c r="W1462" s="355">
        <v>5.0</v>
      </c>
      <c r="X1462" s="355">
        <v>1.0</v>
      </c>
      <c r="Y1462" s="355">
        <v>10.0</v>
      </c>
      <c r="Z1462" s="353"/>
      <c r="AA1462" s="355">
        <v>1.0</v>
      </c>
      <c r="AB1462" s="353"/>
      <c r="AC1462" s="353"/>
      <c r="AD1462" s="353"/>
      <c r="AE1462" s="353"/>
      <c r="AF1462" s="353"/>
      <c r="AG1462" s="355">
        <v>1.0</v>
      </c>
      <c r="AH1462" s="353"/>
      <c r="AI1462" s="355">
        <v>2.0</v>
      </c>
      <c r="AJ1462" s="353"/>
      <c r="AK1462" s="353"/>
      <c r="AL1462" s="353"/>
      <c r="AM1462" s="353"/>
      <c r="AN1462" s="353"/>
      <c r="AO1462" s="353"/>
      <c r="AP1462" s="353"/>
    </row>
    <row r="1463">
      <c r="A1463" s="343">
        <v>43951.0</v>
      </c>
      <c r="B1463" s="353"/>
      <c r="C1463" s="355">
        <v>17.0</v>
      </c>
      <c r="D1463" s="355">
        <v>1.0</v>
      </c>
      <c r="E1463" s="353"/>
      <c r="F1463" s="353"/>
      <c r="G1463" s="355">
        <v>3.0</v>
      </c>
      <c r="H1463" s="356">
        <v>46.0</v>
      </c>
      <c r="I1463" s="353"/>
      <c r="J1463" s="356">
        <v>36.0</v>
      </c>
      <c r="K1463" s="355">
        <v>1.0</v>
      </c>
      <c r="L1463" s="356">
        <v>5.0</v>
      </c>
      <c r="M1463" s="353"/>
      <c r="N1463" s="353"/>
      <c r="O1463" s="353"/>
      <c r="P1463" s="353"/>
      <c r="Q1463" s="355">
        <v>2.0</v>
      </c>
      <c r="R1463" s="353"/>
      <c r="S1463" s="355">
        <v>7.0</v>
      </c>
      <c r="T1463" s="355">
        <v>1.0</v>
      </c>
      <c r="U1463" s="355">
        <v>1.0</v>
      </c>
      <c r="V1463" s="353"/>
      <c r="W1463" s="355">
        <v>1.0</v>
      </c>
      <c r="X1463" s="355">
        <v>3.0</v>
      </c>
      <c r="Y1463" s="355">
        <v>4.0</v>
      </c>
      <c r="Z1463" s="353"/>
      <c r="AA1463" s="355">
        <v>2.0</v>
      </c>
      <c r="AB1463" s="355">
        <v>1.0</v>
      </c>
      <c r="AC1463" s="353"/>
      <c r="AD1463" s="353"/>
      <c r="AE1463" s="353"/>
      <c r="AF1463" s="353"/>
      <c r="AG1463" s="353"/>
      <c r="AH1463" s="353"/>
      <c r="AI1463" s="353"/>
      <c r="AJ1463" s="353"/>
      <c r="AK1463" s="353"/>
      <c r="AL1463" s="353"/>
      <c r="AM1463" s="353"/>
      <c r="AN1463" s="353"/>
      <c r="AO1463" s="353"/>
      <c r="AP1463" s="353"/>
    </row>
    <row r="1464">
      <c r="A1464" s="343">
        <v>43952.0</v>
      </c>
      <c r="B1464" s="353"/>
      <c r="C1464" s="355">
        <v>8.0</v>
      </c>
      <c r="D1464" s="353"/>
      <c r="E1464" s="355">
        <v>2.0</v>
      </c>
      <c r="F1464" s="353"/>
      <c r="G1464" s="355">
        <v>1.0</v>
      </c>
      <c r="H1464" s="356">
        <v>2.0</v>
      </c>
      <c r="I1464" s="353"/>
      <c r="J1464" s="356">
        <v>2.0</v>
      </c>
      <c r="K1464" s="355">
        <v>10.0</v>
      </c>
      <c r="L1464" s="356">
        <v>5.0</v>
      </c>
      <c r="M1464" s="355">
        <v>1.0</v>
      </c>
      <c r="N1464" s="355">
        <v>1.0</v>
      </c>
      <c r="O1464" s="353"/>
      <c r="P1464" s="355">
        <v>3.0</v>
      </c>
      <c r="Q1464" s="355">
        <v>1.0</v>
      </c>
      <c r="R1464" s="355">
        <v>4.0</v>
      </c>
      <c r="S1464" s="353"/>
      <c r="T1464" s="355">
        <v>6.0</v>
      </c>
      <c r="U1464" s="355">
        <v>5.0</v>
      </c>
      <c r="V1464" s="353"/>
      <c r="W1464" s="353"/>
      <c r="X1464" s="355">
        <v>1.0</v>
      </c>
      <c r="Y1464" s="355">
        <v>13.0</v>
      </c>
      <c r="Z1464" s="355">
        <v>3.0</v>
      </c>
      <c r="AA1464" s="353"/>
      <c r="AB1464" s="353"/>
      <c r="AC1464" s="353"/>
      <c r="AD1464" s="353"/>
      <c r="AE1464" s="353"/>
      <c r="AF1464" s="355">
        <v>1.0</v>
      </c>
      <c r="AG1464" s="353"/>
      <c r="AH1464" s="353"/>
      <c r="AI1464" s="353"/>
      <c r="AJ1464" s="353"/>
      <c r="AK1464" s="353"/>
      <c r="AL1464" s="353"/>
      <c r="AM1464" s="353"/>
      <c r="AN1464" s="353"/>
      <c r="AO1464" s="353"/>
      <c r="AP1464" s="353"/>
    </row>
    <row r="1465">
      <c r="A1465" s="343">
        <v>43953.0</v>
      </c>
      <c r="B1465" s="355">
        <v>2.0</v>
      </c>
      <c r="C1465" s="355">
        <v>8.0</v>
      </c>
      <c r="D1465" s="353"/>
      <c r="E1465" s="353"/>
      <c r="F1465" s="353"/>
      <c r="G1465" s="355">
        <v>4.0</v>
      </c>
      <c r="H1465" s="356">
        <v>25.0</v>
      </c>
      <c r="I1465" s="353"/>
      <c r="J1465" s="356">
        <v>2.0</v>
      </c>
      <c r="K1465" s="353"/>
      <c r="L1465" s="356">
        <v>3.0</v>
      </c>
      <c r="M1465" s="353"/>
      <c r="N1465" s="353"/>
      <c r="O1465" s="353"/>
      <c r="P1465" s="355">
        <v>1.0</v>
      </c>
      <c r="Q1465" s="353"/>
      <c r="R1465" s="355">
        <v>7.0</v>
      </c>
      <c r="S1465" s="355">
        <v>1.0</v>
      </c>
      <c r="T1465" s="353"/>
      <c r="U1465" s="353"/>
      <c r="V1465" s="355">
        <v>3.0</v>
      </c>
      <c r="W1465" s="353"/>
      <c r="X1465" s="355"/>
      <c r="Y1465" s="355">
        <v>10.0</v>
      </c>
      <c r="Z1465" s="353"/>
      <c r="AA1465" s="353"/>
      <c r="AB1465" s="355">
        <v>7.0</v>
      </c>
      <c r="AC1465" s="353"/>
      <c r="AD1465" s="353"/>
      <c r="AE1465" s="353"/>
      <c r="AF1465" s="353"/>
      <c r="AG1465" s="355">
        <v>1.0</v>
      </c>
      <c r="AH1465" s="353"/>
      <c r="AI1465" s="353"/>
      <c r="AJ1465" s="353"/>
      <c r="AK1465" s="353"/>
      <c r="AL1465" s="353"/>
      <c r="AM1465" s="353"/>
      <c r="AN1465" s="353"/>
      <c r="AO1465" s="353"/>
      <c r="AP1465" s="353"/>
    </row>
    <row r="1466">
      <c r="A1466" s="343">
        <v>43954.0</v>
      </c>
      <c r="B1466" s="353"/>
      <c r="C1466" s="355">
        <v>22.0</v>
      </c>
      <c r="D1466" s="353"/>
      <c r="E1466" s="353"/>
      <c r="F1466" s="353"/>
      <c r="G1466" s="355">
        <v>1.0</v>
      </c>
      <c r="H1466" s="356">
        <v>120.0</v>
      </c>
      <c r="I1466" s="353"/>
      <c r="J1466" s="356">
        <v>4.0</v>
      </c>
      <c r="K1466" s="353"/>
      <c r="L1466" s="356">
        <v>9.0</v>
      </c>
      <c r="M1466" s="353"/>
      <c r="N1466" s="353"/>
      <c r="O1466" s="355">
        <v>4.0</v>
      </c>
      <c r="P1466" s="353"/>
      <c r="Q1466" s="353"/>
      <c r="R1466" s="355">
        <v>20.0</v>
      </c>
      <c r="S1466" s="355">
        <v>4.0</v>
      </c>
      <c r="T1466" s="355">
        <v>7.0</v>
      </c>
      <c r="U1466" s="355">
        <v>5.0</v>
      </c>
      <c r="V1466" s="353"/>
      <c r="W1466" s="353"/>
      <c r="X1466" s="353"/>
      <c r="Y1466" s="355">
        <v>6.0</v>
      </c>
      <c r="Z1466" s="353"/>
      <c r="AA1466" s="355">
        <v>4.0</v>
      </c>
      <c r="AB1466" s="355">
        <v>3.0</v>
      </c>
      <c r="AC1466" s="355">
        <v>2.0</v>
      </c>
      <c r="AD1466" s="353"/>
      <c r="AE1466" s="353"/>
      <c r="AF1466" s="353"/>
      <c r="AG1466" s="353"/>
      <c r="AH1466" s="353"/>
      <c r="AI1466" s="353"/>
      <c r="AJ1466" s="353"/>
      <c r="AK1466" s="353"/>
      <c r="AL1466" s="353"/>
      <c r="AM1466" s="353"/>
      <c r="AN1466" s="353"/>
      <c r="AO1466" s="353"/>
      <c r="AP1466" s="353"/>
    </row>
    <row r="1467">
      <c r="A1467" s="343">
        <v>43955.0</v>
      </c>
      <c r="B1467" s="355">
        <v>1.0</v>
      </c>
      <c r="C1467" s="355">
        <v>8.0</v>
      </c>
      <c r="D1467" s="353"/>
      <c r="E1467" s="353"/>
      <c r="F1467" s="353"/>
      <c r="G1467" s="355">
        <v>1.0</v>
      </c>
      <c r="H1467" s="356">
        <v>1.0</v>
      </c>
      <c r="I1467" s="353"/>
      <c r="J1467" s="356">
        <v>6.0</v>
      </c>
      <c r="K1467" s="353"/>
      <c r="L1467" s="356">
        <v>4.0</v>
      </c>
      <c r="M1467" s="353"/>
      <c r="N1467" s="353"/>
      <c r="O1467" s="353"/>
      <c r="P1467" s="353"/>
      <c r="Q1467" s="353"/>
      <c r="R1467" s="353"/>
      <c r="S1467" s="353"/>
      <c r="T1467" s="355">
        <v>7.0</v>
      </c>
      <c r="U1467" s="355">
        <v>2.0</v>
      </c>
      <c r="V1467" s="353"/>
      <c r="W1467" s="353"/>
      <c r="X1467" s="353"/>
      <c r="Y1467" s="355">
        <v>48.0</v>
      </c>
      <c r="Z1467" s="353"/>
      <c r="AA1467" s="353"/>
      <c r="AB1467" s="353"/>
      <c r="AC1467" s="353"/>
      <c r="AD1467" s="353"/>
      <c r="AE1467" s="353"/>
      <c r="AF1467" s="353"/>
      <c r="AG1467" s="353"/>
      <c r="AH1467" s="353"/>
      <c r="AI1467" s="353"/>
      <c r="AJ1467" s="353"/>
      <c r="AK1467" s="353"/>
      <c r="AL1467" s="353"/>
      <c r="AM1467" s="353"/>
      <c r="AN1467" s="353"/>
      <c r="AO1467" s="353"/>
      <c r="AP1467" s="353"/>
    </row>
    <row r="1468">
      <c r="A1468" s="343">
        <v>43956.0</v>
      </c>
      <c r="B1468" s="353"/>
      <c r="C1468" s="355">
        <v>1.0</v>
      </c>
      <c r="D1468" s="355">
        <v>83.0</v>
      </c>
      <c r="E1468" s="353"/>
      <c r="F1468" s="353"/>
      <c r="G1468" s="355">
        <v>2.0</v>
      </c>
      <c r="H1468" s="356">
        <v>72.0</v>
      </c>
      <c r="I1468" s="353"/>
      <c r="J1468" s="356">
        <v>8.0</v>
      </c>
      <c r="K1468" s="355">
        <v>20.0</v>
      </c>
      <c r="L1468" s="356">
        <v>2.0</v>
      </c>
      <c r="M1468" s="353"/>
      <c r="N1468" s="353"/>
      <c r="O1468" s="353"/>
      <c r="P1468" s="353"/>
      <c r="Q1468" s="355">
        <v>1.0</v>
      </c>
      <c r="R1468" s="355">
        <v>4.0</v>
      </c>
      <c r="S1468" s="355">
        <v>10.0</v>
      </c>
      <c r="T1468" s="355">
        <v>4.0</v>
      </c>
      <c r="U1468" s="355">
        <v>1.0</v>
      </c>
      <c r="V1468" s="353"/>
      <c r="W1468" s="353"/>
      <c r="X1468" s="355">
        <v>4.0</v>
      </c>
      <c r="Y1468" s="355">
        <v>29.0</v>
      </c>
      <c r="Z1468" s="355">
        <v>1.0</v>
      </c>
      <c r="AA1468" s="353"/>
      <c r="AB1468" s="355">
        <v>1.0</v>
      </c>
      <c r="AC1468" s="353"/>
      <c r="AD1468" s="353"/>
      <c r="AE1468" s="353"/>
      <c r="AF1468" s="353"/>
      <c r="AG1468" s="353"/>
      <c r="AH1468" s="353"/>
      <c r="AI1468" s="353"/>
      <c r="AJ1468" s="353"/>
      <c r="AK1468" s="353"/>
      <c r="AL1468" s="353"/>
      <c r="AM1468" s="353"/>
      <c r="AN1468" s="353"/>
      <c r="AO1468" s="353"/>
      <c r="AP1468" s="353"/>
    </row>
    <row r="1469">
      <c r="A1469" s="343">
        <v>43957.0</v>
      </c>
      <c r="B1469" s="353"/>
      <c r="C1469" s="355">
        <v>6.0</v>
      </c>
      <c r="D1469" s="355">
        <v>5.0</v>
      </c>
      <c r="E1469" s="353"/>
      <c r="F1469" s="353"/>
      <c r="G1469" s="355">
        <v>1.0</v>
      </c>
      <c r="H1469" s="356">
        <v>37.0</v>
      </c>
      <c r="I1469" s="353"/>
      <c r="J1469" s="356">
        <v>10.0</v>
      </c>
      <c r="K1469" s="355">
        <v>13.0</v>
      </c>
      <c r="L1469" s="356">
        <v>19.0</v>
      </c>
      <c r="M1469" s="353"/>
      <c r="N1469" s="353"/>
      <c r="O1469" s="353"/>
      <c r="P1469" s="353"/>
      <c r="Q1469" s="353"/>
      <c r="R1469" s="355">
        <v>11.0</v>
      </c>
      <c r="S1469" s="355">
        <v>7.0</v>
      </c>
      <c r="T1469" s="353"/>
      <c r="U1469" s="353"/>
      <c r="V1469" s="353"/>
      <c r="W1469" s="355">
        <v>2.0</v>
      </c>
      <c r="X1469" s="353"/>
      <c r="Y1469" s="355">
        <v>7.0</v>
      </c>
      <c r="Z1469" s="353"/>
      <c r="AA1469" s="355">
        <v>1.0</v>
      </c>
      <c r="AB1469" s="355">
        <v>1.0</v>
      </c>
      <c r="AC1469" s="353"/>
      <c r="AD1469" s="353"/>
      <c r="AE1469" s="353"/>
      <c r="AF1469" s="353"/>
      <c r="AG1469" s="353"/>
      <c r="AH1469" s="353"/>
      <c r="AI1469" s="353"/>
      <c r="AJ1469" s="353"/>
      <c r="AK1469" s="353"/>
      <c r="AL1469" s="353"/>
      <c r="AM1469" s="353"/>
      <c r="AN1469" s="353"/>
      <c r="AO1469" s="353"/>
      <c r="AP1469" s="353"/>
    </row>
    <row r="1470">
      <c r="A1470" s="343">
        <v>43958.0</v>
      </c>
      <c r="B1470" s="353"/>
      <c r="C1470" s="355">
        <v>17.0</v>
      </c>
      <c r="D1470" s="353"/>
      <c r="E1470" s="353"/>
      <c r="F1470" s="353"/>
      <c r="G1470" s="355">
        <v>4.0</v>
      </c>
      <c r="H1470" s="356">
        <v>4.0</v>
      </c>
      <c r="I1470" s="353"/>
      <c r="J1470" s="356">
        <v>5.0</v>
      </c>
      <c r="K1470" s="353"/>
      <c r="L1470" s="356">
        <v>7.0</v>
      </c>
      <c r="M1470" s="355">
        <v>3.0</v>
      </c>
      <c r="N1470" s="353"/>
      <c r="O1470" s="353"/>
      <c r="P1470" s="353"/>
      <c r="Q1470" s="353"/>
      <c r="R1470" s="355">
        <v>6.0</v>
      </c>
      <c r="S1470" s="355">
        <v>4.0</v>
      </c>
      <c r="T1470" s="353"/>
      <c r="U1470" s="355">
        <v>3.0</v>
      </c>
      <c r="V1470" s="353"/>
      <c r="W1470" s="355">
        <v>5.0</v>
      </c>
      <c r="X1470" s="353"/>
      <c r="Y1470" s="355">
        <v>3.0</v>
      </c>
      <c r="Z1470" s="353"/>
      <c r="AA1470" s="353"/>
      <c r="AB1470" s="353"/>
      <c r="AC1470" s="353"/>
      <c r="AD1470" s="353"/>
      <c r="AE1470" s="353"/>
      <c r="AF1470" s="353"/>
      <c r="AG1470" s="355">
        <v>1.0</v>
      </c>
      <c r="AH1470" s="353"/>
      <c r="AI1470" s="355">
        <v>2.0</v>
      </c>
      <c r="AJ1470" s="353"/>
      <c r="AK1470" s="353"/>
      <c r="AL1470" s="353"/>
      <c r="AM1470" s="353"/>
      <c r="AN1470" s="353"/>
      <c r="AO1470" s="353"/>
      <c r="AP1470" s="353"/>
    </row>
    <row r="1471">
      <c r="A1471" s="343">
        <v>43959.0</v>
      </c>
      <c r="B1471" s="355">
        <v>4.0</v>
      </c>
      <c r="C1471" s="355">
        <v>12.0</v>
      </c>
      <c r="D1471" s="353"/>
      <c r="E1471" s="355">
        <v>2.0</v>
      </c>
      <c r="F1471" s="353"/>
      <c r="G1471" s="355">
        <v>2.0</v>
      </c>
      <c r="H1471" s="354"/>
      <c r="I1471" s="353"/>
      <c r="J1471" s="356">
        <v>2.0</v>
      </c>
      <c r="K1471" s="355">
        <v>16.0</v>
      </c>
      <c r="L1471" s="356">
        <v>9.0</v>
      </c>
      <c r="M1471" s="355">
        <v>1.0</v>
      </c>
      <c r="N1471" s="353"/>
      <c r="O1471" s="355">
        <v>14.0</v>
      </c>
      <c r="P1471" s="353"/>
      <c r="Q1471" s="353"/>
      <c r="R1471" s="355">
        <v>4.0</v>
      </c>
      <c r="S1471" s="355">
        <v>23.0</v>
      </c>
      <c r="T1471" s="355">
        <v>2.0</v>
      </c>
      <c r="U1471" s="355">
        <v>5.0</v>
      </c>
      <c r="V1471" s="353"/>
      <c r="W1471" s="353"/>
      <c r="X1471" s="353"/>
      <c r="Y1471" s="355">
        <v>13.0</v>
      </c>
      <c r="Z1471" s="353"/>
      <c r="AA1471" s="353"/>
      <c r="AB1471" s="353"/>
      <c r="AC1471" s="353"/>
      <c r="AD1471" s="353"/>
      <c r="AE1471" s="353"/>
      <c r="AF1471" s="353"/>
      <c r="AG1471" s="353"/>
      <c r="AH1471" s="353"/>
      <c r="AI1471" s="355">
        <v>4.0</v>
      </c>
      <c r="AJ1471" s="353"/>
      <c r="AK1471" s="353"/>
      <c r="AL1471" s="353"/>
      <c r="AM1471" s="353"/>
      <c r="AN1471" s="353"/>
      <c r="AO1471" s="353"/>
      <c r="AP1471" s="353"/>
    </row>
    <row r="1472">
      <c r="A1472" s="343">
        <v>43960.0</v>
      </c>
      <c r="B1472" s="353"/>
      <c r="C1472" s="355">
        <v>2.0</v>
      </c>
      <c r="D1472" s="353"/>
      <c r="E1472" s="353"/>
      <c r="F1472" s="353"/>
      <c r="G1472" s="353"/>
      <c r="H1472" s="356">
        <v>7.0</v>
      </c>
      <c r="I1472" s="353"/>
      <c r="J1472" s="356">
        <v>18.0</v>
      </c>
      <c r="K1472" s="355">
        <v>12.0</v>
      </c>
      <c r="L1472" s="356">
        <v>12.0</v>
      </c>
      <c r="M1472" s="353"/>
      <c r="N1472" s="355">
        <v>18.0</v>
      </c>
      <c r="O1472" s="355">
        <v>1.0</v>
      </c>
      <c r="P1472" s="353"/>
      <c r="Q1472" s="353"/>
      <c r="R1472" s="353"/>
      <c r="S1472" s="355">
        <v>7.0</v>
      </c>
      <c r="T1472" s="353"/>
      <c r="U1472" s="355">
        <v>8.0</v>
      </c>
      <c r="V1472" s="353"/>
      <c r="W1472" s="353"/>
      <c r="X1472" s="353"/>
      <c r="Y1472" s="355">
        <v>9.0</v>
      </c>
      <c r="Z1472" s="353"/>
      <c r="AA1472" s="355">
        <v>3.0</v>
      </c>
      <c r="AB1472" s="355">
        <v>10.0</v>
      </c>
      <c r="AC1472" s="355">
        <v>3.0</v>
      </c>
      <c r="AD1472" s="353"/>
      <c r="AE1472" s="353"/>
      <c r="AF1472" s="353"/>
      <c r="AG1472" s="353"/>
      <c r="AH1472" s="353"/>
      <c r="AI1472" s="355">
        <v>3.0</v>
      </c>
      <c r="AJ1472" s="353"/>
      <c r="AK1472" s="353"/>
      <c r="AL1472" s="353"/>
      <c r="AM1472" s="353"/>
      <c r="AN1472" s="353"/>
      <c r="AO1472" s="353"/>
      <c r="AP1472" s="353"/>
    </row>
    <row r="1473">
      <c r="A1473" s="343">
        <v>43961.0</v>
      </c>
      <c r="B1473" s="353"/>
      <c r="C1473" s="355">
        <v>7.0</v>
      </c>
      <c r="D1473" s="353"/>
      <c r="E1473" s="353"/>
      <c r="F1473" s="353"/>
      <c r="G1473" s="355">
        <v>1.0</v>
      </c>
      <c r="H1473" s="356">
        <v>51.0</v>
      </c>
      <c r="I1473" s="355">
        <v>2.0</v>
      </c>
      <c r="J1473" s="354"/>
      <c r="K1473" s="353"/>
      <c r="L1473" s="356">
        <v>3.0</v>
      </c>
      <c r="M1473" s="353"/>
      <c r="N1473" s="355">
        <v>3.0</v>
      </c>
      <c r="O1473" s="353"/>
      <c r="P1473" s="353"/>
      <c r="Q1473" s="355">
        <v>1.0</v>
      </c>
      <c r="R1473" s="355">
        <v>1.0</v>
      </c>
      <c r="S1473" s="355">
        <v>5.0</v>
      </c>
      <c r="T1473" s="355">
        <v>6.0</v>
      </c>
      <c r="U1473" s="355">
        <v>2.0</v>
      </c>
      <c r="V1473" s="353"/>
      <c r="W1473" s="353"/>
      <c r="X1473" s="355">
        <v>1.0</v>
      </c>
      <c r="Y1473" s="355">
        <v>5.0</v>
      </c>
      <c r="Z1473" s="353"/>
      <c r="AA1473" s="353"/>
      <c r="AB1473" s="355">
        <v>1.0</v>
      </c>
      <c r="AC1473" s="353"/>
      <c r="AD1473" s="353"/>
      <c r="AE1473" s="355">
        <v>2.0</v>
      </c>
      <c r="AF1473" s="353"/>
      <c r="AG1473" s="353"/>
      <c r="AH1473" s="353"/>
      <c r="AI1473" s="353"/>
      <c r="AJ1473" s="353"/>
      <c r="AK1473" s="353"/>
      <c r="AL1473" s="353"/>
      <c r="AM1473" s="353"/>
      <c r="AN1473" s="353"/>
      <c r="AO1473" s="353"/>
      <c r="AP1473" s="353"/>
    </row>
    <row r="1474">
      <c r="A1474" s="343">
        <v>43962.0</v>
      </c>
      <c r="B1474" s="353"/>
      <c r="C1474" s="355">
        <v>6.0</v>
      </c>
      <c r="D1474" s="355">
        <v>24.0</v>
      </c>
      <c r="E1474" s="355">
        <v>1.0</v>
      </c>
      <c r="F1474" s="353"/>
      <c r="G1474" s="355">
        <v>1.0</v>
      </c>
      <c r="H1474" s="356">
        <v>9.0</v>
      </c>
      <c r="I1474" s="353"/>
      <c r="J1474" s="356">
        <v>11.0</v>
      </c>
      <c r="K1474" s="355">
        <v>56.0</v>
      </c>
      <c r="L1474" s="356">
        <v>14.0</v>
      </c>
      <c r="M1474" s="353"/>
      <c r="N1474" s="355">
        <v>3.0</v>
      </c>
      <c r="O1474" s="353"/>
      <c r="P1474" s="353"/>
      <c r="Q1474" s="353"/>
      <c r="R1474" s="355">
        <v>4.0</v>
      </c>
      <c r="S1474" s="355">
        <v>13.0</v>
      </c>
      <c r="T1474" s="355">
        <v>9.0</v>
      </c>
      <c r="U1474" s="355">
        <v>11.0</v>
      </c>
      <c r="V1474" s="353"/>
      <c r="W1474" s="353"/>
      <c r="X1474" s="353"/>
      <c r="Y1474" s="355">
        <v>11.0</v>
      </c>
      <c r="Z1474" s="355">
        <v>1.0</v>
      </c>
      <c r="AA1474" s="355">
        <v>1.0</v>
      </c>
      <c r="AB1474" s="355">
        <v>7.0</v>
      </c>
      <c r="AC1474" s="353"/>
      <c r="AD1474" s="353"/>
      <c r="AE1474" s="353"/>
      <c r="AF1474" s="353"/>
      <c r="AG1474" s="353"/>
      <c r="AH1474" s="353"/>
      <c r="AI1474" s="355">
        <v>1.0</v>
      </c>
      <c r="AJ1474" s="353"/>
      <c r="AK1474" s="353"/>
      <c r="AL1474" s="353"/>
      <c r="AM1474" s="353"/>
      <c r="AN1474" s="353"/>
      <c r="AO1474" s="353"/>
      <c r="AP1474" s="353"/>
    </row>
    <row r="1475">
      <c r="A1475" s="343">
        <v>43963.0</v>
      </c>
      <c r="B1475" s="355">
        <v>1.0</v>
      </c>
      <c r="C1475" s="355">
        <v>5.0</v>
      </c>
      <c r="D1475" s="355">
        <v>7.0</v>
      </c>
      <c r="E1475" s="353"/>
      <c r="F1475" s="353"/>
      <c r="G1475" s="355">
        <v>2.0</v>
      </c>
      <c r="H1475" s="356">
        <v>112.0</v>
      </c>
      <c r="I1475" s="353"/>
      <c r="J1475" s="354"/>
      <c r="K1475" s="353"/>
      <c r="L1475" s="356">
        <v>14.0</v>
      </c>
      <c r="M1475" s="355">
        <v>8.0</v>
      </c>
      <c r="N1475" s="355">
        <v>4.0</v>
      </c>
      <c r="O1475" s="353"/>
      <c r="P1475" s="353"/>
      <c r="Q1475" s="353"/>
      <c r="R1475" s="353"/>
      <c r="S1475" s="353"/>
      <c r="T1475" s="353"/>
      <c r="U1475" s="355">
        <v>3.0</v>
      </c>
      <c r="V1475" s="355">
        <v>9.0</v>
      </c>
      <c r="W1475" s="353"/>
      <c r="X1475" s="353"/>
      <c r="Y1475" s="355">
        <v>7.0</v>
      </c>
      <c r="Z1475" s="353"/>
      <c r="AA1475" s="353"/>
      <c r="AB1475" s="355">
        <v>3.0</v>
      </c>
      <c r="AC1475" s="353"/>
      <c r="AD1475" s="355">
        <v>5.0</v>
      </c>
      <c r="AE1475" s="353"/>
      <c r="AF1475" s="353"/>
      <c r="AG1475" s="355">
        <v>2.0</v>
      </c>
      <c r="AH1475" s="353"/>
      <c r="AI1475" s="353"/>
      <c r="AJ1475" s="353"/>
      <c r="AK1475" s="353"/>
      <c r="AL1475" s="353"/>
      <c r="AM1475" s="353"/>
      <c r="AN1475" s="353"/>
      <c r="AO1475" s="353"/>
      <c r="AP1475" s="353"/>
    </row>
    <row r="1476">
      <c r="A1476" s="343">
        <v>43964.0</v>
      </c>
      <c r="B1476" s="353"/>
      <c r="C1476" s="355">
        <v>5.0</v>
      </c>
      <c r="D1476" s="355">
        <v>4.0</v>
      </c>
      <c r="E1476" s="353"/>
      <c r="F1476" s="353"/>
      <c r="G1476" s="355">
        <v>5.0</v>
      </c>
      <c r="H1476" s="356">
        <v>102.0</v>
      </c>
      <c r="I1476" s="353"/>
      <c r="J1476" s="356">
        <v>24.0</v>
      </c>
      <c r="K1476" s="353"/>
      <c r="L1476" s="356">
        <v>16.0</v>
      </c>
      <c r="M1476" s="355">
        <v>2.0</v>
      </c>
      <c r="N1476" s="355">
        <v>5.0</v>
      </c>
      <c r="O1476" s="353"/>
      <c r="P1476" s="353"/>
      <c r="Q1476" s="355">
        <v>7.0</v>
      </c>
      <c r="R1476" s="355">
        <v>5.0</v>
      </c>
      <c r="S1476" s="355">
        <v>9.0</v>
      </c>
      <c r="T1476" s="355">
        <v>9.0</v>
      </c>
      <c r="U1476" s="355">
        <v>13.0</v>
      </c>
      <c r="V1476" s="353"/>
      <c r="W1476" s="355">
        <v>5.0</v>
      </c>
      <c r="X1476" s="355">
        <v>1.0</v>
      </c>
      <c r="Y1476" s="355">
        <v>5.0</v>
      </c>
      <c r="Z1476" s="355">
        <v>7.0</v>
      </c>
      <c r="AA1476" s="353"/>
      <c r="AB1476" s="353"/>
      <c r="AC1476" s="353"/>
      <c r="AD1476" s="353"/>
      <c r="AE1476" s="353"/>
      <c r="AF1476" s="353"/>
      <c r="AG1476" s="353"/>
      <c r="AH1476" s="353"/>
      <c r="AI1476" s="353"/>
      <c r="AJ1476" s="353"/>
      <c r="AK1476" s="353"/>
      <c r="AL1476" s="353"/>
      <c r="AM1476" s="353"/>
      <c r="AN1476" s="353"/>
      <c r="AO1476" s="353"/>
      <c r="AP1476" s="353"/>
    </row>
    <row r="1477">
      <c r="A1477" s="343">
        <v>43965.0</v>
      </c>
      <c r="B1477" s="355">
        <v>1.0</v>
      </c>
      <c r="C1477" s="355">
        <v>3.0</v>
      </c>
      <c r="D1477" s="355">
        <v>1.0</v>
      </c>
      <c r="E1477" s="353"/>
      <c r="F1477" s="353"/>
      <c r="G1477" s="353"/>
      <c r="H1477" s="356">
        <v>136.0</v>
      </c>
      <c r="I1477" s="353"/>
      <c r="J1477" s="356">
        <v>5.0</v>
      </c>
      <c r="K1477" s="353"/>
      <c r="L1477" s="356">
        <v>4.0</v>
      </c>
      <c r="M1477" s="353"/>
      <c r="N1477" s="355">
        <v>11.0</v>
      </c>
      <c r="O1477" s="355">
        <v>10.0</v>
      </c>
      <c r="P1477" s="353"/>
      <c r="Q1477" s="355">
        <v>6.0</v>
      </c>
      <c r="R1477" s="353"/>
      <c r="S1477" s="355">
        <v>24.0</v>
      </c>
      <c r="T1477" s="353"/>
      <c r="U1477" s="355">
        <v>3.0</v>
      </c>
      <c r="V1477" s="355">
        <v>4.0</v>
      </c>
      <c r="W1477" s="353"/>
      <c r="X1477" s="353"/>
      <c r="Y1477" s="355">
        <v>5.0</v>
      </c>
      <c r="Z1477" s="355">
        <v>1.0</v>
      </c>
      <c r="AA1477" s="353"/>
      <c r="AB1477" s="353"/>
      <c r="AC1477" s="355">
        <v>3.0</v>
      </c>
      <c r="AD1477" s="353"/>
      <c r="AE1477" s="353"/>
      <c r="AF1477" s="353"/>
      <c r="AG1477" s="355">
        <v>13.0</v>
      </c>
      <c r="AH1477" s="353"/>
      <c r="AI1477" s="355">
        <v>1.0</v>
      </c>
      <c r="AJ1477" s="353"/>
      <c r="AK1477" s="353"/>
      <c r="AL1477" s="353"/>
      <c r="AM1477" s="353"/>
      <c r="AN1477" s="353"/>
      <c r="AO1477" s="353"/>
      <c r="AP1477" s="353"/>
    </row>
    <row r="1478">
      <c r="A1478" s="343">
        <v>43966.0</v>
      </c>
      <c r="B1478" s="353"/>
      <c r="C1478" s="355">
        <v>9.0</v>
      </c>
      <c r="D1478" s="353"/>
      <c r="E1478" s="353"/>
      <c r="F1478" s="353"/>
      <c r="G1478" s="355">
        <v>3.0</v>
      </c>
      <c r="H1478" s="356">
        <v>114.0</v>
      </c>
      <c r="I1478" s="353"/>
      <c r="J1478" s="356">
        <v>17.0</v>
      </c>
      <c r="K1478" s="355">
        <v>5.0</v>
      </c>
      <c r="L1478" s="356">
        <v>16.0</v>
      </c>
      <c r="M1478" s="353"/>
      <c r="N1478" s="355">
        <v>4.0</v>
      </c>
      <c r="O1478" s="355">
        <v>47.0</v>
      </c>
      <c r="P1478" s="353"/>
      <c r="Q1478" s="355">
        <v>3.0</v>
      </c>
      <c r="R1478" s="353"/>
      <c r="S1478" s="355">
        <v>50.0</v>
      </c>
      <c r="T1478" s="353"/>
      <c r="U1478" s="355">
        <v>2.0</v>
      </c>
      <c r="V1478" s="353"/>
      <c r="W1478" s="353"/>
      <c r="X1478" s="355">
        <v>7.0</v>
      </c>
      <c r="Y1478" s="353"/>
      <c r="Z1478" s="353"/>
      <c r="AA1478" s="355">
        <v>4.0</v>
      </c>
      <c r="AB1478" s="355">
        <v>1.0</v>
      </c>
      <c r="AC1478" s="353"/>
      <c r="AD1478" s="353"/>
      <c r="AE1478" s="355"/>
      <c r="AF1478" s="355"/>
      <c r="AG1478" s="355">
        <v>2.0</v>
      </c>
      <c r="AH1478" s="355"/>
      <c r="AI1478" s="355">
        <v>1.0</v>
      </c>
      <c r="AJ1478" s="353"/>
      <c r="AK1478" s="353"/>
      <c r="AL1478" s="353"/>
      <c r="AM1478" s="353"/>
      <c r="AN1478" s="353"/>
      <c r="AO1478" s="353"/>
      <c r="AP1478" s="353"/>
    </row>
    <row r="1479">
      <c r="A1479" s="343">
        <v>43967.0</v>
      </c>
      <c r="B1479" s="355">
        <v>2.0</v>
      </c>
      <c r="C1479" s="355">
        <v>11.0</v>
      </c>
      <c r="D1479" s="353"/>
      <c r="E1479" s="353"/>
      <c r="F1479" s="353"/>
      <c r="G1479" s="355">
        <v>6.0</v>
      </c>
      <c r="H1479" s="356">
        <v>19.0</v>
      </c>
      <c r="I1479" s="353"/>
      <c r="J1479" s="356">
        <v>3.0</v>
      </c>
      <c r="K1479" s="355">
        <v>13.0</v>
      </c>
      <c r="L1479" s="356">
        <v>8.0</v>
      </c>
      <c r="M1479" s="353"/>
      <c r="N1479" s="355">
        <v>2.0</v>
      </c>
      <c r="O1479" s="353"/>
      <c r="P1479" s="353"/>
      <c r="Q1479" s="355">
        <v>6.0</v>
      </c>
      <c r="R1479" s="355">
        <v>3.0</v>
      </c>
      <c r="S1479" s="353"/>
      <c r="T1479" s="353"/>
      <c r="U1479" s="355">
        <v>3.0</v>
      </c>
      <c r="V1479" s="355">
        <v>1.0</v>
      </c>
      <c r="W1479" s="353"/>
      <c r="X1479" s="353"/>
      <c r="Y1479" s="355">
        <v>19.0</v>
      </c>
      <c r="Z1479" s="355">
        <v>1.0</v>
      </c>
      <c r="AA1479" s="355">
        <v>4.0</v>
      </c>
      <c r="AB1479" s="355">
        <v>1.0</v>
      </c>
      <c r="AC1479" s="353"/>
      <c r="AD1479" s="353"/>
      <c r="AE1479" s="355">
        <v>3.0</v>
      </c>
      <c r="AF1479" s="353"/>
      <c r="AG1479" s="355">
        <v>1.0</v>
      </c>
      <c r="AH1479" s="355">
        <v>1.0</v>
      </c>
      <c r="AI1479" s="355">
        <v>1.0</v>
      </c>
      <c r="AJ1479" s="353"/>
      <c r="AK1479" s="353"/>
      <c r="AL1479" s="353"/>
      <c r="AM1479" s="353"/>
      <c r="AN1479" s="353"/>
      <c r="AO1479" s="353"/>
      <c r="AP1479" s="353"/>
    </row>
    <row r="1480">
      <c r="A1480" s="343">
        <v>43968.0</v>
      </c>
      <c r="B1480" s="353"/>
      <c r="C1480" s="355">
        <v>7.0</v>
      </c>
      <c r="D1480" s="355">
        <v>1.0</v>
      </c>
      <c r="E1480" s="355">
        <v>16.0</v>
      </c>
      <c r="F1480" s="353"/>
      <c r="G1480" s="355">
        <v>8.0</v>
      </c>
      <c r="H1480" s="356">
        <v>11.0</v>
      </c>
      <c r="I1480" s="355">
        <v>1.0</v>
      </c>
      <c r="J1480" s="356">
        <v>58.0</v>
      </c>
      <c r="K1480" s="353"/>
      <c r="L1480" s="356">
        <v>10.0</v>
      </c>
      <c r="M1480" s="355">
        <v>2.0</v>
      </c>
      <c r="N1480" s="355">
        <v>3.0</v>
      </c>
      <c r="O1480" s="353"/>
      <c r="P1480" s="355">
        <v>49.0</v>
      </c>
      <c r="Q1480" s="355">
        <v>12.0</v>
      </c>
      <c r="R1480" s="353"/>
      <c r="S1480" s="355">
        <v>12.0</v>
      </c>
      <c r="T1480" s="353"/>
      <c r="U1480" s="355">
        <v>4.0</v>
      </c>
      <c r="V1480" s="353"/>
      <c r="W1480" s="355">
        <v>5.0</v>
      </c>
      <c r="X1480" s="353"/>
      <c r="Y1480" s="355">
        <v>7.0</v>
      </c>
      <c r="Z1480" s="355">
        <v>2.0</v>
      </c>
      <c r="AA1480" s="353"/>
      <c r="AB1480" s="355">
        <v>6.0</v>
      </c>
      <c r="AC1480" s="353"/>
      <c r="AD1480" s="353"/>
      <c r="AE1480" s="353"/>
      <c r="AF1480" s="353"/>
      <c r="AG1480" s="353"/>
      <c r="AH1480" s="355">
        <v>4.0</v>
      </c>
      <c r="AI1480" s="353"/>
      <c r="AJ1480" s="353"/>
      <c r="AK1480" s="353"/>
      <c r="AL1480" s="353"/>
      <c r="AM1480" s="353"/>
      <c r="AN1480" s="353"/>
      <c r="AO1480" s="353"/>
      <c r="AP1480" s="353"/>
    </row>
    <row r="1481">
      <c r="A1481" s="343">
        <v>43969.0</v>
      </c>
      <c r="B1481" s="353"/>
      <c r="C1481" s="355">
        <v>7.0</v>
      </c>
      <c r="D1481" s="355">
        <v>3.0</v>
      </c>
      <c r="E1481" s="355">
        <v>1.0</v>
      </c>
      <c r="F1481" s="353"/>
      <c r="G1481" s="355">
        <v>5.0</v>
      </c>
      <c r="H1481" s="356">
        <v>1.0</v>
      </c>
      <c r="I1481" s="353"/>
      <c r="J1481" s="356">
        <v>77.0</v>
      </c>
      <c r="K1481" s="355">
        <v>5.0</v>
      </c>
      <c r="L1481" s="356">
        <v>25.0</v>
      </c>
      <c r="M1481" s="355">
        <v>8.0</v>
      </c>
      <c r="N1481" s="355">
        <v>10.0</v>
      </c>
      <c r="O1481" s="353"/>
      <c r="P1481" s="353"/>
      <c r="Q1481" s="353"/>
      <c r="R1481" s="355">
        <v>3.0</v>
      </c>
      <c r="S1481" s="355">
        <v>13.0</v>
      </c>
      <c r="T1481" s="353"/>
      <c r="U1481" s="355">
        <v>12.0</v>
      </c>
      <c r="V1481" s="353"/>
      <c r="W1481" s="353"/>
      <c r="X1481" s="353"/>
      <c r="Y1481" s="355">
        <v>18.0</v>
      </c>
      <c r="Z1481" s="355">
        <v>2.0</v>
      </c>
      <c r="AA1481" s="353"/>
      <c r="AB1481" s="355">
        <v>1.0</v>
      </c>
      <c r="AC1481" s="353"/>
      <c r="AD1481" s="355">
        <v>4.0</v>
      </c>
      <c r="AE1481" s="353"/>
      <c r="AF1481" s="353"/>
      <c r="AG1481" s="353"/>
      <c r="AH1481" s="353"/>
      <c r="AI1481" s="353"/>
      <c r="AJ1481" s="353"/>
      <c r="AK1481" s="353"/>
      <c r="AL1481" s="353"/>
      <c r="AM1481" s="353"/>
      <c r="AN1481" s="353"/>
      <c r="AO1481" s="353"/>
      <c r="AP1481" s="353"/>
    </row>
    <row r="1482">
      <c r="A1482" s="343">
        <v>43970.0</v>
      </c>
      <c r="B1482" s="353"/>
      <c r="C1482" s="355">
        <v>10.0</v>
      </c>
      <c r="D1482" s="353"/>
      <c r="E1482" s="353"/>
      <c r="F1482" s="353"/>
      <c r="G1482" s="355">
        <v>5.0</v>
      </c>
      <c r="H1482" s="356">
        <v>22.0</v>
      </c>
      <c r="I1482" s="353"/>
      <c r="J1482" s="356">
        <v>14.0</v>
      </c>
      <c r="K1482" s="353"/>
      <c r="L1482" s="356">
        <v>38.0</v>
      </c>
      <c r="M1482" s="353"/>
      <c r="N1482" s="355">
        <v>5.0</v>
      </c>
      <c r="O1482" s="353"/>
      <c r="P1482" s="353"/>
      <c r="Q1482" s="355">
        <v>10.0</v>
      </c>
      <c r="R1482" s="353"/>
      <c r="S1482" s="353"/>
      <c r="T1482" s="355">
        <v>4.0</v>
      </c>
      <c r="U1482" s="355">
        <v>10.0</v>
      </c>
      <c r="V1482" s="353"/>
      <c r="W1482" s="353"/>
      <c r="X1482" s="355">
        <v>1.0</v>
      </c>
      <c r="Y1482" s="355">
        <v>21.0</v>
      </c>
      <c r="Z1482" s="353"/>
      <c r="AA1482" s="353"/>
      <c r="AB1482" s="355">
        <v>1.0</v>
      </c>
      <c r="AC1482" s="353"/>
      <c r="AD1482" s="353"/>
      <c r="AE1482" s="353"/>
      <c r="AF1482" s="353"/>
      <c r="AG1482" s="355">
        <v>2.0</v>
      </c>
      <c r="AH1482" s="353"/>
      <c r="AI1482" s="353"/>
      <c r="AJ1482" s="353"/>
      <c r="AK1482" s="353"/>
      <c r="AL1482" s="353"/>
      <c r="AM1482" s="353"/>
      <c r="AN1482" s="353"/>
      <c r="AO1482" s="353"/>
      <c r="AP1482" s="353"/>
    </row>
    <row r="1483">
      <c r="A1483" s="343">
        <v>43971.0</v>
      </c>
      <c r="B1483" s="353"/>
      <c r="C1483" s="355">
        <v>9.0</v>
      </c>
      <c r="D1483" s="353"/>
      <c r="E1483" s="353"/>
      <c r="F1483" s="353"/>
      <c r="G1483" s="355">
        <v>2.0</v>
      </c>
      <c r="H1483" s="354"/>
      <c r="I1483" s="353"/>
      <c r="J1483" s="356">
        <v>1.0</v>
      </c>
      <c r="K1483" s="355">
        <v>1.0</v>
      </c>
      <c r="L1483" s="356">
        <v>12.0</v>
      </c>
      <c r="M1483" s="353"/>
      <c r="N1483" s="355">
        <v>4.0</v>
      </c>
      <c r="O1483" s="355">
        <v>18.0</v>
      </c>
      <c r="P1483" s="355">
        <v>3.0</v>
      </c>
      <c r="Q1483" s="353"/>
      <c r="R1483" s="353"/>
      <c r="S1483" s="353"/>
      <c r="T1483" s="353"/>
      <c r="U1483" s="355">
        <v>28.0</v>
      </c>
      <c r="V1483" s="353"/>
      <c r="W1483" s="355">
        <v>16.0</v>
      </c>
      <c r="X1483" s="353"/>
      <c r="Y1483" s="355">
        <v>9.0</v>
      </c>
      <c r="Z1483" s="353"/>
      <c r="AA1483" s="355">
        <v>3.0</v>
      </c>
      <c r="AB1483" s="355">
        <v>1.0</v>
      </c>
      <c r="AC1483" s="353"/>
      <c r="AD1483" s="353"/>
      <c r="AE1483" s="355">
        <v>1.0</v>
      </c>
      <c r="AF1483" s="353"/>
      <c r="AG1483" s="353"/>
      <c r="AH1483" s="353"/>
      <c r="AI1483" s="353"/>
      <c r="AJ1483" s="353"/>
      <c r="AK1483" s="353"/>
      <c r="AL1483" s="353"/>
      <c r="AM1483" s="353"/>
      <c r="AN1483" s="353"/>
      <c r="AO1483" s="353"/>
      <c r="AP1483" s="353"/>
    </row>
    <row r="1484">
      <c r="A1484" s="343">
        <v>43972.0</v>
      </c>
      <c r="B1484" s="353"/>
      <c r="C1484" s="355">
        <v>4.0</v>
      </c>
      <c r="D1484" s="355">
        <v>9.0</v>
      </c>
      <c r="E1484" s="353"/>
      <c r="F1484" s="355">
        <v>2.0</v>
      </c>
      <c r="G1484" s="355">
        <v>8.0</v>
      </c>
      <c r="H1484" s="356">
        <v>129.0</v>
      </c>
      <c r="I1484" s="353"/>
      <c r="J1484" s="356">
        <v>10.0</v>
      </c>
      <c r="K1484" s="355">
        <v>2.0</v>
      </c>
      <c r="L1484" s="356">
        <v>16.0</v>
      </c>
      <c r="M1484" s="355">
        <v>4.0</v>
      </c>
      <c r="N1484" s="355">
        <v>11.0</v>
      </c>
      <c r="O1484" s="355">
        <v>10.0</v>
      </c>
      <c r="P1484" s="353"/>
      <c r="Q1484" s="353"/>
      <c r="R1484" s="353"/>
      <c r="S1484" s="355">
        <v>4.0</v>
      </c>
      <c r="T1484" s="355">
        <v>1.0</v>
      </c>
      <c r="U1484" s="355">
        <v>7.0</v>
      </c>
      <c r="V1484" s="353"/>
      <c r="W1484" s="353"/>
      <c r="X1484" s="353"/>
      <c r="Y1484" s="355">
        <v>31.0</v>
      </c>
      <c r="Z1484" s="355">
        <v>11.0</v>
      </c>
      <c r="AA1484" s="355">
        <v>2.0</v>
      </c>
      <c r="AB1484" s="353"/>
      <c r="AC1484" s="353"/>
      <c r="AD1484" s="355">
        <v>1.0</v>
      </c>
      <c r="AE1484" s="355">
        <v>1.0</v>
      </c>
      <c r="AF1484" s="353"/>
      <c r="AG1484" s="353"/>
      <c r="AH1484" s="353"/>
      <c r="AI1484" s="353"/>
      <c r="AJ1484" s="353"/>
      <c r="AK1484" s="353"/>
      <c r="AL1484" s="353"/>
      <c r="AM1484" s="353"/>
      <c r="AN1484" s="353"/>
      <c r="AO1484" s="353"/>
      <c r="AP1484" s="353"/>
    </row>
    <row r="1485">
      <c r="A1485" s="343">
        <v>43973.0</v>
      </c>
      <c r="B1485" s="353"/>
      <c r="C1485" s="355">
        <v>4.0</v>
      </c>
      <c r="D1485" s="355">
        <v>1.0</v>
      </c>
      <c r="E1485" s="355">
        <v>2.0</v>
      </c>
      <c r="F1485" s="355">
        <v>6.0</v>
      </c>
      <c r="G1485" s="355">
        <v>12.0</v>
      </c>
      <c r="H1485" s="356">
        <v>52.0</v>
      </c>
      <c r="I1485" s="355">
        <v>4.0</v>
      </c>
      <c r="J1485" s="356">
        <v>10.0</v>
      </c>
      <c r="K1485" s="353"/>
      <c r="L1485" s="356">
        <v>10.0</v>
      </c>
      <c r="M1485" s="355">
        <v>2.0</v>
      </c>
      <c r="N1485" s="355">
        <v>6.0</v>
      </c>
      <c r="O1485" s="355">
        <v>15.0</v>
      </c>
      <c r="P1485" s="355">
        <v>1.0</v>
      </c>
      <c r="Q1485" s="355">
        <v>6.0</v>
      </c>
      <c r="R1485" s="353"/>
      <c r="S1485" s="355">
        <v>3.0</v>
      </c>
      <c r="T1485" s="355">
        <v>17.0</v>
      </c>
      <c r="U1485" s="355">
        <v>5.0</v>
      </c>
      <c r="V1485" s="353"/>
      <c r="W1485" s="355">
        <v>28.0</v>
      </c>
      <c r="X1485" s="355">
        <v>5.0</v>
      </c>
      <c r="Y1485" s="355">
        <v>19.0</v>
      </c>
      <c r="Z1485" s="353"/>
      <c r="AA1485" s="355">
        <v>3.0</v>
      </c>
      <c r="AB1485" s="355">
        <v>3.0</v>
      </c>
      <c r="AC1485" s="353"/>
      <c r="AD1485" s="353"/>
      <c r="AE1485" s="355">
        <v>4.0</v>
      </c>
      <c r="AF1485" s="353"/>
      <c r="AG1485" s="355">
        <v>1.0</v>
      </c>
      <c r="AH1485" s="353"/>
      <c r="AI1485" s="353"/>
      <c r="AJ1485" s="353"/>
      <c r="AK1485" s="353"/>
      <c r="AL1485" s="353"/>
      <c r="AM1485" s="353"/>
      <c r="AN1485" s="353"/>
      <c r="AO1485" s="353"/>
      <c r="AP1485" s="353"/>
    </row>
    <row r="1486">
      <c r="A1486" s="343">
        <v>43974.0</v>
      </c>
      <c r="B1486" s="355">
        <v>2.0</v>
      </c>
      <c r="C1486" s="355">
        <v>3.0</v>
      </c>
      <c r="D1486" s="353"/>
      <c r="E1486" s="353"/>
      <c r="F1486" s="353"/>
      <c r="G1486" s="355">
        <v>4.0</v>
      </c>
      <c r="H1486" s="356">
        <v>54.0</v>
      </c>
      <c r="I1486" s="353"/>
      <c r="J1486" s="356">
        <v>39.0</v>
      </c>
      <c r="K1486" s="353"/>
      <c r="L1486" s="356">
        <v>13.0</v>
      </c>
      <c r="M1486" s="353"/>
      <c r="N1486" s="355">
        <v>3.0</v>
      </c>
      <c r="O1486" s="353"/>
      <c r="P1486" s="353"/>
      <c r="Q1486" s="353"/>
      <c r="R1486" s="355">
        <v>3.0</v>
      </c>
      <c r="S1486" s="355">
        <v>7.0</v>
      </c>
      <c r="T1486" s="355">
        <v>5.0</v>
      </c>
      <c r="U1486" s="355">
        <v>18.0</v>
      </c>
      <c r="V1486" s="355">
        <v>1.0</v>
      </c>
      <c r="W1486" s="353"/>
      <c r="X1486" s="355">
        <v>21.0</v>
      </c>
      <c r="Y1486" s="355">
        <v>6.0</v>
      </c>
      <c r="Z1486" s="353"/>
      <c r="AA1486" s="355">
        <v>2.0</v>
      </c>
      <c r="AB1486" s="353"/>
      <c r="AC1486" s="353"/>
      <c r="AD1486" s="353"/>
      <c r="AE1486" s="355">
        <v>8.0</v>
      </c>
      <c r="AF1486" s="353"/>
      <c r="AG1486" s="355">
        <v>1.0</v>
      </c>
      <c r="AH1486" s="353"/>
      <c r="AI1486" s="355">
        <v>2.0</v>
      </c>
      <c r="AJ1486" s="353"/>
      <c r="AK1486" s="353"/>
      <c r="AL1486" s="353"/>
      <c r="AM1486" s="353"/>
      <c r="AN1486" s="353"/>
      <c r="AO1486" s="353"/>
      <c r="AP1486" s="353"/>
    </row>
    <row r="1487">
      <c r="A1487" s="343">
        <v>43975.0</v>
      </c>
      <c r="B1487" s="353"/>
      <c r="C1487" s="355">
        <v>6.0</v>
      </c>
      <c r="D1487" s="355">
        <v>4.0</v>
      </c>
      <c r="E1487" s="355">
        <v>1.0</v>
      </c>
      <c r="F1487" s="353"/>
      <c r="G1487" s="355">
        <v>1.0</v>
      </c>
      <c r="H1487" s="356">
        <v>22.0</v>
      </c>
      <c r="I1487" s="355">
        <v>5.0</v>
      </c>
      <c r="J1487" s="356">
        <v>8.0</v>
      </c>
      <c r="K1487" s="355">
        <v>4.0</v>
      </c>
      <c r="L1487" s="356">
        <v>39.0</v>
      </c>
      <c r="M1487" s="353"/>
      <c r="N1487" s="353"/>
      <c r="O1487" s="353"/>
      <c r="P1487" s="353"/>
      <c r="Q1487" s="355">
        <v>2.0</v>
      </c>
      <c r="R1487" s="355">
        <v>1.0</v>
      </c>
      <c r="S1487" s="353"/>
      <c r="T1487" s="355">
        <v>2.0</v>
      </c>
      <c r="U1487" s="355">
        <v>5.0</v>
      </c>
      <c r="V1487" s="355">
        <v>2.0</v>
      </c>
      <c r="W1487" s="355">
        <v>6.0</v>
      </c>
      <c r="X1487" s="353"/>
      <c r="Y1487" s="355">
        <v>33.0</v>
      </c>
      <c r="Z1487" s="355">
        <v>9.0</v>
      </c>
      <c r="AA1487" s="355">
        <v>2.0</v>
      </c>
      <c r="AB1487" s="353"/>
      <c r="AC1487" s="353"/>
      <c r="AD1487" s="353"/>
      <c r="AE1487" s="353"/>
      <c r="AF1487" s="353"/>
      <c r="AG1487" s="353"/>
      <c r="AH1487" s="353"/>
      <c r="AI1487" s="355">
        <v>1.0</v>
      </c>
      <c r="AJ1487" s="353"/>
      <c r="AK1487" s="353"/>
      <c r="AL1487" s="353"/>
      <c r="AM1487" s="353"/>
      <c r="AN1487" s="353"/>
      <c r="AO1487" s="353"/>
      <c r="AP1487" s="353"/>
    </row>
    <row r="1488">
      <c r="A1488" s="343">
        <v>43976.0</v>
      </c>
      <c r="B1488" s="353"/>
      <c r="C1488" s="355">
        <v>2.0</v>
      </c>
      <c r="D1488" s="353"/>
      <c r="E1488" s="353"/>
      <c r="F1488" s="353"/>
      <c r="G1488" s="355">
        <v>2.0</v>
      </c>
      <c r="H1488" s="356">
        <v>69.0</v>
      </c>
      <c r="I1488" s="355">
        <v>2.0</v>
      </c>
      <c r="J1488" s="354"/>
      <c r="K1488" s="355">
        <v>1.0</v>
      </c>
      <c r="L1488" s="356">
        <v>24.0</v>
      </c>
      <c r="M1488" s="355">
        <v>5.0</v>
      </c>
      <c r="N1488" s="355">
        <v>12.0</v>
      </c>
      <c r="O1488" s="355">
        <v>21.0</v>
      </c>
      <c r="P1488" s="355">
        <v>3.0</v>
      </c>
      <c r="Q1488" s="355">
        <v>8.0</v>
      </c>
      <c r="R1488" s="355">
        <v>1.0</v>
      </c>
      <c r="S1488" s="355">
        <v>31.0</v>
      </c>
      <c r="T1488" s="355">
        <v>10.0</v>
      </c>
      <c r="U1488" s="355">
        <v>6.0</v>
      </c>
      <c r="V1488" s="353"/>
      <c r="W1488" s="355">
        <v>5.0</v>
      </c>
      <c r="X1488" s="353"/>
      <c r="Y1488" s="355">
        <v>6.0</v>
      </c>
      <c r="Z1488" s="353"/>
      <c r="AA1488" s="355">
        <v>2.0</v>
      </c>
      <c r="AB1488" s="353"/>
      <c r="AC1488" s="355">
        <v>2.0</v>
      </c>
      <c r="AD1488" s="355">
        <v>5.0</v>
      </c>
      <c r="AE1488" s="355">
        <v>3.0</v>
      </c>
      <c r="AF1488" s="355">
        <v>20.0</v>
      </c>
      <c r="AG1488" s="355"/>
      <c r="AH1488" s="353"/>
      <c r="AI1488" s="353"/>
      <c r="AJ1488" s="353"/>
      <c r="AK1488" s="353"/>
      <c r="AL1488" s="353"/>
      <c r="AM1488" s="353"/>
      <c r="AN1488" s="353"/>
      <c r="AO1488" s="353"/>
      <c r="AP1488" s="353"/>
    </row>
    <row r="1489">
      <c r="A1489" s="343">
        <v>43977.0</v>
      </c>
      <c r="B1489" s="353"/>
      <c r="C1489" s="353"/>
      <c r="D1489" s="355">
        <v>2.0</v>
      </c>
      <c r="E1489" s="353"/>
      <c r="F1489" s="353"/>
      <c r="G1489" s="355">
        <v>7.0</v>
      </c>
      <c r="H1489" s="356">
        <v>13.0</v>
      </c>
      <c r="I1489" s="353"/>
      <c r="J1489" s="356">
        <v>26.0</v>
      </c>
      <c r="K1489" s="355">
        <v>15.0</v>
      </c>
      <c r="L1489" s="356">
        <v>17.0</v>
      </c>
      <c r="M1489" s="355">
        <v>1.0</v>
      </c>
      <c r="N1489" s="355">
        <v>6.0</v>
      </c>
      <c r="O1489" s="353"/>
      <c r="P1489" s="353"/>
      <c r="Q1489" s="355">
        <v>1.0</v>
      </c>
      <c r="R1489" s="353"/>
      <c r="S1489" s="353"/>
      <c r="T1489" s="355">
        <v>2.0</v>
      </c>
      <c r="U1489" s="355">
        <v>22.0</v>
      </c>
      <c r="V1489" s="355">
        <v>1.0</v>
      </c>
      <c r="W1489" s="355">
        <v>1.0</v>
      </c>
      <c r="X1489" s="355">
        <v>49.0</v>
      </c>
      <c r="Y1489" s="355">
        <v>37.0</v>
      </c>
      <c r="Z1489" s="355">
        <v>2.0</v>
      </c>
      <c r="AA1489" s="355">
        <v>4.0</v>
      </c>
      <c r="AB1489" s="355">
        <v>10.0</v>
      </c>
      <c r="AC1489" s="355">
        <v>3.0</v>
      </c>
      <c r="AD1489" s="353"/>
      <c r="AE1489" s="355">
        <v>13.0</v>
      </c>
      <c r="AF1489" s="353"/>
      <c r="AG1489" s="355">
        <v>2.0</v>
      </c>
      <c r="AH1489" s="355">
        <v>1.0</v>
      </c>
      <c r="AI1489" s="353"/>
      <c r="AJ1489" s="353"/>
      <c r="AK1489" s="353"/>
      <c r="AL1489" s="353"/>
      <c r="AM1489" s="353"/>
      <c r="AN1489" s="353"/>
      <c r="AO1489" s="353"/>
      <c r="AP1489" s="353"/>
    </row>
    <row r="1490">
      <c r="A1490" s="343">
        <v>43978.0</v>
      </c>
      <c r="B1490" s="353"/>
      <c r="C1490" s="355">
        <v>7.0</v>
      </c>
      <c r="D1490" s="355">
        <v>3.0</v>
      </c>
      <c r="E1490" s="353"/>
      <c r="F1490" s="355">
        <v>5.0</v>
      </c>
      <c r="G1490" s="355">
        <v>3.0</v>
      </c>
      <c r="H1490" s="356">
        <v>14.0</v>
      </c>
      <c r="I1490" s="353"/>
      <c r="J1490" s="356">
        <v>37.0</v>
      </c>
      <c r="K1490" s="353"/>
      <c r="L1490" s="356">
        <v>16.0</v>
      </c>
      <c r="M1490" s="353"/>
      <c r="N1490" s="355">
        <v>5.0</v>
      </c>
      <c r="O1490" s="353"/>
      <c r="P1490" s="353"/>
      <c r="Q1490" s="355">
        <v>1.0</v>
      </c>
      <c r="R1490" s="355">
        <v>1.0</v>
      </c>
      <c r="S1490" s="355">
        <v>14.0</v>
      </c>
      <c r="T1490" s="353"/>
      <c r="U1490" s="355">
        <v>28.0</v>
      </c>
      <c r="V1490" s="355">
        <v>1.0</v>
      </c>
      <c r="W1490" s="355">
        <v>2.0</v>
      </c>
      <c r="X1490" s="355">
        <v>10.0</v>
      </c>
      <c r="Y1490" s="355">
        <v>19.0</v>
      </c>
      <c r="Z1490" s="355">
        <v>2.0</v>
      </c>
      <c r="AA1490" s="355">
        <v>4.0</v>
      </c>
      <c r="AB1490" s="355">
        <v>1.0</v>
      </c>
      <c r="AC1490" s="355">
        <v>1.0</v>
      </c>
      <c r="AD1490" s="353"/>
      <c r="AE1490" s="355">
        <v>1.0</v>
      </c>
      <c r="AF1490" s="353"/>
      <c r="AG1490" s="355">
        <v>3.0</v>
      </c>
      <c r="AH1490" s="355">
        <v>2.0</v>
      </c>
      <c r="AI1490" s="353"/>
      <c r="AJ1490" s="353"/>
      <c r="AK1490" s="353"/>
      <c r="AL1490" s="353"/>
      <c r="AM1490" s="353"/>
      <c r="AN1490" s="353"/>
      <c r="AO1490" s="353"/>
      <c r="AP1490" s="353"/>
    </row>
    <row r="1491">
      <c r="A1491" s="343">
        <v>43979.0</v>
      </c>
      <c r="B1491" s="353"/>
      <c r="C1491" s="355">
        <v>12.0</v>
      </c>
      <c r="D1491" s="355">
        <v>24.0</v>
      </c>
      <c r="E1491" s="353"/>
      <c r="F1491" s="353"/>
      <c r="G1491" s="355">
        <v>8.0</v>
      </c>
      <c r="H1491" s="356">
        <v>19.0</v>
      </c>
      <c r="I1491" s="353"/>
      <c r="J1491" s="356">
        <v>45.0</v>
      </c>
      <c r="K1491" s="355">
        <v>1.0</v>
      </c>
      <c r="L1491" s="356">
        <v>26.0</v>
      </c>
      <c r="M1491" s="353"/>
      <c r="N1491" s="355">
        <v>6.0</v>
      </c>
      <c r="O1491" s="353"/>
      <c r="P1491" s="353"/>
      <c r="Q1491" s="353"/>
      <c r="R1491" s="353"/>
      <c r="S1491" s="355">
        <v>1.0</v>
      </c>
      <c r="T1491" s="355">
        <v>9.0</v>
      </c>
      <c r="U1491" s="355">
        <v>6.0</v>
      </c>
      <c r="V1491" s="355">
        <v>2.0</v>
      </c>
      <c r="W1491" s="355">
        <v>2.0</v>
      </c>
      <c r="X1491" s="353"/>
      <c r="Y1491" s="355">
        <v>2.0</v>
      </c>
      <c r="Z1491" s="355">
        <v>2.0</v>
      </c>
      <c r="AA1491" s="353"/>
      <c r="AB1491" s="355">
        <v>3.0</v>
      </c>
      <c r="AC1491" s="355">
        <v>3.0</v>
      </c>
      <c r="AD1491" s="355">
        <v>7.0</v>
      </c>
      <c r="AE1491" s="355">
        <v>2.0</v>
      </c>
      <c r="AF1491" s="353"/>
      <c r="AG1491" s="355">
        <v>2.0</v>
      </c>
      <c r="AH1491" s="353"/>
      <c r="AI1491" s="355">
        <v>1.0</v>
      </c>
      <c r="AJ1491" s="353"/>
      <c r="AK1491" s="353"/>
      <c r="AL1491" s="353"/>
      <c r="AM1491" s="353"/>
      <c r="AN1491" s="353"/>
      <c r="AO1491" s="353"/>
      <c r="AP1491" s="353"/>
    </row>
    <row r="1492">
      <c r="A1492" s="343">
        <v>43980.0</v>
      </c>
      <c r="B1492" s="353"/>
      <c r="C1492" s="355">
        <v>6.0</v>
      </c>
      <c r="D1492" s="355">
        <v>12.0</v>
      </c>
      <c r="E1492" s="353"/>
      <c r="F1492" s="355">
        <v>6.0</v>
      </c>
      <c r="G1492" s="355">
        <v>7.0</v>
      </c>
      <c r="H1492" s="356">
        <v>37.0</v>
      </c>
      <c r="I1492" s="353"/>
      <c r="J1492" s="356">
        <v>6.0</v>
      </c>
      <c r="K1492" s="355">
        <v>60.0</v>
      </c>
      <c r="L1492" s="356">
        <v>22.0</v>
      </c>
      <c r="M1492" s="355">
        <v>3.0</v>
      </c>
      <c r="N1492" s="355">
        <v>9.0</v>
      </c>
      <c r="O1492" s="355">
        <v>7.0</v>
      </c>
      <c r="P1492" s="355">
        <v>2.0</v>
      </c>
      <c r="Q1492" s="355">
        <v>3.0</v>
      </c>
      <c r="R1492" s="355">
        <v>8.0</v>
      </c>
      <c r="S1492" s="355">
        <v>3.0</v>
      </c>
      <c r="T1492" s="355">
        <v>14.0</v>
      </c>
      <c r="U1492" s="355">
        <v>8.0</v>
      </c>
      <c r="V1492" s="355">
        <v>1.0</v>
      </c>
      <c r="W1492" s="353"/>
      <c r="X1492" s="355">
        <v>3.0</v>
      </c>
      <c r="Y1492" s="355">
        <v>12.0</v>
      </c>
      <c r="Z1492" s="353"/>
      <c r="AA1492" s="355">
        <v>7.0</v>
      </c>
      <c r="AB1492" s="355">
        <v>4.0</v>
      </c>
      <c r="AC1492" s="353"/>
      <c r="AD1492" s="355">
        <v>1.0</v>
      </c>
      <c r="AE1492" s="355">
        <v>4.0</v>
      </c>
      <c r="AF1492" s="353"/>
      <c r="AG1492" s="353"/>
      <c r="AH1492" s="355">
        <v>3.0</v>
      </c>
      <c r="AI1492" s="355">
        <v>4.0</v>
      </c>
      <c r="AJ1492" s="353"/>
      <c r="AK1492" s="353"/>
      <c r="AL1492" s="353"/>
      <c r="AM1492" s="353"/>
      <c r="AN1492" s="353"/>
      <c r="AO1492" s="353"/>
      <c r="AP1492" s="353"/>
    </row>
    <row r="1493">
      <c r="A1493" s="343">
        <v>43981.0</v>
      </c>
      <c r="B1493" s="353"/>
      <c r="C1493" s="355">
        <v>8.0</v>
      </c>
      <c r="D1493" s="355">
        <v>27.0</v>
      </c>
      <c r="E1493" s="353"/>
      <c r="F1493" s="355">
        <v>2.0</v>
      </c>
      <c r="G1493" s="355">
        <v>9.0</v>
      </c>
      <c r="H1493" s="356">
        <v>266.0</v>
      </c>
      <c r="I1493" s="353"/>
      <c r="J1493" s="356">
        <v>24.0</v>
      </c>
      <c r="K1493" s="355">
        <v>19.0</v>
      </c>
      <c r="L1493" s="356">
        <v>19.0</v>
      </c>
      <c r="M1493" s="353"/>
      <c r="N1493" s="355">
        <v>18.0</v>
      </c>
      <c r="O1493" s="355">
        <v>6.0</v>
      </c>
      <c r="P1493" s="355">
        <v>15.0</v>
      </c>
      <c r="Q1493" s="353"/>
      <c r="R1493" s="355">
        <v>5.0</v>
      </c>
      <c r="S1493" s="355">
        <v>3.0</v>
      </c>
      <c r="T1493" s="355">
        <v>32.0</v>
      </c>
      <c r="U1493" s="355">
        <v>6.0</v>
      </c>
      <c r="V1493" s="355">
        <v>1.0</v>
      </c>
      <c r="W1493" s="355">
        <v>5.0</v>
      </c>
      <c r="X1493" s="355"/>
      <c r="Y1493" s="355">
        <v>32.0</v>
      </c>
      <c r="Z1493" s="355"/>
      <c r="AA1493" s="355">
        <v>12.0</v>
      </c>
      <c r="AB1493" s="355">
        <v>1.0</v>
      </c>
      <c r="AC1493" s="355">
        <v>6.0</v>
      </c>
      <c r="AD1493" s="353"/>
      <c r="AE1493" s="355">
        <v>7.0</v>
      </c>
      <c r="AF1493" s="353"/>
      <c r="AG1493" s="353"/>
      <c r="AH1493" s="353"/>
      <c r="AI1493" s="353"/>
      <c r="AJ1493" s="353"/>
      <c r="AK1493" s="353"/>
      <c r="AL1493" s="353"/>
      <c r="AM1493" s="353"/>
      <c r="AN1493" s="353"/>
      <c r="AO1493" s="353"/>
      <c r="AP1493" s="353"/>
    </row>
    <row r="1494">
      <c r="A1494" s="343">
        <v>43982.0</v>
      </c>
      <c r="B1494" s="353"/>
      <c r="C1494" s="355">
        <v>1.0</v>
      </c>
      <c r="D1494" s="353"/>
      <c r="E1494" s="353"/>
      <c r="F1494" s="353"/>
      <c r="G1494" s="355">
        <v>2.0</v>
      </c>
      <c r="H1494" s="356">
        <v>77.0</v>
      </c>
      <c r="I1494" s="353"/>
      <c r="J1494" s="356">
        <v>3.0</v>
      </c>
      <c r="K1494" s="355">
        <v>6.0</v>
      </c>
      <c r="L1494" s="356">
        <v>20.0</v>
      </c>
      <c r="M1494" s="355">
        <v>6.0</v>
      </c>
      <c r="N1494" s="355">
        <v>11.0</v>
      </c>
      <c r="O1494" s="353"/>
      <c r="P1494" s="355">
        <v>2.0</v>
      </c>
      <c r="Q1494" s="353"/>
      <c r="R1494" s="353"/>
      <c r="S1494" s="355">
        <v>12.0</v>
      </c>
      <c r="T1494" s="355">
        <v>34.0</v>
      </c>
      <c r="U1494" s="355">
        <v>9.0</v>
      </c>
      <c r="V1494" s="355">
        <v>11.0</v>
      </c>
      <c r="W1494" s="355">
        <v>23.0</v>
      </c>
      <c r="X1494" s="355">
        <v>9.0</v>
      </c>
      <c r="Y1494" s="355">
        <v>32.0</v>
      </c>
      <c r="Z1494" s="355">
        <v>9.0</v>
      </c>
      <c r="AA1494" s="355">
        <v>4.0</v>
      </c>
      <c r="AB1494" s="355">
        <v>3.0</v>
      </c>
      <c r="AC1494" s="353"/>
      <c r="AD1494" s="355">
        <v>1.0</v>
      </c>
      <c r="AE1494" s="355">
        <v>6.0</v>
      </c>
      <c r="AF1494" s="353"/>
      <c r="AG1494" s="355">
        <v>7.0</v>
      </c>
      <c r="AH1494" s="355">
        <v>2.0</v>
      </c>
      <c r="AI1494" s="355">
        <v>3.0</v>
      </c>
      <c r="AJ1494" s="353"/>
      <c r="AK1494" s="353"/>
      <c r="AL1494" s="353"/>
      <c r="AM1494" s="353"/>
      <c r="AN1494" s="353"/>
      <c r="AO1494" s="353"/>
      <c r="AP1494" s="353"/>
    </row>
    <row r="1495">
      <c r="A1495" s="343">
        <v>43983.0</v>
      </c>
      <c r="B1495" s="353"/>
      <c r="C1495" s="355">
        <v>5.0</v>
      </c>
      <c r="D1495" s="355">
        <v>8.0</v>
      </c>
      <c r="E1495" s="355">
        <v>1.0</v>
      </c>
      <c r="F1495" s="353"/>
      <c r="G1495" s="355">
        <v>6.0</v>
      </c>
      <c r="H1495" s="356">
        <v>190.0</v>
      </c>
      <c r="I1495" s="353"/>
      <c r="J1495" s="354"/>
      <c r="K1495" s="355">
        <v>9.0</v>
      </c>
      <c r="L1495" s="356">
        <v>45.0</v>
      </c>
      <c r="M1495" s="355">
        <v>2.0</v>
      </c>
      <c r="N1495" s="355">
        <v>2.0</v>
      </c>
      <c r="O1495" s="353"/>
      <c r="P1495" s="353"/>
      <c r="Q1495" s="355">
        <v>8.0</v>
      </c>
      <c r="R1495" s="353"/>
      <c r="S1495" s="355">
        <v>1.0</v>
      </c>
      <c r="T1495" s="355">
        <v>12.0</v>
      </c>
      <c r="U1495" s="355">
        <v>2.0</v>
      </c>
      <c r="V1495" s="355">
        <v>1.0</v>
      </c>
      <c r="W1495" s="355">
        <v>2.0</v>
      </c>
      <c r="X1495" s="353"/>
      <c r="Y1495" s="355">
        <v>29.0</v>
      </c>
      <c r="Z1495" s="353"/>
      <c r="AA1495" s="355">
        <v>3.0</v>
      </c>
      <c r="AB1495" s="355">
        <v>1.0</v>
      </c>
      <c r="AC1495" s="355">
        <v>2.0</v>
      </c>
      <c r="AD1495" s="353"/>
      <c r="AE1495" s="353"/>
      <c r="AF1495" s="353"/>
      <c r="AG1495" s="353"/>
      <c r="AH1495" s="353"/>
      <c r="AI1495" s="353"/>
      <c r="AJ1495" s="353"/>
      <c r="AK1495" s="353"/>
      <c r="AL1495" s="353"/>
      <c r="AM1495" s="353"/>
      <c r="AN1495" s="353"/>
      <c r="AO1495" s="353"/>
      <c r="AP1495" s="353"/>
    </row>
    <row r="1496">
      <c r="A1496" s="343">
        <v>43984.0</v>
      </c>
      <c r="B1496" s="353"/>
      <c r="C1496" s="353"/>
      <c r="D1496" s="355">
        <v>21.0</v>
      </c>
      <c r="E1496" s="353"/>
      <c r="F1496" s="355">
        <v>3.0</v>
      </c>
      <c r="G1496" s="355">
        <v>2.0</v>
      </c>
      <c r="H1496" s="356">
        <v>127.0</v>
      </c>
      <c r="I1496" s="353"/>
      <c r="J1496" s="356">
        <v>29.0</v>
      </c>
      <c r="K1496" s="355">
        <v>1.0</v>
      </c>
      <c r="L1496" s="356">
        <v>45.0</v>
      </c>
      <c r="M1496" s="353"/>
      <c r="N1496" s="355">
        <v>1.0</v>
      </c>
      <c r="O1496" s="355">
        <v>18.0</v>
      </c>
      <c r="P1496" s="353"/>
      <c r="Q1496" s="355">
        <v>1.0</v>
      </c>
      <c r="R1496" s="353"/>
      <c r="S1496" s="353"/>
      <c r="T1496" s="355">
        <v>9.0</v>
      </c>
      <c r="U1496" s="355">
        <v>5.0</v>
      </c>
      <c r="V1496" s="353"/>
      <c r="W1496" s="355">
        <v>3.0</v>
      </c>
      <c r="X1496" s="355">
        <v>3.0</v>
      </c>
      <c r="Y1496" s="353"/>
      <c r="Z1496" s="353"/>
      <c r="AA1496" s="355">
        <v>6.0</v>
      </c>
      <c r="AB1496" s="355">
        <v>3.0</v>
      </c>
      <c r="AC1496" s="353"/>
      <c r="AD1496" s="353"/>
      <c r="AE1496" s="353"/>
      <c r="AF1496" s="355">
        <v>10.0</v>
      </c>
      <c r="AG1496" s="355">
        <v>8.0</v>
      </c>
      <c r="AH1496" s="353"/>
      <c r="AI1496" s="355">
        <v>3.0</v>
      </c>
      <c r="AJ1496" s="353"/>
      <c r="AK1496" s="353"/>
      <c r="AL1496" s="353"/>
      <c r="AM1496" s="353"/>
      <c r="AN1496" s="353"/>
      <c r="AO1496" s="353"/>
      <c r="AP1496" s="353"/>
    </row>
    <row r="1497">
      <c r="A1497" s="343">
        <v>43985.0</v>
      </c>
      <c r="B1497" s="353"/>
      <c r="C1497" s="355">
        <v>15.0</v>
      </c>
      <c r="D1497" s="353"/>
      <c r="E1497" s="353"/>
      <c r="F1497" s="353"/>
      <c r="G1497" s="355">
        <v>2.0</v>
      </c>
      <c r="H1497" s="356">
        <v>187.0</v>
      </c>
      <c r="I1497" s="355">
        <v>2.0</v>
      </c>
      <c r="J1497" s="356">
        <v>53.0</v>
      </c>
      <c r="K1497" s="353"/>
      <c r="L1497" s="356">
        <v>100.0</v>
      </c>
      <c r="M1497" s="355">
        <v>24.0</v>
      </c>
      <c r="N1497" s="355">
        <v>2.0</v>
      </c>
      <c r="O1497" s="355">
        <v>9.0</v>
      </c>
      <c r="P1497" s="355">
        <v>2.0</v>
      </c>
      <c r="Q1497" s="355">
        <v>1.0</v>
      </c>
      <c r="R1497" s="355">
        <v>1.0</v>
      </c>
      <c r="S1497" s="355">
        <v>5.0</v>
      </c>
      <c r="T1497" s="355">
        <v>2.0</v>
      </c>
      <c r="U1497" s="355">
        <v>5.0</v>
      </c>
      <c r="V1497" s="355">
        <v>4.0</v>
      </c>
      <c r="W1497" s="355">
        <v>9.0</v>
      </c>
      <c r="X1497" s="355">
        <v>7.0</v>
      </c>
      <c r="Y1497" s="355">
        <v>11.0</v>
      </c>
      <c r="Z1497" s="355">
        <v>3.0</v>
      </c>
      <c r="AA1497" s="355">
        <v>3.0</v>
      </c>
      <c r="AB1497" s="355">
        <v>4.0</v>
      </c>
      <c r="AC1497" s="355">
        <v>1.0</v>
      </c>
      <c r="AD1497" s="355">
        <v>19.0</v>
      </c>
      <c r="AE1497" s="353"/>
      <c r="AF1497" s="353"/>
      <c r="AG1497" s="353"/>
      <c r="AH1497" s="353"/>
      <c r="AI1497" s="353"/>
      <c r="AJ1497" s="353"/>
      <c r="AK1497" s="353"/>
      <c r="AL1497" s="353"/>
      <c r="AM1497" s="353"/>
      <c r="AN1497" s="353"/>
      <c r="AO1497" s="353"/>
      <c r="AP1497" s="353"/>
    </row>
    <row r="1498">
      <c r="A1498" s="343">
        <v>43986.0</v>
      </c>
      <c r="B1498" s="355">
        <v>1.0</v>
      </c>
      <c r="C1498" s="355">
        <v>15.0</v>
      </c>
      <c r="D1498" s="355">
        <v>6.0</v>
      </c>
      <c r="E1498" s="355">
        <v>1.0</v>
      </c>
      <c r="F1498" s="353"/>
      <c r="G1498" s="355">
        <v>4.0</v>
      </c>
      <c r="H1498" s="356">
        <v>21.0</v>
      </c>
      <c r="I1498" s="355">
        <v>10.0</v>
      </c>
      <c r="J1498" s="356">
        <v>18.0</v>
      </c>
      <c r="K1498" s="355">
        <v>1.0</v>
      </c>
      <c r="L1498" s="356">
        <v>290.0</v>
      </c>
      <c r="M1498" s="355">
        <v>15.0</v>
      </c>
      <c r="N1498" s="355">
        <v>7.0</v>
      </c>
      <c r="O1498" s="353"/>
      <c r="P1498" s="353"/>
      <c r="Q1498" s="355">
        <v>8.0</v>
      </c>
      <c r="R1498" s="353"/>
      <c r="S1498" s="355">
        <v>2.0</v>
      </c>
      <c r="T1498" s="355">
        <v>22.0</v>
      </c>
      <c r="U1498" s="355">
        <v>35.0</v>
      </c>
      <c r="V1498" s="355">
        <v>6.0</v>
      </c>
      <c r="W1498" s="355">
        <v>7.0</v>
      </c>
      <c r="X1498" s="353"/>
      <c r="Y1498" s="355">
        <v>3.0</v>
      </c>
      <c r="Z1498" s="355">
        <v>6.0</v>
      </c>
      <c r="AA1498" s="355">
        <v>3.0</v>
      </c>
      <c r="AB1498" s="355">
        <v>3.0</v>
      </c>
      <c r="AC1498" s="353"/>
      <c r="AD1498" s="353"/>
      <c r="AE1498" s="355">
        <v>2.0</v>
      </c>
      <c r="AF1498" s="353"/>
      <c r="AG1498" s="353"/>
      <c r="AH1498" s="353"/>
      <c r="AI1498" s="353"/>
      <c r="AJ1498" s="353"/>
      <c r="AK1498" s="353"/>
      <c r="AL1498" s="353"/>
      <c r="AM1498" s="353"/>
      <c r="AN1498" s="353"/>
      <c r="AO1498" s="353"/>
      <c r="AP1498" s="353"/>
    </row>
    <row r="1499">
      <c r="A1499" s="343">
        <v>43987.0</v>
      </c>
      <c r="B1499" s="353"/>
      <c r="C1499" s="355">
        <v>5.0</v>
      </c>
      <c r="D1499" s="355">
        <v>45.0</v>
      </c>
      <c r="E1499" s="355">
        <v>5.0</v>
      </c>
      <c r="F1499" s="353"/>
      <c r="G1499" s="353"/>
      <c r="H1499" s="356">
        <v>144.0</v>
      </c>
      <c r="I1499" s="353"/>
      <c r="J1499" s="356">
        <v>45.0</v>
      </c>
      <c r="K1499" s="355">
        <v>35.0</v>
      </c>
      <c r="L1499" s="356">
        <v>118.0</v>
      </c>
      <c r="M1499" s="355">
        <v>15.0</v>
      </c>
      <c r="N1499" s="353"/>
      <c r="O1499" s="353"/>
      <c r="P1499" s="355">
        <v>3.0</v>
      </c>
      <c r="Q1499" s="355">
        <v>5.0</v>
      </c>
      <c r="R1499" s="353"/>
      <c r="S1499" s="353"/>
      <c r="T1499" s="355">
        <v>17.0</v>
      </c>
      <c r="U1499" s="355">
        <v>21.0</v>
      </c>
      <c r="V1499" s="353"/>
      <c r="W1499" s="355">
        <v>5.0</v>
      </c>
      <c r="X1499" s="355">
        <v>9.0</v>
      </c>
      <c r="Y1499" s="355">
        <v>34.0</v>
      </c>
      <c r="Z1499" s="355">
        <v>8.0</v>
      </c>
      <c r="AA1499" s="355">
        <v>6.0</v>
      </c>
      <c r="AB1499" s="355">
        <v>1.0</v>
      </c>
      <c r="AC1499" s="353"/>
      <c r="AD1499" s="355">
        <v>9.0</v>
      </c>
      <c r="AE1499" s="355">
        <v>17.0</v>
      </c>
      <c r="AF1499" s="353"/>
      <c r="AG1499" s="355">
        <v>1.0</v>
      </c>
      <c r="AH1499" s="353"/>
      <c r="AI1499" s="355">
        <v>3.0</v>
      </c>
      <c r="AJ1499" s="353"/>
      <c r="AK1499" s="353"/>
      <c r="AL1499" s="353"/>
      <c r="AM1499" s="353"/>
      <c r="AN1499" s="353"/>
      <c r="AO1499" s="353"/>
      <c r="AP1499" s="353"/>
    </row>
    <row r="1500">
      <c r="A1500" s="343">
        <v>43988.0</v>
      </c>
      <c r="B1500" s="353"/>
      <c r="C1500" s="355">
        <v>2.0</v>
      </c>
      <c r="D1500" s="355">
        <v>41.0</v>
      </c>
      <c r="E1500" s="353"/>
      <c r="F1500" s="355">
        <v>12.0</v>
      </c>
      <c r="G1500" s="355">
        <v>4.0</v>
      </c>
      <c r="H1500" s="356">
        <v>85.0</v>
      </c>
      <c r="I1500" s="353"/>
      <c r="J1500" s="356">
        <v>15.0</v>
      </c>
      <c r="K1500" s="355">
        <v>2.0</v>
      </c>
      <c r="L1500" s="356">
        <v>154.0</v>
      </c>
      <c r="M1500" s="355">
        <v>5.0</v>
      </c>
      <c r="N1500" s="355">
        <v>22.0</v>
      </c>
      <c r="O1500" s="353"/>
      <c r="P1500" s="353"/>
      <c r="Q1500" s="355">
        <v>12.0</v>
      </c>
      <c r="R1500" s="355">
        <v>12.0</v>
      </c>
      <c r="S1500" s="355">
        <v>12.0</v>
      </c>
      <c r="T1500" s="355">
        <v>32.0</v>
      </c>
      <c r="U1500" s="355">
        <v>3.0</v>
      </c>
      <c r="V1500" s="353"/>
      <c r="W1500" s="355">
        <v>7.0</v>
      </c>
      <c r="X1500" s="355">
        <v>3.0</v>
      </c>
      <c r="Y1500" s="353"/>
      <c r="Z1500" s="355">
        <v>8.0</v>
      </c>
      <c r="AA1500" s="355">
        <v>6.0</v>
      </c>
      <c r="AB1500" s="355">
        <v>1.0</v>
      </c>
      <c r="AC1500" s="355">
        <v>3.0</v>
      </c>
      <c r="AD1500" s="355">
        <v>3.0</v>
      </c>
      <c r="AE1500" s="353"/>
      <c r="AF1500" s="353"/>
      <c r="AG1500" s="355">
        <v>8.0</v>
      </c>
      <c r="AH1500" s="353"/>
      <c r="AI1500" s="355">
        <v>12.0</v>
      </c>
      <c r="AJ1500" s="353"/>
      <c r="AK1500" s="353"/>
      <c r="AL1500" s="353"/>
      <c r="AM1500" s="353"/>
      <c r="AN1500" s="353"/>
      <c r="AO1500" s="353"/>
      <c r="AP1500" s="353"/>
    </row>
    <row r="1501">
      <c r="A1501" s="343">
        <v>43989.0</v>
      </c>
      <c r="B1501" s="353"/>
      <c r="C1501" s="355">
        <v>2.0</v>
      </c>
      <c r="D1501" s="355">
        <v>5.0</v>
      </c>
      <c r="E1501" s="355">
        <v>1.0</v>
      </c>
      <c r="F1501" s="355">
        <v>3.0</v>
      </c>
      <c r="G1501" s="355">
        <v>4.0</v>
      </c>
      <c r="H1501" s="356">
        <v>294.0</v>
      </c>
      <c r="I1501" s="353"/>
      <c r="J1501" s="356">
        <v>99.0</v>
      </c>
      <c r="K1501" s="355">
        <v>9.0</v>
      </c>
      <c r="L1501" s="356">
        <v>48.0</v>
      </c>
      <c r="M1501" s="353"/>
      <c r="N1501" s="355">
        <v>4.0</v>
      </c>
      <c r="O1501" s="355">
        <v>11.0</v>
      </c>
      <c r="P1501" s="355">
        <v>4.0</v>
      </c>
      <c r="Q1501" s="355">
        <v>2.0</v>
      </c>
      <c r="R1501" s="355">
        <v>5.0</v>
      </c>
      <c r="S1501" s="355">
        <v>14.0</v>
      </c>
      <c r="T1501" s="355">
        <v>47.0</v>
      </c>
      <c r="U1501" s="355">
        <v>4.0</v>
      </c>
      <c r="V1501" s="355">
        <v>2.0</v>
      </c>
      <c r="W1501" s="353"/>
      <c r="X1501" s="355">
        <v>10.0</v>
      </c>
      <c r="Y1501" s="353"/>
      <c r="Z1501" s="355">
        <v>7.0</v>
      </c>
      <c r="AA1501" s="355">
        <v>3.0</v>
      </c>
      <c r="AB1501" s="353"/>
      <c r="AC1501" s="353"/>
      <c r="AD1501" s="353"/>
      <c r="AE1501" s="353"/>
      <c r="AF1501" s="353"/>
      <c r="AG1501" s="355">
        <v>3.0</v>
      </c>
      <c r="AH1501" s="353"/>
      <c r="AI1501" s="355">
        <v>10.0</v>
      </c>
      <c r="AJ1501" s="353"/>
      <c r="AK1501" s="353"/>
      <c r="AL1501" s="353"/>
      <c r="AM1501" s="353"/>
      <c r="AN1501" s="353"/>
      <c r="AO1501" s="353"/>
      <c r="AP1501" s="353"/>
    </row>
    <row r="1502">
      <c r="A1502" s="343">
        <v>43990.0</v>
      </c>
      <c r="B1502" s="353"/>
      <c r="C1502" s="355">
        <v>4.0</v>
      </c>
      <c r="D1502" s="355">
        <v>2.0</v>
      </c>
      <c r="E1502" s="355">
        <v>1.0</v>
      </c>
      <c r="F1502" s="353"/>
      <c r="G1502" s="355">
        <v>3.0</v>
      </c>
      <c r="H1502" s="356">
        <v>76.0</v>
      </c>
      <c r="I1502" s="353"/>
      <c r="J1502" s="356">
        <v>74.0</v>
      </c>
      <c r="K1502" s="355">
        <v>10.0</v>
      </c>
      <c r="L1502" s="356">
        <v>90.0</v>
      </c>
      <c r="M1502" s="355">
        <v>3.0</v>
      </c>
      <c r="N1502" s="355">
        <v>3.0</v>
      </c>
      <c r="O1502" s="353"/>
      <c r="P1502" s="355">
        <v>9.0</v>
      </c>
      <c r="Q1502" s="355">
        <v>20.0</v>
      </c>
      <c r="R1502" s="353"/>
      <c r="S1502" s="353"/>
      <c r="T1502" s="355">
        <v>47.0</v>
      </c>
      <c r="U1502" s="355">
        <v>11.0</v>
      </c>
      <c r="V1502" s="355">
        <v>9.0</v>
      </c>
      <c r="W1502" s="355">
        <v>10.0</v>
      </c>
      <c r="X1502" s="355">
        <v>1.0</v>
      </c>
      <c r="Y1502" s="353"/>
      <c r="Z1502" s="353"/>
      <c r="AA1502" s="355">
        <v>1.0</v>
      </c>
      <c r="AB1502" s="355">
        <v>2.0</v>
      </c>
      <c r="AC1502" s="353"/>
      <c r="AD1502" s="355">
        <v>13.0</v>
      </c>
      <c r="AE1502" s="353"/>
      <c r="AF1502" s="353"/>
      <c r="AG1502" s="355">
        <v>1.0</v>
      </c>
      <c r="AH1502" s="355">
        <v>16.0</v>
      </c>
      <c r="AI1502" s="353"/>
      <c r="AJ1502" s="353"/>
      <c r="AK1502" s="353"/>
      <c r="AL1502" s="353"/>
      <c r="AM1502" s="353"/>
      <c r="AN1502" s="353"/>
      <c r="AO1502" s="353"/>
      <c r="AP1502" s="353"/>
    </row>
    <row r="1503">
      <c r="A1503" s="343">
        <v>43991.0</v>
      </c>
      <c r="B1503" s="353"/>
      <c r="C1503" s="355">
        <v>32.0</v>
      </c>
      <c r="D1503" s="355">
        <v>19.0</v>
      </c>
      <c r="E1503" s="355">
        <v>5.0</v>
      </c>
      <c r="F1503" s="355">
        <v>6.0</v>
      </c>
      <c r="G1503" s="355">
        <v>6.0</v>
      </c>
      <c r="H1503" s="356">
        <v>165.0</v>
      </c>
      <c r="I1503" s="353"/>
      <c r="J1503" s="356">
        <v>10.0</v>
      </c>
      <c r="K1503" s="355">
        <v>80.0</v>
      </c>
      <c r="L1503" s="356">
        <v>85.0</v>
      </c>
      <c r="M1503" s="353"/>
      <c r="N1503" s="355">
        <v>3.0</v>
      </c>
      <c r="O1503" s="353"/>
      <c r="P1503" s="355">
        <v>1.0</v>
      </c>
      <c r="Q1503" s="355">
        <v>1.0</v>
      </c>
      <c r="R1503" s="355">
        <v>2.0</v>
      </c>
      <c r="S1503" s="353"/>
      <c r="T1503" s="355">
        <v>11.0</v>
      </c>
      <c r="U1503" s="355">
        <v>10.0</v>
      </c>
      <c r="V1503" s="353"/>
      <c r="W1503" s="353"/>
      <c r="X1503" s="355">
        <v>17.0</v>
      </c>
      <c r="Y1503" s="355">
        <v>31.0</v>
      </c>
      <c r="Z1503" s="353"/>
      <c r="AA1503" s="355">
        <v>3.0</v>
      </c>
      <c r="AB1503" s="355">
        <v>4.0</v>
      </c>
      <c r="AC1503" s="353"/>
      <c r="AD1503" s="355">
        <v>9.0</v>
      </c>
      <c r="AE1503" s="355">
        <v>1.0</v>
      </c>
      <c r="AF1503" s="353"/>
      <c r="AG1503" s="355">
        <v>1.0</v>
      </c>
      <c r="AH1503" s="353"/>
      <c r="AI1503" s="355">
        <v>8.0</v>
      </c>
      <c r="AJ1503" s="353"/>
      <c r="AK1503" s="353"/>
      <c r="AL1503" s="353"/>
      <c r="AM1503" s="353"/>
      <c r="AN1503" s="353"/>
      <c r="AO1503" s="353"/>
      <c r="AP1503" s="353"/>
    </row>
    <row r="1504">
      <c r="A1504" s="343">
        <v>43992.0</v>
      </c>
      <c r="B1504" s="356"/>
      <c r="C1504" s="356">
        <v>3.0</v>
      </c>
      <c r="D1504" s="356">
        <v>10.0</v>
      </c>
      <c r="E1504" s="356">
        <v>1.0</v>
      </c>
      <c r="F1504" s="356">
        <v>1.0</v>
      </c>
      <c r="G1504" s="356">
        <v>3.0</v>
      </c>
      <c r="H1504" s="356">
        <v>146.0</v>
      </c>
      <c r="I1504" s="356"/>
      <c r="J1504" s="356">
        <v>33.0</v>
      </c>
      <c r="K1504" s="356">
        <v>118.0</v>
      </c>
      <c r="L1504" s="356">
        <v>97.0</v>
      </c>
      <c r="M1504" s="356">
        <v>21.0</v>
      </c>
      <c r="N1504" s="356">
        <v>5.0</v>
      </c>
      <c r="O1504" s="356">
        <v>11.0</v>
      </c>
      <c r="P1504" s="356">
        <v>10.0</v>
      </c>
      <c r="Q1504" s="356">
        <v>3.0</v>
      </c>
      <c r="R1504" s="356">
        <v>1.0</v>
      </c>
      <c r="S1504" s="356">
        <v>79.0</v>
      </c>
      <c r="T1504" s="356">
        <v>48.0</v>
      </c>
      <c r="U1504" s="356">
        <v>28.0</v>
      </c>
      <c r="V1504" s="356">
        <v>7.0</v>
      </c>
      <c r="W1504" s="356">
        <v>4.0</v>
      </c>
      <c r="X1504" s="356">
        <v>2.0</v>
      </c>
      <c r="Y1504" s="356">
        <v>53.0</v>
      </c>
      <c r="Z1504" s="356">
        <v>1.0</v>
      </c>
      <c r="AA1504" s="356">
        <v>3.0</v>
      </c>
      <c r="AB1504" s="356"/>
      <c r="AC1504" s="356">
        <v>4.0</v>
      </c>
      <c r="AD1504" s="356"/>
      <c r="AE1504" s="356">
        <v>9.0</v>
      </c>
      <c r="AF1504" s="356"/>
      <c r="AG1504" s="356"/>
      <c r="AH1504" s="356">
        <v>7.0</v>
      </c>
      <c r="AI1504" s="356">
        <v>7.0</v>
      </c>
      <c r="AJ1504" s="353"/>
      <c r="AK1504" s="353"/>
      <c r="AL1504" s="353"/>
      <c r="AM1504" s="353"/>
      <c r="AN1504" s="353"/>
      <c r="AO1504" s="353"/>
      <c r="AP1504" s="353"/>
    </row>
    <row r="1505">
      <c r="A1505" s="343">
        <v>43993.0</v>
      </c>
      <c r="B1505" s="356"/>
      <c r="C1505" s="356">
        <v>12.0</v>
      </c>
      <c r="D1505" s="356">
        <v>10.0</v>
      </c>
      <c r="E1505" s="356">
        <v>1.0</v>
      </c>
      <c r="F1505" s="356">
        <v>1.0</v>
      </c>
      <c r="G1505" s="356">
        <v>1.0</v>
      </c>
      <c r="H1505" s="356">
        <v>144.0</v>
      </c>
      <c r="I1505" s="356"/>
      <c r="J1505" s="356">
        <v>21.0</v>
      </c>
      <c r="K1505" s="356">
        <v>5.0</v>
      </c>
      <c r="L1505" s="356">
        <v>112.0</v>
      </c>
      <c r="M1505" s="356">
        <v>7.0</v>
      </c>
      <c r="N1505" s="356">
        <v>7.0</v>
      </c>
      <c r="O1505" s="356"/>
      <c r="P1505" s="356">
        <v>36.0</v>
      </c>
      <c r="Q1505" s="356">
        <v>2.0</v>
      </c>
      <c r="R1505" s="356">
        <v>5.0</v>
      </c>
      <c r="S1505" s="356">
        <v>44.0</v>
      </c>
      <c r="T1505" s="356">
        <v>55.0</v>
      </c>
      <c r="U1505" s="356">
        <v>3.0</v>
      </c>
      <c r="V1505" s="356">
        <v>17.0</v>
      </c>
      <c r="W1505" s="356">
        <v>12.0</v>
      </c>
      <c r="X1505" s="356">
        <v>4.0</v>
      </c>
      <c r="Y1505" s="356"/>
      <c r="Z1505" s="356">
        <v>1.0</v>
      </c>
      <c r="AA1505" s="356">
        <v>1.0</v>
      </c>
      <c r="AB1505" s="356"/>
      <c r="AC1505" s="356">
        <v>2.0</v>
      </c>
      <c r="AD1505" s="356"/>
      <c r="AE1505" s="356">
        <v>1.0</v>
      </c>
      <c r="AF1505" s="356"/>
      <c r="AG1505" s="356">
        <v>3.0</v>
      </c>
      <c r="AH1505" s="356"/>
      <c r="AI1505" s="356"/>
      <c r="AJ1505" s="353"/>
      <c r="AK1505" s="353"/>
      <c r="AL1505" s="353"/>
      <c r="AM1505" s="353"/>
      <c r="AN1505" s="353"/>
      <c r="AO1505" s="353"/>
      <c r="AP1505" s="353"/>
    </row>
    <row r="1506">
      <c r="A1506" s="343">
        <v>43994.0</v>
      </c>
      <c r="B1506" s="353"/>
      <c r="C1506" s="356">
        <v>24.0</v>
      </c>
      <c r="D1506" s="356">
        <v>6.0</v>
      </c>
      <c r="E1506" s="356">
        <v>5.0</v>
      </c>
      <c r="F1506" s="356">
        <v>1.0</v>
      </c>
      <c r="G1506" s="356">
        <v>1.0</v>
      </c>
      <c r="H1506" s="356">
        <v>120.0</v>
      </c>
      <c r="I1506" s="356"/>
      <c r="J1506" s="356">
        <v>41.0</v>
      </c>
      <c r="K1506" s="356">
        <v>50.0</v>
      </c>
      <c r="L1506" s="356">
        <v>72.0</v>
      </c>
      <c r="M1506" s="356">
        <v>1.0</v>
      </c>
      <c r="N1506" s="356">
        <v>11.0</v>
      </c>
      <c r="O1506" s="356">
        <v>2.0</v>
      </c>
      <c r="P1506" s="356">
        <v>15.0</v>
      </c>
      <c r="Q1506" s="356"/>
      <c r="R1506" s="356"/>
      <c r="S1506" s="356">
        <v>72.0</v>
      </c>
      <c r="T1506" s="356">
        <v>38.0</v>
      </c>
      <c r="U1506" s="356">
        <v>15.0</v>
      </c>
      <c r="V1506" s="356"/>
      <c r="W1506" s="356"/>
      <c r="X1506" s="356">
        <v>2.0</v>
      </c>
      <c r="Y1506" s="356">
        <v>73.0</v>
      </c>
      <c r="Z1506" s="356"/>
      <c r="AA1506" s="356"/>
      <c r="AB1506" s="356">
        <v>1.0</v>
      </c>
      <c r="AC1506" s="356">
        <v>1.0</v>
      </c>
      <c r="AD1506" s="356">
        <v>15.0</v>
      </c>
      <c r="AE1506" s="356">
        <v>1.0</v>
      </c>
      <c r="AF1506" s="356"/>
      <c r="AG1506" s="356"/>
      <c r="AH1506" s="356"/>
      <c r="AI1506" s="356">
        <v>10.0</v>
      </c>
      <c r="AJ1506" s="353"/>
      <c r="AK1506" s="353"/>
      <c r="AL1506" s="353"/>
      <c r="AM1506" s="353"/>
      <c r="AN1506" s="353"/>
      <c r="AO1506" s="353"/>
      <c r="AP1506" s="353"/>
    </row>
    <row r="1507">
      <c r="A1507" s="343">
        <v>43995.0</v>
      </c>
      <c r="B1507" s="356">
        <v>1.0</v>
      </c>
      <c r="C1507" s="356">
        <v>14.0</v>
      </c>
      <c r="D1507" s="356">
        <v>1.0</v>
      </c>
      <c r="E1507" s="356">
        <v>6.0</v>
      </c>
      <c r="F1507" s="356">
        <v>9.0</v>
      </c>
      <c r="G1507" s="356">
        <v>8.0</v>
      </c>
      <c r="H1507" s="356">
        <v>59.0</v>
      </c>
      <c r="I1507" s="356">
        <v>10.0</v>
      </c>
      <c r="J1507" s="356">
        <v>36.0</v>
      </c>
      <c r="K1507" s="356">
        <v>28.0</v>
      </c>
      <c r="L1507" s="356">
        <v>252.0</v>
      </c>
      <c r="M1507" s="356">
        <v>4.0</v>
      </c>
      <c r="N1507" s="356">
        <v>10.0</v>
      </c>
      <c r="O1507" s="356"/>
      <c r="P1507" s="356">
        <v>22.0</v>
      </c>
      <c r="Q1507" s="356">
        <v>1.0</v>
      </c>
      <c r="R1507" s="356">
        <v>5.0</v>
      </c>
      <c r="S1507" s="356">
        <v>21.0</v>
      </c>
      <c r="T1507" s="356">
        <v>14.0</v>
      </c>
      <c r="U1507" s="356">
        <v>4.0</v>
      </c>
      <c r="V1507" s="356">
        <v>2.0</v>
      </c>
      <c r="W1507" s="356"/>
      <c r="X1507" s="356">
        <v>10.0</v>
      </c>
      <c r="Y1507" s="356">
        <v>36.0</v>
      </c>
      <c r="Z1507" s="356">
        <v>1.0</v>
      </c>
      <c r="AA1507" s="356">
        <v>2.0</v>
      </c>
      <c r="AB1507" s="356">
        <v>1.0</v>
      </c>
      <c r="AC1507" s="356"/>
      <c r="AD1507" s="356">
        <v>1.0</v>
      </c>
      <c r="AE1507" s="356"/>
      <c r="AF1507" s="356"/>
      <c r="AG1507" s="356">
        <v>4.0</v>
      </c>
      <c r="AH1507" s="356"/>
      <c r="AI1507" s="356">
        <v>1.0</v>
      </c>
      <c r="AJ1507" s="353"/>
      <c r="AK1507" s="353"/>
      <c r="AL1507" s="353"/>
      <c r="AM1507" s="353"/>
      <c r="AN1507" s="353"/>
      <c r="AO1507" s="353"/>
      <c r="AP1507" s="353"/>
    </row>
    <row r="1508">
      <c r="A1508" s="343">
        <v>43996.0</v>
      </c>
      <c r="B1508" s="353"/>
      <c r="C1508" s="356">
        <v>12.0</v>
      </c>
      <c r="D1508" s="356">
        <v>22.0</v>
      </c>
      <c r="E1508" s="356">
        <v>9.0</v>
      </c>
      <c r="F1508" s="356"/>
      <c r="G1508" s="356">
        <v>6.0</v>
      </c>
      <c r="H1508" s="356">
        <v>249.0</v>
      </c>
      <c r="I1508" s="356"/>
      <c r="J1508" s="356">
        <v>42.0</v>
      </c>
      <c r="K1508" s="356">
        <v>20.0</v>
      </c>
      <c r="L1508" s="356">
        <v>75.0</v>
      </c>
      <c r="M1508" s="356">
        <v>9.0</v>
      </c>
      <c r="N1508" s="356">
        <v>12.0</v>
      </c>
      <c r="O1508" s="356">
        <v>17.0</v>
      </c>
      <c r="P1508" s="356">
        <v>30.0</v>
      </c>
      <c r="Q1508" s="356">
        <v>1.0</v>
      </c>
      <c r="R1508" s="356">
        <v>3.0</v>
      </c>
      <c r="S1508" s="356">
        <v>36.0</v>
      </c>
      <c r="T1508" s="356">
        <v>61.0</v>
      </c>
      <c r="U1508" s="356">
        <v>12.0</v>
      </c>
      <c r="V1508" s="356">
        <v>2.0</v>
      </c>
      <c r="W1508" s="356">
        <v>5.0</v>
      </c>
      <c r="X1508" s="356">
        <v>7.0</v>
      </c>
      <c r="Y1508" s="356">
        <v>36.0</v>
      </c>
      <c r="Z1508" s="356">
        <v>19.0</v>
      </c>
      <c r="AA1508" s="356">
        <v>3.0</v>
      </c>
      <c r="AB1508" s="356"/>
      <c r="AC1508" s="356">
        <v>8.0</v>
      </c>
      <c r="AD1508" s="356">
        <v>4.0</v>
      </c>
      <c r="AE1508" s="356">
        <v>1.0</v>
      </c>
      <c r="AF1508" s="356">
        <v>50.0</v>
      </c>
      <c r="AG1508" s="356">
        <v>1.0</v>
      </c>
      <c r="AH1508" s="356">
        <v>3.0</v>
      </c>
      <c r="AI1508" s="353"/>
      <c r="AJ1508" s="353"/>
      <c r="AK1508" s="353"/>
      <c r="AL1508" s="353"/>
      <c r="AM1508" s="353"/>
      <c r="AN1508" s="353"/>
      <c r="AO1508" s="353"/>
      <c r="AP1508" s="353"/>
    </row>
    <row r="1509">
      <c r="A1509" s="343">
        <v>43997.0</v>
      </c>
      <c r="B1509" s="353"/>
      <c r="C1509" s="356">
        <v>28.0</v>
      </c>
      <c r="D1509" s="356">
        <v>20.0</v>
      </c>
      <c r="E1509" s="356"/>
      <c r="F1509" s="356">
        <v>4.0</v>
      </c>
      <c r="G1509" s="356">
        <v>1.0</v>
      </c>
      <c r="H1509" s="356">
        <v>106.0</v>
      </c>
      <c r="I1509" s="356"/>
      <c r="J1509" s="356">
        <v>7.0</v>
      </c>
      <c r="K1509" s="356">
        <v>36.0</v>
      </c>
      <c r="L1509" s="356">
        <v>62.0</v>
      </c>
      <c r="M1509" s="356">
        <v>1.0</v>
      </c>
      <c r="N1509" s="356">
        <v>1.0</v>
      </c>
      <c r="O1509" s="356"/>
      <c r="P1509" s="356">
        <v>16.0</v>
      </c>
      <c r="Q1509" s="356"/>
      <c r="R1509" s="356">
        <v>10.0</v>
      </c>
      <c r="S1509" s="356">
        <v>31.0</v>
      </c>
      <c r="T1509" s="356">
        <v>33.0</v>
      </c>
      <c r="U1509" s="356"/>
      <c r="V1509" s="356">
        <v>7.0</v>
      </c>
      <c r="W1509" s="356">
        <v>6.0</v>
      </c>
      <c r="X1509" s="356">
        <v>2.0</v>
      </c>
      <c r="Y1509" s="356">
        <v>142.0</v>
      </c>
      <c r="Z1509" s="356">
        <v>6.0</v>
      </c>
      <c r="AA1509" s="356">
        <v>1.0</v>
      </c>
      <c r="AB1509" s="356">
        <v>2.0</v>
      </c>
      <c r="AC1509" s="356"/>
      <c r="AD1509" s="356"/>
      <c r="AE1509" s="356"/>
      <c r="AF1509" s="356">
        <v>63.0</v>
      </c>
      <c r="AG1509" s="356"/>
      <c r="AH1509" s="356"/>
      <c r="AI1509" s="356">
        <v>7.0</v>
      </c>
      <c r="AJ1509" s="353"/>
      <c r="AK1509" s="353"/>
      <c r="AL1509" s="353"/>
      <c r="AM1509" s="353"/>
      <c r="AN1509" s="353"/>
      <c r="AO1509" s="353"/>
      <c r="AP1509" s="353"/>
    </row>
    <row r="1510">
      <c r="A1510" s="343">
        <v>43998.0</v>
      </c>
      <c r="B1510" s="356">
        <v>1.0</v>
      </c>
      <c r="C1510" s="356">
        <v>8.0</v>
      </c>
      <c r="D1510" s="356">
        <v>25.0</v>
      </c>
      <c r="E1510" s="356"/>
      <c r="F1510" s="356">
        <v>1.0</v>
      </c>
      <c r="G1510" s="356">
        <v>2.0</v>
      </c>
      <c r="H1510" s="356">
        <v>134.0</v>
      </c>
      <c r="I1510" s="356">
        <v>8.0</v>
      </c>
      <c r="J1510" s="356">
        <v>9.0</v>
      </c>
      <c r="K1510" s="356">
        <v>30.0</v>
      </c>
      <c r="L1510" s="356">
        <v>71.0</v>
      </c>
      <c r="M1510" s="356">
        <v>7.0</v>
      </c>
      <c r="N1510" s="356">
        <v>13.0</v>
      </c>
      <c r="O1510" s="356">
        <v>11.0</v>
      </c>
      <c r="P1510" s="356">
        <v>6.0</v>
      </c>
      <c r="Q1510" s="356"/>
      <c r="R1510" s="356">
        <v>3.0</v>
      </c>
      <c r="S1510" s="356">
        <v>15.0</v>
      </c>
      <c r="T1510" s="356">
        <v>19.0</v>
      </c>
      <c r="U1510" s="356">
        <v>36.0</v>
      </c>
      <c r="V1510" s="356">
        <v>7.0</v>
      </c>
      <c r="W1510" s="356">
        <v>6.0</v>
      </c>
      <c r="X1510" s="356">
        <v>4.0</v>
      </c>
      <c r="Y1510" s="356">
        <v>44.0</v>
      </c>
      <c r="Z1510" s="356">
        <v>4.0</v>
      </c>
      <c r="AA1510" s="356">
        <v>1.0</v>
      </c>
      <c r="AB1510" s="356"/>
      <c r="AC1510" s="356"/>
      <c r="AD1510" s="356">
        <v>2.0</v>
      </c>
      <c r="AE1510" s="356">
        <v>7.0</v>
      </c>
      <c r="AF1510" s="356">
        <v>103.0</v>
      </c>
      <c r="AG1510" s="356"/>
      <c r="AH1510" s="356"/>
      <c r="AI1510" s="356">
        <v>3.0</v>
      </c>
      <c r="AJ1510" s="353"/>
      <c r="AK1510" s="353"/>
      <c r="AL1510" s="353"/>
      <c r="AM1510" s="353"/>
      <c r="AN1510" s="353"/>
      <c r="AO1510" s="353"/>
      <c r="AP1510" s="353"/>
    </row>
    <row r="1511">
      <c r="A1511" s="343">
        <v>43999.0</v>
      </c>
      <c r="B1511" s="353"/>
      <c r="C1511" s="356">
        <v>32.0</v>
      </c>
      <c r="D1511" s="356">
        <v>23.0</v>
      </c>
      <c r="E1511" s="356">
        <v>5.0</v>
      </c>
      <c r="F1511" s="356">
        <v>2.0</v>
      </c>
      <c r="G1511" s="356">
        <v>3.0</v>
      </c>
      <c r="H1511" s="356">
        <v>116.0</v>
      </c>
      <c r="I1511" s="356"/>
      <c r="J1511" s="356">
        <v>26.0</v>
      </c>
      <c r="K1511" s="356">
        <v>65.0</v>
      </c>
      <c r="L1511" s="356">
        <v>56.0</v>
      </c>
      <c r="M1511" s="356"/>
      <c r="N1511" s="356">
        <v>17.0</v>
      </c>
      <c r="O1511" s="356"/>
      <c r="P1511" s="356">
        <v>80.0</v>
      </c>
      <c r="Q1511" s="356">
        <v>8.0</v>
      </c>
      <c r="R1511" s="356">
        <v>12.0</v>
      </c>
      <c r="S1511" s="356">
        <v>31.0</v>
      </c>
      <c r="T1511" s="356">
        <v>12.0</v>
      </c>
      <c r="U1511" s="356">
        <v>6.0</v>
      </c>
      <c r="V1511" s="356">
        <v>7.0</v>
      </c>
      <c r="W1511" s="356">
        <v>5.0</v>
      </c>
      <c r="X1511" s="356"/>
      <c r="Y1511" s="356">
        <v>16.0</v>
      </c>
      <c r="Z1511" s="356">
        <v>4.0</v>
      </c>
      <c r="AA1511" s="356">
        <v>1.0</v>
      </c>
      <c r="AB1511" s="356">
        <v>1.0</v>
      </c>
      <c r="AC1511" s="356"/>
      <c r="AD1511" s="356">
        <v>2.0</v>
      </c>
      <c r="AE1511" s="356">
        <v>2.0</v>
      </c>
      <c r="AF1511" s="356">
        <v>3.0</v>
      </c>
      <c r="AG1511" s="356">
        <v>5.0</v>
      </c>
      <c r="AH1511" s="353"/>
      <c r="AI1511" s="353"/>
      <c r="AJ1511" s="353"/>
      <c r="AK1511" s="353"/>
      <c r="AL1511" s="353"/>
      <c r="AM1511" s="353"/>
      <c r="AN1511" s="353"/>
      <c r="AO1511" s="353"/>
      <c r="AP1511" s="353"/>
    </row>
    <row r="1512">
      <c r="A1512" s="343">
        <v>44000.0</v>
      </c>
      <c r="B1512" s="353"/>
      <c r="C1512" s="356">
        <v>11.0</v>
      </c>
      <c r="D1512" s="356">
        <v>27.0</v>
      </c>
      <c r="E1512" s="356">
        <v>27.0</v>
      </c>
      <c r="F1512" s="356"/>
      <c r="G1512" s="356">
        <v>3.0</v>
      </c>
      <c r="H1512" s="356">
        <v>128.0</v>
      </c>
      <c r="I1512" s="356"/>
      <c r="J1512" s="356">
        <v>54.0</v>
      </c>
      <c r="K1512" s="356">
        <v>20.0</v>
      </c>
      <c r="L1512" s="356">
        <v>78.0</v>
      </c>
      <c r="M1512" s="356">
        <v>6.0</v>
      </c>
      <c r="N1512" s="356">
        <v>18.0</v>
      </c>
      <c r="O1512" s="356">
        <v>39.0</v>
      </c>
      <c r="P1512" s="356">
        <v>14.0</v>
      </c>
      <c r="Q1512" s="356">
        <v>1.0</v>
      </c>
      <c r="R1512" s="356">
        <v>4.0</v>
      </c>
      <c r="S1512" s="356">
        <v>20.0</v>
      </c>
      <c r="T1512" s="356">
        <v>26.0</v>
      </c>
      <c r="U1512" s="356">
        <v>17.0</v>
      </c>
      <c r="V1512" s="356">
        <v>7.0</v>
      </c>
      <c r="W1512" s="356">
        <v>7.0</v>
      </c>
      <c r="X1512" s="356"/>
      <c r="Y1512" s="356">
        <v>22.0</v>
      </c>
      <c r="Z1512" s="356">
        <v>1.0</v>
      </c>
      <c r="AA1512" s="356">
        <v>1.0</v>
      </c>
      <c r="AB1512" s="356">
        <v>1.0</v>
      </c>
      <c r="AC1512" s="356">
        <v>1.0</v>
      </c>
      <c r="AD1512" s="356"/>
      <c r="AE1512" s="356">
        <v>22.0</v>
      </c>
      <c r="AF1512" s="353"/>
      <c r="AG1512" s="353"/>
      <c r="AH1512" s="353"/>
      <c r="AI1512" s="353"/>
      <c r="AJ1512" s="353"/>
      <c r="AK1512" s="353"/>
      <c r="AL1512" s="353"/>
      <c r="AM1512" s="353"/>
      <c r="AN1512" s="353"/>
      <c r="AO1512" s="353"/>
      <c r="AP1512" s="353"/>
    </row>
    <row r="1513">
      <c r="A1513" s="343">
        <v>44001.0</v>
      </c>
      <c r="B1513" s="353"/>
      <c r="C1513" s="356">
        <v>13.0</v>
      </c>
      <c r="D1513" s="356">
        <v>3.0</v>
      </c>
      <c r="E1513" s="356">
        <v>6.0</v>
      </c>
      <c r="F1513" s="356">
        <v>3.0</v>
      </c>
      <c r="G1513" s="356">
        <v>7.0</v>
      </c>
      <c r="H1513" s="356">
        <v>126.0</v>
      </c>
      <c r="I1513" s="356">
        <v>1.0</v>
      </c>
      <c r="J1513" s="356">
        <v>30.0</v>
      </c>
      <c r="K1513" s="356">
        <v>20.0</v>
      </c>
      <c r="L1513" s="356">
        <v>103.0</v>
      </c>
      <c r="M1513" s="356">
        <v>13.0</v>
      </c>
      <c r="N1513" s="356">
        <v>3.0</v>
      </c>
      <c r="O1513" s="356"/>
      <c r="P1513" s="356">
        <v>13.0</v>
      </c>
      <c r="Q1513" s="356">
        <v>3.0</v>
      </c>
      <c r="R1513" s="356">
        <v>5.0</v>
      </c>
      <c r="S1513" s="356">
        <v>14.0</v>
      </c>
      <c r="T1513" s="356">
        <v>31.0</v>
      </c>
      <c r="U1513" s="356">
        <v>11.0</v>
      </c>
      <c r="V1513" s="356">
        <v>8.0</v>
      </c>
      <c r="W1513" s="356">
        <v>16.0</v>
      </c>
      <c r="X1513" s="356">
        <v>1.0</v>
      </c>
      <c r="Y1513" s="356">
        <v>43.0</v>
      </c>
      <c r="Z1513" s="356"/>
      <c r="AA1513" s="356">
        <v>3.0</v>
      </c>
      <c r="AB1513" s="356">
        <v>1.0</v>
      </c>
      <c r="AC1513" s="356">
        <v>2.0</v>
      </c>
      <c r="AD1513" s="356">
        <v>23.0</v>
      </c>
      <c r="AE1513" s="356">
        <v>8.0</v>
      </c>
      <c r="AF1513" s="356"/>
      <c r="AG1513" s="356">
        <v>1.0</v>
      </c>
      <c r="AH1513" s="356"/>
      <c r="AI1513" s="356">
        <v>30.0</v>
      </c>
      <c r="AJ1513" s="353"/>
      <c r="AK1513" s="353"/>
      <c r="AL1513" s="353"/>
      <c r="AM1513" s="353"/>
      <c r="AN1513" s="353"/>
      <c r="AO1513" s="353"/>
      <c r="AP1513" s="353"/>
    </row>
    <row r="1514">
      <c r="A1514" s="343">
        <v>44002.0</v>
      </c>
      <c r="B1514" s="353"/>
      <c r="C1514" s="356">
        <v>20.0</v>
      </c>
      <c r="D1514" s="356">
        <v>31.0</v>
      </c>
      <c r="E1514" s="356">
        <v>6.0</v>
      </c>
      <c r="F1514" s="356">
        <v>3.0</v>
      </c>
      <c r="G1514" s="356">
        <v>5.0</v>
      </c>
      <c r="H1514" s="356">
        <v>122.0</v>
      </c>
      <c r="I1514" s="356"/>
      <c r="J1514" s="356"/>
      <c r="K1514" s="356">
        <v>20.0</v>
      </c>
      <c r="L1514" s="356">
        <v>102.0</v>
      </c>
      <c r="M1514" s="356">
        <v>9.0</v>
      </c>
      <c r="N1514" s="356">
        <v>6.0</v>
      </c>
      <c r="O1514" s="356">
        <v>10.0</v>
      </c>
      <c r="P1514" s="356">
        <v>25.0</v>
      </c>
      <c r="Q1514" s="356"/>
      <c r="R1514" s="356">
        <v>10.0</v>
      </c>
      <c r="S1514" s="356">
        <v>21.0</v>
      </c>
      <c r="T1514" s="356">
        <v>9.0</v>
      </c>
      <c r="U1514" s="356">
        <v>4.0</v>
      </c>
      <c r="V1514" s="356">
        <v>3.0</v>
      </c>
      <c r="W1514" s="356">
        <v>5.0</v>
      </c>
      <c r="X1514" s="356">
        <v>10.0</v>
      </c>
      <c r="Y1514" s="356">
        <v>76.0</v>
      </c>
      <c r="Z1514" s="356">
        <v>1.0</v>
      </c>
      <c r="AA1514" s="356">
        <v>2.0</v>
      </c>
      <c r="AB1514" s="356">
        <v>2.0</v>
      </c>
      <c r="AC1514" s="356">
        <v>5.0</v>
      </c>
      <c r="AD1514" s="356">
        <v>25.0</v>
      </c>
      <c r="AE1514" s="356">
        <v>2.0</v>
      </c>
      <c r="AF1514" s="353"/>
      <c r="AG1514" s="353"/>
      <c r="AH1514" s="353"/>
      <c r="AI1514" s="353"/>
      <c r="AJ1514" s="353"/>
      <c r="AK1514" s="353"/>
      <c r="AL1514" s="353"/>
      <c r="AM1514" s="353"/>
      <c r="AN1514" s="353"/>
      <c r="AO1514" s="353"/>
      <c r="AP1514" s="353"/>
    </row>
    <row r="1515">
      <c r="A1515" s="343">
        <v>44003.0</v>
      </c>
      <c r="B1515" s="353"/>
      <c r="C1515" s="356">
        <v>17.0</v>
      </c>
      <c r="D1515" s="356">
        <v>1.0</v>
      </c>
      <c r="E1515" s="356"/>
      <c r="F1515" s="356">
        <v>1.0</v>
      </c>
      <c r="G1515" s="356"/>
      <c r="H1515" s="356">
        <v>233.0</v>
      </c>
      <c r="I1515" s="356"/>
      <c r="J1515" s="356">
        <v>2.0</v>
      </c>
      <c r="K1515" s="356">
        <v>22.0</v>
      </c>
      <c r="L1515" s="356">
        <v>125.0</v>
      </c>
      <c r="M1515" s="356">
        <v>21.0</v>
      </c>
      <c r="N1515" s="356">
        <v>3.0</v>
      </c>
      <c r="O1515" s="356"/>
      <c r="P1515" s="356">
        <v>10.0</v>
      </c>
      <c r="Q1515" s="356"/>
      <c r="R1515" s="356">
        <v>2.0</v>
      </c>
      <c r="S1515" s="356">
        <v>7.0</v>
      </c>
      <c r="T1515" s="356">
        <v>4.0</v>
      </c>
      <c r="U1515" s="356">
        <v>6.0</v>
      </c>
      <c r="V1515" s="356">
        <v>3.0</v>
      </c>
      <c r="W1515" s="356">
        <v>4.0</v>
      </c>
      <c r="X1515" s="356">
        <v>3.0</v>
      </c>
      <c r="Y1515" s="356">
        <v>38.0</v>
      </c>
      <c r="Z1515" s="356">
        <v>1.0</v>
      </c>
      <c r="AA1515" s="356">
        <v>5.0</v>
      </c>
      <c r="AB1515" s="353"/>
      <c r="AC1515" s="353"/>
      <c r="AD1515" s="353"/>
      <c r="AE1515" s="353"/>
      <c r="AF1515" s="353"/>
      <c r="AG1515" s="353"/>
      <c r="AH1515" s="353"/>
      <c r="AI1515" s="355">
        <v>13.0</v>
      </c>
      <c r="AJ1515" s="353"/>
      <c r="AK1515" s="353"/>
      <c r="AL1515" s="353"/>
      <c r="AM1515" s="353"/>
      <c r="AN1515" s="353"/>
      <c r="AO1515" s="353"/>
      <c r="AP1515" s="353"/>
    </row>
    <row r="1516">
      <c r="A1516" s="343">
        <v>44004.0</v>
      </c>
      <c r="B1516" s="353"/>
      <c r="C1516" s="356">
        <v>12.0</v>
      </c>
      <c r="D1516" s="356"/>
      <c r="E1516" s="356"/>
      <c r="F1516" s="356"/>
      <c r="G1516" s="356">
        <v>7.0</v>
      </c>
      <c r="H1516" s="356">
        <v>74.0</v>
      </c>
      <c r="I1516" s="356"/>
      <c r="J1516" s="356">
        <v>24.0</v>
      </c>
      <c r="K1516" s="356">
        <v>28.0</v>
      </c>
      <c r="L1516" s="356">
        <v>66.0</v>
      </c>
      <c r="M1516" s="356">
        <v>3.0</v>
      </c>
      <c r="N1516" s="356">
        <v>1.0</v>
      </c>
      <c r="O1516" s="356">
        <v>7.0</v>
      </c>
      <c r="P1516" s="356">
        <v>10.0</v>
      </c>
      <c r="Q1516" s="356"/>
      <c r="R1516" s="356">
        <v>1.0</v>
      </c>
      <c r="S1516" s="356">
        <v>13.0</v>
      </c>
      <c r="T1516" s="356">
        <v>17.0</v>
      </c>
      <c r="U1516" s="356">
        <v>2.0</v>
      </c>
      <c r="V1516" s="356">
        <v>2.0</v>
      </c>
      <c r="W1516" s="356">
        <v>4.0</v>
      </c>
      <c r="X1516" s="356"/>
      <c r="Y1516" s="356">
        <v>38.0</v>
      </c>
      <c r="Z1516" s="356"/>
      <c r="AA1516" s="356"/>
      <c r="AB1516" s="356">
        <v>1.0</v>
      </c>
      <c r="AC1516" s="356">
        <v>14.0</v>
      </c>
      <c r="AD1516" s="356">
        <v>3.0</v>
      </c>
      <c r="AE1516" s="356"/>
      <c r="AF1516" s="356"/>
      <c r="AG1516" s="356"/>
      <c r="AH1516" s="356"/>
      <c r="AI1516" s="356">
        <v>4.0</v>
      </c>
      <c r="AJ1516" s="353"/>
      <c r="AK1516" s="353"/>
      <c r="AL1516" s="353"/>
      <c r="AM1516" s="353"/>
      <c r="AN1516" s="353"/>
      <c r="AO1516" s="353"/>
      <c r="AP1516" s="353"/>
    </row>
    <row r="1517">
      <c r="A1517" s="343">
        <v>44005.0</v>
      </c>
      <c r="B1517" s="353"/>
      <c r="C1517" s="356">
        <v>24.0</v>
      </c>
      <c r="D1517" s="356">
        <v>13.0</v>
      </c>
      <c r="E1517" s="356">
        <v>10.0</v>
      </c>
      <c r="F1517" s="356"/>
      <c r="G1517" s="356"/>
      <c r="H1517" s="356">
        <v>100.0</v>
      </c>
      <c r="I1517" s="356">
        <v>20.0</v>
      </c>
      <c r="J1517" s="356">
        <v>30.0</v>
      </c>
      <c r="K1517" s="356">
        <v>50.0</v>
      </c>
      <c r="L1517" s="356">
        <v>60.0</v>
      </c>
      <c r="M1517" s="356">
        <v>4.0</v>
      </c>
      <c r="N1517" s="356">
        <v>1.0</v>
      </c>
      <c r="O1517" s="356">
        <v>7.0</v>
      </c>
      <c r="P1517" s="356">
        <v>28.0</v>
      </c>
      <c r="Q1517" s="356"/>
      <c r="R1517" s="356">
        <v>10.0</v>
      </c>
      <c r="S1517" s="356">
        <v>8.0</v>
      </c>
      <c r="T1517" s="356">
        <v>47.0</v>
      </c>
      <c r="U1517" s="356">
        <v>20.0</v>
      </c>
      <c r="V1517" s="356">
        <v>2.0</v>
      </c>
      <c r="W1517" s="356">
        <v>3.0</v>
      </c>
      <c r="X1517" s="356">
        <v>1.0</v>
      </c>
      <c r="Y1517" s="356">
        <v>42.0</v>
      </c>
      <c r="Z1517" s="356">
        <v>8.0</v>
      </c>
      <c r="AA1517" s="356"/>
      <c r="AB1517" s="356"/>
      <c r="AC1517" s="356">
        <v>12.0</v>
      </c>
      <c r="AD1517" s="356">
        <v>4.0</v>
      </c>
      <c r="AE1517" s="356">
        <v>1.0</v>
      </c>
      <c r="AF1517" s="356"/>
      <c r="AG1517" s="356">
        <v>1.0</v>
      </c>
      <c r="AH1517" s="353"/>
      <c r="AI1517" s="353"/>
      <c r="AJ1517" s="353"/>
      <c r="AK1517" s="353"/>
      <c r="AL1517" s="353"/>
      <c r="AM1517" s="353"/>
      <c r="AN1517" s="353"/>
      <c r="AO1517" s="353"/>
      <c r="AP1517" s="353"/>
    </row>
    <row r="1518">
      <c r="A1518" s="343">
        <v>44006.0</v>
      </c>
      <c r="B1518" s="353"/>
      <c r="C1518" s="356">
        <v>7.0</v>
      </c>
      <c r="D1518" s="356">
        <v>7.0</v>
      </c>
      <c r="E1518" s="356">
        <v>9.0</v>
      </c>
      <c r="F1518" s="356">
        <v>1.0</v>
      </c>
      <c r="G1518" s="356">
        <v>4.0</v>
      </c>
      <c r="H1518" s="356">
        <v>94.0</v>
      </c>
      <c r="I1518" s="356"/>
      <c r="J1518" s="356">
        <v>9.0</v>
      </c>
      <c r="K1518" s="356">
        <v>10.0</v>
      </c>
      <c r="L1518" s="356">
        <v>80.0</v>
      </c>
      <c r="M1518" s="356">
        <v>5.0</v>
      </c>
      <c r="N1518" s="356">
        <v>10.0</v>
      </c>
      <c r="O1518" s="356"/>
      <c r="P1518" s="356">
        <v>15.0</v>
      </c>
      <c r="Q1518" s="356">
        <v>2.0</v>
      </c>
      <c r="R1518" s="356">
        <v>2.0</v>
      </c>
      <c r="S1518" s="356">
        <v>19.0</v>
      </c>
      <c r="T1518" s="356">
        <v>14.0</v>
      </c>
      <c r="U1518" s="356">
        <v>14.0</v>
      </c>
      <c r="V1518" s="356">
        <v>2.0</v>
      </c>
      <c r="W1518" s="356">
        <v>8.0</v>
      </c>
      <c r="X1518" s="356">
        <v>1.0</v>
      </c>
      <c r="Y1518" s="356">
        <v>39.0</v>
      </c>
      <c r="Z1518" s="356">
        <v>1.0</v>
      </c>
      <c r="AA1518" s="356">
        <v>4.0</v>
      </c>
      <c r="AB1518" s="356">
        <v>3.0</v>
      </c>
      <c r="AC1518" s="356">
        <v>6.0</v>
      </c>
      <c r="AD1518" s="356">
        <v>4.0</v>
      </c>
      <c r="AE1518" s="356">
        <v>16.0</v>
      </c>
      <c r="AF1518" s="356"/>
      <c r="AG1518" s="356"/>
      <c r="AH1518" s="356"/>
      <c r="AI1518" s="356">
        <v>31.0</v>
      </c>
      <c r="AJ1518" s="353"/>
      <c r="AK1518" s="353"/>
      <c r="AL1518" s="353"/>
      <c r="AM1518" s="353"/>
      <c r="AN1518" s="353"/>
      <c r="AO1518" s="353"/>
      <c r="AP1518" s="353"/>
    </row>
    <row r="1519">
      <c r="A1519" s="343">
        <v>44007.0</v>
      </c>
      <c r="B1519" s="353"/>
      <c r="C1519" s="356">
        <v>11.0</v>
      </c>
      <c r="D1519" s="356"/>
      <c r="E1519" s="356">
        <v>1.0</v>
      </c>
      <c r="F1519" s="356">
        <v>5.0</v>
      </c>
      <c r="G1519" s="356">
        <v>5.0</v>
      </c>
      <c r="H1519" s="356">
        <v>112.0</v>
      </c>
      <c r="I1519" s="356"/>
      <c r="J1519" s="356">
        <v>62.0</v>
      </c>
      <c r="K1519" s="356"/>
      <c r="L1519" s="356">
        <v>241.0</v>
      </c>
      <c r="M1519" s="356">
        <v>7.0</v>
      </c>
      <c r="N1519" s="356">
        <v>20.0</v>
      </c>
      <c r="O1519" s="356"/>
      <c r="P1519" s="356">
        <v>87.0</v>
      </c>
      <c r="Q1519" s="356"/>
      <c r="R1519" s="356">
        <v>2.0</v>
      </c>
      <c r="S1519" s="356">
        <v>6.0</v>
      </c>
      <c r="T1519" s="356">
        <v>76.0</v>
      </c>
      <c r="U1519" s="356">
        <v>22.0</v>
      </c>
      <c r="V1519" s="356">
        <v>3.0</v>
      </c>
      <c r="W1519" s="356">
        <v>18.0</v>
      </c>
      <c r="X1519" s="356"/>
      <c r="Y1519" s="356">
        <v>59.0</v>
      </c>
      <c r="Z1519" s="356">
        <v>4.0</v>
      </c>
      <c r="AA1519" s="356">
        <v>3.0</v>
      </c>
      <c r="AB1519" s="356">
        <v>1.0</v>
      </c>
      <c r="AC1519" s="356">
        <v>1.0</v>
      </c>
      <c r="AD1519" s="356">
        <v>18.0</v>
      </c>
      <c r="AE1519" s="356">
        <v>4.0</v>
      </c>
      <c r="AF1519" s="356"/>
      <c r="AG1519" s="356">
        <v>1.0</v>
      </c>
      <c r="AH1519" s="356"/>
      <c r="AI1519" s="356">
        <v>22.0</v>
      </c>
      <c r="AJ1519" s="353"/>
      <c r="AK1519" s="353"/>
      <c r="AL1519" s="353"/>
      <c r="AM1519" s="353"/>
      <c r="AN1519" s="353"/>
      <c r="AO1519" s="353"/>
      <c r="AP1519" s="353"/>
    </row>
    <row r="1520">
      <c r="A1520" s="343">
        <v>44008.0</v>
      </c>
      <c r="B1520" s="353"/>
      <c r="C1520" s="356">
        <v>73.0</v>
      </c>
      <c r="D1520" s="356">
        <v>13.0</v>
      </c>
      <c r="E1520" s="356">
        <v>3.0</v>
      </c>
      <c r="F1520" s="356">
        <v>10.0</v>
      </c>
      <c r="G1520" s="356">
        <v>5.0</v>
      </c>
      <c r="H1520" s="356">
        <v>108.0</v>
      </c>
      <c r="I1520" s="356"/>
      <c r="J1520" s="356">
        <v>110.0</v>
      </c>
      <c r="K1520" s="356"/>
      <c r="L1520" s="356">
        <v>193.0</v>
      </c>
      <c r="M1520" s="356">
        <v>6.0</v>
      </c>
      <c r="N1520" s="356">
        <v>5.0</v>
      </c>
      <c r="O1520" s="356">
        <v>29.0</v>
      </c>
      <c r="P1520" s="356">
        <v>15.0</v>
      </c>
      <c r="Q1520" s="356"/>
      <c r="R1520" s="356">
        <v>18.0</v>
      </c>
      <c r="S1520" s="356">
        <v>11.0</v>
      </c>
      <c r="T1520" s="356">
        <v>15.0</v>
      </c>
      <c r="U1520" s="356">
        <v>10.0</v>
      </c>
      <c r="V1520" s="356">
        <v>19.0</v>
      </c>
      <c r="W1520" s="356">
        <v>64.0</v>
      </c>
      <c r="X1520" s="356">
        <v>2.0</v>
      </c>
      <c r="Y1520" s="356">
        <v>156.0</v>
      </c>
      <c r="Z1520" s="356">
        <v>2.0</v>
      </c>
      <c r="AA1520" s="356">
        <v>2.0</v>
      </c>
      <c r="AB1520" s="356"/>
      <c r="AC1520" s="356">
        <v>8.0</v>
      </c>
      <c r="AD1520" s="356">
        <v>6.0</v>
      </c>
      <c r="AE1520" s="356">
        <v>1.0</v>
      </c>
      <c r="AF1520" s="353"/>
      <c r="AG1520" s="353"/>
      <c r="AH1520" s="353"/>
      <c r="AI1520" s="353"/>
      <c r="AJ1520" s="353"/>
      <c r="AK1520" s="353"/>
      <c r="AL1520" s="353"/>
      <c r="AM1520" s="353"/>
      <c r="AN1520" s="353"/>
      <c r="AO1520" s="353"/>
      <c r="AP1520" s="353"/>
    </row>
    <row r="1521">
      <c r="A1521" s="343">
        <v>44009.0</v>
      </c>
      <c r="B1521" s="356">
        <v>2.0</v>
      </c>
      <c r="C1521" s="356">
        <v>21.0</v>
      </c>
      <c r="D1521" s="356">
        <v>8.0</v>
      </c>
      <c r="E1521" s="356">
        <v>1.0</v>
      </c>
      <c r="F1521" s="356">
        <v>1.0</v>
      </c>
      <c r="G1521" s="356">
        <v>5.0</v>
      </c>
      <c r="H1521" s="356">
        <v>68.0</v>
      </c>
      <c r="I1521" s="356">
        <v>3.0</v>
      </c>
      <c r="J1521" s="356">
        <v>15.0</v>
      </c>
      <c r="K1521" s="356">
        <v>22.0</v>
      </c>
      <c r="L1521" s="356">
        <v>190.0</v>
      </c>
      <c r="M1521" s="356">
        <v>10.0</v>
      </c>
      <c r="N1521" s="356">
        <v>5.0</v>
      </c>
      <c r="O1521" s="356"/>
      <c r="P1521" s="356">
        <v>93.0</v>
      </c>
      <c r="Q1521" s="356"/>
      <c r="R1521" s="356">
        <v>2.0</v>
      </c>
      <c r="S1521" s="356">
        <v>5.0</v>
      </c>
      <c r="T1521" s="356">
        <v>16.0</v>
      </c>
      <c r="U1521" s="356">
        <v>10.0</v>
      </c>
      <c r="V1521" s="356">
        <v>1.0</v>
      </c>
      <c r="W1521" s="356">
        <v>18.0</v>
      </c>
      <c r="X1521" s="356"/>
      <c r="Y1521" s="356">
        <v>41.0</v>
      </c>
      <c r="Z1521" s="356">
        <v>5.0</v>
      </c>
      <c r="AA1521" s="356">
        <v>4.0</v>
      </c>
      <c r="AB1521" s="356"/>
      <c r="AC1521" s="356">
        <v>2.0</v>
      </c>
      <c r="AD1521" s="356">
        <v>22.0</v>
      </c>
      <c r="AE1521" s="356">
        <v>2.0</v>
      </c>
      <c r="AF1521" s="356"/>
      <c r="AG1521" s="356">
        <v>4.0</v>
      </c>
      <c r="AH1521" s="353"/>
      <c r="AI1521" s="353"/>
      <c r="AJ1521" s="353"/>
      <c r="AK1521" s="353"/>
      <c r="AL1521" s="353"/>
      <c r="AM1521" s="353"/>
      <c r="AN1521" s="353"/>
      <c r="AO1521" s="353"/>
      <c r="AP1521" s="353"/>
    </row>
    <row r="1522">
      <c r="A1522" s="343">
        <v>44010.0</v>
      </c>
      <c r="B1522" s="356">
        <v>3.0</v>
      </c>
      <c r="C1522" s="356">
        <v>20.0</v>
      </c>
      <c r="D1522" s="356">
        <v>17.0</v>
      </c>
      <c r="E1522" s="356"/>
      <c r="F1522" s="356"/>
      <c r="G1522" s="356">
        <v>3.0</v>
      </c>
      <c r="H1522" s="356">
        <v>255.0</v>
      </c>
      <c r="I1522" s="356"/>
      <c r="J1522" s="356">
        <v>7.0</v>
      </c>
      <c r="K1522" s="356">
        <v>14.0</v>
      </c>
      <c r="L1522" s="356">
        <v>101.0</v>
      </c>
      <c r="M1522" s="356">
        <v>8.0</v>
      </c>
      <c r="N1522" s="356">
        <v>11.0</v>
      </c>
      <c r="O1522" s="356"/>
      <c r="P1522" s="356">
        <v>80.0</v>
      </c>
      <c r="Q1522" s="356">
        <v>3.0</v>
      </c>
      <c r="R1522" s="356">
        <v>16.0</v>
      </c>
      <c r="S1522" s="356">
        <v>19.0</v>
      </c>
      <c r="T1522" s="356">
        <v>17.0</v>
      </c>
      <c r="U1522" s="356">
        <v>6.0</v>
      </c>
      <c r="V1522" s="356"/>
      <c r="W1522" s="356">
        <v>10.0</v>
      </c>
      <c r="X1522" s="356"/>
      <c r="Y1522" s="356">
        <v>60.0</v>
      </c>
      <c r="Z1522" s="356">
        <v>1.0</v>
      </c>
      <c r="AA1522" s="356">
        <v>7.0</v>
      </c>
      <c r="AB1522" s="356">
        <v>18.0</v>
      </c>
      <c r="AC1522" s="356">
        <v>4.0</v>
      </c>
      <c r="AD1522" s="356">
        <v>12.0</v>
      </c>
      <c r="AE1522" s="356"/>
      <c r="AF1522" s="356">
        <v>335.0</v>
      </c>
      <c r="AG1522" s="353"/>
      <c r="AH1522" s="353"/>
      <c r="AI1522" s="353"/>
      <c r="AJ1522" s="353"/>
      <c r="AK1522" s="353"/>
      <c r="AL1522" s="353"/>
      <c r="AM1522" s="353"/>
      <c r="AN1522" s="353"/>
      <c r="AO1522" s="353"/>
      <c r="AP1522" s="353"/>
    </row>
    <row r="1523">
      <c r="A1523" s="343">
        <v>44011.0</v>
      </c>
      <c r="B1523" s="353"/>
      <c r="C1523" s="356">
        <v>12.0</v>
      </c>
      <c r="D1523" s="356">
        <v>7.0</v>
      </c>
      <c r="E1523" s="356">
        <v>1.0</v>
      </c>
      <c r="F1523" s="356"/>
      <c r="G1523" s="356">
        <v>1.0</v>
      </c>
      <c r="H1523" s="356">
        <v>253.0</v>
      </c>
      <c r="I1523" s="356"/>
      <c r="J1523" s="356">
        <v>2.0</v>
      </c>
      <c r="K1523" s="356">
        <v>43.0</v>
      </c>
      <c r="L1523" s="356">
        <v>171.0</v>
      </c>
      <c r="M1523" s="356">
        <v>4.0</v>
      </c>
      <c r="N1523" s="356">
        <v>1.0</v>
      </c>
      <c r="O1523" s="356">
        <v>49.0</v>
      </c>
      <c r="P1523" s="356">
        <v>5.0</v>
      </c>
      <c r="Q1523" s="356"/>
      <c r="R1523" s="356">
        <v>6.0</v>
      </c>
      <c r="S1523" s="356">
        <v>6.0</v>
      </c>
      <c r="T1523" s="356">
        <v>66.0</v>
      </c>
      <c r="U1523" s="356">
        <v>1.0</v>
      </c>
      <c r="V1523" s="356">
        <v>5.0</v>
      </c>
      <c r="W1523" s="356">
        <v>17.0</v>
      </c>
      <c r="X1523" s="356">
        <v>1.0</v>
      </c>
      <c r="Y1523" s="356">
        <v>52.0</v>
      </c>
      <c r="Z1523" s="356"/>
      <c r="AA1523" s="356">
        <v>1.0</v>
      </c>
      <c r="AB1523" s="356">
        <v>27.0</v>
      </c>
      <c r="AC1523" s="356"/>
      <c r="AD1523" s="356">
        <v>27.0</v>
      </c>
      <c r="AE1523" s="356">
        <v>1.0</v>
      </c>
      <c r="AF1523" s="356">
        <v>105.0</v>
      </c>
      <c r="AG1523" s="353"/>
      <c r="AH1523" s="353"/>
      <c r="AI1523" s="353"/>
      <c r="AJ1523" s="353"/>
      <c r="AK1523" s="353"/>
      <c r="AL1523" s="353"/>
      <c r="AM1523" s="353"/>
      <c r="AN1523" s="353"/>
      <c r="AO1523" s="353"/>
      <c r="AP1523" s="353"/>
    </row>
    <row r="1524">
      <c r="A1524" s="343">
        <v>44012.0</v>
      </c>
      <c r="B1524" s="356">
        <v>1.0</v>
      </c>
      <c r="C1524" s="356">
        <v>15.0</v>
      </c>
      <c r="D1524" s="356">
        <v>4.0</v>
      </c>
      <c r="E1524" s="356">
        <v>1.0</v>
      </c>
      <c r="F1524" s="356"/>
      <c r="G1524" s="356">
        <v>2.0</v>
      </c>
      <c r="H1524" s="356">
        <v>394.0</v>
      </c>
      <c r="I1524" s="356"/>
      <c r="J1524" s="356">
        <v>85.0</v>
      </c>
      <c r="K1524" s="356">
        <v>50.0</v>
      </c>
      <c r="L1524" s="356">
        <v>121.0</v>
      </c>
      <c r="M1524" s="356">
        <v>5.0</v>
      </c>
      <c r="N1524" s="356">
        <v>9.0</v>
      </c>
      <c r="O1524" s="356"/>
      <c r="P1524" s="356">
        <v>38.0</v>
      </c>
      <c r="Q1524" s="356">
        <v>3.0</v>
      </c>
      <c r="R1524" s="356">
        <v>2.0</v>
      </c>
      <c r="S1524" s="356">
        <v>8.0</v>
      </c>
      <c r="T1524" s="356">
        <v>5.0</v>
      </c>
      <c r="U1524" s="356">
        <v>12.0</v>
      </c>
      <c r="V1524" s="356">
        <v>10.0</v>
      </c>
      <c r="W1524" s="356">
        <v>5.0</v>
      </c>
      <c r="X1524" s="356">
        <v>12.0</v>
      </c>
      <c r="Y1524" s="356">
        <v>69.0</v>
      </c>
      <c r="Z1524" s="356"/>
      <c r="AA1524" s="356">
        <v>1.0</v>
      </c>
      <c r="AB1524" s="356">
        <v>10.0</v>
      </c>
      <c r="AC1524" s="356">
        <v>2.0</v>
      </c>
      <c r="AD1524" s="356">
        <v>7.0</v>
      </c>
      <c r="AE1524" s="356"/>
      <c r="AF1524" s="356">
        <v>119.0</v>
      </c>
      <c r="AG1524" s="356">
        <v>1.0</v>
      </c>
      <c r="AH1524" s="356"/>
      <c r="AI1524" s="356">
        <v>15.0</v>
      </c>
      <c r="AJ1524" s="353"/>
      <c r="AK1524" s="353"/>
      <c r="AL1524" s="353"/>
      <c r="AM1524" s="353"/>
      <c r="AN1524" s="353"/>
      <c r="AO1524" s="353"/>
      <c r="AP1524" s="353"/>
    </row>
    <row r="1525">
      <c r="A1525" s="343">
        <v>44013.0</v>
      </c>
      <c r="B1525" s="356">
        <v>5.0</v>
      </c>
      <c r="C1525" s="356">
        <v>62.0</v>
      </c>
      <c r="D1525" s="356">
        <v>21.0</v>
      </c>
      <c r="E1525" s="356">
        <v>1.0</v>
      </c>
      <c r="F1525" s="356">
        <v>1.0</v>
      </c>
      <c r="G1525" s="356">
        <v>1.0</v>
      </c>
      <c r="H1525" s="356">
        <v>168.0</v>
      </c>
      <c r="I1525" s="356">
        <v>8.0</v>
      </c>
      <c r="J1525" s="356">
        <v>15.0</v>
      </c>
      <c r="K1525" s="356">
        <v>100.0</v>
      </c>
      <c r="L1525" s="356">
        <v>187.0</v>
      </c>
      <c r="M1525" s="356">
        <v>3.0</v>
      </c>
      <c r="N1525" s="356">
        <v>15.0</v>
      </c>
      <c r="O1525" s="356"/>
      <c r="P1525" s="356">
        <v>23.0</v>
      </c>
      <c r="Q1525" s="356">
        <v>2.0</v>
      </c>
      <c r="R1525" s="356">
        <v>4.0</v>
      </c>
      <c r="S1525" s="356">
        <v>7.0</v>
      </c>
      <c r="T1525" s="356">
        <v>17.0</v>
      </c>
      <c r="U1525" s="356">
        <v>7.0</v>
      </c>
      <c r="V1525" s="356">
        <v>14.0</v>
      </c>
      <c r="W1525" s="356">
        <v>12.0</v>
      </c>
      <c r="X1525" s="356">
        <v>3.0</v>
      </c>
      <c r="Y1525" s="356">
        <v>52.0</v>
      </c>
      <c r="Z1525" s="356">
        <v>4.0</v>
      </c>
      <c r="AA1525" s="356">
        <v>1.0</v>
      </c>
      <c r="AB1525" s="356">
        <v>2.0</v>
      </c>
      <c r="AC1525" s="356">
        <v>7.0</v>
      </c>
      <c r="AD1525" s="356">
        <v>18.0</v>
      </c>
      <c r="AE1525" s="356">
        <v>12.0</v>
      </c>
      <c r="AF1525" s="356">
        <v>14.0</v>
      </c>
      <c r="AG1525" s="356"/>
      <c r="AH1525" s="356"/>
      <c r="AI1525" s="356">
        <v>3.0</v>
      </c>
      <c r="AJ1525" s="353"/>
      <c r="AK1525" s="353"/>
      <c r="AL1525" s="353"/>
      <c r="AM1525" s="353"/>
      <c r="AN1525" s="353"/>
      <c r="AO1525" s="353"/>
      <c r="AP1525" s="353"/>
    </row>
    <row r="1526">
      <c r="A1526" s="343">
        <v>44014.0</v>
      </c>
      <c r="B1526" s="353"/>
      <c r="C1526" s="356">
        <v>15.0</v>
      </c>
      <c r="D1526" s="356">
        <v>222.0</v>
      </c>
      <c r="E1526" s="356">
        <v>2.0</v>
      </c>
      <c r="F1526" s="356">
        <v>1.0</v>
      </c>
      <c r="G1526" s="356">
        <v>5.0</v>
      </c>
      <c r="H1526" s="356">
        <v>191.0</v>
      </c>
      <c r="I1526" s="356"/>
      <c r="J1526" s="356">
        <v>43.0</v>
      </c>
      <c r="K1526" s="356">
        <v>98.0</v>
      </c>
      <c r="L1526" s="356">
        <v>192.0</v>
      </c>
      <c r="M1526" s="356"/>
      <c r="N1526" s="356">
        <v>14.0</v>
      </c>
      <c r="O1526" s="356"/>
      <c r="P1526" s="356">
        <v>51.0</v>
      </c>
      <c r="Q1526" s="356">
        <v>6.0</v>
      </c>
      <c r="R1526" s="356">
        <v>10.0</v>
      </c>
      <c r="S1526" s="356">
        <v>11.0</v>
      </c>
      <c r="T1526" s="356">
        <v>43.0</v>
      </c>
      <c r="U1526" s="356">
        <v>11.0</v>
      </c>
      <c r="V1526" s="356">
        <v>18.0</v>
      </c>
      <c r="W1526" s="356">
        <v>7.0</v>
      </c>
      <c r="X1526" s="356">
        <v>10.0</v>
      </c>
      <c r="Y1526" s="356">
        <v>50.0</v>
      </c>
      <c r="Z1526" s="356">
        <v>1.0</v>
      </c>
      <c r="AA1526" s="356">
        <v>2.0</v>
      </c>
      <c r="AB1526" s="356">
        <v>10.0</v>
      </c>
      <c r="AC1526" s="356">
        <v>5.0</v>
      </c>
      <c r="AD1526" s="356">
        <v>25.0</v>
      </c>
      <c r="AE1526" s="356">
        <v>5.0</v>
      </c>
      <c r="AF1526" s="356"/>
      <c r="AG1526" s="356">
        <v>1.0</v>
      </c>
      <c r="AH1526" s="356">
        <v>14.0</v>
      </c>
      <c r="AI1526" s="356">
        <v>9.0</v>
      </c>
      <c r="AJ1526" s="353"/>
      <c r="AK1526" s="353"/>
      <c r="AL1526" s="353"/>
      <c r="AM1526" s="353"/>
      <c r="AN1526" s="353"/>
      <c r="AO1526" s="353"/>
      <c r="AP1526" s="353"/>
    </row>
    <row r="1527">
      <c r="A1527" s="343">
        <v>44015.0</v>
      </c>
      <c r="B1527" s="353"/>
      <c r="C1527" s="356">
        <v>38.0</v>
      </c>
      <c r="D1527" s="356">
        <v>52.0</v>
      </c>
      <c r="E1527" s="356"/>
      <c r="F1527" s="356">
        <v>3.0</v>
      </c>
      <c r="G1527" s="356">
        <v>2.0</v>
      </c>
      <c r="H1527" s="356">
        <v>238.0</v>
      </c>
      <c r="I1527" s="356"/>
      <c r="J1527" s="356">
        <v>3.0</v>
      </c>
      <c r="K1527" s="356">
        <v>50.0</v>
      </c>
      <c r="L1527" s="356">
        <v>247.0</v>
      </c>
      <c r="M1527" s="356">
        <v>6.0</v>
      </c>
      <c r="N1527" s="356">
        <v>5.0</v>
      </c>
      <c r="O1527" s="356">
        <v>50.0</v>
      </c>
      <c r="P1527" s="356">
        <v>28.0</v>
      </c>
      <c r="Q1527" s="356">
        <v>6.0</v>
      </c>
      <c r="R1527" s="356">
        <v>4.0</v>
      </c>
      <c r="S1527" s="356">
        <v>25.0</v>
      </c>
      <c r="T1527" s="356">
        <v>24.0</v>
      </c>
      <c r="U1527" s="356">
        <v>4.0</v>
      </c>
      <c r="V1527" s="356">
        <v>14.0</v>
      </c>
      <c r="W1527" s="356">
        <v>13.0</v>
      </c>
      <c r="X1527" s="356">
        <v>10.0</v>
      </c>
      <c r="Y1527" s="356">
        <v>41.0</v>
      </c>
      <c r="Z1527" s="356">
        <v>1.0</v>
      </c>
      <c r="AA1527" s="356"/>
      <c r="AB1527" s="356">
        <v>12.0</v>
      </c>
      <c r="AC1527" s="356">
        <v>2.0</v>
      </c>
      <c r="AD1527" s="356">
        <v>9.0</v>
      </c>
      <c r="AE1527" s="356"/>
      <c r="AF1527" s="356">
        <v>10.0</v>
      </c>
      <c r="AG1527" s="356"/>
      <c r="AH1527" s="356"/>
      <c r="AI1527" s="356">
        <v>4.0</v>
      </c>
      <c r="AJ1527" s="353"/>
      <c r="AK1527" s="353"/>
      <c r="AL1527" s="353"/>
      <c r="AM1527" s="353"/>
      <c r="AN1527" s="353"/>
      <c r="AO1527" s="353"/>
      <c r="AP1527" s="353"/>
    </row>
    <row r="1528">
      <c r="A1528" s="343">
        <v>44016.0</v>
      </c>
      <c r="B1528" s="353"/>
      <c r="C1528" s="356">
        <v>24.0</v>
      </c>
      <c r="D1528" s="356">
        <v>9.0</v>
      </c>
      <c r="E1528" s="356"/>
      <c r="F1528" s="356"/>
      <c r="G1528" s="356">
        <v>4.0</v>
      </c>
      <c r="H1528" s="356">
        <v>268.0</v>
      </c>
      <c r="I1528" s="356"/>
      <c r="J1528" s="356">
        <v>17.0</v>
      </c>
      <c r="K1528" s="356">
        <v>50.0</v>
      </c>
      <c r="L1528" s="356">
        <v>100.0</v>
      </c>
      <c r="M1528" s="356">
        <v>4.0</v>
      </c>
      <c r="N1528" s="356">
        <v>13.0</v>
      </c>
      <c r="O1528" s="356"/>
      <c r="P1528" s="356">
        <v>42.0</v>
      </c>
      <c r="Q1528" s="356">
        <v>3.0</v>
      </c>
      <c r="R1528" s="356">
        <v>1.0</v>
      </c>
      <c r="S1528" s="356">
        <v>6.0</v>
      </c>
      <c r="T1528" s="356">
        <v>11.0</v>
      </c>
      <c r="U1528" s="356">
        <v>2.0</v>
      </c>
      <c r="V1528" s="356">
        <v>17.0</v>
      </c>
      <c r="W1528" s="356">
        <v>21.0</v>
      </c>
      <c r="X1528" s="356">
        <v>4.0</v>
      </c>
      <c r="Y1528" s="356">
        <v>41.0</v>
      </c>
      <c r="Z1528" s="356">
        <v>2.0</v>
      </c>
      <c r="AA1528" s="356">
        <v>1.0</v>
      </c>
      <c r="AB1528" s="356">
        <v>5.0</v>
      </c>
      <c r="AC1528" s="356">
        <v>4.0</v>
      </c>
      <c r="AD1528" s="356"/>
      <c r="AE1528" s="356">
        <v>1.0</v>
      </c>
      <c r="AF1528" s="356"/>
      <c r="AG1528" s="356"/>
      <c r="AH1528" s="356"/>
      <c r="AI1528" s="356">
        <v>1.0</v>
      </c>
      <c r="AJ1528" s="353"/>
      <c r="AK1528" s="353"/>
      <c r="AL1528" s="353"/>
      <c r="AM1528" s="353"/>
      <c r="AN1528" s="353"/>
      <c r="AO1528" s="353"/>
      <c r="AP1528" s="353"/>
    </row>
    <row r="1529">
      <c r="A1529" s="343">
        <v>44017.0</v>
      </c>
      <c r="B1529" s="353"/>
      <c r="C1529" s="356">
        <v>30.0</v>
      </c>
      <c r="D1529" s="356">
        <v>2.0</v>
      </c>
      <c r="E1529" s="356"/>
      <c r="F1529" s="356">
        <v>1.0</v>
      </c>
      <c r="G1529" s="356">
        <v>1.0</v>
      </c>
      <c r="H1529" s="356">
        <v>286.0</v>
      </c>
      <c r="I1529" s="356">
        <v>4.0</v>
      </c>
      <c r="J1529" s="356">
        <v>17.0</v>
      </c>
      <c r="K1529" s="356">
        <v>50.0</v>
      </c>
      <c r="L1529" s="356">
        <v>154.0</v>
      </c>
      <c r="M1529" s="356">
        <v>19.0</v>
      </c>
      <c r="N1529" s="356">
        <v>3.0</v>
      </c>
      <c r="O1529" s="356">
        <v>20.0</v>
      </c>
      <c r="P1529" s="356">
        <v>32.0</v>
      </c>
      <c r="Q1529" s="356"/>
      <c r="R1529" s="356"/>
      <c r="S1529" s="356">
        <v>9.0</v>
      </c>
      <c r="T1529" s="356">
        <v>40.0</v>
      </c>
      <c r="U1529" s="356">
        <v>1.0</v>
      </c>
      <c r="V1529" s="356">
        <v>18.0</v>
      </c>
      <c r="W1529" s="356">
        <v>19.0</v>
      </c>
      <c r="X1529" s="356">
        <v>12.0</v>
      </c>
      <c r="Y1529" s="356">
        <v>95.0</v>
      </c>
      <c r="Z1529" s="356">
        <v>2.0</v>
      </c>
      <c r="AA1529" s="356">
        <v>1.0</v>
      </c>
      <c r="AB1529" s="356">
        <v>3.0</v>
      </c>
      <c r="AC1529" s="356"/>
      <c r="AD1529" s="356">
        <v>61.0</v>
      </c>
      <c r="AE1529" s="356">
        <v>6.0</v>
      </c>
      <c r="AF1529" s="353"/>
      <c r="AG1529" s="353"/>
      <c r="AH1529" s="353"/>
      <c r="AI1529" s="353"/>
      <c r="AJ1529" s="353"/>
      <c r="AK1529" s="353"/>
      <c r="AL1529" s="353"/>
      <c r="AM1529" s="353"/>
      <c r="AN1529" s="353"/>
      <c r="AO1529" s="353"/>
      <c r="AP1529" s="353"/>
    </row>
    <row r="1530">
      <c r="A1530" s="343">
        <v>44018.0</v>
      </c>
      <c r="B1530" s="356">
        <v>9.0</v>
      </c>
      <c r="C1530" s="356">
        <v>7.0</v>
      </c>
      <c r="D1530" s="356">
        <v>4.0</v>
      </c>
      <c r="E1530" s="356"/>
      <c r="F1530" s="356"/>
      <c r="G1530" s="356">
        <v>2.0</v>
      </c>
      <c r="H1530" s="356">
        <v>373.0</v>
      </c>
      <c r="I1530" s="356"/>
      <c r="J1530" s="356">
        <v>16.0</v>
      </c>
      <c r="K1530" s="356">
        <v>60.0</v>
      </c>
      <c r="L1530" s="356">
        <v>104.0</v>
      </c>
      <c r="M1530" s="356"/>
      <c r="N1530" s="356">
        <v>1.0</v>
      </c>
      <c r="O1530" s="356"/>
      <c r="P1530" s="356">
        <v>15.0</v>
      </c>
      <c r="Q1530" s="356"/>
      <c r="R1530" s="356">
        <v>3.0</v>
      </c>
      <c r="S1530" s="356">
        <v>7.0</v>
      </c>
      <c r="T1530" s="356">
        <v>22.0</v>
      </c>
      <c r="U1530" s="356">
        <v>2.0</v>
      </c>
      <c r="V1530" s="356">
        <v>31.0</v>
      </c>
      <c r="W1530" s="356">
        <v>7.0</v>
      </c>
      <c r="X1530" s="356">
        <v>1.0</v>
      </c>
      <c r="Y1530" s="356">
        <v>79.0</v>
      </c>
      <c r="Z1530" s="356"/>
      <c r="AA1530" s="356">
        <v>4.0</v>
      </c>
      <c r="AB1530" s="356">
        <v>4.0</v>
      </c>
      <c r="AC1530" s="356"/>
      <c r="AD1530" s="356">
        <v>4.0</v>
      </c>
      <c r="AE1530" s="356">
        <v>7.0</v>
      </c>
      <c r="AF1530" s="356">
        <v>48.0</v>
      </c>
      <c r="AG1530" s="356">
        <v>4.0</v>
      </c>
      <c r="AH1530" s="353"/>
      <c r="AI1530" s="353"/>
      <c r="AJ1530" s="353"/>
      <c r="AK1530" s="353"/>
      <c r="AL1530" s="353"/>
      <c r="AM1530" s="353"/>
      <c r="AN1530" s="353"/>
      <c r="AO1530" s="353"/>
      <c r="AP1530" s="353"/>
    </row>
    <row r="1531">
      <c r="A1531" s="343">
        <v>44019.0</v>
      </c>
      <c r="B1531" s="356">
        <v>2.0</v>
      </c>
      <c r="C1531" s="356">
        <v>60.0</v>
      </c>
      <c r="D1531" s="356">
        <v>3.0</v>
      </c>
      <c r="E1531" s="356"/>
      <c r="F1531" s="356">
        <v>1.0</v>
      </c>
      <c r="G1531" s="356">
        <v>4.0</v>
      </c>
      <c r="H1531" s="356">
        <v>241.0</v>
      </c>
      <c r="I1531" s="356"/>
      <c r="J1531" s="356">
        <v>45.0</v>
      </c>
      <c r="K1531" s="356">
        <v>50.0</v>
      </c>
      <c r="L1531" s="356">
        <v>118.0</v>
      </c>
      <c r="M1531" s="356">
        <v>5.0</v>
      </c>
      <c r="N1531" s="356">
        <v>16.0</v>
      </c>
      <c r="O1531" s="356">
        <v>10.0</v>
      </c>
      <c r="P1531" s="356">
        <v>107.0</v>
      </c>
      <c r="Q1531" s="356">
        <v>2.0</v>
      </c>
      <c r="R1531" s="356"/>
      <c r="S1531" s="356">
        <v>8.0</v>
      </c>
      <c r="T1531" s="356">
        <v>28.0</v>
      </c>
      <c r="U1531" s="356">
        <v>10.0</v>
      </c>
      <c r="V1531" s="356">
        <v>18.0</v>
      </c>
      <c r="W1531" s="356">
        <v>9.0</v>
      </c>
      <c r="X1531" s="356">
        <v>11.0</v>
      </c>
      <c r="Y1531" s="356">
        <v>45.0</v>
      </c>
      <c r="Z1531" s="356">
        <v>1.0</v>
      </c>
      <c r="AA1531" s="356"/>
      <c r="AB1531" s="356">
        <v>2.0</v>
      </c>
      <c r="AC1531" s="356">
        <v>1.0</v>
      </c>
      <c r="AD1531" s="356">
        <v>33.0</v>
      </c>
      <c r="AE1531" s="356">
        <v>1.0</v>
      </c>
      <c r="AF1531" s="356">
        <v>35.0</v>
      </c>
      <c r="AG1531" s="353"/>
      <c r="AH1531" s="353"/>
      <c r="AI1531" s="353"/>
      <c r="AJ1531" s="353"/>
      <c r="AK1531" s="353"/>
      <c r="AL1531" s="353"/>
      <c r="AM1531" s="353"/>
      <c r="AN1531" s="353"/>
      <c r="AO1531" s="353"/>
      <c r="AP1531" s="353"/>
    </row>
    <row r="1532">
      <c r="A1532" s="343">
        <v>44020.0</v>
      </c>
      <c r="B1532" s="356">
        <v>9.0</v>
      </c>
      <c r="C1532" s="356">
        <v>45.0</v>
      </c>
      <c r="D1532" s="356">
        <v>6.0</v>
      </c>
      <c r="E1532" s="356">
        <v>3.0</v>
      </c>
      <c r="F1532" s="356">
        <v>2.0</v>
      </c>
      <c r="G1532" s="356">
        <v>3.0</v>
      </c>
      <c r="H1532" s="356">
        <v>147.0</v>
      </c>
      <c r="I1532" s="356"/>
      <c r="J1532" s="356">
        <v>21.0</v>
      </c>
      <c r="K1532" s="356">
        <v>70.0</v>
      </c>
      <c r="L1532" s="356">
        <v>205.0</v>
      </c>
      <c r="M1532" s="356">
        <v>1.0</v>
      </c>
      <c r="N1532" s="356">
        <v>8.0</v>
      </c>
      <c r="O1532" s="356">
        <v>10.0</v>
      </c>
      <c r="P1532" s="356">
        <v>62.0</v>
      </c>
      <c r="Q1532" s="356">
        <v>2.0</v>
      </c>
      <c r="R1532" s="356">
        <v>5.0</v>
      </c>
      <c r="S1532" s="356">
        <v>23.0</v>
      </c>
      <c r="T1532" s="356">
        <v>10.0</v>
      </c>
      <c r="U1532" s="356">
        <v>10.0</v>
      </c>
      <c r="V1532" s="356">
        <v>12.0</v>
      </c>
      <c r="W1532" s="356">
        <v>10.0</v>
      </c>
      <c r="X1532" s="356">
        <v>2.0</v>
      </c>
      <c r="Y1532" s="356">
        <v>15.0</v>
      </c>
      <c r="Z1532" s="356"/>
      <c r="AA1532" s="356"/>
      <c r="AB1532" s="356">
        <v>1.0</v>
      </c>
      <c r="AC1532" s="356">
        <v>4.0</v>
      </c>
      <c r="AD1532" s="356">
        <v>52.0</v>
      </c>
      <c r="AE1532" s="356">
        <v>1.0</v>
      </c>
      <c r="AF1532" s="356">
        <v>23.0</v>
      </c>
      <c r="AG1532" s="356">
        <v>1.0</v>
      </c>
      <c r="AH1532" s="356">
        <v>37.0</v>
      </c>
      <c r="AI1532" s="353"/>
      <c r="AJ1532" s="353"/>
      <c r="AK1532" s="353"/>
      <c r="AL1532" s="353"/>
      <c r="AM1532" s="353"/>
      <c r="AN1532" s="353"/>
      <c r="AO1532" s="353"/>
      <c r="AP1532" s="353"/>
    </row>
    <row r="1533">
      <c r="A1533" s="343">
        <v>44021.0</v>
      </c>
      <c r="B1533" s="356">
        <v>3.0</v>
      </c>
      <c r="C1533" s="356">
        <v>92.0</v>
      </c>
      <c r="D1533" s="356">
        <v>24.0</v>
      </c>
      <c r="E1533" s="356">
        <v>1.0</v>
      </c>
      <c r="F1533" s="356"/>
      <c r="G1533" s="356">
        <v>2.0</v>
      </c>
      <c r="H1533" s="356">
        <v>221.0</v>
      </c>
      <c r="I1533" s="356"/>
      <c r="J1533" s="356">
        <v>27.0</v>
      </c>
      <c r="K1533" s="356">
        <v>30.0</v>
      </c>
      <c r="L1533" s="356">
        <v>263.0</v>
      </c>
      <c r="M1533" s="356">
        <v>2.0</v>
      </c>
      <c r="N1533" s="356">
        <v>8.0</v>
      </c>
      <c r="O1533" s="356">
        <v>10.0</v>
      </c>
      <c r="P1533" s="356">
        <v>23.0</v>
      </c>
      <c r="Q1533" s="356">
        <v>9.0</v>
      </c>
      <c r="R1533" s="356">
        <v>12.0</v>
      </c>
      <c r="S1533" s="356">
        <v>12.0</v>
      </c>
      <c r="T1533" s="356">
        <v>4.0</v>
      </c>
      <c r="U1533" s="356">
        <v>8.0</v>
      </c>
      <c r="V1533" s="356">
        <v>27.0</v>
      </c>
      <c r="W1533" s="356">
        <v>11.0</v>
      </c>
      <c r="X1533" s="356">
        <v>5.0</v>
      </c>
      <c r="Y1533" s="356">
        <v>189.0</v>
      </c>
      <c r="Z1533" s="356"/>
      <c r="AA1533" s="356">
        <v>1.0</v>
      </c>
      <c r="AB1533" s="356">
        <v>1.0</v>
      </c>
      <c r="AC1533" s="356">
        <v>3.0</v>
      </c>
      <c r="AD1533" s="356">
        <v>21.0</v>
      </c>
      <c r="AE1533" s="356"/>
      <c r="AF1533" s="356">
        <v>57.0</v>
      </c>
      <c r="AG1533" s="353"/>
      <c r="AH1533" s="353"/>
      <c r="AI1533" s="353"/>
      <c r="AJ1533" s="353"/>
      <c r="AK1533" s="353"/>
      <c r="AL1533" s="353"/>
      <c r="AM1533" s="353"/>
      <c r="AN1533" s="353"/>
      <c r="AO1533" s="353"/>
      <c r="AP1533" s="353"/>
    </row>
    <row r="1534">
      <c r="A1534" s="343">
        <v>44022.0</v>
      </c>
      <c r="B1534" s="356">
        <v>5.0</v>
      </c>
      <c r="C1534" s="356">
        <v>31.0</v>
      </c>
      <c r="D1534" s="356">
        <v>28.0</v>
      </c>
      <c r="E1534" s="356">
        <v>1.0</v>
      </c>
      <c r="F1534" s="356">
        <v>3.0</v>
      </c>
      <c r="G1534" s="356">
        <v>1.0</v>
      </c>
      <c r="H1534" s="356">
        <v>180.0</v>
      </c>
      <c r="I1534" s="356">
        <v>3.0</v>
      </c>
      <c r="J1534" s="356">
        <v>28.0</v>
      </c>
      <c r="K1534" s="356">
        <v>138.0</v>
      </c>
      <c r="L1534" s="356">
        <v>234.0</v>
      </c>
      <c r="M1534" s="356"/>
      <c r="N1534" s="356">
        <v>10.0</v>
      </c>
      <c r="O1534" s="356">
        <v>10.0</v>
      </c>
      <c r="P1534" s="356">
        <v>55.0</v>
      </c>
      <c r="Q1534" s="356">
        <v>1.0</v>
      </c>
      <c r="R1534" s="356"/>
      <c r="S1534" s="356">
        <v>14.0</v>
      </c>
      <c r="T1534" s="356">
        <v>15.0</v>
      </c>
      <c r="U1534" s="356">
        <v>6.0</v>
      </c>
      <c r="V1534" s="356">
        <v>5.0</v>
      </c>
      <c r="W1534" s="356">
        <v>12.0</v>
      </c>
      <c r="X1534" s="356">
        <v>20.0</v>
      </c>
      <c r="Y1534" s="356">
        <v>30.0</v>
      </c>
      <c r="Z1534" s="356">
        <v>1.0</v>
      </c>
      <c r="AA1534" s="356">
        <v>4.0</v>
      </c>
      <c r="AB1534" s="356">
        <v>1.0</v>
      </c>
      <c r="AC1534" s="356">
        <v>1.0</v>
      </c>
      <c r="AD1534" s="356">
        <v>22.0</v>
      </c>
      <c r="AE1534" s="356">
        <v>1.0</v>
      </c>
      <c r="AF1534" s="356">
        <v>16.0</v>
      </c>
      <c r="AG1534" s="356">
        <v>1.0</v>
      </c>
      <c r="AH1534" s="356"/>
      <c r="AI1534" s="356">
        <v>1.0</v>
      </c>
      <c r="AJ1534" s="353"/>
      <c r="AK1534" s="353"/>
      <c r="AL1534" s="353"/>
      <c r="AM1534" s="353"/>
      <c r="AN1534" s="353"/>
      <c r="AO1534" s="353"/>
      <c r="AP1534" s="353"/>
    </row>
    <row r="1535">
      <c r="A1535" s="343">
        <v>44023.0</v>
      </c>
      <c r="B1535" s="356">
        <v>4.0</v>
      </c>
      <c r="C1535" s="356">
        <v>150.0</v>
      </c>
      <c r="D1535" s="356">
        <v>30.0</v>
      </c>
      <c r="E1535" s="356">
        <v>1.0</v>
      </c>
      <c r="F1535" s="356">
        <v>1.0</v>
      </c>
      <c r="G1535" s="356">
        <v>3.0</v>
      </c>
      <c r="H1535" s="356">
        <v>215.0</v>
      </c>
      <c r="I1535" s="356"/>
      <c r="J1535" s="356">
        <v>28.0</v>
      </c>
      <c r="K1535" s="356">
        <v>50.0</v>
      </c>
      <c r="L1535" s="356">
        <v>318.0</v>
      </c>
      <c r="M1535" s="356">
        <v>7.0</v>
      </c>
      <c r="N1535" s="356">
        <v>12.0</v>
      </c>
      <c r="O1535" s="356"/>
      <c r="P1535" s="356">
        <v>75.0</v>
      </c>
      <c r="Q1535" s="356"/>
      <c r="R1535" s="356">
        <v>5.0</v>
      </c>
      <c r="S1535" s="356">
        <v>14.0</v>
      </c>
      <c r="T1535" s="356">
        <v>4.0</v>
      </c>
      <c r="U1535" s="356">
        <v>5.0</v>
      </c>
      <c r="V1535" s="356">
        <v>5.0</v>
      </c>
      <c r="W1535" s="356">
        <v>16.0</v>
      </c>
      <c r="X1535" s="356">
        <v>18.0</v>
      </c>
      <c r="Y1535" s="356">
        <v>176.0</v>
      </c>
      <c r="Z1535" s="356"/>
      <c r="AA1535" s="356"/>
      <c r="AB1535" s="356"/>
      <c r="AC1535" s="356"/>
      <c r="AD1535" s="356">
        <v>30.0</v>
      </c>
      <c r="AE1535" s="356">
        <v>1.0</v>
      </c>
      <c r="AF1535" s="356">
        <v>19.0</v>
      </c>
      <c r="AG1535" s="356">
        <v>1.0</v>
      </c>
      <c r="AH1535" s="356"/>
      <c r="AI1535" s="356">
        <v>2.0</v>
      </c>
      <c r="AJ1535" s="353"/>
      <c r="AK1535" s="353"/>
      <c r="AL1535" s="353"/>
      <c r="AM1535" s="353"/>
      <c r="AN1535" s="353"/>
      <c r="AO1535" s="353"/>
      <c r="AP1535" s="353"/>
    </row>
    <row r="1536">
      <c r="A1536" s="343">
        <v>44024.0</v>
      </c>
      <c r="B1536" s="353"/>
      <c r="C1536" s="356">
        <v>59.0</v>
      </c>
      <c r="D1536" s="356">
        <v>50.0</v>
      </c>
      <c r="E1536" s="356"/>
      <c r="F1536" s="356"/>
      <c r="G1536" s="356">
        <v>2.0</v>
      </c>
      <c r="H1536" s="356">
        <v>160.0</v>
      </c>
      <c r="I1536" s="356">
        <v>9.0</v>
      </c>
      <c r="J1536" s="356">
        <v>10.0</v>
      </c>
      <c r="K1536" s="356">
        <v>30.0</v>
      </c>
      <c r="L1536" s="356">
        <v>207.0</v>
      </c>
      <c r="M1536" s="356">
        <v>12.0</v>
      </c>
      <c r="N1536" s="356">
        <v>3.0</v>
      </c>
      <c r="O1536" s="356">
        <v>30.0</v>
      </c>
      <c r="P1536" s="356">
        <v>107.0</v>
      </c>
      <c r="Q1536" s="356"/>
      <c r="R1536" s="356">
        <v>7.0</v>
      </c>
      <c r="S1536" s="356">
        <v>13.0</v>
      </c>
      <c r="T1536" s="356">
        <v>34.0</v>
      </c>
      <c r="U1536" s="356">
        <v>5.0</v>
      </c>
      <c r="V1536" s="356">
        <v>1.0</v>
      </c>
      <c r="W1536" s="356">
        <v>22.0</v>
      </c>
      <c r="X1536" s="356">
        <v>5.0</v>
      </c>
      <c r="Y1536" s="356">
        <v>107.0</v>
      </c>
      <c r="Z1536" s="356">
        <v>1.0</v>
      </c>
      <c r="AA1536" s="356">
        <v>3.0</v>
      </c>
      <c r="AB1536" s="356">
        <v>1.0</v>
      </c>
      <c r="AC1536" s="356">
        <v>1.0</v>
      </c>
      <c r="AD1536" s="356">
        <v>25.0</v>
      </c>
      <c r="AE1536" s="356">
        <v>5.0</v>
      </c>
      <c r="AF1536" s="356">
        <v>7.0</v>
      </c>
      <c r="AG1536" s="356">
        <v>3.0</v>
      </c>
      <c r="AH1536" s="353"/>
      <c r="AI1536" s="353"/>
      <c r="AJ1536" s="353"/>
      <c r="AK1536" s="353"/>
      <c r="AL1536" s="353"/>
      <c r="AM1536" s="353"/>
      <c r="AN1536" s="353"/>
      <c r="AO1536" s="353"/>
      <c r="AP1536" s="353"/>
    </row>
    <row r="1537">
      <c r="A1537" s="343">
        <v>44025.0</v>
      </c>
      <c r="B1537" s="353"/>
      <c r="C1537" s="356">
        <v>97.0</v>
      </c>
      <c r="D1537" s="356">
        <v>5.0</v>
      </c>
      <c r="E1537" s="356"/>
      <c r="F1537" s="356">
        <v>1.0</v>
      </c>
      <c r="G1537" s="356">
        <v>2.0</v>
      </c>
      <c r="H1537" s="356">
        <v>208.0</v>
      </c>
      <c r="I1537" s="356"/>
      <c r="J1537" s="356">
        <v>19.0</v>
      </c>
      <c r="K1537" s="356">
        <v>30.0</v>
      </c>
      <c r="L1537" s="356">
        <v>268.0</v>
      </c>
      <c r="M1537" s="356">
        <v>1.0</v>
      </c>
      <c r="N1537" s="356">
        <v>11.0</v>
      </c>
      <c r="O1537" s="356">
        <v>20.0</v>
      </c>
      <c r="P1537" s="356">
        <v>24.0</v>
      </c>
      <c r="Q1537" s="356"/>
      <c r="R1537" s="356"/>
      <c r="S1537" s="356">
        <v>22.0</v>
      </c>
      <c r="T1537" s="356">
        <v>30.0</v>
      </c>
      <c r="U1537" s="356"/>
      <c r="V1537" s="356">
        <v>8.0</v>
      </c>
      <c r="W1537" s="356">
        <v>13.0</v>
      </c>
      <c r="X1537" s="356">
        <v>1.0</v>
      </c>
      <c r="Y1537" s="356">
        <v>259.0</v>
      </c>
      <c r="Z1537" s="356"/>
      <c r="AA1537" s="356">
        <v>1.0</v>
      </c>
      <c r="AB1537" s="356">
        <v>3.0</v>
      </c>
      <c r="AC1537" s="356">
        <v>4.0</v>
      </c>
      <c r="AD1537" s="356">
        <v>4.0</v>
      </c>
      <c r="AE1537" s="356">
        <v>3.0</v>
      </c>
      <c r="AF1537" s="356">
        <v>9.0</v>
      </c>
      <c r="AG1537" s="356"/>
      <c r="AH1537" s="356"/>
      <c r="AI1537" s="356">
        <v>8.0</v>
      </c>
      <c r="AJ1537" s="353"/>
      <c r="AK1537" s="353"/>
      <c r="AL1537" s="353"/>
      <c r="AM1537" s="353"/>
      <c r="AN1537" s="353"/>
      <c r="AO1537" s="353"/>
      <c r="AP1537" s="353"/>
    </row>
    <row r="1538">
      <c r="A1538" s="343">
        <v>44026.0</v>
      </c>
      <c r="B1538" s="356">
        <v>1.0</v>
      </c>
      <c r="C1538" s="356">
        <v>64.0</v>
      </c>
      <c r="D1538" s="356">
        <v>12.0</v>
      </c>
      <c r="E1538" s="356">
        <v>3.0</v>
      </c>
      <c r="F1538" s="356">
        <v>1.0</v>
      </c>
      <c r="G1538" s="356">
        <v>9.0</v>
      </c>
      <c r="H1538" s="356">
        <v>120.0</v>
      </c>
      <c r="I1538" s="356"/>
      <c r="J1538" s="356">
        <v>28.0</v>
      </c>
      <c r="K1538" s="356">
        <v>30.0</v>
      </c>
      <c r="L1538" s="356">
        <v>352.0</v>
      </c>
      <c r="M1538" s="356">
        <v>13.0</v>
      </c>
      <c r="N1538" s="356">
        <v>8.0</v>
      </c>
      <c r="O1538" s="356"/>
      <c r="P1538" s="356">
        <v>54.0</v>
      </c>
      <c r="Q1538" s="356"/>
      <c r="R1538" s="356">
        <v>1.0</v>
      </c>
      <c r="S1538" s="356">
        <v>24.0</v>
      </c>
      <c r="T1538" s="356">
        <v>19.0</v>
      </c>
      <c r="U1538" s="356">
        <v>11.0</v>
      </c>
      <c r="V1538" s="356">
        <v>16.0</v>
      </c>
      <c r="W1538" s="356">
        <v>20.0</v>
      </c>
      <c r="X1538" s="356">
        <v>4.0</v>
      </c>
      <c r="Y1538" s="356">
        <v>144.0</v>
      </c>
      <c r="Z1538" s="356">
        <v>2.0</v>
      </c>
      <c r="AA1538" s="356"/>
      <c r="AB1538" s="356"/>
      <c r="AC1538" s="356">
        <v>4.0</v>
      </c>
      <c r="AD1538" s="356"/>
      <c r="AE1538" s="356">
        <v>2.0</v>
      </c>
      <c r="AF1538" s="356">
        <v>2.0</v>
      </c>
      <c r="AG1538" s="356">
        <v>3.0</v>
      </c>
      <c r="AH1538" s="353"/>
      <c r="AI1538" s="353"/>
      <c r="AJ1538" s="353"/>
      <c r="AK1538" s="353"/>
      <c r="AL1538" s="353"/>
      <c r="AM1538" s="353"/>
      <c r="AN1538" s="353"/>
      <c r="AO1538" s="353"/>
      <c r="AP1538" s="353"/>
    </row>
    <row r="1539">
      <c r="A1539" s="343">
        <v>44027.0</v>
      </c>
      <c r="B1539" s="353"/>
      <c r="C1539" s="356">
        <v>41.0</v>
      </c>
      <c r="D1539" s="356">
        <v>33.0</v>
      </c>
      <c r="E1539" s="356">
        <v>4.0</v>
      </c>
      <c r="F1539" s="356">
        <v>1.0</v>
      </c>
      <c r="G1539" s="356">
        <v>5.0</v>
      </c>
      <c r="H1539" s="356">
        <v>193.0</v>
      </c>
      <c r="I1539" s="356">
        <v>2.0</v>
      </c>
      <c r="J1539" s="356">
        <v>140.0</v>
      </c>
      <c r="K1539" s="356">
        <v>120.0</v>
      </c>
      <c r="L1539" s="356">
        <v>521.0</v>
      </c>
      <c r="M1539" s="356"/>
      <c r="N1539" s="356">
        <v>7.0</v>
      </c>
      <c r="O1539" s="356">
        <v>30.0</v>
      </c>
      <c r="P1539" s="356">
        <v>41.0</v>
      </c>
      <c r="Q1539" s="356"/>
      <c r="R1539" s="356">
        <v>2.0</v>
      </c>
      <c r="S1539" s="356">
        <v>14.0</v>
      </c>
      <c r="T1539" s="356">
        <v>14.0</v>
      </c>
      <c r="U1539" s="356">
        <v>5.0</v>
      </c>
      <c r="V1539" s="356">
        <v>12.0</v>
      </c>
      <c r="W1539" s="356">
        <v>8.0</v>
      </c>
      <c r="X1539" s="356">
        <v>3.0</v>
      </c>
      <c r="Y1539" s="356">
        <v>113.0</v>
      </c>
      <c r="Z1539" s="356">
        <v>7.0</v>
      </c>
      <c r="AA1539" s="356">
        <v>1.0</v>
      </c>
      <c r="AB1539" s="356">
        <v>1.0</v>
      </c>
      <c r="AC1539" s="356">
        <v>3.0</v>
      </c>
      <c r="AD1539" s="356">
        <v>11.0</v>
      </c>
      <c r="AE1539" s="356">
        <v>4.0</v>
      </c>
      <c r="AF1539" s="356">
        <v>59.0</v>
      </c>
      <c r="AG1539" s="356"/>
      <c r="AH1539" s="356"/>
      <c r="AI1539" s="356">
        <v>19.0</v>
      </c>
      <c r="AJ1539" s="353"/>
      <c r="AK1539" s="353"/>
      <c r="AL1539" s="353"/>
      <c r="AM1539" s="353"/>
      <c r="AN1539" s="353"/>
      <c r="AO1539" s="353"/>
      <c r="AP1539" s="353"/>
    </row>
    <row r="1540">
      <c r="A1540" s="343">
        <v>44028.0</v>
      </c>
      <c r="B1540" s="356">
        <v>1.0</v>
      </c>
      <c r="C1540" s="356">
        <v>106.0</v>
      </c>
      <c r="D1540" s="356">
        <v>15.0</v>
      </c>
      <c r="E1540" s="356">
        <v>17.0</v>
      </c>
      <c r="F1540" s="356">
        <v>1.0</v>
      </c>
      <c r="G1540" s="356">
        <v>4.0</v>
      </c>
      <c r="H1540" s="356">
        <v>134.0</v>
      </c>
      <c r="I1540" s="356"/>
      <c r="J1540" s="356">
        <v>38.0</v>
      </c>
      <c r="K1540" s="356">
        <v>80.0</v>
      </c>
      <c r="L1540" s="356">
        <v>444.0</v>
      </c>
      <c r="M1540" s="356"/>
      <c r="N1540" s="356">
        <v>15.0</v>
      </c>
      <c r="O1540" s="356"/>
      <c r="P1540" s="356">
        <v>66.0</v>
      </c>
      <c r="Q1540" s="356">
        <v>1.0</v>
      </c>
      <c r="R1540" s="356">
        <v>6.0</v>
      </c>
      <c r="S1540" s="356">
        <v>27.0</v>
      </c>
      <c r="T1540" s="356">
        <v>21.0</v>
      </c>
      <c r="U1540" s="356">
        <v>3.0</v>
      </c>
      <c r="V1540" s="356">
        <v>15.0</v>
      </c>
      <c r="W1540" s="356">
        <v>29.0</v>
      </c>
      <c r="X1540" s="356">
        <v>3.0</v>
      </c>
      <c r="Y1540" s="356">
        <v>211.0</v>
      </c>
      <c r="Z1540" s="356"/>
      <c r="AA1540" s="356"/>
      <c r="AB1540" s="356">
        <v>2.0</v>
      </c>
      <c r="AC1540" s="356">
        <v>4.0</v>
      </c>
      <c r="AD1540" s="356">
        <v>19.0</v>
      </c>
      <c r="AE1540" s="356"/>
      <c r="AF1540" s="356">
        <v>9.0</v>
      </c>
      <c r="AG1540" s="356">
        <v>4.0</v>
      </c>
      <c r="AH1540" s="356"/>
      <c r="AI1540" s="356">
        <v>20.0</v>
      </c>
      <c r="AJ1540" s="353"/>
      <c r="AK1540" s="353"/>
      <c r="AL1540" s="353"/>
      <c r="AM1540" s="353"/>
      <c r="AN1540" s="353"/>
      <c r="AO1540" s="353"/>
      <c r="AP1540" s="353"/>
    </row>
    <row r="1541">
      <c r="A1541" s="343">
        <v>44029.0</v>
      </c>
      <c r="B1541" s="353"/>
      <c r="C1541" s="356">
        <v>88.0</v>
      </c>
      <c r="D1541" s="356">
        <v>10.0</v>
      </c>
      <c r="E1541" s="356"/>
      <c r="F1541" s="356">
        <v>1.0</v>
      </c>
      <c r="G1541" s="356">
        <v>1.0</v>
      </c>
      <c r="H1541" s="356">
        <v>139.0</v>
      </c>
      <c r="I1541" s="356">
        <v>3.0</v>
      </c>
      <c r="J1541" s="356">
        <v>41.0</v>
      </c>
      <c r="K1541" s="356">
        <v>340.0</v>
      </c>
      <c r="L1541" s="356">
        <v>387.0</v>
      </c>
      <c r="M1541" s="356"/>
      <c r="N1541" s="356">
        <v>18.0</v>
      </c>
      <c r="O1541" s="356">
        <v>80.0</v>
      </c>
      <c r="P1541" s="356">
        <v>42.0</v>
      </c>
      <c r="Q1541" s="356">
        <v>2.0</v>
      </c>
      <c r="R1541" s="356"/>
      <c r="S1541" s="356">
        <v>11.0</v>
      </c>
      <c r="T1541" s="356">
        <v>26.0</v>
      </c>
      <c r="U1541" s="356">
        <v>2.0</v>
      </c>
      <c r="V1541" s="356">
        <v>83.0</v>
      </c>
      <c r="W1541" s="356">
        <v>21.0</v>
      </c>
      <c r="X1541" s="356">
        <v>15.0</v>
      </c>
      <c r="Y1541" s="356">
        <v>112.0</v>
      </c>
      <c r="Z1541" s="356"/>
      <c r="AA1541" s="356">
        <v>1.0</v>
      </c>
      <c r="AB1541" s="356"/>
      <c r="AC1541" s="356">
        <v>5.0</v>
      </c>
      <c r="AD1541" s="356">
        <v>1.0</v>
      </c>
      <c r="AE1541" s="356">
        <v>1.0</v>
      </c>
      <c r="AF1541" s="356">
        <v>35.0</v>
      </c>
      <c r="AG1541" s="356"/>
      <c r="AH1541" s="356"/>
      <c r="AI1541" s="356">
        <v>24.0</v>
      </c>
      <c r="AJ1541" s="353"/>
      <c r="AK1541" s="353"/>
      <c r="AL1541" s="353"/>
      <c r="AM1541" s="353"/>
      <c r="AN1541" s="353"/>
      <c r="AO1541" s="353"/>
      <c r="AP1541" s="353"/>
    </row>
    <row r="1542">
      <c r="A1542" s="343">
        <v>44030.0</v>
      </c>
      <c r="B1542" s="353"/>
      <c r="C1542" s="356">
        <v>66.0</v>
      </c>
      <c r="D1542" s="356">
        <v>12.0</v>
      </c>
      <c r="E1542" s="356">
        <v>1.0</v>
      </c>
      <c r="F1542" s="356"/>
      <c r="G1542" s="356">
        <v>1.0</v>
      </c>
      <c r="H1542" s="356">
        <v>124.0</v>
      </c>
      <c r="I1542" s="356">
        <v>3.0</v>
      </c>
      <c r="J1542" s="356">
        <v>31.0</v>
      </c>
      <c r="K1542" s="356">
        <v>235.0</v>
      </c>
      <c r="L1542" s="356">
        <v>555.0</v>
      </c>
      <c r="M1542" s="356">
        <v>6.0</v>
      </c>
      <c r="N1542" s="356">
        <v>13.0</v>
      </c>
      <c r="O1542" s="356">
        <v>30.0</v>
      </c>
      <c r="P1542" s="356">
        <v>88.0</v>
      </c>
      <c r="Q1542" s="356">
        <v>1.0</v>
      </c>
      <c r="R1542" s="356"/>
      <c r="S1542" s="356">
        <v>13.0</v>
      </c>
      <c r="T1542" s="356">
        <v>4.0</v>
      </c>
      <c r="U1542" s="356">
        <v>4.0</v>
      </c>
      <c r="V1542" s="356">
        <v>73.0</v>
      </c>
      <c r="W1542" s="356">
        <v>39.0</v>
      </c>
      <c r="X1542" s="356">
        <v>3.0</v>
      </c>
      <c r="Y1542" s="356">
        <v>81.0</v>
      </c>
      <c r="Z1542" s="356"/>
      <c r="AA1542" s="356"/>
      <c r="AB1542" s="356"/>
      <c r="AC1542" s="356">
        <v>22.0</v>
      </c>
      <c r="AD1542" s="356"/>
      <c r="AE1542" s="356">
        <v>2.0</v>
      </c>
      <c r="AF1542" s="356">
        <v>11.0</v>
      </c>
      <c r="AG1542" s="356">
        <v>1.0</v>
      </c>
      <c r="AH1542" s="356">
        <v>12.0</v>
      </c>
      <c r="AI1542" s="356">
        <v>3.0</v>
      </c>
      <c r="AJ1542" s="353"/>
      <c r="AK1542" s="353"/>
      <c r="AL1542" s="353"/>
      <c r="AM1542" s="353"/>
      <c r="AN1542" s="353"/>
      <c r="AO1542" s="353"/>
      <c r="AP1542" s="353"/>
    </row>
    <row r="1543">
      <c r="A1543" s="343">
        <v>44031.0</v>
      </c>
      <c r="B1543" s="353"/>
      <c r="C1543" s="356">
        <v>119.0</v>
      </c>
      <c r="D1543" s="356">
        <v>9.0</v>
      </c>
      <c r="E1543" s="356"/>
      <c r="F1543" s="356">
        <v>3.0</v>
      </c>
      <c r="G1543" s="356">
        <v>8.0</v>
      </c>
      <c r="H1543" s="356">
        <v>326.0</v>
      </c>
      <c r="I1543" s="356">
        <v>3.0</v>
      </c>
      <c r="J1543" s="356">
        <v>4.0</v>
      </c>
      <c r="K1543" s="356">
        <v>420.0</v>
      </c>
      <c r="L1543" s="356">
        <v>474.0</v>
      </c>
      <c r="M1543" s="356">
        <v>4.0</v>
      </c>
      <c r="N1543" s="356">
        <v>1.0</v>
      </c>
      <c r="O1543" s="356">
        <v>74.0</v>
      </c>
      <c r="P1543" s="356">
        <v>30.0</v>
      </c>
      <c r="Q1543" s="356"/>
      <c r="R1543" s="356"/>
      <c r="S1543" s="356">
        <v>19.0</v>
      </c>
      <c r="T1543" s="356">
        <v>17.0</v>
      </c>
      <c r="U1543" s="356">
        <v>4.0</v>
      </c>
      <c r="V1543" s="356">
        <v>21.0</v>
      </c>
      <c r="W1543" s="356">
        <v>25.0</v>
      </c>
      <c r="X1543" s="356">
        <v>8.0</v>
      </c>
      <c r="Y1543" s="356">
        <v>519.0</v>
      </c>
      <c r="Z1543" s="356">
        <v>1.0</v>
      </c>
      <c r="AA1543" s="356">
        <v>4.0</v>
      </c>
      <c r="AB1543" s="356">
        <v>1.0</v>
      </c>
      <c r="AC1543" s="356">
        <v>10.0</v>
      </c>
      <c r="AD1543" s="356">
        <v>4.0</v>
      </c>
      <c r="AE1543" s="356">
        <v>4.0</v>
      </c>
      <c r="AF1543" s="356">
        <v>13.0</v>
      </c>
      <c r="AG1543" s="356">
        <v>1.0</v>
      </c>
      <c r="AH1543" s="356"/>
      <c r="AI1543" s="356">
        <v>7.0</v>
      </c>
      <c r="AJ1543" s="353"/>
      <c r="AK1543" s="353"/>
      <c r="AL1543" s="353"/>
      <c r="AM1543" s="353"/>
      <c r="AN1543" s="353"/>
      <c r="AO1543" s="353"/>
      <c r="AP1543" s="353"/>
    </row>
    <row r="1544">
      <c r="A1544" s="343">
        <v>44032.0</v>
      </c>
      <c r="B1544" s="353"/>
      <c r="C1544" s="356">
        <v>66.0</v>
      </c>
      <c r="D1544" s="356">
        <v>13.0</v>
      </c>
      <c r="E1544" s="356"/>
      <c r="F1544" s="356"/>
      <c r="G1544" s="356">
        <v>3.0</v>
      </c>
      <c r="H1544" s="356">
        <v>154.0</v>
      </c>
      <c r="I1544" s="356"/>
      <c r="J1544" s="356">
        <v>94.0</v>
      </c>
      <c r="K1544" s="356">
        <v>300.0</v>
      </c>
      <c r="L1544" s="356">
        <v>375.0</v>
      </c>
      <c r="M1544" s="356"/>
      <c r="N1544" s="356">
        <v>20.0</v>
      </c>
      <c r="O1544" s="356"/>
      <c r="P1544" s="356">
        <v>99.0</v>
      </c>
      <c r="Q1544" s="356">
        <v>17.0</v>
      </c>
      <c r="R1544" s="356"/>
      <c r="S1544" s="356">
        <v>13.0</v>
      </c>
      <c r="T1544" s="356">
        <v>1.0</v>
      </c>
      <c r="U1544" s="356"/>
      <c r="V1544" s="356">
        <v>39.0</v>
      </c>
      <c r="W1544" s="356">
        <v>49.0</v>
      </c>
      <c r="X1544" s="356">
        <v>7.0</v>
      </c>
      <c r="Y1544" s="356">
        <v>278.0</v>
      </c>
      <c r="Z1544" s="356"/>
      <c r="AA1544" s="356">
        <v>3.0</v>
      </c>
      <c r="AB1544" s="356">
        <v>5.0</v>
      </c>
      <c r="AC1544" s="356">
        <v>5.0</v>
      </c>
      <c r="AD1544" s="356">
        <v>10.0</v>
      </c>
      <c r="AE1544" s="356">
        <v>3.0</v>
      </c>
      <c r="AF1544" s="356">
        <v>10.0</v>
      </c>
      <c r="AG1544" s="356">
        <v>9.0</v>
      </c>
      <c r="AH1544" s="356">
        <v>3.0</v>
      </c>
      <c r="AI1544" s="353"/>
      <c r="AJ1544" s="353"/>
      <c r="AK1544" s="353"/>
      <c r="AL1544" s="353"/>
      <c r="AM1544" s="353"/>
      <c r="AN1544" s="353"/>
      <c r="AO1544" s="353"/>
      <c r="AP1544" s="353"/>
    </row>
    <row r="1545">
      <c r="A1545" s="343">
        <v>44033.0</v>
      </c>
      <c r="B1545" s="356">
        <v>5.0</v>
      </c>
      <c r="C1545" s="356">
        <v>52.0</v>
      </c>
      <c r="D1545" s="356">
        <v>21.0</v>
      </c>
      <c r="E1545" s="356"/>
      <c r="F1545" s="356">
        <v>1.0</v>
      </c>
      <c r="G1545" s="356">
        <v>3.0</v>
      </c>
      <c r="H1545" s="356">
        <v>266.0</v>
      </c>
      <c r="I1545" s="356"/>
      <c r="J1545" s="356">
        <v>32.0</v>
      </c>
      <c r="K1545" s="356">
        <v>100.0</v>
      </c>
      <c r="L1545" s="356">
        <v>348.0</v>
      </c>
      <c r="M1545" s="356"/>
      <c r="N1545" s="356">
        <v>4.0</v>
      </c>
      <c r="O1545" s="356">
        <v>30.0</v>
      </c>
      <c r="P1545" s="356">
        <v>191.0</v>
      </c>
      <c r="Q1545" s="356"/>
      <c r="R1545" s="356"/>
      <c r="S1545" s="356">
        <v>14.0</v>
      </c>
      <c r="T1545" s="356">
        <v>10.0</v>
      </c>
      <c r="U1545" s="356">
        <v>7.0</v>
      </c>
      <c r="V1545" s="356">
        <v>51.0</v>
      </c>
      <c r="W1545" s="356">
        <v>30.0</v>
      </c>
      <c r="X1545" s="356">
        <v>4.0</v>
      </c>
      <c r="Y1545" s="356">
        <v>288.0</v>
      </c>
      <c r="Z1545" s="356">
        <v>2.0</v>
      </c>
      <c r="AA1545" s="356">
        <v>1.0</v>
      </c>
      <c r="AB1545" s="356">
        <v>2.0</v>
      </c>
      <c r="AC1545" s="356">
        <v>6.0</v>
      </c>
      <c r="AD1545" s="356">
        <v>9.0</v>
      </c>
      <c r="AE1545" s="356">
        <v>1.0</v>
      </c>
      <c r="AF1545" s="356">
        <v>7.0</v>
      </c>
      <c r="AG1545" s="356"/>
      <c r="AH1545" s="356">
        <v>4.0</v>
      </c>
      <c r="AI1545" s="356"/>
      <c r="AJ1545" s="353"/>
      <c r="AK1545" s="353"/>
      <c r="AL1545" s="353"/>
      <c r="AM1545" s="353"/>
      <c r="AN1545" s="353"/>
      <c r="AO1545" s="353"/>
      <c r="AP1545" s="353"/>
    </row>
    <row r="1546">
      <c r="A1546" s="343">
        <v>44034.0</v>
      </c>
      <c r="B1546" s="356">
        <v>5.0</v>
      </c>
      <c r="C1546" s="356">
        <v>68.0</v>
      </c>
      <c r="D1546" s="356">
        <v>8.0</v>
      </c>
      <c r="E1546" s="356">
        <v>2.0</v>
      </c>
      <c r="F1546" s="356"/>
      <c r="G1546" s="356">
        <v>2.0</v>
      </c>
      <c r="H1546" s="356">
        <v>368.0</v>
      </c>
      <c r="I1546" s="356">
        <v>4.0</v>
      </c>
      <c r="J1546" s="356">
        <v>23.0</v>
      </c>
      <c r="K1546" s="356">
        <v>130.0</v>
      </c>
      <c r="L1546" s="356">
        <v>395.0</v>
      </c>
      <c r="M1546" s="356">
        <v>4.0</v>
      </c>
      <c r="N1546" s="356">
        <v>30.0</v>
      </c>
      <c r="O1546" s="356">
        <v>100.0</v>
      </c>
      <c r="P1546" s="356">
        <v>134.0</v>
      </c>
      <c r="Q1546" s="356"/>
      <c r="R1546" s="356"/>
      <c r="S1546" s="356">
        <v>9.0</v>
      </c>
      <c r="T1546" s="356">
        <v>53.0</v>
      </c>
      <c r="U1546" s="356">
        <v>1.0</v>
      </c>
      <c r="V1546" s="356">
        <v>126.0</v>
      </c>
      <c r="W1546" s="356">
        <v>26.0</v>
      </c>
      <c r="X1546" s="356">
        <v>3.0</v>
      </c>
      <c r="Y1546" s="356">
        <v>270.0</v>
      </c>
      <c r="Z1546" s="356">
        <v>3.0</v>
      </c>
      <c r="AA1546" s="356">
        <v>1.0</v>
      </c>
      <c r="AB1546" s="356"/>
      <c r="AC1546" s="356">
        <v>8.0</v>
      </c>
      <c r="AD1546" s="356"/>
      <c r="AE1546" s="356">
        <v>3.0</v>
      </c>
      <c r="AF1546" s="356">
        <v>13.0</v>
      </c>
      <c r="AG1546" s="353"/>
      <c r="AH1546" s="353"/>
      <c r="AI1546" s="353"/>
      <c r="AJ1546" s="353"/>
      <c r="AK1546" s="353"/>
      <c r="AL1546" s="353"/>
      <c r="AM1546" s="353"/>
      <c r="AN1546" s="353"/>
      <c r="AO1546" s="353"/>
      <c r="AP1546" s="353"/>
    </row>
    <row r="1547">
      <c r="A1547" s="343">
        <v>44035.0</v>
      </c>
      <c r="B1547" s="356">
        <v>2.0</v>
      </c>
      <c r="C1547" s="356">
        <v>74.0</v>
      </c>
      <c r="D1547" s="356">
        <v>4.0</v>
      </c>
      <c r="E1547" s="356"/>
      <c r="F1547" s="356">
        <v>5.0</v>
      </c>
      <c r="G1547" s="356">
        <v>4.0</v>
      </c>
      <c r="H1547" s="356">
        <v>163.0</v>
      </c>
      <c r="I1547" s="356">
        <v>2.0</v>
      </c>
      <c r="J1547" s="356">
        <v>13.0</v>
      </c>
      <c r="K1547" s="356">
        <v>130.0</v>
      </c>
      <c r="L1547" s="356">
        <v>665.0</v>
      </c>
      <c r="M1547" s="356"/>
      <c r="N1547" s="356">
        <v>52.0</v>
      </c>
      <c r="O1547" s="356">
        <v>78.0</v>
      </c>
      <c r="P1547" s="356">
        <v>115.0</v>
      </c>
      <c r="Q1547" s="356"/>
      <c r="R1547" s="356">
        <v>5.0</v>
      </c>
      <c r="S1547" s="356">
        <v>13.0</v>
      </c>
      <c r="T1547" s="356">
        <v>54.0</v>
      </c>
      <c r="U1547" s="356">
        <v>3.0</v>
      </c>
      <c r="V1547" s="356">
        <v>112.0</v>
      </c>
      <c r="W1547" s="356">
        <v>21.0</v>
      </c>
      <c r="X1547" s="356">
        <v>4.0</v>
      </c>
      <c r="Y1547" s="356">
        <v>310.0</v>
      </c>
      <c r="Z1547" s="356">
        <v>3.0</v>
      </c>
      <c r="AA1547" s="356">
        <v>3.0</v>
      </c>
      <c r="AB1547" s="356">
        <v>1.0</v>
      </c>
      <c r="AC1547" s="356">
        <v>37.0</v>
      </c>
      <c r="AD1547" s="356">
        <v>7.0</v>
      </c>
      <c r="AE1547" s="356">
        <v>14.0</v>
      </c>
      <c r="AF1547" s="356">
        <v>4.0</v>
      </c>
      <c r="AG1547" s="356"/>
      <c r="AH1547" s="356"/>
      <c r="AI1547" s="356">
        <v>11.0</v>
      </c>
      <c r="AJ1547" s="353"/>
      <c r="AK1547" s="353"/>
      <c r="AL1547" s="353"/>
      <c r="AM1547" s="353"/>
      <c r="AN1547" s="353"/>
      <c r="AO1547" s="353"/>
      <c r="AP1547" s="353"/>
    </row>
    <row r="1548">
      <c r="A1548" s="343">
        <v>44036.0</v>
      </c>
      <c r="B1548" s="356">
        <v>12.0</v>
      </c>
      <c r="C1548" s="356">
        <v>70.0</v>
      </c>
      <c r="D1548" s="356">
        <v>5.0</v>
      </c>
      <c r="E1548" s="356"/>
      <c r="F1548" s="356">
        <v>1.0</v>
      </c>
      <c r="G1548" s="356">
        <v>1.0</v>
      </c>
      <c r="H1548" s="356">
        <v>269.0</v>
      </c>
      <c r="I1548" s="356">
        <v>1.0</v>
      </c>
      <c r="J1548" s="356">
        <v>19.0</v>
      </c>
      <c r="K1548" s="356">
        <v>100.0</v>
      </c>
      <c r="L1548" s="356">
        <v>421.0</v>
      </c>
      <c r="M1548" s="356"/>
      <c r="N1548" s="356">
        <v>32.0</v>
      </c>
      <c r="O1548" s="356">
        <v>25.0</v>
      </c>
      <c r="P1548" s="356">
        <v>272.0</v>
      </c>
      <c r="Q1548" s="356">
        <v>2.0</v>
      </c>
      <c r="R1548" s="356"/>
      <c r="S1548" s="356">
        <v>16.0</v>
      </c>
      <c r="T1548" s="356">
        <v>55.0</v>
      </c>
      <c r="U1548" s="356">
        <v>6.0</v>
      </c>
      <c r="V1548" s="356">
        <v>55.0</v>
      </c>
      <c r="W1548" s="356">
        <v>33.0</v>
      </c>
      <c r="X1548" s="356">
        <v>11.0</v>
      </c>
      <c r="Y1548" s="356">
        <v>331.0</v>
      </c>
      <c r="Z1548" s="356"/>
      <c r="AA1548" s="356">
        <v>3.0</v>
      </c>
      <c r="AB1548" s="356">
        <v>1.0</v>
      </c>
      <c r="AC1548" s="356">
        <v>18.0</v>
      </c>
      <c r="AD1548" s="356">
        <v>3.0</v>
      </c>
      <c r="AE1548" s="356">
        <v>2.0</v>
      </c>
      <c r="AF1548" s="356">
        <v>2.0</v>
      </c>
      <c r="AG1548" s="356">
        <v>4.0</v>
      </c>
      <c r="AH1548" s="356"/>
      <c r="AI1548" s="356">
        <v>11.0</v>
      </c>
      <c r="AJ1548" s="353"/>
      <c r="AK1548" s="353"/>
      <c r="AL1548" s="353"/>
      <c r="AM1548" s="353"/>
      <c r="AN1548" s="353"/>
      <c r="AO1548" s="353"/>
      <c r="AP1548" s="353"/>
    </row>
    <row r="1549">
      <c r="A1549" s="343">
        <v>44037.0</v>
      </c>
      <c r="B1549" s="356">
        <v>2.0</v>
      </c>
      <c r="C1549" s="356">
        <v>86.0</v>
      </c>
      <c r="D1549" s="356">
        <v>7.0</v>
      </c>
      <c r="E1549" s="356">
        <v>3.0</v>
      </c>
      <c r="F1549" s="356"/>
      <c r="G1549" s="356">
        <v>7.0</v>
      </c>
      <c r="H1549" s="356">
        <v>173.0</v>
      </c>
      <c r="I1549" s="356">
        <v>1.0</v>
      </c>
      <c r="J1549" s="356">
        <v>34.0</v>
      </c>
      <c r="K1549" s="356">
        <v>100.0</v>
      </c>
      <c r="L1549" s="356">
        <v>409.0</v>
      </c>
      <c r="M1549" s="356"/>
      <c r="N1549" s="356">
        <v>25.0</v>
      </c>
      <c r="O1549" s="356">
        <v>50.0</v>
      </c>
      <c r="P1549" s="356">
        <v>180.0</v>
      </c>
      <c r="Q1549" s="356">
        <v>1.0</v>
      </c>
      <c r="R1549" s="356">
        <v>9.0</v>
      </c>
      <c r="S1549" s="356">
        <v>13.0</v>
      </c>
      <c r="T1549" s="356">
        <v>29.0</v>
      </c>
      <c r="U1549" s="356">
        <v>13.0</v>
      </c>
      <c r="V1549" s="356">
        <v>22.0</v>
      </c>
      <c r="W1549" s="356">
        <v>24.0</v>
      </c>
      <c r="X1549" s="356">
        <v>1.0</v>
      </c>
      <c r="Y1549" s="356">
        <v>134.0</v>
      </c>
      <c r="Z1549" s="356">
        <v>1.0</v>
      </c>
      <c r="AA1549" s="356">
        <v>2.0</v>
      </c>
      <c r="AB1549" s="356">
        <v>10.0</v>
      </c>
      <c r="AC1549" s="356">
        <v>5.0</v>
      </c>
      <c r="AD1549" s="356"/>
      <c r="AE1549" s="356"/>
      <c r="AF1549" s="356">
        <v>52.0</v>
      </c>
      <c r="AG1549" s="356">
        <v>2.0</v>
      </c>
      <c r="AH1549" s="356"/>
      <c r="AI1549" s="356">
        <v>14.0</v>
      </c>
      <c r="AJ1549" s="353"/>
      <c r="AK1549" s="353"/>
      <c r="AL1549" s="353"/>
      <c r="AM1549" s="353"/>
      <c r="AN1549" s="353"/>
      <c r="AO1549" s="353"/>
      <c r="AP1549" s="353"/>
    </row>
    <row r="1550">
      <c r="A1550" s="343">
        <v>44038.0</v>
      </c>
      <c r="B1550" s="353"/>
      <c r="C1550" s="356">
        <v>81.0</v>
      </c>
      <c r="D1550" s="356">
        <v>10.0</v>
      </c>
      <c r="E1550" s="356">
        <v>1.0</v>
      </c>
      <c r="F1550" s="356"/>
      <c r="G1550" s="356">
        <v>4.0</v>
      </c>
      <c r="H1550" s="356">
        <v>161.0</v>
      </c>
      <c r="I1550" s="356"/>
      <c r="J1550" s="356">
        <v>23.0</v>
      </c>
      <c r="K1550" s="356">
        <v>100.0</v>
      </c>
      <c r="L1550" s="356">
        <v>363.0</v>
      </c>
      <c r="M1550" s="356"/>
      <c r="N1550" s="356">
        <v>25.0</v>
      </c>
      <c r="O1550" s="356">
        <v>30.0</v>
      </c>
      <c r="P1550" s="356">
        <v>128.0</v>
      </c>
      <c r="Q1550" s="356"/>
      <c r="R1550" s="356"/>
      <c r="S1550" s="356">
        <v>22.0</v>
      </c>
      <c r="T1550" s="356">
        <v>34.0</v>
      </c>
      <c r="U1550" s="356">
        <v>6.0</v>
      </c>
      <c r="V1550" s="356">
        <v>40.0</v>
      </c>
      <c r="W1550" s="356">
        <v>15.0</v>
      </c>
      <c r="X1550" s="356">
        <v>40.0</v>
      </c>
      <c r="Y1550" s="356">
        <v>154.0</v>
      </c>
      <c r="Z1550" s="356"/>
      <c r="AA1550" s="356">
        <v>3.0</v>
      </c>
      <c r="AB1550" s="356">
        <v>12.0</v>
      </c>
      <c r="AC1550" s="356">
        <v>4.0</v>
      </c>
      <c r="AD1550" s="356">
        <v>2.0</v>
      </c>
      <c r="AE1550" s="356"/>
      <c r="AF1550" s="356">
        <v>8.0</v>
      </c>
      <c r="AG1550" s="356"/>
      <c r="AH1550" s="356"/>
      <c r="AI1550" s="356">
        <v>35.0</v>
      </c>
      <c r="AJ1550" s="353"/>
      <c r="AK1550" s="353"/>
      <c r="AL1550" s="353"/>
      <c r="AM1550" s="353"/>
      <c r="AN1550" s="353"/>
      <c r="AO1550" s="353"/>
      <c r="AP1550" s="353"/>
    </row>
    <row r="1551">
      <c r="A1551" s="343">
        <v>44039.0</v>
      </c>
      <c r="B1551" s="353"/>
      <c r="C1551" s="356">
        <v>81.0</v>
      </c>
      <c r="D1551" s="356">
        <v>23.0</v>
      </c>
      <c r="E1551" s="356"/>
      <c r="F1551" s="356"/>
      <c r="G1551" s="356">
        <v>3.0</v>
      </c>
      <c r="H1551" s="356">
        <v>111.0</v>
      </c>
      <c r="I1551" s="356"/>
      <c r="J1551" s="356">
        <v>406.0</v>
      </c>
      <c r="K1551" s="356">
        <v>115.0</v>
      </c>
      <c r="L1551" s="356">
        <v>362.0</v>
      </c>
      <c r="M1551" s="356"/>
      <c r="N1551" s="356">
        <v>22.0</v>
      </c>
      <c r="O1551" s="356">
        <v>25.0</v>
      </c>
      <c r="P1551" s="356">
        <v>66.0</v>
      </c>
      <c r="Q1551" s="356">
        <v>2.0</v>
      </c>
      <c r="R1551" s="356"/>
      <c r="S1551" s="356">
        <v>21.0</v>
      </c>
      <c r="T1551" s="356">
        <v>36.0</v>
      </c>
      <c r="U1551" s="356"/>
      <c r="V1551" s="356">
        <v>26.0</v>
      </c>
      <c r="W1551" s="356">
        <v>13.0</v>
      </c>
      <c r="X1551" s="356">
        <v>8.0</v>
      </c>
      <c r="Y1551" s="356">
        <v>132.0</v>
      </c>
      <c r="Z1551" s="356"/>
      <c r="AA1551" s="356">
        <v>2.0</v>
      </c>
      <c r="AB1551" s="356">
        <v>10.0</v>
      </c>
      <c r="AC1551" s="356">
        <v>21.0</v>
      </c>
      <c r="AD1551" s="356"/>
      <c r="AE1551" s="356">
        <v>2.0</v>
      </c>
      <c r="AF1551" s="356">
        <v>16.0</v>
      </c>
      <c r="AG1551" s="356"/>
      <c r="AH1551" s="356"/>
      <c r="AI1551" s="356">
        <v>15.0</v>
      </c>
      <c r="AJ1551" s="353"/>
      <c r="AK1551" s="353"/>
      <c r="AL1551" s="353"/>
      <c r="AM1551" s="353"/>
      <c r="AN1551" s="353"/>
      <c r="AO1551" s="353"/>
      <c r="AP1551" s="353"/>
    </row>
    <row r="1552">
      <c r="A1552" s="343">
        <v>44040.0</v>
      </c>
      <c r="B1552" s="353"/>
      <c r="C1552" s="356">
        <v>57.0</v>
      </c>
      <c r="D1552" s="356">
        <v>6.0</v>
      </c>
      <c r="E1552" s="356"/>
      <c r="F1552" s="356"/>
      <c r="G1552" s="356">
        <v>6.0</v>
      </c>
      <c r="H1552" s="356">
        <v>376.0</v>
      </c>
      <c r="I1552" s="356">
        <v>1.0</v>
      </c>
      <c r="J1552" s="356">
        <v>627.0</v>
      </c>
      <c r="K1552" s="356">
        <v>220.0</v>
      </c>
      <c r="L1552" s="356">
        <v>401.0</v>
      </c>
      <c r="M1552" s="356"/>
      <c r="N1552" s="356">
        <v>34.0</v>
      </c>
      <c r="O1552" s="356">
        <v>20.0</v>
      </c>
      <c r="P1552" s="356">
        <v>157.0</v>
      </c>
      <c r="Q1552" s="356"/>
      <c r="R1552" s="356"/>
      <c r="S1552" s="356">
        <v>6.0</v>
      </c>
      <c r="T1552" s="356">
        <v>14.0</v>
      </c>
      <c r="U1552" s="356">
        <v>7.0</v>
      </c>
      <c r="V1552" s="356">
        <v>63.0</v>
      </c>
      <c r="W1552" s="356">
        <v>19.0</v>
      </c>
      <c r="X1552" s="356">
        <v>3.0</v>
      </c>
      <c r="Y1552" s="356">
        <v>189.0</v>
      </c>
      <c r="Z1552" s="356">
        <v>3.0</v>
      </c>
      <c r="AA1552" s="356">
        <v>3.0</v>
      </c>
      <c r="AB1552" s="356">
        <v>5.0</v>
      </c>
      <c r="AC1552" s="356">
        <v>22.0</v>
      </c>
      <c r="AD1552" s="356">
        <v>47.0</v>
      </c>
      <c r="AE1552" s="356">
        <v>29.0</v>
      </c>
      <c r="AF1552" s="356">
        <v>9.0</v>
      </c>
      <c r="AG1552" s="356"/>
      <c r="AH1552" s="356"/>
      <c r="AI1552" s="356">
        <v>42.0</v>
      </c>
      <c r="AJ1552" s="353"/>
      <c r="AK1552" s="353"/>
      <c r="AL1552" s="353"/>
      <c r="AM1552" s="353"/>
      <c r="AN1552" s="353"/>
      <c r="AO1552" s="353"/>
      <c r="AP1552" s="353"/>
    </row>
    <row r="1553">
      <c r="A1553" s="343">
        <v>44041.0</v>
      </c>
      <c r="B1553" s="353"/>
      <c r="C1553" s="356">
        <v>84.0</v>
      </c>
      <c r="D1553" s="356">
        <v>11.0</v>
      </c>
      <c r="E1553" s="356"/>
      <c r="F1553" s="356">
        <v>1.0</v>
      </c>
      <c r="G1553" s="356">
        <v>12.0</v>
      </c>
      <c r="H1553" s="356">
        <v>247.0</v>
      </c>
      <c r="I1553" s="356">
        <v>2.0</v>
      </c>
      <c r="J1553" s="356">
        <v>48.0</v>
      </c>
      <c r="K1553" s="356">
        <v>277.0</v>
      </c>
      <c r="L1553" s="356">
        <v>538.0</v>
      </c>
      <c r="M1553" s="356"/>
      <c r="N1553" s="356">
        <v>48.0</v>
      </c>
      <c r="O1553" s="356"/>
      <c r="P1553" s="356">
        <v>71.0</v>
      </c>
      <c r="Q1553" s="356"/>
      <c r="R1553" s="356">
        <v>6.0</v>
      </c>
      <c r="S1553" s="356">
        <v>30.0</v>
      </c>
      <c r="T1553" s="356">
        <v>20.0</v>
      </c>
      <c r="U1553" s="356">
        <v>7.0</v>
      </c>
      <c r="V1553" s="356">
        <v>37.0</v>
      </c>
      <c r="W1553" s="356">
        <v>30.0</v>
      </c>
      <c r="X1553" s="356">
        <v>2.0</v>
      </c>
      <c r="Y1553" s="356">
        <v>40.0</v>
      </c>
      <c r="Z1553" s="356"/>
      <c r="AA1553" s="356"/>
      <c r="AB1553" s="356">
        <v>17.0</v>
      </c>
      <c r="AC1553" s="356">
        <v>17.0</v>
      </c>
      <c r="AD1553" s="356">
        <v>16.0</v>
      </c>
      <c r="AE1553" s="356">
        <v>2.0</v>
      </c>
      <c r="AF1553" s="356">
        <v>18.0</v>
      </c>
      <c r="AG1553" s="356">
        <v>6.0</v>
      </c>
      <c r="AH1553" s="356"/>
      <c r="AI1553" s="356">
        <v>11.0</v>
      </c>
      <c r="AJ1553" s="353"/>
      <c r="AK1553" s="353"/>
      <c r="AL1553" s="353"/>
      <c r="AM1553" s="353"/>
      <c r="AN1553" s="353"/>
      <c r="AO1553" s="353"/>
      <c r="AP1553" s="353"/>
    </row>
    <row r="1554">
      <c r="A1554" s="343">
        <v>44042.0</v>
      </c>
      <c r="B1554" s="353"/>
      <c r="C1554" s="356">
        <v>77.0</v>
      </c>
      <c r="D1554" s="356">
        <v>15.0</v>
      </c>
      <c r="E1554" s="356"/>
      <c r="F1554" s="356"/>
      <c r="G1554" s="356">
        <v>14.0</v>
      </c>
      <c r="H1554" s="356">
        <v>189.0</v>
      </c>
      <c r="I1554" s="356"/>
      <c r="J1554" s="356">
        <v>334.0</v>
      </c>
      <c r="K1554" s="356">
        <v>377.0</v>
      </c>
      <c r="L1554" s="356">
        <v>445.0</v>
      </c>
      <c r="M1554" s="356"/>
      <c r="N1554" s="356">
        <v>30.0</v>
      </c>
      <c r="O1554" s="356">
        <v>25.0</v>
      </c>
      <c r="P1554" s="356">
        <v>156.0</v>
      </c>
      <c r="Q1554" s="356"/>
      <c r="R1554" s="356"/>
      <c r="S1554" s="356">
        <v>12.0</v>
      </c>
      <c r="T1554" s="356">
        <v>43.0</v>
      </c>
      <c r="U1554" s="356">
        <v>8.0</v>
      </c>
      <c r="V1554" s="356">
        <v>23.0</v>
      </c>
      <c r="W1554" s="356">
        <v>266.0</v>
      </c>
      <c r="X1554" s="356">
        <v>7.0</v>
      </c>
      <c r="Y1554" s="356">
        <v>49.0</v>
      </c>
      <c r="Z1554" s="356"/>
      <c r="AA1554" s="356"/>
      <c r="AB1554" s="356">
        <v>17.0</v>
      </c>
      <c r="AC1554" s="356"/>
      <c r="AD1554" s="356">
        <v>2.0</v>
      </c>
      <c r="AE1554" s="356">
        <v>27.0</v>
      </c>
      <c r="AF1554" s="356">
        <v>13.0</v>
      </c>
      <c r="AG1554" s="356">
        <v>7.0</v>
      </c>
      <c r="AH1554" s="356"/>
      <c r="AI1554" s="356">
        <v>18.0</v>
      </c>
      <c r="AJ1554" s="353"/>
      <c r="AK1554" s="353"/>
      <c r="AL1554" s="353"/>
      <c r="AM1554" s="353"/>
      <c r="AN1554" s="353"/>
      <c r="AO1554" s="353"/>
      <c r="AP1554" s="353"/>
    </row>
    <row r="1555">
      <c r="A1555" s="343">
        <v>44043.0</v>
      </c>
      <c r="B1555" s="353"/>
      <c r="C1555" s="356">
        <v>88.0</v>
      </c>
      <c r="D1555" s="356">
        <v>45.0</v>
      </c>
      <c r="E1555" s="356"/>
      <c r="F1555" s="356"/>
      <c r="G1555" s="356">
        <v>17.0</v>
      </c>
      <c r="H1555" s="356">
        <v>405.0</v>
      </c>
      <c r="I1555" s="356"/>
      <c r="J1555" s="356">
        <v>17.0</v>
      </c>
      <c r="K1555" s="356">
        <v>180.0</v>
      </c>
      <c r="L1555" s="356">
        <v>351.0</v>
      </c>
      <c r="M1555" s="356"/>
      <c r="N1555" s="356">
        <v>15.0</v>
      </c>
      <c r="O1555" s="356">
        <v>41.0</v>
      </c>
      <c r="P1555" s="356">
        <v>67.0</v>
      </c>
      <c r="Q1555" s="356"/>
      <c r="R1555" s="356"/>
      <c r="S1555" s="356">
        <v>24.0</v>
      </c>
      <c r="T1555" s="356">
        <v>37.0</v>
      </c>
      <c r="U1555" s="356">
        <v>2.0</v>
      </c>
      <c r="V1555" s="356">
        <v>16.0</v>
      </c>
      <c r="W1555" s="356">
        <v>106.0</v>
      </c>
      <c r="X1555" s="356">
        <v>8.0</v>
      </c>
      <c r="Y1555" s="356">
        <v>109.0</v>
      </c>
      <c r="Z1555" s="356"/>
      <c r="AA1555" s="356"/>
      <c r="AB1555" s="356">
        <v>3.0</v>
      </c>
      <c r="AC1555" s="356"/>
      <c r="AD1555" s="356"/>
      <c r="AE1555" s="356"/>
      <c r="AF1555" s="356"/>
      <c r="AG1555" s="356">
        <v>8.0</v>
      </c>
      <c r="AH1555" s="356"/>
      <c r="AI1555" s="356">
        <v>76.0</v>
      </c>
      <c r="AJ1555" s="353"/>
      <c r="AK1555" s="353"/>
      <c r="AL1555" s="353"/>
      <c r="AM1555" s="353"/>
      <c r="AN1555" s="353"/>
      <c r="AO1555" s="353"/>
      <c r="AP1555" s="353"/>
    </row>
    <row r="1556">
      <c r="A1556" s="343">
        <v>44044.0</v>
      </c>
      <c r="B1556" s="353"/>
      <c r="C1556" s="356">
        <v>48.0</v>
      </c>
      <c r="D1556" s="356">
        <v>12.0</v>
      </c>
      <c r="E1556" s="356"/>
      <c r="F1556" s="356"/>
      <c r="G1556" s="356">
        <v>11.0</v>
      </c>
      <c r="H1556" s="356">
        <v>679.0</v>
      </c>
      <c r="I1556" s="356"/>
      <c r="J1556" s="356">
        <v>19.0</v>
      </c>
      <c r="K1556" s="356">
        <v>301.0</v>
      </c>
      <c r="L1556" s="356">
        <v>462.0</v>
      </c>
      <c r="M1556" s="356"/>
      <c r="N1556" s="356">
        <v>7.0</v>
      </c>
      <c r="O1556" s="356">
        <v>21.0</v>
      </c>
      <c r="P1556" s="356">
        <v>82.0</v>
      </c>
      <c r="Q1556" s="356"/>
      <c r="R1556" s="356"/>
      <c r="S1556" s="356"/>
      <c r="T1556" s="356">
        <v>32.0</v>
      </c>
      <c r="U1556" s="356"/>
      <c r="V1556" s="356">
        <v>19.0</v>
      </c>
      <c r="W1556" s="356">
        <v>131.0</v>
      </c>
      <c r="X1556" s="356">
        <v>7.0</v>
      </c>
      <c r="Y1556" s="356">
        <v>71.0</v>
      </c>
      <c r="Z1556" s="356">
        <v>1.0</v>
      </c>
      <c r="AA1556" s="356"/>
      <c r="AB1556" s="356">
        <v>19.0</v>
      </c>
      <c r="AC1556" s="356"/>
      <c r="AD1556" s="356">
        <v>45.0</v>
      </c>
      <c r="AE1556" s="356"/>
      <c r="AF1556" s="356"/>
      <c r="AG1556" s="356"/>
      <c r="AH1556" s="356"/>
      <c r="AI1556" s="356">
        <v>45.0</v>
      </c>
      <c r="AJ1556" s="353"/>
      <c r="AK1556" s="353"/>
      <c r="AL1556" s="353"/>
      <c r="AM1556" s="353"/>
      <c r="AN1556" s="353"/>
      <c r="AO1556" s="353"/>
      <c r="AP1556" s="353"/>
    </row>
    <row r="1557">
      <c r="A1557" s="343">
        <v>44045.0</v>
      </c>
      <c r="B1557" s="353"/>
      <c r="C1557" s="356">
        <v>47.0</v>
      </c>
      <c r="D1557" s="356">
        <v>18.0</v>
      </c>
      <c r="E1557" s="356"/>
      <c r="F1557" s="356"/>
      <c r="G1557" s="356">
        <v>11.0</v>
      </c>
      <c r="H1557" s="356">
        <v>140.0</v>
      </c>
      <c r="I1557" s="356"/>
      <c r="J1557" s="356">
        <v>7.0</v>
      </c>
      <c r="K1557" s="356">
        <v>150.0</v>
      </c>
      <c r="L1557" s="356">
        <v>191.0</v>
      </c>
      <c r="M1557" s="356"/>
      <c r="N1557" s="356">
        <v>3.0</v>
      </c>
      <c r="O1557" s="356">
        <v>14.0</v>
      </c>
      <c r="P1557" s="356">
        <v>18.0</v>
      </c>
      <c r="Q1557" s="356"/>
      <c r="R1557" s="356"/>
      <c r="S1557" s="356">
        <v>26.0</v>
      </c>
      <c r="T1557" s="356">
        <v>31.0</v>
      </c>
      <c r="U1557" s="356">
        <v>8.0</v>
      </c>
      <c r="V1557" s="356">
        <v>80.0</v>
      </c>
      <c r="W1557" s="356">
        <v>130.0</v>
      </c>
      <c r="X1557" s="356">
        <v>3.0</v>
      </c>
      <c r="Y1557" s="356">
        <v>86.0</v>
      </c>
      <c r="Z1557" s="356"/>
      <c r="AA1557" s="356"/>
      <c r="AB1557" s="356">
        <v>1.0</v>
      </c>
      <c r="AC1557" s="356"/>
      <c r="AD1557" s="356">
        <v>4.0</v>
      </c>
      <c r="AE1557" s="356">
        <v>3.0</v>
      </c>
      <c r="AF1557" s="356">
        <v>22.0</v>
      </c>
      <c r="AG1557" s="356">
        <v>4.0</v>
      </c>
      <c r="AH1557" s="356">
        <v>10.0</v>
      </c>
      <c r="AI1557" s="356">
        <v>49.0</v>
      </c>
      <c r="AJ1557" s="353"/>
      <c r="AK1557" s="353"/>
      <c r="AL1557" s="353"/>
      <c r="AM1557" s="353"/>
      <c r="AN1557" s="353"/>
      <c r="AO1557" s="353"/>
      <c r="AP1557" s="353"/>
    </row>
    <row r="1558">
      <c r="A1558" s="343">
        <v>44046.0</v>
      </c>
      <c r="B1558" s="353"/>
      <c r="C1558" s="356">
        <v>55.0</v>
      </c>
      <c r="D1558" s="356">
        <v>26.0</v>
      </c>
      <c r="E1558" s="356"/>
      <c r="F1558" s="356"/>
      <c r="G1558" s="356">
        <v>13.0</v>
      </c>
      <c r="H1558" s="356">
        <v>138.0</v>
      </c>
      <c r="I1558" s="356"/>
      <c r="J1558" s="356">
        <v>48.0</v>
      </c>
      <c r="K1558" s="356">
        <v>110.0</v>
      </c>
      <c r="L1558" s="356">
        <v>466.0</v>
      </c>
      <c r="M1558" s="356"/>
      <c r="N1558" s="356">
        <v>25.0</v>
      </c>
      <c r="O1558" s="356">
        <v>30.0</v>
      </c>
      <c r="P1558" s="356">
        <v>92.0</v>
      </c>
      <c r="Q1558" s="356">
        <v>1.0</v>
      </c>
      <c r="R1558" s="356"/>
      <c r="S1558" s="356">
        <v>9.0</v>
      </c>
      <c r="T1558" s="356">
        <v>7.0</v>
      </c>
      <c r="U1558" s="356">
        <v>2.0</v>
      </c>
      <c r="V1558" s="356">
        <v>49.0</v>
      </c>
      <c r="W1558" s="356">
        <v>39.0</v>
      </c>
      <c r="X1558" s="356">
        <v>48.0</v>
      </c>
      <c r="Y1558" s="356"/>
      <c r="Z1558" s="356"/>
      <c r="AA1558" s="356">
        <v>16.0</v>
      </c>
      <c r="AB1558" s="356">
        <v>4.0</v>
      </c>
      <c r="AC1558" s="356">
        <v>17.0</v>
      </c>
      <c r="AD1558" s="356">
        <v>2.0</v>
      </c>
      <c r="AE1558" s="356"/>
      <c r="AF1558" s="356"/>
      <c r="AG1558" s="356">
        <v>3.0</v>
      </c>
      <c r="AH1558" s="356"/>
      <c r="AI1558" s="356">
        <v>62.0</v>
      </c>
      <c r="AJ1558" s="353"/>
      <c r="AK1558" s="353"/>
      <c r="AL1558" s="353"/>
      <c r="AM1558" s="353"/>
      <c r="AN1558" s="353"/>
      <c r="AO1558" s="353"/>
      <c r="AP1558" s="353"/>
    </row>
    <row r="1559">
      <c r="A1559" s="343">
        <v>44047.0</v>
      </c>
      <c r="B1559" s="353"/>
      <c r="C1559" s="356">
        <v>59.0</v>
      </c>
      <c r="D1559" s="356">
        <v>12.0</v>
      </c>
      <c r="E1559" s="356">
        <v>2.0</v>
      </c>
      <c r="F1559" s="356"/>
      <c r="G1559" s="356">
        <v>14.0</v>
      </c>
      <c r="H1559" s="356">
        <v>216.0</v>
      </c>
      <c r="I1559" s="356">
        <v>1.0</v>
      </c>
      <c r="J1559" s="356">
        <v>170.0</v>
      </c>
      <c r="K1559" s="356">
        <v>100.0</v>
      </c>
      <c r="L1559" s="356">
        <v>343.0</v>
      </c>
      <c r="M1559" s="356">
        <v>16.0</v>
      </c>
      <c r="N1559" s="356">
        <v>36.0</v>
      </c>
      <c r="O1559" s="356">
        <v>30.0</v>
      </c>
      <c r="P1559" s="356">
        <v>50.0</v>
      </c>
      <c r="Q1559" s="356">
        <v>50.0</v>
      </c>
      <c r="R1559" s="356"/>
      <c r="S1559" s="356">
        <v>11.0</v>
      </c>
      <c r="T1559" s="356">
        <v>26.0</v>
      </c>
      <c r="U1559" s="356">
        <v>3.0</v>
      </c>
      <c r="V1559" s="356">
        <v>38.0</v>
      </c>
      <c r="W1559" s="356">
        <v>64.0</v>
      </c>
      <c r="X1559" s="356">
        <v>72.0</v>
      </c>
      <c r="Y1559" s="356">
        <v>141.0</v>
      </c>
      <c r="Z1559" s="356">
        <v>2.0</v>
      </c>
      <c r="AA1559" s="356">
        <v>4.0</v>
      </c>
      <c r="AB1559" s="356">
        <v>12.0</v>
      </c>
      <c r="AC1559" s="356">
        <v>213.0</v>
      </c>
      <c r="AD1559" s="356">
        <v>6.0</v>
      </c>
      <c r="AE1559" s="356">
        <v>9.0</v>
      </c>
      <c r="AF1559" s="356">
        <v>47.0</v>
      </c>
      <c r="AG1559" s="356">
        <v>3.0</v>
      </c>
      <c r="AH1559" s="356"/>
      <c r="AI1559" s="356">
        <v>63.0</v>
      </c>
      <c r="AJ1559" s="353"/>
      <c r="AK1559" s="353"/>
      <c r="AL1559" s="353"/>
      <c r="AM1559" s="353"/>
      <c r="AN1559" s="353"/>
      <c r="AO1559" s="353"/>
      <c r="AP1559" s="353"/>
    </row>
    <row r="1560">
      <c r="A1560" s="343">
        <v>44048.0</v>
      </c>
      <c r="B1560" s="353"/>
      <c r="C1560" s="356">
        <v>45.0</v>
      </c>
      <c r="D1560" s="356">
        <v>5.0</v>
      </c>
      <c r="E1560" s="356">
        <v>7.0</v>
      </c>
      <c r="F1560" s="356">
        <v>17.0</v>
      </c>
      <c r="G1560" s="356">
        <v>29.0</v>
      </c>
      <c r="H1560" s="356">
        <v>379.0</v>
      </c>
      <c r="I1560" s="356"/>
      <c r="J1560" s="356">
        <v>10.0</v>
      </c>
      <c r="K1560" s="356">
        <v>155.0</v>
      </c>
      <c r="L1560" s="356">
        <v>390.0</v>
      </c>
      <c r="M1560" s="356"/>
      <c r="N1560" s="356">
        <v>58.0</v>
      </c>
      <c r="O1560" s="356">
        <v>28.0</v>
      </c>
      <c r="P1560" s="356">
        <v>96.0</v>
      </c>
      <c r="Q1560" s="356"/>
      <c r="R1560" s="356"/>
      <c r="S1560" s="356">
        <v>29.0</v>
      </c>
      <c r="T1560" s="356">
        <v>25.0</v>
      </c>
      <c r="U1560" s="356">
        <v>3.0</v>
      </c>
      <c r="V1560" s="356">
        <v>35.0</v>
      </c>
      <c r="W1560" s="356">
        <v>74.0</v>
      </c>
      <c r="X1560" s="356">
        <v>8.0</v>
      </c>
      <c r="Y1560" s="356">
        <v>155.0</v>
      </c>
      <c r="Z1560" s="356">
        <v>1.0</v>
      </c>
      <c r="AA1560" s="356"/>
      <c r="AB1560" s="356">
        <v>4.0</v>
      </c>
      <c r="AC1560" s="356">
        <v>204.0</v>
      </c>
      <c r="AD1560" s="356">
        <v>12.0</v>
      </c>
      <c r="AE1560" s="356">
        <v>2.0</v>
      </c>
      <c r="AF1560" s="356">
        <v>27.0</v>
      </c>
      <c r="AG1560" s="356">
        <v>1.0</v>
      </c>
      <c r="AH1560" s="356">
        <v>9.0</v>
      </c>
      <c r="AI1560" s="356">
        <v>31.0</v>
      </c>
      <c r="AJ1560" s="353"/>
      <c r="AK1560" s="353"/>
      <c r="AL1560" s="353"/>
      <c r="AM1560" s="353"/>
      <c r="AN1560" s="353"/>
      <c r="AO1560" s="353"/>
      <c r="AP1560" s="353"/>
    </row>
    <row r="1561">
      <c r="A1561" s="343">
        <v>44049.0</v>
      </c>
      <c r="B1561" s="353"/>
      <c r="C1561" s="356">
        <v>38.0</v>
      </c>
      <c r="D1561" s="356">
        <v>28.0</v>
      </c>
      <c r="E1561" s="356"/>
      <c r="F1561" s="356"/>
      <c r="G1561" s="356">
        <v>20.0</v>
      </c>
      <c r="H1561" s="356">
        <v>246.0</v>
      </c>
      <c r="I1561" s="356"/>
      <c r="J1561" s="356">
        <v>32.0</v>
      </c>
      <c r="K1561" s="356">
        <v>174.0</v>
      </c>
      <c r="L1561" s="356">
        <v>465.0</v>
      </c>
      <c r="M1561" s="356"/>
      <c r="N1561" s="356">
        <v>46.0</v>
      </c>
      <c r="O1561" s="356">
        <v>5.0</v>
      </c>
      <c r="P1561" s="356">
        <v>25.0</v>
      </c>
      <c r="Q1561" s="356"/>
      <c r="R1561" s="356"/>
      <c r="S1561" s="356">
        <v>15.0</v>
      </c>
      <c r="T1561" s="356">
        <v>94.0</v>
      </c>
      <c r="U1561" s="356">
        <v>11.0</v>
      </c>
      <c r="V1561" s="356">
        <v>31.0</v>
      </c>
      <c r="W1561" s="356">
        <v>69.0</v>
      </c>
      <c r="X1561" s="356">
        <v>56.0</v>
      </c>
      <c r="Y1561" s="356">
        <v>75.0</v>
      </c>
      <c r="Z1561" s="356">
        <v>2.0</v>
      </c>
      <c r="AA1561" s="356">
        <v>4.0</v>
      </c>
      <c r="AB1561" s="356">
        <v>12.0</v>
      </c>
      <c r="AC1561" s="356">
        <v>88.0</v>
      </c>
      <c r="AD1561" s="356">
        <v>11.0</v>
      </c>
      <c r="AE1561" s="356">
        <v>39.0</v>
      </c>
      <c r="AF1561" s="356">
        <v>49.0</v>
      </c>
      <c r="AG1561" s="356"/>
      <c r="AH1561" s="356"/>
      <c r="AI1561" s="356">
        <v>121.0</v>
      </c>
      <c r="AJ1561" s="353"/>
      <c r="AK1561" s="353"/>
      <c r="AL1561" s="353"/>
      <c r="AM1561" s="353"/>
      <c r="AN1561" s="353"/>
      <c r="AO1561" s="353"/>
      <c r="AP1561" s="353"/>
    </row>
    <row r="1562">
      <c r="A1562" s="343">
        <v>44050.0</v>
      </c>
      <c r="B1562" s="353"/>
      <c r="C1562" s="356">
        <v>40.0</v>
      </c>
      <c r="D1562" s="356">
        <v>18.0</v>
      </c>
      <c r="E1562" s="356">
        <v>3.0</v>
      </c>
      <c r="F1562" s="356">
        <v>13.0</v>
      </c>
      <c r="G1562" s="356">
        <v>28.0</v>
      </c>
      <c r="H1562" s="356">
        <v>195.0</v>
      </c>
      <c r="I1562" s="356">
        <v>1.0</v>
      </c>
      <c r="J1562" s="356">
        <v>63.0</v>
      </c>
      <c r="K1562" s="356">
        <v>194.0</v>
      </c>
      <c r="L1562" s="356">
        <v>489.0</v>
      </c>
      <c r="M1562" s="356">
        <v>3.0</v>
      </c>
      <c r="N1562" s="356">
        <v>58.0</v>
      </c>
      <c r="O1562" s="356">
        <v>27.0</v>
      </c>
      <c r="P1562" s="356">
        <v>121.0</v>
      </c>
      <c r="Q1562" s="356"/>
      <c r="R1562" s="356">
        <v>1.0</v>
      </c>
      <c r="S1562" s="356">
        <v>27.0</v>
      </c>
      <c r="T1562" s="356">
        <v>90.0</v>
      </c>
      <c r="U1562" s="356">
        <v>10.0</v>
      </c>
      <c r="V1562" s="356">
        <v>30.0</v>
      </c>
      <c r="W1562" s="356">
        <v>52.0</v>
      </c>
      <c r="X1562" s="356">
        <v>14.0</v>
      </c>
      <c r="Y1562" s="356">
        <v>74.0</v>
      </c>
      <c r="Z1562" s="356">
        <v>1.0</v>
      </c>
      <c r="AA1562" s="356">
        <v>2.0</v>
      </c>
      <c r="AB1562" s="356">
        <v>9.0</v>
      </c>
      <c r="AC1562" s="356">
        <v>4.0</v>
      </c>
      <c r="AD1562" s="356">
        <v>7.0</v>
      </c>
      <c r="AE1562" s="356">
        <v>5.0</v>
      </c>
      <c r="AF1562" s="356">
        <v>223.0</v>
      </c>
      <c r="AG1562" s="356">
        <v>7.0</v>
      </c>
      <c r="AH1562" s="356">
        <v>1.0</v>
      </c>
      <c r="AI1562" s="356">
        <v>102.0</v>
      </c>
      <c r="AJ1562" s="353"/>
      <c r="AK1562" s="353"/>
      <c r="AL1562" s="353"/>
      <c r="AM1562" s="353"/>
      <c r="AN1562" s="353"/>
      <c r="AO1562" s="353"/>
      <c r="AP1562" s="353"/>
    </row>
    <row r="1563">
      <c r="A1563" s="343">
        <v>44051.0</v>
      </c>
      <c r="B1563" s="353"/>
      <c r="C1563" s="356">
        <v>32.0</v>
      </c>
      <c r="D1563" s="356"/>
      <c r="E1563" s="356">
        <v>3.0</v>
      </c>
      <c r="F1563" s="356"/>
      <c r="G1563" s="356">
        <v>27.0</v>
      </c>
      <c r="H1563" s="356">
        <v>509.0</v>
      </c>
      <c r="I1563" s="356"/>
      <c r="J1563" s="356">
        <v>37.0</v>
      </c>
      <c r="K1563" s="356">
        <v>68.0</v>
      </c>
      <c r="L1563" s="356">
        <v>464.0</v>
      </c>
      <c r="M1563" s="356"/>
      <c r="N1563" s="356">
        <v>28.0</v>
      </c>
      <c r="O1563" s="356">
        <v>40.0</v>
      </c>
      <c r="P1563" s="356">
        <v>43.0</v>
      </c>
      <c r="Q1563" s="356"/>
      <c r="R1563" s="356"/>
      <c r="S1563" s="356">
        <v>8.0</v>
      </c>
      <c r="T1563" s="356">
        <v>71.0</v>
      </c>
      <c r="U1563" s="356">
        <v>5.0</v>
      </c>
      <c r="V1563" s="356">
        <v>88.0</v>
      </c>
      <c r="W1563" s="356">
        <v>124.0</v>
      </c>
      <c r="X1563" s="356">
        <v>3.0</v>
      </c>
      <c r="Y1563" s="356">
        <v>69.0</v>
      </c>
      <c r="Z1563" s="356"/>
      <c r="AA1563" s="356">
        <v>5.0</v>
      </c>
      <c r="AB1563" s="356">
        <v>4.0</v>
      </c>
      <c r="AC1563" s="356"/>
      <c r="AD1563" s="356">
        <v>4.0</v>
      </c>
      <c r="AE1563" s="356">
        <v>12.0</v>
      </c>
      <c r="AF1563" s="356"/>
      <c r="AG1563" s="356">
        <v>7.0</v>
      </c>
      <c r="AH1563" s="356"/>
      <c r="AI1563" s="356">
        <v>98.0</v>
      </c>
      <c r="AJ1563" s="353"/>
      <c r="AK1563" s="353"/>
      <c r="AL1563" s="353"/>
      <c r="AM1563" s="353"/>
      <c r="AN1563" s="353"/>
      <c r="AO1563" s="353"/>
      <c r="AP1563" s="353"/>
    </row>
    <row r="1564">
      <c r="A1564" s="345">
        <v>44052.0</v>
      </c>
      <c r="B1564" s="353"/>
      <c r="C1564" s="356">
        <v>29.0</v>
      </c>
      <c r="D1564" s="356">
        <v>1.0</v>
      </c>
      <c r="E1564" s="356">
        <v>1.0</v>
      </c>
      <c r="F1564" s="356"/>
      <c r="G1564" s="356">
        <v>18.0</v>
      </c>
      <c r="H1564" s="356">
        <v>558.0</v>
      </c>
      <c r="I1564" s="356">
        <v>1.0</v>
      </c>
      <c r="J1564" s="356">
        <v>65.0</v>
      </c>
      <c r="K1564" s="356">
        <v>62.0</v>
      </c>
      <c r="L1564" s="356">
        <v>365.0</v>
      </c>
      <c r="M1564" s="356">
        <v>6.0</v>
      </c>
      <c r="N1564" s="356">
        <v>15.0</v>
      </c>
      <c r="O1564" s="356">
        <v>37.0</v>
      </c>
      <c r="P1564" s="356">
        <v>136.0</v>
      </c>
      <c r="Q1564" s="356">
        <v>1.0</v>
      </c>
      <c r="R1564" s="356"/>
      <c r="S1564" s="356">
        <v>14.0</v>
      </c>
      <c r="T1564" s="356">
        <v>64.0</v>
      </c>
      <c r="U1564" s="356">
        <v>3.0</v>
      </c>
      <c r="V1564" s="356">
        <v>43.0</v>
      </c>
      <c r="W1564" s="356">
        <v>35.0</v>
      </c>
      <c r="X1564" s="356">
        <v>12.0</v>
      </c>
      <c r="Y1564" s="356">
        <v>58.0</v>
      </c>
      <c r="Z1564" s="356"/>
      <c r="AA1564" s="356"/>
      <c r="AB1564" s="356">
        <v>9.0</v>
      </c>
      <c r="AC1564" s="356"/>
      <c r="AD1564" s="356">
        <v>1.0</v>
      </c>
      <c r="AE1564" s="356"/>
      <c r="AF1564" s="356">
        <v>105.0</v>
      </c>
      <c r="AG1564" s="356">
        <v>7.0</v>
      </c>
      <c r="AH1564" s="353"/>
      <c r="AI1564" s="353"/>
      <c r="AJ1564" s="353"/>
      <c r="AK1564" s="353"/>
      <c r="AL1564" s="353"/>
      <c r="AM1564" s="353"/>
      <c r="AN1564" s="353"/>
      <c r="AO1564" s="353"/>
      <c r="AP1564" s="353"/>
    </row>
    <row r="1565">
      <c r="A1565" s="345">
        <v>44053.0</v>
      </c>
      <c r="B1565" s="353"/>
      <c r="C1565" s="356">
        <v>39.0</v>
      </c>
      <c r="D1565" s="356">
        <v>1.0</v>
      </c>
      <c r="E1565" s="356"/>
      <c r="F1565" s="356">
        <v>1.0</v>
      </c>
      <c r="G1565" s="356">
        <v>23.0</v>
      </c>
      <c r="H1565" s="356">
        <v>178.0</v>
      </c>
      <c r="I1565" s="356"/>
      <c r="J1565" s="356">
        <v>27.0</v>
      </c>
      <c r="K1565" s="356">
        <v>154.0</v>
      </c>
      <c r="L1565" s="356">
        <v>367.0</v>
      </c>
      <c r="M1565" s="356"/>
      <c r="N1565" s="356">
        <v>83.0</v>
      </c>
      <c r="O1565" s="356">
        <v>34.0</v>
      </c>
      <c r="P1565" s="356">
        <v>24.0</v>
      </c>
      <c r="Q1565" s="356">
        <v>13.0</v>
      </c>
      <c r="R1565" s="356">
        <v>9.0</v>
      </c>
      <c r="S1565" s="356">
        <v>10.0</v>
      </c>
      <c r="T1565" s="356">
        <v>78.0</v>
      </c>
      <c r="U1565" s="356">
        <v>9.0</v>
      </c>
      <c r="V1565" s="356">
        <v>20.0</v>
      </c>
      <c r="W1565" s="356">
        <v>27.0</v>
      </c>
      <c r="X1565" s="356">
        <v>21.0</v>
      </c>
      <c r="Y1565" s="356">
        <v>55.0</v>
      </c>
      <c r="Z1565" s="356"/>
      <c r="AA1565" s="356">
        <v>1.0</v>
      </c>
      <c r="AB1565" s="356">
        <v>22.0</v>
      </c>
      <c r="AC1565" s="356">
        <v>4.0</v>
      </c>
      <c r="AD1565" s="356">
        <v>12.0</v>
      </c>
      <c r="AE1565" s="356">
        <v>23.0</v>
      </c>
      <c r="AF1565" s="356">
        <v>30.0</v>
      </c>
      <c r="AG1565" s="356"/>
      <c r="AH1565" s="356"/>
      <c r="AI1565" s="356">
        <v>19.0</v>
      </c>
      <c r="AJ1565" s="353"/>
      <c r="AK1565" s="353"/>
      <c r="AL1565" s="353"/>
      <c r="AM1565" s="353"/>
      <c r="AN1565" s="353"/>
      <c r="AO1565" s="353"/>
      <c r="AP1565" s="353"/>
    </row>
    <row r="1566">
      <c r="A1566" s="345">
        <v>44054.0</v>
      </c>
      <c r="B1566" s="353"/>
      <c r="C1566" s="356">
        <v>48.0</v>
      </c>
      <c r="D1566" s="356">
        <v>9.0</v>
      </c>
      <c r="E1566" s="356"/>
      <c r="F1566" s="356">
        <v>2.0</v>
      </c>
      <c r="G1566" s="356">
        <v>16.0</v>
      </c>
      <c r="H1566" s="356">
        <v>184.0</v>
      </c>
      <c r="I1566" s="356"/>
      <c r="J1566" s="356">
        <v>39.0</v>
      </c>
      <c r="K1566" s="356">
        <v>90.0</v>
      </c>
      <c r="L1566" s="356">
        <v>363.0</v>
      </c>
      <c r="M1566" s="356"/>
      <c r="N1566" s="356">
        <v>68.0</v>
      </c>
      <c r="O1566" s="356">
        <v>10.0</v>
      </c>
      <c r="P1566" s="356">
        <v>82.0</v>
      </c>
      <c r="Q1566" s="356"/>
      <c r="R1566" s="356">
        <v>6.0</v>
      </c>
      <c r="S1566" s="356">
        <v>55.0</v>
      </c>
      <c r="T1566" s="356">
        <v>59.0</v>
      </c>
      <c r="U1566" s="356">
        <v>9.0</v>
      </c>
      <c r="V1566" s="356">
        <v>51.0</v>
      </c>
      <c r="W1566" s="356">
        <v>40.0</v>
      </c>
      <c r="X1566" s="356">
        <v>7.0</v>
      </c>
      <c r="Y1566" s="356">
        <v>122.0</v>
      </c>
      <c r="Z1566" s="356"/>
      <c r="AA1566" s="356">
        <v>1.0</v>
      </c>
      <c r="AB1566" s="356">
        <v>22.0</v>
      </c>
      <c r="AC1566" s="356">
        <v>13.0</v>
      </c>
      <c r="AD1566" s="356">
        <v>53.0</v>
      </c>
      <c r="AE1566" s="356">
        <v>6.0</v>
      </c>
      <c r="AF1566" s="356">
        <v>56.0</v>
      </c>
      <c r="AG1566" s="356">
        <v>6.0</v>
      </c>
      <c r="AH1566" s="356">
        <v>1.0</v>
      </c>
      <c r="AI1566" s="356">
        <v>56.0</v>
      </c>
      <c r="AJ1566" s="353"/>
      <c r="AK1566" s="353"/>
      <c r="AL1566" s="353"/>
      <c r="AM1566" s="353"/>
      <c r="AN1566" s="353"/>
      <c r="AO1566" s="353"/>
      <c r="AP1566" s="353"/>
    </row>
    <row r="1567">
      <c r="A1567" s="362">
        <v>44055.0</v>
      </c>
      <c r="B1567" s="356">
        <v>100.0</v>
      </c>
      <c r="C1567" s="356">
        <v>32.0</v>
      </c>
      <c r="D1567" s="356">
        <v>18.0</v>
      </c>
      <c r="E1567" s="356">
        <v>6.0</v>
      </c>
      <c r="F1567" s="356"/>
      <c r="G1567" s="356">
        <v>24.0</v>
      </c>
      <c r="H1567" s="356">
        <v>819.0</v>
      </c>
      <c r="I1567" s="356">
        <v>1.0</v>
      </c>
      <c r="J1567" s="356">
        <v>71.0</v>
      </c>
      <c r="K1567" s="356">
        <v>131.0</v>
      </c>
      <c r="L1567" s="356">
        <v>345.0</v>
      </c>
      <c r="M1567" s="356"/>
      <c r="N1567" s="356">
        <v>51.0</v>
      </c>
      <c r="O1567" s="356">
        <v>30.0</v>
      </c>
      <c r="P1567" s="356">
        <v>86.0</v>
      </c>
      <c r="Q1567" s="356"/>
      <c r="R1567" s="356">
        <v>1.0</v>
      </c>
      <c r="S1567" s="356">
        <v>53.0</v>
      </c>
      <c r="T1567" s="356">
        <v>1.0</v>
      </c>
      <c r="U1567" s="356">
        <v>11.0</v>
      </c>
      <c r="V1567" s="356">
        <v>30.0</v>
      </c>
      <c r="W1567" s="356">
        <v>51.0</v>
      </c>
      <c r="X1567" s="356">
        <v>10.0</v>
      </c>
      <c r="Y1567" s="356">
        <v>62.0</v>
      </c>
      <c r="Z1567" s="356">
        <v>1.0</v>
      </c>
      <c r="AA1567" s="356">
        <v>2.0</v>
      </c>
      <c r="AB1567" s="356">
        <v>11.0</v>
      </c>
      <c r="AC1567" s="356">
        <v>51.0</v>
      </c>
      <c r="AD1567" s="356">
        <v>29.0</v>
      </c>
      <c r="AE1567" s="356">
        <v>8.0</v>
      </c>
      <c r="AF1567" s="356">
        <v>15.0</v>
      </c>
      <c r="AG1567" s="356"/>
      <c r="AH1567" s="356">
        <v>6.0</v>
      </c>
      <c r="AI1567" s="356">
        <v>32.0</v>
      </c>
      <c r="AJ1567" s="353"/>
      <c r="AK1567" s="353"/>
      <c r="AL1567" s="353"/>
      <c r="AM1567" s="353"/>
      <c r="AN1567" s="353"/>
      <c r="AO1567" s="353"/>
      <c r="AP1567" s="353"/>
    </row>
    <row r="1568">
      <c r="A1568" s="345">
        <v>44056.0</v>
      </c>
      <c r="B1568" s="353"/>
      <c r="C1568" s="356">
        <v>37.0</v>
      </c>
      <c r="D1568" s="356">
        <v>49.0</v>
      </c>
      <c r="E1568" s="356"/>
      <c r="F1568" s="356">
        <v>7.0</v>
      </c>
      <c r="G1568" s="356">
        <v>13.0</v>
      </c>
      <c r="H1568" s="356">
        <v>387.0</v>
      </c>
      <c r="I1568" s="356"/>
      <c r="J1568" s="356">
        <v>29.0</v>
      </c>
      <c r="K1568" s="356">
        <v>103.0</v>
      </c>
      <c r="L1568" s="356">
        <v>423.0</v>
      </c>
      <c r="M1568" s="356">
        <v>18.0</v>
      </c>
      <c r="N1568" s="356">
        <v>30.0</v>
      </c>
      <c r="O1568" s="356">
        <v>70.0</v>
      </c>
      <c r="P1568" s="356">
        <v>26.0</v>
      </c>
      <c r="Q1568" s="356">
        <v>7.0</v>
      </c>
      <c r="R1568" s="356">
        <v>11.0</v>
      </c>
      <c r="S1568" s="356">
        <v>48.0</v>
      </c>
      <c r="T1568" s="356">
        <v>43.0</v>
      </c>
      <c r="U1568" s="356">
        <v>20.0</v>
      </c>
      <c r="V1568" s="356">
        <v>20.0</v>
      </c>
      <c r="W1568" s="356">
        <v>148.0</v>
      </c>
      <c r="X1568" s="356">
        <v>38.0</v>
      </c>
      <c r="Y1568" s="356">
        <v>60.0</v>
      </c>
      <c r="Z1568" s="356">
        <v>1.0</v>
      </c>
      <c r="AA1568" s="356">
        <v>4.0</v>
      </c>
      <c r="AB1568" s="356">
        <v>47.0</v>
      </c>
      <c r="AC1568" s="356">
        <v>36.0</v>
      </c>
      <c r="AD1568" s="356">
        <v>24.0</v>
      </c>
      <c r="AE1568" s="356">
        <v>19.0</v>
      </c>
      <c r="AF1568" s="356">
        <v>9.0</v>
      </c>
      <c r="AG1568" s="356">
        <v>9.0</v>
      </c>
      <c r="AH1568" s="356"/>
      <c r="AI1568" s="356">
        <v>24.0</v>
      </c>
      <c r="AJ1568" s="353"/>
      <c r="AK1568" s="353"/>
      <c r="AL1568" s="353"/>
      <c r="AM1568" s="353"/>
      <c r="AN1568" s="353"/>
      <c r="AO1568" s="353"/>
      <c r="AP1568" s="353"/>
    </row>
    <row r="1569">
      <c r="A1569" s="345">
        <v>44057.0</v>
      </c>
      <c r="B1569" s="353"/>
      <c r="C1569" s="356">
        <v>59.0</v>
      </c>
      <c r="D1569" s="356">
        <v>9.0</v>
      </c>
      <c r="E1569" s="356"/>
      <c r="F1569" s="356"/>
      <c r="G1569" s="356">
        <v>12.0</v>
      </c>
      <c r="H1569" s="356">
        <v>692.0</v>
      </c>
      <c r="I1569" s="356">
        <v>1.0</v>
      </c>
      <c r="J1569" s="356">
        <v>8.0</v>
      </c>
      <c r="K1569" s="356">
        <v>53.0</v>
      </c>
      <c r="L1569" s="356">
        <v>468.0</v>
      </c>
      <c r="M1569" s="356">
        <v>1.0</v>
      </c>
      <c r="N1569" s="356">
        <v>67.0</v>
      </c>
      <c r="O1569" s="356">
        <v>22.0</v>
      </c>
      <c r="P1569" s="356">
        <v>57.0</v>
      </c>
      <c r="Q1569" s="356"/>
      <c r="R1569" s="356">
        <v>16.0</v>
      </c>
      <c r="S1569" s="356">
        <v>18.0</v>
      </c>
      <c r="T1569" s="356">
        <v>112.0</v>
      </c>
      <c r="U1569" s="356">
        <v>15.0</v>
      </c>
      <c r="V1569" s="356">
        <v>82.0</v>
      </c>
      <c r="W1569" s="356">
        <v>101.0</v>
      </c>
      <c r="X1569" s="356">
        <v>43.0</v>
      </c>
      <c r="Y1569" s="356">
        <v>120.0</v>
      </c>
      <c r="Z1569" s="356"/>
      <c r="AA1569" s="356"/>
      <c r="AB1569" s="356">
        <v>52.0</v>
      </c>
      <c r="AC1569" s="356"/>
      <c r="AD1569" s="356">
        <v>1.0</v>
      </c>
      <c r="AE1569" s="356">
        <v>9.0</v>
      </c>
      <c r="AF1569" s="356">
        <v>3.0</v>
      </c>
      <c r="AG1569" s="356">
        <v>4.0</v>
      </c>
      <c r="AH1569" s="356"/>
      <c r="AI1569" s="356">
        <v>25.0</v>
      </c>
      <c r="AJ1569" s="353"/>
      <c r="AK1569" s="353"/>
      <c r="AL1569" s="353"/>
      <c r="AM1569" s="353"/>
      <c r="AN1569" s="353"/>
      <c r="AO1569" s="353"/>
      <c r="AP1569" s="353"/>
    </row>
    <row r="1570">
      <c r="A1570" s="345">
        <v>44058.0</v>
      </c>
      <c r="B1570" s="353"/>
      <c r="C1570" s="356">
        <v>42.0</v>
      </c>
      <c r="D1570" s="356">
        <v>20.0</v>
      </c>
      <c r="E1570" s="356"/>
      <c r="F1570" s="356"/>
      <c r="G1570" s="356">
        <v>4.0</v>
      </c>
      <c r="H1570" s="356">
        <v>526.0</v>
      </c>
      <c r="I1570" s="356">
        <v>1.0</v>
      </c>
      <c r="J1570" s="356">
        <v>36.0</v>
      </c>
      <c r="K1570" s="356">
        <v>59.0</v>
      </c>
      <c r="L1570" s="356">
        <v>455.0</v>
      </c>
      <c r="M1570" s="356">
        <v>6.0</v>
      </c>
      <c r="N1570" s="356">
        <v>12.0</v>
      </c>
      <c r="O1570" s="356">
        <v>30.0</v>
      </c>
      <c r="P1570" s="356">
        <v>36.0</v>
      </c>
      <c r="Q1570" s="356"/>
      <c r="R1570" s="356">
        <v>6.0</v>
      </c>
      <c r="S1570" s="356">
        <v>15.0</v>
      </c>
      <c r="T1570" s="356">
        <v>36.0</v>
      </c>
      <c r="U1570" s="356">
        <v>19.0</v>
      </c>
      <c r="V1570" s="356">
        <v>55.0</v>
      </c>
      <c r="W1570" s="356">
        <v>73.0</v>
      </c>
      <c r="X1570" s="356">
        <v>9.0</v>
      </c>
      <c r="Y1570" s="356">
        <v>61.0</v>
      </c>
      <c r="Z1570" s="356"/>
      <c r="AA1570" s="356">
        <v>13.0</v>
      </c>
      <c r="AB1570" s="356">
        <v>45.0</v>
      </c>
      <c r="AC1570" s="356">
        <v>48.0</v>
      </c>
      <c r="AD1570" s="356">
        <v>27.0</v>
      </c>
      <c r="AE1570" s="356">
        <v>2.0</v>
      </c>
      <c r="AF1570" s="356">
        <v>36.0</v>
      </c>
      <c r="AG1570" s="356">
        <v>12.0</v>
      </c>
      <c r="AH1570" s="356">
        <v>1.0</v>
      </c>
      <c r="AI1570" s="356">
        <v>18.0</v>
      </c>
      <c r="AJ1570" s="353"/>
      <c r="AK1570" s="353"/>
      <c r="AL1570" s="353"/>
      <c r="AM1570" s="353"/>
      <c r="AN1570" s="353"/>
      <c r="AO1570" s="353"/>
      <c r="AP1570" s="353"/>
    </row>
    <row r="1571">
      <c r="A1571" s="345">
        <v>44059.0</v>
      </c>
      <c r="B1571" s="353"/>
      <c r="C1571" s="356">
        <v>52.0</v>
      </c>
      <c r="D1571" s="356">
        <v>18.0</v>
      </c>
      <c r="E1571" s="356">
        <v>1.0</v>
      </c>
      <c r="F1571" s="356"/>
      <c r="G1571" s="356">
        <v>13.0</v>
      </c>
      <c r="H1571" s="356">
        <v>654.0</v>
      </c>
      <c r="I1571" s="356"/>
      <c r="J1571" s="356">
        <v>41.0</v>
      </c>
      <c r="K1571" s="356">
        <v>62.0</v>
      </c>
      <c r="L1571" s="356">
        <v>368.0</v>
      </c>
      <c r="M1571" s="356">
        <v>2.0</v>
      </c>
      <c r="N1571" s="356">
        <v>54.0</v>
      </c>
      <c r="O1571" s="356"/>
      <c r="P1571" s="356">
        <v>83.0</v>
      </c>
      <c r="Q1571" s="356"/>
      <c r="R1571" s="356">
        <v>1.0</v>
      </c>
      <c r="S1571" s="356">
        <v>20.0</v>
      </c>
      <c r="T1571" s="356">
        <v>35.0</v>
      </c>
      <c r="U1571" s="356">
        <v>8.0</v>
      </c>
      <c r="V1571" s="356">
        <v>91.0</v>
      </c>
      <c r="W1571" s="356">
        <v>102.0</v>
      </c>
      <c r="X1571" s="356">
        <v>8.0</v>
      </c>
      <c r="Y1571" s="356">
        <v>62.0</v>
      </c>
      <c r="Z1571" s="356"/>
      <c r="AA1571" s="356"/>
      <c r="AB1571" s="356">
        <v>20.0</v>
      </c>
      <c r="AC1571" s="356">
        <v>23.0</v>
      </c>
      <c r="AD1571" s="356">
        <v>9.0</v>
      </c>
      <c r="AE1571" s="356">
        <v>11.0</v>
      </c>
      <c r="AF1571" s="356">
        <v>20.0</v>
      </c>
      <c r="AG1571" s="356">
        <v>8.0</v>
      </c>
      <c r="AH1571" s="356"/>
      <c r="AI1571" s="356">
        <v>16.0</v>
      </c>
      <c r="AJ1571" s="353"/>
      <c r="AK1571" s="353"/>
      <c r="AL1571" s="353"/>
      <c r="AM1571" s="353"/>
      <c r="AN1571" s="353"/>
      <c r="AO1571" s="353"/>
      <c r="AP1571" s="353"/>
    </row>
    <row r="1572">
      <c r="A1572" s="345">
        <v>44060.0</v>
      </c>
      <c r="B1572" s="353"/>
      <c r="C1572" s="356">
        <v>46.0</v>
      </c>
      <c r="D1572" s="356">
        <v>19.0</v>
      </c>
      <c r="E1572" s="356"/>
      <c r="F1572" s="356"/>
      <c r="G1572" s="356">
        <v>7.0</v>
      </c>
      <c r="H1572" s="356">
        <v>209.0</v>
      </c>
      <c r="I1572" s="356">
        <v>1.0</v>
      </c>
      <c r="J1572" s="356">
        <v>45.0</v>
      </c>
      <c r="K1572" s="356">
        <v>42.0</v>
      </c>
      <c r="L1572" s="356">
        <v>416.0</v>
      </c>
      <c r="M1572" s="356"/>
      <c r="N1572" s="356">
        <v>66.0</v>
      </c>
      <c r="O1572" s="356">
        <v>30.0</v>
      </c>
      <c r="P1572" s="356">
        <v>126.0</v>
      </c>
      <c r="Q1572" s="356">
        <v>2.0</v>
      </c>
      <c r="R1572" s="356">
        <v>10.0</v>
      </c>
      <c r="S1572" s="356">
        <v>13.0</v>
      </c>
      <c r="T1572" s="356">
        <v>28.0</v>
      </c>
      <c r="U1572" s="356">
        <v>18.0</v>
      </c>
      <c r="V1572" s="356">
        <v>68.0</v>
      </c>
      <c r="W1572" s="356">
        <v>46.0</v>
      </c>
      <c r="X1572" s="356">
        <v>13.0</v>
      </c>
      <c r="Y1572" s="356">
        <v>87.0</v>
      </c>
      <c r="Z1572" s="356"/>
      <c r="AA1572" s="356">
        <v>31.0</v>
      </c>
      <c r="AB1572" s="356">
        <v>17.0</v>
      </c>
      <c r="AC1572" s="356">
        <v>6.0</v>
      </c>
      <c r="AD1572" s="356"/>
      <c r="AE1572" s="356">
        <v>1.0</v>
      </c>
      <c r="AF1572" s="356">
        <v>4.0</v>
      </c>
      <c r="AG1572" s="356"/>
      <c r="AH1572" s="356"/>
      <c r="AI1572" s="356">
        <v>4.0</v>
      </c>
      <c r="AJ1572" s="353"/>
      <c r="AK1572" s="353"/>
      <c r="AL1572" s="353"/>
      <c r="AM1572" s="353"/>
      <c r="AN1572" s="353"/>
      <c r="AO1572" s="353"/>
      <c r="AP1572" s="353"/>
    </row>
    <row r="1573">
      <c r="A1573" s="345">
        <v>44061.0</v>
      </c>
      <c r="B1573" s="353"/>
      <c r="C1573" s="356">
        <v>24.0</v>
      </c>
      <c r="D1573" s="356">
        <v>7.0</v>
      </c>
      <c r="E1573" s="356">
        <v>2.0</v>
      </c>
      <c r="F1573" s="356"/>
      <c r="G1573" s="356">
        <v>13.0</v>
      </c>
      <c r="H1573" s="356">
        <v>588.0</v>
      </c>
      <c r="I1573" s="356"/>
      <c r="J1573" s="356">
        <v>16.0</v>
      </c>
      <c r="K1573" s="356">
        <v>95.0</v>
      </c>
      <c r="L1573" s="356">
        <v>377.0</v>
      </c>
      <c r="M1573" s="356">
        <v>2.0</v>
      </c>
      <c r="N1573" s="356">
        <v>34.0</v>
      </c>
      <c r="O1573" s="356">
        <v>70.0</v>
      </c>
      <c r="P1573" s="356">
        <v>40.0</v>
      </c>
      <c r="Q1573" s="356">
        <v>6.0</v>
      </c>
      <c r="R1573" s="356"/>
      <c r="S1573" s="356">
        <v>19.0</v>
      </c>
      <c r="T1573" s="356">
        <v>15.0</v>
      </c>
      <c r="U1573" s="356">
        <v>4.0</v>
      </c>
      <c r="V1573" s="356">
        <v>82.0</v>
      </c>
      <c r="W1573" s="356">
        <v>81.0</v>
      </c>
      <c r="X1573" s="356">
        <v>7.0</v>
      </c>
      <c r="Y1573" s="356">
        <v>223.0</v>
      </c>
      <c r="Z1573" s="356"/>
      <c r="AA1573" s="356"/>
      <c r="AB1573" s="356">
        <v>22.0</v>
      </c>
      <c r="AC1573" s="356"/>
      <c r="AD1573" s="356">
        <v>28.0</v>
      </c>
      <c r="AE1573" s="356">
        <v>34.0</v>
      </c>
      <c r="AF1573" s="356"/>
      <c r="AG1573" s="356">
        <v>6.0</v>
      </c>
      <c r="AH1573" s="356"/>
      <c r="AI1573" s="356">
        <v>53.0</v>
      </c>
      <c r="AJ1573" s="353"/>
      <c r="AK1573" s="353"/>
      <c r="AL1573" s="353"/>
      <c r="AM1573" s="353"/>
      <c r="AN1573" s="353"/>
      <c r="AO1573" s="353"/>
      <c r="AP1573" s="353"/>
    </row>
    <row r="1574">
      <c r="A1574" s="345">
        <v>44062.0</v>
      </c>
      <c r="B1574" s="353"/>
      <c r="C1574" s="356">
        <v>53.0</v>
      </c>
      <c r="D1574" s="356">
        <v>31.0</v>
      </c>
      <c r="E1574" s="356">
        <v>3.0</v>
      </c>
      <c r="F1574" s="356"/>
      <c r="G1574" s="356">
        <v>18.0</v>
      </c>
      <c r="H1574" s="356">
        <v>566.0</v>
      </c>
      <c r="I1574" s="356">
        <v>4.0</v>
      </c>
      <c r="J1574" s="356">
        <v>48.0</v>
      </c>
      <c r="K1574" s="356">
        <v>130.0</v>
      </c>
      <c r="L1574" s="356">
        <v>444.0</v>
      </c>
      <c r="M1574" s="356">
        <v>1.0</v>
      </c>
      <c r="N1574" s="356">
        <v>56.0</v>
      </c>
      <c r="O1574" s="356"/>
      <c r="P1574" s="356">
        <v>136.0</v>
      </c>
      <c r="Q1574" s="356">
        <v>4.0</v>
      </c>
      <c r="R1574" s="356">
        <v>7.0</v>
      </c>
      <c r="S1574" s="356">
        <v>21.0</v>
      </c>
      <c r="T1574" s="356">
        <v>38.0</v>
      </c>
      <c r="U1574" s="356">
        <v>20.0</v>
      </c>
      <c r="V1574" s="356">
        <v>38.0</v>
      </c>
      <c r="W1574" s="356">
        <v>94.0</v>
      </c>
      <c r="X1574" s="356"/>
      <c r="Y1574" s="356">
        <v>68.0</v>
      </c>
      <c r="Z1574" s="356"/>
      <c r="AA1574" s="356">
        <v>2.0</v>
      </c>
      <c r="AB1574" s="356">
        <v>19.0</v>
      </c>
      <c r="AC1574" s="356">
        <v>458.0</v>
      </c>
      <c r="AD1574" s="356">
        <v>21.0</v>
      </c>
      <c r="AE1574" s="356">
        <v>25.0</v>
      </c>
      <c r="AF1574" s="356">
        <v>6.0</v>
      </c>
      <c r="AG1574" s="356">
        <v>1.0</v>
      </c>
      <c r="AH1574" s="356"/>
      <c r="AI1574" s="356">
        <v>39.0</v>
      </c>
      <c r="AJ1574" s="353"/>
      <c r="AK1574" s="353"/>
      <c r="AL1574" s="353"/>
      <c r="AM1574" s="353"/>
      <c r="AN1574" s="353"/>
      <c r="AO1574" s="353"/>
      <c r="AP1574" s="353"/>
    </row>
    <row r="1575">
      <c r="A1575" s="345">
        <v>44063.0</v>
      </c>
      <c r="B1575" s="353"/>
      <c r="C1575" s="356">
        <v>50.0</v>
      </c>
      <c r="D1575" s="356">
        <v>10.0</v>
      </c>
      <c r="E1575" s="356"/>
      <c r="F1575" s="356">
        <v>1.0</v>
      </c>
      <c r="G1575" s="356">
        <v>52.0</v>
      </c>
      <c r="H1575" s="356">
        <v>724.0</v>
      </c>
      <c r="I1575" s="356"/>
      <c r="J1575" s="356">
        <v>71.0</v>
      </c>
      <c r="K1575" s="356">
        <v>136.0</v>
      </c>
      <c r="L1575" s="356">
        <v>409.0</v>
      </c>
      <c r="M1575" s="356">
        <v>14.0</v>
      </c>
      <c r="N1575" s="356">
        <v>21.0</v>
      </c>
      <c r="O1575" s="356">
        <v>12.0</v>
      </c>
      <c r="P1575" s="356">
        <v>74.0</v>
      </c>
      <c r="Q1575" s="356"/>
      <c r="R1575" s="356">
        <v>12.0</v>
      </c>
      <c r="S1575" s="356">
        <v>29.0</v>
      </c>
      <c r="T1575" s="356">
        <v>13.0</v>
      </c>
      <c r="U1575" s="356">
        <v>19.0</v>
      </c>
      <c r="V1575" s="356">
        <v>36.0</v>
      </c>
      <c r="W1575" s="356">
        <v>80.0</v>
      </c>
      <c r="X1575" s="356">
        <v>16.0</v>
      </c>
      <c r="Y1575" s="356">
        <v>79.0</v>
      </c>
      <c r="Z1575" s="356"/>
      <c r="AA1575" s="356">
        <v>1.0</v>
      </c>
      <c r="AB1575" s="356">
        <v>36.0</v>
      </c>
      <c r="AC1575" s="356">
        <v>1.0</v>
      </c>
      <c r="AD1575" s="356"/>
      <c r="AE1575" s="356">
        <v>1.0</v>
      </c>
      <c r="AF1575" s="356">
        <v>64.0</v>
      </c>
      <c r="AG1575" s="356">
        <v>9.0</v>
      </c>
      <c r="AH1575" s="356"/>
      <c r="AI1575" s="356">
        <v>47.0</v>
      </c>
      <c r="AJ1575" s="353"/>
      <c r="AK1575" s="353"/>
      <c r="AL1575" s="353"/>
      <c r="AM1575" s="353"/>
      <c r="AN1575" s="353"/>
      <c r="AO1575" s="353"/>
      <c r="AP1575" s="353"/>
    </row>
    <row r="1576">
      <c r="A1576" s="345">
        <v>44064.0</v>
      </c>
      <c r="B1576" s="353"/>
      <c r="C1576" s="356">
        <v>63.0</v>
      </c>
      <c r="D1576" s="356">
        <v>34.0</v>
      </c>
      <c r="E1576" s="356"/>
      <c r="F1576" s="356">
        <v>1.0</v>
      </c>
      <c r="G1576" s="356">
        <v>28.0</v>
      </c>
      <c r="H1576" s="356">
        <v>433.0</v>
      </c>
      <c r="I1576" s="356">
        <v>4.0</v>
      </c>
      <c r="J1576" s="356">
        <v>122.0</v>
      </c>
      <c r="K1576" s="356">
        <v>100.0</v>
      </c>
      <c r="L1576" s="356">
        <v>414.0</v>
      </c>
      <c r="M1576" s="356"/>
      <c r="N1576" s="356">
        <v>53.0</v>
      </c>
      <c r="O1576" s="356">
        <v>20.0</v>
      </c>
      <c r="P1576" s="356">
        <v>277.0</v>
      </c>
      <c r="Q1576" s="356"/>
      <c r="R1576" s="356">
        <v>45.0</v>
      </c>
      <c r="S1576" s="356">
        <v>110.0</v>
      </c>
      <c r="T1576" s="356">
        <v>50.0</v>
      </c>
      <c r="U1576" s="356">
        <v>42.0</v>
      </c>
      <c r="V1576" s="356">
        <v>134.0</v>
      </c>
      <c r="W1576" s="356">
        <v>70.0</v>
      </c>
      <c r="X1576" s="356">
        <v>19.0</v>
      </c>
      <c r="Y1576" s="356">
        <v>90.0</v>
      </c>
      <c r="Z1576" s="356">
        <v>2.0</v>
      </c>
      <c r="AA1576" s="356">
        <v>1.0</v>
      </c>
      <c r="AB1576" s="356">
        <v>26.0</v>
      </c>
      <c r="AC1576" s="356"/>
      <c r="AD1576" s="356"/>
      <c r="AE1576" s="356">
        <v>1.0</v>
      </c>
      <c r="AF1576" s="356">
        <v>150.0</v>
      </c>
      <c r="AG1576" s="356"/>
      <c r="AH1576" s="356"/>
      <c r="AI1576" s="356">
        <v>28.0</v>
      </c>
      <c r="AJ1576" s="353"/>
      <c r="AK1576" s="353"/>
      <c r="AL1576" s="353"/>
      <c r="AM1576" s="353"/>
      <c r="AN1576" s="353"/>
      <c r="AO1576" s="353"/>
      <c r="AP1576" s="353"/>
    </row>
    <row r="1577">
      <c r="A1577" s="345">
        <v>44065.0</v>
      </c>
      <c r="B1577" s="353"/>
      <c r="C1577" s="356">
        <v>67.0</v>
      </c>
      <c r="D1577" s="356">
        <v>30.0</v>
      </c>
      <c r="E1577" s="356"/>
      <c r="F1577" s="356"/>
      <c r="G1577" s="356">
        <v>15.0</v>
      </c>
      <c r="H1577" s="356">
        <v>649.0</v>
      </c>
      <c r="I1577" s="356">
        <v>1.0</v>
      </c>
      <c r="J1577" s="356">
        <v>181.0</v>
      </c>
      <c r="K1577" s="356">
        <v>143.0</v>
      </c>
      <c r="L1577" s="356">
        <v>402.0</v>
      </c>
      <c r="M1577" s="356">
        <v>5.0</v>
      </c>
      <c r="N1577" s="356">
        <v>84.0</v>
      </c>
      <c r="O1577" s="356">
        <v>25.0</v>
      </c>
      <c r="P1577" s="356">
        <v>230.0</v>
      </c>
      <c r="Q1577" s="356">
        <v>9.0</v>
      </c>
      <c r="R1577" s="356"/>
      <c r="S1577" s="356">
        <v>26.0</v>
      </c>
      <c r="T1577" s="356">
        <v>19.0</v>
      </c>
      <c r="U1577" s="356">
        <v>7.0</v>
      </c>
      <c r="V1577" s="356">
        <v>29.0</v>
      </c>
      <c r="W1577" s="356">
        <v>80.0</v>
      </c>
      <c r="X1577" s="356">
        <v>9.0</v>
      </c>
      <c r="Y1577" s="356">
        <v>69.0</v>
      </c>
      <c r="Z1577" s="356">
        <v>7.0</v>
      </c>
      <c r="AA1577" s="356">
        <v>1.0</v>
      </c>
      <c r="AB1577" s="356">
        <v>30.0</v>
      </c>
      <c r="AC1577" s="356"/>
      <c r="AD1577" s="356">
        <v>2.0</v>
      </c>
      <c r="AE1577" s="356">
        <v>6.0</v>
      </c>
      <c r="AF1577" s="356">
        <v>36.0</v>
      </c>
      <c r="AG1577" s="356">
        <v>3.0</v>
      </c>
      <c r="AH1577" s="356">
        <v>10.0</v>
      </c>
      <c r="AI1577" s="356">
        <v>32.0</v>
      </c>
      <c r="AJ1577" s="353"/>
      <c r="AK1577" s="353"/>
      <c r="AL1577" s="353"/>
      <c r="AM1577" s="353"/>
      <c r="AN1577" s="353"/>
      <c r="AO1577" s="353"/>
      <c r="AP1577" s="353"/>
    </row>
    <row r="1578">
      <c r="A1578" s="345">
        <v>44066.0</v>
      </c>
      <c r="B1578" s="353"/>
      <c r="C1578" s="356">
        <v>72.0</v>
      </c>
      <c r="D1578" s="356">
        <v>20.0</v>
      </c>
      <c r="E1578" s="356"/>
      <c r="F1578" s="356">
        <v>4.0</v>
      </c>
      <c r="G1578" s="356">
        <v>18.0</v>
      </c>
      <c r="H1578" s="356">
        <v>690.0</v>
      </c>
      <c r="I1578" s="356"/>
      <c r="J1578" s="356">
        <v>517.0</v>
      </c>
      <c r="K1578" s="356">
        <v>58.0</v>
      </c>
      <c r="L1578" s="356">
        <v>331.0</v>
      </c>
      <c r="M1578" s="356">
        <v>19.0</v>
      </c>
      <c r="N1578" s="356">
        <v>52.0</v>
      </c>
      <c r="O1578" s="356">
        <v>38.0</v>
      </c>
      <c r="P1578" s="356">
        <v>76.0</v>
      </c>
      <c r="Q1578" s="356">
        <v>4.0</v>
      </c>
      <c r="R1578" s="356">
        <v>19.0</v>
      </c>
      <c r="S1578" s="356">
        <v>15.0</v>
      </c>
      <c r="T1578" s="356">
        <v>59.0</v>
      </c>
      <c r="U1578" s="356">
        <v>37.0</v>
      </c>
      <c r="V1578" s="356">
        <v>67.0</v>
      </c>
      <c r="W1578" s="356">
        <v>76.0</v>
      </c>
      <c r="X1578" s="356">
        <v>7.0</v>
      </c>
      <c r="Y1578" s="356">
        <v>92.0</v>
      </c>
      <c r="Z1578" s="356"/>
      <c r="AA1578" s="356"/>
      <c r="AB1578" s="356">
        <v>16.0</v>
      </c>
      <c r="AC1578" s="356"/>
      <c r="AD1578" s="356"/>
      <c r="AE1578" s="356"/>
      <c r="AF1578" s="356"/>
      <c r="AG1578" s="356">
        <v>7.0</v>
      </c>
      <c r="AH1578" s="356">
        <v>1.0</v>
      </c>
      <c r="AI1578" s="356">
        <v>7.0</v>
      </c>
      <c r="AJ1578" s="353"/>
      <c r="AK1578" s="353"/>
      <c r="AL1578" s="353"/>
      <c r="AM1578" s="353"/>
      <c r="AN1578" s="353"/>
      <c r="AO1578" s="353"/>
      <c r="AP1578" s="353"/>
    </row>
    <row r="1579">
      <c r="A1579" s="345">
        <v>44067.0</v>
      </c>
      <c r="B1579" s="353"/>
      <c r="C1579" s="356">
        <v>54.0</v>
      </c>
      <c r="D1579" s="356">
        <v>42.0</v>
      </c>
      <c r="E1579" s="356">
        <v>2.0</v>
      </c>
      <c r="F1579" s="356">
        <v>1.0</v>
      </c>
      <c r="G1579" s="356">
        <v>20.0</v>
      </c>
      <c r="H1579" s="356">
        <v>1896.0</v>
      </c>
      <c r="I1579" s="356"/>
      <c r="J1579" s="356">
        <v>208.0</v>
      </c>
      <c r="K1579" s="356">
        <v>99.0</v>
      </c>
      <c r="L1579" s="356">
        <v>321.0</v>
      </c>
      <c r="M1579" s="356"/>
      <c r="N1579" s="356">
        <v>10.0</v>
      </c>
      <c r="O1579" s="356">
        <v>10.0</v>
      </c>
      <c r="P1579" s="356">
        <v>47.0</v>
      </c>
      <c r="Q1579" s="356">
        <v>3.0</v>
      </c>
      <c r="R1579" s="356">
        <v>3.0</v>
      </c>
      <c r="S1579" s="356">
        <v>8.0</v>
      </c>
      <c r="T1579" s="356">
        <v>85.0</v>
      </c>
      <c r="U1579" s="356">
        <v>12.0</v>
      </c>
      <c r="V1579" s="356">
        <v>34.0</v>
      </c>
      <c r="W1579" s="356">
        <v>65.0</v>
      </c>
      <c r="X1579" s="356">
        <v>8.0</v>
      </c>
      <c r="Y1579" s="356">
        <v>93.0</v>
      </c>
      <c r="Z1579" s="356">
        <v>1.0</v>
      </c>
      <c r="AA1579" s="356">
        <v>12.0</v>
      </c>
      <c r="AB1579" s="356">
        <v>52.0</v>
      </c>
      <c r="AC1579" s="356"/>
      <c r="AD1579" s="356">
        <v>10.0</v>
      </c>
      <c r="AE1579" s="356">
        <v>6.0</v>
      </c>
      <c r="AF1579" s="356">
        <v>408.0</v>
      </c>
      <c r="AG1579" s="356"/>
      <c r="AH1579" s="356"/>
      <c r="AI1579" s="356">
        <v>50.0</v>
      </c>
      <c r="AJ1579" s="353"/>
      <c r="AK1579" s="353"/>
      <c r="AL1579" s="353"/>
      <c r="AM1579" s="353"/>
      <c r="AN1579" s="353"/>
      <c r="AO1579" s="353"/>
      <c r="AP1579" s="353"/>
    </row>
    <row r="1580">
      <c r="A1580" s="345">
        <v>44068.0</v>
      </c>
      <c r="B1580" s="353"/>
      <c r="C1580" s="356">
        <v>51.0</v>
      </c>
      <c r="D1580" s="356">
        <v>16.0</v>
      </c>
      <c r="E1580" s="356">
        <v>5.0</v>
      </c>
      <c r="F1580" s="356">
        <v>1.0</v>
      </c>
      <c r="G1580" s="356">
        <v>11.0</v>
      </c>
      <c r="H1580" s="356">
        <v>524.0</v>
      </c>
      <c r="I1580" s="356">
        <v>2.0</v>
      </c>
      <c r="J1580" s="356">
        <v>5.0</v>
      </c>
      <c r="K1580" s="356">
        <v>120.0</v>
      </c>
      <c r="L1580" s="356">
        <v>348.0</v>
      </c>
      <c r="M1580" s="356"/>
      <c r="N1580" s="356">
        <v>167.0</v>
      </c>
      <c r="O1580" s="356">
        <v>32.0</v>
      </c>
      <c r="P1580" s="356">
        <v>66.0</v>
      </c>
      <c r="Q1580" s="356">
        <v>2.0</v>
      </c>
      <c r="R1580" s="356">
        <v>20.0</v>
      </c>
      <c r="S1580" s="356">
        <v>18.0</v>
      </c>
      <c r="T1580" s="356">
        <v>34.0</v>
      </c>
      <c r="U1580" s="356">
        <v>20.0</v>
      </c>
      <c r="V1580" s="356">
        <v>30.0</v>
      </c>
      <c r="W1580" s="356">
        <v>107.0</v>
      </c>
      <c r="X1580" s="356">
        <v>13.0</v>
      </c>
      <c r="Y1580" s="356">
        <v>138.0</v>
      </c>
      <c r="Z1580" s="356">
        <v>3.0</v>
      </c>
      <c r="AA1580" s="356"/>
      <c r="AB1580" s="356">
        <v>12.0</v>
      </c>
      <c r="AC1580" s="356">
        <v>14.0</v>
      </c>
      <c r="AD1580" s="356">
        <v>45.0</v>
      </c>
      <c r="AE1580" s="356"/>
      <c r="AF1580" s="356"/>
      <c r="AG1580" s="356">
        <v>3.0</v>
      </c>
      <c r="AH1580" s="353"/>
      <c r="AI1580" s="353"/>
      <c r="AJ1580" s="353"/>
      <c r="AK1580" s="353"/>
      <c r="AL1580" s="353"/>
      <c r="AM1580" s="353"/>
      <c r="AN1580" s="353"/>
      <c r="AO1580" s="353"/>
      <c r="AP1580" s="353"/>
    </row>
    <row r="1581">
      <c r="A1581" s="345">
        <v>44069.0</v>
      </c>
      <c r="B1581" s="353"/>
      <c r="C1581" s="356">
        <v>57.0</v>
      </c>
      <c r="D1581" s="356">
        <v>29.0</v>
      </c>
      <c r="E1581" s="356">
        <v>4.0</v>
      </c>
      <c r="F1581" s="356">
        <v>5.0</v>
      </c>
      <c r="G1581" s="356">
        <v>35.0</v>
      </c>
      <c r="H1581" s="356">
        <v>763.0</v>
      </c>
      <c r="I1581" s="356">
        <v>4.0</v>
      </c>
      <c r="J1581" s="356">
        <v>30.0</v>
      </c>
      <c r="K1581" s="356">
        <v>158.0</v>
      </c>
      <c r="L1581" s="356">
        <v>348.0</v>
      </c>
      <c r="M1581" s="356">
        <v>20.0</v>
      </c>
      <c r="N1581" s="356">
        <v>76.0</v>
      </c>
      <c r="O1581" s="356">
        <v>30.0</v>
      </c>
      <c r="P1581" s="356">
        <v>141.0</v>
      </c>
      <c r="Q1581" s="356">
        <v>2.0</v>
      </c>
      <c r="R1581" s="356">
        <v>38.0</v>
      </c>
      <c r="S1581" s="356">
        <v>16.0</v>
      </c>
      <c r="T1581" s="356">
        <v>17.0</v>
      </c>
      <c r="U1581" s="356">
        <v>8.0</v>
      </c>
      <c r="V1581" s="356">
        <v>34.0</v>
      </c>
      <c r="W1581" s="356">
        <v>130.0</v>
      </c>
      <c r="X1581" s="356">
        <v>25.0</v>
      </c>
      <c r="Y1581" s="356">
        <v>109.0</v>
      </c>
      <c r="Z1581" s="356">
        <v>2.0</v>
      </c>
      <c r="AA1581" s="356">
        <v>15.0</v>
      </c>
      <c r="AB1581" s="356">
        <v>23.0</v>
      </c>
      <c r="AC1581" s="356"/>
      <c r="AD1581" s="356">
        <v>31.0</v>
      </c>
      <c r="AE1581" s="356">
        <v>22.0</v>
      </c>
      <c r="AF1581" s="356">
        <v>339.0</v>
      </c>
      <c r="AG1581" s="356">
        <v>4.0</v>
      </c>
      <c r="AH1581" s="356"/>
      <c r="AI1581" s="356">
        <v>27.0</v>
      </c>
      <c r="AJ1581" s="353"/>
      <c r="AK1581" s="353"/>
      <c r="AL1581" s="353"/>
      <c r="AM1581" s="353"/>
      <c r="AN1581" s="353"/>
      <c r="AO1581" s="353"/>
      <c r="AP1581" s="353"/>
    </row>
    <row r="1582">
      <c r="A1582" s="345">
        <v>44070.0</v>
      </c>
      <c r="B1582" s="353"/>
      <c r="C1582" s="356">
        <v>74.0</v>
      </c>
      <c r="D1582" s="356">
        <v>21.0</v>
      </c>
      <c r="E1582" s="356"/>
      <c r="F1582" s="356"/>
      <c r="G1582" s="356">
        <v>31.0</v>
      </c>
      <c r="H1582" s="356">
        <v>1538.0</v>
      </c>
      <c r="I1582" s="356"/>
      <c r="J1582" s="356">
        <v>86.0</v>
      </c>
      <c r="K1582" s="356">
        <v>215.0</v>
      </c>
      <c r="L1582" s="356">
        <v>341.0</v>
      </c>
      <c r="M1582" s="356">
        <v>41.0</v>
      </c>
      <c r="N1582" s="356">
        <v>51.0</v>
      </c>
      <c r="O1582" s="356">
        <v>24.0</v>
      </c>
      <c r="P1582" s="356">
        <v>184.0</v>
      </c>
      <c r="Q1582" s="356">
        <v>2.0</v>
      </c>
      <c r="R1582" s="356">
        <v>7.0</v>
      </c>
      <c r="S1582" s="356">
        <v>21.0</v>
      </c>
      <c r="T1582" s="356">
        <v>59.0</v>
      </c>
      <c r="U1582" s="356">
        <v>55.0</v>
      </c>
      <c r="V1582" s="356">
        <v>20.0</v>
      </c>
      <c r="W1582" s="356">
        <v>117.0</v>
      </c>
      <c r="X1582" s="356">
        <v>45.0</v>
      </c>
      <c r="Y1582" s="356">
        <v>93.0</v>
      </c>
      <c r="Z1582" s="356">
        <v>1.0</v>
      </c>
      <c r="AA1582" s="356">
        <v>11.0</v>
      </c>
      <c r="AB1582" s="356">
        <v>18.0</v>
      </c>
      <c r="AC1582" s="356">
        <v>53.0</v>
      </c>
      <c r="AD1582" s="356">
        <v>16.0</v>
      </c>
      <c r="AE1582" s="356">
        <v>9.0</v>
      </c>
      <c r="AF1582" s="356">
        <v>12.0</v>
      </c>
      <c r="AG1582" s="356">
        <v>4.0</v>
      </c>
      <c r="AH1582" s="356">
        <v>6.0</v>
      </c>
      <c r="AI1582" s="356">
        <v>11.0</v>
      </c>
      <c r="AJ1582" s="353"/>
      <c r="AK1582" s="353"/>
      <c r="AL1582" s="353"/>
      <c r="AM1582" s="353"/>
      <c r="AN1582" s="353"/>
      <c r="AO1582" s="353"/>
      <c r="AP1582" s="353"/>
    </row>
    <row r="1583">
      <c r="A1583" s="345">
        <v>44071.0</v>
      </c>
      <c r="B1583" s="353"/>
      <c r="C1583" s="356">
        <v>71.0</v>
      </c>
      <c r="D1583" s="356">
        <v>16.0</v>
      </c>
      <c r="E1583" s="356">
        <v>2.0</v>
      </c>
      <c r="F1583" s="356">
        <v>2.0</v>
      </c>
      <c r="G1583" s="356">
        <v>24.0</v>
      </c>
      <c r="H1583" s="356">
        <v>881.0</v>
      </c>
      <c r="I1583" s="356">
        <v>6.0</v>
      </c>
      <c r="J1583" s="356">
        <v>67.0</v>
      </c>
      <c r="K1583" s="356">
        <v>120.0</v>
      </c>
      <c r="L1583" s="356">
        <v>238.0</v>
      </c>
      <c r="M1583" s="356"/>
      <c r="N1583" s="356">
        <v>44.0</v>
      </c>
      <c r="O1583" s="356"/>
      <c r="P1583" s="356">
        <v>180.0</v>
      </c>
      <c r="Q1583" s="356">
        <v>3.0</v>
      </c>
      <c r="R1583" s="356">
        <v>1.0</v>
      </c>
      <c r="S1583" s="356">
        <v>27.0</v>
      </c>
      <c r="T1583" s="356">
        <v>39.0</v>
      </c>
      <c r="U1583" s="356">
        <v>11.0</v>
      </c>
      <c r="V1583" s="356">
        <v>62.0</v>
      </c>
      <c r="W1583" s="356">
        <v>134.0</v>
      </c>
      <c r="X1583" s="356">
        <v>17.0</v>
      </c>
      <c r="Y1583" s="356">
        <v>106.0</v>
      </c>
      <c r="Z1583" s="356">
        <v>5.0</v>
      </c>
      <c r="AA1583" s="356"/>
      <c r="AB1583" s="356">
        <v>42.0</v>
      </c>
      <c r="AC1583" s="356"/>
      <c r="AD1583" s="356">
        <v>1.0</v>
      </c>
      <c r="AE1583" s="356">
        <v>7.0</v>
      </c>
      <c r="AF1583" s="356">
        <v>53.0</v>
      </c>
      <c r="AG1583" s="356">
        <v>13.0</v>
      </c>
      <c r="AH1583" s="356">
        <v>1.0</v>
      </c>
      <c r="AI1583" s="356">
        <v>152.0</v>
      </c>
      <c r="AJ1583" s="353"/>
      <c r="AK1583" s="353"/>
      <c r="AL1583" s="353"/>
      <c r="AM1583" s="353"/>
      <c r="AN1583" s="353"/>
      <c r="AO1583" s="353"/>
      <c r="AP1583" s="353"/>
    </row>
    <row r="1584">
      <c r="A1584" s="345">
        <v>44072.0</v>
      </c>
      <c r="B1584" s="353"/>
      <c r="C1584" s="356">
        <v>67.0</v>
      </c>
      <c r="D1584" s="356">
        <v>108.0</v>
      </c>
      <c r="E1584" s="356">
        <v>3.0</v>
      </c>
      <c r="F1584" s="356"/>
      <c r="G1584" s="356">
        <v>21.0</v>
      </c>
      <c r="H1584" s="356">
        <v>599.0</v>
      </c>
      <c r="I1584" s="356">
        <v>6.0</v>
      </c>
      <c r="J1584" s="356">
        <v>8.0</v>
      </c>
      <c r="K1584" s="356">
        <v>90.0</v>
      </c>
      <c r="L1584" s="356">
        <v>305.0</v>
      </c>
      <c r="M1584" s="356">
        <v>31.0</v>
      </c>
      <c r="N1584" s="356">
        <v>42.0</v>
      </c>
      <c r="O1584" s="356">
        <v>40.0</v>
      </c>
      <c r="P1584" s="356">
        <v>149.0</v>
      </c>
      <c r="Q1584" s="356">
        <v>1.0</v>
      </c>
      <c r="R1584" s="356">
        <v>18.0</v>
      </c>
      <c r="S1584" s="356">
        <v>27.0</v>
      </c>
      <c r="T1584" s="356">
        <v>61.0</v>
      </c>
      <c r="U1584" s="356">
        <v>8.0</v>
      </c>
      <c r="V1584" s="356">
        <v>49.0</v>
      </c>
      <c r="W1584" s="356">
        <v>111.0</v>
      </c>
      <c r="X1584" s="356"/>
      <c r="Y1584" s="356">
        <v>80.0</v>
      </c>
      <c r="Z1584" s="356"/>
      <c r="AA1584" s="356"/>
      <c r="AB1584" s="356">
        <v>23.0</v>
      </c>
      <c r="AC1584" s="356">
        <v>18.0</v>
      </c>
      <c r="AD1584" s="356">
        <v>2.0</v>
      </c>
      <c r="AE1584" s="356"/>
      <c r="AF1584" s="356">
        <v>20.0</v>
      </c>
      <c r="AG1584" s="356">
        <v>2.0</v>
      </c>
      <c r="AH1584" s="356"/>
      <c r="AI1584" s="356">
        <v>13.0</v>
      </c>
      <c r="AJ1584" s="353"/>
      <c r="AK1584" s="353"/>
      <c r="AL1584" s="353"/>
      <c r="AM1584" s="353"/>
      <c r="AN1584" s="353"/>
      <c r="AO1584" s="353"/>
      <c r="AP1584" s="353"/>
    </row>
    <row r="1585">
      <c r="A1585" s="345">
        <v>44073.0</v>
      </c>
      <c r="B1585" s="356">
        <v>55.0</v>
      </c>
      <c r="C1585" s="356">
        <v>28.0</v>
      </c>
      <c r="D1585" s="356">
        <v>37.0</v>
      </c>
      <c r="E1585" s="356"/>
      <c r="F1585" s="356">
        <v>9.0</v>
      </c>
      <c r="G1585" s="356">
        <v>8.0</v>
      </c>
      <c r="H1585" s="356">
        <v>366.0</v>
      </c>
      <c r="I1585" s="356"/>
      <c r="J1585" s="356">
        <v>21.0</v>
      </c>
      <c r="K1585" s="356">
        <v>82.0</v>
      </c>
      <c r="L1585" s="356">
        <v>223.0</v>
      </c>
      <c r="M1585" s="356"/>
      <c r="N1585" s="356">
        <v>18.0</v>
      </c>
      <c r="O1585" s="356">
        <v>35.0</v>
      </c>
      <c r="P1585" s="356">
        <v>96.0</v>
      </c>
      <c r="Q1585" s="356">
        <v>1.0</v>
      </c>
      <c r="R1585" s="356"/>
      <c r="S1585" s="356">
        <v>24.0</v>
      </c>
      <c r="T1585" s="356">
        <v>16.0</v>
      </c>
      <c r="U1585" s="356">
        <v>39.0</v>
      </c>
      <c r="V1585" s="356">
        <v>52.0</v>
      </c>
      <c r="W1585" s="356">
        <v>102.0</v>
      </c>
      <c r="X1585" s="356">
        <v>41.0</v>
      </c>
      <c r="Y1585" s="356">
        <v>80.0</v>
      </c>
      <c r="Z1585" s="356">
        <v>1.0</v>
      </c>
      <c r="AA1585" s="356">
        <v>3.0</v>
      </c>
      <c r="AB1585" s="356">
        <v>28.0</v>
      </c>
      <c r="AC1585" s="356"/>
      <c r="AD1585" s="356"/>
      <c r="AE1585" s="356">
        <v>1.0</v>
      </c>
      <c r="AF1585" s="356">
        <v>5.0</v>
      </c>
      <c r="AG1585" s="356">
        <v>7.0</v>
      </c>
      <c r="AH1585" s="356"/>
      <c r="AI1585" s="356">
        <v>5.0</v>
      </c>
      <c r="AJ1585" s="353"/>
      <c r="AK1585" s="353"/>
      <c r="AL1585" s="353"/>
      <c r="AM1585" s="353"/>
      <c r="AN1585" s="353"/>
      <c r="AO1585" s="353"/>
      <c r="AP1585" s="353"/>
    </row>
    <row r="1586">
      <c r="A1586" s="345">
        <v>44074.0</v>
      </c>
      <c r="B1586" s="356">
        <v>66.0</v>
      </c>
      <c r="C1586" s="356">
        <v>79.0</v>
      </c>
      <c r="D1586" s="356">
        <v>25.0</v>
      </c>
      <c r="E1586" s="356">
        <v>6.0</v>
      </c>
      <c r="F1586" s="356">
        <v>4.0</v>
      </c>
      <c r="G1586" s="356">
        <v>50.0</v>
      </c>
      <c r="H1586" s="356">
        <v>404.0</v>
      </c>
      <c r="I1586" s="356">
        <v>7.0</v>
      </c>
      <c r="J1586" s="356">
        <v>57.0</v>
      </c>
      <c r="K1586" s="356">
        <v>100.0</v>
      </c>
      <c r="L1586" s="356">
        <v>383.0</v>
      </c>
      <c r="M1586" s="356">
        <v>17.0</v>
      </c>
      <c r="N1586" s="356">
        <v>72.0</v>
      </c>
      <c r="O1586" s="356">
        <v>22.0</v>
      </c>
      <c r="P1586" s="356">
        <v>42.0</v>
      </c>
      <c r="Q1586" s="356">
        <v>4.0</v>
      </c>
      <c r="R1586" s="356">
        <v>23.0</v>
      </c>
      <c r="S1586" s="356">
        <v>27.0</v>
      </c>
      <c r="T1586" s="356">
        <v>26.0</v>
      </c>
      <c r="U1586" s="356">
        <v>27.0</v>
      </c>
      <c r="V1586" s="356">
        <v>36.0</v>
      </c>
      <c r="W1586" s="356">
        <v>60.0</v>
      </c>
      <c r="X1586" s="356">
        <v>23.0</v>
      </c>
      <c r="Y1586" s="356">
        <v>87.0</v>
      </c>
      <c r="Z1586" s="356">
        <v>1.0</v>
      </c>
      <c r="AA1586" s="356">
        <v>5.0</v>
      </c>
      <c r="AB1586" s="356">
        <v>43.0</v>
      </c>
      <c r="AC1586" s="356"/>
      <c r="AD1586" s="356">
        <v>56.0</v>
      </c>
      <c r="AE1586" s="356">
        <v>6.0</v>
      </c>
      <c r="AF1586" s="356"/>
      <c r="AG1586" s="356"/>
      <c r="AH1586" s="356"/>
      <c r="AI1586" s="356">
        <v>16.0</v>
      </c>
      <c r="AJ1586" s="353"/>
      <c r="AK1586" s="353"/>
      <c r="AL1586" s="353"/>
      <c r="AM1586" s="353"/>
      <c r="AN1586" s="353"/>
      <c r="AO1586" s="353"/>
      <c r="AP1586" s="353"/>
    </row>
    <row r="1587">
      <c r="A1587" s="347">
        <f t="shared" ref="A1587:A1592" si="408">A1586+1</f>
        <v>44075</v>
      </c>
      <c r="B1587" s="356">
        <v>83.0</v>
      </c>
      <c r="C1587" s="356">
        <v>100.0</v>
      </c>
      <c r="D1587" s="356">
        <v>61.0</v>
      </c>
      <c r="E1587" s="356"/>
      <c r="F1587" s="356"/>
      <c r="G1587" s="356">
        <v>10.0</v>
      </c>
      <c r="H1587" s="356">
        <v>729.0</v>
      </c>
      <c r="I1587" s="356"/>
      <c r="J1587" s="356">
        <v>52.0</v>
      </c>
      <c r="K1587" s="356">
        <v>121.0</v>
      </c>
      <c r="L1587" s="356">
        <v>324.0</v>
      </c>
      <c r="M1587" s="356"/>
      <c r="N1587" s="356">
        <v>17.0</v>
      </c>
      <c r="O1587" s="356">
        <v>20.0</v>
      </c>
      <c r="P1587" s="356">
        <v>101.0</v>
      </c>
      <c r="Q1587" s="356">
        <v>6.0</v>
      </c>
      <c r="R1587" s="356"/>
      <c r="S1587" s="356">
        <v>28.0</v>
      </c>
      <c r="T1587" s="356">
        <v>65.0</v>
      </c>
      <c r="U1587" s="356">
        <v>19.0</v>
      </c>
      <c r="V1587" s="356">
        <v>33.0</v>
      </c>
      <c r="W1587" s="356">
        <v>99.0</v>
      </c>
      <c r="X1587" s="356">
        <v>15.0</v>
      </c>
      <c r="Y1587" s="356">
        <v>75.0</v>
      </c>
      <c r="Z1587" s="356"/>
      <c r="AA1587" s="356"/>
      <c r="AB1587" s="356">
        <v>20.0</v>
      </c>
      <c r="AC1587" s="356"/>
      <c r="AD1587" s="356">
        <v>38.0</v>
      </c>
      <c r="AE1587" s="356">
        <v>23.0</v>
      </c>
      <c r="AF1587" s="356">
        <v>25.0</v>
      </c>
      <c r="AG1587" s="356">
        <v>7.0</v>
      </c>
      <c r="AH1587" s="356"/>
      <c r="AI1587" s="356">
        <v>27.0</v>
      </c>
      <c r="AJ1587" s="353"/>
      <c r="AK1587" s="353"/>
      <c r="AL1587" s="353"/>
      <c r="AM1587" s="353"/>
      <c r="AN1587" s="353"/>
      <c r="AO1587" s="353"/>
      <c r="AP1587" s="353"/>
    </row>
    <row r="1588">
      <c r="A1588" s="347">
        <f t="shared" si="408"/>
        <v>44076</v>
      </c>
      <c r="B1588" s="353"/>
      <c r="C1588" s="357">
        <v>101.0</v>
      </c>
      <c r="D1588" s="357">
        <v>22.0</v>
      </c>
      <c r="E1588" s="357">
        <v>1.0</v>
      </c>
      <c r="F1588" s="357"/>
      <c r="G1588" s="357">
        <v>25.0</v>
      </c>
      <c r="H1588" s="357">
        <v>474.0</v>
      </c>
      <c r="I1588" s="357"/>
      <c r="J1588" s="357">
        <v>137.0</v>
      </c>
      <c r="K1588" s="357">
        <v>200.0</v>
      </c>
      <c r="L1588" s="357">
        <v>314.0</v>
      </c>
      <c r="M1588" s="357">
        <v>21.0</v>
      </c>
      <c r="N1588" s="357">
        <v>67.0</v>
      </c>
      <c r="O1588" s="357"/>
      <c r="P1588" s="357">
        <v>105.0</v>
      </c>
      <c r="Q1588" s="357">
        <v>1.0</v>
      </c>
      <c r="R1588" s="357">
        <v>3.0</v>
      </c>
      <c r="S1588" s="357">
        <v>29.0</v>
      </c>
      <c r="T1588" s="357">
        <v>23.0</v>
      </c>
      <c r="U1588" s="357">
        <v>66.0</v>
      </c>
      <c r="V1588" s="357">
        <v>51.0</v>
      </c>
      <c r="W1588" s="357">
        <v>106.0</v>
      </c>
      <c r="X1588" s="357">
        <v>5.0</v>
      </c>
      <c r="Y1588" s="357">
        <v>90.0</v>
      </c>
      <c r="Z1588" s="357"/>
      <c r="AA1588" s="357">
        <v>5.0</v>
      </c>
      <c r="AB1588" s="357">
        <v>10.0</v>
      </c>
      <c r="AC1588" s="357"/>
      <c r="AD1588" s="357">
        <v>10.0</v>
      </c>
      <c r="AE1588" s="357">
        <v>6.0</v>
      </c>
      <c r="AF1588" s="357">
        <v>21.0</v>
      </c>
      <c r="AG1588" s="357">
        <v>1.0</v>
      </c>
      <c r="AH1588" s="357">
        <v>3.0</v>
      </c>
      <c r="AI1588" s="357">
        <v>17.0</v>
      </c>
      <c r="AJ1588" s="353"/>
      <c r="AK1588" s="353"/>
      <c r="AL1588" s="353"/>
      <c r="AM1588" s="353"/>
      <c r="AN1588" s="353"/>
      <c r="AO1588" s="353"/>
      <c r="AP1588" s="353"/>
    </row>
    <row r="1589">
      <c r="A1589" s="347">
        <f t="shared" si="408"/>
        <v>44077</v>
      </c>
      <c r="B1589" s="357">
        <v>8.0</v>
      </c>
      <c r="C1589" s="357">
        <v>117.0</v>
      </c>
      <c r="D1589" s="357">
        <v>24.0</v>
      </c>
      <c r="E1589" s="357">
        <v>2.0</v>
      </c>
      <c r="F1589" s="357"/>
      <c r="G1589" s="357">
        <v>14.0</v>
      </c>
      <c r="H1589" s="357">
        <v>700.0</v>
      </c>
      <c r="I1589" s="357">
        <v>1.0</v>
      </c>
      <c r="J1589" s="357">
        <v>30.0</v>
      </c>
      <c r="K1589" s="357">
        <v>135.0</v>
      </c>
      <c r="L1589" s="357">
        <v>340.0</v>
      </c>
      <c r="M1589" s="357">
        <v>10.0</v>
      </c>
      <c r="N1589" s="357">
        <v>77.0</v>
      </c>
      <c r="O1589" s="357">
        <v>85.0</v>
      </c>
      <c r="P1589" s="357">
        <v>139.0</v>
      </c>
      <c r="Q1589" s="357">
        <v>15.0</v>
      </c>
      <c r="R1589" s="357">
        <v>8.0</v>
      </c>
      <c r="S1589" s="357">
        <v>12.0</v>
      </c>
      <c r="T1589" s="357">
        <v>37.0</v>
      </c>
      <c r="U1589" s="357">
        <v>21.0</v>
      </c>
      <c r="V1589" s="357">
        <v>35.0</v>
      </c>
      <c r="W1589" s="357">
        <v>112.0</v>
      </c>
      <c r="X1589" s="357">
        <v>9.0</v>
      </c>
      <c r="Y1589" s="357">
        <v>87.0</v>
      </c>
      <c r="Z1589" s="357">
        <v>1.0</v>
      </c>
      <c r="AA1589" s="357">
        <v>2.0</v>
      </c>
      <c r="AB1589" s="357">
        <v>23.0</v>
      </c>
      <c r="AC1589" s="357"/>
      <c r="AD1589" s="357">
        <v>17.0</v>
      </c>
      <c r="AE1589" s="357">
        <v>1.0</v>
      </c>
      <c r="AF1589" s="357"/>
      <c r="AG1589" s="357">
        <v>2.0</v>
      </c>
      <c r="AH1589" s="357">
        <v>4.0</v>
      </c>
      <c r="AI1589" s="357">
        <v>16.0</v>
      </c>
      <c r="AJ1589" s="353"/>
      <c r="AK1589" s="353"/>
      <c r="AL1589" s="353"/>
      <c r="AM1589" s="353"/>
      <c r="AN1589" s="353"/>
      <c r="AO1589" s="353"/>
      <c r="AP1589" s="353"/>
    </row>
    <row r="1590">
      <c r="A1590" s="347">
        <f t="shared" si="408"/>
        <v>44078</v>
      </c>
      <c r="B1590" s="357">
        <v>31.0</v>
      </c>
      <c r="C1590" s="357">
        <v>81.0</v>
      </c>
      <c r="D1590" s="357">
        <v>27.0</v>
      </c>
      <c r="E1590" s="357">
        <v>2.0</v>
      </c>
      <c r="F1590" s="357"/>
      <c r="G1590" s="357">
        <v>21.0</v>
      </c>
      <c r="H1590" s="357">
        <v>819.0</v>
      </c>
      <c r="I1590" s="357">
        <v>13.0</v>
      </c>
      <c r="J1590" s="357">
        <v>86.0</v>
      </c>
      <c r="K1590" s="357">
        <v>120.0</v>
      </c>
      <c r="L1590" s="357">
        <v>284.0</v>
      </c>
      <c r="M1590" s="357">
        <v>12.0</v>
      </c>
      <c r="N1590" s="357">
        <v>88.0</v>
      </c>
      <c r="O1590" s="357">
        <v>90.0</v>
      </c>
      <c r="P1590" s="357">
        <v>37.0</v>
      </c>
      <c r="Q1590" s="357">
        <v>5.0</v>
      </c>
      <c r="R1590" s="357">
        <v>9.0</v>
      </c>
      <c r="S1590" s="357">
        <v>14.0</v>
      </c>
      <c r="T1590" s="357">
        <v>36.0</v>
      </c>
      <c r="U1590" s="357">
        <v>70.0</v>
      </c>
      <c r="V1590" s="357">
        <v>40.0</v>
      </c>
      <c r="W1590" s="357">
        <v>54.0</v>
      </c>
      <c r="X1590" s="357">
        <v>8.0</v>
      </c>
      <c r="Y1590" s="357">
        <v>64.0</v>
      </c>
      <c r="Z1590" s="357">
        <v>1.0</v>
      </c>
      <c r="AA1590" s="357">
        <v>2.0</v>
      </c>
      <c r="AB1590" s="357">
        <v>55.0</v>
      </c>
      <c r="AC1590" s="357"/>
      <c r="AD1590" s="357">
        <v>25.0</v>
      </c>
      <c r="AE1590" s="357">
        <v>5.0</v>
      </c>
      <c r="AF1590" s="357">
        <v>18.0</v>
      </c>
      <c r="AG1590" s="357">
        <v>3.0</v>
      </c>
      <c r="AH1590" s="357"/>
      <c r="AI1590" s="357">
        <v>6.0</v>
      </c>
      <c r="AJ1590" s="353"/>
      <c r="AK1590" s="353"/>
      <c r="AL1590" s="353"/>
      <c r="AM1590" s="353"/>
      <c r="AN1590" s="353"/>
      <c r="AO1590" s="353"/>
      <c r="AP1590" s="353"/>
    </row>
    <row r="1591">
      <c r="A1591" s="347">
        <f t="shared" si="408"/>
        <v>44079</v>
      </c>
      <c r="B1591" s="353"/>
      <c r="C1591" s="357">
        <v>94.0</v>
      </c>
      <c r="D1591" s="357">
        <v>29.0</v>
      </c>
      <c r="E1591" s="357">
        <v>3.0</v>
      </c>
      <c r="F1591" s="357">
        <v>1.0</v>
      </c>
      <c r="G1591" s="357">
        <v>20.0</v>
      </c>
      <c r="H1591" s="357">
        <v>731.0</v>
      </c>
      <c r="I1591" s="357">
        <v>11.0</v>
      </c>
      <c r="J1591" s="357">
        <v>45.0</v>
      </c>
      <c r="K1591" s="357">
        <v>285.0</v>
      </c>
      <c r="L1591" s="357">
        <v>279.0</v>
      </c>
      <c r="M1591" s="357">
        <v>14.0</v>
      </c>
      <c r="N1591" s="357">
        <v>136.0</v>
      </c>
      <c r="O1591" s="357"/>
      <c r="P1591" s="357">
        <v>37.0</v>
      </c>
      <c r="Q1591" s="357">
        <v>3.0</v>
      </c>
      <c r="R1591" s="357"/>
      <c r="S1591" s="357">
        <v>25.0</v>
      </c>
      <c r="T1591" s="357">
        <v>13.0</v>
      </c>
      <c r="U1591" s="357">
        <v>30.0</v>
      </c>
      <c r="V1591" s="357">
        <v>43.0</v>
      </c>
      <c r="W1591" s="357">
        <v>113.0</v>
      </c>
      <c r="X1591" s="357">
        <v>9.0</v>
      </c>
      <c r="Y1591" s="357">
        <v>50.0</v>
      </c>
      <c r="Z1591" s="357">
        <v>2.0</v>
      </c>
      <c r="AA1591" s="357">
        <v>1.0</v>
      </c>
      <c r="AB1591" s="357">
        <v>107.0</v>
      </c>
      <c r="AC1591" s="357"/>
      <c r="AD1591" s="357">
        <v>18.0</v>
      </c>
      <c r="AE1591" s="357">
        <v>16.0</v>
      </c>
      <c r="AF1591" s="357">
        <v>69.0</v>
      </c>
      <c r="AG1591" s="357">
        <v>10.0</v>
      </c>
      <c r="AH1591" s="357">
        <v>6.0</v>
      </c>
      <c r="AI1591" s="357">
        <v>20.0</v>
      </c>
      <c r="AJ1591" s="353"/>
      <c r="AK1591" s="353"/>
      <c r="AL1591" s="353"/>
      <c r="AM1591" s="353"/>
      <c r="AN1591" s="353"/>
      <c r="AO1591" s="353"/>
      <c r="AP1591" s="353"/>
    </row>
    <row r="1592">
      <c r="A1592" s="347">
        <f t="shared" si="408"/>
        <v>44080</v>
      </c>
      <c r="B1592" s="353"/>
      <c r="C1592" s="357">
        <v>90.0</v>
      </c>
      <c r="D1592" s="357">
        <v>28.0</v>
      </c>
      <c r="E1592" s="357"/>
      <c r="F1592" s="357"/>
      <c r="G1592" s="357">
        <v>41.0</v>
      </c>
      <c r="H1592" s="357">
        <v>801.0</v>
      </c>
      <c r="I1592" s="357"/>
      <c r="J1592" s="357">
        <v>54.0</v>
      </c>
      <c r="K1592" s="357">
        <v>184.0</v>
      </c>
      <c r="L1592" s="357">
        <v>364.0</v>
      </c>
      <c r="M1592" s="357"/>
      <c r="N1592" s="357">
        <v>177.0</v>
      </c>
      <c r="O1592" s="357"/>
      <c r="P1592" s="357">
        <v>95.0</v>
      </c>
      <c r="Q1592" s="357"/>
      <c r="R1592" s="357"/>
      <c r="S1592" s="357">
        <v>21.0</v>
      </c>
      <c r="T1592" s="357">
        <v>47.0</v>
      </c>
      <c r="U1592" s="357">
        <v>23.0</v>
      </c>
      <c r="V1592" s="357">
        <v>20.0</v>
      </c>
      <c r="W1592" s="357">
        <v>105.0</v>
      </c>
      <c r="X1592" s="357">
        <v>3.0</v>
      </c>
      <c r="Y1592" s="357">
        <v>50.0</v>
      </c>
      <c r="Z1592" s="357"/>
      <c r="AA1592" s="357">
        <v>6.0</v>
      </c>
      <c r="AB1592" s="357">
        <v>30.0</v>
      </c>
      <c r="AC1592" s="357"/>
      <c r="AD1592" s="357">
        <v>22.0</v>
      </c>
      <c r="AE1592" s="357">
        <v>2.0</v>
      </c>
      <c r="AF1592" s="357"/>
      <c r="AG1592" s="357">
        <v>6.0</v>
      </c>
      <c r="AH1592" s="357">
        <v>1.0</v>
      </c>
      <c r="AI1592" s="357">
        <v>4.0</v>
      </c>
      <c r="AJ1592" s="353"/>
      <c r="AK1592" s="353"/>
      <c r="AL1592" s="353"/>
      <c r="AM1592" s="353"/>
      <c r="AN1592" s="353"/>
      <c r="AO1592" s="353"/>
      <c r="AP1592" s="353"/>
    </row>
    <row r="1593">
      <c r="A1593" s="345">
        <v>44081.0</v>
      </c>
      <c r="B1593" s="353"/>
      <c r="C1593" s="357">
        <v>94.0</v>
      </c>
      <c r="D1593" s="357">
        <v>35.0</v>
      </c>
      <c r="E1593" s="357"/>
      <c r="F1593" s="357">
        <v>10.0</v>
      </c>
      <c r="G1593" s="357">
        <v>32.0</v>
      </c>
      <c r="H1593" s="357">
        <v>662.0</v>
      </c>
      <c r="I1593" s="357"/>
      <c r="J1593" s="357">
        <v>88.0</v>
      </c>
      <c r="K1593" s="357">
        <v>163.0</v>
      </c>
      <c r="L1593" s="357">
        <v>345.0</v>
      </c>
      <c r="M1593" s="357"/>
      <c r="N1593" s="357">
        <v>10.0</v>
      </c>
      <c r="O1593" s="357"/>
      <c r="P1593" s="357">
        <v>49.0</v>
      </c>
      <c r="Q1593" s="357">
        <v>1.0</v>
      </c>
      <c r="R1593" s="357">
        <v>52.0</v>
      </c>
      <c r="S1593" s="357">
        <v>16.0</v>
      </c>
      <c r="T1593" s="357">
        <v>30.0</v>
      </c>
      <c r="U1593" s="357">
        <v>57.0</v>
      </c>
      <c r="V1593" s="357">
        <v>52.0</v>
      </c>
      <c r="W1593" s="357">
        <v>92.0</v>
      </c>
      <c r="X1593" s="357">
        <v>51.0</v>
      </c>
      <c r="Y1593" s="357">
        <v>83.0</v>
      </c>
      <c r="Z1593" s="357">
        <v>2.0</v>
      </c>
      <c r="AA1593" s="357"/>
      <c r="AB1593" s="357">
        <v>48.0</v>
      </c>
      <c r="AC1593" s="357"/>
      <c r="AD1593" s="357">
        <v>29.0</v>
      </c>
      <c r="AE1593" s="357">
        <v>8.0</v>
      </c>
      <c r="AF1593" s="357">
        <v>39.0</v>
      </c>
      <c r="AG1593" s="357">
        <v>3.0</v>
      </c>
      <c r="AH1593" s="357"/>
      <c r="AI1593" s="357">
        <v>26.0</v>
      </c>
      <c r="AJ1593" s="353"/>
      <c r="AK1593" s="353"/>
      <c r="AL1593" s="353"/>
      <c r="AM1593" s="353"/>
      <c r="AN1593" s="353"/>
      <c r="AO1593" s="353"/>
      <c r="AP1593" s="353"/>
    </row>
    <row r="1594">
      <c r="A1594" s="345">
        <v>44082.0</v>
      </c>
      <c r="B1594" s="348">
        <v>60.0</v>
      </c>
      <c r="C1594" s="348">
        <v>114.0</v>
      </c>
      <c r="D1594" s="348">
        <v>26.0</v>
      </c>
      <c r="E1594" s="348">
        <v>4.0</v>
      </c>
      <c r="F1594" s="348"/>
      <c r="G1594" s="348">
        <v>27.0</v>
      </c>
      <c r="H1594" s="348">
        <v>929.0</v>
      </c>
      <c r="I1594" s="348"/>
      <c r="J1594" s="348">
        <v>76.0</v>
      </c>
      <c r="K1594" s="348">
        <v>148.0</v>
      </c>
      <c r="L1594" s="348">
        <v>342.0</v>
      </c>
      <c r="M1594" s="348">
        <v>5.0</v>
      </c>
      <c r="N1594" s="348">
        <v>56.0</v>
      </c>
      <c r="O1594" s="348"/>
      <c r="P1594" s="348">
        <v>38.0</v>
      </c>
      <c r="Q1594" s="348">
        <v>7.0</v>
      </c>
      <c r="R1594" s="348">
        <v>7.0</v>
      </c>
      <c r="S1594" s="348">
        <v>19.0</v>
      </c>
      <c r="T1594" s="348">
        <v>32.0</v>
      </c>
      <c r="U1594" s="348">
        <v>51.0</v>
      </c>
      <c r="V1594" s="348">
        <v>18.0</v>
      </c>
      <c r="W1594" s="348">
        <v>86.0</v>
      </c>
      <c r="X1594" s="348">
        <v>23.0</v>
      </c>
      <c r="Y1594" s="348">
        <v>100.0</v>
      </c>
      <c r="Z1594" s="348"/>
      <c r="AA1594" s="348">
        <v>6.0</v>
      </c>
      <c r="AB1594" s="348">
        <v>43.0</v>
      </c>
      <c r="AC1594" s="348"/>
      <c r="AD1594" s="348">
        <v>47.0</v>
      </c>
      <c r="AE1594" s="348">
        <v>3.0</v>
      </c>
      <c r="AF1594" s="348">
        <v>24.0</v>
      </c>
      <c r="AG1594" s="348">
        <v>4.0</v>
      </c>
      <c r="AH1594" s="348"/>
      <c r="AI1594" s="348">
        <v>11.0</v>
      </c>
      <c r="AJ1594" s="353"/>
      <c r="AK1594" s="353"/>
      <c r="AL1594" s="353"/>
      <c r="AM1594" s="353"/>
      <c r="AN1594" s="353"/>
      <c r="AO1594" s="353"/>
      <c r="AP1594" s="353"/>
    </row>
    <row r="1595">
      <c r="A1595" s="345">
        <v>44083.0</v>
      </c>
      <c r="B1595" s="348">
        <v>10.0</v>
      </c>
      <c r="C1595" s="348">
        <v>97.0</v>
      </c>
      <c r="D1595" s="348">
        <v>21.0</v>
      </c>
      <c r="E1595" s="348"/>
      <c r="F1595" s="348">
        <v>5.0</v>
      </c>
      <c r="G1595" s="348">
        <v>52.0</v>
      </c>
      <c r="H1595" s="348">
        <v>841.0</v>
      </c>
      <c r="I1595" s="348">
        <v>6.0</v>
      </c>
      <c r="J1595" s="348">
        <v>48.0</v>
      </c>
      <c r="K1595" s="348">
        <v>162.0</v>
      </c>
      <c r="L1595" s="348">
        <v>340.0</v>
      </c>
      <c r="M1595" s="348">
        <v>2.0</v>
      </c>
      <c r="N1595" s="348">
        <v>96.0</v>
      </c>
      <c r="O1595" s="348">
        <v>15.0</v>
      </c>
      <c r="P1595" s="348">
        <v>107.0</v>
      </c>
      <c r="Q1595" s="348">
        <v>1.0</v>
      </c>
      <c r="R1595" s="348"/>
      <c r="S1595" s="348">
        <v>25.0</v>
      </c>
      <c r="T1595" s="348">
        <v>27.0</v>
      </c>
      <c r="U1595" s="348">
        <v>65.0</v>
      </c>
      <c r="V1595" s="348">
        <v>24.0</v>
      </c>
      <c r="W1595" s="348">
        <v>91.0</v>
      </c>
      <c r="X1595" s="348">
        <v>29.0</v>
      </c>
      <c r="Y1595" s="348">
        <v>40.0</v>
      </c>
      <c r="Z1595" s="348">
        <v>2.0</v>
      </c>
      <c r="AA1595" s="348">
        <v>10.0</v>
      </c>
      <c r="AB1595" s="348">
        <v>84.0</v>
      </c>
      <c r="AC1595" s="348"/>
      <c r="AD1595" s="348">
        <v>11.0</v>
      </c>
      <c r="AE1595" s="348">
        <v>12.0</v>
      </c>
      <c r="AF1595" s="348"/>
      <c r="AG1595" s="348">
        <v>12.0</v>
      </c>
      <c r="AH1595" s="348"/>
      <c r="AI1595" s="348">
        <v>7.0</v>
      </c>
      <c r="AJ1595" s="353"/>
      <c r="AK1595" s="353"/>
      <c r="AL1595" s="353"/>
      <c r="AM1595" s="353"/>
      <c r="AN1595" s="353"/>
      <c r="AO1595" s="353"/>
      <c r="AP1595" s="353"/>
    </row>
    <row r="1596">
      <c r="A1596" s="345">
        <v>44084.0</v>
      </c>
      <c r="B1596" s="353"/>
      <c r="C1596" s="348">
        <v>115.0</v>
      </c>
      <c r="D1596" s="348">
        <v>31.0</v>
      </c>
      <c r="E1596" s="348">
        <v>2.0</v>
      </c>
      <c r="F1596" s="348">
        <v>8.0</v>
      </c>
      <c r="G1596" s="348">
        <v>30.0</v>
      </c>
      <c r="H1596" s="348">
        <v>1004.0</v>
      </c>
      <c r="I1596" s="348">
        <v>25.0</v>
      </c>
      <c r="J1596" s="348">
        <v>109.0</v>
      </c>
      <c r="K1596" s="348">
        <v>132.0</v>
      </c>
      <c r="L1596" s="348">
        <v>207.0</v>
      </c>
      <c r="M1596" s="348"/>
      <c r="N1596" s="348">
        <v>130.0</v>
      </c>
      <c r="O1596" s="348">
        <v>30.0</v>
      </c>
      <c r="P1596" s="348">
        <v>138.0</v>
      </c>
      <c r="Q1596" s="348">
        <v>6.0</v>
      </c>
      <c r="R1596" s="348"/>
      <c r="S1596" s="348">
        <v>31.0</v>
      </c>
      <c r="T1596" s="348">
        <v>19.0</v>
      </c>
      <c r="U1596" s="348">
        <v>60.0</v>
      </c>
      <c r="V1596" s="348">
        <v>36.0</v>
      </c>
      <c r="W1596" s="348">
        <v>60.0</v>
      </c>
      <c r="X1596" s="348">
        <v>11.0</v>
      </c>
      <c r="Y1596" s="348"/>
      <c r="Z1596" s="348">
        <v>1.0</v>
      </c>
      <c r="AA1596" s="348">
        <v>2.0</v>
      </c>
      <c r="AB1596" s="348">
        <v>61.0</v>
      </c>
      <c r="AC1596" s="348"/>
      <c r="AD1596" s="348"/>
      <c r="AE1596" s="348">
        <v>4.0</v>
      </c>
      <c r="AF1596" s="348">
        <v>21.0</v>
      </c>
      <c r="AG1596" s="348">
        <v>8.0</v>
      </c>
      <c r="AH1596" s="348"/>
      <c r="AI1596" s="348">
        <v>29.0</v>
      </c>
      <c r="AJ1596" s="353"/>
      <c r="AK1596" s="353"/>
      <c r="AL1596" s="353"/>
      <c r="AM1596" s="353"/>
      <c r="AN1596" s="353"/>
      <c r="AO1596" s="353"/>
      <c r="AP1596" s="353"/>
    </row>
    <row r="1597">
      <c r="A1597" s="345">
        <v>44085.0</v>
      </c>
      <c r="B1597" s="353"/>
      <c r="C1597" s="348">
        <v>92.0</v>
      </c>
      <c r="D1597" s="348">
        <v>38.0</v>
      </c>
      <c r="E1597" s="348"/>
      <c r="F1597" s="348"/>
      <c r="G1597" s="348">
        <v>15.0</v>
      </c>
      <c r="H1597" s="348">
        <v>900.0</v>
      </c>
      <c r="I1597" s="348">
        <v>10.0</v>
      </c>
      <c r="J1597" s="348">
        <v>286.0</v>
      </c>
      <c r="K1597" s="348">
        <v>194.0</v>
      </c>
      <c r="L1597" s="348">
        <v>284.0</v>
      </c>
      <c r="M1597" s="348">
        <v>23.0</v>
      </c>
      <c r="N1597" s="348">
        <v>101.0</v>
      </c>
      <c r="O1597" s="348">
        <v>10.0</v>
      </c>
      <c r="P1597" s="348">
        <v>101.0</v>
      </c>
      <c r="Q1597" s="348">
        <v>4.0</v>
      </c>
      <c r="R1597" s="348">
        <v>70.0</v>
      </c>
      <c r="S1597" s="348">
        <v>19.0</v>
      </c>
      <c r="T1597" s="348">
        <v>67.0</v>
      </c>
      <c r="U1597" s="348">
        <v>50.0</v>
      </c>
      <c r="V1597" s="348">
        <v>26.0</v>
      </c>
      <c r="W1597" s="348">
        <v>75.0</v>
      </c>
      <c r="X1597" s="348">
        <v>33.0</v>
      </c>
      <c r="Y1597" s="348">
        <v>139.0</v>
      </c>
      <c r="Z1597" s="348"/>
      <c r="AA1597" s="348">
        <v>3.0</v>
      </c>
      <c r="AB1597" s="348">
        <v>68.0</v>
      </c>
      <c r="AC1597" s="348">
        <v>5.0</v>
      </c>
      <c r="AD1597" s="348">
        <v>38.0</v>
      </c>
      <c r="AE1597" s="348">
        <v>17.0</v>
      </c>
      <c r="AF1597" s="348">
        <v>26.0</v>
      </c>
      <c r="AG1597" s="348">
        <v>5.0</v>
      </c>
      <c r="AH1597" s="348"/>
      <c r="AI1597" s="348">
        <v>8.0</v>
      </c>
      <c r="AJ1597" s="353"/>
      <c r="AK1597" s="353"/>
      <c r="AL1597" s="353"/>
      <c r="AM1597" s="353"/>
      <c r="AN1597" s="353"/>
      <c r="AO1597" s="353"/>
      <c r="AP1597" s="353"/>
    </row>
    <row r="1598">
      <c r="A1598" s="362">
        <v>44086.0</v>
      </c>
      <c r="B1598" s="353"/>
      <c r="C1598" s="348">
        <v>64.0</v>
      </c>
      <c r="D1598" s="348">
        <v>40.0</v>
      </c>
      <c r="E1598" s="348"/>
      <c r="F1598" s="348"/>
      <c r="G1598" s="348">
        <v>12.0</v>
      </c>
      <c r="H1598" s="348">
        <v>665.0</v>
      </c>
      <c r="I1598" s="348">
        <v>7.0</v>
      </c>
      <c r="J1598" s="348">
        <v>332.0</v>
      </c>
      <c r="K1598" s="348">
        <v>152.0</v>
      </c>
      <c r="L1598" s="348">
        <v>362.0</v>
      </c>
      <c r="M1598" s="348">
        <v>3.0</v>
      </c>
      <c r="N1598" s="348">
        <v>100.0</v>
      </c>
      <c r="O1598" s="348">
        <v>15.0</v>
      </c>
      <c r="P1598" s="348">
        <v>84.0</v>
      </c>
      <c r="Q1598" s="348">
        <v>1.0</v>
      </c>
      <c r="R1598" s="348">
        <v>37.0</v>
      </c>
      <c r="S1598" s="348">
        <v>26.0</v>
      </c>
      <c r="T1598" s="348">
        <v>48.0</v>
      </c>
      <c r="U1598" s="348">
        <v>5.0</v>
      </c>
      <c r="V1598" s="348">
        <v>40.0</v>
      </c>
      <c r="W1598" s="348">
        <v>83.0</v>
      </c>
      <c r="X1598" s="348">
        <v>10.0</v>
      </c>
      <c r="Y1598" s="348">
        <v>78.0</v>
      </c>
      <c r="Z1598" s="348"/>
      <c r="AA1598" s="348"/>
      <c r="AB1598" s="348">
        <v>24.0</v>
      </c>
      <c r="AC1598" s="348"/>
      <c r="AD1598" s="348">
        <v>7.0</v>
      </c>
      <c r="AE1598" s="348">
        <v>5.0</v>
      </c>
      <c r="AF1598" s="348">
        <v>27.0</v>
      </c>
      <c r="AG1598" s="348">
        <v>7.0</v>
      </c>
      <c r="AH1598" s="348"/>
      <c r="AI1598" s="348">
        <v>7.0</v>
      </c>
      <c r="AJ1598" s="353"/>
      <c r="AK1598" s="353"/>
      <c r="AL1598" s="353"/>
      <c r="AM1598" s="353"/>
      <c r="AN1598" s="353"/>
      <c r="AO1598" s="353"/>
      <c r="AP1598" s="353"/>
    </row>
    <row r="1599">
      <c r="A1599" s="347">
        <f t="shared" ref="A1599:A1603" si="409">A1598+1</f>
        <v>44087</v>
      </c>
      <c r="B1599" s="353"/>
      <c r="C1599" s="348">
        <v>98.0</v>
      </c>
      <c r="D1599" s="348">
        <v>34.0</v>
      </c>
      <c r="E1599" s="348">
        <v>2.0</v>
      </c>
      <c r="F1599" s="348"/>
      <c r="G1599" s="348">
        <v>7.0</v>
      </c>
      <c r="H1599" s="348">
        <v>958.0</v>
      </c>
      <c r="I1599" s="348">
        <v>4.0</v>
      </c>
      <c r="J1599" s="348">
        <v>192.0</v>
      </c>
      <c r="K1599" s="348">
        <v>110.0</v>
      </c>
      <c r="L1599" s="348">
        <v>616.0</v>
      </c>
      <c r="M1599" s="348">
        <v>2.0</v>
      </c>
      <c r="N1599" s="348">
        <v>143.0</v>
      </c>
      <c r="O1599" s="348">
        <v>6.0</v>
      </c>
      <c r="P1599" s="348">
        <v>78.0</v>
      </c>
      <c r="Q1599" s="348">
        <v>6.0</v>
      </c>
      <c r="R1599" s="348"/>
      <c r="S1599" s="348">
        <v>9.0</v>
      </c>
      <c r="T1599" s="348">
        <v>48.0</v>
      </c>
      <c r="U1599" s="348">
        <v>23.0</v>
      </c>
      <c r="V1599" s="348">
        <v>12.0</v>
      </c>
      <c r="W1599" s="348">
        <v>64.0</v>
      </c>
      <c r="X1599" s="348">
        <v>25.0</v>
      </c>
      <c r="Y1599" s="348">
        <v>47.0</v>
      </c>
      <c r="Z1599" s="348">
        <v>2.0</v>
      </c>
      <c r="AA1599" s="348">
        <v>5.0</v>
      </c>
      <c r="AB1599" s="348">
        <v>26.0</v>
      </c>
      <c r="AC1599" s="348">
        <v>8.0</v>
      </c>
      <c r="AD1599" s="348"/>
      <c r="AE1599" s="348"/>
      <c r="AF1599" s="348">
        <v>18.0</v>
      </c>
      <c r="AG1599" s="348">
        <v>3.0</v>
      </c>
      <c r="AH1599" s="348">
        <v>2.0</v>
      </c>
      <c r="AI1599" s="348">
        <v>4.0</v>
      </c>
      <c r="AJ1599" s="353"/>
      <c r="AK1599" s="353"/>
      <c r="AL1599" s="353"/>
      <c r="AM1599" s="353"/>
      <c r="AN1599" s="353"/>
      <c r="AO1599" s="353"/>
      <c r="AP1599" s="353"/>
    </row>
    <row r="1600">
      <c r="A1600" s="347">
        <f t="shared" si="409"/>
        <v>44088</v>
      </c>
      <c r="B1600" s="348">
        <v>52.0</v>
      </c>
      <c r="C1600" s="348">
        <v>91.0</v>
      </c>
      <c r="D1600" s="348">
        <v>23.0</v>
      </c>
      <c r="E1600" s="348"/>
      <c r="F1600" s="348"/>
      <c r="G1600" s="348">
        <v>23.0</v>
      </c>
      <c r="H1600" s="348">
        <v>1494.0</v>
      </c>
      <c r="I1600" s="348"/>
      <c r="J1600" s="348">
        <v>164.0</v>
      </c>
      <c r="K1600" s="348">
        <v>242.0</v>
      </c>
      <c r="L1600" s="348">
        <v>365.0</v>
      </c>
      <c r="M1600" s="348">
        <v>6.0</v>
      </c>
      <c r="N1600" s="348">
        <v>182.0</v>
      </c>
      <c r="O1600" s="348"/>
      <c r="P1600" s="348">
        <v>77.0</v>
      </c>
      <c r="Q1600" s="348">
        <v>9.0</v>
      </c>
      <c r="R1600" s="348">
        <v>77.0</v>
      </c>
      <c r="S1600" s="348">
        <v>23.0</v>
      </c>
      <c r="T1600" s="348">
        <v>99.0</v>
      </c>
      <c r="U1600" s="348">
        <v>41.0</v>
      </c>
      <c r="V1600" s="348">
        <v>40.0</v>
      </c>
      <c r="W1600" s="348">
        <v>57.0</v>
      </c>
      <c r="X1600" s="348">
        <v>11.0</v>
      </c>
      <c r="Y1600" s="348">
        <v>63.0</v>
      </c>
      <c r="Z1600" s="348"/>
      <c r="AA1600" s="348">
        <v>8.0</v>
      </c>
      <c r="AB1600" s="348">
        <v>86.0</v>
      </c>
      <c r="AC1600" s="348"/>
      <c r="AD1600" s="348">
        <v>93.0</v>
      </c>
      <c r="AE1600" s="348">
        <v>20.0</v>
      </c>
      <c r="AF1600" s="348"/>
      <c r="AG1600" s="348">
        <v>1.0</v>
      </c>
      <c r="AH1600" s="348"/>
      <c r="AI1600" s="348">
        <v>48.0</v>
      </c>
      <c r="AJ1600" s="353"/>
      <c r="AK1600" s="353"/>
      <c r="AL1600" s="353"/>
      <c r="AM1600" s="353"/>
      <c r="AN1600" s="353"/>
      <c r="AO1600" s="353"/>
      <c r="AP1600" s="353"/>
    </row>
    <row r="1601">
      <c r="A1601" s="347">
        <f t="shared" si="409"/>
        <v>44089</v>
      </c>
      <c r="B1601" s="348">
        <v>145.0</v>
      </c>
      <c r="C1601" s="348">
        <v>55.0</v>
      </c>
      <c r="D1601" s="348">
        <v>28.0</v>
      </c>
      <c r="E1601" s="348">
        <v>5.0</v>
      </c>
      <c r="F1601" s="348">
        <v>27.0</v>
      </c>
      <c r="G1601" s="348">
        <v>15.0</v>
      </c>
      <c r="H1601" s="348">
        <v>981.0</v>
      </c>
      <c r="I1601" s="348"/>
      <c r="J1601" s="348">
        <v>257.0</v>
      </c>
      <c r="K1601" s="348">
        <v>187.0</v>
      </c>
      <c r="L1601" s="348">
        <v>338.0</v>
      </c>
      <c r="M1601" s="348"/>
      <c r="N1601" s="348">
        <v>84.0</v>
      </c>
      <c r="O1601" s="348">
        <v>18.0</v>
      </c>
      <c r="P1601" s="348">
        <v>56.0</v>
      </c>
      <c r="Q1601" s="348"/>
      <c r="R1601" s="348">
        <v>24.0</v>
      </c>
      <c r="S1601" s="348">
        <v>9.0</v>
      </c>
      <c r="T1601" s="348">
        <v>50.0</v>
      </c>
      <c r="U1601" s="348">
        <v>86.0</v>
      </c>
      <c r="V1601" s="348">
        <v>26.0</v>
      </c>
      <c r="W1601" s="348">
        <v>90.0</v>
      </c>
      <c r="X1601" s="348">
        <v>16.0</v>
      </c>
      <c r="Y1601" s="348"/>
      <c r="Z1601" s="348">
        <v>1.0</v>
      </c>
      <c r="AA1601" s="348">
        <v>6.0</v>
      </c>
      <c r="AB1601" s="348">
        <v>66.0</v>
      </c>
      <c r="AC1601" s="348">
        <v>1.0</v>
      </c>
      <c r="AD1601" s="348">
        <v>13.0</v>
      </c>
      <c r="AE1601" s="348">
        <v>12.0</v>
      </c>
      <c r="AF1601" s="348">
        <v>20.0</v>
      </c>
      <c r="AG1601" s="348">
        <v>5.0</v>
      </c>
      <c r="AH1601" s="348"/>
      <c r="AI1601" s="348">
        <v>39.0</v>
      </c>
      <c r="AJ1601" s="353"/>
      <c r="AK1601" s="353"/>
      <c r="AL1601" s="353"/>
      <c r="AM1601" s="353"/>
      <c r="AN1601" s="353"/>
      <c r="AO1601" s="353"/>
      <c r="AP1601" s="353"/>
    </row>
    <row r="1602">
      <c r="A1602" s="347">
        <f t="shared" si="409"/>
        <v>44090</v>
      </c>
      <c r="B1602" s="355">
        <v>399.0</v>
      </c>
      <c r="C1602" s="355">
        <v>50.0</v>
      </c>
      <c r="D1602" s="355">
        <v>48.0</v>
      </c>
      <c r="E1602" s="355">
        <v>2.0</v>
      </c>
      <c r="F1602" s="355">
        <v>16.0</v>
      </c>
      <c r="G1602" s="355">
        <v>50.0</v>
      </c>
      <c r="H1602" s="356">
        <v>945.0</v>
      </c>
      <c r="I1602" s="355">
        <v>8.0</v>
      </c>
      <c r="J1602" s="356">
        <v>213.0</v>
      </c>
      <c r="K1602" s="355">
        <v>124.0</v>
      </c>
      <c r="L1602" s="356">
        <v>342.0</v>
      </c>
      <c r="M1602" s="355">
        <v>11.0</v>
      </c>
      <c r="N1602" s="355">
        <v>179.0</v>
      </c>
      <c r="O1602" s="355">
        <v>120.0</v>
      </c>
      <c r="P1602" s="355">
        <v>57.0</v>
      </c>
      <c r="Q1602" s="355">
        <v>10.0</v>
      </c>
      <c r="R1602" s="355">
        <v>7.0</v>
      </c>
      <c r="S1602" s="355">
        <v>13.0</v>
      </c>
      <c r="T1602" s="355">
        <v>41.0</v>
      </c>
      <c r="U1602" s="355">
        <v>59.0</v>
      </c>
      <c r="V1602" s="355">
        <v>15.0</v>
      </c>
      <c r="W1602" s="355">
        <v>66.0</v>
      </c>
      <c r="X1602" s="355">
        <v>9.0</v>
      </c>
      <c r="Y1602" s="355">
        <v>132.0</v>
      </c>
      <c r="Z1602" s="353"/>
      <c r="AA1602" s="355">
        <v>22.0</v>
      </c>
      <c r="AB1602" s="355">
        <v>24.0</v>
      </c>
      <c r="AC1602" s="355">
        <v>16.0</v>
      </c>
      <c r="AD1602" s="353"/>
      <c r="AE1602" s="355">
        <v>22.0</v>
      </c>
      <c r="AF1602" s="355">
        <v>10.0</v>
      </c>
      <c r="AG1602" s="355">
        <v>2.0</v>
      </c>
      <c r="AH1602" s="355">
        <v>1.0</v>
      </c>
      <c r="AI1602" s="355">
        <v>23.0</v>
      </c>
      <c r="AJ1602" s="353"/>
      <c r="AK1602" s="353"/>
      <c r="AL1602" s="353"/>
      <c r="AM1602" s="353"/>
      <c r="AN1602" s="353"/>
      <c r="AO1602" s="353"/>
      <c r="AP1602" s="353"/>
    </row>
    <row r="1603">
      <c r="A1603" s="347">
        <f t="shared" si="409"/>
        <v>44091</v>
      </c>
      <c r="B1603" s="353"/>
      <c r="C1603" s="348">
        <v>92.0</v>
      </c>
      <c r="D1603" s="348">
        <v>44.0</v>
      </c>
      <c r="E1603" s="348"/>
      <c r="F1603" s="348">
        <v>18.0</v>
      </c>
      <c r="G1603" s="348">
        <v>20.0</v>
      </c>
      <c r="H1603" s="348">
        <v>952.0</v>
      </c>
      <c r="I1603" s="348">
        <v>8.0</v>
      </c>
      <c r="J1603" s="348">
        <v>331.0</v>
      </c>
      <c r="K1603" s="348">
        <v>230.0</v>
      </c>
      <c r="L1603" s="348">
        <v>281.0</v>
      </c>
      <c r="M1603" s="348">
        <v>4.0</v>
      </c>
      <c r="N1603" s="348">
        <v>102.0</v>
      </c>
      <c r="O1603" s="348"/>
      <c r="P1603" s="348">
        <v>37.0</v>
      </c>
      <c r="Q1603" s="348">
        <v>8.0</v>
      </c>
      <c r="R1603" s="348">
        <v>2.0</v>
      </c>
      <c r="S1603" s="348">
        <v>20.0</v>
      </c>
      <c r="T1603" s="348">
        <v>18.0</v>
      </c>
      <c r="U1603" s="348">
        <v>36.0</v>
      </c>
      <c r="V1603" s="348">
        <v>21.0</v>
      </c>
      <c r="W1603" s="348">
        <v>71.0</v>
      </c>
      <c r="X1603" s="348">
        <v>11.0</v>
      </c>
      <c r="Y1603" s="348">
        <v>12.0</v>
      </c>
      <c r="Z1603" s="348"/>
      <c r="AA1603" s="348">
        <v>21.0</v>
      </c>
      <c r="AB1603" s="348">
        <v>34.0</v>
      </c>
      <c r="AC1603" s="348">
        <v>166.0</v>
      </c>
      <c r="AD1603" s="348"/>
      <c r="AE1603" s="348">
        <v>7.0</v>
      </c>
      <c r="AF1603" s="348">
        <v>16.0</v>
      </c>
      <c r="AG1603" s="348">
        <v>11.0</v>
      </c>
      <c r="AH1603" s="348">
        <v>2.0</v>
      </c>
      <c r="AI1603" s="348">
        <v>10.0</v>
      </c>
      <c r="AJ1603" s="353"/>
      <c r="AK1603" s="353"/>
      <c r="AL1603" s="353"/>
      <c r="AM1603" s="353"/>
      <c r="AN1603" s="353"/>
      <c r="AO1603" s="353"/>
      <c r="AP1603" s="353"/>
    </row>
    <row r="1604">
      <c r="A1604" s="345">
        <v>44092.0</v>
      </c>
      <c r="B1604" s="348">
        <v>160.0</v>
      </c>
      <c r="C1604" s="348">
        <v>94.0</v>
      </c>
      <c r="D1604" s="348">
        <v>26.0</v>
      </c>
      <c r="E1604" s="348">
        <v>3.0</v>
      </c>
      <c r="F1604" s="348">
        <v>4.0</v>
      </c>
      <c r="G1604" s="348">
        <v>31.0</v>
      </c>
      <c r="H1604" s="348">
        <v>1028.0</v>
      </c>
      <c r="I1604" s="348">
        <v>3.0</v>
      </c>
      <c r="J1604" s="348">
        <v>288.0</v>
      </c>
      <c r="K1604" s="348">
        <v>420.0</v>
      </c>
      <c r="L1604" s="348">
        <v>527.0</v>
      </c>
      <c r="M1604" s="348">
        <v>11.0</v>
      </c>
      <c r="N1604" s="348">
        <v>167.0</v>
      </c>
      <c r="O1604" s="348">
        <v>77.0</v>
      </c>
      <c r="P1604" s="348">
        <v>199.0</v>
      </c>
      <c r="Q1604" s="348">
        <v>4.0</v>
      </c>
      <c r="R1604" s="348">
        <v>286.0</v>
      </c>
      <c r="S1604" s="348">
        <v>11.0</v>
      </c>
      <c r="T1604" s="348">
        <v>28.0</v>
      </c>
      <c r="U1604" s="348">
        <v>63.0</v>
      </c>
      <c r="V1604" s="348">
        <v>25.0</v>
      </c>
      <c r="W1604" s="348">
        <v>71.0</v>
      </c>
      <c r="X1604" s="348">
        <v>15.0</v>
      </c>
      <c r="Y1604" s="348">
        <v>64.0</v>
      </c>
      <c r="Z1604" s="348">
        <v>1.0</v>
      </c>
      <c r="AA1604" s="348">
        <v>2.0</v>
      </c>
      <c r="AB1604" s="348">
        <v>195.0</v>
      </c>
      <c r="AC1604" s="348">
        <v>12.0</v>
      </c>
      <c r="AD1604" s="348">
        <v>59.0</v>
      </c>
      <c r="AE1604" s="348">
        <v>122.0</v>
      </c>
      <c r="AF1604" s="348">
        <v>67.0</v>
      </c>
      <c r="AG1604" s="348">
        <v>4.0</v>
      </c>
      <c r="AH1604" s="348">
        <v>4.0</v>
      </c>
      <c r="AI1604" s="348">
        <v>17.0</v>
      </c>
      <c r="AJ1604" s="353"/>
      <c r="AK1604" s="353"/>
      <c r="AL1604" s="353"/>
      <c r="AM1604" s="353"/>
      <c r="AN1604" s="353"/>
      <c r="AO1604" s="353"/>
      <c r="AP1604" s="353"/>
    </row>
    <row r="1605">
      <c r="A1605" s="345">
        <v>44093.0</v>
      </c>
      <c r="B1605" s="348">
        <v>44.0</v>
      </c>
      <c r="C1605" s="348">
        <v>140.0</v>
      </c>
      <c r="D1605" s="348">
        <v>22.0</v>
      </c>
      <c r="E1605" s="348">
        <v>13.0</v>
      </c>
      <c r="F1605" s="348">
        <v>1.0</v>
      </c>
      <c r="G1605" s="348">
        <v>20.0</v>
      </c>
      <c r="H1605" s="348">
        <v>1025.0</v>
      </c>
      <c r="I1605" s="348">
        <v>2.0</v>
      </c>
      <c r="J1605" s="348">
        <v>554.0</v>
      </c>
      <c r="K1605" s="348">
        <v>403.0</v>
      </c>
      <c r="L1605" s="348">
        <v>429.0</v>
      </c>
      <c r="M1605" s="348">
        <v>9.0</v>
      </c>
      <c r="N1605" s="348">
        <v>90.0</v>
      </c>
      <c r="O1605" s="348">
        <v>30.0</v>
      </c>
      <c r="P1605" s="348">
        <v>248.0</v>
      </c>
      <c r="Q1605" s="348">
        <v>5.0</v>
      </c>
      <c r="R1605" s="348">
        <v>17.0</v>
      </c>
      <c r="S1605" s="348">
        <v>22.0</v>
      </c>
      <c r="T1605" s="348">
        <v>35.0</v>
      </c>
      <c r="U1605" s="348">
        <v>130.0</v>
      </c>
      <c r="V1605" s="348">
        <v>30.0</v>
      </c>
      <c r="W1605" s="348">
        <v>76.0</v>
      </c>
      <c r="X1605" s="348">
        <v>7.0</v>
      </c>
      <c r="Y1605" s="348">
        <v>40.0</v>
      </c>
      <c r="Z1605" s="348"/>
      <c r="AA1605" s="348">
        <v>6.0</v>
      </c>
      <c r="AB1605" s="348">
        <v>72.0</v>
      </c>
      <c r="AC1605" s="348"/>
      <c r="AD1605" s="348">
        <v>45.0</v>
      </c>
      <c r="AE1605" s="348"/>
      <c r="AF1605" s="348">
        <v>43.0</v>
      </c>
      <c r="AG1605" s="348">
        <v>5.0</v>
      </c>
      <c r="AH1605" s="348">
        <v>1.0</v>
      </c>
      <c r="AI1605" s="348">
        <v>12.0</v>
      </c>
      <c r="AJ1605" s="353"/>
      <c r="AK1605" s="353"/>
      <c r="AL1605" s="353"/>
      <c r="AM1605" s="353"/>
      <c r="AN1605" s="353"/>
      <c r="AO1605" s="353"/>
      <c r="AP1605" s="353"/>
    </row>
    <row r="1606">
      <c r="A1606" s="347">
        <f t="shared" ref="A1606:A1607" si="410">A1605+1</f>
        <v>44094</v>
      </c>
      <c r="B1606" s="353"/>
      <c r="C1606" s="348">
        <v>125.0</v>
      </c>
      <c r="D1606" s="348">
        <v>32.0</v>
      </c>
      <c r="E1606" s="348">
        <v>2.0</v>
      </c>
      <c r="F1606" s="348">
        <v>4.0</v>
      </c>
      <c r="G1606" s="348">
        <v>15.0</v>
      </c>
      <c r="H1606" s="348">
        <v>1071.0</v>
      </c>
      <c r="I1606" s="348">
        <v>1.0</v>
      </c>
      <c r="J1606" s="348">
        <v>418.0</v>
      </c>
      <c r="K1606" s="348">
        <v>300.0</v>
      </c>
      <c r="L1606" s="348">
        <v>412.0</v>
      </c>
      <c r="M1606" s="348">
        <v>15.0</v>
      </c>
      <c r="N1606" s="348">
        <v>62.0</v>
      </c>
      <c r="O1606" s="348">
        <v>13.0</v>
      </c>
      <c r="P1606" s="348">
        <v>59.0</v>
      </c>
      <c r="Q1606" s="348"/>
      <c r="R1606" s="348"/>
      <c r="S1606" s="348">
        <v>11.0</v>
      </c>
      <c r="T1606" s="348">
        <v>14.0</v>
      </c>
      <c r="U1606" s="348">
        <v>37.0</v>
      </c>
      <c r="V1606" s="348">
        <v>26.0</v>
      </c>
      <c r="W1606" s="348">
        <v>94.0</v>
      </c>
      <c r="X1606" s="348"/>
      <c r="Y1606" s="348">
        <v>76.0</v>
      </c>
      <c r="Z1606" s="348"/>
      <c r="AA1606" s="348"/>
      <c r="AB1606" s="348">
        <v>77.0</v>
      </c>
      <c r="AC1606" s="348"/>
      <c r="AD1606" s="348"/>
      <c r="AE1606" s="348">
        <v>50.0</v>
      </c>
      <c r="AF1606" s="348"/>
      <c r="AG1606" s="348">
        <v>9.0</v>
      </c>
      <c r="AH1606" s="348">
        <v>51.0</v>
      </c>
      <c r="AI1606" s="348">
        <v>3.0</v>
      </c>
      <c r="AJ1606" s="353"/>
      <c r="AK1606" s="353"/>
      <c r="AL1606" s="353"/>
      <c r="AM1606" s="353"/>
      <c r="AN1606" s="353"/>
      <c r="AO1606" s="353"/>
      <c r="AP1606" s="353"/>
    </row>
    <row r="1607">
      <c r="A1607" s="347">
        <f t="shared" si="410"/>
        <v>44095</v>
      </c>
      <c r="B1607" s="348">
        <v>376.0</v>
      </c>
      <c r="C1607" s="348">
        <v>80.0</v>
      </c>
      <c r="D1607" s="348">
        <v>55.0</v>
      </c>
      <c r="E1607" s="348">
        <v>4.0</v>
      </c>
      <c r="F1607" s="348">
        <v>27.0</v>
      </c>
      <c r="G1607" s="348">
        <v>37.0</v>
      </c>
      <c r="H1607" s="348">
        <v>1299.0</v>
      </c>
      <c r="I1607" s="348">
        <v>1.0</v>
      </c>
      <c r="J1607" s="348">
        <v>257.0</v>
      </c>
      <c r="K1607" s="348">
        <v>321.0</v>
      </c>
      <c r="L1607" s="348">
        <v>341.0</v>
      </c>
      <c r="M1607" s="348">
        <v>15.0</v>
      </c>
      <c r="N1607" s="348">
        <v>74.0</v>
      </c>
      <c r="O1607" s="348">
        <v>22.0</v>
      </c>
      <c r="P1607" s="348">
        <v>96.0</v>
      </c>
      <c r="Q1607" s="348">
        <v>2.0</v>
      </c>
      <c r="R1607" s="348"/>
      <c r="S1607" s="348">
        <v>12.0</v>
      </c>
      <c r="T1607" s="348">
        <v>56.0</v>
      </c>
      <c r="U1607" s="348">
        <v>88.0</v>
      </c>
      <c r="V1607" s="348">
        <v>20.0</v>
      </c>
      <c r="W1607" s="348">
        <v>77.0</v>
      </c>
      <c r="X1607" s="348">
        <v>45.0</v>
      </c>
      <c r="Y1607" s="348">
        <v>96.0</v>
      </c>
      <c r="Z1607" s="348">
        <v>1.0</v>
      </c>
      <c r="AA1607" s="348"/>
      <c r="AB1607" s="348">
        <v>33.0</v>
      </c>
      <c r="AC1607" s="348"/>
      <c r="AD1607" s="348">
        <v>2.0</v>
      </c>
      <c r="AE1607" s="348">
        <v>13.0</v>
      </c>
      <c r="AF1607" s="348"/>
      <c r="AG1607" s="348"/>
      <c r="AH1607" s="348"/>
      <c r="AI1607" s="348">
        <v>20.0</v>
      </c>
      <c r="AJ1607" s="353"/>
      <c r="AK1607" s="353"/>
      <c r="AL1607" s="353"/>
      <c r="AM1607" s="353"/>
      <c r="AN1607" s="353"/>
      <c r="AO1607" s="353"/>
      <c r="AP1607" s="353"/>
    </row>
    <row r="1608">
      <c r="A1608" s="345">
        <v>44096.0</v>
      </c>
      <c r="B1608" s="348">
        <v>94.0</v>
      </c>
      <c r="C1608" s="348">
        <v>119.0</v>
      </c>
      <c r="D1608" s="348">
        <v>122.0</v>
      </c>
      <c r="E1608" s="348">
        <v>1.0</v>
      </c>
      <c r="F1608" s="348">
        <v>28.0</v>
      </c>
      <c r="G1608" s="348">
        <v>35.0</v>
      </c>
      <c r="H1608" s="348">
        <v>843.0</v>
      </c>
      <c r="I1608" s="348"/>
      <c r="J1608" s="348">
        <v>588.0</v>
      </c>
      <c r="K1608" s="348">
        <v>406.0</v>
      </c>
      <c r="L1608" s="348">
        <v>403.0</v>
      </c>
      <c r="M1608" s="348"/>
      <c r="N1608" s="348">
        <v>152.0</v>
      </c>
      <c r="O1608" s="348"/>
      <c r="P1608" s="348">
        <v>40.0</v>
      </c>
      <c r="Q1608" s="348">
        <v>6.0</v>
      </c>
      <c r="R1608" s="348">
        <v>5.0</v>
      </c>
      <c r="S1608" s="348">
        <v>15.0</v>
      </c>
      <c r="T1608" s="348">
        <v>57.0</v>
      </c>
      <c r="U1608" s="348">
        <v>90.0</v>
      </c>
      <c r="V1608" s="348">
        <v>28.0</v>
      </c>
      <c r="W1608" s="348">
        <v>44.0</v>
      </c>
      <c r="X1608" s="348">
        <v>116.0</v>
      </c>
      <c r="Y1608" s="348">
        <v>89.0</v>
      </c>
      <c r="Z1608" s="348">
        <v>4.0</v>
      </c>
      <c r="AA1608" s="348">
        <v>24.0</v>
      </c>
      <c r="AB1608" s="348">
        <v>133.0</v>
      </c>
      <c r="AC1608" s="348"/>
      <c r="AD1608" s="348">
        <v>31.0</v>
      </c>
      <c r="AE1608" s="348">
        <v>3.0</v>
      </c>
      <c r="AF1608" s="348">
        <v>12.0</v>
      </c>
      <c r="AG1608" s="348">
        <v>2.0</v>
      </c>
      <c r="AH1608" s="348"/>
      <c r="AI1608" s="348">
        <v>11.0</v>
      </c>
      <c r="AJ1608" s="353"/>
      <c r="AK1608" s="353"/>
      <c r="AL1608" s="353"/>
      <c r="AM1608" s="353"/>
      <c r="AN1608" s="353"/>
      <c r="AO1608" s="353"/>
      <c r="AP1608" s="353"/>
    </row>
    <row r="1609">
      <c r="A1609" s="345">
        <v>44097.0</v>
      </c>
      <c r="B1609" s="353"/>
      <c r="C1609" s="348">
        <v>86.0</v>
      </c>
      <c r="D1609" s="348">
        <v>40.0</v>
      </c>
      <c r="E1609" s="348"/>
      <c r="F1609" s="348">
        <v>18.0</v>
      </c>
      <c r="G1609" s="348">
        <v>56.0</v>
      </c>
      <c r="H1609" s="348">
        <v>1105.0</v>
      </c>
      <c r="I1609" s="348">
        <v>4.0</v>
      </c>
      <c r="J1609" s="348">
        <v>170.0</v>
      </c>
      <c r="K1609" s="348">
        <v>371.0</v>
      </c>
      <c r="L1609" s="348">
        <v>453.0</v>
      </c>
      <c r="M1609" s="348">
        <v>2.0</v>
      </c>
      <c r="N1609" s="348">
        <v>222.0</v>
      </c>
      <c r="O1609" s="348">
        <v>38.0</v>
      </c>
      <c r="P1609" s="348">
        <v>104.0</v>
      </c>
      <c r="Q1609" s="348">
        <v>4.0</v>
      </c>
      <c r="R1609" s="348">
        <v>19.0</v>
      </c>
      <c r="S1609" s="348">
        <v>20.0</v>
      </c>
      <c r="T1609" s="348">
        <v>14.0</v>
      </c>
      <c r="U1609" s="348">
        <v>105.0</v>
      </c>
      <c r="V1609" s="348">
        <v>16.0</v>
      </c>
      <c r="W1609" s="348">
        <v>115.0</v>
      </c>
      <c r="X1609" s="348">
        <v>134.0</v>
      </c>
      <c r="Y1609" s="348">
        <v>81.0</v>
      </c>
      <c r="Z1609" s="348">
        <v>2.0</v>
      </c>
      <c r="AA1609" s="348">
        <v>34.0</v>
      </c>
      <c r="AB1609" s="348">
        <v>325.0</v>
      </c>
      <c r="AC1609" s="348"/>
      <c r="AD1609" s="348">
        <v>24.0</v>
      </c>
      <c r="AE1609" s="348">
        <v>19.0</v>
      </c>
      <c r="AF1609" s="348">
        <v>50.0</v>
      </c>
      <c r="AG1609" s="348">
        <v>5.0</v>
      </c>
      <c r="AH1609" s="348">
        <v>9.0</v>
      </c>
      <c r="AI1609" s="348">
        <v>15.0</v>
      </c>
      <c r="AJ1609" s="353"/>
      <c r="AK1609" s="353"/>
      <c r="AL1609" s="353"/>
      <c r="AM1609" s="353"/>
      <c r="AN1609" s="353"/>
      <c r="AO1609" s="353"/>
      <c r="AP1609" s="353"/>
    </row>
    <row r="1610">
      <c r="A1610" s="347">
        <f t="shared" ref="A1610:A1650" si="411">A1609+1</f>
        <v>44098</v>
      </c>
      <c r="B1610" s="348">
        <v>115.0</v>
      </c>
      <c r="C1610" s="348">
        <v>131.0</v>
      </c>
      <c r="D1610" s="348">
        <v>83.0</v>
      </c>
      <c r="E1610" s="348">
        <v>5.0</v>
      </c>
      <c r="F1610" s="348">
        <v>14.0</v>
      </c>
      <c r="G1610" s="348">
        <v>18.0</v>
      </c>
      <c r="H1610" s="348">
        <v>1154.0</v>
      </c>
      <c r="I1610" s="348">
        <v>2.0</v>
      </c>
      <c r="J1610" s="348">
        <v>249.0</v>
      </c>
      <c r="K1610" s="348">
        <v>689.0</v>
      </c>
      <c r="L1610" s="348">
        <v>431.0</v>
      </c>
      <c r="M1610" s="348">
        <v>7.0</v>
      </c>
      <c r="N1610" s="348">
        <v>123.0</v>
      </c>
      <c r="O1610" s="348">
        <v>19.0</v>
      </c>
      <c r="P1610" s="348">
        <v>81.0</v>
      </c>
      <c r="Q1610" s="348">
        <v>1.0</v>
      </c>
      <c r="R1610" s="348">
        <v>16.0</v>
      </c>
      <c r="S1610" s="348">
        <v>20.0</v>
      </c>
      <c r="T1610" s="348">
        <v>32.0</v>
      </c>
      <c r="U1610" s="348">
        <v>143.0</v>
      </c>
      <c r="V1610" s="348">
        <v>36.0</v>
      </c>
      <c r="W1610" s="348">
        <v>139.0</v>
      </c>
      <c r="X1610" s="348">
        <v>84.0</v>
      </c>
      <c r="Y1610" s="348">
        <v>74.0</v>
      </c>
      <c r="Z1610" s="348">
        <v>3.0</v>
      </c>
      <c r="AA1610" s="348"/>
      <c r="AB1610" s="348">
        <v>115.0</v>
      </c>
      <c r="AC1610" s="348">
        <v>12.0</v>
      </c>
      <c r="AD1610" s="348"/>
      <c r="AE1610" s="348"/>
      <c r="AF1610" s="348">
        <v>68.0</v>
      </c>
      <c r="AG1610" s="348">
        <v>10.0</v>
      </c>
      <c r="AH1610" s="348"/>
      <c r="AI1610" s="348">
        <v>21.0</v>
      </c>
      <c r="AJ1610" s="353"/>
      <c r="AK1610" s="353"/>
      <c r="AL1610" s="353"/>
      <c r="AM1610" s="353"/>
      <c r="AN1610" s="353"/>
      <c r="AO1610" s="353"/>
      <c r="AP1610" s="353"/>
    </row>
    <row r="1611">
      <c r="A1611" s="347">
        <f t="shared" si="411"/>
        <v>44099</v>
      </c>
      <c r="B1611" s="353"/>
      <c r="C1611" s="348">
        <v>74.0</v>
      </c>
      <c r="D1611" s="348">
        <v>236.0</v>
      </c>
      <c r="E1611" s="348">
        <v>3.0</v>
      </c>
      <c r="F1611" s="348">
        <v>12.0</v>
      </c>
      <c r="G1611" s="348">
        <v>25.0</v>
      </c>
      <c r="H1611" s="348">
        <v>1620.0</v>
      </c>
      <c r="I1611" s="348">
        <v>1.0</v>
      </c>
      <c r="J1611" s="348">
        <v>848.0</v>
      </c>
      <c r="K1611" s="348">
        <v>271.0</v>
      </c>
      <c r="L1611" s="348">
        <v>343.0</v>
      </c>
      <c r="M1611" s="348">
        <v>40.0</v>
      </c>
      <c r="N1611" s="348">
        <v>55.0</v>
      </c>
      <c r="O1611" s="348">
        <v>30.0</v>
      </c>
      <c r="P1611" s="348">
        <v>52.0</v>
      </c>
      <c r="Q1611" s="348">
        <v>14.0</v>
      </c>
      <c r="R1611" s="348">
        <v>13.0</v>
      </c>
      <c r="S1611" s="348">
        <v>39.0</v>
      </c>
      <c r="T1611" s="348">
        <v>39.0</v>
      </c>
      <c r="U1611" s="348">
        <v>83.0</v>
      </c>
      <c r="V1611" s="348">
        <v>12.0</v>
      </c>
      <c r="W1611" s="348">
        <v>101.0</v>
      </c>
      <c r="X1611" s="348">
        <v>28.0</v>
      </c>
      <c r="Y1611" s="348">
        <v>84.0</v>
      </c>
      <c r="Z1611" s="348"/>
      <c r="AA1611" s="348">
        <v>25.0</v>
      </c>
      <c r="AB1611" s="348">
        <v>174.0</v>
      </c>
      <c r="AC1611" s="348"/>
      <c r="AD1611" s="348"/>
      <c r="AE1611" s="348">
        <v>100.0</v>
      </c>
      <c r="AF1611" s="348"/>
      <c r="AG1611" s="348">
        <v>12.0</v>
      </c>
      <c r="AH1611" s="348"/>
      <c r="AI1611" s="348">
        <v>9.0</v>
      </c>
      <c r="AJ1611" s="353"/>
      <c r="AK1611" s="353"/>
      <c r="AL1611" s="353"/>
      <c r="AM1611" s="353"/>
      <c r="AN1611" s="353"/>
      <c r="AO1611" s="353"/>
      <c r="AP1611" s="353"/>
    </row>
    <row r="1612">
      <c r="A1612" s="347">
        <f t="shared" si="411"/>
        <v>44100</v>
      </c>
      <c r="B1612" s="353"/>
      <c r="C1612" s="348">
        <v>87.0</v>
      </c>
      <c r="D1612" s="348">
        <v>47.0</v>
      </c>
      <c r="E1612" s="348">
        <v>1.0</v>
      </c>
      <c r="F1612" s="348">
        <v>12.0</v>
      </c>
      <c r="G1612" s="348">
        <v>40.0</v>
      </c>
      <c r="H1612" s="348">
        <v>764.0</v>
      </c>
      <c r="I1612" s="348"/>
      <c r="J1612" s="348">
        <v>622.0</v>
      </c>
      <c r="K1612" s="348">
        <v>212.0</v>
      </c>
      <c r="L1612" s="348">
        <v>338.0</v>
      </c>
      <c r="M1612" s="348">
        <v>11.0</v>
      </c>
      <c r="N1612" s="348">
        <v>98.0</v>
      </c>
      <c r="O1612" s="348"/>
      <c r="P1612" s="348">
        <v>15.0</v>
      </c>
      <c r="Q1612" s="348"/>
      <c r="R1612" s="348">
        <v>68.0</v>
      </c>
      <c r="S1612" s="348">
        <v>11.0</v>
      </c>
      <c r="T1612" s="348">
        <v>21.0</v>
      </c>
      <c r="U1612" s="348">
        <v>123.0</v>
      </c>
      <c r="V1612" s="348">
        <v>34.0</v>
      </c>
      <c r="W1612" s="348">
        <v>155.0</v>
      </c>
      <c r="X1612" s="348">
        <v>35.0</v>
      </c>
      <c r="Y1612" s="348">
        <v>150.0</v>
      </c>
      <c r="Z1612" s="348">
        <v>4.0</v>
      </c>
      <c r="AA1612" s="348">
        <v>62.0</v>
      </c>
      <c r="AB1612" s="348">
        <v>200.0</v>
      </c>
      <c r="AC1612" s="348"/>
      <c r="AD1612" s="348">
        <v>8.0</v>
      </c>
      <c r="AE1612" s="348">
        <v>17.0</v>
      </c>
      <c r="AF1612" s="348">
        <v>55.0</v>
      </c>
      <c r="AG1612" s="348">
        <v>1.0</v>
      </c>
      <c r="AH1612" s="348">
        <v>10.0</v>
      </c>
      <c r="AI1612" s="348">
        <v>6.0</v>
      </c>
      <c r="AJ1612" s="353"/>
      <c r="AK1612" s="353"/>
      <c r="AL1612" s="353"/>
      <c r="AM1612" s="353"/>
      <c r="AN1612" s="353"/>
      <c r="AO1612" s="353"/>
      <c r="AP1612" s="353"/>
    </row>
    <row r="1613">
      <c r="A1613" s="347">
        <f t="shared" si="411"/>
        <v>44101</v>
      </c>
      <c r="B1613" s="348">
        <v>148.0</v>
      </c>
      <c r="C1613" s="348">
        <v>72.0</v>
      </c>
      <c r="D1613" s="348">
        <v>213.0</v>
      </c>
      <c r="E1613" s="348">
        <v>13.0</v>
      </c>
      <c r="F1613" s="348">
        <v>11.0</v>
      </c>
      <c r="G1613" s="348">
        <v>26.0</v>
      </c>
      <c r="H1613" s="348">
        <v>1297.0</v>
      </c>
      <c r="I1613" s="348">
        <v>2.0</v>
      </c>
      <c r="J1613" s="348">
        <v>230.0</v>
      </c>
      <c r="K1613" s="348">
        <v>118.0</v>
      </c>
      <c r="L1613" s="348">
        <v>402.0</v>
      </c>
      <c r="M1613" s="348">
        <v>9.0</v>
      </c>
      <c r="N1613" s="348">
        <v>144.0</v>
      </c>
      <c r="O1613" s="348">
        <v>26.0</v>
      </c>
      <c r="P1613" s="348">
        <v>75.0</v>
      </c>
      <c r="Q1613" s="348">
        <v>2.0</v>
      </c>
      <c r="R1613" s="348">
        <v>1.0</v>
      </c>
      <c r="S1613" s="348">
        <v>8.0</v>
      </c>
      <c r="T1613" s="348">
        <v>42.0</v>
      </c>
      <c r="U1613" s="348">
        <v>68.0</v>
      </c>
      <c r="V1613" s="348">
        <v>22.0</v>
      </c>
      <c r="W1613" s="348">
        <v>181.0</v>
      </c>
      <c r="X1613" s="348"/>
      <c r="Y1613" s="348">
        <v>217.0</v>
      </c>
      <c r="Z1613" s="348"/>
      <c r="AA1613" s="348">
        <v>14.0</v>
      </c>
      <c r="AB1613" s="348">
        <v>194.0</v>
      </c>
      <c r="AC1613" s="348"/>
      <c r="AD1613" s="348">
        <v>39.0</v>
      </c>
      <c r="AE1613" s="348">
        <v>17.0</v>
      </c>
      <c r="AF1613" s="348"/>
      <c r="AG1613" s="348">
        <v>8.0</v>
      </c>
      <c r="AH1613" s="348"/>
      <c r="AI1613" s="348">
        <v>12.0</v>
      </c>
      <c r="AJ1613" s="353"/>
      <c r="AK1613" s="353"/>
      <c r="AL1613" s="353"/>
      <c r="AM1613" s="353"/>
      <c r="AN1613" s="353"/>
      <c r="AO1613" s="353"/>
      <c r="AP1613" s="353"/>
    </row>
    <row r="1614">
      <c r="A1614" s="347">
        <f t="shared" si="411"/>
        <v>44102</v>
      </c>
      <c r="B1614" s="348">
        <v>165.0</v>
      </c>
      <c r="C1614" s="348">
        <v>139.0</v>
      </c>
      <c r="D1614" s="348">
        <v>125.0</v>
      </c>
      <c r="E1614" s="348">
        <v>9.0</v>
      </c>
      <c r="F1614" s="348"/>
      <c r="G1614" s="348">
        <v>54.0</v>
      </c>
      <c r="H1614" s="348">
        <v>1328.0</v>
      </c>
      <c r="I1614" s="348"/>
      <c r="J1614" s="348">
        <v>307.0</v>
      </c>
      <c r="K1614" s="348">
        <v>201.0</v>
      </c>
      <c r="L1614" s="348">
        <v>378.0</v>
      </c>
      <c r="M1614" s="348"/>
      <c r="N1614" s="348">
        <v>150.0</v>
      </c>
      <c r="O1614" s="348">
        <v>30.0</v>
      </c>
      <c r="P1614" s="348">
        <v>89.0</v>
      </c>
      <c r="Q1614" s="348"/>
      <c r="R1614" s="348">
        <v>104.0</v>
      </c>
      <c r="S1614" s="348">
        <v>4.0</v>
      </c>
      <c r="T1614" s="348">
        <v>51.0</v>
      </c>
      <c r="U1614" s="348">
        <v>80.0</v>
      </c>
      <c r="V1614" s="348">
        <v>36.0</v>
      </c>
      <c r="W1614" s="348">
        <v>193.0</v>
      </c>
      <c r="X1614" s="348">
        <v>44.0</v>
      </c>
      <c r="Y1614" s="348">
        <v>175.0</v>
      </c>
      <c r="Z1614" s="348">
        <v>3.0</v>
      </c>
      <c r="AA1614" s="348">
        <v>19.0</v>
      </c>
      <c r="AB1614" s="348">
        <v>110.0</v>
      </c>
      <c r="AC1614" s="348"/>
      <c r="AD1614" s="348"/>
      <c r="AE1614" s="348">
        <v>39.0</v>
      </c>
      <c r="AF1614" s="348"/>
      <c r="AG1614" s="348"/>
      <c r="AH1614" s="348">
        <v>13.0</v>
      </c>
      <c r="AI1614" s="348">
        <v>10.0</v>
      </c>
      <c r="AJ1614" s="353"/>
      <c r="AK1614" s="353"/>
      <c r="AL1614" s="353"/>
      <c r="AM1614" s="353"/>
      <c r="AN1614" s="353"/>
      <c r="AO1614" s="353"/>
      <c r="AP1614" s="353"/>
    </row>
    <row r="1615">
      <c r="A1615" s="347">
        <f t="shared" si="411"/>
        <v>44103</v>
      </c>
      <c r="B1615" s="348">
        <v>123.0</v>
      </c>
      <c r="C1615" s="348">
        <v>123.0</v>
      </c>
      <c r="D1615" s="348">
        <v>81.0</v>
      </c>
      <c r="E1615" s="348">
        <v>2.0</v>
      </c>
      <c r="F1615" s="348">
        <v>19.0</v>
      </c>
      <c r="G1615" s="348">
        <v>59.0</v>
      </c>
      <c r="H1615" s="348">
        <v>1118.0</v>
      </c>
      <c r="I1615" s="348"/>
      <c r="J1615" s="348">
        <v>98.0</v>
      </c>
      <c r="K1615" s="348">
        <v>260.0</v>
      </c>
      <c r="L1615" s="348">
        <v>385.0</v>
      </c>
      <c r="M1615" s="348">
        <v>19.0</v>
      </c>
      <c r="N1615" s="348">
        <v>49.0</v>
      </c>
      <c r="O1615" s="348">
        <v>4.0</v>
      </c>
      <c r="P1615" s="348">
        <v>64.0</v>
      </c>
      <c r="Q1615" s="348">
        <v>1.0</v>
      </c>
      <c r="R1615" s="348">
        <v>16.0</v>
      </c>
      <c r="S1615" s="348">
        <v>39.0</v>
      </c>
      <c r="T1615" s="348">
        <v>25.0</v>
      </c>
      <c r="U1615" s="348">
        <v>86.0</v>
      </c>
      <c r="V1615" s="348">
        <v>20.0</v>
      </c>
      <c r="W1615" s="348">
        <v>168.0</v>
      </c>
      <c r="X1615" s="348">
        <v>62.0</v>
      </c>
      <c r="Y1615" s="348">
        <v>463.0</v>
      </c>
      <c r="Z1615" s="348">
        <v>6.0</v>
      </c>
      <c r="AA1615" s="348">
        <v>14.0</v>
      </c>
      <c r="AB1615" s="348">
        <v>158.0</v>
      </c>
      <c r="AC1615" s="348">
        <v>3.0</v>
      </c>
      <c r="AD1615" s="348">
        <v>66.0</v>
      </c>
      <c r="AE1615" s="348">
        <v>14.0</v>
      </c>
      <c r="AF1615" s="348"/>
      <c r="AG1615" s="348">
        <v>1.0</v>
      </c>
      <c r="AH1615" s="348">
        <v>5.0</v>
      </c>
      <c r="AI1615" s="348">
        <v>16.0</v>
      </c>
      <c r="AJ1615" s="353"/>
      <c r="AK1615" s="353"/>
      <c r="AL1615" s="353"/>
      <c r="AM1615" s="353"/>
      <c r="AN1615" s="353"/>
      <c r="AO1615" s="353"/>
      <c r="AP1615" s="353"/>
    </row>
    <row r="1616">
      <c r="A1616" s="347">
        <f t="shared" si="411"/>
        <v>44104</v>
      </c>
      <c r="B1616" s="353"/>
      <c r="C1616" s="348">
        <v>116.0</v>
      </c>
      <c r="D1616" s="348">
        <v>280.0</v>
      </c>
      <c r="E1616" s="348">
        <v>1.0</v>
      </c>
      <c r="F1616" s="348">
        <v>20.0</v>
      </c>
      <c r="G1616" s="348">
        <v>29.0</v>
      </c>
      <c r="H1616" s="348">
        <v>1456.0</v>
      </c>
      <c r="I1616" s="348"/>
      <c r="J1616" s="348">
        <v>371.0</v>
      </c>
      <c r="K1616" s="348">
        <v>200.0</v>
      </c>
      <c r="L1616" s="348">
        <v>350.0</v>
      </c>
      <c r="M1616" s="348">
        <v>2.0</v>
      </c>
      <c r="N1616" s="348">
        <v>251.0</v>
      </c>
      <c r="O1616" s="348">
        <v>120.0</v>
      </c>
      <c r="P1616" s="348">
        <v>38.0</v>
      </c>
      <c r="Q1616" s="348">
        <v>44.0</v>
      </c>
      <c r="R1616" s="348">
        <v>2.0</v>
      </c>
      <c r="S1616" s="348">
        <v>40.0</v>
      </c>
      <c r="T1616" s="348">
        <v>86.0</v>
      </c>
      <c r="U1616" s="348">
        <v>104.0</v>
      </c>
      <c r="V1616" s="348">
        <v>21.0</v>
      </c>
      <c r="W1616" s="348">
        <v>170.0</v>
      </c>
      <c r="X1616" s="348">
        <v>14.0</v>
      </c>
      <c r="Y1616" s="348">
        <v>374.0</v>
      </c>
      <c r="Z1616" s="348">
        <v>11.0</v>
      </c>
      <c r="AA1616" s="348">
        <v>11.0</v>
      </c>
      <c r="AB1616" s="348">
        <v>246.0</v>
      </c>
      <c r="AC1616" s="348"/>
      <c r="AD1616" s="348"/>
      <c r="AE1616" s="348">
        <v>27.0</v>
      </c>
      <c r="AF1616" s="348">
        <v>92.0</v>
      </c>
      <c r="AG1616" s="348">
        <v>8.0</v>
      </c>
      <c r="AH1616" s="348">
        <v>6.0</v>
      </c>
      <c r="AI1616" s="348">
        <v>20.0</v>
      </c>
      <c r="AJ1616" s="353"/>
      <c r="AK1616" s="353"/>
      <c r="AL1616" s="353"/>
      <c r="AM1616" s="353"/>
      <c r="AN1616" s="353"/>
      <c r="AO1616" s="353"/>
      <c r="AP1616" s="353"/>
    </row>
    <row r="1617">
      <c r="A1617" s="347">
        <f t="shared" si="411"/>
        <v>44105</v>
      </c>
      <c r="B1617" s="348">
        <v>162.0</v>
      </c>
      <c r="C1617" s="348">
        <v>122.0</v>
      </c>
      <c r="D1617" s="348">
        <v>137.0</v>
      </c>
      <c r="E1617" s="348"/>
      <c r="F1617" s="348">
        <v>15.0</v>
      </c>
      <c r="G1617" s="348">
        <v>49.0</v>
      </c>
      <c r="H1617" s="348">
        <v>1122.0</v>
      </c>
      <c r="I1617" s="348">
        <v>3.0</v>
      </c>
      <c r="J1617" s="348">
        <v>128.0</v>
      </c>
      <c r="K1617" s="348">
        <v>187.0</v>
      </c>
      <c r="L1617" s="348">
        <v>323.0</v>
      </c>
      <c r="M1617" s="348">
        <v>14.0</v>
      </c>
      <c r="N1617" s="348">
        <v>108.0</v>
      </c>
      <c r="O1617" s="348">
        <v>15.0</v>
      </c>
      <c r="P1617" s="348">
        <v>73.0</v>
      </c>
      <c r="Q1617" s="348">
        <v>7.0</v>
      </c>
      <c r="R1617" s="348">
        <v>1.0</v>
      </c>
      <c r="S1617" s="348">
        <v>14.0</v>
      </c>
      <c r="T1617" s="348">
        <v>65.0</v>
      </c>
      <c r="U1617" s="348">
        <v>107.0</v>
      </c>
      <c r="V1617" s="348">
        <v>24.0</v>
      </c>
      <c r="W1617" s="348">
        <v>152.0</v>
      </c>
      <c r="X1617" s="348">
        <v>15.0</v>
      </c>
      <c r="Y1617" s="348">
        <v>237.0</v>
      </c>
      <c r="Z1617" s="348">
        <v>20.0</v>
      </c>
      <c r="AA1617" s="348">
        <v>16.0</v>
      </c>
      <c r="AB1617" s="348">
        <v>279.0</v>
      </c>
      <c r="AC1617" s="348"/>
      <c r="AD1617" s="348">
        <v>59.0</v>
      </c>
      <c r="AE1617" s="348">
        <v>11.0</v>
      </c>
      <c r="AF1617" s="348">
        <v>32.0</v>
      </c>
      <c r="AG1617" s="348"/>
      <c r="AH1617" s="348">
        <v>8.0</v>
      </c>
      <c r="AI1617" s="348">
        <v>35.0</v>
      </c>
      <c r="AJ1617" s="353"/>
      <c r="AK1617" s="353"/>
      <c r="AL1617" s="353"/>
      <c r="AM1617" s="353"/>
      <c r="AN1617" s="353"/>
      <c r="AO1617" s="353"/>
      <c r="AP1617" s="353"/>
    </row>
    <row r="1618">
      <c r="A1618" s="347">
        <f t="shared" si="411"/>
        <v>44106</v>
      </c>
      <c r="B1618" s="353"/>
      <c r="C1618" s="348">
        <v>91.0</v>
      </c>
      <c r="D1618" s="348">
        <v>113.0</v>
      </c>
      <c r="E1618" s="348">
        <v>9.0</v>
      </c>
      <c r="F1618" s="348">
        <v>10.0</v>
      </c>
      <c r="G1618" s="348">
        <v>23.0</v>
      </c>
      <c r="H1618" s="348">
        <v>655.0</v>
      </c>
      <c r="I1618" s="348">
        <v>5.0</v>
      </c>
      <c r="J1618" s="348">
        <v>185.0</v>
      </c>
      <c r="K1618" s="348">
        <v>203.0</v>
      </c>
      <c r="L1618" s="348">
        <v>360.0</v>
      </c>
      <c r="M1618" s="348">
        <v>18.0</v>
      </c>
      <c r="N1618" s="348">
        <v>84.0</v>
      </c>
      <c r="O1618" s="348">
        <v>33.0</v>
      </c>
      <c r="P1618" s="348">
        <v>63.0</v>
      </c>
      <c r="Q1618" s="348">
        <v>1.0</v>
      </c>
      <c r="R1618" s="348">
        <v>9.0</v>
      </c>
      <c r="S1618" s="348">
        <v>7.0</v>
      </c>
      <c r="T1618" s="348">
        <v>86.0</v>
      </c>
      <c r="U1618" s="348">
        <v>132.0</v>
      </c>
      <c r="V1618" s="348">
        <v>38.0</v>
      </c>
      <c r="W1618" s="348">
        <v>180.0</v>
      </c>
      <c r="X1618" s="348">
        <v>88.0</v>
      </c>
      <c r="Y1618" s="348">
        <v>196.0</v>
      </c>
      <c r="Z1618" s="348">
        <v>4.0</v>
      </c>
      <c r="AA1618" s="348">
        <v>17.0</v>
      </c>
      <c r="AB1618" s="348">
        <v>155.0</v>
      </c>
      <c r="AC1618" s="348"/>
      <c r="AD1618" s="348"/>
      <c r="AE1618" s="348"/>
      <c r="AF1618" s="348">
        <v>60.0</v>
      </c>
      <c r="AG1618" s="348">
        <v>4.0</v>
      </c>
      <c r="AH1618" s="348">
        <v>3.0</v>
      </c>
      <c r="AI1618" s="348">
        <v>21.0</v>
      </c>
      <c r="AJ1618" s="353"/>
      <c r="AK1618" s="353"/>
      <c r="AL1618" s="353"/>
      <c r="AM1618" s="353"/>
      <c r="AN1618" s="353"/>
      <c r="AO1618" s="353"/>
      <c r="AP1618" s="353"/>
    </row>
    <row r="1619">
      <c r="A1619" s="347">
        <f t="shared" si="411"/>
        <v>44107</v>
      </c>
      <c r="B1619" s="348">
        <v>155.0</v>
      </c>
      <c r="C1619" s="348">
        <v>108.0</v>
      </c>
      <c r="D1619" s="348">
        <v>100.0</v>
      </c>
      <c r="E1619" s="348">
        <v>4.0</v>
      </c>
      <c r="F1619" s="348"/>
      <c r="G1619" s="348">
        <v>19.0</v>
      </c>
      <c r="H1619" s="348">
        <v>1188.0</v>
      </c>
      <c r="I1619" s="348">
        <v>3.0</v>
      </c>
      <c r="J1619" s="348">
        <v>95.0</v>
      </c>
      <c r="K1619" s="348">
        <v>200.0</v>
      </c>
      <c r="L1619" s="348">
        <v>346.0</v>
      </c>
      <c r="M1619" s="348">
        <v>5.0</v>
      </c>
      <c r="N1619" s="348">
        <v>148.0</v>
      </c>
      <c r="O1619" s="348">
        <v>82.0</v>
      </c>
      <c r="P1619" s="348">
        <v>71.0</v>
      </c>
      <c r="Q1619" s="348">
        <v>21.0</v>
      </c>
      <c r="R1619" s="348">
        <v>34.0</v>
      </c>
      <c r="S1619" s="348">
        <v>17.0</v>
      </c>
      <c r="T1619" s="348">
        <v>90.0</v>
      </c>
      <c r="U1619" s="348">
        <v>115.0</v>
      </c>
      <c r="V1619" s="348">
        <v>25.0</v>
      </c>
      <c r="W1619" s="348">
        <v>130.0</v>
      </c>
      <c r="X1619" s="348">
        <v>8.0</v>
      </c>
      <c r="Y1619" s="348">
        <v>118.0</v>
      </c>
      <c r="Z1619" s="348">
        <v>16.0</v>
      </c>
      <c r="AA1619" s="348">
        <v>9.0</v>
      </c>
      <c r="AB1619" s="348">
        <v>488.0</v>
      </c>
      <c r="AC1619" s="348">
        <v>9.0</v>
      </c>
      <c r="AD1619" s="348">
        <v>27.0</v>
      </c>
      <c r="AE1619" s="348">
        <v>3.0</v>
      </c>
      <c r="AF1619" s="348">
        <v>47.0</v>
      </c>
      <c r="AG1619" s="348">
        <v>22.0</v>
      </c>
      <c r="AH1619" s="348"/>
      <c r="AI1619" s="348">
        <v>9.0</v>
      </c>
      <c r="AJ1619" s="353"/>
      <c r="AK1619" s="353"/>
      <c r="AL1619" s="353"/>
      <c r="AM1619" s="353"/>
      <c r="AN1619" s="353"/>
      <c r="AO1619" s="353"/>
      <c r="AP1619" s="353"/>
    </row>
    <row r="1620">
      <c r="A1620" s="347">
        <f t="shared" si="411"/>
        <v>44108</v>
      </c>
      <c r="B1620" s="348">
        <v>196.0</v>
      </c>
      <c r="C1620" s="348">
        <v>130.0</v>
      </c>
      <c r="D1620" s="348">
        <v>68.0</v>
      </c>
      <c r="E1620" s="348">
        <v>6.0</v>
      </c>
      <c r="F1620" s="348">
        <v>6.0</v>
      </c>
      <c r="G1620" s="348">
        <v>70.0</v>
      </c>
      <c r="H1620" s="348">
        <v>1032.0</v>
      </c>
      <c r="I1620" s="348">
        <v>5.0</v>
      </c>
      <c r="J1620" s="348">
        <v>79.0</v>
      </c>
      <c r="K1620" s="348">
        <v>183.0</v>
      </c>
      <c r="L1620" s="348">
        <v>316.0</v>
      </c>
      <c r="M1620" s="348">
        <v>19.0</v>
      </c>
      <c r="N1620" s="348">
        <v>230.0</v>
      </c>
      <c r="O1620" s="348">
        <v>30.0</v>
      </c>
      <c r="P1620" s="348">
        <v>97.0</v>
      </c>
      <c r="Q1620" s="348">
        <v>4.0</v>
      </c>
      <c r="R1620" s="348">
        <v>1.0</v>
      </c>
      <c r="S1620" s="348">
        <v>10.0</v>
      </c>
      <c r="T1620" s="348">
        <v>65.0</v>
      </c>
      <c r="U1620" s="348">
        <v>132.0</v>
      </c>
      <c r="V1620" s="348">
        <v>27.0</v>
      </c>
      <c r="W1620" s="348">
        <v>110.0</v>
      </c>
      <c r="X1620" s="348">
        <v>16.0</v>
      </c>
      <c r="Y1620" s="348">
        <v>122.0</v>
      </c>
      <c r="Z1620" s="348">
        <v>3.0</v>
      </c>
      <c r="AA1620" s="348">
        <v>13.0</v>
      </c>
      <c r="AB1620" s="348">
        <v>210.0</v>
      </c>
      <c r="AC1620" s="348"/>
      <c r="AD1620" s="348">
        <v>32.0</v>
      </c>
      <c r="AE1620" s="348">
        <v>91.0</v>
      </c>
      <c r="AF1620" s="348">
        <v>31.0</v>
      </c>
      <c r="AG1620" s="348">
        <v>15.0</v>
      </c>
      <c r="AH1620" s="348">
        <v>21.0</v>
      </c>
      <c r="AI1620" s="348">
        <v>31.0</v>
      </c>
      <c r="AJ1620" s="353"/>
      <c r="AK1620" s="353"/>
      <c r="AL1620" s="353"/>
      <c r="AM1620" s="353"/>
      <c r="AN1620" s="353"/>
      <c r="AO1620" s="353"/>
      <c r="AP1620" s="353"/>
    </row>
    <row r="1621">
      <c r="A1621" s="347">
        <f t="shared" si="411"/>
        <v>44109</v>
      </c>
      <c r="B1621" s="348">
        <v>178.0</v>
      </c>
      <c r="C1621" s="348">
        <v>127.0</v>
      </c>
      <c r="D1621" s="348">
        <v>72.0</v>
      </c>
      <c r="E1621" s="348">
        <v>6.0</v>
      </c>
      <c r="F1621" s="348">
        <v>29.0</v>
      </c>
      <c r="G1621" s="348">
        <v>77.0</v>
      </c>
      <c r="H1621" s="348">
        <v>984.0</v>
      </c>
      <c r="I1621" s="348">
        <v>5.0</v>
      </c>
      <c r="J1621" s="348">
        <v>790.0</v>
      </c>
      <c r="K1621" s="348">
        <v>200.0</v>
      </c>
      <c r="L1621" s="348">
        <v>285.0</v>
      </c>
      <c r="M1621" s="348"/>
      <c r="N1621" s="348">
        <v>197.0</v>
      </c>
      <c r="O1621" s="348">
        <v>38.0</v>
      </c>
      <c r="P1621" s="348">
        <v>31.0</v>
      </c>
      <c r="Q1621" s="348">
        <v>3.0</v>
      </c>
      <c r="R1621" s="348">
        <v>86.0</v>
      </c>
      <c r="S1621" s="348">
        <v>20.0</v>
      </c>
      <c r="T1621" s="348">
        <v>75.0</v>
      </c>
      <c r="U1621" s="348">
        <v>154.0</v>
      </c>
      <c r="V1621" s="348">
        <v>41.0</v>
      </c>
      <c r="W1621" s="348">
        <v>121.0</v>
      </c>
      <c r="X1621" s="348">
        <v>86.0</v>
      </c>
      <c r="Y1621" s="348">
        <v>156.0</v>
      </c>
      <c r="Z1621" s="348">
        <v>2.0</v>
      </c>
      <c r="AA1621" s="348">
        <v>16.0</v>
      </c>
      <c r="AB1621" s="348">
        <v>283.0</v>
      </c>
      <c r="AC1621" s="348">
        <v>8.0</v>
      </c>
      <c r="AD1621" s="348"/>
      <c r="AE1621" s="348">
        <v>20.0</v>
      </c>
      <c r="AF1621" s="348"/>
      <c r="AG1621" s="348">
        <v>4.0</v>
      </c>
      <c r="AH1621" s="348">
        <v>13.0</v>
      </c>
      <c r="AI1621" s="348">
        <v>33.0</v>
      </c>
      <c r="AJ1621" s="353"/>
      <c r="AK1621" s="353"/>
      <c r="AL1621" s="353"/>
      <c r="AM1621" s="353"/>
      <c r="AN1621" s="353"/>
      <c r="AO1621" s="353"/>
      <c r="AP1621" s="353"/>
    </row>
    <row r="1622">
      <c r="A1622" s="347">
        <f t="shared" si="411"/>
        <v>44110</v>
      </c>
      <c r="B1622" s="348">
        <v>99.0</v>
      </c>
      <c r="C1622" s="348">
        <v>129.0</v>
      </c>
      <c r="D1622" s="348">
        <v>98.0</v>
      </c>
      <c r="E1622" s="348">
        <v>2.0</v>
      </c>
      <c r="F1622" s="348">
        <v>30.0</v>
      </c>
      <c r="G1622" s="348">
        <v>40.0</v>
      </c>
      <c r="H1622" s="348">
        <v>1017.0</v>
      </c>
      <c r="I1622" s="348">
        <v>7.0</v>
      </c>
      <c r="J1622" s="348">
        <v>201.0</v>
      </c>
      <c r="K1622" s="348">
        <v>340.0</v>
      </c>
      <c r="L1622" s="348">
        <v>292.0</v>
      </c>
      <c r="M1622" s="348">
        <v>8.0</v>
      </c>
      <c r="N1622" s="348">
        <v>151.0</v>
      </c>
      <c r="O1622" s="348">
        <v>42.0</v>
      </c>
      <c r="P1622" s="348">
        <v>107.0</v>
      </c>
      <c r="Q1622" s="348">
        <v>19.0</v>
      </c>
      <c r="R1622" s="348">
        <v>44.0</v>
      </c>
      <c r="S1622" s="348">
        <v>33.0</v>
      </c>
      <c r="T1622" s="348">
        <v>4.0</v>
      </c>
      <c r="U1622" s="348">
        <v>300.0</v>
      </c>
      <c r="V1622" s="348">
        <v>15.0</v>
      </c>
      <c r="W1622" s="348">
        <v>204.0</v>
      </c>
      <c r="X1622" s="348">
        <v>65.0</v>
      </c>
      <c r="Y1622" s="348">
        <v>200.0</v>
      </c>
      <c r="Z1622" s="348">
        <v>12.0</v>
      </c>
      <c r="AA1622" s="348">
        <v>22.0</v>
      </c>
      <c r="AB1622" s="348">
        <v>175.0</v>
      </c>
      <c r="AC1622" s="348">
        <v>4.0</v>
      </c>
      <c r="AD1622" s="348">
        <v>16.0</v>
      </c>
      <c r="AE1622" s="348">
        <v>67.0</v>
      </c>
      <c r="AF1622" s="348">
        <v>55.0</v>
      </c>
      <c r="AG1622" s="348">
        <v>5.0</v>
      </c>
      <c r="AH1622" s="348">
        <v>14.0</v>
      </c>
      <c r="AI1622" s="348">
        <v>27.0</v>
      </c>
      <c r="AJ1622" s="353"/>
      <c r="AK1622" s="353"/>
      <c r="AL1622" s="353"/>
      <c r="AM1622" s="353"/>
      <c r="AN1622" s="353"/>
      <c r="AO1622" s="353"/>
      <c r="AP1622" s="353"/>
    </row>
    <row r="1623">
      <c r="A1623" s="347">
        <f t="shared" si="411"/>
        <v>44111</v>
      </c>
      <c r="B1623" s="348">
        <v>211.0</v>
      </c>
      <c r="C1623" s="348">
        <v>120.0</v>
      </c>
      <c r="D1623" s="348">
        <v>122.0</v>
      </c>
      <c r="E1623" s="348">
        <v>1.0</v>
      </c>
      <c r="F1623" s="348">
        <v>20.0</v>
      </c>
      <c r="G1623" s="348">
        <v>20.0</v>
      </c>
      <c r="H1623" s="348">
        <v>986.0</v>
      </c>
      <c r="I1623" s="348">
        <v>10.0</v>
      </c>
      <c r="J1623" s="348">
        <v>513.0</v>
      </c>
      <c r="K1623" s="348">
        <v>270.0</v>
      </c>
      <c r="L1623" s="348">
        <v>293.0</v>
      </c>
      <c r="M1623" s="348">
        <v>4.0</v>
      </c>
      <c r="N1623" s="348">
        <v>110.0</v>
      </c>
      <c r="O1623" s="348">
        <v>36.0</v>
      </c>
      <c r="P1623" s="348">
        <v>68.0</v>
      </c>
      <c r="Q1623" s="348">
        <v>3.0</v>
      </c>
      <c r="R1623" s="348">
        <v>100.0</v>
      </c>
      <c r="S1623" s="348">
        <v>18.0</v>
      </c>
      <c r="T1623" s="348">
        <v>44.0</v>
      </c>
      <c r="U1623" s="348">
        <v>119.0</v>
      </c>
      <c r="V1623" s="348">
        <v>51.0</v>
      </c>
      <c r="W1623" s="348">
        <v>177.0</v>
      </c>
      <c r="X1623" s="348">
        <v>30.0</v>
      </c>
      <c r="Y1623" s="348">
        <v>85.0</v>
      </c>
      <c r="Z1623" s="348">
        <v>4.0</v>
      </c>
      <c r="AA1623" s="348"/>
      <c r="AB1623" s="348">
        <v>260.0</v>
      </c>
      <c r="AC1623" s="348">
        <v>8.0</v>
      </c>
      <c r="AD1623" s="348">
        <v>48.0</v>
      </c>
      <c r="AE1623" s="348">
        <v>41.0</v>
      </c>
      <c r="AF1623" s="348">
        <v>51.0</v>
      </c>
      <c r="AG1623" s="348">
        <v>4.0</v>
      </c>
      <c r="AH1623" s="348">
        <v>3.0</v>
      </c>
      <c r="AI1623" s="348">
        <v>24.0</v>
      </c>
      <c r="AJ1623" s="353"/>
      <c r="AK1623" s="353"/>
      <c r="AL1623" s="353"/>
      <c r="AM1623" s="353"/>
      <c r="AN1623" s="353"/>
      <c r="AO1623" s="353"/>
      <c r="AP1623" s="353"/>
    </row>
    <row r="1624">
      <c r="A1624" s="347">
        <f t="shared" si="411"/>
        <v>44112</v>
      </c>
      <c r="B1624" s="348">
        <v>166.0</v>
      </c>
      <c r="C1624" s="348">
        <v>125.0</v>
      </c>
      <c r="D1624" s="348">
        <v>94.0</v>
      </c>
      <c r="E1624" s="348"/>
      <c r="F1624" s="348">
        <v>20.0</v>
      </c>
      <c r="G1624" s="348">
        <v>9.0</v>
      </c>
      <c r="H1624" s="348">
        <v>1044.0</v>
      </c>
      <c r="I1624" s="348">
        <v>1.0</v>
      </c>
      <c r="J1624" s="348">
        <v>325.0</v>
      </c>
      <c r="K1624" s="348">
        <v>270.0</v>
      </c>
      <c r="L1624" s="348">
        <v>334.0</v>
      </c>
      <c r="M1624" s="348">
        <v>1.0</v>
      </c>
      <c r="N1624" s="348">
        <v>238.0</v>
      </c>
      <c r="O1624" s="348">
        <v>49.0</v>
      </c>
      <c r="P1624" s="348">
        <v>69.0</v>
      </c>
      <c r="Q1624" s="348">
        <v>2.0</v>
      </c>
      <c r="R1624" s="348">
        <v>133.0</v>
      </c>
      <c r="S1624" s="348">
        <v>13.0</v>
      </c>
      <c r="T1624" s="348">
        <v>151.0</v>
      </c>
      <c r="U1624" s="348">
        <v>142.0</v>
      </c>
      <c r="V1624" s="348">
        <v>23.0</v>
      </c>
      <c r="W1624" s="348">
        <v>189.0</v>
      </c>
      <c r="X1624" s="348">
        <v>31.0</v>
      </c>
      <c r="Y1624" s="348">
        <v>127.0</v>
      </c>
      <c r="Z1624" s="348">
        <v>7.0</v>
      </c>
      <c r="AA1624" s="348">
        <v>16.0</v>
      </c>
      <c r="AB1624" s="348">
        <v>91.0</v>
      </c>
      <c r="AC1624" s="348"/>
      <c r="AD1624" s="348">
        <v>32.0</v>
      </c>
      <c r="AE1624" s="348">
        <v>7.0</v>
      </c>
      <c r="AF1624" s="348">
        <v>47.0</v>
      </c>
      <c r="AG1624" s="348">
        <v>6.0</v>
      </c>
      <c r="AH1624" s="348">
        <v>7.0</v>
      </c>
      <c r="AI1624" s="353"/>
      <c r="AJ1624" s="353"/>
      <c r="AK1624" s="353"/>
      <c r="AL1624" s="353"/>
      <c r="AM1624" s="353"/>
      <c r="AN1624" s="353"/>
      <c r="AO1624" s="353"/>
      <c r="AP1624" s="353"/>
    </row>
    <row r="1625">
      <c r="A1625" s="347">
        <f t="shared" si="411"/>
        <v>44113</v>
      </c>
      <c r="B1625" s="348">
        <v>93.0</v>
      </c>
      <c r="C1625" s="348">
        <v>138.0</v>
      </c>
      <c r="D1625" s="348">
        <v>86.0</v>
      </c>
      <c r="E1625" s="348">
        <v>2.0</v>
      </c>
      <c r="F1625" s="348">
        <v>14.0</v>
      </c>
      <c r="G1625" s="348">
        <v>31.0</v>
      </c>
      <c r="H1625" s="348">
        <v>850.0</v>
      </c>
      <c r="I1625" s="348">
        <v>5.0</v>
      </c>
      <c r="J1625" s="348">
        <v>563.0</v>
      </c>
      <c r="K1625" s="348">
        <v>210.0</v>
      </c>
      <c r="L1625" s="348">
        <v>306.0</v>
      </c>
      <c r="M1625" s="348">
        <v>30.0</v>
      </c>
      <c r="N1625" s="348">
        <v>182.0</v>
      </c>
      <c r="O1625" s="348">
        <v>8.0</v>
      </c>
      <c r="P1625" s="348">
        <v>142.0</v>
      </c>
      <c r="Q1625" s="348">
        <v>4.0</v>
      </c>
      <c r="R1625" s="348"/>
      <c r="S1625" s="348">
        <v>22.0</v>
      </c>
      <c r="T1625" s="348">
        <v>65.0</v>
      </c>
      <c r="U1625" s="348">
        <v>167.0</v>
      </c>
      <c r="V1625" s="348">
        <v>35.0</v>
      </c>
      <c r="W1625" s="348">
        <v>164.0</v>
      </c>
      <c r="X1625" s="348">
        <v>36.0</v>
      </c>
      <c r="Y1625" s="348">
        <v>111.0</v>
      </c>
      <c r="Z1625" s="348">
        <v>20.0</v>
      </c>
      <c r="AA1625" s="348">
        <v>17.0</v>
      </c>
      <c r="AB1625" s="348">
        <v>66.0</v>
      </c>
      <c r="AC1625" s="348">
        <v>33.0</v>
      </c>
      <c r="AD1625" s="348"/>
      <c r="AE1625" s="348">
        <v>87.0</v>
      </c>
      <c r="AF1625" s="348"/>
      <c r="AG1625" s="348">
        <v>8.0</v>
      </c>
      <c r="AH1625" s="348">
        <v>6.0</v>
      </c>
      <c r="AI1625" s="348">
        <v>106.0</v>
      </c>
      <c r="AJ1625" s="353"/>
      <c r="AK1625" s="353"/>
      <c r="AL1625" s="353"/>
      <c r="AM1625" s="353"/>
      <c r="AN1625" s="353"/>
      <c r="AO1625" s="353"/>
      <c r="AP1625" s="353"/>
    </row>
    <row r="1626">
      <c r="A1626" s="347">
        <f t="shared" si="411"/>
        <v>44114</v>
      </c>
      <c r="B1626" s="353"/>
      <c r="C1626" s="348">
        <v>143.0</v>
      </c>
      <c r="D1626" s="348">
        <v>89.0</v>
      </c>
      <c r="E1626" s="348">
        <v>23.0</v>
      </c>
      <c r="F1626" s="348">
        <v>25.0</v>
      </c>
      <c r="G1626" s="348">
        <v>13.0</v>
      </c>
      <c r="H1626" s="348">
        <v>1282.0</v>
      </c>
      <c r="I1626" s="348">
        <v>1.0</v>
      </c>
      <c r="J1626" s="348">
        <v>378.0</v>
      </c>
      <c r="K1626" s="348">
        <v>270.0</v>
      </c>
      <c r="L1626" s="348">
        <v>305.0</v>
      </c>
      <c r="M1626" s="348">
        <v>7.0</v>
      </c>
      <c r="N1626" s="348">
        <v>134.0</v>
      </c>
      <c r="O1626" s="348">
        <v>18.0</v>
      </c>
      <c r="P1626" s="348">
        <v>22.0</v>
      </c>
      <c r="Q1626" s="348">
        <v>7.0</v>
      </c>
      <c r="R1626" s="348">
        <v>135.0</v>
      </c>
      <c r="S1626" s="348">
        <v>7.0</v>
      </c>
      <c r="T1626" s="348">
        <v>73.0</v>
      </c>
      <c r="U1626" s="348">
        <v>134.0</v>
      </c>
      <c r="V1626" s="348">
        <v>27.0</v>
      </c>
      <c r="W1626" s="348">
        <v>148.0</v>
      </c>
      <c r="X1626" s="348">
        <v>33.0</v>
      </c>
      <c r="Y1626" s="348">
        <v>109.0</v>
      </c>
      <c r="Z1626" s="348">
        <v>14.0</v>
      </c>
      <c r="AA1626" s="348">
        <v>3.0</v>
      </c>
      <c r="AB1626" s="348">
        <v>142.0</v>
      </c>
      <c r="AC1626" s="348"/>
      <c r="AD1626" s="348">
        <v>25.0</v>
      </c>
      <c r="AE1626" s="348">
        <v>19.0</v>
      </c>
      <c r="AF1626" s="348">
        <v>50.0</v>
      </c>
      <c r="AG1626" s="348">
        <v>148.0</v>
      </c>
      <c r="AH1626" s="348">
        <v>3.0</v>
      </c>
      <c r="AI1626" s="348">
        <v>27.0</v>
      </c>
      <c r="AJ1626" s="353"/>
      <c r="AK1626" s="353"/>
      <c r="AL1626" s="353"/>
      <c r="AM1626" s="353"/>
      <c r="AN1626" s="353"/>
      <c r="AO1626" s="353"/>
      <c r="AP1626" s="353"/>
    </row>
    <row r="1627">
      <c r="A1627" s="347">
        <f t="shared" si="411"/>
        <v>44115</v>
      </c>
      <c r="B1627" s="353"/>
      <c r="C1627" s="348">
        <v>98.0</v>
      </c>
      <c r="D1627" s="348">
        <v>86.0</v>
      </c>
      <c r="E1627" s="348">
        <v>5.0</v>
      </c>
      <c r="F1627" s="348">
        <v>30.0</v>
      </c>
      <c r="G1627" s="348">
        <v>37.0</v>
      </c>
      <c r="H1627" s="348">
        <v>1062.0</v>
      </c>
      <c r="I1627" s="348">
        <v>6.0</v>
      </c>
      <c r="J1627" s="348">
        <v>555.0</v>
      </c>
      <c r="K1627" s="348">
        <v>205.0</v>
      </c>
      <c r="L1627" s="348">
        <v>272.0</v>
      </c>
      <c r="M1627" s="348">
        <v>42.0</v>
      </c>
      <c r="N1627" s="348">
        <v>209.0</v>
      </c>
      <c r="O1627" s="348">
        <v>27.0</v>
      </c>
      <c r="P1627" s="348">
        <v>79.0</v>
      </c>
      <c r="Q1627" s="348">
        <v>2.0</v>
      </c>
      <c r="R1627" s="348">
        <v>48.0</v>
      </c>
      <c r="S1627" s="348">
        <v>7.0</v>
      </c>
      <c r="T1627" s="348">
        <v>41.0</v>
      </c>
      <c r="U1627" s="348">
        <v>206.0</v>
      </c>
      <c r="V1627" s="348">
        <v>50.0</v>
      </c>
      <c r="W1627" s="348">
        <v>157.0</v>
      </c>
      <c r="X1627" s="348">
        <v>6.0</v>
      </c>
      <c r="Y1627" s="348">
        <v>90.0</v>
      </c>
      <c r="Z1627" s="348">
        <v>6.0</v>
      </c>
      <c r="AA1627" s="348">
        <v>1.0</v>
      </c>
      <c r="AB1627" s="348">
        <v>109.0</v>
      </c>
      <c r="AC1627" s="348"/>
      <c r="AD1627" s="348"/>
      <c r="AE1627" s="348">
        <v>61.0</v>
      </c>
      <c r="AF1627" s="348"/>
      <c r="AG1627" s="348">
        <v>13.0</v>
      </c>
      <c r="AH1627" s="348"/>
      <c r="AI1627" s="348">
        <v>36.0</v>
      </c>
      <c r="AJ1627" s="353"/>
      <c r="AK1627" s="353"/>
      <c r="AL1627" s="353"/>
      <c r="AM1627" s="353"/>
      <c r="AN1627" s="353"/>
      <c r="AO1627" s="353"/>
      <c r="AP1627" s="353"/>
    </row>
    <row r="1628">
      <c r="A1628" s="347">
        <f t="shared" si="411"/>
        <v>44116</v>
      </c>
      <c r="B1628" s="348">
        <v>161.0</v>
      </c>
      <c r="C1628" s="348">
        <v>138.0</v>
      </c>
      <c r="D1628" s="348">
        <v>76.0</v>
      </c>
      <c r="E1628" s="348">
        <v>2.0</v>
      </c>
      <c r="F1628" s="348">
        <v>30.0</v>
      </c>
      <c r="G1628" s="348">
        <v>84.0</v>
      </c>
      <c r="H1628" s="348">
        <v>1086.0</v>
      </c>
      <c r="I1628" s="348"/>
      <c r="J1628" s="348">
        <v>238.0</v>
      </c>
      <c r="K1628" s="348">
        <v>280.0</v>
      </c>
      <c r="L1628" s="348">
        <v>303.0</v>
      </c>
      <c r="M1628" s="348"/>
      <c r="N1628" s="348">
        <v>61.0</v>
      </c>
      <c r="O1628" s="348">
        <v>38.0</v>
      </c>
      <c r="P1628" s="348">
        <v>45.0</v>
      </c>
      <c r="Q1628" s="348"/>
      <c r="R1628" s="348">
        <v>44.0</v>
      </c>
      <c r="S1628" s="348">
        <v>7.0</v>
      </c>
      <c r="T1628" s="348">
        <v>53.0</v>
      </c>
      <c r="U1628" s="348">
        <v>112.0</v>
      </c>
      <c r="V1628" s="348">
        <v>48.0</v>
      </c>
      <c r="W1628" s="348">
        <v>175.0</v>
      </c>
      <c r="X1628" s="348">
        <v>27.0</v>
      </c>
      <c r="Y1628" s="348">
        <v>158.0</v>
      </c>
      <c r="Z1628" s="348">
        <v>4.0</v>
      </c>
      <c r="AA1628" s="348"/>
      <c r="AB1628" s="348">
        <v>116.0</v>
      </c>
      <c r="AC1628" s="348">
        <v>4.0</v>
      </c>
      <c r="AD1628" s="348">
        <v>120.0</v>
      </c>
      <c r="AE1628" s="348">
        <v>35.0</v>
      </c>
      <c r="AF1628" s="348"/>
      <c r="AG1628" s="348"/>
      <c r="AH1628" s="348">
        <v>1.0</v>
      </c>
      <c r="AI1628" s="348">
        <v>46.0</v>
      </c>
      <c r="AJ1628" s="353"/>
      <c r="AK1628" s="353"/>
      <c r="AL1628" s="353"/>
      <c r="AM1628" s="353"/>
      <c r="AN1628" s="353"/>
      <c r="AO1628" s="353"/>
      <c r="AP1628" s="353"/>
    </row>
    <row r="1629">
      <c r="A1629" s="347">
        <f t="shared" si="411"/>
        <v>44117</v>
      </c>
      <c r="B1629" s="348">
        <v>105.0</v>
      </c>
      <c r="C1629" s="348">
        <v>141.0</v>
      </c>
      <c r="D1629" s="348">
        <v>62.0</v>
      </c>
      <c r="E1629" s="348">
        <v>13.0</v>
      </c>
      <c r="F1629" s="348"/>
      <c r="G1629" s="348">
        <v>39.0</v>
      </c>
      <c r="H1629" s="348">
        <v>1100.0</v>
      </c>
      <c r="I1629" s="348">
        <v>2.0</v>
      </c>
      <c r="J1629" s="348">
        <v>569.0</v>
      </c>
      <c r="K1629" s="348">
        <v>292.0</v>
      </c>
      <c r="L1629" s="348">
        <v>351.0</v>
      </c>
      <c r="M1629" s="348">
        <v>66.0</v>
      </c>
      <c r="N1629" s="348">
        <v>31.0</v>
      </c>
      <c r="O1629" s="348">
        <v>69.0</v>
      </c>
      <c r="P1629" s="348">
        <v>111.0</v>
      </c>
      <c r="Q1629" s="348">
        <v>6.0</v>
      </c>
      <c r="R1629" s="348">
        <v>54.0</v>
      </c>
      <c r="S1629" s="348">
        <v>72.0</v>
      </c>
      <c r="T1629" s="348">
        <v>17.0</v>
      </c>
      <c r="U1629" s="348">
        <v>91.0</v>
      </c>
      <c r="V1629" s="348">
        <v>20.0</v>
      </c>
      <c r="W1629" s="348">
        <v>134.0</v>
      </c>
      <c r="X1629" s="348">
        <v>18.0</v>
      </c>
      <c r="Y1629" s="348">
        <v>243.0</v>
      </c>
      <c r="Z1629" s="348">
        <v>27.0</v>
      </c>
      <c r="AA1629" s="348"/>
      <c r="AB1629" s="348">
        <v>120.0</v>
      </c>
      <c r="AC1629" s="348">
        <v>20.0</v>
      </c>
      <c r="AD1629" s="348">
        <v>109.0</v>
      </c>
      <c r="AE1629" s="348">
        <v>735.0</v>
      </c>
      <c r="AF1629" s="348">
        <v>108.0</v>
      </c>
      <c r="AG1629" s="348">
        <v>7.0</v>
      </c>
      <c r="AH1629" s="348">
        <v>9.0</v>
      </c>
      <c r="AI1629" s="348">
        <v>36.0</v>
      </c>
      <c r="AJ1629" s="353"/>
      <c r="AK1629" s="353"/>
      <c r="AL1629" s="353"/>
      <c r="AM1629" s="353"/>
      <c r="AN1629" s="353"/>
      <c r="AO1629" s="353"/>
      <c r="AP1629" s="353"/>
    </row>
    <row r="1630">
      <c r="A1630" s="347">
        <f t="shared" si="411"/>
        <v>44118</v>
      </c>
      <c r="B1630" s="348">
        <v>58.0</v>
      </c>
      <c r="C1630" s="348">
        <v>141.0</v>
      </c>
      <c r="D1630" s="348">
        <v>106.0</v>
      </c>
      <c r="E1630" s="348">
        <v>26.0</v>
      </c>
      <c r="F1630" s="348">
        <v>14.0</v>
      </c>
      <c r="G1630" s="348">
        <v>20.0</v>
      </c>
      <c r="H1630" s="348">
        <v>1191.0</v>
      </c>
      <c r="I1630" s="348"/>
      <c r="J1630" s="348">
        <v>524.0</v>
      </c>
      <c r="K1630" s="348">
        <v>897.0</v>
      </c>
      <c r="L1630" s="348">
        <v>330.0</v>
      </c>
      <c r="M1630" s="348">
        <v>55.0</v>
      </c>
      <c r="N1630" s="348">
        <v>271.0</v>
      </c>
      <c r="O1630" s="348">
        <v>32.0</v>
      </c>
      <c r="P1630" s="348">
        <v>53.0</v>
      </c>
      <c r="Q1630" s="348">
        <v>10.0</v>
      </c>
      <c r="R1630" s="348">
        <v>1.0</v>
      </c>
      <c r="S1630" s="348">
        <v>51.0</v>
      </c>
      <c r="T1630" s="348">
        <v>56.0</v>
      </c>
      <c r="U1630" s="348">
        <v>125.0</v>
      </c>
      <c r="V1630" s="348">
        <v>22.0</v>
      </c>
      <c r="W1630" s="348">
        <v>161.0</v>
      </c>
      <c r="X1630" s="348">
        <v>46.0</v>
      </c>
      <c r="Y1630" s="348">
        <v>78.0</v>
      </c>
      <c r="Z1630" s="348">
        <v>4.0</v>
      </c>
      <c r="AA1630" s="348">
        <v>17.0</v>
      </c>
      <c r="AB1630" s="348">
        <v>145.0</v>
      </c>
      <c r="AC1630" s="348">
        <v>4.0</v>
      </c>
      <c r="AD1630" s="348">
        <v>22.0</v>
      </c>
      <c r="AE1630" s="348"/>
      <c r="AF1630" s="348">
        <v>46.0</v>
      </c>
      <c r="AG1630" s="348">
        <v>26.0</v>
      </c>
      <c r="AH1630" s="348">
        <v>7.0</v>
      </c>
      <c r="AI1630" s="348">
        <v>16.0</v>
      </c>
      <c r="AJ1630" s="353"/>
      <c r="AK1630" s="353"/>
      <c r="AL1630" s="353"/>
      <c r="AM1630" s="353"/>
      <c r="AN1630" s="353"/>
      <c r="AO1630" s="353"/>
      <c r="AP1630" s="353"/>
    </row>
    <row r="1631">
      <c r="A1631" s="347">
        <f t="shared" si="411"/>
        <v>44119</v>
      </c>
      <c r="B1631" s="348">
        <v>149.0</v>
      </c>
      <c r="C1631" s="348">
        <v>157.0</v>
      </c>
      <c r="D1631" s="348">
        <v>250.0</v>
      </c>
      <c r="E1631" s="348">
        <v>10.0</v>
      </c>
      <c r="F1631" s="348"/>
      <c r="G1631" s="348">
        <v>55.0</v>
      </c>
      <c r="H1631" s="348">
        <v>1050.0</v>
      </c>
      <c r="I1631" s="348">
        <v>3.0</v>
      </c>
      <c r="J1631" s="348">
        <v>304.0</v>
      </c>
      <c r="K1631" s="348">
        <v>2223.0</v>
      </c>
      <c r="L1631" s="348">
        <v>312.0</v>
      </c>
      <c r="M1631" s="348">
        <v>59.0</v>
      </c>
      <c r="N1631" s="348">
        <v>135.0</v>
      </c>
      <c r="O1631" s="348">
        <v>33.0</v>
      </c>
      <c r="P1631" s="348">
        <v>59.0</v>
      </c>
      <c r="Q1631" s="348">
        <v>4.0</v>
      </c>
      <c r="R1631" s="348">
        <v>67.0</v>
      </c>
      <c r="S1631" s="348">
        <v>15.0</v>
      </c>
      <c r="T1631" s="348">
        <v>27.0</v>
      </c>
      <c r="U1631" s="348">
        <v>131.0</v>
      </c>
      <c r="V1631" s="348">
        <v>30.0</v>
      </c>
      <c r="W1631" s="348">
        <v>110.0</v>
      </c>
      <c r="X1631" s="348">
        <v>33.0</v>
      </c>
      <c r="Y1631" s="348">
        <v>119.0</v>
      </c>
      <c r="Z1631" s="348">
        <v>3.0</v>
      </c>
      <c r="AA1631" s="348"/>
      <c r="AB1631" s="348">
        <v>115.0</v>
      </c>
      <c r="AC1631" s="348"/>
      <c r="AD1631" s="348">
        <v>180.0</v>
      </c>
      <c r="AE1631" s="348">
        <v>64.0</v>
      </c>
      <c r="AF1631" s="348">
        <v>58.0</v>
      </c>
      <c r="AG1631" s="348">
        <v>7.0</v>
      </c>
      <c r="AH1631" s="348"/>
      <c r="AI1631" s="348">
        <v>48.0</v>
      </c>
      <c r="AJ1631" s="353"/>
      <c r="AK1631" s="353"/>
      <c r="AL1631" s="353"/>
      <c r="AM1631" s="353"/>
      <c r="AN1631" s="353"/>
      <c r="AO1631" s="353"/>
      <c r="AP1631" s="353"/>
    </row>
    <row r="1632">
      <c r="A1632" s="347">
        <f t="shared" si="411"/>
        <v>44120</v>
      </c>
      <c r="B1632" s="348">
        <v>129.0</v>
      </c>
      <c r="C1632" s="348">
        <v>133.0</v>
      </c>
      <c r="D1632" s="348">
        <v>98.0</v>
      </c>
      <c r="E1632" s="348">
        <v>6.0</v>
      </c>
      <c r="F1632" s="348">
        <v>15.0</v>
      </c>
      <c r="G1632" s="348">
        <v>32.0</v>
      </c>
      <c r="H1632" s="348">
        <v>982.0</v>
      </c>
      <c r="I1632" s="348">
        <v>20.0</v>
      </c>
      <c r="J1632" s="348">
        <v>387.0</v>
      </c>
      <c r="K1632" s="348">
        <v>396.0</v>
      </c>
      <c r="L1632" s="348">
        <v>346.0</v>
      </c>
      <c r="M1632" s="348">
        <v>51.0</v>
      </c>
      <c r="N1632" s="348">
        <v>208.0</v>
      </c>
      <c r="O1632" s="348">
        <v>39.0</v>
      </c>
      <c r="P1632" s="348">
        <v>44.0</v>
      </c>
      <c r="Q1632" s="348">
        <v>5.0</v>
      </c>
      <c r="R1632" s="348">
        <v>71.0</v>
      </c>
      <c r="S1632" s="348">
        <v>19.0</v>
      </c>
      <c r="T1632" s="348">
        <v>65.0</v>
      </c>
      <c r="U1632" s="348">
        <v>148.0</v>
      </c>
      <c r="V1632" s="348">
        <v>38.0</v>
      </c>
      <c r="W1632" s="348">
        <v>111.0</v>
      </c>
      <c r="X1632" s="348">
        <v>35.0</v>
      </c>
      <c r="Y1632" s="348">
        <v>166.0</v>
      </c>
      <c r="Z1632" s="348"/>
      <c r="AA1632" s="348">
        <v>63.0</v>
      </c>
      <c r="AB1632" s="348">
        <v>102.0</v>
      </c>
      <c r="AC1632" s="348">
        <v>14.0</v>
      </c>
      <c r="AD1632" s="348">
        <v>72.0</v>
      </c>
      <c r="AE1632" s="348">
        <v>50.0</v>
      </c>
      <c r="AF1632" s="348"/>
      <c r="AG1632" s="348">
        <v>7.0</v>
      </c>
      <c r="AH1632" s="348">
        <v>31.0</v>
      </c>
      <c r="AI1632" s="353"/>
      <c r="AJ1632" s="353"/>
      <c r="AK1632" s="353"/>
      <c r="AL1632" s="353"/>
      <c r="AM1632" s="353"/>
      <c r="AN1632" s="353"/>
      <c r="AO1632" s="353"/>
      <c r="AP1632" s="353"/>
    </row>
    <row r="1633">
      <c r="A1633" s="347">
        <f t="shared" si="411"/>
        <v>44121</v>
      </c>
      <c r="B1633" s="348">
        <v>131.0</v>
      </c>
      <c r="C1633" s="348">
        <v>99.0</v>
      </c>
      <c r="D1633" s="348">
        <v>114.0</v>
      </c>
      <c r="E1633" s="348">
        <v>12.0</v>
      </c>
      <c r="F1633" s="348">
        <v>2.0</v>
      </c>
      <c r="G1633" s="348">
        <v>48.0</v>
      </c>
      <c r="H1633" s="348">
        <v>1106.0</v>
      </c>
      <c r="I1633" s="348">
        <v>27.0</v>
      </c>
      <c r="J1633" s="348">
        <v>440.0</v>
      </c>
      <c r="K1633" s="348">
        <v>320.0</v>
      </c>
      <c r="L1633" s="348">
        <v>323.0</v>
      </c>
      <c r="M1633" s="348">
        <v>35.0</v>
      </c>
      <c r="N1633" s="348">
        <v>272.0</v>
      </c>
      <c r="O1633" s="348">
        <v>32.0</v>
      </c>
      <c r="P1633" s="348">
        <v>66.0</v>
      </c>
      <c r="Q1633" s="348">
        <v>4.0</v>
      </c>
      <c r="R1633" s="348"/>
      <c r="S1633" s="348">
        <v>24.0</v>
      </c>
      <c r="T1633" s="348">
        <v>47.0</v>
      </c>
      <c r="U1633" s="348">
        <v>256.0</v>
      </c>
      <c r="V1633" s="348">
        <v>32.0</v>
      </c>
      <c r="W1633" s="348">
        <v>100.0</v>
      </c>
      <c r="X1633" s="348">
        <v>10.0</v>
      </c>
      <c r="Y1633" s="348">
        <v>173.0</v>
      </c>
      <c r="Z1633" s="348">
        <v>23.0</v>
      </c>
      <c r="AA1633" s="348">
        <v>20.0</v>
      </c>
      <c r="AB1633" s="348">
        <v>118.0</v>
      </c>
      <c r="AC1633" s="348"/>
      <c r="AD1633" s="348">
        <v>109.0</v>
      </c>
      <c r="AE1633" s="348">
        <v>60.0</v>
      </c>
      <c r="AF1633" s="348">
        <v>18.0</v>
      </c>
      <c r="AG1633" s="348">
        <v>4.0</v>
      </c>
      <c r="AH1633" s="348">
        <v>6.0</v>
      </c>
      <c r="AI1633" s="348">
        <v>17.0</v>
      </c>
      <c r="AJ1633" s="353"/>
      <c r="AK1633" s="353"/>
      <c r="AL1633" s="353"/>
      <c r="AM1633" s="353"/>
      <c r="AN1633" s="353"/>
      <c r="AO1633" s="353"/>
      <c r="AP1633" s="353"/>
    </row>
    <row r="1634">
      <c r="A1634" s="347">
        <f t="shared" si="411"/>
        <v>44122</v>
      </c>
      <c r="B1634" s="348">
        <v>287.0</v>
      </c>
      <c r="C1634" s="348">
        <v>78.0</v>
      </c>
      <c r="D1634" s="348">
        <v>157.0</v>
      </c>
      <c r="E1634" s="348">
        <v>6.0</v>
      </c>
      <c r="F1634" s="348">
        <v>20.0</v>
      </c>
      <c r="G1634" s="348">
        <v>64.0</v>
      </c>
      <c r="H1634" s="348">
        <v>1074.0</v>
      </c>
      <c r="I1634" s="348"/>
      <c r="J1634" s="348">
        <v>345.0</v>
      </c>
      <c r="K1634" s="348">
        <v>392.0</v>
      </c>
      <c r="L1634" s="348">
        <v>253.0</v>
      </c>
      <c r="M1634" s="348">
        <v>3.0</v>
      </c>
      <c r="N1634" s="348">
        <v>211.0</v>
      </c>
      <c r="O1634" s="348"/>
      <c r="P1634" s="348">
        <v>58.0</v>
      </c>
      <c r="Q1634" s="348">
        <v>13.0</v>
      </c>
      <c r="R1634" s="348">
        <v>38.0</v>
      </c>
      <c r="S1634" s="348">
        <v>11.0</v>
      </c>
      <c r="T1634" s="348">
        <v>56.0</v>
      </c>
      <c r="U1634" s="348">
        <v>107.0</v>
      </c>
      <c r="V1634" s="348">
        <v>41.0</v>
      </c>
      <c r="W1634" s="348">
        <v>108.0</v>
      </c>
      <c r="X1634" s="348">
        <v>51.0</v>
      </c>
      <c r="Y1634" s="348">
        <v>115.0</v>
      </c>
      <c r="Z1634" s="348">
        <v>3.0</v>
      </c>
      <c r="AA1634" s="348">
        <v>20.0</v>
      </c>
      <c r="AB1634" s="348">
        <v>112.0</v>
      </c>
      <c r="AC1634" s="348"/>
      <c r="AD1634" s="348">
        <v>64.0</v>
      </c>
      <c r="AE1634" s="348">
        <v>32.0</v>
      </c>
      <c r="AF1634" s="348"/>
      <c r="AG1634" s="348">
        <v>13.0</v>
      </c>
      <c r="AH1634" s="353"/>
      <c r="AI1634" s="353"/>
      <c r="AJ1634" s="353"/>
      <c r="AK1634" s="353"/>
      <c r="AL1634" s="353"/>
      <c r="AM1634" s="353"/>
      <c r="AN1634" s="353"/>
      <c r="AO1634" s="353"/>
      <c r="AP1634" s="353"/>
    </row>
    <row r="1635">
      <c r="A1635" s="347">
        <f t="shared" si="411"/>
        <v>44123</v>
      </c>
      <c r="B1635" s="348">
        <v>215.0</v>
      </c>
      <c r="C1635" s="348">
        <v>100.0</v>
      </c>
      <c r="D1635" s="348">
        <v>56.0</v>
      </c>
      <c r="E1635" s="348">
        <v>15.0</v>
      </c>
      <c r="F1635" s="348"/>
      <c r="G1635" s="348">
        <v>75.0</v>
      </c>
      <c r="H1635" s="348">
        <v>1124.0</v>
      </c>
      <c r="I1635" s="348">
        <v>3.0</v>
      </c>
      <c r="J1635" s="348">
        <v>339.0</v>
      </c>
      <c r="K1635" s="348">
        <v>352.0</v>
      </c>
      <c r="L1635" s="348">
        <v>341.0</v>
      </c>
      <c r="M1635" s="348"/>
      <c r="N1635" s="348">
        <v>73.0</v>
      </c>
      <c r="O1635" s="348">
        <v>46.0</v>
      </c>
      <c r="P1635" s="348">
        <v>33.0</v>
      </c>
      <c r="Q1635" s="348">
        <v>9.0</v>
      </c>
      <c r="R1635" s="348"/>
      <c r="S1635" s="348">
        <v>6.0</v>
      </c>
      <c r="T1635" s="348">
        <v>7.0</v>
      </c>
      <c r="U1635" s="348">
        <v>170.0</v>
      </c>
      <c r="V1635" s="348">
        <v>24.0</v>
      </c>
      <c r="W1635" s="348">
        <v>118.0</v>
      </c>
      <c r="X1635" s="348">
        <v>108.0</v>
      </c>
      <c r="Y1635" s="348">
        <v>90.0</v>
      </c>
      <c r="Z1635" s="348">
        <v>10.0</v>
      </c>
      <c r="AA1635" s="348">
        <v>23.0</v>
      </c>
      <c r="AB1635" s="348">
        <v>521.0</v>
      </c>
      <c r="AC1635" s="348">
        <v>3.0</v>
      </c>
      <c r="AD1635" s="348">
        <v>29.0</v>
      </c>
      <c r="AE1635" s="348">
        <v>7.0</v>
      </c>
      <c r="AF1635" s="348"/>
      <c r="AG1635" s="348"/>
      <c r="AH1635" s="348"/>
      <c r="AI1635" s="348">
        <v>22.0</v>
      </c>
      <c r="AJ1635" s="353"/>
      <c r="AK1635" s="353"/>
      <c r="AL1635" s="353"/>
      <c r="AM1635" s="353"/>
      <c r="AN1635" s="353"/>
      <c r="AO1635" s="353"/>
      <c r="AP1635" s="353"/>
    </row>
    <row r="1636">
      <c r="A1636" s="347">
        <f t="shared" si="411"/>
        <v>44124</v>
      </c>
      <c r="B1636" s="369">
        <f t="shared" ref="B1636:P1636" si="412">B1283-B1282</f>
        <v>217</v>
      </c>
      <c r="C1636" s="369">
        <f t="shared" si="412"/>
        <v>105</v>
      </c>
      <c r="D1636" s="369">
        <f t="shared" si="412"/>
        <v>121</v>
      </c>
      <c r="E1636" s="369">
        <f t="shared" si="412"/>
        <v>5</v>
      </c>
      <c r="F1636" s="369">
        <f t="shared" si="412"/>
        <v>6</v>
      </c>
      <c r="G1636" s="369">
        <f t="shared" si="412"/>
        <v>51</v>
      </c>
      <c r="H1636" s="369">
        <f t="shared" si="412"/>
        <v>846</v>
      </c>
      <c r="I1636" s="369">
        <f t="shared" si="412"/>
        <v>8</v>
      </c>
      <c r="J1636" s="369">
        <f t="shared" si="412"/>
        <v>213</v>
      </c>
      <c r="K1636" s="369">
        <f t="shared" si="412"/>
        <v>600</v>
      </c>
      <c r="L1636" s="369">
        <f t="shared" si="412"/>
        <v>307</v>
      </c>
      <c r="M1636" s="369">
        <f t="shared" si="412"/>
        <v>28</v>
      </c>
      <c r="N1636" s="369">
        <f t="shared" si="412"/>
        <v>145</v>
      </c>
      <c r="O1636" s="369">
        <f t="shared" si="412"/>
        <v>77</v>
      </c>
      <c r="P1636" s="369">
        <f t="shared" si="412"/>
        <v>42</v>
      </c>
      <c r="Q1636" s="364"/>
      <c r="R1636" s="369">
        <f t="shared" ref="R1636:Z1636" si="413">R1283-R1282</f>
        <v>77</v>
      </c>
      <c r="S1636" s="369">
        <f t="shared" si="413"/>
        <v>10</v>
      </c>
      <c r="T1636" s="369">
        <f t="shared" si="413"/>
        <v>47</v>
      </c>
      <c r="U1636" s="369">
        <f t="shared" si="413"/>
        <v>110</v>
      </c>
      <c r="V1636" s="369">
        <f t="shared" si="413"/>
        <v>27</v>
      </c>
      <c r="W1636" s="369">
        <f t="shared" si="413"/>
        <v>92</v>
      </c>
      <c r="X1636" s="369">
        <f t="shared" si="413"/>
        <v>238</v>
      </c>
      <c r="Y1636" s="369">
        <f t="shared" si="413"/>
        <v>100</v>
      </c>
      <c r="Z1636" s="369">
        <f t="shared" si="413"/>
        <v>13</v>
      </c>
      <c r="AA1636" s="364"/>
      <c r="AB1636" s="369">
        <f t="shared" ref="AB1636:AI1636" si="414">AB1283-AB1282</f>
        <v>635</v>
      </c>
      <c r="AC1636" s="369">
        <f t="shared" si="414"/>
        <v>19</v>
      </c>
      <c r="AD1636" s="369">
        <f t="shared" si="414"/>
        <v>60</v>
      </c>
      <c r="AE1636" s="369">
        <f t="shared" si="414"/>
        <v>103</v>
      </c>
      <c r="AF1636" s="369">
        <f t="shared" si="414"/>
        <v>95</v>
      </c>
      <c r="AG1636" s="369">
        <f t="shared" si="414"/>
        <v>7</v>
      </c>
      <c r="AH1636" s="369">
        <f t="shared" si="414"/>
        <v>5</v>
      </c>
      <c r="AI1636" s="369">
        <f t="shared" si="414"/>
        <v>1</v>
      </c>
      <c r="AJ1636" s="364"/>
      <c r="AK1636" s="353"/>
      <c r="AL1636" s="353"/>
      <c r="AM1636" s="353"/>
      <c r="AN1636" s="353"/>
      <c r="AO1636" s="353"/>
      <c r="AP1636" s="353"/>
    </row>
    <row r="1637">
      <c r="A1637" s="347">
        <f t="shared" si="411"/>
        <v>44125</v>
      </c>
      <c r="B1637" s="353"/>
      <c r="C1637" s="348">
        <v>95.0</v>
      </c>
      <c r="D1637" s="348">
        <v>148.0</v>
      </c>
      <c r="E1637" s="348">
        <v>5.0</v>
      </c>
      <c r="F1637" s="348"/>
      <c r="G1637" s="348">
        <v>21.0</v>
      </c>
      <c r="H1637" s="348">
        <v>1072.0</v>
      </c>
      <c r="I1637" s="348"/>
      <c r="J1637" s="348">
        <v>550.0</v>
      </c>
      <c r="K1637" s="348">
        <v>380.0</v>
      </c>
      <c r="L1637" s="348">
        <v>315.0</v>
      </c>
      <c r="M1637" s="348"/>
      <c r="N1637" s="348">
        <v>122.0</v>
      </c>
      <c r="O1637" s="348">
        <v>17.0</v>
      </c>
      <c r="P1637" s="348">
        <v>36.0</v>
      </c>
      <c r="Q1637" s="348">
        <v>9.0</v>
      </c>
      <c r="R1637" s="348"/>
      <c r="S1637" s="348">
        <v>14.0</v>
      </c>
      <c r="T1637" s="348">
        <v>31.0</v>
      </c>
      <c r="U1637" s="348">
        <v>267.0</v>
      </c>
      <c r="V1637" s="348">
        <v>24.0</v>
      </c>
      <c r="W1637" s="348">
        <v>79.0</v>
      </c>
      <c r="X1637" s="348">
        <v>65.0</v>
      </c>
      <c r="Y1637" s="348">
        <v>189.0</v>
      </c>
      <c r="Z1637" s="348">
        <v>17.0</v>
      </c>
      <c r="AA1637" s="348"/>
      <c r="AB1637" s="348">
        <v>305.0</v>
      </c>
      <c r="AC1637" s="348"/>
      <c r="AD1637" s="348">
        <v>31.0</v>
      </c>
      <c r="AE1637" s="348">
        <v>45.0</v>
      </c>
      <c r="AF1637" s="348"/>
      <c r="AG1637" s="348">
        <v>10.0</v>
      </c>
      <c r="AH1637" s="348">
        <v>5.0</v>
      </c>
      <c r="AI1637" s="348">
        <v>4.0</v>
      </c>
      <c r="AJ1637" s="353"/>
      <c r="AK1637" s="353"/>
      <c r="AL1637" s="353"/>
      <c r="AM1637" s="353"/>
      <c r="AN1637" s="353"/>
      <c r="AO1637" s="353"/>
      <c r="AP1637" s="353"/>
    </row>
    <row r="1638">
      <c r="A1638" s="347">
        <f t="shared" si="411"/>
        <v>44126</v>
      </c>
      <c r="B1638" s="353"/>
      <c r="C1638" s="348">
        <v>94.0</v>
      </c>
      <c r="D1638" s="348">
        <v>75.0</v>
      </c>
      <c r="E1638" s="348">
        <v>7.0</v>
      </c>
      <c r="F1638" s="348">
        <v>20.0</v>
      </c>
      <c r="G1638" s="348">
        <v>19.0</v>
      </c>
      <c r="H1638" s="348">
        <v>1159.0</v>
      </c>
      <c r="I1638" s="348">
        <v>40.0</v>
      </c>
      <c r="J1638" s="348">
        <v>332.0</v>
      </c>
      <c r="K1638" s="348">
        <v>364.0</v>
      </c>
      <c r="L1638" s="348">
        <v>347.0</v>
      </c>
      <c r="M1638" s="348">
        <v>12.0</v>
      </c>
      <c r="N1638" s="348">
        <v>185.0</v>
      </c>
      <c r="O1638" s="348"/>
      <c r="P1638" s="348">
        <v>42.0</v>
      </c>
      <c r="Q1638" s="348">
        <v>5.0</v>
      </c>
      <c r="R1638" s="348"/>
      <c r="S1638" s="348">
        <v>42.0</v>
      </c>
      <c r="T1638" s="348">
        <v>80.0</v>
      </c>
      <c r="U1638" s="348">
        <v>114.0</v>
      </c>
      <c r="V1638" s="348">
        <v>26.0</v>
      </c>
      <c r="W1638" s="348">
        <v>82.0</v>
      </c>
      <c r="X1638" s="348">
        <v>100.0</v>
      </c>
      <c r="Y1638" s="348">
        <v>100.0</v>
      </c>
      <c r="Z1638" s="348">
        <v>15.0</v>
      </c>
      <c r="AA1638" s="348">
        <v>23.0</v>
      </c>
      <c r="AB1638" s="348">
        <v>171.0</v>
      </c>
      <c r="AC1638" s="348"/>
      <c r="AD1638" s="348"/>
      <c r="AE1638" s="348">
        <v>16.0</v>
      </c>
      <c r="AF1638" s="348"/>
      <c r="AG1638" s="348">
        <v>8.0</v>
      </c>
      <c r="AH1638" s="348">
        <v>6.0</v>
      </c>
      <c r="AI1638" s="348">
        <v>13.0</v>
      </c>
      <c r="AJ1638" s="353"/>
      <c r="AK1638" s="353"/>
      <c r="AL1638" s="353"/>
      <c r="AM1638" s="353"/>
      <c r="AN1638" s="353"/>
      <c r="AO1638" s="353"/>
      <c r="AP1638" s="353"/>
    </row>
    <row r="1639">
      <c r="A1639" s="347">
        <f t="shared" si="411"/>
        <v>44127</v>
      </c>
      <c r="B1639" s="353"/>
      <c r="C1639" s="348">
        <v>78.0</v>
      </c>
      <c r="D1639" s="348">
        <v>75.0</v>
      </c>
      <c r="E1639" s="348">
        <v>3.0</v>
      </c>
      <c r="F1639" s="348">
        <v>13.0</v>
      </c>
      <c r="G1639" s="348">
        <v>25.0</v>
      </c>
      <c r="H1639" s="348">
        <v>1093.0</v>
      </c>
      <c r="I1639" s="348">
        <v>6.0</v>
      </c>
      <c r="J1639" s="348">
        <v>319.0</v>
      </c>
      <c r="K1639" s="348">
        <v>470.0</v>
      </c>
      <c r="L1639" s="348">
        <v>341.0</v>
      </c>
      <c r="M1639" s="348">
        <v>15.0</v>
      </c>
      <c r="N1639" s="348">
        <v>237.0</v>
      </c>
      <c r="O1639" s="348">
        <v>55.0</v>
      </c>
      <c r="P1639" s="348">
        <v>80.0</v>
      </c>
      <c r="Q1639" s="348">
        <v>12.0</v>
      </c>
      <c r="R1639" s="348">
        <v>24.0</v>
      </c>
      <c r="S1639" s="348">
        <v>27.0</v>
      </c>
      <c r="T1639" s="348">
        <v>62.0</v>
      </c>
      <c r="U1639" s="348">
        <v>523.0</v>
      </c>
      <c r="V1639" s="348">
        <v>28.0</v>
      </c>
      <c r="W1639" s="348">
        <v>72.0</v>
      </c>
      <c r="X1639" s="348">
        <v>74.0</v>
      </c>
      <c r="Y1639" s="348">
        <v>87.0</v>
      </c>
      <c r="Z1639" s="348">
        <v>18.0</v>
      </c>
      <c r="AA1639" s="348">
        <v>4.0</v>
      </c>
      <c r="AB1639" s="348">
        <v>252.0</v>
      </c>
      <c r="AC1639" s="348"/>
      <c r="AD1639" s="348">
        <v>49.0</v>
      </c>
      <c r="AE1639" s="348">
        <v>38.0</v>
      </c>
      <c r="AF1639" s="348"/>
      <c r="AG1639" s="348">
        <v>2.0</v>
      </c>
      <c r="AH1639" s="348">
        <v>12.0</v>
      </c>
      <c r="AI1639" s="353"/>
      <c r="AJ1639" s="353"/>
      <c r="AK1639" s="353"/>
      <c r="AL1639" s="353"/>
      <c r="AM1639" s="353"/>
      <c r="AN1639" s="353"/>
      <c r="AO1639" s="353"/>
      <c r="AP1639" s="353"/>
    </row>
    <row r="1640">
      <c r="A1640" s="347">
        <f t="shared" si="411"/>
        <v>44128</v>
      </c>
      <c r="B1640" s="353"/>
      <c r="C1640" s="348">
        <v>89.0</v>
      </c>
      <c r="D1640" s="348">
        <v>88.0</v>
      </c>
      <c r="E1640" s="348">
        <v>2.0</v>
      </c>
      <c r="F1640" s="348"/>
      <c r="G1640" s="348">
        <v>36.0</v>
      </c>
      <c r="H1640" s="348">
        <v>1155.0</v>
      </c>
      <c r="I1640" s="348">
        <v>22.0</v>
      </c>
      <c r="J1640" s="348">
        <v>654.0</v>
      </c>
      <c r="K1640" s="348">
        <v>430.0</v>
      </c>
      <c r="L1640" s="348">
        <v>306.0</v>
      </c>
      <c r="M1640" s="348">
        <v>6.0</v>
      </c>
      <c r="N1640" s="348">
        <v>168.0</v>
      </c>
      <c r="O1640" s="348">
        <v>52.0</v>
      </c>
      <c r="P1640" s="348">
        <v>98.0</v>
      </c>
      <c r="Q1640" s="348">
        <v>9.0</v>
      </c>
      <c r="R1640" s="348">
        <v>33.0</v>
      </c>
      <c r="S1640" s="348">
        <v>14.0</v>
      </c>
      <c r="T1640" s="348">
        <v>40.0</v>
      </c>
      <c r="U1640" s="348">
        <v>201.0</v>
      </c>
      <c r="V1640" s="348">
        <v>29.0</v>
      </c>
      <c r="W1640" s="348">
        <v>78.0</v>
      </c>
      <c r="X1640" s="348">
        <v>106.0</v>
      </c>
      <c r="Y1640" s="348">
        <v>55.0</v>
      </c>
      <c r="Z1640" s="348">
        <v>7.0</v>
      </c>
      <c r="AA1640" s="348"/>
      <c r="AB1640" s="348">
        <v>278.0</v>
      </c>
      <c r="AC1640" s="348"/>
      <c r="AD1640" s="348">
        <v>42.0</v>
      </c>
      <c r="AE1640" s="348">
        <v>91.0</v>
      </c>
      <c r="AF1640" s="348"/>
      <c r="AG1640" s="348">
        <v>19.0</v>
      </c>
      <c r="AH1640" s="348">
        <v>9.0</v>
      </c>
      <c r="AI1640" s="348">
        <v>2.0</v>
      </c>
      <c r="AJ1640" s="353"/>
      <c r="AK1640" s="353"/>
      <c r="AL1640" s="353"/>
      <c r="AM1640" s="353"/>
      <c r="AN1640" s="353"/>
      <c r="AO1640" s="353"/>
      <c r="AP1640" s="353"/>
    </row>
    <row r="1641">
      <c r="A1641" s="347">
        <f t="shared" si="411"/>
        <v>44129</v>
      </c>
      <c r="B1641" s="353"/>
      <c r="C1641" s="348">
        <v>82.0</v>
      </c>
      <c r="D1641" s="348">
        <v>119.0</v>
      </c>
      <c r="E1641" s="348">
        <v>2.0</v>
      </c>
      <c r="F1641" s="348">
        <v>8.0</v>
      </c>
      <c r="G1641" s="348">
        <v>68.0</v>
      </c>
      <c r="H1641" s="348">
        <v>1229.0</v>
      </c>
      <c r="I1641" s="348">
        <v>54.0</v>
      </c>
      <c r="J1641" s="348">
        <v>467.0</v>
      </c>
      <c r="K1641" s="348">
        <v>363.0</v>
      </c>
      <c r="L1641" s="348">
        <v>242.0</v>
      </c>
      <c r="M1641" s="348"/>
      <c r="N1641" s="348">
        <v>150.0</v>
      </c>
      <c r="O1641" s="348">
        <v>26.0</v>
      </c>
      <c r="P1641" s="348">
        <v>52.0</v>
      </c>
      <c r="Q1641" s="348">
        <v>8.0</v>
      </c>
      <c r="R1641" s="348">
        <v>53.0</v>
      </c>
      <c r="S1641" s="348">
        <v>16.0</v>
      </c>
      <c r="T1641" s="348">
        <v>181.0</v>
      </c>
      <c r="U1641" s="348">
        <v>172.0</v>
      </c>
      <c r="V1641" s="348">
        <v>33.0</v>
      </c>
      <c r="W1641" s="348">
        <v>75.0</v>
      </c>
      <c r="X1641" s="348">
        <v>71.0</v>
      </c>
      <c r="Y1641" s="348">
        <v>100.0</v>
      </c>
      <c r="Z1641" s="348">
        <v>39.0</v>
      </c>
      <c r="AA1641" s="348">
        <v>2.0</v>
      </c>
      <c r="AB1641" s="348">
        <v>557.0</v>
      </c>
      <c r="AC1641" s="348"/>
      <c r="AD1641" s="348">
        <v>98.0</v>
      </c>
      <c r="AE1641" s="348">
        <v>239.0</v>
      </c>
      <c r="AF1641" s="348"/>
      <c r="AG1641" s="348">
        <v>21.0</v>
      </c>
      <c r="AH1641" s="348"/>
      <c r="AI1641" s="348">
        <v>18.0</v>
      </c>
      <c r="AJ1641" s="353"/>
      <c r="AK1641" s="353"/>
      <c r="AL1641" s="353"/>
      <c r="AM1641" s="353"/>
      <c r="AN1641" s="353"/>
      <c r="AO1641" s="353"/>
      <c r="AP1641" s="353"/>
    </row>
    <row r="1642">
      <c r="A1642" s="347">
        <f t="shared" si="411"/>
        <v>44130</v>
      </c>
      <c r="B1642" s="353"/>
      <c r="C1642" s="348">
        <v>59.0</v>
      </c>
      <c r="D1642" s="348">
        <v>261.0</v>
      </c>
      <c r="E1642" s="348">
        <v>7.0</v>
      </c>
      <c r="F1642" s="348">
        <v>5.0</v>
      </c>
      <c r="G1642" s="348">
        <v>29.0</v>
      </c>
      <c r="H1642" s="348">
        <v>1162.0</v>
      </c>
      <c r="I1642" s="348">
        <v>20.0</v>
      </c>
      <c r="J1642" s="348">
        <v>442.0</v>
      </c>
      <c r="K1642" s="348">
        <v>303.0</v>
      </c>
      <c r="L1642" s="348">
        <v>296.0</v>
      </c>
      <c r="M1642" s="348">
        <v>12.0</v>
      </c>
      <c r="N1642" s="348">
        <v>127.0</v>
      </c>
      <c r="O1642" s="348">
        <v>34.0</v>
      </c>
      <c r="P1642" s="348">
        <v>56.0</v>
      </c>
      <c r="Q1642" s="348">
        <v>2.0</v>
      </c>
      <c r="R1642" s="348">
        <v>70.0</v>
      </c>
      <c r="S1642" s="348">
        <v>22.0</v>
      </c>
      <c r="T1642" s="348">
        <v>130.0</v>
      </c>
      <c r="U1642" s="348">
        <v>185.0</v>
      </c>
      <c r="V1642" s="348">
        <v>31.0</v>
      </c>
      <c r="W1642" s="348">
        <v>85.0</v>
      </c>
      <c r="X1642" s="348">
        <v>62.0</v>
      </c>
      <c r="Y1642" s="348">
        <v>80.0</v>
      </c>
      <c r="Z1642" s="348">
        <v>32.0</v>
      </c>
      <c r="AA1642" s="348"/>
      <c r="AB1642" s="348">
        <v>251.0</v>
      </c>
      <c r="AC1642" s="348"/>
      <c r="AD1642" s="348">
        <v>59.0</v>
      </c>
      <c r="AE1642" s="348">
        <v>18.0</v>
      </c>
      <c r="AF1642" s="348">
        <v>65.0</v>
      </c>
      <c r="AG1642" s="348"/>
      <c r="AH1642" s="348"/>
      <c r="AI1642" s="348">
        <v>3.0</v>
      </c>
      <c r="AJ1642" s="353"/>
      <c r="AK1642" s="353"/>
      <c r="AL1642" s="353"/>
      <c r="AM1642" s="353"/>
      <c r="AN1642" s="353"/>
      <c r="AO1642" s="353"/>
      <c r="AP1642" s="353"/>
    </row>
    <row r="1643">
      <c r="A1643" s="347">
        <f t="shared" si="411"/>
        <v>44131</v>
      </c>
      <c r="B1643" s="353"/>
      <c r="C1643" s="348">
        <v>76.0</v>
      </c>
      <c r="D1643" s="348">
        <v>101.0</v>
      </c>
      <c r="E1643" s="348">
        <v>13.0</v>
      </c>
      <c r="F1643" s="348">
        <v>12.0</v>
      </c>
      <c r="G1643" s="348">
        <v>32.0</v>
      </c>
      <c r="H1643" s="348">
        <v>1134.0</v>
      </c>
      <c r="I1643" s="348">
        <v>21.0</v>
      </c>
      <c r="J1643" s="348">
        <v>555.0</v>
      </c>
      <c r="K1643" s="348">
        <v>317.0</v>
      </c>
      <c r="L1643" s="348">
        <v>247.0</v>
      </c>
      <c r="M1643" s="348">
        <v>6.0</v>
      </c>
      <c r="N1643" s="348">
        <v>216.0</v>
      </c>
      <c r="O1643" s="348">
        <v>32.0</v>
      </c>
      <c r="P1643" s="348">
        <v>32.0</v>
      </c>
      <c r="Q1643" s="348">
        <v>8.0</v>
      </c>
      <c r="R1643" s="348"/>
      <c r="S1643" s="348">
        <v>32.0</v>
      </c>
      <c r="T1643" s="348">
        <v>60.0</v>
      </c>
      <c r="U1643" s="348">
        <v>480.0</v>
      </c>
      <c r="V1643" s="348">
        <v>25.0</v>
      </c>
      <c r="W1643" s="348">
        <v>90.0</v>
      </c>
      <c r="X1643" s="348">
        <v>55.0</v>
      </c>
      <c r="Y1643" s="348">
        <v>380.0</v>
      </c>
      <c r="Z1643" s="348">
        <v>13.0</v>
      </c>
      <c r="AA1643" s="348"/>
      <c r="AB1643" s="348">
        <v>298.0</v>
      </c>
      <c r="AC1643" s="348"/>
      <c r="AD1643" s="348">
        <v>37.0</v>
      </c>
      <c r="AE1643" s="348">
        <v>265.0</v>
      </c>
      <c r="AF1643" s="348"/>
      <c r="AG1643" s="348">
        <v>32.0</v>
      </c>
      <c r="AH1643" s="348">
        <v>6.0</v>
      </c>
      <c r="AI1643" s="348">
        <v>1.0</v>
      </c>
      <c r="AJ1643" s="353"/>
      <c r="AK1643" s="353"/>
      <c r="AL1643" s="353"/>
      <c r="AM1643" s="353"/>
      <c r="AN1643" s="353"/>
      <c r="AO1643" s="353"/>
      <c r="AP1643" s="353"/>
    </row>
    <row r="1644">
      <c r="A1644" s="347">
        <f t="shared" si="411"/>
        <v>44132</v>
      </c>
      <c r="B1644" s="353"/>
      <c r="C1644" s="348">
        <v>36.0</v>
      </c>
      <c r="D1644" s="348">
        <v>94.0</v>
      </c>
      <c r="E1644" s="348">
        <v>15.0</v>
      </c>
      <c r="F1644" s="348">
        <v>3.0</v>
      </c>
      <c r="G1644" s="348">
        <v>42.0</v>
      </c>
      <c r="H1644" s="348">
        <v>1047.0</v>
      </c>
      <c r="I1644" s="348">
        <v>32.0</v>
      </c>
      <c r="J1644" s="348">
        <v>367.0</v>
      </c>
      <c r="K1644" s="348">
        <v>327.0</v>
      </c>
      <c r="L1644" s="348">
        <v>233.0</v>
      </c>
      <c r="M1644" s="348">
        <v>22.0</v>
      </c>
      <c r="N1644" s="348">
        <v>92.0</v>
      </c>
      <c r="O1644" s="348">
        <v>17.0</v>
      </c>
      <c r="P1644" s="348">
        <v>80.0</v>
      </c>
      <c r="Q1644" s="348">
        <v>7.0</v>
      </c>
      <c r="R1644" s="348">
        <v>23.0</v>
      </c>
      <c r="S1644" s="348">
        <v>32.0</v>
      </c>
      <c r="T1644" s="348">
        <v>38.0</v>
      </c>
      <c r="U1644" s="348">
        <v>198.0</v>
      </c>
      <c r="V1644" s="348">
        <v>15.0</v>
      </c>
      <c r="W1644" s="348">
        <v>88.0</v>
      </c>
      <c r="X1644" s="348">
        <v>110.0</v>
      </c>
      <c r="Y1644" s="348">
        <v>106.0</v>
      </c>
      <c r="Z1644" s="348">
        <v>10.0</v>
      </c>
      <c r="AA1644" s="348">
        <v>36.0</v>
      </c>
      <c r="AB1644" s="348">
        <v>264.0</v>
      </c>
      <c r="AC1644" s="348"/>
      <c r="AD1644" s="348">
        <v>38.0</v>
      </c>
      <c r="AE1644" s="348">
        <v>120.0</v>
      </c>
      <c r="AF1644" s="348">
        <v>39.0</v>
      </c>
      <c r="AG1644" s="348"/>
      <c r="AH1644" s="348">
        <v>14.0</v>
      </c>
      <c r="AI1644" s="353"/>
      <c r="AJ1644" s="353"/>
      <c r="AK1644" s="353"/>
      <c r="AL1644" s="353"/>
      <c r="AM1644" s="353"/>
      <c r="AN1644" s="353"/>
      <c r="AO1644" s="353"/>
      <c r="AP1644" s="353"/>
    </row>
    <row r="1645">
      <c r="A1645" s="347">
        <f t="shared" si="411"/>
        <v>44133</v>
      </c>
      <c r="B1645" s="353"/>
      <c r="C1645" s="348">
        <v>56.0</v>
      </c>
      <c r="D1645" s="348">
        <v>78.0</v>
      </c>
      <c r="E1645" s="348">
        <v>2.0</v>
      </c>
      <c r="F1645" s="348">
        <v>5.0</v>
      </c>
      <c r="G1645" s="348">
        <v>51.0</v>
      </c>
      <c r="H1645" s="348">
        <v>1078.0</v>
      </c>
      <c r="I1645" s="348">
        <v>19.0</v>
      </c>
      <c r="J1645" s="348">
        <v>492.0</v>
      </c>
      <c r="K1645" s="348">
        <v>230.0</v>
      </c>
      <c r="L1645" s="348">
        <v>254.0</v>
      </c>
      <c r="M1645" s="348"/>
      <c r="N1645" s="348">
        <v>275.0</v>
      </c>
      <c r="O1645" s="348">
        <v>27.0</v>
      </c>
      <c r="P1645" s="348">
        <v>43.0</v>
      </c>
      <c r="Q1645" s="348">
        <v>4.0</v>
      </c>
      <c r="R1645" s="348">
        <v>17.0</v>
      </c>
      <c r="S1645" s="348">
        <v>31.0</v>
      </c>
      <c r="T1645" s="348">
        <v>138.0</v>
      </c>
      <c r="U1645" s="348">
        <v>550.0</v>
      </c>
      <c r="V1645" s="348">
        <v>36.0</v>
      </c>
      <c r="W1645" s="348">
        <v>82.0</v>
      </c>
      <c r="X1645" s="348">
        <v>117.0</v>
      </c>
      <c r="Y1645" s="348">
        <v>71.0</v>
      </c>
      <c r="Z1645" s="348">
        <v>11.0</v>
      </c>
      <c r="AA1645" s="348">
        <v>46.0</v>
      </c>
      <c r="AB1645" s="348">
        <v>221.0</v>
      </c>
      <c r="AC1645" s="348"/>
      <c r="AD1645" s="348">
        <v>28.0</v>
      </c>
      <c r="AE1645" s="348">
        <v>15.0</v>
      </c>
      <c r="AF1645" s="348"/>
      <c r="AG1645" s="348"/>
      <c r="AH1645" s="348">
        <v>2.0</v>
      </c>
      <c r="AI1645" s="348">
        <v>6.0</v>
      </c>
      <c r="AJ1645" s="353"/>
      <c r="AK1645" s="353"/>
      <c r="AL1645" s="353"/>
      <c r="AM1645" s="353"/>
      <c r="AN1645" s="353"/>
      <c r="AO1645" s="353"/>
      <c r="AP1645" s="353"/>
    </row>
    <row r="1646">
      <c r="A1646" s="347">
        <f t="shared" si="411"/>
        <v>44134</v>
      </c>
      <c r="B1646" s="353"/>
      <c r="C1646" s="348">
        <v>108.0</v>
      </c>
      <c r="D1646" s="348">
        <v>182.0</v>
      </c>
      <c r="E1646" s="348"/>
      <c r="F1646" s="348">
        <v>10.0</v>
      </c>
      <c r="G1646" s="348">
        <v>60.0</v>
      </c>
      <c r="H1646" s="348">
        <v>1077.0</v>
      </c>
      <c r="I1646" s="348">
        <v>14.0</v>
      </c>
      <c r="J1646" s="348">
        <v>356.0</v>
      </c>
      <c r="K1646" s="348">
        <v>300.0</v>
      </c>
      <c r="L1646" s="348">
        <v>215.0</v>
      </c>
      <c r="M1646" s="348">
        <v>5.0</v>
      </c>
      <c r="N1646" s="348">
        <v>254.0</v>
      </c>
      <c r="O1646" s="348">
        <v>35.0</v>
      </c>
      <c r="P1646" s="348">
        <v>59.0</v>
      </c>
      <c r="Q1646" s="348"/>
      <c r="R1646" s="348">
        <v>29.0</v>
      </c>
      <c r="S1646" s="348">
        <v>4.0</v>
      </c>
      <c r="T1646" s="348">
        <v>32.0</v>
      </c>
      <c r="U1646" s="348">
        <v>1176.0</v>
      </c>
      <c r="V1646" s="348">
        <v>36.0</v>
      </c>
      <c r="W1646" s="348">
        <v>73.0</v>
      </c>
      <c r="X1646" s="348">
        <v>90.0</v>
      </c>
      <c r="Y1646" s="348">
        <v>82.0</v>
      </c>
      <c r="Z1646" s="348">
        <v>4.0</v>
      </c>
      <c r="AA1646" s="348">
        <v>24.0</v>
      </c>
      <c r="AB1646" s="348">
        <v>249.0</v>
      </c>
      <c r="AC1646" s="348"/>
      <c r="AD1646" s="348"/>
      <c r="AE1646" s="348">
        <v>1.0</v>
      </c>
      <c r="AF1646" s="348"/>
      <c r="AG1646" s="348">
        <v>7.0</v>
      </c>
      <c r="AH1646" s="348">
        <v>33.0</v>
      </c>
      <c r="AI1646" s="348">
        <v>2.0</v>
      </c>
      <c r="AJ1646" s="353"/>
      <c r="AK1646" s="353"/>
      <c r="AL1646" s="353"/>
      <c r="AM1646" s="353"/>
      <c r="AN1646" s="353"/>
      <c r="AO1646" s="353"/>
      <c r="AP1646" s="353"/>
    </row>
    <row r="1647">
      <c r="A1647" s="347">
        <f t="shared" si="411"/>
        <v>44135</v>
      </c>
      <c r="B1647" s="353"/>
      <c r="C1647" s="348">
        <v>63.0</v>
      </c>
      <c r="D1647" s="348">
        <v>132.0</v>
      </c>
      <c r="E1647" s="348">
        <v>12.0</v>
      </c>
      <c r="F1647" s="348"/>
      <c r="G1647" s="348">
        <v>23.0</v>
      </c>
      <c r="H1647" s="348">
        <v>1032.0</v>
      </c>
      <c r="I1647" s="348">
        <v>12.0</v>
      </c>
      <c r="J1647" s="348">
        <v>289.0</v>
      </c>
      <c r="K1647" s="348">
        <v>286.0</v>
      </c>
      <c r="L1647" s="348">
        <v>226.0</v>
      </c>
      <c r="M1647" s="348">
        <v>5.0</v>
      </c>
      <c r="N1647" s="348">
        <v>270.0</v>
      </c>
      <c r="O1647" s="348">
        <v>25.0</v>
      </c>
      <c r="P1647" s="348">
        <v>78.0</v>
      </c>
      <c r="Q1647" s="348">
        <v>18.0</v>
      </c>
      <c r="R1647" s="348">
        <v>58.0</v>
      </c>
      <c r="S1647" s="348">
        <v>3.0</v>
      </c>
      <c r="T1647" s="348">
        <v>36.0</v>
      </c>
      <c r="U1647" s="348">
        <v>261.0</v>
      </c>
      <c r="V1647" s="348">
        <v>25.0</v>
      </c>
      <c r="W1647" s="348">
        <v>87.0</v>
      </c>
      <c r="X1647" s="348">
        <v>99.0</v>
      </c>
      <c r="Y1647" s="348">
        <v>61.0</v>
      </c>
      <c r="Z1647" s="348">
        <v>19.0</v>
      </c>
      <c r="AA1647" s="348"/>
      <c r="AB1647" s="348">
        <v>225.0</v>
      </c>
      <c r="AC1647" s="348"/>
      <c r="AD1647" s="348">
        <v>46.0</v>
      </c>
      <c r="AE1647" s="348">
        <v>107.0</v>
      </c>
      <c r="AF1647" s="348"/>
      <c r="AG1647" s="348">
        <v>3.0</v>
      </c>
      <c r="AH1647" s="348"/>
      <c r="AI1647" s="348">
        <v>5.0</v>
      </c>
      <c r="AJ1647" s="353"/>
      <c r="AK1647" s="353"/>
      <c r="AL1647" s="353"/>
      <c r="AM1647" s="353"/>
      <c r="AN1647" s="353"/>
      <c r="AO1647" s="353"/>
      <c r="AP1647" s="353"/>
    </row>
    <row r="1648">
      <c r="A1648" s="347">
        <f t="shared" si="411"/>
        <v>44136</v>
      </c>
      <c r="B1648" s="353"/>
      <c r="C1648" s="348">
        <v>57.0</v>
      </c>
      <c r="D1648" s="348">
        <v>106.0</v>
      </c>
      <c r="E1648" s="348">
        <v>2.0</v>
      </c>
      <c r="F1648" s="348"/>
      <c r="G1648" s="348">
        <v>13.0</v>
      </c>
      <c r="H1648" s="348">
        <v>1475.0</v>
      </c>
      <c r="I1648" s="348"/>
      <c r="J1648" s="348">
        <v>638.0</v>
      </c>
      <c r="K1648" s="348">
        <v>332.0</v>
      </c>
      <c r="L1648" s="348">
        <v>323.0</v>
      </c>
      <c r="M1648" s="348"/>
      <c r="N1648" s="348">
        <v>184.0</v>
      </c>
      <c r="O1648" s="348"/>
      <c r="P1648" s="348">
        <v>75.0</v>
      </c>
      <c r="Q1648" s="348">
        <v>15.0</v>
      </c>
      <c r="R1648" s="348"/>
      <c r="S1648" s="348">
        <v>5.0</v>
      </c>
      <c r="T1648" s="348">
        <v>66.0</v>
      </c>
      <c r="U1648" s="348">
        <v>244.0</v>
      </c>
      <c r="V1648" s="348">
        <v>24.0</v>
      </c>
      <c r="W1648" s="348">
        <v>72.0</v>
      </c>
      <c r="X1648" s="348">
        <v>84.0</v>
      </c>
      <c r="Y1648" s="348">
        <v>107.0</v>
      </c>
      <c r="Z1648" s="348">
        <v>5.0</v>
      </c>
      <c r="AA1648" s="348">
        <v>73.0</v>
      </c>
      <c r="AB1648" s="348">
        <v>171.0</v>
      </c>
      <c r="AC1648" s="348"/>
      <c r="AD1648" s="348"/>
      <c r="AE1648" s="348">
        <v>54.0</v>
      </c>
      <c r="AF1648" s="348"/>
      <c r="AG1648" s="348">
        <v>14.0</v>
      </c>
      <c r="AH1648" s="348">
        <v>1.0</v>
      </c>
      <c r="AI1648" s="348">
        <v>1.0</v>
      </c>
      <c r="AJ1648" s="353"/>
      <c r="AK1648" s="353"/>
      <c r="AL1648" s="353"/>
      <c r="AM1648" s="353"/>
      <c r="AN1648" s="353"/>
      <c r="AO1648" s="353"/>
      <c r="AP1648" s="353"/>
    </row>
    <row r="1649">
      <c r="A1649" s="347">
        <f t="shared" si="411"/>
        <v>44137</v>
      </c>
      <c r="B1649" s="348">
        <v>136.0</v>
      </c>
      <c r="C1649" s="348">
        <v>85.0</v>
      </c>
      <c r="D1649" s="348">
        <v>50.0</v>
      </c>
      <c r="E1649" s="348">
        <v>7.0</v>
      </c>
      <c r="F1649" s="348">
        <v>30.0</v>
      </c>
      <c r="G1649" s="348">
        <v>49.0</v>
      </c>
      <c r="H1649" s="348">
        <v>1057.0</v>
      </c>
      <c r="I1649" s="348"/>
      <c r="J1649" s="348">
        <v>389.0</v>
      </c>
      <c r="K1649" s="348">
        <v>362.0</v>
      </c>
      <c r="L1649" s="348">
        <v>300.0</v>
      </c>
      <c r="M1649" s="348"/>
      <c r="N1649" s="348">
        <v>250.0</v>
      </c>
      <c r="O1649" s="348">
        <v>26.0</v>
      </c>
      <c r="P1649" s="348">
        <v>25.0</v>
      </c>
      <c r="Q1649" s="348">
        <v>6.0</v>
      </c>
      <c r="R1649" s="348">
        <v>107.0</v>
      </c>
      <c r="S1649" s="348">
        <v>9.0</v>
      </c>
      <c r="T1649" s="348">
        <v>9.0</v>
      </c>
      <c r="U1649" s="348">
        <v>250.0</v>
      </c>
      <c r="V1649" s="348">
        <v>19.0</v>
      </c>
      <c r="W1649" s="348">
        <v>68.0</v>
      </c>
      <c r="X1649" s="348">
        <v>87.0</v>
      </c>
      <c r="Y1649" s="348">
        <v>66.0</v>
      </c>
      <c r="Z1649" s="348">
        <v>20.0</v>
      </c>
      <c r="AA1649" s="348"/>
      <c r="AB1649" s="348">
        <v>157.0</v>
      </c>
      <c r="AC1649" s="348">
        <v>18.0</v>
      </c>
      <c r="AD1649" s="348">
        <v>34.0</v>
      </c>
      <c r="AE1649" s="348"/>
      <c r="AF1649" s="348"/>
      <c r="AG1649" s="348">
        <v>1.0</v>
      </c>
      <c r="AH1649" s="348">
        <v>1.0</v>
      </c>
      <c r="AI1649" s="348">
        <v>6.0</v>
      </c>
      <c r="AJ1649" s="353"/>
      <c r="AK1649" s="353"/>
      <c r="AL1649" s="353"/>
      <c r="AM1649" s="353"/>
      <c r="AN1649" s="353"/>
      <c r="AO1649" s="353"/>
      <c r="AP1649" s="353"/>
    </row>
    <row r="1650">
      <c r="A1650" s="347">
        <f t="shared" si="411"/>
        <v>44138</v>
      </c>
      <c r="B1650" s="348">
        <v>178.0</v>
      </c>
      <c r="C1650" s="348">
        <v>81.0</v>
      </c>
      <c r="D1650" s="348">
        <v>64.0</v>
      </c>
      <c r="E1650" s="348">
        <v>7.0</v>
      </c>
      <c r="F1650" s="348">
        <v>9.0</v>
      </c>
      <c r="G1650" s="348">
        <v>22.0</v>
      </c>
      <c r="H1650" s="348">
        <v>1026.0</v>
      </c>
      <c r="I1650" s="348">
        <v>29.0</v>
      </c>
      <c r="J1650" s="348">
        <v>387.0</v>
      </c>
      <c r="K1650" s="348">
        <v>430.0</v>
      </c>
      <c r="L1650" s="348">
        <v>261.0</v>
      </c>
      <c r="M1650" s="348">
        <v>3.0</v>
      </c>
      <c r="N1650" s="348">
        <v>275.0</v>
      </c>
      <c r="O1650" s="348">
        <v>20.0</v>
      </c>
      <c r="P1650" s="348">
        <v>54.0</v>
      </c>
      <c r="Q1650" s="348">
        <v>7.0</v>
      </c>
      <c r="R1650" s="348"/>
      <c r="S1650" s="348">
        <v>23.0</v>
      </c>
      <c r="T1650" s="348">
        <v>81.0</v>
      </c>
      <c r="U1650" s="348">
        <v>251.0</v>
      </c>
      <c r="V1650" s="348">
        <v>52.0</v>
      </c>
      <c r="W1650" s="348">
        <v>72.0</v>
      </c>
      <c r="X1650" s="348">
        <v>132.0</v>
      </c>
      <c r="Y1650" s="348">
        <v>42.0</v>
      </c>
      <c r="Z1650" s="348">
        <v>6.0</v>
      </c>
      <c r="AA1650" s="348"/>
      <c r="AB1650" s="348">
        <v>352.0</v>
      </c>
      <c r="AC1650" s="348"/>
      <c r="AD1650" s="348">
        <v>1.0</v>
      </c>
      <c r="AE1650" s="348">
        <v>26.0</v>
      </c>
      <c r="AF1650" s="348">
        <v>21.0</v>
      </c>
      <c r="AG1650" s="348"/>
      <c r="AH1650" s="348">
        <v>17.0</v>
      </c>
      <c r="AI1650" s="348">
        <v>2.0</v>
      </c>
      <c r="AJ1650" s="353"/>
      <c r="AK1650" s="353"/>
      <c r="AL1650" s="353"/>
      <c r="AM1650" s="353"/>
      <c r="AN1650" s="353"/>
      <c r="AO1650" s="353"/>
      <c r="AP1650" s="353"/>
    </row>
    <row r="1651">
      <c r="A1651" s="345">
        <v>44139.0</v>
      </c>
      <c r="B1651" s="348">
        <v>180.0</v>
      </c>
      <c r="C1651" s="348">
        <v>77.0</v>
      </c>
      <c r="D1651" s="348">
        <v>107.0</v>
      </c>
      <c r="E1651" s="348">
        <v>6.0</v>
      </c>
      <c r="F1651" s="348">
        <v>13.0</v>
      </c>
      <c r="G1651" s="348">
        <v>47.0</v>
      </c>
      <c r="H1651" s="348">
        <v>934.0</v>
      </c>
      <c r="I1651" s="348">
        <v>7.0</v>
      </c>
      <c r="J1651" s="348">
        <v>290.0</v>
      </c>
      <c r="K1651" s="348">
        <v>362.0</v>
      </c>
      <c r="L1651" s="348">
        <v>243.0</v>
      </c>
      <c r="M1651" s="348">
        <v>7.0</v>
      </c>
      <c r="N1651" s="348">
        <v>125.0</v>
      </c>
      <c r="O1651" s="348">
        <v>16.0</v>
      </c>
      <c r="P1651" s="348">
        <v>42.0</v>
      </c>
      <c r="Q1651" s="348">
        <v>3.0</v>
      </c>
      <c r="R1651" s="348">
        <v>28.0</v>
      </c>
      <c r="S1651" s="348">
        <v>59.0</v>
      </c>
      <c r="T1651" s="348">
        <v>47.0</v>
      </c>
      <c r="U1651" s="348">
        <v>668.0</v>
      </c>
      <c r="V1651" s="348">
        <v>23.0</v>
      </c>
      <c r="W1651" s="348">
        <v>77.0</v>
      </c>
      <c r="X1651" s="348">
        <v>34.0</v>
      </c>
      <c r="Y1651" s="348">
        <v>71.0</v>
      </c>
      <c r="Z1651" s="348">
        <v>7.0</v>
      </c>
      <c r="AA1651" s="348">
        <v>43.0</v>
      </c>
      <c r="AB1651" s="348">
        <v>247.0</v>
      </c>
      <c r="AC1651" s="348"/>
      <c r="AD1651" s="348"/>
      <c r="AE1651" s="348">
        <v>11.0</v>
      </c>
      <c r="AF1651" s="348"/>
      <c r="AG1651" s="348">
        <v>1.0</v>
      </c>
      <c r="AH1651" s="348">
        <v>5.0</v>
      </c>
      <c r="AI1651" s="348">
        <v>5.0</v>
      </c>
      <c r="AJ1651" s="353"/>
      <c r="AK1651" s="353"/>
      <c r="AL1651" s="353"/>
      <c r="AM1651" s="353"/>
      <c r="AN1651" s="353"/>
      <c r="AO1651" s="353"/>
      <c r="AP1651" s="353"/>
    </row>
    <row r="1652">
      <c r="A1652" s="347">
        <f t="shared" ref="A1652:A1653" si="415">A1651+1</f>
        <v>44140</v>
      </c>
      <c r="B1652" s="348"/>
      <c r="C1652" s="348">
        <v>102.0</v>
      </c>
      <c r="D1652" s="348">
        <v>73.0</v>
      </c>
      <c r="E1652" s="348">
        <v>3.0</v>
      </c>
      <c r="F1652" s="348">
        <v>33.0</v>
      </c>
      <c r="G1652" s="348">
        <v>30.0</v>
      </c>
      <c r="H1652" s="348">
        <v>972.0</v>
      </c>
      <c r="I1652" s="348">
        <v>22.0</v>
      </c>
      <c r="J1652" s="348">
        <v>380.0</v>
      </c>
      <c r="K1652" s="348">
        <v>330.0</v>
      </c>
      <c r="L1652" s="348">
        <v>267.0</v>
      </c>
      <c r="M1652" s="348">
        <v>7.0</v>
      </c>
      <c r="N1652" s="348">
        <v>238.0</v>
      </c>
      <c r="O1652" s="348">
        <v>18.0</v>
      </c>
      <c r="P1652" s="348">
        <v>27.0</v>
      </c>
      <c r="Q1652" s="348">
        <v>20.0</v>
      </c>
      <c r="R1652" s="348">
        <v>70.0</v>
      </c>
      <c r="S1652" s="348">
        <v>78.0</v>
      </c>
      <c r="T1652" s="348">
        <v>88.0</v>
      </c>
      <c r="U1652" s="348">
        <v>374.0</v>
      </c>
      <c r="V1652" s="348">
        <v>19.0</v>
      </c>
      <c r="W1652" s="348">
        <v>63.0</v>
      </c>
      <c r="X1652" s="348">
        <v>54.0</v>
      </c>
      <c r="Y1652" s="348">
        <v>45.0</v>
      </c>
      <c r="Z1652" s="348">
        <v>13.0</v>
      </c>
      <c r="AA1652" s="348"/>
      <c r="AB1652" s="348">
        <v>315.0</v>
      </c>
      <c r="AC1652" s="348"/>
      <c r="AD1652" s="348">
        <v>19.0</v>
      </c>
      <c r="AE1652" s="348">
        <v>9.0</v>
      </c>
      <c r="AF1652" s="348">
        <v>162.0</v>
      </c>
      <c r="AG1652" s="348">
        <v>20.0</v>
      </c>
      <c r="AH1652" s="348">
        <v>9.0</v>
      </c>
      <c r="AI1652" s="353"/>
      <c r="AJ1652" s="353"/>
      <c r="AK1652" s="353"/>
      <c r="AL1652" s="353"/>
      <c r="AM1652" s="353"/>
      <c r="AN1652" s="353"/>
      <c r="AO1652" s="353"/>
      <c r="AP1652" s="353"/>
    </row>
    <row r="1653">
      <c r="A1653" s="347">
        <f t="shared" si="415"/>
        <v>44141</v>
      </c>
      <c r="B1653" s="348">
        <v>194.0</v>
      </c>
      <c r="C1653" s="348">
        <v>81.0</v>
      </c>
      <c r="D1653" s="348">
        <v>103.0</v>
      </c>
      <c r="E1653" s="348">
        <v>13.0</v>
      </c>
      <c r="F1653" s="348">
        <v>5.0</v>
      </c>
      <c r="G1653" s="348">
        <v>30.0</v>
      </c>
      <c r="H1653" s="348">
        <v>1024.0</v>
      </c>
      <c r="I1653" s="348">
        <v>17.0</v>
      </c>
      <c r="J1653" s="348">
        <v>451.0</v>
      </c>
      <c r="K1653" s="348">
        <v>293.0</v>
      </c>
      <c r="L1653" s="348">
        <v>270.0</v>
      </c>
      <c r="M1653" s="348">
        <v>49.0</v>
      </c>
      <c r="N1653" s="348">
        <v>124.0</v>
      </c>
      <c r="O1653" s="348">
        <v>29.0</v>
      </c>
      <c r="P1653" s="348">
        <v>38.0</v>
      </c>
      <c r="Q1653" s="348">
        <v>7.0</v>
      </c>
      <c r="R1653" s="348">
        <v>27.0</v>
      </c>
      <c r="S1653" s="348">
        <v>27.0</v>
      </c>
      <c r="T1653" s="348">
        <v>44.0</v>
      </c>
      <c r="U1653" s="348">
        <v>290.0</v>
      </c>
      <c r="V1653" s="348">
        <v>37.0</v>
      </c>
      <c r="W1653" s="348">
        <v>60.0</v>
      </c>
      <c r="X1653" s="348">
        <v>30.0</v>
      </c>
      <c r="Y1653" s="348">
        <v>35.0</v>
      </c>
      <c r="Z1653" s="348">
        <v>11.0</v>
      </c>
      <c r="AA1653" s="348"/>
      <c r="AB1653" s="348">
        <v>207.0</v>
      </c>
      <c r="AC1653" s="348"/>
      <c r="AD1653" s="348">
        <v>31.0</v>
      </c>
      <c r="AE1653" s="348">
        <v>9.0</v>
      </c>
      <c r="AF1653" s="348"/>
      <c r="AG1653" s="348">
        <v>1.0</v>
      </c>
      <c r="AH1653" s="348">
        <v>21.0</v>
      </c>
      <c r="AI1653" s="348">
        <v>5.0</v>
      </c>
      <c r="AJ1653" s="353"/>
      <c r="AK1653" s="353"/>
      <c r="AL1653" s="353"/>
      <c r="AM1653" s="353"/>
      <c r="AN1653" s="353"/>
      <c r="AO1653" s="353"/>
      <c r="AP1653" s="353"/>
    </row>
    <row r="1654">
      <c r="A1654" s="362">
        <v>44142.0</v>
      </c>
      <c r="B1654" s="348">
        <v>83.0</v>
      </c>
      <c r="C1654" s="348">
        <v>50.0</v>
      </c>
      <c r="D1654" s="348">
        <v>93.0</v>
      </c>
      <c r="E1654" s="348">
        <v>4.0</v>
      </c>
      <c r="F1654" s="348">
        <v>8.0</v>
      </c>
      <c r="G1654" s="348">
        <v>49.0</v>
      </c>
      <c r="H1654" s="348">
        <v>989.0</v>
      </c>
      <c r="I1654" s="348">
        <v>20.0</v>
      </c>
      <c r="J1654" s="348">
        <v>462.0</v>
      </c>
      <c r="K1654" s="348">
        <v>301.0</v>
      </c>
      <c r="L1654" s="348">
        <v>267.0</v>
      </c>
      <c r="M1654" s="348">
        <v>6.0</v>
      </c>
      <c r="N1654" s="348">
        <v>299.0</v>
      </c>
      <c r="O1654" s="348">
        <v>10.0</v>
      </c>
      <c r="P1654" s="348">
        <v>16.0</v>
      </c>
      <c r="Q1654" s="348">
        <v>14.0</v>
      </c>
      <c r="R1654" s="348">
        <v>27.0</v>
      </c>
      <c r="S1654" s="348">
        <v>17.0</v>
      </c>
      <c r="T1654" s="348">
        <v>4.0</v>
      </c>
      <c r="U1654" s="348">
        <v>265.0</v>
      </c>
      <c r="V1654" s="348">
        <v>25.0</v>
      </c>
      <c r="W1654" s="348">
        <v>63.0</v>
      </c>
      <c r="X1654" s="348">
        <v>26.0</v>
      </c>
      <c r="Y1654" s="348">
        <v>48.0</v>
      </c>
      <c r="Z1654" s="348">
        <v>25.0</v>
      </c>
      <c r="AA1654" s="348">
        <v>81.0</v>
      </c>
      <c r="AB1654" s="348">
        <v>357.0</v>
      </c>
      <c r="AC1654" s="348"/>
      <c r="AD1654" s="348">
        <v>77.0</v>
      </c>
      <c r="AE1654" s="348">
        <v>12.0</v>
      </c>
      <c r="AF1654" s="348"/>
      <c r="AG1654" s="348">
        <v>10.0</v>
      </c>
      <c r="AH1654" s="348">
        <v>4.0</v>
      </c>
      <c r="AI1654" s="353"/>
      <c r="AJ1654" s="353"/>
      <c r="AK1654" s="353"/>
      <c r="AL1654" s="353"/>
      <c r="AM1654" s="353"/>
      <c r="AN1654" s="353"/>
      <c r="AO1654" s="353"/>
      <c r="AP1654" s="353"/>
    </row>
    <row r="1655">
      <c r="A1655" s="347">
        <f t="shared" ref="A1655:A1687" si="416">A1654+1</f>
        <v>44143</v>
      </c>
      <c r="B1655" s="348">
        <v>247.0</v>
      </c>
      <c r="C1655" s="348">
        <v>48.0</v>
      </c>
      <c r="D1655" s="348">
        <v>74.0</v>
      </c>
      <c r="E1655" s="348">
        <v>9.0</v>
      </c>
      <c r="F1655" s="348">
        <v>25.0</v>
      </c>
      <c r="G1655" s="348">
        <v>33.0</v>
      </c>
      <c r="H1655" s="348">
        <v>979.0</v>
      </c>
      <c r="I1655" s="348">
        <v>31.0</v>
      </c>
      <c r="J1655" s="348">
        <v>625.0</v>
      </c>
      <c r="K1655" s="348">
        <v>260.0</v>
      </c>
      <c r="L1655" s="348">
        <v>261.0</v>
      </c>
      <c r="M1655" s="348">
        <v>25.0</v>
      </c>
      <c r="N1655" s="348">
        <v>212.0</v>
      </c>
      <c r="O1655" s="348">
        <v>5.0</v>
      </c>
      <c r="P1655" s="348">
        <v>17.0</v>
      </c>
      <c r="Q1655" s="348">
        <v>10.0</v>
      </c>
      <c r="R1655" s="348">
        <v>82.0</v>
      </c>
      <c r="S1655" s="348">
        <v>61.0</v>
      </c>
      <c r="T1655" s="348">
        <v>96.0</v>
      </c>
      <c r="U1655" s="348">
        <v>242.0</v>
      </c>
      <c r="V1655" s="348">
        <v>10.0</v>
      </c>
      <c r="W1655" s="348">
        <v>58.0</v>
      </c>
      <c r="X1655" s="348">
        <v>18.0</v>
      </c>
      <c r="Y1655" s="348">
        <v>39.0</v>
      </c>
      <c r="Z1655" s="348">
        <v>11.0</v>
      </c>
      <c r="AA1655" s="348">
        <v>5.0</v>
      </c>
      <c r="AB1655" s="348">
        <v>165.0</v>
      </c>
      <c r="AC1655" s="348"/>
      <c r="AD1655" s="348">
        <v>13.0</v>
      </c>
      <c r="AE1655" s="348">
        <v>151.0</v>
      </c>
      <c r="AF1655" s="348">
        <v>50.0</v>
      </c>
      <c r="AG1655" s="348">
        <v>2.0</v>
      </c>
      <c r="AH1655" s="348">
        <v>16.0</v>
      </c>
      <c r="AI1655" s="348">
        <v>1.0</v>
      </c>
      <c r="AJ1655" s="353"/>
      <c r="AK1655" s="353"/>
      <c r="AL1655" s="353"/>
      <c r="AM1655" s="353"/>
      <c r="AN1655" s="353"/>
      <c r="AO1655" s="353"/>
      <c r="AP1655" s="353"/>
    </row>
    <row r="1656">
      <c r="A1656" s="347">
        <f t="shared" si="416"/>
        <v>44144</v>
      </c>
      <c r="B1656" s="348">
        <v>203.0</v>
      </c>
      <c r="C1656" s="348">
        <v>70.0</v>
      </c>
      <c r="D1656" s="348">
        <v>42.0</v>
      </c>
      <c r="E1656" s="348">
        <v>7.0</v>
      </c>
      <c r="F1656" s="348">
        <v>20.0</v>
      </c>
      <c r="G1656" s="348">
        <v>61.0</v>
      </c>
      <c r="H1656" s="348">
        <v>1124.0</v>
      </c>
      <c r="I1656" s="348">
        <v>35.0</v>
      </c>
      <c r="J1656" s="348">
        <v>920.0</v>
      </c>
      <c r="K1656" s="348">
        <v>297.0</v>
      </c>
      <c r="L1656" s="348">
        <v>242.0</v>
      </c>
      <c r="M1656" s="348"/>
      <c r="N1656" s="348">
        <v>309.0</v>
      </c>
      <c r="O1656" s="348">
        <v>20.0</v>
      </c>
      <c r="P1656" s="348">
        <v>7.0</v>
      </c>
      <c r="Q1656" s="348">
        <v>3.0</v>
      </c>
      <c r="R1656" s="348">
        <v>49.0</v>
      </c>
      <c r="S1656" s="348">
        <v>3.0</v>
      </c>
      <c r="T1656" s="348">
        <v>26.0</v>
      </c>
      <c r="U1656" s="348">
        <v>186.0</v>
      </c>
      <c r="V1656" s="348">
        <v>40.0</v>
      </c>
      <c r="W1656" s="348">
        <v>64.0</v>
      </c>
      <c r="X1656" s="348">
        <v>26.0</v>
      </c>
      <c r="Y1656" s="348">
        <v>15.0</v>
      </c>
      <c r="Z1656" s="348">
        <v>24.0</v>
      </c>
      <c r="AA1656" s="348">
        <v>18.0</v>
      </c>
      <c r="AB1656" s="348">
        <v>125.0</v>
      </c>
      <c r="AC1656" s="348"/>
      <c r="AD1656" s="348">
        <v>14.0</v>
      </c>
      <c r="AE1656" s="348">
        <v>7.0</v>
      </c>
      <c r="AF1656" s="348"/>
      <c r="AG1656" s="348">
        <v>1.0</v>
      </c>
      <c r="AH1656" s="348">
        <v>7.0</v>
      </c>
      <c r="AI1656" s="348">
        <v>3.0</v>
      </c>
      <c r="AJ1656" s="353"/>
      <c r="AK1656" s="353"/>
      <c r="AL1656" s="353"/>
      <c r="AM1656" s="353"/>
      <c r="AN1656" s="353"/>
      <c r="AO1656" s="353"/>
      <c r="AP1656" s="353"/>
    </row>
    <row r="1657">
      <c r="A1657" s="347">
        <f t="shared" si="416"/>
        <v>44145</v>
      </c>
      <c r="B1657" s="353"/>
      <c r="C1657" s="348">
        <v>2.0</v>
      </c>
      <c r="D1657" s="348"/>
      <c r="E1657" s="348"/>
      <c r="F1657" s="348">
        <v>27.0</v>
      </c>
      <c r="G1657" s="348">
        <v>19.0</v>
      </c>
      <c r="H1657" s="348">
        <v>1253.0</v>
      </c>
      <c r="I1657" s="348">
        <v>50.0</v>
      </c>
      <c r="J1657" s="348">
        <v>905.0</v>
      </c>
      <c r="K1657" s="348">
        <v>232.0</v>
      </c>
      <c r="L1657" s="348">
        <v>301.0</v>
      </c>
      <c r="M1657" s="348"/>
      <c r="N1657" s="348">
        <v>144.0</v>
      </c>
      <c r="O1657" s="348">
        <v>25.0</v>
      </c>
      <c r="P1657" s="348">
        <v>44.0</v>
      </c>
      <c r="Q1657" s="348">
        <v>7.0</v>
      </c>
      <c r="R1657" s="348"/>
      <c r="S1657" s="348"/>
      <c r="T1657" s="348">
        <v>38.0</v>
      </c>
      <c r="U1657" s="348">
        <v>190.0</v>
      </c>
      <c r="V1657" s="348">
        <v>19.0</v>
      </c>
      <c r="W1657" s="348">
        <v>67.0</v>
      </c>
      <c r="X1657" s="348">
        <v>9.0</v>
      </c>
      <c r="Y1657" s="348">
        <v>84.0</v>
      </c>
      <c r="Z1657" s="348">
        <v>32.0</v>
      </c>
      <c r="AA1657" s="348"/>
      <c r="AB1657" s="348"/>
      <c r="AC1657" s="348"/>
      <c r="AD1657" s="348">
        <v>18.0</v>
      </c>
      <c r="AE1657" s="348"/>
      <c r="AF1657" s="348"/>
      <c r="AG1657" s="348">
        <v>2.0</v>
      </c>
      <c r="AH1657" s="348">
        <v>5.0</v>
      </c>
      <c r="AI1657" s="348">
        <v>2.0</v>
      </c>
      <c r="AJ1657" s="353"/>
      <c r="AK1657" s="353"/>
      <c r="AL1657" s="353"/>
      <c r="AM1657" s="353"/>
      <c r="AN1657" s="353"/>
      <c r="AO1657" s="353"/>
      <c r="AP1657" s="353"/>
    </row>
    <row r="1658">
      <c r="A1658" s="347">
        <f t="shared" si="416"/>
        <v>44146</v>
      </c>
      <c r="B1658" s="353"/>
      <c r="C1658" s="348">
        <v>134.0</v>
      </c>
      <c r="D1658" s="348">
        <v>2.0</v>
      </c>
      <c r="E1658" s="348">
        <v>3.0</v>
      </c>
      <c r="F1658" s="348">
        <v>8.0</v>
      </c>
      <c r="G1658" s="348">
        <v>43.0</v>
      </c>
      <c r="H1658" s="348">
        <v>962.0</v>
      </c>
      <c r="I1658" s="348">
        <v>30.0</v>
      </c>
      <c r="J1658" s="348">
        <v>434.0</v>
      </c>
      <c r="K1658" s="348">
        <v>306.0</v>
      </c>
      <c r="L1658" s="348">
        <v>186.0</v>
      </c>
      <c r="M1658" s="348">
        <v>23.0</v>
      </c>
      <c r="N1658" s="348">
        <v>123.0</v>
      </c>
      <c r="O1658" s="348">
        <v>11.0</v>
      </c>
      <c r="P1658" s="348">
        <v>59.0</v>
      </c>
      <c r="Q1658" s="348">
        <v>9.0</v>
      </c>
      <c r="R1658" s="348">
        <v>12.0</v>
      </c>
      <c r="S1658" s="348"/>
      <c r="T1658" s="348">
        <v>85.0</v>
      </c>
      <c r="U1658" s="348">
        <v>103.0</v>
      </c>
      <c r="V1658" s="348"/>
      <c r="W1658" s="348">
        <v>60.0</v>
      </c>
      <c r="X1658" s="348">
        <v>5.0</v>
      </c>
      <c r="Y1658" s="348">
        <v>68.0</v>
      </c>
      <c r="Z1658" s="348">
        <v>11.0</v>
      </c>
      <c r="AA1658" s="348">
        <v>6.0</v>
      </c>
      <c r="AB1658" s="348">
        <v>505.0</v>
      </c>
      <c r="AC1658" s="348"/>
      <c r="AD1658" s="348">
        <v>14.0</v>
      </c>
      <c r="AE1658" s="348">
        <v>37.0</v>
      </c>
      <c r="AF1658" s="348"/>
      <c r="AG1658" s="348">
        <v>2.0</v>
      </c>
      <c r="AH1658" s="353"/>
      <c r="AI1658" s="353"/>
      <c r="AJ1658" s="353"/>
      <c r="AK1658" s="353"/>
      <c r="AL1658" s="353"/>
      <c r="AM1658" s="353"/>
      <c r="AN1658" s="353"/>
      <c r="AO1658" s="353"/>
      <c r="AP1658" s="353"/>
    </row>
    <row r="1659">
      <c r="A1659" s="347">
        <f t="shared" si="416"/>
        <v>44147</v>
      </c>
      <c r="B1659" s="353"/>
      <c r="C1659" s="348">
        <v>50.0</v>
      </c>
      <c r="D1659" s="348">
        <v>5.0</v>
      </c>
      <c r="E1659" s="348">
        <v>4.0</v>
      </c>
      <c r="F1659" s="348">
        <v>11.0</v>
      </c>
      <c r="G1659" s="348">
        <v>25.0</v>
      </c>
      <c r="H1659" s="348">
        <v>1054.0</v>
      </c>
      <c r="I1659" s="348">
        <v>32.0</v>
      </c>
      <c r="J1659" s="348">
        <v>524.0</v>
      </c>
      <c r="K1659" s="348">
        <v>338.0</v>
      </c>
      <c r="L1659" s="348">
        <v>243.0</v>
      </c>
      <c r="M1659" s="348">
        <v>12.0</v>
      </c>
      <c r="N1659" s="348">
        <v>244.0</v>
      </c>
      <c r="O1659" s="348">
        <v>25.0</v>
      </c>
      <c r="P1659" s="348">
        <v>28.0</v>
      </c>
      <c r="Q1659" s="348"/>
      <c r="R1659" s="348">
        <v>4.0</v>
      </c>
      <c r="S1659" s="348"/>
      <c r="T1659" s="348">
        <v>51.0</v>
      </c>
      <c r="U1659" s="348">
        <v>53.0</v>
      </c>
      <c r="V1659" s="348">
        <v>51.0</v>
      </c>
      <c r="W1659" s="348">
        <v>79.0</v>
      </c>
      <c r="X1659" s="348">
        <v>22.0</v>
      </c>
      <c r="Y1659" s="348">
        <v>28.0</v>
      </c>
      <c r="Z1659" s="348">
        <v>23.0</v>
      </c>
      <c r="AA1659" s="348"/>
      <c r="AB1659" s="348">
        <v>86.0</v>
      </c>
      <c r="AC1659" s="348"/>
      <c r="AD1659" s="348">
        <v>26.0</v>
      </c>
      <c r="AE1659" s="348">
        <v>19.0</v>
      </c>
      <c r="AF1659" s="348">
        <v>35.0</v>
      </c>
      <c r="AG1659" s="348">
        <v>14.0</v>
      </c>
      <c r="AH1659" s="348">
        <v>2.0</v>
      </c>
      <c r="AI1659" s="348">
        <v>14.0</v>
      </c>
      <c r="AJ1659" s="353"/>
      <c r="AK1659" s="353"/>
      <c r="AL1659" s="353"/>
      <c r="AM1659" s="353"/>
      <c r="AN1659" s="353"/>
      <c r="AO1659" s="353"/>
      <c r="AP1659" s="353"/>
    </row>
    <row r="1660">
      <c r="A1660" s="347">
        <f t="shared" si="416"/>
        <v>44148</v>
      </c>
      <c r="B1660" s="348">
        <v>4.0</v>
      </c>
      <c r="C1660" s="348">
        <v>56.0</v>
      </c>
      <c r="D1660" s="348">
        <v>1.0</v>
      </c>
      <c r="E1660" s="348">
        <v>8.0</v>
      </c>
      <c r="F1660" s="348">
        <v>25.0</v>
      </c>
      <c r="G1660" s="348">
        <v>29.0</v>
      </c>
      <c r="H1660" s="348">
        <v>977.0</v>
      </c>
      <c r="I1660" s="348">
        <v>20.0</v>
      </c>
      <c r="J1660" s="348">
        <v>380.0</v>
      </c>
      <c r="K1660" s="348">
        <v>324.0</v>
      </c>
      <c r="L1660" s="348">
        <v>223.0</v>
      </c>
      <c r="M1660" s="348">
        <v>15.0</v>
      </c>
      <c r="N1660" s="348">
        <v>340.0</v>
      </c>
      <c r="O1660" s="348">
        <v>43.0</v>
      </c>
      <c r="P1660" s="348">
        <v>24.0</v>
      </c>
      <c r="Q1660" s="348">
        <v>7.0</v>
      </c>
      <c r="R1660" s="348">
        <v>65.0</v>
      </c>
      <c r="S1660" s="348"/>
      <c r="T1660" s="348">
        <v>12.0</v>
      </c>
      <c r="U1660" s="348">
        <v>120.0</v>
      </c>
      <c r="V1660" s="348">
        <v>20.0</v>
      </c>
      <c r="W1660" s="348">
        <v>72.0</v>
      </c>
      <c r="X1660" s="348"/>
      <c r="Y1660" s="348">
        <v>44.0</v>
      </c>
      <c r="Z1660" s="348">
        <v>3.0</v>
      </c>
      <c r="AA1660" s="348">
        <v>48.0</v>
      </c>
      <c r="AB1660" s="348">
        <v>63.0</v>
      </c>
      <c r="AC1660" s="348"/>
      <c r="AD1660" s="348">
        <v>51.0</v>
      </c>
      <c r="AE1660" s="348">
        <v>13.0</v>
      </c>
      <c r="AF1660" s="348"/>
      <c r="AG1660" s="348">
        <v>15.0</v>
      </c>
      <c r="AH1660" s="348">
        <v>7.0</v>
      </c>
      <c r="AI1660" s="348">
        <v>1.0</v>
      </c>
      <c r="AJ1660" s="353"/>
      <c r="AK1660" s="353"/>
      <c r="AL1660" s="353"/>
      <c r="AM1660" s="353"/>
      <c r="AN1660" s="353"/>
      <c r="AO1660" s="353"/>
      <c r="AP1660" s="353"/>
    </row>
    <row r="1661">
      <c r="A1661" s="347">
        <f t="shared" si="416"/>
        <v>44149</v>
      </c>
      <c r="B1661" s="348">
        <v>3.0</v>
      </c>
      <c r="C1661" s="348">
        <v>13.0</v>
      </c>
      <c r="D1661" s="348">
        <v>11.0</v>
      </c>
      <c r="E1661" s="348">
        <v>46.0</v>
      </c>
      <c r="F1661" s="348">
        <v>29.0</v>
      </c>
      <c r="G1661" s="348">
        <v>23.0</v>
      </c>
      <c r="H1661" s="348">
        <v>1039.0</v>
      </c>
      <c r="I1661" s="348">
        <v>22.0</v>
      </c>
      <c r="J1661" s="348">
        <v>472.0</v>
      </c>
      <c r="K1661" s="348">
        <v>230.0</v>
      </c>
      <c r="L1661" s="348">
        <v>230.0</v>
      </c>
      <c r="M1661" s="348">
        <v>22.0</v>
      </c>
      <c r="N1661" s="348">
        <v>148.0</v>
      </c>
      <c r="O1661" s="348">
        <v>21.0</v>
      </c>
      <c r="P1661" s="348">
        <v>91.0</v>
      </c>
      <c r="Q1661" s="348">
        <v>20.0</v>
      </c>
      <c r="R1661" s="348">
        <v>115.0</v>
      </c>
      <c r="S1661" s="348"/>
      <c r="T1661" s="348">
        <v>44.0</v>
      </c>
      <c r="U1661" s="348">
        <v>157.0</v>
      </c>
      <c r="V1661" s="348">
        <v>16.0</v>
      </c>
      <c r="W1661" s="348">
        <v>59.0</v>
      </c>
      <c r="X1661" s="348">
        <v>6.0</v>
      </c>
      <c r="Y1661" s="348">
        <v>36.0</v>
      </c>
      <c r="Z1661" s="348">
        <v>21.0</v>
      </c>
      <c r="AA1661" s="348">
        <v>6.0</v>
      </c>
      <c r="AB1661" s="348">
        <v>49.0</v>
      </c>
      <c r="AC1661" s="348"/>
      <c r="AD1661" s="348">
        <v>8.0</v>
      </c>
      <c r="AE1661" s="348">
        <v>21.0</v>
      </c>
      <c r="AF1661" s="348">
        <v>25.0</v>
      </c>
      <c r="AG1661" s="348">
        <v>16.0</v>
      </c>
      <c r="AH1661" s="348"/>
      <c r="AI1661" s="348">
        <v>1.0</v>
      </c>
      <c r="AJ1661" s="353"/>
      <c r="AK1661" s="353"/>
      <c r="AL1661" s="353"/>
      <c r="AM1661" s="353"/>
      <c r="AN1661" s="353"/>
      <c r="AO1661" s="353"/>
      <c r="AP1661" s="353"/>
    </row>
    <row r="1662">
      <c r="A1662" s="347">
        <f t="shared" si="416"/>
        <v>44150</v>
      </c>
      <c r="B1662" s="348">
        <v>2.0</v>
      </c>
      <c r="C1662" s="348">
        <v>90.0</v>
      </c>
      <c r="D1662" s="348"/>
      <c r="E1662" s="348">
        <v>10.0</v>
      </c>
      <c r="F1662" s="348">
        <v>13.0</v>
      </c>
      <c r="G1662" s="348">
        <v>7.0</v>
      </c>
      <c r="H1662" s="348">
        <v>975.0</v>
      </c>
      <c r="I1662" s="348">
        <v>39.0</v>
      </c>
      <c r="J1662" s="348">
        <v>1023.0</v>
      </c>
      <c r="K1662" s="348">
        <v>276.0</v>
      </c>
      <c r="L1662" s="348">
        <v>255.0</v>
      </c>
      <c r="M1662" s="348">
        <v>13.0</v>
      </c>
      <c r="N1662" s="348">
        <v>204.0</v>
      </c>
      <c r="O1662" s="348">
        <v>16.0</v>
      </c>
      <c r="P1662" s="348">
        <v>18.0</v>
      </c>
      <c r="Q1662" s="348">
        <v>14.0</v>
      </c>
      <c r="R1662" s="348">
        <v>134.0</v>
      </c>
      <c r="S1662" s="348"/>
      <c r="T1662" s="348">
        <v>36.0</v>
      </c>
      <c r="U1662" s="348">
        <v>141.0</v>
      </c>
      <c r="V1662" s="348">
        <v>24.0</v>
      </c>
      <c r="W1662" s="348">
        <v>67.0</v>
      </c>
      <c r="X1662" s="348">
        <v>32.0</v>
      </c>
      <c r="Y1662" s="348">
        <v>12.0</v>
      </c>
      <c r="Z1662" s="348">
        <v>1.0</v>
      </c>
      <c r="AA1662" s="348">
        <v>80.0</v>
      </c>
      <c r="AB1662" s="348">
        <v>268.0</v>
      </c>
      <c r="AC1662" s="348"/>
      <c r="AD1662" s="348">
        <v>3.0</v>
      </c>
      <c r="AE1662" s="348">
        <v>117.0</v>
      </c>
      <c r="AF1662" s="348"/>
      <c r="AG1662" s="348">
        <v>21.0</v>
      </c>
      <c r="AH1662" s="348"/>
      <c r="AI1662" s="348">
        <v>1.0</v>
      </c>
      <c r="AJ1662" s="353"/>
      <c r="AK1662" s="353"/>
      <c r="AL1662" s="353"/>
      <c r="AM1662" s="353"/>
      <c r="AN1662" s="353"/>
      <c r="AO1662" s="353"/>
      <c r="AP1662" s="353"/>
    </row>
    <row r="1663">
      <c r="A1663" s="347">
        <f t="shared" si="416"/>
        <v>44151</v>
      </c>
      <c r="B1663" s="353"/>
      <c r="C1663" s="348">
        <v>10.0</v>
      </c>
      <c r="D1663" s="348">
        <v>1.0</v>
      </c>
      <c r="E1663" s="348">
        <v>7.0</v>
      </c>
      <c r="F1663" s="348">
        <v>3.0</v>
      </c>
      <c r="G1663" s="348">
        <v>15.0</v>
      </c>
      <c r="H1663" s="348">
        <v>1038.0</v>
      </c>
      <c r="I1663" s="348">
        <v>14.0</v>
      </c>
      <c r="J1663" s="348">
        <v>724.0</v>
      </c>
      <c r="K1663" s="348">
        <v>333.0</v>
      </c>
      <c r="L1663" s="348">
        <v>247.0</v>
      </c>
      <c r="M1663" s="348"/>
      <c r="N1663" s="348">
        <v>216.0</v>
      </c>
      <c r="O1663" s="348"/>
      <c r="P1663" s="348">
        <v>65.0</v>
      </c>
      <c r="Q1663" s="348"/>
      <c r="R1663" s="348"/>
      <c r="S1663" s="348"/>
      <c r="T1663" s="348">
        <v>100.0</v>
      </c>
      <c r="U1663" s="348">
        <v>84.0</v>
      </c>
      <c r="V1663" s="348">
        <v>32.0</v>
      </c>
      <c r="W1663" s="348">
        <v>109.0</v>
      </c>
      <c r="X1663" s="348">
        <v>47.0</v>
      </c>
      <c r="Y1663" s="348">
        <v>134.0</v>
      </c>
      <c r="Z1663" s="348">
        <v>13.0</v>
      </c>
      <c r="AA1663" s="348">
        <v>8.0</v>
      </c>
      <c r="AB1663" s="348">
        <v>143.0</v>
      </c>
      <c r="AC1663" s="348"/>
      <c r="AD1663" s="348">
        <v>4.0</v>
      </c>
      <c r="AE1663" s="348">
        <v>14.0</v>
      </c>
      <c r="AF1663" s="348">
        <v>77.0</v>
      </c>
      <c r="AG1663" s="348">
        <v>6.0</v>
      </c>
      <c r="AH1663" s="348">
        <v>4.0</v>
      </c>
      <c r="AI1663" s="348">
        <v>4.0</v>
      </c>
      <c r="AJ1663" s="353"/>
      <c r="AK1663" s="353"/>
      <c r="AL1663" s="353"/>
      <c r="AM1663" s="353"/>
      <c r="AN1663" s="353"/>
      <c r="AO1663" s="353"/>
      <c r="AP1663" s="353"/>
    </row>
    <row r="1664">
      <c r="A1664" s="347">
        <f t="shared" si="416"/>
        <v>44152</v>
      </c>
      <c r="B1664" s="348">
        <v>28.0</v>
      </c>
      <c r="C1664" s="348">
        <v>9.0</v>
      </c>
      <c r="D1664" s="348">
        <v>13.0</v>
      </c>
      <c r="E1664" s="348">
        <v>46.0</v>
      </c>
      <c r="F1664" s="348">
        <v>26.0</v>
      </c>
      <c r="G1664" s="348">
        <v>27.0</v>
      </c>
      <c r="H1664" s="348">
        <v>874.0</v>
      </c>
      <c r="I1664" s="348">
        <v>7.0</v>
      </c>
      <c r="J1664" s="348">
        <v>797.0</v>
      </c>
      <c r="K1664" s="348">
        <v>361.0</v>
      </c>
      <c r="L1664" s="348">
        <v>47.0</v>
      </c>
      <c r="M1664" s="348">
        <v>20.0</v>
      </c>
      <c r="N1664" s="348">
        <v>223.0</v>
      </c>
      <c r="O1664" s="348">
        <v>58.0</v>
      </c>
      <c r="P1664" s="348">
        <v>32.0</v>
      </c>
      <c r="Q1664" s="348">
        <v>10.0</v>
      </c>
      <c r="R1664" s="348">
        <v>99.0</v>
      </c>
      <c r="S1664" s="348">
        <v>2.0</v>
      </c>
      <c r="T1664" s="348">
        <v>31.0</v>
      </c>
      <c r="U1664" s="348">
        <v>40.0</v>
      </c>
      <c r="V1664" s="348">
        <v>35.0</v>
      </c>
      <c r="W1664" s="348">
        <v>107.0</v>
      </c>
      <c r="X1664" s="348">
        <v>5.0</v>
      </c>
      <c r="Y1664" s="348">
        <v>29.0</v>
      </c>
      <c r="Z1664" s="348">
        <v>14.0</v>
      </c>
      <c r="AA1664" s="348">
        <v>108.0</v>
      </c>
      <c r="AB1664" s="348">
        <v>82.0</v>
      </c>
      <c r="AC1664" s="348"/>
      <c r="AD1664" s="348">
        <v>36.0</v>
      </c>
      <c r="AE1664" s="348">
        <v>15.0</v>
      </c>
      <c r="AF1664" s="348"/>
      <c r="AG1664" s="348">
        <v>3.0</v>
      </c>
      <c r="AH1664" s="348">
        <v>4.0</v>
      </c>
      <c r="AI1664" s="348">
        <v>5.0</v>
      </c>
      <c r="AJ1664" s="353"/>
      <c r="AK1664" s="353"/>
      <c r="AL1664" s="353"/>
      <c r="AM1664" s="353"/>
      <c r="AN1664" s="353"/>
      <c r="AO1664" s="353"/>
      <c r="AP1664" s="353"/>
    </row>
    <row r="1665">
      <c r="A1665" s="347">
        <f t="shared" si="416"/>
        <v>44153</v>
      </c>
      <c r="B1665" s="348">
        <v>115.0</v>
      </c>
      <c r="C1665" s="348">
        <v>85.0</v>
      </c>
      <c r="D1665" s="348"/>
      <c r="E1665" s="348">
        <v>14.0</v>
      </c>
      <c r="F1665" s="348">
        <v>20.0</v>
      </c>
      <c r="G1665" s="348">
        <v>43.0</v>
      </c>
      <c r="H1665" s="348">
        <v>852.0</v>
      </c>
      <c r="I1665" s="348">
        <v>46.0</v>
      </c>
      <c r="J1665" s="348">
        <v>777.0</v>
      </c>
      <c r="K1665" s="348">
        <v>388.0</v>
      </c>
      <c r="L1665" s="348">
        <v>357.0</v>
      </c>
      <c r="M1665" s="348">
        <v>16.0</v>
      </c>
      <c r="N1665" s="348">
        <v>118.0</v>
      </c>
      <c r="O1665" s="348">
        <v>26.0</v>
      </c>
      <c r="P1665" s="348">
        <v>32.0</v>
      </c>
      <c r="Q1665" s="348"/>
      <c r="R1665" s="348"/>
      <c r="S1665" s="348">
        <v>10.0</v>
      </c>
      <c r="T1665" s="348">
        <v>42.0</v>
      </c>
      <c r="U1665" s="348">
        <v>147.0</v>
      </c>
      <c r="V1665" s="348">
        <v>8.0</v>
      </c>
      <c r="W1665" s="348">
        <v>72.0</v>
      </c>
      <c r="X1665" s="348">
        <v>17.0</v>
      </c>
      <c r="Y1665" s="348">
        <v>11.0</v>
      </c>
      <c r="Z1665" s="348">
        <v>6.0</v>
      </c>
      <c r="AA1665" s="348"/>
      <c r="AB1665" s="348">
        <v>248.0</v>
      </c>
      <c r="AC1665" s="348"/>
      <c r="AD1665" s="348">
        <v>2.0</v>
      </c>
      <c r="AE1665" s="348">
        <v>98.0</v>
      </c>
      <c r="AF1665" s="348"/>
      <c r="AG1665" s="348">
        <v>1.0</v>
      </c>
      <c r="AH1665" s="348">
        <v>7.0</v>
      </c>
      <c r="AI1665" s="348">
        <v>3.0</v>
      </c>
      <c r="AJ1665" s="353"/>
      <c r="AK1665" s="353"/>
      <c r="AL1665" s="353"/>
      <c r="AM1665" s="353"/>
      <c r="AN1665" s="353"/>
      <c r="AO1665" s="353"/>
      <c r="AP1665" s="353"/>
    </row>
    <row r="1666">
      <c r="A1666" s="347">
        <f t="shared" si="416"/>
        <v>44154</v>
      </c>
      <c r="B1666" s="353"/>
      <c r="C1666" s="348">
        <v>66.0</v>
      </c>
      <c r="D1666" s="348"/>
      <c r="E1666" s="348"/>
      <c r="F1666" s="348">
        <v>15.0</v>
      </c>
      <c r="G1666" s="348">
        <v>50.0</v>
      </c>
      <c r="H1666" s="348">
        <v>886.0</v>
      </c>
      <c r="I1666" s="348">
        <v>46.0</v>
      </c>
      <c r="J1666" s="348">
        <v>440.0</v>
      </c>
      <c r="K1666" s="348">
        <v>333.0</v>
      </c>
      <c r="L1666" s="348">
        <v>219.0</v>
      </c>
      <c r="M1666" s="348">
        <v>10.0</v>
      </c>
      <c r="N1666" s="348">
        <v>239.0</v>
      </c>
      <c r="O1666" s="348">
        <v>29.0</v>
      </c>
      <c r="P1666" s="348">
        <v>39.0</v>
      </c>
      <c r="Q1666" s="348">
        <v>3.0</v>
      </c>
      <c r="R1666" s="348"/>
      <c r="S1666" s="348">
        <v>14.0</v>
      </c>
      <c r="T1666" s="348">
        <v>40.0</v>
      </c>
      <c r="U1666" s="348">
        <v>400.0</v>
      </c>
      <c r="V1666" s="348">
        <v>10.0</v>
      </c>
      <c r="W1666" s="348">
        <v>76.0</v>
      </c>
      <c r="X1666" s="348">
        <v>75.0</v>
      </c>
      <c r="Y1666" s="348">
        <v>112.0</v>
      </c>
      <c r="Z1666" s="348">
        <v>15.0</v>
      </c>
      <c r="AA1666" s="348">
        <v>52.0</v>
      </c>
      <c r="AB1666" s="348">
        <v>1002.0</v>
      </c>
      <c r="AC1666" s="348">
        <v>16.0</v>
      </c>
      <c r="AD1666" s="348">
        <v>13.0</v>
      </c>
      <c r="AE1666" s="348">
        <v>54.0</v>
      </c>
      <c r="AF1666" s="348"/>
      <c r="AG1666" s="348">
        <v>11.0</v>
      </c>
      <c r="AH1666" s="353"/>
      <c r="AI1666" s="353"/>
      <c r="AJ1666" s="353"/>
      <c r="AK1666" s="353"/>
      <c r="AL1666" s="353"/>
      <c r="AM1666" s="353"/>
      <c r="AN1666" s="353"/>
      <c r="AO1666" s="353"/>
      <c r="AP1666" s="353"/>
    </row>
    <row r="1667">
      <c r="A1667" s="347">
        <f t="shared" si="416"/>
        <v>44155</v>
      </c>
      <c r="B1667" s="353"/>
      <c r="C1667" s="349">
        <v>54.0</v>
      </c>
      <c r="D1667" s="349">
        <v>24.0</v>
      </c>
      <c r="E1667" s="349">
        <v>27.0</v>
      </c>
      <c r="F1667" s="349">
        <v>41.0</v>
      </c>
      <c r="G1667" s="349">
        <v>62.0</v>
      </c>
      <c r="H1667" s="349">
        <v>936.0</v>
      </c>
      <c r="I1667" s="349">
        <v>41.0</v>
      </c>
      <c r="J1667" s="349">
        <v>1026.0</v>
      </c>
      <c r="K1667" s="349">
        <v>400.0</v>
      </c>
      <c r="L1667" s="349">
        <v>316.0</v>
      </c>
      <c r="M1667" s="349">
        <v>31.0</v>
      </c>
      <c r="N1667" s="349">
        <v>166.0</v>
      </c>
      <c r="O1667" s="349">
        <v>21.0</v>
      </c>
      <c r="P1667" s="349">
        <v>36.0</v>
      </c>
      <c r="Q1667" s="349">
        <v>7.0</v>
      </c>
      <c r="R1667" s="349">
        <v>63.0</v>
      </c>
      <c r="S1667" s="349">
        <v>22.0</v>
      </c>
      <c r="T1667" s="349">
        <v>43.0</v>
      </c>
      <c r="U1667" s="349">
        <v>120.0</v>
      </c>
      <c r="V1667" s="349">
        <v>54.0</v>
      </c>
      <c r="W1667" s="349">
        <v>71.0</v>
      </c>
      <c r="X1667" s="349">
        <v>21.0</v>
      </c>
      <c r="Y1667" s="349">
        <v>91.0</v>
      </c>
      <c r="Z1667" s="349">
        <v>23.0</v>
      </c>
      <c r="AA1667" s="349"/>
      <c r="AB1667" s="349">
        <v>198.0</v>
      </c>
      <c r="AC1667" s="349"/>
      <c r="AD1667" s="349">
        <v>10.0</v>
      </c>
      <c r="AE1667" s="349">
        <v>3.0</v>
      </c>
      <c r="AF1667" s="349"/>
      <c r="AG1667" s="349">
        <v>12.0</v>
      </c>
      <c r="AH1667" s="349">
        <v>21.0</v>
      </c>
      <c r="AI1667" s="353"/>
      <c r="AJ1667" s="353"/>
      <c r="AK1667" s="353"/>
      <c r="AL1667" s="353"/>
      <c r="AM1667" s="353"/>
      <c r="AN1667" s="353"/>
      <c r="AO1667" s="353"/>
      <c r="AP1667" s="353"/>
    </row>
    <row r="1668">
      <c r="A1668" s="347">
        <f t="shared" si="416"/>
        <v>44156</v>
      </c>
      <c r="B1668" s="353"/>
      <c r="C1668" s="348">
        <v>73.0</v>
      </c>
      <c r="D1668" s="348">
        <v>20.0</v>
      </c>
      <c r="E1668" s="348">
        <v>7.0</v>
      </c>
      <c r="F1668" s="348">
        <v>15.0</v>
      </c>
      <c r="G1668" s="348">
        <v>24.0</v>
      </c>
      <c r="H1668" s="348">
        <v>1093.0</v>
      </c>
      <c r="I1668" s="348">
        <v>5.0</v>
      </c>
      <c r="J1668" s="348">
        <v>630.0</v>
      </c>
      <c r="K1668" s="348">
        <v>236.0</v>
      </c>
      <c r="L1668" s="348">
        <v>260.0</v>
      </c>
      <c r="M1668" s="348">
        <v>23.0</v>
      </c>
      <c r="N1668" s="348">
        <v>186.0</v>
      </c>
      <c r="O1668" s="348">
        <v>42.0</v>
      </c>
      <c r="P1668" s="348">
        <v>28.0</v>
      </c>
      <c r="Q1668" s="348">
        <v>2.0</v>
      </c>
      <c r="R1668" s="348"/>
      <c r="S1668" s="348">
        <v>2.0</v>
      </c>
      <c r="T1668" s="348">
        <v>28.0</v>
      </c>
      <c r="U1668" s="348">
        <v>125.0</v>
      </c>
      <c r="V1668" s="348">
        <v>15.0</v>
      </c>
      <c r="W1668" s="348">
        <v>77.0</v>
      </c>
      <c r="X1668" s="348">
        <v>37.0</v>
      </c>
      <c r="Y1668" s="348">
        <v>265.0</v>
      </c>
      <c r="Z1668" s="348">
        <v>4.0</v>
      </c>
      <c r="AA1668" s="349"/>
      <c r="AB1668" s="348">
        <v>112.0</v>
      </c>
      <c r="AC1668" s="348">
        <v>4.0</v>
      </c>
      <c r="AD1668" s="348">
        <v>43.0</v>
      </c>
      <c r="AE1668" s="348">
        <v>38.0</v>
      </c>
      <c r="AF1668" s="349"/>
      <c r="AG1668" s="348">
        <v>6.0</v>
      </c>
      <c r="AH1668" s="348">
        <v>1.0</v>
      </c>
      <c r="AI1668" s="348">
        <v>2.0</v>
      </c>
      <c r="AJ1668" s="353"/>
      <c r="AK1668" s="353"/>
      <c r="AL1668" s="353"/>
      <c r="AM1668" s="353"/>
      <c r="AN1668" s="353"/>
      <c r="AO1668" s="353"/>
      <c r="AP1668" s="353"/>
    </row>
    <row r="1669">
      <c r="A1669" s="347">
        <f t="shared" si="416"/>
        <v>44157</v>
      </c>
      <c r="B1669" s="353"/>
      <c r="C1669" s="348">
        <v>61.0</v>
      </c>
      <c r="D1669" s="348">
        <v>8.0</v>
      </c>
      <c r="E1669" s="348">
        <v>5.0</v>
      </c>
      <c r="F1669" s="348">
        <v>25.0</v>
      </c>
      <c r="G1669" s="348">
        <v>9.0</v>
      </c>
      <c r="H1669" s="348">
        <v>1075.0</v>
      </c>
      <c r="I1669" s="348">
        <v>35.0</v>
      </c>
      <c r="J1669" s="348">
        <v>693.0</v>
      </c>
      <c r="K1669" s="348">
        <v>623.0</v>
      </c>
      <c r="L1669" s="348">
        <v>301.0</v>
      </c>
      <c r="M1669" s="348">
        <v>32.0</v>
      </c>
      <c r="N1669" s="348">
        <v>144.0</v>
      </c>
      <c r="O1669" s="348">
        <v>31.0</v>
      </c>
      <c r="P1669" s="348">
        <v>30.0</v>
      </c>
      <c r="Q1669" s="348">
        <v>15.0</v>
      </c>
      <c r="R1669" s="348">
        <v>100.0</v>
      </c>
      <c r="S1669" s="348">
        <v>30.0</v>
      </c>
      <c r="T1669" s="348">
        <v>33.0</v>
      </c>
      <c r="U1669" s="348">
        <v>359.0</v>
      </c>
      <c r="V1669" s="348">
        <v>19.0</v>
      </c>
      <c r="W1669" s="348">
        <v>70.0</v>
      </c>
      <c r="X1669" s="348">
        <v>39.0</v>
      </c>
      <c r="Y1669" s="348">
        <v>173.0</v>
      </c>
      <c r="Z1669" s="348">
        <v>20.0</v>
      </c>
      <c r="AA1669" s="348">
        <v>56.0</v>
      </c>
      <c r="AB1669" s="348">
        <v>177.0</v>
      </c>
      <c r="AC1669" s="348"/>
      <c r="AD1669" s="348"/>
      <c r="AE1669" s="348">
        <v>53.0</v>
      </c>
      <c r="AF1669" s="349"/>
      <c r="AG1669" s="348">
        <v>10.0</v>
      </c>
      <c r="AH1669" s="348">
        <v>7.0</v>
      </c>
      <c r="AI1669" s="353"/>
      <c r="AJ1669" s="353"/>
      <c r="AK1669" s="353"/>
      <c r="AL1669" s="353"/>
      <c r="AM1669" s="353"/>
      <c r="AN1669" s="353"/>
      <c r="AO1669" s="353"/>
      <c r="AP1669" s="353"/>
    </row>
    <row r="1670">
      <c r="A1670" s="347">
        <f t="shared" si="416"/>
        <v>44158</v>
      </c>
      <c r="B1670" s="353"/>
      <c r="C1670" s="348">
        <v>63.0</v>
      </c>
      <c r="D1670" s="348">
        <v>13.0</v>
      </c>
      <c r="E1670" s="348">
        <v>6.0</v>
      </c>
      <c r="F1670" s="348">
        <v>21.0</v>
      </c>
      <c r="G1670" s="348">
        <v>100.0</v>
      </c>
      <c r="H1670" s="348">
        <v>1064.0</v>
      </c>
      <c r="I1670" s="348">
        <v>29.0</v>
      </c>
      <c r="J1670" s="348">
        <v>1013.0</v>
      </c>
      <c r="K1670" s="348">
        <v>310.0</v>
      </c>
      <c r="L1670" s="348">
        <v>392.0</v>
      </c>
      <c r="M1670" s="348">
        <v>21.0</v>
      </c>
      <c r="N1670" s="348">
        <v>194.0</v>
      </c>
      <c r="O1670" s="348">
        <v>35.0</v>
      </c>
      <c r="P1670" s="348">
        <v>11.0</v>
      </c>
      <c r="Q1670" s="348">
        <v>16.0</v>
      </c>
      <c r="R1670" s="348">
        <v>242.0</v>
      </c>
      <c r="S1670" s="348">
        <v>3.0</v>
      </c>
      <c r="T1670" s="348">
        <v>21.0</v>
      </c>
      <c r="U1670" s="348">
        <v>66.0</v>
      </c>
      <c r="V1670" s="348">
        <v>35.0</v>
      </c>
      <c r="W1670" s="348">
        <v>80.0</v>
      </c>
      <c r="X1670" s="348">
        <v>69.0</v>
      </c>
      <c r="Y1670" s="348">
        <v>41.0</v>
      </c>
      <c r="Z1670" s="348">
        <v>3.0</v>
      </c>
      <c r="AA1670" s="348">
        <v>50.0</v>
      </c>
      <c r="AB1670" s="348">
        <v>134.0</v>
      </c>
      <c r="AC1670" s="348"/>
      <c r="AD1670" s="348">
        <v>31.0</v>
      </c>
      <c r="AE1670" s="348">
        <v>60.0</v>
      </c>
      <c r="AF1670" s="349"/>
      <c r="AG1670" s="348">
        <v>13.0</v>
      </c>
      <c r="AH1670" s="348">
        <v>14.0</v>
      </c>
      <c r="AI1670" s="348">
        <v>48.0</v>
      </c>
      <c r="AJ1670" s="353"/>
      <c r="AK1670" s="353"/>
      <c r="AL1670" s="353"/>
      <c r="AM1670" s="353"/>
      <c r="AN1670" s="353"/>
      <c r="AO1670" s="353"/>
      <c r="AP1670" s="353"/>
    </row>
    <row r="1671">
      <c r="A1671" s="347">
        <f t="shared" si="416"/>
        <v>44159</v>
      </c>
      <c r="B1671" s="353"/>
      <c r="C1671" s="348">
        <v>105.0</v>
      </c>
      <c r="D1671" s="348">
        <v>6.0</v>
      </c>
      <c r="E1671" s="348">
        <v>5.0</v>
      </c>
      <c r="F1671" s="348">
        <v>19.0</v>
      </c>
      <c r="G1671" s="348">
        <v>40.0</v>
      </c>
      <c r="H1671" s="348">
        <v>1060.0</v>
      </c>
      <c r="I1671" s="348">
        <v>7.0</v>
      </c>
      <c r="J1671" s="348">
        <v>428.0</v>
      </c>
      <c r="K1671" s="348">
        <v>300.0</v>
      </c>
      <c r="L1671" s="348">
        <v>157.0</v>
      </c>
      <c r="M1671" s="348">
        <v>60.0</v>
      </c>
      <c r="N1671" s="348">
        <v>132.0</v>
      </c>
      <c r="O1671" s="348">
        <v>30.0</v>
      </c>
      <c r="P1671" s="348">
        <v>15.0</v>
      </c>
      <c r="Q1671" s="348">
        <v>15.0</v>
      </c>
      <c r="R1671" s="348">
        <v>16.0</v>
      </c>
      <c r="S1671" s="348">
        <v>9.0</v>
      </c>
      <c r="T1671" s="348">
        <v>40.0</v>
      </c>
      <c r="U1671" s="348">
        <v>113.0</v>
      </c>
      <c r="V1671" s="348">
        <v>33.0</v>
      </c>
      <c r="W1671" s="348">
        <v>77.0</v>
      </c>
      <c r="X1671" s="348">
        <v>31.0</v>
      </c>
      <c r="Y1671" s="348">
        <v>88.0</v>
      </c>
      <c r="Z1671" s="348">
        <v>11.0</v>
      </c>
      <c r="AA1671" s="348">
        <v>8.0</v>
      </c>
      <c r="AB1671" s="348">
        <v>88.0</v>
      </c>
      <c r="AC1671" s="348">
        <v>5.0</v>
      </c>
      <c r="AD1671" s="348"/>
      <c r="AE1671" s="348">
        <v>27.0</v>
      </c>
      <c r="AF1671" s="349"/>
      <c r="AG1671" s="348">
        <v>1.0</v>
      </c>
      <c r="AH1671" s="348">
        <v>1.0</v>
      </c>
      <c r="AI1671" s="353"/>
      <c r="AJ1671" s="353"/>
      <c r="AK1671" s="353"/>
      <c r="AL1671" s="353"/>
      <c r="AM1671" s="353"/>
      <c r="AN1671" s="353"/>
      <c r="AO1671" s="353"/>
      <c r="AP1671" s="353"/>
    </row>
    <row r="1672">
      <c r="A1672" s="347">
        <f t="shared" si="416"/>
        <v>44160</v>
      </c>
      <c r="B1672" s="348">
        <v>140.0</v>
      </c>
      <c r="C1672" s="348">
        <v>66.0</v>
      </c>
      <c r="D1672" s="348">
        <v>84.0</v>
      </c>
      <c r="E1672" s="348">
        <v>12.0</v>
      </c>
      <c r="F1672" s="348">
        <v>20.0</v>
      </c>
      <c r="G1672" s="348">
        <v>144.0</v>
      </c>
      <c r="H1672" s="348">
        <v>1100.0</v>
      </c>
      <c r="I1672" s="348">
        <v>53.0</v>
      </c>
      <c r="J1672" s="348">
        <v>768.0</v>
      </c>
      <c r="K1672" s="348">
        <v>362.0</v>
      </c>
      <c r="L1672" s="348">
        <v>281.0</v>
      </c>
      <c r="M1672" s="348">
        <v>54.0</v>
      </c>
      <c r="N1672" s="348">
        <v>234.0</v>
      </c>
      <c r="O1672" s="348">
        <v>40.0</v>
      </c>
      <c r="P1672" s="348">
        <v>40.0</v>
      </c>
      <c r="Q1672" s="348">
        <v>1.0</v>
      </c>
      <c r="R1672" s="348">
        <v>44.0</v>
      </c>
      <c r="S1672" s="348">
        <v>33.0</v>
      </c>
      <c r="T1672" s="348">
        <v>44.0</v>
      </c>
      <c r="U1672" s="348">
        <v>230.0</v>
      </c>
      <c r="V1672" s="348">
        <v>28.0</v>
      </c>
      <c r="W1672" s="348">
        <v>81.0</v>
      </c>
      <c r="X1672" s="348">
        <v>65.0</v>
      </c>
      <c r="Y1672" s="348">
        <v>34.0</v>
      </c>
      <c r="Z1672" s="348">
        <v>12.0</v>
      </c>
      <c r="AA1672" s="348">
        <v>52.0</v>
      </c>
      <c r="AB1672" s="348">
        <v>156.0</v>
      </c>
      <c r="AC1672" s="348"/>
      <c r="AD1672" s="348">
        <v>66.0</v>
      </c>
      <c r="AE1672" s="348">
        <v>24.0</v>
      </c>
      <c r="AF1672" s="349"/>
      <c r="AG1672" s="348">
        <v>217.0</v>
      </c>
      <c r="AH1672" s="348">
        <v>9.0</v>
      </c>
      <c r="AI1672" s="353"/>
      <c r="AJ1672" s="353"/>
      <c r="AK1672" s="353"/>
      <c r="AL1672" s="353"/>
      <c r="AM1672" s="353"/>
      <c r="AN1672" s="353"/>
      <c r="AO1672" s="353"/>
      <c r="AP1672" s="353"/>
    </row>
    <row r="1673">
      <c r="A1673" s="347">
        <f t="shared" si="416"/>
        <v>44161</v>
      </c>
      <c r="B1673" s="348">
        <v>26.0</v>
      </c>
      <c r="C1673" s="348">
        <v>50.0</v>
      </c>
      <c r="D1673" s="348">
        <v>74.0</v>
      </c>
      <c r="E1673" s="348">
        <v>2.0</v>
      </c>
      <c r="F1673" s="348">
        <v>23.0</v>
      </c>
      <c r="G1673" s="348">
        <v>59.0</v>
      </c>
      <c r="H1673" s="348">
        <v>1125.0</v>
      </c>
      <c r="I1673" s="348">
        <v>7.0</v>
      </c>
      <c r="J1673" s="348">
        <v>712.0</v>
      </c>
      <c r="K1673" s="348">
        <v>268.0</v>
      </c>
      <c r="L1673" s="348">
        <v>304.0</v>
      </c>
      <c r="M1673" s="348">
        <v>38.0</v>
      </c>
      <c r="N1673" s="348">
        <v>118.0</v>
      </c>
      <c r="O1673" s="348">
        <v>49.0</v>
      </c>
      <c r="P1673" s="348">
        <v>44.0</v>
      </c>
      <c r="Q1673" s="348">
        <v>9.0</v>
      </c>
      <c r="R1673" s="348">
        <v>46.0</v>
      </c>
      <c r="S1673" s="348">
        <v>22.0</v>
      </c>
      <c r="T1673" s="348">
        <v>36.0</v>
      </c>
      <c r="U1673" s="348">
        <v>150.0</v>
      </c>
      <c r="V1673" s="348">
        <v>20.0</v>
      </c>
      <c r="W1673" s="348">
        <v>74.0</v>
      </c>
      <c r="X1673" s="348">
        <v>223.0</v>
      </c>
      <c r="Y1673" s="348">
        <v>46.0</v>
      </c>
      <c r="Z1673" s="348">
        <v>35.0</v>
      </c>
      <c r="AA1673" s="348">
        <v>16.0</v>
      </c>
      <c r="AB1673" s="348">
        <v>200.0</v>
      </c>
      <c r="AC1673" s="348"/>
      <c r="AD1673" s="348">
        <v>9.0</v>
      </c>
      <c r="AE1673" s="348">
        <v>40.0</v>
      </c>
      <c r="AF1673" s="349"/>
      <c r="AG1673" s="348">
        <v>15.0</v>
      </c>
      <c r="AH1673" s="348">
        <v>2.0</v>
      </c>
      <c r="AI1673" s="353"/>
      <c r="AJ1673" s="353"/>
      <c r="AK1673" s="353"/>
      <c r="AL1673" s="353"/>
      <c r="AM1673" s="353"/>
      <c r="AN1673" s="353"/>
      <c r="AO1673" s="353"/>
      <c r="AP1673" s="353"/>
    </row>
    <row r="1674">
      <c r="A1674" s="347">
        <f t="shared" si="416"/>
        <v>44162</v>
      </c>
      <c r="B1674" s="348">
        <v>4.0</v>
      </c>
      <c r="C1674" s="348">
        <v>53.0</v>
      </c>
      <c r="D1674" s="348">
        <v>116.0</v>
      </c>
      <c r="E1674" s="348">
        <v>11.0</v>
      </c>
      <c r="F1674" s="348">
        <v>25.0</v>
      </c>
      <c r="G1674" s="348">
        <v>30.0</v>
      </c>
      <c r="H1674" s="348">
        <v>816.0</v>
      </c>
      <c r="I1674" s="348">
        <v>19.0</v>
      </c>
      <c r="J1674" s="348">
        <v>782.0</v>
      </c>
      <c r="K1674" s="348">
        <v>380.0</v>
      </c>
      <c r="L1674" s="348">
        <v>359.0</v>
      </c>
      <c r="M1674" s="348">
        <v>63.0</v>
      </c>
      <c r="N1674" s="348">
        <v>140.0</v>
      </c>
      <c r="O1674" s="348">
        <v>57.0</v>
      </c>
      <c r="P1674" s="348">
        <v>53.0</v>
      </c>
      <c r="Q1674" s="348">
        <v>2.0</v>
      </c>
      <c r="R1674" s="348">
        <v>46.0</v>
      </c>
      <c r="S1674" s="348">
        <v>14.0</v>
      </c>
      <c r="T1674" s="348">
        <v>37.0</v>
      </c>
      <c r="U1674" s="348">
        <v>148.0</v>
      </c>
      <c r="V1674" s="348">
        <v>38.0</v>
      </c>
      <c r="W1674" s="348">
        <v>86.0</v>
      </c>
      <c r="X1674" s="348">
        <v>122.0</v>
      </c>
      <c r="Y1674" s="348">
        <v>67.0</v>
      </c>
      <c r="Z1674" s="348">
        <v>35.0</v>
      </c>
      <c r="AA1674" s="348">
        <v>95.0</v>
      </c>
      <c r="AB1674" s="348">
        <v>190.0</v>
      </c>
      <c r="AC1674" s="348"/>
      <c r="AD1674" s="348"/>
      <c r="AE1674" s="348">
        <v>15.0</v>
      </c>
      <c r="AF1674" s="349"/>
      <c r="AG1674" s="348">
        <v>4.0</v>
      </c>
      <c r="AH1674" s="353"/>
      <c r="AI1674" s="353"/>
      <c r="AJ1674" s="353"/>
      <c r="AK1674" s="353"/>
      <c r="AL1674" s="353"/>
      <c r="AM1674" s="353"/>
      <c r="AN1674" s="353"/>
      <c r="AO1674" s="353"/>
      <c r="AP1674" s="353"/>
    </row>
    <row r="1675">
      <c r="A1675" s="347">
        <f t="shared" si="416"/>
        <v>44163</v>
      </c>
      <c r="B1675" s="353"/>
      <c r="C1675" s="348">
        <v>103.0</v>
      </c>
      <c r="D1675" s="348">
        <v>160.0</v>
      </c>
      <c r="E1675" s="348">
        <v>23.0</v>
      </c>
      <c r="F1675" s="348">
        <v>30.0</v>
      </c>
      <c r="G1675" s="348">
        <v>53.0</v>
      </c>
      <c r="H1675" s="348">
        <v>1245.0</v>
      </c>
      <c r="I1675" s="348">
        <v>9.0</v>
      </c>
      <c r="J1675" s="348">
        <v>862.0</v>
      </c>
      <c r="K1675" s="348">
        <v>460.0</v>
      </c>
      <c r="L1675" s="348">
        <v>394.0</v>
      </c>
      <c r="M1675" s="348">
        <v>37.0</v>
      </c>
      <c r="N1675" s="348">
        <v>125.0</v>
      </c>
      <c r="O1675" s="348">
        <v>46.0</v>
      </c>
      <c r="P1675" s="348"/>
      <c r="Q1675" s="348">
        <v>14.0</v>
      </c>
      <c r="R1675" s="348">
        <v>54.0</v>
      </c>
      <c r="S1675" s="348">
        <v>18.0</v>
      </c>
      <c r="T1675" s="348">
        <v>45.0</v>
      </c>
      <c r="U1675" s="348">
        <v>110.0</v>
      </c>
      <c r="V1675" s="348">
        <v>21.0</v>
      </c>
      <c r="W1675" s="348">
        <v>91.0</v>
      </c>
      <c r="X1675" s="348">
        <v>129.0</v>
      </c>
      <c r="Y1675" s="348">
        <v>68.0</v>
      </c>
      <c r="Z1675" s="348">
        <v>11.0</v>
      </c>
      <c r="AA1675" s="348">
        <v>96.0</v>
      </c>
      <c r="AB1675" s="348">
        <v>262.0</v>
      </c>
      <c r="AC1675" s="348"/>
      <c r="AD1675" s="348">
        <v>15.0</v>
      </c>
      <c r="AE1675" s="348">
        <v>14.0</v>
      </c>
      <c r="AF1675" s="349"/>
      <c r="AG1675" s="348">
        <v>12.0</v>
      </c>
      <c r="AH1675" s="348">
        <v>12.0</v>
      </c>
      <c r="AI1675" s="348">
        <v>8.0</v>
      </c>
      <c r="AJ1675" s="353"/>
      <c r="AK1675" s="353"/>
      <c r="AL1675" s="353"/>
      <c r="AM1675" s="353"/>
      <c r="AN1675" s="353"/>
      <c r="AO1675" s="353"/>
      <c r="AP1675" s="353"/>
    </row>
    <row r="1676">
      <c r="A1676" s="347">
        <f t="shared" si="416"/>
        <v>44164</v>
      </c>
      <c r="B1676" s="348">
        <v>28.0</v>
      </c>
      <c r="C1676" s="348">
        <v>56.0</v>
      </c>
      <c r="D1676" s="348">
        <v>95.0</v>
      </c>
      <c r="E1676" s="348">
        <v>23.0</v>
      </c>
      <c r="F1676" s="348">
        <v>35.0</v>
      </c>
      <c r="G1676" s="348">
        <v>50.0</v>
      </c>
      <c r="H1676" s="348">
        <v>814.0</v>
      </c>
      <c r="I1676" s="348">
        <v>38.0</v>
      </c>
      <c r="J1676" s="348">
        <v>770.0</v>
      </c>
      <c r="K1676" s="348">
        <v>760.0</v>
      </c>
      <c r="L1676" s="348">
        <v>287.0</v>
      </c>
      <c r="M1676" s="348">
        <v>62.0</v>
      </c>
      <c r="N1676" s="348">
        <v>57.0</v>
      </c>
      <c r="O1676" s="348">
        <v>47.0</v>
      </c>
      <c r="P1676" s="348">
        <v>37.0</v>
      </c>
      <c r="Q1676" s="348">
        <v>13.0</v>
      </c>
      <c r="R1676" s="348">
        <v>40.0</v>
      </c>
      <c r="S1676" s="348">
        <v>9.0</v>
      </c>
      <c r="T1676" s="348">
        <v>47.0</v>
      </c>
      <c r="U1676" s="348">
        <v>135.0</v>
      </c>
      <c r="V1676" s="348">
        <v>23.0</v>
      </c>
      <c r="W1676" s="348">
        <v>78.0</v>
      </c>
      <c r="X1676" s="348">
        <v>2.0</v>
      </c>
      <c r="Y1676" s="348">
        <v>60.0</v>
      </c>
      <c r="Z1676" s="348">
        <v>9.0</v>
      </c>
      <c r="AA1676" s="348">
        <v>13.0</v>
      </c>
      <c r="AB1676" s="348">
        <v>196.0</v>
      </c>
      <c r="AC1676" s="348"/>
      <c r="AD1676" s="348">
        <v>16.0</v>
      </c>
      <c r="AE1676" s="348">
        <v>1.0</v>
      </c>
      <c r="AF1676" s="349"/>
      <c r="AG1676" s="348">
        <v>7.0</v>
      </c>
      <c r="AH1676" s="348">
        <v>1.0</v>
      </c>
      <c r="AI1676" s="348">
        <v>1.0</v>
      </c>
      <c r="AJ1676" s="353"/>
      <c r="AK1676" s="353"/>
      <c r="AL1676" s="353"/>
      <c r="AM1676" s="353"/>
      <c r="AN1676" s="353"/>
      <c r="AO1676" s="353"/>
      <c r="AP1676" s="353"/>
    </row>
    <row r="1677">
      <c r="A1677" s="347">
        <f t="shared" si="416"/>
        <v>44165</v>
      </c>
      <c r="B1677" s="348">
        <v>9.0</v>
      </c>
      <c r="C1677" s="348">
        <v>113.0</v>
      </c>
      <c r="D1677" s="348">
        <v>145.0</v>
      </c>
      <c r="E1677" s="348">
        <v>12.0</v>
      </c>
      <c r="F1677" s="348"/>
      <c r="G1677" s="348">
        <v>65.0</v>
      </c>
      <c r="H1677" s="348">
        <v>915.0</v>
      </c>
      <c r="I1677" s="348">
        <v>12.0</v>
      </c>
      <c r="J1677" s="348">
        <v>703.0</v>
      </c>
      <c r="K1677" s="348">
        <v>1289.0</v>
      </c>
      <c r="L1677" s="348">
        <v>319.0</v>
      </c>
      <c r="M1677" s="348"/>
      <c r="N1677" s="348">
        <v>282.0</v>
      </c>
      <c r="O1677" s="348"/>
      <c r="P1677" s="348">
        <v>12.0</v>
      </c>
      <c r="Q1677" s="348">
        <v>34.0</v>
      </c>
      <c r="R1677" s="348">
        <v>12.0</v>
      </c>
      <c r="S1677" s="348">
        <v>4.0</v>
      </c>
      <c r="T1677" s="348">
        <v>48.0</v>
      </c>
      <c r="U1677" s="348">
        <v>81.0</v>
      </c>
      <c r="V1677" s="348">
        <v>68.0</v>
      </c>
      <c r="W1677" s="348">
        <v>70.0</v>
      </c>
      <c r="X1677" s="348">
        <v>119.0</v>
      </c>
      <c r="Y1677" s="348">
        <v>106.0</v>
      </c>
      <c r="Z1677" s="348">
        <v>18.0</v>
      </c>
      <c r="AA1677" s="348">
        <v>47.0</v>
      </c>
      <c r="AB1677" s="348">
        <v>176.0</v>
      </c>
      <c r="AC1677" s="348"/>
      <c r="AD1677" s="348">
        <v>6.0</v>
      </c>
      <c r="AE1677" s="348">
        <v>19.0</v>
      </c>
      <c r="AF1677" s="349"/>
      <c r="AG1677" s="348">
        <v>18.0</v>
      </c>
      <c r="AH1677" s="348">
        <v>20.0</v>
      </c>
      <c r="AI1677" s="348">
        <v>3.0</v>
      </c>
      <c r="AJ1677" s="353"/>
      <c r="AK1677" s="353"/>
      <c r="AL1677" s="353"/>
      <c r="AM1677" s="353"/>
      <c r="AN1677" s="353"/>
      <c r="AO1677" s="353"/>
      <c r="AP1677" s="353"/>
    </row>
    <row r="1678">
      <c r="A1678" s="347">
        <f t="shared" si="416"/>
        <v>44166</v>
      </c>
      <c r="B1678" s="348">
        <v>14.0</v>
      </c>
      <c r="C1678" s="348">
        <v>54.0</v>
      </c>
      <c r="D1678" s="348">
        <v>51.0</v>
      </c>
      <c r="E1678" s="348">
        <v>23.0</v>
      </c>
      <c r="F1678" s="348">
        <v>40.0</v>
      </c>
      <c r="G1678" s="348">
        <v>68.0</v>
      </c>
      <c r="H1678" s="348">
        <v>1024.0</v>
      </c>
      <c r="I1678" s="348">
        <v>46.0</v>
      </c>
      <c r="J1678" s="348">
        <v>714.0</v>
      </c>
      <c r="K1678" s="348">
        <v>476.0</v>
      </c>
      <c r="L1678" s="348">
        <v>373.0</v>
      </c>
      <c r="M1678" s="348">
        <v>55.0</v>
      </c>
      <c r="N1678" s="348">
        <v>161.0</v>
      </c>
      <c r="O1678" s="348">
        <v>80.0</v>
      </c>
      <c r="P1678" s="348">
        <v>43.0</v>
      </c>
      <c r="Q1678" s="348">
        <v>11.0</v>
      </c>
      <c r="R1678" s="348">
        <v>39.0</v>
      </c>
      <c r="S1678" s="348">
        <v>36.0</v>
      </c>
      <c r="T1678" s="348">
        <v>77.0</v>
      </c>
      <c r="U1678" s="348">
        <v>141.0</v>
      </c>
      <c r="V1678" s="348">
        <v>52.0</v>
      </c>
      <c r="W1678" s="348">
        <v>83.0</v>
      </c>
      <c r="X1678" s="348">
        <v>104.0</v>
      </c>
      <c r="Y1678" s="348">
        <v>91.0</v>
      </c>
      <c r="Z1678" s="348">
        <v>37.0</v>
      </c>
      <c r="AA1678" s="348">
        <v>42.0</v>
      </c>
      <c r="AB1678" s="348">
        <v>292.0</v>
      </c>
      <c r="AC1678" s="348">
        <v>10.0</v>
      </c>
      <c r="AD1678" s="348">
        <v>5.0</v>
      </c>
      <c r="AE1678" s="348">
        <v>45.0</v>
      </c>
      <c r="AF1678" s="348">
        <v>30.0</v>
      </c>
      <c r="AG1678" s="348">
        <v>15.0</v>
      </c>
      <c r="AH1678" s="348">
        <v>29.0</v>
      </c>
      <c r="AI1678" s="353"/>
      <c r="AJ1678" s="353"/>
      <c r="AK1678" s="353"/>
      <c r="AL1678" s="353"/>
      <c r="AM1678" s="353"/>
      <c r="AN1678" s="353"/>
      <c r="AO1678" s="353"/>
      <c r="AP1678" s="353"/>
    </row>
    <row r="1679">
      <c r="A1679" s="347">
        <f t="shared" si="416"/>
        <v>44167</v>
      </c>
      <c r="B1679" s="348">
        <v>35.0</v>
      </c>
      <c r="C1679" s="348">
        <v>94.0</v>
      </c>
      <c r="D1679" s="348">
        <v>85.0</v>
      </c>
      <c r="E1679" s="348">
        <v>6.0</v>
      </c>
      <c r="F1679" s="348">
        <v>30.0</v>
      </c>
      <c r="G1679" s="348">
        <v>30.0</v>
      </c>
      <c r="H1679" s="348">
        <v>1061.0</v>
      </c>
      <c r="I1679" s="348">
        <v>58.0</v>
      </c>
      <c r="J1679" s="348">
        <v>386.0</v>
      </c>
      <c r="K1679" s="348">
        <v>606.0</v>
      </c>
      <c r="L1679" s="348">
        <v>397.0</v>
      </c>
      <c r="M1679" s="348">
        <v>56.0</v>
      </c>
      <c r="N1679" s="348">
        <v>136.0</v>
      </c>
      <c r="O1679" s="348">
        <v>49.0</v>
      </c>
      <c r="P1679" s="348">
        <v>62.0</v>
      </c>
      <c r="Q1679" s="348">
        <v>22.0</v>
      </c>
      <c r="R1679" s="348"/>
      <c r="S1679" s="348">
        <v>21.0</v>
      </c>
      <c r="T1679" s="348">
        <v>24.0</v>
      </c>
      <c r="U1679" s="348">
        <v>154.0</v>
      </c>
      <c r="V1679" s="348">
        <v>44.0</v>
      </c>
      <c r="W1679" s="348">
        <v>77.0</v>
      </c>
      <c r="X1679" s="348">
        <v>91.0</v>
      </c>
      <c r="Y1679" s="348">
        <v>77.0</v>
      </c>
      <c r="Z1679" s="348">
        <v>55.0</v>
      </c>
      <c r="AA1679" s="348">
        <v>50.0</v>
      </c>
      <c r="AB1679" s="348">
        <v>177.0</v>
      </c>
      <c r="AC1679" s="348">
        <v>39.0</v>
      </c>
      <c r="AD1679" s="348">
        <v>12.0</v>
      </c>
      <c r="AE1679" s="348">
        <v>40.0</v>
      </c>
      <c r="AF1679" s="348">
        <v>20.0</v>
      </c>
      <c r="AG1679" s="348">
        <v>5.0</v>
      </c>
      <c r="AH1679" s="348">
        <v>2.0</v>
      </c>
      <c r="AI1679" s="353"/>
      <c r="AJ1679" s="353"/>
      <c r="AK1679" s="353"/>
      <c r="AL1679" s="353"/>
      <c r="AM1679" s="353"/>
      <c r="AN1679" s="353"/>
      <c r="AO1679" s="353"/>
      <c r="AP1679" s="353"/>
    </row>
    <row r="1680">
      <c r="A1680" s="347">
        <f t="shared" si="416"/>
        <v>44168</v>
      </c>
      <c r="B1680" s="348">
        <v>6.0</v>
      </c>
      <c r="C1680" s="348">
        <v>125.0</v>
      </c>
      <c r="D1680" s="348">
        <v>40.0</v>
      </c>
      <c r="E1680" s="348">
        <v>9.0</v>
      </c>
      <c r="F1680" s="348">
        <v>30.0</v>
      </c>
      <c r="G1680" s="348">
        <v>77.0</v>
      </c>
      <c r="H1680" s="348">
        <v>973.0</v>
      </c>
      <c r="I1680" s="348">
        <v>22.0</v>
      </c>
      <c r="J1680" s="348">
        <v>253.0</v>
      </c>
      <c r="K1680" s="348">
        <v>325.0</v>
      </c>
      <c r="L1680" s="348">
        <v>344.0</v>
      </c>
      <c r="M1680" s="348">
        <v>59.0</v>
      </c>
      <c r="N1680" s="348">
        <v>182.0</v>
      </c>
      <c r="O1680" s="348">
        <v>30.0</v>
      </c>
      <c r="P1680" s="348">
        <v>30.0</v>
      </c>
      <c r="Q1680" s="348">
        <v>6.0</v>
      </c>
      <c r="R1680" s="348">
        <v>226.0</v>
      </c>
      <c r="S1680" s="348">
        <v>51.0</v>
      </c>
      <c r="T1680" s="348">
        <v>69.0</v>
      </c>
      <c r="U1680" s="348">
        <v>150.0</v>
      </c>
      <c r="V1680" s="348">
        <v>27.0</v>
      </c>
      <c r="W1680" s="348">
        <v>80.0</v>
      </c>
      <c r="X1680" s="348">
        <v>104.0</v>
      </c>
      <c r="Y1680" s="348">
        <v>47.0</v>
      </c>
      <c r="Z1680" s="348">
        <v>24.0</v>
      </c>
      <c r="AA1680" s="348">
        <v>55.0</v>
      </c>
      <c r="AB1680" s="348">
        <v>161.0</v>
      </c>
      <c r="AC1680" s="348"/>
      <c r="AD1680" s="348"/>
      <c r="AE1680" s="348">
        <v>42.0</v>
      </c>
      <c r="AF1680" s="348">
        <v>102.0</v>
      </c>
      <c r="AG1680" s="348">
        <v>14.0</v>
      </c>
      <c r="AH1680" s="348">
        <v>5.0</v>
      </c>
      <c r="AI1680" s="348">
        <v>5.0</v>
      </c>
      <c r="AJ1680" s="353"/>
      <c r="AK1680" s="353"/>
      <c r="AL1680" s="353"/>
      <c r="AM1680" s="353"/>
      <c r="AN1680" s="353"/>
      <c r="AO1680" s="353"/>
      <c r="AP1680" s="353"/>
    </row>
    <row r="1681">
      <c r="A1681" s="347">
        <f t="shared" si="416"/>
        <v>44169</v>
      </c>
      <c r="B1681" s="348">
        <v>2.0</v>
      </c>
      <c r="C1681" s="348">
        <v>68.0</v>
      </c>
      <c r="D1681" s="348">
        <v>16.0</v>
      </c>
      <c r="E1681" s="348">
        <v>9.0</v>
      </c>
      <c r="F1681" s="348">
        <v>21.0</v>
      </c>
      <c r="G1681" s="348">
        <v>76.0</v>
      </c>
      <c r="H1681" s="348">
        <v>935.0</v>
      </c>
      <c r="I1681" s="348"/>
      <c r="J1681" s="348">
        <v>379.0</v>
      </c>
      <c r="K1681" s="348">
        <v>333.0</v>
      </c>
      <c r="L1681" s="348">
        <v>338.0</v>
      </c>
      <c r="M1681" s="348">
        <v>57.0</v>
      </c>
      <c r="N1681" s="348">
        <v>132.0</v>
      </c>
      <c r="O1681" s="348"/>
      <c r="P1681" s="348">
        <v>46.0</v>
      </c>
      <c r="Q1681" s="348">
        <v>18.0</v>
      </c>
      <c r="R1681" s="348"/>
      <c r="S1681" s="348">
        <v>102.0</v>
      </c>
      <c r="T1681" s="348">
        <v>133.0</v>
      </c>
      <c r="U1681" s="348">
        <v>185.0</v>
      </c>
      <c r="V1681" s="348">
        <v>56.0</v>
      </c>
      <c r="W1681" s="348">
        <v>81.0</v>
      </c>
      <c r="X1681" s="348">
        <v>63.0</v>
      </c>
      <c r="Y1681" s="348">
        <v>72.0</v>
      </c>
      <c r="Z1681" s="348">
        <v>38.0</v>
      </c>
      <c r="AA1681" s="348">
        <v>29.0</v>
      </c>
      <c r="AB1681" s="348">
        <v>161.0</v>
      </c>
      <c r="AC1681" s="348"/>
      <c r="AD1681" s="348">
        <v>8.0</v>
      </c>
      <c r="AE1681" s="348">
        <v>25.0</v>
      </c>
      <c r="AF1681" s="348">
        <v>224.0</v>
      </c>
      <c r="AG1681" s="348">
        <v>8.0</v>
      </c>
      <c r="AH1681" s="348">
        <v>7.0</v>
      </c>
      <c r="AI1681" s="348">
        <v>3.0</v>
      </c>
      <c r="AJ1681" s="353"/>
      <c r="AK1681" s="353"/>
      <c r="AL1681" s="353"/>
      <c r="AM1681" s="353"/>
      <c r="AN1681" s="353"/>
      <c r="AO1681" s="353"/>
      <c r="AP1681" s="353"/>
    </row>
    <row r="1682">
      <c r="A1682" s="347">
        <f t="shared" si="416"/>
        <v>44170</v>
      </c>
      <c r="B1682" s="348">
        <v>7.0</v>
      </c>
      <c r="C1682" s="348">
        <v>135.0</v>
      </c>
      <c r="D1682" s="348">
        <v>70.0</v>
      </c>
      <c r="E1682" s="348">
        <v>23.0</v>
      </c>
      <c r="F1682" s="348">
        <v>35.0</v>
      </c>
      <c r="G1682" s="348">
        <v>84.0</v>
      </c>
      <c r="H1682" s="348">
        <v>1011.0</v>
      </c>
      <c r="I1682" s="348">
        <v>23.0</v>
      </c>
      <c r="J1682" s="348">
        <v>685.0</v>
      </c>
      <c r="K1682" s="348">
        <v>362.0</v>
      </c>
      <c r="L1682" s="348">
        <v>444.0</v>
      </c>
      <c r="M1682" s="348">
        <v>19.0</v>
      </c>
      <c r="N1682" s="348">
        <v>170.0</v>
      </c>
      <c r="O1682" s="348">
        <v>73.0</v>
      </c>
      <c r="P1682" s="348">
        <v>95.0</v>
      </c>
      <c r="Q1682" s="348"/>
      <c r="R1682" s="348">
        <v>144.0</v>
      </c>
      <c r="S1682" s="348">
        <v>66.0</v>
      </c>
      <c r="T1682" s="348">
        <v>53.0</v>
      </c>
      <c r="U1682" s="348">
        <v>175.0</v>
      </c>
      <c r="V1682" s="348">
        <v>40.0</v>
      </c>
      <c r="W1682" s="348">
        <v>77.0</v>
      </c>
      <c r="X1682" s="348">
        <v>30.0</v>
      </c>
      <c r="Y1682" s="348">
        <v>57.0</v>
      </c>
      <c r="Z1682" s="348">
        <v>29.0</v>
      </c>
      <c r="AA1682" s="348">
        <v>80.0</v>
      </c>
      <c r="AB1682" s="348">
        <v>202.0</v>
      </c>
      <c r="AC1682" s="348"/>
      <c r="AD1682" s="348">
        <v>1.0</v>
      </c>
      <c r="AE1682" s="348">
        <v>30.0</v>
      </c>
      <c r="AF1682" s="348"/>
      <c r="AG1682" s="348">
        <v>22.0</v>
      </c>
      <c r="AH1682" s="348"/>
      <c r="AI1682" s="348">
        <v>29.0</v>
      </c>
      <c r="AJ1682" s="353"/>
      <c r="AK1682" s="353"/>
      <c r="AL1682" s="353"/>
      <c r="AM1682" s="353"/>
      <c r="AN1682" s="353"/>
      <c r="AO1682" s="353"/>
      <c r="AP1682" s="353"/>
    </row>
    <row r="1683">
      <c r="A1683" s="347">
        <f t="shared" si="416"/>
        <v>44171</v>
      </c>
      <c r="B1683" s="348">
        <v>118.0</v>
      </c>
      <c r="C1683" s="348">
        <v>74.0</v>
      </c>
      <c r="D1683" s="348">
        <v>53.0</v>
      </c>
      <c r="E1683" s="348">
        <v>30.0</v>
      </c>
      <c r="F1683" s="348">
        <v>39.0</v>
      </c>
      <c r="G1683" s="348">
        <v>83.0</v>
      </c>
      <c r="H1683" s="348">
        <v>1055.0</v>
      </c>
      <c r="I1683" s="348">
        <v>1.0</v>
      </c>
      <c r="J1683" s="348">
        <v>1125.0</v>
      </c>
      <c r="K1683" s="348">
        <v>142.0</v>
      </c>
      <c r="L1683" s="348">
        <v>383.0</v>
      </c>
      <c r="M1683" s="348"/>
      <c r="N1683" s="348">
        <v>113.0</v>
      </c>
      <c r="O1683" s="348"/>
      <c r="P1683" s="348">
        <v>40.0</v>
      </c>
      <c r="Q1683" s="348">
        <v>4.0</v>
      </c>
      <c r="R1683" s="348">
        <v>71.0</v>
      </c>
      <c r="S1683" s="348">
        <v>31.0</v>
      </c>
      <c r="T1683" s="348">
        <v>53.0</v>
      </c>
      <c r="U1683" s="348">
        <v>334.0</v>
      </c>
      <c r="V1683" s="348">
        <v>55.0</v>
      </c>
      <c r="W1683" s="348">
        <v>84.0</v>
      </c>
      <c r="X1683" s="348">
        <v>2.0</v>
      </c>
      <c r="Y1683" s="348">
        <v>30.0</v>
      </c>
      <c r="Z1683" s="348">
        <v>62.0</v>
      </c>
      <c r="AA1683" s="348">
        <v>92.0</v>
      </c>
      <c r="AB1683" s="348">
        <v>192.0</v>
      </c>
      <c r="AC1683" s="348"/>
      <c r="AD1683" s="348">
        <v>4.0</v>
      </c>
      <c r="AE1683" s="348">
        <v>45.0</v>
      </c>
      <c r="AF1683" s="348"/>
      <c r="AG1683" s="348">
        <v>3.0</v>
      </c>
      <c r="AH1683" s="348">
        <v>3.0</v>
      </c>
      <c r="AI1683" s="348">
        <v>1.0</v>
      </c>
      <c r="AJ1683" s="353"/>
      <c r="AK1683" s="353"/>
      <c r="AL1683" s="353"/>
      <c r="AM1683" s="353"/>
      <c r="AN1683" s="353"/>
      <c r="AO1683" s="353"/>
      <c r="AP1683" s="353"/>
    </row>
    <row r="1684">
      <c r="A1684" s="347">
        <f t="shared" si="416"/>
        <v>44172</v>
      </c>
      <c r="B1684" s="348">
        <v>3.0</v>
      </c>
      <c r="C1684" s="348">
        <v>313.0</v>
      </c>
      <c r="D1684" s="348">
        <v>37.0</v>
      </c>
      <c r="E1684" s="348">
        <v>21.0</v>
      </c>
      <c r="F1684" s="348">
        <v>26.0</v>
      </c>
      <c r="G1684" s="348">
        <v>59.0</v>
      </c>
      <c r="H1684" s="348">
        <v>934.0</v>
      </c>
      <c r="I1684" s="348">
        <v>15.0</v>
      </c>
      <c r="J1684" s="348">
        <v>1065.0</v>
      </c>
      <c r="K1684" s="348">
        <v>286.0</v>
      </c>
      <c r="L1684" s="348">
        <v>441.0</v>
      </c>
      <c r="M1684" s="348">
        <v>31.0</v>
      </c>
      <c r="N1684" s="348">
        <v>177.0</v>
      </c>
      <c r="O1684" s="348">
        <v>105.0</v>
      </c>
      <c r="P1684" s="348">
        <v>22.0</v>
      </c>
      <c r="Q1684" s="348">
        <v>1.0</v>
      </c>
      <c r="R1684" s="348">
        <v>29.0</v>
      </c>
      <c r="S1684" s="348">
        <v>13.0</v>
      </c>
      <c r="T1684" s="348">
        <v>55.0</v>
      </c>
      <c r="U1684" s="348">
        <v>97.0</v>
      </c>
      <c r="V1684" s="348">
        <v>18.0</v>
      </c>
      <c r="W1684" s="348">
        <v>80.0</v>
      </c>
      <c r="X1684" s="348">
        <v>50.0</v>
      </c>
      <c r="Y1684" s="348">
        <v>101.0</v>
      </c>
      <c r="Z1684" s="348">
        <v>14.0</v>
      </c>
      <c r="AA1684" s="348">
        <v>200.0</v>
      </c>
      <c r="AB1684" s="348">
        <v>191.0</v>
      </c>
      <c r="AC1684" s="348">
        <v>6.0</v>
      </c>
      <c r="AD1684" s="348"/>
      <c r="AE1684" s="348">
        <v>3.0</v>
      </c>
      <c r="AF1684" s="348">
        <v>25.0</v>
      </c>
      <c r="AG1684" s="348">
        <v>4.0</v>
      </c>
      <c r="AH1684" s="348"/>
      <c r="AI1684" s="348">
        <v>9.0</v>
      </c>
      <c r="AJ1684" s="353"/>
      <c r="AK1684" s="353"/>
      <c r="AL1684" s="353"/>
      <c r="AM1684" s="353"/>
      <c r="AN1684" s="353"/>
      <c r="AO1684" s="353"/>
      <c r="AP1684" s="353"/>
    </row>
    <row r="1685">
      <c r="A1685" s="347">
        <f t="shared" si="416"/>
        <v>44173</v>
      </c>
      <c r="B1685" s="348">
        <v>8.0</v>
      </c>
      <c r="C1685" s="348">
        <v>140.0</v>
      </c>
      <c r="D1685" s="348">
        <v>18.0</v>
      </c>
      <c r="E1685" s="348">
        <v>15.0</v>
      </c>
      <c r="F1685" s="348">
        <v>30.0</v>
      </c>
      <c r="G1685" s="348">
        <v>69.0</v>
      </c>
      <c r="H1685" s="348">
        <v>1189.0</v>
      </c>
      <c r="I1685" s="348">
        <v>21.0</v>
      </c>
      <c r="J1685" s="348">
        <v>742.0</v>
      </c>
      <c r="K1685" s="348">
        <v>423.0</v>
      </c>
      <c r="L1685" s="348">
        <v>529.0</v>
      </c>
      <c r="M1685" s="348">
        <v>16.0</v>
      </c>
      <c r="N1685" s="348">
        <v>228.0</v>
      </c>
      <c r="O1685" s="348">
        <v>45.0</v>
      </c>
      <c r="P1685" s="348">
        <v>21.0</v>
      </c>
      <c r="Q1685" s="348"/>
      <c r="R1685" s="348">
        <v>17.0</v>
      </c>
      <c r="S1685" s="348">
        <v>16.0</v>
      </c>
      <c r="T1685" s="348">
        <v>79.0</v>
      </c>
      <c r="U1685" s="348">
        <v>128.0</v>
      </c>
      <c r="V1685" s="348">
        <v>73.0</v>
      </c>
      <c r="W1685" s="348">
        <v>81.0</v>
      </c>
      <c r="X1685" s="348">
        <v>50.0</v>
      </c>
      <c r="Y1685" s="348">
        <v>106.0</v>
      </c>
      <c r="Z1685" s="348">
        <v>34.0</v>
      </c>
      <c r="AA1685" s="348">
        <v>15.0</v>
      </c>
      <c r="AB1685" s="348">
        <v>139.0</v>
      </c>
      <c r="AC1685" s="348">
        <v>3.0</v>
      </c>
      <c r="AD1685" s="348"/>
      <c r="AE1685" s="348">
        <v>38.0</v>
      </c>
      <c r="AF1685" s="348"/>
      <c r="AG1685" s="348">
        <v>8.0</v>
      </c>
      <c r="AH1685" s="348">
        <v>13.0</v>
      </c>
      <c r="AI1685" s="348">
        <v>1.0</v>
      </c>
      <c r="AJ1685" s="353"/>
      <c r="AK1685" s="353"/>
      <c r="AL1685" s="353"/>
      <c r="AM1685" s="353"/>
      <c r="AN1685" s="353"/>
      <c r="AO1685" s="353"/>
      <c r="AP1685" s="353"/>
    </row>
    <row r="1686">
      <c r="A1686" s="347">
        <f t="shared" si="416"/>
        <v>44174</v>
      </c>
      <c r="B1686" s="348">
        <v>3.0</v>
      </c>
      <c r="C1686" s="348">
        <v>97.0</v>
      </c>
      <c r="D1686" s="348">
        <v>82.0</v>
      </c>
      <c r="E1686" s="348">
        <v>12.0</v>
      </c>
      <c r="F1686" s="348">
        <v>23.0</v>
      </c>
      <c r="G1686" s="348">
        <v>218.0</v>
      </c>
      <c r="H1686" s="348">
        <v>1064.0</v>
      </c>
      <c r="I1686" s="348">
        <v>6.0</v>
      </c>
      <c r="J1686" s="348">
        <v>546.0</v>
      </c>
      <c r="K1686" s="348">
        <v>158.0</v>
      </c>
      <c r="L1686" s="348">
        <v>358.0</v>
      </c>
      <c r="M1686" s="348">
        <v>40.0</v>
      </c>
      <c r="N1686" s="348">
        <v>153.0</v>
      </c>
      <c r="O1686" s="348">
        <v>60.0</v>
      </c>
      <c r="P1686" s="348">
        <v>42.0</v>
      </c>
      <c r="Q1686" s="348">
        <v>113.0</v>
      </c>
      <c r="R1686" s="348"/>
      <c r="S1686" s="348">
        <v>22.0</v>
      </c>
      <c r="T1686" s="348">
        <v>46.0</v>
      </c>
      <c r="U1686" s="348">
        <v>230.0</v>
      </c>
      <c r="V1686" s="348">
        <v>71.0</v>
      </c>
      <c r="W1686" s="348">
        <v>74.0</v>
      </c>
      <c r="X1686" s="348">
        <v>12.0</v>
      </c>
      <c r="Y1686" s="348">
        <v>104.0</v>
      </c>
      <c r="Z1686" s="348">
        <v>14.0</v>
      </c>
      <c r="AA1686" s="348">
        <v>67.0</v>
      </c>
      <c r="AB1686" s="348">
        <v>181.0</v>
      </c>
      <c r="AC1686" s="348"/>
      <c r="AD1686" s="348">
        <v>25.0</v>
      </c>
      <c r="AE1686" s="348">
        <v>49.0</v>
      </c>
      <c r="AF1686" s="348">
        <v>2.0</v>
      </c>
      <c r="AG1686" s="348">
        <v>5.0</v>
      </c>
      <c r="AH1686" s="348">
        <v>7.0</v>
      </c>
      <c r="AI1686" s="348">
        <v>64.0</v>
      </c>
      <c r="AJ1686" s="353"/>
      <c r="AK1686" s="353"/>
      <c r="AL1686" s="353"/>
      <c r="AM1686" s="353"/>
      <c r="AN1686" s="353"/>
      <c r="AO1686" s="353"/>
      <c r="AP1686" s="353"/>
    </row>
    <row r="1687">
      <c r="A1687" s="347">
        <f t="shared" si="416"/>
        <v>44175</v>
      </c>
      <c r="B1687" s="348">
        <v>5.0</v>
      </c>
      <c r="C1687" s="348">
        <v>99.0</v>
      </c>
      <c r="D1687" s="348">
        <v>34.0</v>
      </c>
      <c r="E1687" s="348">
        <v>4.0</v>
      </c>
      <c r="F1687" s="348">
        <v>21.0</v>
      </c>
      <c r="G1687" s="348">
        <v>104.0</v>
      </c>
      <c r="H1687" s="348">
        <v>1042.0</v>
      </c>
      <c r="I1687" s="348">
        <v>15.0</v>
      </c>
      <c r="J1687" s="348">
        <v>783.0</v>
      </c>
      <c r="K1687" s="348">
        <v>635.0</v>
      </c>
      <c r="L1687" s="348">
        <v>673.0</v>
      </c>
      <c r="M1687" s="348">
        <v>27.0</v>
      </c>
      <c r="N1687" s="348">
        <v>202.0</v>
      </c>
      <c r="O1687" s="348">
        <v>30.0</v>
      </c>
      <c r="P1687" s="348">
        <v>35.0</v>
      </c>
      <c r="Q1687" s="348">
        <v>17.0</v>
      </c>
      <c r="R1687" s="348">
        <v>29.0</v>
      </c>
      <c r="S1687" s="348">
        <v>19.0</v>
      </c>
      <c r="T1687" s="348">
        <v>59.0</v>
      </c>
      <c r="U1687" s="348">
        <v>175.0</v>
      </c>
      <c r="V1687" s="348">
        <v>33.0</v>
      </c>
      <c r="W1687" s="348">
        <v>81.0</v>
      </c>
      <c r="X1687" s="348">
        <v>33.0</v>
      </c>
      <c r="Y1687" s="348">
        <v>75.0</v>
      </c>
      <c r="Z1687" s="348">
        <v>11.0</v>
      </c>
      <c r="AA1687" s="348">
        <v>27.0</v>
      </c>
      <c r="AB1687" s="348">
        <v>115.0</v>
      </c>
      <c r="AC1687" s="348"/>
      <c r="AD1687" s="348">
        <v>5.0</v>
      </c>
      <c r="AE1687" s="348">
        <v>51.0</v>
      </c>
      <c r="AF1687" s="348">
        <v>49.0</v>
      </c>
      <c r="AG1687" s="348">
        <v>1.0</v>
      </c>
      <c r="AH1687" s="348">
        <v>12.0</v>
      </c>
      <c r="AI1687" s="348">
        <v>29.0</v>
      </c>
      <c r="AJ1687" s="353"/>
      <c r="AK1687" s="353"/>
      <c r="AL1687" s="353"/>
      <c r="AM1687" s="353"/>
      <c r="AN1687" s="353"/>
      <c r="AO1687" s="353"/>
      <c r="AP1687" s="353"/>
    </row>
    <row r="1688">
      <c r="A1688" s="345">
        <v>44176.0</v>
      </c>
      <c r="B1688" s="348">
        <v>11.0</v>
      </c>
      <c r="C1688" s="348">
        <v>116.0</v>
      </c>
      <c r="D1688" s="348">
        <v>62.0</v>
      </c>
      <c r="E1688" s="348">
        <v>55.0</v>
      </c>
      <c r="F1688" s="348">
        <v>30.0</v>
      </c>
      <c r="G1688" s="348">
        <v>116.0</v>
      </c>
      <c r="H1688" s="348">
        <v>1206.0</v>
      </c>
      <c r="I1688" s="348">
        <v>33.0</v>
      </c>
      <c r="J1688" s="348">
        <v>912.0</v>
      </c>
      <c r="K1688" s="348">
        <v>296.0</v>
      </c>
      <c r="L1688" s="348">
        <v>501.0</v>
      </c>
      <c r="M1688" s="348">
        <v>30.0</v>
      </c>
      <c r="N1688" s="348">
        <v>137.0</v>
      </c>
      <c r="O1688" s="348">
        <v>20.0</v>
      </c>
      <c r="P1688" s="348">
        <v>28.0</v>
      </c>
      <c r="Q1688" s="348"/>
      <c r="R1688" s="348">
        <v>274.0</v>
      </c>
      <c r="S1688" s="348">
        <v>14.0</v>
      </c>
      <c r="T1688" s="348">
        <v>75.0</v>
      </c>
      <c r="U1688" s="348">
        <v>168.0</v>
      </c>
      <c r="V1688" s="348">
        <v>20.0</v>
      </c>
      <c r="W1688" s="348">
        <v>76.0</v>
      </c>
      <c r="X1688" s="348">
        <v>48.0</v>
      </c>
      <c r="Y1688" s="348">
        <v>25.0</v>
      </c>
      <c r="Z1688" s="348">
        <v>42.0</v>
      </c>
      <c r="AA1688" s="348">
        <v>21.0</v>
      </c>
      <c r="AB1688" s="348">
        <v>181.0</v>
      </c>
      <c r="AC1688" s="348"/>
      <c r="AD1688" s="348">
        <v>8.0</v>
      </c>
      <c r="AE1688" s="348">
        <v>45.0</v>
      </c>
      <c r="AF1688" s="348">
        <v>335.0</v>
      </c>
      <c r="AG1688" s="348">
        <v>3.0</v>
      </c>
      <c r="AH1688" s="348">
        <v>18.0</v>
      </c>
      <c r="AI1688" s="348">
        <v>5.0</v>
      </c>
      <c r="AJ1688" s="353"/>
      <c r="AK1688" s="353"/>
      <c r="AL1688" s="353"/>
      <c r="AM1688" s="353"/>
      <c r="AN1688" s="353"/>
      <c r="AO1688" s="353"/>
      <c r="AP1688" s="353"/>
    </row>
    <row r="1689">
      <c r="A1689" s="345">
        <v>44177.0</v>
      </c>
      <c r="B1689" s="348">
        <v>14.0</v>
      </c>
      <c r="C1689" s="348">
        <v>95.0</v>
      </c>
      <c r="D1689" s="348">
        <v>43.0</v>
      </c>
      <c r="E1689" s="348">
        <v>15.0</v>
      </c>
      <c r="F1689" s="348">
        <v>20.0</v>
      </c>
      <c r="G1689" s="348">
        <v>99.0</v>
      </c>
      <c r="H1689" s="348">
        <v>928.0</v>
      </c>
      <c r="I1689" s="348">
        <v>63.0</v>
      </c>
      <c r="J1689" s="348">
        <v>1003.0</v>
      </c>
      <c r="K1689" s="348">
        <v>371.0</v>
      </c>
      <c r="L1689" s="348">
        <v>529.0</v>
      </c>
      <c r="M1689" s="348">
        <v>23.0</v>
      </c>
      <c r="N1689" s="348">
        <v>156.0</v>
      </c>
      <c r="O1689" s="348">
        <v>51.0</v>
      </c>
      <c r="P1689" s="348">
        <v>66.0</v>
      </c>
      <c r="Q1689" s="348"/>
      <c r="R1689" s="348">
        <v>121.0</v>
      </c>
      <c r="S1689" s="348">
        <v>28.0</v>
      </c>
      <c r="T1689" s="348">
        <v>57.0</v>
      </c>
      <c r="U1689" s="348">
        <v>124.0</v>
      </c>
      <c r="V1689" s="348">
        <v>26.0</v>
      </c>
      <c r="W1689" s="348">
        <v>81.0</v>
      </c>
      <c r="X1689" s="348">
        <v>6.0</v>
      </c>
      <c r="Y1689" s="348">
        <v>82.0</v>
      </c>
      <c r="Z1689" s="348">
        <v>27.0</v>
      </c>
      <c r="AA1689" s="348">
        <v>103.0</v>
      </c>
      <c r="AB1689" s="348">
        <v>225.0</v>
      </c>
      <c r="AC1689" s="348"/>
      <c r="AD1689" s="348">
        <v>7.0</v>
      </c>
      <c r="AE1689" s="348">
        <v>43.0</v>
      </c>
      <c r="AF1689" s="348">
        <v>39.0</v>
      </c>
      <c r="AG1689" s="348">
        <v>5.0</v>
      </c>
      <c r="AH1689" s="348">
        <v>19.0</v>
      </c>
      <c r="AI1689" s="348">
        <v>21.0</v>
      </c>
      <c r="AJ1689" s="353"/>
      <c r="AK1689" s="353"/>
      <c r="AL1689" s="353"/>
      <c r="AM1689" s="353"/>
      <c r="AN1689" s="353"/>
      <c r="AO1689" s="353"/>
      <c r="AP1689" s="353"/>
    </row>
    <row r="1690">
      <c r="A1690" s="362">
        <v>44178.0</v>
      </c>
      <c r="B1690" s="353"/>
      <c r="C1690" s="348">
        <v>64.0</v>
      </c>
      <c r="D1690" s="348">
        <v>44.0</v>
      </c>
      <c r="E1690" s="348">
        <v>32.0</v>
      </c>
      <c r="F1690" s="348">
        <v>32.0</v>
      </c>
      <c r="G1690" s="348">
        <v>130.0</v>
      </c>
      <c r="H1690" s="348">
        <v>1116.0</v>
      </c>
      <c r="I1690" s="348">
        <v>43.0</v>
      </c>
      <c r="J1690" s="348">
        <v>634.0</v>
      </c>
      <c r="K1690" s="348">
        <v>213.0</v>
      </c>
      <c r="L1690" s="348">
        <v>650.0</v>
      </c>
      <c r="M1690" s="348">
        <v>24.0</v>
      </c>
      <c r="N1690" s="348">
        <v>229.0</v>
      </c>
      <c r="O1690" s="348">
        <v>39.0</v>
      </c>
      <c r="P1690" s="348">
        <v>132.0</v>
      </c>
      <c r="Q1690" s="348">
        <v>198.0</v>
      </c>
      <c r="R1690" s="348">
        <v>170.0</v>
      </c>
      <c r="S1690" s="348">
        <v>16.0</v>
      </c>
      <c r="T1690" s="348">
        <v>25.0</v>
      </c>
      <c r="U1690" s="348">
        <v>149.0</v>
      </c>
      <c r="V1690" s="348">
        <v>24.0</v>
      </c>
      <c r="W1690" s="348">
        <v>83.0</v>
      </c>
      <c r="X1690" s="348">
        <v>4.0</v>
      </c>
      <c r="Y1690" s="348">
        <v>96.0</v>
      </c>
      <c r="Z1690" s="348">
        <v>20.0</v>
      </c>
      <c r="AA1690" s="348">
        <v>84.0</v>
      </c>
      <c r="AB1690" s="348">
        <v>154.0</v>
      </c>
      <c r="AC1690" s="348"/>
      <c r="AD1690" s="348">
        <v>7.0</v>
      </c>
      <c r="AE1690" s="348">
        <v>20.0</v>
      </c>
      <c r="AF1690" s="348"/>
      <c r="AG1690" s="348">
        <v>5.0</v>
      </c>
      <c r="AH1690" s="348">
        <v>19.0</v>
      </c>
      <c r="AI1690" s="348">
        <v>4.0</v>
      </c>
      <c r="AJ1690" s="353"/>
      <c r="AK1690" s="353"/>
      <c r="AL1690" s="353"/>
      <c r="AM1690" s="353"/>
      <c r="AN1690" s="353"/>
      <c r="AO1690" s="353"/>
      <c r="AP1690" s="353"/>
    </row>
    <row r="1691">
      <c r="A1691" s="345">
        <v>44179.0</v>
      </c>
      <c r="B1691" s="348">
        <v>53.0</v>
      </c>
      <c r="C1691" s="348">
        <v>102.0</v>
      </c>
      <c r="D1691" s="348">
        <v>30.0</v>
      </c>
      <c r="E1691" s="348">
        <v>27.0</v>
      </c>
      <c r="F1691" s="348">
        <v>38.0</v>
      </c>
      <c r="G1691" s="348">
        <v>57.0</v>
      </c>
      <c r="H1691" s="348">
        <v>1472.0</v>
      </c>
      <c r="I1691" s="348"/>
      <c r="J1691" s="348">
        <v>853.0</v>
      </c>
      <c r="K1691" s="348">
        <v>975.0</v>
      </c>
      <c r="L1691" s="348">
        <v>530.0</v>
      </c>
      <c r="M1691" s="348"/>
      <c r="N1691" s="348">
        <v>189.0</v>
      </c>
      <c r="O1691" s="348">
        <v>51.0</v>
      </c>
      <c r="P1691" s="348">
        <v>60.0</v>
      </c>
      <c r="Q1691" s="348">
        <v>2.0</v>
      </c>
      <c r="R1691" s="348"/>
      <c r="S1691" s="348">
        <v>4.0</v>
      </c>
      <c r="T1691" s="348">
        <v>48.0</v>
      </c>
      <c r="U1691" s="348">
        <v>61.0</v>
      </c>
      <c r="V1691" s="348">
        <v>36.0</v>
      </c>
      <c r="W1691" s="348">
        <v>82.0</v>
      </c>
      <c r="X1691" s="348">
        <v>51.0</v>
      </c>
      <c r="Y1691" s="348">
        <v>92.0</v>
      </c>
      <c r="Z1691" s="348">
        <v>35.0</v>
      </c>
      <c r="AA1691" s="348">
        <v>23.0</v>
      </c>
      <c r="AB1691" s="348">
        <v>167.0</v>
      </c>
      <c r="AC1691" s="348">
        <v>34.0</v>
      </c>
      <c r="AD1691" s="348">
        <v>7.0</v>
      </c>
      <c r="AE1691" s="348">
        <v>35.0</v>
      </c>
      <c r="AF1691" s="348"/>
      <c r="AG1691" s="348">
        <v>1.0</v>
      </c>
      <c r="AH1691" s="348"/>
      <c r="AI1691" s="348">
        <v>6.0</v>
      </c>
      <c r="AJ1691" s="353"/>
      <c r="AK1691" s="353"/>
      <c r="AL1691" s="353"/>
      <c r="AM1691" s="353"/>
      <c r="AN1691" s="353"/>
      <c r="AO1691" s="353"/>
      <c r="AP1691" s="353"/>
    </row>
    <row r="1692">
      <c r="A1692" s="345">
        <v>44180.0</v>
      </c>
      <c r="B1692" s="348">
        <v>86.0</v>
      </c>
      <c r="C1692" s="348">
        <v>72.0</v>
      </c>
      <c r="D1692" s="348">
        <v>23.0</v>
      </c>
      <c r="E1692" s="348">
        <v>53.0</v>
      </c>
      <c r="F1692" s="348">
        <v>30.0</v>
      </c>
      <c r="G1692" s="348">
        <v>107.0</v>
      </c>
      <c r="H1692" s="348">
        <v>1137.0</v>
      </c>
      <c r="I1692" s="348">
        <v>75.0</v>
      </c>
      <c r="J1692" s="348">
        <v>1140.0</v>
      </c>
      <c r="K1692" s="348">
        <v>877.0</v>
      </c>
      <c r="L1692" s="348">
        <v>760.0</v>
      </c>
      <c r="M1692" s="348">
        <v>26.0</v>
      </c>
      <c r="N1692" s="348">
        <v>170.0</v>
      </c>
      <c r="O1692" s="348">
        <v>164.0</v>
      </c>
      <c r="P1692" s="348">
        <v>70.0</v>
      </c>
      <c r="Q1692" s="348">
        <v>50.0</v>
      </c>
      <c r="R1692" s="348">
        <v>6.0</v>
      </c>
      <c r="S1692" s="348">
        <v>19.0</v>
      </c>
      <c r="T1692" s="348">
        <v>59.0</v>
      </c>
      <c r="U1692" s="348">
        <v>151.0</v>
      </c>
      <c r="V1692" s="348">
        <v>27.0</v>
      </c>
      <c r="W1692" s="348">
        <v>75.0</v>
      </c>
      <c r="X1692" s="348">
        <v>54.0</v>
      </c>
      <c r="Y1692" s="348">
        <v>108.0</v>
      </c>
      <c r="Z1692" s="348">
        <v>24.0</v>
      </c>
      <c r="AA1692" s="348">
        <v>156.0</v>
      </c>
      <c r="AB1692" s="348">
        <v>124.0</v>
      </c>
      <c r="AC1692" s="348">
        <v>5.0</v>
      </c>
      <c r="AD1692" s="348">
        <v>27.0</v>
      </c>
      <c r="AE1692" s="348">
        <v>10.0</v>
      </c>
      <c r="AF1692" s="348">
        <v>7.0</v>
      </c>
      <c r="AG1692" s="348">
        <v>6.0</v>
      </c>
      <c r="AH1692" s="348">
        <v>1.0</v>
      </c>
      <c r="AI1692" s="353"/>
      <c r="AJ1692" s="353"/>
      <c r="AK1692" s="353"/>
      <c r="AL1692" s="353"/>
      <c r="AM1692" s="353"/>
      <c r="AN1692" s="353"/>
      <c r="AO1692" s="353"/>
      <c r="AP1692" s="353"/>
    </row>
    <row r="1693">
      <c r="A1693" s="345">
        <v>44181.0</v>
      </c>
      <c r="B1693" s="348">
        <v>6.0</v>
      </c>
      <c r="C1693" s="348">
        <v>146.0</v>
      </c>
      <c r="D1693" s="348">
        <v>71.0</v>
      </c>
      <c r="E1693" s="348">
        <v>31.0</v>
      </c>
      <c r="F1693" s="348">
        <v>40.0</v>
      </c>
      <c r="G1693" s="348">
        <v>70.0</v>
      </c>
      <c r="H1693" s="348">
        <v>1140.0</v>
      </c>
      <c r="I1693" s="348">
        <v>19.0</v>
      </c>
      <c r="J1693" s="348">
        <v>1020.0</v>
      </c>
      <c r="K1693" s="348">
        <v>859.0</v>
      </c>
      <c r="L1693" s="348">
        <v>537.0</v>
      </c>
      <c r="M1693" s="348">
        <v>24.0</v>
      </c>
      <c r="N1693" s="348">
        <v>176.0</v>
      </c>
      <c r="O1693" s="348"/>
      <c r="P1693" s="348">
        <v>100.0</v>
      </c>
      <c r="Q1693" s="348">
        <v>3.0</v>
      </c>
      <c r="R1693" s="348">
        <v>69.0</v>
      </c>
      <c r="S1693" s="348">
        <v>10.0</v>
      </c>
      <c r="T1693" s="348">
        <v>29.0</v>
      </c>
      <c r="U1693" s="348">
        <v>205.0</v>
      </c>
      <c r="V1693" s="348">
        <v>75.0</v>
      </c>
      <c r="W1693" s="348">
        <v>78.0</v>
      </c>
      <c r="X1693" s="348">
        <v>51.0</v>
      </c>
      <c r="Y1693" s="348">
        <v>120.0</v>
      </c>
      <c r="Z1693" s="348">
        <v>19.0</v>
      </c>
      <c r="AA1693" s="348">
        <v>116.0</v>
      </c>
      <c r="AB1693" s="348">
        <v>223.0</v>
      </c>
      <c r="AC1693" s="348"/>
      <c r="AD1693" s="348"/>
      <c r="AE1693" s="348">
        <v>30.0</v>
      </c>
      <c r="AF1693" s="348"/>
      <c r="AG1693" s="348">
        <v>19.0</v>
      </c>
      <c r="AH1693" s="348">
        <v>36.0</v>
      </c>
      <c r="AI1693" s="348">
        <v>6.0</v>
      </c>
      <c r="AJ1693" s="353"/>
      <c r="AK1693" s="353"/>
      <c r="AL1693" s="353"/>
      <c r="AM1693" s="353"/>
      <c r="AN1693" s="353"/>
      <c r="AO1693" s="353"/>
      <c r="AP1693" s="353"/>
    </row>
    <row r="1694">
      <c r="A1694" s="345">
        <v>44182.0</v>
      </c>
      <c r="B1694" s="348">
        <v>10.0</v>
      </c>
      <c r="C1694" s="348">
        <v>101.0</v>
      </c>
      <c r="D1694" s="348">
        <v>80.0</v>
      </c>
      <c r="E1694" s="348">
        <v>15.0</v>
      </c>
      <c r="F1694" s="348">
        <v>50.0</v>
      </c>
      <c r="G1694" s="348">
        <v>60.0</v>
      </c>
      <c r="H1694" s="348">
        <v>1376.0</v>
      </c>
      <c r="I1694" s="348">
        <v>69.0</v>
      </c>
      <c r="J1694" s="348">
        <v>898.0</v>
      </c>
      <c r="K1694" s="348">
        <v>289.0</v>
      </c>
      <c r="L1694" s="348">
        <v>582.0</v>
      </c>
      <c r="M1694" s="348">
        <v>12.0</v>
      </c>
      <c r="N1694" s="348">
        <v>185.0</v>
      </c>
      <c r="O1694" s="348">
        <v>150.0</v>
      </c>
      <c r="P1694" s="348">
        <v>92.0</v>
      </c>
      <c r="Q1694" s="348">
        <v>95.0</v>
      </c>
      <c r="R1694" s="348">
        <v>18.0</v>
      </c>
      <c r="S1694" s="348">
        <v>19.0</v>
      </c>
      <c r="T1694" s="348">
        <v>15.0</v>
      </c>
      <c r="U1694" s="348">
        <v>115.0</v>
      </c>
      <c r="V1694" s="348">
        <v>21.0</v>
      </c>
      <c r="W1694" s="348">
        <v>80.0</v>
      </c>
      <c r="X1694" s="348">
        <v>66.0</v>
      </c>
      <c r="Y1694" s="348">
        <v>106.0</v>
      </c>
      <c r="Z1694" s="348">
        <v>11.0</v>
      </c>
      <c r="AA1694" s="348">
        <v>147.0</v>
      </c>
      <c r="AB1694" s="348">
        <v>200.0</v>
      </c>
      <c r="AC1694" s="348"/>
      <c r="AD1694" s="348">
        <v>24.0</v>
      </c>
      <c r="AE1694" s="348">
        <v>14.0</v>
      </c>
      <c r="AF1694" s="348">
        <v>39.0</v>
      </c>
      <c r="AG1694" s="348">
        <v>13.0</v>
      </c>
      <c r="AH1694" s="348">
        <v>16.0</v>
      </c>
      <c r="AI1694" s="348">
        <v>27.0</v>
      </c>
      <c r="AJ1694" s="353"/>
      <c r="AK1694" s="353"/>
      <c r="AL1694" s="353"/>
      <c r="AM1694" s="353"/>
      <c r="AN1694" s="353"/>
      <c r="AO1694" s="353"/>
      <c r="AP1694" s="353"/>
    </row>
    <row r="1695">
      <c r="A1695" s="345">
        <v>44183.0</v>
      </c>
      <c r="B1695" s="348">
        <v>55.0</v>
      </c>
      <c r="C1695" s="348">
        <v>77.0</v>
      </c>
      <c r="D1695" s="348">
        <v>55.0</v>
      </c>
      <c r="E1695" s="348">
        <v>26.0</v>
      </c>
      <c r="F1695" s="348">
        <v>50.0</v>
      </c>
      <c r="G1695" s="348">
        <v>199.0</v>
      </c>
      <c r="H1695" s="348">
        <v>1238.0</v>
      </c>
      <c r="I1695" s="348">
        <v>59.0</v>
      </c>
      <c r="J1695" s="348">
        <v>931.0</v>
      </c>
      <c r="K1695" s="348">
        <v>379.0</v>
      </c>
      <c r="L1695" s="348">
        <v>599.0</v>
      </c>
      <c r="M1695" s="348">
        <v>13.0</v>
      </c>
      <c r="N1695" s="348">
        <v>165.0</v>
      </c>
      <c r="O1695" s="348">
        <v>124.0</v>
      </c>
      <c r="P1695" s="348">
        <v>83.0</v>
      </c>
      <c r="Q1695" s="348">
        <v>86.0</v>
      </c>
      <c r="R1695" s="348">
        <v>29.0</v>
      </c>
      <c r="S1695" s="348"/>
      <c r="T1695" s="348">
        <v>40.0</v>
      </c>
      <c r="U1695" s="348">
        <v>80.0</v>
      </c>
      <c r="V1695" s="348">
        <v>45.0</v>
      </c>
      <c r="W1695" s="348">
        <v>75.0</v>
      </c>
      <c r="X1695" s="348">
        <v>87.0</v>
      </c>
      <c r="Y1695" s="348">
        <v>143.0</v>
      </c>
      <c r="Z1695" s="348">
        <v>23.0</v>
      </c>
      <c r="AA1695" s="348">
        <v>77.0</v>
      </c>
      <c r="AB1695" s="348">
        <v>198.0</v>
      </c>
      <c r="AC1695" s="348"/>
      <c r="AD1695" s="348"/>
      <c r="AE1695" s="348">
        <v>16.0</v>
      </c>
      <c r="AF1695" s="348">
        <v>8.0</v>
      </c>
      <c r="AG1695" s="348">
        <v>9.0</v>
      </c>
      <c r="AH1695" s="348">
        <v>47.0</v>
      </c>
      <c r="AI1695" s="348"/>
      <c r="AJ1695" s="353"/>
      <c r="AK1695" s="353"/>
      <c r="AL1695" s="353"/>
      <c r="AM1695" s="353"/>
      <c r="AN1695" s="353"/>
      <c r="AO1695" s="353"/>
      <c r="AP1695" s="353"/>
    </row>
    <row r="1696">
      <c r="A1696" s="362">
        <v>44184.0</v>
      </c>
      <c r="B1696" s="348">
        <v>6.0</v>
      </c>
      <c r="C1696" s="348">
        <v>85.0</v>
      </c>
      <c r="D1696" s="348">
        <v>5.0</v>
      </c>
      <c r="E1696" s="348">
        <v>37.0</v>
      </c>
      <c r="F1696" s="348">
        <v>52.0</v>
      </c>
      <c r="G1696" s="348">
        <v>74.0</v>
      </c>
      <c r="H1696" s="348">
        <v>1103.0</v>
      </c>
      <c r="I1696" s="348">
        <v>31.0</v>
      </c>
      <c r="J1696" s="348">
        <v>636.0</v>
      </c>
      <c r="K1696" s="348">
        <v>231.0</v>
      </c>
      <c r="L1696" s="348">
        <v>520.0</v>
      </c>
      <c r="M1696" s="348">
        <v>18.0</v>
      </c>
      <c r="N1696" s="348">
        <v>249.0</v>
      </c>
      <c r="O1696" s="348">
        <v>120.0</v>
      </c>
      <c r="P1696" s="348">
        <v>94.0</v>
      </c>
      <c r="Q1696" s="348">
        <v>12.0</v>
      </c>
      <c r="R1696" s="348">
        <v>35.0</v>
      </c>
      <c r="S1696" s="348">
        <v>26.0</v>
      </c>
      <c r="T1696" s="348">
        <v>38.0</v>
      </c>
      <c r="U1696" s="348">
        <v>123.0</v>
      </c>
      <c r="V1696" s="348">
        <v>102.0</v>
      </c>
      <c r="W1696" s="348">
        <v>81.0</v>
      </c>
      <c r="X1696" s="348">
        <v>19.0</v>
      </c>
      <c r="Y1696" s="348">
        <v>222.0</v>
      </c>
      <c r="Z1696" s="348">
        <v>3.0</v>
      </c>
      <c r="AA1696" s="348">
        <v>50.0</v>
      </c>
      <c r="AB1696" s="348">
        <v>183.0</v>
      </c>
      <c r="AC1696" s="348"/>
      <c r="AD1696" s="348">
        <v>62.0</v>
      </c>
      <c r="AE1696" s="348">
        <v>40.0</v>
      </c>
      <c r="AF1696" s="348"/>
      <c r="AG1696" s="348">
        <v>1.0</v>
      </c>
      <c r="AH1696" s="348">
        <v>6.0</v>
      </c>
      <c r="AI1696" s="348">
        <v>1.0</v>
      </c>
      <c r="AJ1696" s="353"/>
      <c r="AK1696" s="353"/>
      <c r="AL1696" s="353"/>
      <c r="AM1696" s="353"/>
      <c r="AN1696" s="353"/>
      <c r="AO1696" s="353"/>
      <c r="AP1696" s="353"/>
    </row>
    <row r="1697">
      <c r="A1697" s="362">
        <v>44185.0</v>
      </c>
      <c r="B1697" s="348">
        <v>15.0</v>
      </c>
      <c r="C1697" s="348">
        <v>91.0</v>
      </c>
      <c r="D1697" s="348">
        <v>28.0</v>
      </c>
      <c r="E1697" s="348">
        <v>21.0</v>
      </c>
      <c r="F1697" s="348">
        <v>46.0</v>
      </c>
      <c r="G1697" s="348">
        <v>203.0</v>
      </c>
      <c r="H1697" s="348">
        <v>1878.0</v>
      </c>
      <c r="I1697" s="348">
        <v>9.0</v>
      </c>
      <c r="J1697" s="348">
        <v>1186.0</v>
      </c>
      <c r="K1697" s="348">
        <v>172.0</v>
      </c>
      <c r="L1697" s="348">
        <v>794.0</v>
      </c>
      <c r="M1697" s="348">
        <v>16.0</v>
      </c>
      <c r="N1697" s="348">
        <v>165.0</v>
      </c>
      <c r="O1697" s="348">
        <v>60.0</v>
      </c>
      <c r="P1697" s="348">
        <v>41.0</v>
      </c>
      <c r="Q1697" s="348">
        <v>42.0</v>
      </c>
      <c r="R1697" s="348">
        <v>69.0</v>
      </c>
      <c r="S1697" s="348">
        <v>10.0</v>
      </c>
      <c r="T1697" s="348">
        <v>36.0</v>
      </c>
      <c r="U1697" s="348">
        <v>155.0</v>
      </c>
      <c r="V1697" s="348">
        <v>47.0</v>
      </c>
      <c r="W1697" s="348">
        <v>83.0</v>
      </c>
      <c r="X1697" s="348">
        <v>5.0</v>
      </c>
      <c r="Y1697" s="348">
        <v>80.0</v>
      </c>
      <c r="Z1697" s="348">
        <v>30.0</v>
      </c>
      <c r="AA1697" s="348">
        <v>46.0</v>
      </c>
      <c r="AB1697" s="348">
        <v>127.0</v>
      </c>
      <c r="AC1697" s="348"/>
      <c r="AD1697" s="348">
        <v>13.0</v>
      </c>
      <c r="AE1697" s="348">
        <v>28.0</v>
      </c>
      <c r="AF1697" s="348"/>
      <c r="AG1697" s="348">
        <v>22.0</v>
      </c>
      <c r="AH1697" s="348">
        <v>29.0</v>
      </c>
      <c r="AI1697" s="348">
        <v>4.0</v>
      </c>
      <c r="AJ1697" s="353"/>
      <c r="AK1697" s="353"/>
      <c r="AL1697" s="353"/>
      <c r="AM1697" s="353"/>
      <c r="AN1697" s="353"/>
      <c r="AO1697" s="353"/>
      <c r="AP1697" s="353"/>
    </row>
    <row r="1698">
      <c r="A1698" s="362">
        <v>44186.0</v>
      </c>
      <c r="B1698" s="348">
        <v>2.0</v>
      </c>
      <c r="C1698" s="348">
        <v>118.0</v>
      </c>
      <c r="D1698" s="348">
        <v>24.0</v>
      </c>
      <c r="E1698" s="348">
        <v>40.0</v>
      </c>
      <c r="F1698" s="348">
        <v>60.0</v>
      </c>
      <c r="G1698" s="348">
        <v>176.0</v>
      </c>
      <c r="H1698" s="348">
        <v>1371.0</v>
      </c>
      <c r="I1698" s="348">
        <v>74.0</v>
      </c>
      <c r="J1698" s="348">
        <v>630.0</v>
      </c>
      <c r="K1698" s="348">
        <v>451.0</v>
      </c>
      <c r="L1698" s="348">
        <v>610.0</v>
      </c>
      <c r="M1698" s="348"/>
      <c r="N1698" s="348">
        <v>284.0</v>
      </c>
      <c r="O1698" s="348">
        <v>213.0</v>
      </c>
      <c r="P1698" s="348">
        <v>25.0</v>
      </c>
      <c r="Q1698" s="348">
        <v>67.0</v>
      </c>
      <c r="R1698" s="348">
        <v>11.0</v>
      </c>
      <c r="S1698" s="348">
        <v>1.0</v>
      </c>
      <c r="T1698" s="348">
        <v>93.0</v>
      </c>
      <c r="U1698" s="348">
        <v>85.0</v>
      </c>
      <c r="V1698" s="348">
        <v>96.0</v>
      </c>
      <c r="W1698" s="348">
        <v>84.0</v>
      </c>
      <c r="X1698" s="348">
        <v>57.0</v>
      </c>
      <c r="Y1698" s="348">
        <v>241.0</v>
      </c>
      <c r="Z1698" s="348">
        <v>2.0</v>
      </c>
      <c r="AA1698" s="348">
        <v>12.0</v>
      </c>
      <c r="AB1698" s="348">
        <v>100.0</v>
      </c>
      <c r="AC1698" s="348"/>
      <c r="AD1698" s="348">
        <v>14.0</v>
      </c>
      <c r="AE1698" s="348">
        <v>21.0</v>
      </c>
      <c r="AF1698" s="348">
        <v>100.0</v>
      </c>
      <c r="AG1698" s="348"/>
      <c r="AH1698" s="348">
        <v>8.0</v>
      </c>
      <c r="AI1698" s="348">
        <v>3.0</v>
      </c>
      <c r="AJ1698" s="353"/>
      <c r="AK1698" s="353"/>
      <c r="AL1698" s="353"/>
      <c r="AM1698" s="353"/>
      <c r="AN1698" s="353"/>
      <c r="AO1698" s="353"/>
      <c r="AP1698" s="353"/>
    </row>
    <row r="1699">
      <c r="A1699" s="362">
        <v>44187.0</v>
      </c>
      <c r="B1699" s="348">
        <v>11.0</v>
      </c>
      <c r="C1699" s="348">
        <v>166.0</v>
      </c>
      <c r="D1699" s="348">
        <v>22.0</v>
      </c>
      <c r="E1699" s="348">
        <v>29.0</v>
      </c>
      <c r="F1699" s="348">
        <v>40.0</v>
      </c>
      <c r="G1699" s="348">
        <v>147.0</v>
      </c>
      <c r="H1699" s="348">
        <v>1379.0</v>
      </c>
      <c r="I1699" s="348">
        <v>44.0</v>
      </c>
      <c r="J1699" s="348">
        <v>771.0</v>
      </c>
      <c r="K1699" s="348">
        <v>572.0</v>
      </c>
      <c r="L1699" s="348">
        <v>594.0</v>
      </c>
      <c r="M1699" s="348">
        <v>23.0</v>
      </c>
      <c r="N1699" s="348">
        <v>149.0</v>
      </c>
      <c r="O1699" s="348">
        <v>165.0</v>
      </c>
      <c r="P1699" s="348">
        <v>52.0</v>
      </c>
      <c r="Q1699" s="348">
        <v>11.0</v>
      </c>
      <c r="R1699" s="348">
        <v>56.0</v>
      </c>
      <c r="S1699" s="348">
        <v>36.0</v>
      </c>
      <c r="T1699" s="348">
        <v>31.0</v>
      </c>
      <c r="U1699" s="348">
        <v>48.0</v>
      </c>
      <c r="V1699" s="348">
        <v>71.0</v>
      </c>
      <c r="W1699" s="348">
        <v>76.0</v>
      </c>
      <c r="X1699" s="348">
        <v>85.0</v>
      </c>
      <c r="Y1699" s="348">
        <v>765.0</v>
      </c>
      <c r="Z1699" s="348">
        <v>5.0</v>
      </c>
      <c r="AA1699" s="348">
        <v>48.0</v>
      </c>
      <c r="AB1699" s="348">
        <v>167.0</v>
      </c>
      <c r="AC1699" s="348">
        <v>1.0</v>
      </c>
      <c r="AD1699" s="348">
        <v>189.0</v>
      </c>
      <c r="AE1699" s="348">
        <v>10.0</v>
      </c>
      <c r="AF1699" s="348">
        <v>50.0</v>
      </c>
      <c r="AG1699" s="348">
        <v>9.0</v>
      </c>
      <c r="AH1699" s="348">
        <v>13.0</v>
      </c>
      <c r="AI1699" s="348">
        <v>3.0</v>
      </c>
      <c r="AJ1699" s="353"/>
      <c r="AK1699" s="353"/>
      <c r="AL1699" s="353"/>
      <c r="AM1699" s="353"/>
      <c r="AN1699" s="353"/>
      <c r="AO1699" s="353"/>
      <c r="AP1699" s="353"/>
    </row>
    <row r="1700">
      <c r="A1700" s="365">
        <v>44188.0</v>
      </c>
      <c r="B1700" s="355">
        <v>7.0</v>
      </c>
      <c r="C1700" s="355">
        <v>95.0</v>
      </c>
      <c r="D1700" s="355">
        <v>16.0</v>
      </c>
      <c r="E1700" s="355">
        <v>5.0</v>
      </c>
      <c r="F1700" s="355">
        <v>27.0</v>
      </c>
      <c r="G1700" s="355">
        <v>43.0</v>
      </c>
      <c r="H1700" s="356">
        <v>1450.0</v>
      </c>
      <c r="I1700" s="355">
        <v>8.0</v>
      </c>
      <c r="J1700" s="356">
        <v>955.0</v>
      </c>
      <c r="K1700" s="355">
        <v>531.0</v>
      </c>
      <c r="L1700" s="356">
        <v>660.0</v>
      </c>
      <c r="M1700" s="355">
        <v>24.0</v>
      </c>
      <c r="N1700" s="355">
        <v>189.0</v>
      </c>
      <c r="O1700" s="355">
        <v>138.0</v>
      </c>
      <c r="P1700" s="355">
        <v>39.0</v>
      </c>
      <c r="Q1700" s="355">
        <v>21.0</v>
      </c>
      <c r="R1700" s="355">
        <v>73.0</v>
      </c>
      <c r="S1700" s="355">
        <v>23.0</v>
      </c>
      <c r="T1700" s="355">
        <v>138.0</v>
      </c>
      <c r="U1700" s="355">
        <v>211.0</v>
      </c>
      <c r="V1700" s="355">
        <v>102.0</v>
      </c>
      <c r="W1700" s="355">
        <v>87.0</v>
      </c>
      <c r="X1700" s="355">
        <v>91.0</v>
      </c>
      <c r="Y1700" s="355">
        <v>606.0</v>
      </c>
      <c r="Z1700" s="355">
        <v>38.0</v>
      </c>
      <c r="AA1700" s="355">
        <v>24.0</v>
      </c>
      <c r="AB1700" s="355">
        <v>203.0</v>
      </c>
      <c r="AC1700" s="355">
        <v>11.0</v>
      </c>
      <c r="AD1700" s="355">
        <v>18.0</v>
      </c>
      <c r="AE1700" s="355">
        <v>12.0</v>
      </c>
      <c r="AF1700" s="355">
        <v>43.0</v>
      </c>
      <c r="AG1700" s="355">
        <v>5.0</v>
      </c>
      <c r="AH1700" s="355">
        <v>88.0</v>
      </c>
      <c r="AI1700" s="353"/>
      <c r="AJ1700" s="353"/>
      <c r="AK1700" s="353"/>
      <c r="AL1700" s="353"/>
      <c r="AM1700" s="353"/>
      <c r="AN1700" s="353"/>
      <c r="AO1700" s="353"/>
      <c r="AP1700" s="353"/>
    </row>
    <row r="1701">
      <c r="A1701" s="345">
        <v>44189.0</v>
      </c>
      <c r="B1701" s="348">
        <v>17.0</v>
      </c>
      <c r="C1701" s="348">
        <v>127.0</v>
      </c>
      <c r="D1701" s="348">
        <v>180.0</v>
      </c>
      <c r="E1701" s="348">
        <v>22.0</v>
      </c>
      <c r="F1701" s="348">
        <v>50.0</v>
      </c>
      <c r="G1701" s="348">
        <v>165.0</v>
      </c>
      <c r="H1701" s="348">
        <v>1347.0</v>
      </c>
      <c r="I1701" s="348">
        <v>42.0</v>
      </c>
      <c r="J1701" s="348">
        <v>492.0</v>
      </c>
      <c r="K1701" s="348">
        <v>421.0</v>
      </c>
      <c r="L1701" s="348">
        <v>572.0</v>
      </c>
      <c r="M1701" s="348">
        <v>24.0</v>
      </c>
      <c r="N1701" s="348">
        <v>212.0</v>
      </c>
      <c r="O1701" s="348">
        <v>224.0</v>
      </c>
      <c r="P1701" s="348">
        <v>33.0</v>
      </c>
      <c r="Q1701" s="348">
        <v>96.0</v>
      </c>
      <c r="R1701" s="348">
        <v>108.0</v>
      </c>
      <c r="S1701" s="348">
        <v>35.0</v>
      </c>
      <c r="T1701" s="348">
        <v>52.0</v>
      </c>
      <c r="U1701" s="348">
        <v>114.0</v>
      </c>
      <c r="V1701" s="348">
        <v>33.0</v>
      </c>
      <c r="W1701" s="348">
        <v>81.0</v>
      </c>
      <c r="X1701" s="348">
        <v>29.0</v>
      </c>
      <c r="Y1701" s="348">
        <v>505.0</v>
      </c>
      <c r="Z1701" s="348">
        <v>17.0</v>
      </c>
      <c r="AA1701" s="348">
        <v>95.0</v>
      </c>
      <c r="AB1701" s="348">
        <v>112.0</v>
      </c>
      <c r="AC1701" s="348">
        <v>2.0</v>
      </c>
      <c r="AD1701" s="348">
        <v>20.0</v>
      </c>
      <c r="AE1701" s="348">
        <v>15.0</v>
      </c>
      <c r="AF1701" s="348"/>
      <c r="AG1701" s="348">
        <v>15.0</v>
      </c>
      <c r="AH1701" s="348">
        <v>11.0</v>
      </c>
      <c r="AI1701" s="348">
        <v>9.0</v>
      </c>
      <c r="AJ1701" s="353"/>
      <c r="AK1701" s="353"/>
      <c r="AL1701" s="353"/>
      <c r="AM1701" s="353"/>
      <c r="AN1701" s="353"/>
      <c r="AO1701" s="353"/>
      <c r="AP1701" s="353"/>
    </row>
    <row r="1702">
      <c r="A1702" s="345">
        <v>44190.0</v>
      </c>
      <c r="B1702" s="348">
        <v>1.0</v>
      </c>
      <c r="C1702" s="348">
        <v>105.0</v>
      </c>
      <c r="D1702" s="348">
        <v>37.0</v>
      </c>
      <c r="E1702" s="348">
        <v>54.0</v>
      </c>
      <c r="F1702" s="348">
        <v>60.0</v>
      </c>
      <c r="G1702" s="348">
        <v>155.0</v>
      </c>
      <c r="H1702" s="348">
        <v>1733.0</v>
      </c>
      <c r="I1702" s="348">
        <v>41.0</v>
      </c>
      <c r="J1702" s="348">
        <v>725.0</v>
      </c>
      <c r="K1702" s="348">
        <v>1031.0</v>
      </c>
      <c r="L1702" s="348">
        <v>520.0</v>
      </c>
      <c r="M1702" s="348">
        <v>23.0</v>
      </c>
      <c r="N1702" s="348">
        <v>179.0</v>
      </c>
      <c r="O1702" s="348">
        <v>132.0</v>
      </c>
      <c r="P1702" s="348">
        <v>89.0</v>
      </c>
      <c r="Q1702" s="348">
        <v>63.0</v>
      </c>
      <c r="R1702" s="348">
        <v>43.0</v>
      </c>
      <c r="S1702" s="348">
        <v>5.0</v>
      </c>
      <c r="T1702" s="348">
        <v>36.0</v>
      </c>
      <c r="U1702" s="348">
        <v>112.0</v>
      </c>
      <c r="V1702" s="348">
        <v>32.0</v>
      </c>
      <c r="W1702" s="348">
        <v>79.0</v>
      </c>
      <c r="X1702" s="348">
        <v>23.0</v>
      </c>
      <c r="Y1702" s="348">
        <v>327.0</v>
      </c>
      <c r="Z1702" s="348">
        <v>19.0</v>
      </c>
      <c r="AA1702" s="348">
        <v>51.0</v>
      </c>
      <c r="AB1702" s="348">
        <v>280.0</v>
      </c>
      <c r="AC1702" s="348"/>
      <c r="AD1702" s="348">
        <v>22.0</v>
      </c>
      <c r="AE1702" s="348">
        <v>7.0</v>
      </c>
      <c r="AF1702" s="348">
        <v>300.0</v>
      </c>
      <c r="AG1702" s="348">
        <v>2.0</v>
      </c>
      <c r="AH1702" s="348">
        <v>31.0</v>
      </c>
      <c r="AI1702" s="348">
        <v>7.0</v>
      </c>
      <c r="AJ1702" s="353"/>
      <c r="AK1702" s="353"/>
      <c r="AL1702" s="353"/>
      <c r="AM1702" s="353"/>
      <c r="AN1702" s="353"/>
      <c r="AO1702" s="353"/>
      <c r="AP1702" s="353"/>
    </row>
    <row r="1703">
      <c r="A1703" s="345">
        <v>44191.0</v>
      </c>
      <c r="B1703" s="348">
        <v>6.0</v>
      </c>
      <c r="C1703" s="348">
        <v>104.0</v>
      </c>
      <c r="D1703" s="348">
        <v>25.0</v>
      </c>
      <c r="E1703" s="348">
        <v>16.0</v>
      </c>
      <c r="F1703" s="348">
        <v>30.0</v>
      </c>
      <c r="G1703" s="348">
        <v>100.0</v>
      </c>
      <c r="H1703" s="348">
        <v>2558.0</v>
      </c>
      <c r="I1703" s="348">
        <v>53.0</v>
      </c>
      <c r="J1703" s="348">
        <v>678.0</v>
      </c>
      <c r="K1703" s="348">
        <v>381.0</v>
      </c>
      <c r="L1703" s="348">
        <v>661.0</v>
      </c>
      <c r="M1703" s="348"/>
      <c r="N1703" s="348">
        <v>193.0</v>
      </c>
      <c r="O1703" s="348">
        <v>68.0</v>
      </c>
      <c r="P1703" s="348">
        <v>75.0</v>
      </c>
      <c r="Q1703" s="348">
        <v>10.0</v>
      </c>
      <c r="R1703" s="348">
        <v>50.0</v>
      </c>
      <c r="S1703" s="348">
        <v>18.0</v>
      </c>
      <c r="T1703" s="348">
        <v>67.0</v>
      </c>
      <c r="U1703" s="348">
        <v>90.0</v>
      </c>
      <c r="V1703" s="348"/>
      <c r="W1703" s="348">
        <v>74.0</v>
      </c>
      <c r="X1703" s="348"/>
      <c r="Y1703" s="348">
        <v>504.0</v>
      </c>
      <c r="Z1703" s="348">
        <v>14.0</v>
      </c>
      <c r="AA1703" s="348">
        <v>108.0</v>
      </c>
      <c r="AB1703" s="348">
        <v>192.0</v>
      </c>
      <c r="AC1703" s="348"/>
      <c r="AD1703" s="348">
        <v>19.0</v>
      </c>
      <c r="AE1703" s="348">
        <v>62.0</v>
      </c>
      <c r="AF1703" s="348">
        <v>200.0</v>
      </c>
      <c r="AG1703" s="348">
        <v>31.0</v>
      </c>
      <c r="AH1703" s="348">
        <v>1.0</v>
      </c>
      <c r="AI1703" s="348">
        <v>1.0</v>
      </c>
      <c r="AJ1703" s="353"/>
      <c r="AK1703" s="353"/>
      <c r="AL1703" s="353"/>
      <c r="AM1703" s="353"/>
      <c r="AN1703" s="353"/>
      <c r="AO1703" s="353"/>
      <c r="AP1703" s="353"/>
    </row>
    <row r="1704">
      <c r="A1704" s="345">
        <v>44192.0</v>
      </c>
      <c r="B1704" s="353"/>
      <c r="C1704" s="348">
        <v>98.0</v>
      </c>
      <c r="D1704" s="348">
        <v>44.0</v>
      </c>
      <c r="E1704" s="348">
        <v>64.0</v>
      </c>
      <c r="F1704" s="348">
        <v>35.0</v>
      </c>
      <c r="G1704" s="348">
        <v>149.0</v>
      </c>
      <c r="H1704" s="348">
        <v>1832.0</v>
      </c>
      <c r="I1704" s="348">
        <v>35.0</v>
      </c>
      <c r="J1704" s="348">
        <v>1172.0</v>
      </c>
      <c r="K1704" s="348">
        <v>601.0</v>
      </c>
      <c r="L1704" s="348">
        <v>592.0</v>
      </c>
      <c r="M1704" s="348">
        <v>21.0</v>
      </c>
      <c r="N1704" s="348">
        <v>270.0</v>
      </c>
      <c r="O1704" s="348">
        <v>123.0</v>
      </c>
      <c r="P1704" s="348">
        <v>32.0</v>
      </c>
      <c r="Q1704" s="348">
        <v>31.0</v>
      </c>
      <c r="R1704" s="348">
        <v>12.0</v>
      </c>
      <c r="S1704" s="348">
        <v>25.0</v>
      </c>
      <c r="T1704" s="348">
        <v>69.0</v>
      </c>
      <c r="U1704" s="348">
        <v>72.0</v>
      </c>
      <c r="V1704" s="348">
        <v>99.0</v>
      </c>
      <c r="W1704" s="348">
        <v>80.0</v>
      </c>
      <c r="X1704" s="348">
        <v>1.0</v>
      </c>
      <c r="Y1704" s="348">
        <v>942.0</v>
      </c>
      <c r="Z1704" s="348">
        <v>10.0</v>
      </c>
      <c r="AA1704" s="348">
        <v>99.0</v>
      </c>
      <c r="AB1704" s="348">
        <v>186.0</v>
      </c>
      <c r="AC1704" s="348">
        <v>22.0</v>
      </c>
      <c r="AD1704" s="348">
        <v>4.0</v>
      </c>
      <c r="AE1704" s="348">
        <v>10.0</v>
      </c>
      <c r="AF1704" s="348">
        <v>200.0</v>
      </c>
      <c r="AG1704" s="348">
        <v>11.0</v>
      </c>
      <c r="AH1704" s="348">
        <v>4.0</v>
      </c>
      <c r="AI1704" s="348">
        <v>38.0</v>
      </c>
      <c r="AJ1704" s="353"/>
      <c r="AK1704" s="353"/>
      <c r="AL1704" s="353"/>
      <c r="AM1704" s="353"/>
      <c r="AN1704" s="353"/>
      <c r="AO1704" s="353"/>
      <c r="AP1704" s="353"/>
    </row>
    <row r="1705">
      <c r="A1705" s="345">
        <v>44193.0</v>
      </c>
      <c r="B1705" s="348">
        <v>16.0</v>
      </c>
      <c r="C1705" s="348">
        <v>131.0</v>
      </c>
      <c r="D1705" s="348">
        <v>21.0</v>
      </c>
      <c r="E1705" s="348">
        <v>43.0</v>
      </c>
      <c r="F1705" s="348">
        <v>50.0</v>
      </c>
      <c r="G1705" s="348">
        <v>107.0</v>
      </c>
      <c r="H1705" s="348">
        <v>1700.0</v>
      </c>
      <c r="I1705" s="348">
        <v>39.0</v>
      </c>
      <c r="J1705" s="348">
        <v>832.0</v>
      </c>
      <c r="K1705" s="348">
        <v>668.0</v>
      </c>
      <c r="L1705" s="348">
        <v>693.0</v>
      </c>
      <c r="M1705" s="348"/>
      <c r="N1705" s="348">
        <v>170.0</v>
      </c>
      <c r="O1705" s="348">
        <v>181.0</v>
      </c>
      <c r="P1705" s="348">
        <v>93.0</v>
      </c>
      <c r="Q1705" s="348"/>
      <c r="R1705" s="348">
        <v>75.0</v>
      </c>
      <c r="S1705" s="348">
        <v>5.0</v>
      </c>
      <c r="T1705" s="348">
        <v>93.0</v>
      </c>
      <c r="U1705" s="348">
        <v>23.0</v>
      </c>
      <c r="V1705" s="348">
        <v>65.0</v>
      </c>
      <c r="W1705" s="348">
        <v>83.0</v>
      </c>
      <c r="X1705" s="348">
        <v>112.0</v>
      </c>
      <c r="Y1705" s="348">
        <v>695.0</v>
      </c>
      <c r="Z1705" s="348">
        <v>16.0</v>
      </c>
      <c r="AA1705" s="348">
        <v>73.0</v>
      </c>
      <c r="AB1705" s="348">
        <v>171.0</v>
      </c>
      <c r="AC1705" s="348">
        <v>3.0</v>
      </c>
      <c r="AD1705" s="348">
        <v>120.0</v>
      </c>
      <c r="AE1705" s="348">
        <v>17.0</v>
      </c>
      <c r="AF1705" s="348"/>
      <c r="AG1705" s="348">
        <v>1.0</v>
      </c>
      <c r="AH1705" s="348">
        <v>3.0</v>
      </c>
      <c r="AI1705" s="348">
        <v>3.0</v>
      </c>
      <c r="AJ1705" s="353"/>
      <c r="AK1705" s="353"/>
      <c r="AL1705" s="353"/>
      <c r="AM1705" s="353"/>
      <c r="AN1705" s="353"/>
      <c r="AO1705" s="353"/>
      <c r="AP1705" s="353"/>
    </row>
    <row r="1706">
      <c r="A1706" s="345">
        <v>44194.0</v>
      </c>
      <c r="B1706" s="348">
        <v>4.0</v>
      </c>
      <c r="C1706" s="348">
        <v>141.0</v>
      </c>
      <c r="D1706" s="348">
        <v>101.0</v>
      </c>
      <c r="E1706" s="348">
        <v>38.0</v>
      </c>
      <c r="F1706" s="348">
        <v>60.0</v>
      </c>
      <c r="G1706" s="348">
        <v>295.0</v>
      </c>
      <c r="H1706" s="348">
        <v>1007.0</v>
      </c>
      <c r="I1706" s="348">
        <v>36.0</v>
      </c>
      <c r="J1706" s="348">
        <v>1158.0</v>
      </c>
      <c r="K1706" s="348">
        <v>794.0</v>
      </c>
      <c r="L1706" s="348">
        <v>793.0</v>
      </c>
      <c r="M1706" s="348">
        <v>24.0</v>
      </c>
      <c r="N1706" s="348">
        <v>238.0</v>
      </c>
      <c r="O1706" s="348">
        <v>120.0</v>
      </c>
      <c r="P1706" s="348">
        <v>48.0</v>
      </c>
      <c r="Q1706" s="348">
        <v>97.0</v>
      </c>
      <c r="R1706" s="348">
        <v>46.0</v>
      </c>
      <c r="S1706" s="348">
        <v>39.0</v>
      </c>
      <c r="T1706" s="348">
        <v>89.0</v>
      </c>
      <c r="U1706" s="348">
        <v>115.0</v>
      </c>
      <c r="V1706" s="348">
        <v>110.0</v>
      </c>
      <c r="W1706" s="348">
        <v>82.0</v>
      </c>
      <c r="X1706" s="348">
        <v>44.0</v>
      </c>
      <c r="Y1706" s="348">
        <v>512.0</v>
      </c>
      <c r="Z1706" s="348">
        <v>45.0</v>
      </c>
      <c r="AA1706" s="348">
        <v>92.0</v>
      </c>
      <c r="AB1706" s="348">
        <v>318.0</v>
      </c>
      <c r="AC1706" s="348">
        <v>202.0</v>
      </c>
      <c r="AD1706" s="348">
        <v>46.0</v>
      </c>
      <c r="AE1706" s="348">
        <v>19.0</v>
      </c>
      <c r="AF1706" s="348">
        <v>58.0</v>
      </c>
      <c r="AG1706" s="348">
        <v>11.0</v>
      </c>
      <c r="AH1706" s="348">
        <v>7.0</v>
      </c>
      <c r="AI1706" s="348">
        <v>16.0</v>
      </c>
      <c r="AJ1706" s="353"/>
      <c r="AK1706" s="353"/>
      <c r="AL1706" s="353"/>
      <c r="AM1706" s="353"/>
      <c r="AN1706" s="353"/>
      <c r="AO1706" s="353"/>
      <c r="AP1706" s="353"/>
    </row>
    <row r="1707">
      <c r="A1707" s="351">
        <v>44195.0</v>
      </c>
      <c r="B1707" s="363">
        <v>2.0</v>
      </c>
      <c r="C1707" s="363">
        <v>107.0</v>
      </c>
      <c r="D1707" s="363">
        <v>6.0</v>
      </c>
      <c r="E1707" s="363">
        <v>34.0</v>
      </c>
      <c r="F1707" s="363">
        <v>75.0</v>
      </c>
      <c r="G1707" s="363">
        <v>338.0</v>
      </c>
      <c r="H1707" s="357">
        <v>1574.0</v>
      </c>
      <c r="I1707" s="363">
        <v>50.0</v>
      </c>
      <c r="J1707" s="357">
        <v>1208.0</v>
      </c>
      <c r="K1707" s="363">
        <v>439.0</v>
      </c>
      <c r="L1707" s="357">
        <v>911.0</v>
      </c>
      <c r="M1707" s="363">
        <v>37.0</v>
      </c>
      <c r="N1707" s="363">
        <v>237.0</v>
      </c>
      <c r="O1707" s="363">
        <v>65.0</v>
      </c>
      <c r="P1707" s="363">
        <v>120.0</v>
      </c>
      <c r="Q1707" s="363">
        <v>203.0</v>
      </c>
      <c r="R1707" s="363">
        <v>43.0</v>
      </c>
      <c r="S1707" s="363">
        <v>60.0</v>
      </c>
      <c r="T1707" s="363">
        <v>46.0</v>
      </c>
      <c r="U1707" s="363">
        <v>150.0</v>
      </c>
      <c r="V1707" s="363">
        <v>126.0</v>
      </c>
      <c r="W1707" s="363">
        <v>84.0</v>
      </c>
      <c r="X1707" s="363">
        <v>94.0</v>
      </c>
      <c r="Y1707" s="363">
        <v>421.0</v>
      </c>
      <c r="Z1707" s="363">
        <v>13.0</v>
      </c>
      <c r="AA1707" s="363">
        <v>87.0</v>
      </c>
      <c r="AB1707" s="363">
        <v>112.0</v>
      </c>
      <c r="AC1707" s="363">
        <v>42.0</v>
      </c>
      <c r="AD1707" s="364"/>
      <c r="AE1707" s="363">
        <v>29.0</v>
      </c>
      <c r="AF1707" s="363">
        <v>150.0</v>
      </c>
      <c r="AG1707" s="363">
        <v>6.0</v>
      </c>
      <c r="AH1707" s="363">
        <v>69.0</v>
      </c>
      <c r="AI1707" s="363">
        <v>20.0</v>
      </c>
      <c r="AJ1707" s="364"/>
      <c r="AK1707" s="364"/>
      <c r="AL1707" s="364"/>
      <c r="AM1707" s="364"/>
      <c r="AN1707" s="364"/>
      <c r="AO1707" s="364"/>
      <c r="AP1707" s="364"/>
    </row>
    <row r="1708">
      <c r="A1708" s="345">
        <v>44196.0</v>
      </c>
      <c r="B1708" s="348">
        <v>9.0</v>
      </c>
      <c r="C1708" s="348">
        <v>99.0</v>
      </c>
      <c r="D1708" s="348">
        <v>82.0</v>
      </c>
      <c r="E1708" s="348">
        <v>55.0</v>
      </c>
      <c r="F1708" s="348">
        <v>50.0</v>
      </c>
      <c r="G1708" s="348">
        <v>119.0</v>
      </c>
      <c r="H1708" s="348">
        <v>1970.0</v>
      </c>
      <c r="I1708" s="348">
        <v>46.0</v>
      </c>
      <c r="J1708" s="348">
        <v>1227.0</v>
      </c>
      <c r="K1708" s="348">
        <v>542.0</v>
      </c>
      <c r="L1708" s="348">
        <v>757.0</v>
      </c>
      <c r="M1708" s="348">
        <v>33.0</v>
      </c>
      <c r="N1708" s="348">
        <v>236.0</v>
      </c>
      <c r="O1708" s="348">
        <v>120.0</v>
      </c>
      <c r="P1708" s="348">
        <v>37.0</v>
      </c>
      <c r="Q1708" s="348">
        <v>27.0</v>
      </c>
      <c r="R1708" s="348">
        <v>62.0</v>
      </c>
      <c r="S1708" s="348">
        <v>49.0</v>
      </c>
      <c r="T1708" s="348">
        <v>50.0</v>
      </c>
      <c r="U1708" s="348">
        <v>132.0</v>
      </c>
      <c r="V1708" s="348">
        <v>72.0</v>
      </c>
      <c r="W1708" s="348">
        <v>82.0</v>
      </c>
      <c r="X1708" s="348">
        <v>91.0</v>
      </c>
      <c r="Y1708" s="348">
        <v>955.0</v>
      </c>
      <c r="Z1708" s="348">
        <v>45.0</v>
      </c>
      <c r="AA1708" s="348">
        <v>140.0</v>
      </c>
      <c r="AB1708" s="348">
        <v>77.0</v>
      </c>
      <c r="AC1708" s="348">
        <v>2.0</v>
      </c>
      <c r="AD1708" s="348">
        <v>22.0</v>
      </c>
      <c r="AE1708" s="348">
        <v>31.0</v>
      </c>
      <c r="AF1708" s="348">
        <v>100.0</v>
      </c>
      <c r="AG1708" s="348">
        <v>10.0</v>
      </c>
      <c r="AH1708" s="348">
        <v>2.0</v>
      </c>
      <c r="AI1708" s="348">
        <v>25.0</v>
      </c>
      <c r="AJ1708" s="353"/>
      <c r="AK1708" s="353"/>
      <c r="AL1708" s="353"/>
      <c r="AM1708" s="353"/>
      <c r="AN1708" s="353"/>
      <c r="AO1708" s="353"/>
      <c r="AP1708" s="353"/>
    </row>
    <row r="1709">
      <c r="A1709" s="345">
        <v>44197.0</v>
      </c>
      <c r="B1709" s="348">
        <v>10.0</v>
      </c>
      <c r="C1709" s="348">
        <v>93.0</v>
      </c>
      <c r="D1709" s="348">
        <v>16.0</v>
      </c>
      <c r="E1709" s="348">
        <v>40.0</v>
      </c>
      <c r="F1709" s="348">
        <v>98.0</v>
      </c>
      <c r="G1709" s="348">
        <v>112.0</v>
      </c>
      <c r="H1709" s="348">
        <v>1649.0</v>
      </c>
      <c r="I1709" s="348">
        <v>36.0</v>
      </c>
      <c r="J1709" s="348">
        <v>1210.0</v>
      </c>
      <c r="K1709" s="348">
        <v>570.0</v>
      </c>
      <c r="L1709" s="348">
        <v>803.0</v>
      </c>
      <c r="M1709" s="348">
        <v>60.0</v>
      </c>
      <c r="N1709" s="348">
        <v>206.0</v>
      </c>
      <c r="O1709" s="348">
        <v>130.0</v>
      </c>
      <c r="P1709" s="348">
        <v>69.0</v>
      </c>
      <c r="Q1709" s="348">
        <v>118.0</v>
      </c>
      <c r="R1709" s="348">
        <v>8.0</v>
      </c>
      <c r="S1709" s="348">
        <v>20.0</v>
      </c>
      <c r="T1709" s="348">
        <v>106.0</v>
      </c>
      <c r="U1709" s="348">
        <v>153.0</v>
      </c>
      <c r="V1709" s="348">
        <v>71.0</v>
      </c>
      <c r="W1709" s="348">
        <v>89.0</v>
      </c>
      <c r="X1709" s="348">
        <v>51.0</v>
      </c>
      <c r="Y1709" s="348">
        <v>505.0</v>
      </c>
      <c r="Z1709" s="348">
        <v>104.0</v>
      </c>
      <c r="AA1709" s="348">
        <v>197.0</v>
      </c>
      <c r="AB1709" s="348">
        <v>144.0</v>
      </c>
      <c r="AC1709" s="348"/>
      <c r="AD1709" s="348">
        <v>26.0</v>
      </c>
      <c r="AE1709" s="348">
        <v>4.0</v>
      </c>
      <c r="AF1709" s="348">
        <v>123.0</v>
      </c>
      <c r="AG1709" s="348">
        <v>1.0</v>
      </c>
      <c r="AH1709" s="348">
        <v>1.0</v>
      </c>
      <c r="AI1709" s="348">
        <v>16.0</v>
      </c>
      <c r="AJ1709" s="353"/>
      <c r="AK1709" s="353"/>
      <c r="AL1709" s="353"/>
      <c r="AM1709" s="353"/>
      <c r="AN1709" s="353"/>
      <c r="AO1709" s="353"/>
      <c r="AP1709" s="353"/>
    </row>
    <row r="1710">
      <c r="A1710" s="345">
        <v>44198.0</v>
      </c>
      <c r="B1710" s="348">
        <v>7.0</v>
      </c>
      <c r="C1710" s="348">
        <v>128.0</v>
      </c>
      <c r="D1710" s="348">
        <v>77.0</v>
      </c>
      <c r="E1710" s="348">
        <v>36.0</v>
      </c>
      <c r="F1710" s="348">
        <v>70.0</v>
      </c>
      <c r="G1710" s="348">
        <v>216.0</v>
      </c>
      <c r="H1710" s="348">
        <v>2267.0</v>
      </c>
      <c r="I1710" s="348">
        <v>35.0</v>
      </c>
      <c r="J1710" s="348">
        <v>916.0</v>
      </c>
      <c r="K1710" s="348">
        <v>924.0</v>
      </c>
      <c r="L1710" s="348">
        <v>799.0</v>
      </c>
      <c r="M1710" s="348"/>
      <c r="N1710" s="348">
        <v>235.0</v>
      </c>
      <c r="O1710" s="348">
        <v>124.0</v>
      </c>
      <c r="P1710" s="348">
        <v>38.0</v>
      </c>
      <c r="Q1710" s="348">
        <v>48.0</v>
      </c>
      <c r="R1710" s="348">
        <v>98.0</v>
      </c>
      <c r="S1710" s="348">
        <v>31.0</v>
      </c>
      <c r="T1710" s="348">
        <v>78.0</v>
      </c>
      <c r="U1710" s="348">
        <v>44.0</v>
      </c>
      <c r="V1710" s="348">
        <v>87.0</v>
      </c>
      <c r="W1710" s="348">
        <v>82.0</v>
      </c>
      <c r="X1710" s="348">
        <v>11.0</v>
      </c>
      <c r="Y1710" s="348">
        <v>847.0</v>
      </c>
      <c r="Z1710" s="348">
        <v>33.0</v>
      </c>
      <c r="AA1710" s="348">
        <v>6.0</v>
      </c>
      <c r="AB1710" s="348">
        <v>128.0</v>
      </c>
      <c r="AC1710" s="348">
        <v>8.0</v>
      </c>
      <c r="AD1710" s="348">
        <v>33.0</v>
      </c>
      <c r="AE1710" s="348">
        <v>33.0</v>
      </c>
      <c r="AF1710" s="348">
        <v>109.0</v>
      </c>
      <c r="AG1710" s="348">
        <v>1.0</v>
      </c>
      <c r="AH1710" s="348">
        <v>3.0</v>
      </c>
      <c r="AI1710" s="348">
        <v>30.0</v>
      </c>
      <c r="AJ1710" s="353"/>
      <c r="AK1710" s="353"/>
      <c r="AL1710" s="353"/>
      <c r="AM1710" s="353"/>
      <c r="AN1710" s="353"/>
      <c r="AO1710" s="353"/>
      <c r="AP1710" s="353"/>
    </row>
    <row r="1711">
      <c r="A1711" s="345">
        <v>44199.0</v>
      </c>
      <c r="B1711" s="353"/>
      <c r="C1711" s="348">
        <v>78.0</v>
      </c>
      <c r="D1711" s="348">
        <v>27.0</v>
      </c>
      <c r="E1711" s="348">
        <v>54.0</v>
      </c>
      <c r="F1711" s="348">
        <v>91.0</v>
      </c>
      <c r="G1711" s="348">
        <v>221.0</v>
      </c>
      <c r="H1711" s="348">
        <v>1681.0</v>
      </c>
      <c r="I1711" s="348">
        <v>33.0</v>
      </c>
      <c r="J1711" s="348">
        <v>1117.0</v>
      </c>
      <c r="K1711" s="348">
        <v>474.0</v>
      </c>
      <c r="L1711" s="348">
        <v>618.0</v>
      </c>
      <c r="M1711" s="348">
        <v>52.0</v>
      </c>
      <c r="N1711" s="348">
        <v>218.0</v>
      </c>
      <c r="O1711" s="348">
        <v>99.0</v>
      </c>
      <c r="P1711" s="348">
        <v>79.0</v>
      </c>
      <c r="Q1711" s="348">
        <v>13.0</v>
      </c>
      <c r="R1711" s="348">
        <v>20.0</v>
      </c>
      <c r="S1711" s="348">
        <v>8.0</v>
      </c>
      <c r="T1711" s="348">
        <v>81.0</v>
      </c>
      <c r="U1711" s="348">
        <v>74.0</v>
      </c>
      <c r="V1711" s="348">
        <v>19.0</v>
      </c>
      <c r="W1711" s="348">
        <v>84.0</v>
      </c>
      <c r="X1711" s="348"/>
      <c r="Y1711" s="348">
        <v>644.0</v>
      </c>
      <c r="Z1711" s="348">
        <v>31.0</v>
      </c>
      <c r="AA1711" s="348">
        <v>42.0</v>
      </c>
      <c r="AB1711" s="348">
        <v>156.0</v>
      </c>
      <c r="AC1711" s="348"/>
      <c r="AD1711" s="348">
        <v>33.0</v>
      </c>
      <c r="AE1711" s="348">
        <v>52.0</v>
      </c>
      <c r="AF1711" s="348">
        <v>211.0</v>
      </c>
      <c r="AG1711" s="348">
        <v>13.0</v>
      </c>
      <c r="AH1711" s="348">
        <v>61.0</v>
      </c>
      <c r="AI1711" s="348">
        <v>35.0</v>
      </c>
      <c r="AJ1711" s="353"/>
      <c r="AK1711" s="353"/>
      <c r="AL1711" s="353"/>
      <c r="AM1711" s="353"/>
      <c r="AN1711" s="353"/>
      <c r="AO1711" s="353"/>
      <c r="AP1711" s="353"/>
    </row>
    <row r="1712">
      <c r="A1712" s="345">
        <v>44200.0</v>
      </c>
      <c r="B1712" s="348">
        <v>10.0</v>
      </c>
      <c r="C1712" s="348">
        <v>131.0</v>
      </c>
      <c r="D1712" s="348">
        <v>22.0</v>
      </c>
      <c r="E1712" s="348">
        <v>45.0</v>
      </c>
      <c r="F1712" s="348">
        <v>80.0</v>
      </c>
      <c r="G1712" s="348">
        <v>133.0</v>
      </c>
      <c r="H1712" s="348">
        <v>2507.0</v>
      </c>
      <c r="I1712" s="348">
        <v>20.0</v>
      </c>
      <c r="J1712" s="348">
        <v>1044.0</v>
      </c>
      <c r="K1712" s="348">
        <v>1034.0</v>
      </c>
      <c r="L1712" s="348">
        <v>612.0</v>
      </c>
      <c r="M1712" s="348"/>
      <c r="N1712" s="348">
        <v>191.0</v>
      </c>
      <c r="O1712" s="348">
        <v>44.0</v>
      </c>
      <c r="P1712" s="348">
        <v>69.0</v>
      </c>
      <c r="Q1712" s="348">
        <v>82.0</v>
      </c>
      <c r="R1712" s="348">
        <v>54.0</v>
      </c>
      <c r="S1712" s="348">
        <v>27.0</v>
      </c>
      <c r="T1712" s="348">
        <v>65.0</v>
      </c>
      <c r="U1712" s="348">
        <v>33.0</v>
      </c>
      <c r="V1712" s="348">
        <v>33.0</v>
      </c>
      <c r="W1712" s="348">
        <v>88.0</v>
      </c>
      <c r="X1712" s="348">
        <v>54.0</v>
      </c>
      <c r="Y1712" s="348">
        <v>305.0</v>
      </c>
      <c r="Z1712" s="348">
        <v>77.0</v>
      </c>
      <c r="AA1712" s="348">
        <v>96.0</v>
      </c>
      <c r="AB1712" s="348">
        <v>96.0</v>
      </c>
      <c r="AC1712" s="348"/>
      <c r="AD1712" s="348">
        <v>23.0</v>
      </c>
      <c r="AE1712" s="348">
        <v>37.0</v>
      </c>
      <c r="AF1712" s="348">
        <v>124.0</v>
      </c>
      <c r="AG1712" s="348"/>
      <c r="AH1712" s="348">
        <v>14.0</v>
      </c>
      <c r="AI1712" s="348">
        <v>16.0</v>
      </c>
      <c r="AJ1712" s="353"/>
      <c r="AK1712" s="353"/>
      <c r="AL1712" s="353"/>
      <c r="AM1712" s="353"/>
      <c r="AN1712" s="353"/>
      <c r="AO1712" s="353"/>
      <c r="AP1712" s="353"/>
    </row>
    <row r="1713">
      <c r="A1713" s="345">
        <v>44201.0</v>
      </c>
      <c r="B1713" s="348">
        <v>2.0</v>
      </c>
      <c r="C1713" s="348">
        <v>110.0</v>
      </c>
      <c r="D1713" s="348">
        <v>44.0</v>
      </c>
      <c r="E1713" s="348">
        <v>88.0</v>
      </c>
      <c r="F1713" s="348">
        <v>50.0</v>
      </c>
      <c r="G1713" s="348">
        <v>45.0</v>
      </c>
      <c r="H1713" s="348">
        <v>1341.0</v>
      </c>
      <c r="I1713" s="348">
        <v>53.0</v>
      </c>
      <c r="J1713" s="348">
        <v>1083.0</v>
      </c>
      <c r="K1713" s="348">
        <v>1549.0</v>
      </c>
      <c r="L1713" s="348">
        <v>579.0</v>
      </c>
      <c r="M1713" s="348">
        <v>26.0</v>
      </c>
      <c r="N1713" s="348">
        <v>276.0</v>
      </c>
      <c r="O1713" s="348">
        <v>149.0</v>
      </c>
      <c r="P1713" s="348">
        <v>59.0</v>
      </c>
      <c r="Q1713" s="348">
        <v>23.0</v>
      </c>
      <c r="R1713" s="348">
        <v>54.0</v>
      </c>
      <c r="S1713" s="348">
        <v>64.0</v>
      </c>
      <c r="T1713" s="348">
        <v>55.0</v>
      </c>
      <c r="U1713" s="348">
        <v>67.0</v>
      </c>
      <c r="V1713" s="348">
        <v>10.0</v>
      </c>
      <c r="W1713" s="348">
        <v>83.0</v>
      </c>
      <c r="X1713" s="348">
        <v>33.0</v>
      </c>
      <c r="Y1713" s="348">
        <v>355.0</v>
      </c>
      <c r="Z1713" s="348">
        <v>52.0</v>
      </c>
      <c r="AA1713" s="348">
        <v>66.0</v>
      </c>
      <c r="AB1713" s="348">
        <v>92.0</v>
      </c>
      <c r="AC1713" s="348">
        <v>2.0</v>
      </c>
      <c r="AD1713" s="348">
        <v>60.0</v>
      </c>
      <c r="AE1713" s="348">
        <v>19.0</v>
      </c>
      <c r="AF1713" s="348">
        <v>102.0</v>
      </c>
      <c r="AG1713" s="348">
        <v>4.0</v>
      </c>
      <c r="AH1713" s="348">
        <v>15.0</v>
      </c>
      <c r="AI1713" s="348">
        <v>33.0</v>
      </c>
      <c r="AJ1713" s="353"/>
      <c r="AK1713" s="353"/>
      <c r="AL1713" s="353"/>
      <c r="AM1713" s="353"/>
      <c r="AN1713" s="353"/>
      <c r="AO1713" s="353"/>
      <c r="AP1713" s="353"/>
    </row>
    <row r="1714">
      <c r="A1714" s="345">
        <v>44202.0</v>
      </c>
      <c r="B1714" s="348">
        <v>14.0</v>
      </c>
      <c r="C1714" s="348">
        <v>155.0</v>
      </c>
      <c r="D1714" s="348">
        <v>156.0</v>
      </c>
      <c r="E1714" s="348">
        <v>73.0</v>
      </c>
      <c r="F1714" s="348">
        <v>70.0</v>
      </c>
      <c r="G1714" s="348">
        <v>290.0</v>
      </c>
      <c r="H1714" s="348">
        <v>1063.0</v>
      </c>
      <c r="I1714" s="348">
        <v>24.0</v>
      </c>
      <c r="J1714" s="348">
        <v>1363.0</v>
      </c>
      <c r="K1714" s="348">
        <v>1013.0</v>
      </c>
      <c r="L1714" s="348">
        <v>699.0</v>
      </c>
      <c r="M1714" s="348">
        <v>38.0</v>
      </c>
      <c r="N1714" s="348">
        <v>179.0</v>
      </c>
      <c r="O1714" s="348">
        <v>118.0</v>
      </c>
      <c r="P1714" s="348">
        <v>56.0</v>
      </c>
      <c r="Q1714" s="348">
        <v>34.0</v>
      </c>
      <c r="R1714" s="348">
        <v>58.0</v>
      </c>
      <c r="S1714" s="348">
        <v>12.0</v>
      </c>
      <c r="T1714" s="348">
        <v>100.0</v>
      </c>
      <c r="U1714" s="348">
        <v>67.0</v>
      </c>
      <c r="V1714" s="348">
        <v>74.0</v>
      </c>
      <c r="W1714" s="348">
        <v>89.0</v>
      </c>
      <c r="X1714" s="348">
        <v>15.0</v>
      </c>
      <c r="Y1714" s="348">
        <v>442.0</v>
      </c>
      <c r="Z1714" s="348">
        <v>150.0</v>
      </c>
      <c r="AA1714" s="348">
        <v>95.0</v>
      </c>
      <c r="AB1714" s="348">
        <v>115.0</v>
      </c>
      <c r="AC1714" s="348"/>
      <c r="AD1714" s="348"/>
      <c r="AE1714" s="348">
        <v>17.0</v>
      </c>
      <c r="AF1714" s="348">
        <v>119.0</v>
      </c>
      <c r="AG1714" s="348">
        <v>9.0</v>
      </c>
      <c r="AH1714" s="348">
        <v>38.0</v>
      </c>
      <c r="AI1714" s="348">
        <v>22.0</v>
      </c>
      <c r="AJ1714" s="353"/>
      <c r="AK1714" s="353"/>
      <c r="AL1714" s="353"/>
      <c r="AM1714" s="353"/>
      <c r="AN1714" s="353"/>
      <c r="AO1714" s="353"/>
      <c r="AP1714" s="353"/>
    </row>
    <row r="1715">
      <c r="A1715" s="345">
        <v>44203.0</v>
      </c>
      <c r="B1715" s="348">
        <v>85.0</v>
      </c>
      <c r="C1715" s="348">
        <v>137.0</v>
      </c>
      <c r="D1715" s="348">
        <v>82.0</v>
      </c>
      <c r="E1715" s="348">
        <v>81.0</v>
      </c>
      <c r="F1715" s="348">
        <v>75.0</v>
      </c>
      <c r="G1715" s="348">
        <v>181.0</v>
      </c>
      <c r="H1715" s="348">
        <v>1441.0</v>
      </c>
      <c r="I1715" s="348">
        <v>48.0</v>
      </c>
      <c r="J1715" s="348">
        <v>1208.0</v>
      </c>
      <c r="K1715" s="348">
        <v>856.0</v>
      </c>
      <c r="L1715" s="348">
        <v>857.0</v>
      </c>
      <c r="M1715" s="348">
        <v>35.0</v>
      </c>
      <c r="N1715" s="348">
        <v>262.0</v>
      </c>
      <c r="O1715" s="348">
        <v>144.0</v>
      </c>
      <c r="P1715" s="348">
        <v>50.0</v>
      </c>
      <c r="Q1715" s="348">
        <v>24.0</v>
      </c>
      <c r="R1715" s="348">
        <v>8.0</v>
      </c>
      <c r="S1715" s="348">
        <v>23.0</v>
      </c>
      <c r="T1715" s="348">
        <v>86.0</v>
      </c>
      <c r="U1715" s="348">
        <v>187.0</v>
      </c>
      <c r="V1715" s="348">
        <v>42.0</v>
      </c>
      <c r="W1715" s="348">
        <v>84.0</v>
      </c>
      <c r="X1715" s="348">
        <v>8.0</v>
      </c>
      <c r="Y1715" s="348">
        <v>425.0</v>
      </c>
      <c r="Z1715" s="348">
        <v>20.0</v>
      </c>
      <c r="AA1715" s="348">
        <v>53.0</v>
      </c>
      <c r="AB1715" s="348">
        <v>92.0</v>
      </c>
      <c r="AC1715" s="348">
        <v>19.0</v>
      </c>
      <c r="AD1715" s="348">
        <v>60.0</v>
      </c>
      <c r="AE1715" s="348">
        <v>6.0</v>
      </c>
      <c r="AF1715" s="348">
        <v>105.0</v>
      </c>
      <c r="AG1715" s="348">
        <v>21.0</v>
      </c>
      <c r="AH1715" s="348">
        <v>52.0</v>
      </c>
      <c r="AI1715" s="348">
        <v>67.0</v>
      </c>
      <c r="AJ1715" s="353"/>
      <c r="AK1715" s="353"/>
      <c r="AL1715" s="353"/>
      <c r="AM1715" s="353"/>
      <c r="AN1715" s="353"/>
      <c r="AO1715" s="353"/>
      <c r="AP1715" s="353"/>
    </row>
    <row r="1716">
      <c r="A1716" s="362">
        <v>44204.0</v>
      </c>
      <c r="B1716" s="348">
        <v>5.0</v>
      </c>
      <c r="C1716" s="348">
        <v>114.0</v>
      </c>
      <c r="D1716" s="348">
        <v>34.0</v>
      </c>
      <c r="E1716" s="348">
        <v>49.0</v>
      </c>
      <c r="F1716" s="348">
        <v>60.0</v>
      </c>
      <c r="G1716" s="348">
        <v>148.0</v>
      </c>
      <c r="H1716" s="348">
        <v>2681.0</v>
      </c>
      <c r="I1716" s="348">
        <v>36.0</v>
      </c>
      <c r="J1716" s="348">
        <v>914.0</v>
      </c>
      <c r="K1716" s="348">
        <v>859.0</v>
      </c>
      <c r="L1716" s="348">
        <v>742.0</v>
      </c>
      <c r="M1716" s="348">
        <v>28.0</v>
      </c>
      <c r="N1716" s="348">
        <v>255.0</v>
      </c>
      <c r="O1716" s="348">
        <v>87.0</v>
      </c>
      <c r="P1716" s="348">
        <v>45.0</v>
      </c>
      <c r="Q1716" s="348">
        <v>22.0</v>
      </c>
      <c r="R1716" s="348">
        <v>50.0</v>
      </c>
      <c r="S1716" s="348">
        <v>51.0</v>
      </c>
      <c r="T1716" s="348">
        <v>38.0</v>
      </c>
      <c r="U1716" s="348">
        <v>162.0</v>
      </c>
      <c r="V1716" s="348">
        <v>95.0</v>
      </c>
      <c r="W1716" s="348">
        <v>80.0</v>
      </c>
      <c r="X1716" s="348">
        <v>1.0</v>
      </c>
      <c r="Y1716" s="348">
        <v>348.0</v>
      </c>
      <c r="Z1716" s="348">
        <v>70.0</v>
      </c>
      <c r="AA1716" s="348">
        <v>47.0</v>
      </c>
      <c r="AB1716" s="348">
        <v>114.0</v>
      </c>
      <c r="AC1716" s="348">
        <v>18.0</v>
      </c>
      <c r="AD1716" s="348">
        <v>4.0</v>
      </c>
      <c r="AE1716" s="348">
        <v>37.0</v>
      </c>
      <c r="AF1716" s="348">
        <v>116.0</v>
      </c>
      <c r="AG1716" s="348">
        <v>19.0</v>
      </c>
      <c r="AH1716" s="348">
        <v>85.0</v>
      </c>
      <c r="AI1716" s="348">
        <v>32.0</v>
      </c>
      <c r="AJ1716" s="353"/>
      <c r="AK1716" s="353"/>
      <c r="AL1716" s="353"/>
      <c r="AM1716" s="353"/>
      <c r="AN1716" s="353"/>
      <c r="AO1716" s="353"/>
      <c r="AP1716" s="353"/>
    </row>
    <row r="1717">
      <c r="A1717" s="345">
        <v>44205.0</v>
      </c>
      <c r="B1717" s="348">
        <v>12.0</v>
      </c>
      <c r="C1717" s="348">
        <v>110.0</v>
      </c>
      <c r="D1717" s="348">
        <v>19.0</v>
      </c>
      <c r="E1717" s="348">
        <v>39.0</v>
      </c>
      <c r="F1717" s="348">
        <v>90.0</v>
      </c>
      <c r="G1717" s="348">
        <v>136.0</v>
      </c>
      <c r="H1717" s="348">
        <v>2118.0</v>
      </c>
      <c r="I1717" s="348">
        <v>40.0</v>
      </c>
      <c r="J1717" s="348">
        <v>1179.0</v>
      </c>
      <c r="K1717" s="348">
        <v>280.0</v>
      </c>
      <c r="L1717" s="348">
        <v>758.0</v>
      </c>
      <c r="M1717" s="348">
        <v>22.0</v>
      </c>
      <c r="N1717" s="348">
        <v>193.0</v>
      </c>
      <c r="O1717" s="348">
        <v>62.0</v>
      </c>
      <c r="P1717" s="348">
        <v>62.0</v>
      </c>
      <c r="Q1717" s="348">
        <v>98.0</v>
      </c>
      <c r="R1717" s="348">
        <v>100.0</v>
      </c>
      <c r="S1717" s="348">
        <v>44.0</v>
      </c>
      <c r="T1717" s="348">
        <v>78.0</v>
      </c>
      <c r="U1717" s="348">
        <v>61.0</v>
      </c>
      <c r="V1717" s="348">
        <v>9.0</v>
      </c>
      <c r="W1717" s="348">
        <v>91.0</v>
      </c>
      <c r="X1717" s="348">
        <v>12.0</v>
      </c>
      <c r="Y1717" s="348">
        <v>439.0</v>
      </c>
      <c r="Z1717" s="348">
        <v>73.0</v>
      </c>
      <c r="AA1717" s="348">
        <v>22.0</v>
      </c>
      <c r="AB1717" s="348">
        <v>152.0</v>
      </c>
      <c r="AC1717" s="348">
        <v>40.0</v>
      </c>
      <c r="AD1717" s="348">
        <v>204.0</v>
      </c>
      <c r="AE1717" s="348">
        <v>4.0</v>
      </c>
      <c r="AF1717" s="348">
        <v>50.0</v>
      </c>
      <c r="AG1717" s="348">
        <v>11.0</v>
      </c>
      <c r="AH1717" s="348">
        <v>16.0</v>
      </c>
      <c r="AI1717" s="348">
        <v>4.0</v>
      </c>
      <c r="AJ1717" s="353"/>
      <c r="AK1717" s="353"/>
      <c r="AL1717" s="353"/>
      <c r="AM1717" s="353"/>
      <c r="AN1717" s="353"/>
      <c r="AO1717" s="353"/>
      <c r="AP1717" s="353"/>
    </row>
    <row r="1718">
      <c r="A1718" s="345">
        <v>44206.0</v>
      </c>
      <c r="B1718" s="348">
        <v>14.0</v>
      </c>
      <c r="C1718" s="348">
        <v>112.0</v>
      </c>
      <c r="D1718" s="348">
        <v>266.0</v>
      </c>
      <c r="E1718" s="348">
        <v>89.0</v>
      </c>
      <c r="F1718" s="348">
        <v>97.0</v>
      </c>
      <c r="G1718" s="348">
        <v>234.0</v>
      </c>
      <c r="H1718" s="348">
        <v>2903.0</v>
      </c>
      <c r="I1718" s="348">
        <v>24.0</v>
      </c>
      <c r="J1718" s="348">
        <v>952.0</v>
      </c>
      <c r="K1718" s="348">
        <v>143.0</v>
      </c>
      <c r="L1718" s="348">
        <v>969.0</v>
      </c>
      <c r="M1718" s="348">
        <v>31.0</v>
      </c>
      <c r="N1718" s="348">
        <v>316.0</v>
      </c>
      <c r="O1718" s="348">
        <v>85.0</v>
      </c>
      <c r="P1718" s="348">
        <v>45.0</v>
      </c>
      <c r="Q1718" s="348">
        <v>63.0</v>
      </c>
      <c r="R1718" s="348">
        <v>39.0</v>
      </c>
      <c r="S1718" s="348">
        <v>49.0</v>
      </c>
      <c r="T1718" s="348">
        <v>44.0</v>
      </c>
      <c r="U1718" s="348">
        <v>23.0</v>
      </c>
      <c r="V1718" s="348">
        <v>13.0</v>
      </c>
      <c r="W1718" s="348">
        <v>86.0</v>
      </c>
      <c r="X1718" s="348"/>
      <c r="Y1718" s="348">
        <v>545.0</v>
      </c>
      <c r="Z1718" s="348">
        <v>40.0</v>
      </c>
      <c r="AA1718" s="348">
        <v>46.0</v>
      </c>
      <c r="AB1718" s="348">
        <v>108.0</v>
      </c>
      <c r="AC1718" s="348">
        <v>46.0</v>
      </c>
      <c r="AD1718" s="348">
        <v>37.0</v>
      </c>
      <c r="AE1718" s="348"/>
      <c r="AF1718" s="348">
        <v>8.0</v>
      </c>
      <c r="AG1718" s="348">
        <v>23.0</v>
      </c>
      <c r="AH1718" s="348">
        <v>19.0</v>
      </c>
      <c r="AI1718" s="348">
        <v>44.0</v>
      </c>
      <c r="AJ1718" s="353"/>
      <c r="AK1718" s="353"/>
      <c r="AL1718" s="353"/>
      <c r="AM1718" s="353"/>
      <c r="AN1718" s="353"/>
      <c r="AO1718" s="353"/>
      <c r="AP1718" s="353"/>
    </row>
    <row r="1719">
      <c r="A1719" s="345">
        <v>44207.0</v>
      </c>
      <c r="B1719" s="348">
        <v>1.0</v>
      </c>
      <c r="C1719" s="348">
        <v>162.0</v>
      </c>
      <c r="D1719" s="348">
        <v>71.0</v>
      </c>
      <c r="E1719" s="348">
        <v>63.0</v>
      </c>
      <c r="F1719" s="348">
        <v>92.0</v>
      </c>
      <c r="G1719" s="348">
        <v>200.0</v>
      </c>
      <c r="H1719" s="348">
        <v>2510.0</v>
      </c>
      <c r="I1719" s="348">
        <v>21.0</v>
      </c>
      <c r="J1719" s="348">
        <v>1060.0</v>
      </c>
      <c r="K1719" s="348">
        <v>791.0</v>
      </c>
      <c r="L1719" s="348">
        <v>522.0</v>
      </c>
      <c r="M1719" s="348"/>
      <c r="N1719" s="348">
        <v>312.0</v>
      </c>
      <c r="O1719" s="348">
        <v>55.0</v>
      </c>
      <c r="P1719" s="348">
        <v>59.0</v>
      </c>
      <c r="Q1719" s="348">
        <v>354.0</v>
      </c>
      <c r="R1719" s="348">
        <v>23.0</v>
      </c>
      <c r="S1719" s="348">
        <v>37.0</v>
      </c>
      <c r="T1719" s="348">
        <v>72.0</v>
      </c>
      <c r="U1719" s="348"/>
      <c r="V1719" s="348">
        <v>162.0</v>
      </c>
      <c r="W1719" s="348">
        <v>89.0</v>
      </c>
      <c r="X1719" s="348">
        <v>62.0</v>
      </c>
      <c r="Y1719" s="348">
        <v>552.0</v>
      </c>
      <c r="Z1719" s="348">
        <v>95.0</v>
      </c>
      <c r="AA1719" s="348">
        <v>101.0</v>
      </c>
      <c r="AB1719" s="348">
        <v>98.0</v>
      </c>
      <c r="AC1719" s="348">
        <v>13.0</v>
      </c>
      <c r="AD1719" s="348">
        <v>9.0</v>
      </c>
      <c r="AE1719" s="348">
        <v>20.0</v>
      </c>
      <c r="AF1719" s="348">
        <v>13.0</v>
      </c>
      <c r="AG1719" s="348">
        <v>11.0</v>
      </c>
      <c r="AH1719" s="348">
        <v>64.0</v>
      </c>
      <c r="AI1719" s="348">
        <v>21.0</v>
      </c>
      <c r="AJ1719" s="353"/>
      <c r="AK1719" s="353"/>
      <c r="AL1719" s="353"/>
      <c r="AM1719" s="353"/>
      <c r="AN1719" s="353"/>
      <c r="AO1719" s="353"/>
      <c r="AP1719" s="353"/>
    </row>
    <row r="1720">
      <c r="A1720" s="345">
        <v>44208.0</v>
      </c>
      <c r="B1720" s="353"/>
      <c r="C1720" s="348">
        <v>136.0</v>
      </c>
      <c r="D1720" s="348">
        <v>66.0</v>
      </c>
      <c r="E1720" s="348">
        <v>37.0</v>
      </c>
      <c r="F1720" s="348">
        <v>70.0</v>
      </c>
      <c r="G1720" s="348">
        <v>150.0</v>
      </c>
      <c r="H1720" s="348">
        <v>1657.0</v>
      </c>
      <c r="I1720" s="348">
        <v>6.0</v>
      </c>
      <c r="J1720" s="348">
        <v>970.0</v>
      </c>
      <c r="K1720" s="348">
        <v>1305.0</v>
      </c>
      <c r="L1720" s="348">
        <v>715.0</v>
      </c>
      <c r="M1720" s="348">
        <v>22.0</v>
      </c>
      <c r="N1720" s="348">
        <v>337.0</v>
      </c>
      <c r="O1720" s="348">
        <v>89.0</v>
      </c>
      <c r="P1720" s="348">
        <v>91.0</v>
      </c>
      <c r="Q1720" s="348">
        <v>55.0</v>
      </c>
      <c r="R1720" s="348">
        <v>30.0</v>
      </c>
      <c r="S1720" s="348">
        <v>38.0</v>
      </c>
      <c r="T1720" s="348">
        <v>52.0</v>
      </c>
      <c r="U1720" s="348">
        <v>107.0</v>
      </c>
      <c r="V1720" s="348">
        <v>100.0</v>
      </c>
      <c r="W1720" s="348">
        <v>95.0</v>
      </c>
      <c r="X1720" s="348">
        <v>25.0</v>
      </c>
      <c r="Y1720" s="348">
        <v>594.0</v>
      </c>
      <c r="Z1720" s="348">
        <v>102.0</v>
      </c>
      <c r="AA1720" s="348">
        <v>53.0</v>
      </c>
      <c r="AB1720" s="348">
        <v>78.0</v>
      </c>
      <c r="AC1720" s="348">
        <v>22.0</v>
      </c>
      <c r="AD1720" s="348">
        <v>11.0</v>
      </c>
      <c r="AE1720" s="348">
        <v>13.0</v>
      </c>
      <c r="AF1720" s="348">
        <v>12.0</v>
      </c>
      <c r="AG1720" s="348">
        <v>20.0</v>
      </c>
      <c r="AH1720" s="348"/>
      <c r="AI1720" s="348">
        <v>10.0</v>
      </c>
      <c r="AJ1720" s="353"/>
      <c r="AK1720" s="353"/>
      <c r="AL1720" s="353"/>
      <c r="AM1720" s="353"/>
      <c r="AN1720" s="353"/>
      <c r="AO1720" s="353"/>
      <c r="AP1720" s="353"/>
    </row>
    <row r="1721">
      <c r="A1721" s="345">
        <v>44209.0</v>
      </c>
      <c r="B1721" s="348">
        <v>5.0</v>
      </c>
      <c r="C1721" s="348">
        <v>121.0</v>
      </c>
      <c r="D1721" s="348">
        <v>8.0</v>
      </c>
      <c r="E1721" s="348">
        <v>68.0</v>
      </c>
      <c r="F1721" s="348">
        <v>70.0</v>
      </c>
      <c r="G1721" s="348">
        <v>178.0</v>
      </c>
      <c r="H1721" s="348">
        <v>2952.0</v>
      </c>
      <c r="I1721" s="348">
        <v>33.0</v>
      </c>
      <c r="J1721" s="348">
        <v>1068.0</v>
      </c>
      <c r="K1721" s="348">
        <v>730.0</v>
      </c>
      <c r="L1721" s="348">
        <v>745.0</v>
      </c>
      <c r="M1721" s="348">
        <v>30.0</v>
      </c>
      <c r="N1721" s="348">
        <v>263.0</v>
      </c>
      <c r="O1721" s="348">
        <v>66.0</v>
      </c>
      <c r="P1721" s="348">
        <v>37.0</v>
      </c>
      <c r="Q1721" s="348">
        <v>23.0</v>
      </c>
      <c r="R1721" s="348">
        <v>16.0</v>
      </c>
      <c r="S1721" s="348">
        <v>30.0</v>
      </c>
      <c r="T1721" s="348">
        <v>73.0</v>
      </c>
      <c r="U1721" s="348">
        <v>70.0</v>
      </c>
      <c r="V1721" s="348">
        <v>38.0</v>
      </c>
      <c r="W1721" s="348">
        <v>91.0</v>
      </c>
      <c r="X1721" s="348">
        <v>21.0</v>
      </c>
      <c r="Y1721" s="348">
        <v>524.0</v>
      </c>
      <c r="Z1721" s="348">
        <v>90.0</v>
      </c>
      <c r="AA1721" s="348">
        <v>102.0</v>
      </c>
      <c r="AB1721" s="348">
        <v>89.0</v>
      </c>
      <c r="AC1721" s="348">
        <v>28.0</v>
      </c>
      <c r="AD1721" s="348"/>
      <c r="AE1721" s="348">
        <v>14.0</v>
      </c>
      <c r="AF1721" s="348">
        <v>12.0</v>
      </c>
      <c r="AG1721" s="348">
        <v>5.0</v>
      </c>
      <c r="AH1721" s="348">
        <v>33.0</v>
      </c>
      <c r="AI1721" s="348">
        <v>24.0</v>
      </c>
      <c r="AJ1721" s="353"/>
      <c r="AK1721" s="353"/>
      <c r="AL1721" s="353"/>
      <c r="AM1721" s="353"/>
      <c r="AN1721" s="353"/>
      <c r="AO1721" s="353"/>
      <c r="AP1721" s="353"/>
    </row>
    <row r="1722">
      <c r="A1722" s="345">
        <v>44210.0</v>
      </c>
      <c r="B1722" s="348">
        <v>13.0</v>
      </c>
      <c r="C1722" s="348">
        <v>248.0</v>
      </c>
      <c r="D1722" s="348">
        <v>31.0</v>
      </c>
      <c r="E1722" s="348">
        <v>73.0</v>
      </c>
      <c r="F1722" s="348">
        <v>80.0</v>
      </c>
      <c r="G1722" s="348">
        <v>128.0</v>
      </c>
      <c r="H1722" s="348">
        <v>2075.0</v>
      </c>
      <c r="I1722" s="348"/>
      <c r="J1722" s="348">
        <v>1370.0</v>
      </c>
      <c r="K1722" s="348">
        <v>1141.0</v>
      </c>
      <c r="L1722" s="348">
        <v>778.0</v>
      </c>
      <c r="M1722" s="348">
        <v>23.0</v>
      </c>
      <c r="N1722" s="348">
        <v>257.0</v>
      </c>
      <c r="O1722" s="348">
        <v>30.0</v>
      </c>
      <c r="P1722" s="348">
        <v>75.0</v>
      </c>
      <c r="Q1722" s="348">
        <v>18.0</v>
      </c>
      <c r="R1722" s="348">
        <v>62.0</v>
      </c>
      <c r="S1722" s="348">
        <v>28.0</v>
      </c>
      <c r="T1722" s="348">
        <v>44.0</v>
      </c>
      <c r="U1722" s="348">
        <v>153.0</v>
      </c>
      <c r="V1722" s="348">
        <v>99.0</v>
      </c>
      <c r="W1722" s="348">
        <v>93.0</v>
      </c>
      <c r="X1722" s="348">
        <v>26.0</v>
      </c>
      <c r="Y1722" s="348">
        <v>495.0</v>
      </c>
      <c r="Z1722" s="348">
        <v>107.0</v>
      </c>
      <c r="AA1722" s="348">
        <v>97.0</v>
      </c>
      <c r="AB1722" s="348">
        <v>119.0</v>
      </c>
      <c r="AC1722" s="348">
        <v>19.0</v>
      </c>
      <c r="AD1722" s="348">
        <v>19.0</v>
      </c>
      <c r="AE1722" s="348">
        <v>5.0</v>
      </c>
      <c r="AF1722" s="348">
        <v>8.0</v>
      </c>
      <c r="AG1722" s="348">
        <v>3.0</v>
      </c>
      <c r="AH1722" s="348"/>
      <c r="AI1722" s="348">
        <v>24.0</v>
      </c>
      <c r="AJ1722" s="353"/>
      <c r="AK1722" s="353"/>
      <c r="AL1722" s="353"/>
      <c r="AM1722" s="353"/>
      <c r="AN1722" s="353"/>
      <c r="AO1722" s="353"/>
      <c r="AP1722" s="353"/>
    </row>
    <row r="1723">
      <c r="A1723" s="362">
        <v>44211.0</v>
      </c>
      <c r="B1723" s="348">
        <v>36.0</v>
      </c>
      <c r="C1723" s="348">
        <v>202.0</v>
      </c>
      <c r="D1723" s="348">
        <v>99.0</v>
      </c>
      <c r="E1723" s="348">
        <v>77.0</v>
      </c>
      <c r="F1723" s="348">
        <v>70.0</v>
      </c>
      <c r="G1723" s="348">
        <v>248.0</v>
      </c>
      <c r="H1723" s="348">
        <v>2051.0</v>
      </c>
      <c r="I1723" s="348">
        <v>35.0</v>
      </c>
      <c r="J1723" s="348">
        <v>1074.0</v>
      </c>
      <c r="K1723" s="348">
        <v>766.0</v>
      </c>
      <c r="L1723" s="348">
        <v>868.0</v>
      </c>
      <c r="M1723" s="348">
        <v>25.0</v>
      </c>
      <c r="N1723" s="348">
        <v>295.0</v>
      </c>
      <c r="O1723" s="348">
        <v>50.0</v>
      </c>
      <c r="P1723" s="348">
        <v>76.0</v>
      </c>
      <c r="Q1723" s="348">
        <v>73.0</v>
      </c>
      <c r="R1723" s="348">
        <v>11.0</v>
      </c>
      <c r="S1723" s="348">
        <v>20.0</v>
      </c>
      <c r="T1723" s="348">
        <v>52.0</v>
      </c>
      <c r="U1723" s="348">
        <v>181.0</v>
      </c>
      <c r="V1723" s="348">
        <v>47.0</v>
      </c>
      <c r="W1723" s="348">
        <v>83.0</v>
      </c>
      <c r="X1723" s="348">
        <v>27.0</v>
      </c>
      <c r="Y1723" s="348">
        <v>571.0</v>
      </c>
      <c r="Z1723" s="348">
        <v>121.0</v>
      </c>
      <c r="AA1723" s="348">
        <v>81.0</v>
      </c>
      <c r="AB1723" s="348">
        <v>186.0</v>
      </c>
      <c r="AC1723" s="348">
        <v>12.0</v>
      </c>
      <c r="AD1723" s="348">
        <v>3.0</v>
      </c>
      <c r="AE1723" s="348">
        <v>12.0</v>
      </c>
      <c r="AF1723" s="348">
        <v>9.0</v>
      </c>
      <c r="AG1723" s="348">
        <v>1.0</v>
      </c>
      <c r="AH1723" s="348">
        <v>25.0</v>
      </c>
      <c r="AI1723" s="348">
        <v>4.0</v>
      </c>
      <c r="AJ1723" s="353"/>
      <c r="AK1723" s="353"/>
      <c r="AL1723" s="353"/>
      <c r="AM1723" s="353"/>
      <c r="AN1723" s="353"/>
      <c r="AO1723" s="353"/>
      <c r="AP1723" s="353"/>
    </row>
    <row r="1724">
      <c r="A1724" s="362">
        <v>44212.0</v>
      </c>
      <c r="B1724" s="348">
        <v>1.0</v>
      </c>
      <c r="C1724" s="348">
        <v>149.0</v>
      </c>
      <c r="D1724" s="348">
        <v>13.0</v>
      </c>
      <c r="E1724" s="348">
        <v>43.0</v>
      </c>
      <c r="F1724" s="348">
        <v>50.0</v>
      </c>
      <c r="G1724" s="348">
        <v>297.0</v>
      </c>
      <c r="H1724" s="348">
        <v>2211.0</v>
      </c>
      <c r="I1724" s="348">
        <v>21.0</v>
      </c>
      <c r="J1724" s="348">
        <v>2143.0</v>
      </c>
      <c r="K1724" s="348">
        <v>822.0</v>
      </c>
      <c r="L1724" s="348">
        <v>731.0</v>
      </c>
      <c r="M1724" s="348">
        <v>29.0</v>
      </c>
      <c r="N1724" s="348">
        <v>304.0</v>
      </c>
      <c r="O1724" s="348">
        <v>220.0</v>
      </c>
      <c r="P1724" s="348">
        <v>76.0</v>
      </c>
      <c r="Q1724" s="348">
        <v>47.0</v>
      </c>
      <c r="R1724" s="348">
        <v>5.0</v>
      </c>
      <c r="S1724" s="348">
        <v>14.0</v>
      </c>
      <c r="T1724" s="348">
        <v>82.0</v>
      </c>
      <c r="U1724" s="348">
        <v>171.0</v>
      </c>
      <c r="V1724" s="348">
        <v>139.0</v>
      </c>
      <c r="W1724" s="348">
        <v>83.0</v>
      </c>
      <c r="X1724" s="348">
        <v>9.0</v>
      </c>
      <c r="Y1724" s="348">
        <v>590.0</v>
      </c>
      <c r="Z1724" s="348">
        <v>108.0</v>
      </c>
      <c r="AA1724" s="348">
        <v>54.0</v>
      </c>
      <c r="AB1724" s="348">
        <v>166.0</v>
      </c>
      <c r="AC1724" s="348"/>
      <c r="AD1724" s="348">
        <v>40.0</v>
      </c>
      <c r="AE1724" s="348">
        <v>7.0</v>
      </c>
      <c r="AF1724" s="348">
        <v>8.0</v>
      </c>
      <c r="AG1724" s="348"/>
      <c r="AH1724" s="348">
        <v>29.0</v>
      </c>
      <c r="AI1724" s="353"/>
      <c r="AJ1724" s="353"/>
      <c r="AK1724" s="353"/>
      <c r="AL1724" s="353"/>
      <c r="AM1724" s="353"/>
      <c r="AN1724" s="353"/>
      <c r="AO1724" s="353"/>
      <c r="AP1724" s="353"/>
    </row>
    <row r="1725">
      <c r="A1725" s="345">
        <v>44213.0</v>
      </c>
      <c r="B1725" s="353"/>
      <c r="C1725" s="348">
        <v>129.0</v>
      </c>
      <c r="D1725" s="348">
        <v>16.0</v>
      </c>
      <c r="E1725" s="348">
        <v>97.0</v>
      </c>
      <c r="F1725" s="348">
        <v>60.0</v>
      </c>
      <c r="G1725" s="348">
        <v>173.0</v>
      </c>
      <c r="H1725" s="348">
        <v>3775.0</v>
      </c>
      <c r="I1725" s="348">
        <v>52.0</v>
      </c>
      <c r="J1725" s="348">
        <v>1582.0</v>
      </c>
      <c r="K1725" s="348">
        <v>201.0</v>
      </c>
      <c r="L1725" s="348">
        <v>985.0</v>
      </c>
      <c r="M1725" s="348">
        <v>35.0</v>
      </c>
      <c r="N1725" s="348">
        <v>396.0</v>
      </c>
      <c r="O1725" s="348">
        <v>73.0</v>
      </c>
      <c r="P1725" s="348">
        <v>70.0</v>
      </c>
      <c r="Q1725" s="348">
        <v>109.0</v>
      </c>
      <c r="R1725" s="348">
        <v>33.0</v>
      </c>
      <c r="S1725" s="348">
        <v>33.0</v>
      </c>
      <c r="T1725" s="348">
        <v>56.0</v>
      </c>
      <c r="U1725" s="348">
        <v>99.0</v>
      </c>
      <c r="V1725" s="348">
        <v>25.0</v>
      </c>
      <c r="W1725" s="348">
        <v>89.0</v>
      </c>
      <c r="X1725" s="348">
        <v>58.0</v>
      </c>
      <c r="Y1725" s="348">
        <v>506.0</v>
      </c>
      <c r="Z1725" s="348">
        <v>112.0</v>
      </c>
      <c r="AA1725" s="348">
        <v>52.0</v>
      </c>
      <c r="AB1725" s="348">
        <v>138.0</v>
      </c>
      <c r="AC1725" s="348"/>
      <c r="AD1725" s="348">
        <v>31.0</v>
      </c>
      <c r="AE1725" s="348">
        <v>23.0</v>
      </c>
      <c r="AF1725" s="348"/>
      <c r="AG1725" s="348">
        <v>12.0</v>
      </c>
      <c r="AH1725" s="348">
        <v>82.0</v>
      </c>
      <c r="AI1725" s="353"/>
      <c r="AJ1725" s="353"/>
      <c r="AK1725" s="353"/>
      <c r="AL1725" s="353"/>
      <c r="AM1725" s="353"/>
      <c r="AN1725" s="353"/>
      <c r="AO1725" s="353"/>
      <c r="AP1725" s="353"/>
    </row>
    <row r="1726">
      <c r="A1726" s="345">
        <v>44214.0</v>
      </c>
      <c r="B1726" s="348">
        <v>26.0</v>
      </c>
      <c r="C1726" s="348">
        <v>251.0</v>
      </c>
      <c r="D1726" s="348">
        <v>174.0</v>
      </c>
      <c r="E1726" s="348">
        <v>95.0</v>
      </c>
      <c r="F1726" s="348">
        <v>40.0</v>
      </c>
      <c r="G1726" s="348">
        <v>287.0</v>
      </c>
      <c r="H1726" s="348">
        <v>2802.0</v>
      </c>
      <c r="I1726" s="348">
        <v>11.0</v>
      </c>
      <c r="J1726" s="348">
        <v>1623.0</v>
      </c>
      <c r="K1726" s="348">
        <v>1180.0</v>
      </c>
      <c r="L1726" s="348">
        <v>822.0</v>
      </c>
      <c r="M1726" s="348"/>
      <c r="N1726" s="348">
        <v>340.0</v>
      </c>
      <c r="O1726" s="348">
        <v>84.0</v>
      </c>
      <c r="P1726" s="348">
        <v>75.0</v>
      </c>
      <c r="Q1726" s="348">
        <v>68.0</v>
      </c>
      <c r="R1726" s="348">
        <v>24.0</v>
      </c>
      <c r="S1726" s="348">
        <v>38.0</v>
      </c>
      <c r="T1726" s="348">
        <v>63.0</v>
      </c>
      <c r="U1726" s="348">
        <v>28.0</v>
      </c>
      <c r="V1726" s="348">
        <v>183.0</v>
      </c>
      <c r="W1726" s="348">
        <v>85.0</v>
      </c>
      <c r="X1726" s="348">
        <v>53.0</v>
      </c>
      <c r="Y1726" s="348">
        <v>548.0</v>
      </c>
      <c r="Z1726" s="348">
        <v>142.0</v>
      </c>
      <c r="AA1726" s="348">
        <v>37.0</v>
      </c>
      <c r="AB1726" s="348">
        <v>140.0</v>
      </c>
      <c r="AC1726" s="348">
        <v>54.0</v>
      </c>
      <c r="AD1726" s="348"/>
      <c r="AE1726" s="348">
        <v>11.0</v>
      </c>
      <c r="AF1726" s="348">
        <v>8.0</v>
      </c>
      <c r="AG1726" s="348">
        <v>12.0</v>
      </c>
      <c r="AH1726" s="348">
        <v>20.0</v>
      </c>
      <c r="AI1726" s="348">
        <v>151.0</v>
      </c>
      <c r="AJ1726" s="353"/>
      <c r="AK1726" s="353"/>
      <c r="AL1726" s="353"/>
      <c r="AM1726" s="353"/>
      <c r="AN1726" s="353"/>
      <c r="AO1726" s="353"/>
      <c r="AP1726" s="353"/>
    </row>
    <row r="1727">
      <c r="A1727" s="345">
        <v>44215.0</v>
      </c>
      <c r="B1727" s="348">
        <v>151.0</v>
      </c>
      <c r="C1727" s="348">
        <v>227.0</v>
      </c>
      <c r="D1727" s="348">
        <v>37.0</v>
      </c>
      <c r="E1727" s="348">
        <v>42.0</v>
      </c>
      <c r="F1727" s="348">
        <v>20.0</v>
      </c>
      <c r="G1727" s="348">
        <v>107.0</v>
      </c>
      <c r="H1727" s="348">
        <v>2385.0</v>
      </c>
      <c r="I1727" s="348">
        <v>5.0</v>
      </c>
      <c r="J1727" s="348">
        <v>1362.0</v>
      </c>
      <c r="K1727" s="348">
        <v>715.0</v>
      </c>
      <c r="L1727" s="348">
        <v>814.0</v>
      </c>
      <c r="M1727" s="348">
        <v>31.0</v>
      </c>
      <c r="N1727" s="348">
        <v>389.0</v>
      </c>
      <c r="O1727" s="348">
        <v>89.0</v>
      </c>
      <c r="P1727" s="348">
        <v>40.0</v>
      </c>
      <c r="Q1727" s="348">
        <v>79.0</v>
      </c>
      <c r="R1727" s="348">
        <v>31.0</v>
      </c>
      <c r="S1727" s="348">
        <v>23.0</v>
      </c>
      <c r="T1727" s="348">
        <v>71.0</v>
      </c>
      <c r="U1727" s="348">
        <v>158.0</v>
      </c>
      <c r="V1727" s="348">
        <v>63.0</v>
      </c>
      <c r="W1727" s="348">
        <v>86.0</v>
      </c>
      <c r="X1727" s="348">
        <v>35.0</v>
      </c>
      <c r="Y1727" s="348">
        <v>510.0</v>
      </c>
      <c r="Z1727" s="348">
        <v>184.0</v>
      </c>
      <c r="AA1727" s="348">
        <v>145.0</v>
      </c>
      <c r="AB1727" s="348">
        <v>141.0</v>
      </c>
      <c r="AC1727" s="348"/>
      <c r="AD1727" s="348">
        <v>27.0</v>
      </c>
      <c r="AE1727" s="348">
        <v>10.0</v>
      </c>
      <c r="AF1727" s="348">
        <v>9.0</v>
      </c>
      <c r="AG1727" s="348"/>
      <c r="AH1727" s="348"/>
      <c r="AI1727" s="348">
        <v>27.0</v>
      </c>
      <c r="AJ1727" s="353"/>
      <c r="AK1727" s="353"/>
      <c r="AL1727" s="353"/>
      <c r="AM1727" s="353"/>
      <c r="AN1727" s="353"/>
      <c r="AO1727" s="353"/>
      <c r="AP1727" s="353"/>
    </row>
    <row r="1728">
      <c r="A1728" s="345">
        <v>44216.0</v>
      </c>
      <c r="B1728" s="348">
        <v>28.0</v>
      </c>
      <c r="C1728" s="348">
        <v>246.0</v>
      </c>
      <c r="D1728" s="348">
        <v>88.0</v>
      </c>
      <c r="E1728" s="348">
        <v>87.0</v>
      </c>
      <c r="F1728" s="348">
        <v>18.0</v>
      </c>
      <c r="G1728" s="348">
        <v>188.0</v>
      </c>
      <c r="H1728" s="348">
        <v>3885.0</v>
      </c>
      <c r="I1728" s="348">
        <v>56.0</v>
      </c>
      <c r="J1728" s="348">
        <v>1484.0</v>
      </c>
      <c r="K1728" s="348">
        <v>528.0</v>
      </c>
      <c r="L1728" s="348">
        <v>830.0</v>
      </c>
      <c r="M1728" s="348">
        <v>28.0</v>
      </c>
      <c r="N1728" s="348">
        <v>327.0</v>
      </c>
      <c r="O1728" s="348">
        <v>70.0</v>
      </c>
      <c r="P1728" s="348">
        <v>45.0</v>
      </c>
      <c r="Q1728" s="348">
        <v>126.0</v>
      </c>
      <c r="R1728" s="348">
        <v>27.0</v>
      </c>
      <c r="S1728" s="348">
        <v>45.0</v>
      </c>
      <c r="T1728" s="348">
        <v>190.0</v>
      </c>
      <c r="U1728" s="348">
        <v>158.0</v>
      </c>
      <c r="V1728" s="348">
        <v>45.0</v>
      </c>
      <c r="W1728" s="348">
        <v>90.0</v>
      </c>
      <c r="X1728" s="348">
        <v>44.0</v>
      </c>
      <c r="Y1728" s="348">
        <v>627.0</v>
      </c>
      <c r="Z1728" s="348">
        <v>129.0</v>
      </c>
      <c r="AA1728" s="348">
        <v>87.0</v>
      </c>
      <c r="AB1728" s="348">
        <v>150.0</v>
      </c>
      <c r="AC1728" s="348">
        <v>4.0</v>
      </c>
      <c r="AD1728" s="348">
        <v>32.0</v>
      </c>
      <c r="AE1728" s="348">
        <v>6.0</v>
      </c>
      <c r="AF1728" s="348">
        <v>6.0</v>
      </c>
      <c r="AG1728" s="348">
        <v>17.0</v>
      </c>
      <c r="AH1728" s="348">
        <v>55.0</v>
      </c>
      <c r="AI1728" s="348">
        <v>9.0</v>
      </c>
      <c r="AJ1728" s="353"/>
      <c r="AK1728" s="353"/>
      <c r="AL1728" s="353"/>
      <c r="AM1728" s="353"/>
      <c r="AN1728" s="353"/>
      <c r="AO1728" s="353"/>
      <c r="AP1728" s="353"/>
    </row>
    <row r="1729">
      <c r="A1729" s="345">
        <v>44217.0</v>
      </c>
      <c r="B1729" s="348">
        <v>36.0</v>
      </c>
      <c r="C1729" s="348">
        <v>224.0</v>
      </c>
      <c r="D1729" s="348">
        <v>43.0</v>
      </c>
      <c r="E1729" s="348">
        <v>60.0</v>
      </c>
      <c r="F1729" s="348"/>
      <c r="G1729" s="348">
        <v>206.0</v>
      </c>
      <c r="H1729" s="348">
        <v>2570.0</v>
      </c>
      <c r="I1729" s="348">
        <v>9.0</v>
      </c>
      <c r="J1729" s="348">
        <v>1584.0</v>
      </c>
      <c r="K1729" s="348">
        <v>1120.0</v>
      </c>
      <c r="L1729" s="348">
        <v>968.0</v>
      </c>
      <c r="M1729" s="348">
        <v>30.0</v>
      </c>
      <c r="N1729" s="348">
        <v>297.0</v>
      </c>
      <c r="O1729" s="348">
        <v>142.0</v>
      </c>
      <c r="P1729" s="348">
        <v>72.0</v>
      </c>
      <c r="Q1729" s="348">
        <v>99.0</v>
      </c>
      <c r="R1729" s="348">
        <v>17.0</v>
      </c>
      <c r="S1729" s="348">
        <v>103.0</v>
      </c>
      <c r="T1729" s="348">
        <v>58.0</v>
      </c>
      <c r="U1729" s="348">
        <v>189.0</v>
      </c>
      <c r="V1729" s="348">
        <v>83.0</v>
      </c>
      <c r="W1729" s="348">
        <v>80.0</v>
      </c>
      <c r="X1729" s="348">
        <v>1.0</v>
      </c>
      <c r="Y1729" s="348">
        <v>629.0</v>
      </c>
      <c r="Z1729" s="348">
        <v>49.0</v>
      </c>
      <c r="AA1729" s="348">
        <v>218.0</v>
      </c>
      <c r="AB1729" s="348">
        <v>96.0</v>
      </c>
      <c r="AC1729" s="348"/>
      <c r="AD1729" s="348">
        <v>48.0</v>
      </c>
      <c r="AE1729" s="348">
        <v>32.0</v>
      </c>
      <c r="AF1729" s="348">
        <v>18.0</v>
      </c>
      <c r="AG1729" s="348">
        <v>4.0</v>
      </c>
      <c r="AH1729" s="348"/>
      <c r="AI1729" s="348">
        <v>2.0</v>
      </c>
      <c r="AJ1729" s="353"/>
      <c r="AK1729" s="353"/>
      <c r="AL1729" s="353"/>
      <c r="AM1729" s="353"/>
      <c r="AN1729" s="353"/>
      <c r="AO1729" s="353"/>
      <c r="AP1729" s="353"/>
    </row>
    <row r="1730">
      <c r="A1730" s="345">
        <v>44218.0</v>
      </c>
      <c r="B1730" s="348">
        <v>6.0</v>
      </c>
      <c r="C1730" s="348">
        <v>230.0</v>
      </c>
      <c r="D1730" s="348">
        <v>115.0</v>
      </c>
      <c r="E1730" s="348">
        <v>114.0</v>
      </c>
      <c r="F1730" s="348">
        <v>40.0</v>
      </c>
      <c r="G1730" s="348">
        <v>374.0</v>
      </c>
      <c r="H1730" s="348">
        <v>2169.0</v>
      </c>
      <c r="I1730" s="348">
        <v>41.0</v>
      </c>
      <c r="J1730" s="348">
        <v>1361.0</v>
      </c>
      <c r="K1730" s="348">
        <v>656.0</v>
      </c>
      <c r="L1730" s="348">
        <v>794.0</v>
      </c>
      <c r="M1730" s="348">
        <v>26.0</v>
      </c>
      <c r="N1730" s="348">
        <v>362.0</v>
      </c>
      <c r="O1730" s="348">
        <v>54.0</v>
      </c>
      <c r="P1730" s="348">
        <v>99.0</v>
      </c>
      <c r="Q1730" s="348">
        <v>85.0</v>
      </c>
      <c r="R1730" s="348">
        <v>21.0</v>
      </c>
      <c r="S1730" s="348">
        <v>68.0</v>
      </c>
      <c r="T1730" s="348">
        <v>27.0</v>
      </c>
      <c r="U1730" s="348">
        <v>151.0</v>
      </c>
      <c r="V1730" s="348">
        <v>45.0</v>
      </c>
      <c r="W1730" s="348">
        <v>86.0</v>
      </c>
      <c r="X1730" s="348">
        <v>75.0</v>
      </c>
      <c r="Y1730" s="348">
        <v>675.0</v>
      </c>
      <c r="Z1730" s="348">
        <v>204.0</v>
      </c>
      <c r="AA1730" s="348">
        <v>87.0</v>
      </c>
      <c r="AB1730" s="348">
        <v>204.0</v>
      </c>
      <c r="AC1730" s="348">
        <v>5.0</v>
      </c>
      <c r="AD1730" s="348"/>
      <c r="AE1730" s="348">
        <v>13.0</v>
      </c>
      <c r="AF1730" s="348">
        <v>16.0</v>
      </c>
      <c r="AG1730" s="348">
        <v>80.0</v>
      </c>
      <c r="AH1730" s="348">
        <v>67.0</v>
      </c>
      <c r="AI1730" s="348">
        <v>7.0</v>
      </c>
      <c r="AJ1730" s="353"/>
      <c r="AK1730" s="353"/>
      <c r="AL1730" s="353"/>
      <c r="AM1730" s="353"/>
      <c r="AN1730" s="353"/>
      <c r="AO1730" s="353"/>
      <c r="AP1730" s="353"/>
    </row>
    <row r="1731">
      <c r="A1731" s="345">
        <v>44219.0</v>
      </c>
      <c r="B1731" s="348">
        <v>2.0</v>
      </c>
      <c r="C1731" s="348">
        <v>266.0</v>
      </c>
      <c r="D1731" s="348">
        <v>111.0</v>
      </c>
      <c r="E1731" s="348">
        <v>103.0</v>
      </c>
      <c r="F1731" s="348">
        <v>35.0</v>
      </c>
      <c r="G1731" s="348">
        <v>117.0</v>
      </c>
      <c r="H1731" s="348">
        <v>3492.0</v>
      </c>
      <c r="I1731" s="348">
        <v>31.0</v>
      </c>
      <c r="J1731" s="348">
        <v>2119.0</v>
      </c>
      <c r="K1731" s="348">
        <v>566.0</v>
      </c>
      <c r="L1731" s="348">
        <v>851.0</v>
      </c>
      <c r="M1731" s="348">
        <v>20.0</v>
      </c>
      <c r="N1731" s="348">
        <v>324.0</v>
      </c>
      <c r="O1731" s="348">
        <v>87.0</v>
      </c>
      <c r="P1731" s="348">
        <v>99.0</v>
      </c>
      <c r="Q1731" s="348">
        <v>7.0</v>
      </c>
      <c r="R1731" s="348">
        <v>12.0</v>
      </c>
      <c r="S1731" s="348">
        <v>33.0</v>
      </c>
      <c r="T1731" s="348">
        <v>44.0</v>
      </c>
      <c r="U1731" s="348">
        <v>196.0</v>
      </c>
      <c r="V1731" s="348">
        <v>48.0</v>
      </c>
      <c r="W1731" s="348">
        <v>83.0</v>
      </c>
      <c r="X1731" s="348">
        <v>4.0</v>
      </c>
      <c r="Y1731" s="348">
        <v>615.0</v>
      </c>
      <c r="Z1731" s="348">
        <v>113.0</v>
      </c>
      <c r="AA1731" s="348">
        <v>163.0</v>
      </c>
      <c r="AB1731" s="348">
        <v>139.0</v>
      </c>
      <c r="AC1731" s="348">
        <v>21.0</v>
      </c>
      <c r="AD1731" s="348">
        <v>19.0</v>
      </c>
      <c r="AE1731" s="348">
        <v>26.0</v>
      </c>
      <c r="AF1731" s="348">
        <v>101.0</v>
      </c>
      <c r="AG1731" s="348">
        <v>13.0</v>
      </c>
      <c r="AH1731" s="348">
        <v>49.0</v>
      </c>
      <c r="AI1731" s="348">
        <v>3.0</v>
      </c>
      <c r="AJ1731" s="353"/>
      <c r="AK1731" s="353"/>
      <c r="AL1731" s="353"/>
      <c r="AM1731" s="353"/>
      <c r="AN1731" s="353"/>
      <c r="AO1731" s="353"/>
      <c r="AP1731" s="353"/>
    </row>
    <row r="1732">
      <c r="A1732" s="345">
        <v>44220.0</v>
      </c>
      <c r="B1732" s="348">
        <v>2.0</v>
      </c>
      <c r="C1732" s="348">
        <v>222.0</v>
      </c>
      <c r="D1732" s="348">
        <v>165.0</v>
      </c>
      <c r="E1732" s="348">
        <v>47.0</v>
      </c>
      <c r="F1732" s="348">
        <v>30.0</v>
      </c>
      <c r="G1732" s="348">
        <v>186.0</v>
      </c>
      <c r="H1732" s="348">
        <v>2328.0</v>
      </c>
      <c r="I1732" s="348">
        <v>52.0</v>
      </c>
      <c r="J1732" s="348">
        <v>1767.0</v>
      </c>
      <c r="K1732" s="348">
        <v>27.0</v>
      </c>
      <c r="L1732" s="348">
        <v>948.0</v>
      </c>
      <c r="M1732" s="348">
        <v>21.0</v>
      </c>
      <c r="N1732" s="348">
        <v>388.0</v>
      </c>
      <c r="O1732" s="348">
        <v>53.0</v>
      </c>
      <c r="P1732" s="348">
        <v>93.0</v>
      </c>
      <c r="Q1732" s="348">
        <v>49.0</v>
      </c>
      <c r="R1732" s="348">
        <v>64.0</v>
      </c>
      <c r="S1732" s="348">
        <v>28.0</v>
      </c>
      <c r="T1732" s="348">
        <v>32.0</v>
      </c>
      <c r="U1732" s="348">
        <v>122.0</v>
      </c>
      <c r="V1732" s="348">
        <v>25.0</v>
      </c>
      <c r="W1732" s="348">
        <v>81.0</v>
      </c>
      <c r="X1732" s="348">
        <v>10.0</v>
      </c>
      <c r="Y1732" s="348">
        <v>554.0</v>
      </c>
      <c r="Z1732" s="348">
        <v>103.0</v>
      </c>
      <c r="AA1732" s="348">
        <v>46.0</v>
      </c>
      <c r="AB1732" s="348">
        <v>99.0</v>
      </c>
      <c r="AC1732" s="348">
        <v>3.0</v>
      </c>
      <c r="AD1732" s="348">
        <v>82.0</v>
      </c>
      <c r="AE1732" s="348">
        <v>10.0</v>
      </c>
      <c r="AF1732" s="348">
        <v>10.0</v>
      </c>
      <c r="AG1732" s="348">
        <v>29.0</v>
      </c>
      <c r="AH1732" s="348">
        <v>75.0</v>
      </c>
      <c r="AI1732" s="353"/>
      <c r="AJ1732" s="353"/>
      <c r="AK1732" s="353"/>
      <c r="AL1732" s="353"/>
      <c r="AM1732" s="353"/>
      <c r="AN1732" s="353"/>
      <c r="AO1732" s="353"/>
      <c r="AP1732" s="353"/>
    </row>
    <row r="1733">
      <c r="A1733" s="345">
        <v>44221.0</v>
      </c>
      <c r="B1733" s="348">
        <v>5.0</v>
      </c>
      <c r="C1733" s="348">
        <v>306.0</v>
      </c>
      <c r="D1733" s="348">
        <v>300.0</v>
      </c>
      <c r="E1733" s="348">
        <v>132.0</v>
      </c>
      <c r="F1733" s="348">
        <v>30.0</v>
      </c>
      <c r="G1733" s="348">
        <v>408.0</v>
      </c>
      <c r="H1733" s="348">
        <v>2504.0</v>
      </c>
      <c r="I1733" s="348">
        <v>62.0</v>
      </c>
      <c r="J1733" s="348">
        <v>1231.0</v>
      </c>
      <c r="K1733" s="348">
        <v>2371.0</v>
      </c>
      <c r="L1733" s="348">
        <v>842.0</v>
      </c>
      <c r="M1733" s="348"/>
      <c r="N1733" s="348">
        <v>461.0</v>
      </c>
      <c r="O1733" s="348">
        <v>57.0</v>
      </c>
      <c r="P1733" s="348">
        <v>139.0</v>
      </c>
      <c r="Q1733" s="348">
        <v>141.0</v>
      </c>
      <c r="R1733" s="348"/>
      <c r="S1733" s="348">
        <v>25.0</v>
      </c>
      <c r="T1733" s="348">
        <v>25.0</v>
      </c>
      <c r="U1733" s="348">
        <v>71.0</v>
      </c>
      <c r="V1733" s="348">
        <v>178.0</v>
      </c>
      <c r="W1733" s="348">
        <v>85.0</v>
      </c>
      <c r="X1733" s="348">
        <v>51.0</v>
      </c>
      <c r="Y1733" s="348">
        <v>535.0</v>
      </c>
      <c r="Z1733" s="348">
        <v>155.0</v>
      </c>
      <c r="AA1733" s="348">
        <v>170.0</v>
      </c>
      <c r="AB1733" s="348">
        <v>169.0</v>
      </c>
      <c r="AC1733" s="348">
        <v>26.0</v>
      </c>
      <c r="AD1733" s="348">
        <v>24.0</v>
      </c>
      <c r="AE1733" s="348">
        <v>22.0</v>
      </c>
      <c r="AF1733" s="348">
        <v>27.0</v>
      </c>
      <c r="AG1733" s="348">
        <v>21.0</v>
      </c>
      <c r="AH1733" s="348">
        <v>80.0</v>
      </c>
      <c r="AI1733" s="348">
        <v>25.0</v>
      </c>
      <c r="AJ1733" s="353"/>
      <c r="AK1733" s="353"/>
      <c r="AL1733" s="353"/>
      <c r="AM1733" s="353"/>
      <c r="AN1733" s="353"/>
      <c r="AO1733" s="353"/>
      <c r="AP1733" s="353"/>
    </row>
    <row r="1734">
      <c r="A1734" s="345">
        <v>44222.0</v>
      </c>
      <c r="B1734" s="348">
        <v>4.0</v>
      </c>
      <c r="C1734" s="348">
        <v>229.0</v>
      </c>
      <c r="D1734" s="348">
        <v>343.0</v>
      </c>
      <c r="E1734" s="348">
        <v>63.0</v>
      </c>
      <c r="F1734" s="348">
        <v>25.0</v>
      </c>
      <c r="G1734" s="348">
        <v>311.0</v>
      </c>
      <c r="H1734" s="348">
        <v>2939.0</v>
      </c>
      <c r="I1734" s="348">
        <v>11.0</v>
      </c>
      <c r="J1734" s="348">
        <v>2248.0</v>
      </c>
      <c r="K1734" s="348">
        <v>1676.0</v>
      </c>
      <c r="L1734" s="348">
        <v>833.0</v>
      </c>
      <c r="M1734" s="348">
        <v>28.0</v>
      </c>
      <c r="N1734" s="348">
        <v>329.0</v>
      </c>
      <c r="O1734" s="348">
        <v>70.0</v>
      </c>
      <c r="P1734" s="348">
        <v>74.0</v>
      </c>
      <c r="Q1734" s="348">
        <v>129.0</v>
      </c>
      <c r="R1734" s="348">
        <v>30.0</v>
      </c>
      <c r="S1734" s="348">
        <v>33.0</v>
      </c>
      <c r="T1734" s="348">
        <v>104.0</v>
      </c>
      <c r="U1734" s="348">
        <v>123.0</v>
      </c>
      <c r="V1734" s="348">
        <v>199.0</v>
      </c>
      <c r="W1734" s="348">
        <v>89.0</v>
      </c>
      <c r="X1734" s="348">
        <v>48.0</v>
      </c>
      <c r="Y1734" s="348">
        <v>504.0</v>
      </c>
      <c r="Z1734" s="348">
        <v>105.0</v>
      </c>
      <c r="AA1734" s="348">
        <v>39.0</v>
      </c>
      <c r="AB1734" s="348">
        <v>99.0</v>
      </c>
      <c r="AC1734" s="348">
        <v>10.0</v>
      </c>
      <c r="AD1734" s="348">
        <v>31.0</v>
      </c>
      <c r="AE1734" s="348">
        <v>29.0</v>
      </c>
      <c r="AF1734" s="348">
        <v>21.0</v>
      </c>
      <c r="AG1734" s="348">
        <v>9.0</v>
      </c>
      <c r="AH1734" s="348">
        <v>76.0</v>
      </c>
      <c r="AI1734" s="348">
        <v>7.0</v>
      </c>
      <c r="AJ1734" s="353"/>
      <c r="AK1734" s="353"/>
      <c r="AL1734" s="353"/>
      <c r="AM1734" s="353"/>
      <c r="AN1734" s="353"/>
      <c r="AO1734" s="353"/>
      <c r="AP1734" s="353"/>
    </row>
    <row r="1735">
      <c r="A1735" s="345">
        <v>44223.0</v>
      </c>
      <c r="B1735" s="348">
        <v>9.0</v>
      </c>
      <c r="C1735" s="348">
        <v>250.0</v>
      </c>
      <c r="D1735" s="348">
        <v>836.0</v>
      </c>
      <c r="E1735" s="348">
        <v>76.0</v>
      </c>
      <c r="F1735" s="348">
        <v>18.0</v>
      </c>
      <c r="G1735" s="348">
        <v>383.0</v>
      </c>
      <c r="H1735" s="348">
        <v>2970.0</v>
      </c>
      <c r="I1735" s="348">
        <v>16.0</v>
      </c>
      <c r="J1735" s="348">
        <v>1800.0</v>
      </c>
      <c r="K1735" s="348">
        <v>1650.0</v>
      </c>
      <c r="L1735" s="348">
        <v>929.0</v>
      </c>
      <c r="M1735" s="348">
        <v>29.0</v>
      </c>
      <c r="N1735" s="348">
        <v>341.0</v>
      </c>
      <c r="O1735" s="348">
        <v>50.0</v>
      </c>
      <c r="P1735" s="348">
        <v>101.0</v>
      </c>
      <c r="Q1735" s="348">
        <v>38.0</v>
      </c>
      <c r="R1735" s="348">
        <v>25.0</v>
      </c>
      <c r="S1735" s="348">
        <v>50.0</v>
      </c>
      <c r="T1735" s="348">
        <v>120.0</v>
      </c>
      <c r="U1735" s="348">
        <v>148.0</v>
      </c>
      <c r="V1735" s="348">
        <v>77.0</v>
      </c>
      <c r="W1735" s="348">
        <v>90.0</v>
      </c>
      <c r="X1735" s="348">
        <v>25.0</v>
      </c>
      <c r="Y1735" s="348">
        <v>510.0</v>
      </c>
      <c r="Z1735" s="348">
        <v>51.0</v>
      </c>
      <c r="AA1735" s="348">
        <v>110.0</v>
      </c>
      <c r="AB1735" s="348">
        <v>159.0</v>
      </c>
      <c r="AC1735" s="348"/>
      <c r="AD1735" s="348">
        <v>29.0</v>
      </c>
      <c r="AE1735" s="348">
        <v>19.0</v>
      </c>
      <c r="AF1735" s="348">
        <v>19.0</v>
      </c>
      <c r="AG1735" s="348">
        <v>15.0</v>
      </c>
      <c r="AH1735" s="348">
        <v>24.0</v>
      </c>
      <c r="AI1735" s="348">
        <v>7.0</v>
      </c>
      <c r="AJ1735" s="353"/>
      <c r="AK1735" s="353"/>
      <c r="AL1735" s="353"/>
      <c r="AM1735" s="353"/>
      <c r="AN1735" s="353"/>
      <c r="AO1735" s="353"/>
      <c r="AP1735" s="353"/>
    </row>
    <row r="1736">
      <c r="A1736" s="345">
        <v>44224.0</v>
      </c>
      <c r="B1736" s="353"/>
      <c r="C1736" s="348">
        <v>288.0</v>
      </c>
      <c r="D1736" s="348">
        <v>449.0</v>
      </c>
      <c r="E1736" s="348">
        <v>71.0</v>
      </c>
      <c r="F1736" s="348">
        <v>31.0</v>
      </c>
      <c r="G1736" s="348">
        <v>383.0</v>
      </c>
      <c r="H1736" s="348">
        <v>2731.0</v>
      </c>
      <c r="I1736" s="348">
        <v>39.0</v>
      </c>
      <c r="J1736" s="348">
        <v>2290.0</v>
      </c>
      <c r="K1736" s="348">
        <v>1347.0</v>
      </c>
      <c r="L1736" s="348">
        <v>851.0</v>
      </c>
      <c r="M1736" s="348">
        <v>20.0</v>
      </c>
      <c r="N1736" s="348">
        <v>397.0</v>
      </c>
      <c r="O1736" s="348">
        <v>16.0</v>
      </c>
      <c r="P1736" s="348">
        <v>49.0</v>
      </c>
      <c r="Q1736" s="348">
        <v>171.0</v>
      </c>
      <c r="R1736" s="348">
        <v>21.0</v>
      </c>
      <c r="S1736" s="348">
        <v>22.0</v>
      </c>
      <c r="T1736" s="348">
        <v>54.0</v>
      </c>
      <c r="U1736" s="348">
        <v>245.0</v>
      </c>
      <c r="V1736" s="348">
        <v>32.0</v>
      </c>
      <c r="W1736" s="348">
        <v>81.0</v>
      </c>
      <c r="X1736" s="348">
        <v>43.0</v>
      </c>
      <c r="Y1736" s="348">
        <v>559.0</v>
      </c>
      <c r="Z1736" s="348">
        <v>144.0</v>
      </c>
      <c r="AA1736" s="348">
        <v>116.0</v>
      </c>
      <c r="AB1736" s="348">
        <v>117.0</v>
      </c>
      <c r="AC1736" s="348">
        <v>3.0</v>
      </c>
      <c r="AD1736" s="348">
        <v>25.0</v>
      </c>
      <c r="AE1736" s="348">
        <v>14.0</v>
      </c>
      <c r="AF1736" s="348">
        <v>115.0</v>
      </c>
      <c r="AG1736" s="348">
        <v>27.0</v>
      </c>
      <c r="AH1736" s="348">
        <v>38.0</v>
      </c>
      <c r="AI1736" s="348">
        <v>3.0</v>
      </c>
      <c r="AJ1736" s="353"/>
      <c r="AK1736" s="353"/>
      <c r="AL1736" s="353"/>
      <c r="AM1736" s="353"/>
      <c r="AN1736" s="353"/>
      <c r="AO1736" s="353"/>
      <c r="AP1736" s="353"/>
    </row>
    <row r="1737">
      <c r="A1737" s="345">
        <v>44225.0</v>
      </c>
      <c r="B1737" s="348">
        <v>8.0</v>
      </c>
      <c r="C1737" s="348">
        <v>307.0</v>
      </c>
      <c r="D1737" s="348">
        <v>926.0</v>
      </c>
      <c r="E1737" s="348">
        <v>78.0</v>
      </c>
      <c r="F1737" s="348">
        <v>30.0</v>
      </c>
      <c r="G1737" s="348">
        <v>210.0</v>
      </c>
      <c r="H1737" s="348">
        <v>2428.0</v>
      </c>
      <c r="I1737" s="348">
        <v>55.0</v>
      </c>
      <c r="J1737" s="348">
        <v>2238.0</v>
      </c>
      <c r="K1737" s="348">
        <v>378.0</v>
      </c>
      <c r="L1737" s="348">
        <v>1013.0</v>
      </c>
      <c r="M1737" s="348">
        <v>16.0</v>
      </c>
      <c r="N1737" s="348">
        <v>453.0</v>
      </c>
      <c r="O1737" s="348">
        <v>70.0</v>
      </c>
      <c r="P1737" s="348">
        <v>100.0</v>
      </c>
      <c r="Q1737" s="348">
        <v>99.0</v>
      </c>
      <c r="R1737" s="348">
        <v>22.0</v>
      </c>
      <c r="S1737" s="348">
        <v>37.0</v>
      </c>
      <c r="T1737" s="348">
        <v>76.0</v>
      </c>
      <c r="U1737" s="348">
        <v>215.0</v>
      </c>
      <c r="V1737" s="348">
        <v>70.0</v>
      </c>
      <c r="W1737" s="348">
        <v>90.0</v>
      </c>
      <c r="X1737" s="348">
        <v>6.0</v>
      </c>
      <c r="Y1737" s="348">
        <v>540.0</v>
      </c>
      <c r="Z1737" s="348">
        <v>176.0</v>
      </c>
      <c r="AA1737" s="348">
        <v>78.0</v>
      </c>
      <c r="AB1737" s="348">
        <v>149.0</v>
      </c>
      <c r="AC1737" s="348">
        <v>76.0</v>
      </c>
      <c r="AD1737" s="348">
        <v>18.0</v>
      </c>
      <c r="AE1737" s="348">
        <v>26.0</v>
      </c>
      <c r="AF1737" s="348">
        <v>16.0</v>
      </c>
      <c r="AG1737" s="348">
        <v>32.0</v>
      </c>
      <c r="AH1737" s="348">
        <v>87.0</v>
      </c>
      <c r="AI1737" s="348">
        <v>15.0</v>
      </c>
      <c r="AJ1737" s="353"/>
      <c r="AK1737" s="353"/>
      <c r="AL1737" s="353"/>
      <c r="AM1737" s="353"/>
      <c r="AN1737" s="353"/>
      <c r="AO1737" s="353"/>
      <c r="AP1737" s="353"/>
    </row>
    <row r="1738">
      <c r="A1738" s="345">
        <v>44226.0</v>
      </c>
      <c r="B1738" s="348">
        <v>7.0</v>
      </c>
      <c r="C1738" s="348">
        <v>298.0</v>
      </c>
      <c r="D1738" s="348">
        <v>60.0</v>
      </c>
      <c r="E1738" s="348">
        <v>103.0</v>
      </c>
      <c r="F1738" s="348">
        <v>15.0</v>
      </c>
      <c r="G1738" s="348">
        <v>262.0</v>
      </c>
      <c r="H1738" s="348">
        <v>3566.0</v>
      </c>
      <c r="I1738" s="348">
        <v>42.0</v>
      </c>
      <c r="J1738" s="348">
        <v>2643.0</v>
      </c>
      <c r="K1738" s="348">
        <v>279.0</v>
      </c>
      <c r="L1738" s="348">
        <v>931.0</v>
      </c>
      <c r="M1738" s="348">
        <v>31.0</v>
      </c>
      <c r="N1738" s="348">
        <v>375.0</v>
      </c>
      <c r="O1738" s="348">
        <v>171.0</v>
      </c>
      <c r="P1738" s="348">
        <v>41.0</v>
      </c>
      <c r="Q1738" s="348">
        <v>8.0</v>
      </c>
      <c r="R1738" s="348">
        <v>58.0</v>
      </c>
      <c r="S1738" s="348">
        <v>47.0</v>
      </c>
      <c r="T1738" s="348">
        <v>96.0</v>
      </c>
      <c r="U1738" s="348">
        <v>228.0</v>
      </c>
      <c r="V1738" s="348">
        <v>167.0</v>
      </c>
      <c r="W1738" s="348">
        <v>80.0</v>
      </c>
      <c r="X1738" s="348">
        <v>73.0</v>
      </c>
      <c r="Y1738" s="348">
        <v>204.0</v>
      </c>
      <c r="Z1738" s="348">
        <v>133.0</v>
      </c>
      <c r="AA1738" s="348">
        <v>78.0</v>
      </c>
      <c r="AB1738" s="348">
        <v>130.0</v>
      </c>
      <c r="AC1738" s="348"/>
      <c r="AD1738" s="348">
        <v>22.0</v>
      </c>
      <c r="AE1738" s="348">
        <v>19.0</v>
      </c>
      <c r="AF1738" s="348">
        <v>12.0</v>
      </c>
      <c r="AG1738" s="348">
        <v>26.0</v>
      </c>
      <c r="AH1738" s="348">
        <v>22.0</v>
      </c>
      <c r="AI1738" s="348">
        <v>14.0</v>
      </c>
      <c r="AJ1738" s="353"/>
      <c r="AK1738" s="353"/>
      <c r="AL1738" s="353"/>
      <c r="AM1738" s="353"/>
      <c r="AN1738" s="353"/>
      <c r="AO1738" s="353"/>
      <c r="AP1738" s="353"/>
    </row>
    <row r="1739">
      <c r="A1739" s="345">
        <v>44227.0</v>
      </c>
      <c r="B1739" s="348">
        <v>3.0</v>
      </c>
      <c r="C1739" s="348">
        <v>270.0</v>
      </c>
      <c r="D1739" s="348">
        <v>687.0</v>
      </c>
      <c r="E1739" s="348">
        <v>67.0</v>
      </c>
      <c r="F1739" s="348">
        <v>25.0</v>
      </c>
      <c r="G1739" s="348">
        <v>394.0</v>
      </c>
      <c r="H1739" s="348">
        <v>3355.0</v>
      </c>
      <c r="I1739" s="348">
        <v>36.0</v>
      </c>
      <c r="J1739" s="348">
        <v>2460.0</v>
      </c>
      <c r="K1739" s="348">
        <v>152.0</v>
      </c>
      <c r="L1739" s="348">
        <v>882.0</v>
      </c>
      <c r="M1739" s="348">
        <v>35.0</v>
      </c>
      <c r="N1739" s="348">
        <v>545.0</v>
      </c>
      <c r="O1739" s="348">
        <v>70.0</v>
      </c>
      <c r="P1739" s="348">
        <v>88.0</v>
      </c>
      <c r="Q1739" s="348">
        <v>66.0</v>
      </c>
      <c r="R1739" s="348">
        <v>33.0</v>
      </c>
      <c r="S1739" s="348">
        <v>43.0</v>
      </c>
      <c r="T1739" s="348">
        <v>76.0</v>
      </c>
      <c r="U1739" s="348">
        <v>245.0</v>
      </c>
      <c r="V1739" s="348">
        <v>102.0</v>
      </c>
      <c r="W1739" s="348">
        <v>89.0</v>
      </c>
      <c r="X1739" s="348">
        <v>66.0</v>
      </c>
      <c r="Y1739" s="348">
        <v>236.0</v>
      </c>
      <c r="Z1739" s="348">
        <v>122.0</v>
      </c>
      <c r="AA1739" s="348">
        <v>131.0</v>
      </c>
      <c r="AB1739" s="348">
        <v>138.0</v>
      </c>
      <c r="AC1739" s="348"/>
      <c r="AD1739" s="348">
        <v>4.0</v>
      </c>
      <c r="AE1739" s="348">
        <v>31.0</v>
      </c>
      <c r="AF1739" s="348">
        <v>16.0</v>
      </c>
      <c r="AG1739" s="348">
        <v>112.0</v>
      </c>
      <c r="AH1739" s="348">
        <v>138.0</v>
      </c>
      <c r="AI1739" s="348">
        <v>2.0</v>
      </c>
      <c r="AJ1739" s="353"/>
      <c r="AK1739" s="353"/>
      <c r="AL1739" s="353"/>
      <c r="AM1739" s="353"/>
      <c r="AN1739" s="353"/>
      <c r="AO1739" s="353"/>
      <c r="AP1739" s="353"/>
    </row>
    <row r="1740">
      <c r="A1740" s="345">
        <v>44228.0</v>
      </c>
      <c r="B1740" s="348">
        <v>5.0</v>
      </c>
      <c r="C1740" s="348">
        <v>266.0</v>
      </c>
      <c r="D1740" s="348">
        <v>61.0</v>
      </c>
      <c r="E1740" s="348">
        <v>39.0</v>
      </c>
      <c r="F1740" s="348">
        <v>25.0</v>
      </c>
      <c r="G1740" s="348">
        <v>259.0</v>
      </c>
      <c r="H1740" s="348">
        <v>2142.0</v>
      </c>
      <c r="I1740" s="348"/>
      <c r="J1740" s="348">
        <v>2547.0</v>
      </c>
      <c r="K1740" s="348">
        <v>1988.0</v>
      </c>
      <c r="L1740" s="348">
        <v>965.0</v>
      </c>
      <c r="M1740" s="348"/>
      <c r="N1740" s="348">
        <v>397.0</v>
      </c>
      <c r="O1740" s="348">
        <v>80.0</v>
      </c>
      <c r="P1740" s="348">
        <v>58.0</v>
      </c>
      <c r="Q1740" s="348">
        <v>25.0</v>
      </c>
      <c r="R1740" s="348">
        <v>10.0</v>
      </c>
      <c r="S1740" s="348">
        <v>61.0</v>
      </c>
      <c r="T1740" s="348">
        <v>78.0</v>
      </c>
      <c r="U1740" s="348">
        <v>148.0</v>
      </c>
      <c r="V1740" s="348">
        <v>53.0</v>
      </c>
      <c r="W1740" s="348">
        <v>92.0</v>
      </c>
      <c r="X1740" s="348">
        <v>22.0</v>
      </c>
      <c r="Y1740" s="348">
        <v>476.0</v>
      </c>
      <c r="Z1740" s="348">
        <v>132.0</v>
      </c>
      <c r="AA1740" s="348">
        <v>206.0</v>
      </c>
      <c r="AB1740" s="348">
        <v>120.0</v>
      </c>
      <c r="AC1740" s="348">
        <v>2.0</v>
      </c>
      <c r="AD1740" s="348">
        <v>2.0</v>
      </c>
      <c r="AE1740" s="348">
        <v>32.0</v>
      </c>
      <c r="AF1740" s="348">
        <v>16.0</v>
      </c>
      <c r="AG1740" s="348">
        <v>31.0</v>
      </c>
      <c r="AH1740" s="348">
        <v>114.0</v>
      </c>
      <c r="AI1740" s="348">
        <v>9.0</v>
      </c>
      <c r="AJ1740" s="353"/>
      <c r="AK1740" s="353"/>
      <c r="AL1740" s="353"/>
      <c r="AM1740" s="353"/>
      <c r="AN1740" s="353"/>
      <c r="AO1740" s="353"/>
      <c r="AP1740" s="353"/>
    </row>
    <row r="1741">
      <c r="A1741" s="345">
        <v>44229.0</v>
      </c>
      <c r="B1741" s="348">
        <v>11.0</v>
      </c>
      <c r="C1741" s="348">
        <v>372.0</v>
      </c>
      <c r="D1741" s="348">
        <v>192.0</v>
      </c>
      <c r="E1741" s="348">
        <v>53.0</v>
      </c>
      <c r="F1741" s="348">
        <v>15.0</v>
      </c>
      <c r="G1741" s="348">
        <v>271.0</v>
      </c>
      <c r="H1741" s="348">
        <v>4577.0</v>
      </c>
      <c r="I1741" s="348">
        <v>53.0</v>
      </c>
      <c r="J1741" s="348">
        <v>2310.0</v>
      </c>
      <c r="K1741" s="348">
        <v>1385.0</v>
      </c>
      <c r="L1741" s="348">
        <v>888.0</v>
      </c>
      <c r="M1741" s="348">
        <v>34.0</v>
      </c>
      <c r="N1741" s="348">
        <v>521.0</v>
      </c>
      <c r="O1741" s="348">
        <v>70.0</v>
      </c>
      <c r="P1741" s="348">
        <v>64.0</v>
      </c>
      <c r="Q1741" s="348">
        <v>192.0</v>
      </c>
      <c r="R1741" s="348">
        <v>172.0</v>
      </c>
      <c r="S1741" s="348">
        <v>118.0</v>
      </c>
      <c r="T1741" s="348">
        <v>91.0</v>
      </c>
      <c r="U1741" s="348">
        <v>191.0</v>
      </c>
      <c r="V1741" s="348">
        <v>42.0</v>
      </c>
      <c r="W1741" s="348">
        <v>101.0</v>
      </c>
      <c r="X1741" s="348">
        <v>45.0</v>
      </c>
      <c r="Y1741" s="348">
        <v>402.0</v>
      </c>
      <c r="Z1741" s="348">
        <v>110.0</v>
      </c>
      <c r="AA1741" s="348">
        <v>130.0</v>
      </c>
      <c r="AB1741" s="348">
        <v>110.0</v>
      </c>
      <c r="AC1741" s="348">
        <v>63.0</v>
      </c>
      <c r="AD1741" s="348">
        <v>40.0</v>
      </c>
      <c r="AE1741" s="348">
        <v>29.0</v>
      </c>
      <c r="AF1741" s="348">
        <v>17.0</v>
      </c>
      <c r="AG1741" s="348">
        <v>28.0</v>
      </c>
      <c r="AH1741" s="348">
        <v>142.0</v>
      </c>
      <c r="AI1741" s="348">
        <v>9.0</v>
      </c>
      <c r="AJ1741" s="353"/>
      <c r="AK1741" s="353"/>
      <c r="AL1741" s="353"/>
      <c r="AM1741" s="353"/>
      <c r="AN1741" s="353"/>
      <c r="AO1741" s="353"/>
      <c r="AP1741" s="353"/>
    </row>
    <row r="1742">
      <c r="A1742" s="345">
        <v>44230.0</v>
      </c>
      <c r="B1742" s="348">
        <v>20.0</v>
      </c>
      <c r="C1742" s="348">
        <v>239.0</v>
      </c>
      <c r="D1742" s="348">
        <v>294.0</v>
      </c>
      <c r="E1742" s="348">
        <v>70.0</v>
      </c>
      <c r="F1742" s="348">
        <v>25.0</v>
      </c>
      <c r="G1742" s="348">
        <v>305.0</v>
      </c>
      <c r="H1742" s="348">
        <v>1602.0</v>
      </c>
      <c r="I1742" s="348">
        <v>25.0</v>
      </c>
      <c r="J1742" s="348">
        <v>1890.0</v>
      </c>
      <c r="K1742" s="348">
        <v>1011.0</v>
      </c>
      <c r="L1742" s="348">
        <v>899.0</v>
      </c>
      <c r="M1742" s="348">
        <v>29.0</v>
      </c>
      <c r="N1742" s="348">
        <v>501.0</v>
      </c>
      <c r="O1742" s="348">
        <v>97.0</v>
      </c>
      <c r="P1742" s="348">
        <v>95.0</v>
      </c>
      <c r="Q1742" s="348">
        <v>66.0</v>
      </c>
      <c r="R1742" s="348"/>
      <c r="S1742" s="348">
        <v>10.0</v>
      </c>
      <c r="T1742" s="348">
        <v>120.0</v>
      </c>
      <c r="U1742" s="348">
        <v>269.0</v>
      </c>
      <c r="V1742" s="348">
        <v>254.0</v>
      </c>
      <c r="W1742" s="348">
        <v>104.0</v>
      </c>
      <c r="X1742" s="348">
        <v>30.0</v>
      </c>
      <c r="Y1742" s="348">
        <v>305.0</v>
      </c>
      <c r="Z1742" s="348">
        <v>162.0</v>
      </c>
      <c r="AA1742" s="348">
        <v>167.0</v>
      </c>
      <c r="AB1742" s="348">
        <v>135.0</v>
      </c>
      <c r="AC1742" s="348"/>
      <c r="AD1742" s="348">
        <v>165.0</v>
      </c>
      <c r="AE1742" s="348">
        <v>37.0</v>
      </c>
      <c r="AF1742" s="348">
        <v>51.0</v>
      </c>
      <c r="AG1742" s="348">
        <v>93.0</v>
      </c>
      <c r="AH1742" s="348">
        <v>59.0</v>
      </c>
      <c r="AI1742" s="348">
        <v>6.0</v>
      </c>
      <c r="AJ1742" s="353"/>
      <c r="AK1742" s="353"/>
      <c r="AL1742" s="353"/>
      <c r="AM1742" s="353"/>
      <c r="AN1742" s="353"/>
      <c r="AO1742" s="353"/>
      <c r="AP1742" s="353"/>
    </row>
    <row r="1743">
      <c r="A1743" s="345">
        <v>44231.0</v>
      </c>
      <c r="B1743" s="348">
        <v>4.0</v>
      </c>
      <c r="C1743" s="348">
        <v>365.0</v>
      </c>
      <c r="D1743" s="348">
        <v>334.0</v>
      </c>
      <c r="E1743" s="348">
        <v>119.0</v>
      </c>
      <c r="F1743" s="348">
        <v>20.0</v>
      </c>
      <c r="G1743" s="348">
        <v>229.0</v>
      </c>
      <c r="H1743" s="348">
        <v>3963.0</v>
      </c>
      <c r="I1743" s="348">
        <v>41.0</v>
      </c>
      <c r="J1743" s="348">
        <v>2366.0</v>
      </c>
      <c r="K1743" s="348">
        <v>786.0</v>
      </c>
      <c r="L1743" s="348">
        <v>814.0</v>
      </c>
      <c r="M1743" s="348">
        <v>31.0</v>
      </c>
      <c r="N1743" s="348">
        <v>707.0</v>
      </c>
      <c r="O1743" s="348">
        <v>74.0</v>
      </c>
      <c r="P1743" s="348">
        <v>108.0</v>
      </c>
      <c r="Q1743" s="348">
        <v>45.0</v>
      </c>
      <c r="R1743" s="348">
        <v>53.0</v>
      </c>
      <c r="S1743" s="348">
        <v>36.0</v>
      </c>
      <c r="T1743" s="348">
        <v>65.0</v>
      </c>
      <c r="U1743" s="348">
        <v>179.0</v>
      </c>
      <c r="V1743" s="348">
        <v>69.0</v>
      </c>
      <c r="W1743" s="348">
        <v>112.0</v>
      </c>
      <c r="X1743" s="348">
        <v>47.0</v>
      </c>
      <c r="Y1743" s="348">
        <v>435.0</v>
      </c>
      <c r="Z1743" s="348">
        <v>204.0</v>
      </c>
      <c r="AA1743" s="348">
        <v>162.0</v>
      </c>
      <c r="AB1743" s="348">
        <v>57.0</v>
      </c>
      <c r="AC1743" s="348">
        <v>21.0</v>
      </c>
      <c r="AD1743" s="348">
        <v>13.0</v>
      </c>
      <c r="AE1743" s="348">
        <v>39.0</v>
      </c>
      <c r="AF1743" s="348">
        <v>23.0</v>
      </c>
      <c r="AG1743" s="348">
        <v>20.0</v>
      </c>
      <c r="AH1743" s="348">
        <v>88.0</v>
      </c>
      <c r="AI1743" s="348">
        <v>12.0</v>
      </c>
      <c r="AJ1743" s="353"/>
      <c r="AK1743" s="353"/>
      <c r="AL1743" s="353"/>
      <c r="AM1743" s="353"/>
      <c r="AN1743" s="353"/>
      <c r="AO1743" s="353"/>
      <c r="AP1743" s="353"/>
    </row>
    <row r="1744">
      <c r="A1744" s="345">
        <v>44232.0</v>
      </c>
      <c r="B1744" s="353"/>
      <c r="C1744" s="348">
        <v>467.0</v>
      </c>
      <c r="D1744" s="348">
        <v>26.0</v>
      </c>
      <c r="E1744" s="348">
        <v>81.0</v>
      </c>
      <c r="F1744" s="348">
        <v>15.0</v>
      </c>
      <c r="G1744" s="348">
        <v>165.0</v>
      </c>
      <c r="H1744" s="348">
        <v>2475.0</v>
      </c>
      <c r="I1744" s="348">
        <v>65.0</v>
      </c>
      <c r="J1744" s="348">
        <v>2674.0</v>
      </c>
      <c r="K1744" s="348">
        <v>516.0</v>
      </c>
      <c r="L1744" s="348">
        <v>869.0</v>
      </c>
      <c r="M1744" s="348">
        <v>40.0</v>
      </c>
      <c r="N1744" s="348">
        <v>553.0</v>
      </c>
      <c r="O1744" s="348">
        <v>90.0</v>
      </c>
      <c r="P1744" s="348">
        <v>45.0</v>
      </c>
      <c r="Q1744" s="348">
        <v>137.0</v>
      </c>
      <c r="R1744" s="348">
        <v>160.0</v>
      </c>
      <c r="S1744" s="348">
        <v>1.0</v>
      </c>
      <c r="T1744" s="348">
        <v>95.0</v>
      </c>
      <c r="U1744" s="348">
        <v>201.0</v>
      </c>
      <c r="V1744" s="348">
        <v>48.0</v>
      </c>
      <c r="W1744" s="348">
        <v>109.0</v>
      </c>
      <c r="X1744" s="348">
        <v>56.0</v>
      </c>
      <c r="Y1744" s="348">
        <v>264.0</v>
      </c>
      <c r="Z1744" s="348">
        <v>53.0</v>
      </c>
      <c r="AA1744" s="348">
        <v>123.0</v>
      </c>
      <c r="AB1744" s="348">
        <v>107.0</v>
      </c>
      <c r="AC1744" s="348">
        <v>7.0</v>
      </c>
      <c r="AD1744" s="348">
        <v>24.0</v>
      </c>
      <c r="AE1744" s="348">
        <v>22.0</v>
      </c>
      <c r="AF1744" s="348">
        <v>19.0</v>
      </c>
      <c r="AG1744" s="348"/>
      <c r="AH1744" s="348">
        <v>164.0</v>
      </c>
      <c r="AI1744" s="348">
        <v>3.0</v>
      </c>
      <c r="AJ1744" s="353"/>
      <c r="AK1744" s="353"/>
      <c r="AL1744" s="353"/>
      <c r="AM1744" s="353"/>
      <c r="AN1744" s="353"/>
      <c r="AO1744" s="353"/>
      <c r="AP1744" s="353"/>
    </row>
    <row r="1745">
      <c r="A1745" s="345">
        <v>44233.0</v>
      </c>
      <c r="B1745" s="348">
        <v>8.0</v>
      </c>
      <c r="C1745" s="348">
        <v>384.0</v>
      </c>
      <c r="D1745" s="348">
        <v>159.0</v>
      </c>
      <c r="E1745" s="348">
        <v>109.0</v>
      </c>
      <c r="F1745" s="348">
        <v>15.0</v>
      </c>
      <c r="G1745" s="348">
        <v>266.0</v>
      </c>
      <c r="H1745" s="348">
        <v>4434.0</v>
      </c>
      <c r="I1745" s="348">
        <v>70.0</v>
      </c>
      <c r="J1745" s="348">
        <v>3117.0</v>
      </c>
      <c r="K1745" s="348">
        <v>116.0</v>
      </c>
      <c r="L1745" s="348">
        <v>786.0</v>
      </c>
      <c r="M1745" s="348">
        <v>31.0</v>
      </c>
      <c r="N1745" s="348">
        <v>479.0</v>
      </c>
      <c r="O1745" s="348">
        <v>132.0</v>
      </c>
      <c r="P1745" s="348">
        <v>156.0</v>
      </c>
      <c r="Q1745" s="348">
        <v>23.0</v>
      </c>
      <c r="R1745" s="348">
        <v>33.0</v>
      </c>
      <c r="S1745" s="348">
        <v>45.0</v>
      </c>
      <c r="T1745" s="348">
        <v>45.0</v>
      </c>
      <c r="U1745" s="348">
        <v>241.0</v>
      </c>
      <c r="V1745" s="348">
        <v>159.0</v>
      </c>
      <c r="W1745" s="348">
        <v>107.0</v>
      </c>
      <c r="X1745" s="348">
        <v>83.0</v>
      </c>
      <c r="Y1745" s="348">
        <v>544.0</v>
      </c>
      <c r="Z1745" s="348">
        <v>24.0</v>
      </c>
      <c r="AA1745" s="348">
        <v>165.0</v>
      </c>
      <c r="AB1745" s="348">
        <v>130.0</v>
      </c>
      <c r="AC1745" s="348"/>
      <c r="AD1745" s="348">
        <v>8.0</v>
      </c>
      <c r="AE1745" s="348">
        <v>20.0</v>
      </c>
      <c r="AF1745" s="348">
        <v>14.0</v>
      </c>
      <c r="AG1745" s="348">
        <v>140.0</v>
      </c>
      <c r="AH1745" s="348">
        <v>147.0</v>
      </c>
      <c r="AI1745" s="348">
        <v>14.0</v>
      </c>
      <c r="AJ1745" s="353"/>
      <c r="AK1745" s="353"/>
      <c r="AL1745" s="353"/>
      <c r="AM1745" s="353"/>
      <c r="AN1745" s="353"/>
      <c r="AO1745" s="353"/>
      <c r="AP1745" s="353"/>
    </row>
    <row r="1746">
      <c r="A1746" s="345">
        <v>44234.0</v>
      </c>
      <c r="B1746" s="348">
        <v>2.0</v>
      </c>
      <c r="C1746" s="348">
        <v>379.0</v>
      </c>
      <c r="D1746" s="348">
        <v>544.0</v>
      </c>
      <c r="E1746" s="348">
        <v>105.0</v>
      </c>
      <c r="F1746" s="348">
        <v>15.0</v>
      </c>
      <c r="G1746" s="348">
        <v>213.0</v>
      </c>
      <c r="H1746" s="348">
        <v>4305.0</v>
      </c>
      <c r="I1746" s="348">
        <v>32.0</v>
      </c>
      <c r="J1746" s="348">
        <v>2100.0</v>
      </c>
      <c r="K1746" s="348">
        <v>86.0</v>
      </c>
      <c r="L1746" s="348">
        <v>775.0</v>
      </c>
      <c r="M1746" s="348">
        <v>39.0</v>
      </c>
      <c r="N1746" s="348">
        <v>421.0</v>
      </c>
      <c r="O1746" s="348">
        <v>20.0</v>
      </c>
      <c r="P1746" s="348">
        <v>50.0</v>
      </c>
      <c r="Q1746" s="348">
        <v>32.0</v>
      </c>
      <c r="R1746" s="348">
        <v>51.0</v>
      </c>
      <c r="S1746" s="348">
        <v>12.0</v>
      </c>
      <c r="T1746" s="348">
        <v>139.0</v>
      </c>
      <c r="U1746" s="348">
        <v>174.0</v>
      </c>
      <c r="V1746" s="348">
        <v>96.0</v>
      </c>
      <c r="W1746" s="348">
        <v>140.0</v>
      </c>
      <c r="X1746" s="348">
        <v>3.0</v>
      </c>
      <c r="Y1746" s="348">
        <v>532.0</v>
      </c>
      <c r="Z1746" s="348">
        <v>118.0</v>
      </c>
      <c r="AA1746" s="348">
        <v>134.0</v>
      </c>
      <c r="AB1746" s="348">
        <v>77.0</v>
      </c>
      <c r="AC1746" s="348">
        <v>22.0</v>
      </c>
      <c r="AD1746" s="348">
        <v>26.0</v>
      </c>
      <c r="AE1746" s="348">
        <v>11.0</v>
      </c>
      <c r="AF1746" s="348">
        <v>10.0</v>
      </c>
      <c r="AG1746" s="348">
        <v>59.0</v>
      </c>
      <c r="AH1746" s="348">
        <v>64.0</v>
      </c>
      <c r="AI1746" s="348">
        <v>20.0</v>
      </c>
      <c r="AJ1746" s="353"/>
      <c r="AK1746" s="353"/>
      <c r="AL1746" s="353"/>
      <c r="AM1746" s="353"/>
      <c r="AN1746" s="353"/>
      <c r="AO1746" s="353"/>
      <c r="AP1746" s="353"/>
    </row>
    <row r="1747">
      <c r="A1747" s="345">
        <v>44235.0</v>
      </c>
      <c r="B1747" s="348">
        <v>31.0</v>
      </c>
      <c r="C1747" s="348">
        <v>458.0</v>
      </c>
      <c r="D1747" s="348">
        <v>952.0</v>
      </c>
      <c r="E1747" s="348">
        <v>77.0</v>
      </c>
      <c r="F1747" s="348">
        <v>15.0</v>
      </c>
      <c r="G1747" s="348">
        <v>255.0</v>
      </c>
      <c r="H1747" s="348">
        <v>3418.0</v>
      </c>
      <c r="I1747" s="348">
        <v>10.0</v>
      </c>
      <c r="J1747" s="348">
        <v>3135.0</v>
      </c>
      <c r="K1747" s="348">
        <v>1054.0</v>
      </c>
      <c r="L1747" s="348">
        <v>819.0</v>
      </c>
      <c r="M1747" s="348"/>
      <c r="N1747" s="348">
        <v>435.0</v>
      </c>
      <c r="O1747" s="348">
        <v>217.0</v>
      </c>
      <c r="P1747" s="348">
        <v>37.0</v>
      </c>
      <c r="Q1747" s="348">
        <v>244.0</v>
      </c>
      <c r="R1747" s="348">
        <v>67.0</v>
      </c>
      <c r="S1747" s="348">
        <v>110.0</v>
      </c>
      <c r="T1747" s="348">
        <v>19.0</v>
      </c>
      <c r="U1747" s="348">
        <v>143.0</v>
      </c>
      <c r="V1747" s="348">
        <v>204.0</v>
      </c>
      <c r="W1747" s="348">
        <v>121.0</v>
      </c>
      <c r="X1747" s="348">
        <v>214.0</v>
      </c>
      <c r="Y1747" s="348">
        <v>436.0</v>
      </c>
      <c r="Z1747" s="348">
        <v>173.0</v>
      </c>
      <c r="AA1747" s="348">
        <v>96.0</v>
      </c>
      <c r="AB1747" s="348">
        <v>74.0</v>
      </c>
      <c r="AC1747" s="348">
        <v>39.0</v>
      </c>
      <c r="AD1747" s="348">
        <v>5.0</v>
      </c>
      <c r="AE1747" s="348">
        <v>33.0</v>
      </c>
      <c r="AF1747" s="348">
        <v>18.0</v>
      </c>
      <c r="AG1747" s="348">
        <v>22.0</v>
      </c>
      <c r="AH1747" s="348">
        <v>90.0</v>
      </c>
      <c r="AI1747" s="348">
        <v>17.0</v>
      </c>
      <c r="AJ1747" s="353"/>
      <c r="AK1747" s="353"/>
      <c r="AL1747" s="353"/>
      <c r="AM1747" s="353"/>
      <c r="AN1747" s="353"/>
      <c r="AO1747" s="353"/>
      <c r="AP1747" s="353"/>
    </row>
    <row r="1748">
      <c r="A1748" s="345">
        <v>44236.0</v>
      </c>
      <c r="B1748" s="348">
        <v>1.0</v>
      </c>
      <c r="C1748" s="348">
        <v>272.0</v>
      </c>
      <c r="D1748" s="348">
        <v>988.0</v>
      </c>
      <c r="E1748" s="348">
        <v>55.0</v>
      </c>
      <c r="F1748" s="348">
        <v>15.0</v>
      </c>
      <c r="G1748" s="348">
        <v>326.0</v>
      </c>
      <c r="H1748" s="348">
        <v>2786.0</v>
      </c>
      <c r="I1748" s="348">
        <v>33.0</v>
      </c>
      <c r="J1748" s="348">
        <v>2216.0</v>
      </c>
      <c r="K1748" s="348">
        <v>665.0</v>
      </c>
      <c r="L1748" s="348">
        <v>700.0</v>
      </c>
      <c r="M1748" s="348">
        <v>28.0</v>
      </c>
      <c r="N1748" s="348">
        <v>506.0</v>
      </c>
      <c r="O1748" s="348">
        <v>74.0</v>
      </c>
      <c r="P1748" s="348">
        <v>181.0</v>
      </c>
      <c r="Q1748" s="348">
        <v>37.0</v>
      </c>
      <c r="R1748" s="348">
        <v>32.0</v>
      </c>
      <c r="S1748" s="348">
        <v>101.0</v>
      </c>
      <c r="T1748" s="348">
        <v>138.0</v>
      </c>
      <c r="U1748" s="348">
        <v>177.0</v>
      </c>
      <c r="V1748" s="348">
        <v>149.0</v>
      </c>
      <c r="W1748" s="348">
        <v>138.0</v>
      </c>
      <c r="X1748" s="348">
        <v>15.0</v>
      </c>
      <c r="Y1748" s="348">
        <v>205.0</v>
      </c>
      <c r="Z1748" s="348">
        <v>57.0</v>
      </c>
      <c r="AA1748" s="348">
        <v>174.0</v>
      </c>
      <c r="AB1748" s="348">
        <v>70.0</v>
      </c>
      <c r="AC1748" s="348">
        <v>69.0</v>
      </c>
      <c r="AD1748" s="348"/>
      <c r="AE1748" s="348">
        <v>32.0</v>
      </c>
      <c r="AF1748" s="348">
        <v>19.0</v>
      </c>
      <c r="AG1748" s="348">
        <v>49.0</v>
      </c>
      <c r="AH1748" s="348">
        <v>99.0</v>
      </c>
      <c r="AI1748" s="348">
        <v>17.0</v>
      </c>
      <c r="AJ1748" s="353"/>
      <c r="AK1748" s="353"/>
      <c r="AL1748" s="353"/>
      <c r="AM1748" s="353"/>
      <c r="AN1748" s="353"/>
      <c r="AO1748" s="353"/>
      <c r="AP1748" s="353"/>
    </row>
    <row r="1749">
      <c r="A1749" s="345">
        <v>44237.0</v>
      </c>
      <c r="B1749" s="348">
        <v>21.0</v>
      </c>
      <c r="C1749" s="348">
        <v>317.0</v>
      </c>
      <c r="D1749" s="348">
        <v>254.0</v>
      </c>
      <c r="E1749" s="348">
        <v>95.0</v>
      </c>
      <c r="F1749" s="348">
        <v>15.0</v>
      </c>
      <c r="G1749" s="348">
        <v>253.0</v>
      </c>
      <c r="H1749" s="348">
        <v>3245.0</v>
      </c>
      <c r="I1749" s="348">
        <v>21.0</v>
      </c>
      <c r="J1749" s="348">
        <v>1059.0</v>
      </c>
      <c r="K1749" s="348">
        <v>1316.0</v>
      </c>
      <c r="L1749" s="348">
        <v>703.0</v>
      </c>
      <c r="M1749" s="348">
        <v>44.0</v>
      </c>
      <c r="N1749" s="348">
        <v>381.0</v>
      </c>
      <c r="O1749" s="348">
        <v>50.0</v>
      </c>
      <c r="P1749" s="348">
        <v>201.0</v>
      </c>
      <c r="Q1749" s="348">
        <v>9.0</v>
      </c>
      <c r="R1749" s="348">
        <v>80.0</v>
      </c>
      <c r="S1749" s="348">
        <v>53.0</v>
      </c>
      <c r="T1749" s="348">
        <v>78.0</v>
      </c>
      <c r="U1749" s="348">
        <v>223.0</v>
      </c>
      <c r="V1749" s="348">
        <v>111.0</v>
      </c>
      <c r="W1749" s="348">
        <v>104.0</v>
      </c>
      <c r="X1749" s="348">
        <v>37.0</v>
      </c>
      <c r="Y1749" s="348">
        <v>144.0</v>
      </c>
      <c r="Z1749" s="348">
        <v>231.0</v>
      </c>
      <c r="AA1749" s="348">
        <v>180.0</v>
      </c>
      <c r="AB1749" s="348">
        <v>129.0</v>
      </c>
      <c r="AC1749" s="348">
        <v>13.0</v>
      </c>
      <c r="AD1749" s="348">
        <v>36.0</v>
      </c>
      <c r="AE1749" s="348">
        <v>25.0</v>
      </c>
      <c r="AF1749" s="348">
        <v>10.0</v>
      </c>
      <c r="AG1749" s="348">
        <v>34.0</v>
      </c>
      <c r="AH1749" s="348">
        <v>27.0</v>
      </c>
      <c r="AI1749" s="348">
        <v>21.0</v>
      </c>
      <c r="AJ1749" s="353"/>
      <c r="AK1749" s="353"/>
      <c r="AL1749" s="353"/>
      <c r="AM1749" s="353"/>
      <c r="AN1749" s="353"/>
      <c r="AO1749" s="353"/>
      <c r="AP1749" s="353"/>
    </row>
    <row r="1750">
      <c r="A1750" s="345">
        <v>44238.0</v>
      </c>
      <c r="B1750" s="348">
        <v>5.0</v>
      </c>
      <c r="C1750" s="348">
        <v>422.0</v>
      </c>
      <c r="D1750" s="348">
        <v>74.0</v>
      </c>
      <c r="E1750" s="348">
        <v>98.0</v>
      </c>
      <c r="F1750" s="348">
        <v>20.0</v>
      </c>
      <c r="G1750" s="348">
        <v>256.0</v>
      </c>
      <c r="H1750" s="348">
        <v>4004.0</v>
      </c>
      <c r="I1750" s="348">
        <v>29.0</v>
      </c>
      <c r="J1750" s="348">
        <v>1127.0</v>
      </c>
      <c r="K1750" s="348">
        <v>751.0</v>
      </c>
      <c r="L1750" s="348">
        <v>818.0</v>
      </c>
      <c r="M1750" s="348">
        <v>26.0</v>
      </c>
      <c r="N1750" s="348">
        <v>794.0</v>
      </c>
      <c r="O1750" s="348">
        <v>106.0</v>
      </c>
      <c r="P1750" s="348">
        <v>99.0</v>
      </c>
      <c r="Q1750" s="348">
        <v>24.0</v>
      </c>
      <c r="R1750" s="348">
        <v>34.0</v>
      </c>
      <c r="S1750" s="348">
        <v>12.0</v>
      </c>
      <c r="T1750" s="348">
        <v>40.0</v>
      </c>
      <c r="U1750" s="348">
        <v>186.0</v>
      </c>
      <c r="V1750" s="348">
        <v>46.0</v>
      </c>
      <c r="W1750" s="348">
        <v>113.0</v>
      </c>
      <c r="X1750" s="348">
        <v>269.0</v>
      </c>
      <c r="Y1750" s="348">
        <v>213.0</v>
      </c>
      <c r="Z1750" s="348">
        <v>83.0</v>
      </c>
      <c r="AA1750" s="348">
        <v>130.0</v>
      </c>
      <c r="AB1750" s="348">
        <v>45.0</v>
      </c>
      <c r="AC1750" s="348">
        <v>16.0</v>
      </c>
      <c r="AD1750" s="348">
        <v>13.0</v>
      </c>
      <c r="AE1750" s="348">
        <v>16.0</v>
      </c>
      <c r="AF1750" s="348">
        <v>16.0</v>
      </c>
      <c r="AG1750" s="348">
        <v>60.0</v>
      </c>
      <c r="AH1750" s="348">
        <v>138.0</v>
      </c>
      <c r="AI1750" s="348">
        <v>62.0</v>
      </c>
      <c r="AJ1750" s="353"/>
      <c r="AK1750" s="353"/>
      <c r="AL1750" s="353"/>
      <c r="AM1750" s="353"/>
      <c r="AN1750" s="353"/>
      <c r="AO1750" s="353"/>
      <c r="AP1750" s="353"/>
    </row>
    <row r="1751">
      <c r="A1751" s="345">
        <v>44239.0</v>
      </c>
      <c r="B1751" s="353"/>
      <c r="C1751" s="348">
        <v>317.0</v>
      </c>
      <c r="D1751" s="348">
        <v>13.0</v>
      </c>
      <c r="E1751" s="348">
        <v>151.0</v>
      </c>
      <c r="F1751" s="348">
        <v>15.0</v>
      </c>
      <c r="G1751" s="348">
        <v>174.0</v>
      </c>
      <c r="H1751" s="348">
        <v>5636.0</v>
      </c>
      <c r="I1751" s="348">
        <v>22.0</v>
      </c>
      <c r="J1751" s="348">
        <v>1582.0</v>
      </c>
      <c r="K1751" s="348">
        <v>153.0</v>
      </c>
      <c r="L1751" s="348">
        <v>1085.0</v>
      </c>
      <c r="M1751" s="348">
        <v>27.0</v>
      </c>
      <c r="N1751" s="348">
        <v>543.0</v>
      </c>
      <c r="O1751" s="348">
        <v>42.0</v>
      </c>
      <c r="P1751" s="348">
        <v>65.0</v>
      </c>
      <c r="Q1751" s="348">
        <v>3.0</v>
      </c>
      <c r="R1751" s="348">
        <v>69.0</v>
      </c>
      <c r="S1751" s="348">
        <v>78.0</v>
      </c>
      <c r="T1751" s="348">
        <v>63.0</v>
      </c>
      <c r="U1751" s="348">
        <v>94.0</v>
      </c>
      <c r="V1751" s="348">
        <v>45.0</v>
      </c>
      <c r="W1751" s="348">
        <v>104.0</v>
      </c>
      <c r="X1751" s="348">
        <v>68.0</v>
      </c>
      <c r="Y1751" s="348">
        <v>213.0</v>
      </c>
      <c r="Z1751" s="348">
        <v>37.0</v>
      </c>
      <c r="AA1751" s="348">
        <v>145.0</v>
      </c>
      <c r="AB1751" s="348">
        <v>92.0</v>
      </c>
      <c r="AC1751" s="348">
        <v>9.0</v>
      </c>
      <c r="AD1751" s="348"/>
      <c r="AE1751" s="348">
        <v>23.0</v>
      </c>
      <c r="AF1751" s="348">
        <v>18.0</v>
      </c>
      <c r="AG1751" s="348">
        <v>45.0</v>
      </c>
      <c r="AH1751" s="348">
        <v>60.0</v>
      </c>
      <c r="AI1751" s="348">
        <v>9.0</v>
      </c>
      <c r="AJ1751" s="353"/>
      <c r="AK1751" s="353"/>
      <c r="AL1751" s="353"/>
      <c r="AM1751" s="353"/>
      <c r="AN1751" s="353"/>
      <c r="AO1751" s="353"/>
      <c r="AP1751" s="353"/>
    </row>
    <row r="1752">
      <c r="A1752" s="362">
        <v>44240.0</v>
      </c>
      <c r="B1752" s="348">
        <v>3.0</v>
      </c>
      <c r="C1752" s="348">
        <v>226.0</v>
      </c>
      <c r="D1752" s="348">
        <v>35.0</v>
      </c>
      <c r="E1752" s="348">
        <v>119.0</v>
      </c>
      <c r="F1752" s="348">
        <v>3.0</v>
      </c>
      <c r="G1752" s="348">
        <v>370.0</v>
      </c>
      <c r="H1752" s="348">
        <v>4746.0</v>
      </c>
      <c r="I1752" s="348">
        <v>3.0</v>
      </c>
      <c r="J1752" s="348">
        <v>2483.0</v>
      </c>
      <c r="K1752" s="348">
        <v>557.0</v>
      </c>
      <c r="L1752" s="348">
        <v>666.0</v>
      </c>
      <c r="M1752" s="348">
        <v>23.0</v>
      </c>
      <c r="N1752" s="348">
        <v>491.0</v>
      </c>
      <c r="O1752" s="348">
        <v>100.0</v>
      </c>
      <c r="P1752" s="348">
        <v>151.0</v>
      </c>
      <c r="Q1752" s="348">
        <v>50.0</v>
      </c>
      <c r="R1752" s="348">
        <v>7.0</v>
      </c>
      <c r="S1752" s="348">
        <v>58.0</v>
      </c>
      <c r="T1752" s="348">
        <v>74.0</v>
      </c>
      <c r="U1752" s="348">
        <v>78.0</v>
      </c>
      <c r="V1752" s="348">
        <v>53.0</v>
      </c>
      <c r="W1752" s="348">
        <v>105.0</v>
      </c>
      <c r="X1752" s="348">
        <v>51.0</v>
      </c>
      <c r="Y1752" s="348">
        <v>467.0</v>
      </c>
      <c r="Z1752" s="348">
        <v>142.0</v>
      </c>
      <c r="AA1752" s="348">
        <v>213.0</v>
      </c>
      <c r="AB1752" s="348">
        <v>104.0</v>
      </c>
      <c r="AC1752" s="348">
        <v>5.0</v>
      </c>
      <c r="AD1752" s="348">
        <v>13.0</v>
      </c>
      <c r="AE1752" s="348">
        <v>36.0</v>
      </c>
      <c r="AF1752" s="348">
        <v>7.0</v>
      </c>
      <c r="AG1752" s="348">
        <v>102.0</v>
      </c>
      <c r="AH1752" s="348">
        <v>351.0</v>
      </c>
      <c r="AI1752" s="348">
        <v>27.0</v>
      </c>
      <c r="AJ1752" s="353"/>
      <c r="AK1752" s="353"/>
      <c r="AL1752" s="353"/>
      <c r="AM1752" s="353"/>
      <c r="AN1752" s="353"/>
      <c r="AO1752" s="353"/>
      <c r="AP1752" s="353"/>
    </row>
    <row r="1753">
      <c r="A1753" s="362">
        <v>44241.0</v>
      </c>
      <c r="B1753" s="353"/>
      <c r="C1753" s="348">
        <v>227.0</v>
      </c>
      <c r="D1753" s="348">
        <v>12.0</v>
      </c>
      <c r="E1753" s="348">
        <v>74.0</v>
      </c>
      <c r="F1753" s="348">
        <v>10.0</v>
      </c>
      <c r="G1753" s="348">
        <v>247.0</v>
      </c>
      <c r="H1753" s="348">
        <v>3979.0</v>
      </c>
      <c r="I1753" s="348">
        <v>22.0</v>
      </c>
      <c r="J1753" s="348">
        <v>1694.0</v>
      </c>
      <c r="K1753" s="348">
        <v>48.0</v>
      </c>
      <c r="L1753" s="348">
        <v>666.0</v>
      </c>
      <c r="M1753" s="348">
        <v>16.0</v>
      </c>
      <c r="N1753" s="348">
        <v>500.0</v>
      </c>
      <c r="O1753" s="348">
        <v>104.0</v>
      </c>
      <c r="P1753" s="348">
        <v>63.0</v>
      </c>
      <c r="Q1753" s="348">
        <v>116.0</v>
      </c>
      <c r="R1753" s="348">
        <v>17.0</v>
      </c>
      <c r="S1753" s="348">
        <v>75.0</v>
      </c>
      <c r="T1753" s="348">
        <v>124.0</v>
      </c>
      <c r="U1753" s="348">
        <v>86.0</v>
      </c>
      <c r="V1753" s="348">
        <v>79.0</v>
      </c>
      <c r="W1753" s="348">
        <v>107.0</v>
      </c>
      <c r="X1753" s="348">
        <v>7.0</v>
      </c>
      <c r="Y1753" s="348">
        <v>261.0</v>
      </c>
      <c r="Z1753" s="348">
        <v>107.0</v>
      </c>
      <c r="AA1753" s="348">
        <v>97.0</v>
      </c>
      <c r="AB1753" s="348">
        <v>86.0</v>
      </c>
      <c r="AC1753" s="348">
        <v>10.0</v>
      </c>
      <c r="AD1753" s="348">
        <v>96.0</v>
      </c>
      <c r="AE1753" s="348">
        <v>15.0</v>
      </c>
      <c r="AF1753" s="348">
        <v>11.0</v>
      </c>
      <c r="AG1753" s="348">
        <v>113.0</v>
      </c>
      <c r="AH1753" s="348">
        <v>157.0</v>
      </c>
      <c r="AI1753" s="348">
        <v>11.0</v>
      </c>
      <c r="AJ1753" s="353"/>
      <c r="AK1753" s="353"/>
      <c r="AL1753" s="353"/>
      <c r="AM1753" s="353"/>
      <c r="AN1753" s="353"/>
      <c r="AO1753" s="353"/>
      <c r="AP1753" s="353"/>
    </row>
    <row r="1754">
      <c r="A1754" s="345">
        <v>44242.0</v>
      </c>
      <c r="B1754" s="353"/>
      <c r="C1754" s="348">
        <v>328.0</v>
      </c>
      <c r="D1754" s="348">
        <v>80.0</v>
      </c>
      <c r="E1754" s="348">
        <v>122.0</v>
      </c>
      <c r="F1754" s="348">
        <v>15.0</v>
      </c>
      <c r="G1754" s="348">
        <v>140.0</v>
      </c>
      <c r="H1754" s="348">
        <v>2082.0</v>
      </c>
      <c r="I1754" s="348">
        <v>16.0</v>
      </c>
      <c r="J1754" s="348">
        <v>1265.0</v>
      </c>
      <c r="K1754" s="348">
        <v>226.0</v>
      </c>
      <c r="L1754" s="348">
        <v>724.0</v>
      </c>
      <c r="M1754" s="348"/>
      <c r="N1754" s="348">
        <v>484.0</v>
      </c>
      <c r="O1754" s="348">
        <v>46.0</v>
      </c>
      <c r="P1754" s="348">
        <v>76.0</v>
      </c>
      <c r="Q1754" s="348">
        <v>34.0</v>
      </c>
      <c r="R1754" s="348">
        <v>1.0</v>
      </c>
      <c r="S1754" s="348">
        <v>11.0</v>
      </c>
      <c r="T1754" s="348">
        <v>108.0</v>
      </c>
      <c r="U1754" s="348">
        <v>17.0</v>
      </c>
      <c r="V1754" s="348">
        <v>167.0</v>
      </c>
      <c r="W1754" s="348">
        <v>117.0</v>
      </c>
      <c r="X1754" s="348">
        <v>8.0</v>
      </c>
      <c r="Y1754" s="348">
        <v>216.0</v>
      </c>
      <c r="Z1754" s="348">
        <v>47.0</v>
      </c>
      <c r="AA1754" s="348">
        <v>94.0</v>
      </c>
      <c r="AB1754" s="348">
        <v>51.0</v>
      </c>
      <c r="AC1754" s="348">
        <v>53.0</v>
      </c>
      <c r="AD1754" s="348"/>
      <c r="AE1754" s="348">
        <v>7.0</v>
      </c>
      <c r="AF1754" s="348">
        <v>12.0</v>
      </c>
      <c r="AG1754" s="348">
        <v>12.0</v>
      </c>
      <c r="AH1754" s="348">
        <v>223.0</v>
      </c>
      <c r="AI1754" s="348">
        <v>10.0</v>
      </c>
      <c r="AJ1754" s="353"/>
      <c r="AK1754" s="353"/>
      <c r="AL1754" s="353"/>
      <c r="AM1754" s="353"/>
      <c r="AN1754" s="353"/>
      <c r="AO1754" s="353"/>
      <c r="AP1754" s="353"/>
    </row>
    <row r="1755">
      <c r="A1755" s="345">
        <v>44243.0</v>
      </c>
      <c r="B1755" s="353"/>
      <c r="C1755" s="348">
        <v>314.0</v>
      </c>
      <c r="D1755" s="348">
        <v>96.0</v>
      </c>
      <c r="E1755" s="348">
        <v>108.0</v>
      </c>
      <c r="F1755" s="348">
        <v>10.0</v>
      </c>
      <c r="G1755" s="348">
        <v>286.0</v>
      </c>
      <c r="H1755" s="348">
        <v>2096.0</v>
      </c>
      <c r="I1755" s="348">
        <v>7.0</v>
      </c>
      <c r="J1755" s="348">
        <v>2100.0</v>
      </c>
      <c r="K1755" s="348">
        <v>250.0</v>
      </c>
      <c r="L1755" s="348">
        <v>578.0</v>
      </c>
      <c r="M1755" s="348">
        <v>32.0</v>
      </c>
      <c r="N1755" s="348">
        <v>224.0</v>
      </c>
      <c r="O1755" s="348">
        <v>30.0</v>
      </c>
      <c r="P1755" s="348">
        <v>136.0</v>
      </c>
      <c r="Q1755" s="348">
        <v>61.0</v>
      </c>
      <c r="R1755" s="348">
        <v>7.0</v>
      </c>
      <c r="S1755" s="348">
        <v>129.0</v>
      </c>
      <c r="T1755" s="348">
        <v>117.0</v>
      </c>
      <c r="U1755" s="348">
        <v>63.0</v>
      </c>
      <c r="V1755" s="348">
        <v>43.0</v>
      </c>
      <c r="W1755" s="348">
        <v>104.0</v>
      </c>
      <c r="X1755" s="348">
        <v>4.0</v>
      </c>
      <c r="Y1755" s="348">
        <v>226.0</v>
      </c>
      <c r="Z1755" s="348">
        <v>37.0</v>
      </c>
      <c r="AA1755" s="348">
        <v>35.0</v>
      </c>
      <c r="AB1755" s="348">
        <v>70.0</v>
      </c>
      <c r="AC1755" s="348"/>
      <c r="AD1755" s="348">
        <v>106.0</v>
      </c>
      <c r="AE1755" s="348"/>
      <c r="AF1755" s="348">
        <v>15.0</v>
      </c>
      <c r="AG1755" s="348">
        <v>30.0</v>
      </c>
      <c r="AH1755" s="348">
        <v>292.0</v>
      </c>
      <c r="AI1755" s="348">
        <v>3.0</v>
      </c>
      <c r="AJ1755" s="353"/>
      <c r="AK1755" s="353"/>
      <c r="AL1755" s="353"/>
      <c r="AM1755" s="353"/>
      <c r="AN1755" s="353"/>
      <c r="AO1755" s="353"/>
      <c r="AP1755" s="353"/>
    </row>
    <row r="1756">
      <c r="A1756" s="345">
        <v>44244.0</v>
      </c>
      <c r="B1756" s="353"/>
      <c r="C1756" s="348">
        <v>235.0</v>
      </c>
      <c r="D1756" s="348">
        <v>43.0</v>
      </c>
      <c r="E1756" s="348">
        <v>57.0</v>
      </c>
      <c r="F1756" s="348">
        <v>10.0</v>
      </c>
      <c r="G1756" s="348">
        <v>244.0</v>
      </c>
      <c r="H1756" s="348">
        <v>2099.0</v>
      </c>
      <c r="I1756" s="348">
        <v>30.0</v>
      </c>
      <c r="J1756" s="348">
        <v>2703.0</v>
      </c>
      <c r="K1756" s="348">
        <v>200.0</v>
      </c>
      <c r="L1756" s="348">
        <v>597.0</v>
      </c>
      <c r="M1756" s="348">
        <v>21.0</v>
      </c>
      <c r="N1756" s="348">
        <v>414.0</v>
      </c>
      <c r="O1756" s="348">
        <v>62.0</v>
      </c>
      <c r="P1756" s="348">
        <v>108.0</v>
      </c>
      <c r="Q1756" s="348">
        <v>157.0</v>
      </c>
      <c r="R1756" s="348">
        <v>0.0</v>
      </c>
      <c r="S1756" s="348">
        <v>62.0</v>
      </c>
      <c r="T1756" s="348">
        <v>59.0</v>
      </c>
      <c r="U1756" s="348">
        <v>145.0</v>
      </c>
      <c r="V1756" s="348">
        <v>16.0</v>
      </c>
      <c r="W1756" s="348">
        <v>111.0</v>
      </c>
      <c r="X1756" s="348">
        <v>29.0</v>
      </c>
      <c r="Y1756" s="348">
        <v>215.0</v>
      </c>
      <c r="Z1756" s="348">
        <v>34.0</v>
      </c>
      <c r="AA1756" s="348">
        <v>44.0</v>
      </c>
      <c r="AB1756" s="348">
        <v>108.0</v>
      </c>
      <c r="AC1756" s="348"/>
      <c r="AD1756" s="348"/>
      <c r="AE1756" s="348">
        <v>7.0</v>
      </c>
      <c r="AF1756" s="348"/>
      <c r="AG1756" s="348">
        <v>36.0</v>
      </c>
      <c r="AH1756" s="348">
        <v>154.0</v>
      </c>
      <c r="AI1756" s="348">
        <v>2.0</v>
      </c>
      <c r="AJ1756" s="353"/>
      <c r="AK1756" s="353"/>
      <c r="AL1756" s="353"/>
      <c r="AM1756" s="353"/>
      <c r="AN1756" s="353"/>
      <c r="AO1756" s="353"/>
      <c r="AP1756" s="353"/>
    </row>
    <row r="1757">
      <c r="A1757" s="345">
        <v>44245.0</v>
      </c>
      <c r="B1757" s="348">
        <v>5.0</v>
      </c>
      <c r="C1757" s="348">
        <v>348.0</v>
      </c>
      <c r="D1757" s="348">
        <v>274.0</v>
      </c>
      <c r="E1757" s="348">
        <v>133.0</v>
      </c>
      <c r="F1757" s="348">
        <v>10.0</v>
      </c>
      <c r="G1757" s="348">
        <v>118.0</v>
      </c>
      <c r="H1757" s="348">
        <v>2695.0</v>
      </c>
      <c r="I1757" s="348">
        <v>22.0</v>
      </c>
      <c r="J1757" s="348">
        <v>3249.0</v>
      </c>
      <c r="K1757" s="348">
        <v>389.0</v>
      </c>
      <c r="L1757" s="348">
        <v>648.0</v>
      </c>
      <c r="M1757" s="348">
        <v>34.0</v>
      </c>
      <c r="N1757" s="348">
        <v>492.0</v>
      </c>
      <c r="O1757" s="348">
        <v>102.0</v>
      </c>
      <c r="P1757" s="348">
        <v>54.0</v>
      </c>
      <c r="Q1757" s="348">
        <v>258.0</v>
      </c>
      <c r="R1757" s="348">
        <v>108.0</v>
      </c>
      <c r="S1757" s="348">
        <v>15.0</v>
      </c>
      <c r="T1757" s="348">
        <v>86.0</v>
      </c>
      <c r="U1757" s="348">
        <v>107.0</v>
      </c>
      <c r="V1757" s="348">
        <v>128.0</v>
      </c>
      <c r="W1757" s="348">
        <v>151.0</v>
      </c>
      <c r="X1757" s="348">
        <v>38.0</v>
      </c>
      <c r="Y1757" s="348">
        <v>221.0</v>
      </c>
      <c r="Z1757" s="348">
        <v>115.0</v>
      </c>
      <c r="AA1757" s="348">
        <v>352.0</v>
      </c>
      <c r="AB1757" s="348">
        <v>60.0</v>
      </c>
      <c r="AC1757" s="348">
        <v>29.0</v>
      </c>
      <c r="AD1757" s="348">
        <v>30.0</v>
      </c>
      <c r="AE1757" s="348">
        <v>29.0</v>
      </c>
      <c r="AF1757" s="348">
        <v>8.0</v>
      </c>
      <c r="AG1757" s="348">
        <v>39.0</v>
      </c>
      <c r="AH1757" s="348">
        <v>188.0</v>
      </c>
      <c r="AI1757" s="348">
        <v>11.0</v>
      </c>
      <c r="AJ1757" s="353"/>
      <c r="AK1757" s="353"/>
      <c r="AL1757" s="353"/>
      <c r="AM1757" s="353"/>
      <c r="AN1757" s="353"/>
      <c r="AO1757" s="353"/>
      <c r="AP1757" s="353"/>
    </row>
    <row r="1758">
      <c r="A1758" s="366">
        <v>44246.0</v>
      </c>
      <c r="B1758" s="354">
        <f t="shared" ref="B1758:AI1758" si="417">B1405-B1404</f>
        <v>9</v>
      </c>
      <c r="C1758" s="354">
        <f t="shared" si="417"/>
        <v>444</v>
      </c>
      <c r="D1758" s="354">
        <f t="shared" si="417"/>
        <v>344</v>
      </c>
      <c r="E1758" s="354">
        <f t="shared" si="417"/>
        <v>165</v>
      </c>
      <c r="F1758" s="354">
        <f t="shared" si="417"/>
        <v>15</v>
      </c>
      <c r="G1758" s="354">
        <f t="shared" si="417"/>
        <v>259</v>
      </c>
      <c r="H1758" s="354">
        <f t="shared" si="417"/>
        <v>2364</v>
      </c>
      <c r="I1758" s="354">
        <f t="shared" si="417"/>
        <v>26</v>
      </c>
      <c r="J1758" s="354">
        <f t="shared" si="417"/>
        <v>2651</v>
      </c>
      <c r="K1758" s="354">
        <f t="shared" si="417"/>
        <v>449</v>
      </c>
      <c r="L1758" s="354">
        <f t="shared" si="417"/>
        <v>599</v>
      </c>
      <c r="M1758" s="354">
        <f t="shared" si="417"/>
        <v>23</v>
      </c>
      <c r="N1758" s="354">
        <f t="shared" si="417"/>
        <v>511</v>
      </c>
      <c r="O1758" s="354">
        <f t="shared" si="417"/>
        <v>33</v>
      </c>
      <c r="P1758" s="354">
        <f t="shared" si="417"/>
        <v>282</v>
      </c>
      <c r="Q1758" s="354">
        <f t="shared" si="417"/>
        <v>489</v>
      </c>
      <c r="R1758" s="354">
        <f t="shared" si="417"/>
        <v>71</v>
      </c>
      <c r="S1758" s="354">
        <f t="shared" si="417"/>
        <v>11</v>
      </c>
      <c r="T1758" s="354">
        <f t="shared" si="417"/>
        <v>31</v>
      </c>
      <c r="U1758" s="354">
        <f t="shared" si="417"/>
        <v>73</v>
      </c>
      <c r="V1758" s="354">
        <f t="shared" si="417"/>
        <v>74</v>
      </c>
      <c r="W1758" s="354">
        <f t="shared" si="417"/>
        <v>115</v>
      </c>
      <c r="X1758" s="354">
        <f t="shared" si="417"/>
        <v>117</v>
      </c>
      <c r="Y1758" s="354">
        <f t="shared" si="417"/>
        <v>527</v>
      </c>
      <c r="Z1758" s="354">
        <f t="shared" si="417"/>
        <v>159</v>
      </c>
      <c r="AA1758" s="354">
        <f t="shared" si="417"/>
        <v>267</v>
      </c>
      <c r="AB1758" s="354">
        <f t="shared" si="417"/>
        <v>72</v>
      </c>
      <c r="AC1758" s="354">
        <f t="shared" si="417"/>
        <v>62</v>
      </c>
      <c r="AD1758" s="354">
        <f t="shared" si="417"/>
        <v>23</v>
      </c>
      <c r="AE1758" s="354">
        <f t="shared" si="417"/>
        <v>8</v>
      </c>
      <c r="AF1758" s="354">
        <f t="shared" si="417"/>
        <v>33</v>
      </c>
      <c r="AG1758" s="354">
        <f t="shared" si="417"/>
        <v>329</v>
      </c>
      <c r="AH1758" s="354">
        <f t="shared" si="417"/>
        <v>135</v>
      </c>
      <c r="AI1758" s="354">
        <f t="shared" si="417"/>
        <v>13</v>
      </c>
      <c r="AJ1758" s="353"/>
      <c r="AK1758" s="353"/>
      <c r="AL1758" s="353"/>
      <c r="AM1758" s="353"/>
      <c r="AN1758" s="353"/>
      <c r="AO1758" s="353"/>
      <c r="AP1758" s="353"/>
    </row>
    <row r="1759">
      <c r="A1759" s="366">
        <v>44247.0</v>
      </c>
      <c r="B1759" s="348">
        <v>18.0</v>
      </c>
      <c r="C1759" s="348">
        <v>469.0</v>
      </c>
      <c r="D1759" s="348">
        <v>324.0</v>
      </c>
      <c r="E1759" s="348">
        <v>99.0</v>
      </c>
      <c r="F1759" s="348">
        <v>15.0</v>
      </c>
      <c r="G1759" s="348">
        <v>129.0</v>
      </c>
      <c r="H1759" s="348">
        <v>2886.0</v>
      </c>
      <c r="I1759" s="348">
        <v>28.0</v>
      </c>
      <c r="J1759" s="348">
        <v>1528.0</v>
      </c>
      <c r="K1759" s="348">
        <v>456.0</v>
      </c>
      <c r="L1759" s="348">
        <v>589.0</v>
      </c>
      <c r="M1759" s="348">
        <v>16.0</v>
      </c>
      <c r="N1759" s="348">
        <v>811.0</v>
      </c>
      <c r="O1759" s="348">
        <v>88.0</v>
      </c>
      <c r="P1759" s="348">
        <v>250.0</v>
      </c>
      <c r="Q1759" s="348">
        <v>91.0</v>
      </c>
      <c r="R1759" s="348">
        <v>26.0</v>
      </c>
      <c r="S1759" s="348">
        <v>18.0</v>
      </c>
      <c r="T1759" s="348">
        <v>57.0</v>
      </c>
      <c r="U1759" s="348">
        <v>110.0</v>
      </c>
      <c r="V1759" s="348">
        <v>154.0</v>
      </c>
      <c r="W1759" s="348">
        <v>118.0</v>
      </c>
      <c r="X1759" s="348">
        <v>35.0</v>
      </c>
      <c r="Y1759" s="348">
        <v>396.0</v>
      </c>
      <c r="Z1759" s="348">
        <v>432.0</v>
      </c>
      <c r="AA1759" s="348">
        <v>62.0</v>
      </c>
      <c r="AB1759" s="348">
        <v>171.0</v>
      </c>
      <c r="AC1759" s="348">
        <v>20.0</v>
      </c>
      <c r="AD1759" s="348">
        <v>59.0</v>
      </c>
      <c r="AE1759" s="348">
        <v>130.0</v>
      </c>
      <c r="AF1759" s="348">
        <v>12.0</v>
      </c>
      <c r="AG1759" s="348">
        <v>56.0</v>
      </c>
      <c r="AH1759" s="348">
        <v>170.0</v>
      </c>
      <c r="AI1759" s="348">
        <v>12.0</v>
      </c>
      <c r="AJ1759" s="353"/>
      <c r="AK1759" s="353"/>
      <c r="AL1759" s="353"/>
      <c r="AM1759" s="353"/>
      <c r="AN1759" s="353"/>
      <c r="AO1759" s="353"/>
      <c r="AP1759" s="353"/>
    </row>
    <row r="1760">
      <c r="A1760" s="362">
        <v>44248.0</v>
      </c>
      <c r="B1760" s="353"/>
      <c r="C1760" s="348">
        <v>275.0</v>
      </c>
      <c r="D1760" s="348">
        <v>363.0</v>
      </c>
      <c r="E1760" s="348">
        <v>54.0</v>
      </c>
      <c r="F1760" s="348">
        <v>10.0</v>
      </c>
      <c r="G1760" s="348">
        <v>255.0</v>
      </c>
      <c r="H1760" s="348">
        <v>2681.0</v>
      </c>
      <c r="I1760" s="348">
        <v>24.0</v>
      </c>
      <c r="J1760" s="348">
        <v>1623.0</v>
      </c>
      <c r="K1760" s="348">
        <v>228.0</v>
      </c>
      <c r="L1760" s="348">
        <v>569.0</v>
      </c>
      <c r="M1760" s="348">
        <v>21.0</v>
      </c>
      <c r="N1760" s="348">
        <v>618.0</v>
      </c>
      <c r="O1760" s="348">
        <v>25.0</v>
      </c>
      <c r="P1760" s="348">
        <v>181.0</v>
      </c>
      <c r="Q1760" s="348">
        <v>94.0</v>
      </c>
      <c r="R1760" s="348">
        <v>22.0</v>
      </c>
      <c r="S1760" s="348">
        <v>6.0</v>
      </c>
      <c r="T1760" s="348">
        <v>41.0</v>
      </c>
      <c r="U1760" s="348">
        <v>71.0</v>
      </c>
      <c r="V1760" s="348">
        <v>15.0</v>
      </c>
      <c r="W1760" s="348">
        <v>98.0</v>
      </c>
      <c r="X1760" s="348">
        <v>1.0</v>
      </c>
      <c r="Y1760" s="348">
        <v>334.0</v>
      </c>
      <c r="Z1760" s="348">
        <v>71.0</v>
      </c>
      <c r="AA1760" s="348">
        <v>132.0</v>
      </c>
      <c r="AB1760" s="348">
        <v>89.0</v>
      </c>
      <c r="AC1760" s="348">
        <v>4.0</v>
      </c>
      <c r="AD1760" s="348">
        <v>13.0</v>
      </c>
      <c r="AE1760" s="348">
        <v>20.0</v>
      </c>
      <c r="AF1760" s="348">
        <v>12.0</v>
      </c>
      <c r="AG1760" s="348">
        <v>25.0</v>
      </c>
      <c r="AH1760" s="348">
        <v>252.0</v>
      </c>
      <c r="AI1760" s="348">
        <v>9.0</v>
      </c>
      <c r="AJ1760" s="353"/>
      <c r="AK1760" s="353"/>
      <c r="AL1760" s="353"/>
      <c r="AM1760" s="353"/>
      <c r="AN1760" s="353"/>
      <c r="AO1760" s="353"/>
      <c r="AP1760" s="353"/>
    </row>
    <row r="1761">
      <c r="A1761" s="347">
        <f t="shared" ref="A1761:A1762" si="421">A1760+1</f>
        <v>44249</v>
      </c>
      <c r="B1761" s="354">
        <f t="shared" ref="B1761:L1761" si="418">B1408-B1407</f>
        <v>5</v>
      </c>
      <c r="C1761" s="354">
        <f t="shared" si="418"/>
        <v>328</v>
      </c>
      <c r="D1761" s="354">
        <f t="shared" si="418"/>
        <v>223</v>
      </c>
      <c r="E1761" s="354">
        <f t="shared" si="418"/>
        <v>79</v>
      </c>
      <c r="F1761" s="354">
        <f t="shared" si="418"/>
        <v>5</v>
      </c>
      <c r="G1761" s="354">
        <f t="shared" si="418"/>
        <v>227</v>
      </c>
      <c r="H1761" s="354">
        <f t="shared" si="418"/>
        <v>2305</v>
      </c>
      <c r="I1761" s="354">
        <f t="shared" si="418"/>
        <v>20</v>
      </c>
      <c r="J1761" s="354">
        <f t="shared" si="418"/>
        <v>2832</v>
      </c>
      <c r="K1761" s="354">
        <f t="shared" si="418"/>
        <v>1125</v>
      </c>
      <c r="L1761" s="354">
        <f t="shared" si="418"/>
        <v>533</v>
      </c>
      <c r="M1761" s="353"/>
      <c r="N1761" s="354">
        <f t="shared" ref="N1761:AC1761" si="419">N1408-N1407</f>
        <v>503</v>
      </c>
      <c r="O1761" s="354">
        <f t="shared" si="419"/>
        <v>46</v>
      </c>
      <c r="P1761" s="354">
        <f t="shared" si="419"/>
        <v>126</v>
      </c>
      <c r="Q1761" s="354">
        <f t="shared" si="419"/>
        <v>68</v>
      </c>
      <c r="R1761" s="354">
        <f t="shared" si="419"/>
        <v>21</v>
      </c>
      <c r="S1761" s="354">
        <f t="shared" si="419"/>
        <v>3</v>
      </c>
      <c r="T1761" s="354">
        <f t="shared" si="419"/>
        <v>143</v>
      </c>
      <c r="U1761" s="354">
        <f t="shared" si="419"/>
        <v>26</v>
      </c>
      <c r="V1761" s="354">
        <f t="shared" si="419"/>
        <v>95</v>
      </c>
      <c r="W1761" s="354">
        <f t="shared" si="419"/>
        <v>105</v>
      </c>
      <c r="X1761" s="354">
        <f t="shared" si="419"/>
        <v>27</v>
      </c>
      <c r="Y1761" s="354">
        <f t="shared" si="419"/>
        <v>204</v>
      </c>
      <c r="Z1761" s="354">
        <f t="shared" si="419"/>
        <v>146</v>
      </c>
      <c r="AA1761" s="354">
        <f t="shared" si="419"/>
        <v>179</v>
      </c>
      <c r="AB1761" s="354">
        <f t="shared" si="419"/>
        <v>93</v>
      </c>
      <c r="AC1761" s="354">
        <f t="shared" si="419"/>
        <v>49</v>
      </c>
      <c r="AD1761" s="353"/>
      <c r="AE1761" s="354">
        <f>AE1408-AE1407</f>
        <v>25</v>
      </c>
      <c r="AF1761" s="353"/>
      <c r="AG1761" s="354">
        <f t="shared" ref="AG1761:AI1761" si="420">AG1408-AG1407</f>
        <v>26</v>
      </c>
      <c r="AH1761" s="354">
        <f t="shared" si="420"/>
        <v>334</v>
      </c>
      <c r="AI1761" s="354">
        <f t="shared" si="420"/>
        <v>17</v>
      </c>
      <c r="AJ1761" s="353"/>
      <c r="AK1761" s="353"/>
      <c r="AL1761" s="353"/>
      <c r="AM1761" s="353"/>
      <c r="AN1761" s="353"/>
      <c r="AO1761" s="353"/>
      <c r="AP1761" s="353"/>
    </row>
    <row r="1762">
      <c r="A1762" s="347">
        <f t="shared" si="421"/>
        <v>44250</v>
      </c>
      <c r="B1762" s="348">
        <v>7.0</v>
      </c>
      <c r="C1762" s="348">
        <v>309.0</v>
      </c>
      <c r="D1762" s="348">
        <v>159.0</v>
      </c>
      <c r="E1762" s="348">
        <v>43.0</v>
      </c>
      <c r="F1762" s="348">
        <v>10.0</v>
      </c>
      <c r="G1762" s="348">
        <v>239.0</v>
      </c>
      <c r="H1762" s="348">
        <v>1814.0</v>
      </c>
      <c r="I1762" s="348">
        <v>27.0</v>
      </c>
      <c r="J1762" s="348">
        <v>2049.0</v>
      </c>
      <c r="K1762" s="348">
        <v>649.0</v>
      </c>
      <c r="L1762" s="348">
        <v>511.0</v>
      </c>
      <c r="M1762" s="348">
        <v>43.0</v>
      </c>
      <c r="N1762" s="348">
        <v>541.0</v>
      </c>
      <c r="O1762" s="348">
        <v>89.0</v>
      </c>
      <c r="P1762" s="348">
        <v>110.0</v>
      </c>
      <c r="Q1762" s="348">
        <v>17.0</v>
      </c>
      <c r="R1762" s="348">
        <v>1.0</v>
      </c>
      <c r="S1762" s="348">
        <v>60.0</v>
      </c>
      <c r="T1762" s="348">
        <v>156.0</v>
      </c>
      <c r="U1762" s="348">
        <v>54.0</v>
      </c>
      <c r="V1762" s="348">
        <v>36.0</v>
      </c>
      <c r="W1762" s="348">
        <v>107.0</v>
      </c>
      <c r="X1762" s="348">
        <v>45.0</v>
      </c>
      <c r="Y1762" s="348">
        <v>270.0</v>
      </c>
      <c r="Z1762" s="348">
        <v>171.0</v>
      </c>
      <c r="AA1762" s="348">
        <v>126.0</v>
      </c>
      <c r="AB1762" s="348">
        <v>59.0</v>
      </c>
      <c r="AC1762" s="348">
        <v>55.0</v>
      </c>
      <c r="AD1762" s="348">
        <v>11.0</v>
      </c>
      <c r="AE1762" s="348">
        <v>19.0</v>
      </c>
      <c r="AF1762" s="348">
        <v>17.0</v>
      </c>
      <c r="AG1762" s="348">
        <v>56.0</v>
      </c>
      <c r="AH1762" s="348">
        <v>122.0</v>
      </c>
      <c r="AI1762" s="348">
        <v>14.0</v>
      </c>
      <c r="AJ1762" s="353"/>
      <c r="AK1762" s="353"/>
      <c r="AL1762" s="353"/>
      <c r="AM1762" s="353"/>
      <c r="AN1762" s="353"/>
      <c r="AO1762" s="353"/>
      <c r="AP1762" s="353"/>
    </row>
    <row r="1763">
      <c r="A1763" s="345">
        <v>44251.0</v>
      </c>
      <c r="B1763" s="354">
        <f t="shared" ref="B1763:AB1763" si="422">B1410-B1409</f>
        <v>9</v>
      </c>
      <c r="C1763" s="354">
        <f t="shared" si="422"/>
        <v>292</v>
      </c>
      <c r="D1763" s="354">
        <f t="shared" si="422"/>
        <v>5</v>
      </c>
      <c r="E1763" s="354">
        <f t="shared" si="422"/>
        <v>66</v>
      </c>
      <c r="F1763" s="354">
        <f t="shared" si="422"/>
        <v>10</v>
      </c>
      <c r="G1763" s="354">
        <f t="shared" si="422"/>
        <v>253</v>
      </c>
      <c r="H1763" s="354">
        <f t="shared" si="422"/>
        <v>2443</v>
      </c>
      <c r="I1763" s="354">
        <f t="shared" si="422"/>
        <v>49</v>
      </c>
      <c r="J1763" s="354">
        <f t="shared" si="422"/>
        <v>1379</v>
      </c>
      <c r="K1763" s="354">
        <f t="shared" si="422"/>
        <v>569</v>
      </c>
      <c r="L1763" s="354">
        <f t="shared" si="422"/>
        <v>548</v>
      </c>
      <c r="M1763" s="354">
        <f t="shared" si="422"/>
        <v>15</v>
      </c>
      <c r="N1763" s="354">
        <f t="shared" si="422"/>
        <v>541</v>
      </c>
      <c r="O1763" s="354">
        <f t="shared" si="422"/>
        <v>67</v>
      </c>
      <c r="P1763" s="354">
        <f t="shared" si="422"/>
        <v>108</v>
      </c>
      <c r="Q1763" s="354">
        <f t="shared" si="422"/>
        <v>169</v>
      </c>
      <c r="R1763" s="354">
        <f t="shared" si="422"/>
        <v>19</v>
      </c>
      <c r="S1763" s="354">
        <f t="shared" si="422"/>
        <v>25</v>
      </c>
      <c r="T1763" s="354">
        <f t="shared" si="422"/>
        <v>41</v>
      </c>
      <c r="U1763" s="354">
        <f t="shared" si="422"/>
        <v>128</v>
      </c>
      <c r="V1763" s="354">
        <f t="shared" si="422"/>
        <v>127</v>
      </c>
      <c r="W1763" s="354">
        <f t="shared" si="422"/>
        <v>100</v>
      </c>
      <c r="X1763" s="354">
        <f t="shared" si="422"/>
        <v>17</v>
      </c>
      <c r="Y1763" s="354">
        <f t="shared" si="422"/>
        <v>294</v>
      </c>
      <c r="Z1763" s="354">
        <f t="shared" si="422"/>
        <v>42</v>
      </c>
      <c r="AA1763" s="354">
        <f t="shared" si="422"/>
        <v>93</v>
      </c>
      <c r="AB1763" s="354">
        <f t="shared" si="422"/>
        <v>55</v>
      </c>
      <c r="AC1763" s="353"/>
      <c r="AD1763" s="354">
        <f t="shared" ref="AD1763:AI1763" si="423">AD1410-AD1409</f>
        <v>19</v>
      </c>
      <c r="AE1763" s="354">
        <f t="shared" si="423"/>
        <v>34</v>
      </c>
      <c r="AF1763" s="354">
        <f t="shared" si="423"/>
        <v>19</v>
      </c>
      <c r="AG1763" s="354">
        <f t="shared" si="423"/>
        <v>49</v>
      </c>
      <c r="AH1763" s="354">
        <f t="shared" si="423"/>
        <v>142</v>
      </c>
      <c r="AI1763" s="354">
        <f t="shared" si="423"/>
        <v>8</v>
      </c>
      <c r="AJ1763" s="353"/>
      <c r="AK1763" s="353"/>
      <c r="AL1763" s="353"/>
      <c r="AM1763" s="353"/>
      <c r="AN1763" s="353"/>
      <c r="AO1763" s="353"/>
      <c r="AP1763" s="353"/>
    </row>
    <row r="1764">
      <c r="A1764" s="345">
        <v>44252.0</v>
      </c>
      <c r="B1764" s="353"/>
      <c r="C1764" s="348">
        <v>292.0</v>
      </c>
      <c r="D1764" s="348">
        <v>92.0</v>
      </c>
      <c r="E1764" s="348">
        <v>286.0</v>
      </c>
      <c r="F1764" s="348"/>
      <c r="G1764" s="348">
        <v>255.0</v>
      </c>
      <c r="H1764" s="348">
        <v>2320.0</v>
      </c>
      <c r="I1764" s="348">
        <v>42.0</v>
      </c>
      <c r="J1764" s="348">
        <v>1066.0</v>
      </c>
      <c r="K1764" s="348">
        <v>1237.0</v>
      </c>
      <c r="L1764" s="348">
        <v>621.0</v>
      </c>
      <c r="M1764" s="348">
        <v>27.0</v>
      </c>
      <c r="N1764" s="348">
        <v>712.0</v>
      </c>
      <c r="O1764" s="348">
        <v>71.0</v>
      </c>
      <c r="P1764" s="348">
        <v>216.0</v>
      </c>
      <c r="Q1764" s="348">
        <v>48.0</v>
      </c>
      <c r="R1764" s="348">
        <v>75.0</v>
      </c>
      <c r="S1764" s="348">
        <v>107.0</v>
      </c>
      <c r="T1764" s="348">
        <v>45.0</v>
      </c>
      <c r="U1764" s="348">
        <v>62.0</v>
      </c>
      <c r="V1764" s="348">
        <v>26.0</v>
      </c>
      <c r="W1764" s="348">
        <v>107.0</v>
      </c>
      <c r="X1764" s="348">
        <v>60.0</v>
      </c>
      <c r="Y1764" s="348">
        <v>327.0</v>
      </c>
      <c r="Z1764" s="348">
        <v>181.0</v>
      </c>
      <c r="AA1764" s="348">
        <v>130.0</v>
      </c>
      <c r="AB1764" s="348">
        <v>63.0</v>
      </c>
      <c r="AC1764" s="348"/>
      <c r="AD1764" s="348">
        <v>21.0</v>
      </c>
      <c r="AE1764" s="348">
        <v>32.0</v>
      </c>
      <c r="AF1764" s="348">
        <v>22.0</v>
      </c>
      <c r="AG1764" s="348">
        <v>30.0</v>
      </c>
      <c r="AH1764" s="348">
        <v>91.0</v>
      </c>
      <c r="AI1764" s="348">
        <v>22.0</v>
      </c>
      <c r="AJ1764" s="353"/>
      <c r="AK1764" s="353"/>
      <c r="AL1764" s="353"/>
      <c r="AM1764" s="353"/>
      <c r="AN1764" s="353"/>
      <c r="AO1764" s="353"/>
      <c r="AP1764" s="353"/>
    </row>
    <row r="1765">
      <c r="A1765" s="345">
        <v>44253.0</v>
      </c>
      <c r="B1765" s="354">
        <f t="shared" ref="B1765:AI1765" si="424">B1412-B1411</f>
        <v>21</v>
      </c>
      <c r="C1765" s="354">
        <f t="shared" si="424"/>
        <v>266</v>
      </c>
      <c r="D1765" s="354">
        <f t="shared" si="424"/>
        <v>269</v>
      </c>
      <c r="E1765" s="354">
        <f t="shared" si="424"/>
        <v>58</v>
      </c>
      <c r="F1765" s="354">
        <f t="shared" si="424"/>
        <v>15</v>
      </c>
      <c r="G1765" s="354">
        <f t="shared" si="424"/>
        <v>223</v>
      </c>
      <c r="H1765" s="354">
        <f t="shared" si="424"/>
        <v>1785</v>
      </c>
      <c r="I1765" s="354">
        <f t="shared" si="424"/>
        <v>52</v>
      </c>
      <c r="J1765" s="354">
        <f t="shared" si="424"/>
        <v>868</v>
      </c>
      <c r="K1765" s="354">
        <f t="shared" si="424"/>
        <v>1119</v>
      </c>
      <c r="L1765" s="354">
        <f t="shared" si="424"/>
        <v>535</v>
      </c>
      <c r="M1765" s="354">
        <f t="shared" si="424"/>
        <v>22</v>
      </c>
      <c r="N1765" s="354">
        <f t="shared" si="424"/>
        <v>432</v>
      </c>
      <c r="O1765" s="354">
        <f t="shared" si="424"/>
        <v>33</v>
      </c>
      <c r="P1765" s="354">
        <f t="shared" si="424"/>
        <v>109</v>
      </c>
      <c r="Q1765" s="354">
        <f t="shared" si="424"/>
        <v>116</v>
      </c>
      <c r="R1765" s="354">
        <f t="shared" si="424"/>
        <v>14</v>
      </c>
      <c r="S1765" s="354">
        <f t="shared" si="424"/>
        <v>121</v>
      </c>
      <c r="T1765" s="354">
        <f t="shared" si="424"/>
        <v>44</v>
      </c>
      <c r="U1765" s="354">
        <f t="shared" si="424"/>
        <v>147</v>
      </c>
      <c r="V1765" s="354">
        <f t="shared" si="424"/>
        <v>121</v>
      </c>
      <c r="W1765" s="354">
        <f t="shared" si="424"/>
        <v>116</v>
      </c>
      <c r="X1765" s="354">
        <f t="shared" si="424"/>
        <v>22</v>
      </c>
      <c r="Y1765" s="354">
        <f t="shared" si="424"/>
        <v>206</v>
      </c>
      <c r="Z1765" s="354">
        <f t="shared" si="424"/>
        <v>31</v>
      </c>
      <c r="AA1765" s="354">
        <f t="shared" si="424"/>
        <v>115</v>
      </c>
      <c r="AB1765" s="354">
        <f t="shared" si="424"/>
        <v>85</v>
      </c>
      <c r="AC1765" s="354">
        <f t="shared" si="424"/>
        <v>49</v>
      </c>
      <c r="AD1765" s="354">
        <f t="shared" si="424"/>
        <v>21</v>
      </c>
      <c r="AE1765" s="354">
        <f t="shared" si="424"/>
        <v>43</v>
      </c>
      <c r="AF1765" s="354">
        <f t="shared" si="424"/>
        <v>37</v>
      </c>
      <c r="AG1765" s="354">
        <f t="shared" si="424"/>
        <v>77</v>
      </c>
      <c r="AH1765" s="354">
        <f t="shared" si="424"/>
        <v>73</v>
      </c>
      <c r="AI1765" s="354">
        <f t="shared" si="424"/>
        <v>16</v>
      </c>
      <c r="AJ1765" s="353"/>
      <c r="AK1765" s="353"/>
      <c r="AL1765" s="353"/>
      <c r="AM1765" s="353"/>
      <c r="AN1765" s="353"/>
      <c r="AO1765" s="353"/>
      <c r="AP1765" s="353"/>
    </row>
    <row r="1766">
      <c r="A1766" s="345">
        <v>44254.0</v>
      </c>
      <c r="B1766" s="348">
        <v>8.0</v>
      </c>
      <c r="C1766" s="348">
        <v>347.0</v>
      </c>
      <c r="D1766" s="348">
        <v>42.0</v>
      </c>
      <c r="E1766" s="348">
        <v>88.0</v>
      </c>
      <c r="F1766" s="348">
        <v>12.0</v>
      </c>
      <c r="G1766" s="348">
        <v>218.0</v>
      </c>
      <c r="H1766" s="348">
        <v>1174.0</v>
      </c>
      <c r="I1766" s="348">
        <v>68.0</v>
      </c>
      <c r="J1766" s="348">
        <v>651.0</v>
      </c>
      <c r="K1766" s="348">
        <v>2500.0</v>
      </c>
      <c r="L1766" s="348">
        <v>517.0</v>
      </c>
      <c r="M1766" s="348">
        <v>25.0</v>
      </c>
      <c r="N1766" s="348">
        <v>467.0</v>
      </c>
      <c r="O1766" s="348">
        <v>93.0</v>
      </c>
      <c r="P1766" s="348">
        <v>125.0</v>
      </c>
      <c r="Q1766" s="348">
        <v>69.0</v>
      </c>
      <c r="R1766" s="348">
        <v>7.0</v>
      </c>
      <c r="S1766" s="348">
        <v>28.0</v>
      </c>
      <c r="T1766" s="348">
        <v>117.0</v>
      </c>
      <c r="U1766" s="348">
        <v>91.0</v>
      </c>
      <c r="V1766" s="348">
        <v>26.0</v>
      </c>
      <c r="W1766" s="348">
        <v>118.0</v>
      </c>
      <c r="X1766" s="348"/>
      <c r="Y1766" s="348">
        <v>238.0</v>
      </c>
      <c r="Z1766" s="348">
        <v>63.0</v>
      </c>
      <c r="AA1766" s="348">
        <v>35.0</v>
      </c>
      <c r="AB1766" s="348">
        <v>56.0</v>
      </c>
      <c r="AC1766" s="348"/>
      <c r="AD1766" s="348">
        <v>14.0</v>
      </c>
      <c r="AE1766" s="348">
        <v>29.0</v>
      </c>
      <c r="AF1766" s="348">
        <v>31.0</v>
      </c>
      <c r="AG1766" s="348">
        <v>43.0</v>
      </c>
      <c r="AH1766" s="348">
        <v>69.0</v>
      </c>
      <c r="AI1766" s="348">
        <v>13.0</v>
      </c>
      <c r="AJ1766" s="353"/>
      <c r="AK1766" s="353"/>
      <c r="AL1766" s="353"/>
      <c r="AM1766" s="353"/>
      <c r="AN1766" s="353"/>
      <c r="AO1766" s="353"/>
      <c r="AP1766" s="353"/>
    </row>
    <row r="1767">
      <c r="A1767" s="345">
        <v>44255.0</v>
      </c>
      <c r="B1767" s="353"/>
      <c r="C1767" s="348">
        <v>159.0</v>
      </c>
      <c r="D1767" s="348">
        <v>20.0</v>
      </c>
      <c r="E1767" s="348">
        <v>87.0</v>
      </c>
      <c r="F1767" s="348">
        <v>11.0</v>
      </c>
      <c r="G1767" s="348">
        <v>259.0</v>
      </c>
      <c r="H1767" s="348">
        <v>609.0</v>
      </c>
      <c r="I1767" s="348">
        <v>9.0</v>
      </c>
      <c r="J1767" s="348">
        <v>534.0</v>
      </c>
      <c r="K1767" s="348">
        <v>2732.0</v>
      </c>
      <c r="L1767" s="348">
        <v>463.0</v>
      </c>
      <c r="M1767" s="348">
        <v>27.0</v>
      </c>
      <c r="N1767" s="348">
        <v>465.0</v>
      </c>
      <c r="O1767" s="348">
        <v>64.0</v>
      </c>
      <c r="P1767" s="348">
        <v>115.0</v>
      </c>
      <c r="Q1767" s="348">
        <v>17.0</v>
      </c>
      <c r="R1767" s="348">
        <v>4.0</v>
      </c>
      <c r="S1767" s="348">
        <v>70.0</v>
      </c>
      <c r="T1767" s="348">
        <v>153.0</v>
      </c>
      <c r="U1767" s="348">
        <v>51.0</v>
      </c>
      <c r="V1767" s="348">
        <v>18.0</v>
      </c>
      <c r="W1767" s="348">
        <v>106.0</v>
      </c>
      <c r="X1767" s="348"/>
      <c r="Y1767" s="348">
        <v>244.0</v>
      </c>
      <c r="Z1767" s="348">
        <v>5.0</v>
      </c>
      <c r="AA1767" s="348">
        <v>95.0</v>
      </c>
      <c r="AB1767" s="348">
        <v>91.0</v>
      </c>
      <c r="AC1767" s="348"/>
      <c r="AD1767" s="348"/>
      <c r="AE1767" s="348">
        <v>28.0</v>
      </c>
      <c r="AF1767" s="348">
        <v>49.0</v>
      </c>
      <c r="AG1767" s="348">
        <v>128.0</v>
      </c>
      <c r="AH1767" s="348">
        <v>26.0</v>
      </c>
      <c r="AI1767" s="348">
        <v>10.0</v>
      </c>
      <c r="AJ1767" s="353"/>
      <c r="AK1767" s="353"/>
      <c r="AL1767" s="353"/>
      <c r="AM1767" s="353"/>
      <c r="AN1767" s="353"/>
      <c r="AO1767" s="353"/>
      <c r="AP1767" s="353"/>
    </row>
    <row r="1768">
      <c r="A1768" s="345">
        <v>44256.0</v>
      </c>
      <c r="B1768" s="354">
        <f t="shared" ref="B1768:AC1768" si="425">B1415-B1414</f>
        <v>16</v>
      </c>
      <c r="C1768" s="354">
        <f t="shared" si="425"/>
        <v>232</v>
      </c>
      <c r="D1768" s="354">
        <f t="shared" si="425"/>
        <v>50</v>
      </c>
      <c r="E1768" s="354">
        <f t="shared" si="425"/>
        <v>53</v>
      </c>
      <c r="F1768" s="354">
        <f t="shared" si="425"/>
        <v>10</v>
      </c>
      <c r="G1768" s="354">
        <f t="shared" si="425"/>
        <v>274</v>
      </c>
      <c r="H1768" s="354">
        <f t="shared" si="425"/>
        <v>3620</v>
      </c>
      <c r="I1768" s="354">
        <f t="shared" si="425"/>
        <v>48</v>
      </c>
      <c r="J1768" s="354">
        <f t="shared" si="425"/>
        <v>1692</v>
      </c>
      <c r="K1768" s="354">
        <f t="shared" si="425"/>
        <v>893</v>
      </c>
      <c r="L1768" s="354">
        <f t="shared" si="425"/>
        <v>457</v>
      </c>
      <c r="M1768" s="354">
        <f t="shared" si="425"/>
        <v>0</v>
      </c>
      <c r="N1768" s="354">
        <f t="shared" si="425"/>
        <v>501</v>
      </c>
      <c r="O1768" s="354">
        <f t="shared" si="425"/>
        <v>56</v>
      </c>
      <c r="P1768" s="354">
        <f t="shared" si="425"/>
        <v>128</v>
      </c>
      <c r="Q1768" s="354">
        <f t="shared" si="425"/>
        <v>53</v>
      </c>
      <c r="R1768" s="354">
        <f t="shared" si="425"/>
        <v>20</v>
      </c>
      <c r="S1768" s="354">
        <f t="shared" si="425"/>
        <v>23</v>
      </c>
      <c r="T1768" s="354">
        <f t="shared" si="425"/>
        <v>105</v>
      </c>
      <c r="U1768" s="354">
        <f t="shared" si="425"/>
        <v>30</v>
      </c>
      <c r="V1768" s="354">
        <f t="shared" si="425"/>
        <v>65</v>
      </c>
      <c r="W1768" s="354">
        <f t="shared" si="425"/>
        <v>100</v>
      </c>
      <c r="X1768" s="354">
        <f t="shared" si="425"/>
        <v>2</v>
      </c>
      <c r="Y1768" s="354">
        <f t="shared" si="425"/>
        <v>224</v>
      </c>
      <c r="Z1768" s="354">
        <f t="shared" si="425"/>
        <v>34</v>
      </c>
      <c r="AA1768" s="354">
        <f t="shared" si="425"/>
        <v>70</v>
      </c>
      <c r="AB1768" s="354">
        <f t="shared" si="425"/>
        <v>75</v>
      </c>
      <c r="AC1768" s="354">
        <f t="shared" si="425"/>
        <v>12</v>
      </c>
      <c r="AD1768" s="353"/>
      <c r="AE1768" s="354">
        <f t="shared" ref="AE1768:AI1768" si="426">AE1415-AE1414</f>
        <v>11</v>
      </c>
      <c r="AF1768" s="354">
        <f t="shared" si="426"/>
        <v>41</v>
      </c>
      <c r="AG1768" s="354">
        <f t="shared" si="426"/>
        <v>104</v>
      </c>
      <c r="AH1768" s="354">
        <f t="shared" si="426"/>
        <v>193</v>
      </c>
      <c r="AI1768" s="354">
        <f t="shared" si="426"/>
        <v>20</v>
      </c>
      <c r="AJ1768" s="353"/>
      <c r="AK1768" s="353"/>
      <c r="AL1768" s="353"/>
      <c r="AM1768" s="353"/>
      <c r="AN1768" s="353"/>
      <c r="AO1768" s="353"/>
      <c r="AP1768" s="353"/>
    </row>
    <row r="1769">
      <c r="A1769" s="345">
        <v>44257.0</v>
      </c>
      <c r="B1769" s="348">
        <v>4.0</v>
      </c>
      <c r="C1769" s="348">
        <v>225.0</v>
      </c>
      <c r="D1769" s="348">
        <v>181.0</v>
      </c>
      <c r="E1769" s="348">
        <v>54.0</v>
      </c>
      <c r="F1769" s="348">
        <v>10.0</v>
      </c>
      <c r="G1769" s="348">
        <v>266.0</v>
      </c>
      <c r="H1769" s="348">
        <v>2068.0</v>
      </c>
      <c r="I1769" s="348">
        <v>13.0</v>
      </c>
      <c r="J1769" s="348">
        <v>2239.0</v>
      </c>
      <c r="K1769" s="348">
        <v>820.0</v>
      </c>
      <c r="L1769" s="348">
        <v>528.0</v>
      </c>
      <c r="M1769" s="348">
        <v>45.0</v>
      </c>
      <c r="N1769" s="348">
        <v>578.0</v>
      </c>
      <c r="O1769" s="348">
        <v>119.0</v>
      </c>
      <c r="P1769" s="348">
        <v>106.0</v>
      </c>
      <c r="Q1769" s="348">
        <v>62.0</v>
      </c>
      <c r="R1769" s="348">
        <v>12.0</v>
      </c>
      <c r="S1769" s="348">
        <v>14.0</v>
      </c>
      <c r="T1769" s="348">
        <v>38.0</v>
      </c>
      <c r="U1769" s="348">
        <v>87.0</v>
      </c>
      <c r="V1769" s="348">
        <v>18.0</v>
      </c>
      <c r="W1769" s="348">
        <v>108.0</v>
      </c>
      <c r="X1769" s="348">
        <v>17.0</v>
      </c>
      <c r="Y1769" s="348">
        <v>306.0</v>
      </c>
      <c r="Z1769" s="348">
        <v>75.0</v>
      </c>
      <c r="AA1769" s="348">
        <v>74.0</v>
      </c>
      <c r="AB1769" s="348">
        <v>106.0</v>
      </c>
      <c r="AC1769" s="348">
        <v>12.0</v>
      </c>
      <c r="AD1769" s="348">
        <v>30.0</v>
      </c>
      <c r="AE1769" s="348">
        <v>28.0</v>
      </c>
      <c r="AF1769" s="348">
        <v>48.0</v>
      </c>
      <c r="AG1769" s="348">
        <v>99.0</v>
      </c>
      <c r="AH1769" s="348">
        <v>542.0</v>
      </c>
      <c r="AI1769" s="348">
        <v>16.0</v>
      </c>
      <c r="AJ1769" s="353"/>
      <c r="AK1769" s="353"/>
      <c r="AL1769" s="353"/>
      <c r="AM1769" s="353"/>
      <c r="AN1769" s="353"/>
      <c r="AO1769" s="353"/>
      <c r="AP1769" s="353"/>
    </row>
    <row r="1770">
      <c r="A1770" s="362">
        <v>44258.0</v>
      </c>
      <c r="B1770" s="354">
        <f t="shared" ref="B1770:AI1770" si="427">B1417-B1416</f>
        <v>6</v>
      </c>
      <c r="C1770" s="354">
        <f t="shared" si="427"/>
        <v>222</v>
      </c>
      <c r="D1770" s="354">
        <f t="shared" si="427"/>
        <v>27</v>
      </c>
      <c r="E1770" s="354">
        <f t="shared" si="427"/>
        <v>83</v>
      </c>
      <c r="F1770" s="354">
        <f t="shared" si="427"/>
        <v>14</v>
      </c>
      <c r="G1770" s="354">
        <f t="shared" si="427"/>
        <v>160</v>
      </c>
      <c r="H1770" s="354">
        <f t="shared" si="427"/>
        <v>2445</v>
      </c>
      <c r="I1770" s="354">
        <f t="shared" si="427"/>
        <v>58</v>
      </c>
      <c r="J1770" s="354">
        <f t="shared" si="427"/>
        <v>2233</v>
      </c>
      <c r="K1770" s="354">
        <f t="shared" si="427"/>
        <v>1324</v>
      </c>
      <c r="L1770" s="354">
        <f t="shared" si="427"/>
        <v>514</v>
      </c>
      <c r="M1770" s="354">
        <f t="shared" si="427"/>
        <v>25</v>
      </c>
      <c r="N1770" s="354">
        <f t="shared" si="427"/>
        <v>459</v>
      </c>
      <c r="O1770" s="354">
        <f t="shared" si="427"/>
        <v>30</v>
      </c>
      <c r="P1770" s="354">
        <f t="shared" si="427"/>
        <v>73</v>
      </c>
      <c r="Q1770" s="354">
        <f t="shared" si="427"/>
        <v>167</v>
      </c>
      <c r="R1770" s="354">
        <f t="shared" si="427"/>
        <v>19</v>
      </c>
      <c r="S1770" s="354">
        <f t="shared" si="427"/>
        <v>18</v>
      </c>
      <c r="T1770" s="354">
        <f t="shared" si="427"/>
        <v>61</v>
      </c>
      <c r="U1770" s="354">
        <f t="shared" si="427"/>
        <v>78</v>
      </c>
      <c r="V1770" s="354">
        <f t="shared" si="427"/>
        <v>19</v>
      </c>
      <c r="W1770" s="354">
        <f t="shared" si="427"/>
        <v>121</v>
      </c>
      <c r="X1770" s="354">
        <f t="shared" si="427"/>
        <v>30</v>
      </c>
      <c r="Y1770" s="354">
        <f t="shared" si="427"/>
        <v>270</v>
      </c>
      <c r="Z1770" s="354">
        <f t="shared" si="427"/>
        <v>88</v>
      </c>
      <c r="AA1770" s="354">
        <f t="shared" si="427"/>
        <v>69</v>
      </c>
      <c r="AB1770" s="354">
        <f t="shared" si="427"/>
        <v>165</v>
      </c>
      <c r="AC1770" s="354">
        <f t="shared" si="427"/>
        <v>11</v>
      </c>
      <c r="AD1770" s="354">
        <f t="shared" si="427"/>
        <v>16</v>
      </c>
      <c r="AE1770" s="354">
        <f t="shared" si="427"/>
        <v>29</v>
      </c>
      <c r="AF1770" s="354">
        <f t="shared" si="427"/>
        <v>36</v>
      </c>
      <c r="AG1770" s="354">
        <f t="shared" si="427"/>
        <v>51</v>
      </c>
      <c r="AH1770" s="354">
        <f t="shared" si="427"/>
        <v>126</v>
      </c>
      <c r="AI1770" s="354">
        <f t="shared" si="427"/>
        <v>6</v>
      </c>
      <c r="AJ1770" s="353"/>
      <c r="AK1770" s="353"/>
      <c r="AL1770" s="353"/>
      <c r="AM1770" s="353"/>
      <c r="AN1770" s="353"/>
      <c r="AO1770" s="353"/>
      <c r="AP1770" s="353"/>
    </row>
    <row r="1771">
      <c r="A1771" s="362">
        <v>44259.0</v>
      </c>
      <c r="B1771" s="348">
        <v>2.0</v>
      </c>
      <c r="C1771" s="348">
        <v>256.0</v>
      </c>
      <c r="D1771" s="348">
        <v>16.0</v>
      </c>
      <c r="E1771" s="348">
        <v>36.0</v>
      </c>
      <c r="F1771" s="348">
        <v>10.0</v>
      </c>
      <c r="G1771" s="348">
        <v>280.0</v>
      </c>
      <c r="H1771" s="348">
        <v>1733.0</v>
      </c>
      <c r="I1771" s="348">
        <v>21.0</v>
      </c>
      <c r="J1771" s="348">
        <v>1217.0</v>
      </c>
      <c r="K1771" s="348">
        <v>708.0</v>
      </c>
      <c r="L1771" s="348">
        <v>498.0</v>
      </c>
      <c r="M1771" s="348">
        <v>21.0</v>
      </c>
      <c r="N1771" s="348">
        <v>412.0</v>
      </c>
      <c r="O1771" s="348">
        <v>70.0</v>
      </c>
      <c r="P1771" s="348">
        <v>90.0</v>
      </c>
      <c r="Q1771" s="348">
        <v>71.0</v>
      </c>
      <c r="R1771" s="348">
        <v>17.0</v>
      </c>
      <c r="S1771" s="348">
        <v>3.0</v>
      </c>
      <c r="T1771" s="348">
        <v>46.0</v>
      </c>
      <c r="U1771" s="348">
        <v>103.0</v>
      </c>
      <c r="V1771" s="348">
        <v>11.0</v>
      </c>
      <c r="W1771" s="348">
        <v>116.0</v>
      </c>
      <c r="X1771" s="348">
        <v>6.0</v>
      </c>
      <c r="Y1771" s="348">
        <v>314.0</v>
      </c>
      <c r="Z1771" s="348">
        <v>53.0</v>
      </c>
      <c r="AA1771" s="348">
        <v>59.0</v>
      </c>
      <c r="AB1771" s="348">
        <v>70.0</v>
      </c>
      <c r="AC1771" s="348">
        <v>9.0</v>
      </c>
      <c r="AD1771" s="348">
        <v>11.0</v>
      </c>
      <c r="AE1771" s="348">
        <v>37.0</v>
      </c>
      <c r="AF1771" s="348">
        <v>48.0</v>
      </c>
      <c r="AG1771" s="348">
        <v>43.0</v>
      </c>
      <c r="AH1771" s="348">
        <v>46.0</v>
      </c>
      <c r="AI1771" s="348">
        <v>7.0</v>
      </c>
      <c r="AJ1771" s="353"/>
      <c r="AK1771" s="353"/>
      <c r="AL1771" s="353"/>
      <c r="AM1771" s="353"/>
      <c r="AN1771" s="353"/>
      <c r="AO1771" s="353"/>
      <c r="AP1771" s="353"/>
    </row>
    <row r="1772">
      <c r="A1772" s="345">
        <v>44260.0</v>
      </c>
      <c r="B1772" s="354">
        <f t="shared" ref="B1772:AI1772" si="428">B1419-B1418</f>
        <v>4</v>
      </c>
      <c r="C1772" s="354">
        <f t="shared" si="428"/>
        <v>252</v>
      </c>
      <c r="D1772" s="354">
        <f t="shared" si="428"/>
        <v>120</v>
      </c>
      <c r="E1772" s="354">
        <f t="shared" si="428"/>
        <v>81</v>
      </c>
      <c r="F1772" s="354">
        <f t="shared" si="428"/>
        <v>10</v>
      </c>
      <c r="G1772" s="354">
        <f t="shared" si="428"/>
        <v>95</v>
      </c>
      <c r="H1772" s="354">
        <f t="shared" si="428"/>
        <v>1166</v>
      </c>
      <c r="I1772" s="354">
        <f t="shared" si="428"/>
        <v>32</v>
      </c>
      <c r="J1772" s="354">
        <f t="shared" si="428"/>
        <v>1698</v>
      </c>
      <c r="K1772" s="354">
        <f t="shared" si="428"/>
        <v>291</v>
      </c>
      <c r="L1772" s="354">
        <f t="shared" si="428"/>
        <v>476</v>
      </c>
      <c r="M1772" s="354">
        <f t="shared" si="428"/>
        <v>30</v>
      </c>
      <c r="N1772" s="354">
        <f t="shared" si="428"/>
        <v>514</v>
      </c>
      <c r="O1772" s="354">
        <f t="shared" si="428"/>
        <v>82</v>
      </c>
      <c r="P1772" s="354">
        <f t="shared" si="428"/>
        <v>223</v>
      </c>
      <c r="Q1772" s="354">
        <f t="shared" si="428"/>
        <v>64</v>
      </c>
      <c r="R1772" s="354">
        <f t="shared" si="428"/>
        <v>17</v>
      </c>
      <c r="S1772" s="354">
        <f t="shared" si="428"/>
        <v>1</v>
      </c>
      <c r="T1772" s="354">
        <f t="shared" si="428"/>
        <v>46</v>
      </c>
      <c r="U1772" s="354">
        <f t="shared" si="428"/>
        <v>126</v>
      </c>
      <c r="V1772" s="354">
        <f t="shared" si="428"/>
        <v>16</v>
      </c>
      <c r="W1772" s="354">
        <f t="shared" si="428"/>
        <v>128</v>
      </c>
      <c r="X1772" s="354">
        <f t="shared" si="428"/>
        <v>23</v>
      </c>
      <c r="Y1772" s="354">
        <f t="shared" si="428"/>
        <v>263</v>
      </c>
      <c r="Z1772" s="354">
        <f t="shared" si="428"/>
        <v>10</v>
      </c>
      <c r="AA1772" s="354">
        <f t="shared" si="428"/>
        <v>79</v>
      </c>
      <c r="AB1772" s="354">
        <f t="shared" si="428"/>
        <v>99</v>
      </c>
      <c r="AC1772" s="354">
        <f t="shared" si="428"/>
        <v>13</v>
      </c>
      <c r="AD1772" s="354">
        <f t="shared" si="428"/>
        <v>16</v>
      </c>
      <c r="AE1772" s="354">
        <f t="shared" si="428"/>
        <v>14</v>
      </c>
      <c r="AF1772" s="354">
        <f t="shared" si="428"/>
        <v>33</v>
      </c>
      <c r="AG1772" s="354">
        <f t="shared" si="428"/>
        <v>50</v>
      </c>
      <c r="AH1772" s="354">
        <f t="shared" si="428"/>
        <v>240</v>
      </c>
      <c r="AI1772" s="354">
        <f t="shared" si="428"/>
        <v>17</v>
      </c>
      <c r="AJ1772" s="353"/>
      <c r="AK1772" s="353"/>
      <c r="AL1772" s="353"/>
      <c r="AM1772" s="353"/>
      <c r="AN1772" s="353"/>
      <c r="AO1772" s="353"/>
      <c r="AP1772" s="353"/>
    </row>
    <row r="1773">
      <c r="A1773" s="345">
        <v>44261.0</v>
      </c>
      <c r="B1773" s="348">
        <v>18.0</v>
      </c>
      <c r="C1773" s="348">
        <v>219.0</v>
      </c>
      <c r="D1773" s="348">
        <v>719.0</v>
      </c>
      <c r="E1773" s="348">
        <v>85.0</v>
      </c>
      <c r="F1773" s="348">
        <v>10.0</v>
      </c>
      <c r="G1773" s="348">
        <v>249.0</v>
      </c>
      <c r="H1773" s="348">
        <v>1697.0</v>
      </c>
      <c r="I1773" s="348">
        <v>34.0</v>
      </c>
      <c r="J1773" s="348">
        <v>1325.0</v>
      </c>
      <c r="K1773" s="348">
        <v>47.0</v>
      </c>
      <c r="L1773" s="348">
        <v>463.0</v>
      </c>
      <c r="M1773" s="348">
        <v>26.0</v>
      </c>
      <c r="N1773" s="348">
        <v>474.0</v>
      </c>
      <c r="O1773" s="348">
        <v>164.0</v>
      </c>
      <c r="P1773" s="348">
        <v>181.0</v>
      </c>
      <c r="Q1773" s="348">
        <v>35.0</v>
      </c>
      <c r="R1773" s="348">
        <v>18.0</v>
      </c>
      <c r="S1773" s="348">
        <v>26.0</v>
      </c>
      <c r="T1773" s="348">
        <v>98.0</v>
      </c>
      <c r="U1773" s="348">
        <v>88.0</v>
      </c>
      <c r="V1773" s="348">
        <v>8.0</v>
      </c>
      <c r="W1773" s="348">
        <v>90.0</v>
      </c>
      <c r="X1773" s="348">
        <v>24.0</v>
      </c>
      <c r="Y1773" s="348">
        <v>310.0</v>
      </c>
      <c r="Z1773" s="348">
        <v>4.0</v>
      </c>
      <c r="AA1773" s="348">
        <v>69.0</v>
      </c>
      <c r="AB1773" s="348">
        <v>87.0</v>
      </c>
      <c r="AC1773" s="348">
        <v>19.0</v>
      </c>
      <c r="AD1773" s="348">
        <v>53.0</v>
      </c>
      <c r="AE1773" s="348">
        <v>29.0</v>
      </c>
      <c r="AF1773" s="348">
        <v>27.0</v>
      </c>
      <c r="AG1773" s="348">
        <v>89.0</v>
      </c>
      <c r="AH1773" s="348">
        <v>30.0</v>
      </c>
      <c r="AI1773" s="348">
        <v>10.0</v>
      </c>
      <c r="AJ1773" s="353"/>
      <c r="AK1773" s="353"/>
      <c r="AL1773" s="353"/>
      <c r="AM1773" s="353"/>
      <c r="AN1773" s="353"/>
      <c r="AO1773" s="353"/>
      <c r="AP1773" s="353"/>
    </row>
    <row r="1774">
      <c r="A1774" s="353"/>
      <c r="B1774" s="353"/>
      <c r="C1774" s="353"/>
      <c r="D1774" s="353"/>
      <c r="E1774" s="353"/>
      <c r="F1774" s="353"/>
      <c r="G1774" s="353"/>
      <c r="H1774" s="354"/>
      <c r="I1774" s="353"/>
      <c r="J1774" s="354"/>
      <c r="K1774" s="353"/>
      <c r="L1774" s="354"/>
      <c r="M1774" s="353"/>
      <c r="N1774" s="353"/>
      <c r="O1774" s="353"/>
      <c r="P1774" s="353"/>
      <c r="Q1774" s="353"/>
      <c r="R1774" s="353"/>
      <c r="S1774" s="353"/>
      <c r="T1774" s="353"/>
      <c r="U1774" s="353"/>
      <c r="V1774" s="353"/>
      <c r="W1774" s="353"/>
      <c r="X1774" s="353"/>
      <c r="Y1774" s="353"/>
      <c r="Z1774" s="353"/>
      <c r="AA1774" s="353"/>
      <c r="AB1774" s="353"/>
      <c r="AC1774" s="353"/>
      <c r="AD1774" s="353"/>
      <c r="AE1774" s="353"/>
      <c r="AF1774" s="353"/>
      <c r="AG1774" s="353"/>
      <c r="AH1774" s="353"/>
      <c r="AI1774" s="353"/>
      <c r="AJ1774" s="353"/>
      <c r="AK1774" s="353"/>
      <c r="AL1774" s="353"/>
      <c r="AM1774" s="353"/>
      <c r="AN1774" s="353"/>
      <c r="AO1774" s="353"/>
      <c r="AP1774" s="353"/>
    </row>
    <row r="1775">
      <c r="A1775" s="370" t="s">
        <v>789</v>
      </c>
      <c r="B1775" s="335" t="s">
        <v>626</v>
      </c>
      <c r="C1775" s="335" t="s">
        <v>627</v>
      </c>
      <c r="D1775" s="335" t="s">
        <v>595</v>
      </c>
      <c r="E1775" s="335" t="s">
        <v>785</v>
      </c>
      <c r="F1775" s="335" t="s">
        <v>123</v>
      </c>
      <c r="G1775" s="335" t="s">
        <v>629</v>
      </c>
      <c r="H1775" s="336" t="s">
        <v>630</v>
      </c>
      <c r="I1775" s="335" t="s">
        <v>223</v>
      </c>
      <c r="J1775" s="336" t="s">
        <v>631</v>
      </c>
      <c r="K1775" s="335" t="s">
        <v>632</v>
      </c>
      <c r="L1775" s="336" t="s">
        <v>633</v>
      </c>
      <c r="M1775" s="335" t="s">
        <v>634</v>
      </c>
      <c r="N1775" s="335" t="s">
        <v>635</v>
      </c>
      <c r="O1775" s="335" t="s">
        <v>636</v>
      </c>
      <c r="P1775" s="335" t="s">
        <v>637</v>
      </c>
      <c r="Q1775" s="335" t="s">
        <v>638</v>
      </c>
      <c r="R1775" s="335" t="s">
        <v>639</v>
      </c>
      <c r="S1775" s="335" t="s">
        <v>640</v>
      </c>
      <c r="T1775" s="335" t="s">
        <v>641</v>
      </c>
      <c r="U1775" s="335" t="s">
        <v>642</v>
      </c>
      <c r="V1775" s="335" t="s">
        <v>643</v>
      </c>
      <c r="W1775" s="335" t="s">
        <v>644</v>
      </c>
      <c r="X1775" s="335" t="s">
        <v>645</v>
      </c>
      <c r="Y1775" s="335" t="s">
        <v>646</v>
      </c>
      <c r="Z1775" s="335" t="s">
        <v>647</v>
      </c>
      <c r="AA1775" s="335" t="s">
        <v>648</v>
      </c>
      <c r="AB1775" s="335" t="s">
        <v>649</v>
      </c>
      <c r="AC1775" s="335" t="s">
        <v>650</v>
      </c>
      <c r="AD1775" s="335" t="s">
        <v>651</v>
      </c>
      <c r="AE1775" s="335" t="s">
        <v>652</v>
      </c>
      <c r="AF1775" s="335" t="s">
        <v>653</v>
      </c>
      <c r="AG1775" s="335" t="s">
        <v>654</v>
      </c>
      <c r="AH1775" s="335" t="s">
        <v>655</v>
      </c>
      <c r="AI1775" s="335" t="s">
        <v>195</v>
      </c>
      <c r="AJ1775" s="335" t="s">
        <v>656</v>
      </c>
      <c r="AK1775" s="335"/>
      <c r="AL1775" s="335"/>
      <c r="AM1775" s="335"/>
      <c r="AN1775" s="335"/>
      <c r="AO1775" s="335"/>
      <c r="AP1775" s="335"/>
    </row>
    <row r="1776">
      <c r="A1776" s="337">
        <v>43908.0</v>
      </c>
      <c r="B1776" s="353"/>
      <c r="C1776" s="338">
        <v>1.0</v>
      </c>
      <c r="D1776" s="338">
        <v>1.0</v>
      </c>
      <c r="E1776" s="353"/>
      <c r="F1776" s="353"/>
      <c r="G1776" s="353"/>
      <c r="H1776" s="339">
        <v>12.0</v>
      </c>
      <c r="I1776" s="353"/>
      <c r="J1776" s="339">
        <v>1.0</v>
      </c>
      <c r="K1776" s="338">
        <v>2.0</v>
      </c>
      <c r="L1776" s="339">
        <v>1.0</v>
      </c>
      <c r="M1776" s="353"/>
      <c r="N1776" s="353"/>
      <c r="O1776" s="353"/>
      <c r="P1776" s="353"/>
      <c r="Q1776" s="353"/>
      <c r="R1776" s="353"/>
      <c r="S1776" s="353"/>
      <c r="T1776" s="353"/>
      <c r="U1776" s="353"/>
      <c r="V1776" s="353"/>
      <c r="W1776" s="338">
        <v>1.0</v>
      </c>
      <c r="X1776" s="353"/>
      <c r="Y1776" s="353"/>
      <c r="Z1776" s="353"/>
      <c r="AA1776" s="353"/>
      <c r="AB1776" s="353"/>
      <c r="AC1776" s="353"/>
      <c r="AD1776" s="353"/>
      <c r="AE1776" s="353"/>
      <c r="AF1776" s="353"/>
      <c r="AG1776" s="353"/>
      <c r="AH1776" s="353"/>
      <c r="AI1776" s="353"/>
      <c r="AJ1776" s="353"/>
      <c r="AK1776" s="353"/>
      <c r="AL1776" s="353"/>
      <c r="AM1776" s="353"/>
      <c r="AN1776" s="353"/>
      <c r="AO1776" s="353"/>
      <c r="AP1776" s="353"/>
    </row>
    <row r="1777">
      <c r="A1777" s="337">
        <v>43909.0</v>
      </c>
      <c r="B1777" s="353"/>
      <c r="C1777" s="338">
        <v>1.0</v>
      </c>
      <c r="D1777" s="338">
        <v>1.0</v>
      </c>
      <c r="E1777" s="353"/>
      <c r="F1777" s="353"/>
      <c r="G1777" s="353"/>
      <c r="H1777" s="354"/>
      <c r="I1777" s="353"/>
      <c r="J1777" s="354"/>
      <c r="K1777" s="353"/>
      <c r="L1777" s="339">
        <v>1.0</v>
      </c>
      <c r="M1777" s="353"/>
      <c r="N1777" s="353"/>
      <c r="O1777" s="353"/>
      <c r="P1777" s="353"/>
      <c r="Q1777" s="353"/>
      <c r="R1777" s="353"/>
      <c r="S1777" s="353"/>
      <c r="T1777" s="353"/>
      <c r="U1777" s="353"/>
      <c r="V1777" s="353"/>
      <c r="W1777" s="338">
        <v>1.0</v>
      </c>
      <c r="X1777" s="353"/>
      <c r="Y1777" s="353"/>
      <c r="Z1777" s="353"/>
      <c r="AA1777" s="353"/>
      <c r="AB1777" s="353"/>
      <c r="AC1777" s="353"/>
      <c r="AD1777" s="353"/>
      <c r="AE1777" s="353"/>
      <c r="AF1777" s="353"/>
      <c r="AG1777" s="353"/>
      <c r="AH1777" s="353"/>
      <c r="AI1777" s="353"/>
      <c r="AJ1777" s="353"/>
      <c r="AK1777" s="353"/>
      <c r="AL1777" s="353"/>
      <c r="AM1777" s="353"/>
      <c r="AN1777" s="353"/>
      <c r="AO1777" s="353"/>
      <c r="AP1777" s="353"/>
    </row>
    <row r="1778">
      <c r="A1778" s="337">
        <v>43910.0</v>
      </c>
      <c r="B1778" s="353"/>
      <c r="C1778" s="338">
        <v>1.0</v>
      </c>
      <c r="D1778" s="338">
        <v>1.0</v>
      </c>
      <c r="E1778" s="353"/>
      <c r="F1778" s="353"/>
      <c r="G1778" s="353"/>
      <c r="H1778" s="339">
        <v>18.0</v>
      </c>
      <c r="I1778" s="353"/>
      <c r="J1778" s="339">
        <v>7.0</v>
      </c>
      <c r="K1778" s="338">
        <v>3.0</v>
      </c>
      <c r="L1778" s="339">
        <v>1.0</v>
      </c>
      <c r="M1778" s="353"/>
      <c r="N1778" s="353"/>
      <c r="O1778" s="353"/>
      <c r="P1778" s="353"/>
      <c r="Q1778" s="353"/>
      <c r="R1778" s="353"/>
      <c r="S1778" s="353"/>
      <c r="T1778" s="353"/>
      <c r="U1778" s="353"/>
      <c r="V1778" s="353"/>
      <c r="W1778" s="338">
        <v>1.0</v>
      </c>
      <c r="X1778" s="353"/>
      <c r="Y1778" s="353"/>
      <c r="Z1778" s="353"/>
      <c r="AA1778" s="353"/>
      <c r="AB1778" s="353"/>
      <c r="AC1778" s="353"/>
      <c r="AD1778" s="353"/>
      <c r="AE1778" s="353"/>
      <c r="AF1778" s="353"/>
      <c r="AG1778" s="353"/>
      <c r="AH1778" s="353"/>
      <c r="AI1778" s="353"/>
      <c r="AJ1778" s="353"/>
      <c r="AK1778" s="353"/>
      <c r="AL1778" s="353"/>
      <c r="AM1778" s="353"/>
      <c r="AN1778" s="353"/>
      <c r="AO1778" s="353"/>
      <c r="AP1778" s="353"/>
    </row>
    <row r="1779">
      <c r="A1779" s="337">
        <v>43911.0</v>
      </c>
      <c r="B1779" s="353"/>
      <c r="C1779" s="338">
        <v>1.0</v>
      </c>
      <c r="D1779" s="338">
        <v>2.0</v>
      </c>
      <c r="E1779" s="353"/>
      <c r="F1779" s="353"/>
      <c r="G1779" s="353"/>
      <c r="H1779" s="339">
        <v>23.0</v>
      </c>
      <c r="I1779" s="353"/>
      <c r="J1779" s="339">
        <v>7.0</v>
      </c>
      <c r="K1779" s="338">
        <v>3.0</v>
      </c>
      <c r="L1779" s="339">
        <v>1.0</v>
      </c>
      <c r="M1779" s="353"/>
      <c r="N1779" s="353"/>
      <c r="O1779" s="353"/>
      <c r="P1779" s="353"/>
      <c r="Q1779" s="353"/>
      <c r="R1779" s="353"/>
      <c r="S1779" s="353"/>
      <c r="T1779" s="353"/>
      <c r="U1779" s="353"/>
      <c r="V1779" s="353"/>
      <c r="W1779" s="338">
        <v>1.0</v>
      </c>
      <c r="X1779" s="353"/>
      <c r="Y1779" s="353"/>
      <c r="Z1779" s="353"/>
      <c r="AA1779" s="353"/>
      <c r="AB1779" s="353"/>
      <c r="AC1779" s="353"/>
      <c r="AD1779" s="353"/>
      <c r="AE1779" s="353"/>
      <c r="AF1779" s="353"/>
      <c r="AG1779" s="353"/>
      <c r="AH1779" s="353"/>
      <c r="AI1779" s="353"/>
      <c r="AJ1779" s="353"/>
      <c r="AK1779" s="353"/>
      <c r="AL1779" s="353"/>
      <c r="AM1779" s="353"/>
      <c r="AN1779" s="353"/>
      <c r="AO1779" s="353"/>
      <c r="AP1779" s="353"/>
    </row>
    <row r="1780">
      <c r="A1780" s="337">
        <v>43912.0</v>
      </c>
      <c r="B1780" s="353"/>
      <c r="C1780" s="338">
        <v>2.0</v>
      </c>
      <c r="D1780" s="338">
        <v>3.0</v>
      </c>
      <c r="E1780" s="353"/>
      <c r="F1780" s="353"/>
      <c r="G1780" s="353"/>
      <c r="H1780" s="339">
        <v>29.0</v>
      </c>
      <c r="I1780" s="353"/>
      <c r="J1780" s="339">
        <v>9.0</v>
      </c>
      <c r="K1780" s="338">
        <v>3.0</v>
      </c>
      <c r="L1780" s="339">
        <v>1.0</v>
      </c>
      <c r="M1780" s="353"/>
      <c r="N1780" s="353"/>
      <c r="O1780" s="353"/>
      <c r="P1780" s="353"/>
      <c r="Q1780" s="353"/>
      <c r="R1780" s="353"/>
      <c r="S1780" s="353"/>
      <c r="T1780" s="353"/>
      <c r="U1780" s="353"/>
      <c r="V1780" s="353"/>
      <c r="W1780" s="338">
        <v>1.0</v>
      </c>
      <c r="X1780" s="353"/>
      <c r="Y1780" s="353"/>
      <c r="Z1780" s="353"/>
      <c r="AA1780" s="353"/>
      <c r="AB1780" s="353"/>
      <c r="AC1780" s="353"/>
      <c r="AD1780" s="353"/>
      <c r="AE1780" s="353"/>
      <c r="AF1780" s="353"/>
      <c r="AG1780" s="353"/>
      <c r="AH1780" s="353"/>
      <c r="AI1780" s="353"/>
      <c r="AJ1780" s="353"/>
      <c r="AK1780" s="353"/>
      <c r="AL1780" s="353"/>
      <c r="AM1780" s="353"/>
      <c r="AN1780" s="353"/>
      <c r="AO1780" s="353"/>
      <c r="AP1780" s="353"/>
    </row>
    <row r="1781">
      <c r="A1781" s="337">
        <v>43913.0</v>
      </c>
      <c r="B1781" s="353"/>
      <c r="C1781" s="338">
        <v>2.0</v>
      </c>
      <c r="D1781" s="338">
        <v>3.0</v>
      </c>
      <c r="E1781" s="353"/>
      <c r="F1781" s="353"/>
      <c r="G1781" s="353"/>
      <c r="H1781" s="339">
        <v>29.0</v>
      </c>
      <c r="I1781" s="353"/>
      <c r="J1781" s="339">
        <v>9.0</v>
      </c>
      <c r="K1781" s="338">
        <v>3.0</v>
      </c>
      <c r="L1781" s="339">
        <v>1.0</v>
      </c>
      <c r="M1781" s="353"/>
      <c r="N1781" s="353"/>
      <c r="O1781" s="353"/>
      <c r="P1781" s="353"/>
      <c r="Q1781" s="353"/>
      <c r="R1781" s="353"/>
      <c r="S1781" s="353"/>
      <c r="T1781" s="353"/>
      <c r="U1781" s="353"/>
      <c r="V1781" s="353"/>
      <c r="W1781" s="338">
        <v>1.0</v>
      </c>
      <c r="X1781" s="353"/>
      <c r="Y1781" s="338">
        <v>1.0</v>
      </c>
      <c r="Z1781" s="353"/>
      <c r="AA1781" s="353"/>
      <c r="AB1781" s="353"/>
      <c r="AC1781" s="353"/>
      <c r="AD1781" s="353"/>
      <c r="AE1781" s="353"/>
      <c r="AF1781" s="353"/>
      <c r="AG1781" s="353"/>
      <c r="AH1781" s="353"/>
      <c r="AI1781" s="353"/>
      <c r="AJ1781" s="353"/>
      <c r="AK1781" s="353"/>
      <c r="AL1781" s="353"/>
      <c r="AM1781" s="353"/>
      <c r="AN1781" s="353"/>
      <c r="AO1781" s="353"/>
      <c r="AP1781" s="353"/>
    </row>
    <row r="1782">
      <c r="A1782" s="337">
        <v>43914.0</v>
      </c>
      <c r="B1782" s="353"/>
      <c r="C1782" s="338">
        <v>2.0</v>
      </c>
      <c r="D1782" s="338">
        <v>4.0</v>
      </c>
      <c r="E1782" s="353"/>
      <c r="F1782" s="353"/>
      <c r="G1782" s="338">
        <v>1.0</v>
      </c>
      <c r="H1782" s="339">
        <v>31.0</v>
      </c>
      <c r="I1782" s="353"/>
      <c r="J1782" s="339">
        <v>10.0</v>
      </c>
      <c r="K1782" s="338">
        <v>3.0</v>
      </c>
      <c r="L1782" s="339">
        <v>1.0</v>
      </c>
      <c r="M1782" s="353"/>
      <c r="N1782" s="353"/>
      <c r="O1782" s="353"/>
      <c r="P1782" s="353"/>
      <c r="Q1782" s="353"/>
      <c r="R1782" s="338">
        <v>1.0</v>
      </c>
      <c r="S1782" s="353"/>
      <c r="T1782" s="353"/>
      <c r="U1782" s="353"/>
      <c r="V1782" s="353"/>
      <c r="W1782" s="338">
        <v>1.0</v>
      </c>
      <c r="X1782" s="353"/>
      <c r="Y1782" s="338">
        <v>1.0</v>
      </c>
      <c r="Z1782" s="353"/>
      <c r="AA1782" s="353"/>
      <c r="AB1782" s="353"/>
      <c r="AC1782" s="353"/>
      <c r="AD1782" s="353"/>
      <c r="AE1782" s="353"/>
      <c r="AF1782" s="353"/>
      <c r="AG1782" s="353"/>
      <c r="AH1782" s="353"/>
      <c r="AI1782" s="353"/>
      <c r="AJ1782" s="353"/>
      <c r="AK1782" s="353"/>
      <c r="AL1782" s="353"/>
      <c r="AM1782" s="353"/>
      <c r="AN1782" s="353"/>
      <c r="AO1782" s="353"/>
      <c r="AP1782" s="353"/>
    </row>
    <row r="1783">
      <c r="A1783" s="337">
        <v>43915.0</v>
      </c>
      <c r="B1783" s="353"/>
      <c r="C1783" s="338">
        <v>2.0</v>
      </c>
      <c r="D1783" s="338">
        <v>4.0</v>
      </c>
      <c r="E1783" s="353"/>
      <c r="F1783" s="353"/>
      <c r="G1783" s="338">
        <v>2.0</v>
      </c>
      <c r="H1783" s="339">
        <v>31.0</v>
      </c>
      <c r="I1783" s="353"/>
      <c r="J1783" s="339">
        <v>10.0</v>
      </c>
      <c r="K1783" s="338">
        <v>4.0</v>
      </c>
      <c r="L1783" s="339">
        <v>1.0</v>
      </c>
      <c r="M1783" s="353"/>
      <c r="N1783" s="353"/>
      <c r="O1783" s="353"/>
      <c r="P1783" s="353"/>
      <c r="Q1783" s="353"/>
      <c r="R1783" s="338">
        <v>1.0</v>
      </c>
      <c r="S1783" s="353"/>
      <c r="T1783" s="338">
        <v>1.0</v>
      </c>
      <c r="U1783" s="353"/>
      <c r="V1783" s="353"/>
      <c r="W1783" s="338">
        <v>1.0</v>
      </c>
      <c r="X1783" s="353"/>
      <c r="Y1783" s="338">
        <v>1.0</v>
      </c>
      <c r="Z1783" s="353"/>
      <c r="AA1783" s="353"/>
      <c r="AB1783" s="353"/>
      <c r="AC1783" s="353"/>
      <c r="AD1783" s="353"/>
      <c r="AE1783" s="353"/>
      <c r="AF1783" s="353"/>
      <c r="AG1783" s="353"/>
      <c r="AH1783" s="353"/>
      <c r="AI1783" s="353"/>
      <c r="AJ1783" s="353"/>
      <c r="AK1783" s="353"/>
      <c r="AL1783" s="353"/>
      <c r="AM1783" s="353"/>
      <c r="AN1783" s="353"/>
      <c r="AO1783" s="353"/>
      <c r="AP1783" s="353"/>
    </row>
    <row r="1784">
      <c r="A1784" s="337">
        <v>43916.0</v>
      </c>
      <c r="B1784" s="353"/>
      <c r="C1784" s="338">
        <v>2.0</v>
      </c>
      <c r="D1784" s="338">
        <v>4.0</v>
      </c>
      <c r="E1784" s="353"/>
      <c r="F1784" s="353"/>
      <c r="G1784" s="338">
        <v>2.0</v>
      </c>
      <c r="H1784" s="339">
        <v>46.0</v>
      </c>
      <c r="I1784" s="353"/>
      <c r="J1784" s="339">
        <v>11.0</v>
      </c>
      <c r="K1784" s="338">
        <v>6.0</v>
      </c>
      <c r="L1784" s="339">
        <v>3.0</v>
      </c>
      <c r="M1784" s="353"/>
      <c r="N1784" s="353"/>
      <c r="O1784" s="353"/>
      <c r="P1784" s="353"/>
      <c r="Q1784" s="353"/>
      <c r="R1784" s="338">
        <v>1.0</v>
      </c>
      <c r="S1784" s="353"/>
      <c r="T1784" s="338">
        <v>1.0</v>
      </c>
      <c r="U1784" s="353"/>
      <c r="V1784" s="353"/>
      <c r="W1784" s="338">
        <v>1.0</v>
      </c>
      <c r="X1784" s="353"/>
      <c r="Y1784" s="338">
        <v>1.0</v>
      </c>
      <c r="Z1784" s="353"/>
      <c r="AA1784" s="353"/>
      <c r="AB1784" s="353"/>
      <c r="AC1784" s="353"/>
      <c r="AD1784" s="353"/>
      <c r="AE1784" s="353"/>
      <c r="AF1784" s="353"/>
      <c r="AG1784" s="353"/>
      <c r="AH1784" s="353"/>
      <c r="AI1784" s="353"/>
      <c r="AJ1784" s="353"/>
      <c r="AK1784" s="353"/>
      <c r="AL1784" s="353"/>
      <c r="AM1784" s="353"/>
      <c r="AN1784" s="353"/>
      <c r="AO1784" s="353"/>
      <c r="AP1784" s="353"/>
    </row>
    <row r="1785">
      <c r="A1785" s="337">
        <v>43917.0</v>
      </c>
      <c r="B1785" s="353"/>
      <c r="C1785" s="338">
        <v>2.0</v>
      </c>
      <c r="D1785" s="338">
        <v>4.0</v>
      </c>
      <c r="E1785" s="353"/>
      <c r="F1785" s="353"/>
      <c r="G1785" s="338">
        <v>2.0</v>
      </c>
      <c r="H1785" s="339">
        <v>51.0</v>
      </c>
      <c r="I1785" s="353"/>
      <c r="J1785" s="339">
        <v>14.0</v>
      </c>
      <c r="K1785" s="338">
        <v>6.0</v>
      </c>
      <c r="L1785" s="339">
        <v>4.0</v>
      </c>
      <c r="M1785" s="353"/>
      <c r="N1785" s="353"/>
      <c r="O1785" s="353"/>
      <c r="P1785" s="353"/>
      <c r="Q1785" s="353"/>
      <c r="R1785" s="338">
        <v>1.0</v>
      </c>
      <c r="S1785" s="353"/>
      <c r="T1785" s="338">
        <v>1.0</v>
      </c>
      <c r="U1785" s="353"/>
      <c r="V1785" s="353"/>
      <c r="W1785" s="338">
        <v>1.0</v>
      </c>
      <c r="X1785" s="353"/>
      <c r="Y1785" s="338">
        <v>1.0</v>
      </c>
      <c r="Z1785" s="353"/>
      <c r="AA1785" s="353"/>
      <c r="AB1785" s="353"/>
      <c r="AC1785" s="353"/>
      <c r="AD1785" s="353"/>
      <c r="AE1785" s="353"/>
      <c r="AF1785" s="353"/>
      <c r="AG1785" s="353"/>
      <c r="AH1785" s="353"/>
      <c r="AI1785" s="353"/>
      <c r="AJ1785" s="353"/>
      <c r="AK1785" s="353"/>
      <c r="AL1785" s="353"/>
      <c r="AM1785" s="353"/>
      <c r="AN1785" s="353"/>
      <c r="AO1785" s="353"/>
      <c r="AP1785" s="353"/>
    </row>
    <row r="1786">
      <c r="A1786" s="337">
        <v>43918.0</v>
      </c>
      <c r="B1786" s="353"/>
      <c r="C1786" s="338">
        <v>2.0</v>
      </c>
      <c r="D1786" s="338">
        <v>4.0</v>
      </c>
      <c r="E1786" s="353"/>
      <c r="F1786" s="353"/>
      <c r="G1786" s="338">
        <v>2.0</v>
      </c>
      <c r="H1786" s="339">
        <v>62.0</v>
      </c>
      <c r="I1786" s="353"/>
      <c r="J1786" s="339">
        <v>17.0</v>
      </c>
      <c r="K1786" s="338">
        <v>7.0</v>
      </c>
      <c r="L1786" s="339">
        <v>4.0</v>
      </c>
      <c r="M1786" s="353"/>
      <c r="N1786" s="353"/>
      <c r="O1786" s="353"/>
      <c r="P1786" s="353"/>
      <c r="Q1786" s="353"/>
      <c r="R1786" s="338">
        <v>1.0</v>
      </c>
      <c r="S1786" s="353"/>
      <c r="T1786" s="338">
        <v>1.0</v>
      </c>
      <c r="U1786" s="353"/>
      <c r="V1786" s="353"/>
      <c r="W1786" s="338">
        <v>1.0</v>
      </c>
      <c r="X1786" s="353"/>
      <c r="Y1786" s="338">
        <v>1.0</v>
      </c>
      <c r="Z1786" s="353"/>
      <c r="AA1786" s="353"/>
      <c r="AB1786" s="353"/>
      <c r="AC1786" s="353"/>
      <c r="AD1786" s="353"/>
      <c r="AE1786" s="353"/>
      <c r="AF1786" s="353"/>
      <c r="AG1786" s="353"/>
      <c r="AH1786" s="353"/>
      <c r="AI1786" s="353"/>
      <c r="AJ1786" s="353"/>
      <c r="AK1786" s="353"/>
      <c r="AL1786" s="353"/>
      <c r="AM1786" s="353"/>
      <c r="AN1786" s="353"/>
      <c r="AO1786" s="353"/>
      <c r="AP1786" s="353"/>
    </row>
    <row r="1787">
      <c r="A1787" s="337">
        <v>43919.0</v>
      </c>
      <c r="B1787" s="353"/>
      <c r="C1787" s="338">
        <v>2.0</v>
      </c>
      <c r="D1787" s="338">
        <v>4.0</v>
      </c>
      <c r="E1787" s="353"/>
      <c r="F1787" s="353"/>
      <c r="G1787" s="338">
        <v>2.0</v>
      </c>
      <c r="H1787" s="339">
        <v>68.0</v>
      </c>
      <c r="I1787" s="353"/>
      <c r="J1787" s="339">
        <v>19.0</v>
      </c>
      <c r="K1787" s="338">
        <v>7.0</v>
      </c>
      <c r="L1787" s="339">
        <v>7.0</v>
      </c>
      <c r="M1787" s="353"/>
      <c r="N1787" s="353"/>
      <c r="O1787" s="353"/>
      <c r="P1787" s="353"/>
      <c r="Q1787" s="353"/>
      <c r="R1787" s="338">
        <v>1.0</v>
      </c>
      <c r="S1787" s="353"/>
      <c r="T1787" s="338">
        <v>2.0</v>
      </c>
      <c r="U1787" s="353"/>
      <c r="V1787" s="353"/>
      <c r="W1787" s="338">
        <v>1.0</v>
      </c>
      <c r="X1787" s="353"/>
      <c r="Y1787" s="338">
        <v>1.0</v>
      </c>
      <c r="Z1787" s="353"/>
      <c r="AA1787" s="353"/>
      <c r="AB1787" s="353"/>
      <c r="AC1787" s="353"/>
      <c r="AD1787" s="353"/>
      <c r="AE1787" s="353"/>
      <c r="AF1787" s="353"/>
      <c r="AG1787" s="353"/>
      <c r="AH1787" s="353"/>
      <c r="AI1787" s="353"/>
      <c r="AJ1787" s="353"/>
      <c r="AK1787" s="353"/>
      <c r="AL1787" s="353"/>
      <c r="AM1787" s="353"/>
      <c r="AN1787" s="353"/>
      <c r="AO1787" s="353"/>
      <c r="AP1787" s="353"/>
    </row>
    <row r="1788">
      <c r="A1788" s="337">
        <v>43920.0</v>
      </c>
      <c r="B1788" s="353"/>
      <c r="C1788" s="338">
        <v>2.0</v>
      </c>
      <c r="D1788" s="338">
        <v>4.0</v>
      </c>
      <c r="E1788" s="353"/>
      <c r="F1788" s="353"/>
      <c r="G1788" s="338">
        <v>2.0</v>
      </c>
      <c r="H1788" s="339">
        <v>74.0</v>
      </c>
      <c r="I1788" s="353"/>
      <c r="J1788" s="339">
        <v>20.0</v>
      </c>
      <c r="K1788" s="338">
        <v>7.0</v>
      </c>
      <c r="L1788" s="339">
        <v>8.0</v>
      </c>
      <c r="M1788" s="353"/>
      <c r="N1788" s="353"/>
      <c r="O1788" s="353"/>
      <c r="P1788" s="353"/>
      <c r="Q1788" s="353"/>
      <c r="R1788" s="338">
        <v>1.0</v>
      </c>
      <c r="S1788" s="353"/>
      <c r="T1788" s="338">
        <v>2.0</v>
      </c>
      <c r="U1788" s="353"/>
      <c r="V1788" s="353"/>
      <c r="W1788" s="338">
        <v>1.0</v>
      </c>
      <c r="X1788" s="353"/>
      <c r="Y1788" s="338">
        <v>1.0</v>
      </c>
      <c r="Z1788" s="353"/>
      <c r="AA1788" s="353"/>
      <c r="AB1788" s="353"/>
      <c r="AC1788" s="353"/>
      <c r="AD1788" s="353"/>
      <c r="AE1788" s="353"/>
      <c r="AF1788" s="353"/>
      <c r="AG1788" s="353"/>
      <c r="AH1788" s="353"/>
      <c r="AI1788" s="353"/>
      <c r="AJ1788" s="353"/>
      <c r="AK1788" s="353"/>
      <c r="AL1788" s="353"/>
      <c r="AM1788" s="353"/>
      <c r="AN1788" s="353"/>
      <c r="AO1788" s="353"/>
      <c r="AP1788" s="353"/>
    </row>
    <row r="1789">
      <c r="A1789" s="337">
        <v>43921.0</v>
      </c>
      <c r="B1789" s="353"/>
      <c r="C1789" s="338">
        <v>2.0</v>
      </c>
      <c r="D1789" s="338">
        <v>4.0</v>
      </c>
      <c r="E1789" s="353"/>
      <c r="F1789" s="338">
        <v>1.0</v>
      </c>
      <c r="G1789" s="338">
        <v>2.0</v>
      </c>
      <c r="H1789" s="339">
        <v>83.0</v>
      </c>
      <c r="I1789" s="353"/>
      <c r="J1789" s="339">
        <v>21.0</v>
      </c>
      <c r="K1789" s="338">
        <v>7.0</v>
      </c>
      <c r="L1789" s="339">
        <v>8.0</v>
      </c>
      <c r="M1789" s="338">
        <v>2.0</v>
      </c>
      <c r="N1789" s="353"/>
      <c r="O1789" s="353"/>
      <c r="P1789" s="353"/>
      <c r="Q1789" s="353"/>
      <c r="R1789" s="338">
        <v>1.0</v>
      </c>
      <c r="S1789" s="353"/>
      <c r="T1789" s="338">
        <v>2.0</v>
      </c>
      <c r="U1789" s="353"/>
      <c r="V1789" s="353"/>
      <c r="W1789" s="338">
        <v>1.0</v>
      </c>
      <c r="X1789" s="353"/>
      <c r="Y1789" s="338">
        <v>1.0</v>
      </c>
      <c r="Z1789" s="353"/>
      <c r="AA1789" s="353"/>
      <c r="AB1789" s="353"/>
      <c r="AC1789" s="353"/>
      <c r="AD1789" s="353"/>
      <c r="AE1789" s="338">
        <v>1.0</v>
      </c>
      <c r="AF1789" s="353"/>
      <c r="AG1789" s="353"/>
      <c r="AH1789" s="353"/>
      <c r="AI1789" s="353"/>
      <c r="AJ1789" s="353"/>
      <c r="AK1789" s="353"/>
      <c r="AL1789" s="353"/>
      <c r="AM1789" s="353"/>
      <c r="AN1789" s="353"/>
      <c r="AO1789" s="353"/>
      <c r="AP1789" s="353"/>
    </row>
    <row r="1790">
      <c r="A1790" s="337">
        <v>43922.0</v>
      </c>
      <c r="B1790" s="353"/>
      <c r="C1790" s="338">
        <v>2.0</v>
      </c>
      <c r="D1790" s="338">
        <v>14.0</v>
      </c>
      <c r="E1790" s="338">
        <v>1.0</v>
      </c>
      <c r="F1790" s="338">
        <v>1.0</v>
      </c>
      <c r="G1790" s="338">
        <v>2.0</v>
      </c>
      <c r="H1790" s="339">
        <v>85.0</v>
      </c>
      <c r="I1790" s="353"/>
      <c r="J1790" s="339">
        <v>21.0</v>
      </c>
      <c r="K1790" s="338">
        <v>7.0</v>
      </c>
      <c r="L1790" s="339">
        <v>9.0</v>
      </c>
      <c r="M1790" s="338">
        <v>2.0</v>
      </c>
      <c r="N1790" s="338">
        <v>1.0</v>
      </c>
      <c r="O1790" s="353"/>
      <c r="P1790" s="353"/>
      <c r="Q1790" s="353"/>
      <c r="R1790" s="338">
        <v>1.0</v>
      </c>
      <c r="S1790" s="353"/>
      <c r="T1790" s="338">
        <v>2.0</v>
      </c>
      <c r="U1790" s="353"/>
      <c r="V1790" s="353"/>
      <c r="W1790" s="338">
        <v>3.0</v>
      </c>
      <c r="X1790" s="353"/>
      <c r="Y1790" s="338">
        <v>5.0</v>
      </c>
      <c r="Z1790" s="353"/>
      <c r="AA1790" s="353"/>
      <c r="AB1790" s="353"/>
      <c r="AC1790" s="353"/>
      <c r="AD1790" s="353"/>
      <c r="AE1790" s="338">
        <v>1.0</v>
      </c>
      <c r="AF1790" s="353"/>
      <c r="AG1790" s="353"/>
      <c r="AH1790" s="353"/>
      <c r="AI1790" s="353"/>
      <c r="AJ1790" s="353"/>
      <c r="AK1790" s="353"/>
      <c r="AL1790" s="353"/>
      <c r="AM1790" s="353"/>
      <c r="AN1790" s="353"/>
      <c r="AO1790" s="353"/>
      <c r="AP1790" s="353"/>
    </row>
    <row r="1791">
      <c r="A1791" s="337">
        <v>43923.0</v>
      </c>
      <c r="B1791" s="353"/>
      <c r="C1791" s="338">
        <v>2.0</v>
      </c>
      <c r="D1791" s="338">
        <v>14.0</v>
      </c>
      <c r="E1791" s="338">
        <v>1.0</v>
      </c>
      <c r="F1791" s="338">
        <v>1.0</v>
      </c>
      <c r="G1791" s="338">
        <v>3.0</v>
      </c>
      <c r="H1791" s="339">
        <v>90.0</v>
      </c>
      <c r="I1791" s="353"/>
      <c r="J1791" s="339">
        <v>25.0</v>
      </c>
      <c r="K1791" s="338">
        <v>7.0</v>
      </c>
      <c r="L1791" s="339">
        <v>11.0</v>
      </c>
      <c r="M1791" s="338">
        <v>2.0</v>
      </c>
      <c r="N1791" s="338">
        <v>1.0</v>
      </c>
      <c r="O1791" s="353"/>
      <c r="P1791" s="353"/>
      <c r="Q1791" s="353"/>
      <c r="R1791" s="338">
        <v>1.0</v>
      </c>
      <c r="S1791" s="353"/>
      <c r="T1791" s="338">
        <v>2.0</v>
      </c>
      <c r="U1791" s="353"/>
      <c r="V1791" s="353"/>
      <c r="W1791" s="338">
        <v>3.0</v>
      </c>
      <c r="X1791" s="353"/>
      <c r="Y1791" s="338">
        <v>5.0</v>
      </c>
      <c r="Z1791" s="353"/>
      <c r="AA1791" s="338">
        <v>1.0</v>
      </c>
      <c r="AB1791" s="353"/>
      <c r="AC1791" s="353"/>
      <c r="AD1791" s="353"/>
      <c r="AE1791" s="338">
        <v>1.0</v>
      </c>
      <c r="AF1791" s="353"/>
      <c r="AG1791" s="353"/>
      <c r="AH1791" s="353"/>
      <c r="AI1791" s="353"/>
      <c r="AJ1791" s="353"/>
      <c r="AK1791" s="353"/>
      <c r="AL1791" s="353"/>
      <c r="AM1791" s="353"/>
      <c r="AN1791" s="353"/>
      <c r="AO1791" s="353"/>
      <c r="AP1791" s="353"/>
    </row>
    <row r="1792">
      <c r="A1792" s="337">
        <v>43924.0</v>
      </c>
      <c r="B1792" s="353"/>
      <c r="C1792" s="338">
        <v>2.0</v>
      </c>
      <c r="D1792" s="338">
        <v>14.0</v>
      </c>
      <c r="E1792" s="338">
        <v>1.0</v>
      </c>
      <c r="F1792" s="338">
        <v>1.0</v>
      </c>
      <c r="G1792" s="338">
        <v>3.0</v>
      </c>
      <c r="H1792" s="339">
        <v>90.0</v>
      </c>
      <c r="I1792" s="353"/>
      <c r="J1792" s="339">
        <v>25.0</v>
      </c>
      <c r="K1792" s="338">
        <v>18.0</v>
      </c>
      <c r="L1792" s="339">
        <v>11.0</v>
      </c>
      <c r="M1792" s="338">
        <v>2.0</v>
      </c>
      <c r="N1792" s="338">
        <v>1.0</v>
      </c>
      <c r="O1792" s="353"/>
      <c r="P1792" s="353"/>
      <c r="Q1792" s="353"/>
      <c r="R1792" s="338">
        <v>1.0</v>
      </c>
      <c r="S1792" s="353"/>
      <c r="T1792" s="338">
        <v>2.0</v>
      </c>
      <c r="U1792" s="353"/>
      <c r="V1792" s="353"/>
      <c r="W1792" s="338">
        <v>3.0</v>
      </c>
      <c r="X1792" s="353"/>
      <c r="Y1792" s="338">
        <v>5.0</v>
      </c>
      <c r="Z1792" s="353"/>
      <c r="AA1792" s="338">
        <v>1.0</v>
      </c>
      <c r="AB1792" s="353"/>
      <c r="AC1792" s="353"/>
      <c r="AD1792" s="353"/>
      <c r="AE1792" s="338">
        <v>1.0</v>
      </c>
      <c r="AF1792" s="353"/>
      <c r="AG1792" s="353"/>
      <c r="AH1792" s="353"/>
      <c r="AI1792" s="338"/>
      <c r="AJ1792" s="353"/>
      <c r="AK1792" s="353"/>
      <c r="AL1792" s="353"/>
      <c r="AM1792" s="353"/>
      <c r="AN1792" s="353"/>
      <c r="AO1792" s="353"/>
      <c r="AP1792" s="353"/>
    </row>
    <row r="1793">
      <c r="A1793" s="337">
        <v>43925.0</v>
      </c>
      <c r="B1793" s="338">
        <v>1.0</v>
      </c>
      <c r="C1793" s="338">
        <v>2.0</v>
      </c>
      <c r="D1793" s="338">
        <v>17.0</v>
      </c>
      <c r="E1793" s="338">
        <v>1.0</v>
      </c>
      <c r="F1793" s="338">
        <v>1.0</v>
      </c>
      <c r="G1793" s="338">
        <v>3.0</v>
      </c>
      <c r="H1793" s="339">
        <v>89.0</v>
      </c>
      <c r="I1793" s="353"/>
      <c r="J1793" s="339">
        <v>28.0</v>
      </c>
      <c r="K1793" s="338">
        <v>18.0</v>
      </c>
      <c r="L1793" s="339">
        <v>14.0</v>
      </c>
      <c r="M1793" s="338">
        <v>2.0</v>
      </c>
      <c r="N1793" s="338">
        <v>1.0</v>
      </c>
      <c r="O1793" s="353"/>
      <c r="P1793" s="353"/>
      <c r="Q1793" s="353"/>
      <c r="R1793" s="338">
        <v>1.0</v>
      </c>
      <c r="S1793" s="353"/>
      <c r="T1793" s="338">
        <v>2.0</v>
      </c>
      <c r="U1793" s="353"/>
      <c r="V1793" s="353"/>
      <c r="W1793" s="338">
        <v>3.0</v>
      </c>
      <c r="X1793" s="353"/>
      <c r="Y1793" s="338">
        <v>5.0</v>
      </c>
      <c r="Z1793" s="353"/>
      <c r="AA1793" s="338">
        <v>1.0</v>
      </c>
      <c r="AB1793" s="353"/>
      <c r="AC1793" s="353"/>
      <c r="AD1793" s="353"/>
      <c r="AE1793" s="338">
        <v>1.0</v>
      </c>
      <c r="AF1793" s="338">
        <v>1.0</v>
      </c>
      <c r="AG1793" s="353"/>
      <c r="AH1793" s="353"/>
      <c r="AI1793" s="353"/>
      <c r="AJ1793" s="353"/>
      <c r="AK1793" s="353"/>
      <c r="AL1793" s="353"/>
      <c r="AM1793" s="353"/>
      <c r="AN1793" s="353"/>
      <c r="AO1793" s="353"/>
      <c r="AP1793" s="353"/>
    </row>
    <row r="1794">
      <c r="A1794" s="337">
        <v>43926.0</v>
      </c>
      <c r="B1794" s="338">
        <v>1.0</v>
      </c>
      <c r="C1794" s="338">
        <v>2.0</v>
      </c>
      <c r="D1794" s="338">
        <v>17.0</v>
      </c>
      <c r="E1794" s="338">
        <v>1.0</v>
      </c>
      <c r="F1794" s="338">
        <v>1.0</v>
      </c>
      <c r="G1794" s="338">
        <v>3.0</v>
      </c>
      <c r="H1794" s="339">
        <v>95.0</v>
      </c>
      <c r="I1794" s="353"/>
      <c r="J1794" s="339">
        <v>28.0</v>
      </c>
      <c r="K1794" s="338">
        <v>18.0</v>
      </c>
      <c r="L1794" s="339">
        <v>14.0</v>
      </c>
      <c r="M1794" s="338">
        <v>2.0</v>
      </c>
      <c r="N1794" s="338">
        <v>1.0</v>
      </c>
      <c r="O1794" s="353"/>
      <c r="P1794" s="353"/>
      <c r="Q1794" s="353"/>
      <c r="R1794" s="338">
        <v>1.0</v>
      </c>
      <c r="S1794" s="353"/>
      <c r="T1794" s="338">
        <v>2.0</v>
      </c>
      <c r="U1794" s="353"/>
      <c r="V1794" s="353"/>
      <c r="W1794" s="338">
        <v>4.0</v>
      </c>
      <c r="X1794" s="353"/>
      <c r="Y1794" s="338">
        <v>5.0</v>
      </c>
      <c r="Z1794" s="353"/>
      <c r="AA1794" s="338">
        <v>1.0</v>
      </c>
      <c r="AB1794" s="353"/>
      <c r="AC1794" s="353"/>
      <c r="AD1794" s="353"/>
      <c r="AE1794" s="338">
        <v>1.0</v>
      </c>
      <c r="AF1794" s="338">
        <v>1.0</v>
      </c>
      <c r="AG1794" s="353"/>
      <c r="AH1794" s="353"/>
      <c r="AI1794" s="353"/>
      <c r="AJ1794" s="353"/>
      <c r="AK1794" s="353"/>
      <c r="AL1794" s="353"/>
      <c r="AM1794" s="353"/>
      <c r="AN1794" s="353"/>
      <c r="AO1794" s="353"/>
      <c r="AP1794" s="353"/>
    </row>
    <row r="1795">
      <c r="A1795" s="340">
        <v>43927.0</v>
      </c>
      <c r="B1795" s="355">
        <v>1.0</v>
      </c>
      <c r="C1795" s="355">
        <v>2.0</v>
      </c>
      <c r="D1795" s="355">
        <v>17.0</v>
      </c>
      <c r="E1795" s="355">
        <v>1.0</v>
      </c>
      <c r="F1795" s="355">
        <v>1.0</v>
      </c>
      <c r="G1795" s="355">
        <v>3.0</v>
      </c>
      <c r="H1795" s="356">
        <v>99.0</v>
      </c>
      <c r="I1795" s="353"/>
      <c r="J1795" s="356">
        <v>29.0</v>
      </c>
      <c r="K1795" s="355">
        <v>22.0</v>
      </c>
      <c r="L1795" s="356">
        <v>14.0</v>
      </c>
      <c r="M1795" s="355">
        <v>2.0</v>
      </c>
      <c r="N1795" s="355">
        <v>1.0</v>
      </c>
      <c r="O1795" s="353"/>
      <c r="P1795" s="353"/>
      <c r="Q1795" s="353"/>
      <c r="R1795" s="355">
        <v>1.0</v>
      </c>
      <c r="S1795" s="353"/>
      <c r="T1795" s="355">
        <v>2.0</v>
      </c>
      <c r="U1795" s="353"/>
      <c r="V1795" s="353"/>
      <c r="W1795" s="355">
        <v>4.0</v>
      </c>
      <c r="X1795" s="353"/>
      <c r="Y1795" s="355">
        <v>6.0</v>
      </c>
      <c r="Z1795" s="353"/>
      <c r="AA1795" s="355">
        <v>1.0</v>
      </c>
      <c r="AB1795" s="353"/>
      <c r="AC1795" s="353"/>
      <c r="AD1795" s="353"/>
      <c r="AE1795" s="355">
        <v>1.0</v>
      </c>
      <c r="AF1795" s="355">
        <v>2.0</v>
      </c>
      <c r="AG1795" s="353"/>
      <c r="AH1795" s="353"/>
      <c r="AI1795" s="353"/>
      <c r="AJ1795" s="353"/>
      <c r="AK1795" s="353"/>
      <c r="AL1795" s="353"/>
      <c r="AM1795" s="353"/>
      <c r="AN1795" s="353"/>
      <c r="AO1795" s="353"/>
      <c r="AP1795" s="353"/>
    </row>
    <row r="1796">
      <c r="A1796" s="340">
        <v>43928.0</v>
      </c>
      <c r="B1796" s="355">
        <v>1.0</v>
      </c>
      <c r="C1796" s="355">
        <v>2.0</v>
      </c>
      <c r="D1796" s="355">
        <v>18.0</v>
      </c>
      <c r="E1796" s="355">
        <v>1.0</v>
      </c>
      <c r="F1796" s="355">
        <v>1.0</v>
      </c>
      <c r="G1796" s="355">
        <v>3.0</v>
      </c>
      <c r="H1796" s="356">
        <v>106.0</v>
      </c>
      <c r="I1796" s="353"/>
      <c r="J1796" s="356">
        <v>29.0</v>
      </c>
      <c r="K1796" s="355">
        <v>22.0</v>
      </c>
      <c r="L1796" s="356">
        <v>16.0</v>
      </c>
      <c r="M1796" s="355">
        <v>2.0</v>
      </c>
      <c r="N1796" s="355">
        <v>1.0</v>
      </c>
      <c r="O1796" s="353"/>
      <c r="P1796" s="353"/>
      <c r="Q1796" s="353"/>
      <c r="R1796" s="355">
        <v>1.0</v>
      </c>
      <c r="S1796" s="353"/>
      <c r="T1796" s="355">
        <v>2.0</v>
      </c>
      <c r="U1796" s="353"/>
      <c r="V1796" s="353"/>
      <c r="W1796" s="355">
        <v>4.0</v>
      </c>
      <c r="X1796" s="353"/>
      <c r="Y1796" s="355">
        <v>6.0</v>
      </c>
      <c r="Z1796" s="355">
        <v>2.0</v>
      </c>
      <c r="AA1796" s="355">
        <v>1.0</v>
      </c>
      <c r="AB1796" s="353"/>
      <c r="AC1796" s="353"/>
      <c r="AD1796" s="353"/>
      <c r="AE1796" s="355">
        <v>1.0</v>
      </c>
      <c r="AF1796" s="355">
        <v>2.0</v>
      </c>
      <c r="AG1796" s="353"/>
      <c r="AH1796" s="353"/>
      <c r="AI1796" s="353"/>
      <c r="AJ1796" s="353"/>
      <c r="AK1796" s="353"/>
      <c r="AL1796" s="353"/>
      <c r="AM1796" s="353"/>
      <c r="AN1796" s="353"/>
      <c r="AO1796" s="353"/>
      <c r="AP1796" s="353"/>
    </row>
    <row r="1797">
      <c r="A1797" s="340">
        <v>43929.0</v>
      </c>
      <c r="B1797" s="355">
        <v>1.0</v>
      </c>
      <c r="C1797" s="355">
        <v>2.0</v>
      </c>
      <c r="D1797" s="355">
        <v>18.0</v>
      </c>
      <c r="E1797" s="355">
        <v>1.0</v>
      </c>
      <c r="F1797" s="355">
        <v>1.0</v>
      </c>
      <c r="G1797" s="355">
        <v>7.0</v>
      </c>
      <c r="H1797" s="356">
        <v>114.0</v>
      </c>
      <c r="I1797" s="353"/>
      <c r="J1797" s="356">
        <v>35.0</v>
      </c>
      <c r="K1797" s="355">
        <v>22.0</v>
      </c>
      <c r="L1797" s="356">
        <v>16.0</v>
      </c>
      <c r="M1797" s="355">
        <v>2.0</v>
      </c>
      <c r="N1797" s="355">
        <v>1.0</v>
      </c>
      <c r="O1797" s="353"/>
      <c r="P1797" s="353"/>
      <c r="Q1797" s="353"/>
      <c r="R1797" s="355">
        <v>1.0</v>
      </c>
      <c r="S1797" s="353"/>
      <c r="T1797" s="355">
        <v>2.0</v>
      </c>
      <c r="U1797" s="353"/>
      <c r="V1797" s="355">
        <v>1.0</v>
      </c>
      <c r="W1797" s="355">
        <v>4.0</v>
      </c>
      <c r="X1797" s="353"/>
      <c r="Y1797" s="355">
        <v>6.0</v>
      </c>
      <c r="Z1797" s="355">
        <v>2.0</v>
      </c>
      <c r="AA1797" s="355">
        <v>1.0</v>
      </c>
      <c r="AB1797" s="353"/>
      <c r="AC1797" s="353"/>
      <c r="AD1797" s="353"/>
      <c r="AE1797" s="355">
        <v>1.0</v>
      </c>
      <c r="AF1797" s="355">
        <v>2.0</v>
      </c>
      <c r="AG1797" s="353"/>
      <c r="AH1797" s="353"/>
      <c r="AI1797" s="353"/>
      <c r="AJ1797" s="353"/>
      <c r="AK1797" s="353"/>
      <c r="AL1797" s="353"/>
      <c r="AM1797" s="353"/>
      <c r="AN1797" s="353"/>
      <c r="AO1797" s="353"/>
      <c r="AP1797" s="353"/>
    </row>
    <row r="1798">
      <c r="A1798" s="340">
        <v>43930.0</v>
      </c>
      <c r="B1798" s="355">
        <v>1.0</v>
      </c>
      <c r="C1798" s="355">
        <v>2.0</v>
      </c>
      <c r="D1798" s="355">
        <v>20.0</v>
      </c>
      <c r="E1798" s="355">
        <v>1.0</v>
      </c>
      <c r="F1798" s="355">
        <v>1.0</v>
      </c>
      <c r="G1798" s="355">
        <v>7.0</v>
      </c>
      <c r="H1798" s="356">
        <v>142.0</v>
      </c>
      <c r="I1798" s="353"/>
      <c r="J1798" s="356">
        <v>40.0</v>
      </c>
      <c r="K1798" s="355">
        <v>22.0</v>
      </c>
      <c r="L1798" s="356">
        <v>17.0</v>
      </c>
      <c r="M1798" s="355">
        <v>2.0</v>
      </c>
      <c r="N1798" s="355">
        <v>1.0</v>
      </c>
      <c r="O1798" s="353"/>
      <c r="P1798" s="355">
        <v>2.0</v>
      </c>
      <c r="Q1798" s="353"/>
      <c r="R1798" s="355">
        <v>1.0</v>
      </c>
      <c r="S1798" s="353"/>
      <c r="T1798" s="355">
        <v>2.0</v>
      </c>
      <c r="U1798" s="353"/>
      <c r="V1798" s="355">
        <v>1.0</v>
      </c>
      <c r="W1798" s="355">
        <v>4.0</v>
      </c>
      <c r="X1798" s="353"/>
      <c r="Y1798" s="355">
        <v>8.0</v>
      </c>
      <c r="Z1798" s="355">
        <v>2.0</v>
      </c>
      <c r="AA1798" s="355">
        <v>1.0</v>
      </c>
      <c r="AB1798" s="353"/>
      <c r="AC1798" s="353"/>
      <c r="AD1798" s="353"/>
      <c r="AE1798" s="355">
        <v>1.0</v>
      </c>
      <c r="AF1798" s="355">
        <v>2.0</v>
      </c>
      <c r="AG1798" s="353"/>
      <c r="AH1798" s="353"/>
      <c r="AI1798" s="353"/>
      <c r="AJ1798" s="353"/>
      <c r="AK1798" s="353"/>
      <c r="AL1798" s="353"/>
      <c r="AM1798" s="353"/>
      <c r="AN1798" s="353"/>
      <c r="AO1798" s="353"/>
      <c r="AP1798" s="353"/>
    </row>
    <row r="1799">
      <c r="A1799" s="340">
        <v>43931.0</v>
      </c>
      <c r="B1799" s="355">
        <v>1.0</v>
      </c>
      <c r="C1799" s="355">
        <v>2.0</v>
      </c>
      <c r="D1799" s="355">
        <v>21.0</v>
      </c>
      <c r="E1799" s="355">
        <v>1.0</v>
      </c>
      <c r="F1799" s="355">
        <v>1.0</v>
      </c>
      <c r="G1799" s="355">
        <v>7.0</v>
      </c>
      <c r="H1799" s="356">
        <v>154.0</v>
      </c>
      <c r="I1799" s="355"/>
      <c r="J1799" s="356">
        <v>40.0</v>
      </c>
      <c r="K1799" s="355">
        <v>22.0</v>
      </c>
      <c r="L1799" s="356">
        <v>22.0</v>
      </c>
      <c r="M1799" s="355">
        <v>2.0</v>
      </c>
      <c r="N1799" s="355">
        <v>1.0</v>
      </c>
      <c r="O1799" s="355">
        <v>1.0</v>
      </c>
      <c r="P1799" s="355">
        <v>2.0</v>
      </c>
      <c r="Q1799" s="355"/>
      <c r="R1799" s="355">
        <v>1.0</v>
      </c>
      <c r="S1799" s="355"/>
      <c r="T1799" s="355">
        <v>2.0</v>
      </c>
      <c r="U1799" s="355">
        <v>3.0</v>
      </c>
      <c r="V1799" s="355">
        <v>2.0</v>
      </c>
      <c r="W1799" s="355">
        <v>4.0</v>
      </c>
      <c r="X1799" s="355"/>
      <c r="Y1799" s="355">
        <v>11.0</v>
      </c>
      <c r="Z1799" s="355">
        <v>2.0</v>
      </c>
      <c r="AA1799" s="355">
        <v>1.0</v>
      </c>
      <c r="AB1799" s="355"/>
      <c r="AC1799" s="355"/>
      <c r="AD1799" s="355"/>
      <c r="AE1799" s="355">
        <v>1.0</v>
      </c>
      <c r="AF1799" s="355">
        <v>2.0</v>
      </c>
      <c r="AG1799" s="353"/>
      <c r="AH1799" s="353"/>
      <c r="AI1799" s="353"/>
      <c r="AJ1799" s="353"/>
      <c r="AK1799" s="353"/>
      <c r="AL1799" s="353"/>
      <c r="AM1799" s="353"/>
      <c r="AN1799" s="353"/>
      <c r="AO1799" s="353"/>
      <c r="AP1799" s="353"/>
    </row>
    <row r="1800">
      <c r="A1800" s="340">
        <v>43932.0</v>
      </c>
      <c r="B1800" s="355">
        <v>1.0</v>
      </c>
      <c r="C1800" s="355">
        <v>2.0</v>
      </c>
      <c r="D1800" s="355">
        <v>21.0</v>
      </c>
      <c r="E1800" s="355">
        <v>1.0</v>
      </c>
      <c r="F1800" s="355">
        <v>1.0</v>
      </c>
      <c r="G1800" s="355">
        <v>7.0</v>
      </c>
      <c r="H1800" s="356">
        <v>159.0</v>
      </c>
      <c r="I1800" s="355"/>
      <c r="J1800" s="356">
        <v>40.0</v>
      </c>
      <c r="K1800" s="355">
        <v>22.0</v>
      </c>
      <c r="L1800" s="356">
        <v>25.0</v>
      </c>
      <c r="M1800" s="355">
        <v>2.0</v>
      </c>
      <c r="N1800" s="355">
        <v>1.0</v>
      </c>
      <c r="O1800" s="355">
        <v>1.0</v>
      </c>
      <c r="P1800" s="355">
        <v>2.0</v>
      </c>
      <c r="Q1800" s="355">
        <v>1.0</v>
      </c>
      <c r="R1800" s="355">
        <v>1.0</v>
      </c>
      <c r="S1800" s="355">
        <v>2.0</v>
      </c>
      <c r="T1800" s="355">
        <v>2.0</v>
      </c>
      <c r="U1800" s="355">
        <v>3.0</v>
      </c>
      <c r="V1800" s="355">
        <v>2.0</v>
      </c>
      <c r="W1800" s="355">
        <v>8.0</v>
      </c>
      <c r="X1800" s="355">
        <v>1.0</v>
      </c>
      <c r="Y1800" s="355">
        <v>15.0</v>
      </c>
      <c r="Z1800" s="355">
        <v>2.0</v>
      </c>
      <c r="AA1800" s="355">
        <v>1.0</v>
      </c>
      <c r="AB1800" s="355"/>
      <c r="AC1800" s="355"/>
      <c r="AD1800" s="355"/>
      <c r="AE1800" s="355">
        <v>1.0</v>
      </c>
      <c r="AF1800" s="355">
        <v>2.0</v>
      </c>
      <c r="AG1800" s="355">
        <v>1.0</v>
      </c>
      <c r="AH1800" s="355"/>
      <c r="AI1800" s="355"/>
      <c r="AJ1800" s="355"/>
      <c r="AK1800" s="355"/>
      <c r="AL1800" s="355"/>
      <c r="AM1800" s="355"/>
      <c r="AN1800" s="355"/>
      <c r="AO1800" s="355"/>
      <c r="AP1800" s="355"/>
    </row>
    <row r="1801">
      <c r="A1801" s="343">
        <v>43933.0</v>
      </c>
      <c r="B1801" s="355">
        <v>1.0</v>
      </c>
      <c r="C1801" s="355">
        <v>2.0</v>
      </c>
      <c r="D1801" s="355">
        <v>21.0</v>
      </c>
      <c r="E1801" s="355">
        <v>1.0</v>
      </c>
      <c r="F1801" s="355">
        <v>1.0</v>
      </c>
      <c r="G1801" s="355">
        <v>7.0</v>
      </c>
      <c r="H1801" s="356">
        <v>195.0</v>
      </c>
      <c r="I1801" s="355"/>
      <c r="J1801" s="356">
        <v>43.0</v>
      </c>
      <c r="K1801" s="355">
        <v>25.0</v>
      </c>
      <c r="L1801" s="356">
        <v>27.0</v>
      </c>
      <c r="M1801" s="355">
        <v>3.0</v>
      </c>
      <c r="N1801" s="355">
        <v>1.0</v>
      </c>
      <c r="O1801" s="355">
        <v>1.0</v>
      </c>
      <c r="P1801" s="355">
        <v>2.0</v>
      </c>
      <c r="Q1801" s="355">
        <v>1.0</v>
      </c>
      <c r="R1801" s="355">
        <v>1.0</v>
      </c>
      <c r="S1801" s="355">
        <v>2.0</v>
      </c>
      <c r="T1801" s="355">
        <v>2.0</v>
      </c>
      <c r="U1801" s="355">
        <v>3.0</v>
      </c>
      <c r="V1801" s="355">
        <v>2.0</v>
      </c>
      <c r="W1801" s="355">
        <v>8.0</v>
      </c>
      <c r="X1801" s="355">
        <v>1.0</v>
      </c>
      <c r="Y1801" s="355">
        <v>15.0</v>
      </c>
      <c r="Z1801" s="355">
        <v>2.0</v>
      </c>
      <c r="AA1801" s="355">
        <v>1.0</v>
      </c>
      <c r="AB1801" s="355"/>
      <c r="AC1801" s="355"/>
      <c r="AD1801" s="355"/>
      <c r="AE1801" s="355">
        <v>1.0</v>
      </c>
      <c r="AF1801" s="355">
        <v>3.0</v>
      </c>
      <c r="AG1801" s="355">
        <v>1.0</v>
      </c>
      <c r="AH1801" s="353"/>
      <c r="AI1801" s="353"/>
      <c r="AJ1801" s="353"/>
      <c r="AK1801" s="353"/>
      <c r="AL1801" s="353"/>
      <c r="AM1801" s="353"/>
      <c r="AN1801" s="353"/>
      <c r="AO1801" s="353"/>
      <c r="AP1801" s="353"/>
    </row>
    <row r="1802">
      <c r="A1802" s="343">
        <v>43934.0</v>
      </c>
      <c r="B1802" s="355">
        <v>1.0</v>
      </c>
      <c r="C1802" s="355">
        <v>2.0</v>
      </c>
      <c r="D1802" s="355">
        <v>22.0</v>
      </c>
      <c r="E1802" s="355">
        <v>1.0</v>
      </c>
      <c r="F1802" s="355">
        <v>1.0</v>
      </c>
      <c r="G1802" s="355">
        <v>7.0</v>
      </c>
      <c r="H1802" s="356">
        <v>204.0</v>
      </c>
      <c r="I1802" s="355"/>
      <c r="J1802" s="356">
        <v>52.0</v>
      </c>
      <c r="K1802" s="355">
        <v>25.0</v>
      </c>
      <c r="L1802" s="356">
        <v>30.0</v>
      </c>
      <c r="M1802" s="355">
        <v>3.0</v>
      </c>
      <c r="N1802" s="355">
        <v>1.0</v>
      </c>
      <c r="O1802" s="355">
        <v>1.0</v>
      </c>
      <c r="P1802" s="355">
        <v>2.0</v>
      </c>
      <c r="Q1802" s="355">
        <v>1.0</v>
      </c>
      <c r="R1802" s="355">
        <v>1.0</v>
      </c>
      <c r="S1802" s="355">
        <v>2.0</v>
      </c>
      <c r="T1802" s="355">
        <v>2.0</v>
      </c>
      <c r="U1802" s="355">
        <v>3.0</v>
      </c>
      <c r="V1802" s="355">
        <v>2.0</v>
      </c>
      <c r="W1802" s="355">
        <v>9.0</v>
      </c>
      <c r="X1802" s="355">
        <v>1.0</v>
      </c>
      <c r="Y1802" s="355">
        <v>15.0</v>
      </c>
      <c r="Z1802" s="355">
        <v>2.0</v>
      </c>
      <c r="AA1802" s="355">
        <v>4.0</v>
      </c>
      <c r="AB1802" s="355"/>
      <c r="AC1802" s="355"/>
      <c r="AD1802" s="355"/>
      <c r="AE1802" s="355">
        <v>1.0</v>
      </c>
      <c r="AF1802" s="355">
        <v>3.0</v>
      </c>
      <c r="AG1802" s="355">
        <v>1.0</v>
      </c>
      <c r="AH1802" s="353"/>
      <c r="AI1802" s="353"/>
      <c r="AJ1802" s="353"/>
      <c r="AK1802" s="353"/>
      <c r="AL1802" s="353"/>
      <c r="AM1802" s="353"/>
      <c r="AN1802" s="353"/>
      <c r="AO1802" s="353"/>
      <c r="AP1802" s="353"/>
    </row>
    <row r="1803">
      <c r="A1803" s="343">
        <v>43935.0</v>
      </c>
      <c r="B1803" s="355">
        <v>1.0</v>
      </c>
      <c r="C1803" s="355">
        <v>2.0</v>
      </c>
      <c r="D1803" s="355">
        <v>22.0</v>
      </c>
      <c r="E1803" s="355">
        <v>1.0</v>
      </c>
      <c r="F1803" s="355">
        <v>1.0</v>
      </c>
      <c r="G1803" s="355">
        <v>7.0</v>
      </c>
      <c r="H1803" s="356">
        <v>241.0</v>
      </c>
      <c r="I1803" s="355"/>
      <c r="J1803" s="356">
        <v>52.0</v>
      </c>
      <c r="K1803" s="355">
        <v>26.0</v>
      </c>
      <c r="L1803" s="356">
        <v>41.0</v>
      </c>
      <c r="M1803" s="355">
        <v>3.0</v>
      </c>
      <c r="N1803" s="355">
        <v>1.0</v>
      </c>
      <c r="O1803" s="355">
        <v>1.0</v>
      </c>
      <c r="P1803" s="355">
        <v>5.0</v>
      </c>
      <c r="Q1803" s="355">
        <v>1.0</v>
      </c>
      <c r="R1803" s="355">
        <v>5.0</v>
      </c>
      <c r="S1803" s="355">
        <v>2.0</v>
      </c>
      <c r="T1803" s="355">
        <v>2.0</v>
      </c>
      <c r="U1803" s="355">
        <v>5.0</v>
      </c>
      <c r="V1803" s="355">
        <v>2.0</v>
      </c>
      <c r="W1803" s="355">
        <v>9.0</v>
      </c>
      <c r="X1803" s="355">
        <v>1.0</v>
      </c>
      <c r="Y1803" s="355">
        <v>15.0</v>
      </c>
      <c r="Z1803" s="355">
        <v>3.0</v>
      </c>
      <c r="AA1803" s="355">
        <v>5.0</v>
      </c>
      <c r="AB1803" s="355"/>
      <c r="AC1803" s="355"/>
      <c r="AD1803" s="355"/>
      <c r="AE1803" s="355">
        <v>1.0</v>
      </c>
      <c r="AF1803" s="355">
        <v>3.0</v>
      </c>
      <c r="AG1803" s="355">
        <v>1.0</v>
      </c>
      <c r="AH1803" s="353"/>
      <c r="AI1803" s="353"/>
      <c r="AJ1803" s="353"/>
      <c r="AK1803" s="353"/>
      <c r="AL1803" s="353"/>
      <c r="AM1803" s="353"/>
      <c r="AN1803" s="353"/>
      <c r="AO1803" s="353"/>
      <c r="AP1803" s="353"/>
    </row>
    <row r="1804">
      <c r="A1804" s="343">
        <v>43936.0</v>
      </c>
      <c r="B1804" s="356">
        <v>1.0</v>
      </c>
      <c r="C1804" s="356">
        <v>2.0</v>
      </c>
      <c r="D1804" s="356">
        <v>25.0</v>
      </c>
      <c r="E1804" s="356">
        <v>1.0</v>
      </c>
      <c r="F1804" s="356">
        <v>1.0</v>
      </c>
      <c r="G1804" s="356">
        <v>7.0</v>
      </c>
      <c r="H1804" s="356">
        <v>242.0</v>
      </c>
      <c r="I1804" s="356"/>
      <c r="J1804" s="356">
        <v>52.0</v>
      </c>
      <c r="K1804" s="356">
        <v>27.0</v>
      </c>
      <c r="L1804" s="356">
        <v>45.0</v>
      </c>
      <c r="M1804" s="356">
        <v>3.0</v>
      </c>
      <c r="N1804" s="356">
        <v>1.0</v>
      </c>
      <c r="O1804" s="356">
        <v>2.0</v>
      </c>
      <c r="P1804" s="356">
        <v>6.0</v>
      </c>
      <c r="Q1804" s="356">
        <v>1.0</v>
      </c>
      <c r="R1804" s="356">
        <v>5.0</v>
      </c>
      <c r="S1804" s="356">
        <v>2.0</v>
      </c>
      <c r="T1804" s="356">
        <v>2.0</v>
      </c>
      <c r="U1804" s="356">
        <v>4.0</v>
      </c>
      <c r="V1804" s="356">
        <v>2.0</v>
      </c>
      <c r="W1804" s="356">
        <v>9.0</v>
      </c>
      <c r="X1804" s="356">
        <v>1.0</v>
      </c>
      <c r="Y1804" s="356">
        <v>15.0</v>
      </c>
      <c r="Z1804" s="356">
        <v>3.0</v>
      </c>
      <c r="AA1804" s="356">
        <v>5.0</v>
      </c>
      <c r="AB1804" s="356"/>
      <c r="AC1804" s="356"/>
      <c r="AD1804" s="356"/>
      <c r="AE1804" s="356">
        <v>1.0</v>
      </c>
      <c r="AF1804" s="356">
        <v>3.0</v>
      </c>
      <c r="AG1804" s="356">
        <v>1.0</v>
      </c>
      <c r="AH1804" s="353"/>
      <c r="AI1804" s="353"/>
      <c r="AJ1804" s="353"/>
      <c r="AK1804" s="353"/>
      <c r="AL1804" s="353"/>
      <c r="AM1804" s="353"/>
      <c r="AN1804" s="353"/>
      <c r="AO1804" s="353"/>
      <c r="AP1804" s="353"/>
    </row>
    <row r="1805">
      <c r="A1805" s="343">
        <v>43937.0</v>
      </c>
      <c r="B1805" s="356">
        <v>1.0</v>
      </c>
      <c r="C1805" s="356">
        <v>2.0</v>
      </c>
      <c r="D1805" s="356">
        <v>32.0</v>
      </c>
      <c r="E1805" s="356">
        <v>1.0</v>
      </c>
      <c r="F1805" s="356">
        <v>1.0</v>
      </c>
      <c r="G1805" s="356">
        <v>7.0</v>
      </c>
      <c r="H1805" s="356">
        <v>244.0</v>
      </c>
      <c r="I1805" s="356"/>
      <c r="J1805" s="356">
        <v>53.0</v>
      </c>
      <c r="K1805" s="356">
        <v>27.0</v>
      </c>
      <c r="L1805" s="356">
        <v>46.0</v>
      </c>
      <c r="M1805" s="356">
        <v>3.0</v>
      </c>
      <c r="N1805" s="356">
        <v>1.0</v>
      </c>
      <c r="O1805" s="356">
        <v>2.0</v>
      </c>
      <c r="P1805" s="356">
        <v>6.0</v>
      </c>
      <c r="Q1805" s="356">
        <v>1.0</v>
      </c>
      <c r="R1805" s="356">
        <v>7.0</v>
      </c>
      <c r="S1805" s="356">
        <v>2.0</v>
      </c>
      <c r="T1805" s="356">
        <v>2.0</v>
      </c>
      <c r="U1805" s="356">
        <v>4.0</v>
      </c>
      <c r="V1805" s="356">
        <v>2.0</v>
      </c>
      <c r="W1805" s="356">
        <v>9.0</v>
      </c>
      <c r="X1805" s="356">
        <v>1.0</v>
      </c>
      <c r="Y1805" s="356">
        <v>23.0</v>
      </c>
      <c r="Z1805" s="356">
        <v>3.0</v>
      </c>
      <c r="AA1805" s="356">
        <v>5.0</v>
      </c>
      <c r="AB1805" s="356">
        <v>3.0</v>
      </c>
      <c r="AC1805" s="356"/>
      <c r="AD1805" s="356"/>
      <c r="AE1805" s="356">
        <v>1.0</v>
      </c>
      <c r="AF1805" s="356">
        <v>6.0</v>
      </c>
      <c r="AG1805" s="356">
        <v>1.0</v>
      </c>
      <c r="AH1805" s="353"/>
      <c r="AI1805" s="353"/>
      <c r="AJ1805" s="353"/>
      <c r="AK1805" s="353"/>
      <c r="AL1805" s="353"/>
      <c r="AM1805" s="353"/>
      <c r="AN1805" s="353"/>
      <c r="AO1805" s="353"/>
      <c r="AP1805" s="353"/>
    </row>
    <row r="1806">
      <c r="A1806" s="343">
        <v>43938.0</v>
      </c>
      <c r="B1806" s="356">
        <v>1.0</v>
      </c>
      <c r="C1806" s="356">
        <v>2.0</v>
      </c>
      <c r="D1806" s="356">
        <v>34.0</v>
      </c>
      <c r="E1806" s="356">
        <v>1.0</v>
      </c>
      <c r="F1806" s="356">
        <v>1.0</v>
      </c>
      <c r="G1806" s="356">
        <v>7.0</v>
      </c>
      <c r="H1806" s="356">
        <v>246.0</v>
      </c>
      <c r="I1806" s="356"/>
      <c r="J1806" s="356">
        <v>56.0</v>
      </c>
      <c r="K1806" s="356">
        <v>41.0</v>
      </c>
      <c r="L1806" s="356">
        <v>46.0</v>
      </c>
      <c r="M1806" s="356">
        <v>3.0</v>
      </c>
      <c r="N1806" s="356">
        <v>1.0</v>
      </c>
      <c r="O1806" s="356">
        <v>2.0</v>
      </c>
      <c r="P1806" s="356">
        <v>6.0</v>
      </c>
      <c r="Q1806" s="356">
        <v>1.0</v>
      </c>
      <c r="R1806" s="356">
        <v>7.0</v>
      </c>
      <c r="S1806" s="356">
        <v>2.0</v>
      </c>
      <c r="T1806" s="356">
        <v>2.0</v>
      </c>
      <c r="U1806" s="356">
        <v>6.0</v>
      </c>
      <c r="V1806" s="356">
        <v>2.0</v>
      </c>
      <c r="W1806" s="356">
        <v>9.0</v>
      </c>
      <c r="X1806" s="356">
        <v>1.0</v>
      </c>
      <c r="Y1806" s="356">
        <v>23.0</v>
      </c>
      <c r="Z1806" s="356">
        <v>3.0</v>
      </c>
      <c r="AA1806" s="356">
        <v>5.0</v>
      </c>
      <c r="AB1806" s="356">
        <v>4.0</v>
      </c>
      <c r="AC1806" s="356"/>
      <c r="AD1806" s="356"/>
      <c r="AE1806" s="356">
        <v>1.0</v>
      </c>
      <c r="AF1806" s="356">
        <v>6.0</v>
      </c>
      <c r="AG1806" s="356">
        <v>1.0</v>
      </c>
      <c r="AH1806" s="353"/>
      <c r="AI1806" s="353"/>
      <c r="AJ1806" s="353"/>
      <c r="AK1806" s="353"/>
      <c r="AL1806" s="353"/>
      <c r="AM1806" s="353"/>
      <c r="AN1806" s="353"/>
      <c r="AO1806" s="353"/>
      <c r="AP1806" s="353"/>
    </row>
    <row r="1807">
      <c r="A1807" s="343">
        <v>43939.0</v>
      </c>
      <c r="B1807" s="356">
        <v>1.0</v>
      </c>
      <c r="C1807" s="356">
        <v>3.0</v>
      </c>
      <c r="D1807" s="356">
        <v>34.0</v>
      </c>
      <c r="E1807" s="356">
        <v>1.0</v>
      </c>
      <c r="F1807" s="356">
        <v>1.0</v>
      </c>
      <c r="G1807" s="356">
        <v>7.0</v>
      </c>
      <c r="H1807" s="356">
        <v>253.0</v>
      </c>
      <c r="I1807" s="356"/>
      <c r="J1807" s="356">
        <v>56.0</v>
      </c>
      <c r="K1807" s="356">
        <v>41.0</v>
      </c>
      <c r="L1807" s="356">
        <v>49.0</v>
      </c>
      <c r="M1807" s="356">
        <v>3.0</v>
      </c>
      <c r="N1807" s="356">
        <v>1.0</v>
      </c>
      <c r="O1807" s="356">
        <v>2.0</v>
      </c>
      <c r="P1807" s="356">
        <v>6.0</v>
      </c>
      <c r="Q1807" s="356">
        <v>1.0</v>
      </c>
      <c r="R1807" s="356">
        <v>7.0</v>
      </c>
      <c r="S1807" s="356">
        <v>2.0</v>
      </c>
      <c r="T1807" s="356">
        <v>2.0</v>
      </c>
      <c r="U1807" s="356">
        <v>7.0</v>
      </c>
      <c r="V1807" s="356">
        <v>2.0</v>
      </c>
      <c r="W1807" s="356">
        <v>9.0</v>
      </c>
      <c r="X1807" s="356">
        <v>2.0</v>
      </c>
      <c r="Y1807" s="356">
        <v>25.0</v>
      </c>
      <c r="Z1807" s="356">
        <v>3.0</v>
      </c>
      <c r="AA1807" s="356">
        <v>5.0</v>
      </c>
      <c r="AB1807" s="356">
        <v>4.0</v>
      </c>
      <c r="AC1807" s="356"/>
      <c r="AD1807" s="356"/>
      <c r="AE1807" s="356">
        <v>1.0</v>
      </c>
      <c r="AF1807" s="356">
        <v>6.0</v>
      </c>
      <c r="AG1807" s="356">
        <v>1.0</v>
      </c>
      <c r="AH1807" s="353"/>
      <c r="AI1807" s="353"/>
      <c r="AJ1807" s="353"/>
      <c r="AK1807" s="353"/>
      <c r="AL1807" s="353"/>
      <c r="AM1807" s="353"/>
      <c r="AN1807" s="353"/>
      <c r="AO1807" s="353"/>
      <c r="AP1807" s="353"/>
    </row>
    <row r="1808">
      <c r="A1808" s="343">
        <v>43940.0</v>
      </c>
      <c r="B1808" s="356">
        <v>1.0</v>
      </c>
      <c r="C1808" s="356">
        <v>3.0</v>
      </c>
      <c r="D1808" s="356">
        <v>34.0</v>
      </c>
      <c r="E1808" s="356">
        <v>1.0</v>
      </c>
      <c r="F1808" s="356">
        <v>1.0</v>
      </c>
      <c r="G1808" s="356">
        <v>7.0</v>
      </c>
      <c r="H1808" s="356">
        <v>287.0</v>
      </c>
      <c r="I1808" s="356"/>
      <c r="J1808" s="356">
        <v>59.0</v>
      </c>
      <c r="K1808" s="356">
        <v>44.0</v>
      </c>
      <c r="L1808" s="356">
        <v>54.0</v>
      </c>
      <c r="M1808" s="356">
        <v>3.0</v>
      </c>
      <c r="N1808" s="356">
        <v>1.0</v>
      </c>
      <c r="O1808" s="356">
        <v>2.0</v>
      </c>
      <c r="P1808" s="356">
        <v>6.0</v>
      </c>
      <c r="Q1808" s="356">
        <v>1.0</v>
      </c>
      <c r="R1808" s="356">
        <v>7.0</v>
      </c>
      <c r="S1808" s="356">
        <v>3.0</v>
      </c>
      <c r="T1808" s="356">
        <v>3.0</v>
      </c>
      <c r="U1808" s="356">
        <v>7.0</v>
      </c>
      <c r="V1808" s="356">
        <v>2.0</v>
      </c>
      <c r="W1808" s="356">
        <v>9.0</v>
      </c>
      <c r="X1808" s="356">
        <v>2.0</v>
      </c>
      <c r="Y1808" s="356">
        <v>25.0</v>
      </c>
      <c r="Z1808" s="356">
        <v>3.0</v>
      </c>
      <c r="AA1808" s="356">
        <v>5.0</v>
      </c>
      <c r="AB1808" s="356">
        <v>4.0</v>
      </c>
      <c r="AC1808" s="356"/>
      <c r="AD1808" s="356"/>
      <c r="AE1808" s="356">
        <v>1.0</v>
      </c>
      <c r="AF1808" s="356">
        <v>6.0</v>
      </c>
      <c r="AG1808" s="356">
        <v>1.0</v>
      </c>
      <c r="AH1808" s="353"/>
      <c r="AI1808" s="353"/>
      <c r="AJ1808" s="353"/>
      <c r="AK1808" s="353"/>
      <c r="AL1808" s="353"/>
      <c r="AM1808" s="353"/>
      <c r="AN1808" s="353"/>
      <c r="AO1808" s="353"/>
      <c r="AP1808" s="353"/>
    </row>
    <row r="1809">
      <c r="A1809" s="343">
        <v>43941.0</v>
      </c>
      <c r="B1809" s="356">
        <v>1.0</v>
      </c>
      <c r="C1809" s="356">
        <v>3.0</v>
      </c>
      <c r="D1809" s="356">
        <v>35.0</v>
      </c>
      <c r="E1809" s="356">
        <v>1.0</v>
      </c>
      <c r="F1809" s="356">
        <v>1.0</v>
      </c>
      <c r="G1809" s="356">
        <v>7.0</v>
      </c>
      <c r="H1809" s="356">
        <v>287.0</v>
      </c>
      <c r="I1809" s="356"/>
      <c r="J1809" s="356">
        <v>62.0</v>
      </c>
      <c r="K1809" s="356">
        <v>44.0</v>
      </c>
      <c r="L1809" s="356">
        <v>56.0</v>
      </c>
      <c r="M1809" s="356">
        <v>3.0</v>
      </c>
      <c r="N1809" s="356">
        <v>1.0</v>
      </c>
      <c r="O1809" s="356">
        <v>3.0</v>
      </c>
      <c r="P1809" s="356">
        <v>6.0</v>
      </c>
      <c r="Q1809" s="356">
        <v>1.0</v>
      </c>
      <c r="R1809" s="356">
        <v>7.0</v>
      </c>
      <c r="S1809" s="356">
        <v>4.0</v>
      </c>
      <c r="T1809" s="356">
        <v>3.0</v>
      </c>
      <c r="U1809" s="356">
        <v>7.0</v>
      </c>
      <c r="V1809" s="356">
        <v>2.0</v>
      </c>
      <c r="W1809" s="356">
        <v>9.0</v>
      </c>
      <c r="X1809" s="356">
        <v>2.0</v>
      </c>
      <c r="Y1809" s="356">
        <v>25.0</v>
      </c>
      <c r="Z1809" s="356">
        <v>3.0</v>
      </c>
      <c r="AA1809" s="356">
        <v>5.0</v>
      </c>
      <c r="AB1809" s="356">
        <v>4.0</v>
      </c>
      <c r="AC1809" s="356"/>
      <c r="AD1809" s="356"/>
      <c r="AE1809" s="356">
        <v>1.0</v>
      </c>
      <c r="AF1809" s="356">
        <v>6.0</v>
      </c>
      <c r="AG1809" s="356">
        <v>1.0</v>
      </c>
      <c r="AH1809" s="353"/>
      <c r="AI1809" s="353"/>
      <c r="AJ1809" s="353"/>
      <c r="AK1809" s="353"/>
      <c r="AL1809" s="353"/>
      <c r="AM1809" s="353"/>
      <c r="AN1809" s="353"/>
      <c r="AO1809" s="353"/>
      <c r="AP1809" s="353"/>
    </row>
    <row r="1810">
      <c r="A1810" s="343">
        <v>43942.0</v>
      </c>
      <c r="B1810" s="356">
        <v>1.0</v>
      </c>
      <c r="C1810" s="356">
        <v>3.0</v>
      </c>
      <c r="D1810" s="356">
        <v>35.0</v>
      </c>
      <c r="E1810" s="356">
        <v>1.0</v>
      </c>
      <c r="F1810" s="356">
        <v>1.0</v>
      </c>
      <c r="G1810" s="356">
        <v>7.0</v>
      </c>
      <c r="H1810" s="356">
        <v>298.0</v>
      </c>
      <c r="I1810" s="356"/>
      <c r="J1810" s="356">
        <v>68.0</v>
      </c>
      <c r="K1810" s="356">
        <v>44.0</v>
      </c>
      <c r="L1810" s="356">
        <v>56.0</v>
      </c>
      <c r="M1810" s="356">
        <v>3.0</v>
      </c>
      <c r="N1810" s="356">
        <v>1.0</v>
      </c>
      <c r="O1810" s="356">
        <v>4.0</v>
      </c>
      <c r="P1810" s="356">
        <v>6.0</v>
      </c>
      <c r="Q1810" s="356">
        <v>1.0</v>
      </c>
      <c r="R1810" s="356">
        <v>8.0</v>
      </c>
      <c r="S1810" s="356">
        <v>4.0</v>
      </c>
      <c r="T1810" s="356">
        <v>3.0</v>
      </c>
      <c r="U1810" s="356">
        <v>7.0</v>
      </c>
      <c r="V1810" s="356">
        <v>3.0</v>
      </c>
      <c r="W1810" s="356">
        <v>9.0</v>
      </c>
      <c r="X1810" s="356">
        <v>2.0</v>
      </c>
      <c r="Y1810" s="356">
        <v>30.0</v>
      </c>
      <c r="Z1810" s="356">
        <v>3.0</v>
      </c>
      <c r="AA1810" s="356">
        <v>5.0</v>
      </c>
      <c r="AB1810" s="356">
        <v>4.0</v>
      </c>
      <c r="AC1810" s="356"/>
      <c r="AD1810" s="356"/>
      <c r="AE1810" s="356">
        <v>1.0</v>
      </c>
      <c r="AF1810" s="356">
        <v>6.0</v>
      </c>
      <c r="AG1810" s="356">
        <v>1.0</v>
      </c>
      <c r="AH1810" s="356"/>
      <c r="AI1810" s="356">
        <v>1.0</v>
      </c>
      <c r="AJ1810" s="353"/>
      <c r="AK1810" s="353"/>
      <c r="AL1810" s="353"/>
      <c r="AM1810" s="353"/>
      <c r="AN1810" s="353"/>
      <c r="AO1810" s="353"/>
      <c r="AP1810" s="353"/>
    </row>
    <row r="1811">
      <c r="A1811" s="343">
        <v>43943.0</v>
      </c>
      <c r="B1811" s="341">
        <v>1.0</v>
      </c>
      <c r="C1811" s="341">
        <v>4.0</v>
      </c>
      <c r="D1811" s="341">
        <v>35.0</v>
      </c>
      <c r="E1811" s="341">
        <v>1.0</v>
      </c>
      <c r="F1811" s="341">
        <v>1.0</v>
      </c>
      <c r="G1811" s="341">
        <v>7.0</v>
      </c>
      <c r="H1811" s="342">
        <v>301.0</v>
      </c>
      <c r="I1811" s="344"/>
      <c r="J1811" s="342">
        <v>71.0</v>
      </c>
      <c r="K1811" s="341">
        <v>53.0</v>
      </c>
      <c r="L1811" s="342">
        <v>58.0</v>
      </c>
      <c r="M1811" s="341">
        <v>3.0</v>
      </c>
      <c r="N1811" s="341">
        <v>1.0</v>
      </c>
      <c r="O1811" s="341">
        <v>4.0</v>
      </c>
      <c r="P1811" s="341">
        <v>6.0</v>
      </c>
      <c r="Q1811" s="341">
        <v>1.0</v>
      </c>
      <c r="R1811" s="341">
        <v>8.0</v>
      </c>
      <c r="S1811" s="341">
        <v>4.0</v>
      </c>
      <c r="T1811" s="341">
        <v>3.0</v>
      </c>
      <c r="U1811" s="341">
        <v>8.0</v>
      </c>
      <c r="V1811" s="341">
        <v>3.0</v>
      </c>
      <c r="W1811" s="341">
        <v>10.0</v>
      </c>
      <c r="X1811" s="341">
        <v>2.0</v>
      </c>
      <c r="Y1811" s="341">
        <v>30.0</v>
      </c>
      <c r="Z1811" s="341">
        <v>3.0</v>
      </c>
      <c r="AA1811" s="341">
        <v>5.0</v>
      </c>
      <c r="AB1811" s="341">
        <v>4.0</v>
      </c>
      <c r="AC1811" s="344"/>
      <c r="AD1811" s="344"/>
      <c r="AE1811" s="341">
        <v>1.0</v>
      </c>
      <c r="AF1811" s="341">
        <v>6.0</v>
      </c>
      <c r="AG1811" s="341">
        <v>1.0</v>
      </c>
      <c r="AH1811" s="344"/>
      <c r="AI1811" s="341">
        <v>1.0</v>
      </c>
      <c r="AJ1811" s="344"/>
      <c r="AK1811" s="344"/>
      <c r="AL1811" s="344"/>
      <c r="AM1811" s="344"/>
      <c r="AN1811" s="344"/>
      <c r="AO1811" s="344"/>
      <c r="AP1811" s="344"/>
    </row>
    <row r="1812">
      <c r="A1812" s="343">
        <v>43944.0</v>
      </c>
      <c r="B1812" s="356">
        <v>1.0</v>
      </c>
      <c r="C1812" s="356">
        <v>4.0</v>
      </c>
      <c r="D1812" s="356">
        <v>35.0</v>
      </c>
      <c r="E1812" s="356">
        <v>1.0</v>
      </c>
      <c r="F1812" s="356">
        <v>1.0</v>
      </c>
      <c r="G1812" s="356">
        <v>7.0</v>
      </c>
      <c r="H1812" s="356">
        <v>301.0</v>
      </c>
      <c r="I1812" s="356"/>
      <c r="J1812" s="356">
        <v>74.0</v>
      </c>
      <c r="K1812" s="356">
        <v>53.0</v>
      </c>
      <c r="L1812" s="356">
        <v>60.0</v>
      </c>
      <c r="M1812" s="356">
        <v>3.0</v>
      </c>
      <c r="N1812" s="356">
        <v>1.0</v>
      </c>
      <c r="O1812" s="356">
        <v>4.0</v>
      </c>
      <c r="P1812" s="356">
        <v>6.0</v>
      </c>
      <c r="Q1812" s="356">
        <v>1.0</v>
      </c>
      <c r="R1812" s="356">
        <v>8.0</v>
      </c>
      <c r="S1812" s="356">
        <v>4.0</v>
      </c>
      <c r="T1812" s="356">
        <v>3.0</v>
      </c>
      <c r="U1812" s="356">
        <v>9.0</v>
      </c>
      <c r="V1812" s="356">
        <v>3.0</v>
      </c>
      <c r="W1812" s="356">
        <v>11.0</v>
      </c>
      <c r="X1812" s="356">
        <v>2.0</v>
      </c>
      <c r="Y1812" s="356">
        <v>34.0</v>
      </c>
      <c r="Z1812" s="356">
        <v>3.0</v>
      </c>
      <c r="AA1812" s="356">
        <v>5.0</v>
      </c>
      <c r="AB1812" s="356">
        <v>4.0</v>
      </c>
      <c r="AC1812" s="356"/>
      <c r="AD1812" s="356"/>
      <c r="AE1812" s="356">
        <v>1.0</v>
      </c>
      <c r="AF1812" s="356">
        <v>6.0</v>
      </c>
      <c r="AG1812" s="356">
        <v>1.0</v>
      </c>
      <c r="AH1812" s="356"/>
      <c r="AI1812" s="356">
        <v>1.0</v>
      </c>
      <c r="AJ1812" s="344"/>
      <c r="AK1812" s="344"/>
      <c r="AL1812" s="344"/>
      <c r="AM1812" s="344"/>
      <c r="AN1812" s="344"/>
      <c r="AO1812" s="344"/>
      <c r="AP1812" s="344"/>
    </row>
    <row r="1813">
      <c r="A1813" s="343">
        <v>43945.0</v>
      </c>
      <c r="B1813" s="355">
        <v>1.0</v>
      </c>
      <c r="C1813" s="355">
        <v>4.0</v>
      </c>
      <c r="D1813" s="355">
        <v>39.0</v>
      </c>
      <c r="E1813" s="355">
        <v>1.0</v>
      </c>
      <c r="F1813" s="355">
        <v>1.0</v>
      </c>
      <c r="G1813" s="355">
        <v>7.0</v>
      </c>
      <c r="H1813" s="356">
        <v>326.0</v>
      </c>
      <c r="I1813" s="353"/>
      <c r="J1813" s="356">
        <v>77.0</v>
      </c>
      <c r="K1813" s="355">
        <v>54.0</v>
      </c>
      <c r="L1813" s="356">
        <v>67.0</v>
      </c>
      <c r="M1813" s="355">
        <v>3.0</v>
      </c>
      <c r="N1813" s="355">
        <v>1.0</v>
      </c>
      <c r="O1813" s="355">
        <v>4.0</v>
      </c>
      <c r="P1813" s="355">
        <v>6.0</v>
      </c>
      <c r="Q1813" s="355">
        <v>1.0</v>
      </c>
      <c r="R1813" s="355">
        <v>8.0</v>
      </c>
      <c r="S1813" s="355">
        <v>4.0</v>
      </c>
      <c r="T1813" s="355">
        <v>3.0</v>
      </c>
      <c r="U1813" s="355">
        <v>10.0</v>
      </c>
      <c r="V1813" s="355">
        <v>3.0</v>
      </c>
      <c r="W1813" s="355">
        <v>11.0</v>
      </c>
      <c r="X1813" s="355">
        <v>2.0</v>
      </c>
      <c r="Y1813" s="355">
        <v>35.0</v>
      </c>
      <c r="Z1813" s="355">
        <v>3.0</v>
      </c>
      <c r="AA1813" s="355">
        <v>5.0</v>
      </c>
      <c r="AB1813" s="355">
        <v>4.0</v>
      </c>
      <c r="AC1813" s="353"/>
      <c r="AD1813" s="353"/>
      <c r="AE1813" s="355">
        <v>1.0</v>
      </c>
      <c r="AF1813" s="355">
        <v>6.0</v>
      </c>
      <c r="AG1813" s="355">
        <v>1.0</v>
      </c>
      <c r="AH1813" s="353"/>
      <c r="AI1813" s="355">
        <v>1.0</v>
      </c>
      <c r="AJ1813" s="353"/>
      <c r="AK1813" s="353"/>
      <c r="AL1813" s="353"/>
      <c r="AM1813" s="353"/>
      <c r="AN1813" s="353"/>
      <c r="AO1813" s="353"/>
      <c r="AP1813" s="353"/>
    </row>
    <row r="1814">
      <c r="A1814" s="343">
        <v>43946.0</v>
      </c>
      <c r="B1814" s="356">
        <v>1.0</v>
      </c>
      <c r="C1814" s="356">
        <v>4.0</v>
      </c>
      <c r="D1814" s="356">
        <v>39.0</v>
      </c>
      <c r="E1814" s="356">
        <v>1.0</v>
      </c>
      <c r="F1814" s="356">
        <v>1.0</v>
      </c>
      <c r="G1814" s="356">
        <v>7.0</v>
      </c>
      <c r="H1814" s="356">
        <v>346.0</v>
      </c>
      <c r="I1814" s="356"/>
      <c r="J1814" s="356">
        <v>77.0</v>
      </c>
      <c r="K1814" s="356">
        <v>54.0</v>
      </c>
      <c r="L1814" s="356">
        <v>75.0</v>
      </c>
      <c r="M1814" s="356">
        <v>3.0</v>
      </c>
      <c r="N1814" s="356">
        <v>1.0</v>
      </c>
      <c r="O1814" s="356">
        <v>4.0</v>
      </c>
      <c r="P1814" s="356">
        <v>6.0</v>
      </c>
      <c r="Q1814" s="356">
        <v>1.0</v>
      </c>
      <c r="R1814" s="356">
        <v>8.0</v>
      </c>
      <c r="S1814" s="356">
        <v>4.0</v>
      </c>
      <c r="T1814" s="356">
        <v>3.0</v>
      </c>
      <c r="U1814" s="356">
        <v>11.0</v>
      </c>
      <c r="V1814" s="356">
        <v>3.0</v>
      </c>
      <c r="W1814" s="356">
        <v>12.0</v>
      </c>
      <c r="X1814" s="356">
        <v>2.0</v>
      </c>
      <c r="Y1814" s="356">
        <v>36.0</v>
      </c>
      <c r="Z1814" s="356">
        <v>3.0</v>
      </c>
      <c r="AA1814" s="356">
        <v>5.0</v>
      </c>
      <c r="AB1814" s="356">
        <v>4.0</v>
      </c>
      <c r="AC1814" s="356"/>
      <c r="AD1814" s="356"/>
      <c r="AE1814" s="356">
        <v>1.0</v>
      </c>
      <c r="AF1814" s="356">
        <v>6.0</v>
      </c>
      <c r="AG1814" s="356">
        <v>1.0</v>
      </c>
      <c r="AH1814" s="356"/>
      <c r="AI1814" s="356">
        <v>1.0</v>
      </c>
      <c r="AJ1814" s="353"/>
      <c r="AK1814" s="353"/>
      <c r="AL1814" s="353"/>
      <c r="AM1814" s="353"/>
      <c r="AN1814" s="353"/>
      <c r="AO1814" s="353"/>
      <c r="AP1814" s="353"/>
    </row>
    <row r="1815">
      <c r="A1815" s="343">
        <v>43947.0</v>
      </c>
      <c r="B1815" s="356">
        <v>1.0</v>
      </c>
      <c r="C1815" s="356">
        <v>4.0</v>
      </c>
      <c r="D1815" s="356">
        <v>39.0</v>
      </c>
      <c r="E1815" s="356">
        <v>1.0</v>
      </c>
      <c r="F1815" s="356">
        <v>1.0</v>
      </c>
      <c r="G1815" s="356">
        <v>7.0</v>
      </c>
      <c r="H1815" s="356">
        <v>353.0</v>
      </c>
      <c r="I1815" s="356"/>
      <c r="J1815" s="356">
        <v>77.0</v>
      </c>
      <c r="K1815" s="356">
        <v>58.0</v>
      </c>
      <c r="L1815" s="356">
        <v>87.0</v>
      </c>
      <c r="M1815" s="356">
        <v>3.0</v>
      </c>
      <c r="N1815" s="356">
        <v>1.0</v>
      </c>
      <c r="O1815" s="356">
        <v>4.0</v>
      </c>
      <c r="P1815" s="356">
        <v>6.0</v>
      </c>
      <c r="Q1815" s="356">
        <v>1.0</v>
      </c>
      <c r="R1815" s="356">
        <v>8.0</v>
      </c>
      <c r="S1815" s="356">
        <v>4.0</v>
      </c>
      <c r="T1815" s="356">
        <v>3.0</v>
      </c>
      <c r="U1815" s="356">
        <v>11.0</v>
      </c>
      <c r="V1815" s="356">
        <v>3.0</v>
      </c>
      <c r="W1815" s="356">
        <v>12.0</v>
      </c>
      <c r="X1815" s="356">
        <v>2.0</v>
      </c>
      <c r="Y1815" s="356">
        <v>36.0</v>
      </c>
      <c r="Z1815" s="356">
        <v>3.0</v>
      </c>
      <c r="AA1815" s="356">
        <v>5.0</v>
      </c>
      <c r="AB1815" s="356">
        <v>4.0</v>
      </c>
      <c r="AC1815" s="356"/>
      <c r="AD1815" s="356"/>
      <c r="AE1815" s="356">
        <v>1.0</v>
      </c>
      <c r="AF1815" s="356">
        <v>6.0</v>
      </c>
      <c r="AG1815" s="356">
        <v>1.0</v>
      </c>
      <c r="AH1815" s="356"/>
      <c r="AI1815" s="356">
        <v>1.0</v>
      </c>
      <c r="AJ1815" s="353"/>
      <c r="AK1815" s="353"/>
      <c r="AL1815" s="353"/>
      <c r="AM1815" s="353"/>
      <c r="AN1815" s="353"/>
      <c r="AO1815" s="353"/>
      <c r="AP1815" s="353"/>
    </row>
    <row r="1816">
      <c r="A1816" s="343">
        <v>43948.0</v>
      </c>
      <c r="B1816" s="355">
        <v>1.0</v>
      </c>
      <c r="C1816" s="355">
        <v>4.0</v>
      </c>
      <c r="D1816" s="355">
        <v>40.0</v>
      </c>
      <c r="E1816" s="355">
        <v>1.0</v>
      </c>
      <c r="F1816" s="355">
        <v>1.0</v>
      </c>
      <c r="G1816" s="355">
        <v>7.0</v>
      </c>
      <c r="H1816" s="356">
        <v>367.0</v>
      </c>
      <c r="I1816" s="353"/>
      <c r="J1816" s="356">
        <v>78.0</v>
      </c>
      <c r="K1816" s="355">
        <v>58.0</v>
      </c>
      <c r="L1816" s="356">
        <v>88.0</v>
      </c>
      <c r="M1816" s="355">
        <v>3.0</v>
      </c>
      <c r="N1816" s="355">
        <v>1.0</v>
      </c>
      <c r="O1816" s="355">
        <v>5.0</v>
      </c>
      <c r="P1816" s="355">
        <v>6.0</v>
      </c>
      <c r="Q1816" s="355">
        <v>1.0</v>
      </c>
      <c r="R1816" s="355">
        <v>8.0</v>
      </c>
      <c r="S1816" s="355">
        <v>4.0</v>
      </c>
      <c r="T1816" s="355">
        <v>3.0</v>
      </c>
      <c r="U1816" s="355">
        <v>14.0</v>
      </c>
      <c r="V1816" s="355">
        <v>3.0</v>
      </c>
      <c r="W1816" s="355">
        <v>12.0</v>
      </c>
      <c r="X1816" s="355">
        <v>2.0</v>
      </c>
      <c r="Y1816" s="355">
        <v>37.0</v>
      </c>
      <c r="Z1816" s="355">
        <v>3.0</v>
      </c>
      <c r="AA1816" s="355">
        <v>5.0</v>
      </c>
      <c r="AB1816" s="355">
        <v>4.0</v>
      </c>
      <c r="AC1816" s="353"/>
      <c r="AD1816" s="353"/>
      <c r="AE1816" s="355">
        <v>1.0</v>
      </c>
      <c r="AF1816" s="355">
        <v>6.0</v>
      </c>
      <c r="AG1816" s="355">
        <v>1.0</v>
      </c>
      <c r="AH1816" s="353"/>
      <c r="AI1816" s="355">
        <v>1.0</v>
      </c>
      <c r="AJ1816" s="353"/>
      <c r="AK1816" s="353"/>
      <c r="AL1816" s="353"/>
      <c r="AM1816" s="353"/>
      <c r="AN1816" s="353"/>
      <c r="AO1816" s="353"/>
      <c r="AP1816" s="353"/>
    </row>
    <row r="1817">
      <c r="A1817" s="343">
        <v>43949.0</v>
      </c>
      <c r="B1817" s="356">
        <v>1.0</v>
      </c>
      <c r="C1817" s="356">
        <v>4.0</v>
      </c>
      <c r="D1817" s="356">
        <v>41.0</v>
      </c>
      <c r="E1817" s="356">
        <v>1.0</v>
      </c>
      <c r="F1817" s="356">
        <v>1.0</v>
      </c>
      <c r="G1817" s="356">
        <v>7.0</v>
      </c>
      <c r="H1817" s="356">
        <v>370.0</v>
      </c>
      <c r="I1817" s="356"/>
      <c r="J1817" s="356">
        <v>79.0</v>
      </c>
      <c r="K1817" s="356">
        <v>58.0</v>
      </c>
      <c r="L1817" s="356">
        <v>90.0</v>
      </c>
      <c r="M1817" s="356">
        <v>3.0</v>
      </c>
      <c r="N1817" s="356">
        <v>1.0</v>
      </c>
      <c r="O1817" s="356">
        <v>6.0</v>
      </c>
      <c r="P1817" s="356">
        <v>6.0</v>
      </c>
      <c r="Q1817" s="356">
        <v>1.0</v>
      </c>
      <c r="R1817" s="356">
        <v>8.0</v>
      </c>
      <c r="S1817" s="356">
        <v>4.0</v>
      </c>
      <c r="T1817" s="356">
        <v>3.0</v>
      </c>
      <c r="U1817" s="356">
        <v>14.0</v>
      </c>
      <c r="V1817" s="356">
        <v>3.0</v>
      </c>
      <c r="W1817" s="356">
        <v>12.0</v>
      </c>
      <c r="X1817" s="356">
        <v>2.0</v>
      </c>
      <c r="Y1817" s="356">
        <v>37.0</v>
      </c>
      <c r="Z1817" s="356">
        <v>3.0</v>
      </c>
      <c r="AA1817" s="356">
        <v>5.0</v>
      </c>
      <c r="AB1817" s="356">
        <v>4.0</v>
      </c>
      <c r="AC1817" s="356"/>
      <c r="AD1817" s="356"/>
      <c r="AE1817" s="356">
        <v>1.0</v>
      </c>
      <c r="AF1817" s="356">
        <v>6.0</v>
      </c>
      <c r="AG1817" s="356">
        <v>1.0</v>
      </c>
      <c r="AH1817" s="356"/>
      <c r="AI1817" s="356">
        <v>1.0</v>
      </c>
      <c r="AJ1817" s="353"/>
      <c r="AK1817" s="353"/>
      <c r="AL1817" s="353"/>
      <c r="AM1817" s="353"/>
      <c r="AN1817" s="353"/>
      <c r="AO1817" s="353"/>
      <c r="AP1817" s="353"/>
    </row>
    <row r="1818">
      <c r="A1818" s="343">
        <v>43950.0</v>
      </c>
      <c r="B1818" s="356">
        <v>1.0</v>
      </c>
      <c r="C1818" s="356">
        <v>4.0</v>
      </c>
      <c r="D1818" s="356">
        <v>41.0</v>
      </c>
      <c r="E1818" s="356">
        <v>1.0</v>
      </c>
      <c r="F1818" s="356">
        <v>1.0</v>
      </c>
      <c r="G1818" s="356">
        <v>7.0</v>
      </c>
      <c r="H1818" s="356">
        <v>370.0</v>
      </c>
      <c r="I1818" s="356"/>
      <c r="J1818" s="356">
        <v>79.0</v>
      </c>
      <c r="K1818" s="356">
        <v>59.0</v>
      </c>
      <c r="L1818" s="356">
        <v>95.0</v>
      </c>
      <c r="M1818" s="356">
        <v>3.0</v>
      </c>
      <c r="N1818" s="356">
        <v>1.0</v>
      </c>
      <c r="O1818" s="356">
        <v>6.0</v>
      </c>
      <c r="P1818" s="356">
        <v>9.0</v>
      </c>
      <c r="Q1818" s="356">
        <v>1.0</v>
      </c>
      <c r="R1818" s="356">
        <v>9.0</v>
      </c>
      <c r="S1818" s="356">
        <v>4.0</v>
      </c>
      <c r="T1818" s="356">
        <v>3.0</v>
      </c>
      <c r="U1818" s="356">
        <v>15.0</v>
      </c>
      <c r="V1818" s="356">
        <v>3.0</v>
      </c>
      <c r="W1818" s="356">
        <v>12.0</v>
      </c>
      <c r="X1818" s="356">
        <v>2.0</v>
      </c>
      <c r="Y1818" s="356">
        <v>37.0</v>
      </c>
      <c r="Z1818" s="356">
        <v>3.0</v>
      </c>
      <c r="AA1818" s="356">
        <v>5.0</v>
      </c>
      <c r="AB1818" s="356">
        <v>4.0</v>
      </c>
      <c r="AC1818" s="356"/>
      <c r="AD1818" s="356"/>
      <c r="AE1818" s="356">
        <v>1.0</v>
      </c>
      <c r="AF1818" s="356">
        <v>6.0</v>
      </c>
      <c r="AG1818" s="356">
        <v>1.0</v>
      </c>
      <c r="AH1818" s="356"/>
      <c r="AI1818" s="356">
        <v>1.0</v>
      </c>
      <c r="AJ1818" s="353"/>
      <c r="AK1818" s="353"/>
      <c r="AL1818" s="353"/>
      <c r="AM1818" s="353"/>
      <c r="AN1818" s="353"/>
      <c r="AO1818" s="353"/>
      <c r="AP1818" s="353"/>
    </row>
    <row r="1819">
      <c r="A1819" s="343">
        <v>43951.0</v>
      </c>
      <c r="B1819" s="356">
        <v>1.0</v>
      </c>
      <c r="C1819" s="356">
        <v>4.0</v>
      </c>
      <c r="D1819" s="356">
        <v>41.0</v>
      </c>
      <c r="E1819" s="356">
        <v>1.0</v>
      </c>
      <c r="F1819" s="356">
        <v>1.0</v>
      </c>
      <c r="G1819" s="356">
        <v>7.0</v>
      </c>
      <c r="H1819" s="356">
        <v>371.0</v>
      </c>
      <c r="I1819" s="356"/>
      <c r="J1819" s="356">
        <v>83.0</v>
      </c>
      <c r="K1819" s="356">
        <v>59.0</v>
      </c>
      <c r="L1819" s="356">
        <v>96.0</v>
      </c>
      <c r="M1819" s="356">
        <v>3.0</v>
      </c>
      <c r="N1819" s="356">
        <v>1.0</v>
      </c>
      <c r="O1819" s="356">
        <v>6.0</v>
      </c>
      <c r="P1819" s="356">
        <v>9.0</v>
      </c>
      <c r="Q1819" s="356">
        <v>1.0</v>
      </c>
      <c r="R1819" s="356">
        <v>9.0</v>
      </c>
      <c r="S1819" s="356">
        <v>4.0</v>
      </c>
      <c r="T1819" s="356">
        <v>3.0</v>
      </c>
      <c r="U1819" s="356">
        <v>15.0</v>
      </c>
      <c r="V1819" s="356">
        <v>4.0</v>
      </c>
      <c r="W1819" s="356">
        <v>13.0</v>
      </c>
      <c r="X1819" s="356">
        <v>2.0</v>
      </c>
      <c r="Y1819" s="356">
        <v>37.0</v>
      </c>
      <c r="Z1819" s="356">
        <v>3.0</v>
      </c>
      <c r="AA1819" s="356">
        <v>5.0</v>
      </c>
      <c r="AB1819" s="356">
        <v>4.0</v>
      </c>
      <c r="AC1819" s="356"/>
      <c r="AD1819" s="356"/>
      <c r="AE1819" s="356">
        <v>1.0</v>
      </c>
      <c r="AF1819" s="356">
        <v>6.0</v>
      </c>
      <c r="AG1819" s="356">
        <v>1.0</v>
      </c>
      <c r="AH1819" s="356"/>
      <c r="AI1819" s="356">
        <v>1.0</v>
      </c>
      <c r="AJ1819" s="353"/>
      <c r="AK1819" s="353"/>
      <c r="AL1819" s="353"/>
      <c r="AM1819" s="353"/>
      <c r="AN1819" s="353"/>
      <c r="AO1819" s="353"/>
      <c r="AP1819" s="353"/>
    </row>
    <row r="1820">
      <c r="A1820" s="343">
        <v>43952.0</v>
      </c>
      <c r="B1820" s="355">
        <v>1.0</v>
      </c>
      <c r="C1820" s="355">
        <v>4.0</v>
      </c>
      <c r="D1820" s="355">
        <v>41.0</v>
      </c>
      <c r="E1820" s="355">
        <v>1.0</v>
      </c>
      <c r="F1820" s="355">
        <v>1.0</v>
      </c>
      <c r="G1820" s="355">
        <v>7.0</v>
      </c>
      <c r="H1820" s="356">
        <v>375.0</v>
      </c>
      <c r="I1820" s="353"/>
      <c r="J1820" s="356">
        <v>83.0</v>
      </c>
      <c r="K1820" s="355">
        <v>60.0</v>
      </c>
      <c r="L1820" s="356">
        <v>99.0</v>
      </c>
      <c r="M1820" s="356">
        <v>3.0</v>
      </c>
      <c r="N1820" s="356">
        <v>1.0</v>
      </c>
      <c r="O1820" s="356">
        <v>6.0</v>
      </c>
      <c r="P1820" s="356">
        <v>9.0</v>
      </c>
      <c r="Q1820" s="356">
        <v>1.0</v>
      </c>
      <c r="R1820" s="356">
        <v>9.0</v>
      </c>
      <c r="S1820" s="356">
        <v>4.0</v>
      </c>
      <c r="T1820" s="356">
        <v>3.0</v>
      </c>
      <c r="U1820" s="356">
        <v>15.0</v>
      </c>
      <c r="V1820" s="356">
        <v>4.0</v>
      </c>
      <c r="W1820" s="356">
        <v>13.0</v>
      </c>
      <c r="X1820" s="356">
        <v>2.0</v>
      </c>
      <c r="Y1820" s="356">
        <v>37.0</v>
      </c>
      <c r="Z1820" s="356">
        <v>3.0</v>
      </c>
      <c r="AA1820" s="356">
        <v>5.0</v>
      </c>
      <c r="AB1820" s="356">
        <v>4.0</v>
      </c>
      <c r="AC1820" s="356"/>
      <c r="AD1820" s="356"/>
      <c r="AE1820" s="356">
        <v>1.0</v>
      </c>
      <c r="AF1820" s="356">
        <v>6.0</v>
      </c>
      <c r="AG1820" s="356">
        <v>1.0</v>
      </c>
      <c r="AH1820" s="356"/>
      <c r="AI1820" s="356">
        <v>1.0</v>
      </c>
      <c r="AJ1820" s="353"/>
      <c r="AK1820" s="353"/>
      <c r="AL1820" s="353"/>
      <c r="AM1820" s="353"/>
      <c r="AN1820" s="353"/>
      <c r="AO1820" s="353"/>
      <c r="AP1820" s="353"/>
    </row>
    <row r="1821">
      <c r="A1821" s="343">
        <v>43953.0</v>
      </c>
      <c r="B1821" s="356">
        <v>1.0</v>
      </c>
      <c r="C1821" s="356">
        <v>4.0</v>
      </c>
      <c r="D1821" s="356">
        <v>41.0</v>
      </c>
      <c r="E1821" s="356">
        <v>1.0</v>
      </c>
      <c r="F1821" s="356">
        <v>1.0</v>
      </c>
      <c r="G1821" s="356">
        <v>7.0</v>
      </c>
      <c r="H1821" s="356">
        <v>392.0</v>
      </c>
      <c r="I1821" s="356"/>
      <c r="J1821" s="356">
        <v>84.0</v>
      </c>
      <c r="K1821" s="356">
        <v>62.0</v>
      </c>
      <c r="L1821" s="356">
        <v>106.0</v>
      </c>
      <c r="M1821" s="356">
        <v>3.0</v>
      </c>
      <c r="N1821" s="356">
        <v>1.0</v>
      </c>
      <c r="O1821" s="356">
        <v>6.0</v>
      </c>
      <c r="P1821" s="356">
        <v>9.0</v>
      </c>
      <c r="Q1821" s="356">
        <v>1.0</v>
      </c>
      <c r="R1821" s="356">
        <v>9.0</v>
      </c>
      <c r="S1821" s="356">
        <v>4.0</v>
      </c>
      <c r="T1821" s="356">
        <v>3.0</v>
      </c>
      <c r="U1821" s="356">
        <v>15.0</v>
      </c>
      <c r="V1821" s="356">
        <v>4.0</v>
      </c>
      <c r="W1821" s="356">
        <v>13.0</v>
      </c>
      <c r="X1821" s="356">
        <v>2.0</v>
      </c>
      <c r="Y1821" s="356">
        <v>40.0</v>
      </c>
      <c r="Z1821" s="356">
        <v>3.0</v>
      </c>
      <c r="AA1821" s="356">
        <v>5.0</v>
      </c>
      <c r="AB1821" s="356">
        <v>5.0</v>
      </c>
      <c r="AC1821" s="356"/>
      <c r="AD1821" s="356"/>
      <c r="AE1821" s="356">
        <v>1.0</v>
      </c>
      <c r="AF1821" s="356">
        <v>6.0</v>
      </c>
      <c r="AG1821" s="356">
        <v>1.0</v>
      </c>
      <c r="AH1821" s="356"/>
      <c r="AI1821" s="356">
        <v>1.0</v>
      </c>
      <c r="AJ1821" s="353"/>
      <c r="AK1821" s="353"/>
      <c r="AL1821" s="353"/>
      <c r="AM1821" s="353"/>
      <c r="AN1821" s="353"/>
      <c r="AO1821" s="353"/>
      <c r="AP1821" s="353"/>
    </row>
    <row r="1822">
      <c r="A1822" s="343">
        <v>43954.0</v>
      </c>
      <c r="B1822" s="356">
        <v>1.0</v>
      </c>
      <c r="C1822" s="356">
        <v>4.0</v>
      </c>
      <c r="D1822" s="356">
        <v>41.0</v>
      </c>
      <c r="E1822" s="356">
        <v>1.0</v>
      </c>
      <c r="F1822" s="356">
        <v>1.0</v>
      </c>
      <c r="G1822" s="356">
        <v>7.0</v>
      </c>
      <c r="H1822" s="356">
        <v>398.0</v>
      </c>
      <c r="I1822" s="356"/>
      <c r="J1822" s="356">
        <v>85.0</v>
      </c>
      <c r="K1822" s="356">
        <v>62.0</v>
      </c>
      <c r="L1822" s="356">
        <v>111.0</v>
      </c>
      <c r="M1822" s="356">
        <v>3.0</v>
      </c>
      <c r="N1822" s="356">
        <v>1.0</v>
      </c>
      <c r="O1822" s="356">
        <v>7.0</v>
      </c>
      <c r="P1822" s="356">
        <v>9.0</v>
      </c>
      <c r="Q1822" s="356">
        <v>1.0</v>
      </c>
      <c r="R1822" s="356">
        <v>9.0</v>
      </c>
      <c r="S1822" s="356">
        <v>4.0</v>
      </c>
      <c r="T1822" s="356">
        <v>4.0</v>
      </c>
      <c r="U1822" s="356">
        <v>15.0</v>
      </c>
      <c r="V1822" s="356">
        <v>4.0</v>
      </c>
      <c r="W1822" s="356">
        <v>13.0</v>
      </c>
      <c r="X1822" s="356">
        <v>2.0</v>
      </c>
      <c r="Y1822" s="356">
        <v>40.0</v>
      </c>
      <c r="Z1822" s="356">
        <v>3.0</v>
      </c>
      <c r="AA1822" s="356">
        <v>5.0</v>
      </c>
      <c r="AB1822" s="356">
        <v>5.0</v>
      </c>
      <c r="AC1822" s="356"/>
      <c r="AD1822" s="356"/>
      <c r="AE1822" s="356">
        <v>1.0</v>
      </c>
      <c r="AF1822" s="356">
        <v>6.0</v>
      </c>
      <c r="AG1822" s="356">
        <v>1.0</v>
      </c>
      <c r="AH1822" s="356"/>
      <c r="AI1822" s="356">
        <v>1.0</v>
      </c>
      <c r="AJ1822" s="353"/>
      <c r="AK1822" s="353"/>
      <c r="AL1822" s="353"/>
      <c r="AM1822" s="353"/>
      <c r="AN1822" s="353"/>
      <c r="AO1822" s="353"/>
      <c r="AP1822" s="353"/>
    </row>
    <row r="1823">
      <c r="A1823" s="343">
        <v>43955.0</v>
      </c>
      <c r="B1823" s="356">
        <v>1.0</v>
      </c>
      <c r="C1823" s="356">
        <v>4.0</v>
      </c>
      <c r="D1823" s="356">
        <v>41.0</v>
      </c>
      <c r="E1823" s="356">
        <v>1.0</v>
      </c>
      <c r="F1823" s="356">
        <v>1.0</v>
      </c>
      <c r="G1823" s="356">
        <v>7.0</v>
      </c>
      <c r="H1823" s="356">
        <v>408.0</v>
      </c>
      <c r="I1823" s="356"/>
      <c r="J1823" s="356">
        <v>86.0</v>
      </c>
      <c r="K1823" s="356">
        <v>62.0</v>
      </c>
      <c r="L1823" s="356">
        <v>117.0</v>
      </c>
      <c r="M1823" s="356">
        <v>3.0</v>
      </c>
      <c r="N1823" s="356">
        <v>1.0</v>
      </c>
      <c r="O1823" s="356">
        <v>7.0</v>
      </c>
      <c r="P1823" s="356">
        <v>9.0</v>
      </c>
      <c r="Q1823" s="356">
        <v>1.0</v>
      </c>
      <c r="R1823" s="356">
        <v>9.0</v>
      </c>
      <c r="S1823" s="356">
        <v>4.0</v>
      </c>
      <c r="T1823" s="356">
        <v>5.0</v>
      </c>
      <c r="U1823" s="356">
        <v>15.0</v>
      </c>
      <c r="V1823" s="356">
        <v>4.0</v>
      </c>
      <c r="W1823" s="356">
        <v>13.0</v>
      </c>
      <c r="X1823" s="356">
        <v>2.0</v>
      </c>
      <c r="Y1823" s="356">
        <v>40.0</v>
      </c>
      <c r="Z1823" s="356">
        <v>3.0</v>
      </c>
      <c r="AA1823" s="356">
        <v>5.0</v>
      </c>
      <c r="AB1823" s="356">
        <v>6.0</v>
      </c>
      <c r="AC1823" s="356"/>
      <c r="AD1823" s="356"/>
      <c r="AE1823" s="356">
        <v>1.0</v>
      </c>
      <c r="AF1823" s="356">
        <v>6.0</v>
      </c>
      <c r="AG1823" s="356">
        <v>1.0</v>
      </c>
      <c r="AH1823" s="356"/>
      <c r="AI1823" s="356">
        <v>1.0</v>
      </c>
      <c r="AJ1823" s="353"/>
      <c r="AK1823" s="353"/>
      <c r="AL1823" s="353"/>
      <c r="AM1823" s="353"/>
      <c r="AN1823" s="353"/>
      <c r="AO1823" s="353"/>
      <c r="AP1823" s="353"/>
    </row>
    <row r="1824">
      <c r="A1824" s="343">
        <v>43956.0</v>
      </c>
      <c r="B1824" s="356">
        <v>1.0</v>
      </c>
      <c r="C1824" s="356">
        <v>4.0</v>
      </c>
      <c r="D1824" s="356">
        <v>41.0</v>
      </c>
      <c r="E1824" s="356">
        <v>1.0</v>
      </c>
      <c r="F1824" s="356">
        <v>1.0</v>
      </c>
      <c r="G1824" s="356">
        <v>7.0</v>
      </c>
      <c r="H1824" s="356">
        <v>409.0</v>
      </c>
      <c r="I1824" s="356"/>
      <c r="J1824" s="356">
        <v>87.0</v>
      </c>
      <c r="K1824" s="356">
        <v>62.0</v>
      </c>
      <c r="L1824" s="356">
        <v>117.0</v>
      </c>
      <c r="M1824" s="356">
        <v>3.0</v>
      </c>
      <c r="N1824" s="356">
        <v>2.0</v>
      </c>
      <c r="O1824" s="356">
        <v>7.0</v>
      </c>
      <c r="P1824" s="356">
        <v>9.0</v>
      </c>
      <c r="Q1824" s="356">
        <v>1.0</v>
      </c>
      <c r="R1824" s="356">
        <v>10.0</v>
      </c>
      <c r="S1824" s="356">
        <v>4.0</v>
      </c>
      <c r="T1824" s="356">
        <v>5.0</v>
      </c>
      <c r="U1824" s="356">
        <v>16.0</v>
      </c>
      <c r="V1824" s="356">
        <v>4.0</v>
      </c>
      <c r="W1824" s="356">
        <v>13.0</v>
      </c>
      <c r="X1824" s="356">
        <v>2.0</v>
      </c>
      <c r="Y1824" s="356">
        <v>42.0</v>
      </c>
      <c r="Z1824" s="356">
        <v>3.0</v>
      </c>
      <c r="AA1824" s="356">
        <v>5.0</v>
      </c>
      <c r="AB1824" s="356">
        <v>6.0</v>
      </c>
      <c r="AC1824" s="356"/>
      <c r="AD1824" s="356"/>
      <c r="AE1824" s="356">
        <v>1.0</v>
      </c>
      <c r="AF1824" s="356">
        <v>6.0</v>
      </c>
      <c r="AG1824" s="356">
        <v>2.0</v>
      </c>
      <c r="AH1824" s="356"/>
      <c r="AI1824" s="356">
        <v>1.0</v>
      </c>
      <c r="AJ1824" s="353"/>
      <c r="AK1824" s="353"/>
      <c r="AL1824" s="353"/>
      <c r="AM1824" s="353"/>
      <c r="AN1824" s="353"/>
      <c r="AO1824" s="353"/>
      <c r="AP1824" s="353"/>
    </row>
    <row r="1825">
      <c r="A1825" s="343">
        <v>43957.0</v>
      </c>
      <c r="B1825" s="356">
        <v>1.0</v>
      </c>
      <c r="C1825" s="356">
        <v>4.0</v>
      </c>
      <c r="D1825" s="356">
        <v>41.0</v>
      </c>
      <c r="E1825" s="356">
        <v>1.0</v>
      </c>
      <c r="F1825" s="356">
        <v>1.0</v>
      </c>
      <c r="G1825" s="356">
        <v>7.0</v>
      </c>
      <c r="H1825" s="356">
        <v>414.0</v>
      </c>
      <c r="I1825" s="356"/>
      <c r="J1825" s="356">
        <v>90.0</v>
      </c>
      <c r="K1825" s="356">
        <v>64.0</v>
      </c>
      <c r="L1825" s="356">
        <v>123.0</v>
      </c>
      <c r="M1825" s="356">
        <v>3.0</v>
      </c>
      <c r="N1825" s="356">
        <v>2.0</v>
      </c>
      <c r="O1825" s="356">
        <v>7.0</v>
      </c>
      <c r="P1825" s="356">
        <v>9.0</v>
      </c>
      <c r="Q1825" s="356">
        <v>1.0</v>
      </c>
      <c r="R1825" s="356">
        <v>10.0</v>
      </c>
      <c r="S1825" s="356">
        <v>5.0</v>
      </c>
      <c r="T1825" s="356">
        <v>5.0</v>
      </c>
      <c r="U1825" s="356">
        <v>16.0</v>
      </c>
      <c r="V1825" s="356">
        <v>4.0</v>
      </c>
      <c r="W1825" s="356">
        <v>16.0</v>
      </c>
      <c r="X1825" s="356">
        <v>2.0</v>
      </c>
      <c r="Y1825" s="356">
        <v>45.0</v>
      </c>
      <c r="Z1825" s="356">
        <v>3.0</v>
      </c>
      <c r="AA1825" s="356">
        <v>5.0</v>
      </c>
      <c r="AB1825" s="356">
        <v>6.0</v>
      </c>
      <c r="AC1825" s="356"/>
      <c r="AD1825" s="356"/>
      <c r="AE1825" s="356">
        <v>1.0</v>
      </c>
      <c r="AF1825" s="356">
        <v>6.0</v>
      </c>
      <c r="AG1825" s="356">
        <v>2.0</v>
      </c>
      <c r="AH1825" s="356"/>
      <c r="AI1825" s="356">
        <v>1.0</v>
      </c>
      <c r="AJ1825" s="353"/>
      <c r="AK1825" s="353"/>
      <c r="AL1825" s="353"/>
      <c r="AM1825" s="353"/>
      <c r="AN1825" s="353"/>
      <c r="AO1825" s="353"/>
      <c r="AP1825" s="353"/>
    </row>
    <row r="1826">
      <c r="A1826" s="343">
        <v>43958.0</v>
      </c>
      <c r="B1826" s="356">
        <v>1.0</v>
      </c>
      <c r="C1826" s="356">
        <v>4.0</v>
      </c>
      <c r="D1826" s="356">
        <v>56.0</v>
      </c>
      <c r="E1826" s="356">
        <v>1.0</v>
      </c>
      <c r="F1826" s="356">
        <v>1.0</v>
      </c>
      <c r="G1826" s="356">
        <v>7.0</v>
      </c>
      <c r="H1826" s="356">
        <v>423.0</v>
      </c>
      <c r="I1826" s="356"/>
      <c r="J1826" s="356">
        <v>90.0</v>
      </c>
      <c r="K1826" s="356">
        <v>64.0</v>
      </c>
      <c r="L1826" s="356">
        <v>133.0</v>
      </c>
      <c r="M1826" s="356">
        <v>3.0</v>
      </c>
      <c r="N1826" s="356">
        <v>2.0</v>
      </c>
      <c r="O1826" s="356">
        <v>7.0</v>
      </c>
      <c r="P1826" s="356">
        <v>9.0</v>
      </c>
      <c r="Q1826" s="356">
        <v>1.0</v>
      </c>
      <c r="R1826" s="356">
        <v>10.0</v>
      </c>
      <c r="S1826" s="356">
        <v>5.0</v>
      </c>
      <c r="T1826" s="356">
        <v>6.0</v>
      </c>
      <c r="U1826" s="356">
        <v>16.0</v>
      </c>
      <c r="V1826" s="356">
        <v>4.0</v>
      </c>
      <c r="W1826" s="356">
        <v>16.0</v>
      </c>
      <c r="X1826" s="356">
        <v>2.0</v>
      </c>
      <c r="Y1826" s="356">
        <v>45.0</v>
      </c>
      <c r="Z1826" s="356">
        <v>3.0</v>
      </c>
      <c r="AA1826" s="356">
        <v>5.0</v>
      </c>
      <c r="AB1826" s="356">
        <v>6.0</v>
      </c>
      <c r="AC1826" s="356"/>
      <c r="AD1826" s="356"/>
      <c r="AE1826" s="356">
        <v>1.0</v>
      </c>
      <c r="AF1826" s="356">
        <v>6.0</v>
      </c>
      <c r="AG1826" s="356">
        <v>2.0</v>
      </c>
      <c r="AH1826" s="356"/>
      <c r="AI1826" s="356">
        <v>1.0</v>
      </c>
      <c r="AJ1826" s="353"/>
      <c r="AK1826" s="353"/>
      <c r="AL1826" s="353"/>
      <c r="AM1826" s="353"/>
      <c r="AN1826" s="353"/>
      <c r="AO1826" s="353"/>
      <c r="AP1826" s="353"/>
    </row>
    <row r="1827">
      <c r="A1827" s="343">
        <v>43959.0</v>
      </c>
      <c r="B1827" s="356">
        <v>1.0</v>
      </c>
      <c r="C1827" s="356">
        <v>4.0</v>
      </c>
      <c r="D1827" s="356">
        <v>56.0</v>
      </c>
      <c r="E1827" s="356">
        <v>1.0</v>
      </c>
      <c r="F1827" s="356">
        <v>1.0</v>
      </c>
      <c r="G1827" s="356">
        <v>7.0</v>
      </c>
      <c r="H1827" s="356">
        <v>424.0</v>
      </c>
      <c r="I1827" s="356"/>
      <c r="J1827" s="356">
        <v>92.0</v>
      </c>
      <c r="K1827" s="356">
        <v>65.0</v>
      </c>
      <c r="L1827" s="356">
        <v>138.0</v>
      </c>
      <c r="M1827" s="356">
        <v>3.0</v>
      </c>
      <c r="N1827" s="356">
        <v>2.0</v>
      </c>
      <c r="O1827" s="356">
        <v>7.0</v>
      </c>
      <c r="P1827" s="356">
        <v>9.0</v>
      </c>
      <c r="Q1827" s="356">
        <v>1.0</v>
      </c>
      <c r="R1827" s="356">
        <v>10.0</v>
      </c>
      <c r="S1827" s="356">
        <v>5.0</v>
      </c>
      <c r="T1827" s="356">
        <v>6.0</v>
      </c>
      <c r="U1827" s="356">
        <v>17.0</v>
      </c>
      <c r="V1827" s="356">
        <v>4.0</v>
      </c>
      <c r="W1827" s="356">
        <v>16.0</v>
      </c>
      <c r="X1827" s="356">
        <v>2.0</v>
      </c>
      <c r="Y1827" s="356">
        <v>46.0</v>
      </c>
      <c r="Z1827" s="356">
        <v>3.0</v>
      </c>
      <c r="AA1827" s="356">
        <v>5.0</v>
      </c>
      <c r="AB1827" s="356">
        <v>6.0</v>
      </c>
      <c r="AC1827" s="356"/>
      <c r="AD1827" s="356">
        <v>2.0</v>
      </c>
      <c r="AE1827" s="356">
        <v>1.0</v>
      </c>
      <c r="AF1827" s="356">
        <v>6.0</v>
      </c>
      <c r="AG1827" s="356">
        <v>2.0</v>
      </c>
      <c r="AH1827" s="356"/>
      <c r="AI1827" s="356">
        <v>1.0</v>
      </c>
      <c r="AJ1827" s="353"/>
      <c r="AK1827" s="353"/>
      <c r="AL1827" s="353"/>
      <c r="AM1827" s="353"/>
      <c r="AN1827" s="353"/>
      <c r="AO1827" s="353"/>
      <c r="AP1827" s="353"/>
    </row>
    <row r="1828">
      <c r="A1828" s="343">
        <v>43960.0</v>
      </c>
      <c r="B1828" s="356">
        <v>1.0</v>
      </c>
      <c r="C1828" s="356">
        <v>4.0</v>
      </c>
      <c r="D1828" s="356">
        <v>56.0</v>
      </c>
      <c r="E1828" s="356">
        <v>1.0</v>
      </c>
      <c r="F1828" s="356">
        <v>1.0</v>
      </c>
      <c r="G1828" s="356">
        <v>7.0</v>
      </c>
      <c r="H1828" s="356">
        <v>427.0</v>
      </c>
      <c r="I1828" s="356"/>
      <c r="J1828" s="356">
        <v>95.0</v>
      </c>
      <c r="K1828" s="356">
        <v>66.0</v>
      </c>
      <c r="L1828" s="356">
        <v>141.0</v>
      </c>
      <c r="M1828" s="356">
        <v>3.0</v>
      </c>
      <c r="N1828" s="356">
        <v>2.0</v>
      </c>
      <c r="O1828" s="356">
        <v>7.0</v>
      </c>
      <c r="P1828" s="356">
        <v>9.0</v>
      </c>
      <c r="Q1828" s="356">
        <v>1.0</v>
      </c>
      <c r="R1828" s="356">
        <v>10.0</v>
      </c>
      <c r="S1828" s="356">
        <v>6.0</v>
      </c>
      <c r="T1828" s="356">
        <v>6.0</v>
      </c>
      <c r="U1828" s="356">
        <v>17.0</v>
      </c>
      <c r="V1828" s="356">
        <v>4.0</v>
      </c>
      <c r="W1828" s="356">
        <v>21.0</v>
      </c>
      <c r="X1828" s="356">
        <v>2.0</v>
      </c>
      <c r="Y1828" s="356">
        <v>46.0</v>
      </c>
      <c r="Z1828" s="356">
        <v>3.0</v>
      </c>
      <c r="AA1828" s="356">
        <v>5.0</v>
      </c>
      <c r="AB1828" s="356">
        <v>6.0</v>
      </c>
      <c r="AC1828" s="356"/>
      <c r="AD1828" s="356">
        <v>2.0</v>
      </c>
      <c r="AE1828" s="356">
        <v>1.0</v>
      </c>
      <c r="AF1828" s="356">
        <v>6.0</v>
      </c>
      <c r="AG1828" s="356">
        <v>2.0</v>
      </c>
      <c r="AH1828" s="356"/>
      <c r="AI1828" s="356">
        <v>1.0</v>
      </c>
      <c r="AJ1828" s="353"/>
      <c r="AK1828" s="353"/>
      <c r="AL1828" s="353"/>
      <c r="AM1828" s="353"/>
      <c r="AN1828" s="353"/>
      <c r="AO1828" s="353"/>
      <c r="AP1828" s="353"/>
    </row>
    <row r="1829">
      <c r="A1829" s="343">
        <v>43961.0</v>
      </c>
      <c r="B1829" s="356">
        <v>1.0</v>
      </c>
      <c r="C1829" s="356">
        <v>4.0</v>
      </c>
      <c r="D1829" s="356">
        <v>56.0</v>
      </c>
      <c r="E1829" s="356">
        <v>1.0</v>
      </c>
      <c r="F1829" s="356">
        <v>1.0</v>
      </c>
      <c r="G1829" s="356">
        <v>7.0</v>
      </c>
      <c r="H1829" s="356">
        <v>434.0</v>
      </c>
      <c r="I1829" s="356"/>
      <c r="J1829" s="356">
        <v>95.0</v>
      </c>
      <c r="K1829" s="356">
        <v>66.0</v>
      </c>
      <c r="L1829" s="356">
        <v>143.0</v>
      </c>
      <c r="M1829" s="356">
        <v>3.0</v>
      </c>
      <c r="N1829" s="356">
        <v>2.0</v>
      </c>
      <c r="O1829" s="356">
        <v>7.0</v>
      </c>
      <c r="P1829" s="356">
        <v>9.0</v>
      </c>
      <c r="Q1829" s="356">
        <v>1.0</v>
      </c>
      <c r="R1829" s="356">
        <v>11.0</v>
      </c>
      <c r="S1829" s="356">
        <v>6.0</v>
      </c>
      <c r="T1829" s="356">
        <v>9.0</v>
      </c>
      <c r="U1829" s="356">
        <v>17.0</v>
      </c>
      <c r="V1829" s="356">
        <v>4.0</v>
      </c>
      <c r="W1829" s="356">
        <v>21.0</v>
      </c>
      <c r="X1829" s="356">
        <v>2.0</v>
      </c>
      <c r="Y1829" s="356">
        <v>47.0</v>
      </c>
      <c r="Z1829" s="356">
        <v>3.0</v>
      </c>
      <c r="AA1829" s="356">
        <v>5.0</v>
      </c>
      <c r="AB1829" s="356">
        <v>6.0</v>
      </c>
      <c r="AC1829" s="356"/>
      <c r="AD1829" s="356">
        <v>2.0</v>
      </c>
      <c r="AE1829" s="356">
        <v>1.0</v>
      </c>
      <c r="AF1829" s="356">
        <v>6.0</v>
      </c>
      <c r="AG1829" s="356">
        <v>2.0</v>
      </c>
      <c r="AH1829" s="356"/>
      <c r="AI1829" s="356">
        <v>1.0</v>
      </c>
      <c r="AJ1829" s="353"/>
      <c r="AK1829" s="353"/>
      <c r="AL1829" s="353"/>
      <c r="AM1829" s="353"/>
      <c r="AN1829" s="353"/>
      <c r="AO1829" s="353"/>
      <c r="AP1829" s="353"/>
    </row>
    <row r="1830">
      <c r="A1830" s="343">
        <v>43962.0</v>
      </c>
      <c r="B1830" s="356">
        <v>1.0</v>
      </c>
      <c r="C1830" s="356">
        <v>4.0</v>
      </c>
      <c r="D1830" s="356">
        <v>56.0</v>
      </c>
      <c r="E1830" s="356">
        <v>1.0</v>
      </c>
      <c r="F1830" s="356">
        <v>1.0</v>
      </c>
      <c r="G1830" s="356">
        <v>7.0</v>
      </c>
      <c r="H1830" s="356">
        <v>441.0</v>
      </c>
      <c r="I1830" s="356"/>
      <c r="J1830" s="356">
        <v>95.0</v>
      </c>
      <c r="K1830" s="356">
        <v>66.0</v>
      </c>
      <c r="L1830" s="356">
        <v>149.0</v>
      </c>
      <c r="M1830" s="356">
        <v>3.0</v>
      </c>
      <c r="N1830" s="356">
        <v>2.0</v>
      </c>
      <c r="O1830" s="356">
        <v>7.0</v>
      </c>
      <c r="P1830" s="356">
        <v>9.0</v>
      </c>
      <c r="Q1830" s="356">
        <v>1.0</v>
      </c>
      <c r="R1830" s="356">
        <v>11.0</v>
      </c>
      <c r="S1830" s="356">
        <v>6.0</v>
      </c>
      <c r="T1830" s="356">
        <v>9.0</v>
      </c>
      <c r="U1830" s="356">
        <v>17.0</v>
      </c>
      <c r="V1830" s="356">
        <v>4.0</v>
      </c>
      <c r="W1830" s="356">
        <v>24.0</v>
      </c>
      <c r="X1830" s="356">
        <v>2.0</v>
      </c>
      <c r="Y1830" s="356">
        <v>49.0</v>
      </c>
      <c r="Z1830" s="356">
        <v>3.0</v>
      </c>
      <c r="AA1830" s="356">
        <v>5.0</v>
      </c>
      <c r="AB1830" s="356">
        <v>6.0</v>
      </c>
      <c r="AC1830" s="356"/>
      <c r="AD1830" s="356">
        <v>2.0</v>
      </c>
      <c r="AE1830" s="356">
        <v>1.0</v>
      </c>
      <c r="AF1830" s="356">
        <v>6.0</v>
      </c>
      <c r="AG1830" s="356">
        <v>2.0</v>
      </c>
      <c r="AH1830" s="356"/>
      <c r="AI1830" s="356">
        <v>1.0</v>
      </c>
      <c r="AJ1830" s="353"/>
      <c r="AK1830" s="353"/>
      <c r="AL1830" s="353"/>
      <c r="AM1830" s="353"/>
      <c r="AN1830" s="353"/>
      <c r="AO1830" s="353"/>
      <c r="AP1830" s="353"/>
    </row>
    <row r="1831">
      <c r="A1831" s="343">
        <v>43963.0</v>
      </c>
      <c r="B1831" s="356">
        <v>1.0</v>
      </c>
      <c r="C1831" s="356">
        <v>4.0</v>
      </c>
      <c r="D1831" s="356">
        <v>56.0</v>
      </c>
      <c r="E1831" s="356">
        <v>1.0</v>
      </c>
      <c r="F1831" s="356">
        <v>1.0</v>
      </c>
      <c r="G1831" s="356">
        <v>7.0</v>
      </c>
      <c r="H1831" s="356">
        <v>443.0</v>
      </c>
      <c r="I1831" s="356"/>
      <c r="J1831" s="356">
        <v>98.0</v>
      </c>
      <c r="K1831" s="356">
        <v>66.0</v>
      </c>
      <c r="L1831" s="356">
        <v>155.0</v>
      </c>
      <c r="M1831" s="356">
        <v>3.0</v>
      </c>
      <c r="N1831" s="356">
        <v>3.0</v>
      </c>
      <c r="O1831" s="356">
        <v>7.0</v>
      </c>
      <c r="P1831" s="356">
        <v>9.0</v>
      </c>
      <c r="Q1831" s="356">
        <v>1.0</v>
      </c>
      <c r="R1831" s="356">
        <v>11.0</v>
      </c>
      <c r="S1831" s="356">
        <v>6.0</v>
      </c>
      <c r="T1831" s="356">
        <v>9.0</v>
      </c>
      <c r="U1831" s="356">
        <v>18.0</v>
      </c>
      <c r="V1831" s="356">
        <v>5.0</v>
      </c>
      <c r="W1831" s="356">
        <v>24.0</v>
      </c>
      <c r="X1831" s="356">
        <v>2.0</v>
      </c>
      <c r="Y1831" s="356">
        <v>49.0</v>
      </c>
      <c r="Z1831" s="356">
        <v>3.0</v>
      </c>
      <c r="AA1831" s="356">
        <v>5.0</v>
      </c>
      <c r="AB1831" s="356">
        <v>6.0</v>
      </c>
      <c r="AC1831" s="356"/>
      <c r="AD1831" s="356">
        <v>4.0</v>
      </c>
      <c r="AE1831" s="356">
        <v>1.0</v>
      </c>
      <c r="AF1831" s="356">
        <v>6.0</v>
      </c>
      <c r="AG1831" s="356">
        <v>2.0</v>
      </c>
      <c r="AH1831" s="356"/>
      <c r="AI1831" s="356">
        <v>1.0</v>
      </c>
      <c r="AJ1831" s="353"/>
      <c r="AK1831" s="353"/>
      <c r="AL1831" s="353"/>
      <c r="AM1831" s="353"/>
      <c r="AN1831" s="353"/>
      <c r="AO1831" s="353"/>
      <c r="AP1831" s="353"/>
    </row>
    <row r="1832">
      <c r="A1832" s="343">
        <v>43964.0</v>
      </c>
      <c r="B1832" s="356">
        <v>1.0</v>
      </c>
      <c r="C1832" s="356">
        <v>4.0</v>
      </c>
      <c r="D1832" s="356">
        <v>57.0</v>
      </c>
      <c r="E1832" s="356">
        <v>1.0</v>
      </c>
      <c r="F1832" s="356">
        <v>1.0</v>
      </c>
      <c r="G1832" s="356">
        <v>7.0</v>
      </c>
      <c r="H1832" s="356">
        <v>449.0</v>
      </c>
      <c r="I1832" s="356"/>
      <c r="J1832" s="356">
        <v>98.0</v>
      </c>
      <c r="K1832" s="356">
        <v>66.0</v>
      </c>
      <c r="L1832" s="356">
        <v>163.0</v>
      </c>
      <c r="M1832" s="356">
        <v>3.0</v>
      </c>
      <c r="N1832" s="356">
        <v>3.0</v>
      </c>
      <c r="O1832" s="356">
        <v>7.0</v>
      </c>
      <c r="P1832" s="356">
        <v>9.0</v>
      </c>
      <c r="Q1832" s="356">
        <v>1.0</v>
      </c>
      <c r="R1832" s="356">
        <v>11.0</v>
      </c>
      <c r="S1832" s="356">
        <v>7.0</v>
      </c>
      <c r="T1832" s="356">
        <v>9.0</v>
      </c>
      <c r="U1832" s="356">
        <v>19.0</v>
      </c>
      <c r="V1832" s="356">
        <v>5.0</v>
      </c>
      <c r="W1832" s="356">
        <v>24.0</v>
      </c>
      <c r="X1832" s="356">
        <v>3.0</v>
      </c>
      <c r="Y1832" s="356">
        <v>49.0</v>
      </c>
      <c r="Z1832" s="356">
        <v>3.0</v>
      </c>
      <c r="AA1832" s="356">
        <v>5.0</v>
      </c>
      <c r="AB1832" s="356">
        <v>6.0</v>
      </c>
      <c r="AC1832" s="356">
        <v>3.0</v>
      </c>
      <c r="AD1832" s="356">
        <v>4.0</v>
      </c>
      <c r="AE1832" s="356">
        <v>1.0</v>
      </c>
      <c r="AF1832" s="356">
        <v>6.0</v>
      </c>
      <c r="AG1832" s="356">
        <v>2.0</v>
      </c>
      <c r="AH1832" s="356"/>
      <c r="AI1832" s="356">
        <v>1.0</v>
      </c>
      <c r="AJ1832" s="353"/>
      <c r="AK1832" s="353"/>
      <c r="AL1832" s="353"/>
      <c r="AM1832" s="353"/>
      <c r="AN1832" s="353"/>
      <c r="AO1832" s="353"/>
      <c r="AP1832" s="353"/>
    </row>
    <row r="1833">
      <c r="A1833" s="343">
        <v>43965.0</v>
      </c>
      <c r="B1833" s="356">
        <v>1.0</v>
      </c>
      <c r="C1833" s="356">
        <v>4.0</v>
      </c>
      <c r="D1833" s="356">
        <v>57.0</v>
      </c>
      <c r="E1833" s="356">
        <v>1.0</v>
      </c>
      <c r="F1833" s="356">
        <v>2.0</v>
      </c>
      <c r="G1833" s="356">
        <v>7.0</v>
      </c>
      <c r="H1833" s="356">
        <v>452.0</v>
      </c>
      <c r="I1833" s="356"/>
      <c r="J1833" s="356">
        <v>99.0</v>
      </c>
      <c r="K1833" s="356">
        <v>66.0</v>
      </c>
      <c r="L1833" s="356">
        <v>167.0</v>
      </c>
      <c r="M1833" s="356">
        <v>3.0</v>
      </c>
      <c r="N1833" s="356">
        <v>3.0</v>
      </c>
      <c r="O1833" s="356">
        <v>7.0</v>
      </c>
      <c r="P1833" s="356">
        <v>9.0</v>
      </c>
      <c r="Q1833" s="356">
        <v>1.0</v>
      </c>
      <c r="R1833" s="356">
        <v>11.0</v>
      </c>
      <c r="S1833" s="356">
        <v>7.0</v>
      </c>
      <c r="T1833" s="356">
        <v>9.0</v>
      </c>
      <c r="U1833" s="356">
        <v>21.0</v>
      </c>
      <c r="V1833" s="356">
        <v>5.0</v>
      </c>
      <c r="W1833" s="356">
        <v>24.0</v>
      </c>
      <c r="X1833" s="356">
        <v>3.0</v>
      </c>
      <c r="Y1833" s="356">
        <v>51.0</v>
      </c>
      <c r="Z1833" s="356">
        <v>4.0</v>
      </c>
      <c r="AA1833" s="356">
        <v>5.0</v>
      </c>
      <c r="AB1833" s="356">
        <v>6.0</v>
      </c>
      <c r="AC1833" s="356">
        <v>3.0</v>
      </c>
      <c r="AD1833" s="356">
        <v>4.0</v>
      </c>
      <c r="AE1833" s="356">
        <v>1.0</v>
      </c>
      <c r="AF1833" s="356">
        <v>6.0</v>
      </c>
      <c r="AG1833" s="356">
        <v>2.0</v>
      </c>
      <c r="AH1833" s="356">
        <v>1.0</v>
      </c>
      <c r="AI1833" s="356">
        <v>1.0</v>
      </c>
      <c r="AJ1833" s="353"/>
      <c r="AK1833" s="353"/>
      <c r="AL1833" s="353"/>
      <c r="AM1833" s="353"/>
      <c r="AN1833" s="353"/>
      <c r="AO1833" s="353"/>
      <c r="AP1833" s="353"/>
    </row>
    <row r="1834">
      <c r="A1834" s="343">
        <v>43966.0</v>
      </c>
      <c r="B1834" s="356">
        <v>1.0</v>
      </c>
      <c r="C1834" s="356">
        <v>4.0</v>
      </c>
      <c r="D1834" s="356">
        <v>60.0</v>
      </c>
      <c r="E1834" s="356">
        <v>1.0</v>
      </c>
      <c r="F1834" s="356">
        <v>2.0</v>
      </c>
      <c r="G1834" s="356">
        <v>7.0</v>
      </c>
      <c r="H1834" s="356">
        <v>460.0</v>
      </c>
      <c r="I1834" s="356"/>
      <c r="J1834" s="356">
        <v>100.0</v>
      </c>
      <c r="K1834" s="356">
        <v>70.0</v>
      </c>
      <c r="L1834" s="356">
        <v>178.0</v>
      </c>
      <c r="M1834" s="356">
        <v>3.0</v>
      </c>
      <c r="N1834" s="356">
        <v>3.0</v>
      </c>
      <c r="O1834" s="356">
        <v>11.0</v>
      </c>
      <c r="P1834" s="356">
        <v>9.0</v>
      </c>
      <c r="Q1834" s="356">
        <v>1.0</v>
      </c>
      <c r="R1834" s="356">
        <v>11.0</v>
      </c>
      <c r="S1834" s="356">
        <v>7.0</v>
      </c>
      <c r="T1834" s="356">
        <v>9.0</v>
      </c>
      <c r="U1834" s="356">
        <v>21.0</v>
      </c>
      <c r="V1834" s="356">
        <v>5.0</v>
      </c>
      <c r="W1834" s="356">
        <v>24.0</v>
      </c>
      <c r="X1834" s="356">
        <v>5.0</v>
      </c>
      <c r="Y1834" s="356">
        <v>51.0</v>
      </c>
      <c r="Z1834" s="356">
        <v>4.0</v>
      </c>
      <c r="AA1834" s="356">
        <v>5.0</v>
      </c>
      <c r="AB1834" s="356">
        <v>6.0</v>
      </c>
      <c r="AC1834" s="356">
        <v>3.0</v>
      </c>
      <c r="AD1834" s="356">
        <v>4.0</v>
      </c>
      <c r="AE1834" s="356">
        <v>1.0</v>
      </c>
      <c r="AF1834" s="356">
        <v>6.0</v>
      </c>
      <c r="AG1834" s="356">
        <v>2.0</v>
      </c>
      <c r="AH1834" s="356">
        <v>1.0</v>
      </c>
      <c r="AI1834" s="356">
        <v>1.0</v>
      </c>
      <c r="AJ1834" s="353"/>
      <c r="AK1834" s="353"/>
      <c r="AL1834" s="353"/>
      <c r="AM1834" s="353"/>
      <c r="AN1834" s="353"/>
      <c r="AO1834" s="353"/>
      <c r="AP1834" s="353"/>
    </row>
    <row r="1835">
      <c r="A1835" s="343">
        <v>43967.0</v>
      </c>
      <c r="B1835" s="356">
        <v>1.0</v>
      </c>
      <c r="C1835" s="356">
        <v>4.0</v>
      </c>
      <c r="D1835" s="356">
        <v>61.0</v>
      </c>
      <c r="E1835" s="356">
        <v>1.0</v>
      </c>
      <c r="F1835" s="356">
        <v>2.0</v>
      </c>
      <c r="G1835" s="356">
        <v>8.0</v>
      </c>
      <c r="H1835" s="356">
        <v>460.0</v>
      </c>
      <c r="I1835" s="356"/>
      <c r="J1835" s="356">
        <v>100.0</v>
      </c>
      <c r="K1835" s="356">
        <v>70.0</v>
      </c>
      <c r="L1835" s="356">
        <v>183.0</v>
      </c>
      <c r="M1835" s="356">
        <v>3.0</v>
      </c>
      <c r="N1835" s="356">
        <v>3.0</v>
      </c>
      <c r="O1835" s="356">
        <v>11.0</v>
      </c>
      <c r="P1835" s="356">
        <v>9.0</v>
      </c>
      <c r="Q1835" s="356">
        <v>1.0</v>
      </c>
      <c r="R1835" s="356">
        <v>11.0</v>
      </c>
      <c r="S1835" s="356">
        <v>7.0</v>
      </c>
      <c r="T1835" s="356">
        <v>11.0</v>
      </c>
      <c r="U1835" s="356">
        <v>22.0</v>
      </c>
      <c r="V1835" s="356">
        <v>6.0</v>
      </c>
      <c r="W1835" s="356">
        <v>24.0</v>
      </c>
      <c r="X1835" s="356">
        <v>5.0</v>
      </c>
      <c r="Y1835" s="356">
        <v>52.0</v>
      </c>
      <c r="Z1835" s="356">
        <v>4.0</v>
      </c>
      <c r="AA1835" s="356">
        <v>5.0</v>
      </c>
      <c r="AB1835" s="356">
        <v>6.0</v>
      </c>
      <c r="AC1835" s="356">
        <v>4.0</v>
      </c>
      <c r="AD1835" s="356">
        <v>4.0</v>
      </c>
      <c r="AE1835" s="356">
        <v>1.0</v>
      </c>
      <c r="AF1835" s="356">
        <v>6.0</v>
      </c>
      <c r="AG1835" s="356">
        <v>2.0</v>
      </c>
      <c r="AH1835" s="356">
        <v>1.0</v>
      </c>
      <c r="AI1835" s="356">
        <v>1.0</v>
      </c>
      <c r="AJ1835" s="353"/>
      <c r="AK1835" s="353"/>
      <c r="AL1835" s="353"/>
      <c r="AM1835" s="353"/>
      <c r="AN1835" s="353"/>
      <c r="AO1835" s="353"/>
      <c r="AP1835" s="353"/>
    </row>
    <row r="1836">
      <c r="A1836" s="343">
        <v>43968.0</v>
      </c>
      <c r="B1836" s="356">
        <v>1.0</v>
      </c>
      <c r="C1836" s="356">
        <v>4.0</v>
      </c>
      <c r="D1836" s="356">
        <v>61.0</v>
      </c>
      <c r="E1836" s="356">
        <v>1.0</v>
      </c>
      <c r="F1836" s="356">
        <v>2.0</v>
      </c>
      <c r="G1836" s="356">
        <v>8.0</v>
      </c>
      <c r="H1836" s="356">
        <v>463.0</v>
      </c>
      <c r="I1836" s="356"/>
      <c r="J1836" s="356">
        <v>110.0</v>
      </c>
      <c r="K1836" s="356">
        <v>70.0</v>
      </c>
      <c r="L1836" s="356">
        <v>194.0</v>
      </c>
      <c r="M1836" s="356">
        <v>4.0</v>
      </c>
      <c r="N1836" s="356">
        <v>3.0</v>
      </c>
      <c r="O1836" s="356">
        <v>11.0</v>
      </c>
      <c r="P1836" s="356">
        <v>36.0</v>
      </c>
      <c r="Q1836" s="356">
        <v>1.0</v>
      </c>
      <c r="R1836" s="356">
        <v>11.0</v>
      </c>
      <c r="S1836" s="356">
        <v>7.0</v>
      </c>
      <c r="T1836" s="356">
        <v>11.0</v>
      </c>
      <c r="U1836" s="356">
        <v>22.0</v>
      </c>
      <c r="V1836" s="356">
        <v>7.0</v>
      </c>
      <c r="W1836" s="356">
        <v>26.0</v>
      </c>
      <c r="X1836" s="356">
        <v>5.0</v>
      </c>
      <c r="Y1836" s="356">
        <v>53.0</v>
      </c>
      <c r="Z1836" s="356">
        <v>4.0</v>
      </c>
      <c r="AA1836" s="356">
        <v>5.0</v>
      </c>
      <c r="AB1836" s="356">
        <v>6.0</v>
      </c>
      <c r="AC1836" s="356">
        <v>4.0</v>
      </c>
      <c r="AD1836" s="356">
        <v>6.0</v>
      </c>
      <c r="AE1836" s="356">
        <v>1.0</v>
      </c>
      <c r="AF1836" s="356">
        <v>6.0</v>
      </c>
      <c r="AG1836" s="356">
        <v>2.0</v>
      </c>
      <c r="AH1836" s="356">
        <v>1.0</v>
      </c>
      <c r="AI1836" s="356">
        <v>2.0</v>
      </c>
      <c r="AJ1836" s="353"/>
      <c r="AK1836" s="353"/>
      <c r="AL1836" s="353"/>
      <c r="AM1836" s="353"/>
      <c r="AN1836" s="353"/>
      <c r="AO1836" s="353"/>
      <c r="AP1836" s="353"/>
    </row>
    <row r="1837">
      <c r="A1837" s="343">
        <v>43969.0</v>
      </c>
      <c r="B1837" s="356">
        <v>1.0</v>
      </c>
      <c r="C1837" s="356">
        <v>4.0</v>
      </c>
      <c r="D1837" s="356">
        <v>62.0</v>
      </c>
      <c r="E1837" s="356">
        <v>1.0</v>
      </c>
      <c r="F1837" s="356">
        <v>2.0</v>
      </c>
      <c r="G1837" s="356">
        <v>8.0</v>
      </c>
      <c r="H1837" s="356">
        <v>463.0</v>
      </c>
      <c r="I1837" s="356"/>
      <c r="J1837" s="356">
        <v>123.0</v>
      </c>
      <c r="K1837" s="356">
        <v>70.0</v>
      </c>
      <c r="L1837" s="356">
        <v>209.0</v>
      </c>
      <c r="M1837" s="356">
        <v>4.0</v>
      </c>
      <c r="N1837" s="356">
        <v>3.0</v>
      </c>
      <c r="O1837" s="356">
        <v>11.0</v>
      </c>
      <c r="P1837" s="356">
        <v>44.0</v>
      </c>
      <c r="Q1837" s="356">
        <v>1.0</v>
      </c>
      <c r="R1837" s="356">
        <v>11.0</v>
      </c>
      <c r="S1837" s="356">
        <v>7.0</v>
      </c>
      <c r="T1837" s="356">
        <v>13.0</v>
      </c>
      <c r="U1837" s="356">
        <v>22.0</v>
      </c>
      <c r="V1837" s="356">
        <v>7.0</v>
      </c>
      <c r="W1837" s="356">
        <v>27.0</v>
      </c>
      <c r="X1837" s="356">
        <v>5.0</v>
      </c>
      <c r="Y1837" s="356">
        <v>55.0</v>
      </c>
      <c r="Z1837" s="356">
        <v>4.0</v>
      </c>
      <c r="AA1837" s="356">
        <v>6.0</v>
      </c>
      <c r="AB1837" s="356">
        <v>6.0</v>
      </c>
      <c r="AC1837" s="356">
        <v>4.0</v>
      </c>
      <c r="AD1837" s="356">
        <v>6.0</v>
      </c>
      <c r="AE1837" s="356">
        <v>1.0</v>
      </c>
      <c r="AF1837" s="356">
        <v>6.0</v>
      </c>
      <c r="AG1837" s="356">
        <v>2.0</v>
      </c>
      <c r="AH1837" s="356">
        <v>1.0</v>
      </c>
      <c r="AI1837" s="356">
        <v>2.0</v>
      </c>
      <c r="AJ1837" s="353"/>
      <c r="AK1837" s="353"/>
      <c r="AL1837" s="353"/>
      <c r="AM1837" s="353"/>
      <c r="AN1837" s="353"/>
      <c r="AO1837" s="353"/>
      <c r="AP1837" s="353"/>
    </row>
    <row r="1838">
      <c r="A1838" s="343">
        <v>43970.0</v>
      </c>
      <c r="B1838" s="356">
        <v>1.0</v>
      </c>
      <c r="C1838" s="356">
        <v>4.0</v>
      </c>
      <c r="D1838" s="356">
        <v>62.0</v>
      </c>
      <c r="E1838" s="356">
        <v>1.0</v>
      </c>
      <c r="F1838" s="356">
        <v>2.0</v>
      </c>
      <c r="G1838" s="356">
        <v>8.0</v>
      </c>
      <c r="H1838" s="356">
        <v>470.0</v>
      </c>
      <c r="I1838" s="356"/>
      <c r="J1838" s="356">
        <v>124.0</v>
      </c>
      <c r="K1838" s="356">
        <v>70.0</v>
      </c>
      <c r="L1838" s="356">
        <v>222.0</v>
      </c>
      <c r="M1838" s="356">
        <v>4.0</v>
      </c>
      <c r="N1838" s="356">
        <v>3.0</v>
      </c>
      <c r="O1838" s="356">
        <v>11.0</v>
      </c>
      <c r="P1838" s="356">
        <v>47.0</v>
      </c>
      <c r="Q1838" s="356">
        <v>1.0</v>
      </c>
      <c r="R1838" s="356">
        <v>11.0</v>
      </c>
      <c r="S1838" s="356">
        <v>7.0</v>
      </c>
      <c r="T1838" s="356">
        <v>18.0</v>
      </c>
      <c r="U1838" s="356">
        <v>22.0</v>
      </c>
      <c r="V1838" s="356">
        <v>7.0</v>
      </c>
      <c r="W1838" s="356">
        <v>28.0</v>
      </c>
      <c r="X1838" s="356">
        <v>5.0</v>
      </c>
      <c r="Y1838" s="356">
        <v>55.0</v>
      </c>
      <c r="Z1838" s="356">
        <v>4.0</v>
      </c>
      <c r="AA1838" s="356">
        <v>6.0</v>
      </c>
      <c r="AB1838" s="356">
        <v>6.0</v>
      </c>
      <c r="AC1838" s="356">
        <v>4.0</v>
      </c>
      <c r="AD1838" s="356">
        <v>6.0</v>
      </c>
      <c r="AE1838" s="356">
        <v>1.0</v>
      </c>
      <c r="AF1838" s="356">
        <v>6.0</v>
      </c>
      <c r="AG1838" s="356">
        <v>2.0</v>
      </c>
      <c r="AH1838" s="356">
        <v>1.0</v>
      </c>
      <c r="AI1838" s="356">
        <v>2.0</v>
      </c>
      <c r="AJ1838" s="353"/>
      <c r="AK1838" s="353"/>
      <c r="AL1838" s="353"/>
      <c r="AM1838" s="353"/>
      <c r="AN1838" s="353"/>
      <c r="AO1838" s="353"/>
      <c r="AP1838" s="353"/>
    </row>
    <row r="1839">
      <c r="A1839" s="343">
        <v>43971.0</v>
      </c>
      <c r="B1839" s="356">
        <v>1.0</v>
      </c>
      <c r="C1839" s="356">
        <v>4.0</v>
      </c>
      <c r="D1839" s="356">
        <v>62.0</v>
      </c>
      <c r="E1839" s="356">
        <v>1.0</v>
      </c>
      <c r="F1839" s="356">
        <v>2.0</v>
      </c>
      <c r="G1839" s="356">
        <v>8.0</v>
      </c>
      <c r="H1839" s="356">
        <v>472.0</v>
      </c>
      <c r="I1839" s="356"/>
      <c r="J1839" s="356">
        <v>124.0</v>
      </c>
      <c r="K1839" s="356">
        <v>70.0</v>
      </c>
      <c r="L1839" s="356">
        <v>228.0</v>
      </c>
      <c r="M1839" s="356">
        <v>4.0</v>
      </c>
      <c r="N1839" s="356">
        <v>3.0</v>
      </c>
      <c r="O1839" s="356">
        <v>11.0</v>
      </c>
      <c r="P1839" s="356">
        <v>52.0</v>
      </c>
      <c r="Q1839" s="356">
        <v>1.0</v>
      </c>
      <c r="R1839" s="356">
        <v>12.0</v>
      </c>
      <c r="S1839" s="356">
        <v>7.0</v>
      </c>
      <c r="T1839" s="356">
        <v>19.0</v>
      </c>
      <c r="U1839" s="356">
        <v>23.0</v>
      </c>
      <c r="V1839" s="356">
        <v>8.0</v>
      </c>
      <c r="W1839" s="356">
        <v>30.0</v>
      </c>
      <c r="X1839" s="356">
        <v>5.0</v>
      </c>
      <c r="Y1839" s="356">
        <v>56.0</v>
      </c>
      <c r="Z1839" s="356">
        <v>4.0</v>
      </c>
      <c r="AA1839" s="356">
        <v>6.0</v>
      </c>
      <c r="AB1839" s="356">
        <v>6.0</v>
      </c>
      <c r="AC1839" s="356">
        <v>4.0</v>
      </c>
      <c r="AD1839" s="356">
        <v>7.0</v>
      </c>
      <c r="AE1839" s="356">
        <v>1.0</v>
      </c>
      <c r="AF1839" s="356">
        <v>6.0</v>
      </c>
      <c r="AG1839" s="356">
        <v>2.0</v>
      </c>
      <c r="AH1839" s="356">
        <v>1.0</v>
      </c>
      <c r="AI1839" s="356">
        <v>2.0</v>
      </c>
      <c r="AJ1839" s="353"/>
      <c r="AK1839" s="353"/>
      <c r="AL1839" s="353"/>
      <c r="AM1839" s="353"/>
      <c r="AN1839" s="353"/>
      <c r="AO1839" s="353"/>
      <c r="AP1839" s="353"/>
    </row>
    <row r="1840">
      <c r="A1840" s="343">
        <v>43972.0</v>
      </c>
      <c r="B1840" s="356">
        <v>1.0</v>
      </c>
      <c r="C1840" s="356">
        <v>4.0</v>
      </c>
      <c r="D1840" s="356">
        <v>65.0</v>
      </c>
      <c r="E1840" s="356">
        <v>1.0</v>
      </c>
      <c r="F1840" s="356">
        <v>2.0</v>
      </c>
      <c r="G1840" s="356">
        <v>8.0</v>
      </c>
      <c r="H1840" s="356">
        <v>481.0</v>
      </c>
      <c r="I1840" s="356"/>
      <c r="J1840" s="356">
        <v>124.0</v>
      </c>
      <c r="K1840" s="356">
        <v>70.0</v>
      </c>
      <c r="L1840" s="356">
        <v>241.0</v>
      </c>
      <c r="M1840" s="356">
        <v>4.0</v>
      </c>
      <c r="N1840" s="356">
        <v>3.0</v>
      </c>
      <c r="O1840" s="356">
        <v>11.0</v>
      </c>
      <c r="P1840" s="356">
        <v>54.0</v>
      </c>
      <c r="Q1840" s="356">
        <v>1.0</v>
      </c>
      <c r="R1840" s="356">
        <v>12.0</v>
      </c>
      <c r="S1840" s="356">
        <v>7.0</v>
      </c>
      <c r="T1840" s="356">
        <v>21.0</v>
      </c>
      <c r="U1840" s="356">
        <v>23.0</v>
      </c>
      <c r="V1840" s="356">
        <v>11.0</v>
      </c>
      <c r="W1840" s="356">
        <v>31.0</v>
      </c>
      <c r="X1840" s="356">
        <v>5.0</v>
      </c>
      <c r="Y1840" s="356">
        <v>59.0</v>
      </c>
      <c r="Z1840" s="356">
        <v>4.0</v>
      </c>
      <c r="AA1840" s="356">
        <v>6.0</v>
      </c>
      <c r="AB1840" s="356">
        <v>6.0</v>
      </c>
      <c r="AC1840" s="356">
        <v>4.0</v>
      </c>
      <c r="AD1840" s="356">
        <v>7.0</v>
      </c>
      <c r="AE1840" s="356">
        <v>1.0</v>
      </c>
      <c r="AF1840" s="356">
        <v>6.0</v>
      </c>
      <c r="AG1840" s="356">
        <v>2.0</v>
      </c>
      <c r="AH1840" s="356">
        <v>1.0</v>
      </c>
      <c r="AI1840" s="356">
        <v>2.0</v>
      </c>
      <c r="AJ1840" s="353"/>
      <c r="AK1840" s="353"/>
      <c r="AL1840" s="353"/>
      <c r="AM1840" s="353"/>
      <c r="AN1840" s="353"/>
      <c r="AO1840" s="353"/>
      <c r="AP1840" s="353"/>
    </row>
    <row r="1841">
      <c r="A1841" s="343">
        <v>43973.0</v>
      </c>
      <c r="B1841" s="356">
        <v>1.0</v>
      </c>
      <c r="C1841" s="356">
        <v>4.0</v>
      </c>
      <c r="D1841" s="356">
        <v>66.0</v>
      </c>
      <c r="E1841" s="356">
        <v>1.0</v>
      </c>
      <c r="F1841" s="356">
        <v>2.0</v>
      </c>
      <c r="G1841" s="356">
        <v>8.0</v>
      </c>
      <c r="H1841" s="356">
        <v>500.0</v>
      </c>
      <c r="I1841" s="356"/>
      <c r="J1841" s="356">
        <v>125.0</v>
      </c>
      <c r="K1841" s="356">
        <v>70.0</v>
      </c>
      <c r="L1841" s="356">
        <v>256.0</v>
      </c>
      <c r="M1841" s="356">
        <v>4.0</v>
      </c>
      <c r="N1841" s="356">
        <v>3.0</v>
      </c>
      <c r="O1841" s="356">
        <v>15.0</v>
      </c>
      <c r="P1841" s="356">
        <v>57.0</v>
      </c>
      <c r="Q1841" s="356">
        <v>1.0</v>
      </c>
      <c r="R1841" s="356">
        <v>12.0</v>
      </c>
      <c r="S1841" s="356">
        <v>7.0</v>
      </c>
      <c r="T1841" s="356">
        <v>22.0</v>
      </c>
      <c r="U1841" s="356">
        <v>23.0</v>
      </c>
      <c r="V1841" s="356">
        <v>12.0</v>
      </c>
      <c r="W1841" s="356">
        <v>32.0</v>
      </c>
      <c r="X1841" s="356">
        <v>4.0</v>
      </c>
      <c r="Y1841" s="356">
        <v>61.0</v>
      </c>
      <c r="Z1841" s="356">
        <v>4.0</v>
      </c>
      <c r="AA1841" s="356">
        <v>7.0</v>
      </c>
      <c r="AB1841" s="356">
        <v>6.0</v>
      </c>
      <c r="AC1841" s="356">
        <v>4.0</v>
      </c>
      <c r="AD1841" s="356">
        <v>7.0</v>
      </c>
      <c r="AE1841" s="356">
        <v>1.0</v>
      </c>
      <c r="AF1841" s="356">
        <v>6.0</v>
      </c>
      <c r="AG1841" s="356">
        <v>2.0</v>
      </c>
      <c r="AH1841" s="356">
        <v>1.0</v>
      </c>
      <c r="AI1841" s="356">
        <v>2.0</v>
      </c>
      <c r="AJ1841" s="353"/>
      <c r="AK1841" s="353"/>
      <c r="AL1841" s="353"/>
      <c r="AM1841" s="353"/>
      <c r="AN1841" s="353"/>
      <c r="AO1841" s="353"/>
      <c r="AP1841" s="353"/>
    </row>
    <row r="1842">
      <c r="A1842" s="343">
        <v>43974.0</v>
      </c>
      <c r="B1842" s="356">
        <v>1.0</v>
      </c>
      <c r="C1842" s="356">
        <v>4.0</v>
      </c>
      <c r="D1842" s="356">
        <v>66.0</v>
      </c>
      <c r="E1842" s="356">
        <v>1.0</v>
      </c>
      <c r="F1842" s="356">
        <v>2.0</v>
      </c>
      <c r="G1842" s="356">
        <v>8.0</v>
      </c>
      <c r="H1842" s="356">
        <v>501.0</v>
      </c>
      <c r="I1842" s="356"/>
      <c r="J1842" s="356">
        <v>127.0</v>
      </c>
      <c r="K1842" s="356">
        <v>70.0</v>
      </c>
      <c r="L1842" s="356">
        <v>271.0</v>
      </c>
      <c r="M1842" s="356">
        <v>4.0</v>
      </c>
      <c r="N1842" s="356">
        <v>3.0</v>
      </c>
      <c r="O1842" s="356">
        <v>15.0</v>
      </c>
      <c r="P1842" s="356">
        <v>58.0</v>
      </c>
      <c r="Q1842" s="356">
        <v>1.0</v>
      </c>
      <c r="R1842" s="356">
        <v>12.0</v>
      </c>
      <c r="S1842" s="356">
        <v>8.0</v>
      </c>
      <c r="T1842" s="356">
        <v>23.0</v>
      </c>
      <c r="U1842" s="356">
        <v>24.0</v>
      </c>
      <c r="V1842" s="356">
        <v>14.0</v>
      </c>
      <c r="W1842" s="356">
        <v>32.0</v>
      </c>
      <c r="X1842" s="356">
        <v>4.0</v>
      </c>
      <c r="Y1842" s="356">
        <v>61.0</v>
      </c>
      <c r="Z1842" s="356">
        <v>4.0</v>
      </c>
      <c r="AA1842" s="356">
        <v>7.0</v>
      </c>
      <c r="AB1842" s="356">
        <v>6.0</v>
      </c>
      <c r="AC1842" s="356">
        <v>4.0</v>
      </c>
      <c r="AD1842" s="356">
        <v>7.0</v>
      </c>
      <c r="AE1842" s="356">
        <v>2.0</v>
      </c>
      <c r="AF1842" s="356">
        <v>6.0</v>
      </c>
      <c r="AG1842" s="356">
        <v>2.0</v>
      </c>
      <c r="AH1842" s="356">
        <v>1.0</v>
      </c>
      <c r="AI1842" s="356">
        <v>2.0</v>
      </c>
      <c r="AJ1842" s="356">
        <v>0.0</v>
      </c>
      <c r="AK1842" s="353"/>
      <c r="AL1842" s="353"/>
      <c r="AM1842" s="353"/>
      <c r="AN1842" s="353"/>
      <c r="AO1842" s="353"/>
      <c r="AP1842" s="353"/>
    </row>
    <row r="1843">
      <c r="A1843" s="343">
        <v>43975.0</v>
      </c>
      <c r="B1843" s="356">
        <v>1.0</v>
      </c>
      <c r="C1843" s="356">
        <v>4.0</v>
      </c>
      <c r="D1843" s="356">
        <v>66.0</v>
      </c>
      <c r="E1843" s="356">
        <v>1.0</v>
      </c>
      <c r="F1843" s="356">
        <v>2.0</v>
      </c>
      <c r="G1843" s="356">
        <v>8.0</v>
      </c>
      <c r="H1843" s="356">
        <v>501.0</v>
      </c>
      <c r="I1843" s="356"/>
      <c r="J1843" s="356">
        <v>128.0</v>
      </c>
      <c r="K1843" s="356">
        <v>70.0</v>
      </c>
      <c r="L1843" s="356">
        <v>283.0</v>
      </c>
      <c r="M1843" s="356">
        <v>4.0</v>
      </c>
      <c r="N1843" s="356">
        <v>3.0</v>
      </c>
      <c r="O1843" s="356">
        <v>15.0</v>
      </c>
      <c r="P1843" s="356">
        <v>59.0</v>
      </c>
      <c r="Q1843" s="356">
        <v>1.0</v>
      </c>
      <c r="R1843" s="356">
        <v>12.0</v>
      </c>
      <c r="S1843" s="356">
        <v>8.0</v>
      </c>
      <c r="T1843" s="356">
        <v>25.0</v>
      </c>
      <c r="U1843" s="356">
        <v>24.0</v>
      </c>
      <c r="V1843" s="356">
        <v>15.0</v>
      </c>
      <c r="W1843" s="356">
        <v>33.0</v>
      </c>
      <c r="X1843" s="356">
        <v>4.0</v>
      </c>
      <c r="Y1843" s="356">
        <v>63.0</v>
      </c>
      <c r="Z1843" s="356">
        <v>4.0</v>
      </c>
      <c r="AA1843" s="356">
        <v>7.0</v>
      </c>
      <c r="AB1843" s="356">
        <v>6.0</v>
      </c>
      <c r="AC1843" s="356">
        <v>5.0</v>
      </c>
      <c r="AD1843" s="356">
        <v>7.0</v>
      </c>
      <c r="AE1843" s="356">
        <v>2.0</v>
      </c>
      <c r="AF1843" s="356">
        <v>6.0</v>
      </c>
      <c r="AG1843" s="356">
        <v>2.0</v>
      </c>
      <c r="AH1843" s="356">
        <v>1.0</v>
      </c>
      <c r="AI1843" s="356">
        <v>2.0</v>
      </c>
      <c r="AJ1843" s="353"/>
      <c r="AK1843" s="353"/>
      <c r="AL1843" s="353"/>
      <c r="AM1843" s="353"/>
      <c r="AN1843" s="353"/>
      <c r="AO1843" s="353"/>
      <c r="AP1843" s="353"/>
    </row>
    <row r="1844">
      <c r="A1844" s="343">
        <v>43976.0</v>
      </c>
      <c r="B1844" s="356">
        <v>1.0</v>
      </c>
      <c r="C1844" s="356">
        <v>4.0</v>
      </c>
      <c r="D1844" s="356">
        <v>66.0</v>
      </c>
      <c r="E1844" s="356">
        <v>1.0</v>
      </c>
      <c r="F1844" s="356">
        <v>2.0</v>
      </c>
      <c r="G1844" s="356">
        <v>8.0</v>
      </c>
      <c r="H1844" s="356">
        <v>501.0</v>
      </c>
      <c r="I1844" s="356"/>
      <c r="J1844" s="356">
        <v>128.0</v>
      </c>
      <c r="K1844" s="356">
        <v>70.0</v>
      </c>
      <c r="L1844" s="356">
        <v>292.0</v>
      </c>
      <c r="M1844" s="356">
        <v>4.0</v>
      </c>
      <c r="N1844" s="356">
        <v>3.0</v>
      </c>
      <c r="O1844" s="356">
        <v>17.0</v>
      </c>
      <c r="P1844" s="356">
        <v>61.0</v>
      </c>
      <c r="Q1844" s="356">
        <v>1.0</v>
      </c>
      <c r="R1844" s="356">
        <v>12.0</v>
      </c>
      <c r="S1844" s="356">
        <v>8.0</v>
      </c>
      <c r="T1844" s="356">
        <v>25.0</v>
      </c>
      <c r="U1844" s="356">
        <v>24.0</v>
      </c>
      <c r="V1844" s="356">
        <v>18.0</v>
      </c>
      <c r="W1844" s="356">
        <v>33.0</v>
      </c>
      <c r="X1844" s="356">
        <v>4.0</v>
      </c>
      <c r="Y1844" s="356">
        <v>66.0</v>
      </c>
      <c r="Z1844" s="356">
        <v>4.0</v>
      </c>
      <c r="AA1844" s="356">
        <v>7.0</v>
      </c>
      <c r="AB1844" s="356">
        <v>6.0</v>
      </c>
      <c r="AC1844" s="356">
        <v>5.0</v>
      </c>
      <c r="AD1844" s="356">
        <v>7.0</v>
      </c>
      <c r="AE1844" s="356">
        <v>2.0</v>
      </c>
      <c r="AF1844" s="356">
        <v>6.0</v>
      </c>
      <c r="AG1844" s="356">
        <v>2.0</v>
      </c>
      <c r="AH1844" s="356">
        <v>1.0</v>
      </c>
      <c r="AI1844" s="356">
        <v>2.0</v>
      </c>
      <c r="AJ1844" s="353"/>
      <c r="AK1844" s="353"/>
      <c r="AL1844" s="353"/>
      <c r="AM1844" s="353"/>
      <c r="AN1844" s="353"/>
      <c r="AO1844" s="353"/>
      <c r="AP1844" s="353"/>
    </row>
    <row r="1845">
      <c r="A1845" s="343">
        <v>43977.0</v>
      </c>
      <c r="B1845" s="356">
        <v>1.0</v>
      </c>
      <c r="C1845" s="356">
        <v>4.0</v>
      </c>
      <c r="D1845" s="356">
        <v>66.0</v>
      </c>
      <c r="E1845" s="356">
        <v>1.0</v>
      </c>
      <c r="F1845" s="356">
        <v>2.0</v>
      </c>
      <c r="G1845" s="356">
        <v>8.0</v>
      </c>
      <c r="H1845" s="356">
        <v>501.0</v>
      </c>
      <c r="I1845" s="356"/>
      <c r="J1845" s="356">
        <v>137.0</v>
      </c>
      <c r="K1845" s="356">
        <v>70.0</v>
      </c>
      <c r="L1845" s="356">
        <v>301.0</v>
      </c>
      <c r="M1845" s="356">
        <v>4.0</v>
      </c>
      <c r="N1845" s="356">
        <v>3.0</v>
      </c>
      <c r="O1845" s="356">
        <v>17.0</v>
      </c>
      <c r="P1845" s="356">
        <v>63.0</v>
      </c>
      <c r="Q1845" s="356">
        <v>1.0</v>
      </c>
      <c r="R1845" s="356">
        <v>12.0</v>
      </c>
      <c r="S1845" s="356">
        <v>8.0</v>
      </c>
      <c r="T1845" s="356">
        <v>25.0</v>
      </c>
      <c r="U1845" s="356">
        <v>24.0</v>
      </c>
      <c r="V1845" s="356">
        <v>22.0</v>
      </c>
      <c r="W1845" s="356">
        <v>33.0</v>
      </c>
      <c r="X1845" s="356">
        <v>4.0</v>
      </c>
      <c r="Y1845" s="356">
        <v>68.0</v>
      </c>
      <c r="Z1845" s="356">
        <v>4.0</v>
      </c>
      <c r="AA1845" s="356">
        <v>8.0</v>
      </c>
      <c r="AB1845" s="356">
        <v>6.0</v>
      </c>
      <c r="AC1845" s="356">
        <v>5.0</v>
      </c>
      <c r="AD1845" s="356">
        <v>7.0</v>
      </c>
      <c r="AE1845" s="356">
        <v>2.0</v>
      </c>
      <c r="AF1845" s="356">
        <v>6.0</v>
      </c>
      <c r="AG1845" s="356">
        <v>2.0</v>
      </c>
      <c r="AH1845" s="356">
        <v>1.0</v>
      </c>
      <c r="AI1845" s="356">
        <v>2.0</v>
      </c>
      <c r="AJ1845" s="353"/>
      <c r="AK1845" s="353"/>
      <c r="AL1845" s="353"/>
      <c r="AM1845" s="353"/>
      <c r="AN1845" s="353"/>
      <c r="AO1845" s="353"/>
      <c r="AP1845" s="353"/>
    </row>
    <row r="1846">
      <c r="A1846" s="343">
        <v>43978.0</v>
      </c>
      <c r="B1846" s="356">
        <v>1.0</v>
      </c>
      <c r="C1846" s="356">
        <v>4.0</v>
      </c>
      <c r="D1846" s="356">
        <v>66.0</v>
      </c>
      <c r="E1846" s="356">
        <v>1.0</v>
      </c>
      <c r="F1846" s="356">
        <v>2.0</v>
      </c>
      <c r="G1846" s="356">
        <v>8.0</v>
      </c>
      <c r="H1846" s="356">
        <v>509.0</v>
      </c>
      <c r="I1846" s="356"/>
      <c r="J1846" s="356">
        <v>142.0</v>
      </c>
      <c r="K1846" s="356">
        <v>70.0</v>
      </c>
      <c r="L1846" s="356">
        <v>320.0</v>
      </c>
      <c r="M1846" s="356">
        <v>4.0</v>
      </c>
      <c r="N1846" s="356">
        <v>3.0</v>
      </c>
      <c r="O1846" s="356">
        <v>17.0</v>
      </c>
      <c r="P1846" s="356">
        <v>71.0</v>
      </c>
      <c r="Q1846" s="356">
        <v>2.0</v>
      </c>
      <c r="R1846" s="356">
        <v>13.0</v>
      </c>
      <c r="S1846" s="356">
        <v>9.0</v>
      </c>
      <c r="T1846" s="356">
        <v>25.0</v>
      </c>
      <c r="U1846" s="356">
        <v>25.0</v>
      </c>
      <c r="V1846" s="356">
        <v>29.0</v>
      </c>
      <c r="W1846" s="356">
        <v>34.0</v>
      </c>
      <c r="X1846" s="356">
        <v>4.0</v>
      </c>
      <c r="Y1846" s="356">
        <v>68.0</v>
      </c>
      <c r="Z1846" s="356">
        <v>4.0</v>
      </c>
      <c r="AA1846" s="356">
        <v>10.0</v>
      </c>
      <c r="AB1846" s="356">
        <v>6.0</v>
      </c>
      <c r="AC1846" s="356">
        <v>6.0</v>
      </c>
      <c r="AD1846" s="356">
        <v>7.0</v>
      </c>
      <c r="AE1846" s="356">
        <v>2.0</v>
      </c>
      <c r="AF1846" s="356">
        <v>6.0</v>
      </c>
      <c r="AG1846" s="356">
        <v>2.0</v>
      </c>
      <c r="AH1846" s="356">
        <v>1.0</v>
      </c>
      <c r="AI1846" s="356">
        <v>2.0</v>
      </c>
      <c r="AJ1846" s="353"/>
      <c r="AK1846" s="353"/>
      <c r="AL1846" s="353"/>
      <c r="AM1846" s="353"/>
      <c r="AN1846" s="353"/>
      <c r="AO1846" s="353"/>
      <c r="AP1846" s="353"/>
    </row>
    <row r="1847">
      <c r="A1847" s="343">
        <v>43979.0</v>
      </c>
      <c r="B1847" s="356">
        <v>1.0</v>
      </c>
      <c r="C1847" s="356">
        <v>4.0</v>
      </c>
      <c r="D1847" s="356">
        <v>66.0</v>
      </c>
      <c r="E1847" s="356">
        <v>1.0</v>
      </c>
      <c r="F1847" s="356">
        <v>2.0</v>
      </c>
      <c r="G1847" s="356">
        <v>8.0</v>
      </c>
      <c r="H1847" s="356">
        <v>509.0</v>
      </c>
      <c r="I1847" s="356"/>
      <c r="J1847" s="356">
        <v>142.0</v>
      </c>
      <c r="K1847" s="356">
        <v>70.0</v>
      </c>
      <c r="L1847" s="356">
        <v>334.0</v>
      </c>
      <c r="M1847" s="356">
        <v>4.0</v>
      </c>
      <c r="N1847" s="356">
        <v>3.0</v>
      </c>
      <c r="O1847" s="356">
        <v>17.0</v>
      </c>
      <c r="P1847" s="356">
        <v>71.0</v>
      </c>
      <c r="Q1847" s="356">
        <v>2.0</v>
      </c>
      <c r="R1847" s="356">
        <v>13.0</v>
      </c>
      <c r="S1847" s="356">
        <v>10.0</v>
      </c>
      <c r="T1847" s="356">
        <v>25.0</v>
      </c>
      <c r="U1847" s="356">
        <v>25.0</v>
      </c>
      <c r="V1847" s="356">
        <v>34.0</v>
      </c>
      <c r="W1847" s="356">
        <v>36.0</v>
      </c>
      <c r="X1847" s="356">
        <v>4.0</v>
      </c>
      <c r="Y1847" s="356">
        <v>68.0</v>
      </c>
      <c r="Z1847" s="356">
        <v>4.0</v>
      </c>
      <c r="AA1847" s="356">
        <v>10.0</v>
      </c>
      <c r="AB1847" s="356">
        <v>6.0</v>
      </c>
      <c r="AC1847" s="356">
        <v>6.0</v>
      </c>
      <c r="AD1847" s="356">
        <v>8.0</v>
      </c>
      <c r="AE1847" s="356">
        <v>2.0</v>
      </c>
      <c r="AF1847" s="356">
        <v>6.0</v>
      </c>
      <c r="AG1847" s="356">
        <v>2.0</v>
      </c>
      <c r="AH1847" s="356">
        <v>1.0</v>
      </c>
      <c r="AI1847" s="356">
        <v>2.0</v>
      </c>
      <c r="AJ1847" s="353"/>
      <c r="AK1847" s="353"/>
      <c r="AL1847" s="353"/>
      <c r="AM1847" s="353"/>
      <c r="AN1847" s="353"/>
      <c r="AO1847" s="353"/>
      <c r="AP1847" s="353"/>
    </row>
    <row r="1848">
      <c r="A1848" s="343">
        <v>43980.0</v>
      </c>
      <c r="B1848" s="356">
        <v>1.0</v>
      </c>
      <c r="C1848" s="356">
        <v>4.0</v>
      </c>
      <c r="D1848" s="356">
        <v>69.0</v>
      </c>
      <c r="E1848" s="356">
        <v>1.0</v>
      </c>
      <c r="F1848" s="356">
        <v>2.0</v>
      </c>
      <c r="G1848" s="356">
        <v>8.0</v>
      </c>
      <c r="H1848" s="356">
        <v>509.0</v>
      </c>
      <c r="I1848" s="356"/>
      <c r="J1848" s="356">
        <v>142.0</v>
      </c>
      <c r="K1848" s="356">
        <v>70.0</v>
      </c>
      <c r="L1848" s="356">
        <v>345.0</v>
      </c>
      <c r="M1848" s="356">
        <v>4.0</v>
      </c>
      <c r="N1848" s="356">
        <v>3.0</v>
      </c>
      <c r="O1848" s="356">
        <v>17.0</v>
      </c>
      <c r="P1848" s="356">
        <v>72.0</v>
      </c>
      <c r="Q1848" s="356">
        <v>2.0</v>
      </c>
      <c r="R1848" s="356">
        <v>14.0</v>
      </c>
      <c r="S1848" s="356">
        <v>10.0</v>
      </c>
      <c r="T1848" s="356">
        <v>27.0</v>
      </c>
      <c r="U1848" s="356">
        <v>25.0</v>
      </c>
      <c r="V1848" s="356">
        <v>35.0</v>
      </c>
      <c r="W1848" s="356">
        <v>36.0</v>
      </c>
      <c r="X1848" s="356">
        <v>4.0</v>
      </c>
      <c r="Y1848" s="356">
        <v>71.0</v>
      </c>
      <c r="Z1848" s="356">
        <v>4.0</v>
      </c>
      <c r="AA1848" s="356">
        <v>10.0</v>
      </c>
      <c r="AB1848" s="356">
        <v>6.0</v>
      </c>
      <c r="AC1848" s="356">
        <v>7.0</v>
      </c>
      <c r="AD1848" s="356">
        <v>8.0</v>
      </c>
      <c r="AE1848" s="356">
        <v>2.0</v>
      </c>
      <c r="AF1848" s="356">
        <v>6.0</v>
      </c>
      <c r="AG1848" s="356">
        <v>2.0</v>
      </c>
      <c r="AH1848" s="356">
        <v>1.0</v>
      </c>
      <c r="AI1848" s="356">
        <v>3.0</v>
      </c>
      <c r="AJ1848" s="353"/>
      <c r="AK1848" s="353"/>
      <c r="AL1848" s="353"/>
      <c r="AM1848" s="353"/>
      <c r="AN1848" s="353"/>
      <c r="AO1848" s="353"/>
      <c r="AP1848" s="353"/>
    </row>
    <row r="1849">
      <c r="A1849" s="343">
        <v>43981.0</v>
      </c>
      <c r="B1849" s="356">
        <v>1.0</v>
      </c>
      <c r="C1849" s="356">
        <v>4.0</v>
      </c>
      <c r="D1849" s="356">
        <v>69.0</v>
      </c>
      <c r="E1849" s="356">
        <v>1.0</v>
      </c>
      <c r="F1849" s="356">
        <v>2.0</v>
      </c>
      <c r="G1849" s="356">
        <v>8.0</v>
      </c>
      <c r="H1849" s="356">
        <v>516.0</v>
      </c>
      <c r="I1849" s="356"/>
      <c r="J1849" s="356">
        <v>144.0</v>
      </c>
      <c r="K1849" s="356">
        <v>70.0</v>
      </c>
      <c r="L1849" s="356">
        <v>372.0</v>
      </c>
      <c r="M1849" s="356">
        <v>4.0</v>
      </c>
      <c r="N1849" s="356">
        <v>3.0</v>
      </c>
      <c r="O1849" s="356">
        <v>19.0</v>
      </c>
      <c r="P1849" s="356">
        <v>77.0</v>
      </c>
      <c r="Q1849" s="356">
        <v>2.0</v>
      </c>
      <c r="R1849" s="356">
        <v>14.0</v>
      </c>
      <c r="S1849" s="356">
        <v>10.0</v>
      </c>
      <c r="T1849" s="356">
        <v>31.0</v>
      </c>
      <c r="U1849" s="356">
        <v>25.0</v>
      </c>
      <c r="V1849" s="356">
        <v>35.0</v>
      </c>
      <c r="W1849" s="356">
        <v>41.0</v>
      </c>
      <c r="X1849" s="356">
        <v>4.0</v>
      </c>
      <c r="Y1849" s="356">
        <v>72.0</v>
      </c>
      <c r="Z1849" s="356">
        <v>4.0</v>
      </c>
      <c r="AA1849" s="356">
        <v>10.0</v>
      </c>
      <c r="AB1849" s="356">
        <v>6.0</v>
      </c>
      <c r="AC1849" s="356">
        <v>7.0</v>
      </c>
      <c r="AD1849" s="356">
        <v>8.0</v>
      </c>
      <c r="AE1849" s="356">
        <v>2.0</v>
      </c>
      <c r="AF1849" s="356">
        <v>6.0</v>
      </c>
      <c r="AG1849" s="356">
        <v>2.0</v>
      </c>
      <c r="AH1849" s="356">
        <v>1.0</v>
      </c>
      <c r="AI1849" s="356">
        <v>3.0</v>
      </c>
      <c r="AJ1849" s="353"/>
      <c r="AK1849" s="353"/>
      <c r="AL1849" s="353"/>
      <c r="AM1849" s="353"/>
      <c r="AN1849" s="353"/>
      <c r="AO1849" s="353"/>
      <c r="AP1849" s="353"/>
    </row>
    <row r="1850">
      <c r="A1850" s="343">
        <v>43982.0</v>
      </c>
      <c r="B1850" s="356">
        <v>1.0</v>
      </c>
      <c r="C1850" s="356">
        <v>4.0</v>
      </c>
      <c r="D1850" s="356">
        <v>69.0</v>
      </c>
      <c r="E1850" s="356">
        <v>1.0</v>
      </c>
      <c r="F1850" s="356">
        <v>2.0</v>
      </c>
      <c r="G1850" s="356">
        <v>8.0</v>
      </c>
      <c r="H1850" s="356">
        <v>517.0</v>
      </c>
      <c r="I1850" s="356"/>
      <c r="J1850" s="356">
        <v>144.0</v>
      </c>
      <c r="K1850" s="356">
        <v>70.0</v>
      </c>
      <c r="L1850" s="356">
        <v>396.0</v>
      </c>
      <c r="M1850" s="356">
        <v>4.0</v>
      </c>
      <c r="N1850" s="356">
        <v>3.0</v>
      </c>
      <c r="O1850" s="356">
        <v>19.0</v>
      </c>
      <c r="P1850" s="356">
        <v>80.0</v>
      </c>
      <c r="Q1850" s="356">
        <v>2.0</v>
      </c>
      <c r="R1850" s="356">
        <v>15.0</v>
      </c>
      <c r="S1850" s="356">
        <v>10.0</v>
      </c>
      <c r="T1850" s="356">
        <v>34.0</v>
      </c>
      <c r="U1850" s="356">
        <v>25.0</v>
      </c>
      <c r="V1850" s="356">
        <v>37.0</v>
      </c>
      <c r="W1850" s="356">
        <v>41.0</v>
      </c>
      <c r="X1850" s="356">
        <v>4.0</v>
      </c>
      <c r="Y1850" s="356">
        <v>74.0</v>
      </c>
      <c r="Z1850" s="356">
        <v>4.0</v>
      </c>
      <c r="AA1850" s="356">
        <v>10.0</v>
      </c>
      <c r="AB1850" s="356">
        <v>6.0</v>
      </c>
      <c r="AC1850" s="356">
        <v>11.0</v>
      </c>
      <c r="AD1850" s="356">
        <v>8.0</v>
      </c>
      <c r="AE1850" s="356">
        <v>2.0</v>
      </c>
      <c r="AF1850" s="356">
        <v>6.0</v>
      </c>
      <c r="AG1850" s="356">
        <v>2.0</v>
      </c>
      <c r="AH1850" s="356">
        <v>1.0</v>
      </c>
      <c r="AI1850" s="356">
        <v>3.0</v>
      </c>
      <c r="AJ1850" s="353"/>
      <c r="AK1850" s="353"/>
      <c r="AL1850" s="353"/>
      <c r="AM1850" s="353"/>
      <c r="AN1850" s="353"/>
      <c r="AO1850" s="353"/>
      <c r="AP1850" s="353"/>
    </row>
    <row r="1851">
      <c r="A1851" s="343">
        <v>43983.0</v>
      </c>
      <c r="B1851" s="356">
        <v>1.0</v>
      </c>
      <c r="C1851" s="356">
        <v>5.0</v>
      </c>
      <c r="D1851" s="356">
        <v>69.0</v>
      </c>
      <c r="E1851" s="356">
        <v>1.0</v>
      </c>
      <c r="F1851" s="356">
        <v>2.0</v>
      </c>
      <c r="G1851" s="356">
        <v>8.0</v>
      </c>
      <c r="H1851" s="356">
        <v>518.0</v>
      </c>
      <c r="I1851" s="356"/>
      <c r="J1851" s="356">
        <v>144.0</v>
      </c>
      <c r="K1851" s="356">
        <v>70.0</v>
      </c>
      <c r="L1851" s="356">
        <v>412.0</v>
      </c>
      <c r="M1851" s="356">
        <v>4.0</v>
      </c>
      <c r="N1851" s="356">
        <v>3.0</v>
      </c>
      <c r="O1851" s="356">
        <v>19.0</v>
      </c>
      <c r="P1851" s="356">
        <v>86.0</v>
      </c>
      <c r="Q1851" s="356">
        <v>2.0</v>
      </c>
      <c r="R1851" s="356">
        <v>15.0</v>
      </c>
      <c r="S1851" s="356">
        <v>10.0</v>
      </c>
      <c r="T1851" s="356">
        <v>34.0</v>
      </c>
      <c r="U1851" s="356">
        <v>25.0</v>
      </c>
      <c r="V1851" s="356">
        <v>37.0</v>
      </c>
      <c r="W1851" s="356">
        <v>41.0</v>
      </c>
      <c r="X1851" s="356">
        <v>4.0</v>
      </c>
      <c r="Y1851" s="356">
        <v>75.0</v>
      </c>
      <c r="Z1851" s="356">
        <v>4.0</v>
      </c>
      <c r="AA1851" s="356">
        <v>10.0</v>
      </c>
      <c r="AB1851" s="356">
        <v>6.0</v>
      </c>
      <c r="AC1851" s="356">
        <v>14.0</v>
      </c>
      <c r="AD1851" s="356">
        <v>8.0</v>
      </c>
      <c r="AE1851" s="356">
        <v>2.0</v>
      </c>
      <c r="AF1851" s="356">
        <v>6.0</v>
      </c>
      <c r="AG1851" s="356">
        <v>2.0</v>
      </c>
      <c r="AH1851" s="356">
        <v>1.0</v>
      </c>
      <c r="AI1851" s="356">
        <v>3.0</v>
      </c>
      <c r="AJ1851" s="353"/>
      <c r="AK1851" s="353"/>
      <c r="AL1851" s="353"/>
      <c r="AM1851" s="353"/>
      <c r="AN1851" s="353"/>
      <c r="AO1851" s="353"/>
      <c r="AP1851" s="353"/>
    </row>
    <row r="1852">
      <c r="A1852" s="343">
        <v>43984.0</v>
      </c>
      <c r="B1852" s="356">
        <v>1.0</v>
      </c>
      <c r="C1852" s="356">
        <v>5.0</v>
      </c>
      <c r="D1852" s="356">
        <v>69.0</v>
      </c>
      <c r="E1852" s="356">
        <v>1.0</v>
      </c>
      <c r="F1852" s="356">
        <v>2.0</v>
      </c>
      <c r="G1852" s="356">
        <v>8.0</v>
      </c>
      <c r="H1852" s="356">
        <v>518.0</v>
      </c>
      <c r="I1852" s="356"/>
      <c r="J1852" s="356">
        <v>151.0</v>
      </c>
      <c r="K1852" s="356">
        <v>70.0</v>
      </c>
      <c r="L1852" s="356">
        <v>418.0</v>
      </c>
      <c r="M1852" s="356">
        <v>4.0</v>
      </c>
      <c r="N1852" s="356">
        <v>3.0</v>
      </c>
      <c r="O1852" s="356">
        <v>20.0</v>
      </c>
      <c r="P1852" s="356">
        <v>87.0</v>
      </c>
      <c r="Q1852" s="356">
        <v>2.0</v>
      </c>
      <c r="R1852" s="356">
        <v>15.0</v>
      </c>
      <c r="S1852" s="356">
        <v>12.0</v>
      </c>
      <c r="T1852" s="356">
        <v>34.0</v>
      </c>
      <c r="U1852" s="356">
        <v>25.0</v>
      </c>
      <c r="V1852" s="356">
        <v>37.0</v>
      </c>
      <c r="W1852" s="356">
        <v>41.0</v>
      </c>
      <c r="X1852" s="356">
        <v>4.0</v>
      </c>
      <c r="Y1852" s="356">
        <v>75.0</v>
      </c>
      <c r="Z1852" s="356">
        <v>4.0</v>
      </c>
      <c r="AA1852" s="356">
        <v>10.0</v>
      </c>
      <c r="AB1852" s="356">
        <v>6.0</v>
      </c>
      <c r="AC1852" s="356">
        <v>15.0</v>
      </c>
      <c r="AD1852" s="356">
        <v>8.0</v>
      </c>
      <c r="AE1852" s="356">
        <v>2.0</v>
      </c>
      <c r="AF1852" s="356">
        <v>7.0</v>
      </c>
      <c r="AG1852" s="356">
        <v>2.0</v>
      </c>
      <c r="AH1852" s="356">
        <v>1.0</v>
      </c>
      <c r="AI1852" s="356">
        <v>6.0</v>
      </c>
      <c r="AJ1852" s="353"/>
      <c r="AK1852" s="353"/>
      <c r="AL1852" s="353"/>
      <c r="AM1852" s="353"/>
      <c r="AN1852" s="353"/>
      <c r="AO1852" s="353"/>
      <c r="AP1852" s="353"/>
    </row>
    <row r="1853">
      <c r="A1853" s="343">
        <v>43985.0</v>
      </c>
      <c r="B1853" s="356">
        <v>1.0</v>
      </c>
      <c r="C1853" s="356">
        <v>5.0</v>
      </c>
      <c r="D1853" s="356">
        <v>69.0</v>
      </c>
      <c r="E1853" s="356">
        <v>1.0</v>
      </c>
      <c r="F1853" s="356">
        <v>2.0</v>
      </c>
      <c r="G1853" s="356">
        <v>8.0</v>
      </c>
      <c r="H1853" s="356">
        <v>523.0</v>
      </c>
      <c r="I1853" s="356"/>
      <c r="J1853" s="356">
        <v>154.0</v>
      </c>
      <c r="K1853" s="356">
        <v>71.0</v>
      </c>
      <c r="L1853" s="356">
        <v>429.0</v>
      </c>
      <c r="M1853" s="356">
        <v>4.0</v>
      </c>
      <c r="N1853" s="356">
        <v>3.0</v>
      </c>
      <c r="O1853" s="356">
        <v>24.0</v>
      </c>
      <c r="P1853" s="356">
        <v>90.0</v>
      </c>
      <c r="Q1853" s="356">
        <v>2.0</v>
      </c>
      <c r="R1853" s="356">
        <v>15.0</v>
      </c>
      <c r="S1853" s="356">
        <v>13.0</v>
      </c>
      <c r="T1853" s="356">
        <v>35.0</v>
      </c>
      <c r="U1853" s="356">
        <v>25.0</v>
      </c>
      <c r="V1853" s="356">
        <v>40.0</v>
      </c>
      <c r="W1853" s="356">
        <v>42.0</v>
      </c>
      <c r="X1853" s="356">
        <v>4.0</v>
      </c>
      <c r="Y1853" s="356">
        <v>75.0</v>
      </c>
      <c r="Z1853" s="356">
        <v>4.0</v>
      </c>
      <c r="AA1853" s="356">
        <v>11.0</v>
      </c>
      <c r="AB1853" s="356">
        <v>6.0</v>
      </c>
      <c r="AC1853" s="356">
        <v>16.0</v>
      </c>
      <c r="AD1853" s="356">
        <v>8.0</v>
      </c>
      <c r="AE1853" s="356">
        <v>2.0</v>
      </c>
      <c r="AF1853" s="356">
        <v>7.0</v>
      </c>
      <c r="AG1853" s="356">
        <v>2.0</v>
      </c>
      <c r="AH1853" s="356">
        <v>1.0</v>
      </c>
      <c r="AI1853" s="356">
        <v>6.0</v>
      </c>
      <c r="AJ1853" s="353"/>
      <c r="AK1853" s="353"/>
      <c r="AL1853" s="353"/>
      <c r="AM1853" s="353"/>
      <c r="AN1853" s="353"/>
      <c r="AO1853" s="353"/>
      <c r="AP1853" s="353"/>
    </row>
    <row r="1854">
      <c r="A1854" s="343">
        <v>43986.0</v>
      </c>
      <c r="B1854" s="356">
        <v>1.0</v>
      </c>
      <c r="C1854" s="356">
        <v>5.0</v>
      </c>
      <c r="D1854" s="356">
        <v>69.0</v>
      </c>
      <c r="E1854" s="356">
        <v>1.0</v>
      </c>
      <c r="F1854" s="356">
        <v>2.0</v>
      </c>
      <c r="G1854" s="356">
        <v>8.0</v>
      </c>
      <c r="H1854" s="356">
        <v>523.0</v>
      </c>
      <c r="I1854" s="356"/>
      <c r="J1854" s="356">
        <v>155.0</v>
      </c>
      <c r="K1854" s="356">
        <v>71.0</v>
      </c>
      <c r="L1854" s="356">
        <v>437.0</v>
      </c>
      <c r="M1854" s="356">
        <v>4.0</v>
      </c>
      <c r="N1854" s="356">
        <v>3.0</v>
      </c>
      <c r="O1854" s="356">
        <v>24.0</v>
      </c>
      <c r="P1854" s="356">
        <v>93.0</v>
      </c>
      <c r="Q1854" s="356">
        <v>2.0</v>
      </c>
      <c r="R1854" s="356">
        <v>15.0</v>
      </c>
      <c r="S1854" s="356">
        <v>17.0</v>
      </c>
      <c r="T1854" s="356">
        <v>35.0</v>
      </c>
      <c r="U1854" s="356">
        <v>25.0</v>
      </c>
      <c r="V1854" s="356">
        <v>40.0</v>
      </c>
      <c r="W1854" s="356">
        <v>43.0</v>
      </c>
      <c r="X1854" s="356">
        <v>4.0</v>
      </c>
      <c r="Y1854" s="356">
        <v>79.0</v>
      </c>
      <c r="Z1854" s="356">
        <v>4.0</v>
      </c>
      <c r="AA1854" s="356">
        <v>11.0</v>
      </c>
      <c r="AB1854" s="356">
        <v>6.0</v>
      </c>
      <c r="AC1854" s="356">
        <v>18.0</v>
      </c>
      <c r="AD1854" s="356">
        <v>8.0</v>
      </c>
      <c r="AE1854" s="356">
        <v>2.0</v>
      </c>
      <c r="AF1854" s="356">
        <v>7.0</v>
      </c>
      <c r="AG1854" s="356">
        <v>2.0</v>
      </c>
      <c r="AH1854" s="356">
        <v>1.0</v>
      </c>
      <c r="AI1854" s="356">
        <v>6.0</v>
      </c>
      <c r="AJ1854" s="353"/>
      <c r="AK1854" s="353"/>
      <c r="AL1854" s="353"/>
      <c r="AM1854" s="353"/>
      <c r="AN1854" s="353"/>
      <c r="AO1854" s="353"/>
      <c r="AP1854" s="353"/>
    </row>
    <row r="1855">
      <c r="A1855" s="343">
        <v>43987.0</v>
      </c>
      <c r="B1855" s="356">
        <v>1.0</v>
      </c>
      <c r="C1855" s="356">
        <v>5.0</v>
      </c>
      <c r="D1855" s="356">
        <v>70.0</v>
      </c>
      <c r="E1855" s="356">
        <v>1.0</v>
      </c>
      <c r="F1855" s="356">
        <v>3.0</v>
      </c>
      <c r="G1855" s="356">
        <v>8.0</v>
      </c>
      <c r="H1855" s="356">
        <v>524.0</v>
      </c>
      <c r="I1855" s="356"/>
      <c r="J1855" s="356">
        <v>158.0</v>
      </c>
      <c r="K1855" s="356">
        <v>76.0</v>
      </c>
      <c r="L1855" s="356">
        <v>446.0</v>
      </c>
      <c r="M1855" s="356">
        <v>4.0</v>
      </c>
      <c r="N1855" s="356">
        <v>3.0</v>
      </c>
      <c r="O1855" s="356">
        <v>26.0</v>
      </c>
      <c r="P1855" s="356">
        <v>93.0</v>
      </c>
      <c r="Q1855" s="356">
        <v>2.0</v>
      </c>
      <c r="R1855" s="356">
        <v>15.0</v>
      </c>
      <c r="S1855" s="356">
        <v>20.0</v>
      </c>
      <c r="T1855" s="356">
        <v>38.0</v>
      </c>
      <c r="U1855" s="356">
        <v>27.0</v>
      </c>
      <c r="V1855" s="356">
        <v>40.0</v>
      </c>
      <c r="W1855" s="356">
        <v>46.0</v>
      </c>
      <c r="X1855" s="356">
        <v>5.0</v>
      </c>
      <c r="Y1855" s="356">
        <v>93.0</v>
      </c>
      <c r="Z1855" s="356">
        <v>4.0</v>
      </c>
      <c r="AA1855" s="356">
        <v>11.0</v>
      </c>
      <c r="AB1855" s="356">
        <v>6.0</v>
      </c>
      <c r="AC1855" s="356">
        <v>19.0</v>
      </c>
      <c r="AD1855" s="356">
        <v>8.0</v>
      </c>
      <c r="AE1855" s="356">
        <v>2.0</v>
      </c>
      <c r="AF1855" s="356">
        <v>7.0</v>
      </c>
      <c r="AG1855" s="356">
        <v>2.0</v>
      </c>
      <c r="AH1855" s="356">
        <v>1.0</v>
      </c>
      <c r="AI1855" s="356">
        <v>6.0</v>
      </c>
      <c r="AJ1855" s="353"/>
      <c r="AK1855" s="353"/>
      <c r="AL1855" s="353"/>
      <c r="AM1855" s="353"/>
      <c r="AN1855" s="353"/>
      <c r="AO1855" s="353"/>
      <c r="AP1855" s="353"/>
    </row>
    <row r="1856">
      <c r="A1856" s="343">
        <v>43988.0</v>
      </c>
      <c r="B1856" s="356">
        <v>1.0</v>
      </c>
      <c r="C1856" s="356">
        <v>5.0</v>
      </c>
      <c r="D1856" s="356">
        <v>71.0</v>
      </c>
      <c r="E1856" s="356">
        <v>1.0</v>
      </c>
      <c r="F1856" s="356">
        <v>4.0</v>
      </c>
      <c r="G1856" s="356">
        <v>8.0</v>
      </c>
      <c r="H1856" s="356">
        <v>524.0</v>
      </c>
      <c r="I1856" s="356"/>
      <c r="J1856" s="356">
        <v>158.0</v>
      </c>
      <c r="K1856" s="356">
        <v>76.0</v>
      </c>
      <c r="L1856" s="356">
        <v>463.0</v>
      </c>
      <c r="M1856" s="356">
        <v>4.0</v>
      </c>
      <c r="N1856" s="356">
        <v>3.0</v>
      </c>
      <c r="O1856" s="356">
        <v>26.0</v>
      </c>
      <c r="P1856" s="356">
        <v>96.0</v>
      </c>
      <c r="Q1856" s="356">
        <v>2.0</v>
      </c>
      <c r="R1856" s="356">
        <v>15.0</v>
      </c>
      <c r="S1856" s="356">
        <v>21.0</v>
      </c>
      <c r="T1856" s="356">
        <v>42.0</v>
      </c>
      <c r="U1856" s="356">
        <v>27.0</v>
      </c>
      <c r="V1856" s="356">
        <v>43.0</v>
      </c>
      <c r="W1856" s="356">
        <v>46.0</v>
      </c>
      <c r="X1856" s="356">
        <v>5.0</v>
      </c>
      <c r="Y1856" s="356">
        <v>94.0</v>
      </c>
      <c r="Z1856" s="356">
        <v>4.0</v>
      </c>
      <c r="AA1856" s="356">
        <v>11.0</v>
      </c>
      <c r="AB1856" s="356">
        <v>6.0</v>
      </c>
      <c r="AC1856" s="356">
        <v>19.0</v>
      </c>
      <c r="AD1856" s="356">
        <v>8.0</v>
      </c>
      <c r="AE1856" s="356">
        <v>2.0</v>
      </c>
      <c r="AF1856" s="356">
        <v>7.0</v>
      </c>
      <c r="AG1856" s="356">
        <v>2.0</v>
      </c>
      <c r="AH1856" s="356">
        <v>1.0</v>
      </c>
      <c r="AI1856" s="356">
        <v>6.0</v>
      </c>
      <c r="AJ1856" s="353"/>
      <c r="AK1856" s="353"/>
      <c r="AL1856" s="353"/>
      <c r="AM1856" s="353"/>
      <c r="AN1856" s="353"/>
      <c r="AO1856" s="353"/>
      <c r="AP1856" s="353"/>
    </row>
    <row r="1857">
      <c r="A1857" s="343">
        <v>43989.0</v>
      </c>
      <c r="B1857" s="356">
        <v>1.0</v>
      </c>
      <c r="C1857" s="356">
        <v>5.0</v>
      </c>
      <c r="D1857" s="356">
        <v>71.0</v>
      </c>
      <c r="E1857" s="356">
        <v>1.0</v>
      </c>
      <c r="F1857" s="356">
        <v>4.0</v>
      </c>
      <c r="G1857" s="356">
        <v>8.0</v>
      </c>
      <c r="H1857" s="356">
        <v>529.0</v>
      </c>
      <c r="I1857" s="356"/>
      <c r="J1857" s="356">
        <v>158.0</v>
      </c>
      <c r="K1857" s="356">
        <v>98.0</v>
      </c>
      <c r="L1857" s="356">
        <v>483.0</v>
      </c>
      <c r="M1857" s="356">
        <v>4.0</v>
      </c>
      <c r="N1857" s="356">
        <v>3.0</v>
      </c>
      <c r="O1857" s="356">
        <v>26.0</v>
      </c>
      <c r="P1857" s="356">
        <v>97.0</v>
      </c>
      <c r="Q1857" s="356">
        <v>2.0</v>
      </c>
      <c r="R1857" s="356">
        <v>15.0</v>
      </c>
      <c r="S1857" s="356">
        <v>21.0</v>
      </c>
      <c r="T1857" s="356">
        <v>42.0</v>
      </c>
      <c r="U1857" s="356">
        <v>27.0</v>
      </c>
      <c r="V1857" s="356">
        <v>45.0</v>
      </c>
      <c r="W1857" s="356">
        <v>46.0</v>
      </c>
      <c r="X1857" s="356">
        <v>5.0</v>
      </c>
      <c r="Y1857" s="356">
        <v>94.0</v>
      </c>
      <c r="Z1857" s="356">
        <v>4.0</v>
      </c>
      <c r="AA1857" s="356">
        <v>11.0</v>
      </c>
      <c r="AB1857" s="356">
        <v>6.0</v>
      </c>
      <c r="AC1857" s="356">
        <v>19.0</v>
      </c>
      <c r="AD1857" s="356">
        <v>8.0</v>
      </c>
      <c r="AE1857" s="356">
        <v>2.0</v>
      </c>
      <c r="AF1857" s="356">
        <v>7.0</v>
      </c>
      <c r="AG1857" s="356">
        <v>2.0</v>
      </c>
      <c r="AH1857" s="356">
        <v>1.0</v>
      </c>
      <c r="AI1857" s="356">
        <v>6.0</v>
      </c>
      <c r="AJ1857" s="353"/>
      <c r="AK1857" s="353"/>
      <c r="AL1857" s="353"/>
      <c r="AM1857" s="353"/>
      <c r="AN1857" s="353"/>
      <c r="AO1857" s="353"/>
      <c r="AP1857" s="353"/>
    </row>
    <row r="1858">
      <c r="A1858" s="343">
        <v>43990.0</v>
      </c>
      <c r="B1858" s="356">
        <v>1.0</v>
      </c>
      <c r="C1858" s="356">
        <v>5.0</v>
      </c>
      <c r="D1858" s="356">
        <v>71.0</v>
      </c>
      <c r="E1858" s="356">
        <v>1.0</v>
      </c>
      <c r="F1858" s="356">
        <v>4.0</v>
      </c>
      <c r="G1858" s="356">
        <v>8.0</v>
      </c>
      <c r="H1858" s="356">
        <v>529.0</v>
      </c>
      <c r="I1858" s="356"/>
      <c r="J1858" s="356">
        <v>161.0</v>
      </c>
      <c r="K1858" s="356">
        <v>98.0</v>
      </c>
      <c r="L1858" s="356">
        <v>502.0</v>
      </c>
      <c r="M1858" s="356">
        <v>4.0</v>
      </c>
      <c r="N1858" s="356">
        <v>3.0</v>
      </c>
      <c r="O1858" s="356">
        <v>28.0</v>
      </c>
      <c r="P1858" s="356">
        <v>100.0</v>
      </c>
      <c r="Q1858" s="356">
        <v>2.0</v>
      </c>
      <c r="R1858" s="356">
        <v>15.0</v>
      </c>
      <c r="S1858" s="356">
        <v>22.0</v>
      </c>
      <c r="T1858" s="356">
        <v>42.0</v>
      </c>
      <c r="U1858" s="356">
        <v>27.0</v>
      </c>
      <c r="V1858" s="356">
        <v>47.0</v>
      </c>
      <c r="W1858" s="356">
        <v>48.0</v>
      </c>
      <c r="X1858" s="356">
        <v>5.0</v>
      </c>
      <c r="Y1858" s="356">
        <v>94.0</v>
      </c>
      <c r="Z1858" s="356">
        <v>4.0</v>
      </c>
      <c r="AA1858" s="356">
        <v>11.0</v>
      </c>
      <c r="AB1858" s="356">
        <v>6.0</v>
      </c>
      <c r="AC1858" s="356">
        <v>19.0</v>
      </c>
      <c r="AD1858" s="356">
        <v>8.0</v>
      </c>
      <c r="AE1858" s="356">
        <v>2.0</v>
      </c>
      <c r="AF1858" s="356">
        <v>7.0</v>
      </c>
      <c r="AG1858" s="356">
        <v>2.0</v>
      </c>
      <c r="AH1858" s="356">
        <v>1.0</v>
      </c>
      <c r="AI1858" s="356">
        <v>6.0</v>
      </c>
      <c r="AJ1858" s="353"/>
      <c r="AK1858" s="353"/>
      <c r="AL1858" s="353"/>
      <c r="AM1858" s="353"/>
      <c r="AN1858" s="353"/>
      <c r="AO1858" s="353"/>
      <c r="AP1858" s="353"/>
    </row>
    <row r="1859">
      <c r="A1859" s="343">
        <v>43991.0</v>
      </c>
      <c r="B1859" s="356">
        <v>1.0</v>
      </c>
      <c r="C1859" s="356">
        <v>5.0</v>
      </c>
      <c r="D1859" s="356">
        <v>72.0</v>
      </c>
      <c r="E1859" s="356">
        <v>1.0</v>
      </c>
      <c r="F1859" s="356">
        <v>4.0</v>
      </c>
      <c r="G1859" s="356">
        <v>8.0</v>
      </c>
      <c r="H1859" s="356">
        <v>533.0</v>
      </c>
      <c r="I1859" s="356"/>
      <c r="J1859" s="356">
        <v>161.0</v>
      </c>
      <c r="K1859" s="356">
        <v>103.0</v>
      </c>
      <c r="L1859" s="356">
        <v>514.0</v>
      </c>
      <c r="M1859" s="356">
        <v>4.0</v>
      </c>
      <c r="N1859" s="356">
        <v>3.0</v>
      </c>
      <c r="O1859" s="356">
        <v>28.0</v>
      </c>
      <c r="P1859" s="356">
        <v>104.0</v>
      </c>
      <c r="Q1859" s="356">
        <v>2.0</v>
      </c>
      <c r="R1859" s="356">
        <v>16.0</v>
      </c>
      <c r="S1859" s="356">
        <v>25.0</v>
      </c>
      <c r="T1859" s="356">
        <v>42.0</v>
      </c>
      <c r="U1859" s="356">
        <v>29.0</v>
      </c>
      <c r="V1859" s="356">
        <v>47.0</v>
      </c>
      <c r="W1859" s="356">
        <v>52.0</v>
      </c>
      <c r="X1859" s="356">
        <v>5.0</v>
      </c>
      <c r="Y1859" s="356">
        <v>97.0</v>
      </c>
      <c r="Z1859" s="356">
        <v>4.0</v>
      </c>
      <c r="AA1859" s="356">
        <v>11.0</v>
      </c>
      <c r="AB1859" s="356">
        <v>6.0</v>
      </c>
      <c r="AC1859" s="356">
        <v>19.0</v>
      </c>
      <c r="AD1859" s="356">
        <v>8.0</v>
      </c>
      <c r="AE1859" s="356">
        <v>2.0</v>
      </c>
      <c r="AF1859" s="356">
        <v>7.0</v>
      </c>
      <c r="AG1859" s="356">
        <v>2.0</v>
      </c>
      <c r="AH1859" s="356">
        <v>1.0</v>
      </c>
      <c r="AI1859" s="356">
        <v>7.0</v>
      </c>
      <c r="AJ1859" s="353"/>
      <c r="AK1859" s="353"/>
      <c r="AL1859" s="353"/>
      <c r="AM1859" s="353"/>
      <c r="AN1859" s="353"/>
      <c r="AO1859" s="353"/>
      <c r="AP1859" s="353"/>
    </row>
    <row r="1860">
      <c r="A1860" s="343">
        <v>43992.0</v>
      </c>
      <c r="B1860" s="356">
        <v>1.0</v>
      </c>
      <c r="C1860" s="356">
        <v>5.0</v>
      </c>
      <c r="D1860" s="356">
        <v>73.0</v>
      </c>
      <c r="E1860" s="356">
        <v>1.0</v>
      </c>
      <c r="F1860" s="356">
        <v>4.0</v>
      </c>
      <c r="G1860" s="356">
        <v>8.0</v>
      </c>
      <c r="H1860" s="356">
        <v>535.0</v>
      </c>
      <c r="I1860" s="356"/>
      <c r="J1860" s="356">
        <v>161.0</v>
      </c>
      <c r="K1860" s="356">
        <v>103.0</v>
      </c>
      <c r="L1860" s="356">
        <v>530.0</v>
      </c>
      <c r="M1860" s="356">
        <v>4.0</v>
      </c>
      <c r="N1860" s="356">
        <v>3.0</v>
      </c>
      <c r="O1860" s="356">
        <v>29.0</v>
      </c>
      <c r="P1860" s="356">
        <v>108.0</v>
      </c>
      <c r="Q1860" s="356">
        <v>2.0</v>
      </c>
      <c r="R1860" s="356">
        <v>16.0</v>
      </c>
      <c r="S1860" s="356">
        <v>28.0</v>
      </c>
      <c r="T1860" s="356">
        <v>46.0</v>
      </c>
      <c r="U1860" s="356">
        <v>29.0</v>
      </c>
      <c r="V1860" s="356">
        <v>50.0</v>
      </c>
      <c r="W1860" s="356">
        <v>53.0</v>
      </c>
      <c r="X1860" s="356">
        <v>5.0</v>
      </c>
      <c r="Y1860" s="356">
        <v>98.0</v>
      </c>
      <c r="Z1860" s="356">
        <v>4.0</v>
      </c>
      <c r="AA1860" s="356">
        <v>11.0</v>
      </c>
      <c r="AB1860" s="356">
        <v>6.0</v>
      </c>
      <c r="AC1860" s="356">
        <v>19.0</v>
      </c>
      <c r="AD1860" s="356">
        <v>8.0</v>
      </c>
      <c r="AE1860" s="356">
        <v>2.0</v>
      </c>
      <c r="AF1860" s="356">
        <v>7.0</v>
      </c>
      <c r="AG1860" s="356">
        <v>2.0</v>
      </c>
      <c r="AH1860" s="356">
        <v>1.0</v>
      </c>
      <c r="AI1860" s="356">
        <v>7.0</v>
      </c>
      <c r="AJ1860" s="353"/>
      <c r="AK1860" s="353"/>
      <c r="AL1860" s="353"/>
      <c r="AM1860" s="353"/>
      <c r="AN1860" s="353"/>
      <c r="AO1860" s="353"/>
      <c r="AP1860" s="353"/>
    </row>
    <row r="1861">
      <c r="A1861" s="343">
        <v>43993.0</v>
      </c>
      <c r="B1861" s="356">
        <v>1.0</v>
      </c>
      <c r="C1861" s="356">
        <v>5.0</v>
      </c>
      <c r="D1861" s="356">
        <v>75.0</v>
      </c>
      <c r="E1861" s="356">
        <v>1.0</v>
      </c>
      <c r="F1861" s="356">
        <v>4.0</v>
      </c>
      <c r="G1861" s="356">
        <v>8.0</v>
      </c>
      <c r="H1861" s="356">
        <v>537.0</v>
      </c>
      <c r="I1861" s="356"/>
      <c r="J1861" s="356">
        <v>161.0</v>
      </c>
      <c r="K1861" s="356">
        <v>103.0</v>
      </c>
      <c r="L1861" s="356">
        <v>553.0</v>
      </c>
      <c r="M1861" s="356">
        <v>4.0</v>
      </c>
      <c r="N1861" s="356">
        <v>3.0</v>
      </c>
      <c r="O1861" s="356">
        <v>29.0</v>
      </c>
      <c r="P1861" s="356">
        <v>112.0</v>
      </c>
      <c r="Q1861" s="356">
        <v>2.0</v>
      </c>
      <c r="R1861" s="356">
        <v>16.0</v>
      </c>
      <c r="S1861" s="356">
        <v>31.0</v>
      </c>
      <c r="T1861" s="356">
        <v>46.0</v>
      </c>
      <c r="U1861" s="356">
        <v>29.0</v>
      </c>
      <c r="V1861" s="356">
        <v>52.0</v>
      </c>
      <c r="W1861" s="356">
        <v>56.0</v>
      </c>
      <c r="X1861" s="356">
        <v>5.0</v>
      </c>
      <c r="Y1861" s="356">
        <v>98.0</v>
      </c>
      <c r="Z1861" s="356">
        <v>4.0</v>
      </c>
      <c r="AA1861" s="356">
        <v>11.0</v>
      </c>
      <c r="AB1861" s="356">
        <v>6.0</v>
      </c>
      <c r="AC1861" s="356">
        <v>20.0</v>
      </c>
      <c r="AD1861" s="356">
        <v>9.0</v>
      </c>
      <c r="AE1861" s="356">
        <v>2.0</v>
      </c>
      <c r="AF1861" s="356">
        <v>7.0</v>
      </c>
      <c r="AG1861" s="356">
        <v>2.0</v>
      </c>
      <c r="AH1861" s="356">
        <v>1.0</v>
      </c>
      <c r="AI1861" s="356">
        <v>7.0</v>
      </c>
      <c r="AJ1861" s="353"/>
      <c r="AK1861" s="353"/>
      <c r="AL1861" s="353"/>
      <c r="AM1861" s="353"/>
      <c r="AN1861" s="353"/>
      <c r="AO1861" s="353"/>
      <c r="AP1861" s="353"/>
    </row>
    <row r="1862">
      <c r="A1862" s="343">
        <v>43994.0</v>
      </c>
      <c r="B1862" s="356">
        <v>1.0</v>
      </c>
      <c r="C1862" s="356">
        <v>5.0</v>
      </c>
      <c r="D1862" s="356">
        <v>76.0</v>
      </c>
      <c r="E1862" s="356">
        <v>1.0</v>
      </c>
      <c r="F1862" s="356">
        <v>4.0</v>
      </c>
      <c r="G1862" s="356">
        <v>8.0</v>
      </c>
      <c r="H1862" s="356">
        <v>540.0</v>
      </c>
      <c r="I1862" s="356"/>
      <c r="J1862" s="356">
        <v>161.0</v>
      </c>
      <c r="K1862" s="356">
        <v>103.0</v>
      </c>
      <c r="L1862" s="356">
        <v>575.0</v>
      </c>
      <c r="M1862" s="356">
        <v>4.0</v>
      </c>
      <c r="N1862" s="356">
        <v>4.0</v>
      </c>
      <c r="O1862" s="356">
        <v>29.0</v>
      </c>
      <c r="P1862" s="356">
        <v>116.0</v>
      </c>
      <c r="Q1862" s="356">
        <v>2.0</v>
      </c>
      <c r="R1862" s="356">
        <v>16.0</v>
      </c>
      <c r="S1862" s="356">
        <v>31.0</v>
      </c>
      <c r="T1862" s="356">
        <v>47.0</v>
      </c>
      <c r="U1862" s="356">
        <v>29.0</v>
      </c>
      <c r="V1862" s="356">
        <v>52.0</v>
      </c>
      <c r="W1862" s="356">
        <v>57.0</v>
      </c>
      <c r="X1862" s="356">
        <v>5.0</v>
      </c>
      <c r="Y1862" s="356">
        <v>110.0</v>
      </c>
      <c r="Z1862" s="356">
        <v>4.0</v>
      </c>
      <c r="AA1862" s="356">
        <v>11.0</v>
      </c>
      <c r="AB1862" s="356">
        <v>6.0</v>
      </c>
      <c r="AC1862" s="356">
        <v>22.0</v>
      </c>
      <c r="AD1862" s="356">
        <v>10.0</v>
      </c>
      <c r="AE1862" s="356">
        <v>2.0</v>
      </c>
      <c r="AF1862" s="356">
        <v>7.0</v>
      </c>
      <c r="AG1862" s="356">
        <v>2.0</v>
      </c>
      <c r="AH1862" s="356">
        <v>1.0</v>
      </c>
      <c r="AI1862" s="356">
        <v>7.0</v>
      </c>
      <c r="AJ1862" s="353"/>
      <c r="AK1862" s="353"/>
      <c r="AL1862" s="353"/>
      <c r="AM1862" s="353"/>
      <c r="AN1862" s="353"/>
      <c r="AO1862" s="353"/>
      <c r="AP1862" s="353"/>
    </row>
    <row r="1863">
      <c r="A1863" s="343">
        <v>43995.0</v>
      </c>
      <c r="B1863" s="356">
        <v>1.0</v>
      </c>
      <c r="C1863" s="356">
        <v>6.0</v>
      </c>
      <c r="D1863" s="356">
        <v>79.0</v>
      </c>
      <c r="E1863" s="356">
        <v>1.0</v>
      </c>
      <c r="F1863" s="356">
        <v>5.0</v>
      </c>
      <c r="G1863" s="356">
        <v>8.0</v>
      </c>
      <c r="H1863" s="356">
        <v>548.0</v>
      </c>
      <c r="I1863" s="356"/>
      <c r="J1863" s="356">
        <v>161.0</v>
      </c>
      <c r="K1863" s="356">
        <v>103.0</v>
      </c>
      <c r="L1863" s="356">
        <v>589.0</v>
      </c>
      <c r="M1863" s="356">
        <v>4.0</v>
      </c>
      <c r="N1863" s="356">
        <v>4.0</v>
      </c>
      <c r="O1863" s="356">
        <v>30.0</v>
      </c>
      <c r="P1863" s="356">
        <v>120.0</v>
      </c>
      <c r="Q1863" s="356">
        <v>2.0</v>
      </c>
      <c r="R1863" s="356">
        <v>16.0</v>
      </c>
      <c r="S1863" s="356">
        <v>33.0</v>
      </c>
      <c r="T1863" s="356">
        <v>48.0</v>
      </c>
      <c r="U1863" s="356">
        <v>29.0</v>
      </c>
      <c r="V1863" s="356">
        <v>56.0</v>
      </c>
      <c r="W1863" s="356">
        <v>59.0</v>
      </c>
      <c r="X1863" s="356">
        <v>5.0</v>
      </c>
      <c r="Y1863" s="356">
        <v>110.0</v>
      </c>
      <c r="Z1863" s="356">
        <v>4.0</v>
      </c>
      <c r="AA1863" s="356">
        <v>11.0</v>
      </c>
      <c r="AB1863" s="356">
        <v>6.0</v>
      </c>
      <c r="AC1863" s="356">
        <v>22.0</v>
      </c>
      <c r="AD1863" s="356">
        <v>10.0</v>
      </c>
      <c r="AE1863" s="356">
        <v>3.0</v>
      </c>
      <c r="AF1863" s="356">
        <v>7.0</v>
      </c>
      <c r="AG1863" s="356">
        <v>2.0</v>
      </c>
      <c r="AH1863" s="356">
        <v>1.0</v>
      </c>
      <c r="AI1863" s="356">
        <v>8.0</v>
      </c>
      <c r="AJ1863" s="353"/>
      <c r="AK1863" s="353"/>
      <c r="AL1863" s="353"/>
      <c r="AM1863" s="353"/>
      <c r="AN1863" s="353"/>
      <c r="AO1863" s="353"/>
      <c r="AP1863" s="353"/>
    </row>
    <row r="1864">
      <c r="A1864" s="343">
        <v>43996.0</v>
      </c>
      <c r="B1864" s="356">
        <v>1.0</v>
      </c>
      <c r="C1864" s="356">
        <v>6.0</v>
      </c>
      <c r="D1864" s="356">
        <v>79.0</v>
      </c>
      <c r="E1864" s="356">
        <v>1.0</v>
      </c>
      <c r="F1864" s="356">
        <v>6.0</v>
      </c>
      <c r="G1864" s="356">
        <v>8.0</v>
      </c>
      <c r="H1864" s="356">
        <v>555.0</v>
      </c>
      <c r="I1864" s="356"/>
      <c r="J1864" s="356">
        <v>161.0</v>
      </c>
      <c r="K1864" s="356">
        <v>104.0</v>
      </c>
      <c r="L1864" s="356">
        <v>600.0</v>
      </c>
      <c r="M1864" s="356">
        <v>4.0</v>
      </c>
      <c r="N1864" s="356">
        <v>4.0</v>
      </c>
      <c r="O1864" s="356">
        <v>33.0</v>
      </c>
      <c r="P1864" s="356">
        <v>125.0</v>
      </c>
      <c r="Q1864" s="356">
        <v>2.0</v>
      </c>
      <c r="R1864" s="356">
        <v>16.0</v>
      </c>
      <c r="S1864" s="356">
        <v>33.0</v>
      </c>
      <c r="T1864" s="356">
        <v>55.0</v>
      </c>
      <c r="U1864" s="356">
        <v>30.0</v>
      </c>
      <c r="V1864" s="356">
        <v>56.0</v>
      </c>
      <c r="W1864" s="356">
        <v>59.0</v>
      </c>
      <c r="X1864" s="356">
        <v>5.0</v>
      </c>
      <c r="Y1864" s="356">
        <v>116.0</v>
      </c>
      <c r="Z1864" s="356">
        <v>4.0</v>
      </c>
      <c r="AA1864" s="356">
        <v>12.0</v>
      </c>
      <c r="AB1864" s="356">
        <v>6.0</v>
      </c>
      <c r="AC1864" s="356">
        <v>22.0</v>
      </c>
      <c r="AD1864" s="356">
        <v>10.0</v>
      </c>
      <c r="AE1864" s="356">
        <v>3.0</v>
      </c>
      <c r="AF1864" s="356">
        <v>7.0</v>
      </c>
      <c r="AG1864" s="356">
        <v>2.0</v>
      </c>
      <c r="AH1864" s="356">
        <v>1.0</v>
      </c>
      <c r="AI1864" s="356">
        <v>8.0</v>
      </c>
      <c r="AJ1864" s="353"/>
      <c r="AK1864" s="353"/>
      <c r="AL1864" s="353"/>
      <c r="AM1864" s="353"/>
      <c r="AN1864" s="353"/>
      <c r="AO1864" s="353"/>
      <c r="AP1864" s="353"/>
    </row>
    <row r="1865">
      <c r="A1865" s="343">
        <v>43997.0</v>
      </c>
      <c r="B1865" s="356">
        <v>1.0</v>
      </c>
      <c r="C1865" s="356">
        <v>6.0</v>
      </c>
      <c r="D1865" s="356">
        <v>79.0</v>
      </c>
      <c r="E1865" s="356">
        <v>2.0</v>
      </c>
      <c r="F1865" s="356">
        <v>6.0</v>
      </c>
      <c r="G1865" s="356">
        <v>8.0</v>
      </c>
      <c r="H1865" s="356">
        <v>557.0</v>
      </c>
      <c r="I1865" s="356"/>
      <c r="J1865" s="356">
        <v>162.0</v>
      </c>
      <c r="K1865" s="356">
        <v>121.0</v>
      </c>
      <c r="L1865" s="356">
        <v>616.0</v>
      </c>
      <c r="M1865" s="356">
        <v>4.0</v>
      </c>
      <c r="N1865" s="356">
        <v>4.0</v>
      </c>
      <c r="O1865" s="356">
        <v>37.0</v>
      </c>
      <c r="P1865" s="356">
        <v>131.0</v>
      </c>
      <c r="Q1865" s="356">
        <v>2.0</v>
      </c>
      <c r="R1865" s="356">
        <v>16.0</v>
      </c>
      <c r="S1865" s="356">
        <v>35.0</v>
      </c>
      <c r="T1865" s="356">
        <v>57.0</v>
      </c>
      <c r="U1865" s="356">
        <v>30.0</v>
      </c>
      <c r="V1865" s="356">
        <v>56.0</v>
      </c>
      <c r="W1865" s="356">
        <v>64.0</v>
      </c>
      <c r="X1865" s="356">
        <v>5.0</v>
      </c>
      <c r="Y1865" s="356">
        <v>123.0</v>
      </c>
      <c r="Z1865" s="356">
        <v>4.0</v>
      </c>
      <c r="AA1865" s="356">
        <v>12.0</v>
      </c>
      <c r="AB1865" s="356">
        <v>6.0</v>
      </c>
      <c r="AC1865" s="356">
        <v>22.0</v>
      </c>
      <c r="AD1865" s="356">
        <v>11.0</v>
      </c>
      <c r="AE1865" s="356">
        <v>3.0</v>
      </c>
      <c r="AF1865" s="356">
        <v>7.0</v>
      </c>
      <c r="AG1865" s="356">
        <v>2.0</v>
      </c>
      <c r="AH1865" s="356">
        <v>1.0</v>
      </c>
      <c r="AI1865" s="356">
        <v>8.0</v>
      </c>
      <c r="AJ1865" s="353"/>
      <c r="AK1865" s="353"/>
      <c r="AL1865" s="353"/>
      <c r="AM1865" s="353"/>
      <c r="AN1865" s="353"/>
      <c r="AO1865" s="353"/>
      <c r="AP1865" s="353"/>
    </row>
    <row r="1866">
      <c r="A1866" s="343">
        <v>43998.0</v>
      </c>
      <c r="B1866" s="356">
        <v>1.0</v>
      </c>
      <c r="C1866" s="356">
        <v>6.0</v>
      </c>
      <c r="D1866" s="356">
        <v>79.0</v>
      </c>
      <c r="E1866" s="356">
        <v>3.0</v>
      </c>
      <c r="F1866" s="356">
        <v>6.0</v>
      </c>
      <c r="G1866" s="356">
        <v>8.0</v>
      </c>
      <c r="H1866" s="356">
        <v>557.0</v>
      </c>
      <c r="I1866" s="356"/>
      <c r="J1866" s="356">
        <v>162.0</v>
      </c>
      <c r="K1866" s="356">
        <v>121.0</v>
      </c>
      <c r="L1866" s="356">
        <v>637.0</v>
      </c>
      <c r="M1866" s="356">
        <v>4.0</v>
      </c>
      <c r="N1866" s="356">
        <v>4.0</v>
      </c>
      <c r="O1866" s="356">
        <v>37.0</v>
      </c>
      <c r="P1866" s="356">
        <v>135.0</v>
      </c>
      <c r="Q1866" s="356">
        <v>2.0</v>
      </c>
      <c r="R1866" s="356">
        <v>16.0</v>
      </c>
      <c r="S1866" s="356">
        <v>35.0</v>
      </c>
      <c r="T1866" s="356">
        <v>57.0</v>
      </c>
      <c r="U1866" s="356">
        <v>30.0</v>
      </c>
      <c r="V1866" s="356">
        <v>59.0</v>
      </c>
      <c r="W1866" s="356">
        <v>66.0</v>
      </c>
      <c r="X1866" s="356">
        <v>5.0</v>
      </c>
      <c r="Y1866" s="356">
        <v>123.0</v>
      </c>
      <c r="Z1866" s="356">
        <v>4.0</v>
      </c>
      <c r="AA1866" s="356">
        <v>12.0</v>
      </c>
      <c r="AB1866" s="356">
        <v>6.0</v>
      </c>
      <c r="AC1866" s="356">
        <v>22.0</v>
      </c>
      <c r="AD1866" s="356">
        <v>13.0</v>
      </c>
      <c r="AE1866" s="356">
        <v>3.0</v>
      </c>
      <c r="AF1866" s="356">
        <v>7.0</v>
      </c>
      <c r="AG1866" s="356">
        <v>2.0</v>
      </c>
      <c r="AH1866" s="356">
        <v>1.0</v>
      </c>
      <c r="AI1866" s="356">
        <v>8.0</v>
      </c>
      <c r="AJ1866" s="353"/>
      <c r="AK1866" s="353"/>
      <c r="AL1866" s="353"/>
      <c r="AM1866" s="353"/>
      <c r="AN1866" s="353"/>
      <c r="AO1866" s="353"/>
      <c r="AP1866" s="353"/>
    </row>
    <row r="1867">
      <c r="A1867" s="343">
        <v>43999.0</v>
      </c>
      <c r="B1867" s="356">
        <v>2.0</v>
      </c>
      <c r="C1867" s="356">
        <v>6.0</v>
      </c>
      <c r="D1867" s="356">
        <v>79.0</v>
      </c>
      <c r="E1867" s="356">
        <v>3.0</v>
      </c>
      <c r="F1867" s="356">
        <v>6.0</v>
      </c>
      <c r="G1867" s="356">
        <v>8.0</v>
      </c>
      <c r="H1867" s="356">
        <v>563.0</v>
      </c>
      <c r="I1867" s="356"/>
      <c r="J1867" s="356">
        <v>169.0</v>
      </c>
      <c r="K1867" s="356">
        <v>121.0</v>
      </c>
      <c r="L1867" s="356">
        <v>651.0</v>
      </c>
      <c r="M1867" s="356">
        <v>4.0</v>
      </c>
      <c r="N1867" s="356">
        <v>4.0</v>
      </c>
      <c r="O1867" s="356">
        <v>37.0</v>
      </c>
      <c r="P1867" s="356">
        <v>141.0</v>
      </c>
      <c r="Q1867" s="356">
        <v>2.0</v>
      </c>
      <c r="R1867" s="356">
        <v>16.0</v>
      </c>
      <c r="S1867" s="356">
        <v>41.0</v>
      </c>
      <c r="T1867" s="356">
        <v>61.0</v>
      </c>
      <c r="U1867" s="356">
        <v>30.0</v>
      </c>
      <c r="V1867" s="356">
        <v>59.0</v>
      </c>
      <c r="W1867" s="356">
        <v>67.0</v>
      </c>
      <c r="X1867" s="356">
        <v>5.0</v>
      </c>
      <c r="Y1867" s="356">
        <v>123.0</v>
      </c>
      <c r="Z1867" s="356">
        <v>4.0</v>
      </c>
      <c r="AA1867" s="356">
        <v>12.0</v>
      </c>
      <c r="AB1867" s="356">
        <v>6.0</v>
      </c>
      <c r="AC1867" s="356">
        <v>22.0</v>
      </c>
      <c r="AD1867" s="356">
        <v>13.0</v>
      </c>
      <c r="AE1867" s="356">
        <v>3.0</v>
      </c>
      <c r="AF1867" s="356">
        <v>7.0</v>
      </c>
      <c r="AG1867" s="356">
        <v>2.0</v>
      </c>
      <c r="AH1867" s="356">
        <v>1.0</v>
      </c>
      <c r="AI1867" s="356">
        <v>8.0</v>
      </c>
      <c r="AJ1867" s="353"/>
      <c r="AK1867" s="353"/>
      <c r="AL1867" s="353"/>
      <c r="AM1867" s="353"/>
      <c r="AN1867" s="353"/>
      <c r="AO1867" s="353"/>
      <c r="AP1867" s="353"/>
    </row>
    <row r="1868">
      <c r="A1868" s="343">
        <v>44000.0</v>
      </c>
      <c r="B1868" s="356">
        <v>2.0</v>
      </c>
      <c r="C1868" s="356">
        <v>6.0</v>
      </c>
      <c r="D1868" s="356">
        <v>79.0</v>
      </c>
      <c r="E1868" s="356">
        <v>2.0</v>
      </c>
      <c r="F1868" s="356">
        <v>6.0</v>
      </c>
      <c r="G1868" s="356">
        <v>8.0</v>
      </c>
      <c r="H1868" s="356">
        <v>578.0</v>
      </c>
      <c r="I1868" s="356"/>
      <c r="J1868" s="356">
        <v>171.0</v>
      </c>
      <c r="K1868" s="356">
        <v>130.0</v>
      </c>
      <c r="L1868" s="356">
        <v>664.0</v>
      </c>
      <c r="M1868" s="356">
        <v>4.0</v>
      </c>
      <c r="N1868" s="356">
        <v>4.0</v>
      </c>
      <c r="O1868" s="356">
        <v>44.0</v>
      </c>
      <c r="P1868" s="356">
        <v>150.0</v>
      </c>
      <c r="Q1868" s="356">
        <v>2.0</v>
      </c>
      <c r="R1868" s="356">
        <v>16.0</v>
      </c>
      <c r="S1868" s="356">
        <v>43.0</v>
      </c>
      <c r="T1868" s="356">
        <v>64.0</v>
      </c>
      <c r="U1868" s="356">
        <v>30.0</v>
      </c>
      <c r="V1868" s="356">
        <v>61.0</v>
      </c>
      <c r="W1868" s="356">
        <v>67.0</v>
      </c>
      <c r="X1868" s="356">
        <v>5.0</v>
      </c>
      <c r="Y1868" s="356">
        <v>123.0</v>
      </c>
      <c r="Z1868" s="356">
        <v>4.0</v>
      </c>
      <c r="AA1868" s="356">
        <v>12.0</v>
      </c>
      <c r="AB1868" s="356">
        <v>8.0</v>
      </c>
      <c r="AC1868" s="356">
        <v>22.0</v>
      </c>
      <c r="AD1868" s="356">
        <v>13.0</v>
      </c>
      <c r="AE1868" s="356">
        <v>3.0</v>
      </c>
      <c r="AF1868" s="356">
        <v>7.0</v>
      </c>
      <c r="AG1868" s="356">
        <v>2.0</v>
      </c>
      <c r="AH1868" s="356">
        <v>1.0</v>
      </c>
      <c r="AI1868" s="356">
        <v>8.0</v>
      </c>
      <c r="AJ1868" s="353"/>
      <c r="AK1868" s="353"/>
      <c r="AL1868" s="353"/>
      <c r="AM1868" s="353"/>
      <c r="AN1868" s="353"/>
      <c r="AO1868" s="353"/>
      <c r="AP1868" s="353"/>
    </row>
    <row r="1869">
      <c r="A1869" s="343">
        <v>44001.0</v>
      </c>
      <c r="B1869" s="356">
        <v>2.0</v>
      </c>
      <c r="C1869" s="356">
        <v>6.0</v>
      </c>
      <c r="D1869" s="356">
        <v>79.0</v>
      </c>
      <c r="E1869" s="356">
        <v>2.0</v>
      </c>
      <c r="F1869" s="356">
        <v>8.0</v>
      </c>
      <c r="G1869" s="356">
        <v>8.0</v>
      </c>
      <c r="H1869" s="356">
        <v>578.0</v>
      </c>
      <c r="I1869" s="356"/>
      <c r="J1869" s="356">
        <v>171.0</v>
      </c>
      <c r="K1869" s="356">
        <v>143.0</v>
      </c>
      <c r="L1869" s="356">
        <v>678.0</v>
      </c>
      <c r="M1869" s="356">
        <v>4.0</v>
      </c>
      <c r="N1869" s="356">
        <v>4.0</v>
      </c>
      <c r="O1869" s="356">
        <v>44.0</v>
      </c>
      <c r="P1869" s="356">
        <v>152.0</v>
      </c>
      <c r="Q1869" s="356">
        <v>2.0</v>
      </c>
      <c r="R1869" s="356">
        <v>16.0</v>
      </c>
      <c r="S1869" s="356">
        <v>43.0</v>
      </c>
      <c r="T1869" s="356">
        <v>66.0</v>
      </c>
      <c r="U1869" s="356">
        <v>30.0</v>
      </c>
      <c r="V1869" s="356">
        <v>63.0</v>
      </c>
      <c r="W1869" s="356">
        <v>66.0</v>
      </c>
      <c r="X1869" s="356">
        <v>5.0</v>
      </c>
      <c r="Y1869" s="356">
        <v>123.0</v>
      </c>
      <c r="Z1869" s="356">
        <v>4.0</v>
      </c>
      <c r="AA1869" s="356">
        <v>12.0</v>
      </c>
      <c r="AB1869" s="356">
        <v>8.0</v>
      </c>
      <c r="AC1869" s="356">
        <v>22.0</v>
      </c>
      <c r="AD1869" s="356">
        <v>13.0</v>
      </c>
      <c r="AE1869" s="356">
        <v>3.0</v>
      </c>
      <c r="AF1869" s="356">
        <v>7.0</v>
      </c>
      <c r="AG1869" s="356">
        <v>2.0</v>
      </c>
      <c r="AH1869" s="356">
        <v>1.0</v>
      </c>
      <c r="AI1869" s="356">
        <v>8.0</v>
      </c>
      <c r="AJ1869" s="353"/>
      <c r="AK1869" s="353"/>
      <c r="AL1869" s="353"/>
      <c r="AM1869" s="353"/>
      <c r="AN1869" s="353"/>
      <c r="AO1869" s="353"/>
      <c r="AP1869" s="353"/>
    </row>
    <row r="1870">
      <c r="A1870" s="343">
        <v>44002.0</v>
      </c>
      <c r="B1870" s="356">
        <v>2.0</v>
      </c>
      <c r="C1870" s="356">
        <v>7.0</v>
      </c>
      <c r="D1870" s="356">
        <v>79.0</v>
      </c>
      <c r="E1870" s="356">
        <v>2.0</v>
      </c>
      <c r="F1870" s="356">
        <v>8.0</v>
      </c>
      <c r="G1870" s="356">
        <v>8.0</v>
      </c>
      <c r="H1870" s="356">
        <v>585.0</v>
      </c>
      <c r="I1870" s="356"/>
      <c r="J1870" s="356">
        <v>171.0</v>
      </c>
      <c r="K1870" s="356">
        <v>143.0</v>
      </c>
      <c r="L1870" s="356">
        <v>698.0</v>
      </c>
      <c r="M1870" s="356">
        <v>4.0</v>
      </c>
      <c r="N1870" s="356">
        <v>4.0</v>
      </c>
      <c r="O1870" s="356">
        <v>46.0</v>
      </c>
      <c r="P1870" s="356">
        <v>155.0</v>
      </c>
      <c r="Q1870" s="356">
        <v>2.0</v>
      </c>
      <c r="R1870" s="356">
        <v>16.0</v>
      </c>
      <c r="S1870" s="356">
        <v>44.0</v>
      </c>
      <c r="T1870" s="356">
        <v>67.0</v>
      </c>
      <c r="U1870" s="356">
        <v>30.0</v>
      </c>
      <c r="V1870" s="356">
        <v>66.0</v>
      </c>
      <c r="W1870" s="356">
        <v>68.0</v>
      </c>
      <c r="X1870" s="356">
        <v>5.0</v>
      </c>
      <c r="Y1870" s="356">
        <v>138.0</v>
      </c>
      <c r="Z1870" s="356">
        <v>4.0</v>
      </c>
      <c r="AA1870" s="356">
        <v>12.0</v>
      </c>
      <c r="AB1870" s="356">
        <v>8.0</v>
      </c>
      <c r="AC1870" s="356">
        <v>23.0</v>
      </c>
      <c r="AD1870" s="356">
        <v>13.0</v>
      </c>
      <c r="AE1870" s="356">
        <v>3.0</v>
      </c>
      <c r="AF1870" s="356">
        <v>7.0</v>
      </c>
      <c r="AG1870" s="356">
        <v>2.0</v>
      </c>
      <c r="AH1870" s="356">
        <v>1.0</v>
      </c>
      <c r="AI1870" s="356">
        <v>8.0</v>
      </c>
      <c r="AJ1870" s="353"/>
      <c r="AK1870" s="353"/>
      <c r="AL1870" s="353"/>
      <c r="AM1870" s="353"/>
      <c r="AN1870" s="353"/>
      <c r="AO1870" s="353"/>
      <c r="AP1870" s="353"/>
    </row>
    <row r="1871">
      <c r="A1871" s="343">
        <v>44003.0</v>
      </c>
      <c r="B1871" s="356">
        <v>2.0</v>
      </c>
      <c r="C1871" s="356">
        <v>9.0</v>
      </c>
      <c r="D1871" s="356">
        <v>79.0</v>
      </c>
      <c r="E1871" s="356">
        <v>2.0</v>
      </c>
      <c r="F1871" s="356">
        <v>8.0</v>
      </c>
      <c r="G1871" s="356">
        <v>8.0</v>
      </c>
      <c r="H1871" s="356">
        <v>586.0</v>
      </c>
      <c r="I1871" s="356"/>
      <c r="J1871" s="356">
        <v>171.0</v>
      </c>
      <c r="K1871" s="356">
        <v>143.0</v>
      </c>
      <c r="L1871" s="356">
        <v>715.0</v>
      </c>
      <c r="M1871" s="356">
        <v>4.0</v>
      </c>
      <c r="N1871" s="356">
        <v>5.0</v>
      </c>
      <c r="O1871" s="356">
        <v>46.0</v>
      </c>
      <c r="P1871" s="356">
        <v>165.0</v>
      </c>
      <c r="Q1871" s="356">
        <v>2.0</v>
      </c>
      <c r="R1871" s="356">
        <v>16.0</v>
      </c>
      <c r="S1871" s="356">
        <v>44.0</v>
      </c>
      <c r="T1871" s="356">
        <v>69.0</v>
      </c>
      <c r="U1871" s="356">
        <v>30.0</v>
      </c>
      <c r="V1871" s="356">
        <v>67.0</v>
      </c>
      <c r="W1871" s="356">
        <v>70.0</v>
      </c>
      <c r="X1871" s="356">
        <v>5.0</v>
      </c>
      <c r="Y1871" s="356">
        <v>138.0</v>
      </c>
      <c r="Z1871" s="356">
        <v>4.0</v>
      </c>
      <c r="AA1871" s="356">
        <v>12.0</v>
      </c>
      <c r="AB1871" s="356">
        <v>8.0</v>
      </c>
      <c r="AC1871" s="356">
        <v>23.0</v>
      </c>
      <c r="AD1871" s="356">
        <v>13.0</v>
      </c>
      <c r="AE1871" s="356">
        <v>3.0</v>
      </c>
      <c r="AF1871" s="356">
        <v>7.0</v>
      </c>
      <c r="AG1871" s="356">
        <v>2.0</v>
      </c>
      <c r="AH1871" s="356">
        <v>1.0</v>
      </c>
      <c r="AI1871" s="356">
        <v>8.0</v>
      </c>
      <c r="AJ1871" s="353"/>
      <c r="AK1871" s="353"/>
      <c r="AL1871" s="353"/>
      <c r="AM1871" s="353"/>
      <c r="AN1871" s="353"/>
      <c r="AO1871" s="353"/>
      <c r="AP1871" s="353"/>
    </row>
    <row r="1872">
      <c r="A1872" s="343">
        <v>44004.0</v>
      </c>
      <c r="B1872" s="356">
        <v>2.0</v>
      </c>
      <c r="C1872" s="356">
        <v>9.0</v>
      </c>
      <c r="D1872" s="356">
        <v>79.0</v>
      </c>
      <c r="E1872" s="356">
        <v>2.0</v>
      </c>
      <c r="F1872" s="356">
        <v>8.0</v>
      </c>
      <c r="G1872" s="356">
        <v>8.0</v>
      </c>
      <c r="H1872" s="356">
        <v>586.0</v>
      </c>
      <c r="I1872" s="356"/>
      <c r="J1872" s="356">
        <v>171.0</v>
      </c>
      <c r="K1872" s="356">
        <v>144.0</v>
      </c>
      <c r="L1872" s="356">
        <v>728.0</v>
      </c>
      <c r="M1872" s="356">
        <v>4.0</v>
      </c>
      <c r="N1872" s="356">
        <v>5.0</v>
      </c>
      <c r="O1872" s="356">
        <v>49.0</v>
      </c>
      <c r="P1872" s="356">
        <v>165.0</v>
      </c>
      <c r="Q1872" s="356">
        <v>2.0</v>
      </c>
      <c r="R1872" s="356">
        <v>16.0</v>
      </c>
      <c r="S1872" s="356">
        <v>45.0</v>
      </c>
      <c r="T1872" s="356">
        <v>72.0</v>
      </c>
      <c r="U1872" s="356">
        <v>30.0</v>
      </c>
      <c r="V1872" s="356">
        <v>69.0</v>
      </c>
      <c r="W1872" s="356">
        <v>73.0</v>
      </c>
      <c r="X1872" s="356">
        <v>5.0</v>
      </c>
      <c r="Y1872" s="356">
        <v>145.0</v>
      </c>
      <c r="Z1872" s="356">
        <v>4.0</v>
      </c>
      <c r="AA1872" s="356">
        <v>12.0</v>
      </c>
      <c r="AB1872" s="356">
        <v>8.0</v>
      </c>
      <c r="AC1872" s="356">
        <v>25.0</v>
      </c>
      <c r="AD1872" s="356">
        <v>13.0</v>
      </c>
      <c r="AE1872" s="356">
        <v>3.0</v>
      </c>
      <c r="AF1872" s="356">
        <v>7.0</v>
      </c>
      <c r="AG1872" s="356">
        <v>2.0</v>
      </c>
      <c r="AH1872" s="356">
        <v>1.0</v>
      </c>
      <c r="AI1872" s="356">
        <v>8.0</v>
      </c>
      <c r="AJ1872" s="353"/>
      <c r="AK1872" s="353"/>
      <c r="AL1872" s="353"/>
      <c r="AM1872" s="353"/>
      <c r="AN1872" s="353"/>
      <c r="AO1872" s="353"/>
      <c r="AP1872" s="353"/>
    </row>
    <row r="1873">
      <c r="A1873" s="343">
        <v>44005.0</v>
      </c>
      <c r="B1873" s="356">
        <v>2.0</v>
      </c>
      <c r="C1873" s="356">
        <v>9.0</v>
      </c>
      <c r="D1873" s="356">
        <v>79.0</v>
      </c>
      <c r="E1873" s="356">
        <v>2.0</v>
      </c>
      <c r="F1873" s="356">
        <v>9.0</v>
      </c>
      <c r="G1873" s="356">
        <v>8.0</v>
      </c>
      <c r="H1873" s="356">
        <v>594.0</v>
      </c>
      <c r="I1873" s="356"/>
      <c r="J1873" s="356">
        <v>171.0</v>
      </c>
      <c r="K1873" s="356">
        <v>148.0</v>
      </c>
      <c r="L1873" s="356">
        <v>741.0</v>
      </c>
      <c r="M1873" s="356">
        <v>4.0</v>
      </c>
      <c r="N1873" s="356">
        <v>5.0</v>
      </c>
      <c r="O1873" s="356">
        <v>50.0</v>
      </c>
      <c r="P1873" s="356">
        <v>167.0</v>
      </c>
      <c r="Q1873" s="356">
        <v>2.0</v>
      </c>
      <c r="R1873" s="356">
        <v>16.0</v>
      </c>
      <c r="S1873" s="356">
        <v>45.0</v>
      </c>
      <c r="T1873" s="356">
        <v>72.0</v>
      </c>
      <c r="U1873" s="356">
        <v>30.0</v>
      </c>
      <c r="V1873" s="356">
        <v>69.0</v>
      </c>
      <c r="W1873" s="356">
        <v>76.0</v>
      </c>
      <c r="X1873" s="356">
        <v>5.0</v>
      </c>
      <c r="Y1873" s="356">
        <v>146.0</v>
      </c>
      <c r="Z1873" s="356">
        <v>4.0</v>
      </c>
      <c r="AA1873" s="356">
        <v>12.0</v>
      </c>
      <c r="AB1873" s="356">
        <v>9.0</v>
      </c>
      <c r="AC1873" s="356">
        <v>26.0</v>
      </c>
      <c r="AD1873" s="356">
        <v>13.0</v>
      </c>
      <c r="AE1873" s="356">
        <v>3.0</v>
      </c>
      <c r="AF1873" s="356">
        <v>7.0</v>
      </c>
      <c r="AG1873" s="356">
        <v>2.0</v>
      </c>
      <c r="AH1873" s="356">
        <v>1.0</v>
      </c>
      <c r="AI1873" s="356">
        <v>8.0</v>
      </c>
      <c r="AJ1873" s="353"/>
      <c r="AK1873" s="353"/>
      <c r="AL1873" s="353"/>
      <c r="AM1873" s="353"/>
      <c r="AN1873" s="353"/>
      <c r="AO1873" s="353"/>
      <c r="AP1873" s="353"/>
    </row>
    <row r="1874">
      <c r="A1874" s="343">
        <v>44006.0</v>
      </c>
      <c r="B1874" s="356">
        <v>2.0</v>
      </c>
      <c r="C1874" s="356">
        <v>9.0</v>
      </c>
      <c r="D1874" s="356">
        <v>79.0</v>
      </c>
      <c r="E1874" s="356">
        <v>2.0</v>
      </c>
      <c r="F1874" s="356">
        <v>10.0</v>
      </c>
      <c r="G1874" s="356">
        <v>8.0</v>
      </c>
      <c r="H1874" s="356">
        <v>602.0</v>
      </c>
      <c r="I1874" s="356"/>
      <c r="J1874" s="356">
        <v>171.0</v>
      </c>
      <c r="K1874" s="356">
        <v>150.0</v>
      </c>
      <c r="L1874" s="356">
        <v>750.0</v>
      </c>
      <c r="M1874" s="356">
        <v>4.0</v>
      </c>
      <c r="N1874" s="356">
        <v>6.0</v>
      </c>
      <c r="O1874" s="356">
        <v>50.0</v>
      </c>
      <c r="P1874" s="356">
        <v>168.0</v>
      </c>
      <c r="Q1874" s="356">
        <v>2.0</v>
      </c>
      <c r="R1874" s="356">
        <v>16.0</v>
      </c>
      <c r="S1874" s="356">
        <v>47.0</v>
      </c>
      <c r="T1874" s="356">
        <v>75.0</v>
      </c>
      <c r="U1874" s="356">
        <v>30.0</v>
      </c>
      <c r="V1874" s="356">
        <v>69.0</v>
      </c>
      <c r="W1874" s="356">
        <v>79.0</v>
      </c>
      <c r="X1874" s="356">
        <v>5.0</v>
      </c>
      <c r="Y1874" s="356">
        <v>152.0</v>
      </c>
      <c r="Z1874" s="356">
        <v>5.0</v>
      </c>
      <c r="AA1874" s="356">
        <v>12.0</v>
      </c>
      <c r="AB1874" s="356">
        <v>9.0</v>
      </c>
      <c r="AC1874" s="356">
        <v>26.0</v>
      </c>
      <c r="AD1874" s="356">
        <v>14.0</v>
      </c>
      <c r="AE1874" s="356">
        <v>3.0</v>
      </c>
      <c r="AF1874" s="356">
        <v>7.0</v>
      </c>
      <c r="AG1874" s="356">
        <v>2.0</v>
      </c>
      <c r="AH1874" s="356">
        <v>1.0</v>
      </c>
      <c r="AI1874" s="356">
        <v>8.0</v>
      </c>
      <c r="AJ1874" s="353"/>
      <c r="AK1874" s="353"/>
      <c r="AL1874" s="353"/>
      <c r="AM1874" s="353"/>
      <c r="AN1874" s="353"/>
      <c r="AO1874" s="353"/>
      <c r="AP1874" s="353"/>
    </row>
    <row r="1875">
      <c r="A1875" s="343">
        <v>44007.0</v>
      </c>
      <c r="B1875" s="356">
        <v>2.0</v>
      </c>
      <c r="C1875" s="356">
        <v>11.0</v>
      </c>
      <c r="D1875" s="356">
        <v>79.0</v>
      </c>
      <c r="E1875" s="356">
        <v>2.0</v>
      </c>
      <c r="F1875" s="356">
        <v>10.0</v>
      </c>
      <c r="G1875" s="356">
        <v>8.0</v>
      </c>
      <c r="H1875" s="356">
        <v>608.0</v>
      </c>
      <c r="I1875" s="356"/>
      <c r="J1875" s="356">
        <v>173.0</v>
      </c>
      <c r="K1875" s="356">
        <v>150.0</v>
      </c>
      <c r="L1875" s="356">
        <v>764.0</v>
      </c>
      <c r="M1875" s="356">
        <v>4.0</v>
      </c>
      <c r="N1875" s="356">
        <v>6.0</v>
      </c>
      <c r="O1875" s="356">
        <v>50.0</v>
      </c>
      <c r="P1875" s="356">
        <v>175.0</v>
      </c>
      <c r="Q1875" s="356">
        <v>2.0</v>
      </c>
      <c r="R1875" s="356">
        <v>16.0</v>
      </c>
      <c r="S1875" s="356">
        <v>49.0</v>
      </c>
      <c r="T1875" s="356">
        <v>78.0</v>
      </c>
      <c r="U1875" s="356">
        <v>30.0</v>
      </c>
      <c r="V1875" s="356">
        <v>70.0</v>
      </c>
      <c r="W1875" s="356">
        <v>82.0</v>
      </c>
      <c r="X1875" s="356">
        <v>5.0</v>
      </c>
      <c r="Y1875" s="356">
        <v>155.0</v>
      </c>
      <c r="Z1875" s="356">
        <v>5.0</v>
      </c>
      <c r="AA1875" s="356">
        <v>12.0</v>
      </c>
      <c r="AB1875" s="356">
        <v>10.0</v>
      </c>
      <c r="AC1875" s="356">
        <v>29.0</v>
      </c>
      <c r="AD1875" s="356">
        <v>14.0</v>
      </c>
      <c r="AE1875" s="356">
        <v>3.0</v>
      </c>
      <c r="AF1875" s="356">
        <v>7.0</v>
      </c>
      <c r="AG1875" s="356">
        <v>2.0</v>
      </c>
      <c r="AH1875" s="356">
        <v>1.0</v>
      </c>
      <c r="AI1875" s="356">
        <v>8.0</v>
      </c>
      <c r="AJ1875" s="353"/>
      <c r="AK1875" s="353"/>
      <c r="AL1875" s="353"/>
      <c r="AM1875" s="353"/>
      <c r="AN1875" s="353"/>
      <c r="AO1875" s="353"/>
      <c r="AP1875" s="353"/>
    </row>
    <row r="1876">
      <c r="A1876" s="343">
        <v>44008.0</v>
      </c>
      <c r="B1876" s="356">
        <v>2.0</v>
      </c>
      <c r="C1876" s="356">
        <v>11.0</v>
      </c>
      <c r="D1876" s="356">
        <v>79.0</v>
      </c>
      <c r="E1876" s="356">
        <v>2.0</v>
      </c>
      <c r="F1876" s="356">
        <v>10.0</v>
      </c>
      <c r="G1876" s="356">
        <v>8.0</v>
      </c>
      <c r="H1876" s="356">
        <v>616.0</v>
      </c>
      <c r="I1876" s="356"/>
      <c r="J1876" s="356">
        <v>175.0</v>
      </c>
      <c r="K1876" s="356">
        <v>150.0</v>
      </c>
      <c r="L1876" s="356">
        <v>796.0</v>
      </c>
      <c r="M1876" s="356">
        <v>4.0</v>
      </c>
      <c r="N1876" s="356">
        <v>7.0</v>
      </c>
      <c r="O1876" s="356">
        <v>52.0</v>
      </c>
      <c r="P1876" s="356">
        <v>178.0</v>
      </c>
      <c r="Q1876" s="356">
        <v>2.0</v>
      </c>
      <c r="R1876" s="356">
        <v>16.0</v>
      </c>
      <c r="S1876" s="356">
        <v>49.0</v>
      </c>
      <c r="T1876" s="356">
        <v>80.0</v>
      </c>
      <c r="U1876" s="356">
        <v>31.0</v>
      </c>
      <c r="V1876" s="356">
        <v>73.0</v>
      </c>
      <c r="W1876" s="356">
        <v>86.0</v>
      </c>
      <c r="X1876" s="356">
        <v>5.0</v>
      </c>
      <c r="Y1876" s="356">
        <v>157.0</v>
      </c>
      <c r="Z1876" s="356">
        <v>5.0</v>
      </c>
      <c r="AA1876" s="356">
        <v>12.0</v>
      </c>
      <c r="AB1876" s="356">
        <v>10.0</v>
      </c>
      <c r="AC1876" s="356">
        <v>31.0</v>
      </c>
      <c r="AD1876" s="356">
        <v>15.0</v>
      </c>
      <c r="AE1876" s="356">
        <v>3.0</v>
      </c>
      <c r="AF1876" s="356">
        <v>7.0</v>
      </c>
      <c r="AG1876" s="356">
        <v>2.0</v>
      </c>
      <c r="AH1876" s="356">
        <v>1.0</v>
      </c>
      <c r="AI1876" s="356">
        <v>8.0</v>
      </c>
      <c r="AJ1876" s="353"/>
      <c r="AK1876" s="353"/>
      <c r="AL1876" s="353"/>
      <c r="AM1876" s="353"/>
      <c r="AN1876" s="353"/>
      <c r="AO1876" s="353"/>
      <c r="AP1876" s="353"/>
    </row>
    <row r="1877">
      <c r="A1877" s="343">
        <v>44009.0</v>
      </c>
      <c r="B1877" s="356">
        <v>2.0</v>
      </c>
      <c r="C1877" s="356">
        <v>11.0</v>
      </c>
      <c r="D1877" s="356">
        <v>79.0</v>
      </c>
      <c r="E1877" s="356">
        <v>2.0</v>
      </c>
      <c r="F1877" s="356">
        <v>10.0</v>
      </c>
      <c r="G1877" s="356">
        <v>8.0</v>
      </c>
      <c r="H1877" s="356">
        <v>624.0</v>
      </c>
      <c r="I1877" s="356"/>
      <c r="J1877" s="356">
        <v>175.0</v>
      </c>
      <c r="K1877" s="356">
        <v>150.0</v>
      </c>
      <c r="L1877" s="356">
        <v>813.0</v>
      </c>
      <c r="M1877" s="356">
        <v>4.0</v>
      </c>
      <c r="N1877" s="356">
        <v>7.0</v>
      </c>
      <c r="O1877" s="356">
        <v>53.0</v>
      </c>
      <c r="P1877" s="356">
        <v>178.0</v>
      </c>
      <c r="Q1877" s="356">
        <v>2.0</v>
      </c>
      <c r="R1877" s="356">
        <v>16.0</v>
      </c>
      <c r="S1877" s="356">
        <v>50.0</v>
      </c>
      <c r="T1877" s="356">
        <v>81.0</v>
      </c>
      <c r="U1877" s="356">
        <v>31.0</v>
      </c>
      <c r="V1877" s="356">
        <v>74.0</v>
      </c>
      <c r="W1877" s="356">
        <v>91.0</v>
      </c>
      <c r="X1877" s="356">
        <v>6.0</v>
      </c>
      <c r="Y1877" s="356">
        <v>159.0</v>
      </c>
      <c r="Z1877" s="356">
        <v>5.0</v>
      </c>
      <c r="AA1877" s="356">
        <v>12.0</v>
      </c>
      <c r="AB1877" s="356">
        <v>10.0</v>
      </c>
      <c r="AC1877" s="356">
        <v>31.0</v>
      </c>
      <c r="AD1877" s="356">
        <v>15.0</v>
      </c>
      <c r="AE1877" s="356">
        <v>3.0</v>
      </c>
      <c r="AF1877" s="356">
        <v>7.0</v>
      </c>
      <c r="AG1877" s="356">
        <v>2.0</v>
      </c>
      <c r="AH1877" s="356">
        <v>1.0</v>
      </c>
      <c r="AI1877" s="356">
        <v>8.0</v>
      </c>
      <c r="AJ1877" s="353"/>
      <c r="AK1877" s="353"/>
      <c r="AL1877" s="353"/>
      <c r="AM1877" s="353"/>
      <c r="AN1877" s="353"/>
      <c r="AO1877" s="353"/>
      <c r="AP1877" s="353"/>
    </row>
    <row r="1878">
      <c r="A1878" s="343">
        <v>44010.0</v>
      </c>
      <c r="B1878" s="356">
        <v>2.0</v>
      </c>
      <c r="C1878" s="356">
        <v>13.0</v>
      </c>
      <c r="D1878" s="356">
        <v>79.0</v>
      </c>
      <c r="E1878" s="356">
        <v>2.0</v>
      </c>
      <c r="F1878" s="356">
        <v>10.0</v>
      </c>
      <c r="G1878" s="356">
        <v>8.0</v>
      </c>
      <c r="H1878" s="356">
        <v>625.0</v>
      </c>
      <c r="I1878" s="356"/>
      <c r="J1878" s="356">
        <v>175.0</v>
      </c>
      <c r="K1878" s="356">
        <v>150.0</v>
      </c>
      <c r="L1878" s="356">
        <v>831.0</v>
      </c>
      <c r="M1878" s="356">
        <v>4.0</v>
      </c>
      <c r="N1878" s="356">
        <v>7.0</v>
      </c>
      <c r="O1878" s="356">
        <v>53.0</v>
      </c>
      <c r="P1878" s="356">
        <v>182.0</v>
      </c>
      <c r="Q1878" s="356">
        <v>2.0</v>
      </c>
      <c r="R1878" s="356">
        <v>16.0</v>
      </c>
      <c r="S1878" s="356">
        <v>53.0</v>
      </c>
      <c r="T1878" s="356">
        <v>81.0</v>
      </c>
      <c r="U1878" s="356">
        <v>31.0</v>
      </c>
      <c r="V1878" s="356">
        <v>76.0</v>
      </c>
      <c r="W1878" s="356">
        <v>91.0</v>
      </c>
      <c r="X1878" s="356">
        <v>6.0</v>
      </c>
      <c r="Y1878" s="356">
        <v>163.0</v>
      </c>
      <c r="Z1878" s="356">
        <v>5.0</v>
      </c>
      <c r="AA1878" s="356">
        <v>12.0</v>
      </c>
      <c r="AB1878" s="356">
        <v>10.0</v>
      </c>
      <c r="AC1878" s="356">
        <v>31.0</v>
      </c>
      <c r="AD1878" s="356">
        <v>15.0</v>
      </c>
      <c r="AE1878" s="356">
        <v>3.0</v>
      </c>
      <c r="AF1878" s="356">
        <v>7.0</v>
      </c>
      <c r="AG1878" s="356">
        <v>2.0</v>
      </c>
      <c r="AH1878" s="356">
        <v>1.0</v>
      </c>
      <c r="AI1878" s="356">
        <v>8.0</v>
      </c>
      <c r="AJ1878" s="353"/>
      <c r="AK1878" s="353"/>
      <c r="AL1878" s="353"/>
      <c r="AM1878" s="353"/>
      <c r="AN1878" s="353"/>
      <c r="AO1878" s="353"/>
      <c r="AP1878" s="353"/>
    </row>
    <row r="1879">
      <c r="A1879" s="343">
        <v>44011.0</v>
      </c>
      <c r="B1879" s="356">
        <v>2.0</v>
      </c>
      <c r="C1879" s="356">
        <v>13.0</v>
      </c>
      <c r="D1879" s="356">
        <v>79.0</v>
      </c>
      <c r="E1879" s="356">
        <v>2.0</v>
      </c>
      <c r="F1879" s="356">
        <v>11.0</v>
      </c>
      <c r="G1879" s="356">
        <v>8.0</v>
      </c>
      <c r="H1879" s="356">
        <v>625.0</v>
      </c>
      <c r="I1879" s="356"/>
      <c r="J1879" s="356">
        <v>175.0</v>
      </c>
      <c r="K1879" s="356">
        <v>150.0</v>
      </c>
      <c r="L1879" s="356">
        <v>863.0</v>
      </c>
      <c r="M1879" s="356">
        <v>4.0</v>
      </c>
      <c r="N1879" s="356">
        <v>7.0</v>
      </c>
      <c r="O1879" s="356">
        <v>53.0</v>
      </c>
      <c r="P1879" s="356">
        <v>186.0</v>
      </c>
      <c r="Q1879" s="356">
        <v>2.0</v>
      </c>
      <c r="R1879" s="356">
        <v>16.0</v>
      </c>
      <c r="S1879" s="356">
        <v>59.0</v>
      </c>
      <c r="T1879" s="356">
        <v>83.0</v>
      </c>
      <c r="U1879" s="356">
        <v>31.0</v>
      </c>
      <c r="V1879" s="356">
        <v>80.0</v>
      </c>
      <c r="W1879" s="356">
        <v>91.0</v>
      </c>
      <c r="X1879" s="356">
        <v>6.0</v>
      </c>
      <c r="Y1879" s="356">
        <v>164.0</v>
      </c>
      <c r="Z1879" s="356">
        <v>5.0</v>
      </c>
      <c r="AA1879" s="356">
        <v>12.0</v>
      </c>
      <c r="AB1879" s="356">
        <v>10.0</v>
      </c>
      <c r="AC1879" s="356">
        <v>31.0</v>
      </c>
      <c r="AD1879" s="356">
        <v>15.0</v>
      </c>
      <c r="AE1879" s="356">
        <v>4.0</v>
      </c>
      <c r="AF1879" s="356">
        <v>7.0</v>
      </c>
      <c r="AG1879" s="356">
        <v>2.0</v>
      </c>
      <c r="AH1879" s="356">
        <v>1.0</v>
      </c>
      <c r="AI1879" s="356">
        <v>8.0</v>
      </c>
      <c r="AJ1879" s="353"/>
      <c r="AK1879" s="353"/>
      <c r="AL1879" s="353"/>
      <c r="AM1879" s="353"/>
      <c r="AN1879" s="353"/>
      <c r="AO1879" s="353"/>
      <c r="AP1879" s="353"/>
    </row>
    <row r="1880">
      <c r="A1880" s="343">
        <v>44012.0</v>
      </c>
      <c r="B1880" s="356">
        <v>3.0</v>
      </c>
      <c r="C1880" s="356">
        <v>14.0</v>
      </c>
      <c r="D1880" s="356">
        <v>79.0</v>
      </c>
      <c r="E1880" s="356">
        <v>2.0</v>
      </c>
      <c r="F1880" s="356">
        <v>12.0</v>
      </c>
      <c r="G1880" s="356">
        <v>8.0</v>
      </c>
      <c r="H1880" s="356">
        <v>632.0</v>
      </c>
      <c r="I1880" s="356"/>
      <c r="J1880" s="356">
        <v>176.0</v>
      </c>
      <c r="K1880" s="356">
        <v>150.0</v>
      </c>
      <c r="L1880" s="356">
        <v>893.0</v>
      </c>
      <c r="M1880" s="356">
        <v>4.0</v>
      </c>
      <c r="N1880" s="356">
        <v>7.0</v>
      </c>
      <c r="O1880" s="356">
        <v>55.0</v>
      </c>
      <c r="P1880" s="356">
        <v>189.0</v>
      </c>
      <c r="Q1880" s="356">
        <v>2.0</v>
      </c>
      <c r="R1880" s="356">
        <v>16.0</v>
      </c>
      <c r="S1880" s="356">
        <v>60.0</v>
      </c>
      <c r="T1880" s="356">
        <v>90.0</v>
      </c>
      <c r="U1880" s="356">
        <v>31.0</v>
      </c>
      <c r="V1880" s="356">
        <v>81.0</v>
      </c>
      <c r="W1880" s="356">
        <v>92.0</v>
      </c>
      <c r="X1880" s="356">
        <v>6.0</v>
      </c>
      <c r="Y1880" s="356">
        <v>168.0</v>
      </c>
      <c r="Z1880" s="356">
        <v>5.0</v>
      </c>
      <c r="AA1880" s="356">
        <v>12.0</v>
      </c>
      <c r="AB1880" s="356">
        <v>10.0</v>
      </c>
      <c r="AC1880" s="356">
        <v>31.0</v>
      </c>
      <c r="AD1880" s="356">
        <v>16.0</v>
      </c>
      <c r="AE1880" s="356">
        <v>4.0</v>
      </c>
      <c r="AF1880" s="356">
        <v>15.0</v>
      </c>
      <c r="AG1880" s="356">
        <v>2.0</v>
      </c>
      <c r="AH1880" s="356">
        <v>1.0</v>
      </c>
      <c r="AI1880" s="356">
        <v>10.0</v>
      </c>
      <c r="AJ1880" s="353"/>
      <c r="AK1880" s="353"/>
      <c r="AL1880" s="353"/>
      <c r="AM1880" s="353"/>
      <c r="AN1880" s="353"/>
      <c r="AO1880" s="353"/>
      <c r="AP1880" s="353"/>
    </row>
    <row r="1881">
      <c r="A1881" s="343">
        <v>44013.0</v>
      </c>
      <c r="B1881" s="356">
        <v>3.0</v>
      </c>
      <c r="C1881" s="356">
        <v>15.0</v>
      </c>
      <c r="D1881" s="356">
        <v>79.0</v>
      </c>
      <c r="E1881" s="356">
        <v>2.0</v>
      </c>
      <c r="F1881" s="356">
        <v>12.0</v>
      </c>
      <c r="G1881" s="356">
        <v>8.0</v>
      </c>
      <c r="H1881" s="356">
        <v>632.0</v>
      </c>
      <c r="I1881" s="356"/>
      <c r="J1881" s="356">
        <v>177.0</v>
      </c>
      <c r="K1881" s="356">
        <v>160.0</v>
      </c>
      <c r="L1881" s="356">
        <v>926.0</v>
      </c>
      <c r="M1881" s="356">
        <v>4.0</v>
      </c>
      <c r="N1881" s="356">
        <v>7.0</v>
      </c>
      <c r="O1881" s="356">
        <v>55.0</v>
      </c>
      <c r="P1881" s="356">
        <v>190.0</v>
      </c>
      <c r="Q1881" s="356">
        <v>2.0</v>
      </c>
      <c r="R1881" s="356">
        <v>16.0</v>
      </c>
      <c r="S1881" s="356">
        <v>63.0</v>
      </c>
      <c r="T1881" s="356">
        <v>93.0</v>
      </c>
      <c r="U1881" s="356">
        <v>31.0</v>
      </c>
      <c r="V1881" s="356">
        <v>82.0</v>
      </c>
      <c r="W1881" s="356">
        <v>97.0</v>
      </c>
      <c r="X1881" s="356">
        <v>6.0</v>
      </c>
      <c r="Y1881" s="356">
        <v>168.0</v>
      </c>
      <c r="Z1881" s="356">
        <v>5.0</v>
      </c>
      <c r="AA1881" s="356">
        <v>12.0</v>
      </c>
      <c r="AB1881" s="356">
        <v>10.0</v>
      </c>
      <c r="AC1881" s="356">
        <v>31.0</v>
      </c>
      <c r="AD1881" s="356">
        <v>16.0</v>
      </c>
      <c r="AE1881" s="356">
        <v>4.0</v>
      </c>
      <c r="AF1881" s="356">
        <v>15.0</v>
      </c>
      <c r="AG1881" s="356">
        <v>2.0</v>
      </c>
      <c r="AH1881" s="356">
        <v>1.0</v>
      </c>
      <c r="AI1881" s="356">
        <v>10.0</v>
      </c>
      <c r="AJ1881" s="353"/>
      <c r="AK1881" s="353"/>
      <c r="AL1881" s="353"/>
      <c r="AM1881" s="353"/>
      <c r="AN1881" s="353"/>
      <c r="AO1881" s="353"/>
      <c r="AP1881" s="353"/>
    </row>
    <row r="1882">
      <c r="A1882" s="343">
        <v>44014.0</v>
      </c>
      <c r="B1882" s="356">
        <v>3.0</v>
      </c>
      <c r="C1882" s="356">
        <v>16.0</v>
      </c>
      <c r="D1882" s="356">
        <v>79.0</v>
      </c>
      <c r="E1882" s="356">
        <v>2.0</v>
      </c>
      <c r="F1882" s="356">
        <v>12.0</v>
      </c>
      <c r="G1882" s="356">
        <v>8.0</v>
      </c>
      <c r="H1882" s="356">
        <v>638.0</v>
      </c>
      <c r="I1882" s="356"/>
      <c r="J1882" s="356">
        <v>177.0</v>
      </c>
      <c r="K1882" s="356">
        <v>170.0</v>
      </c>
      <c r="L1882" s="356">
        <v>948.0</v>
      </c>
      <c r="M1882" s="356">
        <v>4.0</v>
      </c>
      <c r="N1882" s="356">
        <v>7.0</v>
      </c>
      <c r="O1882" s="356">
        <v>55.0</v>
      </c>
      <c r="P1882" s="356">
        <v>190.0</v>
      </c>
      <c r="Q1882" s="356">
        <v>2.0</v>
      </c>
      <c r="R1882" s="356">
        <v>16.0</v>
      </c>
      <c r="S1882" s="356">
        <v>63.0</v>
      </c>
      <c r="T1882" s="356">
        <v>101.0</v>
      </c>
      <c r="U1882" s="356">
        <v>31.0</v>
      </c>
      <c r="V1882" s="356">
        <v>82.0</v>
      </c>
      <c r="W1882" s="356">
        <v>99.0</v>
      </c>
      <c r="X1882" s="356">
        <v>7.0</v>
      </c>
      <c r="Y1882" s="356">
        <v>168.0</v>
      </c>
      <c r="Z1882" s="356">
        <v>5.0</v>
      </c>
      <c r="AA1882" s="356">
        <v>12.0</v>
      </c>
      <c r="AB1882" s="356">
        <v>10.0</v>
      </c>
      <c r="AC1882" s="356">
        <v>31.0</v>
      </c>
      <c r="AD1882" s="356">
        <v>17.0</v>
      </c>
      <c r="AE1882" s="356">
        <v>4.0</v>
      </c>
      <c r="AF1882" s="356">
        <v>16.0</v>
      </c>
      <c r="AG1882" s="356">
        <v>2.0</v>
      </c>
      <c r="AH1882" s="356">
        <v>1.0</v>
      </c>
      <c r="AI1882" s="356">
        <v>11.0</v>
      </c>
      <c r="AJ1882" s="353"/>
      <c r="AK1882" s="353"/>
      <c r="AL1882" s="353"/>
      <c r="AM1882" s="353"/>
      <c r="AN1882" s="353"/>
      <c r="AO1882" s="353"/>
      <c r="AP1882" s="353"/>
    </row>
    <row r="1883">
      <c r="A1883" s="343">
        <v>44015.0</v>
      </c>
      <c r="B1883" s="356">
        <v>3.0</v>
      </c>
      <c r="C1883" s="356">
        <v>16.0</v>
      </c>
      <c r="D1883" s="356">
        <v>79.0</v>
      </c>
      <c r="E1883" s="356">
        <v>2.0</v>
      </c>
      <c r="F1883" s="356">
        <v>12.0</v>
      </c>
      <c r="G1883" s="356">
        <v>8.0</v>
      </c>
      <c r="H1883" s="356">
        <v>643.0</v>
      </c>
      <c r="I1883" s="356"/>
      <c r="J1883" s="356">
        <v>177.0</v>
      </c>
      <c r="K1883" s="356">
        <v>170.0</v>
      </c>
      <c r="L1883" s="356">
        <v>969.0</v>
      </c>
      <c r="M1883" s="356">
        <v>4.0</v>
      </c>
      <c r="N1883" s="356">
        <v>8.0</v>
      </c>
      <c r="O1883" s="356">
        <v>59.0</v>
      </c>
      <c r="P1883" s="356">
        <v>195.0</v>
      </c>
      <c r="Q1883" s="356">
        <v>2.0</v>
      </c>
      <c r="R1883" s="356">
        <v>16.0</v>
      </c>
      <c r="S1883" s="356">
        <v>63.0</v>
      </c>
      <c r="T1883" s="356">
        <v>104.0</v>
      </c>
      <c r="U1883" s="356">
        <v>31.0</v>
      </c>
      <c r="V1883" s="356">
        <v>83.0</v>
      </c>
      <c r="W1883" s="356">
        <v>100.0</v>
      </c>
      <c r="X1883" s="356">
        <v>7.0</v>
      </c>
      <c r="Y1883" s="356">
        <v>175.0</v>
      </c>
      <c r="Z1883" s="356">
        <v>5.0</v>
      </c>
      <c r="AA1883" s="356">
        <v>12.0</v>
      </c>
      <c r="AB1883" s="356">
        <v>10.0</v>
      </c>
      <c r="AC1883" s="356">
        <v>32.0</v>
      </c>
      <c r="AD1883" s="356">
        <v>17.0</v>
      </c>
      <c r="AE1883" s="356">
        <v>4.0</v>
      </c>
      <c r="AF1883" s="356">
        <v>16.0</v>
      </c>
      <c r="AG1883" s="356">
        <v>2.0</v>
      </c>
      <c r="AH1883" s="356">
        <v>1.0</v>
      </c>
      <c r="AI1883" s="356">
        <v>11.0</v>
      </c>
      <c r="AJ1883" s="353"/>
      <c r="AK1883" s="353"/>
      <c r="AL1883" s="353"/>
      <c r="AM1883" s="353"/>
      <c r="AN1883" s="353"/>
      <c r="AO1883" s="353"/>
      <c r="AP1883" s="353"/>
    </row>
    <row r="1884">
      <c r="A1884" s="343">
        <v>44016.0</v>
      </c>
      <c r="B1884" s="356">
        <v>3.0</v>
      </c>
      <c r="C1884" s="356">
        <v>18.0</v>
      </c>
      <c r="D1884" s="356">
        <v>79.0</v>
      </c>
      <c r="E1884" s="356">
        <v>2.0</v>
      </c>
      <c r="F1884" s="356">
        <v>13.0</v>
      </c>
      <c r="G1884" s="356">
        <v>8.0</v>
      </c>
      <c r="H1884" s="356">
        <v>643.0</v>
      </c>
      <c r="I1884" s="356"/>
      <c r="J1884" s="356">
        <v>177.0</v>
      </c>
      <c r="K1884" s="356">
        <v>185.0</v>
      </c>
      <c r="L1884" s="356">
        <v>996.0</v>
      </c>
      <c r="M1884" s="356">
        <v>4.0</v>
      </c>
      <c r="N1884" s="356">
        <v>8.0</v>
      </c>
      <c r="O1884" s="356">
        <v>59.0</v>
      </c>
      <c r="P1884" s="356">
        <v>198.0</v>
      </c>
      <c r="Q1884" s="356">
        <v>2.0</v>
      </c>
      <c r="R1884" s="356">
        <v>16.0</v>
      </c>
      <c r="S1884" s="356">
        <v>64.0</v>
      </c>
      <c r="T1884" s="356">
        <v>104.0</v>
      </c>
      <c r="U1884" s="356">
        <v>31.0</v>
      </c>
      <c r="V1884" s="356">
        <v>83.0</v>
      </c>
      <c r="W1884" s="356">
        <v>103.0</v>
      </c>
      <c r="X1884" s="356">
        <v>7.0</v>
      </c>
      <c r="Y1884" s="356">
        <v>175.0</v>
      </c>
      <c r="Z1884" s="356">
        <v>6.0</v>
      </c>
      <c r="AA1884" s="356">
        <v>12.0</v>
      </c>
      <c r="AB1884" s="356">
        <v>10.0</v>
      </c>
      <c r="AC1884" s="356">
        <v>32.0</v>
      </c>
      <c r="AD1884" s="356">
        <v>17.0</v>
      </c>
      <c r="AE1884" s="356">
        <v>4.0</v>
      </c>
      <c r="AF1884" s="356">
        <v>16.0</v>
      </c>
      <c r="AG1884" s="356">
        <v>2.0</v>
      </c>
      <c r="AH1884" s="356">
        <v>1.0</v>
      </c>
      <c r="AI1884" s="356">
        <v>11.0</v>
      </c>
      <c r="AJ1884" s="353"/>
      <c r="AK1884" s="353"/>
      <c r="AL1884" s="353"/>
      <c r="AM1884" s="353"/>
      <c r="AN1884" s="353"/>
      <c r="AO1884" s="353"/>
      <c r="AP1884" s="353"/>
    </row>
    <row r="1885">
      <c r="A1885" s="343">
        <v>44017.0</v>
      </c>
      <c r="B1885" s="356">
        <v>3.0</v>
      </c>
      <c r="C1885" s="356">
        <v>20.0</v>
      </c>
      <c r="D1885" s="356">
        <v>80.0</v>
      </c>
      <c r="E1885" s="356">
        <v>2.0</v>
      </c>
      <c r="F1885" s="356">
        <v>13.0</v>
      </c>
      <c r="G1885" s="356">
        <v>8.0</v>
      </c>
      <c r="H1885" s="356">
        <v>649.0</v>
      </c>
      <c r="I1885" s="356"/>
      <c r="J1885" s="356">
        <v>177.0</v>
      </c>
      <c r="K1885" s="356">
        <v>200.0</v>
      </c>
      <c r="L1885" s="356">
        <v>1020.0</v>
      </c>
      <c r="M1885" s="356">
        <v>4.0</v>
      </c>
      <c r="N1885" s="356">
        <v>8.0</v>
      </c>
      <c r="O1885" s="356">
        <v>61.0</v>
      </c>
      <c r="P1885" s="356">
        <v>200.0</v>
      </c>
      <c r="Q1885" s="356">
        <v>2.0</v>
      </c>
      <c r="R1885" s="356">
        <v>16.0</v>
      </c>
      <c r="S1885" s="356">
        <v>64.0</v>
      </c>
      <c r="T1885" s="356">
        <v>105.0</v>
      </c>
      <c r="U1885" s="356">
        <v>31.0</v>
      </c>
      <c r="V1885" s="356">
        <v>87.0</v>
      </c>
      <c r="W1885" s="356">
        <v>103.0</v>
      </c>
      <c r="X1885" s="356">
        <v>8.0</v>
      </c>
      <c r="Y1885" s="356">
        <v>199.0</v>
      </c>
      <c r="Z1885" s="356">
        <v>6.0</v>
      </c>
      <c r="AA1885" s="356">
        <v>12.0</v>
      </c>
      <c r="AB1885" s="356">
        <v>10.0</v>
      </c>
      <c r="AC1885" s="356">
        <v>32.0</v>
      </c>
      <c r="AD1885" s="356">
        <v>17.0</v>
      </c>
      <c r="AE1885" s="356">
        <v>4.0</v>
      </c>
      <c r="AF1885" s="356">
        <v>16.0</v>
      </c>
      <c r="AG1885" s="356">
        <v>2.0</v>
      </c>
      <c r="AH1885" s="356">
        <v>1.0</v>
      </c>
      <c r="AI1885" s="356">
        <v>11.0</v>
      </c>
      <c r="AJ1885" s="353"/>
      <c r="AK1885" s="353"/>
      <c r="AL1885" s="353"/>
      <c r="AM1885" s="353"/>
      <c r="AN1885" s="353"/>
      <c r="AO1885" s="353"/>
      <c r="AP1885" s="353"/>
    </row>
    <row r="1886">
      <c r="A1886" s="343">
        <v>44018.0</v>
      </c>
      <c r="B1886" s="356">
        <v>3.0</v>
      </c>
      <c r="C1886" s="356">
        <v>23.0</v>
      </c>
      <c r="D1886" s="356">
        <v>80.0</v>
      </c>
      <c r="E1886" s="356">
        <v>2.0</v>
      </c>
      <c r="F1886" s="356">
        <v>13.0</v>
      </c>
      <c r="G1886" s="356">
        <v>8.0</v>
      </c>
      <c r="H1886" s="356">
        <v>649.0</v>
      </c>
      <c r="I1886" s="356">
        <v>1.0</v>
      </c>
      <c r="J1886" s="356">
        <v>178.0</v>
      </c>
      <c r="K1886" s="356">
        <v>215.0</v>
      </c>
      <c r="L1886" s="356">
        <v>1053.0</v>
      </c>
      <c r="M1886" s="356">
        <v>4.0</v>
      </c>
      <c r="N1886" s="356">
        <v>9.0</v>
      </c>
      <c r="O1886" s="356">
        <v>61.0</v>
      </c>
      <c r="P1886" s="356">
        <v>202.0</v>
      </c>
      <c r="Q1886" s="356">
        <v>2.0</v>
      </c>
      <c r="R1886" s="356">
        <v>16.0</v>
      </c>
      <c r="S1886" s="356">
        <v>64.0</v>
      </c>
      <c r="T1886" s="356">
        <v>106.0</v>
      </c>
      <c r="U1886" s="356">
        <v>31.0</v>
      </c>
      <c r="V1886" s="356">
        <v>90.0</v>
      </c>
      <c r="W1886" s="356">
        <v>107.0</v>
      </c>
      <c r="X1886" s="356">
        <v>8.0</v>
      </c>
      <c r="Y1886" s="356">
        <v>200.0</v>
      </c>
      <c r="Z1886" s="356">
        <v>6.0</v>
      </c>
      <c r="AA1886" s="356">
        <v>12.0</v>
      </c>
      <c r="AB1886" s="356">
        <v>11.0</v>
      </c>
      <c r="AC1886" s="356">
        <v>32.0</v>
      </c>
      <c r="AD1886" s="356">
        <v>17.0</v>
      </c>
      <c r="AE1886" s="356">
        <v>4.0</v>
      </c>
      <c r="AF1886" s="356">
        <v>18.0</v>
      </c>
      <c r="AG1886" s="356">
        <v>2.0</v>
      </c>
      <c r="AH1886" s="356">
        <v>1.0</v>
      </c>
      <c r="AI1886" s="356">
        <v>13.0</v>
      </c>
      <c r="AJ1886" s="353"/>
      <c r="AK1886" s="353"/>
      <c r="AL1886" s="353"/>
      <c r="AM1886" s="353"/>
      <c r="AN1886" s="353"/>
      <c r="AO1886" s="353"/>
      <c r="AP1886" s="353"/>
    </row>
    <row r="1887">
      <c r="A1887" s="343">
        <v>44019.0</v>
      </c>
      <c r="B1887" s="356">
        <v>3.0</v>
      </c>
      <c r="C1887" s="356">
        <v>25.0</v>
      </c>
      <c r="D1887" s="356">
        <v>80.0</v>
      </c>
      <c r="E1887" s="356">
        <v>2.0</v>
      </c>
      <c r="F1887" s="356">
        <v>13.0</v>
      </c>
      <c r="G1887" s="356">
        <v>8.0</v>
      </c>
      <c r="H1887" s="356">
        <v>661.0</v>
      </c>
      <c r="I1887" s="356">
        <v>1.0</v>
      </c>
      <c r="J1887" s="356">
        <v>180.0</v>
      </c>
      <c r="K1887" s="356">
        <v>220.0</v>
      </c>
      <c r="L1887" s="356">
        <v>1079.0</v>
      </c>
      <c r="M1887" s="356">
        <v>4.0</v>
      </c>
      <c r="N1887" s="356">
        <v>11.0</v>
      </c>
      <c r="O1887" s="356">
        <v>62.0</v>
      </c>
      <c r="P1887" s="356">
        <v>205.0</v>
      </c>
      <c r="Q1887" s="356">
        <v>2.0</v>
      </c>
      <c r="R1887" s="356">
        <v>16.0</v>
      </c>
      <c r="S1887" s="356">
        <v>65.0</v>
      </c>
      <c r="T1887" s="356">
        <v>112.0</v>
      </c>
      <c r="U1887" s="356">
        <v>31.0</v>
      </c>
      <c r="V1887" s="356">
        <v>92.0</v>
      </c>
      <c r="W1887" s="356">
        <v>108.0</v>
      </c>
      <c r="X1887" s="356">
        <v>8.0</v>
      </c>
      <c r="Y1887" s="356">
        <v>202.0</v>
      </c>
      <c r="Z1887" s="356">
        <v>6.0</v>
      </c>
      <c r="AA1887" s="356">
        <v>12.0</v>
      </c>
      <c r="AB1887" s="356">
        <v>11.0</v>
      </c>
      <c r="AC1887" s="356">
        <v>32.0</v>
      </c>
      <c r="AD1887" s="356">
        <v>17.0</v>
      </c>
      <c r="AE1887" s="356">
        <v>4.0</v>
      </c>
      <c r="AF1887" s="356">
        <v>19.0</v>
      </c>
      <c r="AG1887" s="356">
        <v>2.0</v>
      </c>
      <c r="AH1887" s="356">
        <v>1.0</v>
      </c>
      <c r="AI1887" s="356">
        <v>15.0</v>
      </c>
      <c r="AJ1887" s="353"/>
      <c r="AK1887" s="353"/>
      <c r="AL1887" s="353"/>
      <c r="AM1887" s="353"/>
      <c r="AN1887" s="353"/>
      <c r="AO1887" s="353"/>
      <c r="AP1887" s="353"/>
    </row>
    <row r="1888">
      <c r="A1888" s="343">
        <v>44020.0</v>
      </c>
      <c r="B1888" s="356">
        <v>3.0</v>
      </c>
      <c r="C1888" s="356">
        <v>25.0</v>
      </c>
      <c r="D1888" s="356">
        <v>80.0</v>
      </c>
      <c r="E1888" s="356">
        <v>2.0</v>
      </c>
      <c r="F1888" s="356">
        <v>13.0</v>
      </c>
      <c r="G1888" s="356">
        <v>8.0</v>
      </c>
      <c r="H1888" s="356">
        <v>665.0</v>
      </c>
      <c r="I1888" s="356">
        <v>1.0</v>
      </c>
      <c r="J1888" s="356">
        <v>182.0</v>
      </c>
      <c r="K1888" s="356">
        <v>225.0</v>
      </c>
      <c r="L1888" s="356">
        <v>1102.0</v>
      </c>
      <c r="M1888" s="356">
        <v>4.0</v>
      </c>
      <c r="N1888" s="356">
        <v>11.0</v>
      </c>
      <c r="O1888" s="356">
        <v>62.0</v>
      </c>
      <c r="P1888" s="356">
        <v>206.0</v>
      </c>
      <c r="Q1888" s="356">
        <v>2.0</v>
      </c>
      <c r="R1888" s="356">
        <v>16.0</v>
      </c>
      <c r="S1888" s="356">
        <v>71.0</v>
      </c>
      <c r="T1888" s="356">
        <v>113.0</v>
      </c>
      <c r="U1888" s="356">
        <v>31.0</v>
      </c>
      <c r="V1888" s="356">
        <v>94.0</v>
      </c>
      <c r="W1888" s="356">
        <v>109.0</v>
      </c>
      <c r="X1888" s="356">
        <v>8.0</v>
      </c>
      <c r="Y1888" s="356">
        <v>205.0</v>
      </c>
      <c r="Z1888" s="356">
        <v>6.0</v>
      </c>
      <c r="AA1888" s="356">
        <v>12.0</v>
      </c>
      <c r="AB1888" s="356">
        <v>11.0</v>
      </c>
      <c r="AC1888" s="356">
        <v>32.0</v>
      </c>
      <c r="AD1888" s="356">
        <v>17.0</v>
      </c>
      <c r="AE1888" s="356">
        <v>4.0</v>
      </c>
      <c r="AF1888" s="356">
        <v>20.0</v>
      </c>
      <c r="AG1888" s="356">
        <v>2.0</v>
      </c>
      <c r="AH1888" s="356">
        <v>1.0</v>
      </c>
      <c r="AI1888" s="356">
        <v>16.0</v>
      </c>
      <c r="AJ1888" s="353"/>
      <c r="AK1888" s="353"/>
      <c r="AL1888" s="353"/>
      <c r="AM1888" s="353"/>
      <c r="AN1888" s="353"/>
      <c r="AO1888" s="353"/>
      <c r="AP1888" s="353"/>
    </row>
    <row r="1889">
      <c r="A1889" s="343">
        <v>44021.0</v>
      </c>
      <c r="B1889" s="356">
        <v>3.0</v>
      </c>
      <c r="C1889" s="356">
        <v>26.0</v>
      </c>
      <c r="D1889" s="356">
        <v>80.0</v>
      </c>
      <c r="E1889" s="356">
        <v>2.0</v>
      </c>
      <c r="F1889" s="356">
        <v>14.0</v>
      </c>
      <c r="G1889" s="356">
        <v>9.0</v>
      </c>
      <c r="H1889" s="356">
        <v>671.0</v>
      </c>
      <c r="I1889" s="356">
        <v>1.0</v>
      </c>
      <c r="J1889" s="356">
        <v>186.0</v>
      </c>
      <c r="K1889" s="356">
        <v>225.0</v>
      </c>
      <c r="L1889" s="356">
        <v>1125.0</v>
      </c>
      <c r="M1889" s="356">
        <v>4.0</v>
      </c>
      <c r="N1889" s="356">
        <v>11.0</v>
      </c>
      <c r="O1889" s="356">
        <v>65.0</v>
      </c>
      <c r="P1889" s="356">
        <v>209.0</v>
      </c>
      <c r="Q1889" s="356">
        <v>2.0</v>
      </c>
      <c r="R1889" s="356">
        <v>16.0</v>
      </c>
      <c r="S1889" s="356">
        <v>72.0</v>
      </c>
      <c r="T1889" s="356">
        <v>114.0</v>
      </c>
      <c r="U1889" s="356">
        <v>32.0</v>
      </c>
      <c r="V1889" s="356">
        <v>95.0</v>
      </c>
      <c r="W1889" s="356">
        <v>114.0</v>
      </c>
      <c r="X1889" s="356">
        <v>9.0</v>
      </c>
      <c r="Y1889" s="356">
        <v>209.0</v>
      </c>
      <c r="Z1889" s="356">
        <v>6.0</v>
      </c>
      <c r="AA1889" s="356">
        <v>12.0</v>
      </c>
      <c r="AB1889" s="356">
        <v>11.0</v>
      </c>
      <c r="AC1889" s="356">
        <v>34.0</v>
      </c>
      <c r="AD1889" s="356">
        <v>17.0</v>
      </c>
      <c r="AE1889" s="356">
        <v>4.0</v>
      </c>
      <c r="AF1889" s="356">
        <v>20.0</v>
      </c>
      <c r="AG1889" s="356">
        <v>2.0</v>
      </c>
      <c r="AH1889" s="356">
        <v>1.0</v>
      </c>
      <c r="AI1889" s="356">
        <v>16.0</v>
      </c>
      <c r="AJ1889" s="353"/>
      <c r="AK1889" s="353"/>
      <c r="AL1889" s="353"/>
      <c r="AM1889" s="353"/>
      <c r="AN1889" s="353"/>
      <c r="AO1889" s="353"/>
      <c r="AP1889" s="353"/>
    </row>
    <row r="1890">
      <c r="A1890" s="343">
        <v>44022.0</v>
      </c>
      <c r="B1890" s="356">
        <v>3.0</v>
      </c>
      <c r="C1890" s="356">
        <v>26.0</v>
      </c>
      <c r="D1890" s="356">
        <v>81.0</v>
      </c>
      <c r="E1890" s="356">
        <v>2.0</v>
      </c>
      <c r="F1890" s="356">
        <v>14.0</v>
      </c>
      <c r="G1890" s="356">
        <v>9.0</v>
      </c>
      <c r="H1890" s="356">
        <v>671.0</v>
      </c>
      <c r="I1890" s="356">
        <v>1.0</v>
      </c>
      <c r="J1890" s="356">
        <v>186.0</v>
      </c>
      <c r="K1890" s="356">
        <v>235.0</v>
      </c>
      <c r="L1890" s="356">
        <v>1152.0</v>
      </c>
      <c r="M1890" s="356">
        <v>4.0</v>
      </c>
      <c r="N1890" s="356">
        <v>12.0</v>
      </c>
      <c r="O1890" s="356">
        <v>65.0</v>
      </c>
      <c r="P1890" s="356">
        <v>211.0</v>
      </c>
      <c r="Q1890" s="356">
        <v>2.0</v>
      </c>
      <c r="R1890" s="356">
        <v>16.0</v>
      </c>
      <c r="S1890" s="356">
        <v>74.0</v>
      </c>
      <c r="T1890" s="356">
        <v>119.0</v>
      </c>
      <c r="U1890" s="356">
        <v>32.0</v>
      </c>
      <c r="V1890" s="356">
        <v>97.0</v>
      </c>
      <c r="W1890" s="356">
        <v>115.0</v>
      </c>
      <c r="X1890" s="356">
        <v>9.0</v>
      </c>
      <c r="Y1890" s="356">
        <v>209.0</v>
      </c>
      <c r="Z1890" s="356">
        <v>6.0</v>
      </c>
      <c r="AA1890" s="356">
        <v>12.0</v>
      </c>
      <c r="AB1890" s="356">
        <v>11.0</v>
      </c>
      <c r="AC1890" s="356">
        <v>34.0</v>
      </c>
      <c r="AD1890" s="356">
        <v>17.0</v>
      </c>
      <c r="AE1890" s="356">
        <v>4.0</v>
      </c>
      <c r="AF1890" s="356">
        <v>20.0</v>
      </c>
      <c r="AG1890" s="356">
        <v>2.0</v>
      </c>
      <c r="AH1890" s="356">
        <v>1.0</v>
      </c>
      <c r="AI1890" s="356">
        <v>17.0</v>
      </c>
      <c r="AJ1890" s="353"/>
      <c r="AK1890" s="353"/>
      <c r="AL1890" s="353"/>
      <c r="AM1890" s="353"/>
      <c r="AN1890" s="353"/>
      <c r="AO1890" s="353"/>
      <c r="AP1890" s="353"/>
    </row>
    <row r="1891">
      <c r="A1891" s="343">
        <v>44023.0</v>
      </c>
      <c r="B1891" s="356">
        <v>3.0</v>
      </c>
      <c r="C1891" s="356">
        <v>27.0</v>
      </c>
      <c r="D1891" s="356">
        <v>81.0</v>
      </c>
      <c r="E1891" s="356">
        <v>2.0</v>
      </c>
      <c r="F1891" s="356">
        <v>16.0</v>
      </c>
      <c r="G1891" s="356">
        <v>9.0</v>
      </c>
      <c r="H1891" s="356">
        <v>681.0</v>
      </c>
      <c r="I1891" s="356">
        <v>1.0</v>
      </c>
      <c r="J1891" s="356">
        <v>186.0</v>
      </c>
      <c r="K1891" s="356">
        <v>235.0</v>
      </c>
      <c r="L1891" s="356">
        <v>1188.0</v>
      </c>
      <c r="M1891" s="356">
        <v>4.0</v>
      </c>
      <c r="N1891" s="356">
        <v>12.0</v>
      </c>
      <c r="O1891" s="356">
        <v>65.0</v>
      </c>
      <c r="P1891" s="356">
        <v>211.0</v>
      </c>
      <c r="Q1891" s="356">
        <v>2.0</v>
      </c>
      <c r="R1891" s="356">
        <v>16.0</v>
      </c>
      <c r="S1891" s="356">
        <v>74.0</v>
      </c>
      <c r="T1891" s="356">
        <v>121.0</v>
      </c>
      <c r="U1891" s="356">
        <v>32.0</v>
      </c>
      <c r="V1891" s="356">
        <v>100.0</v>
      </c>
      <c r="W1891" s="356">
        <v>119.0</v>
      </c>
      <c r="X1891" s="356">
        <v>9.0</v>
      </c>
      <c r="Y1891" s="356">
        <v>217.0</v>
      </c>
      <c r="Z1891" s="356">
        <v>6.0</v>
      </c>
      <c r="AA1891" s="356">
        <v>12.0</v>
      </c>
      <c r="AB1891" s="356">
        <v>11.0</v>
      </c>
      <c r="AC1891" s="356">
        <v>34.0</v>
      </c>
      <c r="AD1891" s="356">
        <v>17.0</v>
      </c>
      <c r="AE1891" s="356">
        <v>4.0</v>
      </c>
      <c r="AF1891" s="356">
        <v>20.0</v>
      </c>
      <c r="AG1891" s="356">
        <v>2.0</v>
      </c>
      <c r="AH1891" s="356">
        <v>1.0</v>
      </c>
      <c r="AI1891" s="356">
        <v>17.0</v>
      </c>
      <c r="AJ1891" s="353"/>
      <c r="AK1891" s="353"/>
      <c r="AL1891" s="353"/>
      <c r="AM1891" s="353"/>
      <c r="AN1891" s="353"/>
      <c r="AO1891" s="353"/>
      <c r="AP1891" s="353"/>
    </row>
    <row r="1892">
      <c r="A1892" s="343">
        <v>44024.0</v>
      </c>
      <c r="B1892" s="356">
        <v>4.0</v>
      </c>
      <c r="C1892" s="356">
        <v>27.0</v>
      </c>
      <c r="D1892" s="356">
        <v>81.0</v>
      </c>
      <c r="E1892" s="356">
        <v>2.0</v>
      </c>
      <c r="F1892" s="356">
        <v>16.0</v>
      </c>
      <c r="G1892" s="356">
        <v>9.0</v>
      </c>
      <c r="H1892" s="356">
        <v>691.0</v>
      </c>
      <c r="I1892" s="356">
        <v>1.0</v>
      </c>
      <c r="J1892" s="356">
        <v>186.0</v>
      </c>
      <c r="K1892" s="356">
        <v>240.0</v>
      </c>
      <c r="L1892" s="356">
        <v>1208.0</v>
      </c>
      <c r="M1892" s="356">
        <v>4.0</v>
      </c>
      <c r="N1892" s="356">
        <v>16.0</v>
      </c>
      <c r="O1892" s="356">
        <v>65.0</v>
      </c>
      <c r="P1892" s="356">
        <v>216.0</v>
      </c>
      <c r="Q1892" s="356">
        <v>2.0</v>
      </c>
      <c r="R1892" s="356">
        <v>16.0</v>
      </c>
      <c r="S1892" s="356">
        <v>77.0</v>
      </c>
      <c r="T1892" s="356">
        <v>124.0</v>
      </c>
      <c r="U1892" s="356">
        <v>32.0</v>
      </c>
      <c r="V1892" s="356">
        <v>103.0</v>
      </c>
      <c r="W1892" s="356">
        <v>123.0</v>
      </c>
      <c r="X1892" s="356">
        <v>9.0</v>
      </c>
      <c r="Y1892" s="356">
        <v>223.0</v>
      </c>
      <c r="Z1892" s="356">
        <v>6.0</v>
      </c>
      <c r="AA1892" s="356">
        <v>12.0</v>
      </c>
      <c r="AB1892" s="356">
        <v>11.0</v>
      </c>
      <c r="AC1892" s="356">
        <v>38.0</v>
      </c>
      <c r="AD1892" s="356">
        <v>17.0</v>
      </c>
      <c r="AE1892" s="356">
        <v>4.0</v>
      </c>
      <c r="AF1892" s="356">
        <v>22.0</v>
      </c>
      <c r="AG1892" s="356">
        <v>3.0</v>
      </c>
      <c r="AH1892" s="356">
        <v>1.0</v>
      </c>
      <c r="AI1892" s="356">
        <v>17.0</v>
      </c>
      <c r="AJ1892" s="353"/>
      <c r="AK1892" s="353"/>
      <c r="AL1892" s="353"/>
      <c r="AM1892" s="353"/>
      <c r="AN1892" s="353"/>
      <c r="AO1892" s="353"/>
      <c r="AP1892" s="353"/>
    </row>
    <row r="1893">
      <c r="A1893" s="343">
        <v>44025.0</v>
      </c>
      <c r="B1893" s="356">
        <v>4.0</v>
      </c>
      <c r="C1893" s="356">
        <v>27.0</v>
      </c>
      <c r="D1893" s="356">
        <v>81.0</v>
      </c>
      <c r="E1893" s="356">
        <v>2.0</v>
      </c>
      <c r="F1893" s="356">
        <v>16.0</v>
      </c>
      <c r="G1893" s="356">
        <v>10.0</v>
      </c>
      <c r="H1893" s="356">
        <v>697.0</v>
      </c>
      <c r="I1893" s="356">
        <v>1.0</v>
      </c>
      <c r="J1893" s="356">
        <v>186.0</v>
      </c>
      <c r="K1893" s="356">
        <v>240.0</v>
      </c>
      <c r="L1893" s="356">
        <v>1226.0</v>
      </c>
      <c r="M1893" s="356">
        <v>4.0</v>
      </c>
      <c r="N1893" s="356">
        <v>17.0</v>
      </c>
      <c r="O1893" s="356">
        <v>70.0</v>
      </c>
      <c r="P1893" s="356">
        <v>221.0</v>
      </c>
      <c r="Q1893" s="356">
        <v>2.0</v>
      </c>
      <c r="R1893" s="356">
        <v>16.0</v>
      </c>
      <c r="S1893" s="356">
        <v>81.0</v>
      </c>
      <c r="T1893" s="356">
        <v>125.0</v>
      </c>
      <c r="U1893" s="356">
        <v>32.0</v>
      </c>
      <c r="V1893" s="356">
        <v>106.0</v>
      </c>
      <c r="W1893" s="356">
        <v>125.0</v>
      </c>
      <c r="X1893" s="356">
        <v>9.0</v>
      </c>
      <c r="Y1893" s="356">
        <v>226.0</v>
      </c>
      <c r="Z1893" s="356">
        <v>6.0</v>
      </c>
      <c r="AA1893" s="356">
        <v>12.0</v>
      </c>
      <c r="AB1893" s="356">
        <v>11.0</v>
      </c>
      <c r="AC1893" s="356">
        <v>39.0</v>
      </c>
      <c r="AD1893" s="356">
        <v>17.0</v>
      </c>
      <c r="AE1893" s="356">
        <v>4.0</v>
      </c>
      <c r="AF1893" s="356">
        <v>22.0</v>
      </c>
      <c r="AG1893" s="356">
        <v>3.0</v>
      </c>
      <c r="AH1893" s="356">
        <v>1.0</v>
      </c>
      <c r="AI1893" s="356">
        <v>17.0</v>
      </c>
      <c r="AJ1893" s="353"/>
      <c r="AK1893" s="353"/>
      <c r="AL1893" s="353"/>
      <c r="AM1893" s="353"/>
      <c r="AN1893" s="353"/>
      <c r="AO1893" s="353"/>
      <c r="AP1893" s="353"/>
    </row>
    <row r="1894">
      <c r="A1894" s="343">
        <v>44026.0</v>
      </c>
      <c r="B1894" s="356">
        <v>5.0</v>
      </c>
      <c r="C1894" s="356">
        <v>27.0</v>
      </c>
      <c r="D1894" s="356">
        <v>81.0</v>
      </c>
      <c r="E1894" s="356">
        <v>2.0</v>
      </c>
      <c r="F1894" s="356">
        <v>16.0</v>
      </c>
      <c r="G1894" s="356">
        <v>10.0</v>
      </c>
      <c r="H1894" s="356">
        <v>701.0</v>
      </c>
      <c r="I1894" s="356">
        <v>2.0</v>
      </c>
      <c r="J1894" s="356">
        <v>186.0</v>
      </c>
      <c r="K1894" s="356">
        <v>240.0</v>
      </c>
      <c r="L1894" s="356">
        <v>1247.0</v>
      </c>
      <c r="M1894" s="356">
        <v>4.0</v>
      </c>
      <c r="N1894" s="356">
        <v>17.0</v>
      </c>
      <c r="O1894" s="356">
        <v>70.0</v>
      </c>
      <c r="P1894" s="356">
        <v>224.0</v>
      </c>
      <c r="Q1894" s="356">
        <v>2.0</v>
      </c>
      <c r="R1894" s="356">
        <v>16.0</v>
      </c>
      <c r="S1894" s="356">
        <v>82.0</v>
      </c>
      <c r="T1894" s="356">
        <v>129.0</v>
      </c>
      <c r="U1894" s="356">
        <v>32.0</v>
      </c>
      <c r="V1894" s="356">
        <v>106.0</v>
      </c>
      <c r="W1894" s="356">
        <v>130.0</v>
      </c>
      <c r="X1894" s="356">
        <v>10.0</v>
      </c>
      <c r="Y1894" s="356">
        <v>239.0</v>
      </c>
      <c r="Z1894" s="356">
        <v>6.0</v>
      </c>
      <c r="AA1894" s="356">
        <v>12.0</v>
      </c>
      <c r="AB1894" s="356">
        <v>11.0</v>
      </c>
      <c r="AC1894" s="356">
        <v>39.0</v>
      </c>
      <c r="AD1894" s="356">
        <v>17.0</v>
      </c>
      <c r="AE1894" s="356">
        <v>4.0</v>
      </c>
      <c r="AF1894" s="356">
        <v>22.0</v>
      </c>
      <c r="AG1894" s="356">
        <v>3.0</v>
      </c>
      <c r="AH1894" s="356">
        <v>1.0</v>
      </c>
      <c r="AI1894" s="356">
        <v>17.0</v>
      </c>
      <c r="AJ1894" s="353"/>
      <c r="AK1894" s="353"/>
      <c r="AL1894" s="353"/>
      <c r="AM1894" s="353"/>
      <c r="AN1894" s="353"/>
      <c r="AO1894" s="353"/>
      <c r="AP1894" s="353"/>
    </row>
    <row r="1895">
      <c r="A1895" s="343">
        <v>44027.0</v>
      </c>
      <c r="B1895" s="356">
        <v>7.0</v>
      </c>
      <c r="C1895" s="356">
        <v>29.0</v>
      </c>
      <c r="D1895" s="356">
        <v>81.0</v>
      </c>
      <c r="E1895" s="356">
        <v>2.0</v>
      </c>
      <c r="F1895" s="356">
        <v>16.0</v>
      </c>
      <c r="G1895" s="356">
        <v>10.0</v>
      </c>
      <c r="H1895" s="356">
        <v>706.0</v>
      </c>
      <c r="I1895" s="356">
        <v>2.0</v>
      </c>
      <c r="J1895" s="356">
        <v>187.0</v>
      </c>
      <c r="K1895" s="356">
        <v>258.0</v>
      </c>
      <c r="L1895" s="356">
        <v>1275.0</v>
      </c>
      <c r="M1895" s="356">
        <v>4.0</v>
      </c>
      <c r="N1895" s="356">
        <v>17.0</v>
      </c>
      <c r="O1895" s="356">
        <v>70.0</v>
      </c>
      <c r="P1895" s="356">
        <v>229.0</v>
      </c>
      <c r="Q1895" s="356">
        <v>2.0</v>
      </c>
      <c r="R1895" s="356">
        <v>16.0</v>
      </c>
      <c r="S1895" s="356">
        <v>85.0</v>
      </c>
      <c r="T1895" s="356">
        <v>133.0</v>
      </c>
      <c r="U1895" s="356">
        <v>32.0</v>
      </c>
      <c r="V1895" s="356">
        <v>106.0</v>
      </c>
      <c r="W1895" s="356">
        <v>130.0</v>
      </c>
      <c r="X1895" s="356">
        <v>11.0</v>
      </c>
      <c r="Y1895" s="356">
        <v>251.0</v>
      </c>
      <c r="Z1895" s="356">
        <v>6.0</v>
      </c>
      <c r="AA1895" s="356">
        <v>12.0</v>
      </c>
      <c r="AB1895" s="356">
        <v>11.0</v>
      </c>
      <c r="AC1895" s="356">
        <v>39.0</v>
      </c>
      <c r="AD1895" s="356">
        <v>17.0</v>
      </c>
      <c r="AE1895" s="356">
        <v>4.0</v>
      </c>
      <c r="AF1895" s="356">
        <v>25.0</v>
      </c>
      <c r="AG1895" s="356">
        <v>3.0</v>
      </c>
      <c r="AH1895" s="356">
        <v>1.0</v>
      </c>
      <c r="AI1895" s="356">
        <v>20.0</v>
      </c>
      <c r="AJ1895" s="353"/>
      <c r="AK1895" s="353"/>
      <c r="AL1895" s="353"/>
      <c r="AM1895" s="353"/>
      <c r="AN1895" s="353"/>
      <c r="AO1895" s="353"/>
      <c r="AP1895" s="353"/>
    </row>
    <row r="1896">
      <c r="A1896" s="343">
        <v>44028.0</v>
      </c>
      <c r="B1896" s="356">
        <v>8.0</v>
      </c>
      <c r="C1896" s="356">
        <v>32.0</v>
      </c>
      <c r="D1896" s="356">
        <v>82.0</v>
      </c>
      <c r="E1896" s="356">
        <v>2.0</v>
      </c>
      <c r="F1896" s="356">
        <v>16.0</v>
      </c>
      <c r="G1896" s="356">
        <v>11.0</v>
      </c>
      <c r="H1896" s="356">
        <v>713.0</v>
      </c>
      <c r="I1896" s="356">
        <v>2.0</v>
      </c>
      <c r="J1896" s="356">
        <v>187.0</v>
      </c>
      <c r="K1896" s="356">
        <v>267.0</v>
      </c>
      <c r="L1896" s="356">
        <v>1301.0</v>
      </c>
      <c r="M1896" s="356">
        <v>4.0</v>
      </c>
      <c r="N1896" s="356">
        <v>17.0</v>
      </c>
      <c r="O1896" s="356">
        <v>70.0</v>
      </c>
      <c r="P1896" s="356">
        <v>234.0</v>
      </c>
      <c r="Q1896" s="356">
        <v>2.0</v>
      </c>
      <c r="R1896" s="356">
        <v>16.0</v>
      </c>
      <c r="S1896" s="356">
        <v>85.0</v>
      </c>
      <c r="T1896" s="356">
        <v>133.0</v>
      </c>
      <c r="U1896" s="356">
        <v>32.0</v>
      </c>
      <c r="V1896" s="356">
        <v>107.0</v>
      </c>
      <c r="W1896" s="356">
        <v>135.0</v>
      </c>
      <c r="X1896" s="356">
        <v>11.0</v>
      </c>
      <c r="Y1896" s="356">
        <v>266.0</v>
      </c>
      <c r="Z1896" s="356">
        <v>6.0</v>
      </c>
      <c r="AA1896" s="356">
        <v>12.0</v>
      </c>
      <c r="AB1896" s="356">
        <v>11.0</v>
      </c>
      <c r="AC1896" s="356">
        <v>39.0</v>
      </c>
      <c r="AD1896" s="356">
        <v>17.0</v>
      </c>
      <c r="AE1896" s="356">
        <v>4.0</v>
      </c>
      <c r="AF1896" s="356">
        <v>26.0</v>
      </c>
      <c r="AG1896" s="356">
        <v>3.0</v>
      </c>
      <c r="AH1896" s="356">
        <v>1.0</v>
      </c>
      <c r="AI1896" s="356">
        <v>21.0</v>
      </c>
      <c r="AJ1896" s="353"/>
      <c r="AK1896" s="353"/>
      <c r="AL1896" s="353"/>
      <c r="AM1896" s="353"/>
      <c r="AN1896" s="353"/>
      <c r="AO1896" s="353"/>
      <c r="AP1896" s="353"/>
    </row>
    <row r="1897">
      <c r="A1897" s="343">
        <v>44029.0</v>
      </c>
      <c r="B1897" s="356">
        <v>8.0</v>
      </c>
      <c r="C1897" s="356">
        <v>35.0</v>
      </c>
      <c r="D1897" s="356">
        <v>82.0</v>
      </c>
      <c r="E1897" s="356">
        <v>2.0</v>
      </c>
      <c r="F1897" s="356">
        <v>16.0</v>
      </c>
      <c r="G1897" s="356">
        <v>11.0</v>
      </c>
      <c r="H1897" s="356">
        <v>719.0</v>
      </c>
      <c r="I1897" s="356">
        <v>2.0</v>
      </c>
      <c r="J1897" s="356">
        <v>188.0</v>
      </c>
      <c r="K1897" s="356">
        <v>285.0</v>
      </c>
      <c r="L1897" s="356">
        <v>1338.0</v>
      </c>
      <c r="M1897" s="356">
        <v>4.0</v>
      </c>
      <c r="N1897" s="356">
        <v>17.0</v>
      </c>
      <c r="O1897" s="356">
        <v>70.0</v>
      </c>
      <c r="P1897" s="356">
        <v>236.0</v>
      </c>
      <c r="Q1897" s="356">
        <v>2.0</v>
      </c>
      <c r="R1897" s="356">
        <v>16.0</v>
      </c>
      <c r="S1897" s="356">
        <v>86.0</v>
      </c>
      <c r="T1897" s="356">
        <v>136.0</v>
      </c>
      <c r="U1897" s="356">
        <v>32.0</v>
      </c>
      <c r="V1897" s="356">
        <v>109.0</v>
      </c>
      <c r="W1897" s="356">
        <v>142.0</v>
      </c>
      <c r="X1897" s="356">
        <v>11.0</v>
      </c>
      <c r="Y1897" s="356">
        <v>268.0</v>
      </c>
      <c r="Z1897" s="356">
        <v>6.0</v>
      </c>
      <c r="AA1897" s="356">
        <v>12.0</v>
      </c>
      <c r="AB1897" s="356">
        <v>11.0</v>
      </c>
      <c r="AC1897" s="356">
        <v>39.0</v>
      </c>
      <c r="AD1897" s="356">
        <v>17.0</v>
      </c>
      <c r="AE1897" s="356">
        <v>4.0</v>
      </c>
      <c r="AF1897" s="356">
        <v>26.0</v>
      </c>
      <c r="AG1897" s="356">
        <v>3.0</v>
      </c>
      <c r="AH1897" s="356">
        <v>1.0</v>
      </c>
      <c r="AI1897" s="356">
        <v>23.0</v>
      </c>
      <c r="AJ1897" s="353"/>
      <c r="AK1897" s="353"/>
      <c r="AL1897" s="353"/>
      <c r="AM1897" s="353"/>
      <c r="AN1897" s="353"/>
      <c r="AO1897" s="353"/>
      <c r="AP1897" s="353"/>
    </row>
    <row r="1898">
      <c r="A1898" s="343">
        <v>44030.0</v>
      </c>
      <c r="B1898" s="356">
        <v>8.0</v>
      </c>
      <c r="C1898" s="356">
        <v>36.0</v>
      </c>
      <c r="D1898" s="356">
        <v>83.0</v>
      </c>
      <c r="E1898" s="356">
        <v>2.0</v>
      </c>
      <c r="F1898" s="356">
        <v>16.0</v>
      </c>
      <c r="G1898" s="356">
        <v>11.0</v>
      </c>
      <c r="H1898" s="356">
        <v>727.0</v>
      </c>
      <c r="I1898" s="356">
        <v>2.0</v>
      </c>
      <c r="J1898" s="356">
        <v>190.0</v>
      </c>
      <c r="K1898" s="356">
        <v>300.0</v>
      </c>
      <c r="L1898" s="356">
        <v>1349.0</v>
      </c>
      <c r="M1898" s="356">
        <v>4.0</v>
      </c>
      <c r="N1898" s="356">
        <v>17.0</v>
      </c>
      <c r="O1898" s="356">
        <v>70.0</v>
      </c>
      <c r="P1898" s="356">
        <v>243.0</v>
      </c>
      <c r="Q1898" s="356">
        <v>2.0</v>
      </c>
      <c r="R1898" s="356">
        <v>16.0</v>
      </c>
      <c r="S1898" s="356">
        <v>89.0</v>
      </c>
      <c r="T1898" s="356">
        <v>138.0</v>
      </c>
      <c r="U1898" s="356">
        <v>32.0</v>
      </c>
      <c r="V1898" s="356">
        <v>109.0</v>
      </c>
      <c r="W1898" s="356">
        <v>145.0</v>
      </c>
      <c r="X1898" s="356">
        <v>11.0</v>
      </c>
      <c r="Y1898" s="356">
        <v>270.0</v>
      </c>
      <c r="Z1898" s="356">
        <v>6.0</v>
      </c>
      <c r="AA1898" s="356">
        <v>12.0</v>
      </c>
      <c r="AB1898" s="356">
        <v>11.0</v>
      </c>
      <c r="AC1898" s="356">
        <v>39.0</v>
      </c>
      <c r="AD1898" s="356">
        <v>18.0</v>
      </c>
      <c r="AE1898" s="356">
        <v>5.0</v>
      </c>
      <c r="AF1898" s="356">
        <v>26.0</v>
      </c>
      <c r="AG1898" s="356">
        <v>3.0</v>
      </c>
      <c r="AH1898" s="356">
        <v>1.0</v>
      </c>
      <c r="AI1898" s="356">
        <v>25.0</v>
      </c>
      <c r="AJ1898" s="353"/>
      <c r="AK1898" s="353"/>
      <c r="AL1898" s="353"/>
      <c r="AM1898" s="353"/>
      <c r="AN1898" s="353"/>
      <c r="AO1898" s="353"/>
      <c r="AP1898" s="353"/>
    </row>
    <row r="1899">
      <c r="A1899" s="343">
        <v>44031.0</v>
      </c>
      <c r="B1899" s="356">
        <v>9.0</v>
      </c>
      <c r="C1899" s="356">
        <v>40.0</v>
      </c>
      <c r="D1899" s="356">
        <v>84.0</v>
      </c>
      <c r="E1899" s="356">
        <v>2.0</v>
      </c>
      <c r="F1899" s="356">
        <v>16.0</v>
      </c>
      <c r="G1899" s="356">
        <v>12.0</v>
      </c>
      <c r="H1899" s="356">
        <v>736.0</v>
      </c>
      <c r="I1899" s="356">
        <v>2.0</v>
      </c>
      <c r="J1899" s="356">
        <v>190.0</v>
      </c>
      <c r="K1899" s="356">
        <v>323.0</v>
      </c>
      <c r="L1899" s="356">
        <v>1401.0</v>
      </c>
      <c r="M1899" s="356">
        <v>4.0</v>
      </c>
      <c r="N1899" s="356">
        <v>18.0</v>
      </c>
      <c r="O1899" s="356">
        <v>79.0</v>
      </c>
      <c r="P1899" s="356">
        <v>246.0</v>
      </c>
      <c r="Q1899" s="356">
        <v>2.0</v>
      </c>
      <c r="R1899" s="356">
        <v>16.0</v>
      </c>
      <c r="S1899" s="356">
        <v>94.0</v>
      </c>
      <c r="T1899" s="356">
        <v>139.0</v>
      </c>
      <c r="U1899" s="356">
        <v>33.0</v>
      </c>
      <c r="V1899" s="356">
        <v>111.0</v>
      </c>
      <c r="W1899" s="356">
        <v>146.0</v>
      </c>
      <c r="X1899" s="356">
        <v>11.0</v>
      </c>
      <c r="Y1899" s="356">
        <v>279.0</v>
      </c>
      <c r="Z1899" s="356">
        <v>6.0</v>
      </c>
      <c r="AA1899" s="356">
        <v>12.0</v>
      </c>
      <c r="AB1899" s="356">
        <v>11.0</v>
      </c>
      <c r="AC1899" s="356">
        <v>39.0</v>
      </c>
      <c r="AD1899" s="356">
        <v>20.0</v>
      </c>
      <c r="AE1899" s="356">
        <v>5.0</v>
      </c>
      <c r="AF1899" s="356">
        <v>27.0</v>
      </c>
      <c r="AG1899" s="356">
        <v>3.0</v>
      </c>
      <c r="AH1899" s="356">
        <v>1.0</v>
      </c>
      <c r="AI1899" s="356">
        <v>26.0</v>
      </c>
      <c r="AJ1899" s="353"/>
      <c r="AK1899" s="353"/>
      <c r="AL1899" s="353"/>
      <c r="AM1899" s="353"/>
      <c r="AN1899" s="353"/>
      <c r="AO1899" s="353"/>
      <c r="AP1899" s="353"/>
    </row>
    <row r="1900">
      <c r="A1900" s="343">
        <v>44032.0</v>
      </c>
      <c r="B1900" s="356">
        <v>9.0</v>
      </c>
      <c r="C1900" s="356">
        <v>44.0</v>
      </c>
      <c r="D1900" s="356">
        <v>84.0</v>
      </c>
      <c r="E1900" s="356">
        <v>2.0</v>
      </c>
      <c r="F1900" s="356">
        <v>16.0</v>
      </c>
      <c r="G1900" s="356">
        <v>12.0</v>
      </c>
      <c r="H1900" s="356">
        <v>745.0</v>
      </c>
      <c r="I1900" s="356">
        <v>2.0</v>
      </c>
      <c r="J1900" s="356">
        <v>190.0</v>
      </c>
      <c r="K1900" s="356">
        <v>359.0</v>
      </c>
      <c r="L1900" s="356">
        <v>1433.0</v>
      </c>
      <c r="M1900" s="356">
        <v>4.0</v>
      </c>
      <c r="N1900" s="356">
        <v>19.0</v>
      </c>
      <c r="O1900" s="356">
        <v>79.0</v>
      </c>
      <c r="P1900" s="356">
        <v>251.0</v>
      </c>
      <c r="Q1900" s="356">
        <v>2.0</v>
      </c>
      <c r="R1900" s="356">
        <v>16.0</v>
      </c>
      <c r="S1900" s="356">
        <v>96.0</v>
      </c>
      <c r="T1900" s="356">
        <v>140.0</v>
      </c>
      <c r="U1900" s="356">
        <v>33.0</v>
      </c>
      <c r="V1900" s="356">
        <v>111.0</v>
      </c>
      <c r="W1900" s="356">
        <v>149.0</v>
      </c>
      <c r="X1900" s="356">
        <v>11.0</v>
      </c>
      <c r="Y1900" s="356">
        <v>281.0</v>
      </c>
      <c r="Z1900" s="356">
        <v>6.0</v>
      </c>
      <c r="AA1900" s="356">
        <v>12.0</v>
      </c>
      <c r="AB1900" s="356">
        <v>11.0</v>
      </c>
      <c r="AC1900" s="356">
        <v>39.0</v>
      </c>
      <c r="AD1900" s="356">
        <v>20.0</v>
      </c>
      <c r="AE1900" s="356">
        <v>5.0</v>
      </c>
      <c r="AF1900" s="356">
        <v>27.0</v>
      </c>
      <c r="AG1900" s="356">
        <v>3.0</v>
      </c>
      <c r="AH1900" s="356">
        <v>1.0</v>
      </c>
      <c r="AI1900" s="356">
        <v>27.0</v>
      </c>
      <c r="AJ1900" s="353"/>
      <c r="AK1900" s="353"/>
      <c r="AL1900" s="353"/>
      <c r="AM1900" s="353"/>
      <c r="AN1900" s="353"/>
      <c r="AO1900" s="353"/>
      <c r="AP1900" s="353"/>
    </row>
    <row r="1901">
      <c r="A1901" s="343">
        <v>44033.0</v>
      </c>
      <c r="B1901" s="356">
        <v>9.0</v>
      </c>
      <c r="C1901" s="356">
        <v>46.0</v>
      </c>
      <c r="D1901" s="356">
        <v>85.0</v>
      </c>
      <c r="E1901" s="356">
        <v>2.0</v>
      </c>
      <c r="F1901" s="356">
        <v>16.0</v>
      </c>
      <c r="G1901" s="356">
        <v>13.0</v>
      </c>
      <c r="H1901" s="356">
        <v>748.0</v>
      </c>
      <c r="I1901" s="356">
        <v>2.0</v>
      </c>
      <c r="J1901" s="356">
        <v>199.0</v>
      </c>
      <c r="K1901" s="356">
        <v>374.0</v>
      </c>
      <c r="L1901" s="356">
        <v>1461.0</v>
      </c>
      <c r="M1901" s="356">
        <v>4.0</v>
      </c>
      <c r="N1901" s="356">
        <v>19.0</v>
      </c>
      <c r="O1901" s="356">
        <v>79.0</v>
      </c>
      <c r="P1901" s="356">
        <v>257.0</v>
      </c>
      <c r="Q1901" s="356">
        <v>2.0</v>
      </c>
      <c r="R1901" s="356">
        <v>16.0</v>
      </c>
      <c r="S1901" s="356">
        <v>98.0</v>
      </c>
      <c r="T1901" s="356">
        <v>142.0</v>
      </c>
      <c r="U1901" s="356">
        <v>33.0</v>
      </c>
      <c r="V1901" s="356">
        <v>111.0</v>
      </c>
      <c r="W1901" s="356">
        <v>153.0</v>
      </c>
      <c r="X1901" s="356">
        <v>11.0</v>
      </c>
      <c r="Y1901" s="356">
        <v>284.0</v>
      </c>
      <c r="Z1901" s="356">
        <v>6.0</v>
      </c>
      <c r="AA1901" s="356">
        <v>12.0</v>
      </c>
      <c r="AB1901" s="356">
        <v>11.0</v>
      </c>
      <c r="AC1901" s="356">
        <v>39.0</v>
      </c>
      <c r="AD1901" s="356">
        <v>20.0</v>
      </c>
      <c r="AE1901" s="356">
        <v>5.0</v>
      </c>
      <c r="AF1901" s="356">
        <v>30.0</v>
      </c>
      <c r="AG1901" s="356">
        <v>3.0</v>
      </c>
      <c r="AH1901" s="356">
        <v>1.0</v>
      </c>
      <c r="AI1901" s="356">
        <v>29.0</v>
      </c>
      <c r="AJ1901" s="353"/>
      <c r="AK1901" s="353"/>
      <c r="AL1901" s="353"/>
      <c r="AM1901" s="353"/>
      <c r="AN1901" s="353"/>
      <c r="AO1901" s="353"/>
      <c r="AP1901" s="353"/>
    </row>
    <row r="1902">
      <c r="A1902" s="343">
        <v>44034.0</v>
      </c>
      <c r="B1902" s="356">
        <v>9.0</v>
      </c>
      <c r="C1902" s="356">
        <v>46.0</v>
      </c>
      <c r="D1902" s="356">
        <v>85.0</v>
      </c>
      <c r="E1902" s="356">
        <v>2.0</v>
      </c>
      <c r="F1902" s="356">
        <v>16.0</v>
      </c>
      <c r="G1902" s="356">
        <v>14.0</v>
      </c>
      <c r="H1902" s="356">
        <v>751.0</v>
      </c>
      <c r="I1902" s="356">
        <v>2.0</v>
      </c>
      <c r="J1902" s="356">
        <v>203.0</v>
      </c>
      <c r="K1902" s="356">
        <v>444.0</v>
      </c>
      <c r="L1902" s="356">
        <v>1496.0</v>
      </c>
      <c r="M1902" s="356">
        <v>4.0</v>
      </c>
      <c r="N1902" s="356">
        <v>22.0</v>
      </c>
      <c r="O1902" s="356">
        <v>81.0</v>
      </c>
      <c r="P1902" s="356">
        <v>262.0</v>
      </c>
      <c r="Q1902" s="356">
        <v>2.0</v>
      </c>
      <c r="R1902" s="356">
        <v>16.0</v>
      </c>
      <c r="S1902" s="356">
        <v>98.0</v>
      </c>
      <c r="T1902" s="356">
        <v>144.0</v>
      </c>
      <c r="U1902" s="356">
        <v>33.0</v>
      </c>
      <c r="V1902" s="356">
        <v>112.0</v>
      </c>
      <c r="W1902" s="356">
        <v>160.0</v>
      </c>
      <c r="X1902" s="356">
        <v>11.0</v>
      </c>
      <c r="Y1902" s="356">
        <v>287.0</v>
      </c>
      <c r="Z1902" s="356">
        <v>6.0</v>
      </c>
      <c r="AA1902" s="356">
        <v>12.0</v>
      </c>
      <c r="AB1902" s="356">
        <v>11.0</v>
      </c>
      <c r="AC1902" s="356">
        <v>41.0</v>
      </c>
      <c r="AD1902" s="356">
        <v>20.0</v>
      </c>
      <c r="AE1902" s="356">
        <v>5.0</v>
      </c>
      <c r="AF1902" s="356">
        <v>30.0</v>
      </c>
      <c r="AG1902" s="356">
        <v>3.0</v>
      </c>
      <c r="AH1902" s="356">
        <v>1.0</v>
      </c>
      <c r="AI1902" s="356">
        <v>30.0</v>
      </c>
      <c r="AJ1902" s="353"/>
      <c r="AK1902" s="353"/>
      <c r="AL1902" s="353"/>
      <c r="AM1902" s="353"/>
      <c r="AN1902" s="353"/>
      <c r="AO1902" s="353"/>
      <c r="AP1902" s="353"/>
    </row>
    <row r="1903">
      <c r="A1903" s="343">
        <v>44035.0</v>
      </c>
      <c r="B1903" s="356">
        <v>10.0</v>
      </c>
      <c r="C1903" s="356">
        <v>48.0</v>
      </c>
      <c r="D1903" s="356">
        <v>85.0</v>
      </c>
      <c r="E1903" s="356">
        <v>2.0</v>
      </c>
      <c r="F1903" s="356">
        <v>16.0</v>
      </c>
      <c r="G1903" s="356">
        <v>15.0</v>
      </c>
      <c r="H1903" s="356">
        <v>751.0</v>
      </c>
      <c r="I1903" s="356">
        <v>2.0</v>
      </c>
      <c r="J1903" s="356">
        <v>206.0</v>
      </c>
      <c r="K1903" s="356">
        <v>504.0</v>
      </c>
      <c r="L1903" s="356">
        <v>1525.0</v>
      </c>
      <c r="M1903" s="356">
        <v>4.0</v>
      </c>
      <c r="N1903" s="356">
        <v>25.0</v>
      </c>
      <c r="O1903" s="356">
        <v>81.0</v>
      </c>
      <c r="P1903" s="356">
        <v>263.0</v>
      </c>
      <c r="Q1903" s="356">
        <v>2.0</v>
      </c>
      <c r="R1903" s="356">
        <v>16.0</v>
      </c>
      <c r="S1903" s="356">
        <v>98.0</v>
      </c>
      <c r="T1903" s="356">
        <v>144.0</v>
      </c>
      <c r="U1903" s="356">
        <v>33.0</v>
      </c>
      <c r="V1903" s="356">
        <v>119.0</v>
      </c>
      <c r="W1903" s="356">
        <v>169.0</v>
      </c>
      <c r="X1903" s="356">
        <v>12.0</v>
      </c>
      <c r="Y1903" s="356">
        <v>287.0</v>
      </c>
      <c r="Z1903" s="356">
        <v>6.0</v>
      </c>
      <c r="AA1903" s="356">
        <v>12.0</v>
      </c>
      <c r="AB1903" s="356">
        <v>11.0</v>
      </c>
      <c r="AC1903" s="356">
        <v>41.0</v>
      </c>
      <c r="AD1903" s="356">
        <v>20.0</v>
      </c>
      <c r="AE1903" s="356">
        <v>5.0</v>
      </c>
      <c r="AF1903" s="356">
        <v>30.0</v>
      </c>
      <c r="AG1903" s="356">
        <v>3.0</v>
      </c>
      <c r="AH1903" s="356">
        <v>1.0</v>
      </c>
      <c r="AI1903" s="356">
        <v>30.0</v>
      </c>
      <c r="AJ1903" s="353"/>
      <c r="AK1903" s="353"/>
      <c r="AL1903" s="353"/>
      <c r="AM1903" s="353"/>
      <c r="AN1903" s="353"/>
      <c r="AO1903" s="353"/>
      <c r="AP1903" s="353"/>
    </row>
    <row r="1904">
      <c r="A1904" s="343">
        <v>44036.0</v>
      </c>
      <c r="B1904" s="356">
        <v>10.0</v>
      </c>
      <c r="C1904" s="356">
        <v>48.0</v>
      </c>
      <c r="D1904" s="356">
        <v>85.0</v>
      </c>
      <c r="E1904" s="356">
        <v>2.0</v>
      </c>
      <c r="F1904" s="356">
        <v>16.0</v>
      </c>
      <c r="G1904" s="356">
        <v>15.0</v>
      </c>
      <c r="H1904" s="356">
        <v>755.0</v>
      </c>
      <c r="I1904" s="356">
        <v>2.0</v>
      </c>
      <c r="J1904" s="356">
        <v>206.0</v>
      </c>
      <c r="K1904" s="356">
        <v>544.0</v>
      </c>
      <c r="L1904" s="356">
        <v>1554.0</v>
      </c>
      <c r="M1904" s="356">
        <v>4.0</v>
      </c>
      <c r="N1904" s="356">
        <v>23.0</v>
      </c>
      <c r="O1904" s="356">
        <v>81.0</v>
      </c>
      <c r="P1904" s="356">
        <v>263.0</v>
      </c>
      <c r="Q1904" s="356">
        <v>2.0</v>
      </c>
      <c r="R1904" s="356">
        <v>16.0</v>
      </c>
      <c r="S1904" s="356">
        <v>103.0</v>
      </c>
      <c r="T1904" s="356">
        <v>149.0</v>
      </c>
      <c r="U1904" s="356">
        <v>33.0</v>
      </c>
      <c r="V1904" s="356">
        <v>119.0</v>
      </c>
      <c r="W1904" s="356">
        <v>172.0</v>
      </c>
      <c r="X1904" s="356">
        <v>13.0</v>
      </c>
      <c r="Y1904" s="356">
        <v>290.0</v>
      </c>
      <c r="Z1904" s="356">
        <v>6.0</v>
      </c>
      <c r="AA1904" s="356">
        <v>12.0</v>
      </c>
      <c r="AB1904" s="356">
        <v>11.0</v>
      </c>
      <c r="AC1904" s="356">
        <v>42.0</v>
      </c>
      <c r="AD1904" s="356">
        <v>20.0</v>
      </c>
      <c r="AE1904" s="356">
        <v>5.0</v>
      </c>
      <c r="AF1904" s="356">
        <v>30.0</v>
      </c>
      <c r="AG1904" s="356">
        <v>3.0</v>
      </c>
      <c r="AH1904" s="356">
        <v>1.0</v>
      </c>
      <c r="AI1904" s="356">
        <v>30.0</v>
      </c>
      <c r="AJ1904" s="353"/>
      <c r="AK1904" s="353"/>
      <c r="AL1904" s="353"/>
      <c r="AM1904" s="353"/>
      <c r="AN1904" s="353"/>
      <c r="AO1904" s="353"/>
      <c r="AP1904" s="353"/>
    </row>
    <row r="1905">
      <c r="A1905" s="343">
        <v>44037.0</v>
      </c>
      <c r="B1905" s="356">
        <v>10.0</v>
      </c>
      <c r="C1905" s="356">
        <v>48.0</v>
      </c>
      <c r="D1905" s="356">
        <v>85.0</v>
      </c>
      <c r="E1905" s="356">
        <v>2.0</v>
      </c>
      <c r="F1905" s="356">
        <v>16.0</v>
      </c>
      <c r="G1905" s="356">
        <v>16.0</v>
      </c>
      <c r="H1905" s="356">
        <v>755.0</v>
      </c>
      <c r="I1905" s="356">
        <v>2.0</v>
      </c>
      <c r="J1905" s="356">
        <v>206.0</v>
      </c>
      <c r="K1905" s="356">
        <v>554.0</v>
      </c>
      <c r="L1905" s="356">
        <v>1572.0</v>
      </c>
      <c r="M1905" s="356">
        <v>4.0</v>
      </c>
      <c r="N1905" s="356">
        <v>25.0</v>
      </c>
      <c r="O1905" s="356">
        <v>85.0</v>
      </c>
      <c r="P1905" s="356">
        <v>266.0</v>
      </c>
      <c r="Q1905" s="356">
        <v>2.0</v>
      </c>
      <c r="R1905" s="356">
        <v>16.0</v>
      </c>
      <c r="S1905" s="356">
        <v>103.0</v>
      </c>
      <c r="T1905" s="356">
        <v>149.0</v>
      </c>
      <c r="U1905" s="356">
        <v>33.0</v>
      </c>
      <c r="V1905" s="356">
        <v>120.0</v>
      </c>
      <c r="W1905" s="356">
        <v>175.0</v>
      </c>
      <c r="X1905" s="356">
        <v>13.0</v>
      </c>
      <c r="Y1905" s="356">
        <v>293.0</v>
      </c>
      <c r="Z1905" s="356">
        <v>6.0</v>
      </c>
      <c r="AA1905" s="356">
        <v>12.0</v>
      </c>
      <c r="AB1905" s="356">
        <v>11.0</v>
      </c>
      <c r="AC1905" s="356">
        <v>44.0</v>
      </c>
      <c r="AD1905" s="356">
        <v>20.0</v>
      </c>
      <c r="AE1905" s="356">
        <v>5.0</v>
      </c>
      <c r="AF1905" s="356">
        <v>32.0</v>
      </c>
      <c r="AG1905" s="356">
        <v>3.0</v>
      </c>
      <c r="AH1905" s="356">
        <v>1.0</v>
      </c>
      <c r="AI1905" s="356">
        <v>30.0</v>
      </c>
      <c r="AJ1905" s="353"/>
      <c r="AK1905" s="353"/>
      <c r="AL1905" s="353"/>
      <c r="AM1905" s="353"/>
      <c r="AN1905" s="353"/>
      <c r="AO1905" s="353"/>
      <c r="AP1905" s="353"/>
    </row>
    <row r="1906">
      <c r="A1906" s="343">
        <v>44038.0</v>
      </c>
      <c r="B1906" s="356">
        <v>10.0</v>
      </c>
      <c r="C1906" s="356">
        <v>48.0</v>
      </c>
      <c r="D1906" s="356">
        <v>87.0</v>
      </c>
      <c r="E1906" s="356">
        <v>2.0</v>
      </c>
      <c r="F1906" s="356">
        <v>16.0</v>
      </c>
      <c r="G1906" s="356">
        <v>17.0</v>
      </c>
      <c r="H1906" s="356">
        <v>759.0</v>
      </c>
      <c r="I1906" s="356">
        <v>2.0</v>
      </c>
      <c r="J1906" s="356">
        <v>206.0</v>
      </c>
      <c r="K1906" s="356">
        <v>564.0</v>
      </c>
      <c r="L1906" s="356">
        <v>1589.0</v>
      </c>
      <c r="M1906" s="356">
        <v>4.0</v>
      </c>
      <c r="N1906" s="356">
        <v>27.0</v>
      </c>
      <c r="O1906" s="356">
        <v>87.0</v>
      </c>
      <c r="P1906" s="356">
        <v>271.0</v>
      </c>
      <c r="Q1906" s="356">
        <v>2.0</v>
      </c>
      <c r="R1906" s="356">
        <v>16.0</v>
      </c>
      <c r="S1906" s="356">
        <v>104.0</v>
      </c>
      <c r="T1906" s="356">
        <v>153.0</v>
      </c>
      <c r="U1906" s="356">
        <v>33.0</v>
      </c>
      <c r="V1906" s="356">
        <v>122.0</v>
      </c>
      <c r="W1906" s="356">
        <v>179.0</v>
      </c>
      <c r="X1906" s="356">
        <v>13.0</v>
      </c>
      <c r="Y1906" s="356">
        <v>302.0</v>
      </c>
      <c r="Z1906" s="356">
        <v>7.0</v>
      </c>
      <c r="AA1906" s="356">
        <v>12.0</v>
      </c>
      <c r="AB1906" s="356">
        <v>11.0</v>
      </c>
      <c r="AC1906" s="356">
        <v>45.0</v>
      </c>
      <c r="AD1906" s="356">
        <v>21.0</v>
      </c>
      <c r="AE1906" s="356">
        <v>5.0</v>
      </c>
      <c r="AF1906" s="356">
        <v>32.0</v>
      </c>
      <c r="AG1906" s="356">
        <v>3.0</v>
      </c>
      <c r="AH1906" s="356">
        <v>1.0</v>
      </c>
      <c r="AI1906" s="356">
        <v>31.0</v>
      </c>
      <c r="AJ1906" s="353"/>
      <c r="AK1906" s="353"/>
      <c r="AL1906" s="353"/>
      <c r="AM1906" s="353"/>
      <c r="AN1906" s="353"/>
      <c r="AO1906" s="353"/>
      <c r="AP1906" s="353"/>
    </row>
    <row r="1907">
      <c r="A1907" s="343">
        <v>44039.0</v>
      </c>
      <c r="B1907" s="356">
        <v>10.0</v>
      </c>
      <c r="C1907" s="356">
        <v>48.0</v>
      </c>
      <c r="D1907" s="356">
        <v>87.0</v>
      </c>
      <c r="E1907" s="356">
        <v>2.0</v>
      </c>
      <c r="F1907" s="356">
        <v>16.0</v>
      </c>
      <c r="G1907" s="356">
        <v>17.0</v>
      </c>
      <c r="H1907" s="356">
        <v>769.0</v>
      </c>
      <c r="I1907" s="356">
        <v>2.0</v>
      </c>
      <c r="J1907" s="356">
        <v>206.0</v>
      </c>
      <c r="K1907" s="356">
        <v>574.0</v>
      </c>
      <c r="L1907" s="356">
        <v>1608.0</v>
      </c>
      <c r="M1907" s="356">
        <v>4.0</v>
      </c>
      <c r="N1907" s="356">
        <v>27.0</v>
      </c>
      <c r="O1907" s="356">
        <v>88.0</v>
      </c>
      <c r="P1907" s="356">
        <v>273.0</v>
      </c>
      <c r="Q1907" s="356">
        <v>2.0</v>
      </c>
      <c r="R1907" s="356">
        <v>16.0</v>
      </c>
      <c r="S1907" s="356">
        <v>107.0</v>
      </c>
      <c r="T1907" s="356">
        <v>154.0</v>
      </c>
      <c r="U1907" s="356">
        <v>33.0</v>
      </c>
      <c r="V1907" s="356">
        <v>123.0</v>
      </c>
      <c r="W1907" s="356">
        <v>181.0</v>
      </c>
      <c r="X1907" s="356">
        <v>13.0</v>
      </c>
      <c r="Y1907" s="356">
        <v>307.0</v>
      </c>
      <c r="Z1907" s="356">
        <v>7.0</v>
      </c>
      <c r="AA1907" s="356">
        <v>12.0</v>
      </c>
      <c r="AB1907" s="356">
        <v>11.0</v>
      </c>
      <c r="AC1907" s="356">
        <v>46.0</v>
      </c>
      <c r="AD1907" s="356">
        <v>21.0</v>
      </c>
      <c r="AE1907" s="356">
        <v>5.0</v>
      </c>
      <c r="AF1907" s="356">
        <v>32.0</v>
      </c>
      <c r="AG1907" s="356">
        <v>3.0</v>
      </c>
      <c r="AH1907" s="356">
        <v>1.0</v>
      </c>
      <c r="AI1907" s="356">
        <v>33.0</v>
      </c>
      <c r="AJ1907" s="353"/>
      <c r="AK1907" s="353"/>
      <c r="AL1907" s="353"/>
      <c r="AM1907" s="353"/>
      <c r="AN1907" s="353"/>
      <c r="AO1907" s="353"/>
      <c r="AP1907" s="353"/>
    </row>
    <row r="1908">
      <c r="A1908" s="343">
        <v>44040.0</v>
      </c>
      <c r="B1908" s="356">
        <v>10.0</v>
      </c>
      <c r="C1908" s="356">
        <v>48.0</v>
      </c>
      <c r="D1908" s="356">
        <v>87.0</v>
      </c>
      <c r="E1908" s="356">
        <v>2.0</v>
      </c>
      <c r="F1908" s="356">
        <v>16.0</v>
      </c>
      <c r="G1908" s="356">
        <v>19.0</v>
      </c>
      <c r="H1908" s="356">
        <v>784.0</v>
      </c>
      <c r="I1908" s="356">
        <v>2.0</v>
      </c>
      <c r="J1908" s="356">
        <v>206.0</v>
      </c>
      <c r="K1908" s="356">
        <v>582.0</v>
      </c>
      <c r="L1908" s="356">
        <v>1630.0</v>
      </c>
      <c r="M1908" s="356">
        <v>4.0</v>
      </c>
      <c r="N1908" s="356">
        <v>27.0</v>
      </c>
      <c r="O1908" s="356">
        <v>88.0</v>
      </c>
      <c r="P1908" s="356">
        <v>276.0</v>
      </c>
      <c r="Q1908" s="356">
        <v>2.0</v>
      </c>
      <c r="R1908" s="356">
        <v>17.0</v>
      </c>
      <c r="S1908" s="356">
        <v>108.0</v>
      </c>
      <c r="T1908" s="356">
        <v>155.0</v>
      </c>
      <c r="U1908" s="356">
        <v>33.0</v>
      </c>
      <c r="V1908" s="356">
        <v>126.0</v>
      </c>
      <c r="W1908" s="356">
        <v>182.0</v>
      </c>
      <c r="X1908" s="356">
        <v>13.0</v>
      </c>
      <c r="Y1908" s="356">
        <v>311.0</v>
      </c>
      <c r="Z1908" s="356">
        <v>7.0</v>
      </c>
      <c r="AA1908" s="356">
        <v>12.0</v>
      </c>
      <c r="AB1908" s="356">
        <v>12.0</v>
      </c>
      <c r="AC1908" s="356">
        <v>46.0</v>
      </c>
      <c r="AD1908" s="356">
        <v>22.0</v>
      </c>
      <c r="AE1908" s="356">
        <v>5.0</v>
      </c>
      <c r="AF1908" s="356">
        <v>32.0</v>
      </c>
      <c r="AG1908" s="356">
        <v>3.0</v>
      </c>
      <c r="AH1908" s="356">
        <v>1.0</v>
      </c>
      <c r="AI1908" s="356">
        <v>33.0</v>
      </c>
      <c r="AJ1908" s="353"/>
      <c r="AK1908" s="353"/>
      <c r="AL1908" s="353"/>
      <c r="AM1908" s="353"/>
      <c r="AN1908" s="353"/>
      <c r="AO1908" s="353"/>
      <c r="AP1908" s="353"/>
    </row>
    <row r="1909">
      <c r="A1909" s="343">
        <v>44041.0</v>
      </c>
      <c r="B1909" s="356">
        <v>12.0</v>
      </c>
      <c r="C1909" s="356">
        <v>48.0</v>
      </c>
      <c r="D1909" s="356">
        <v>87.0</v>
      </c>
      <c r="E1909" s="356">
        <v>2.0</v>
      </c>
      <c r="F1909" s="356">
        <v>16.0</v>
      </c>
      <c r="G1909" s="356">
        <v>19.0</v>
      </c>
      <c r="H1909" s="356">
        <v>798.0</v>
      </c>
      <c r="I1909" s="356">
        <v>2.0</v>
      </c>
      <c r="J1909" s="356">
        <v>208.0</v>
      </c>
      <c r="K1909" s="356">
        <v>594.0</v>
      </c>
      <c r="L1909" s="356">
        <v>1663.0</v>
      </c>
      <c r="M1909" s="356">
        <v>4.0</v>
      </c>
      <c r="N1909" s="356">
        <v>27.0</v>
      </c>
      <c r="O1909" s="356">
        <v>88.0</v>
      </c>
      <c r="P1909" s="356">
        <v>280.0</v>
      </c>
      <c r="Q1909" s="356">
        <v>2.0</v>
      </c>
      <c r="R1909" s="356">
        <v>17.0</v>
      </c>
      <c r="S1909" s="356">
        <v>108.0</v>
      </c>
      <c r="T1909" s="356">
        <v>155.0</v>
      </c>
      <c r="U1909" s="356">
        <v>33.0</v>
      </c>
      <c r="V1909" s="356">
        <v>126.0</v>
      </c>
      <c r="W1909" s="356">
        <v>185.0</v>
      </c>
      <c r="X1909" s="356">
        <v>13.0</v>
      </c>
      <c r="Y1909" s="356">
        <v>314.0</v>
      </c>
      <c r="Z1909" s="356">
        <v>7.0</v>
      </c>
      <c r="AA1909" s="356">
        <v>12.0</v>
      </c>
      <c r="AB1909" s="356">
        <v>12.0</v>
      </c>
      <c r="AC1909" s="356">
        <v>46.0</v>
      </c>
      <c r="AD1909" s="356">
        <v>22.0</v>
      </c>
      <c r="AE1909" s="356">
        <v>5.0</v>
      </c>
      <c r="AF1909" s="356">
        <v>32.0</v>
      </c>
      <c r="AG1909" s="356">
        <v>3.0</v>
      </c>
      <c r="AH1909" s="356">
        <v>1.0</v>
      </c>
      <c r="AI1909" s="356">
        <v>34.0</v>
      </c>
      <c r="AJ1909" s="353"/>
      <c r="AK1909" s="353"/>
      <c r="AL1909" s="353"/>
      <c r="AM1909" s="353"/>
      <c r="AN1909" s="353"/>
      <c r="AO1909" s="353"/>
      <c r="AP1909" s="353"/>
    </row>
    <row r="1910">
      <c r="A1910" s="343">
        <v>44042.0</v>
      </c>
      <c r="B1910" s="356">
        <v>12.0</v>
      </c>
      <c r="C1910" s="356">
        <v>48.0</v>
      </c>
      <c r="D1910" s="356">
        <v>89.0</v>
      </c>
      <c r="E1910" s="356">
        <v>2.0</v>
      </c>
      <c r="F1910" s="356">
        <v>18.0</v>
      </c>
      <c r="G1910" s="356">
        <v>19.0</v>
      </c>
      <c r="H1910" s="356">
        <v>817.0</v>
      </c>
      <c r="I1910" s="356">
        <v>4.0</v>
      </c>
      <c r="J1910" s="356">
        <v>210.0</v>
      </c>
      <c r="K1910" s="356">
        <v>606.0</v>
      </c>
      <c r="L1910" s="356">
        <v>1677.0</v>
      </c>
      <c r="M1910" s="356">
        <v>4.0</v>
      </c>
      <c r="N1910" s="356">
        <v>29.0</v>
      </c>
      <c r="O1910" s="356">
        <v>88.0</v>
      </c>
      <c r="P1910" s="356">
        <v>288.0</v>
      </c>
      <c r="Q1910" s="356">
        <v>2.0</v>
      </c>
      <c r="R1910" s="356">
        <v>17.0</v>
      </c>
      <c r="S1910" s="356">
        <v>108.0</v>
      </c>
      <c r="T1910" s="356">
        <v>162.0</v>
      </c>
      <c r="U1910" s="356">
        <v>33.0</v>
      </c>
      <c r="V1910" s="356">
        <v>129.0</v>
      </c>
      <c r="W1910" s="356">
        <v>188.0</v>
      </c>
      <c r="X1910" s="356">
        <v>13.0</v>
      </c>
      <c r="Y1910" s="356">
        <v>316.0</v>
      </c>
      <c r="Z1910" s="356">
        <v>7.0</v>
      </c>
      <c r="AA1910" s="356">
        <v>12.0</v>
      </c>
      <c r="AB1910" s="356">
        <v>12.0</v>
      </c>
      <c r="AC1910" s="356">
        <v>48.0</v>
      </c>
      <c r="AD1910" s="356">
        <v>23.0</v>
      </c>
      <c r="AE1910" s="356">
        <v>6.0</v>
      </c>
      <c r="AF1910" s="356">
        <v>32.0</v>
      </c>
      <c r="AG1910" s="356">
        <v>4.0</v>
      </c>
      <c r="AH1910" s="356">
        <v>1.0</v>
      </c>
      <c r="AI1910" s="356">
        <v>34.0</v>
      </c>
      <c r="AJ1910" s="353"/>
      <c r="AK1910" s="353"/>
      <c r="AL1910" s="353"/>
      <c r="AM1910" s="353"/>
      <c r="AN1910" s="353"/>
      <c r="AO1910" s="353"/>
      <c r="AP1910" s="353"/>
    </row>
    <row r="1911">
      <c r="A1911" s="343">
        <v>44043.0</v>
      </c>
      <c r="B1911" s="356">
        <v>12.0</v>
      </c>
      <c r="C1911" s="356">
        <v>48.0</v>
      </c>
      <c r="D1911" s="356">
        <v>90.0</v>
      </c>
      <c r="E1911" s="356">
        <v>2.0</v>
      </c>
      <c r="F1911" s="356">
        <v>18.0</v>
      </c>
      <c r="G1911" s="356">
        <v>20.0</v>
      </c>
      <c r="H1911" s="356">
        <v>831.0</v>
      </c>
      <c r="I1911" s="356">
        <v>4.0</v>
      </c>
      <c r="J1911" s="356">
        <v>210.0</v>
      </c>
      <c r="K1911" s="356">
        <v>624.0</v>
      </c>
      <c r="L1911" s="356">
        <v>1698.0</v>
      </c>
      <c r="M1911" s="356">
        <v>4.0</v>
      </c>
      <c r="N1911" s="356">
        <v>31.0</v>
      </c>
      <c r="O1911" s="356">
        <v>91.0</v>
      </c>
      <c r="P1911" s="356">
        <v>289.0</v>
      </c>
      <c r="Q1911" s="356">
        <v>2.0</v>
      </c>
      <c r="R1911" s="356">
        <v>17.0</v>
      </c>
      <c r="S1911" s="356">
        <v>110.0</v>
      </c>
      <c r="T1911" s="356">
        <v>162.0</v>
      </c>
      <c r="U1911" s="356">
        <v>34.0</v>
      </c>
      <c r="V1911" s="356">
        <v>132.0</v>
      </c>
      <c r="W1911" s="356">
        <v>194.0</v>
      </c>
      <c r="X1911" s="356">
        <v>13.0</v>
      </c>
      <c r="Y1911" s="356">
        <v>316.0</v>
      </c>
      <c r="Z1911" s="356">
        <v>7.0</v>
      </c>
      <c r="AA1911" s="356">
        <v>12.0</v>
      </c>
      <c r="AB1911" s="356">
        <v>12.0</v>
      </c>
      <c r="AC1911" s="356">
        <v>48.0</v>
      </c>
      <c r="AD1911" s="356">
        <v>23.0</v>
      </c>
      <c r="AE1911" s="356">
        <v>6.0</v>
      </c>
      <c r="AF1911" s="356">
        <v>32.0</v>
      </c>
      <c r="AG1911" s="356">
        <v>4.0</v>
      </c>
      <c r="AH1911" s="356">
        <v>1.0</v>
      </c>
      <c r="AI1911" s="356">
        <v>34.0</v>
      </c>
      <c r="AJ1911" s="353"/>
      <c r="AK1911" s="353"/>
      <c r="AL1911" s="353"/>
      <c r="AM1911" s="353"/>
      <c r="AN1911" s="353"/>
      <c r="AO1911" s="353"/>
      <c r="AP1911" s="353"/>
    </row>
    <row r="1912">
      <c r="A1912" s="343">
        <v>44044.0</v>
      </c>
      <c r="B1912" s="356">
        <v>12.0</v>
      </c>
      <c r="C1912" s="356">
        <v>48.0</v>
      </c>
      <c r="D1912" s="356">
        <v>90.0</v>
      </c>
      <c r="E1912" s="356">
        <v>2.0</v>
      </c>
      <c r="F1912" s="356">
        <v>18.0</v>
      </c>
      <c r="G1912" s="356">
        <v>21.0</v>
      </c>
      <c r="H1912" s="356">
        <v>843.0</v>
      </c>
      <c r="I1912" s="356">
        <v>4.0</v>
      </c>
      <c r="J1912" s="356">
        <v>210.0</v>
      </c>
      <c r="K1912" s="356">
        <v>637.0</v>
      </c>
      <c r="L1912" s="356">
        <v>1719.0</v>
      </c>
      <c r="M1912" s="356">
        <v>4.0</v>
      </c>
      <c r="N1912" s="356">
        <v>32.0</v>
      </c>
      <c r="O1912" s="356">
        <v>91.0</v>
      </c>
      <c r="P1912" s="356">
        <v>295.0</v>
      </c>
      <c r="Q1912" s="356">
        <v>2.0</v>
      </c>
      <c r="R1912" s="356">
        <v>18.0</v>
      </c>
      <c r="S1912" s="356">
        <v>110.0</v>
      </c>
      <c r="T1912" s="356">
        <v>163.0</v>
      </c>
      <c r="U1912" s="356">
        <v>34.0</v>
      </c>
      <c r="V1912" s="356">
        <v>132.0</v>
      </c>
      <c r="W1912" s="356">
        <v>194.0</v>
      </c>
      <c r="X1912" s="356">
        <v>13.0</v>
      </c>
      <c r="Y1912" s="356">
        <v>321.0</v>
      </c>
      <c r="Z1912" s="356">
        <v>7.0</v>
      </c>
      <c r="AA1912" s="356">
        <v>12.0</v>
      </c>
      <c r="AB1912" s="356">
        <v>12.0</v>
      </c>
      <c r="AC1912" s="356">
        <v>48.0</v>
      </c>
      <c r="AD1912" s="356">
        <v>23.0</v>
      </c>
      <c r="AE1912" s="356">
        <v>6.0</v>
      </c>
      <c r="AF1912" s="356">
        <v>32.0</v>
      </c>
      <c r="AG1912" s="356">
        <v>4.0</v>
      </c>
      <c r="AH1912" s="356">
        <v>1.0</v>
      </c>
      <c r="AI1912" s="356">
        <v>35.0</v>
      </c>
      <c r="AJ1912" s="353"/>
      <c r="AK1912" s="353"/>
      <c r="AL1912" s="353"/>
      <c r="AM1912" s="353"/>
      <c r="AN1912" s="353"/>
      <c r="AO1912" s="353"/>
      <c r="AP1912" s="353"/>
    </row>
    <row r="1913">
      <c r="A1913" s="343">
        <v>44045.0</v>
      </c>
      <c r="B1913" s="356">
        <v>15.0</v>
      </c>
      <c r="C1913" s="356">
        <v>48.0</v>
      </c>
      <c r="D1913" s="356">
        <v>90.0</v>
      </c>
      <c r="E1913" s="356">
        <v>2.0</v>
      </c>
      <c r="F1913" s="356">
        <v>19.0</v>
      </c>
      <c r="G1913" s="356">
        <v>21.0</v>
      </c>
      <c r="H1913" s="356">
        <v>844.0</v>
      </c>
      <c r="I1913" s="356">
        <v>4.0</v>
      </c>
      <c r="J1913" s="356">
        <v>210.0</v>
      </c>
      <c r="K1913" s="356">
        <v>655.0</v>
      </c>
      <c r="L1913" s="356">
        <v>1719.0</v>
      </c>
      <c r="M1913" s="356">
        <v>4.0</v>
      </c>
      <c r="N1913" s="356">
        <v>36.0</v>
      </c>
      <c r="O1913" s="356">
        <v>91.0</v>
      </c>
      <c r="P1913" s="356">
        <v>295.0</v>
      </c>
      <c r="Q1913" s="356">
        <v>2.0</v>
      </c>
      <c r="R1913" s="356">
        <v>18.0</v>
      </c>
      <c r="S1913" s="356">
        <v>115.0</v>
      </c>
      <c r="T1913" s="356">
        <v>163.0</v>
      </c>
      <c r="U1913" s="356">
        <v>34.0</v>
      </c>
      <c r="V1913" s="356">
        <v>133.0</v>
      </c>
      <c r="W1913" s="356">
        <v>201.0</v>
      </c>
      <c r="X1913" s="356">
        <v>13.0</v>
      </c>
      <c r="Y1913" s="356">
        <v>321.0</v>
      </c>
      <c r="Z1913" s="356">
        <v>7.0</v>
      </c>
      <c r="AA1913" s="356">
        <v>13.0</v>
      </c>
      <c r="AB1913" s="356">
        <v>12.0</v>
      </c>
      <c r="AC1913" s="356">
        <v>49.0</v>
      </c>
      <c r="AD1913" s="356">
        <v>23.0</v>
      </c>
      <c r="AE1913" s="356">
        <v>6.0</v>
      </c>
      <c r="AF1913" s="356">
        <v>33.0</v>
      </c>
      <c r="AG1913" s="356">
        <v>4.0</v>
      </c>
      <c r="AH1913" s="356">
        <v>1.0</v>
      </c>
      <c r="AI1913" s="356">
        <v>35.0</v>
      </c>
      <c r="AJ1913" s="353"/>
      <c r="AK1913" s="353"/>
      <c r="AL1913" s="353"/>
      <c r="AM1913" s="353"/>
      <c r="AN1913" s="353"/>
      <c r="AO1913" s="353"/>
      <c r="AP1913" s="353"/>
    </row>
    <row r="1914">
      <c r="A1914" s="343">
        <v>44046.0</v>
      </c>
      <c r="B1914" s="356">
        <v>17.0</v>
      </c>
      <c r="C1914" s="356">
        <v>48.0</v>
      </c>
      <c r="D1914" s="356">
        <v>92.0</v>
      </c>
      <c r="E1914" s="356">
        <v>2.0</v>
      </c>
      <c r="F1914" s="356">
        <v>19.0</v>
      </c>
      <c r="G1914" s="356">
        <v>21.0</v>
      </c>
      <c r="H1914" s="356">
        <v>860.0</v>
      </c>
      <c r="I1914" s="356">
        <v>4.0</v>
      </c>
      <c r="J1914" s="356">
        <v>210.0</v>
      </c>
      <c r="K1914" s="356">
        <v>665.0</v>
      </c>
      <c r="L1914" s="356">
        <v>1741.0</v>
      </c>
      <c r="M1914" s="356">
        <v>4.0</v>
      </c>
      <c r="N1914" s="356">
        <v>40.0</v>
      </c>
      <c r="O1914" s="356">
        <v>91.0</v>
      </c>
      <c r="P1914" s="356">
        <v>295.0</v>
      </c>
      <c r="Q1914" s="356">
        <v>2.0</v>
      </c>
      <c r="R1914" s="356">
        <v>19.0</v>
      </c>
      <c r="S1914" s="356">
        <v>117.0</v>
      </c>
      <c r="T1914" s="356">
        <v>165.0</v>
      </c>
      <c r="U1914" s="356">
        <v>34.0</v>
      </c>
      <c r="V1914" s="356">
        <v>134.0</v>
      </c>
      <c r="W1914" s="356">
        <v>203.0</v>
      </c>
      <c r="X1914" s="356">
        <v>14.0</v>
      </c>
      <c r="Y1914" s="356">
        <v>321.0</v>
      </c>
      <c r="Z1914" s="356">
        <v>7.0</v>
      </c>
      <c r="AA1914" s="356">
        <v>13.0</v>
      </c>
      <c r="AB1914" s="356">
        <v>13.0</v>
      </c>
      <c r="AC1914" s="356">
        <v>49.0</v>
      </c>
      <c r="AD1914" s="356">
        <v>23.0</v>
      </c>
      <c r="AE1914" s="356">
        <v>6.0</v>
      </c>
      <c r="AF1914" s="356">
        <v>33.0</v>
      </c>
      <c r="AG1914" s="356">
        <v>4.0</v>
      </c>
      <c r="AH1914" s="356">
        <v>1.0</v>
      </c>
      <c r="AI1914" s="356">
        <v>35.0</v>
      </c>
      <c r="AJ1914" s="353"/>
      <c r="AK1914" s="353"/>
      <c r="AL1914" s="353"/>
      <c r="AM1914" s="353"/>
      <c r="AN1914" s="353"/>
      <c r="AO1914" s="353"/>
      <c r="AP1914" s="353"/>
    </row>
    <row r="1915">
      <c r="A1915" s="343">
        <v>44047.0</v>
      </c>
      <c r="B1915" s="356">
        <v>17.0</v>
      </c>
      <c r="C1915" s="356">
        <v>48.0</v>
      </c>
      <c r="D1915" s="356">
        <v>93.0</v>
      </c>
      <c r="E1915" s="356">
        <v>2.0</v>
      </c>
      <c r="F1915" s="356">
        <v>20.0</v>
      </c>
      <c r="G1915" s="356">
        <v>21.0</v>
      </c>
      <c r="H1915" s="356">
        <v>874.0</v>
      </c>
      <c r="I1915" s="356">
        <v>4.0</v>
      </c>
      <c r="J1915" s="356">
        <v>216.0</v>
      </c>
      <c r="K1915" s="356">
        <v>665.0</v>
      </c>
      <c r="L1915" s="356">
        <v>1781.0</v>
      </c>
      <c r="M1915" s="356">
        <v>4.0</v>
      </c>
      <c r="N1915" s="356">
        <v>41.0</v>
      </c>
      <c r="O1915" s="356">
        <v>91.0</v>
      </c>
      <c r="P1915" s="356">
        <v>297.0</v>
      </c>
      <c r="Q1915" s="356">
        <v>2.0</v>
      </c>
      <c r="R1915" s="356">
        <v>19.0</v>
      </c>
      <c r="S1915" s="356">
        <v>118.0</v>
      </c>
      <c r="T1915" s="356">
        <v>169.0</v>
      </c>
      <c r="U1915" s="356">
        <v>34.0</v>
      </c>
      <c r="V1915" s="356">
        <v>134.0</v>
      </c>
      <c r="W1915" s="356">
        <v>209.0</v>
      </c>
      <c r="X1915" s="356">
        <v>14.0</v>
      </c>
      <c r="Y1915" s="356">
        <v>328.0</v>
      </c>
      <c r="Z1915" s="356">
        <v>7.0</v>
      </c>
      <c r="AA1915" s="356">
        <v>13.0</v>
      </c>
      <c r="AB1915" s="356">
        <v>13.0</v>
      </c>
      <c r="AC1915" s="356">
        <v>49.0</v>
      </c>
      <c r="AD1915" s="356">
        <v>23.0</v>
      </c>
      <c r="AE1915" s="356">
        <v>6.0</v>
      </c>
      <c r="AF1915" s="356">
        <v>33.0</v>
      </c>
      <c r="AG1915" s="356">
        <v>5.0</v>
      </c>
      <c r="AH1915" s="356">
        <v>1.0</v>
      </c>
      <c r="AI1915" s="356">
        <v>37.0</v>
      </c>
      <c r="AJ1915" s="353"/>
      <c r="AK1915" s="353"/>
      <c r="AL1915" s="353"/>
      <c r="AM1915" s="353"/>
      <c r="AN1915" s="353"/>
      <c r="AO1915" s="353"/>
      <c r="AP1915" s="353"/>
    </row>
    <row r="1916">
      <c r="A1916" s="343">
        <v>44048.0</v>
      </c>
      <c r="B1916" s="356">
        <v>18.0</v>
      </c>
      <c r="C1916" s="356">
        <v>48.0</v>
      </c>
      <c r="D1916" s="356">
        <v>93.0</v>
      </c>
      <c r="E1916" s="356">
        <v>2.0</v>
      </c>
      <c r="F1916" s="356">
        <v>20.0</v>
      </c>
      <c r="G1916" s="356">
        <v>21.0</v>
      </c>
      <c r="H1916" s="356">
        <v>888.0</v>
      </c>
      <c r="I1916" s="356">
        <v>4.0</v>
      </c>
      <c r="J1916" s="356">
        <v>216.0</v>
      </c>
      <c r="K1916" s="356">
        <v>680.0</v>
      </c>
      <c r="L1916" s="356">
        <v>1799.0</v>
      </c>
      <c r="M1916" s="356">
        <v>4.0</v>
      </c>
      <c r="N1916" s="356">
        <v>41.0</v>
      </c>
      <c r="O1916" s="356">
        <v>91.0</v>
      </c>
      <c r="P1916" s="356">
        <v>298.0</v>
      </c>
      <c r="Q1916" s="356">
        <v>2.0</v>
      </c>
      <c r="R1916" s="356">
        <v>19.0</v>
      </c>
      <c r="S1916" s="356">
        <v>121.0</v>
      </c>
      <c r="T1916" s="356">
        <v>175.0</v>
      </c>
      <c r="U1916" s="356">
        <v>34.0</v>
      </c>
      <c r="V1916" s="356">
        <v>134.0</v>
      </c>
      <c r="W1916" s="356">
        <v>211.0</v>
      </c>
      <c r="X1916" s="356">
        <v>16.0</v>
      </c>
      <c r="Y1916" s="356">
        <v>329.0</v>
      </c>
      <c r="Z1916" s="356">
        <v>7.0</v>
      </c>
      <c r="AA1916" s="356">
        <v>13.0</v>
      </c>
      <c r="AB1916" s="356">
        <v>13.0</v>
      </c>
      <c r="AC1916" s="356">
        <v>49.0</v>
      </c>
      <c r="AD1916" s="356">
        <v>23.0</v>
      </c>
      <c r="AE1916" s="356">
        <v>6.0</v>
      </c>
      <c r="AF1916" s="356">
        <v>33.0</v>
      </c>
      <c r="AG1916" s="356">
        <v>5.0</v>
      </c>
      <c r="AH1916" s="356">
        <v>1.0</v>
      </c>
      <c r="AI1916" s="356">
        <v>38.0</v>
      </c>
      <c r="AJ1916" s="353"/>
      <c r="AK1916" s="353"/>
      <c r="AL1916" s="353"/>
      <c r="AM1916" s="353"/>
      <c r="AN1916" s="353"/>
      <c r="AO1916" s="353"/>
      <c r="AP1916" s="353"/>
    </row>
    <row r="1917">
      <c r="A1917" s="343">
        <v>44049.0</v>
      </c>
      <c r="B1917" s="356">
        <v>18.0</v>
      </c>
      <c r="C1917" s="356">
        <v>48.0</v>
      </c>
      <c r="D1917" s="356">
        <v>94.0</v>
      </c>
      <c r="E1917" s="356">
        <v>2.0</v>
      </c>
      <c r="F1917" s="356">
        <v>20.0</v>
      </c>
      <c r="G1917" s="356">
        <v>21.0</v>
      </c>
      <c r="H1917" s="356">
        <v>901.0</v>
      </c>
      <c r="I1917" s="356">
        <v>4.0</v>
      </c>
      <c r="J1917" s="356">
        <v>217.0</v>
      </c>
      <c r="K1917" s="356">
        <v>700.0</v>
      </c>
      <c r="L1917" s="356">
        <v>1817.0</v>
      </c>
      <c r="M1917" s="356">
        <v>4.0</v>
      </c>
      <c r="N1917" s="356">
        <v>42.0</v>
      </c>
      <c r="O1917" s="356">
        <v>95.0</v>
      </c>
      <c r="P1917" s="356">
        <v>298.0</v>
      </c>
      <c r="Q1917" s="356">
        <v>2.0</v>
      </c>
      <c r="R1917" s="356">
        <v>19.0</v>
      </c>
      <c r="S1917" s="356">
        <v>122.0</v>
      </c>
      <c r="T1917" s="356">
        <v>179.0</v>
      </c>
      <c r="U1917" s="356">
        <v>34.0</v>
      </c>
      <c r="V1917" s="356">
        <v>135.0</v>
      </c>
      <c r="W1917" s="356">
        <v>212.0</v>
      </c>
      <c r="X1917" s="356">
        <v>16.0</v>
      </c>
      <c r="Y1917" s="356">
        <v>330.0</v>
      </c>
      <c r="Z1917" s="356">
        <v>7.0</v>
      </c>
      <c r="AA1917" s="356">
        <v>13.0</v>
      </c>
      <c r="AB1917" s="356">
        <v>13.0</v>
      </c>
      <c r="AC1917" s="356">
        <v>49.0</v>
      </c>
      <c r="AD1917" s="356">
        <v>25.0</v>
      </c>
      <c r="AE1917" s="356">
        <v>6.0</v>
      </c>
      <c r="AF1917" s="356">
        <v>34.0</v>
      </c>
      <c r="AG1917" s="356">
        <v>5.0</v>
      </c>
      <c r="AH1917" s="356">
        <v>1.0</v>
      </c>
      <c r="AI1917" s="356">
        <v>38.0</v>
      </c>
      <c r="AJ1917" s="353"/>
      <c r="AK1917" s="353"/>
      <c r="AL1917" s="353"/>
      <c r="AM1917" s="353"/>
      <c r="AN1917" s="353"/>
      <c r="AO1917" s="353"/>
      <c r="AP1917" s="353"/>
    </row>
    <row r="1918">
      <c r="A1918" s="343">
        <v>44050.0</v>
      </c>
      <c r="B1918" s="356">
        <v>18.0</v>
      </c>
      <c r="C1918" s="356">
        <v>49.0</v>
      </c>
      <c r="D1918" s="356">
        <v>95.0</v>
      </c>
      <c r="E1918" s="356">
        <v>2.0</v>
      </c>
      <c r="F1918" s="356">
        <v>20.0</v>
      </c>
      <c r="G1918" s="356">
        <v>21.0</v>
      </c>
      <c r="H1918" s="356">
        <v>913.0</v>
      </c>
      <c r="I1918" s="356">
        <v>4.0</v>
      </c>
      <c r="J1918" s="356">
        <v>221.0</v>
      </c>
      <c r="K1918" s="356">
        <v>709.0</v>
      </c>
      <c r="L1918" s="356">
        <v>1834.0</v>
      </c>
      <c r="M1918" s="356">
        <v>4.0</v>
      </c>
      <c r="N1918" s="356">
        <v>46.0</v>
      </c>
      <c r="O1918" s="356">
        <v>96.0</v>
      </c>
      <c r="P1918" s="356">
        <v>301.0</v>
      </c>
      <c r="Q1918" s="356">
        <v>2.0</v>
      </c>
      <c r="R1918" s="356">
        <v>19.0</v>
      </c>
      <c r="S1918" s="356">
        <v>122.0</v>
      </c>
      <c r="T1918" s="356">
        <v>183.0</v>
      </c>
      <c r="U1918" s="356">
        <v>34.0</v>
      </c>
      <c r="V1918" s="356">
        <v>138.0</v>
      </c>
      <c r="W1918" s="356">
        <v>221.0</v>
      </c>
      <c r="X1918" s="356">
        <v>16.0</v>
      </c>
      <c r="Y1918" s="356">
        <v>334.0</v>
      </c>
      <c r="Z1918" s="356">
        <v>7.0</v>
      </c>
      <c r="AA1918" s="356">
        <v>13.0</v>
      </c>
      <c r="AB1918" s="356">
        <v>13.0</v>
      </c>
      <c r="AC1918" s="356">
        <v>49.0</v>
      </c>
      <c r="AD1918" s="356">
        <v>25.0</v>
      </c>
      <c r="AE1918" s="356">
        <v>6.0</v>
      </c>
      <c r="AF1918" s="356">
        <v>34.0</v>
      </c>
      <c r="AG1918" s="356">
        <v>5.0</v>
      </c>
      <c r="AH1918" s="356">
        <v>1.0</v>
      </c>
      <c r="AI1918" s="356">
        <v>38.0</v>
      </c>
      <c r="AJ1918" s="353"/>
      <c r="AK1918" s="353"/>
      <c r="AL1918" s="353"/>
      <c r="AM1918" s="353"/>
      <c r="AN1918" s="353"/>
      <c r="AO1918" s="353"/>
      <c r="AP1918" s="353"/>
    </row>
    <row r="1919">
      <c r="A1919" s="343">
        <v>44051.0</v>
      </c>
      <c r="B1919" s="356">
        <v>18.0</v>
      </c>
      <c r="C1919" s="356">
        <v>49.0</v>
      </c>
      <c r="D1919" s="356">
        <v>96.0</v>
      </c>
      <c r="E1919" s="356">
        <v>2.0</v>
      </c>
      <c r="F1919" s="356">
        <v>21.0</v>
      </c>
      <c r="G1919" s="356">
        <v>23.0</v>
      </c>
      <c r="H1919" s="356">
        <v>924.0</v>
      </c>
      <c r="I1919" s="356">
        <v>4.0</v>
      </c>
      <c r="J1919" s="356">
        <v>224.0</v>
      </c>
      <c r="K1919" s="356">
        <v>720.0</v>
      </c>
      <c r="L1919" s="356">
        <v>1856.0</v>
      </c>
      <c r="M1919" s="356">
        <v>4.0</v>
      </c>
      <c r="N1919" s="356">
        <v>47.0</v>
      </c>
      <c r="O1919" s="356">
        <v>96.0</v>
      </c>
      <c r="P1919" s="356">
        <v>303.0</v>
      </c>
      <c r="Q1919" s="356">
        <v>2.0</v>
      </c>
      <c r="R1919" s="356">
        <v>23.0</v>
      </c>
      <c r="S1919" s="356">
        <v>123.0</v>
      </c>
      <c r="T1919" s="356">
        <v>185.0</v>
      </c>
      <c r="U1919" s="356">
        <v>34.0</v>
      </c>
      <c r="V1919" s="356">
        <v>138.0</v>
      </c>
      <c r="W1919" s="356">
        <v>222.0</v>
      </c>
      <c r="X1919" s="356">
        <v>17.0</v>
      </c>
      <c r="Y1919" s="356">
        <v>334.0</v>
      </c>
      <c r="Z1919" s="356">
        <v>7.0</v>
      </c>
      <c r="AA1919" s="356">
        <v>13.0</v>
      </c>
      <c r="AB1919" s="356">
        <v>13.0</v>
      </c>
      <c r="AC1919" s="356">
        <v>50.0</v>
      </c>
      <c r="AD1919" s="356">
        <v>25.0</v>
      </c>
      <c r="AE1919" s="356">
        <v>6.0</v>
      </c>
      <c r="AF1919" s="356">
        <v>35.0</v>
      </c>
      <c r="AG1919" s="356">
        <v>5.0</v>
      </c>
      <c r="AH1919" s="356">
        <v>1.0</v>
      </c>
      <c r="AI1919" s="356">
        <v>38.0</v>
      </c>
      <c r="AJ1919" s="353"/>
      <c r="AK1919" s="353"/>
      <c r="AL1919" s="353"/>
      <c r="AM1919" s="353"/>
      <c r="AN1919" s="353"/>
      <c r="AO1919" s="353"/>
      <c r="AP1919" s="353"/>
    </row>
    <row r="1920">
      <c r="A1920" s="345">
        <v>44052.0</v>
      </c>
      <c r="B1920" s="356">
        <v>19.0</v>
      </c>
      <c r="C1920" s="356">
        <v>49.0</v>
      </c>
      <c r="D1920" s="356">
        <v>96.0</v>
      </c>
      <c r="E1920" s="356">
        <v>2.0</v>
      </c>
      <c r="F1920" s="356">
        <v>21.0</v>
      </c>
      <c r="G1920" s="356">
        <v>24.0</v>
      </c>
      <c r="H1920" s="356">
        <v>930.0</v>
      </c>
      <c r="I1920" s="356">
        <v>4.0</v>
      </c>
      <c r="J1920" s="356">
        <v>228.0</v>
      </c>
      <c r="K1920" s="356">
        <v>723.0</v>
      </c>
      <c r="L1920" s="356">
        <v>1877.0</v>
      </c>
      <c r="M1920" s="356">
        <v>4.0</v>
      </c>
      <c r="N1920" s="356">
        <v>51.0</v>
      </c>
      <c r="O1920" s="356">
        <v>96.0</v>
      </c>
      <c r="P1920" s="356">
        <v>306.0</v>
      </c>
      <c r="Q1920" s="356">
        <v>2.0</v>
      </c>
      <c r="R1920" s="356">
        <v>24.0</v>
      </c>
      <c r="S1920" s="356">
        <v>123.0</v>
      </c>
      <c r="T1920" s="356">
        <v>196.0</v>
      </c>
      <c r="U1920" s="356">
        <v>34.0</v>
      </c>
      <c r="V1920" s="356">
        <v>140.0</v>
      </c>
      <c r="W1920" s="356">
        <v>224.0</v>
      </c>
      <c r="X1920" s="356">
        <v>17.0</v>
      </c>
      <c r="Y1920" s="356">
        <v>335.0</v>
      </c>
      <c r="Z1920" s="356">
        <v>7.0</v>
      </c>
      <c r="AA1920" s="356">
        <v>13.0</v>
      </c>
      <c r="AB1920" s="356">
        <v>14.0</v>
      </c>
      <c r="AC1920" s="356">
        <v>52.0</v>
      </c>
      <c r="AD1920" s="356">
        <v>25.0</v>
      </c>
      <c r="AE1920" s="356">
        <v>6.0</v>
      </c>
      <c r="AF1920" s="356">
        <v>35.0</v>
      </c>
      <c r="AG1920" s="356">
        <v>5.0</v>
      </c>
      <c r="AH1920" s="356">
        <v>1.0</v>
      </c>
      <c r="AI1920" s="356">
        <v>40.0</v>
      </c>
      <c r="AJ1920" s="353"/>
      <c r="AK1920" s="353"/>
      <c r="AL1920" s="353"/>
      <c r="AM1920" s="353"/>
      <c r="AN1920" s="353"/>
      <c r="AO1920" s="353"/>
      <c r="AP1920" s="353"/>
    </row>
    <row r="1921">
      <c r="A1921" s="345">
        <v>44053.0</v>
      </c>
      <c r="B1921" s="356">
        <v>19.0</v>
      </c>
      <c r="C1921" s="356">
        <v>49.0</v>
      </c>
      <c r="D1921" s="356">
        <v>96.0</v>
      </c>
      <c r="E1921" s="356">
        <v>2.0</v>
      </c>
      <c r="F1921" s="356">
        <v>22.0</v>
      </c>
      <c r="G1921" s="356">
        <v>25.0</v>
      </c>
      <c r="H1921" s="356">
        <v>932.0</v>
      </c>
      <c r="I1921" s="356">
        <v>4.0</v>
      </c>
      <c r="J1921" s="356">
        <v>228.0</v>
      </c>
      <c r="K1921" s="356">
        <v>728.0</v>
      </c>
      <c r="L1921" s="356">
        <v>1894.0</v>
      </c>
      <c r="M1921" s="356">
        <v>4.0</v>
      </c>
      <c r="N1921" s="356">
        <v>55.0</v>
      </c>
      <c r="O1921" s="356">
        <v>96.0</v>
      </c>
      <c r="P1921" s="356">
        <v>307.0</v>
      </c>
      <c r="Q1921" s="356">
        <v>2.0</v>
      </c>
      <c r="R1921" s="356">
        <v>24.0</v>
      </c>
      <c r="S1921" s="356">
        <v>125.0</v>
      </c>
      <c r="T1921" s="356">
        <v>199.0</v>
      </c>
      <c r="U1921" s="356">
        <v>34.0</v>
      </c>
      <c r="V1921" s="356">
        <v>140.0</v>
      </c>
      <c r="W1921" s="356">
        <v>225.0</v>
      </c>
      <c r="X1921" s="356">
        <v>17.0</v>
      </c>
      <c r="Y1921" s="356">
        <v>335.0</v>
      </c>
      <c r="Z1921" s="356">
        <v>7.0</v>
      </c>
      <c r="AA1921" s="356">
        <v>13.0</v>
      </c>
      <c r="AB1921" s="356">
        <v>14.0</v>
      </c>
      <c r="AC1921" s="356">
        <v>56.0</v>
      </c>
      <c r="AD1921" s="356">
        <v>25.0</v>
      </c>
      <c r="AE1921" s="356">
        <v>6.0</v>
      </c>
      <c r="AF1921" s="356">
        <v>35.0</v>
      </c>
      <c r="AG1921" s="356">
        <v>5.0</v>
      </c>
      <c r="AH1921" s="356">
        <v>1.0</v>
      </c>
      <c r="AI1921" s="356">
        <v>41.0</v>
      </c>
      <c r="AJ1921" s="353"/>
      <c r="AK1921" s="353"/>
      <c r="AL1921" s="353"/>
      <c r="AM1921" s="353"/>
      <c r="AN1921" s="353"/>
      <c r="AO1921" s="353"/>
      <c r="AP1921" s="353"/>
    </row>
    <row r="1922">
      <c r="A1922" s="345">
        <v>44054.0</v>
      </c>
      <c r="B1922" s="356">
        <v>19.0</v>
      </c>
      <c r="C1922" s="356">
        <v>49.0</v>
      </c>
      <c r="D1922" s="356">
        <v>96.0</v>
      </c>
      <c r="E1922" s="356">
        <v>2.0</v>
      </c>
      <c r="F1922" s="356">
        <v>22.0</v>
      </c>
      <c r="G1922" s="356">
        <v>25.0</v>
      </c>
      <c r="H1922" s="356">
        <v>944.0</v>
      </c>
      <c r="I1922" s="356">
        <v>4.0</v>
      </c>
      <c r="J1922" s="356">
        <v>232.0</v>
      </c>
      <c r="K1922" s="356">
        <v>731.0</v>
      </c>
      <c r="L1922" s="356">
        <v>1915.0</v>
      </c>
      <c r="M1922" s="356">
        <v>4.0</v>
      </c>
      <c r="N1922" s="356">
        <v>58.0</v>
      </c>
      <c r="O1922" s="356">
        <v>97.0</v>
      </c>
      <c r="P1922" s="356">
        <v>308.0</v>
      </c>
      <c r="Q1922" s="356">
        <v>2.0</v>
      </c>
      <c r="R1922" s="356">
        <v>24.0</v>
      </c>
      <c r="S1922" s="356">
        <v>128.0</v>
      </c>
      <c r="T1922" s="356">
        <v>201.0</v>
      </c>
      <c r="U1922" s="356">
        <v>34.0</v>
      </c>
      <c r="V1922" s="356">
        <v>143.0</v>
      </c>
      <c r="W1922" s="356">
        <v>229.0</v>
      </c>
      <c r="X1922" s="356">
        <v>17.0</v>
      </c>
      <c r="Y1922" s="356">
        <v>337.0</v>
      </c>
      <c r="Z1922" s="356">
        <v>7.0</v>
      </c>
      <c r="AA1922" s="356">
        <v>13.0</v>
      </c>
      <c r="AB1922" s="356">
        <v>14.0</v>
      </c>
      <c r="AC1922" s="356">
        <v>56.0</v>
      </c>
      <c r="AD1922" s="356">
        <v>25.0</v>
      </c>
      <c r="AE1922" s="356">
        <v>6.0</v>
      </c>
      <c r="AF1922" s="356">
        <v>35.0</v>
      </c>
      <c r="AG1922" s="356">
        <v>5.0</v>
      </c>
      <c r="AH1922" s="356">
        <v>1.0</v>
      </c>
      <c r="AI1922" s="356">
        <v>41.0</v>
      </c>
      <c r="AJ1922" s="353"/>
      <c r="AK1922" s="353"/>
      <c r="AL1922" s="353"/>
      <c r="AM1922" s="353"/>
      <c r="AN1922" s="353"/>
      <c r="AO1922" s="353"/>
      <c r="AP1922" s="353"/>
    </row>
    <row r="1923">
      <c r="A1923" s="362">
        <v>44055.0</v>
      </c>
      <c r="B1923" s="356">
        <v>21.0</v>
      </c>
      <c r="C1923" s="356">
        <v>49.0</v>
      </c>
      <c r="D1923" s="356">
        <v>98.0</v>
      </c>
      <c r="E1923" s="356">
        <v>2.0</v>
      </c>
      <c r="F1923" s="356">
        <v>24.0</v>
      </c>
      <c r="G1923" s="356">
        <v>26.0</v>
      </c>
      <c r="H1923" s="356">
        <v>959.0</v>
      </c>
      <c r="I1923" s="356">
        <v>4.0</v>
      </c>
      <c r="J1923" s="356">
        <v>233.0</v>
      </c>
      <c r="K1923" s="356">
        <v>751.0</v>
      </c>
      <c r="L1923" s="356">
        <v>1931.0</v>
      </c>
      <c r="M1923" s="356">
        <v>4.0</v>
      </c>
      <c r="N1923" s="356">
        <v>60.0</v>
      </c>
      <c r="O1923" s="356">
        <v>97.0</v>
      </c>
      <c r="P1923" s="356">
        <v>310.0</v>
      </c>
      <c r="Q1923" s="356">
        <v>2.0</v>
      </c>
      <c r="R1923" s="356">
        <v>25.0</v>
      </c>
      <c r="S1923" s="356">
        <v>129.0</v>
      </c>
      <c r="T1923" s="356">
        <v>203.0</v>
      </c>
      <c r="U1923" s="356">
        <v>36.0</v>
      </c>
      <c r="V1923" s="356">
        <v>143.0</v>
      </c>
      <c r="W1923" s="356">
        <v>231.0</v>
      </c>
      <c r="X1923" s="356">
        <v>18.0</v>
      </c>
      <c r="Y1923" s="356">
        <v>338.0</v>
      </c>
      <c r="Z1923" s="356">
        <v>7.0</v>
      </c>
      <c r="AA1923" s="356">
        <v>13.0</v>
      </c>
      <c r="AB1923" s="356">
        <v>14.0</v>
      </c>
      <c r="AC1923" s="356">
        <v>59.0</v>
      </c>
      <c r="AD1923" s="356">
        <v>25.0</v>
      </c>
      <c r="AE1923" s="356">
        <v>7.0</v>
      </c>
      <c r="AF1923" s="356">
        <v>35.0</v>
      </c>
      <c r="AG1923" s="356">
        <v>6.0</v>
      </c>
      <c r="AH1923" s="356">
        <v>1.0</v>
      </c>
      <c r="AI1923" s="356">
        <v>42.0</v>
      </c>
      <c r="AJ1923" s="353"/>
      <c r="AK1923" s="353"/>
      <c r="AL1923" s="353"/>
      <c r="AM1923" s="353"/>
      <c r="AN1923" s="353"/>
      <c r="AO1923" s="353"/>
      <c r="AP1923" s="353"/>
    </row>
    <row r="1924">
      <c r="A1924" s="345">
        <v>44056.0</v>
      </c>
      <c r="B1924" s="356">
        <v>22.0</v>
      </c>
      <c r="C1924" s="356">
        <v>49.0</v>
      </c>
      <c r="D1924" s="356">
        <v>98.0</v>
      </c>
      <c r="E1924" s="356">
        <v>2.0</v>
      </c>
      <c r="F1924" s="356">
        <v>24.0</v>
      </c>
      <c r="G1924" s="356">
        <v>26.0</v>
      </c>
      <c r="H1924" s="356">
        <v>970.0</v>
      </c>
      <c r="I1924" s="356">
        <v>4.0</v>
      </c>
      <c r="J1924" s="356">
        <v>234.0</v>
      </c>
      <c r="K1924" s="356">
        <v>765.0</v>
      </c>
      <c r="L1924" s="356">
        <v>1953.0</v>
      </c>
      <c r="M1924" s="356">
        <v>4.0</v>
      </c>
      <c r="N1924" s="356">
        <v>61.0</v>
      </c>
      <c r="O1924" s="356">
        <v>99.0</v>
      </c>
      <c r="P1924" s="356">
        <v>314.0</v>
      </c>
      <c r="Q1924" s="356">
        <v>2.0</v>
      </c>
      <c r="R1924" s="356">
        <v>26.0</v>
      </c>
      <c r="S1924" s="356">
        <v>129.0</v>
      </c>
      <c r="T1924" s="356">
        <v>203.0</v>
      </c>
      <c r="U1924" s="356">
        <v>37.0</v>
      </c>
      <c r="V1924" s="356">
        <v>143.0</v>
      </c>
      <c r="W1924" s="356">
        <v>236.0</v>
      </c>
      <c r="X1924" s="356">
        <v>18.0</v>
      </c>
      <c r="Y1924" s="356">
        <v>339.0</v>
      </c>
      <c r="Z1924" s="356">
        <v>7.0</v>
      </c>
      <c r="AA1924" s="356">
        <v>13.0</v>
      </c>
      <c r="AB1924" s="356">
        <v>14.0</v>
      </c>
      <c r="AC1924" s="356">
        <v>59.0</v>
      </c>
      <c r="AD1924" s="356">
        <v>25.0</v>
      </c>
      <c r="AE1924" s="356">
        <v>7.0</v>
      </c>
      <c r="AF1924" s="356">
        <v>35.0</v>
      </c>
      <c r="AG1924" s="356">
        <v>7.0</v>
      </c>
      <c r="AH1924" s="356">
        <v>1.0</v>
      </c>
      <c r="AI1924" s="356">
        <v>42.0</v>
      </c>
      <c r="AJ1924" s="353"/>
      <c r="AK1924" s="353"/>
      <c r="AL1924" s="353"/>
      <c r="AM1924" s="353"/>
      <c r="AN1924" s="353"/>
      <c r="AO1924" s="353"/>
      <c r="AP1924" s="353"/>
    </row>
    <row r="1925">
      <c r="A1925" s="345">
        <v>44057.0</v>
      </c>
      <c r="B1925" s="356">
        <v>24.0</v>
      </c>
      <c r="C1925" s="356">
        <v>49.0</v>
      </c>
      <c r="D1925" s="356">
        <v>99.0</v>
      </c>
      <c r="E1925" s="356">
        <v>2.0</v>
      </c>
      <c r="F1925" s="356">
        <v>24.0</v>
      </c>
      <c r="G1925" s="356">
        <v>28.0</v>
      </c>
      <c r="H1925" s="356">
        <v>974.0</v>
      </c>
      <c r="I1925" s="356">
        <v>4.0</v>
      </c>
      <c r="J1925" s="356">
        <v>235.0</v>
      </c>
      <c r="K1925" s="356">
        <v>774.0</v>
      </c>
      <c r="L1925" s="356">
        <v>1967.0</v>
      </c>
      <c r="M1925" s="356">
        <v>4.0</v>
      </c>
      <c r="N1925" s="356">
        <v>65.0</v>
      </c>
      <c r="O1925" s="356">
        <v>100.0</v>
      </c>
      <c r="P1925" s="356">
        <v>316.0</v>
      </c>
      <c r="Q1925" s="356">
        <v>2.0</v>
      </c>
      <c r="R1925" s="356">
        <v>26.0</v>
      </c>
      <c r="S1925" s="356">
        <v>129.0</v>
      </c>
      <c r="T1925" s="356">
        <v>205.0</v>
      </c>
      <c r="U1925" s="356">
        <v>38.0</v>
      </c>
      <c r="V1925" s="356">
        <v>143.0</v>
      </c>
      <c r="W1925" s="356">
        <v>240.0</v>
      </c>
      <c r="X1925" s="356">
        <v>18.0</v>
      </c>
      <c r="Y1925" s="356">
        <v>343.0</v>
      </c>
      <c r="Z1925" s="356">
        <v>7.0</v>
      </c>
      <c r="AA1925" s="356">
        <v>13.0</v>
      </c>
      <c r="AB1925" s="356">
        <v>14.0</v>
      </c>
      <c r="AC1925" s="356">
        <v>59.0</v>
      </c>
      <c r="AD1925" s="356">
        <v>25.0</v>
      </c>
      <c r="AE1925" s="356">
        <v>7.0</v>
      </c>
      <c r="AF1925" s="356">
        <v>35.0</v>
      </c>
      <c r="AG1925" s="356">
        <v>7.0</v>
      </c>
      <c r="AH1925" s="356">
        <v>1.0</v>
      </c>
      <c r="AI1925" s="356">
        <v>44.0</v>
      </c>
      <c r="AJ1925" s="353"/>
      <c r="AK1925" s="353"/>
      <c r="AL1925" s="353"/>
      <c r="AM1925" s="353"/>
      <c r="AN1925" s="353"/>
      <c r="AO1925" s="353"/>
      <c r="AP1925" s="353"/>
    </row>
    <row r="1926">
      <c r="A1926" s="345">
        <v>44058.0</v>
      </c>
      <c r="B1926" s="356">
        <v>26.0</v>
      </c>
      <c r="C1926" s="356">
        <v>49.0</v>
      </c>
      <c r="D1926" s="356">
        <v>99.0</v>
      </c>
      <c r="E1926" s="356">
        <v>2.0</v>
      </c>
      <c r="F1926" s="356">
        <v>24.0</v>
      </c>
      <c r="G1926" s="356">
        <v>28.0</v>
      </c>
      <c r="H1926" s="356">
        <v>980.0</v>
      </c>
      <c r="I1926" s="356">
        <v>4.0</v>
      </c>
      <c r="J1926" s="356">
        <v>235.0</v>
      </c>
      <c r="K1926" s="356">
        <v>780.0</v>
      </c>
      <c r="L1926" s="356">
        <v>1988.0</v>
      </c>
      <c r="M1926" s="356">
        <v>4.0</v>
      </c>
      <c r="N1926" s="356">
        <v>66.0</v>
      </c>
      <c r="O1926" s="356">
        <v>100.0</v>
      </c>
      <c r="P1926" s="356">
        <v>319.0</v>
      </c>
      <c r="Q1926" s="356">
        <v>2.0</v>
      </c>
      <c r="R1926" s="356">
        <v>26.0</v>
      </c>
      <c r="S1926" s="356">
        <v>131.0</v>
      </c>
      <c r="T1926" s="356">
        <v>206.0</v>
      </c>
      <c r="U1926" s="356">
        <v>38.0</v>
      </c>
      <c r="V1926" s="356">
        <v>144.0</v>
      </c>
      <c r="W1926" s="356">
        <v>243.0</v>
      </c>
      <c r="X1926" s="356">
        <v>18.0</v>
      </c>
      <c r="Y1926" s="356">
        <v>343.0</v>
      </c>
      <c r="Z1926" s="356">
        <v>7.0</v>
      </c>
      <c r="AA1926" s="356">
        <v>13.0</v>
      </c>
      <c r="AB1926" s="356">
        <v>14.0</v>
      </c>
      <c r="AC1926" s="356">
        <v>59.0</v>
      </c>
      <c r="AD1926" s="356">
        <v>28.0</v>
      </c>
      <c r="AE1926" s="356">
        <v>7.0</v>
      </c>
      <c r="AF1926" s="356">
        <v>35.0</v>
      </c>
      <c r="AG1926" s="356">
        <v>7.0</v>
      </c>
      <c r="AH1926" s="356">
        <v>1.0</v>
      </c>
      <c r="AI1926" s="356">
        <v>45.0</v>
      </c>
      <c r="AK1926" s="353"/>
      <c r="AL1926" s="353"/>
      <c r="AM1926" s="353"/>
      <c r="AN1926" s="353"/>
      <c r="AO1926" s="353"/>
      <c r="AP1926" s="353"/>
    </row>
    <row r="1927">
      <c r="A1927" s="345">
        <v>44059.0</v>
      </c>
      <c r="B1927" s="356">
        <v>26.0</v>
      </c>
      <c r="C1927" s="356">
        <v>50.0</v>
      </c>
      <c r="D1927" s="356">
        <v>100.0</v>
      </c>
      <c r="E1927" s="356">
        <v>2.0</v>
      </c>
      <c r="F1927" s="356">
        <v>24.0</v>
      </c>
      <c r="G1927" s="356">
        <v>28.0</v>
      </c>
      <c r="H1927" s="356">
        <v>981.0</v>
      </c>
      <c r="I1927" s="356">
        <v>4.0</v>
      </c>
      <c r="J1927" s="356">
        <v>237.0</v>
      </c>
      <c r="K1927" s="356">
        <v>786.0</v>
      </c>
      <c r="L1927" s="356">
        <v>2023.0</v>
      </c>
      <c r="M1927" s="356">
        <v>4.0</v>
      </c>
      <c r="N1927" s="356">
        <v>89.0</v>
      </c>
      <c r="O1927" s="356">
        <v>100.0</v>
      </c>
      <c r="P1927" s="356">
        <v>319.0</v>
      </c>
      <c r="Q1927" s="356">
        <v>2.0</v>
      </c>
      <c r="R1927" s="356">
        <v>27.0</v>
      </c>
      <c r="S1927" s="356">
        <v>131.0</v>
      </c>
      <c r="T1927" s="356">
        <v>206.0</v>
      </c>
      <c r="U1927" s="356">
        <v>40.0</v>
      </c>
      <c r="V1927" s="356">
        <v>146.0</v>
      </c>
      <c r="W1927" s="356">
        <v>245.0</v>
      </c>
      <c r="X1927" s="356">
        <v>18.0</v>
      </c>
      <c r="Y1927" s="356">
        <v>343.0</v>
      </c>
      <c r="Z1927" s="356">
        <v>7.0</v>
      </c>
      <c r="AA1927" s="356">
        <v>14.0</v>
      </c>
      <c r="AB1927" s="356">
        <v>15.0</v>
      </c>
      <c r="AC1927" s="356">
        <v>59.0</v>
      </c>
      <c r="AD1927" s="356">
        <v>28.0</v>
      </c>
      <c r="AE1927" s="356">
        <v>7.0</v>
      </c>
      <c r="AF1927" s="356">
        <v>36.0</v>
      </c>
      <c r="AG1927" s="356">
        <v>7.0</v>
      </c>
      <c r="AH1927" s="356">
        <v>1.0</v>
      </c>
      <c r="AI1927" s="356">
        <v>45.0</v>
      </c>
      <c r="AJ1927" s="353"/>
      <c r="AK1927" s="353"/>
      <c r="AL1927" s="353"/>
      <c r="AM1927" s="353"/>
      <c r="AN1927" s="353"/>
      <c r="AO1927" s="353"/>
      <c r="AP1927" s="353"/>
    </row>
    <row r="1928">
      <c r="A1928" s="345">
        <v>44060.0</v>
      </c>
      <c r="B1928" s="356">
        <v>26.0</v>
      </c>
      <c r="C1928" s="356">
        <v>50.0</v>
      </c>
      <c r="D1928" s="356">
        <v>100.0</v>
      </c>
      <c r="E1928" s="356">
        <v>2.0</v>
      </c>
      <c r="F1928" s="356">
        <v>24.0</v>
      </c>
      <c r="G1928" s="356">
        <v>28.0</v>
      </c>
      <c r="H1928" s="356">
        <v>995.0</v>
      </c>
      <c r="I1928" s="356">
        <v>4.0</v>
      </c>
      <c r="J1928" s="356">
        <v>238.0</v>
      </c>
      <c r="K1928" s="356">
        <v>791.0</v>
      </c>
      <c r="L1928" s="356">
        <v>2037.0</v>
      </c>
      <c r="M1928" s="356">
        <v>4.0</v>
      </c>
      <c r="N1928" s="356">
        <v>93.0</v>
      </c>
      <c r="O1928" s="356">
        <v>100.0</v>
      </c>
      <c r="P1928" s="356">
        <v>325.0</v>
      </c>
      <c r="Q1928" s="356">
        <v>2.0</v>
      </c>
      <c r="R1928" s="356">
        <v>27.0</v>
      </c>
      <c r="S1928" s="356">
        <v>132.0</v>
      </c>
      <c r="T1928" s="356">
        <v>206.0</v>
      </c>
      <c r="U1928" s="356">
        <v>41.0</v>
      </c>
      <c r="V1928" s="356">
        <v>147.0</v>
      </c>
      <c r="W1928" s="356">
        <v>248.0</v>
      </c>
      <c r="X1928" s="356">
        <v>18.0</v>
      </c>
      <c r="Y1928" s="356">
        <v>346.0</v>
      </c>
      <c r="Z1928" s="356">
        <v>7.0</v>
      </c>
      <c r="AA1928" s="356">
        <v>14.0</v>
      </c>
      <c r="AB1928" s="356">
        <v>16.0</v>
      </c>
      <c r="AC1928" s="356">
        <v>59.0</v>
      </c>
      <c r="AD1928" s="356">
        <v>29.0</v>
      </c>
      <c r="AE1928" s="356">
        <v>7.0</v>
      </c>
      <c r="AF1928" s="356">
        <v>36.0</v>
      </c>
      <c r="AG1928" s="356">
        <v>7.0</v>
      </c>
      <c r="AH1928" s="356">
        <v>1.0</v>
      </c>
      <c r="AI1928" s="356">
        <v>47.0</v>
      </c>
      <c r="AJ1928" s="353"/>
      <c r="AK1928" s="353"/>
      <c r="AL1928" s="353"/>
      <c r="AM1928" s="353"/>
      <c r="AN1928" s="353"/>
      <c r="AO1928" s="353"/>
      <c r="AP1928" s="353"/>
    </row>
    <row r="1929">
      <c r="A1929" s="345">
        <v>44061.0</v>
      </c>
      <c r="B1929" s="356">
        <v>28.0</v>
      </c>
      <c r="C1929" s="356">
        <v>51.0</v>
      </c>
      <c r="D1929" s="356">
        <v>101.0</v>
      </c>
      <c r="E1929" s="356">
        <v>2.0</v>
      </c>
      <c r="F1929" s="356">
        <v>24.0</v>
      </c>
      <c r="G1929" s="356">
        <v>29.0</v>
      </c>
      <c r="H1929" s="356">
        <v>1014.0</v>
      </c>
      <c r="I1929" s="356">
        <v>4.0</v>
      </c>
      <c r="J1929" s="356">
        <v>238.0</v>
      </c>
      <c r="K1929" s="356">
        <v>801.0</v>
      </c>
      <c r="L1929" s="356">
        <v>2055.0</v>
      </c>
      <c r="M1929" s="356">
        <v>4.0</v>
      </c>
      <c r="N1929" s="356">
        <v>94.0</v>
      </c>
      <c r="O1929" s="356">
        <v>102.0</v>
      </c>
      <c r="P1929" s="356">
        <v>325.0</v>
      </c>
      <c r="Q1929" s="356">
        <v>2.0</v>
      </c>
      <c r="R1929" s="356">
        <v>27.0</v>
      </c>
      <c r="S1929" s="356">
        <v>134.0</v>
      </c>
      <c r="T1929" s="356">
        <v>207.0</v>
      </c>
      <c r="U1929" s="356">
        <v>43.0</v>
      </c>
      <c r="V1929" s="356">
        <v>148.0</v>
      </c>
      <c r="W1929" s="356">
        <v>256.0</v>
      </c>
      <c r="X1929" s="356">
        <v>18.0</v>
      </c>
      <c r="Y1929" s="356">
        <v>346.0</v>
      </c>
      <c r="Z1929" s="356">
        <v>7.0</v>
      </c>
      <c r="AA1929" s="356">
        <v>14.0</v>
      </c>
      <c r="AB1929" s="356">
        <v>16.0</v>
      </c>
      <c r="AC1929" s="356">
        <v>59.0</v>
      </c>
      <c r="AD1929" s="356">
        <v>30.0</v>
      </c>
      <c r="AE1929" s="356">
        <v>7.0</v>
      </c>
      <c r="AF1929" s="356">
        <v>36.0</v>
      </c>
      <c r="AG1929" s="356">
        <v>7.0</v>
      </c>
      <c r="AH1929" s="356">
        <v>1.0</v>
      </c>
      <c r="AI1929" s="356">
        <v>47.0</v>
      </c>
      <c r="AJ1929" s="353"/>
      <c r="AK1929" s="353"/>
      <c r="AL1929" s="353"/>
      <c r="AM1929" s="353"/>
      <c r="AN1929" s="353"/>
      <c r="AO1929" s="353"/>
      <c r="AP1929" s="353"/>
    </row>
    <row r="1930">
      <c r="A1930" s="345">
        <v>44062.0</v>
      </c>
      <c r="B1930" s="356">
        <v>28.0</v>
      </c>
      <c r="C1930" s="356">
        <v>51.0</v>
      </c>
      <c r="D1930" s="356">
        <v>101.0</v>
      </c>
      <c r="E1930" s="356">
        <v>2.0</v>
      </c>
      <c r="F1930" s="356">
        <v>24.0</v>
      </c>
      <c r="G1930" s="356">
        <v>29.0</v>
      </c>
      <c r="H1930" s="356">
        <v>1032.0</v>
      </c>
      <c r="I1930" s="356">
        <v>4.0</v>
      </c>
      <c r="J1930" s="356">
        <v>242.0</v>
      </c>
      <c r="K1930" s="356">
        <v>809.0</v>
      </c>
      <c r="L1930" s="356">
        <v>2074.0</v>
      </c>
      <c r="M1930" s="356">
        <v>4.0</v>
      </c>
      <c r="N1930" s="356">
        <v>98.0</v>
      </c>
      <c r="O1930" s="356">
        <v>102.0</v>
      </c>
      <c r="P1930" s="356">
        <v>326.0</v>
      </c>
      <c r="Q1930" s="356">
        <v>2.0</v>
      </c>
      <c r="R1930" s="356">
        <v>27.0</v>
      </c>
      <c r="S1930" s="356">
        <v>135.0</v>
      </c>
      <c r="T1930" s="356">
        <v>213.0</v>
      </c>
      <c r="U1930" s="356">
        <v>45.0</v>
      </c>
      <c r="V1930" s="356">
        <v>148.0</v>
      </c>
      <c r="W1930" s="356">
        <v>259.0</v>
      </c>
      <c r="X1930" s="356">
        <v>18.0</v>
      </c>
      <c r="Y1930" s="356">
        <v>347.0</v>
      </c>
      <c r="Z1930" s="356">
        <v>7.0</v>
      </c>
      <c r="AA1930" s="356">
        <v>14.0</v>
      </c>
      <c r="AB1930" s="356">
        <v>16.0</v>
      </c>
      <c r="AC1930" s="356">
        <v>59.0</v>
      </c>
      <c r="AD1930" s="356">
        <v>30.0</v>
      </c>
      <c r="AE1930" s="356">
        <v>7.0</v>
      </c>
      <c r="AF1930" s="356">
        <v>38.0</v>
      </c>
      <c r="AG1930" s="356">
        <v>7.0</v>
      </c>
      <c r="AH1930" s="356">
        <v>1.0</v>
      </c>
      <c r="AI1930" s="356">
        <v>47.0</v>
      </c>
      <c r="AJ1930" s="353"/>
      <c r="AK1930" s="353"/>
      <c r="AL1930" s="353"/>
      <c r="AM1930" s="353"/>
      <c r="AN1930" s="353"/>
      <c r="AO1930" s="353"/>
      <c r="AP1930" s="353"/>
    </row>
    <row r="1931">
      <c r="A1931" s="345">
        <v>44063.0</v>
      </c>
      <c r="B1931" s="356">
        <v>28.0</v>
      </c>
      <c r="C1931" s="356">
        <v>51.0</v>
      </c>
      <c r="D1931" s="356">
        <v>101.0</v>
      </c>
      <c r="E1931" s="356">
        <v>2.0</v>
      </c>
      <c r="F1931" s="356">
        <v>24.0</v>
      </c>
      <c r="G1931" s="356">
        <v>31.0</v>
      </c>
      <c r="H1931" s="356">
        <v>1048.0</v>
      </c>
      <c r="I1931" s="356">
        <v>4.0</v>
      </c>
      <c r="J1931" s="356">
        <v>244.0</v>
      </c>
      <c r="K1931" s="356">
        <v>813.0</v>
      </c>
      <c r="L1931" s="356">
        <v>2098.0</v>
      </c>
      <c r="M1931" s="356">
        <v>4.0</v>
      </c>
      <c r="N1931" s="356">
        <v>100.0</v>
      </c>
      <c r="O1931" s="356">
        <v>102.0</v>
      </c>
      <c r="P1931" s="356">
        <v>326.0</v>
      </c>
      <c r="Q1931" s="356">
        <v>2.0</v>
      </c>
      <c r="R1931" s="356">
        <v>29.0</v>
      </c>
      <c r="S1931" s="356">
        <v>136.0</v>
      </c>
      <c r="T1931" s="356">
        <v>216.0</v>
      </c>
      <c r="U1931" s="356">
        <v>45.0</v>
      </c>
      <c r="V1931" s="356">
        <v>149.0</v>
      </c>
      <c r="W1931" s="356">
        <v>268.0</v>
      </c>
      <c r="X1931" s="356">
        <v>18.0</v>
      </c>
      <c r="Y1931" s="356">
        <v>347.0</v>
      </c>
      <c r="Z1931" s="356">
        <v>7.0</v>
      </c>
      <c r="AA1931" s="356">
        <v>14.0</v>
      </c>
      <c r="AB1931" s="356">
        <v>17.0</v>
      </c>
      <c r="AC1931" s="356">
        <v>59.0</v>
      </c>
      <c r="AD1931" s="356">
        <v>31.0</v>
      </c>
      <c r="AE1931" s="356">
        <v>7.0</v>
      </c>
      <c r="AF1931" s="356">
        <v>42.0</v>
      </c>
      <c r="AG1931" s="356">
        <v>7.0</v>
      </c>
      <c r="AH1931" s="356">
        <v>1.0</v>
      </c>
      <c r="AI1931" s="356">
        <v>47.0</v>
      </c>
      <c r="AJ1931" s="353"/>
      <c r="AK1931" s="353"/>
      <c r="AL1931" s="353"/>
      <c r="AM1931" s="353"/>
      <c r="AN1931" s="353"/>
      <c r="AO1931" s="353"/>
      <c r="AP1931" s="353"/>
    </row>
    <row r="1932">
      <c r="A1932" s="345">
        <v>44064.0</v>
      </c>
      <c r="B1932" s="356">
        <v>30.0</v>
      </c>
      <c r="C1932" s="356">
        <v>51.0</v>
      </c>
      <c r="D1932" s="356">
        <v>101.0</v>
      </c>
      <c r="E1932" s="356">
        <v>2.0</v>
      </c>
      <c r="F1932" s="356">
        <v>24.0</v>
      </c>
      <c r="G1932" s="356">
        <v>32.0</v>
      </c>
      <c r="H1932" s="356">
        <v>1063.0</v>
      </c>
      <c r="I1932" s="356">
        <v>5.0</v>
      </c>
      <c r="J1932" s="356">
        <v>252.0</v>
      </c>
      <c r="K1932" s="356">
        <v>818.0</v>
      </c>
      <c r="L1932" s="356">
        <v>2128.0</v>
      </c>
      <c r="M1932" s="356">
        <v>4.0</v>
      </c>
      <c r="N1932" s="356">
        <v>105.0</v>
      </c>
      <c r="O1932" s="356">
        <v>103.0</v>
      </c>
      <c r="P1932" s="356">
        <v>328.0</v>
      </c>
      <c r="Q1932" s="356">
        <v>2.0</v>
      </c>
      <c r="R1932" s="356">
        <v>30.0</v>
      </c>
      <c r="S1932" s="356">
        <v>138.0</v>
      </c>
      <c r="T1932" s="356">
        <v>218.0</v>
      </c>
      <c r="U1932" s="356">
        <v>45.0</v>
      </c>
      <c r="V1932" s="356">
        <v>149.0</v>
      </c>
      <c r="W1932" s="356">
        <v>270.0</v>
      </c>
      <c r="X1932" s="356">
        <v>19.0</v>
      </c>
      <c r="Y1932" s="356">
        <v>347.0</v>
      </c>
      <c r="Z1932" s="356">
        <v>7.0</v>
      </c>
      <c r="AA1932" s="356">
        <v>14.0</v>
      </c>
      <c r="AB1932" s="356">
        <v>17.0</v>
      </c>
      <c r="AC1932" s="356">
        <v>61.0</v>
      </c>
      <c r="AD1932" s="356">
        <v>31.0</v>
      </c>
      <c r="AE1932" s="356">
        <v>7.0</v>
      </c>
      <c r="AF1932" s="356">
        <v>42.0</v>
      </c>
      <c r="AG1932" s="356">
        <v>7.0</v>
      </c>
      <c r="AH1932" s="356">
        <v>1.0</v>
      </c>
      <c r="AI1932" s="356">
        <v>49.0</v>
      </c>
      <c r="AJ1932" s="353"/>
      <c r="AK1932" s="353"/>
      <c r="AL1932" s="353"/>
      <c r="AM1932" s="353"/>
      <c r="AN1932" s="353"/>
      <c r="AO1932" s="353"/>
      <c r="AP1932" s="353"/>
    </row>
    <row r="1933">
      <c r="A1933" s="345">
        <v>44065.0</v>
      </c>
      <c r="B1933" s="356">
        <v>30.0</v>
      </c>
      <c r="C1933" s="356">
        <v>52.0</v>
      </c>
      <c r="D1933" s="356">
        <v>103.0</v>
      </c>
      <c r="E1933" s="356">
        <v>2.0</v>
      </c>
      <c r="F1933" s="356">
        <v>24.0</v>
      </c>
      <c r="G1933" s="356">
        <v>33.0</v>
      </c>
      <c r="H1933" s="356">
        <v>1080.0</v>
      </c>
      <c r="I1933" s="356">
        <v>5.0</v>
      </c>
      <c r="J1933" s="356">
        <v>258.0</v>
      </c>
      <c r="K1933" s="356">
        <v>834.0</v>
      </c>
      <c r="L1933" s="356">
        <v>2153.0</v>
      </c>
      <c r="M1933" s="356">
        <v>4.0</v>
      </c>
      <c r="N1933" s="356">
        <v>106.0</v>
      </c>
      <c r="O1933" s="356">
        <v>104.0</v>
      </c>
      <c r="P1933" s="356">
        <v>331.0</v>
      </c>
      <c r="Q1933" s="356">
        <v>2.0</v>
      </c>
      <c r="R1933" s="356">
        <v>30.0</v>
      </c>
      <c r="S1933" s="356">
        <v>141.0</v>
      </c>
      <c r="T1933" s="356">
        <v>223.0</v>
      </c>
      <c r="U1933" s="356">
        <v>48.0</v>
      </c>
      <c r="V1933" s="356">
        <v>149.0</v>
      </c>
      <c r="W1933" s="356">
        <v>276.0</v>
      </c>
      <c r="X1933" s="356">
        <v>20.0</v>
      </c>
      <c r="Y1933" s="356">
        <v>348.0</v>
      </c>
      <c r="Z1933" s="356">
        <v>7.0</v>
      </c>
      <c r="AA1933" s="356">
        <v>14.0</v>
      </c>
      <c r="AB1933" s="356">
        <v>18.0</v>
      </c>
      <c r="AC1933" s="356">
        <v>61.0</v>
      </c>
      <c r="AD1933" s="356">
        <v>31.0</v>
      </c>
      <c r="AE1933" s="356">
        <v>7.0</v>
      </c>
      <c r="AF1933" s="356">
        <v>42.0</v>
      </c>
      <c r="AG1933" s="356">
        <v>7.0</v>
      </c>
      <c r="AH1933" s="356">
        <v>2.0</v>
      </c>
      <c r="AI1933" s="356">
        <v>49.0</v>
      </c>
      <c r="AJ1933" s="353"/>
      <c r="AK1933" s="353"/>
      <c r="AL1933" s="353"/>
      <c r="AM1933" s="353"/>
      <c r="AN1933" s="353"/>
      <c r="AO1933" s="353"/>
      <c r="AP1933" s="353"/>
    </row>
    <row r="1934">
      <c r="A1934" s="345">
        <v>44066.0</v>
      </c>
      <c r="B1934" s="356">
        <v>32.0</v>
      </c>
      <c r="C1934" s="356">
        <v>52.0</v>
      </c>
      <c r="D1934" s="356">
        <v>103.0</v>
      </c>
      <c r="E1934" s="356">
        <v>2.0</v>
      </c>
      <c r="F1934" s="356">
        <v>24.0</v>
      </c>
      <c r="G1934" s="356">
        <v>33.0</v>
      </c>
      <c r="H1934" s="356">
        <v>1097.0</v>
      </c>
      <c r="I1934" s="356">
        <v>5.0</v>
      </c>
      <c r="J1934" s="356">
        <v>259.0</v>
      </c>
      <c r="K1934" s="356">
        <v>846.0</v>
      </c>
      <c r="L1934" s="356">
        <v>2172.0</v>
      </c>
      <c r="M1934" s="356">
        <v>4.0</v>
      </c>
      <c r="N1934" s="356">
        <v>121.0</v>
      </c>
      <c r="O1934" s="356">
        <v>104.0</v>
      </c>
      <c r="P1934" s="356">
        <v>333.0</v>
      </c>
      <c r="Q1934" s="356">
        <v>2.0</v>
      </c>
      <c r="R1934" s="356">
        <v>31.0</v>
      </c>
      <c r="S1934" s="356">
        <v>143.0</v>
      </c>
      <c r="T1934" s="356">
        <v>227.0</v>
      </c>
      <c r="U1934" s="356">
        <v>49.0</v>
      </c>
      <c r="V1934" s="356">
        <v>149.0</v>
      </c>
      <c r="W1934" s="356">
        <v>279.0</v>
      </c>
      <c r="X1934" s="356">
        <v>22.0</v>
      </c>
      <c r="Y1934" s="356">
        <v>349.0</v>
      </c>
      <c r="Z1934" s="356">
        <v>8.0</v>
      </c>
      <c r="AA1934" s="356">
        <v>14.0</v>
      </c>
      <c r="AB1934" s="356">
        <v>19.0</v>
      </c>
      <c r="AC1934" s="356">
        <v>61.0</v>
      </c>
      <c r="AD1934" s="356">
        <v>31.0</v>
      </c>
      <c r="AE1934" s="356">
        <v>8.0</v>
      </c>
      <c r="AF1934" s="356">
        <v>42.0</v>
      </c>
      <c r="AG1934" s="356">
        <v>7.0</v>
      </c>
      <c r="AH1934" s="356">
        <v>2.0</v>
      </c>
      <c r="AI1934" s="356">
        <v>50.0</v>
      </c>
      <c r="AJ1934" s="353"/>
      <c r="AK1934" s="353"/>
      <c r="AL1934" s="353"/>
      <c r="AM1934" s="353"/>
      <c r="AN1934" s="353"/>
      <c r="AO1934" s="353"/>
      <c r="AP1934" s="353"/>
    </row>
    <row r="1935">
      <c r="A1935" s="345">
        <v>44067.0</v>
      </c>
      <c r="B1935" s="356">
        <v>35.0</v>
      </c>
      <c r="C1935" s="356">
        <v>52.0</v>
      </c>
      <c r="D1935" s="356">
        <v>103.0</v>
      </c>
      <c r="E1935" s="356">
        <v>2.0</v>
      </c>
      <c r="F1935" s="356">
        <v>24.0</v>
      </c>
      <c r="G1935" s="356">
        <v>34.0</v>
      </c>
      <c r="H1935" s="356">
        <v>1113.0</v>
      </c>
      <c r="I1935" s="356">
        <v>5.0</v>
      </c>
      <c r="J1935" s="356">
        <v>262.0</v>
      </c>
      <c r="K1935" s="356">
        <v>849.0</v>
      </c>
      <c r="L1935" s="356">
        <v>2195.0</v>
      </c>
      <c r="M1935" s="356">
        <v>4.0</v>
      </c>
      <c r="N1935" s="356">
        <v>124.0</v>
      </c>
      <c r="O1935" s="356">
        <v>104.0</v>
      </c>
      <c r="P1935" s="356">
        <v>335.0</v>
      </c>
      <c r="Q1935" s="356">
        <v>2.0</v>
      </c>
      <c r="R1935" s="356">
        <v>32.0</v>
      </c>
      <c r="S1935" s="356">
        <v>148.0</v>
      </c>
      <c r="T1935" s="356">
        <v>228.0</v>
      </c>
      <c r="U1935" s="356">
        <v>49.0</v>
      </c>
      <c r="V1935" s="356">
        <v>154.0</v>
      </c>
      <c r="W1935" s="356">
        <v>285.0</v>
      </c>
      <c r="X1935" s="356">
        <v>24.0</v>
      </c>
      <c r="Y1935" s="356">
        <v>350.0</v>
      </c>
      <c r="Z1935" s="356">
        <v>8.0</v>
      </c>
      <c r="AA1935" s="356">
        <v>14.0</v>
      </c>
      <c r="AB1935" s="356">
        <v>21.0</v>
      </c>
      <c r="AC1935" s="356">
        <v>61.0</v>
      </c>
      <c r="AD1935" s="356">
        <v>31.0</v>
      </c>
      <c r="AE1935" s="356">
        <v>9.0</v>
      </c>
      <c r="AF1935" s="356">
        <v>42.0</v>
      </c>
      <c r="AG1935" s="356">
        <v>7.0</v>
      </c>
      <c r="AH1935" s="356">
        <v>2.0</v>
      </c>
      <c r="AI1935" s="356">
        <v>51.0</v>
      </c>
      <c r="AJ1935" s="353"/>
      <c r="AK1935" s="353"/>
      <c r="AL1935" s="353"/>
      <c r="AM1935" s="353"/>
      <c r="AN1935" s="353"/>
      <c r="AO1935" s="353"/>
      <c r="AP1935" s="353"/>
    </row>
    <row r="1936">
      <c r="A1936" s="345">
        <v>44068.0</v>
      </c>
      <c r="B1936" s="356">
        <v>38.0</v>
      </c>
      <c r="C1936" s="356">
        <v>54.0</v>
      </c>
      <c r="D1936" s="356">
        <v>103.0</v>
      </c>
      <c r="E1936" s="356">
        <v>2.0</v>
      </c>
      <c r="F1936" s="356">
        <v>24.0</v>
      </c>
      <c r="G1936" s="356">
        <v>34.0</v>
      </c>
      <c r="H1936" s="356">
        <v>1129.0</v>
      </c>
      <c r="I1936" s="356">
        <v>5.0</v>
      </c>
      <c r="J1936" s="356">
        <v>263.0</v>
      </c>
      <c r="K1936" s="356">
        <v>874.0</v>
      </c>
      <c r="L1936" s="356">
        <v>2222.0</v>
      </c>
      <c r="M1936" s="356">
        <v>4.0</v>
      </c>
      <c r="N1936" s="356">
        <v>133.0</v>
      </c>
      <c r="O1936" s="356">
        <v>105.0</v>
      </c>
      <c r="P1936" s="356">
        <v>339.0</v>
      </c>
      <c r="Q1936" s="356">
        <v>2.0</v>
      </c>
      <c r="R1936" s="356">
        <v>33.0</v>
      </c>
      <c r="S1936" s="356">
        <v>150.0</v>
      </c>
      <c r="T1936" s="356">
        <v>231.0</v>
      </c>
      <c r="U1936" s="356">
        <v>50.0</v>
      </c>
      <c r="V1936" s="356">
        <v>154.0</v>
      </c>
      <c r="W1936" s="356">
        <v>287.0</v>
      </c>
      <c r="X1936" s="356">
        <v>24.0</v>
      </c>
      <c r="Y1936" s="356">
        <v>350.0</v>
      </c>
      <c r="Z1936" s="356">
        <v>8.0</v>
      </c>
      <c r="AA1936" s="356">
        <v>14.0</v>
      </c>
      <c r="AB1936" s="356">
        <v>22.0</v>
      </c>
      <c r="AC1936" s="356">
        <v>61.0</v>
      </c>
      <c r="AD1936" s="356">
        <v>32.0</v>
      </c>
      <c r="AE1936" s="356">
        <v>9.0</v>
      </c>
      <c r="AF1936" s="356">
        <v>42.0</v>
      </c>
      <c r="AG1936" s="356">
        <v>7.0</v>
      </c>
      <c r="AH1936" s="356">
        <v>2.0</v>
      </c>
      <c r="AI1936" s="356">
        <v>51.0</v>
      </c>
      <c r="AJ1936" s="353"/>
      <c r="AK1936" s="353"/>
      <c r="AL1936" s="353"/>
      <c r="AM1936" s="353"/>
      <c r="AN1936" s="353"/>
      <c r="AO1936" s="353"/>
      <c r="AP1936" s="353"/>
    </row>
    <row r="1937">
      <c r="A1937" s="345">
        <v>44069.0</v>
      </c>
      <c r="B1937" s="356">
        <v>38.0</v>
      </c>
      <c r="C1937" s="356">
        <v>56.0</v>
      </c>
      <c r="D1937" s="356">
        <v>104.0</v>
      </c>
      <c r="E1937" s="356">
        <v>2.0</v>
      </c>
      <c r="F1937" s="356">
        <v>24.0</v>
      </c>
      <c r="G1937" s="356">
        <v>36.0</v>
      </c>
      <c r="H1937" s="356">
        <v>1135.0</v>
      </c>
      <c r="I1937" s="356">
        <v>5.0</v>
      </c>
      <c r="J1937" s="356">
        <v>263.0</v>
      </c>
      <c r="K1937" s="356">
        <v>904.0</v>
      </c>
      <c r="L1937" s="356">
        <v>2252.0</v>
      </c>
      <c r="M1937" s="356">
        <v>4.0</v>
      </c>
      <c r="N1937" s="356">
        <v>135.0</v>
      </c>
      <c r="O1937" s="356">
        <v>105.0</v>
      </c>
      <c r="P1937" s="356">
        <v>341.0</v>
      </c>
      <c r="Q1937" s="356">
        <v>2.0</v>
      </c>
      <c r="R1937" s="356">
        <v>33.0</v>
      </c>
      <c r="S1937" s="356">
        <v>152.0</v>
      </c>
      <c r="T1937" s="356">
        <v>233.0</v>
      </c>
      <c r="U1937" s="356">
        <v>51.0</v>
      </c>
      <c r="V1937" s="356">
        <v>155.0</v>
      </c>
      <c r="W1937" s="356">
        <v>289.0</v>
      </c>
      <c r="X1937" s="356">
        <v>24.0</v>
      </c>
      <c r="Y1937" s="356">
        <v>350.0</v>
      </c>
      <c r="Z1937" s="356">
        <v>8.0</v>
      </c>
      <c r="AA1937" s="356">
        <v>14.0</v>
      </c>
      <c r="AB1937" s="356">
        <v>22.0</v>
      </c>
      <c r="AC1937" s="356">
        <v>61.0</v>
      </c>
      <c r="AD1937" s="356">
        <v>33.0</v>
      </c>
      <c r="AE1937" s="356">
        <v>11.0</v>
      </c>
      <c r="AF1937" s="356">
        <v>42.0</v>
      </c>
      <c r="AG1937" s="356">
        <v>7.0</v>
      </c>
      <c r="AH1937" s="356">
        <v>2.0</v>
      </c>
      <c r="AI1937" s="356">
        <v>51.0</v>
      </c>
      <c r="AJ1937" s="353"/>
      <c r="AK1937" s="353"/>
      <c r="AL1937" s="353"/>
      <c r="AM1937" s="353"/>
      <c r="AN1937" s="353"/>
      <c r="AO1937" s="353"/>
      <c r="AP1937" s="353"/>
    </row>
    <row r="1938">
      <c r="A1938" s="345">
        <v>44070.0</v>
      </c>
      <c r="B1938" s="356">
        <v>38.0</v>
      </c>
      <c r="C1938" s="356">
        <v>58.0</v>
      </c>
      <c r="D1938" s="356">
        <v>104.0</v>
      </c>
      <c r="E1938" s="356">
        <v>2.0</v>
      </c>
      <c r="F1938" s="356">
        <v>25.0</v>
      </c>
      <c r="G1938" s="356">
        <v>36.0</v>
      </c>
      <c r="H1938" s="356">
        <v>1146.0</v>
      </c>
      <c r="I1938" s="356">
        <v>5.0</v>
      </c>
      <c r="J1938" s="356">
        <v>263.0</v>
      </c>
      <c r="K1938" s="356">
        <v>937.0</v>
      </c>
      <c r="L1938" s="356">
        <v>2282.0</v>
      </c>
      <c r="M1938" s="356">
        <v>4.0</v>
      </c>
      <c r="N1938" s="356">
        <v>144.0</v>
      </c>
      <c r="O1938" s="356">
        <v>106.0</v>
      </c>
      <c r="P1938" s="356">
        <v>343.0</v>
      </c>
      <c r="Q1938" s="356">
        <v>2.0</v>
      </c>
      <c r="R1938" s="356">
        <v>37.0</v>
      </c>
      <c r="S1938" s="356">
        <v>155.0</v>
      </c>
      <c r="T1938" s="356">
        <v>236.0</v>
      </c>
      <c r="U1938" s="356">
        <v>53.0</v>
      </c>
      <c r="V1938" s="356">
        <v>155.0</v>
      </c>
      <c r="W1938" s="356">
        <v>295.0</v>
      </c>
      <c r="X1938" s="356">
        <v>25.0</v>
      </c>
      <c r="Y1938" s="356">
        <v>356.0</v>
      </c>
      <c r="Z1938" s="356">
        <v>8.0</v>
      </c>
      <c r="AA1938" s="356">
        <v>14.0</v>
      </c>
      <c r="AB1938" s="356">
        <v>25.0</v>
      </c>
      <c r="AC1938" s="356">
        <v>63.0</v>
      </c>
      <c r="AD1938" s="356">
        <v>33.0</v>
      </c>
      <c r="AE1938" s="356">
        <v>12.0</v>
      </c>
      <c r="AF1938" s="356">
        <v>42.0</v>
      </c>
      <c r="AG1938" s="356">
        <v>7.0</v>
      </c>
      <c r="AH1938" s="356">
        <v>2.0</v>
      </c>
      <c r="AI1938" s="356">
        <v>51.0</v>
      </c>
      <c r="AJ1938" s="353"/>
      <c r="AK1938" s="353"/>
      <c r="AL1938" s="353"/>
      <c r="AM1938" s="353"/>
      <c r="AN1938" s="353"/>
      <c r="AO1938" s="353"/>
      <c r="AP1938" s="353"/>
    </row>
    <row r="1939">
      <c r="A1939" s="345">
        <v>44071.0</v>
      </c>
      <c r="B1939" s="356">
        <v>49.0</v>
      </c>
      <c r="C1939" s="356">
        <v>60.0</v>
      </c>
      <c r="D1939" s="356">
        <v>104.0</v>
      </c>
      <c r="E1939" s="356">
        <v>2.0</v>
      </c>
      <c r="F1939" s="356">
        <v>25.0</v>
      </c>
      <c r="G1939" s="356">
        <v>36.0</v>
      </c>
      <c r="H1939" s="356">
        <v>1156.0</v>
      </c>
      <c r="I1939" s="356">
        <v>5.0</v>
      </c>
      <c r="J1939" s="356">
        <v>265.0</v>
      </c>
      <c r="K1939" s="356">
        <v>965.0</v>
      </c>
      <c r="L1939" s="356">
        <v>2302.0</v>
      </c>
      <c r="M1939" s="356">
        <v>4.0</v>
      </c>
      <c r="N1939" s="356">
        <v>147.0</v>
      </c>
      <c r="O1939" s="356">
        <v>106.0</v>
      </c>
      <c r="P1939" s="356">
        <v>348.0</v>
      </c>
      <c r="Q1939" s="356">
        <v>2.0</v>
      </c>
      <c r="R1939" s="356">
        <v>37.0</v>
      </c>
      <c r="S1939" s="356">
        <v>156.0</v>
      </c>
      <c r="T1939" s="356">
        <v>239.0</v>
      </c>
      <c r="U1939" s="356">
        <v>55.0</v>
      </c>
      <c r="V1939" s="356">
        <v>155.0</v>
      </c>
      <c r="W1939" s="356">
        <v>302.0</v>
      </c>
      <c r="X1939" s="356">
        <v>26.0</v>
      </c>
      <c r="Y1939" s="356">
        <v>358.0</v>
      </c>
      <c r="Z1939" s="356">
        <v>8.0</v>
      </c>
      <c r="AA1939" s="356">
        <v>14.0</v>
      </c>
      <c r="AB1939" s="356">
        <v>30.0</v>
      </c>
      <c r="AC1939" s="356">
        <v>65.0</v>
      </c>
      <c r="AD1939" s="356">
        <v>33.0</v>
      </c>
      <c r="AE1939" s="356">
        <v>12.0</v>
      </c>
      <c r="AF1939" s="356">
        <v>42.0</v>
      </c>
      <c r="AG1939" s="356">
        <v>7.0</v>
      </c>
      <c r="AH1939" s="356">
        <v>2.0</v>
      </c>
      <c r="AI1939" s="356">
        <v>52.0</v>
      </c>
      <c r="AJ1939" s="353"/>
      <c r="AK1939" s="353"/>
      <c r="AL1939" s="353"/>
      <c r="AM1939" s="353"/>
      <c r="AN1939" s="353"/>
      <c r="AO1939" s="353"/>
      <c r="AP1939" s="353"/>
    </row>
    <row r="1940">
      <c r="A1940" s="345">
        <v>44072.0</v>
      </c>
      <c r="B1940" s="356">
        <v>55.0</v>
      </c>
      <c r="C1940" s="356">
        <v>62.0</v>
      </c>
      <c r="D1940" s="356">
        <v>104.0</v>
      </c>
      <c r="E1940" s="356">
        <v>2.0</v>
      </c>
      <c r="F1940" s="356">
        <v>25.0</v>
      </c>
      <c r="G1940" s="356">
        <v>37.0</v>
      </c>
      <c r="H1940" s="356">
        <v>1174.0</v>
      </c>
      <c r="I1940" s="356">
        <v>5.0</v>
      </c>
      <c r="J1940" s="356">
        <v>265.0</v>
      </c>
      <c r="K1940" s="356">
        <v>975.0</v>
      </c>
      <c r="L1940" s="356">
        <v>2323.0</v>
      </c>
      <c r="M1940" s="356">
        <v>4.0</v>
      </c>
      <c r="N1940" s="356">
        <v>155.0</v>
      </c>
      <c r="O1940" s="356">
        <v>107.0</v>
      </c>
      <c r="P1940" s="356">
        <v>351.0</v>
      </c>
      <c r="Q1940" s="356">
        <v>2.0</v>
      </c>
      <c r="R1940" s="356">
        <v>37.0</v>
      </c>
      <c r="S1940" s="356">
        <v>156.0</v>
      </c>
      <c r="T1940" s="356">
        <v>250.0</v>
      </c>
      <c r="U1940" s="356">
        <v>55.0</v>
      </c>
      <c r="V1940" s="356">
        <v>155.0</v>
      </c>
      <c r="W1940" s="356">
        <v>308.0</v>
      </c>
      <c r="X1940" s="356">
        <v>26.0</v>
      </c>
      <c r="Y1940" s="356">
        <v>360.0</v>
      </c>
      <c r="Z1940" s="356">
        <v>8.0</v>
      </c>
      <c r="AA1940" s="356">
        <v>14.0</v>
      </c>
      <c r="AB1940" s="356">
        <v>30.0</v>
      </c>
      <c r="AC1940" s="356">
        <v>65.0</v>
      </c>
      <c r="AD1940" s="356">
        <v>33.0</v>
      </c>
      <c r="AE1940" s="356">
        <v>13.0</v>
      </c>
      <c r="AF1940" s="356">
        <v>42.0</v>
      </c>
      <c r="AG1940" s="356">
        <v>7.0</v>
      </c>
      <c r="AH1940" s="356">
        <v>2.0</v>
      </c>
      <c r="AI1940" s="356">
        <v>54.0</v>
      </c>
      <c r="AJ1940" s="353"/>
      <c r="AK1940" s="353"/>
      <c r="AL1940" s="353"/>
      <c r="AM1940" s="353"/>
      <c r="AN1940" s="353"/>
      <c r="AO1940" s="353"/>
      <c r="AP1940" s="353"/>
    </row>
    <row r="1941">
      <c r="A1941" s="345">
        <v>44073.0</v>
      </c>
      <c r="B1941" s="356">
        <v>61.0</v>
      </c>
      <c r="C1941" s="356">
        <v>65.0</v>
      </c>
      <c r="D1941" s="356">
        <v>108.0</v>
      </c>
      <c r="E1941" s="356">
        <v>2.0</v>
      </c>
      <c r="F1941" s="356">
        <v>25.0</v>
      </c>
      <c r="G1941" s="356">
        <v>37.0</v>
      </c>
      <c r="H1941" s="356">
        <v>1183.0</v>
      </c>
      <c r="I1941" s="356">
        <v>5.0</v>
      </c>
      <c r="J1941" s="356">
        <v>265.0</v>
      </c>
      <c r="K1941" s="356">
        <v>990.0</v>
      </c>
      <c r="L1941" s="356">
        <v>2349.0</v>
      </c>
      <c r="M1941" s="356">
        <v>5.0</v>
      </c>
      <c r="N1941" s="356">
        <v>160.0</v>
      </c>
      <c r="O1941" s="356">
        <v>108.0</v>
      </c>
      <c r="P1941" s="356">
        <v>353.0</v>
      </c>
      <c r="Q1941" s="356">
        <v>2.0</v>
      </c>
      <c r="R1941" s="356">
        <v>37.0</v>
      </c>
      <c r="S1941" s="356">
        <v>157.0</v>
      </c>
      <c r="T1941" s="356">
        <v>250.0</v>
      </c>
      <c r="U1941" s="356">
        <v>56.0</v>
      </c>
      <c r="V1941" s="356">
        <v>156.0</v>
      </c>
      <c r="W1941" s="356">
        <v>311.0</v>
      </c>
      <c r="X1941" s="356">
        <v>28.0</v>
      </c>
      <c r="Y1941" s="356">
        <v>360.0</v>
      </c>
      <c r="Z1941" s="356">
        <v>8.0</v>
      </c>
      <c r="AA1941" s="356">
        <v>14.0</v>
      </c>
      <c r="AB1941" s="356">
        <v>30.0</v>
      </c>
      <c r="AC1941" s="356">
        <v>66.0</v>
      </c>
      <c r="AD1941" s="356">
        <v>33.0</v>
      </c>
      <c r="AE1941" s="356">
        <v>13.0</v>
      </c>
      <c r="AF1941" s="356">
        <v>43.0</v>
      </c>
      <c r="AG1941" s="356">
        <v>7.0</v>
      </c>
      <c r="AH1941" s="356">
        <v>2.0</v>
      </c>
      <c r="AI1941" s="356">
        <v>54.0</v>
      </c>
      <c r="AJ1941" s="353"/>
      <c r="AK1941" s="353"/>
      <c r="AL1941" s="353"/>
      <c r="AM1941" s="353"/>
      <c r="AN1941" s="353"/>
      <c r="AO1941" s="353"/>
      <c r="AP1941" s="353"/>
    </row>
    <row r="1942">
      <c r="A1942" s="345">
        <v>44074.0</v>
      </c>
      <c r="B1942" s="356">
        <v>63.0</v>
      </c>
      <c r="C1942" s="356">
        <v>68.0</v>
      </c>
      <c r="D1942" s="356">
        <v>108.0</v>
      </c>
      <c r="E1942" s="356">
        <v>2.0</v>
      </c>
      <c r="F1942" s="356">
        <v>25.0</v>
      </c>
      <c r="G1942" s="356">
        <v>39.0</v>
      </c>
      <c r="H1942" s="356">
        <v>1197.0</v>
      </c>
      <c r="I1942" s="356">
        <v>5.0</v>
      </c>
      <c r="J1942" s="356">
        <v>273.0</v>
      </c>
      <c r="K1942" s="356">
        <v>998.0</v>
      </c>
      <c r="L1942" s="356">
        <v>2370.0</v>
      </c>
      <c r="M1942" s="356">
        <v>5.0</v>
      </c>
      <c r="N1942" s="356">
        <v>161.0</v>
      </c>
      <c r="O1942" s="356">
        <v>108.0</v>
      </c>
      <c r="P1942" s="356">
        <v>354.0</v>
      </c>
      <c r="Q1942" s="356">
        <v>2.0</v>
      </c>
      <c r="R1942" s="356">
        <v>38.0</v>
      </c>
      <c r="S1942" s="356">
        <v>159.0</v>
      </c>
      <c r="T1942" s="356">
        <v>252.0</v>
      </c>
      <c r="U1942" s="356">
        <v>56.0</v>
      </c>
      <c r="V1942" s="356">
        <v>156.0</v>
      </c>
      <c r="W1942" s="356">
        <v>314.0</v>
      </c>
      <c r="X1942" s="356">
        <v>30.0</v>
      </c>
      <c r="Y1942" s="356">
        <v>360.0</v>
      </c>
      <c r="Z1942" s="356">
        <v>8.0</v>
      </c>
      <c r="AA1942" s="356">
        <v>14.0</v>
      </c>
      <c r="AB1942" s="356">
        <v>34.0</v>
      </c>
      <c r="AC1942" s="356">
        <v>66.0</v>
      </c>
      <c r="AD1942" s="356">
        <v>33.0</v>
      </c>
      <c r="AE1942" s="356">
        <v>13.0</v>
      </c>
      <c r="AF1942" s="356">
        <v>43.0</v>
      </c>
      <c r="AG1942" s="356">
        <v>7.0</v>
      </c>
      <c r="AH1942" s="356">
        <v>2.0</v>
      </c>
      <c r="AI1942" s="356">
        <v>54.0</v>
      </c>
      <c r="AJ1942" s="353"/>
      <c r="AK1942" s="353"/>
      <c r="AL1942" s="353"/>
      <c r="AM1942" s="353"/>
      <c r="AN1942" s="353"/>
      <c r="AO1942" s="353"/>
      <c r="AP1942" s="353"/>
    </row>
    <row r="1943">
      <c r="A1943" s="347">
        <f t="shared" ref="A1943:A1948" si="429">A1942+1</f>
        <v>44075</v>
      </c>
      <c r="B1943" s="356">
        <v>66.0</v>
      </c>
      <c r="C1943" s="356">
        <v>70.0</v>
      </c>
      <c r="D1943" s="356">
        <v>112.0</v>
      </c>
      <c r="E1943" s="356">
        <v>2.0</v>
      </c>
      <c r="F1943" s="356">
        <v>25.0</v>
      </c>
      <c r="G1943" s="356">
        <v>39.0</v>
      </c>
      <c r="H1943" s="356">
        <v>1214.0</v>
      </c>
      <c r="I1943" s="356">
        <v>5.0</v>
      </c>
      <c r="J1943" s="356">
        <v>275.0</v>
      </c>
      <c r="K1943" s="356">
        <v>1012.0</v>
      </c>
      <c r="L1943" s="356">
        <v>2396.0</v>
      </c>
      <c r="M1943" s="356">
        <v>5.0</v>
      </c>
      <c r="N1943" s="356">
        <v>164.0</v>
      </c>
      <c r="O1943" s="356">
        <v>108.0</v>
      </c>
      <c r="P1943" s="356">
        <v>355.0</v>
      </c>
      <c r="Q1943" s="356">
        <v>2.0</v>
      </c>
      <c r="R1943" s="356">
        <v>38.0</v>
      </c>
      <c r="S1943" s="356">
        <v>162.0</v>
      </c>
      <c r="T1943" s="356">
        <v>254.0</v>
      </c>
      <c r="U1943" s="356">
        <v>56.0</v>
      </c>
      <c r="V1943" s="356">
        <v>156.0</v>
      </c>
      <c r="W1943" s="356">
        <v>318.0</v>
      </c>
      <c r="X1943" s="356">
        <v>31.0</v>
      </c>
      <c r="Y1943" s="356">
        <v>360.0</v>
      </c>
      <c r="Z1943" s="356">
        <v>8.0</v>
      </c>
      <c r="AA1943" s="356">
        <v>16.0</v>
      </c>
      <c r="AB1943" s="356">
        <v>35.0</v>
      </c>
      <c r="AC1943" s="356">
        <v>66.0</v>
      </c>
      <c r="AD1943" s="356">
        <v>33.0</v>
      </c>
      <c r="AE1943" s="356">
        <v>15.0</v>
      </c>
      <c r="AF1943" s="356">
        <v>44.0</v>
      </c>
      <c r="AG1943" s="356">
        <v>7.0</v>
      </c>
      <c r="AH1943" s="356">
        <v>2.0</v>
      </c>
      <c r="AI1943" s="356">
        <v>54.0</v>
      </c>
      <c r="AJ1943" s="353"/>
      <c r="AK1943" s="353"/>
      <c r="AL1943" s="353"/>
      <c r="AM1943" s="353"/>
      <c r="AN1943" s="353"/>
      <c r="AO1943" s="353"/>
      <c r="AP1943" s="353"/>
    </row>
    <row r="1944">
      <c r="A1944" s="347">
        <f t="shared" si="429"/>
        <v>44076</v>
      </c>
      <c r="B1944" s="357">
        <v>68.0</v>
      </c>
      <c r="C1944" s="357">
        <v>75.0</v>
      </c>
      <c r="D1944" s="357">
        <v>113.0</v>
      </c>
      <c r="E1944" s="357">
        <v>2.0</v>
      </c>
      <c r="F1944" s="357">
        <v>25.0</v>
      </c>
      <c r="G1944" s="357">
        <v>41.0</v>
      </c>
      <c r="H1944" s="357">
        <v>1231.0</v>
      </c>
      <c r="I1944" s="357">
        <v>5.0</v>
      </c>
      <c r="J1944" s="357">
        <v>276.0</v>
      </c>
      <c r="K1944" s="357">
        <v>1043.0</v>
      </c>
      <c r="L1944" s="357">
        <v>2425.0</v>
      </c>
      <c r="M1944" s="357">
        <v>5.0</v>
      </c>
      <c r="N1944" s="357">
        <v>165.0</v>
      </c>
      <c r="O1944" s="357">
        <v>108.0</v>
      </c>
      <c r="P1944" s="357">
        <v>359.0</v>
      </c>
      <c r="Q1944" s="357">
        <v>2.0</v>
      </c>
      <c r="R1944" s="357">
        <v>39.0</v>
      </c>
      <c r="S1944" s="357">
        <v>162.0</v>
      </c>
      <c r="T1944" s="357">
        <v>260.0</v>
      </c>
      <c r="U1944" s="357">
        <v>56.0</v>
      </c>
      <c r="V1944" s="357">
        <v>157.0</v>
      </c>
      <c r="W1944" s="357">
        <v>320.0</v>
      </c>
      <c r="X1944" s="357">
        <v>32.0</v>
      </c>
      <c r="Y1944" s="357">
        <v>364.0</v>
      </c>
      <c r="Z1944" s="357">
        <v>9.0</v>
      </c>
      <c r="AA1944" s="357">
        <v>16.0</v>
      </c>
      <c r="AB1944" s="357">
        <v>36.0</v>
      </c>
      <c r="AC1944" s="357">
        <v>66.0</v>
      </c>
      <c r="AD1944" s="357">
        <v>34.0</v>
      </c>
      <c r="AE1944" s="357">
        <v>15.0</v>
      </c>
      <c r="AF1944" s="357">
        <v>44.0</v>
      </c>
      <c r="AG1944" s="357">
        <v>7.0</v>
      </c>
      <c r="AH1944" s="357">
        <v>2.0</v>
      </c>
      <c r="AI1944" s="357">
        <v>54.0</v>
      </c>
      <c r="AJ1944" s="353"/>
      <c r="AK1944" s="353"/>
      <c r="AL1944" s="353"/>
      <c r="AM1944" s="353"/>
      <c r="AN1944" s="353"/>
      <c r="AO1944" s="353"/>
      <c r="AP1944" s="353"/>
    </row>
    <row r="1945">
      <c r="A1945" s="347">
        <f t="shared" si="429"/>
        <v>44077</v>
      </c>
      <c r="B1945" s="357">
        <v>72.0</v>
      </c>
      <c r="C1945" s="357">
        <v>79.0</v>
      </c>
      <c r="D1945" s="357">
        <v>114.0</v>
      </c>
      <c r="E1945" s="357">
        <v>2.0</v>
      </c>
      <c r="F1945" s="357">
        <v>25.0</v>
      </c>
      <c r="G1945" s="357">
        <v>43.0</v>
      </c>
      <c r="H1945" s="357">
        <v>1246.0</v>
      </c>
      <c r="I1945" s="357">
        <v>5.0</v>
      </c>
      <c r="J1945" s="357">
        <v>280.0</v>
      </c>
      <c r="K1945" s="357">
        <v>1061.0</v>
      </c>
      <c r="L1945" s="357">
        <v>2459.0</v>
      </c>
      <c r="M1945" s="357">
        <v>5.0</v>
      </c>
      <c r="N1945" s="357">
        <v>192.0</v>
      </c>
      <c r="O1945" s="357">
        <v>109.0</v>
      </c>
      <c r="P1945" s="357">
        <v>363.0</v>
      </c>
      <c r="Q1945" s="357">
        <v>2.0</v>
      </c>
      <c r="R1945" s="357">
        <v>41.0</v>
      </c>
      <c r="S1945" s="357">
        <v>162.0</v>
      </c>
      <c r="T1945" s="357">
        <v>262.0</v>
      </c>
      <c r="U1945" s="357">
        <v>56.0</v>
      </c>
      <c r="V1945" s="357">
        <v>158.0</v>
      </c>
      <c r="W1945" s="357">
        <v>323.0</v>
      </c>
      <c r="X1945" s="357">
        <v>35.0</v>
      </c>
      <c r="Y1945" s="357">
        <v>367.0</v>
      </c>
      <c r="Z1945" s="357">
        <v>11.0</v>
      </c>
      <c r="AA1945" s="357">
        <v>17.0</v>
      </c>
      <c r="AB1945" s="357">
        <v>37.0</v>
      </c>
      <c r="AC1945" s="357">
        <v>66.0</v>
      </c>
      <c r="AD1945" s="357">
        <v>34.0</v>
      </c>
      <c r="AE1945" s="357">
        <v>15.0</v>
      </c>
      <c r="AF1945" s="357">
        <v>45.0</v>
      </c>
      <c r="AG1945" s="357">
        <v>7.0</v>
      </c>
      <c r="AH1945" s="357">
        <v>2.0</v>
      </c>
      <c r="AI1945" s="357">
        <v>55.0</v>
      </c>
      <c r="AJ1945" s="353"/>
      <c r="AK1945" s="353"/>
      <c r="AL1945" s="353"/>
      <c r="AM1945" s="353"/>
      <c r="AN1945" s="353"/>
      <c r="AO1945" s="353"/>
      <c r="AP1945" s="353"/>
    </row>
    <row r="1946">
      <c r="A1946" s="347">
        <f t="shared" si="429"/>
        <v>44078</v>
      </c>
      <c r="B1946" s="357">
        <v>74.0</v>
      </c>
      <c r="C1946" s="357">
        <v>88.0</v>
      </c>
      <c r="D1946" s="357">
        <v>114.0</v>
      </c>
      <c r="E1946" s="357">
        <v>2.0</v>
      </c>
      <c r="F1946" s="357">
        <v>25.0</v>
      </c>
      <c r="G1946" s="357">
        <v>44.0</v>
      </c>
      <c r="H1946" s="357">
        <v>1252.0</v>
      </c>
      <c r="I1946" s="357">
        <v>5.0</v>
      </c>
      <c r="J1946" s="357">
        <v>281.0</v>
      </c>
      <c r="K1946" s="357">
        <v>1066.0</v>
      </c>
      <c r="L1946" s="357">
        <v>2488.0</v>
      </c>
      <c r="M1946" s="357">
        <v>5.0</v>
      </c>
      <c r="N1946" s="357">
        <v>199.0</v>
      </c>
      <c r="O1946" s="357">
        <v>110.0</v>
      </c>
      <c r="P1946" s="357">
        <v>363.0</v>
      </c>
      <c r="Q1946" s="357">
        <v>2.0</v>
      </c>
      <c r="R1946" s="357">
        <v>41.0</v>
      </c>
      <c r="S1946" s="357">
        <v>165.0</v>
      </c>
      <c r="T1946" s="357">
        <v>266.0</v>
      </c>
      <c r="U1946" s="357">
        <v>59.0</v>
      </c>
      <c r="V1946" s="357">
        <v>158.0</v>
      </c>
      <c r="W1946" s="357">
        <v>327.0</v>
      </c>
      <c r="X1946" s="357">
        <v>35.0</v>
      </c>
      <c r="Y1946" s="357">
        <v>368.0</v>
      </c>
      <c r="Z1946" s="357">
        <v>11.0</v>
      </c>
      <c r="AA1946" s="357">
        <v>17.0</v>
      </c>
      <c r="AB1946" s="357">
        <v>42.0</v>
      </c>
      <c r="AC1946" s="357">
        <v>66.0</v>
      </c>
      <c r="AD1946" s="357">
        <v>34.0</v>
      </c>
      <c r="AE1946" s="357">
        <v>15.0</v>
      </c>
      <c r="AF1946" s="357">
        <v>46.0</v>
      </c>
      <c r="AG1946" s="357">
        <v>7.0</v>
      </c>
      <c r="AH1946" s="357">
        <v>2.0</v>
      </c>
      <c r="AI1946" s="357">
        <v>55.0</v>
      </c>
      <c r="AJ1946" s="353"/>
      <c r="AK1946" s="353"/>
      <c r="AL1946" s="353"/>
      <c r="AM1946" s="353"/>
      <c r="AN1946" s="353"/>
      <c r="AO1946" s="353"/>
      <c r="AP1946" s="353"/>
    </row>
    <row r="1947">
      <c r="A1947" s="347">
        <f t="shared" si="429"/>
        <v>44079</v>
      </c>
      <c r="B1947" s="357">
        <v>76.0</v>
      </c>
      <c r="C1947" s="357">
        <v>98.0</v>
      </c>
      <c r="D1947" s="357">
        <v>114.0</v>
      </c>
      <c r="E1947" s="357">
        <v>2.0</v>
      </c>
      <c r="F1947" s="357">
        <v>26.0</v>
      </c>
      <c r="G1947" s="357">
        <v>45.0</v>
      </c>
      <c r="H1947" s="357">
        <v>1265.0</v>
      </c>
      <c r="I1947" s="357">
        <v>5.0</v>
      </c>
      <c r="J1947" s="357">
        <v>281.0</v>
      </c>
      <c r="K1947" s="357">
        <v>1076.0</v>
      </c>
      <c r="L1947" s="357">
        <v>2515.0</v>
      </c>
      <c r="M1947" s="357">
        <v>6.0</v>
      </c>
      <c r="N1947" s="357">
        <v>207.0</v>
      </c>
      <c r="O1947" s="357">
        <v>110.0</v>
      </c>
      <c r="P1947" s="357">
        <v>369.0</v>
      </c>
      <c r="Q1947" s="357">
        <v>2.0</v>
      </c>
      <c r="R1947" s="357">
        <v>41.0</v>
      </c>
      <c r="S1947" s="357">
        <v>167.0</v>
      </c>
      <c r="T1947" s="357">
        <v>275.0</v>
      </c>
      <c r="U1947" s="357">
        <v>59.0</v>
      </c>
      <c r="V1947" s="357">
        <v>158.0</v>
      </c>
      <c r="W1947" s="357">
        <v>333.0</v>
      </c>
      <c r="X1947" s="357">
        <v>36.0</v>
      </c>
      <c r="Y1947" s="357">
        <v>370.0</v>
      </c>
      <c r="Z1947" s="357">
        <v>11.0</v>
      </c>
      <c r="AA1947" s="357">
        <v>18.0</v>
      </c>
      <c r="AB1947" s="357">
        <v>42.0</v>
      </c>
      <c r="AC1947" s="357">
        <v>66.0</v>
      </c>
      <c r="AD1947" s="357">
        <v>35.0</v>
      </c>
      <c r="AE1947" s="357">
        <v>15.0</v>
      </c>
      <c r="AF1947" s="357">
        <v>48.0</v>
      </c>
      <c r="AG1947" s="357">
        <v>7.0</v>
      </c>
      <c r="AH1947" s="357">
        <v>2.0</v>
      </c>
      <c r="AI1947" s="357">
        <v>60.0</v>
      </c>
      <c r="AJ1947" s="353"/>
      <c r="AK1947" s="353"/>
      <c r="AL1947" s="353"/>
      <c r="AM1947" s="353"/>
      <c r="AN1947" s="353"/>
      <c r="AO1947" s="353"/>
      <c r="AP1947" s="353"/>
    </row>
    <row r="1948">
      <c r="A1948" s="347">
        <f t="shared" si="429"/>
        <v>44080</v>
      </c>
      <c r="B1948" s="357">
        <v>78.0</v>
      </c>
      <c r="C1948" s="357">
        <v>105.0</v>
      </c>
      <c r="D1948" s="357">
        <v>114.0</v>
      </c>
      <c r="E1948" s="357">
        <v>2.0</v>
      </c>
      <c r="F1948" s="357">
        <v>26.0</v>
      </c>
      <c r="G1948" s="357">
        <v>46.0</v>
      </c>
      <c r="H1948" s="357">
        <v>1274.0</v>
      </c>
      <c r="I1948" s="357">
        <v>5.0</v>
      </c>
      <c r="J1948" s="357">
        <v>281.0</v>
      </c>
      <c r="K1948" s="357">
        <v>1084.0</v>
      </c>
      <c r="L1948" s="357">
        <v>2545.0</v>
      </c>
      <c r="M1948" s="357">
        <v>6.0</v>
      </c>
      <c r="N1948" s="357">
        <v>214.0</v>
      </c>
      <c r="O1948" s="357">
        <v>111.0</v>
      </c>
      <c r="P1948" s="357">
        <v>370.0</v>
      </c>
      <c r="Q1948" s="357">
        <v>2.0</v>
      </c>
      <c r="R1948" s="357">
        <v>41.0</v>
      </c>
      <c r="S1948" s="357">
        <v>168.0</v>
      </c>
      <c r="T1948" s="357">
        <v>278.0</v>
      </c>
      <c r="U1948" s="357">
        <v>60.0</v>
      </c>
      <c r="V1948" s="357">
        <v>159.0</v>
      </c>
      <c r="W1948" s="357">
        <v>335.0</v>
      </c>
      <c r="X1948" s="357">
        <v>37.0</v>
      </c>
      <c r="Y1948" s="357">
        <v>371.0</v>
      </c>
      <c r="Z1948" s="357">
        <v>11.0</v>
      </c>
      <c r="AA1948" s="357">
        <v>19.0</v>
      </c>
      <c r="AB1948" s="357">
        <v>47.0</v>
      </c>
      <c r="AC1948" s="357">
        <v>66.0</v>
      </c>
      <c r="AD1948" s="357">
        <v>36.0</v>
      </c>
      <c r="AE1948" s="357">
        <v>17.0</v>
      </c>
      <c r="AF1948" s="357">
        <v>48.0</v>
      </c>
      <c r="AG1948" s="357">
        <v>7.0</v>
      </c>
      <c r="AH1948" s="357">
        <v>2.0</v>
      </c>
      <c r="AI1948" s="357">
        <v>60.0</v>
      </c>
      <c r="AJ1948" s="353"/>
      <c r="AK1948" s="353"/>
      <c r="AL1948" s="353"/>
      <c r="AM1948" s="353"/>
      <c r="AN1948" s="353"/>
      <c r="AO1948" s="353"/>
      <c r="AP1948" s="353"/>
    </row>
    <row r="1949">
      <c r="A1949" s="345">
        <v>44081.0</v>
      </c>
      <c r="B1949" s="357">
        <v>81.0</v>
      </c>
      <c r="C1949" s="357">
        <v>116.0</v>
      </c>
      <c r="D1949" s="357">
        <v>117.0</v>
      </c>
      <c r="E1949" s="357">
        <v>2.0</v>
      </c>
      <c r="F1949" s="357">
        <v>26.0</v>
      </c>
      <c r="G1949" s="357">
        <v>46.0</v>
      </c>
      <c r="H1949" s="357">
        <v>1296.0</v>
      </c>
      <c r="I1949" s="357">
        <v>5.0</v>
      </c>
      <c r="J1949" s="357">
        <v>281.0</v>
      </c>
      <c r="K1949" s="357">
        <v>1090.0</v>
      </c>
      <c r="L1949" s="357">
        <v>2576.0</v>
      </c>
      <c r="M1949" s="357">
        <v>6.0</v>
      </c>
      <c r="N1949" s="357">
        <v>217.0</v>
      </c>
      <c r="O1949" s="357">
        <v>113.0</v>
      </c>
      <c r="P1949" s="357">
        <v>372.0</v>
      </c>
      <c r="Q1949" s="357">
        <v>2.0</v>
      </c>
      <c r="R1949" s="357">
        <v>44.0</v>
      </c>
      <c r="S1949" s="357">
        <v>169.0</v>
      </c>
      <c r="T1949" s="357">
        <v>281.0</v>
      </c>
      <c r="U1949" s="357">
        <v>61.0</v>
      </c>
      <c r="V1949" s="357">
        <v>160.0</v>
      </c>
      <c r="W1949" s="357">
        <v>339.0</v>
      </c>
      <c r="X1949" s="357">
        <v>37.0</v>
      </c>
      <c r="Y1949" s="357">
        <v>372.0</v>
      </c>
      <c r="Z1949" s="357">
        <v>11.0</v>
      </c>
      <c r="AA1949" s="357">
        <v>21.0</v>
      </c>
      <c r="AB1949" s="357">
        <v>49.0</v>
      </c>
      <c r="AC1949" s="357">
        <v>67.0</v>
      </c>
      <c r="AD1949" s="357">
        <v>36.0</v>
      </c>
      <c r="AE1949" s="357">
        <v>17.0</v>
      </c>
      <c r="AF1949" s="357">
        <v>50.0</v>
      </c>
      <c r="AG1949" s="357">
        <v>7.0</v>
      </c>
      <c r="AH1949" s="357">
        <v>3.0</v>
      </c>
      <c r="AI1949" s="357">
        <v>60.0</v>
      </c>
      <c r="AJ1949" s="353"/>
      <c r="AK1949" s="353"/>
      <c r="AL1949" s="353"/>
      <c r="AM1949" s="353"/>
      <c r="AN1949" s="353"/>
      <c r="AO1949" s="353"/>
      <c r="AP1949" s="353"/>
    </row>
    <row r="1950">
      <c r="A1950" s="345">
        <v>44082.0</v>
      </c>
      <c r="B1950" s="348">
        <v>83.0</v>
      </c>
      <c r="C1950" s="348">
        <v>128.0</v>
      </c>
      <c r="D1950" s="348">
        <v>117.0</v>
      </c>
      <c r="E1950" s="348">
        <v>2.0</v>
      </c>
      <c r="F1950" s="348">
        <v>26.0</v>
      </c>
      <c r="G1950" s="348">
        <v>47.0</v>
      </c>
      <c r="H1950" s="348">
        <v>1317.0</v>
      </c>
      <c r="I1950" s="348">
        <v>5.0</v>
      </c>
      <c r="J1950" s="348">
        <v>283.0</v>
      </c>
      <c r="K1950" s="348">
        <v>1096.0</v>
      </c>
      <c r="L1950" s="348">
        <v>2608.0</v>
      </c>
      <c r="M1950" s="348">
        <v>6.0</v>
      </c>
      <c r="N1950" s="348">
        <v>225.0</v>
      </c>
      <c r="O1950" s="348">
        <v>113.0</v>
      </c>
      <c r="P1950" s="348">
        <v>373.0</v>
      </c>
      <c r="Q1950" s="348">
        <v>2.0</v>
      </c>
      <c r="R1950" s="348">
        <v>45.0</v>
      </c>
      <c r="S1950" s="348">
        <v>171.0</v>
      </c>
      <c r="T1950" s="348">
        <v>283.0</v>
      </c>
      <c r="U1950" s="348">
        <v>61.0</v>
      </c>
      <c r="V1950" s="348">
        <v>160.0</v>
      </c>
      <c r="W1950" s="348">
        <v>342.0</v>
      </c>
      <c r="X1950" s="348">
        <v>38.0</v>
      </c>
      <c r="Y1950" s="348">
        <v>373.0</v>
      </c>
      <c r="Z1950" s="348">
        <v>11.0</v>
      </c>
      <c r="AA1950" s="348">
        <v>21.0</v>
      </c>
      <c r="AB1950" s="348">
        <v>52.0</v>
      </c>
      <c r="AC1950" s="348">
        <v>68.0</v>
      </c>
      <c r="AD1950" s="348">
        <v>36.0</v>
      </c>
      <c r="AE1950" s="348">
        <v>17.0</v>
      </c>
      <c r="AF1950" s="348">
        <v>50.0</v>
      </c>
      <c r="AG1950" s="348">
        <v>7.0</v>
      </c>
      <c r="AH1950" s="348">
        <v>3.0</v>
      </c>
      <c r="AI1950" s="348">
        <v>61.0</v>
      </c>
      <c r="AJ1950" s="353"/>
      <c r="AK1950" s="353"/>
      <c r="AL1950" s="353"/>
      <c r="AM1950" s="353"/>
      <c r="AN1950" s="353"/>
      <c r="AO1950" s="353"/>
      <c r="AP1950" s="353"/>
    </row>
    <row r="1951">
      <c r="A1951" s="345">
        <v>44083.0</v>
      </c>
      <c r="B1951" s="348">
        <v>85.0</v>
      </c>
      <c r="C1951" s="348">
        <v>142.0</v>
      </c>
      <c r="D1951" s="348">
        <v>117.0</v>
      </c>
      <c r="E1951" s="348">
        <v>2.0</v>
      </c>
      <c r="F1951" s="348">
        <v>26.0</v>
      </c>
      <c r="G1951" s="348">
        <v>48.0</v>
      </c>
      <c r="H1951" s="348">
        <v>1334.0</v>
      </c>
      <c r="I1951" s="348">
        <v>5.0</v>
      </c>
      <c r="J1951" s="348">
        <v>286.0</v>
      </c>
      <c r="K1951" s="348">
        <v>1106.0</v>
      </c>
      <c r="L1951" s="348">
        <v>2646.0</v>
      </c>
      <c r="M1951" s="348">
        <v>6.0</v>
      </c>
      <c r="N1951" s="348">
        <v>227.0</v>
      </c>
      <c r="O1951" s="348">
        <v>114.0</v>
      </c>
      <c r="P1951" s="348">
        <v>374.0</v>
      </c>
      <c r="Q1951" s="348">
        <v>2.0</v>
      </c>
      <c r="R1951" s="348">
        <v>45.0</v>
      </c>
      <c r="S1951" s="348">
        <v>171.0</v>
      </c>
      <c r="T1951" s="348">
        <v>288.0</v>
      </c>
      <c r="U1951" s="348">
        <v>63.0</v>
      </c>
      <c r="V1951" s="348">
        <v>160.0</v>
      </c>
      <c r="W1951" s="348">
        <v>343.0</v>
      </c>
      <c r="X1951" s="348">
        <v>39.0</v>
      </c>
      <c r="Y1951" s="348">
        <v>374.0</v>
      </c>
      <c r="Z1951" s="348">
        <v>11.0</v>
      </c>
      <c r="AA1951" s="348">
        <v>22.0</v>
      </c>
      <c r="AB1951" s="348">
        <v>55.0</v>
      </c>
      <c r="AC1951" s="348">
        <v>70.0</v>
      </c>
      <c r="AD1951" s="348">
        <v>36.0</v>
      </c>
      <c r="AE1951" s="348">
        <v>17.0</v>
      </c>
      <c r="AF1951" s="348">
        <v>50.0</v>
      </c>
      <c r="AG1951" s="348">
        <v>7.0</v>
      </c>
      <c r="AH1951" s="348">
        <v>4.0</v>
      </c>
      <c r="AI1951" s="348">
        <v>61.0</v>
      </c>
      <c r="AJ1951" s="353"/>
      <c r="AK1951" s="353"/>
      <c r="AL1951" s="353"/>
      <c r="AM1951" s="353"/>
      <c r="AN1951" s="353"/>
      <c r="AO1951" s="353"/>
      <c r="AP1951" s="353"/>
    </row>
    <row r="1952">
      <c r="A1952" s="345">
        <v>44084.0</v>
      </c>
      <c r="B1952" s="348">
        <v>87.0</v>
      </c>
      <c r="C1952" s="348">
        <v>151.0</v>
      </c>
      <c r="D1952" s="348">
        <v>117.0</v>
      </c>
      <c r="E1952" s="348">
        <v>3.0</v>
      </c>
      <c r="F1952" s="348">
        <v>27.0</v>
      </c>
      <c r="G1952" s="348">
        <v>49.0</v>
      </c>
      <c r="H1952" s="348">
        <v>1351.0</v>
      </c>
      <c r="I1952" s="348">
        <v>6.0</v>
      </c>
      <c r="J1952" s="348">
        <v>286.0</v>
      </c>
      <c r="K1952" s="348">
        <v>1124.0</v>
      </c>
      <c r="L1952" s="348">
        <v>2688.0</v>
      </c>
      <c r="M1952" s="348">
        <v>6.0</v>
      </c>
      <c r="N1952" s="348">
        <v>230.0</v>
      </c>
      <c r="O1952" s="348">
        <v>115.0</v>
      </c>
      <c r="P1952" s="348">
        <v>380.0</v>
      </c>
      <c r="Q1952" s="348">
        <v>2.0</v>
      </c>
      <c r="R1952" s="348">
        <v>46.0</v>
      </c>
      <c r="S1952" s="348">
        <v>171.0</v>
      </c>
      <c r="T1952" s="348">
        <v>293.0</v>
      </c>
      <c r="U1952" s="348">
        <v>63.0</v>
      </c>
      <c r="V1952" s="348">
        <v>160.0</v>
      </c>
      <c r="W1952" s="348">
        <v>346.0</v>
      </c>
      <c r="X1952" s="348">
        <v>41.0</v>
      </c>
      <c r="Y1952" s="348">
        <v>374.0</v>
      </c>
      <c r="Z1952" s="348">
        <v>11.0</v>
      </c>
      <c r="AA1952" s="348">
        <v>22.0</v>
      </c>
      <c r="AB1952" s="348">
        <v>58.0</v>
      </c>
      <c r="AC1952" s="348">
        <v>71.0</v>
      </c>
      <c r="AD1952" s="348">
        <v>36.0</v>
      </c>
      <c r="AE1952" s="348">
        <v>17.0</v>
      </c>
      <c r="AF1952" s="348">
        <v>52.0</v>
      </c>
      <c r="AG1952" s="348">
        <v>7.0</v>
      </c>
      <c r="AH1952" s="348">
        <v>4.0</v>
      </c>
      <c r="AI1952" s="348">
        <v>62.0</v>
      </c>
      <c r="AJ1952" s="353"/>
      <c r="AK1952" s="353"/>
      <c r="AL1952" s="353"/>
      <c r="AM1952" s="353"/>
      <c r="AN1952" s="353"/>
      <c r="AO1952" s="353"/>
      <c r="AP1952" s="353"/>
    </row>
    <row r="1953">
      <c r="A1953" s="345">
        <v>44085.0</v>
      </c>
      <c r="B1953" s="348">
        <v>89.0</v>
      </c>
      <c r="C1953" s="348">
        <v>161.0</v>
      </c>
      <c r="D1953" s="348">
        <v>117.0</v>
      </c>
      <c r="E1953" s="348">
        <v>3.0</v>
      </c>
      <c r="F1953" s="348">
        <v>28.0</v>
      </c>
      <c r="G1953" s="348">
        <v>50.0</v>
      </c>
      <c r="H1953" s="348">
        <v>1368.0</v>
      </c>
      <c r="I1953" s="348">
        <v>7.0</v>
      </c>
      <c r="J1953" s="348">
        <v>293.0</v>
      </c>
      <c r="K1953" s="348">
        <v>1129.0</v>
      </c>
      <c r="L1953" s="348">
        <v>2717.0</v>
      </c>
      <c r="M1953" s="348">
        <v>6.0</v>
      </c>
      <c r="N1953" s="348">
        <v>233.0</v>
      </c>
      <c r="O1953" s="348">
        <v>115.0</v>
      </c>
      <c r="P1953" s="348">
        <v>381.0</v>
      </c>
      <c r="Q1953" s="348">
        <v>2.0</v>
      </c>
      <c r="R1953" s="348">
        <v>46.0</v>
      </c>
      <c r="S1953" s="348">
        <v>172.0</v>
      </c>
      <c r="T1953" s="348">
        <v>294.0</v>
      </c>
      <c r="U1953" s="348">
        <v>63.0</v>
      </c>
      <c r="V1953" s="348">
        <v>160.0</v>
      </c>
      <c r="W1953" s="348">
        <v>349.0</v>
      </c>
      <c r="X1953" s="348">
        <v>41.0</v>
      </c>
      <c r="Y1953" s="348">
        <v>375.0</v>
      </c>
      <c r="Z1953" s="348">
        <v>11.0</v>
      </c>
      <c r="AA1953" s="348">
        <v>22.0</v>
      </c>
      <c r="AB1953" s="348">
        <v>58.0</v>
      </c>
      <c r="AC1953" s="348">
        <v>71.0</v>
      </c>
      <c r="AD1953" s="348">
        <v>36.0</v>
      </c>
      <c r="AE1953" s="348">
        <v>19.0</v>
      </c>
      <c r="AF1953" s="348">
        <v>54.0</v>
      </c>
      <c r="AG1953" s="348">
        <v>7.0</v>
      </c>
      <c r="AH1953" s="348">
        <v>4.0</v>
      </c>
      <c r="AI1953" s="348">
        <v>63.0</v>
      </c>
      <c r="AJ1953" s="353"/>
      <c r="AK1953" s="353"/>
      <c r="AL1953" s="353"/>
      <c r="AM1953" s="353"/>
      <c r="AN1953" s="353"/>
      <c r="AO1953" s="353"/>
      <c r="AP1953" s="353"/>
    </row>
    <row r="1954">
      <c r="A1954" s="362">
        <v>44086.0</v>
      </c>
      <c r="B1954" s="348">
        <v>89.0</v>
      </c>
      <c r="C1954" s="348">
        <v>168.0</v>
      </c>
      <c r="D1954" s="348">
        <v>117.0</v>
      </c>
      <c r="E1954" s="348">
        <v>3.0</v>
      </c>
      <c r="F1954" s="348">
        <v>30.0</v>
      </c>
      <c r="G1954" s="348">
        <v>50.0</v>
      </c>
      <c r="H1954" s="348">
        <v>1386.0</v>
      </c>
      <c r="I1954" s="348">
        <v>7.0</v>
      </c>
      <c r="J1954" s="348">
        <v>294.0</v>
      </c>
      <c r="K1954" s="348">
        <v>1139.0</v>
      </c>
      <c r="L1954" s="348">
        <v>2746.0</v>
      </c>
      <c r="M1954" s="348">
        <v>6.0</v>
      </c>
      <c r="N1954" s="348">
        <v>238.0</v>
      </c>
      <c r="O1954" s="348">
        <v>116.0</v>
      </c>
      <c r="P1954" s="348">
        <v>386.0</v>
      </c>
      <c r="Q1954" s="348">
        <v>3.0</v>
      </c>
      <c r="R1954" s="348">
        <v>50.0</v>
      </c>
      <c r="S1954" s="348">
        <v>172.0</v>
      </c>
      <c r="T1954" s="348">
        <v>297.0</v>
      </c>
      <c r="U1954" s="348">
        <v>67.0</v>
      </c>
      <c r="V1954" s="348">
        <v>160.0</v>
      </c>
      <c r="W1954" s="348">
        <v>355.0</v>
      </c>
      <c r="X1954" s="348">
        <v>42.0</v>
      </c>
      <c r="Y1954" s="348">
        <v>376.0</v>
      </c>
      <c r="Z1954" s="348">
        <v>11.0</v>
      </c>
      <c r="AA1954" s="348">
        <v>22.0</v>
      </c>
      <c r="AB1954" s="348">
        <v>62.0</v>
      </c>
      <c r="AC1954" s="348">
        <v>71.0</v>
      </c>
      <c r="AD1954" s="348">
        <v>38.0</v>
      </c>
      <c r="AE1954" s="348">
        <v>20.0</v>
      </c>
      <c r="AF1954" s="348">
        <v>54.0</v>
      </c>
      <c r="AG1954" s="348">
        <v>7.0</v>
      </c>
      <c r="AH1954" s="348">
        <v>5.0</v>
      </c>
      <c r="AI1954" s="348">
        <v>63.0</v>
      </c>
      <c r="AJ1954" s="353"/>
      <c r="AK1954" s="353"/>
      <c r="AL1954" s="353"/>
      <c r="AM1954" s="353"/>
      <c r="AN1954" s="353"/>
      <c r="AO1954" s="353"/>
      <c r="AP1954" s="353"/>
    </row>
    <row r="1955">
      <c r="A1955" s="347">
        <f t="shared" ref="A1955:A1959" si="430">A1954+1</f>
        <v>44087</v>
      </c>
      <c r="B1955" s="348">
        <v>93.0</v>
      </c>
      <c r="C1955" s="348">
        <v>174.0</v>
      </c>
      <c r="D1955" s="348">
        <v>117.0</v>
      </c>
      <c r="E1955" s="348">
        <v>3.0</v>
      </c>
      <c r="F1955" s="348">
        <v>30.0</v>
      </c>
      <c r="G1955" s="348">
        <v>52.0</v>
      </c>
      <c r="H1955" s="348">
        <v>1391.0</v>
      </c>
      <c r="I1955" s="348">
        <v>7.0</v>
      </c>
      <c r="J1955" s="348">
        <v>299.0</v>
      </c>
      <c r="K1955" s="348">
        <v>1145.0</v>
      </c>
      <c r="L1955" s="348">
        <v>2763.0</v>
      </c>
      <c r="M1955" s="348">
        <v>6.0</v>
      </c>
      <c r="N1955" s="348">
        <v>240.0</v>
      </c>
      <c r="O1955" s="348">
        <v>117.0</v>
      </c>
      <c r="P1955" s="348">
        <v>386.0</v>
      </c>
      <c r="Q1955" s="348">
        <v>3.0</v>
      </c>
      <c r="R1955" s="348">
        <v>50.0</v>
      </c>
      <c r="S1955" s="348">
        <v>173.0</v>
      </c>
      <c r="T1955" s="348">
        <v>300.0</v>
      </c>
      <c r="U1955" s="348">
        <v>70.0</v>
      </c>
      <c r="V1955" s="348">
        <v>161.0</v>
      </c>
      <c r="W1955" s="348">
        <v>355.0</v>
      </c>
      <c r="X1955" s="348">
        <v>42.0</v>
      </c>
      <c r="Y1955" s="348">
        <v>380.0</v>
      </c>
      <c r="Z1955" s="348">
        <v>11.0</v>
      </c>
      <c r="AA1955" s="348">
        <v>22.0</v>
      </c>
      <c r="AB1955" s="348">
        <v>70.0</v>
      </c>
      <c r="AC1955" s="348">
        <v>71.0</v>
      </c>
      <c r="AD1955" s="348">
        <v>38.0</v>
      </c>
      <c r="AE1955" s="348">
        <v>20.0</v>
      </c>
      <c r="AF1955" s="348">
        <v>57.0</v>
      </c>
      <c r="AG1955" s="348">
        <v>7.0</v>
      </c>
      <c r="AH1955" s="348">
        <v>5.0</v>
      </c>
      <c r="AI1955" s="348">
        <v>65.0</v>
      </c>
      <c r="AJ1955" s="353"/>
      <c r="AK1955" s="353"/>
      <c r="AL1955" s="353"/>
      <c r="AM1955" s="353"/>
      <c r="AN1955" s="353"/>
      <c r="AO1955" s="353"/>
      <c r="AP1955" s="353"/>
    </row>
    <row r="1956">
      <c r="A1956" s="347">
        <f t="shared" si="430"/>
        <v>44088</v>
      </c>
      <c r="B1956" s="348">
        <v>98.0</v>
      </c>
      <c r="C1956" s="348">
        <v>179.0</v>
      </c>
      <c r="D1956" s="348">
        <v>117.0</v>
      </c>
      <c r="E1956" s="348">
        <v>3.0</v>
      </c>
      <c r="F1956" s="348">
        <v>30.0</v>
      </c>
      <c r="G1956" s="348">
        <v>53.0</v>
      </c>
      <c r="H1956" s="348">
        <v>1418.0</v>
      </c>
      <c r="I1956" s="348">
        <v>7.0</v>
      </c>
      <c r="J1956" s="348">
        <v>299.0</v>
      </c>
      <c r="K1956" s="348">
        <v>1153.0</v>
      </c>
      <c r="L1956" s="348">
        <v>2800.0</v>
      </c>
      <c r="M1956" s="348">
        <v>6.0</v>
      </c>
      <c r="N1956" s="348">
        <v>242.0</v>
      </c>
      <c r="O1956" s="348">
        <v>117.0</v>
      </c>
      <c r="P1956" s="348">
        <v>389.0</v>
      </c>
      <c r="Q1956" s="348">
        <v>3.0</v>
      </c>
      <c r="R1956" s="348">
        <v>50.0</v>
      </c>
      <c r="S1956" s="348">
        <v>173.0</v>
      </c>
      <c r="T1956" s="348">
        <v>305.0</v>
      </c>
      <c r="U1956" s="348">
        <v>74.0</v>
      </c>
      <c r="V1956" s="348">
        <v>162.0</v>
      </c>
      <c r="W1956" s="348">
        <v>361.0</v>
      </c>
      <c r="X1956" s="348">
        <v>42.0</v>
      </c>
      <c r="Y1956" s="348">
        <v>383.0</v>
      </c>
      <c r="Z1956" s="348">
        <v>11.0</v>
      </c>
      <c r="AA1956" s="348">
        <v>23.0</v>
      </c>
      <c r="AB1956" s="348">
        <v>74.0</v>
      </c>
      <c r="AC1956" s="348">
        <v>71.0</v>
      </c>
      <c r="AD1956" s="348">
        <v>38.0</v>
      </c>
      <c r="AE1956" s="348">
        <v>24.0</v>
      </c>
      <c r="AF1956" s="348">
        <v>57.0</v>
      </c>
      <c r="AG1956" s="348">
        <v>7.0</v>
      </c>
      <c r="AH1956" s="348">
        <v>5.0</v>
      </c>
      <c r="AI1956" s="348">
        <v>67.0</v>
      </c>
      <c r="AJ1956" s="353"/>
      <c r="AK1956" s="353"/>
      <c r="AL1956" s="353"/>
      <c r="AM1956" s="353"/>
      <c r="AN1956" s="353"/>
      <c r="AO1956" s="353"/>
      <c r="AP1956" s="353"/>
    </row>
    <row r="1957">
      <c r="A1957" s="347">
        <f t="shared" si="430"/>
        <v>44089</v>
      </c>
      <c r="B1957" s="348">
        <v>104.0</v>
      </c>
      <c r="C1957" s="348">
        <v>184.0</v>
      </c>
      <c r="D1957" s="348">
        <v>118.0</v>
      </c>
      <c r="E1957" s="348">
        <v>3.0</v>
      </c>
      <c r="F1957" s="348">
        <v>30.0</v>
      </c>
      <c r="G1957" s="348">
        <v>53.0</v>
      </c>
      <c r="H1957" s="348">
        <v>1450.0</v>
      </c>
      <c r="I1957" s="348">
        <v>7.0</v>
      </c>
      <c r="J1957" s="348">
        <v>305.0</v>
      </c>
      <c r="K1957" s="348">
        <v>1165.0</v>
      </c>
      <c r="L1957" s="348">
        <v>2832.0</v>
      </c>
      <c r="M1957" s="348">
        <v>7.0</v>
      </c>
      <c r="N1957" s="348">
        <v>245.0</v>
      </c>
      <c r="O1957" s="348">
        <v>118.0</v>
      </c>
      <c r="P1957" s="348">
        <v>390.0</v>
      </c>
      <c r="Q1957" s="348">
        <v>3.0</v>
      </c>
      <c r="R1957" s="348">
        <v>50.0</v>
      </c>
      <c r="S1957" s="348">
        <v>174.0</v>
      </c>
      <c r="T1957" s="348">
        <v>309.0</v>
      </c>
      <c r="U1957" s="348">
        <v>79.0</v>
      </c>
      <c r="V1957" s="348">
        <v>162.0</v>
      </c>
      <c r="W1957" s="348">
        <v>367.0</v>
      </c>
      <c r="X1957" s="348">
        <v>42.0</v>
      </c>
      <c r="Y1957" s="348">
        <v>383.0</v>
      </c>
      <c r="Z1957" s="348">
        <v>11.0</v>
      </c>
      <c r="AA1957" s="348">
        <v>23.0</v>
      </c>
      <c r="AB1957" s="348">
        <v>79.0</v>
      </c>
      <c r="AC1957" s="348">
        <v>72.0</v>
      </c>
      <c r="AD1957" s="348">
        <v>38.0</v>
      </c>
      <c r="AE1957" s="348">
        <v>24.0</v>
      </c>
      <c r="AF1957" s="348">
        <v>59.0</v>
      </c>
      <c r="AG1957" s="348">
        <v>7.0</v>
      </c>
      <c r="AH1957" s="348">
        <v>5.0</v>
      </c>
      <c r="AI1957" s="348">
        <v>67.0</v>
      </c>
      <c r="AJ1957" s="353"/>
      <c r="AK1957" s="353"/>
      <c r="AL1957" s="353"/>
      <c r="AM1957" s="353"/>
      <c r="AN1957" s="353"/>
      <c r="AO1957" s="353"/>
      <c r="AP1957" s="353"/>
    </row>
    <row r="1958">
      <c r="A1958" s="347">
        <f t="shared" si="430"/>
        <v>44090</v>
      </c>
      <c r="B1958" s="348">
        <v>115.0</v>
      </c>
      <c r="C1958" s="348">
        <v>188.0</v>
      </c>
      <c r="D1958" s="348">
        <v>119.0</v>
      </c>
      <c r="E1958" s="348">
        <v>3.0</v>
      </c>
      <c r="F1958" s="348">
        <v>30.0</v>
      </c>
      <c r="G1958" s="348">
        <v>53.0</v>
      </c>
      <c r="H1958" s="348">
        <v>1481.0</v>
      </c>
      <c r="I1958" s="348">
        <v>7.0</v>
      </c>
      <c r="J1958" s="348">
        <v>306.0</v>
      </c>
      <c r="K1958" s="348">
        <v>1179.0</v>
      </c>
      <c r="L1958" s="348">
        <v>2867.0</v>
      </c>
      <c r="M1958" s="348">
        <v>7.0</v>
      </c>
      <c r="N1958" s="348">
        <v>250.0</v>
      </c>
      <c r="O1958" s="348">
        <v>121.0</v>
      </c>
      <c r="P1958" s="348">
        <v>392.0</v>
      </c>
      <c r="Q1958" s="348">
        <v>3.0</v>
      </c>
      <c r="R1958" s="348">
        <v>50.0</v>
      </c>
      <c r="S1958" s="348">
        <v>174.0</v>
      </c>
      <c r="T1958" s="348">
        <v>313.0</v>
      </c>
      <c r="U1958" s="348">
        <v>84.0</v>
      </c>
      <c r="V1958" s="348">
        <v>164.0</v>
      </c>
      <c r="W1958" s="348">
        <v>371.0</v>
      </c>
      <c r="X1958" s="348">
        <v>44.0</v>
      </c>
      <c r="Y1958" s="348">
        <v>386.0</v>
      </c>
      <c r="Z1958" s="348">
        <v>11.0</v>
      </c>
      <c r="AA1958" s="348">
        <v>25.0</v>
      </c>
      <c r="AB1958" s="348">
        <v>83.0</v>
      </c>
      <c r="AC1958" s="348">
        <v>72.0</v>
      </c>
      <c r="AD1958" s="348">
        <v>38.0</v>
      </c>
      <c r="AE1958" s="348">
        <v>24.0</v>
      </c>
      <c r="AF1958" s="348">
        <v>61.0</v>
      </c>
      <c r="AG1958" s="348">
        <v>7.0</v>
      </c>
      <c r="AH1958" s="348">
        <v>5.0</v>
      </c>
      <c r="AI1958" s="348">
        <v>67.0</v>
      </c>
      <c r="AJ1958" s="353"/>
      <c r="AK1958" s="353"/>
      <c r="AL1958" s="353"/>
      <c r="AM1958" s="353"/>
      <c r="AN1958" s="353"/>
      <c r="AO1958" s="353"/>
      <c r="AP1958" s="353"/>
    </row>
    <row r="1959">
      <c r="A1959" s="347">
        <f t="shared" si="430"/>
        <v>44091</v>
      </c>
      <c r="B1959" s="348">
        <v>127.0</v>
      </c>
      <c r="C1959" s="348">
        <v>194.0</v>
      </c>
      <c r="D1959" s="348">
        <v>122.0</v>
      </c>
      <c r="E1959" s="348">
        <v>3.0</v>
      </c>
      <c r="F1959" s="348">
        <v>30.0</v>
      </c>
      <c r="G1959" s="348">
        <v>53.0</v>
      </c>
      <c r="H1959" s="348">
        <v>1495.0</v>
      </c>
      <c r="I1959" s="348">
        <v>8.0</v>
      </c>
      <c r="J1959" s="348">
        <v>309.0</v>
      </c>
      <c r="K1959" s="348">
        <v>1195.0</v>
      </c>
      <c r="L1959" s="348">
        <v>2896.0</v>
      </c>
      <c r="M1959" s="348">
        <v>7.0</v>
      </c>
      <c r="N1959" s="348">
        <v>255.0</v>
      </c>
      <c r="O1959" s="348">
        <v>121.0</v>
      </c>
      <c r="P1959" s="348">
        <v>392.0</v>
      </c>
      <c r="Q1959" s="348">
        <v>3.0</v>
      </c>
      <c r="R1959" s="348">
        <v>50.0</v>
      </c>
      <c r="S1959" s="348">
        <v>177.0</v>
      </c>
      <c r="T1959" s="348">
        <v>316.0</v>
      </c>
      <c r="U1959" s="348">
        <v>86.0</v>
      </c>
      <c r="V1959" s="348">
        <v>165.0</v>
      </c>
      <c r="W1959" s="348">
        <v>379.0</v>
      </c>
      <c r="X1959" s="348">
        <v>46.0</v>
      </c>
      <c r="Y1959" s="348">
        <v>386.0</v>
      </c>
      <c r="Z1959" s="348">
        <v>11.0</v>
      </c>
      <c r="AA1959" s="348">
        <v>26.0</v>
      </c>
      <c r="AB1959" s="348">
        <v>92.0</v>
      </c>
      <c r="AC1959" s="348">
        <v>72.0</v>
      </c>
      <c r="AD1959" s="348">
        <v>38.0</v>
      </c>
      <c r="AE1959" s="348">
        <v>25.0</v>
      </c>
      <c r="AF1959" s="348">
        <v>64.0</v>
      </c>
      <c r="AG1959" s="348">
        <v>7.0</v>
      </c>
      <c r="AH1959" s="348">
        <v>5.0</v>
      </c>
      <c r="AI1959" s="348">
        <v>67.0</v>
      </c>
      <c r="AJ1959" s="353"/>
      <c r="AK1959" s="353"/>
      <c r="AL1959" s="353"/>
      <c r="AM1959" s="353"/>
      <c r="AN1959" s="353"/>
      <c r="AO1959" s="353"/>
      <c r="AP1959" s="353"/>
    </row>
    <row r="1960">
      <c r="A1960" s="345">
        <v>44092.0</v>
      </c>
      <c r="B1960" s="348">
        <v>130.0</v>
      </c>
      <c r="C1960" s="348">
        <v>199.0</v>
      </c>
      <c r="D1960" s="348">
        <v>123.0</v>
      </c>
      <c r="E1960" s="348">
        <v>4.0</v>
      </c>
      <c r="F1960" s="348">
        <v>30.0</v>
      </c>
      <c r="G1960" s="348">
        <v>53.0</v>
      </c>
      <c r="H1960" s="348">
        <v>1517.0</v>
      </c>
      <c r="I1960" s="348">
        <v>8.0</v>
      </c>
      <c r="J1960" s="348">
        <v>311.0</v>
      </c>
      <c r="K1960" s="348">
        <v>1203.0</v>
      </c>
      <c r="L1960" s="348">
        <v>2922.0</v>
      </c>
      <c r="M1960" s="348">
        <v>7.0</v>
      </c>
      <c r="N1960" s="348">
        <v>262.0</v>
      </c>
      <c r="O1960" s="348">
        <v>123.0</v>
      </c>
      <c r="P1960" s="348">
        <v>394.0</v>
      </c>
      <c r="Q1960" s="348">
        <v>3.0</v>
      </c>
      <c r="R1960" s="348">
        <v>54.0</v>
      </c>
      <c r="S1960" s="348">
        <v>179.0</v>
      </c>
      <c r="T1960" s="348">
        <v>320.0</v>
      </c>
      <c r="U1960" s="348">
        <v>88.0</v>
      </c>
      <c r="V1960" s="348">
        <v>165.0</v>
      </c>
      <c r="W1960" s="348">
        <v>389.0</v>
      </c>
      <c r="X1960" s="348">
        <v>46.0</v>
      </c>
      <c r="Y1960" s="348">
        <v>387.0</v>
      </c>
      <c r="Z1960" s="348">
        <v>11.0</v>
      </c>
      <c r="AA1960" s="348">
        <v>27.0</v>
      </c>
      <c r="AB1960" s="348">
        <v>95.0</v>
      </c>
      <c r="AC1960" s="348">
        <v>72.0</v>
      </c>
      <c r="AD1960" s="348">
        <v>38.0</v>
      </c>
      <c r="AE1960" s="348">
        <v>26.0</v>
      </c>
      <c r="AF1960" s="348">
        <v>69.0</v>
      </c>
      <c r="AG1960" s="348">
        <v>7.0</v>
      </c>
      <c r="AH1960" s="348">
        <v>5.0</v>
      </c>
      <c r="AI1960" s="348">
        <v>69.0</v>
      </c>
      <c r="AJ1960" s="353"/>
      <c r="AK1960" s="353"/>
      <c r="AL1960" s="353"/>
      <c r="AM1960" s="353"/>
      <c r="AN1960" s="353"/>
      <c r="AO1960" s="353"/>
      <c r="AP1960" s="353"/>
    </row>
    <row r="1961">
      <c r="A1961" s="345">
        <v>44093.0</v>
      </c>
      <c r="B1961" s="348">
        <v>130.0</v>
      </c>
      <c r="C1961" s="348">
        <v>206.0</v>
      </c>
      <c r="D1961" s="348">
        <v>124.0</v>
      </c>
      <c r="E1961" s="348">
        <v>4.0</v>
      </c>
      <c r="F1961" s="348">
        <v>31.0</v>
      </c>
      <c r="G1961" s="348">
        <v>54.0</v>
      </c>
      <c r="H1961" s="348">
        <v>1527.0</v>
      </c>
      <c r="I1961" s="348">
        <v>8.0</v>
      </c>
      <c r="J1961" s="348">
        <v>311.0</v>
      </c>
      <c r="K1961" s="348">
        <v>1243.0</v>
      </c>
      <c r="L1961" s="348">
        <v>2942.0</v>
      </c>
      <c r="M1961" s="348">
        <v>7.0</v>
      </c>
      <c r="N1961" s="348">
        <v>265.0</v>
      </c>
      <c r="O1961" s="348">
        <v>127.0</v>
      </c>
      <c r="P1961" s="348">
        <v>396.0</v>
      </c>
      <c r="Q1961" s="348">
        <v>3.0</v>
      </c>
      <c r="R1961" s="348">
        <v>55.0</v>
      </c>
      <c r="S1961" s="348">
        <v>182.0</v>
      </c>
      <c r="T1961" s="348">
        <v>322.0</v>
      </c>
      <c r="U1961" s="348">
        <v>90.0</v>
      </c>
      <c r="V1961" s="348">
        <v>167.0</v>
      </c>
      <c r="W1961" s="348">
        <v>394.0</v>
      </c>
      <c r="X1961" s="348">
        <v>46.0</v>
      </c>
      <c r="Y1961" s="348">
        <v>389.0</v>
      </c>
      <c r="Z1961" s="348">
        <v>12.0</v>
      </c>
      <c r="AA1961" s="348">
        <v>28.0</v>
      </c>
      <c r="AB1961" s="348">
        <v>96.0</v>
      </c>
      <c r="AC1961" s="348">
        <v>72.0</v>
      </c>
      <c r="AD1961" s="348">
        <v>38.0</v>
      </c>
      <c r="AE1961" s="348">
        <v>26.0</v>
      </c>
      <c r="AF1961" s="348">
        <v>72.0</v>
      </c>
      <c r="AG1961" s="348">
        <v>7.0</v>
      </c>
      <c r="AH1961" s="348">
        <v>5.0</v>
      </c>
      <c r="AI1961" s="348">
        <v>69.0</v>
      </c>
      <c r="AJ1961" s="353"/>
      <c r="AK1961" s="353"/>
      <c r="AL1961" s="353"/>
      <c r="AM1961" s="353"/>
      <c r="AN1961" s="353"/>
      <c r="AO1961" s="353"/>
      <c r="AP1961" s="353"/>
    </row>
    <row r="1962">
      <c r="A1962" s="347">
        <f t="shared" ref="A1962:A1963" si="431">A1961+1</f>
        <v>44094</v>
      </c>
      <c r="B1962" s="348">
        <v>134.0</v>
      </c>
      <c r="C1962" s="348">
        <v>216.0</v>
      </c>
      <c r="D1962" s="348">
        <v>129.0</v>
      </c>
      <c r="E1962" s="348">
        <v>4.0</v>
      </c>
      <c r="F1962" s="348">
        <v>31.0</v>
      </c>
      <c r="G1962" s="348">
        <v>58.0</v>
      </c>
      <c r="H1962" s="348">
        <v>1541.0</v>
      </c>
      <c r="I1962" s="348">
        <v>8.0</v>
      </c>
      <c r="J1962" s="348">
        <v>317.0</v>
      </c>
      <c r="K1962" s="348">
        <v>1252.0</v>
      </c>
      <c r="L1962" s="348">
        <v>2965.0</v>
      </c>
      <c r="M1962" s="348">
        <v>7.0</v>
      </c>
      <c r="N1962" s="348">
        <v>266.0</v>
      </c>
      <c r="O1962" s="348">
        <v>128.0</v>
      </c>
      <c r="P1962" s="348">
        <v>399.0</v>
      </c>
      <c r="Q1962" s="348">
        <v>3.0</v>
      </c>
      <c r="R1962" s="348">
        <v>56.0</v>
      </c>
      <c r="S1962" s="348">
        <v>182.0</v>
      </c>
      <c r="T1962" s="348">
        <v>323.0</v>
      </c>
      <c r="U1962" s="348">
        <v>93.0</v>
      </c>
      <c r="V1962" s="348">
        <v>168.0</v>
      </c>
      <c r="W1962" s="348">
        <v>399.0</v>
      </c>
      <c r="X1962" s="348">
        <v>47.0</v>
      </c>
      <c r="Y1962" s="348">
        <v>397.0</v>
      </c>
      <c r="Z1962" s="348">
        <v>12.0</v>
      </c>
      <c r="AA1962" s="348">
        <v>29.0</v>
      </c>
      <c r="AB1962" s="348">
        <v>100.0</v>
      </c>
      <c r="AC1962" s="348">
        <v>72.0</v>
      </c>
      <c r="AD1962" s="348">
        <v>38.0</v>
      </c>
      <c r="AE1962" s="348">
        <v>26.0</v>
      </c>
      <c r="AF1962" s="348">
        <v>72.0</v>
      </c>
      <c r="AG1962" s="348">
        <v>7.0</v>
      </c>
      <c r="AH1962" s="348">
        <v>5.0</v>
      </c>
      <c r="AI1962" s="348">
        <v>69.0</v>
      </c>
      <c r="AJ1962" s="353"/>
      <c r="AK1962" s="353"/>
      <c r="AL1962" s="353"/>
      <c r="AM1962" s="353"/>
      <c r="AN1962" s="353"/>
      <c r="AO1962" s="353"/>
      <c r="AP1962" s="353"/>
    </row>
    <row r="1963">
      <c r="A1963" s="347">
        <f t="shared" si="431"/>
        <v>44095</v>
      </c>
      <c r="B1963" s="348">
        <v>136.0</v>
      </c>
      <c r="C1963" s="348">
        <v>222.0</v>
      </c>
      <c r="D1963" s="348">
        <v>136.0</v>
      </c>
      <c r="E1963" s="348">
        <v>4.0</v>
      </c>
      <c r="F1963" s="348">
        <v>31.0</v>
      </c>
      <c r="G1963" s="348">
        <v>60.0</v>
      </c>
      <c r="H1963" s="348">
        <v>1570.0</v>
      </c>
      <c r="I1963" s="348">
        <v>8.0</v>
      </c>
      <c r="J1963" s="348">
        <v>319.0</v>
      </c>
      <c r="K1963" s="348">
        <v>1272.0</v>
      </c>
      <c r="L1963" s="348">
        <v>2990.0</v>
      </c>
      <c r="M1963" s="348">
        <v>7.0</v>
      </c>
      <c r="N1963" s="348">
        <v>272.0</v>
      </c>
      <c r="O1963" s="348">
        <v>130.0</v>
      </c>
      <c r="P1963" s="348">
        <v>401.0</v>
      </c>
      <c r="Q1963" s="348">
        <v>3.0</v>
      </c>
      <c r="R1963" s="348">
        <v>56.0</v>
      </c>
      <c r="S1963" s="348">
        <v>185.0</v>
      </c>
      <c r="T1963" s="348">
        <v>324.0</v>
      </c>
      <c r="U1963" s="348">
        <v>94.0</v>
      </c>
      <c r="V1963" s="348">
        <v>170.0</v>
      </c>
      <c r="W1963" s="348">
        <v>401.0</v>
      </c>
      <c r="X1963" s="348">
        <v>48.0</v>
      </c>
      <c r="Y1963" s="348">
        <v>400.0</v>
      </c>
      <c r="Z1963" s="348">
        <v>12.0</v>
      </c>
      <c r="AA1963" s="348">
        <v>29.0</v>
      </c>
      <c r="AB1963" s="348">
        <v>106.0</v>
      </c>
      <c r="AC1963" s="348">
        <v>73.0</v>
      </c>
      <c r="AD1963" s="348">
        <v>39.0</v>
      </c>
      <c r="AE1963" s="348">
        <v>26.0</v>
      </c>
      <c r="AF1963" s="348">
        <v>72.0</v>
      </c>
      <c r="AG1963" s="348">
        <v>7.0</v>
      </c>
      <c r="AH1963" s="348">
        <v>5.0</v>
      </c>
      <c r="AI1963" s="348">
        <v>69.0</v>
      </c>
      <c r="AJ1963" s="353"/>
      <c r="AK1963" s="353"/>
      <c r="AL1963" s="353"/>
      <c r="AM1963" s="353"/>
      <c r="AN1963" s="353"/>
      <c r="AO1963" s="353"/>
      <c r="AP1963" s="353"/>
    </row>
    <row r="1964">
      <c r="A1964" s="345">
        <v>44096.0</v>
      </c>
      <c r="B1964" s="348">
        <v>142.0</v>
      </c>
      <c r="C1964" s="348">
        <v>229.0</v>
      </c>
      <c r="D1964" s="348">
        <v>152.0</v>
      </c>
      <c r="E1964" s="348">
        <v>4.0</v>
      </c>
      <c r="F1964" s="348">
        <v>31.0</v>
      </c>
      <c r="G1964" s="348">
        <v>60.0</v>
      </c>
      <c r="H1964" s="348">
        <v>1600.0</v>
      </c>
      <c r="I1964" s="348">
        <v>8.0</v>
      </c>
      <c r="J1964" s="348">
        <v>330.0</v>
      </c>
      <c r="K1964" s="348">
        <v>1314.0</v>
      </c>
      <c r="L1964" s="348">
        <v>3015.0</v>
      </c>
      <c r="M1964" s="348">
        <v>7.0</v>
      </c>
      <c r="N1964" s="348">
        <v>277.0</v>
      </c>
      <c r="O1964" s="348">
        <v>130.0</v>
      </c>
      <c r="P1964" s="348">
        <v>401.0</v>
      </c>
      <c r="Q1964" s="348">
        <v>3.0</v>
      </c>
      <c r="R1964" s="348">
        <v>56.0</v>
      </c>
      <c r="S1964" s="348">
        <v>187.0</v>
      </c>
      <c r="T1964" s="348">
        <v>325.0</v>
      </c>
      <c r="U1964" s="348">
        <v>96.0</v>
      </c>
      <c r="V1964" s="348">
        <v>171.0</v>
      </c>
      <c r="W1964" s="348">
        <v>402.0</v>
      </c>
      <c r="X1964" s="348">
        <v>50.0</v>
      </c>
      <c r="Y1964" s="348">
        <v>401.0</v>
      </c>
      <c r="Z1964" s="348">
        <v>13.0</v>
      </c>
      <c r="AA1964" s="348">
        <v>30.0</v>
      </c>
      <c r="AB1964" s="348">
        <v>106.0</v>
      </c>
      <c r="AC1964" s="348">
        <v>74.0</v>
      </c>
      <c r="AD1964" s="348">
        <v>40.0</v>
      </c>
      <c r="AE1964" s="348">
        <v>26.0</v>
      </c>
      <c r="AF1964" s="348">
        <v>74.0</v>
      </c>
      <c r="AG1964" s="348">
        <v>7.0</v>
      </c>
      <c r="AH1964" s="348">
        <v>5.0</v>
      </c>
      <c r="AI1964" s="348">
        <v>71.0</v>
      </c>
      <c r="AJ1964" s="353"/>
      <c r="AK1964" s="353"/>
      <c r="AL1964" s="353"/>
      <c r="AM1964" s="353"/>
      <c r="AN1964" s="353"/>
      <c r="AO1964" s="353"/>
      <c r="AP1964" s="353"/>
    </row>
    <row r="1965">
      <c r="A1965" s="345">
        <v>44097.0</v>
      </c>
      <c r="B1965" s="348">
        <v>145.0</v>
      </c>
      <c r="C1965" s="348">
        <v>236.0</v>
      </c>
      <c r="D1965" s="348">
        <v>159.0</v>
      </c>
      <c r="E1965" s="348">
        <v>4.0</v>
      </c>
      <c r="F1965" s="348">
        <v>31.0</v>
      </c>
      <c r="G1965" s="348">
        <v>61.0</v>
      </c>
      <c r="H1965" s="348">
        <v>1628.0</v>
      </c>
      <c r="I1965" s="348">
        <v>8.0</v>
      </c>
      <c r="J1965" s="348">
        <v>343.0</v>
      </c>
      <c r="K1965" s="348">
        <v>1334.0</v>
      </c>
      <c r="L1965" s="348">
        <v>3035.0</v>
      </c>
      <c r="M1965" s="348">
        <v>8.0</v>
      </c>
      <c r="N1965" s="348">
        <v>281.0</v>
      </c>
      <c r="O1965" s="348">
        <v>130.0</v>
      </c>
      <c r="P1965" s="348">
        <v>404.0</v>
      </c>
      <c r="Q1965" s="348">
        <v>3.0</v>
      </c>
      <c r="R1965" s="348">
        <v>56.0</v>
      </c>
      <c r="S1965" s="348">
        <v>187.0</v>
      </c>
      <c r="T1965" s="348">
        <v>330.0</v>
      </c>
      <c r="U1965" s="348">
        <v>98.0</v>
      </c>
      <c r="V1965" s="348">
        <v>171.0</v>
      </c>
      <c r="W1965" s="348">
        <v>407.0</v>
      </c>
      <c r="X1965" s="348">
        <v>51.0</v>
      </c>
      <c r="Y1965" s="348">
        <v>402.0</v>
      </c>
      <c r="Z1965" s="348">
        <v>14.0</v>
      </c>
      <c r="AA1965" s="348">
        <v>30.0</v>
      </c>
      <c r="AB1965" s="348">
        <v>117.0</v>
      </c>
      <c r="AC1965" s="348">
        <v>74.0</v>
      </c>
      <c r="AD1965" s="348">
        <v>40.0</v>
      </c>
      <c r="AE1965" s="348">
        <v>26.0</v>
      </c>
      <c r="AF1965" s="348">
        <v>78.0</v>
      </c>
      <c r="AG1965" s="348">
        <v>7.0</v>
      </c>
      <c r="AH1965" s="348">
        <v>6.0</v>
      </c>
      <c r="AI1965" s="348">
        <v>73.0</v>
      </c>
      <c r="AJ1965" s="353"/>
      <c r="AK1965" s="353"/>
      <c r="AL1965" s="353"/>
      <c r="AM1965" s="353"/>
      <c r="AN1965" s="353"/>
      <c r="AO1965" s="353"/>
      <c r="AP1965" s="353"/>
    </row>
    <row r="1966">
      <c r="A1966" s="347">
        <f t="shared" ref="A1966:A2006" si="432">A1965+1</f>
        <v>44098</v>
      </c>
      <c r="B1966" s="348">
        <v>145.0</v>
      </c>
      <c r="C1966" s="348">
        <v>241.0</v>
      </c>
      <c r="D1966" s="348">
        <v>160.0</v>
      </c>
      <c r="E1966" s="348">
        <v>4.0</v>
      </c>
      <c r="F1966" s="348">
        <v>31.0</v>
      </c>
      <c r="G1966" s="348">
        <v>64.0</v>
      </c>
      <c r="H1966" s="348">
        <v>1648.0</v>
      </c>
      <c r="I1966" s="348">
        <v>8.0</v>
      </c>
      <c r="J1966" s="348">
        <v>355.0</v>
      </c>
      <c r="K1966" s="348">
        <v>1359.0</v>
      </c>
      <c r="L1966" s="348">
        <v>3062.0</v>
      </c>
      <c r="M1966" s="348">
        <v>8.0</v>
      </c>
      <c r="N1966" s="348">
        <v>286.0</v>
      </c>
      <c r="O1966" s="348">
        <v>130.0</v>
      </c>
      <c r="P1966" s="348">
        <v>406.0</v>
      </c>
      <c r="Q1966" s="348">
        <v>3.0</v>
      </c>
      <c r="R1966" s="348">
        <v>56.0</v>
      </c>
      <c r="S1966" s="348">
        <v>190.0</v>
      </c>
      <c r="T1966" s="348">
        <v>331.0</v>
      </c>
      <c r="U1966" s="348">
        <v>100.0</v>
      </c>
      <c r="V1966" s="348">
        <v>172.0</v>
      </c>
      <c r="W1966" s="348">
        <v>410.0</v>
      </c>
      <c r="X1966" s="348">
        <v>52.0</v>
      </c>
      <c r="Y1966" s="348">
        <v>405.0</v>
      </c>
      <c r="Z1966" s="348">
        <v>15.0</v>
      </c>
      <c r="AA1966" s="348">
        <v>30.0</v>
      </c>
      <c r="AB1966" s="348">
        <v>126.0</v>
      </c>
      <c r="AC1966" s="348">
        <v>74.0</v>
      </c>
      <c r="AD1966" s="348">
        <v>40.0</v>
      </c>
      <c r="AE1966" s="348">
        <v>26.0</v>
      </c>
      <c r="AF1966" s="348">
        <v>80.0</v>
      </c>
      <c r="AG1966" s="348">
        <v>9.0</v>
      </c>
      <c r="AH1966" s="348">
        <v>6.0</v>
      </c>
      <c r="AI1966" s="348">
        <v>73.0</v>
      </c>
      <c r="AJ1966" s="353"/>
      <c r="AK1966" s="353"/>
      <c r="AL1966" s="353"/>
      <c r="AM1966" s="353"/>
      <c r="AN1966" s="353"/>
      <c r="AO1966" s="353"/>
      <c r="AP1966" s="353"/>
    </row>
    <row r="1967">
      <c r="A1967" s="347">
        <f t="shared" si="432"/>
        <v>44099</v>
      </c>
      <c r="B1967" s="348">
        <v>147.0</v>
      </c>
      <c r="C1967" s="348">
        <v>245.0</v>
      </c>
      <c r="D1967" s="348">
        <v>162.0</v>
      </c>
      <c r="E1967" s="348">
        <v>4.0</v>
      </c>
      <c r="F1967" s="348">
        <v>32.0</v>
      </c>
      <c r="G1967" s="348">
        <v>64.0</v>
      </c>
      <c r="H1967" s="348">
        <v>1661.0</v>
      </c>
      <c r="I1967" s="348">
        <v>8.0</v>
      </c>
      <c r="J1967" s="348">
        <v>368.0</v>
      </c>
      <c r="K1967" s="348">
        <v>1372.0</v>
      </c>
      <c r="L1967" s="348">
        <v>3084.0</v>
      </c>
      <c r="M1967" s="348">
        <v>8.0</v>
      </c>
      <c r="N1967" s="348">
        <v>294.0</v>
      </c>
      <c r="O1967" s="348">
        <v>130.0</v>
      </c>
      <c r="P1967" s="348">
        <v>410.0</v>
      </c>
      <c r="Q1967" s="348">
        <v>4.0</v>
      </c>
      <c r="R1967" s="348">
        <v>56.0</v>
      </c>
      <c r="S1967" s="348">
        <v>192.0</v>
      </c>
      <c r="T1967" s="348">
        <v>336.0</v>
      </c>
      <c r="U1967" s="348">
        <v>104.0</v>
      </c>
      <c r="V1967" s="348">
        <v>172.0</v>
      </c>
      <c r="W1967" s="348">
        <v>415.0</v>
      </c>
      <c r="X1967" s="348">
        <v>53.0</v>
      </c>
      <c r="Y1967" s="348">
        <v>406.0</v>
      </c>
      <c r="Z1967" s="348">
        <v>15.0</v>
      </c>
      <c r="AA1967" s="348">
        <v>30.0</v>
      </c>
      <c r="AB1967" s="348">
        <v>131.0</v>
      </c>
      <c r="AC1967" s="348">
        <v>74.0</v>
      </c>
      <c r="AD1967" s="348">
        <v>40.0</v>
      </c>
      <c r="AE1967" s="348">
        <v>29.0</v>
      </c>
      <c r="AF1967" s="348">
        <v>80.0</v>
      </c>
      <c r="AG1967" s="348">
        <v>11.0</v>
      </c>
      <c r="AH1967" s="348">
        <v>6.0</v>
      </c>
      <c r="AI1967" s="348">
        <v>75.0</v>
      </c>
      <c r="AJ1967" s="353"/>
      <c r="AK1967" s="353"/>
      <c r="AL1967" s="353"/>
      <c r="AM1967" s="353"/>
      <c r="AN1967" s="353"/>
      <c r="AO1967" s="353"/>
      <c r="AP1967" s="353"/>
    </row>
    <row r="1968">
      <c r="A1968" s="347">
        <f t="shared" si="432"/>
        <v>44100</v>
      </c>
      <c r="B1968" s="348">
        <v>150.0</v>
      </c>
      <c r="C1968" s="348">
        <v>247.0</v>
      </c>
      <c r="D1968" s="348">
        <v>162.0</v>
      </c>
      <c r="E1968" s="348">
        <v>4.0</v>
      </c>
      <c r="F1968" s="348">
        <v>34.0</v>
      </c>
      <c r="G1968" s="348">
        <v>64.0</v>
      </c>
      <c r="H1968" s="348">
        <v>1673.0</v>
      </c>
      <c r="I1968" s="348">
        <v>9.0</v>
      </c>
      <c r="J1968" s="348">
        <v>386.0</v>
      </c>
      <c r="K1968" s="348">
        <v>1386.0</v>
      </c>
      <c r="L1968" s="348">
        <v>3102.0</v>
      </c>
      <c r="M1968" s="348">
        <v>8.0</v>
      </c>
      <c r="N1968" s="348">
        <v>296.0</v>
      </c>
      <c r="O1968" s="348">
        <v>130.0</v>
      </c>
      <c r="P1968" s="348">
        <v>412.0</v>
      </c>
      <c r="Q1968" s="348">
        <v>4.0</v>
      </c>
      <c r="R1968" s="348">
        <v>56.0</v>
      </c>
      <c r="S1968" s="348">
        <v>192.0</v>
      </c>
      <c r="T1968" s="348">
        <v>337.0</v>
      </c>
      <c r="U1968" s="348">
        <v>105.0</v>
      </c>
      <c r="V1968" s="348">
        <v>173.0</v>
      </c>
      <c r="W1968" s="348">
        <v>417.0</v>
      </c>
      <c r="X1968" s="348">
        <v>53.0</v>
      </c>
      <c r="Y1968" s="348">
        <v>410.0</v>
      </c>
      <c r="Z1968" s="348">
        <v>15.0</v>
      </c>
      <c r="AA1968" s="348">
        <v>30.0</v>
      </c>
      <c r="AB1968" s="348">
        <v>137.0</v>
      </c>
      <c r="AC1968" s="348">
        <v>74.0</v>
      </c>
      <c r="AD1968" s="348">
        <v>41.0</v>
      </c>
      <c r="AE1968" s="348">
        <v>29.0</v>
      </c>
      <c r="AF1968" s="348">
        <v>80.0</v>
      </c>
      <c r="AG1968" s="348">
        <v>11.0</v>
      </c>
      <c r="AH1968" s="348">
        <v>6.0</v>
      </c>
      <c r="AI1968" s="348">
        <v>75.0</v>
      </c>
      <c r="AJ1968" s="353"/>
      <c r="AK1968" s="353"/>
      <c r="AL1968" s="353"/>
      <c r="AM1968" s="353"/>
      <c r="AN1968" s="353"/>
      <c r="AO1968" s="353"/>
      <c r="AP1968" s="353"/>
    </row>
    <row r="1969">
      <c r="A1969" s="347">
        <f t="shared" si="432"/>
        <v>44101</v>
      </c>
      <c r="B1969" s="348">
        <v>155.0</v>
      </c>
      <c r="C1969" s="348">
        <v>254.0</v>
      </c>
      <c r="D1969" s="348">
        <v>167.0</v>
      </c>
      <c r="E1969" s="348">
        <v>4.0</v>
      </c>
      <c r="F1969" s="348">
        <v>34.0</v>
      </c>
      <c r="G1969" s="348">
        <v>65.0</v>
      </c>
      <c r="H1969" s="348">
        <v>1686.0</v>
      </c>
      <c r="I1969" s="348">
        <v>9.0</v>
      </c>
      <c r="J1969" s="348">
        <v>387.0</v>
      </c>
      <c r="K1969" s="348">
        <v>1389.0</v>
      </c>
      <c r="L1969" s="348">
        <v>3118.0</v>
      </c>
      <c r="M1969" s="348">
        <v>9.0</v>
      </c>
      <c r="N1969" s="348">
        <v>299.0</v>
      </c>
      <c r="O1969" s="348">
        <v>130.0</v>
      </c>
      <c r="P1969" s="348">
        <v>413.0</v>
      </c>
      <c r="Q1969" s="348">
        <v>4.0</v>
      </c>
      <c r="R1969" s="348">
        <v>56.0</v>
      </c>
      <c r="S1969" s="348">
        <v>194.0</v>
      </c>
      <c r="T1969" s="348">
        <v>340.0</v>
      </c>
      <c r="U1969" s="348">
        <v>108.0</v>
      </c>
      <c r="V1969" s="348">
        <v>173.0</v>
      </c>
      <c r="W1969" s="348">
        <v>420.0</v>
      </c>
      <c r="X1969" s="348">
        <v>55.0</v>
      </c>
      <c r="Y1969" s="348">
        <v>413.0</v>
      </c>
      <c r="Z1969" s="348">
        <v>15.0</v>
      </c>
      <c r="AA1969" s="348">
        <v>30.0</v>
      </c>
      <c r="AB1969" s="348">
        <v>143.0</v>
      </c>
      <c r="AC1969" s="348">
        <v>74.0</v>
      </c>
      <c r="AD1969" s="348">
        <v>41.0</v>
      </c>
      <c r="AE1969" s="348">
        <v>29.0</v>
      </c>
      <c r="AF1969" s="348">
        <v>80.0</v>
      </c>
      <c r="AG1969" s="348">
        <v>11.0</v>
      </c>
      <c r="AH1969" s="348">
        <v>6.0</v>
      </c>
      <c r="AI1969" s="348">
        <v>75.0</v>
      </c>
      <c r="AJ1969" s="353"/>
      <c r="AK1969" s="353"/>
      <c r="AL1969" s="353"/>
      <c r="AM1969" s="353"/>
      <c r="AN1969" s="353"/>
      <c r="AO1969" s="353"/>
      <c r="AP1969" s="353"/>
    </row>
    <row r="1970">
      <c r="A1970" s="347">
        <f t="shared" si="432"/>
        <v>44102</v>
      </c>
      <c r="B1970" s="348">
        <v>167.0</v>
      </c>
      <c r="C1970" s="348">
        <v>263.0</v>
      </c>
      <c r="D1970" s="348">
        <v>169.0</v>
      </c>
      <c r="E1970" s="348">
        <v>4.0</v>
      </c>
      <c r="F1970" s="348">
        <v>34.0</v>
      </c>
      <c r="G1970" s="348">
        <v>65.0</v>
      </c>
      <c r="H1970" s="348">
        <v>1695.0</v>
      </c>
      <c r="I1970" s="348">
        <v>9.0</v>
      </c>
      <c r="J1970" s="348">
        <v>390.0</v>
      </c>
      <c r="K1970" s="348">
        <v>1397.0</v>
      </c>
      <c r="L1970" s="348">
        <v>3138.0</v>
      </c>
      <c r="M1970" s="348">
        <v>9.0</v>
      </c>
      <c r="N1970" s="348">
        <v>301.0</v>
      </c>
      <c r="O1970" s="348">
        <v>131.0</v>
      </c>
      <c r="P1970" s="348">
        <v>417.0</v>
      </c>
      <c r="Q1970" s="348">
        <v>4.0</v>
      </c>
      <c r="R1970" s="348">
        <v>56.0</v>
      </c>
      <c r="S1970" s="348">
        <v>195.0</v>
      </c>
      <c r="T1970" s="348">
        <v>342.0</v>
      </c>
      <c r="U1970" s="348">
        <v>110.0</v>
      </c>
      <c r="V1970" s="348">
        <v>173.0</v>
      </c>
      <c r="W1970" s="348">
        <v>423.0</v>
      </c>
      <c r="X1970" s="348">
        <v>58.0</v>
      </c>
      <c r="Y1970" s="348">
        <v>413.0</v>
      </c>
      <c r="Z1970" s="348">
        <v>15.0</v>
      </c>
      <c r="AA1970" s="348">
        <v>30.0</v>
      </c>
      <c r="AB1970" s="348">
        <v>147.0</v>
      </c>
      <c r="AC1970" s="348">
        <v>74.0</v>
      </c>
      <c r="AD1970" s="348">
        <v>41.0</v>
      </c>
      <c r="AE1970" s="348">
        <v>31.0</v>
      </c>
      <c r="AF1970" s="348">
        <v>80.0</v>
      </c>
      <c r="AG1970" s="348">
        <v>11.0</v>
      </c>
      <c r="AH1970" s="348">
        <v>6.0</v>
      </c>
      <c r="AI1970" s="348">
        <v>75.0</v>
      </c>
      <c r="AJ1970" s="353"/>
      <c r="AK1970" s="353"/>
      <c r="AL1970" s="353"/>
      <c r="AM1970" s="353"/>
      <c r="AN1970" s="353"/>
      <c r="AO1970" s="353"/>
      <c r="AP1970" s="353"/>
    </row>
    <row r="1971">
      <c r="A1971" s="347">
        <f t="shared" si="432"/>
        <v>44103</v>
      </c>
      <c r="B1971" s="348">
        <v>174.0</v>
      </c>
      <c r="C1971" s="348">
        <v>271.0</v>
      </c>
      <c r="D1971" s="348">
        <v>170.0</v>
      </c>
      <c r="E1971" s="348">
        <v>4.0</v>
      </c>
      <c r="F1971" s="348">
        <v>34.0</v>
      </c>
      <c r="G1971" s="348">
        <v>67.0</v>
      </c>
      <c r="H1971" s="348">
        <v>1716.0</v>
      </c>
      <c r="I1971" s="348">
        <v>11.0</v>
      </c>
      <c r="J1971" s="348">
        <v>405.0</v>
      </c>
      <c r="K1971" s="348">
        <v>1409.0</v>
      </c>
      <c r="L1971" s="348">
        <v>3162.0</v>
      </c>
      <c r="M1971" s="348">
        <v>10.0</v>
      </c>
      <c r="N1971" s="348">
        <v>312.0</v>
      </c>
      <c r="O1971" s="348">
        <v>131.0</v>
      </c>
      <c r="P1971" s="348">
        <v>419.0</v>
      </c>
      <c r="Q1971" s="348">
        <v>4.0</v>
      </c>
      <c r="R1971" s="348">
        <v>56.0</v>
      </c>
      <c r="S1971" s="348">
        <v>195.0</v>
      </c>
      <c r="T1971" s="348">
        <v>342.0</v>
      </c>
      <c r="U1971" s="348">
        <v>116.0</v>
      </c>
      <c r="V1971" s="348">
        <v>175.0</v>
      </c>
      <c r="W1971" s="348">
        <v>425.0</v>
      </c>
      <c r="X1971" s="348">
        <v>60.0</v>
      </c>
      <c r="Y1971" s="348">
        <v>416.0</v>
      </c>
      <c r="Z1971" s="348">
        <v>15.0</v>
      </c>
      <c r="AA1971" s="348">
        <v>30.0</v>
      </c>
      <c r="AB1971" s="348">
        <v>151.0</v>
      </c>
      <c r="AC1971" s="348">
        <v>74.0</v>
      </c>
      <c r="AD1971" s="348">
        <v>41.0</v>
      </c>
      <c r="AE1971" s="348">
        <v>34.0</v>
      </c>
      <c r="AF1971" s="348">
        <v>80.0</v>
      </c>
      <c r="AG1971" s="348">
        <v>11.0</v>
      </c>
      <c r="AH1971" s="348">
        <v>6.0</v>
      </c>
      <c r="AI1971" s="348">
        <v>75.0</v>
      </c>
      <c r="AJ1971" s="353"/>
      <c r="AK1971" s="353"/>
      <c r="AL1971" s="353"/>
      <c r="AM1971" s="353"/>
      <c r="AN1971" s="353"/>
      <c r="AO1971" s="353"/>
      <c r="AP1971" s="353"/>
    </row>
    <row r="1972">
      <c r="A1972" s="347">
        <f t="shared" si="432"/>
        <v>44104</v>
      </c>
      <c r="B1972" s="348">
        <v>176.0</v>
      </c>
      <c r="C1972" s="348">
        <v>275.0</v>
      </c>
      <c r="D1972" s="348">
        <v>171.0</v>
      </c>
      <c r="E1972" s="348">
        <v>4.0</v>
      </c>
      <c r="F1972" s="348">
        <v>34.0</v>
      </c>
      <c r="G1972" s="348">
        <v>67.0</v>
      </c>
      <c r="H1972" s="348">
        <v>1729.0</v>
      </c>
      <c r="I1972" s="348">
        <v>11.0</v>
      </c>
      <c r="J1972" s="348">
        <v>420.0</v>
      </c>
      <c r="K1972" s="348">
        <v>1414.0</v>
      </c>
      <c r="L1972" s="348">
        <v>3192.0</v>
      </c>
      <c r="M1972" s="348">
        <v>9.0</v>
      </c>
      <c r="N1972" s="348">
        <v>332.0</v>
      </c>
      <c r="O1972" s="348">
        <v>133.0</v>
      </c>
      <c r="P1972" s="348">
        <v>421.0</v>
      </c>
      <c r="Q1972" s="348">
        <v>4.0</v>
      </c>
      <c r="R1972" s="348">
        <v>56.0</v>
      </c>
      <c r="S1972" s="348">
        <v>196.0</v>
      </c>
      <c r="T1972" s="348">
        <v>348.0</v>
      </c>
      <c r="U1972" s="348">
        <v>127.0</v>
      </c>
      <c r="V1972" s="348">
        <v>176.0</v>
      </c>
      <c r="W1972" s="348">
        <v>429.0</v>
      </c>
      <c r="X1972" s="348">
        <v>60.0</v>
      </c>
      <c r="Y1972" s="348">
        <v>420.0</v>
      </c>
      <c r="Z1972" s="348">
        <v>15.0</v>
      </c>
      <c r="AA1972" s="348">
        <v>33.0</v>
      </c>
      <c r="AB1972" s="348">
        <v>159.0</v>
      </c>
      <c r="AC1972" s="348">
        <v>74.0</v>
      </c>
      <c r="AD1972" s="348">
        <v>41.0</v>
      </c>
      <c r="AE1972" s="348">
        <v>35.0</v>
      </c>
      <c r="AF1972" s="348">
        <v>86.0</v>
      </c>
      <c r="AG1972" s="348">
        <v>11.0</v>
      </c>
      <c r="AH1972" s="348">
        <v>6.0</v>
      </c>
      <c r="AI1972" s="348">
        <v>76.0</v>
      </c>
      <c r="AJ1972" s="353"/>
      <c r="AK1972" s="353"/>
      <c r="AL1972" s="353"/>
      <c r="AM1972" s="353"/>
      <c r="AN1972" s="353"/>
      <c r="AO1972" s="353"/>
      <c r="AP1972" s="353"/>
    </row>
    <row r="1973">
      <c r="A1973" s="347">
        <f t="shared" si="432"/>
        <v>44105</v>
      </c>
      <c r="B1973" s="348">
        <v>179.0</v>
      </c>
      <c r="C1973" s="348">
        <v>278.0</v>
      </c>
      <c r="D1973" s="348">
        <v>174.0</v>
      </c>
      <c r="E1973" s="348">
        <v>4.0</v>
      </c>
      <c r="F1973" s="348">
        <v>36.0</v>
      </c>
      <c r="G1973" s="348">
        <v>69.0</v>
      </c>
      <c r="H1973" s="348">
        <v>1735.0</v>
      </c>
      <c r="I1973" s="348">
        <v>11.0</v>
      </c>
      <c r="J1973" s="348">
        <v>435.0</v>
      </c>
      <c r="K1973" s="348">
        <v>1419.0</v>
      </c>
      <c r="L1973" s="348">
        <v>3222.0</v>
      </c>
      <c r="M1973" s="348">
        <v>9.0</v>
      </c>
      <c r="N1973" s="348">
        <v>352.0</v>
      </c>
      <c r="O1973" s="348">
        <v>133.0</v>
      </c>
      <c r="P1973" s="348">
        <v>421.0</v>
      </c>
      <c r="Q1973" s="348">
        <v>4.0</v>
      </c>
      <c r="R1973" s="348">
        <v>56.0</v>
      </c>
      <c r="S1973" s="348">
        <v>198.0</v>
      </c>
      <c r="T1973" s="348">
        <v>351.0</v>
      </c>
      <c r="U1973" s="348">
        <v>130.0</v>
      </c>
      <c r="V1973" s="348">
        <v>176.0</v>
      </c>
      <c r="W1973" s="348">
        <v>434.0</v>
      </c>
      <c r="X1973" s="348">
        <v>61.0</v>
      </c>
      <c r="Y1973" s="348">
        <v>420.0</v>
      </c>
      <c r="Z1973" s="348">
        <v>16.0</v>
      </c>
      <c r="AA1973" s="348">
        <v>33.0</v>
      </c>
      <c r="AB1973" s="348">
        <v>166.0</v>
      </c>
      <c r="AC1973" s="348">
        <v>74.0</v>
      </c>
      <c r="AD1973" s="348">
        <v>41.0</v>
      </c>
      <c r="AE1973" s="348">
        <v>35.0</v>
      </c>
      <c r="AF1973" s="348">
        <v>91.0</v>
      </c>
      <c r="AG1973" s="348">
        <v>11.0</v>
      </c>
      <c r="AH1973" s="348">
        <v>6.0</v>
      </c>
      <c r="AI1973" s="348">
        <v>76.0</v>
      </c>
      <c r="AJ1973" s="353"/>
      <c r="AK1973" s="353"/>
      <c r="AL1973" s="353"/>
      <c r="AM1973" s="353"/>
      <c r="AN1973" s="353"/>
      <c r="AO1973" s="353"/>
      <c r="AP1973" s="353"/>
    </row>
    <row r="1974">
      <c r="A1974" s="347">
        <f t="shared" si="432"/>
        <v>44106</v>
      </c>
      <c r="B1974" s="348">
        <v>184.0</v>
      </c>
      <c r="C1974" s="348">
        <v>284.0</v>
      </c>
      <c r="D1974" s="348">
        <v>177.0</v>
      </c>
      <c r="E1974" s="348">
        <v>5.0</v>
      </c>
      <c r="F1974" s="348">
        <v>37.0</v>
      </c>
      <c r="G1974" s="348">
        <v>73.0</v>
      </c>
      <c r="H1974" s="348">
        <v>1738.0</v>
      </c>
      <c r="I1974" s="348">
        <v>14.0</v>
      </c>
      <c r="J1974" s="348">
        <v>450.0</v>
      </c>
      <c r="K1974" s="348">
        <v>1436.0</v>
      </c>
      <c r="L1974" s="348">
        <v>3240.0</v>
      </c>
      <c r="M1974" s="348">
        <v>9.0</v>
      </c>
      <c r="N1974" s="348">
        <v>362.0</v>
      </c>
      <c r="O1974" s="348">
        <v>133.0</v>
      </c>
      <c r="P1974" s="348">
        <v>425.0</v>
      </c>
      <c r="Q1974" s="348">
        <v>4.0</v>
      </c>
      <c r="R1974" s="348">
        <v>56.0</v>
      </c>
      <c r="S1974" s="348">
        <v>200.0</v>
      </c>
      <c r="T1974" s="348">
        <v>354.0</v>
      </c>
      <c r="U1974" s="348">
        <v>135.0</v>
      </c>
      <c r="V1974" s="348">
        <v>177.0</v>
      </c>
      <c r="W1974" s="348">
        <v>436.0</v>
      </c>
      <c r="X1974" s="348">
        <v>61.0</v>
      </c>
      <c r="Y1974" s="348">
        <v>420.0</v>
      </c>
      <c r="Z1974" s="348">
        <v>17.0</v>
      </c>
      <c r="AA1974" s="348">
        <v>36.0</v>
      </c>
      <c r="AB1974" s="348">
        <v>172.0</v>
      </c>
      <c r="AC1974" s="348">
        <v>74.0</v>
      </c>
      <c r="AD1974" s="348">
        <v>41.0</v>
      </c>
      <c r="AE1974" s="348">
        <v>35.0</v>
      </c>
      <c r="AF1974" s="348">
        <v>94.0</v>
      </c>
      <c r="AG1974" s="348">
        <v>11.0</v>
      </c>
      <c r="AH1974" s="348">
        <v>6.0</v>
      </c>
      <c r="AI1974" s="348">
        <v>76.0</v>
      </c>
      <c r="AJ1974" s="353"/>
      <c r="AK1974" s="353"/>
      <c r="AL1974" s="353"/>
      <c r="AM1974" s="353"/>
      <c r="AN1974" s="353"/>
      <c r="AO1974" s="353"/>
      <c r="AP1974" s="353"/>
    </row>
    <row r="1975">
      <c r="A1975" s="347">
        <f t="shared" si="432"/>
        <v>44107</v>
      </c>
      <c r="B1975" s="348">
        <v>187.0</v>
      </c>
      <c r="C1975" s="348">
        <v>287.0</v>
      </c>
      <c r="D1975" s="348">
        <v>179.0</v>
      </c>
      <c r="E1975" s="348">
        <v>5.0</v>
      </c>
      <c r="F1975" s="348">
        <v>37.0</v>
      </c>
      <c r="G1975" s="348">
        <v>74.0</v>
      </c>
      <c r="H1975" s="348">
        <v>1742.0</v>
      </c>
      <c r="I1975" s="348">
        <v>14.0</v>
      </c>
      <c r="J1975" s="348">
        <v>465.0</v>
      </c>
      <c r="K1975" s="348">
        <v>1441.0</v>
      </c>
      <c r="L1975" s="348">
        <v>3260.0</v>
      </c>
      <c r="M1975" s="348">
        <v>9.0</v>
      </c>
      <c r="N1975" s="348">
        <v>364.0</v>
      </c>
      <c r="O1975" s="348">
        <v>133.0</v>
      </c>
      <c r="P1975" s="348">
        <v>427.0</v>
      </c>
      <c r="Q1975" s="348">
        <v>4.0</v>
      </c>
      <c r="R1975" s="348">
        <v>56.0</v>
      </c>
      <c r="S1975" s="348">
        <v>202.0</v>
      </c>
      <c r="T1975" s="348">
        <v>354.0</v>
      </c>
      <c r="U1975" s="348">
        <v>142.0</v>
      </c>
      <c r="V1975" s="348">
        <v>177.0</v>
      </c>
      <c r="W1975" s="348">
        <v>438.0</v>
      </c>
      <c r="X1975" s="348">
        <v>61.0</v>
      </c>
      <c r="Y1975" s="348">
        <v>424.0</v>
      </c>
      <c r="Z1975" s="348">
        <v>17.0</v>
      </c>
      <c r="AA1975" s="348">
        <v>36.0</v>
      </c>
      <c r="AB1975" s="348">
        <v>177.0</v>
      </c>
      <c r="AC1975" s="348">
        <v>74.0</v>
      </c>
      <c r="AD1975" s="348">
        <v>41.0</v>
      </c>
      <c r="AE1975" s="348">
        <v>36.0</v>
      </c>
      <c r="AF1975" s="348">
        <v>99.0</v>
      </c>
      <c r="AG1975" s="348">
        <v>11.0</v>
      </c>
      <c r="AH1975" s="348">
        <v>6.0</v>
      </c>
      <c r="AI1975" s="348">
        <v>76.0</v>
      </c>
      <c r="AJ1975" s="353"/>
      <c r="AK1975" s="353"/>
      <c r="AL1975" s="353"/>
      <c r="AM1975" s="353"/>
      <c r="AN1975" s="353"/>
      <c r="AO1975" s="353"/>
      <c r="AP1975" s="353"/>
    </row>
    <row r="1976">
      <c r="A1976" s="347">
        <f t="shared" si="432"/>
        <v>44108</v>
      </c>
      <c r="B1976" s="348">
        <v>193.0</v>
      </c>
      <c r="C1976" s="348">
        <v>291.0</v>
      </c>
      <c r="D1976" s="348">
        <v>184.0</v>
      </c>
      <c r="E1976" s="348">
        <v>6.0</v>
      </c>
      <c r="F1976" s="348">
        <v>37.0</v>
      </c>
      <c r="G1976" s="348">
        <v>75.0</v>
      </c>
      <c r="H1976" s="348">
        <v>1755.0</v>
      </c>
      <c r="I1976" s="348">
        <v>14.0</v>
      </c>
      <c r="J1976" s="348">
        <v>480.0</v>
      </c>
      <c r="K1976" s="348">
        <v>1444.0</v>
      </c>
      <c r="L1976" s="348">
        <v>3280.0</v>
      </c>
      <c r="M1976" s="348">
        <v>9.0</v>
      </c>
      <c r="N1976" s="348">
        <v>367.0</v>
      </c>
      <c r="O1976" s="348">
        <v>134.0</v>
      </c>
      <c r="P1976" s="348">
        <v>428.0</v>
      </c>
      <c r="Q1976" s="348">
        <v>5.0</v>
      </c>
      <c r="R1976" s="348">
        <v>56.0</v>
      </c>
      <c r="S1976" s="348">
        <v>203.0</v>
      </c>
      <c r="T1976" s="348">
        <v>356.0</v>
      </c>
      <c r="U1976" s="348">
        <v>143.0</v>
      </c>
      <c r="V1976" s="348">
        <v>177.0</v>
      </c>
      <c r="W1976" s="348">
        <v>442.0</v>
      </c>
      <c r="X1976" s="348">
        <v>62.0</v>
      </c>
      <c r="Y1976" s="348">
        <v>427.0</v>
      </c>
      <c r="Z1976" s="348">
        <v>17.0</v>
      </c>
      <c r="AA1976" s="348">
        <v>36.0</v>
      </c>
      <c r="AB1976" s="348">
        <v>183.0</v>
      </c>
      <c r="AC1976" s="348">
        <v>74.0</v>
      </c>
      <c r="AD1976" s="348">
        <v>41.0</v>
      </c>
      <c r="AE1976" s="348">
        <v>36.0</v>
      </c>
      <c r="AF1976" s="348">
        <v>103.0</v>
      </c>
      <c r="AG1976" s="348">
        <v>11.0</v>
      </c>
      <c r="AH1976" s="348">
        <v>6.0</v>
      </c>
      <c r="AI1976" s="348">
        <v>76.0</v>
      </c>
      <c r="AJ1976" s="353"/>
      <c r="AK1976" s="353"/>
      <c r="AL1976" s="353"/>
      <c r="AM1976" s="353"/>
      <c r="AN1976" s="353"/>
      <c r="AO1976" s="353"/>
      <c r="AP1976" s="353"/>
    </row>
    <row r="1977">
      <c r="A1977" s="347">
        <f t="shared" si="432"/>
        <v>44109</v>
      </c>
      <c r="B1977" s="348">
        <v>198.0</v>
      </c>
      <c r="C1977" s="348">
        <v>295.0</v>
      </c>
      <c r="D1977" s="348">
        <v>187.0</v>
      </c>
      <c r="E1977" s="348">
        <v>6.0</v>
      </c>
      <c r="F1977" s="348">
        <v>37.0</v>
      </c>
      <c r="G1977" s="348">
        <v>75.0</v>
      </c>
      <c r="H1977" s="348">
        <v>1771.0</v>
      </c>
      <c r="I1977" s="348">
        <v>14.0</v>
      </c>
      <c r="J1977" s="348">
        <v>495.0</v>
      </c>
      <c r="K1977" s="348">
        <v>1449.0</v>
      </c>
      <c r="L1977" s="348">
        <v>3302.0</v>
      </c>
      <c r="M1977" s="348">
        <v>9.0</v>
      </c>
      <c r="N1977" s="348">
        <v>376.0</v>
      </c>
      <c r="O1977" s="348">
        <v>134.0</v>
      </c>
      <c r="P1977" s="348">
        <v>429.0</v>
      </c>
      <c r="Q1977" s="348">
        <v>5.0</v>
      </c>
      <c r="R1977" s="348">
        <v>59.0</v>
      </c>
      <c r="S1977" s="348">
        <v>203.0</v>
      </c>
      <c r="T1977" s="348">
        <v>357.0</v>
      </c>
      <c r="U1977" s="348">
        <v>146.0</v>
      </c>
      <c r="V1977" s="348">
        <v>178.0</v>
      </c>
      <c r="W1977" s="348">
        <v>445.0</v>
      </c>
      <c r="X1977" s="348">
        <v>63.0</v>
      </c>
      <c r="Y1977" s="348">
        <v>427.0</v>
      </c>
      <c r="Z1977" s="348">
        <v>18.0</v>
      </c>
      <c r="AA1977" s="348">
        <v>36.0</v>
      </c>
      <c r="AB1977" s="348">
        <v>191.0</v>
      </c>
      <c r="AC1977" s="348">
        <v>74.0</v>
      </c>
      <c r="AD1977" s="348">
        <v>41.0</v>
      </c>
      <c r="AE1977" s="348">
        <v>36.0</v>
      </c>
      <c r="AF1977" s="348">
        <v>103.0</v>
      </c>
      <c r="AG1977" s="348">
        <v>11.0</v>
      </c>
      <c r="AH1977" s="348">
        <v>6.0</v>
      </c>
      <c r="AI1977" s="348">
        <v>77.0</v>
      </c>
      <c r="AJ1977" s="353"/>
      <c r="AK1977" s="353"/>
      <c r="AL1977" s="353"/>
      <c r="AM1977" s="353"/>
      <c r="AN1977" s="353"/>
      <c r="AO1977" s="353"/>
      <c r="AP1977" s="353"/>
    </row>
    <row r="1978">
      <c r="A1978" s="347">
        <f t="shared" si="432"/>
        <v>44110</v>
      </c>
      <c r="B1978" s="348">
        <v>202.0</v>
      </c>
      <c r="C1978" s="348">
        <v>301.0</v>
      </c>
      <c r="D1978" s="348">
        <v>191.0</v>
      </c>
      <c r="E1978" s="348">
        <v>6.0</v>
      </c>
      <c r="F1978" s="348">
        <v>37.0</v>
      </c>
      <c r="G1978" s="348">
        <v>75.0</v>
      </c>
      <c r="H1978" s="348">
        <v>1802.0</v>
      </c>
      <c r="I1978" s="348">
        <v>14.0</v>
      </c>
      <c r="J1978" s="348">
        <v>511.0</v>
      </c>
      <c r="K1978" s="348">
        <v>1457.0</v>
      </c>
      <c r="L1978" s="348">
        <v>3325.0</v>
      </c>
      <c r="M1978" s="348">
        <v>9.0</v>
      </c>
      <c r="N1978" s="348">
        <v>379.0</v>
      </c>
      <c r="O1978" s="348">
        <v>137.0</v>
      </c>
      <c r="P1978" s="348">
        <v>432.0</v>
      </c>
      <c r="Q1978" s="348">
        <v>5.0</v>
      </c>
      <c r="R1978" s="348">
        <v>59.0</v>
      </c>
      <c r="S1978" s="348">
        <v>203.0</v>
      </c>
      <c r="T1978" s="348">
        <v>362.0</v>
      </c>
      <c r="U1978" s="348">
        <v>149.0</v>
      </c>
      <c r="V1978" s="348">
        <v>178.0</v>
      </c>
      <c r="W1978" s="348">
        <v>447.0</v>
      </c>
      <c r="X1978" s="348">
        <v>63.0</v>
      </c>
      <c r="Y1978" s="348">
        <v>427.0</v>
      </c>
      <c r="Z1978" s="348">
        <v>19.0</v>
      </c>
      <c r="AA1978" s="348">
        <v>36.0</v>
      </c>
      <c r="AB1978" s="348">
        <v>197.0</v>
      </c>
      <c r="AC1978" s="348">
        <v>74.0</v>
      </c>
      <c r="AD1978" s="348">
        <v>41.0</v>
      </c>
      <c r="AE1978" s="348">
        <v>36.0</v>
      </c>
      <c r="AF1978" s="348">
        <v>106.0</v>
      </c>
      <c r="AG1978" s="348">
        <v>11.0</v>
      </c>
      <c r="AH1978" s="348">
        <v>6.0</v>
      </c>
      <c r="AI1978" s="348">
        <v>77.0</v>
      </c>
      <c r="AJ1978" s="353"/>
      <c r="AK1978" s="353"/>
      <c r="AL1978" s="353"/>
      <c r="AM1978" s="353"/>
      <c r="AN1978" s="353"/>
      <c r="AO1978" s="353"/>
      <c r="AP1978" s="353"/>
    </row>
    <row r="1979">
      <c r="A1979" s="347">
        <f t="shared" si="432"/>
        <v>44111</v>
      </c>
      <c r="B1979" s="348">
        <v>204.0</v>
      </c>
      <c r="C1979" s="348">
        <v>306.0</v>
      </c>
      <c r="D1979" s="348">
        <v>192.0</v>
      </c>
      <c r="E1979" s="348">
        <v>6.0</v>
      </c>
      <c r="F1979" s="348">
        <v>37.0</v>
      </c>
      <c r="G1979" s="348">
        <v>75.0</v>
      </c>
      <c r="H1979" s="348">
        <v>1817.0</v>
      </c>
      <c r="I1979" s="348">
        <v>14.0</v>
      </c>
      <c r="J1979" s="348">
        <v>524.0</v>
      </c>
      <c r="K1979" s="348">
        <v>1462.0</v>
      </c>
      <c r="L1979" s="348">
        <v>3350.0</v>
      </c>
      <c r="M1979" s="348">
        <v>9.0</v>
      </c>
      <c r="N1979" s="348">
        <v>383.0</v>
      </c>
      <c r="O1979" s="348">
        <v>138.0</v>
      </c>
      <c r="P1979" s="348">
        <v>433.0</v>
      </c>
      <c r="Q1979" s="348">
        <v>5.0</v>
      </c>
      <c r="R1979" s="348">
        <v>59.0</v>
      </c>
      <c r="S1979" s="348">
        <v>203.0</v>
      </c>
      <c r="T1979" s="348">
        <v>364.0</v>
      </c>
      <c r="U1979" s="348">
        <v>158.0</v>
      </c>
      <c r="V1979" s="348">
        <v>179.0</v>
      </c>
      <c r="W1979" s="348">
        <v>452.0</v>
      </c>
      <c r="X1979" s="348">
        <v>64.0</v>
      </c>
      <c r="Y1979" s="348">
        <v>427.0</v>
      </c>
      <c r="Z1979" s="348">
        <v>20.0</v>
      </c>
      <c r="AA1979" s="348">
        <v>38.0</v>
      </c>
      <c r="AB1979" s="348">
        <v>199.0</v>
      </c>
      <c r="AC1979" s="348">
        <v>74.0</v>
      </c>
      <c r="AD1979" s="348">
        <v>41.0</v>
      </c>
      <c r="AE1979" s="348">
        <v>39.0</v>
      </c>
      <c r="AF1979" s="348">
        <v>106.0</v>
      </c>
      <c r="AG1979" s="348">
        <v>11.0</v>
      </c>
      <c r="AH1979" s="348">
        <v>6.0</v>
      </c>
      <c r="AI1979" s="348">
        <v>77.0</v>
      </c>
      <c r="AJ1979" s="353"/>
      <c r="AK1979" s="353"/>
      <c r="AL1979" s="353"/>
      <c r="AM1979" s="353"/>
      <c r="AN1979" s="353"/>
      <c r="AO1979" s="353"/>
      <c r="AP1979" s="353"/>
    </row>
    <row r="1980">
      <c r="A1980" s="347">
        <f t="shared" si="432"/>
        <v>44112</v>
      </c>
      <c r="B1980" s="348">
        <v>204.0</v>
      </c>
      <c r="C1980" s="348">
        <v>313.0</v>
      </c>
      <c r="D1980" s="348">
        <v>197.0</v>
      </c>
      <c r="E1980" s="348">
        <v>6.0</v>
      </c>
      <c r="F1980" s="348">
        <v>37.0</v>
      </c>
      <c r="G1980" s="348">
        <v>76.0</v>
      </c>
      <c r="H1980" s="348">
        <v>1834.0</v>
      </c>
      <c r="I1980" s="348">
        <v>14.0</v>
      </c>
      <c r="J1980" s="348">
        <v>527.0</v>
      </c>
      <c r="K1980" s="348">
        <v>1472.0</v>
      </c>
      <c r="L1980" s="348">
        <v>3374.0</v>
      </c>
      <c r="M1980" s="348">
        <v>9.0</v>
      </c>
      <c r="N1980" s="348">
        <v>394.0</v>
      </c>
      <c r="O1980" s="348">
        <v>139.0</v>
      </c>
      <c r="P1980" s="348">
        <v>438.0</v>
      </c>
      <c r="Q1980" s="348">
        <v>5.0</v>
      </c>
      <c r="R1980" s="348">
        <v>60.0</v>
      </c>
      <c r="S1980" s="348">
        <v>203.0</v>
      </c>
      <c r="T1980" s="348">
        <v>367.0</v>
      </c>
      <c r="U1980" s="348">
        <v>162.0</v>
      </c>
      <c r="V1980" s="348">
        <v>179.0</v>
      </c>
      <c r="W1980" s="348">
        <v>459.0</v>
      </c>
      <c r="X1980" s="348">
        <v>64.0</v>
      </c>
      <c r="Y1980" s="348">
        <v>429.0</v>
      </c>
      <c r="Z1980" s="348">
        <v>21.0</v>
      </c>
      <c r="AA1980" s="348">
        <v>38.0</v>
      </c>
      <c r="AB1980" s="348">
        <v>202.0</v>
      </c>
      <c r="AC1980" s="348">
        <v>74.0</v>
      </c>
      <c r="AD1980" s="348">
        <v>41.0</v>
      </c>
      <c r="AE1980" s="348">
        <v>39.0</v>
      </c>
      <c r="AF1980" s="348">
        <v>107.0</v>
      </c>
      <c r="AG1980" s="348">
        <v>11.0</v>
      </c>
      <c r="AH1980" s="348">
        <v>7.0</v>
      </c>
      <c r="AI1980" s="348">
        <v>78.0</v>
      </c>
      <c r="AJ1980" s="353"/>
      <c r="AK1980" s="353"/>
      <c r="AL1980" s="353"/>
      <c r="AM1980" s="353"/>
      <c r="AN1980" s="353"/>
      <c r="AO1980" s="353"/>
      <c r="AP1980" s="353"/>
    </row>
    <row r="1981">
      <c r="A1981" s="347">
        <f t="shared" si="432"/>
        <v>44113</v>
      </c>
      <c r="B1981" s="348">
        <v>206.0</v>
      </c>
      <c r="C1981" s="348">
        <v>317.0</v>
      </c>
      <c r="D1981" s="348">
        <v>197.0</v>
      </c>
      <c r="E1981" s="348">
        <v>6.0</v>
      </c>
      <c r="F1981" s="348">
        <v>38.0</v>
      </c>
      <c r="G1981" s="348">
        <v>78.0</v>
      </c>
      <c r="H1981" s="348">
        <v>1855.0</v>
      </c>
      <c r="I1981" s="348">
        <v>16.0</v>
      </c>
      <c r="J1981" s="348">
        <v>529.0</v>
      </c>
      <c r="K1981" s="348">
        <v>1482.0</v>
      </c>
      <c r="L1981" s="348">
        <v>3394.0</v>
      </c>
      <c r="M1981" s="348">
        <v>9.0</v>
      </c>
      <c r="N1981" s="348">
        <v>404.0</v>
      </c>
      <c r="O1981" s="348">
        <v>139.0</v>
      </c>
      <c r="P1981" s="348">
        <v>439.0</v>
      </c>
      <c r="Q1981" s="348">
        <v>5.0</v>
      </c>
      <c r="R1981" s="348">
        <v>60.0</v>
      </c>
      <c r="S1981" s="348">
        <v>205.0</v>
      </c>
      <c r="T1981" s="348">
        <v>370.0</v>
      </c>
      <c r="U1981" s="348">
        <v>166.0</v>
      </c>
      <c r="V1981" s="348">
        <v>180.0</v>
      </c>
      <c r="W1981" s="348">
        <v>461.0</v>
      </c>
      <c r="X1981" s="348">
        <v>65.0</v>
      </c>
      <c r="Y1981" s="348">
        <v>431.0</v>
      </c>
      <c r="Z1981" s="348">
        <v>21.0</v>
      </c>
      <c r="AA1981" s="348">
        <v>39.0</v>
      </c>
      <c r="AB1981" s="348">
        <v>208.0</v>
      </c>
      <c r="AC1981" s="348">
        <v>74.0</v>
      </c>
      <c r="AD1981" s="348">
        <v>41.0</v>
      </c>
      <c r="AE1981" s="348">
        <v>39.0</v>
      </c>
      <c r="AF1981" s="348">
        <v>107.0</v>
      </c>
      <c r="AG1981" s="348">
        <v>11.0</v>
      </c>
      <c r="AH1981" s="348">
        <v>7.0</v>
      </c>
      <c r="AI1981" s="348">
        <v>78.0</v>
      </c>
      <c r="AJ1981" s="353"/>
      <c r="AK1981" s="353"/>
      <c r="AL1981" s="353"/>
      <c r="AM1981" s="353"/>
      <c r="AN1981" s="353"/>
      <c r="AO1981" s="353"/>
      <c r="AP1981" s="353"/>
    </row>
    <row r="1982">
      <c r="A1982" s="347">
        <f t="shared" si="432"/>
        <v>44114</v>
      </c>
      <c r="B1982" s="348">
        <v>208.0</v>
      </c>
      <c r="C1982" s="348">
        <v>320.0</v>
      </c>
      <c r="D1982" s="348">
        <v>200.0</v>
      </c>
      <c r="E1982" s="348">
        <v>6.0</v>
      </c>
      <c r="F1982" s="348">
        <v>38.0</v>
      </c>
      <c r="G1982" s="348">
        <v>78.0</v>
      </c>
      <c r="H1982" s="348">
        <v>1871.0</v>
      </c>
      <c r="I1982" s="348">
        <v>16.0</v>
      </c>
      <c r="J1982" s="348">
        <v>530.0</v>
      </c>
      <c r="K1982" s="348">
        <v>1499.0</v>
      </c>
      <c r="L1982" s="348">
        <v>3404.0</v>
      </c>
      <c r="M1982" s="348">
        <v>9.0</v>
      </c>
      <c r="N1982" s="348">
        <v>410.0</v>
      </c>
      <c r="O1982" s="348">
        <v>141.0</v>
      </c>
      <c r="P1982" s="348">
        <v>440.0</v>
      </c>
      <c r="Q1982" s="348">
        <v>5.0</v>
      </c>
      <c r="R1982" s="348">
        <v>60.0</v>
      </c>
      <c r="S1982" s="348">
        <v>206.0</v>
      </c>
      <c r="T1982" s="348">
        <v>371.0</v>
      </c>
      <c r="U1982" s="348">
        <v>171.0</v>
      </c>
      <c r="V1982" s="348">
        <v>180.0</v>
      </c>
      <c r="W1982" s="348">
        <v>462.0</v>
      </c>
      <c r="X1982" s="348">
        <v>65.0</v>
      </c>
      <c r="Y1982" s="348">
        <v>433.0</v>
      </c>
      <c r="Z1982" s="348">
        <v>21.0</v>
      </c>
      <c r="AA1982" s="348">
        <v>41.0</v>
      </c>
      <c r="AB1982" s="348">
        <v>218.0</v>
      </c>
      <c r="AC1982" s="348">
        <v>74.0</v>
      </c>
      <c r="AD1982" s="348">
        <v>42.0</v>
      </c>
      <c r="AE1982" s="348">
        <v>40.0</v>
      </c>
      <c r="AF1982" s="348">
        <v>110.0</v>
      </c>
      <c r="AG1982" s="348">
        <v>11.0</v>
      </c>
      <c r="AH1982" s="348">
        <v>7.0</v>
      </c>
      <c r="AI1982" s="348">
        <v>78.0</v>
      </c>
      <c r="AJ1982" s="353"/>
      <c r="AK1982" s="353"/>
      <c r="AL1982" s="353"/>
      <c r="AM1982" s="353"/>
      <c r="AN1982" s="353"/>
      <c r="AO1982" s="353"/>
      <c r="AP1982" s="353"/>
    </row>
    <row r="1983">
      <c r="A1983" s="347">
        <f t="shared" si="432"/>
        <v>44115</v>
      </c>
      <c r="B1983" s="348">
        <v>209.0</v>
      </c>
      <c r="C1983" s="348">
        <v>321.0</v>
      </c>
      <c r="D1983" s="348">
        <v>203.0</v>
      </c>
      <c r="E1983" s="348">
        <v>6.0</v>
      </c>
      <c r="F1983" s="348">
        <v>39.0</v>
      </c>
      <c r="G1983" s="348">
        <v>79.0</v>
      </c>
      <c r="H1983" s="348">
        <v>1889.0</v>
      </c>
      <c r="I1983" s="348">
        <v>18.0</v>
      </c>
      <c r="J1983" s="348">
        <v>530.0</v>
      </c>
      <c r="K1983" s="348">
        <v>1507.0</v>
      </c>
      <c r="L1983" s="348">
        <v>3425.0</v>
      </c>
      <c r="M1983" s="348">
        <v>9.0</v>
      </c>
      <c r="N1983" s="348">
        <v>415.0</v>
      </c>
      <c r="O1983" s="348">
        <v>141.0</v>
      </c>
      <c r="P1983" s="348">
        <v>441.0</v>
      </c>
      <c r="Q1983" s="348">
        <v>5.0</v>
      </c>
      <c r="R1983" s="348">
        <v>61.0</v>
      </c>
      <c r="S1983" s="348">
        <v>206.0</v>
      </c>
      <c r="T1983" s="348">
        <v>371.0</v>
      </c>
      <c r="U1983" s="348">
        <v>174.0</v>
      </c>
      <c r="V1983" s="348">
        <v>180.0</v>
      </c>
      <c r="W1983" s="348">
        <v>468.0</v>
      </c>
      <c r="X1983" s="348">
        <v>66.0</v>
      </c>
      <c r="Y1983" s="348">
        <v>434.0</v>
      </c>
      <c r="Z1983" s="348">
        <v>21.0</v>
      </c>
      <c r="AA1983" s="348">
        <v>41.0</v>
      </c>
      <c r="AB1983" s="348">
        <v>223.0</v>
      </c>
      <c r="AC1983" s="348">
        <v>74.0</v>
      </c>
      <c r="AD1983" s="348">
        <v>42.0</v>
      </c>
      <c r="AE1983" s="348">
        <v>40.0</v>
      </c>
      <c r="AF1983" s="348">
        <v>110.0</v>
      </c>
      <c r="AG1983" s="348">
        <v>11.0</v>
      </c>
      <c r="AH1983" s="348">
        <v>7.0</v>
      </c>
      <c r="AI1983" s="348">
        <v>78.0</v>
      </c>
      <c r="AJ1983" s="353"/>
      <c r="AK1983" s="353"/>
      <c r="AL1983" s="353"/>
      <c r="AM1983" s="353"/>
      <c r="AN1983" s="353"/>
      <c r="AO1983" s="353"/>
      <c r="AP1983" s="353"/>
    </row>
    <row r="1984">
      <c r="A1984" s="347">
        <f t="shared" si="432"/>
        <v>44116</v>
      </c>
      <c r="B1984" s="348">
        <v>210.0</v>
      </c>
      <c r="C1984" s="348">
        <v>324.0</v>
      </c>
      <c r="D1984" s="348">
        <v>205.0</v>
      </c>
      <c r="E1984" s="348">
        <v>6.0</v>
      </c>
      <c r="F1984" s="348">
        <v>39.0</v>
      </c>
      <c r="G1984" s="348">
        <v>80.0</v>
      </c>
      <c r="H1984" s="348">
        <v>1914.0</v>
      </c>
      <c r="I1984" s="348">
        <v>18.0</v>
      </c>
      <c r="J1984" s="348">
        <v>539.0</v>
      </c>
      <c r="K1984" s="348">
        <v>1514.0</v>
      </c>
      <c r="L1984" s="348">
        <v>3447.0</v>
      </c>
      <c r="M1984" s="348">
        <v>9.0</v>
      </c>
      <c r="N1984" s="348">
        <v>417.0</v>
      </c>
      <c r="O1984" s="348">
        <v>141.0</v>
      </c>
      <c r="P1984" s="348">
        <v>442.0</v>
      </c>
      <c r="Q1984" s="348">
        <v>5.0</v>
      </c>
      <c r="R1984" s="348">
        <v>61.0</v>
      </c>
      <c r="S1984" s="348">
        <v>206.0</v>
      </c>
      <c r="T1984" s="348">
        <v>375.0</v>
      </c>
      <c r="U1984" s="348">
        <v>174.0</v>
      </c>
      <c r="V1984" s="348">
        <v>181.0</v>
      </c>
      <c r="W1984" s="348">
        <v>473.0</v>
      </c>
      <c r="X1984" s="348">
        <v>66.0</v>
      </c>
      <c r="Y1984" s="348">
        <v>436.0</v>
      </c>
      <c r="Z1984" s="348">
        <v>24.0</v>
      </c>
      <c r="AA1984" s="348">
        <v>41.0</v>
      </c>
      <c r="AB1984" s="348">
        <v>225.0</v>
      </c>
      <c r="AC1984" s="348">
        <v>74.0</v>
      </c>
      <c r="AD1984" s="348">
        <v>42.0</v>
      </c>
      <c r="AE1984" s="348">
        <v>41.0</v>
      </c>
      <c r="AF1984" s="348">
        <v>110.0</v>
      </c>
      <c r="AG1984" s="348">
        <v>11.0</v>
      </c>
      <c r="AH1984" s="348">
        <v>7.0</v>
      </c>
      <c r="AI1984" s="348">
        <v>78.0</v>
      </c>
      <c r="AJ1984" s="353"/>
      <c r="AK1984" s="353"/>
      <c r="AL1984" s="353"/>
      <c r="AM1984" s="353"/>
      <c r="AN1984" s="353"/>
      <c r="AO1984" s="353"/>
      <c r="AP1984" s="353"/>
    </row>
    <row r="1985">
      <c r="A1985" s="347">
        <f t="shared" si="432"/>
        <v>44117</v>
      </c>
      <c r="B1985" s="348">
        <v>213.0</v>
      </c>
      <c r="C1985" s="348">
        <v>332.0</v>
      </c>
      <c r="D1985" s="348">
        <v>208.0</v>
      </c>
      <c r="E1985" s="348">
        <v>6.0</v>
      </c>
      <c r="F1985" s="348">
        <v>39.0</v>
      </c>
      <c r="G1985" s="348">
        <v>81.0</v>
      </c>
      <c r="H1985" s="348">
        <v>1933.0</v>
      </c>
      <c r="I1985" s="348">
        <v>18.0</v>
      </c>
      <c r="J1985" s="348">
        <v>539.0</v>
      </c>
      <c r="K1985" s="348">
        <v>1522.0</v>
      </c>
      <c r="L1985" s="348">
        <v>3468.0</v>
      </c>
      <c r="M1985" s="348">
        <v>9.0</v>
      </c>
      <c r="N1985" s="348">
        <v>419.0</v>
      </c>
      <c r="O1985" s="348">
        <v>142.0</v>
      </c>
      <c r="P1985" s="348">
        <v>443.0</v>
      </c>
      <c r="Q1985" s="348">
        <v>5.0</v>
      </c>
      <c r="R1985" s="348">
        <v>61.0</v>
      </c>
      <c r="S1985" s="348">
        <v>206.0</v>
      </c>
      <c r="T1985" s="348">
        <v>378.0</v>
      </c>
      <c r="U1985" s="348">
        <v>177.0</v>
      </c>
      <c r="V1985" s="348">
        <v>181.0</v>
      </c>
      <c r="W1985" s="348">
        <v>480.0</v>
      </c>
      <c r="X1985" s="348">
        <v>66.0</v>
      </c>
      <c r="Y1985" s="348">
        <v>440.0</v>
      </c>
      <c r="Z1985" s="348">
        <v>25.0</v>
      </c>
      <c r="AA1985" s="348">
        <v>41.0</v>
      </c>
      <c r="AB1985" s="348">
        <v>229.0</v>
      </c>
      <c r="AC1985" s="348">
        <v>74.0</v>
      </c>
      <c r="AD1985" s="348">
        <v>42.0</v>
      </c>
      <c r="AE1985" s="348">
        <v>42.0</v>
      </c>
      <c r="AF1985" s="348">
        <v>111.0</v>
      </c>
      <c r="AG1985" s="348">
        <v>12.0</v>
      </c>
      <c r="AH1985" s="348">
        <v>7.0</v>
      </c>
      <c r="AI1985" s="348">
        <v>78.0</v>
      </c>
      <c r="AJ1985" s="353"/>
      <c r="AK1985" s="353"/>
      <c r="AL1985" s="353"/>
      <c r="AM1985" s="353"/>
      <c r="AN1985" s="353"/>
      <c r="AO1985" s="353"/>
      <c r="AP1985" s="353"/>
    </row>
    <row r="1986">
      <c r="A1986" s="347">
        <f t="shared" si="432"/>
        <v>44118</v>
      </c>
      <c r="B1986" s="348">
        <v>216.0</v>
      </c>
      <c r="C1986" s="348">
        <v>339.0</v>
      </c>
      <c r="D1986" s="348">
        <v>216.0</v>
      </c>
      <c r="E1986" s="348">
        <v>6.0</v>
      </c>
      <c r="F1986" s="348">
        <v>39.0</v>
      </c>
      <c r="G1986" s="348">
        <v>83.0</v>
      </c>
      <c r="H1986" s="348">
        <v>1950.0</v>
      </c>
      <c r="I1986" s="348">
        <v>18.0</v>
      </c>
      <c r="J1986" s="348">
        <v>552.0</v>
      </c>
      <c r="K1986" s="348">
        <v>1532.0</v>
      </c>
      <c r="L1986" s="348">
        <v>3485.0</v>
      </c>
      <c r="M1986" s="348">
        <v>9.0</v>
      </c>
      <c r="N1986" s="348">
        <v>424.0</v>
      </c>
      <c r="O1986" s="348">
        <v>144.0</v>
      </c>
      <c r="P1986" s="348">
        <v>446.0</v>
      </c>
      <c r="Q1986" s="348">
        <v>5.0</v>
      </c>
      <c r="R1986" s="348">
        <v>67.0</v>
      </c>
      <c r="S1986" s="348">
        <v>208.0</v>
      </c>
      <c r="T1986" s="348">
        <v>384.0</v>
      </c>
      <c r="U1986" s="348">
        <v>178.0</v>
      </c>
      <c r="V1986" s="348">
        <v>182.0</v>
      </c>
      <c r="W1986" s="348">
        <v>485.0</v>
      </c>
      <c r="X1986" s="348">
        <v>67.0</v>
      </c>
      <c r="Y1986" s="348">
        <v>442.0</v>
      </c>
      <c r="Z1986" s="348">
        <v>25.0</v>
      </c>
      <c r="AA1986" s="348">
        <v>46.0</v>
      </c>
      <c r="AB1986" s="348">
        <v>241.0</v>
      </c>
      <c r="AC1986" s="348">
        <v>74.0</v>
      </c>
      <c r="AD1986" s="348">
        <v>42.0</v>
      </c>
      <c r="AE1986" s="348">
        <v>42.0</v>
      </c>
      <c r="AF1986" s="348">
        <v>112.0</v>
      </c>
      <c r="AG1986" s="348">
        <v>12.0</v>
      </c>
      <c r="AH1986" s="348">
        <v>7.0</v>
      </c>
      <c r="AI1986" s="348">
        <v>78.0</v>
      </c>
      <c r="AJ1986" s="353"/>
      <c r="AK1986" s="353"/>
      <c r="AL1986" s="353"/>
      <c r="AM1986" s="353"/>
      <c r="AN1986" s="353"/>
      <c r="AO1986" s="353"/>
      <c r="AP1986" s="353"/>
    </row>
    <row r="1987">
      <c r="A1987" s="347">
        <f t="shared" si="432"/>
        <v>44119</v>
      </c>
      <c r="B1987" s="348">
        <v>219.0</v>
      </c>
      <c r="C1987" s="348">
        <v>340.0</v>
      </c>
      <c r="D1987" s="348">
        <v>218.0</v>
      </c>
      <c r="E1987" s="348">
        <v>6.0</v>
      </c>
      <c r="F1987" s="348">
        <v>39.0</v>
      </c>
      <c r="G1987" s="348">
        <v>85.0</v>
      </c>
      <c r="H1987" s="348">
        <v>1970.0</v>
      </c>
      <c r="I1987" s="348">
        <v>18.0</v>
      </c>
      <c r="J1987" s="348">
        <v>559.0</v>
      </c>
      <c r="K1987" s="348">
        <v>1560.0</v>
      </c>
      <c r="L1987" s="348">
        <v>3497.0</v>
      </c>
      <c r="M1987" s="348">
        <v>9.0</v>
      </c>
      <c r="N1987" s="348">
        <v>431.0</v>
      </c>
      <c r="O1987" s="348">
        <v>144.0</v>
      </c>
      <c r="P1987" s="348">
        <v>447.0</v>
      </c>
      <c r="Q1987" s="348">
        <v>5.0</v>
      </c>
      <c r="R1987" s="348">
        <v>68.0</v>
      </c>
      <c r="S1987" s="348">
        <v>208.0</v>
      </c>
      <c r="T1987" s="348">
        <v>387.0</v>
      </c>
      <c r="U1987" s="348">
        <v>182.0</v>
      </c>
      <c r="V1987" s="348">
        <v>183.0</v>
      </c>
      <c r="W1987" s="348">
        <v>489.0</v>
      </c>
      <c r="X1987" s="348">
        <v>69.0</v>
      </c>
      <c r="Y1987" s="348">
        <v>442.0</v>
      </c>
      <c r="Z1987" s="348">
        <v>25.0</v>
      </c>
      <c r="AA1987" s="348">
        <v>47.0</v>
      </c>
      <c r="AB1987" s="348">
        <v>249.0</v>
      </c>
      <c r="AC1987" s="348">
        <v>74.0</v>
      </c>
      <c r="AD1987" s="348">
        <v>42.0</v>
      </c>
      <c r="AE1987" s="348">
        <v>45.0</v>
      </c>
      <c r="AF1987" s="348">
        <v>113.0</v>
      </c>
      <c r="AG1987" s="348">
        <v>12.0</v>
      </c>
      <c r="AH1987" s="348">
        <v>7.0</v>
      </c>
      <c r="AI1987" s="348">
        <v>79.0</v>
      </c>
      <c r="AJ1987" s="353"/>
      <c r="AK1987" s="353"/>
      <c r="AL1987" s="353"/>
      <c r="AM1987" s="353"/>
      <c r="AN1987" s="353"/>
      <c r="AO1987" s="353"/>
      <c r="AP1987" s="353"/>
    </row>
    <row r="1988">
      <c r="A1988" s="347">
        <f t="shared" si="432"/>
        <v>44120</v>
      </c>
      <c r="B1988" s="348">
        <v>225.0</v>
      </c>
      <c r="C1988" s="348">
        <v>341.0</v>
      </c>
      <c r="D1988" s="348">
        <v>219.0</v>
      </c>
      <c r="E1988" s="348">
        <v>6.0</v>
      </c>
      <c r="F1988" s="348">
        <v>40.0</v>
      </c>
      <c r="G1988" s="348">
        <v>85.0</v>
      </c>
      <c r="H1988" s="348">
        <v>1994.0</v>
      </c>
      <c r="I1988" s="348">
        <v>18.0</v>
      </c>
      <c r="J1988" s="348">
        <v>559.0</v>
      </c>
      <c r="K1988" s="348">
        <v>1569.0</v>
      </c>
      <c r="L1988" s="348">
        <v>3516.0</v>
      </c>
      <c r="M1988" s="348">
        <v>9.0</v>
      </c>
      <c r="N1988" s="348">
        <v>434.0</v>
      </c>
      <c r="O1988" s="348">
        <v>145.0</v>
      </c>
      <c r="P1988" s="348">
        <v>449.0</v>
      </c>
      <c r="Q1988" s="348">
        <v>5.0</v>
      </c>
      <c r="R1988" s="348">
        <v>68.0</v>
      </c>
      <c r="S1988" s="348">
        <v>208.0</v>
      </c>
      <c r="T1988" s="348">
        <v>387.0</v>
      </c>
      <c r="U1988" s="348">
        <v>185.0</v>
      </c>
      <c r="V1988" s="348">
        <v>185.0</v>
      </c>
      <c r="W1988" s="348">
        <v>492.0</v>
      </c>
      <c r="X1988" s="348">
        <v>71.0</v>
      </c>
      <c r="Y1988" s="348">
        <v>442.0</v>
      </c>
      <c r="Z1988" s="348">
        <v>25.0</v>
      </c>
      <c r="AA1988" s="348">
        <v>47.0</v>
      </c>
      <c r="AB1988" s="348">
        <v>251.0</v>
      </c>
      <c r="AC1988" s="348">
        <v>74.0</v>
      </c>
      <c r="AD1988" s="348">
        <v>42.0</v>
      </c>
      <c r="AE1988" s="348">
        <v>45.0</v>
      </c>
      <c r="AF1988" s="348">
        <v>113.0</v>
      </c>
      <c r="AG1988" s="348">
        <v>12.0</v>
      </c>
      <c r="AH1988" s="348">
        <v>7.0</v>
      </c>
      <c r="AI1988" s="348">
        <v>79.0</v>
      </c>
      <c r="AJ1988" s="353"/>
      <c r="AK1988" s="353"/>
      <c r="AL1988" s="353"/>
      <c r="AM1988" s="353"/>
      <c r="AN1988" s="353"/>
      <c r="AO1988" s="353"/>
      <c r="AP1988" s="353"/>
    </row>
    <row r="1989">
      <c r="A1989" s="347">
        <f t="shared" si="432"/>
        <v>44121</v>
      </c>
      <c r="B1989" s="348">
        <v>226.0</v>
      </c>
      <c r="C1989" s="348">
        <v>343.0</v>
      </c>
      <c r="D1989" s="348">
        <v>226.0</v>
      </c>
      <c r="E1989" s="348">
        <v>6.0</v>
      </c>
      <c r="F1989" s="348">
        <v>43.0</v>
      </c>
      <c r="G1989" s="348">
        <v>85.0</v>
      </c>
      <c r="H1989" s="348">
        <v>2015.0</v>
      </c>
      <c r="I1989" s="348">
        <v>18.0</v>
      </c>
      <c r="J1989" s="348">
        <v>559.0</v>
      </c>
      <c r="K1989" s="348">
        <v>1579.0</v>
      </c>
      <c r="L1989" s="348">
        <v>3529.0</v>
      </c>
      <c r="M1989" s="348">
        <v>9.0</v>
      </c>
      <c r="N1989" s="348">
        <v>435.0</v>
      </c>
      <c r="O1989" s="348">
        <v>145.0</v>
      </c>
      <c r="P1989" s="348">
        <v>451.0</v>
      </c>
      <c r="Q1989" s="348">
        <v>5.0</v>
      </c>
      <c r="R1989" s="348">
        <v>68.0</v>
      </c>
      <c r="S1989" s="348">
        <v>209.0</v>
      </c>
      <c r="T1989" s="348">
        <v>387.0</v>
      </c>
      <c r="U1989" s="348">
        <v>187.0</v>
      </c>
      <c r="V1989" s="348">
        <v>185.0</v>
      </c>
      <c r="W1989" s="348">
        <v>497.0</v>
      </c>
      <c r="X1989" s="348">
        <v>71.0</v>
      </c>
      <c r="Y1989" s="348">
        <v>444.0</v>
      </c>
      <c r="Z1989" s="348">
        <v>25.0</v>
      </c>
      <c r="AA1989" s="348">
        <v>48.0</v>
      </c>
      <c r="AB1989" s="348">
        <v>259.0</v>
      </c>
      <c r="AC1989" s="348">
        <v>74.0</v>
      </c>
      <c r="AD1989" s="348">
        <v>42.0</v>
      </c>
      <c r="AE1989" s="348">
        <v>46.0</v>
      </c>
      <c r="AF1989" s="348">
        <v>117.0</v>
      </c>
      <c r="AG1989" s="348">
        <v>12.0</v>
      </c>
      <c r="AH1989" s="348">
        <v>7.0</v>
      </c>
      <c r="AI1989" s="348">
        <v>79.0</v>
      </c>
      <c r="AJ1989" s="353"/>
      <c r="AK1989" s="353"/>
      <c r="AL1989" s="353"/>
      <c r="AM1989" s="353"/>
      <c r="AN1989" s="353"/>
      <c r="AO1989" s="353"/>
      <c r="AP1989" s="353"/>
    </row>
    <row r="1990">
      <c r="A1990" s="347">
        <f t="shared" si="432"/>
        <v>44122</v>
      </c>
      <c r="B1990" s="348">
        <v>233.0</v>
      </c>
      <c r="C1990" s="348">
        <v>346.0</v>
      </c>
      <c r="D1990" s="348">
        <v>231.0</v>
      </c>
      <c r="E1990" s="348">
        <v>7.0</v>
      </c>
      <c r="F1990" s="348">
        <v>44.0</v>
      </c>
      <c r="G1990" s="348">
        <v>86.0</v>
      </c>
      <c r="H1990" s="348">
        <v>2032.0</v>
      </c>
      <c r="I1990" s="348">
        <v>18.0</v>
      </c>
      <c r="J1990" s="348">
        <v>559.0</v>
      </c>
      <c r="K1990" s="348">
        <v>1582.0</v>
      </c>
      <c r="L1990" s="348">
        <v>3544.0</v>
      </c>
      <c r="M1990" s="348">
        <v>10.0</v>
      </c>
      <c r="N1990" s="348">
        <v>437.0</v>
      </c>
      <c r="O1990" s="348">
        <v>145.0</v>
      </c>
      <c r="P1990" s="348">
        <v>453.0</v>
      </c>
      <c r="Q1990" s="348">
        <v>6.0</v>
      </c>
      <c r="R1990" s="348">
        <v>69.0</v>
      </c>
      <c r="S1990" s="348">
        <v>209.0</v>
      </c>
      <c r="T1990" s="348">
        <v>391.0</v>
      </c>
      <c r="U1990" s="348">
        <v>189.0</v>
      </c>
      <c r="V1990" s="348">
        <v>186.0</v>
      </c>
      <c r="W1990" s="348">
        <v>499.0</v>
      </c>
      <c r="X1990" s="348">
        <v>73.0</v>
      </c>
      <c r="Y1990" s="348">
        <v>445.0</v>
      </c>
      <c r="Z1990" s="348">
        <v>26.0</v>
      </c>
      <c r="AA1990" s="348">
        <v>50.0</v>
      </c>
      <c r="AB1990" s="348">
        <v>263.0</v>
      </c>
      <c r="AC1990" s="348">
        <v>74.0</v>
      </c>
      <c r="AD1990" s="348">
        <v>42.0</v>
      </c>
      <c r="AE1990" s="348">
        <v>47.0</v>
      </c>
      <c r="AF1990" s="348">
        <v>117.0</v>
      </c>
      <c r="AG1990" s="348">
        <v>12.0</v>
      </c>
      <c r="AH1990" s="348">
        <v>7.0</v>
      </c>
      <c r="AI1990" s="348">
        <v>79.0</v>
      </c>
      <c r="AJ1990" s="353"/>
      <c r="AK1990" s="353"/>
      <c r="AL1990" s="353"/>
      <c r="AM1990" s="353"/>
      <c r="AN1990" s="353"/>
      <c r="AO1990" s="353"/>
      <c r="AP1990" s="353"/>
    </row>
    <row r="1991">
      <c r="A1991" s="347">
        <f t="shared" si="432"/>
        <v>44123</v>
      </c>
      <c r="B1991" s="348">
        <v>233.0</v>
      </c>
      <c r="C1991" s="348">
        <v>349.0</v>
      </c>
      <c r="D1991" s="348">
        <v>236.0</v>
      </c>
      <c r="E1991" s="348">
        <v>7.0</v>
      </c>
      <c r="F1991" s="348">
        <v>44.0</v>
      </c>
      <c r="G1991" s="348">
        <v>86.0</v>
      </c>
      <c r="H1991" s="348">
        <v>2046.0</v>
      </c>
      <c r="I1991" s="348">
        <v>19.0</v>
      </c>
      <c r="J1991" s="348">
        <v>580.0</v>
      </c>
      <c r="K1991" s="348">
        <v>1587.0</v>
      </c>
      <c r="L1991" s="348">
        <v>3562.0</v>
      </c>
      <c r="M1991" s="348">
        <v>10.0</v>
      </c>
      <c r="N1991" s="348">
        <v>440.0</v>
      </c>
      <c r="O1991" s="348">
        <v>145.0</v>
      </c>
      <c r="P1991" s="348">
        <v>455.0</v>
      </c>
      <c r="Q1991" s="348">
        <v>6.0</v>
      </c>
      <c r="R1991" s="348">
        <v>70.0</v>
      </c>
      <c r="S1991" s="348">
        <v>211.0</v>
      </c>
      <c r="T1991" s="348">
        <v>393.0</v>
      </c>
      <c r="U1991" s="348">
        <v>202.0</v>
      </c>
      <c r="V1991" s="348">
        <v>188.0</v>
      </c>
      <c r="W1991" s="348">
        <v>503.0</v>
      </c>
      <c r="X1991" s="348">
        <v>73.0</v>
      </c>
      <c r="Y1991" s="348">
        <v>445.0</v>
      </c>
      <c r="Z1991" s="348">
        <v>27.0</v>
      </c>
      <c r="AA1991" s="348">
        <v>52.0</v>
      </c>
      <c r="AB1991" s="348">
        <v>267.0</v>
      </c>
      <c r="AC1991" s="348">
        <v>74.0</v>
      </c>
      <c r="AD1991" s="348">
        <v>43.0</v>
      </c>
      <c r="AE1991" s="348">
        <v>49.0</v>
      </c>
      <c r="AF1991" s="348">
        <v>117.0</v>
      </c>
      <c r="AG1991" s="348">
        <v>12.0</v>
      </c>
      <c r="AH1991" s="348">
        <v>7.0</v>
      </c>
      <c r="AI1991" s="348">
        <v>79.0</v>
      </c>
      <c r="AJ1991" s="353"/>
      <c r="AK1991" s="353"/>
      <c r="AL1991" s="353"/>
      <c r="AM1991" s="353"/>
      <c r="AN1991" s="353"/>
      <c r="AO1991" s="353"/>
      <c r="AP1991" s="353"/>
    </row>
    <row r="1992">
      <c r="A1992" s="347">
        <f t="shared" si="432"/>
        <v>44124</v>
      </c>
      <c r="B1992" s="363">
        <v>235.0</v>
      </c>
      <c r="C1992" s="363">
        <v>351.0</v>
      </c>
      <c r="D1992" s="363">
        <v>239.0</v>
      </c>
      <c r="E1992" s="363">
        <v>7.0</v>
      </c>
      <c r="F1992" s="363">
        <v>45.0</v>
      </c>
      <c r="G1992" s="363">
        <v>86.0</v>
      </c>
      <c r="H1992" s="357">
        <v>2068.0</v>
      </c>
      <c r="I1992" s="363">
        <v>21.0</v>
      </c>
      <c r="J1992" s="357">
        <v>600.0</v>
      </c>
      <c r="K1992" s="363">
        <v>1607.0</v>
      </c>
      <c r="L1992" s="357">
        <v>3582.0</v>
      </c>
      <c r="M1992" s="363">
        <v>10.0</v>
      </c>
      <c r="N1992" s="363">
        <v>440.0</v>
      </c>
      <c r="O1992" s="363">
        <v>145.0</v>
      </c>
      <c r="P1992" s="363">
        <v>457.0</v>
      </c>
      <c r="Q1992" s="363">
        <v>6.0</v>
      </c>
      <c r="R1992" s="363">
        <v>70.0</v>
      </c>
      <c r="S1992" s="363">
        <v>213.0</v>
      </c>
      <c r="T1992" s="363">
        <v>395.0</v>
      </c>
      <c r="U1992" s="363">
        <v>205.0</v>
      </c>
      <c r="V1992" s="363">
        <v>190.0</v>
      </c>
      <c r="W1992" s="363">
        <v>507.0</v>
      </c>
      <c r="X1992" s="363">
        <v>73.0</v>
      </c>
      <c r="Y1992" s="363">
        <v>445.0</v>
      </c>
      <c r="Z1992" s="363">
        <v>28.0</v>
      </c>
      <c r="AA1992" s="363">
        <v>53.0</v>
      </c>
      <c r="AB1992" s="363">
        <v>270.0</v>
      </c>
      <c r="AC1992" s="363">
        <v>74.0</v>
      </c>
      <c r="AD1992" s="363">
        <v>43.0</v>
      </c>
      <c r="AE1992" s="363">
        <v>51.0</v>
      </c>
      <c r="AF1992" s="363">
        <v>119.0</v>
      </c>
      <c r="AG1992" s="363">
        <v>12.0</v>
      </c>
      <c r="AH1992" s="363">
        <v>7.0</v>
      </c>
      <c r="AI1992" s="363">
        <v>80.0</v>
      </c>
      <c r="AJ1992" s="353"/>
      <c r="AK1992" s="353"/>
      <c r="AL1992" s="353"/>
      <c r="AM1992" s="353"/>
      <c r="AN1992" s="353"/>
      <c r="AO1992" s="353"/>
      <c r="AP1992" s="353"/>
    </row>
    <row r="1993">
      <c r="A1993" s="347">
        <f t="shared" si="432"/>
        <v>44125</v>
      </c>
      <c r="B1993" s="348">
        <v>238.0</v>
      </c>
      <c r="C1993" s="348">
        <v>353.0</v>
      </c>
      <c r="D1993" s="348">
        <v>240.0</v>
      </c>
      <c r="E1993" s="348">
        <v>7.0</v>
      </c>
      <c r="F1993" s="348">
        <v>45.0</v>
      </c>
      <c r="G1993" s="348">
        <v>88.0</v>
      </c>
      <c r="H1993" s="348">
        <v>2089.0</v>
      </c>
      <c r="I1993" s="348">
        <v>21.0</v>
      </c>
      <c r="J1993" s="348">
        <v>616.0</v>
      </c>
      <c r="K1993" s="348">
        <v>1620.0</v>
      </c>
      <c r="L1993" s="348">
        <v>3606.0</v>
      </c>
      <c r="M1993" s="348">
        <v>10.0</v>
      </c>
      <c r="N1993" s="348">
        <v>445.0</v>
      </c>
      <c r="O1993" s="348">
        <v>145.0</v>
      </c>
      <c r="P1993" s="348">
        <v>459.0</v>
      </c>
      <c r="Q1993" s="348">
        <v>7.0</v>
      </c>
      <c r="R1993" s="348">
        <v>70.0</v>
      </c>
      <c r="S1993" s="348">
        <v>214.0</v>
      </c>
      <c r="T1993" s="348">
        <v>398.0</v>
      </c>
      <c r="U1993" s="348">
        <v>210.0</v>
      </c>
      <c r="V1993" s="348">
        <v>192.0</v>
      </c>
      <c r="W1993" s="348">
        <v>509.0</v>
      </c>
      <c r="X1993" s="348">
        <v>73.0</v>
      </c>
      <c r="Y1993" s="348">
        <v>445.0</v>
      </c>
      <c r="Z1993" s="348">
        <v>30.0</v>
      </c>
      <c r="AA1993" s="348">
        <v>54.0</v>
      </c>
      <c r="AB1993" s="348">
        <v>279.0</v>
      </c>
      <c r="AC1993" s="348">
        <v>74.0</v>
      </c>
      <c r="AD1993" s="348">
        <v>44.0</v>
      </c>
      <c r="AE1993" s="348">
        <v>57.0</v>
      </c>
      <c r="AF1993" s="348">
        <v>119.0</v>
      </c>
      <c r="AG1993" s="348">
        <v>12.0</v>
      </c>
      <c r="AH1993" s="348">
        <v>7.0</v>
      </c>
      <c r="AI1993" s="348">
        <v>81.0</v>
      </c>
      <c r="AJ1993" s="353"/>
      <c r="AK1993" s="353"/>
      <c r="AL1993" s="353"/>
      <c r="AM1993" s="353"/>
      <c r="AN1993" s="353"/>
      <c r="AO1993" s="353"/>
      <c r="AP1993" s="353"/>
    </row>
    <row r="1994">
      <c r="A1994" s="347">
        <f t="shared" si="432"/>
        <v>44126</v>
      </c>
      <c r="B1994" s="348">
        <v>240.0</v>
      </c>
      <c r="C1994" s="348">
        <v>355.0</v>
      </c>
      <c r="D1994" s="348">
        <v>244.0</v>
      </c>
      <c r="E1994" s="348">
        <v>7.0</v>
      </c>
      <c r="F1994" s="348">
        <v>46.0</v>
      </c>
      <c r="G1994" s="348">
        <v>88.0</v>
      </c>
      <c r="H1994" s="348">
        <v>2105.0</v>
      </c>
      <c r="I1994" s="348">
        <v>21.0</v>
      </c>
      <c r="J1994" s="348">
        <v>639.0</v>
      </c>
      <c r="K1994" s="348">
        <v>1630.0</v>
      </c>
      <c r="L1994" s="348">
        <v>3619.0</v>
      </c>
      <c r="M1994" s="348">
        <v>10.0</v>
      </c>
      <c r="N1994" s="348">
        <v>453.0</v>
      </c>
      <c r="O1994" s="348">
        <v>145.0</v>
      </c>
      <c r="P1994" s="348">
        <v>462.0</v>
      </c>
      <c r="Q1994" s="348">
        <v>7.0</v>
      </c>
      <c r="R1994" s="348">
        <v>70.0</v>
      </c>
      <c r="S1994" s="348">
        <v>215.0</v>
      </c>
      <c r="T1994" s="348">
        <v>399.0</v>
      </c>
      <c r="U1994" s="348">
        <v>213.0</v>
      </c>
      <c r="V1994" s="348">
        <v>194.0</v>
      </c>
      <c r="W1994" s="348">
        <v>512.0</v>
      </c>
      <c r="X1994" s="348">
        <v>75.0</v>
      </c>
      <c r="Y1994" s="348">
        <v>445.0</v>
      </c>
      <c r="Z1994" s="348">
        <v>30.0</v>
      </c>
      <c r="AA1994" s="348">
        <v>56.0</v>
      </c>
      <c r="AB1994" s="348">
        <v>285.0</v>
      </c>
      <c r="AC1994" s="348">
        <v>74.0</v>
      </c>
      <c r="AD1994" s="348">
        <v>44.0</v>
      </c>
      <c r="AE1994" s="348">
        <v>57.0</v>
      </c>
      <c r="AF1994" s="348">
        <v>119.0</v>
      </c>
      <c r="AG1994" s="348">
        <v>12.0</v>
      </c>
      <c r="AH1994" s="348">
        <v>7.0</v>
      </c>
      <c r="AI1994" s="348">
        <v>81.0</v>
      </c>
      <c r="AJ1994" s="353"/>
      <c r="AK1994" s="353"/>
      <c r="AL1994" s="353"/>
      <c r="AM1994" s="353"/>
      <c r="AN1994" s="353"/>
      <c r="AO1994" s="353"/>
      <c r="AP1994" s="353"/>
    </row>
    <row r="1995">
      <c r="A1995" s="347">
        <f t="shared" si="432"/>
        <v>44127</v>
      </c>
      <c r="B1995" s="348">
        <v>244.0</v>
      </c>
      <c r="C1995" s="348">
        <v>361.0</v>
      </c>
      <c r="D1995" s="348">
        <v>248.0</v>
      </c>
      <c r="E1995" s="348">
        <v>7.0</v>
      </c>
      <c r="F1995" s="348">
        <v>46.0</v>
      </c>
      <c r="G1995" s="348">
        <v>88.0</v>
      </c>
      <c r="H1995" s="348">
        <v>2126.0</v>
      </c>
      <c r="I1995" s="348">
        <v>21.0</v>
      </c>
      <c r="J1995" s="348">
        <v>649.0</v>
      </c>
      <c r="K1995" s="348">
        <v>1645.0</v>
      </c>
      <c r="L1995" s="348">
        <v>3631.0</v>
      </c>
      <c r="M1995" s="348">
        <v>10.0</v>
      </c>
      <c r="N1995" s="348">
        <v>454.0</v>
      </c>
      <c r="O1995" s="348">
        <v>147.0</v>
      </c>
      <c r="P1995" s="348">
        <v>465.0</v>
      </c>
      <c r="Q1995" s="348">
        <v>7.0</v>
      </c>
      <c r="R1995" s="348">
        <v>79.0</v>
      </c>
      <c r="S1995" s="348">
        <v>216.0</v>
      </c>
      <c r="T1995" s="348">
        <v>406.0</v>
      </c>
      <c r="U1995" s="348">
        <v>220.0</v>
      </c>
      <c r="V1995" s="348">
        <v>194.0</v>
      </c>
      <c r="W1995" s="348">
        <v>514.0</v>
      </c>
      <c r="X1995" s="348">
        <v>76.0</v>
      </c>
      <c r="Y1995" s="348">
        <v>447.0</v>
      </c>
      <c r="Z1995" s="348">
        <v>31.0</v>
      </c>
      <c r="AA1995" s="348">
        <v>58.0</v>
      </c>
      <c r="AB1995" s="348">
        <v>291.0</v>
      </c>
      <c r="AC1995" s="348">
        <v>74.0</v>
      </c>
      <c r="AD1995" s="348">
        <v>44.0</v>
      </c>
      <c r="AE1995" s="348">
        <v>59.0</v>
      </c>
      <c r="AF1995" s="348">
        <v>119.0</v>
      </c>
      <c r="AG1995" s="348">
        <v>12.0</v>
      </c>
      <c r="AH1995" s="348">
        <v>7.0</v>
      </c>
      <c r="AI1995" s="348">
        <v>81.0</v>
      </c>
      <c r="AJ1995" s="353"/>
      <c r="AK1995" s="353"/>
      <c r="AL1995" s="353"/>
      <c r="AM1995" s="353"/>
      <c r="AN1995" s="353"/>
      <c r="AO1995" s="353"/>
      <c r="AP1995" s="353"/>
    </row>
    <row r="1996">
      <c r="A1996" s="347">
        <f t="shared" si="432"/>
        <v>44128</v>
      </c>
      <c r="B1996" s="348">
        <v>250.0</v>
      </c>
      <c r="C1996" s="348">
        <v>371.0</v>
      </c>
      <c r="D1996" s="348">
        <v>250.0</v>
      </c>
      <c r="E1996" s="348">
        <v>7.0</v>
      </c>
      <c r="F1996" s="348">
        <v>47.0</v>
      </c>
      <c r="G1996" s="348">
        <v>88.0</v>
      </c>
      <c r="H1996" s="348">
        <v>2146.0</v>
      </c>
      <c r="I1996" s="348">
        <v>21.0</v>
      </c>
      <c r="J1996" s="348">
        <v>668.0</v>
      </c>
      <c r="K1996" s="348">
        <v>1665.0</v>
      </c>
      <c r="L1996" s="348">
        <v>3647.0</v>
      </c>
      <c r="M1996" s="348">
        <v>10.0</v>
      </c>
      <c r="N1996" s="348">
        <v>456.0</v>
      </c>
      <c r="O1996" s="348">
        <v>148.0</v>
      </c>
      <c r="P1996" s="348">
        <v>468.0</v>
      </c>
      <c r="Q1996" s="348">
        <v>7.0</v>
      </c>
      <c r="R1996" s="348">
        <v>86.0</v>
      </c>
      <c r="S1996" s="348">
        <v>217.0</v>
      </c>
      <c r="T1996" s="348">
        <v>407.0</v>
      </c>
      <c r="U1996" s="348">
        <v>220.0</v>
      </c>
      <c r="V1996" s="348">
        <v>195.0</v>
      </c>
      <c r="W1996" s="348">
        <v>514.0</v>
      </c>
      <c r="X1996" s="348">
        <v>77.0</v>
      </c>
      <c r="Y1996" s="348">
        <v>447.0</v>
      </c>
      <c r="Z1996" s="348">
        <v>33.0</v>
      </c>
      <c r="AA1996" s="348">
        <v>61.0</v>
      </c>
      <c r="AB1996" s="348">
        <v>300.0</v>
      </c>
      <c r="AC1996" s="348">
        <v>74.0</v>
      </c>
      <c r="AD1996" s="348">
        <v>45.0</v>
      </c>
      <c r="AE1996" s="348">
        <v>61.0</v>
      </c>
      <c r="AF1996" s="348">
        <v>119.0</v>
      </c>
      <c r="AG1996" s="348">
        <v>12.0</v>
      </c>
      <c r="AH1996" s="348">
        <v>7.0</v>
      </c>
      <c r="AI1996" s="348">
        <v>81.0</v>
      </c>
      <c r="AJ1996" s="353"/>
      <c r="AK1996" s="353"/>
      <c r="AL1996" s="353"/>
      <c r="AM1996" s="353"/>
      <c r="AN1996" s="353"/>
      <c r="AO1996" s="353"/>
      <c r="AP1996" s="353"/>
    </row>
    <row r="1997">
      <c r="A1997" s="347">
        <f t="shared" si="432"/>
        <v>44129</v>
      </c>
      <c r="B1997" s="348">
        <v>251.0</v>
      </c>
      <c r="C1997" s="348">
        <v>372.0</v>
      </c>
      <c r="D1997" s="348">
        <v>258.0</v>
      </c>
      <c r="E1997" s="348">
        <v>7.0</v>
      </c>
      <c r="F1997" s="348">
        <v>48.0</v>
      </c>
      <c r="G1997" s="348">
        <v>88.0</v>
      </c>
      <c r="H1997" s="348">
        <v>2164.0</v>
      </c>
      <c r="I1997" s="348">
        <v>21.0</v>
      </c>
      <c r="J1997" s="348">
        <v>679.0</v>
      </c>
      <c r="K1997" s="348">
        <v>1673.0</v>
      </c>
      <c r="L1997" s="348">
        <v>3663.0</v>
      </c>
      <c r="M1997" s="348">
        <v>10.0</v>
      </c>
      <c r="N1997" s="348">
        <v>459.0</v>
      </c>
      <c r="O1997" s="348">
        <v>148.0</v>
      </c>
      <c r="P1997" s="348">
        <v>471.0</v>
      </c>
      <c r="Q1997" s="348">
        <v>7.0</v>
      </c>
      <c r="R1997" s="348">
        <v>87.0</v>
      </c>
      <c r="S1997" s="348">
        <v>219.0</v>
      </c>
      <c r="T1997" s="348">
        <v>407.0</v>
      </c>
      <c r="U1997" s="348">
        <v>226.0</v>
      </c>
      <c r="V1997" s="348">
        <v>195.0</v>
      </c>
      <c r="W1997" s="348">
        <v>516.0</v>
      </c>
      <c r="X1997" s="348">
        <v>79.0</v>
      </c>
      <c r="Y1997" s="348">
        <v>451.0</v>
      </c>
      <c r="Z1997" s="348">
        <v>33.0</v>
      </c>
      <c r="AA1997" s="348">
        <v>61.0</v>
      </c>
      <c r="AB1997" s="348">
        <v>303.0</v>
      </c>
      <c r="AC1997" s="348">
        <v>74.0</v>
      </c>
      <c r="AD1997" s="348">
        <v>45.0</v>
      </c>
      <c r="AE1997" s="348">
        <v>61.0</v>
      </c>
      <c r="AF1997" s="348">
        <v>119.0</v>
      </c>
      <c r="AG1997" s="348">
        <v>12.0</v>
      </c>
      <c r="AH1997" s="348">
        <v>7.0</v>
      </c>
      <c r="AI1997" s="348">
        <v>85.0</v>
      </c>
      <c r="AJ1997" s="353"/>
      <c r="AK1997" s="353"/>
      <c r="AL1997" s="353"/>
      <c r="AM1997" s="353"/>
      <c r="AN1997" s="353"/>
      <c r="AO1997" s="353"/>
      <c r="AP1997" s="353"/>
    </row>
    <row r="1998">
      <c r="A1998" s="347">
        <f t="shared" si="432"/>
        <v>44130</v>
      </c>
      <c r="B1998" s="348">
        <v>256.0</v>
      </c>
      <c r="C1998" s="348">
        <v>374.0</v>
      </c>
      <c r="D1998" s="348">
        <v>261.0</v>
      </c>
      <c r="E1998" s="348">
        <v>7.0</v>
      </c>
      <c r="F1998" s="348">
        <v>48.0</v>
      </c>
      <c r="G1998" s="348">
        <v>88.0</v>
      </c>
      <c r="H1998" s="348">
        <v>2177.0</v>
      </c>
      <c r="I1998" s="348">
        <v>21.0</v>
      </c>
      <c r="J1998" s="348">
        <v>694.0</v>
      </c>
      <c r="K1998" s="348">
        <v>1689.0</v>
      </c>
      <c r="L1998" s="348">
        <v>3683.0</v>
      </c>
      <c r="M1998" s="348">
        <v>12.0</v>
      </c>
      <c r="N1998" s="348">
        <v>461.0</v>
      </c>
      <c r="O1998" s="348">
        <v>151.0</v>
      </c>
      <c r="P1998" s="348">
        <v>474.0</v>
      </c>
      <c r="Q1998" s="348">
        <v>7.0</v>
      </c>
      <c r="R1998" s="348">
        <v>89.0</v>
      </c>
      <c r="S1998" s="348">
        <v>219.0</v>
      </c>
      <c r="T1998" s="348">
        <v>409.0</v>
      </c>
      <c r="U1998" s="348">
        <v>229.0</v>
      </c>
      <c r="V1998" s="348">
        <v>195.0</v>
      </c>
      <c r="W1998" s="348">
        <v>523.0</v>
      </c>
      <c r="X1998" s="348">
        <v>79.0</v>
      </c>
      <c r="Y1998" s="348">
        <v>451.0</v>
      </c>
      <c r="Z1998" s="348">
        <v>33.0</v>
      </c>
      <c r="AA1998" s="348">
        <v>64.0</v>
      </c>
      <c r="AB1998" s="348">
        <v>307.0</v>
      </c>
      <c r="AC1998" s="348">
        <v>74.0</v>
      </c>
      <c r="AD1998" s="348">
        <v>45.0</v>
      </c>
      <c r="AE1998" s="348">
        <v>63.0</v>
      </c>
      <c r="AF1998" s="348">
        <v>124.0</v>
      </c>
      <c r="AG1998" s="348">
        <v>12.0</v>
      </c>
      <c r="AH1998" s="348">
        <v>7.0</v>
      </c>
      <c r="AI1998" s="348">
        <v>85.0</v>
      </c>
      <c r="AJ1998" s="353"/>
      <c r="AK1998" s="353"/>
      <c r="AL1998" s="353"/>
      <c r="AM1998" s="353"/>
      <c r="AN1998" s="353"/>
      <c r="AO1998" s="353"/>
      <c r="AP1998" s="353"/>
    </row>
    <row r="1999">
      <c r="A1999" s="347">
        <f t="shared" si="432"/>
        <v>44131</v>
      </c>
      <c r="B1999" s="348">
        <v>260.0</v>
      </c>
      <c r="C1999" s="348">
        <v>378.0</v>
      </c>
      <c r="D1999" s="348">
        <v>261.0</v>
      </c>
      <c r="E1999" s="348">
        <v>7.0</v>
      </c>
      <c r="F1999" s="348">
        <v>48.0</v>
      </c>
      <c r="G1999" s="348">
        <v>89.0</v>
      </c>
      <c r="H1999" s="348">
        <v>2188.0</v>
      </c>
      <c r="I1999" s="348">
        <v>22.0</v>
      </c>
      <c r="J1999" s="348">
        <v>708.0</v>
      </c>
      <c r="K1999" s="348">
        <v>1701.0</v>
      </c>
      <c r="L1999" s="348">
        <v>3704.0</v>
      </c>
      <c r="M1999" s="348">
        <v>12.0</v>
      </c>
      <c r="N1999" s="348">
        <v>465.0</v>
      </c>
      <c r="O1999" s="348">
        <v>151.0</v>
      </c>
      <c r="P1999" s="348">
        <v>477.0</v>
      </c>
      <c r="Q1999" s="348">
        <v>7.0</v>
      </c>
      <c r="R1999" s="348">
        <v>89.0</v>
      </c>
      <c r="S1999" s="348">
        <v>219.0</v>
      </c>
      <c r="T1999" s="348">
        <v>410.0</v>
      </c>
      <c r="U1999" s="348">
        <v>238.0</v>
      </c>
      <c r="V1999" s="348">
        <v>197.0</v>
      </c>
      <c r="W1999" s="348">
        <v>524.0</v>
      </c>
      <c r="X1999" s="348">
        <v>80.0</v>
      </c>
      <c r="Y1999" s="348">
        <v>451.0</v>
      </c>
      <c r="Z1999" s="348">
        <v>33.0</v>
      </c>
      <c r="AA1999" s="348">
        <v>68.0</v>
      </c>
      <c r="AB1999" s="348">
        <v>313.0</v>
      </c>
      <c r="AC1999" s="348">
        <v>74.0</v>
      </c>
      <c r="AD1999" s="348">
        <v>47.0</v>
      </c>
      <c r="AE1999" s="348">
        <v>63.0</v>
      </c>
      <c r="AF1999" s="348">
        <v>124.0</v>
      </c>
      <c r="AG1999" s="348">
        <v>12.0</v>
      </c>
      <c r="AH1999" s="348">
        <v>7.0</v>
      </c>
      <c r="AI1999" s="348">
        <v>85.0</v>
      </c>
      <c r="AJ1999" s="353"/>
      <c r="AK1999" s="353"/>
      <c r="AL1999" s="353"/>
      <c r="AM1999" s="353"/>
      <c r="AN1999" s="353"/>
      <c r="AO1999" s="353"/>
      <c r="AP1999" s="353"/>
    </row>
    <row r="2000">
      <c r="A2000" s="347">
        <f t="shared" si="432"/>
        <v>44132</v>
      </c>
      <c r="B2000" s="348">
        <v>266.0</v>
      </c>
      <c r="C2000" s="348">
        <v>380.0</v>
      </c>
      <c r="D2000" s="348">
        <v>262.0</v>
      </c>
      <c r="E2000" s="348">
        <v>7.0</v>
      </c>
      <c r="F2000" s="348">
        <v>48.0</v>
      </c>
      <c r="G2000" s="348">
        <v>90.0</v>
      </c>
      <c r="H2000" s="348">
        <v>2204.0</v>
      </c>
      <c r="I2000" s="348">
        <v>23.0</v>
      </c>
      <c r="J2000" s="348">
        <v>714.0</v>
      </c>
      <c r="K2000" s="348">
        <v>1711.0</v>
      </c>
      <c r="L2000" s="348">
        <v>3724.0</v>
      </c>
      <c r="M2000" s="348">
        <v>16.0</v>
      </c>
      <c r="N2000" s="348">
        <v>466.0</v>
      </c>
      <c r="O2000" s="348">
        <v>151.0</v>
      </c>
      <c r="P2000" s="348">
        <v>479.0</v>
      </c>
      <c r="Q2000" s="348">
        <v>7.0</v>
      </c>
      <c r="R2000" s="348">
        <v>90.0</v>
      </c>
      <c r="S2000" s="348">
        <v>219.0</v>
      </c>
      <c r="T2000" s="348">
        <v>410.0</v>
      </c>
      <c r="U2000" s="348">
        <v>242.0</v>
      </c>
      <c r="V2000" s="348">
        <v>199.0</v>
      </c>
      <c r="W2000" s="348">
        <v>526.0</v>
      </c>
      <c r="X2000" s="348">
        <v>80.0</v>
      </c>
      <c r="Y2000" s="348">
        <v>453.0</v>
      </c>
      <c r="Z2000" s="348">
        <v>34.0</v>
      </c>
      <c r="AA2000" s="348">
        <v>70.0</v>
      </c>
      <c r="AB2000" s="348">
        <v>319.0</v>
      </c>
      <c r="AC2000" s="348">
        <v>75.0</v>
      </c>
      <c r="AD2000" s="348">
        <v>47.0</v>
      </c>
      <c r="AE2000" s="348">
        <v>65.0</v>
      </c>
      <c r="AF2000" s="348">
        <v>129.0</v>
      </c>
      <c r="AG2000" s="348">
        <v>14.0</v>
      </c>
      <c r="AH2000" s="348">
        <v>7.0</v>
      </c>
      <c r="AI2000" s="348">
        <v>85.0</v>
      </c>
      <c r="AJ2000" s="353"/>
      <c r="AK2000" s="353"/>
      <c r="AL2000" s="353"/>
      <c r="AM2000" s="353"/>
      <c r="AN2000" s="353"/>
      <c r="AO2000" s="353"/>
      <c r="AP2000" s="353"/>
    </row>
    <row r="2001">
      <c r="A2001" s="347">
        <f t="shared" si="432"/>
        <v>44133</v>
      </c>
      <c r="B2001" s="348">
        <v>266.0</v>
      </c>
      <c r="C2001" s="348">
        <v>382.0</v>
      </c>
      <c r="D2001" s="348">
        <v>264.0</v>
      </c>
      <c r="E2001" s="348">
        <v>7.0</v>
      </c>
      <c r="F2001" s="348">
        <v>48.0</v>
      </c>
      <c r="G2001" s="348">
        <v>91.0</v>
      </c>
      <c r="H2001" s="348">
        <v>2218.0</v>
      </c>
      <c r="I2001" s="348">
        <v>23.0</v>
      </c>
      <c r="J2001" s="348">
        <v>714.0</v>
      </c>
      <c r="K2001" s="348">
        <v>1720.0</v>
      </c>
      <c r="L2001" s="348">
        <v>3740.0</v>
      </c>
      <c r="M2001" s="348">
        <v>17.0</v>
      </c>
      <c r="N2001" s="348">
        <v>471.0</v>
      </c>
      <c r="O2001" s="348">
        <v>151.0</v>
      </c>
      <c r="P2001" s="348">
        <v>481.0</v>
      </c>
      <c r="Q2001" s="348">
        <v>7.0</v>
      </c>
      <c r="R2001" s="348">
        <v>93.0</v>
      </c>
      <c r="S2001" s="348">
        <v>219.0</v>
      </c>
      <c r="T2001" s="348">
        <v>412.0</v>
      </c>
      <c r="U2001" s="348">
        <v>251.0</v>
      </c>
      <c r="V2001" s="348">
        <v>200.0</v>
      </c>
      <c r="W2001" s="348">
        <v>529.0</v>
      </c>
      <c r="X2001" s="348">
        <v>80.0</v>
      </c>
      <c r="Y2001" s="348">
        <v>463.0</v>
      </c>
      <c r="Z2001" s="348">
        <v>34.0</v>
      </c>
      <c r="AA2001" s="348">
        <v>73.0</v>
      </c>
      <c r="AB2001" s="348">
        <v>325.0</v>
      </c>
      <c r="AC2001" s="348">
        <v>75.0</v>
      </c>
      <c r="AD2001" s="348">
        <v>47.0</v>
      </c>
      <c r="AE2001" s="348">
        <v>65.0</v>
      </c>
      <c r="AF2001" s="348">
        <v>129.0</v>
      </c>
      <c r="AG2001" s="348">
        <v>14.0</v>
      </c>
      <c r="AH2001" s="348">
        <v>7.0</v>
      </c>
      <c r="AI2001" s="348">
        <v>85.0</v>
      </c>
      <c r="AJ2001" s="353"/>
      <c r="AK2001" s="353"/>
      <c r="AL2001" s="353"/>
      <c r="AM2001" s="353"/>
      <c r="AN2001" s="353"/>
      <c r="AO2001" s="353"/>
      <c r="AP2001" s="353"/>
    </row>
    <row r="2002">
      <c r="A2002" s="347">
        <f t="shared" si="432"/>
        <v>44134</v>
      </c>
      <c r="B2002" s="348">
        <v>269.0</v>
      </c>
      <c r="C2002" s="348">
        <v>385.0</v>
      </c>
      <c r="D2002" s="348">
        <v>266.0</v>
      </c>
      <c r="E2002" s="348">
        <v>7.0</v>
      </c>
      <c r="F2002" s="348">
        <v>48.0</v>
      </c>
      <c r="G2002" s="348">
        <v>92.0</v>
      </c>
      <c r="H2002" s="348">
        <v>2232.0</v>
      </c>
      <c r="I2002" s="348">
        <v>23.0</v>
      </c>
      <c r="J2002" s="348">
        <v>718.0</v>
      </c>
      <c r="K2002" s="348">
        <v>1734.0</v>
      </c>
      <c r="L2002" s="348">
        <v>3758.0</v>
      </c>
      <c r="M2002" s="348">
        <v>20.0</v>
      </c>
      <c r="N2002" s="348">
        <v>472.0</v>
      </c>
      <c r="O2002" s="348">
        <v>151.0</v>
      </c>
      <c r="P2002" s="348">
        <v>482.0</v>
      </c>
      <c r="Q2002" s="348">
        <v>7.0</v>
      </c>
      <c r="R2002" s="348">
        <v>94.0</v>
      </c>
      <c r="S2002" s="348">
        <v>220.0</v>
      </c>
      <c r="T2002" s="348">
        <v>412.0</v>
      </c>
      <c r="U2002" s="348">
        <v>256.0</v>
      </c>
      <c r="V2002" s="348">
        <v>200.0</v>
      </c>
      <c r="W2002" s="348">
        <v>530.0</v>
      </c>
      <c r="X2002" s="348">
        <v>81.0</v>
      </c>
      <c r="Y2002" s="348">
        <v>464.0</v>
      </c>
      <c r="Z2002" s="348">
        <v>34.0</v>
      </c>
      <c r="AA2002" s="348">
        <v>74.0</v>
      </c>
      <c r="AB2002" s="348">
        <v>331.0</v>
      </c>
      <c r="AC2002" s="348">
        <v>75.0</v>
      </c>
      <c r="AD2002" s="348">
        <v>47.0</v>
      </c>
      <c r="AE2002" s="348">
        <v>65.0</v>
      </c>
      <c r="AF2002" s="348">
        <v>129.0</v>
      </c>
      <c r="AG2002" s="348">
        <v>14.0</v>
      </c>
      <c r="AH2002" s="348">
        <v>7.0</v>
      </c>
      <c r="AI2002" s="348">
        <v>85.0</v>
      </c>
      <c r="AJ2002" s="353"/>
      <c r="AK2002" s="353"/>
      <c r="AL2002" s="353"/>
      <c r="AM2002" s="353"/>
      <c r="AN2002" s="353"/>
      <c r="AO2002" s="353"/>
      <c r="AP2002" s="353"/>
    </row>
    <row r="2003">
      <c r="A2003" s="347">
        <f t="shared" si="432"/>
        <v>44135</v>
      </c>
      <c r="B2003" s="348">
        <v>270.0</v>
      </c>
      <c r="C2003" s="348">
        <v>287.0</v>
      </c>
      <c r="D2003" s="348">
        <v>269.0</v>
      </c>
      <c r="E2003" s="348">
        <v>7.0</v>
      </c>
      <c r="F2003" s="348">
        <v>49.0</v>
      </c>
      <c r="G2003" s="348">
        <v>93.0</v>
      </c>
      <c r="H2003" s="348">
        <v>2251.0</v>
      </c>
      <c r="I2003" s="348">
        <v>23.0</v>
      </c>
      <c r="J2003" s="348">
        <v>719.0</v>
      </c>
      <c r="K2003" s="348">
        <v>1745.0</v>
      </c>
      <c r="L2003" s="348">
        <v>3768.0</v>
      </c>
      <c r="M2003" s="348">
        <v>20.0</v>
      </c>
      <c r="N2003" s="348">
        <v>482.0</v>
      </c>
      <c r="O2003" s="348">
        <v>151.0</v>
      </c>
      <c r="P2003" s="348">
        <v>485.0</v>
      </c>
      <c r="Q2003" s="348">
        <v>7.0</v>
      </c>
      <c r="R2003" s="348">
        <v>94.0</v>
      </c>
      <c r="S2003" s="348">
        <v>221.0</v>
      </c>
      <c r="T2003" s="348">
        <v>413.0</v>
      </c>
      <c r="U2003" s="348">
        <v>260.0</v>
      </c>
      <c r="V2003" s="348">
        <v>204.0</v>
      </c>
      <c r="W2003" s="348">
        <v>534.0</v>
      </c>
      <c r="X2003" s="348">
        <v>82.0</v>
      </c>
      <c r="Y2003" s="348">
        <v>467.0</v>
      </c>
      <c r="Z2003" s="348">
        <v>34.0</v>
      </c>
      <c r="AA2003" s="348">
        <v>76.0</v>
      </c>
      <c r="AB2003" s="348">
        <v>336.0</v>
      </c>
      <c r="AC2003" s="348">
        <v>75.0</v>
      </c>
      <c r="AD2003" s="348">
        <v>47.0</v>
      </c>
      <c r="AE2003" s="348">
        <v>65.0</v>
      </c>
      <c r="AF2003" s="348">
        <v>129.0</v>
      </c>
      <c r="AG2003" s="348">
        <v>14.0</v>
      </c>
      <c r="AH2003" s="348">
        <v>7.0</v>
      </c>
      <c r="AI2003" s="348">
        <v>85.0</v>
      </c>
      <c r="AJ2003" s="353"/>
      <c r="AK2003" s="353"/>
      <c r="AL2003" s="353"/>
      <c r="AM2003" s="353"/>
      <c r="AN2003" s="353"/>
      <c r="AO2003" s="353"/>
      <c r="AP2003" s="353"/>
    </row>
    <row r="2004">
      <c r="A2004" s="347">
        <f t="shared" si="432"/>
        <v>44136</v>
      </c>
      <c r="B2004" s="348">
        <v>270.0</v>
      </c>
      <c r="C2004" s="348">
        <v>389.0</v>
      </c>
      <c r="D2004" s="348">
        <v>271.0</v>
      </c>
      <c r="E2004" s="348">
        <v>7.0</v>
      </c>
      <c r="F2004" s="348">
        <v>49.0</v>
      </c>
      <c r="G2004" s="348">
        <v>93.0</v>
      </c>
      <c r="H2004" s="348">
        <v>2270.0</v>
      </c>
      <c r="I2004" s="348">
        <v>23.0</v>
      </c>
      <c r="J2004" s="348">
        <v>721.0</v>
      </c>
      <c r="K2004" s="348">
        <v>1756.0</v>
      </c>
      <c r="L2004" s="348">
        <v>3776.0</v>
      </c>
      <c r="M2004" s="348">
        <v>21.0</v>
      </c>
      <c r="N2004" s="348">
        <v>487.0</v>
      </c>
      <c r="O2004" s="348">
        <v>151.0</v>
      </c>
      <c r="P2004" s="348">
        <v>487.0</v>
      </c>
      <c r="Q2004" s="348">
        <v>7.0</v>
      </c>
      <c r="R2004" s="348">
        <v>94.0</v>
      </c>
      <c r="S2004" s="348">
        <v>221.0</v>
      </c>
      <c r="T2004" s="348">
        <v>423.0</v>
      </c>
      <c r="U2004" s="348">
        <v>265.0</v>
      </c>
      <c r="V2004" s="348">
        <v>204.0</v>
      </c>
      <c r="W2004" s="348">
        <v>536.0</v>
      </c>
      <c r="X2004" s="348">
        <v>82.0</v>
      </c>
      <c r="Y2004" s="348">
        <v>467.0</v>
      </c>
      <c r="Z2004" s="348">
        <v>34.0</v>
      </c>
      <c r="AA2004" s="348">
        <v>78.0</v>
      </c>
      <c r="AB2004" s="348">
        <v>338.0</v>
      </c>
      <c r="AC2004" s="348">
        <v>75.0</v>
      </c>
      <c r="AD2004" s="348">
        <v>47.0</v>
      </c>
      <c r="AE2004" s="348">
        <v>66.0</v>
      </c>
      <c r="AF2004" s="348">
        <v>129.0</v>
      </c>
      <c r="AG2004" s="348">
        <v>14.0</v>
      </c>
      <c r="AH2004" s="348">
        <v>7.0</v>
      </c>
      <c r="AI2004" s="348">
        <v>85.0</v>
      </c>
      <c r="AJ2004" s="353"/>
      <c r="AK2004" s="353"/>
      <c r="AL2004" s="353"/>
      <c r="AM2004" s="353"/>
      <c r="AN2004" s="353"/>
      <c r="AO2004" s="353"/>
      <c r="AP2004" s="353"/>
    </row>
    <row r="2005">
      <c r="A2005" s="347">
        <f t="shared" si="432"/>
        <v>44137</v>
      </c>
      <c r="B2005" s="348">
        <v>270.0</v>
      </c>
      <c r="C2005" s="348">
        <v>391.0</v>
      </c>
      <c r="D2005" s="348">
        <v>275.0</v>
      </c>
      <c r="E2005" s="348">
        <v>7.0</v>
      </c>
      <c r="F2005" s="348">
        <v>52.0</v>
      </c>
      <c r="G2005" s="348">
        <v>94.0</v>
      </c>
      <c r="H2005" s="348">
        <v>2288.0</v>
      </c>
      <c r="I2005" s="348">
        <v>23.0</v>
      </c>
      <c r="J2005" s="348">
        <v>732.0</v>
      </c>
      <c r="K2005" s="348">
        <v>1766.0</v>
      </c>
      <c r="L2005" s="348">
        <v>3799.0</v>
      </c>
      <c r="M2005" s="348">
        <v>21.0</v>
      </c>
      <c r="N2005" s="348">
        <v>489.0</v>
      </c>
      <c r="O2005" s="348">
        <v>153.0</v>
      </c>
      <c r="P2005" s="348">
        <v>487.0</v>
      </c>
      <c r="Q2005" s="348">
        <v>8.0</v>
      </c>
      <c r="R2005" s="348">
        <v>94.0</v>
      </c>
      <c r="S2005" s="348">
        <v>222.0</v>
      </c>
      <c r="T2005" s="348">
        <v>428.0</v>
      </c>
      <c r="U2005" s="348">
        <v>270.0</v>
      </c>
      <c r="V2005" s="348">
        <v>205.0</v>
      </c>
      <c r="W2005" s="348">
        <v>542.0</v>
      </c>
      <c r="X2005" s="348">
        <v>83.0</v>
      </c>
      <c r="Y2005" s="348">
        <v>468.0</v>
      </c>
      <c r="Z2005" s="348">
        <v>36.0</v>
      </c>
      <c r="AA2005" s="348">
        <v>78.0</v>
      </c>
      <c r="AB2005" s="348">
        <v>340.0</v>
      </c>
      <c r="AC2005" s="348">
        <v>75.0</v>
      </c>
      <c r="AD2005" s="348">
        <v>47.0</v>
      </c>
      <c r="AE2005" s="348">
        <v>66.0</v>
      </c>
      <c r="AF2005" s="348">
        <v>129.0</v>
      </c>
      <c r="AG2005" s="348">
        <v>14.0</v>
      </c>
      <c r="AH2005" s="348">
        <v>7.0</v>
      </c>
      <c r="AI2005" s="348">
        <v>85.0</v>
      </c>
      <c r="AJ2005" s="353"/>
      <c r="AK2005" s="353"/>
      <c r="AL2005" s="353"/>
      <c r="AM2005" s="353"/>
      <c r="AN2005" s="353"/>
      <c r="AO2005" s="353"/>
      <c r="AP2005" s="353"/>
    </row>
    <row r="2006">
      <c r="A2006" s="347">
        <f t="shared" si="432"/>
        <v>44138</v>
      </c>
      <c r="B2006" s="348">
        <v>272.0</v>
      </c>
      <c r="C2006" s="348">
        <v>392.0</v>
      </c>
      <c r="D2006" s="348">
        <v>277.0</v>
      </c>
      <c r="E2006" s="348">
        <v>7.0</v>
      </c>
      <c r="F2006" s="348">
        <v>54.0</v>
      </c>
      <c r="G2006" s="348">
        <v>95.0</v>
      </c>
      <c r="H2006" s="348">
        <v>2298.0</v>
      </c>
      <c r="I2006" s="348">
        <v>24.0</v>
      </c>
      <c r="J2006" s="348">
        <v>737.0</v>
      </c>
      <c r="K2006" s="348">
        <v>1789.0</v>
      </c>
      <c r="L2006" s="348">
        <v>3818.0</v>
      </c>
      <c r="M2006" s="348">
        <v>22.0</v>
      </c>
      <c r="N2006" s="348">
        <v>493.0</v>
      </c>
      <c r="O2006" s="348">
        <v>154.0</v>
      </c>
      <c r="P2006" s="348">
        <v>488.0</v>
      </c>
      <c r="Q2006" s="348">
        <v>9.0</v>
      </c>
      <c r="R2006" s="348">
        <v>96.0</v>
      </c>
      <c r="S2006" s="348">
        <v>222.0</v>
      </c>
      <c r="T2006" s="348">
        <v>434.0</v>
      </c>
      <c r="U2006" s="348">
        <v>274.0</v>
      </c>
      <c r="V2006" s="348">
        <v>206.0</v>
      </c>
      <c r="W2006" s="348">
        <v>546.0</v>
      </c>
      <c r="X2006" s="348">
        <v>83.0</v>
      </c>
      <c r="Y2006" s="348">
        <v>468.0</v>
      </c>
      <c r="Z2006" s="348">
        <v>38.0</v>
      </c>
      <c r="AA2006" s="348">
        <v>81.0</v>
      </c>
      <c r="AB2006" s="348">
        <v>342.0</v>
      </c>
      <c r="AC2006" s="348">
        <v>75.0</v>
      </c>
      <c r="AD2006" s="348">
        <v>47.0</v>
      </c>
      <c r="AE2006" s="348">
        <v>66.0</v>
      </c>
      <c r="AF2006" s="348">
        <v>129.0</v>
      </c>
      <c r="AG2006" s="348">
        <v>15.0</v>
      </c>
      <c r="AH2006" s="348">
        <v>9.0</v>
      </c>
      <c r="AI2006" s="348">
        <v>86.0</v>
      </c>
      <c r="AJ2006" s="353"/>
      <c r="AK2006" s="353"/>
      <c r="AL2006" s="353"/>
      <c r="AM2006" s="353"/>
      <c r="AN2006" s="353"/>
      <c r="AO2006" s="353"/>
      <c r="AP2006" s="353"/>
    </row>
    <row r="2007">
      <c r="A2007" s="345">
        <v>44139.0</v>
      </c>
      <c r="B2007" s="348">
        <v>277.0</v>
      </c>
      <c r="C2007" s="348">
        <v>393.0</v>
      </c>
      <c r="D2007" s="348">
        <v>280.0</v>
      </c>
      <c r="E2007" s="348">
        <v>7.0</v>
      </c>
      <c r="F2007" s="348">
        <v>54.0</v>
      </c>
      <c r="G2007" s="348">
        <v>97.0</v>
      </c>
      <c r="H2007" s="348">
        <v>2313.0</v>
      </c>
      <c r="I2007" s="348">
        <v>24.0</v>
      </c>
      <c r="J2007" s="348">
        <v>752.0</v>
      </c>
      <c r="K2007" s="348">
        <v>1804.0</v>
      </c>
      <c r="L2007" s="348">
        <v>3838.0</v>
      </c>
      <c r="M2007" s="348">
        <v>22.0</v>
      </c>
      <c r="N2007" s="348">
        <v>494.0</v>
      </c>
      <c r="O2007" s="348">
        <v>156.0</v>
      </c>
      <c r="P2007" s="348">
        <v>488.0</v>
      </c>
      <c r="Q2007" s="348">
        <v>9.0</v>
      </c>
      <c r="R2007" s="348">
        <v>96.0</v>
      </c>
      <c r="S2007" s="348">
        <v>224.0</v>
      </c>
      <c r="T2007" s="348">
        <v>439.0</v>
      </c>
      <c r="U2007" s="348">
        <v>279.0</v>
      </c>
      <c r="V2007" s="348">
        <v>208.0</v>
      </c>
      <c r="W2007" s="348">
        <v>552.0</v>
      </c>
      <c r="X2007" s="348">
        <v>85.0</v>
      </c>
      <c r="Y2007" s="348">
        <v>470.0</v>
      </c>
      <c r="Z2007" s="348">
        <v>38.0</v>
      </c>
      <c r="AA2007" s="348">
        <v>85.0</v>
      </c>
      <c r="AB2007" s="348">
        <v>346.0</v>
      </c>
      <c r="AC2007" s="348">
        <v>75.0</v>
      </c>
      <c r="AD2007" s="348">
        <v>47.0</v>
      </c>
      <c r="AE2007" s="348">
        <v>68.0</v>
      </c>
      <c r="AF2007" s="348">
        <v>129.0</v>
      </c>
      <c r="AG2007" s="348">
        <v>15.0</v>
      </c>
      <c r="AH2007" s="348">
        <v>9.0</v>
      </c>
      <c r="AI2007" s="348">
        <v>86.0</v>
      </c>
      <c r="AJ2007" s="353"/>
      <c r="AK2007" s="353"/>
      <c r="AL2007" s="353"/>
      <c r="AM2007" s="353"/>
      <c r="AN2007" s="353"/>
      <c r="AO2007" s="353"/>
      <c r="AP2007" s="353"/>
    </row>
    <row r="2008">
      <c r="A2008" s="347">
        <f t="shared" ref="A2008:A2009" si="433">A2007+1</f>
        <v>44140</v>
      </c>
      <c r="B2008" s="348">
        <v>279.0</v>
      </c>
      <c r="C2008" s="348">
        <v>396.0</v>
      </c>
      <c r="D2008" s="348">
        <v>280.0</v>
      </c>
      <c r="E2008" s="348">
        <v>7.0</v>
      </c>
      <c r="F2008" s="348">
        <v>54.0</v>
      </c>
      <c r="G2008" s="348">
        <v>99.0</v>
      </c>
      <c r="H2008" s="348">
        <v>2328.0</v>
      </c>
      <c r="I2008" s="348">
        <v>24.0</v>
      </c>
      <c r="J2008" s="348">
        <v>761.0</v>
      </c>
      <c r="K2008" s="348">
        <v>1819.0</v>
      </c>
      <c r="L2008" s="348">
        <v>3853.0</v>
      </c>
      <c r="M2008" s="348">
        <v>22.0</v>
      </c>
      <c r="N2008" s="348">
        <v>495.0</v>
      </c>
      <c r="O2008" s="348">
        <v>157.0</v>
      </c>
      <c r="P2008" s="348">
        <v>489.0</v>
      </c>
      <c r="Q2008" s="348">
        <v>9.0</v>
      </c>
      <c r="R2008" s="348">
        <v>97.0</v>
      </c>
      <c r="S2008" s="348">
        <v>225.0</v>
      </c>
      <c r="T2008" s="348">
        <v>442.0</v>
      </c>
      <c r="U2008" s="348">
        <v>283.0</v>
      </c>
      <c r="V2008" s="348">
        <v>208.0</v>
      </c>
      <c r="W2008" s="348">
        <v>556.0</v>
      </c>
      <c r="X2008" s="348">
        <v>85.0</v>
      </c>
      <c r="Y2008" s="348">
        <v>470.0</v>
      </c>
      <c r="Z2008" s="348">
        <v>39.0</v>
      </c>
      <c r="AA2008" s="348">
        <v>87.0</v>
      </c>
      <c r="AB2008" s="348">
        <v>348.0</v>
      </c>
      <c r="AC2008" s="348">
        <v>75.0</v>
      </c>
      <c r="AD2008" s="348">
        <v>47.0</v>
      </c>
      <c r="AE2008" s="348">
        <v>69.0</v>
      </c>
      <c r="AF2008" s="348">
        <v>133.0</v>
      </c>
      <c r="AG2008" s="348">
        <v>15.0</v>
      </c>
      <c r="AH2008" s="348">
        <v>11.0</v>
      </c>
      <c r="AI2008" s="348">
        <v>86.0</v>
      </c>
      <c r="AJ2008" s="353"/>
      <c r="AK2008" s="353"/>
      <c r="AL2008" s="353"/>
      <c r="AM2008" s="353"/>
      <c r="AN2008" s="353"/>
      <c r="AO2008" s="353"/>
      <c r="AP2008" s="353"/>
    </row>
    <row r="2009">
      <c r="A2009" s="347">
        <f t="shared" si="433"/>
        <v>44141</v>
      </c>
      <c r="B2009" s="348">
        <v>279.0</v>
      </c>
      <c r="C2009" s="348">
        <v>399.0</v>
      </c>
      <c r="D2009" s="348">
        <v>287.0</v>
      </c>
      <c r="E2009" s="348">
        <v>7.0</v>
      </c>
      <c r="F2009" s="348">
        <v>54.0</v>
      </c>
      <c r="G2009" s="348">
        <v>100.0</v>
      </c>
      <c r="H2009" s="348">
        <v>2346.0</v>
      </c>
      <c r="I2009" s="348">
        <v>24.0</v>
      </c>
      <c r="J2009" s="348">
        <v>761.0</v>
      </c>
      <c r="K2009" s="348">
        <v>1831.0</v>
      </c>
      <c r="L2009" s="348">
        <v>3870.0</v>
      </c>
      <c r="M2009" s="348">
        <v>22.0</v>
      </c>
      <c r="N2009" s="348">
        <v>495.0</v>
      </c>
      <c r="O2009" s="348">
        <v>160.0</v>
      </c>
      <c r="P2009" s="348">
        <v>491.0</v>
      </c>
      <c r="Q2009" s="348">
        <v>10.0</v>
      </c>
      <c r="R2009" s="348">
        <v>97.0</v>
      </c>
      <c r="S2009" s="348">
        <v>227.0</v>
      </c>
      <c r="T2009" s="348">
        <v>443.0</v>
      </c>
      <c r="U2009" s="348">
        <v>289.0</v>
      </c>
      <c r="V2009" s="348">
        <v>210.0</v>
      </c>
      <c r="W2009" s="348">
        <v>560.0</v>
      </c>
      <c r="X2009" s="348">
        <v>87.0</v>
      </c>
      <c r="Y2009" s="348">
        <v>470.0</v>
      </c>
      <c r="Z2009" s="348">
        <v>41.0</v>
      </c>
      <c r="AA2009" s="348">
        <v>90.0</v>
      </c>
      <c r="AB2009" s="348">
        <v>355.0</v>
      </c>
      <c r="AC2009" s="348">
        <v>75.0</v>
      </c>
      <c r="AD2009" s="348">
        <v>48.0</v>
      </c>
      <c r="AE2009" s="348">
        <v>69.0</v>
      </c>
      <c r="AF2009" s="348">
        <v>133.0</v>
      </c>
      <c r="AG2009" s="348">
        <v>15.0</v>
      </c>
      <c r="AH2009" s="348">
        <v>11.0</v>
      </c>
      <c r="AI2009" s="348">
        <v>86.0</v>
      </c>
      <c r="AJ2009" s="353"/>
      <c r="AK2009" s="353"/>
      <c r="AL2009" s="353"/>
      <c r="AM2009" s="353"/>
      <c r="AN2009" s="353"/>
      <c r="AO2009" s="353"/>
      <c r="AP2009" s="353"/>
    </row>
    <row r="2010">
      <c r="A2010" s="362">
        <v>44142.0</v>
      </c>
      <c r="B2010" s="348">
        <v>282.0</v>
      </c>
      <c r="C2010" s="348">
        <v>399.0</v>
      </c>
      <c r="D2010" s="348">
        <v>289.0</v>
      </c>
      <c r="E2010" s="348">
        <v>7.0</v>
      </c>
      <c r="F2010" s="348">
        <v>56.0</v>
      </c>
      <c r="G2010" s="348">
        <v>102.0</v>
      </c>
      <c r="H2010" s="348">
        <v>2357.0</v>
      </c>
      <c r="I2010" s="348">
        <v>24.0</v>
      </c>
      <c r="J2010" s="348">
        <v>761.0</v>
      </c>
      <c r="K2010" s="348">
        <v>1859.0</v>
      </c>
      <c r="L2010" s="348">
        <v>3884.0</v>
      </c>
      <c r="M2010" s="348">
        <v>22.0</v>
      </c>
      <c r="N2010" s="348">
        <v>499.0</v>
      </c>
      <c r="O2010" s="348">
        <v>161.0</v>
      </c>
      <c r="P2010" s="348">
        <v>493.0</v>
      </c>
      <c r="Q2010" s="348">
        <v>10.0</v>
      </c>
      <c r="R2010" s="348">
        <v>104.0</v>
      </c>
      <c r="S2010" s="348">
        <v>227.0</v>
      </c>
      <c r="T2010" s="348">
        <v>445.0</v>
      </c>
      <c r="U2010" s="348">
        <v>297.0</v>
      </c>
      <c r="V2010" s="348">
        <v>212.0</v>
      </c>
      <c r="W2010" s="348">
        <v>562.0</v>
      </c>
      <c r="X2010" s="348">
        <v>87.0</v>
      </c>
      <c r="Y2010" s="348">
        <v>470.0</v>
      </c>
      <c r="Z2010" s="348">
        <v>41.0</v>
      </c>
      <c r="AA2010" s="348">
        <v>91.0</v>
      </c>
      <c r="AB2010" s="348">
        <v>360.0</v>
      </c>
      <c r="AC2010" s="348">
        <v>75.0</v>
      </c>
      <c r="AD2010" s="348">
        <v>49.0</v>
      </c>
      <c r="AE2010" s="348">
        <v>69.0</v>
      </c>
      <c r="AF2010" s="348">
        <v>133.0</v>
      </c>
      <c r="AG2010" s="348">
        <v>16.0</v>
      </c>
      <c r="AH2010" s="348">
        <v>11.0</v>
      </c>
      <c r="AI2010" s="348">
        <v>86.0</v>
      </c>
      <c r="AJ2010" s="353"/>
      <c r="AK2010" s="353"/>
      <c r="AL2010" s="353"/>
      <c r="AM2010" s="353"/>
      <c r="AN2010" s="353"/>
      <c r="AO2010" s="353"/>
      <c r="AP2010" s="353"/>
    </row>
    <row r="2011">
      <c r="A2011" s="347">
        <f t="shared" ref="A2011:A2043" si="434">A2010+1</f>
        <v>44143</v>
      </c>
      <c r="B2011" s="348">
        <v>282.0</v>
      </c>
      <c r="C2011" s="348">
        <v>399.0</v>
      </c>
      <c r="D2011" s="348">
        <v>292.0</v>
      </c>
      <c r="E2011" s="348">
        <v>7.0</v>
      </c>
      <c r="F2011" s="348">
        <v>56.0</v>
      </c>
      <c r="G2011" s="348">
        <v>103.0</v>
      </c>
      <c r="H2011" s="348">
        <v>2365.0</v>
      </c>
      <c r="I2011" s="348">
        <v>24.0</v>
      </c>
      <c r="J2011" s="348">
        <v>762.0</v>
      </c>
      <c r="K2011" s="348">
        <v>1866.0</v>
      </c>
      <c r="L2011" s="348">
        <v>3899.0</v>
      </c>
      <c r="M2011" s="348">
        <v>22.0</v>
      </c>
      <c r="N2011" s="348">
        <v>505.0</v>
      </c>
      <c r="O2011" s="348">
        <v>161.0</v>
      </c>
      <c r="P2011" s="348">
        <v>495.0</v>
      </c>
      <c r="Q2011" s="348">
        <v>10.0</v>
      </c>
      <c r="R2011" s="348">
        <v>108.0</v>
      </c>
      <c r="S2011" s="348">
        <v>229.0</v>
      </c>
      <c r="T2011" s="348">
        <v>448.0</v>
      </c>
      <c r="U2011" s="348">
        <v>303.0</v>
      </c>
      <c r="V2011" s="348">
        <v>213.0</v>
      </c>
      <c r="W2011" s="348">
        <v>564.0</v>
      </c>
      <c r="X2011" s="348">
        <v>88.0</v>
      </c>
      <c r="Y2011" s="348">
        <v>470.0</v>
      </c>
      <c r="Z2011" s="348">
        <v>41.0</v>
      </c>
      <c r="AA2011" s="348">
        <v>97.0</v>
      </c>
      <c r="AB2011" s="348">
        <v>364.0</v>
      </c>
      <c r="AC2011" s="348">
        <v>75.0</v>
      </c>
      <c r="AD2011" s="348">
        <v>49.0</v>
      </c>
      <c r="AE2011" s="348">
        <v>69.0</v>
      </c>
      <c r="AF2011" s="348">
        <v>135.0</v>
      </c>
      <c r="AG2011" s="348">
        <v>16.0</v>
      </c>
      <c r="AH2011" s="348">
        <v>11.0</v>
      </c>
      <c r="AI2011" s="348">
        <v>86.0</v>
      </c>
      <c r="AJ2011" s="353"/>
      <c r="AK2011" s="353"/>
      <c r="AL2011" s="353"/>
      <c r="AM2011" s="353"/>
      <c r="AN2011" s="353"/>
      <c r="AO2011" s="353"/>
      <c r="AP2011" s="353"/>
    </row>
    <row r="2012">
      <c r="A2012" s="347">
        <f t="shared" si="434"/>
        <v>44144</v>
      </c>
      <c r="B2012" s="348">
        <v>282.0</v>
      </c>
      <c r="C2012" s="348">
        <v>400.0</v>
      </c>
      <c r="D2012" s="348">
        <v>298.0</v>
      </c>
      <c r="E2012" s="348">
        <v>7.0</v>
      </c>
      <c r="F2012" s="348">
        <v>56.0</v>
      </c>
      <c r="G2012" s="348">
        <v>105.0</v>
      </c>
      <c r="H2012" s="348">
        <v>2377.0</v>
      </c>
      <c r="I2012" s="348">
        <v>24.0</v>
      </c>
      <c r="J2012" s="348">
        <v>764.0</v>
      </c>
      <c r="K2012" s="348">
        <v>1876.0</v>
      </c>
      <c r="L2012" s="348">
        <v>3913.0</v>
      </c>
      <c r="M2012" s="348">
        <v>22.0</v>
      </c>
      <c r="N2012" s="348">
        <v>508.0</v>
      </c>
      <c r="O2012" s="348">
        <v>162.0</v>
      </c>
      <c r="P2012" s="348">
        <v>496.0</v>
      </c>
      <c r="Q2012" s="348">
        <v>10.0</v>
      </c>
      <c r="R2012" s="348">
        <v>110.0</v>
      </c>
      <c r="S2012" s="348">
        <v>229.0</v>
      </c>
      <c r="T2012" s="348">
        <v>451.0</v>
      </c>
      <c r="U2012" s="348">
        <v>305.0</v>
      </c>
      <c r="V2012" s="348">
        <v>214.0</v>
      </c>
      <c r="W2012" s="348">
        <v>566.0</v>
      </c>
      <c r="X2012" s="348">
        <v>88.0</v>
      </c>
      <c r="Y2012" s="348">
        <v>471.0</v>
      </c>
      <c r="Z2012" s="348">
        <v>42.0</v>
      </c>
      <c r="AA2012" s="348">
        <v>103.0</v>
      </c>
      <c r="AB2012" s="348">
        <v>366.0</v>
      </c>
      <c r="AC2012" s="348">
        <v>75.0</v>
      </c>
      <c r="AD2012" s="348">
        <v>50.0</v>
      </c>
      <c r="AE2012" s="348">
        <v>71.0</v>
      </c>
      <c r="AF2012" s="348">
        <v>135.0</v>
      </c>
      <c r="AG2012" s="348">
        <v>16.0</v>
      </c>
      <c r="AH2012" s="348">
        <v>11.0</v>
      </c>
      <c r="AI2012" s="348">
        <v>86.0</v>
      </c>
      <c r="AJ2012" s="353"/>
      <c r="AK2012" s="353"/>
      <c r="AL2012" s="353"/>
      <c r="AM2012" s="353"/>
      <c r="AN2012" s="353"/>
      <c r="AO2012" s="353"/>
      <c r="AP2012" s="353"/>
    </row>
    <row r="2013">
      <c r="A2013" s="347">
        <f t="shared" si="434"/>
        <v>44145</v>
      </c>
      <c r="B2013" s="348">
        <v>282.0</v>
      </c>
      <c r="C2013" s="348">
        <v>400.0</v>
      </c>
      <c r="D2013" s="348">
        <v>298.0</v>
      </c>
      <c r="E2013" s="348">
        <v>8.0</v>
      </c>
      <c r="F2013" s="348">
        <v>56.0</v>
      </c>
      <c r="G2013" s="348">
        <v>105.0</v>
      </c>
      <c r="H2013" s="348">
        <v>2390.0</v>
      </c>
      <c r="I2013" s="348">
        <v>24.0</v>
      </c>
      <c r="J2013" s="348">
        <v>769.0</v>
      </c>
      <c r="K2013" s="348">
        <v>1891.0</v>
      </c>
      <c r="L2013" s="348">
        <v>3933.0</v>
      </c>
      <c r="M2013" s="348">
        <v>22.0</v>
      </c>
      <c r="N2013" s="348">
        <v>512.0</v>
      </c>
      <c r="O2013" s="348">
        <v>164.0</v>
      </c>
      <c r="P2013" s="348">
        <v>496.0</v>
      </c>
      <c r="Q2013" s="348">
        <v>10.0</v>
      </c>
      <c r="R2013" s="348">
        <v>110.0</v>
      </c>
      <c r="S2013" s="348">
        <v>229.0</v>
      </c>
      <c r="T2013" s="348">
        <v>452.0</v>
      </c>
      <c r="U2013" s="348">
        <v>309.0</v>
      </c>
      <c r="V2013" s="348">
        <v>216.0</v>
      </c>
      <c r="W2013" s="348">
        <v>569.0</v>
      </c>
      <c r="X2013" s="348">
        <v>88.0</v>
      </c>
      <c r="Y2013" s="348">
        <v>472.0</v>
      </c>
      <c r="Z2013" s="348">
        <v>43.0</v>
      </c>
      <c r="AA2013" s="348">
        <v>103.0</v>
      </c>
      <c r="AB2013" s="348">
        <v>366.0</v>
      </c>
      <c r="AC2013" s="348">
        <v>75.0</v>
      </c>
      <c r="AD2013" s="348">
        <v>50.0</v>
      </c>
      <c r="AE2013" s="348">
        <v>71.0</v>
      </c>
      <c r="AF2013" s="348">
        <v>135.0</v>
      </c>
      <c r="AG2013" s="348">
        <v>16.0</v>
      </c>
      <c r="AH2013" s="348">
        <v>11.0</v>
      </c>
      <c r="AI2013" s="348">
        <v>86.0</v>
      </c>
      <c r="AJ2013" s="353"/>
      <c r="AK2013" s="353"/>
      <c r="AL2013" s="353"/>
      <c r="AM2013" s="353"/>
      <c r="AN2013" s="353"/>
      <c r="AO2013" s="353"/>
      <c r="AP2013" s="353"/>
    </row>
    <row r="2014">
      <c r="A2014" s="347">
        <f t="shared" si="434"/>
        <v>44146</v>
      </c>
      <c r="B2014" s="348">
        <v>282.0</v>
      </c>
      <c r="C2014" s="348">
        <v>402.0</v>
      </c>
      <c r="D2014" s="348">
        <v>298.0</v>
      </c>
      <c r="E2014" s="348">
        <v>8.0</v>
      </c>
      <c r="F2014" s="348">
        <v>57.0</v>
      </c>
      <c r="G2014" s="348">
        <v>106.0</v>
      </c>
      <c r="H2014" s="348">
        <v>2402.0</v>
      </c>
      <c r="I2014" s="348">
        <v>25.0</v>
      </c>
      <c r="J2014" s="348">
        <v>774.0</v>
      </c>
      <c r="K2014" s="348">
        <v>1906.0</v>
      </c>
      <c r="L2014" s="348">
        <v>3951.0</v>
      </c>
      <c r="M2014" s="348">
        <v>22.0</v>
      </c>
      <c r="N2014" s="348">
        <v>514.0</v>
      </c>
      <c r="O2014" s="348">
        <v>164.0</v>
      </c>
      <c r="P2014" s="348">
        <v>498.0</v>
      </c>
      <c r="Q2014" s="348">
        <v>10.0</v>
      </c>
      <c r="R2014" s="348">
        <v>110.0</v>
      </c>
      <c r="S2014" s="348">
        <v>229.0</v>
      </c>
      <c r="T2014" s="348">
        <v>457.0</v>
      </c>
      <c r="U2014" s="348">
        <v>309.0</v>
      </c>
      <c r="V2014" s="348">
        <v>216.0</v>
      </c>
      <c r="W2014" s="348">
        <v>570.0</v>
      </c>
      <c r="X2014" s="348">
        <v>88.0</v>
      </c>
      <c r="Y2014" s="348">
        <v>472.0</v>
      </c>
      <c r="Z2014" s="348">
        <v>44.0</v>
      </c>
      <c r="AA2014" s="348">
        <v>103.0</v>
      </c>
      <c r="AB2014" s="348">
        <v>375.0</v>
      </c>
      <c r="AC2014" s="348">
        <v>75.0</v>
      </c>
      <c r="AD2014" s="348">
        <v>50.0</v>
      </c>
      <c r="AE2014" s="348">
        <v>71.0</v>
      </c>
      <c r="AF2014" s="348">
        <v>135.0</v>
      </c>
      <c r="AG2014" s="348">
        <v>16.0</v>
      </c>
      <c r="AH2014" s="348">
        <v>11.0</v>
      </c>
      <c r="AI2014" s="348">
        <v>86.0</v>
      </c>
      <c r="AJ2014" s="353"/>
      <c r="AK2014" s="353"/>
      <c r="AL2014" s="353"/>
      <c r="AM2014" s="353"/>
      <c r="AN2014" s="353"/>
      <c r="AO2014" s="353"/>
      <c r="AP2014" s="353"/>
    </row>
    <row r="2015">
      <c r="A2015" s="347">
        <f t="shared" si="434"/>
        <v>44147</v>
      </c>
      <c r="B2015" s="348">
        <v>282.0</v>
      </c>
      <c r="C2015" s="348">
        <v>403.0</v>
      </c>
      <c r="D2015" s="348">
        <v>298.0</v>
      </c>
      <c r="E2015" s="348">
        <v>10.0</v>
      </c>
      <c r="F2015" s="348">
        <v>59.0</v>
      </c>
      <c r="G2015" s="348">
        <v>108.0</v>
      </c>
      <c r="H2015" s="348">
        <v>2412.0</v>
      </c>
      <c r="I2015" s="348">
        <v>27.0</v>
      </c>
      <c r="J2015" s="348">
        <v>795.0</v>
      </c>
      <c r="K2015" s="348">
        <v>1918.0</v>
      </c>
      <c r="L2015" s="348">
        <v>3970.0</v>
      </c>
      <c r="M2015" s="348">
        <v>22.0</v>
      </c>
      <c r="N2015" s="348">
        <v>518.0</v>
      </c>
      <c r="O2015" s="348">
        <v>165.0</v>
      </c>
      <c r="P2015" s="348">
        <v>499.0</v>
      </c>
      <c r="Q2015" s="348">
        <v>11.0</v>
      </c>
      <c r="R2015" s="348">
        <v>116.0</v>
      </c>
      <c r="S2015" s="348">
        <v>229.0</v>
      </c>
      <c r="T2015" s="348">
        <v>461.0</v>
      </c>
      <c r="U2015" s="348">
        <v>311.0</v>
      </c>
      <c r="V2015" s="348">
        <v>216.0</v>
      </c>
      <c r="W2015" s="348">
        <v>572.0</v>
      </c>
      <c r="X2015" s="348">
        <v>88.0</v>
      </c>
      <c r="Y2015" s="348">
        <v>472.0</v>
      </c>
      <c r="Z2015" s="348">
        <v>44.0</v>
      </c>
      <c r="AA2015" s="348">
        <v>103.0</v>
      </c>
      <c r="AB2015" s="348">
        <v>378.0</v>
      </c>
      <c r="AC2015" s="348">
        <v>75.0</v>
      </c>
      <c r="AD2015" s="348">
        <v>50.0</v>
      </c>
      <c r="AE2015" s="348">
        <v>71.0</v>
      </c>
      <c r="AF2015" s="348">
        <v>136.0</v>
      </c>
      <c r="AG2015" s="348">
        <v>17.0</v>
      </c>
      <c r="AH2015" s="348">
        <v>11.0</v>
      </c>
      <c r="AI2015" s="348">
        <v>86.0</v>
      </c>
      <c r="AJ2015" s="353"/>
      <c r="AK2015" s="353"/>
      <c r="AL2015" s="353"/>
      <c r="AM2015" s="353"/>
      <c r="AN2015" s="353"/>
      <c r="AO2015" s="353"/>
      <c r="AP2015" s="353"/>
    </row>
    <row r="2016">
      <c r="A2016" s="347">
        <f t="shared" si="434"/>
        <v>44148</v>
      </c>
      <c r="B2016" s="348">
        <v>282.0</v>
      </c>
      <c r="C2016" s="348">
        <v>403.0</v>
      </c>
      <c r="D2016" s="348">
        <v>298.0</v>
      </c>
      <c r="E2016" s="348">
        <v>10.0</v>
      </c>
      <c r="F2016" s="348">
        <v>59.0</v>
      </c>
      <c r="G2016" s="348">
        <v>110.0</v>
      </c>
      <c r="H2016" s="348">
        <v>2428.0</v>
      </c>
      <c r="I2016" s="348">
        <v>28.0</v>
      </c>
      <c r="J2016" s="348">
        <v>802.0</v>
      </c>
      <c r="K2016" s="348">
        <v>1950.0</v>
      </c>
      <c r="L2016" s="348">
        <v>3982.0</v>
      </c>
      <c r="M2016" s="348">
        <v>22.0</v>
      </c>
      <c r="N2016" s="348">
        <v>519.0</v>
      </c>
      <c r="O2016" s="348">
        <v>167.0</v>
      </c>
      <c r="P2016" s="348">
        <v>501.0</v>
      </c>
      <c r="Q2016" s="348">
        <v>11.0</v>
      </c>
      <c r="R2016" s="348">
        <v>117.0</v>
      </c>
      <c r="S2016" s="348">
        <v>229.0</v>
      </c>
      <c r="T2016" s="348">
        <v>463.0</v>
      </c>
      <c r="U2016" s="348">
        <v>311.0</v>
      </c>
      <c r="V2016" s="348">
        <v>222.0</v>
      </c>
      <c r="W2016" s="348">
        <v>577.0</v>
      </c>
      <c r="X2016" s="348">
        <v>88.0</v>
      </c>
      <c r="Y2016" s="348">
        <v>472.0</v>
      </c>
      <c r="Z2016" s="348">
        <v>47.0</v>
      </c>
      <c r="AA2016" s="348">
        <v>105.0</v>
      </c>
      <c r="AB2016" s="348">
        <v>381.0</v>
      </c>
      <c r="AC2016" s="348">
        <v>76.0</v>
      </c>
      <c r="AD2016" s="348">
        <v>53.0</v>
      </c>
      <c r="AE2016" s="348">
        <v>71.0</v>
      </c>
      <c r="AF2016" s="348">
        <v>136.0</v>
      </c>
      <c r="AG2016" s="348">
        <v>17.0</v>
      </c>
      <c r="AH2016" s="348">
        <v>14.0</v>
      </c>
      <c r="AI2016" s="348">
        <v>86.0</v>
      </c>
      <c r="AJ2016" s="353"/>
      <c r="AK2016" s="353"/>
      <c r="AL2016" s="353"/>
      <c r="AM2016" s="353"/>
      <c r="AN2016" s="353"/>
      <c r="AO2016" s="353"/>
      <c r="AP2016" s="353"/>
    </row>
    <row r="2017">
      <c r="A2017" s="347">
        <f t="shared" si="434"/>
        <v>44149</v>
      </c>
      <c r="B2017" s="348">
        <v>282.0</v>
      </c>
      <c r="C2017" s="348">
        <v>403.0</v>
      </c>
      <c r="D2017" s="348">
        <v>298.0</v>
      </c>
      <c r="E2017" s="348">
        <v>10.0</v>
      </c>
      <c r="F2017" s="348">
        <v>60.0</v>
      </c>
      <c r="G2017" s="348">
        <v>111.0</v>
      </c>
      <c r="H2017" s="348">
        <v>2440.0</v>
      </c>
      <c r="I2017" s="348">
        <v>30.0</v>
      </c>
      <c r="J2017" s="348">
        <v>804.0</v>
      </c>
      <c r="K2017" s="348">
        <v>1990.0</v>
      </c>
      <c r="L2017" s="348">
        <v>4007.0</v>
      </c>
      <c r="M2017" s="348">
        <v>22.0</v>
      </c>
      <c r="N2017" s="348">
        <v>528.0</v>
      </c>
      <c r="O2017" s="348">
        <v>168.0</v>
      </c>
      <c r="P2017" s="348">
        <v>502.0</v>
      </c>
      <c r="Q2017" s="348">
        <v>11.0</v>
      </c>
      <c r="R2017" s="348">
        <v>117.0</v>
      </c>
      <c r="S2017" s="348">
        <v>229.0</v>
      </c>
      <c r="T2017" s="348">
        <v>467.0</v>
      </c>
      <c r="U2017" s="348">
        <v>311.0</v>
      </c>
      <c r="V2017" s="348">
        <v>225.0</v>
      </c>
      <c r="W2017" s="348">
        <v>578.0</v>
      </c>
      <c r="X2017" s="348">
        <v>90.0</v>
      </c>
      <c r="Y2017" s="348">
        <v>474.0</v>
      </c>
      <c r="Z2017" s="348">
        <v>48.0</v>
      </c>
      <c r="AA2017" s="348">
        <v>105.0</v>
      </c>
      <c r="AB2017" s="348">
        <v>382.0</v>
      </c>
      <c r="AC2017" s="348">
        <v>76.0</v>
      </c>
      <c r="AD2017" s="348">
        <v>53.0</v>
      </c>
      <c r="AE2017" s="348">
        <v>71.0</v>
      </c>
      <c r="AF2017" s="348">
        <v>137.0</v>
      </c>
      <c r="AG2017" s="348">
        <v>17.0</v>
      </c>
      <c r="AH2017" s="348">
        <v>14.0</v>
      </c>
      <c r="AI2017" s="348">
        <v>88.0</v>
      </c>
      <c r="AJ2017" s="353"/>
      <c r="AK2017" s="353"/>
      <c r="AL2017" s="353"/>
      <c r="AM2017" s="353"/>
      <c r="AN2017" s="353"/>
      <c r="AO2017" s="353"/>
      <c r="AP2017" s="353"/>
    </row>
    <row r="2018">
      <c r="A2018" s="347">
        <f t="shared" si="434"/>
        <v>44150</v>
      </c>
      <c r="B2018" s="348">
        <v>282.0</v>
      </c>
      <c r="C2018" s="348">
        <v>403.0</v>
      </c>
      <c r="D2018" s="348">
        <v>298.0</v>
      </c>
      <c r="E2018" s="348">
        <v>10.0</v>
      </c>
      <c r="F2018" s="348">
        <v>62.0</v>
      </c>
      <c r="G2018" s="348">
        <v>112.0</v>
      </c>
      <c r="H2018" s="348">
        <v>2445.0</v>
      </c>
      <c r="I2018" s="348">
        <v>30.0</v>
      </c>
      <c r="J2018" s="348">
        <v>804.0</v>
      </c>
      <c r="K2018" s="348">
        <v>2011.0</v>
      </c>
      <c r="L2018" s="348">
        <v>4022.0</v>
      </c>
      <c r="M2018" s="348">
        <v>22.0</v>
      </c>
      <c r="N2018" s="348">
        <v>534.0</v>
      </c>
      <c r="O2018" s="348">
        <v>168.0</v>
      </c>
      <c r="P2018" s="348">
        <v>502.0</v>
      </c>
      <c r="Q2018" s="348">
        <v>11.0</v>
      </c>
      <c r="R2018" s="348">
        <v>118.0</v>
      </c>
      <c r="S2018" s="348">
        <v>229.0</v>
      </c>
      <c r="T2018" s="348">
        <v>468.0</v>
      </c>
      <c r="U2018" s="348">
        <v>315.0</v>
      </c>
      <c r="V2018" s="348">
        <v>225.0</v>
      </c>
      <c r="W2018" s="348">
        <v>578.0</v>
      </c>
      <c r="X2018" s="348">
        <v>90.0</v>
      </c>
      <c r="Y2018" s="348">
        <v>474.0</v>
      </c>
      <c r="Z2018" s="348">
        <v>48.0</v>
      </c>
      <c r="AA2018" s="348">
        <v>109.0</v>
      </c>
      <c r="AB2018" s="348">
        <v>385.0</v>
      </c>
      <c r="AC2018" s="348">
        <v>76.0</v>
      </c>
      <c r="AD2018" s="348">
        <v>53.0</v>
      </c>
      <c r="AE2018" s="348">
        <v>71.0</v>
      </c>
      <c r="AF2018" s="348">
        <v>137.0</v>
      </c>
      <c r="AG2018" s="348">
        <v>17.0</v>
      </c>
      <c r="AH2018" s="348">
        <v>14.0</v>
      </c>
      <c r="AI2018" s="348">
        <v>88.0</v>
      </c>
      <c r="AJ2018" s="353"/>
      <c r="AK2018" s="353"/>
      <c r="AL2018" s="353"/>
      <c r="AM2018" s="353"/>
      <c r="AN2018" s="353"/>
      <c r="AO2018" s="353"/>
      <c r="AP2018" s="353"/>
    </row>
    <row r="2019">
      <c r="A2019" s="347">
        <f t="shared" si="434"/>
        <v>44151</v>
      </c>
      <c r="B2019" s="348">
        <v>282.0</v>
      </c>
      <c r="C2019" s="348">
        <v>403.0</v>
      </c>
      <c r="D2019" s="348">
        <v>298.0</v>
      </c>
      <c r="E2019" s="348">
        <v>10.0</v>
      </c>
      <c r="F2019" s="348">
        <v>62.0</v>
      </c>
      <c r="G2019" s="348">
        <v>112.0</v>
      </c>
      <c r="H2019" s="348">
        <v>2452.0</v>
      </c>
      <c r="I2019" s="348">
        <v>30.0</v>
      </c>
      <c r="J2019" s="348">
        <v>827.0</v>
      </c>
      <c r="K2019" s="348">
        <v>2021.0</v>
      </c>
      <c r="L2019" s="348">
        <v>4036.0</v>
      </c>
      <c r="M2019" s="348">
        <v>22.0</v>
      </c>
      <c r="N2019" s="348">
        <v>536.0</v>
      </c>
      <c r="O2019" s="348">
        <v>168.0</v>
      </c>
      <c r="P2019" s="348">
        <v>503.0</v>
      </c>
      <c r="Q2019" s="348">
        <v>11.0</v>
      </c>
      <c r="R2019" s="348">
        <v>120.0</v>
      </c>
      <c r="S2019" s="348">
        <v>229.0</v>
      </c>
      <c r="T2019" s="348">
        <v>471.0</v>
      </c>
      <c r="U2019" s="348">
        <v>318.0</v>
      </c>
      <c r="V2019" s="348">
        <v>227.0</v>
      </c>
      <c r="W2019" s="348">
        <v>582.0</v>
      </c>
      <c r="X2019" s="348">
        <v>91.0</v>
      </c>
      <c r="Y2019" s="348">
        <v>474.0</v>
      </c>
      <c r="Z2019" s="348">
        <v>50.0</v>
      </c>
      <c r="AA2019" s="348">
        <v>110.0</v>
      </c>
      <c r="AB2019" s="348">
        <v>393.0</v>
      </c>
      <c r="AC2019" s="348">
        <v>76.0</v>
      </c>
      <c r="AD2019" s="348">
        <v>53.0</v>
      </c>
      <c r="AE2019" s="348">
        <v>72.0</v>
      </c>
      <c r="AF2019" s="348">
        <v>137.0</v>
      </c>
      <c r="AG2019" s="348">
        <v>17.0</v>
      </c>
      <c r="AH2019" s="348">
        <v>14.0</v>
      </c>
      <c r="AI2019" s="348">
        <v>89.0</v>
      </c>
      <c r="AJ2019" s="353"/>
      <c r="AK2019" s="353"/>
      <c r="AL2019" s="353"/>
      <c r="AM2019" s="353"/>
      <c r="AN2019" s="353"/>
      <c r="AO2019" s="353"/>
      <c r="AP2019" s="353"/>
    </row>
    <row r="2020">
      <c r="A2020" s="347">
        <f t="shared" si="434"/>
        <v>44152</v>
      </c>
      <c r="B2020" s="348">
        <v>283.0</v>
      </c>
      <c r="C2020" s="348">
        <v>403.0</v>
      </c>
      <c r="D2020" s="348">
        <v>298.0</v>
      </c>
      <c r="E2020" s="348">
        <v>10.0</v>
      </c>
      <c r="F2020" s="348">
        <v>63.0</v>
      </c>
      <c r="G2020" s="348">
        <v>113.0</v>
      </c>
      <c r="H2020" s="348">
        <v>2456.0</v>
      </c>
      <c r="I2020" s="348">
        <v>32.0</v>
      </c>
      <c r="J2020" s="348">
        <v>850.0</v>
      </c>
      <c r="K2020" s="348">
        <v>2062.0</v>
      </c>
      <c r="L2020" s="348">
        <v>4041.0</v>
      </c>
      <c r="M2020" s="348">
        <v>22.0</v>
      </c>
      <c r="N2020" s="348">
        <v>536.0</v>
      </c>
      <c r="O2020" s="348">
        <v>169.0</v>
      </c>
      <c r="P2020" s="348">
        <v>505.0</v>
      </c>
      <c r="Q2020" s="348">
        <v>11.0</v>
      </c>
      <c r="R2020" s="348">
        <v>124.0</v>
      </c>
      <c r="S2020" s="348">
        <v>229.0</v>
      </c>
      <c r="T2020" s="348">
        <v>473.0</v>
      </c>
      <c r="U2020" s="348">
        <v>323.0</v>
      </c>
      <c r="V2020" s="348">
        <v>227.0</v>
      </c>
      <c r="W2020" s="348">
        <v>583.0</v>
      </c>
      <c r="X2020" s="348">
        <v>91.0</v>
      </c>
      <c r="Y2020" s="348">
        <v>475.0</v>
      </c>
      <c r="Z2020" s="348">
        <v>51.0</v>
      </c>
      <c r="AA2020" s="348">
        <v>110.0</v>
      </c>
      <c r="AB2020" s="348">
        <v>395.0</v>
      </c>
      <c r="AC2020" s="348">
        <v>76.0</v>
      </c>
      <c r="AD2020" s="348">
        <v>53.0</v>
      </c>
      <c r="AE2020" s="348">
        <v>72.0</v>
      </c>
      <c r="AF2020" s="348">
        <v>137.0</v>
      </c>
      <c r="AG2020" s="348">
        <v>17.0</v>
      </c>
      <c r="AH2020" s="348">
        <v>14.0</v>
      </c>
      <c r="AI2020" s="348">
        <v>89.0</v>
      </c>
      <c r="AJ2020" s="353"/>
      <c r="AK2020" s="353"/>
      <c r="AL2020" s="353"/>
      <c r="AM2020" s="353"/>
      <c r="AN2020" s="353"/>
      <c r="AO2020" s="353"/>
      <c r="AP2020" s="353"/>
    </row>
    <row r="2021">
      <c r="A2021" s="347">
        <f t="shared" si="434"/>
        <v>44153</v>
      </c>
      <c r="B2021" s="348">
        <v>306.0</v>
      </c>
      <c r="C2021" s="348">
        <v>404.0</v>
      </c>
      <c r="D2021" s="348">
        <v>298.0</v>
      </c>
      <c r="E2021" s="348">
        <v>10.0</v>
      </c>
      <c r="F2021" s="348">
        <v>64.0</v>
      </c>
      <c r="G2021" s="348">
        <v>115.0</v>
      </c>
      <c r="H2021" s="348">
        <v>2464.0</v>
      </c>
      <c r="I2021" s="348">
        <v>32.0</v>
      </c>
      <c r="J2021" s="348">
        <v>854.0</v>
      </c>
      <c r="K2021" s="348">
        <v>2080.0</v>
      </c>
      <c r="L2021" s="348">
        <v>4068.0</v>
      </c>
      <c r="M2021" s="348">
        <v>22.0</v>
      </c>
      <c r="N2021" s="348">
        <v>539.0</v>
      </c>
      <c r="O2021" s="348">
        <v>170.0</v>
      </c>
      <c r="P2021" s="348">
        <v>507.0</v>
      </c>
      <c r="Q2021" s="348">
        <v>12.0</v>
      </c>
      <c r="R2021" s="348">
        <v>124.0</v>
      </c>
      <c r="S2021" s="348">
        <v>230.0</v>
      </c>
      <c r="T2021" s="348">
        <v>476.0</v>
      </c>
      <c r="U2021" s="348">
        <v>330.0</v>
      </c>
      <c r="V2021" s="348">
        <v>228.0</v>
      </c>
      <c r="W2021" s="348">
        <v>585.0</v>
      </c>
      <c r="X2021" s="348">
        <v>91.0</v>
      </c>
      <c r="Y2021" s="348">
        <v>475.0</v>
      </c>
      <c r="Z2021" s="348">
        <v>52.0</v>
      </c>
      <c r="AA2021" s="348">
        <v>110.0</v>
      </c>
      <c r="AB2021" s="348">
        <v>397.0</v>
      </c>
      <c r="AC2021" s="348">
        <v>77.0</v>
      </c>
      <c r="AD2021" s="348">
        <v>53.0</v>
      </c>
      <c r="AE2021" s="348">
        <v>72.0</v>
      </c>
      <c r="AF2021" s="348">
        <v>137.0</v>
      </c>
      <c r="AG2021" s="348">
        <v>18.0</v>
      </c>
      <c r="AH2021" s="348">
        <v>14.0</v>
      </c>
      <c r="AI2021" s="348">
        <v>89.0</v>
      </c>
      <c r="AJ2021" s="353"/>
      <c r="AK2021" s="353"/>
      <c r="AL2021" s="353"/>
      <c r="AM2021" s="353"/>
      <c r="AN2021" s="353"/>
      <c r="AO2021" s="353"/>
      <c r="AP2021" s="353"/>
    </row>
    <row r="2022">
      <c r="A2022" s="347">
        <f t="shared" si="434"/>
        <v>44154</v>
      </c>
      <c r="B2022" s="348">
        <v>306.0</v>
      </c>
      <c r="C2022" s="348">
        <v>404.0</v>
      </c>
      <c r="D2022" s="348">
        <v>298.0</v>
      </c>
      <c r="E2022" s="348">
        <v>11.0</v>
      </c>
      <c r="F2022" s="348">
        <v>66.0</v>
      </c>
      <c r="G2022" s="348">
        <v>115.0</v>
      </c>
      <c r="H2022" s="348">
        <v>2478.0</v>
      </c>
      <c r="I2022" s="348">
        <v>33.0</v>
      </c>
      <c r="J2022" s="348">
        <v>863.0</v>
      </c>
      <c r="K2022" s="348">
        <v>2088.0</v>
      </c>
      <c r="L2022" s="348">
        <v>4084.0</v>
      </c>
      <c r="M2022" s="348">
        <v>22.0</v>
      </c>
      <c r="N2022" s="348">
        <v>545.0</v>
      </c>
      <c r="O2022" s="348">
        <v>175.0</v>
      </c>
      <c r="P2022" s="348">
        <v>509.0</v>
      </c>
      <c r="Q2022" s="348">
        <v>12.0</v>
      </c>
      <c r="R2022" s="348">
        <v>124.0</v>
      </c>
      <c r="S2022" s="348">
        <v>230.0</v>
      </c>
      <c r="T2022" s="348">
        <v>481.0</v>
      </c>
      <c r="U2022" s="348">
        <v>332.0</v>
      </c>
      <c r="V2022" s="348">
        <v>231.0</v>
      </c>
      <c r="W2022" s="348">
        <v>587.0</v>
      </c>
      <c r="X2022" s="348">
        <v>91.0</v>
      </c>
      <c r="Y2022" s="348">
        <v>477.0</v>
      </c>
      <c r="Z2022" s="348">
        <v>54.0</v>
      </c>
      <c r="AA2022" s="348">
        <v>115.0</v>
      </c>
      <c r="AB2022" s="348">
        <v>399.0</v>
      </c>
      <c r="AC2022" s="348">
        <v>79.0</v>
      </c>
      <c r="AD2022" s="348">
        <v>57.0</v>
      </c>
      <c r="AE2022" s="348">
        <v>76.0</v>
      </c>
      <c r="AF2022" s="348">
        <v>137.0</v>
      </c>
      <c r="AG2022" s="348">
        <v>18.0</v>
      </c>
      <c r="AH2022" s="348">
        <v>14.0</v>
      </c>
      <c r="AI2022" s="348">
        <v>89.0</v>
      </c>
      <c r="AJ2022" s="353"/>
      <c r="AK2022" s="353"/>
      <c r="AL2022" s="353"/>
      <c r="AM2022" s="353"/>
      <c r="AN2022" s="353"/>
      <c r="AO2022" s="353"/>
      <c r="AP2022" s="353"/>
    </row>
    <row r="2023">
      <c r="A2023" s="347">
        <f t="shared" si="434"/>
        <v>44155</v>
      </c>
      <c r="B2023" s="349">
        <v>306.0</v>
      </c>
      <c r="C2023" s="349">
        <v>406.0</v>
      </c>
      <c r="D2023" s="349">
        <v>302.0</v>
      </c>
      <c r="E2023" s="349">
        <v>11.0</v>
      </c>
      <c r="F2023" s="349">
        <v>66.0</v>
      </c>
      <c r="G2023" s="349">
        <v>117.0</v>
      </c>
      <c r="H2023" s="349">
        <v>2493.0</v>
      </c>
      <c r="I2023" s="349">
        <v>33.0</v>
      </c>
      <c r="J2023" s="349">
        <v>865.0</v>
      </c>
      <c r="K2023" s="349">
        <v>2095.0</v>
      </c>
      <c r="L2023" s="349">
        <v>4109.0</v>
      </c>
      <c r="M2023" s="349">
        <v>22.0</v>
      </c>
      <c r="N2023" s="349">
        <v>545.0</v>
      </c>
      <c r="O2023" s="349">
        <v>176.0</v>
      </c>
      <c r="P2023" s="349">
        <v>510.0</v>
      </c>
      <c r="Q2023" s="349">
        <v>12.0</v>
      </c>
      <c r="R2023" s="349">
        <v>124.0</v>
      </c>
      <c r="S2023" s="349">
        <v>234.0</v>
      </c>
      <c r="T2023" s="349">
        <v>483.0</v>
      </c>
      <c r="U2023" s="349">
        <v>335.0</v>
      </c>
      <c r="V2023" s="349">
        <v>231.0</v>
      </c>
      <c r="W2023" s="349">
        <v>588.0</v>
      </c>
      <c r="X2023" s="349">
        <v>93.0</v>
      </c>
      <c r="Y2023" s="349">
        <v>477.0</v>
      </c>
      <c r="Z2023" s="349">
        <v>54.0</v>
      </c>
      <c r="AA2023" s="349">
        <v>115.0</v>
      </c>
      <c r="AB2023" s="349">
        <v>404.0</v>
      </c>
      <c r="AC2023" s="349">
        <v>79.0</v>
      </c>
      <c r="AD2023" s="349">
        <v>57.0</v>
      </c>
      <c r="AE2023" s="349">
        <v>76.0</v>
      </c>
      <c r="AF2023" s="349">
        <v>137.0</v>
      </c>
      <c r="AG2023" s="349">
        <v>20.0</v>
      </c>
      <c r="AH2023" s="349">
        <v>14.0</v>
      </c>
      <c r="AI2023" s="349">
        <v>89.0</v>
      </c>
      <c r="AJ2023" s="353"/>
      <c r="AK2023" s="353"/>
      <c r="AL2023" s="353"/>
      <c r="AM2023" s="353"/>
      <c r="AN2023" s="353"/>
      <c r="AO2023" s="353"/>
      <c r="AP2023" s="353"/>
    </row>
    <row r="2024">
      <c r="A2024" s="347">
        <f t="shared" si="434"/>
        <v>44156</v>
      </c>
      <c r="B2024" s="349">
        <v>306.0</v>
      </c>
      <c r="C2024" s="349">
        <v>406.0</v>
      </c>
      <c r="D2024" s="348">
        <v>305.0</v>
      </c>
      <c r="E2024" s="349">
        <v>11.0</v>
      </c>
      <c r="F2024" s="349">
        <v>66.0</v>
      </c>
      <c r="G2024" s="348">
        <v>119.0</v>
      </c>
      <c r="H2024" s="348">
        <v>2509.0</v>
      </c>
      <c r="I2024" s="348">
        <v>34.0</v>
      </c>
      <c r="J2024" s="349">
        <v>865.0</v>
      </c>
      <c r="K2024" s="348">
        <v>2110.0</v>
      </c>
      <c r="L2024" s="348">
        <v>4125.0</v>
      </c>
      <c r="M2024" s="349">
        <v>22.0</v>
      </c>
      <c r="N2024" s="348">
        <v>551.0</v>
      </c>
      <c r="O2024" s="348">
        <v>177.0</v>
      </c>
      <c r="P2024" s="348">
        <v>511.0</v>
      </c>
      <c r="Q2024" s="348">
        <v>13.0</v>
      </c>
      <c r="R2024" s="349">
        <v>124.0</v>
      </c>
      <c r="S2024" s="349">
        <v>234.0</v>
      </c>
      <c r="T2024" s="348">
        <v>484.0</v>
      </c>
      <c r="U2024" s="348">
        <v>344.0</v>
      </c>
      <c r="V2024" s="349">
        <v>231.0</v>
      </c>
      <c r="W2024" s="348">
        <v>591.0</v>
      </c>
      <c r="X2024" s="348">
        <v>94.0</v>
      </c>
      <c r="Y2024" s="348">
        <v>482.0</v>
      </c>
      <c r="Z2024" s="348">
        <v>58.0</v>
      </c>
      <c r="AA2024" s="349">
        <v>115.0</v>
      </c>
      <c r="AB2024" s="348">
        <v>409.0</v>
      </c>
      <c r="AC2024" s="349">
        <v>79.0</v>
      </c>
      <c r="AD2024" s="348">
        <v>60.0</v>
      </c>
      <c r="AE2024" s="348">
        <v>79.0</v>
      </c>
      <c r="AF2024" s="349">
        <v>137.0</v>
      </c>
      <c r="AG2024" s="349">
        <v>20.0</v>
      </c>
      <c r="AH2024" s="349">
        <v>14.0</v>
      </c>
      <c r="AI2024" s="349">
        <v>89.0</v>
      </c>
      <c r="AJ2024" s="353"/>
      <c r="AK2024" s="353"/>
      <c r="AL2024" s="353"/>
      <c r="AM2024" s="353"/>
      <c r="AN2024" s="353"/>
      <c r="AO2024" s="353"/>
      <c r="AP2024" s="353"/>
    </row>
    <row r="2025">
      <c r="A2025" s="347">
        <f t="shared" si="434"/>
        <v>44157</v>
      </c>
      <c r="B2025" s="349">
        <v>306.0</v>
      </c>
      <c r="C2025" s="348">
        <v>407.0</v>
      </c>
      <c r="D2025" s="348">
        <v>305.0</v>
      </c>
      <c r="E2025" s="349">
        <v>11.0</v>
      </c>
      <c r="F2025" s="348">
        <v>67.0</v>
      </c>
      <c r="G2025" s="348">
        <v>123.0</v>
      </c>
      <c r="H2025" s="348">
        <v>2525.0</v>
      </c>
      <c r="I2025" s="348">
        <v>35.0</v>
      </c>
      <c r="J2025" s="348">
        <v>866.0</v>
      </c>
      <c r="K2025" s="348">
        <v>2130.0</v>
      </c>
      <c r="L2025" s="348">
        <v>4149.0</v>
      </c>
      <c r="M2025" s="349">
        <v>22.0</v>
      </c>
      <c r="N2025" s="348">
        <v>553.0</v>
      </c>
      <c r="O2025" s="348">
        <v>180.0</v>
      </c>
      <c r="P2025" s="348">
        <v>514.0</v>
      </c>
      <c r="Q2025" s="348">
        <v>15.0</v>
      </c>
      <c r="R2025" s="348">
        <v>129.0</v>
      </c>
      <c r="S2025" s="349">
        <v>234.0</v>
      </c>
      <c r="T2025" s="348">
        <v>485.0</v>
      </c>
      <c r="U2025" s="348">
        <v>351.0</v>
      </c>
      <c r="V2025" s="348">
        <v>233.0</v>
      </c>
      <c r="W2025" s="348">
        <v>594.0</v>
      </c>
      <c r="X2025" s="348">
        <v>95.0</v>
      </c>
      <c r="Y2025" s="348">
        <v>486.0</v>
      </c>
      <c r="Z2025" s="348">
        <v>59.0</v>
      </c>
      <c r="AA2025" s="349">
        <v>115.0</v>
      </c>
      <c r="AB2025" s="348">
        <v>414.0</v>
      </c>
      <c r="AC2025" s="349">
        <v>79.0</v>
      </c>
      <c r="AD2025" s="348">
        <v>60.0</v>
      </c>
      <c r="AE2025" s="348">
        <v>80.0</v>
      </c>
      <c r="AF2025" s="349">
        <v>137.0</v>
      </c>
      <c r="AG2025" s="349">
        <v>20.0</v>
      </c>
      <c r="AH2025" s="348">
        <v>16.0</v>
      </c>
      <c r="AI2025" s="349">
        <v>89.0</v>
      </c>
      <c r="AJ2025" s="353"/>
      <c r="AK2025" s="353"/>
      <c r="AL2025" s="353"/>
      <c r="AM2025" s="353"/>
      <c r="AN2025" s="353"/>
      <c r="AO2025" s="353"/>
      <c r="AP2025" s="353"/>
    </row>
    <row r="2026">
      <c r="A2026" s="347">
        <f t="shared" si="434"/>
        <v>44158</v>
      </c>
      <c r="B2026" s="349">
        <v>306.0</v>
      </c>
      <c r="C2026" s="348">
        <v>410.0</v>
      </c>
      <c r="D2026" s="348">
        <v>307.0</v>
      </c>
      <c r="E2026" s="348">
        <v>12.0</v>
      </c>
      <c r="F2026" s="348">
        <v>71.0</v>
      </c>
      <c r="G2026" s="348">
        <v>127.0</v>
      </c>
      <c r="H2026" s="348">
        <v>2542.0</v>
      </c>
      <c r="I2026" s="348">
        <v>35.0</v>
      </c>
      <c r="J2026" s="348">
        <v>868.0</v>
      </c>
      <c r="K2026" s="348">
        <v>2140.0</v>
      </c>
      <c r="L2026" s="348">
        <v>4184.0</v>
      </c>
      <c r="M2026" s="349">
        <v>22.0</v>
      </c>
      <c r="N2026" s="348">
        <v>562.0</v>
      </c>
      <c r="O2026" s="348">
        <v>183.0</v>
      </c>
      <c r="P2026" s="348">
        <v>516.0</v>
      </c>
      <c r="Q2026" s="348">
        <v>16.0</v>
      </c>
      <c r="R2026" s="348">
        <v>131.0</v>
      </c>
      <c r="S2026" s="348">
        <v>235.0</v>
      </c>
      <c r="T2026" s="348">
        <v>487.0</v>
      </c>
      <c r="U2026" s="348">
        <v>352.0</v>
      </c>
      <c r="V2026" s="348">
        <v>234.0</v>
      </c>
      <c r="W2026" s="348">
        <v>595.0</v>
      </c>
      <c r="X2026" s="348">
        <v>96.0</v>
      </c>
      <c r="Y2026" s="348">
        <v>488.0</v>
      </c>
      <c r="Z2026" s="348">
        <v>62.0</v>
      </c>
      <c r="AA2026" s="348">
        <v>122.0</v>
      </c>
      <c r="AB2026" s="348">
        <v>416.0</v>
      </c>
      <c r="AC2026" s="348">
        <v>80.0</v>
      </c>
      <c r="AD2026" s="348">
        <v>60.0</v>
      </c>
      <c r="AE2026" s="348">
        <v>81.0</v>
      </c>
      <c r="AF2026" s="349">
        <v>137.0</v>
      </c>
      <c r="AG2026" s="349">
        <v>20.0</v>
      </c>
      <c r="AH2026" s="348">
        <v>16.0</v>
      </c>
      <c r="AI2026" s="349">
        <v>89.0</v>
      </c>
      <c r="AJ2026" s="353"/>
      <c r="AK2026" s="353"/>
      <c r="AL2026" s="353"/>
      <c r="AM2026" s="353"/>
      <c r="AN2026" s="353"/>
      <c r="AO2026" s="353"/>
      <c r="AP2026" s="353"/>
    </row>
    <row r="2027">
      <c r="A2027" s="347">
        <f t="shared" si="434"/>
        <v>44159</v>
      </c>
      <c r="B2027" s="349">
        <v>306.0</v>
      </c>
      <c r="C2027" s="348">
        <v>411.0</v>
      </c>
      <c r="D2027" s="348">
        <v>314.0</v>
      </c>
      <c r="E2027" s="348">
        <v>12.0</v>
      </c>
      <c r="F2027" s="348">
        <v>71.0</v>
      </c>
      <c r="G2027" s="348">
        <v>133.0</v>
      </c>
      <c r="H2027" s="348">
        <v>2561.0</v>
      </c>
      <c r="I2027" s="348">
        <v>36.0</v>
      </c>
      <c r="J2027" s="348">
        <v>872.0</v>
      </c>
      <c r="K2027" s="348">
        <v>2153.0</v>
      </c>
      <c r="L2027" s="348">
        <v>4215.0</v>
      </c>
      <c r="M2027" s="349">
        <v>22.0</v>
      </c>
      <c r="N2027" s="348">
        <v>567.0</v>
      </c>
      <c r="O2027" s="348">
        <v>183.0</v>
      </c>
      <c r="P2027" s="348">
        <v>518.0</v>
      </c>
      <c r="Q2027" s="348">
        <v>16.0</v>
      </c>
      <c r="R2027" s="348">
        <v>133.0</v>
      </c>
      <c r="S2027" s="348">
        <v>235.0</v>
      </c>
      <c r="T2027" s="348">
        <v>491.0</v>
      </c>
      <c r="U2027" s="348">
        <v>352.0</v>
      </c>
      <c r="V2027" s="348">
        <v>237.0</v>
      </c>
      <c r="W2027" s="348">
        <v>597.0</v>
      </c>
      <c r="X2027" s="348">
        <v>96.0</v>
      </c>
      <c r="Y2027" s="348">
        <v>488.0</v>
      </c>
      <c r="Z2027" s="348">
        <v>62.0</v>
      </c>
      <c r="AA2027" s="348">
        <v>126.0</v>
      </c>
      <c r="AB2027" s="348">
        <v>419.0</v>
      </c>
      <c r="AC2027" s="348">
        <v>81.0</v>
      </c>
      <c r="AD2027" s="348">
        <v>60.0</v>
      </c>
      <c r="AE2027" s="348">
        <v>82.0</v>
      </c>
      <c r="AF2027" s="349">
        <v>137.0</v>
      </c>
      <c r="AG2027" s="349">
        <v>20.0</v>
      </c>
      <c r="AH2027" s="348">
        <v>16.0</v>
      </c>
      <c r="AI2027" s="349">
        <v>89.0</v>
      </c>
      <c r="AJ2027" s="353"/>
      <c r="AK2027" s="353"/>
      <c r="AL2027" s="353"/>
      <c r="AM2027" s="353"/>
      <c r="AN2027" s="353"/>
      <c r="AO2027" s="353"/>
      <c r="AP2027" s="353"/>
    </row>
    <row r="2028">
      <c r="A2028" s="347">
        <f t="shared" si="434"/>
        <v>44160</v>
      </c>
      <c r="B2028" s="348">
        <v>311.0</v>
      </c>
      <c r="C2028" s="348">
        <v>414.0</v>
      </c>
      <c r="D2028" s="348">
        <v>316.0</v>
      </c>
      <c r="E2028" s="348">
        <v>12.0</v>
      </c>
      <c r="F2028" s="348">
        <v>72.0</v>
      </c>
      <c r="G2028" s="348">
        <v>136.0</v>
      </c>
      <c r="H2028" s="348">
        <v>2578.0</v>
      </c>
      <c r="I2028" s="348">
        <v>36.0</v>
      </c>
      <c r="J2028" s="348">
        <v>878.0</v>
      </c>
      <c r="K2028" s="348">
        <v>2162.0</v>
      </c>
      <c r="L2028" s="348">
        <v>4249.0</v>
      </c>
      <c r="M2028" s="349">
        <v>22.0</v>
      </c>
      <c r="N2028" s="348">
        <v>569.0</v>
      </c>
      <c r="O2028" s="348">
        <v>183.0</v>
      </c>
      <c r="P2028" s="348">
        <v>520.0</v>
      </c>
      <c r="Q2028" s="348">
        <v>16.0</v>
      </c>
      <c r="R2028" s="348">
        <v>133.0</v>
      </c>
      <c r="S2028" s="348">
        <v>237.0</v>
      </c>
      <c r="T2028" s="348">
        <v>491.0</v>
      </c>
      <c r="U2028" s="348">
        <v>360.0</v>
      </c>
      <c r="V2028" s="348">
        <v>237.0</v>
      </c>
      <c r="W2028" s="348">
        <v>600.0</v>
      </c>
      <c r="X2028" s="348">
        <v>97.0</v>
      </c>
      <c r="Y2028" s="348">
        <v>490.0</v>
      </c>
      <c r="Z2028" s="348">
        <v>66.0</v>
      </c>
      <c r="AA2028" s="348">
        <v>130.0</v>
      </c>
      <c r="AB2028" s="348">
        <v>424.0</v>
      </c>
      <c r="AC2028" s="348">
        <v>81.0</v>
      </c>
      <c r="AD2028" s="348">
        <v>60.0</v>
      </c>
      <c r="AE2028" s="348">
        <v>82.0</v>
      </c>
      <c r="AF2028" s="349">
        <v>137.0</v>
      </c>
      <c r="AG2028" s="349">
        <v>20.0</v>
      </c>
      <c r="AH2028" s="348">
        <v>17.0</v>
      </c>
      <c r="AI2028" s="349">
        <v>89.0</v>
      </c>
      <c r="AJ2028" s="353"/>
      <c r="AK2028" s="353"/>
      <c r="AL2028" s="353"/>
      <c r="AM2028" s="353"/>
      <c r="AN2028" s="353"/>
      <c r="AO2028" s="353"/>
      <c r="AP2028" s="353"/>
    </row>
    <row r="2029">
      <c r="A2029" s="347">
        <f t="shared" si="434"/>
        <v>44161</v>
      </c>
      <c r="B2029" s="348">
        <v>317.0</v>
      </c>
      <c r="C2029" s="348">
        <v>419.0</v>
      </c>
      <c r="D2029" s="348">
        <v>318.0</v>
      </c>
      <c r="E2029" s="348">
        <v>12.0</v>
      </c>
      <c r="F2029" s="348">
        <v>73.0</v>
      </c>
      <c r="G2029" s="348">
        <v>137.0</v>
      </c>
      <c r="H2029" s="348">
        <v>2592.0</v>
      </c>
      <c r="I2029" s="348">
        <v>36.0</v>
      </c>
      <c r="J2029" s="348">
        <v>882.0</v>
      </c>
      <c r="K2029" s="348">
        <v>2197.0</v>
      </c>
      <c r="L2029" s="348">
        <v>4275.0</v>
      </c>
      <c r="M2029" s="349">
        <v>22.0</v>
      </c>
      <c r="N2029" s="348">
        <v>577.0</v>
      </c>
      <c r="O2029" s="348">
        <v>185.0</v>
      </c>
      <c r="P2029" s="348">
        <v>522.0</v>
      </c>
      <c r="Q2029" s="348">
        <v>17.0</v>
      </c>
      <c r="R2029" s="348">
        <v>133.0</v>
      </c>
      <c r="S2029" s="348">
        <v>237.0</v>
      </c>
      <c r="T2029" s="348">
        <v>494.0</v>
      </c>
      <c r="U2029" s="348">
        <v>363.0</v>
      </c>
      <c r="V2029" s="348">
        <v>239.0</v>
      </c>
      <c r="W2029" s="348">
        <v>600.0</v>
      </c>
      <c r="X2029" s="348">
        <v>97.0</v>
      </c>
      <c r="Y2029" s="348">
        <v>490.0</v>
      </c>
      <c r="Z2029" s="348">
        <v>68.0</v>
      </c>
      <c r="AA2029" s="348">
        <v>135.0</v>
      </c>
      <c r="AB2029" s="348">
        <v>428.0</v>
      </c>
      <c r="AC2029" s="348">
        <v>81.0</v>
      </c>
      <c r="AD2029" s="348">
        <v>60.0</v>
      </c>
      <c r="AE2029" s="348">
        <v>82.0</v>
      </c>
      <c r="AF2029" s="349">
        <v>137.0</v>
      </c>
      <c r="AG2029" s="348">
        <v>21.0</v>
      </c>
      <c r="AH2029" s="348">
        <v>17.0</v>
      </c>
      <c r="AI2029" s="349">
        <v>89.0</v>
      </c>
      <c r="AJ2029" s="353"/>
      <c r="AK2029" s="353"/>
      <c r="AL2029" s="353"/>
      <c r="AM2029" s="353"/>
      <c r="AN2029" s="353"/>
      <c r="AO2029" s="353"/>
      <c r="AP2029" s="353"/>
    </row>
    <row r="2030">
      <c r="A2030" s="347">
        <f t="shared" si="434"/>
        <v>44162</v>
      </c>
      <c r="B2030" s="348">
        <v>318.0</v>
      </c>
      <c r="C2030" s="348">
        <v>422.0</v>
      </c>
      <c r="D2030" s="348">
        <v>322.0</v>
      </c>
      <c r="E2030" s="348">
        <v>12.0</v>
      </c>
      <c r="F2030" s="348">
        <v>74.0</v>
      </c>
      <c r="G2030" s="348">
        <v>140.0</v>
      </c>
      <c r="H2030" s="348">
        <v>2607.0</v>
      </c>
      <c r="I2030" s="348">
        <v>37.0</v>
      </c>
      <c r="J2030" s="348">
        <v>887.0</v>
      </c>
      <c r="K2030" s="348">
        <v>2248.0</v>
      </c>
      <c r="L2030" s="348">
        <v>4314.0</v>
      </c>
      <c r="M2030" s="349">
        <v>22.0</v>
      </c>
      <c r="N2030" s="348">
        <v>583.0</v>
      </c>
      <c r="O2030" s="348">
        <v>189.0</v>
      </c>
      <c r="P2030" s="348">
        <v>523.0</v>
      </c>
      <c r="Q2030" s="348">
        <v>18.0</v>
      </c>
      <c r="R2030" s="348">
        <v>133.0</v>
      </c>
      <c r="S2030" s="348">
        <v>238.0</v>
      </c>
      <c r="T2030" s="348">
        <v>497.0</v>
      </c>
      <c r="U2030" s="348">
        <v>366.0</v>
      </c>
      <c r="V2030" s="348">
        <v>239.0</v>
      </c>
      <c r="W2030" s="348">
        <v>604.0</v>
      </c>
      <c r="X2030" s="348">
        <v>102.0</v>
      </c>
      <c r="Y2030" s="348">
        <v>491.0</v>
      </c>
      <c r="Z2030" s="348">
        <v>70.0</v>
      </c>
      <c r="AA2030" s="348">
        <v>142.0</v>
      </c>
      <c r="AB2030" s="348">
        <v>436.0</v>
      </c>
      <c r="AC2030" s="348">
        <v>81.0</v>
      </c>
      <c r="AD2030" s="348">
        <v>60.0</v>
      </c>
      <c r="AE2030" s="348">
        <v>82.0</v>
      </c>
      <c r="AF2030" s="349">
        <v>137.0</v>
      </c>
      <c r="AG2030" s="348">
        <v>21.0</v>
      </c>
      <c r="AH2030" s="348">
        <v>17.0</v>
      </c>
      <c r="AI2030" s="349">
        <v>89.0</v>
      </c>
      <c r="AJ2030" s="353"/>
      <c r="AK2030" s="353"/>
      <c r="AL2030" s="353"/>
      <c r="AM2030" s="353"/>
      <c r="AN2030" s="353"/>
      <c r="AO2030" s="353"/>
      <c r="AP2030" s="353"/>
    </row>
    <row r="2031">
      <c r="A2031" s="347">
        <f t="shared" si="434"/>
        <v>44163</v>
      </c>
      <c r="B2031" s="348">
        <v>319.0</v>
      </c>
      <c r="C2031" s="348">
        <v>423.0</v>
      </c>
      <c r="D2031" s="348">
        <v>324.0</v>
      </c>
      <c r="E2031" s="348">
        <v>13.0</v>
      </c>
      <c r="F2031" s="348">
        <v>77.0</v>
      </c>
      <c r="G2031" s="348">
        <v>144.0</v>
      </c>
      <c r="H2031" s="348">
        <v>2622.0</v>
      </c>
      <c r="I2031" s="348">
        <v>37.0</v>
      </c>
      <c r="J2031" s="348">
        <v>892.0</v>
      </c>
      <c r="K2031" s="348">
        <v>2267.0</v>
      </c>
      <c r="L2031" s="348">
        <v>4346.0</v>
      </c>
      <c r="M2031" s="349">
        <v>22.0</v>
      </c>
      <c r="N2031" s="348">
        <v>586.0</v>
      </c>
      <c r="O2031" s="348">
        <v>191.0</v>
      </c>
      <c r="P2031" s="348">
        <v>524.0</v>
      </c>
      <c r="Q2031" s="348">
        <v>18.0</v>
      </c>
      <c r="R2031" s="348">
        <v>137.0</v>
      </c>
      <c r="S2031" s="348">
        <v>239.0</v>
      </c>
      <c r="T2031" s="348">
        <v>500.0</v>
      </c>
      <c r="U2031" s="348">
        <v>371.0</v>
      </c>
      <c r="V2031" s="348">
        <v>239.0</v>
      </c>
      <c r="W2031" s="348">
        <v>609.0</v>
      </c>
      <c r="X2031" s="348">
        <v>103.0</v>
      </c>
      <c r="Y2031" s="348">
        <v>491.0</v>
      </c>
      <c r="Z2031" s="348">
        <v>71.0</v>
      </c>
      <c r="AA2031" s="348">
        <v>145.0</v>
      </c>
      <c r="AB2031" s="348">
        <v>445.0</v>
      </c>
      <c r="AC2031" s="348">
        <v>81.0</v>
      </c>
      <c r="AD2031" s="348">
        <v>61.0</v>
      </c>
      <c r="AE2031" s="348">
        <v>84.0</v>
      </c>
      <c r="AF2031" s="349">
        <v>137.0</v>
      </c>
      <c r="AG2031" s="348">
        <v>21.0</v>
      </c>
      <c r="AH2031" s="348">
        <v>17.0</v>
      </c>
      <c r="AI2031" s="348">
        <v>90.0</v>
      </c>
      <c r="AJ2031" s="353"/>
      <c r="AK2031" s="353"/>
      <c r="AL2031" s="353"/>
      <c r="AM2031" s="353"/>
      <c r="AN2031" s="353"/>
      <c r="AO2031" s="353"/>
      <c r="AP2031" s="353"/>
    </row>
    <row r="2032">
      <c r="A2032" s="347">
        <f t="shared" si="434"/>
        <v>44164</v>
      </c>
      <c r="B2032" s="348">
        <v>323.0</v>
      </c>
      <c r="C2032" s="348">
        <v>424.0</v>
      </c>
      <c r="D2032" s="348">
        <v>329.0</v>
      </c>
      <c r="E2032" s="348">
        <v>13.0</v>
      </c>
      <c r="F2032" s="348">
        <v>77.0</v>
      </c>
      <c r="G2032" s="348">
        <v>145.0</v>
      </c>
      <c r="H2032" s="348">
        <v>2641.0</v>
      </c>
      <c r="I2032" s="348">
        <v>37.0</v>
      </c>
      <c r="J2032" s="348">
        <v>898.0</v>
      </c>
      <c r="K2032" s="348">
        <v>2340.0</v>
      </c>
      <c r="L2032" s="348">
        <v>4375.0</v>
      </c>
      <c r="M2032" s="349">
        <v>22.0</v>
      </c>
      <c r="N2032" s="348">
        <v>587.0</v>
      </c>
      <c r="O2032" s="348">
        <v>193.0</v>
      </c>
      <c r="P2032" s="348">
        <v>526.0</v>
      </c>
      <c r="Q2032" s="348">
        <v>18.0</v>
      </c>
      <c r="R2032" s="348">
        <v>137.0</v>
      </c>
      <c r="S2032" s="348">
        <v>240.0</v>
      </c>
      <c r="T2032" s="348">
        <v>501.0</v>
      </c>
      <c r="U2032" s="348">
        <v>372.0</v>
      </c>
      <c r="V2032" s="348">
        <v>242.0</v>
      </c>
      <c r="W2032" s="348">
        <v>612.0</v>
      </c>
      <c r="X2032" s="348">
        <v>106.0</v>
      </c>
      <c r="Y2032" s="348">
        <v>492.0</v>
      </c>
      <c r="Z2032" s="348">
        <v>72.0</v>
      </c>
      <c r="AA2032" s="348">
        <v>148.0</v>
      </c>
      <c r="AB2032" s="348">
        <v>451.0</v>
      </c>
      <c r="AC2032" s="348">
        <v>81.0</v>
      </c>
      <c r="AD2032" s="348">
        <v>61.0</v>
      </c>
      <c r="AE2032" s="348">
        <v>86.0</v>
      </c>
      <c r="AF2032" s="349">
        <v>137.0</v>
      </c>
      <c r="AG2032" s="348">
        <v>21.0</v>
      </c>
      <c r="AH2032" s="348">
        <v>17.0</v>
      </c>
      <c r="AI2032" s="348">
        <v>91.0</v>
      </c>
      <c r="AJ2032" s="353"/>
      <c r="AK2032" s="353"/>
      <c r="AL2032" s="353"/>
      <c r="AM2032" s="353"/>
      <c r="AN2032" s="353"/>
      <c r="AO2032" s="353"/>
      <c r="AP2032" s="353"/>
    </row>
    <row r="2033">
      <c r="A2033" s="347">
        <f t="shared" si="434"/>
        <v>44165</v>
      </c>
      <c r="B2033" s="348">
        <v>323.0</v>
      </c>
      <c r="C2033" s="348">
        <v>428.0</v>
      </c>
      <c r="D2033" s="348">
        <v>334.0</v>
      </c>
      <c r="E2033" s="348">
        <v>13.0</v>
      </c>
      <c r="F2033" s="348">
        <v>77.0</v>
      </c>
      <c r="G2033" s="348">
        <v>145.0</v>
      </c>
      <c r="H2033" s="348">
        <v>2660.0</v>
      </c>
      <c r="I2033" s="348">
        <v>37.0</v>
      </c>
      <c r="J2033" s="348">
        <v>909.0</v>
      </c>
      <c r="K2033" s="348">
        <v>2363.0</v>
      </c>
      <c r="L2033" s="348">
        <v>4407.0</v>
      </c>
      <c r="M2033" s="349">
        <v>22.0</v>
      </c>
      <c r="N2033" s="348">
        <v>592.0</v>
      </c>
      <c r="O2033" s="348">
        <v>193.0</v>
      </c>
      <c r="P2033" s="348">
        <v>528.0</v>
      </c>
      <c r="Q2033" s="348">
        <v>18.0</v>
      </c>
      <c r="R2033" s="348">
        <v>137.0</v>
      </c>
      <c r="S2033" s="348">
        <v>242.0</v>
      </c>
      <c r="T2033" s="348">
        <v>507.0</v>
      </c>
      <c r="U2033" s="348">
        <v>374.0</v>
      </c>
      <c r="V2033" s="348">
        <v>245.0</v>
      </c>
      <c r="W2033" s="348">
        <v>615.0</v>
      </c>
      <c r="X2033" s="348">
        <v>107.0</v>
      </c>
      <c r="Y2033" s="348">
        <v>494.0</v>
      </c>
      <c r="Z2033" s="348">
        <v>72.0</v>
      </c>
      <c r="AA2033" s="348">
        <v>151.0</v>
      </c>
      <c r="AB2033" s="348">
        <v>457.0</v>
      </c>
      <c r="AC2033" s="348">
        <v>81.0</v>
      </c>
      <c r="AD2033" s="348">
        <v>61.0</v>
      </c>
      <c r="AE2033" s="348">
        <v>87.0</v>
      </c>
      <c r="AF2033" s="349">
        <v>137.0</v>
      </c>
      <c r="AG2033" s="348">
        <v>21.0</v>
      </c>
      <c r="AH2033" s="348">
        <v>17.0</v>
      </c>
      <c r="AI2033" s="348">
        <v>91.0</v>
      </c>
      <c r="AJ2033" s="353"/>
      <c r="AK2033" s="353"/>
      <c r="AL2033" s="353"/>
      <c r="AM2033" s="353"/>
      <c r="AN2033" s="353"/>
      <c r="AO2033" s="353"/>
      <c r="AP2033" s="353"/>
    </row>
    <row r="2034">
      <c r="A2034" s="347">
        <f t="shared" si="434"/>
        <v>44166</v>
      </c>
      <c r="B2034" s="348">
        <v>329.0</v>
      </c>
      <c r="C2034" s="348">
        <v>431.0</v>
      </c>
      <c r="D2034" s="348">
        <v>339.0</v>
      </c>
      <c r="E2034" s="348">
        <v>14.0</v>
      </c>
      <c r="F2034" s="348">
        <v>78.0</v>
      </c>
      <c r="G2034" s="348">
        <v>146.0</v>
      </c>
      <c r="H2034" s="348">
        <v>2683.0</v>
      </c>
      <c r="I2034" s="348">
        <v>37.0</v>
      </c>
      <c r="J2034" s="348">
        <v>922.0</v>
      </c>
      <c r="K2034" s="348">
        <v>2370.0</v>
      </c>
      <c r="L2034" s="348">
        <v>4438.0</v>
      </c>
      <c r="M2034" s="348">
        <v>22.0</v>
      </c>
      <c r="N2034" s="348">
        <v>593.0</v>
      </c>
      <c r="O2034" s="348">
        <v>197.0</v>
      </c>
      <c r="P2034" s="348">
        <v>531.0</v>
      </c>
      <c r="Q2034" s="348">
        <v>18.0</v>
      </c>
      <c r="R2034" s="348">
        <v>138.0</v>
      </c>
      <c r="S2034" s="348">
        <v>243.0</v>
      </c>
      <c r="T2034" s="348">
        <v>513.0</v>
      </c>
      <c r="U2034" s="348">
        <v>383.0</v>
      </c>
      <c r="V2034" s="348">
        <v>245.0</v>
      </c>
      <c r="W2034" s="348">
        <v>617.0</v>
      </c>
      <c r="X2034" s="348">
        <v>107.0</v>
      </c>
      <c r="Y2034" s="348">
        <v>497.0</v>
      </c>
      <c r="Z2034" s="348">
        <v>72.0</v>
      </c>
      <c r="AA2034" s="348">
        <v>158.0</v>
      </c>
      <c r="AB2034" s="348">
        <v>459.0</v>
      </c>
      <c r="AC2034" s="348">
        <v>81.0</v>
      </c>
      <c r="AD2034" s="348">
        <v>61.0</v>
      </c>
      <c r="AE2034" s="348">
        <v>88.0</v>
      </c>
      <c r="AF2034" s="348">
        <v>140.0</v>
      </c>
      <c r="AG2034" s="348">
        <v>21.0</v>
      </c>
      <c r="AH2034" s="348">
        <v>19.0</v>
      </c>
      <c r="AI2034" s="348">
        <v>91.0</v>
      </c>
      <c r="AJ2034" s="353"/>
      <c r="AK2034" s="353"/>
      <c r="AL2034" s="353"/>
      <c r="AM2034" s="353"/>
      <c r="AN2034" s="353"/>
      <c r="AO2034" s="353"/>
      <c r="AP2034" s="353"/>
    </row>
    <row r="2035">
      <c r="A2035" s="347">
        <f t="shared" si="434"/>
        <v>44167</v>
      </c>
      <c r="B2035" s="348">
        <v>330.0</v>
      </c>
      <c r="C2035" s="348">
        <v>432.0</v>
      </c>
      <c r="D2035" s="348">
        <v>340.0</v>
      </c>
      <c r="E2035" s="348">
        <v>14.0</v>
      </c>
      <c r="F2035" s="348">
        <v>78.0</v>
      </c>
      <c r="G2035" s="348">
        <v>147.0</v>
      </c>
      <c r="H2035" s="348">
        <v>2706.0</v>
      </c>
      <c r="I2035" s="348">
        <v>37.0</v>
      </c>
      <c r="J2035" s="348">
        <v>926.0</v>
      </c>
      <c r="K2035" s="348">
        <v>2393.0</v>
      </c>
      <c r="L2035" s="348">
        <v>4468.0</v>
      </c>
      <c r="M2035" s="348">
        <v>22.0</v>
      </c>
      <c r="N2035" s="348">
        <v>594.0</v>
      </c>
      <c r="O2035" s="348">
        <v>198.0</v>
      </c>
      <c r="P2035" s="348">
        <v>534.0</v>
      </c>
      <c r="Q2035" s="348">
        <v>18.0</v>
      </c>
      <c r="R2035" s="348">
        <v>138.0</v>
      </c>
      <c r="S2035" s="348">
        <v>244.0</v>
      </c>
      <c r="T2035" s="348">
        <v>516.0</v>
      </c>
      <c r="U2035" s="348">
        <v>391.0</v>
      </c>
      <c r="V2035" s="348">
        <v>245.0</v>
      </c>
      <c r="W2035" s="348">
        <v>619.0</v>
      </c>
      <c r="X2035" s="348">
        <v>108.0</v>
      </c>
      <c r="Y2035" s="348">
        <v>499.0</v>
      </c>
      <c r="Z2035" s="348">
        <v>73.0</v>
      </c>
      <c r="AA2035" s="348">
        <v>160.0</v>
      </c>
      <c r="AB2035" s="348">
        <v>464.0</v>
      </c>
      <c r="AC2035" s="348">
        <v>82.0</v>
      </c>
      <c r="AD2035" s="348">
        <v>61.0</v>
      </c>
      <c r="AE2035" s="348">
        <v>88.0</v>
      </c>
      <c r="AF2035" s="348">
        <v>140.0</v>
      </c>
      <c r="AG2035" s="348">
        <v>22.0</v>
      </c>
      <c r="AH2035" s="348">
        <v>21.0</v>
      </c>
      <c r="AI2035" s="348">
        <v>91.0</v>
      </c>
      <c r="AJ2035" s="353"/>
      <c r="AK2035" s="353"/>
      <c r="AL2035" s="353"/>
      <c r="AM2035" s="353"/>
      <c r="AN2035" s="353"/>
      <c r="AO2035" s="353"/>
      <c r="AP2035" s="353"/>
    </row>
    <row r="2036">
      <c r="A2036" s="347">
        <f t="shared" si="434"/>
        <v>44168</v>
      </c>
      <c r="B2036" s="348">
        <v>330.0</v>
      </c>
      <c r="C2036" s="348">
        <v>437.0</v>
      </c>
      <c r="D2036" s="348">
        <v>345.0</v>
      </c>
      <c r="E2036" s="348">
        <v>15.0</v>
      </c>
      <c r="F2036" s="348">
        <v>80.0</v>
      </c>
      <c r="G2036" s="348">
        <v>148.0</v>
      </c>
      <c r="H2036" s="348">
        <v>2732.0</v>
      </c>
      <c r="I2036" s="348">
        <v>39.0</v>
      </c>
      <c r="J2036" s="348">
        <v>947.0</v>
      </c>
      <c r="K2036" s="348">
        <v>2409.0</v>
      </c>
      <c r="L2036" s="348">
        <v>4493.0</v>
      </c>
      <c r="M2036" s="348">
        <v>22.0</v>
      </c>
      <c r="N2036" s="348">
        <v>597.0</v>
      </c>
      <c r="O2036" s="348">
        <v>200.0</v>
      </c>
      <c r="P2036" s="348">
        <v>537.0</v>
      </c>
      <c r="Q2036" s="348">
        <v>18.0</v>
      </c>
      <c r="R2036" s="348">
        <v>139.0</v>
      </c>
      <c r="S2036" s="348">
        <v>245.0</v>
      </c>
      <c r="T2036" s="348">
        <v>521.0</v>
      </c>
      <c r="U2036" s="348">
        <v>400.0</v>
      </c>
      <c r="V2036" s="348">
        <v>247.0</v>
      </c>
      <c r="W2036" s="348">
        <v>623.0</v>
      </c>
      <c r="X2036" s="348">
        <v>110.0</v>
      </c>
      <c r="Y2036" s="348">
        <v>500.0</v>
      </c>
      <c r="Z2036" s="348">
        <v>77.0</v>
      </c>
      <c r="AA2036" s="348">
        <v>167.0</v>
      </c>
      <c r="AB2036" s="348">
        <v>468.0</v>
      </c>
      <c r="AC2036" s="348">
        <v>83.0</v>
      </c>
      <c r="AD2036" s="348">
        <v>61.0</v>
      </c>
      <c r="AE2036" s="348">
        <v>88.0</v>
      </c>
      <c r="AF2036" s="348">
        <v>141.0</v>
      </c>
      <c r="AG2036" s="348">
        <v>22.0</v>
      </c>
      <c r="AH2036" s="348">
        <v>23.0</v>
      </c>
      <c r="AI2036" s="348">
        <v>91.0</v>
      </c>
      <c r="AJ2036" s="353"/>
      <c r="AK2036" s="353"/>
      <c r="AL2036" s="353"/>
      <c r="AM2036" s="353"/>
      <c r="AN2036" s="353"/>
      <c r="AO2036" s="353"/>
      <c r="AP2036" s="353"/>
    </row>
    <row r="2037">
      <c r="A2037" s="347">
        <f t="shared" si="434"/>
        <v>44169</v>
      </c>
      <c r="B2037" s="348">
        <v>336.0</v>
      </c>
      <c r="C2037" s="348">
        <v>441.0</v>
      </c>
      <c r="D2037" s="348">
        <v>350.0</v>
      </c>
      <c r="E2037" s="348">
        <v>15.0</v>
      </c>
      <c r="F2037" s="348">
        <v>83.0</v>
      </c>
      <c r="G2037" s="348">
        <v>148.0</v>
      </c>
      <c r="H2037" s="348">
        <v>2755.0</v>
      </c>
      <c r="I2037" s="348">
        <v>39.0</v>
      </c>
      <c r="J2037" s="348">
        <v>951.0</v>
      </c>
      <c r="K2037" s="348">
        <v>2414.0</v>
      </c>
      <c r="L2037" s="348">
        <v>4526.0</v>
      </c>
      <c r="M2037" s="348">
        <v>22.0</v>
      </c>
      <c r="N2037" s="348">
        <v>602.0</v>
      </c>
      <c r="O2037" s="348">
        <v>200.0</v>
      </c>
      <c r="P2037" s="348">
        <v>539.0</v>
      </c>
      <c r="Q2037" s="348">
        <v>18.0</v>
      </c>
      <c r="R2037" s="348">
        <v>139.0</v>
      </c>
      <c r="S2037" s="348">
        <v>247.0</v>
      </c>
      <c r="T2037" s="348">
        <v>526.0</v>
      </c>
      <c r="U2037" s="348">
        <v>409.0</v>
      </c>
      <c r="V2037" s="348">
        <v>252.0</v>
      </c>
      <c r="W2037" s="348">
        <v>625.0</v>
      </c>
      <c r="X2037" s="348">
        <v>113.0</v>
      </c>
      <c r="Y2037" s="348">
        <v>502.0</v>
      </c>
      <c r="Z2037" s="348">
        <v>77.0</v>
      </c>
      <c r="AA2037" s="348">
        <v>170.0</v>
      </c>
      <c r="AB2037" s="348">
        <v>470.0</v>
      </c>
      <c r="AC2037" s="348">
        <v>83.0</v>
      </c>
      <c r="AD2037" s="348">
        <v>61.0</v>
      </c>
      <c r="AE2037" s="348">
        <v>88.0</v>
      </c>
      <c r="AF2037" s="348">
        <v>141.0</v>
      </c>
      <c r="AG2037" s="348">
        <v>22.0</v>
      </c>
      <c r="AH2037" s="348">
        <v>24.0</v>
      </c>
      <c r="AI2037" s="348">
        <v>91.0</v>
      </c>
      <c r="AJ2037" s="353"/>
      <c r="AK2037" s="353"/>
      <c r="AL2037" s="353"/>
      <c r="AM2037" s="353"/>
      <c r="AN2037" s="353"/>
      <c r="AO2037" s="353"/>
      <c r="AP2037" s="353"/>
    </row>
    <row r="2038">
      <c r="A2038" s="347">
        <f t="shared" si="434"/>
        <v>44170</v>
      </c>
      <c r="B2038" s="348">
        <v>341.0</v>
      </c>
      <c r="C2038" s="348">
        <v>442.0</v>
      </c>
      <c r="D2038" s="348">
        <v>353.0</v>
      </c>
      <c r="E2038" s="348">
        <v>17.0</v>
      </c>
      <c r="F2038" s="348">
        <v>85.0</v>
      </c>
      <c r="G2038" s="348">
        <v>150.0</v>
      </c>
      <c r="H2038" s="348">
        <v>2778.0</v>
      </c>
      <c r="I2038" s="348">
        <v>39.0</v>
      </c>
      <c r="J2038" s="348">
        <v>955.0</v>
      </c>
      <c r="K2038" s="348">
        <v>2424.0</v>
      </c>
      <c r="L2038" s="348">
        <v>4550.0</v>
      </c>
      <c r="M2038" s="348">
        <v>23.0</v>
      </c>
      <c r="N2038" s="348">
        <v>602.0</v>
      </c>
      <c r="O2038" s="348">
        <v>204.0</v>
      </c>
      <c r="P2038" s="348">
        <v>539.0</v>
      </c>
      <c r="Q2038" s="348">
        <v>18.0</v>
      </c>
      <c r="R2038" s="348">
        <v>139.0</v>
      </c>
      <c r="S2038" s="348">
        <v>247.0</v>
      </c>
      <c r="T2038" s="348">
        <v>530.0</v>
      </c>
      <c r="U2038" s="348">
        <v>417.0</v>
      </c>
      <c r="V2038" s="348">
        <v>253.0</v>
      </c>
      <c r="W2038" s="348">
        <v>626.0</v>
      </c>
      <c r="X2038" s="348">
        <v>113.0</v>
      </c>
      <c r="Y2038" s="348">
        <v>504.0</v>
      </c>
      <c r="Z2038" s="348">
        <v>77.0</v>
      </c>
      <c r="AA2038" s="348">
        <v>176.0</v>
      </c>
      <c r="AB2038" s="348">
        <v>474.0</v>
      </c>
      <c r="AC2038" s="348">
        <v>83.0</v>
      </c>
      <c r="AD2038" s="348">
        <v>61.0</v>
      </c>
      <c r="AE2038" s="348">
        <v>88.0</v>
      </c>
      <c r="AF2038" s="348">
        <v>141.0</v>
      </c>
      <c r="AG2038" s="348">
        <v>24.0</v>
      </c>
      <c r="AH2038" s="348">
        <v>25.0</v>
      </c>
      <c r="AI2038" s="348">
        <v>91.0</v>
      </c>
      <c r="AJ2038" s="353"/>
      <c r="AK2038" s="353"/>
      <c r="AL2038" s="353"/>
      <c r="AM2038" s="353"/>
      <c r="AN2038" s="353"/>
      <c r="AO2038" s="353"/>
      <c r="AP2038" s="353"/>
    </row>
    <row r="2039">
      <c r="A2039" s="347">
        <f t="shared" si="434"/>
        <v>44171</v>
      </c>
      <c r="B2039" s="348">
        <v>341.0</v>
      </c>
      <c r="C2039" s="348">
        <v>444.0</v>
      </c>
      <c r="D2039" s="348">
        <v>358.0</v>
      </c>
      <c r="E2039" s="348">
        <v>17.0</v>
      </c>
      <c r="F2039" s="348">
        <v>88.0</v>
      </c>
      <c r="G2039" s="348">
        <v>152.0</v>
      </c>
      <c r="H2039" s="348">
        <v>2801.0</v>
      </c>
      <c r="I2039" s="348">
        <v>41.0</v>
      </c>
      <c r="J2039" s="348">
        <v>962.0</v>
      </c>
      <c r="K2039" s="348">
        <v>2462.0</v>
      </c>
      <c r="L2039" s="348">
        <v>4584.0</v>
      </c>
      <c r="M2039" s="348">
        <v>23.0</v>
      </c>
      <c r="N2039" s="348">
        <v>604.0</v>
      </c>
      <c r="O2039" s="348">
        <v>204.0</v>
      </c>
      <c r="P2039" s="348">
        <v>540.0</v>
      </c>
      <c r="Q2039" s="348">
        <v>18.0</v>
      </c>
      <c r="R2039" s="348">
        <v>143.0</v>
      </c>
      <c r="S2039" s="348">
        <v>248.0</v>
      </c>
      <c r="T2039" s="348">
        <v>538.0</v>
      </c>
      <c r="U2039" s="348">
        <v>423.0</v>
      </c>
      <c r="V2039" s="348">
        <v>253.0</v>
      </c>
      <c r="W2039" s="348">
        <v>629.0</v>
      </c>
      <c r="X2039" s="348">
        <v>116.0</v>
      </c>
      <c r="Y2039" s="348">
        <v>504.0</v>
      </c>
      <c r="Z2039" s="348">
        <v>78.0</v>
      </c>
      <c r="AA2039" s="348">
        <v>177.0</v>
      </c>
      <c r="AB2039" s="348">
        <v>477.0</v>
      </c>
      <c r="AC2039" s="348">
        <v>83.0</v>
      </c>
      <c r="AD2039" s="348">
        <v>61.0</v>
      </c>
      <c r="AE2039" s="348">
        <v>88.0</v>
      </c>
      <c r="AF2039" s="348">
        <v>141.0</v>
      </c>
      <c r="AG2039" s="348">
        <v>24.0</v>
      </c>
      <c r="AH2039" s="348">
        <v>26.0</v>
      </c>
      <c r="AI2039" s="348">
        <v>92.0</v>
      </c>
      <c r="AJ2039" s="353"/>
      <c r="AK2039" s="353"/>
      <c r="AL2039" s="353"/>
      <c r="AM2039" s="353"/>
      <c r="AN2039" s="353"/>
      <c r="AO2039" s="353"/>
      <c r="AP2039" s="353"/>
    </row>
    <row r="2040">
      <c r="A2040" s="347">
        <f t="shared" si="434"/>
        <v>44172</v>
      </c>
      <c r="B2040" s="348">
        <v>341.0</v>
      </c>
      <c r="C2040" s="348">
        <v>446.0</v>
      </c>
      <c r="D2040" s="348">
        <v>362.0</v>
      </c>
      <c r="E2040" s="348">
        <v>18.0</v>
      </c>
      <c r="F2040" s="348">
        <v>89.0</v>
      </c>
      <c r="G2040" s="348">
        <v>153.0</v>
      </c>
      <c r="H2040" s="348">
        <v>2825.0</v>
      </c>
      <c r="I2040" s="348">
        <v>41.0</v>
      </c>
      <c r="J2040" s="348">
        <v>971.0</v>
      </c>
      <c r="K2040" s="348">
        <v>2470.0</v>
      </c>
      <c r="L2040" s="348">
        <v>4618.0</v>
      </c>
      <c r="M2040" s="348">
        <v>24.0</v>
      </c>
      <c r="N2040" s="348">
        <v>611.0</v>
      </c>
      <c r="O2040" s="348">
        <v>209.0</v>
      </c>
      <c r="P2040" s="348">
        <v>541.0</v>
      </c>
      <c r="Q2040" s="348">
        <v>18.0</v>
      </c>
      <c r="R2040" s="348">
        <v>148.0</v>
      </c>
      <c r="S2040" s="348">
        <v>250.0</v>
      </c>
      <c r="T2040" s="348">
        <v>541.0</v>
      </c>
      <c r="U2040" s="348">
        <v>425.0</v>
      </c>
      <c r="V2040" s="348">
        <v>255.0</v>
      </c>
      <c r="W2040" s="348">
        <v>632.0</v>
      </c>
      <c r="X2040" s="348">
        <v>116.0</v>
      </c>
      <c r="Y2040" s="348">
        <v>508.0</v>
      </c>
      <c r="Z2040" s="348">
        <v>78.0</v>
      </c>
      <c r="AA2040" s="348">
        <v>178.0</v>
      </c>
      <c r="AB2040" s="348">
        <v>482.0</v>
      </c>
      <c r="AC2040" s="348">
        <v>83.0</v>
      </c>
      <c r="AD2040" s="348">
        <v>61.0</v>
      </c>
      <c r="AE2040" s="348">
        <v>89.0</v>
      </c>
      <c r="AF2040" s="348">
        <v>141.0</v>
      </c>
      <c r="AG2040" s="348">
        <v>24.0</v>
      </c>
      <c r="AH2040" s="348">
        <v>27.0</v>
      </c>
      <c r="AI2040" s="348">
        <v>92.0</v>
      </c>
      <c r="AJ2040" s="353"/>
      <c r="AK2040" s="353"/>
      <c r="AL2040" s="353"/>
      <c r="AM2040" s="353"/>
      <c r="AN2040" s="353"/>
      <c r="AO2040" s="353"/>
      <c r="AP2040" s="353"/>
    </row>
    <row r="2041">
      <c r="A2041" s="347">
        <f t="shared" si="434"/>
        <v>44173</v>
      </c>
      <c r="B2041" s="348">
        <v>342.0</v>
      </c>
      <c r="C2041" s="348">
        <v>446.0</v>
      </c>
      <c r="D2041" s="348">
        <v>365.0</v>
      </c>
      <c r="E2041" s="348">
        <v>18.0</v>
      </c>
      <c r="F2041" s="348">
        <v>90.0</v>
      </c>
      <c r="G2041" s="348">
        <v>154.0</v>
      </c>
      <c r="H2041" s="348">
        <v>2846.0</v>
      </c>
      <c r="I2041" s="348">
        <v>42.0</v>
      </c>
      <c r="J2041" s="348">
        <v>977.0</v>
      </c>
      <c r="K2041" s="348">
        <v>2476.0</v>
      </c>
      <c r="L2041" s="348">
        <v>4667.0</v>
      </c>
      <c r="M2041" s="348">
        <v>24.0</v>
      </c>
      <c r="N2041" s="348">
        <v>614.0</v>
      </c>
      <c r="O2041" s="348">
        <v>211.0</v>
      </c>
      <c r="P2041" s="348">
        <v>543.0</v>
      </c>
      <c r="Q2041" s="348">
        <v>18.0</v>
      </c>
      <c r="R2041" s="348">
        <v>151.0</v>
      </c>
      <c r="S2041" s="348">
        <v>251.0</v>
      </c>
      <c r="T2041" s="348">
        <v>541.0</v>
      </c>
      <c r="U2041" s="348">
        <v>434.0</v>
      </c>
      <c r="V2041" s="348">
        <v>257.0</v>
      </c>
      <c r="W2041" s="348">
        <v>633.0</v>
      </c>
      <c r="X2041" s="348">
        <v>116.0</v>
      </c>
      <c r="Y2041" s="348">
        <v>511.0</v>
      </c>
      <c r="Z2041" s="348">
        <v>79.0</v>
      </c>
      <c r="AA2041" s="348">
        <v>183.0</v>
      </c>
      <c r="AB2041" s="348">
        <v>489.0</v>
      </c>
      <c r="AC2041" s="348">
        <v>84.0</v>
      </c>
      <c r="AD2041" s="348">
        <v>61.0</v>
      </c>
      <c r="AE2041" s="348">
        <v>92.0</v>
      </c>
      <c r="AF2041" s="348">
        <v>141.0</v>
      </c>
      <c r="AG2041" s="348">
        <v>25.0</v>
      </c>
      <c r="AH2041" s="348">
        <v>27.0</v>
      </c>
      <c r="AI2041" s="348">
        <v>92.0</v>
      </c>
      <c r="AJ2041" s="353"/>
      <c r="AK2041" s="353"/>
      <c r="AL2041" s="353"/>
      <c r="AM2041" s="353"/>
      <c r="AN2041" s="353"/>
      <c r="AO2041" s="353"/>
      <c r="AP2041" s="353"/>
    </row>
    <row r="2042">
      <c r="A2042" s="347">
        <f t="shared" si="434"/>
        <v>44174</v>
      </c>
      <c r="B2042" s="348">
        <v>342.0</v>
      </c>
      <c r="C2042" s="348">
        <v>451.0</v>
      </c>
      <c r="D2042" s="348">
        <v>369.0</v>
      </c>
      <c r="E2042" s="348">
        <v>19.0</v>
      </c>
      <c r="F2042" s="348">
        <v>91.0</v>
      </c>
      <c r="G2042" s="348">
        <v>155.0</v>
      </c>
      <c r="H2042" s="348">
        <v>2864.0</v>
      </c>
      <c r="I2042" s="348">
        <v>42.0</v>
      </c>
      <c r="J2042" s="348">
        <v>993.0</v>
      </c>
      <c r="K2042" s="348">
        <v>2513.0</v>
      </c>
      <c r="L2042" s="348">
        <v>4705.0</v>
      </c>
      <c r="M2042" s="348">
        <v>24.0</v>
      </c>
      <c r="N2042" s="348">
        <v>620.0</v>
      </c>
      <c r="O2042" s="348">
        <v>215.0</v>
      </c>
      <c r="P2042" s="348">
        <v>546.0</v>
      </c>
      <c r="Q2042" s="348">
        <v>23.0</v>
      </c>
      <c r="R2042" s="348">
        <v>151.0</v>
      </c>
      <c r="S2042" s="348">
        <v>252.0</v>
      </c>
      <c r="T2042" s="348">
        <v>543.0</v>
      </c>
      <c r="U2042" s="348">
        <v>437.0</v>
      </c>
      <c r="V2042" s="348">
        <v>259.0</v>
      </c>
      <c r="W2042" s="348">
        <v>634.0</v>
      </c>
      <c r="X2042" s="348">
        <v>116.0</v>
      </c>
      <c r="Y2042" s="348">
        <v>511.0</v>
      </c>
      <c r="Z2042" s="348">
        <v>80.0</v>
      </c>
      <c r="AA2042" s="348">
        <v>186.0</v>
      </c>
      <c r="AB2042" s="348">
        <v>495.0</v>
      </c>
      <c r="AC2042" s="348">
        <v>84.0</v>
      </c>
      <c r="AD2042" s="348">
        <v>68.0</v>
      </c>
      <c r="AE2042" s="348">
        <v>93.0</v>
      </c>
      <c r="AF2042" s="348">
        <v>141.0</v>
      </c>
      <c r="AG2042" s="348">
        <v>25.0</v>
      </c>
      <c r="AH2042" s="348">
        <v>29.0</v>
      </c>
      <c r="AI2042" s="348">
        <v>95.0</v>
      </c>
      <c r="AJ2042" s="353"/>
      <c r="AK2042" s="353"/>
      <c r="AL2042" s="353"/>
      <c r="AM2042" s="353"/>
      <c r="AN2042" s="353"/>
      <c r="AO2042" s="353"/>
      <c r="AP2042" s="353"/>
    </row>
    <row r="2043">
      <c r="A2043" s="347">
        <f t="shared" si="434"/>
        <v>44175</v>
      </c>
      <c r="B2043" s="348">
        <v>342.0</v>
      </c>
      <c r="C2043" s="348">
        <v>455.0</v>
      </c>
      <c r="D2043" s="348">
        <v>372.0</v>
      </c>
      <c r="E2043" s="348">
        <v>19.0</v>
      </c>
      <c r="F2043" s="348">
        <v>93.0</v>
      </c>
      <c r="G2043" s="348">
        <v>162.0</v>
      </c>
      <c r="H2043" s="348">
        <v>2882.0</v>
      </c>
      <c r="I2043" s="348">
        <v>42.0</v>
      </c>
      <c r="J2043" s="348">
        <v>1025.0</v>
      </c>
      <c r="K2043" s="348">
        <v>2544.0</v>
      </c>
      <c r="L2043" s="348">
        <v>4740.0</v>
      </c>
      <c r="M2043" s="348">
        <v>24.0</v>
      </c>
      <c r="N2043" s="348">
        <v>627.0</v>
      </c>
      <c r="O2043" s="348">
        <v>215.0</v>
      </c>
      <c r="P2043" s="348">
        <v>548.0</v>
      </c>
      <c r="Q2043" s="348">
        <v>23.0</v>
      </c>
      <c r="R2043" s="348">
        <v>151.0</v>
      </c>
      <c r="S2043" s="348">
        <v>252.0</v>
      </c>
      <c r="T2043" s="348">
        <v>545.0</v>
      </c>
      <c r="U2043" s="348">
        <v>438.0</v>
      </c>
      <c r="V2043" s="348">
        <v>260.0</v>
      </c>
      <c r="W2043" s="348">
        <v>637.0</v>
      </c>
      <c r="X2043" s="348">
        <v>116.0</v>
      </c>
      <c r="Y2043" s="348">
        <v>512.0</v>
      </c>
      <c r="Z2043" s="348">
        <v>82.0</v>
      </c>
      <c r="AA2043" s="348">
        <v>191.0</v>
      </c>
      <c r="AB2043" s="348">
        <v>500.0</v>
      </c>
      <c r="AC2043" s="348">
        <v>84.0</v>
      </c>
      <c r="AD2043" s="348">
        <v>68.0</v>
      </c>
      <c r="AE2043" s="348">
        <v>94.0</v>
      </c>
      <c r="AF2043" s="348">
        <v>142.0</v>
      </c>
      <c r="AG2043" s="348">
        <v>26.0</v>
      </c>
      <c r="AH2043" s="348">
        <v>30.0</v>
      </c>
      <c r="AI2043" s="348">
        <v>95.0</v>
      </c>
      <c r="AJ2043" s="353"/>
      <c r="AK2043" s="353"/>
      <c r="AL2043" s="353"/>
      <c r="AM2043" s="353"/>
      <c r="AN2043" s="353"/>
      <c r="AO2043" s="353"/>
      <c r="AP2043" s="353"/>
    </row>
    <row r="2044">
      <c r="A2044" s="345">
        <v>44176.0</v>
      </c>
      <c r="B2044" s="348">
        <v>349.0</v>
      </c>
      <c r="C2044" s="348">
        <v>459.0</v>
      </c>
      <c r="D2044" s="348">
        <v>374.0</v>
      </c>
      <c r="E2044" s="348">
        <v>19.0</v>
      </c>
      <c r="F2044" s="348">
        <v>94.0</v>
      </c>
      <c r="G2044" s="348">
        <v>165.0</v>
      </c>
      <c r="H2044" s="348">
        <v>2900.0</v>
      </c>
      <c r="I2044" s="348">
        <v>45.0</v>
      </c>
      <c r="J2044" s="348">
        <v>1046.0</v>
      </c>
      <c r="K2044" s="348">
        <v>2562.0</v>
      </c>
      <c r="L2044" s="348">
        <v>4791.0</v>
      </c>
      <c r="M2044" s="348">
        <v>24.0</v>
      </c>
      <c r="N2044" s="348">
        <v>631.0</v>
      </c>
      <c r="O2044" s="348">
        <v>220.0</v>
      </c>
      <c r="P2044" s="348">
        <v>550.0</v>
      </c>
      <c r="Q2044" s="348">
        <v>23.0</v>
      </c>
      <c r="R2044" s="348">
        <v>152.0</v>
      </c>
      <c r="S2044" s="348">
        <v>252.0</v>
      </c>
      <c r="T2044" s="348">
        <v>548.0</v>
      </c>
      <c r="U2044" s="348">
        <v>443.0</v>
      </c>
      <c r="V2044" s="348">
        <v>265.0</v>
      </c>
      <c r="W2044" s="348">
        <v>639.0</v>
      </c>
      <c r="X2044" s="348">
        <v>116.0</v>
      </c>
      <c r="Y2044" s="348">
        <v>521.0</v>
      </c>
      <c r="Z2044" s="348">
        <v>85.0</v>
      </c>
      <c r="AA2044" s="348">
        <v>195.0</v>
      </c>
      <c r="AB2044" s="348">
        <v>503.0</v>
      </c>
      <c r="AC2044" s="348">
        <v>84.0</v>
      </c>
      <c r="AD2044" s="348">
        <v>68.0</v>
      </c>
      <c r="AE2044" s="348">
        <v>94.0</v>
      </c>
      <c r="AF2044" s="348">
        <v>142.0</v>
      </c>
      <c r="AG2044" s="348">
        <v>26.0</v>
      </c>
      <c r="AH2044" s="348">
        <v>31.0</v>
      </c>
      <c r="AI2044" s="348">
        <v>95.0</v>
      </c>
      <c r="AJ2044" s="353"/>
      <c r="AK2044" s="353"/>
      <c r="AL2044" s="353"/>
      <c r="AM2044" s="353"/>
      <c r="AN2044" s="353"/>
      <c r="AO2044" s="353"/>
      <c r="AP2044" s="353"/>
    </row>
    <row r="2045">
      <c r="A2045" s="345">
        <v>44177.0</v>
      </c>
      <c r="B2045" s="348">
        <v>350.0</v>
      </c>
      <c r="C2045" s="348">
        <v>461.0</v>
      </c>
      <c r="D2045" s="348">
        <v>376.0</v>
      </c>
      <c r="E2045" s="348">
        <v>19.0</v>
      </c>
      <c r="F2045" s="348">
        <v>96.0</v>
      </c>
      <c r="G2045" s="348">
        <v>166.0</v>
      </c>
      <c r="H2045" s="348">
        <v>2917.0</v>
      </c>
      <c r="I2045" s="348">
        <v>46.0</v>
      </c>
      <c r="J2045" s="348">
        <v>1052.0</v>
      </c>
      <c r="K2045" s="348">
        <v>2587.0</v>
      </c>
      <c r="L2045" s="348">
        <v>4832.0</v>
      </c>
      <c r="M2045" s="348">
        <v>24.0</v>
      </c>
      <c r="N2045" s="348">
        <v>634.0</v>
      </c>
      <c r="O2045" s="348">
        <v>228.0</v>
      </c>
      <c r="P2045" s="348">
        <v>552.0</v>
      </c>
      <c r="Q2045" s="348">
        <v>23.0</v>
      </c>
      <c r="R2045" s="348">
        <v>152.0</v>
      </c>
      <c r="S2045" s="348">
        <v>253.0</v>
      </c>
      <c r="T2045" s="348">
        <v>554.0</v>
      </c>
      <c r="U2045" s="348">
        <v>444.0</v>
      </c>
      <c r="V2045" s="348">
        <v>266.0</v>
      </c>
      <c r="W2045" s="348">
        <v>640.0</v>
      </c>
      <c r="X2045" s="348">
        <v>117.0</v>
      </c>
      <c r="Y2045" s="348">
        <v>527.0</v>
      </c>
      <c r="Z2045" s="348">
        <v>86.0</v>
      </c>
      <c r="AA2045" s="348">
        <v>201.0</v>
      </c>
      <c r="AB2045" s="348">
        <v>507.0</v>
      </c>
      <c r="AC2045" s="348">
        <v>84.0</v>
      </c>
      <c r="AD2045" s="348">
        <v>69.0</v>
      </c>
      <c r="AE2045" s="348">
        <v>94.0</v>
      </c>
      <c r="AF2045" s="348">
        <v>142.0</v>
      </c>
      <c r="AG2045" s="348">
        <v>26.0</v>
      </c>
      <c r="AH2045" s="348">
        <v>33.0</v>
      </c>
      <c r="AI2045" s="348">
        <v>95.0</v>
      </c>
      <c r="AJ2045" s="353"/>
      <c r="AK2045" s="353"/>
      <c r="AL2045" s="353"/>
      <c r="AM2045" s="353"/>
      <c r="AN2045" s="353"/>
      <c r="AO2045" s="353"/>
      <c r="AP2045" s="353"/>
    </row>
    <row r="2046">
      <c r="A2046" s="362">
        <v>44178.0</v>
      </c>
      <c r="B2046" s="348">
        <v>350.0</v>
      </c>
      <c r="C2046" s="348">
        <v>463.0</v>
      </c>
      <c r="D2046" s="348">
        <v>377.0</v>
      </c>
      <c r="E2046" s="348">
        <v>20.0</v>
      </c>
      <c r="F2046" s="348">
        <v>98.0</v>
      </c>
      <c r="G2046" s="348">
        <v>168.0</v>
      </c>
      <c r="H2046" s="348">
        <v>2933.0</v>
      </c>
      <c r="I2046" s="348">
        <v>47.0</v>
      </c>
      <c r="J2046" s="348">
        <v>1057.0</v>
      </c>
      <c r="K2046" s="348">
        <v>2635.0</v>
      </c>
      <c r="L2046" s="348">
        <v>4879.0</v>
      </c>
      <c r="M2046" s="348">
        <v>24.0</v>
      </c>
      <c r="N2046" s="348">
        <v>638.0</v>
      </c>
      <c r="O2046" s="348">
        <v>232.0</v>
      </c>
      <c r="P2046" s="348">
        <v>553.0</v>
      </c>
      <c r="Q2046" s="348">
        <v>31.0</v>
      </c>
      <c r="R2046" s="348">
        <v>155.0</v>
      </c>
      <c r="S2046" s="348">
        <v>255.0</v>
      </c>
      <c r="T2046" s="348">
        <v>557.0</v>
      </c>
      <c r="U2046" s="348">
        <v>445.0</v>
      </c>
      <c r="V2046" s="348">
        <v>269.0</v>
      </c>
      <c r="W2046" s="348">
        <v>640.0</v>
      </c>
      <c r="X2046" s="348">
        <v>117.0</v>
      </c>
      <c r="Y2046" s="348">
        <v>531.0</v>
      </c>
      <c r="Z2046" s="348">
        <v>86.0</v>
      </c>
      <c r="AA2046" s="348">
        <v>205.0</v>
      </c>
      <c r="AB2046" s="348">
        <v>510.0</v>
      </c>
      <c r="AC2046" s="348">
        <v>84.0</v>
      </c>
      <c r="AD2046" s="348">
        <v>69.0</v>
      </c>
      <c r="AE2046" s="348">
        <v>94.0</v>
      </c>
      <c r="AF2046" s="348">
        <v>142.0</v>
      </c>
      <c r="AG2046" s="348">
        <v>26.0</v>
      </c>
      <c r="AH2046" s="348">
        <v>34.0</v>
      </c>
      <c r="AI2046" s="348">
        <v>95.0</v>
      </c>
      <c r="AJ2046" s="353"/>
      <c r="AK2046" s="353"/>
      <c r="AL2046" s="353"/>
      <c r="AM2046" s="353"/>
      <c r="AN2046" s="353"/>
      <c r="AO2046" s="353"/>
      <c r="AP2046" s="353"/>
    </row>
    <row r="2047">
      <c r="A2047" s="345">
        <v>44179.0</v>
      </c>
      <c r="B2047" s="348">
        <v>352.0</v>
      </c>
      <c r="C2047" s="348">
        <v>463.0</v>
      </c>
      <c r="D2047" s="348">
        <v>378.0</v>
      </c>
      <c r="E2047" s="348">
        <v>20.0</v>
      </c>
      <c r="F2047" s="348">
        <v>100.0</v>
      </c>
      <c r="G2047" s="348">
        <v>169.0</v>
      </c>
      <c r="H2047" s="348">
        <v>2950.0</v>
      </c>
      <c r="I2047" s="348">
        <v>47.0</v>
      </c>
      <c r="J2047" s="348">
        <v>1072.0</v>
      </c>
      <c r="K2047" s="348">
        <v>2651.0</v>
      </c>
      <c r="L2047" s="348">
        <v>4920.0</v>
      </c>
      <c r="M2047" s="348">
        <v>24.0</v>
      </c>
      <c r="N2047" s="348">
        <v>642.0</v>
      </c>
      <c r="O2047" s="348">
        <v>234.0</v>
      </c>
      <c r="P2047" s="348">
        <v>555.0</v>
      </c>
      <c r="Q2047" s="348">
        <v>31.0</v>
      </c>
      <c r="R2047" s="348">
        <v>157.0</v>
      </c>
      <c r="S2047" s="348">
        <v>255.0</v>
      </c>
      <c r="T2047" s="348">
        <v>561.0</v>
      </c>
      <c r="U2047" s="348">
        <v>449.0</v>
      </c>
      <c r="V2047" s="348">
        <v>270.0</v>
      </c>
      <c r="W2047" s="348">
        <v>644.0</v>
      </c>
      <c r="X2047" s="348">
        <v>117.0</v>
      </c>
      <c r="Y2047" s="348">
        <v>534.0</v>
      </c>
      <c r="Z2047" s="348">
        <v>86.0</v>
      </c>
      <c r="AA2047" s="348">
        <v>217.0</v>
      </c>
      <c r="AB2047" s="348">
        <v>513.0</v>
      </c>
      <c r="AC2047" s="348">
        <v>84.0</v>
      </c>
      <c r="AD2047" s="348">
        <v>69.0</v>
      </c>
      <c r="AE2047" s="348">
        <v>95.0</v>
      </c>
      <c r="AF2047" s="348">
        <v>142.0</v>
      </c>
      <c r="AG2047" s="348">
        <v>26.0</v>
      </c>
      <c r="AH2047" s="348">
        <v>34.0</v>
      </c>
      <c r="AI2047" s="348">
        <v>95.0</v>
      </c>
      <c r="AJ2047" s="353"/>
      <c r="AK2047" s="353"/>
      <c r="AL2047" s="353"/>
      <c r="AM2047" s="353"/>
      <c r="AN2047" s="353"/>
      <c r="AO2047" s="353"/>
      <c r="AP2047" s="353"/>
    </row>
    <row r="2048">
      <c r="A2048" s="345">
        <v>44180.0</v>
      </c>
      <c r="B2048" s="348">
        <v>354.0</v>
      </c>
      <c r="C2048" s="348">
        <v>468.0</v>
      </c>
      <c r="D2048" s="348">
        <v>381.0</v>
      </c>
      <c r="E2048" s="348">
        <v>21.0</v>
      </c>
      <c r="F2048" s="348">
        <v>100.0</v>
      </c>
      <c r="G2048" s="348">
        <v>172.0</v>
      </c>
      <c r="H2048" s="348">
        <v>2972.0</v>
      </c>
      <c r="I2048" s="348">
        <v>47.0</v>
      </c>
      <c r="J2048" s="348">
        <v>1080.0</v>
      </c>
      <c r="K2048" s="348">
        <v>2674.0</v>
      </c>
      <c r="L2048" s="348">
        <v>4969.0</v>
      </c>
      <c r="M2048" s="348">
        <v>25.0</v>
      </c>
      <c r="N2048" s="348">
        <v>645.0</v>
      </c>
      <c r="O2048" s="348">
        <v>238.0</v>
      </c>
      <c r="P2048" s="348">
        <v>557.0</v>
      </c>
      <c r="Q2048" s="348">
        <v>33.0</v>
      </c>
      <c r="R2048" s="348">
        <v>157.0</v>
      </c>
      <c r="S2048" s="348">
        <v>256.0</v>
      </c>
      <c r="T2048" s="348">
        <v>564.0</v>
      </c>
      <c r="U2048" s="348">
        <v>453.0</v>
      </c>
      <c r="V2048" s="348">
        <v>271.0</v>
      </c>
      <c r="W2048" s="348">
        <v>645.0</v>
      </c>
      <c r="X2048" s="348">
        <v>120.0</v>
      </c>
      <c r="Y2048" s="348">
        <v>535.0</v>
      </c>
      <c r="Z2048" s="348">
        <v>88.0</v>
      </c>
      <c r="AA2048" s="348">
        <v>221.0</v>
      </c>
      <c r="AB2048" s="348">
        <v>516.0</v>
      </c>
      <c r="AC2048" s="348">
        <v>84.0</v>
      </c>
      <c r="AD2048" s="348">
        <v>70.0</v>
      </c>
      <c r="AE2048" s="348">
        <v>98.0</v>
      </c>
      <c r="AF2048" s="348">
        <v>142.0</v>
      </c>
      <c r="AG2048" s="348">
        <v>26.0</v>
      </c>
      <c r="AH2048" s="348">
        <v>34.0</v>
      </c>
      <c r="AI2048" s="348">
        <v>95.0</v>
      </c>
      <c r="AJ2048" s="353"/>
      <c r="AK2048" s="353"/>
      <c r="AL2048" s="353"/>
      <c r="AM2048" s="353"/>
      <c r="AN2048" s="353"/>
      <c r="AO2048" s="353"/>
      <c r="AP2048" s="353"/>
    </row>
    <row r="2049">
      <c r="A2049" s="362">
        <v>44181.0</v>
      </c>
      <c r="B2049" s="348">
        <v>354.0</v>
      </c>
      <c r="C2049" s="348">
        <v>470.0</v>
      </c>
      <c r="D2049" s="348">
        <v>382.0</v>
      </c>
      <c r="E2049" s="348">
        <v>24.0</v>
      </c>
      <c r="F2049" s="348">
        <v>100.0</v>
      </c>
      <c r="G2049" s="348">
        <v>175.0</v>
      </c>
      <c r="H2049" s="348">
        <v>2994.0</v>
      </c>
      <c r="I2049" s="348">
        <v>47.0</v>
      </c>
      <c r="J2049" s="348">
        <v>1081.0</v>
      </c>
      <c r="K2049" s="348">
        <v>2698.0</v>
      </c>
      <c r="L2049" s="348">
        <v>5016.0</v>
      </c>
      <c r="M2049" s="348">
        <v>25.0</v>
      </c>
      <c r="N2049" s="348">
        <v>653.0</v>
      </c>
      <c r="O2049" s="348">
        <v>238.0</v>
      </c>
      <c r="P2049" s="348">
        <v>557.0</v>
      </c>
      <c r="Q2049" s="348">
        <v>33.0</v>
      </c>
      <c r="R2049" s="348">
        <v>158.0</v>
      </c>
      <c r="S2049" s="348">
        <v>256.0</v>
      </c>
      <c r="T2049" s="348">
        <v>569.0</v>
      </c>
      <c r="U2049" s="348">
        <v>454.0</v>
      </c>
      <c r="V2049" s="348">
        <v>272.0</v>
      </c>
      <c r="W2049" s="348">
        <v>645.0</v>
      </c>
      <c r="X2049" s="348">
        <v>120.0</v>
      </c>
      <c r="Y2049" s="348">
        <v>537.0</v>
      </c>
      <c r="Z2049" s="348">
        <v>89.0</v>
      </c>
      <c r="AA2049" s="348">
        <v>229.0</v>
      </c>
      <c r="AB2049" s="348">
        <v>520.0</v>
      </c>
      <c r="AC2049" s="348">
        <v>84.0</v>
      </c>
      <c r="AD2049" s="348">
        <v>70.0</v>
      </c>
      <c r="AE2049" s="348">
        <v>98.0</v>
      </c>
      <c r="AF2049" s="348">
        <v>142.0</v>
      </c>
      <c r="AG2049" s="348">
        <v>26.0</v>
      </c>
      <c r="AH2049" s="348">
        <v>36.0</v>
      </c>
      <c r="AI2049" s="348">
        <v>96.0</v>
      </c>
      <c r="AJ2049" s="353"/>
      <c r="AK2049" s="353"/>
      <c r="AL2049" s="353"/>
      <c r="AM2049" s="353"/>
      <c r="AN2049" s="353"/>
      <c r="AO2049" s="353"/>
      <c r="AP2049" s="353"/>
    </row>
    <row r="2050">
      <c r="A2050" s="345">
        <v>44182.0</v>
      </c>
      <c r="B2050" s="348">
        <v>354.0</v>
      </c>
      <c r="C2050" s="348">
        <v>472.0</v>
      </c>
      <c r="D2050" s="348">
        <v>384.0</v>
      </c>
      <c r="E2050" s="348">
        <v>24.0</v>
      </c>
      <c r="F2050" s="348">
        <v>102.0</v>
      </c>
      <c r="G2050" s="348">
        <v>177.0</v>
      </c>
      <c r="H2050" s="348">
        <v>3014.0</v>
      </c>
      <c r="I2050" s="348">
        <v>47.0</v>
      </c>
      <c r="J2050" s="348">
        <v>1092.0</v>
      </c>
      <c r="K2050" s="348">
        <v>2728.0</v>
      </c>
      <c r="L2050" s="348">
        <v>5055.0</v>
      </c>
      <c r="M2050" s="348">
        <v>25.0</v>
      </c>
      <c r="N2050" s="348">
        <v>658.0</v>
      </c>
      <c r="O2050" s="348">
        <v>241.0</v>
      </c>
      <c r="P2050" s="348">
        <v>559.0</v>
      </c>
      <c r="Q2050" s="348">
        <v>33.0</v>
      </c>
      <c r="R2050" s="348">
        <v>158.0</v>
      </c>
      <c r="S2050" s="348">
        <v>257.0</v>
      </c>
      <c r="T2050" s="348">
        <v>570.0</v>
      </c>
      <c r="U2050" s="348">
        <v>455.0</v>
      </c>
      <c r="V2050" s="348">
        <v>273.0</v>
      </c>
      <c r="W2050" s="348">
        <v>646.0</v>
      </c>
      <c r="X2050" s="348">
        <v>121.0</v>
      </c>
      <c r="Y2050" s="348">
        <v>541.0</v>
      </c>
      <c r="Z2050" s="348">
        <v>91.0</v>
      </c>
      <c r="AA2050" s="348">
        <v>232.0</v>
      </c>
      <c r="AB2050" s="348">
        <v>525.0</v>
      </c>
      <c r="AC2050" s="348">
        <v>84.0</v>
      </c>
      <c r="AD2050" s="348">
        <v>70.0</v>
      </c>
      <c r="AE2050" s="348">
        <v>98.0</v>
      </c>
      <c r="AF2050" s="348">
        <v>146.0</v>
      </c>
      <c r="AG2050" s="348">
        <v>26.0</v>
      </c>
      <c r="AH2050" s="348">
        <v>36.0</v>
      </c>
      <c r="AI2050" s="348">
        <v>96.0</v>
      </c>
      <c r="AJ2050" s="353"/>
      <c r="AK2050" s="353"/>
      <c r="AL2050" s="353"/>
      <c r="AM2050" s="353"/>
      <c r="AN2050" s="353"/>
      <c r="AO2050" s="353"/>
      <c r="AP2050" s="353"/>
    </row>
    <row r="2051">
      <c r="A2051" s="345">
        <v>44183.0</v>
      </c>
      <c r="B2051" s="348">
        <v>354.0</v>
      </c>
      <c r="C2051" s="348">
        <v>476.0</v>
      </c>
      <c r="D2051" s="348">
        <v>384.0</v>
      </c>
      <c r="E2051" s="348">
        <v>25.0</v>
      </c>
      <c r="F2051" s="348">
        <v>103.0</v>
      </c>
      <c r="G2051" s="348">
        <v>179.0</v>
      </c>
      <c r="H2051" s="348">
        <v>3033.0</v>
      </c>
      <c r="I2051" s="348">
        <v>48.0</v>
      </c>
      <c r="J2051" s="348">
        <v>1093.0</v>
      </c>
      <c r="K2051" s="348">
        <v>2746.0</v>
      </c>
      <c r="L2051" s="348">
        <v>5102.0</v>
      </c>
      <c r="M2051" s="348">
        <v>25.0</v>
      </c>
      <c r="N2051" s="348">
        <v>661.0</v>
      </c>
      <c r="O2051" s="348">
        <v>241.0</v>
      </c>
      <c r="P2051" s="348">
        <v>561.0</v>
      </c>
      <c r="Q2051" s="348">
        <v>33.0</v>
      </c>
      <c r="R2051" s="348">
        <v>160.0</v>
      </c>
      <c r="S2051" s="348">
        <v>257.0</v>
      </c>
      <c r="T2051" s="348">
        <v>571.0</v>
      </c>
      <c r="U2051" s="348">
        <v>457.0</v>
      </c>
      <c r="V2051" s="348">
        <v>277.0</v>
      </c>
      <c r="W2051" s="348">
        <v>647.0</v>
      </c>
      <c r="X2051" s="348">
        <v>122.0</v>
      </c>
      <c r="Y2051" s="348">
        <v>543.0</v>
      </c>
      <c r="Z2051" s="348">
        <v>93.0</v>
      </c>
      <c r="AA2051" s="348">
        <v>233.0</v>
      </c>
      <c r="AB2051" s="348">
        <v>534.0</v>
      </c>
      <c r="AC2051" s="348">
        <v>84.0</v>
      </c>
      <c r="AD2051" s="348">
        <v>70.0</v>
      </c>
      <c r="AE2051" s="348">
        <v>98.0</v>
      </c>
      <c r="AF2051" s="348">
        <v>146.0</v>
      </c>
      <c r="AG2051" s="348">
        <v>26.0</v>
      </c>
      <c r="AH2051" s="348">
        <v>36.0</v>
      </c>
      <c r="AI2051" s="348">
        <v>96.0</v>
      </c>
      <c r="AJ2051" s="353"/>
      <c r="AK2051" s="353"/>
      <c r="AL2051" s="353"/>
      <c r="AM2051" s="353"/>
      <c r="AN2051" s="353"/>
      <c r="AO2051" s="353"/>
      <c r="AP2051" s="353"/>
    </row>
    <row r="2052">
      <c r="A2052" s="362">
        <v>44184.0</v>
      </c>
      <c r="B2052" s="348">
        <v>354.0</v>
      </c>
      <c r="C2052" s="348">
        <v>477.0</v>
      </c>
      <c r="D2052" s="348">
        <v>390.0</v>
      </c>
      <c r="E2052" s="348">
        <v>26.0</v>
      </c>
      <c r="F2052" s="348">
        <v>105.0</v>
      </c>
      <c r="G2052" s="348">
        <v>182.0</v>
      </c>
      <c r="H2052" s="348">
        <v>3053.0</v>
      </c>
      <c r="I2052" s="348">
        <v>48.0</v>
      </c>
      <c r="J2052" s="348">
        <v>1094.0</v>
      </c>
      <c r="K2052" s="348">
        <v>2770.0</v>
      </c>
      <c r="L2052" s="348">
        <v>5150.0</v>
      </c>
      <c r="M2052" s="348">
        <v>25.0</v>
      </c>
      <c r="N2052" s="348">
        <v>667.0</v>
      </c>
      <c r="O2052" s="348">
        <v>243.0</v>
      </c>
      <c r="P2052" s="348">
        <v>563.0</v>
      </c>
      <c r="Q2052" s="348">
        <v>33.0</v>
      </c>
      <c r="R2052" s="348">
        <v>160.0</v>
      </c>
      <c r="S2052" s="348">
        <v>258.0</v>
      </c>
      <c r="T2052" s="348">
        <v>574.0</v>
      </c>
      <c r="U2052" s="348">
        <v>462.0</v>
      </c>
      <c r="V2052" s="348">
        <v>279.0</v>
      </c>
      <c r="W2052" s="348">
        <v>649.0</v>
      </c>
      <c r="X2052" s="348">
        <v>123.0</v>
      </c>
      <c r="Y2052" s="348">
        <v>547.0</v>
      </c>
      <c r="Z2052" s="348">
        <v>93.0</v>
      </c>
      <c r="AA2052" s="348">
        <v>238.0</v>
      </c>
      <c r="AB2052" s="348">
        <v>538.0</v>
      </c>
      <c r="AC2052" s="348">
        <v>86.0</v>
      </c>
      <c r="AD2052" s="348">
        <v>70.0</v>
      </c>
      <c r="AE2052" s="348">
        <v>98.0</v>
      </c>
      <c r="AF2052" s="348">
        <v>146.0</v>
      </c>
      <c r="AG2052" s="348">
        <v>26.0</v>
      </c>
      <c r="AH2052" s="348">
        <v>36.0</v>
      </c>
      <c r="AI2052" s="348">
        <v>96.0</v>
      </c>
      <c r="AJ2052" s="353"/>
      <c r="AK2052" s="353"/>
      <c r="AL2052" s="353"/>
      <c r="AM2052" s="353"/>
      <c r="AN2052" s="353"/>
      <c r="AO2052" s="353"/>
      <c r="AP2052" s="353"/>
    </row>
    <row r="2053">
      <c r="A2053" s="362">
        <v>44185.0</v>
      </c>
      <c r="B2053" s="348">
        <v>355.0</v>
      </c>
      <c r="C2053" s="348">
        <v>481.0</v>
      </c>
      <c r="D2053" s="348">
        <v>390.0</v>
      </c>
      <c r="E2053" s="348">
        <v>27.0</v>
      </c>
      <c r="F2053" s="348">
        <v>107.0</v>
      </c>
      <c r="G2053" s="348">
        <v>190.0</v>
      </c>
      <c r="H2053" s="348">
        <v>3072.0</v>
      </c>
      <c r="I2053" s="348">
        <v>49.0</v>
      </c>
      <c r="J2053" s="348">
        <v>1095.0</v>
      </c>
      <c r="K2053" s="348">
        <v>2843.0</v>
      </c>
      <c r="L2053" s="348">
        <v>5210.0</v>
      </c>
      <c r="M2053" s="348">
        <v>25.0</v>
      </c>
      <c r="N2053" s="348">
        <v>677.0</v>
      </c>
      <c r="O2053" s="348">
        <v>248.0</v>
      </c>
      <c r="P2053" s="348">
        <v>565.0</v>
      </c>
      <c r="Q2053" s="348">
        <v>34.0</v>
      </c>
      <c r="R2053" s="348">
        <v>160.0</v>
      </c>
      <c r="S2053" s="348">
        <v>258.0</v>
      </c>
      <c r="T2053" s="348">
        <v>579.0</v>
      </c>
      <c r="U2053" s="348">
        <v>467.0</v>
      </c>
      <c r="V2053" s="348">
        <v>284.0</v>
      </c>
      <c r="W2053" s="348">
        <v>653.0</v>
      </c>
      <c r="X2053" s="348">
        <v>124.0</v>
      </c>
      <c r="Y2053" s="348">
        <v>552.0</v>
      </c>
      <c r="Z2053" s="348">
        <v>95.0</v>
      </c>
      <c r="AA2053" s="348">
        <v>240.0</v>
      </c>
      <c r="AB2053" s="348">
        <v>540.0</v>
      </c>
      <c r="AC2053" s="348">
        <v>86.0</v>
      </c>
      <c r="AD2053" s="348">
        <v>70.0</v>
      </c>
      <c r="AE2053" s="348">
        <v>98.0</v>
      </c>
      <c r="AF2053" s="348">
        <v>146.0</v>
      </c>
      <c r="AG2053" s="348">
        <v>26.0</v>
      </c>
      <c r="AH2053" s="348">
        <v>38.0</v>
      </c>
      <c r="AI2053" s="348">
        <v>96.0</v>
      </c>
      <c r="AJ2053" s="353"/>
      <c r="AK2053" s="353"/>
      <c r="AL2053" s="353"/>
      <c r="AM2053" s="353"/>
      <c r="AN2053" s="353"/>
      <c r="AO2053" s="353"/>
      <c r="AP2053" s="353"/>
    </row>
    <row r="2054">
      <c r="A2054" s="362">
        <v>44186.0</v>
      </c>
      <c r="B2054" s="348">
        <v>355.0</v>
      </c>
      <c r="C2054" s="348">
        <v>482.0</v>
      </c>
      <c r="D2054" s="348">
        <v>397.0</v>
      </c>
      <c r="E2054" s="348">
        <v>27.0</v>
      </c>
      <c r="F2054" s="348">
        <v>108.0</v>
      </c>
      <c r="G2054" s="348">
        <v>197.0</v>
      </c>
      <c r="H2054" s="348">
        <v>3087.0</v>
      </c>
      <c r="I2054" s="348">
        <v>49.0</v>
      </c>
      <c r="J2054" s="348">
        <v>1099.0</v>
      </c>
      <c r="K2054" s="348">
        <v>2927.0</v>
      </c>
      <c r="L2054" s="348">
        <v>5254.0</v>
      </c>
      <c r="M2054" s="348">
        <v>25.0</v>
      </c>
      <c r="N2054" s="348">
        <v>682.0</v>
      </c>
      <c r="O2054" s="348">
        <v>251.0</v>
      </c>
      <c r="P2054" s="348">
        <v>568.0</v>
      </c>
      <c r="Q2054" s="348">
        <v>35.0</v>
      </c>
      <c r="R2054" s="348">
        <v>160.0</v>
      </c>
      <c r="S2054" s="348">
        <v>260.0</v>
      </c>
      <c r="T2054" s="348">
        <v>581.0</v>
      </c>
      <c r="U2054" s="348">
        <v>472.0</v>
      </c>
      <c r="V2054" s="348">
        <v>289.0</v>
      </c>
      <c r="W2054" s="348">
        <v>655.0</v>
      </c>
      <c r="X2054" s="348">
        <v>124.0</v>
      </c>
      <c r="Y2054" s="348">
        <v>559.0</v>
      </c>
      <c r="Z2054" s="348">
        <v>96.0</v>
      </c>
      <c r="AA2054" s="348">
        <v>240.0</v>
      </c>
      <c r="AB2054" s="348">
        <v>544.0</v>
      </c>
      <c r="AC2054" s="348">
        <v>86.0</v>
      </c>
      <c r="AD2054" s="348">
        <v>70.0</v>
      </c>
      <c r="AE2054" s="348">
        <v>98.0</v>
      </c>
      <c r="AF2054" s="348">
        <v>146.0</v>
      </c>
      <c r="AG2054" s="348">
        <v>26.0</v>
      </c>
      <c r="AH2054" s="348">
        <v>40.0</v>
      </c>
      <c r="AI2054" s="348">
        <v>96.0</v>
      </c>
      <c r="AJ2054" s="353"/>
      <c r="AK2054" s="353"/>
      <c r="AL2054" s="353"/>
      <c r="AM2054" s="353"/>
      <c r="AN2054" s="353"/>
      <c r="AO2054" s="353"/>
      <c r="AP2054" s="353"/>
    </row>
    <row r="2055">
      <c r="A2055" s="362">
        <v>44187.0</v>
      </c>
      <c r="B2055" s="348">
        <v>355.0</v>
      </c>
      <c r="C2055" s="348">
        <v>483.0</v>
      </c>
      <c r="D2055" s="348">
        <v>397.0</v>
      </c>
      <c r="E2055" s="348">
        <v>28.0</v>
      </c>
      <c r="F2055" s="348">
        <v>109.0</v>
      </c>
      <c r="G2055" s="348">
        <v>206.0</v>
      </c>
      <c r="H2055" s="348">
        <v>3101.0</v>
      </c>
      <c r="I2055" s="348">
        <v>49.0</v>
      </c>
      <c r="J2055" s="348">
        <v>1102.0</v>
      </c>
      <c r="K2055" s="348">
        <v>2972.0</v>
      </c>
      <c r="L2055" s="348">
        <v>5303.0</v>
      </c>
      <c r="M2055" s="348">
        <v>26.0</v>
      </c>
      <c r="N2055" s="348">
        <v>688.0</v>
      </c>
      <c r="O2055" s="348">
        <v>252.0</v>
      </c>
      <c r="P2055" s="348">
        <v>571.0</v>
      </c>
      <c r="Q2055" s="348">
        <v>38.0</v>
      </c>
      <c r="R2055" s="348">
        <v>162.0</v>
      </c>
      <c r="S2055" s="348">
        <v>262.0</v>
      </c>
      <c r="T2055" s="348">
        <v>583.0</v>
      </c>
      <c r="U2055" s="348">
        <v>482.0</v>
      </c>
      <c r="V2055" s="348">
        <v>289.0</v>
      </c>
      <c r="W2055" s="348">
        <v>660.0</v>
      </c>
      <c r="X2055" s="348">
        <v>127.0</v>
      </c>
      <c r="Y2055" s="348">
        <v>564.0</v>
      </c>
      <c r="Z2055" s="348">
        <v>97.0</v>
      </c>
      <c r="AA2055" s="348">
        <v>241.0</v>
      </c>
      <c r="AB2055" s="348">
        <v>545.0</v>
      </c>
      <c r="AC2055" s="348">
        <v>87.0</v>
      </c>
      <c r="AD2055" s="348">
        <v>70.0</v>
      </c>
      <c r="AE2055" s="348">
        <v>98.0</v>
      </c>
      <c r="AF2055" s="348">
        <v>146.0</v>
      </c>
      <c r="AG2055" s="348">
        <v>26.0</v>
      </c>
      <c r="AH2055" s="348">
        <v>41.0</v>
      </c>
      <c r="AI2055" s="348">
        <v>97.0</v>
      </c>
      <c r="AJ2055" s="353"/>
      <c r="AK2055" s="353"/>
      <c r="AL2055" s="353"/>
      <c r="AM2055" s="353"/>
      <c r="AN2055" s="353"/>
      <c r="AO2055" s="353"/>
      <c r="AP2055" s="353"/>
    </row>
    <row r="2056">
      <c r="A2056" s="362">
        <v>44188.0</v>
      </c>
      <c r="B2056" s="355">
        <v>357.0</v>
      </c>
      <c r="C2056" s="355">
        <v>485.0</v>
      </c>
      <c r="D2056" s="355">
        <v>403.0</v>
      </c>
      <c r="E2056" s="355">
        <v>28.0</v>
      </c>
      <c r="F2056" s="355">
        <v>111.0</v>
      </c>
      <c r="G2056" s="355">
        <v>206.0</v>
      </c>
      <c r="H2056" s="356">
        <v>3116.0</v>
      </c>
      <c r="I2056" s="355">
        <v>51.0</v>
      </c>
      <c r="J2056" s="356">
        <v>1104.0</v>
      </c>
      <c r="K2056" s="348">
        <v>3003.0</v>
      </c>
      <c r="L2056" s="356">
        <v>5353.0</v>
      </c>
      <c r="M2056" s="355">
        <v>26.0</v>
      </c>
      <c r="N2056" s="355">
        <v>693.0</v>
      </c>
      <c r="O2056" s="355">
        <v>254.0</v>
      </c>
      <c r="P2056" s="355">
        <v>573.0</v>
      </c>
      <c r="Q2056" s="355">
        <v>39.0</v>
      </c>
      <c r="R2056" s="355">
        <v>162.0</v>
      </c>
      <c r="S2056" s="355">
        <v>263.0</v>
      </c>
      <c r="T2056" s="355">
        <v>586.0</v>
      </c>
      <c r="U2056" s="355">
        <v>487.0</v>
      </c>
      <c r="V2056" s="355">
        <v>291.0</v>
      </c>
      <c r="W2056" s="355">
        <v>664.0</v>
      </c>
      <c r="X2056" s="355">
        <v>130.0</v>
      </c>
      <c r="Y2056" s="355">
        <v>565.0</v>
      </c>
      <c r="Z2056" s="355">
        <v>98.0</v>
      </c>
      <c r="AA2056" s="355">
        <v>242.0</v>
      </c>
      <c r="AB2056" s="355">
        <v>548.0</v>
      </c>
      <c r="AC2056" s="355">
        <v>87.0</v>
      </c>
      <c r="AD2056" s="355">
        <v>70.0</v>
      </c>
      <c r="AE2056" s="355">
        <v>99.0</v>
      </c>
      <c r="AF2056" s="355">
        <v>146.0</v>
      </c>
      <c r="AG2056" s="355">
        <v>27.0</v>
      </c>
      <c r="AH2056" s="355">
        <v>42.0</v>
      </c>
      <c r="AI2056" s="355">
        <v>99.0</v>
      </c>
      <c r="AJ2056" s="353"/>
      <c r="AK2056" s="353"/>
      <c r="AL2056" s="353"/>
      <c r="AM2056" s="353"/>
      <c r="AN2056" s="353"/>
      <c r="AO2056" s="353"/>
      <c r="AP2056" s="353"/>
    </row>
    <row r="2057">
      <c r="A2057" s="345">
        <v>44189.0</v>
      </c>
      <c r="B2057" s="348">
        <v>357.0</v>
      </c>
      <c r="C2057" s="348">
        <v>488.0</v>
      </c>
      <c r="D2057" s="348">
        <v>403.0</v>
      </c>
      <c r="E2057" s="348">
        <v>28.0</v>
      </c>
      <c r="F2057" s="348">
        <v>111.0</v>
      </c>
      <c r="G2057" s="348">
        <v>214.0</v>
      </c>
      <c r="H2057" s="348">
        <v>3132.0</v>
      </c>
      <c r="I2057" s="348">
        <v>51.0</v>
      </c>
      <c r="J2057" s="348">
        <v>1114.0</v>
      </c>
      <c r="K2057" s="348">
        <v>3056.0</v>
      </c>
      <c r="L2057" s="348">
        <v>5399.0</v>
      </c>
      <c r="M2057" s="348">
        <v>26.0</v>
      </c>
      <c r="N2057" s="348">
        <v>699.0</v>
      </c>
      <c r="O2057" s="348">
        <v>257.0</v>
      </c>
      <c r="P2057" s="348">
        <v>575.0</v>
      </c>
      <c r="Q2057" s="348">
        <v>42.0</v>
      </c>
      <c r="R2057" s="348">
        <v>163.0</v>
      </c>
      <c r="S2057" s="348">
        <v>264.0</v>
      </c>
      <c r="T2057" s="348">
        <v>590.0</v>
      </c>
      <c r="U2057" s="348">
        <v>487.0</v>
      </c>
      <c r="V2057" s="348">
        <v>293.0</v>
      </c>
      <c r="W2057" s="348">
        <v>669.0</v>
      </c>
      <c r="X2057" s="348">
        <v>130.0</v>
      </c>
      <c r="Y2057" s="348">
        <v>569.0</v>
      </c>
      <c r="Z2057" s="348">
        <v>101.0</v>
      </c>
      <c r="AA2057" s="348">
        <v>243.0</v>
      </c>
      <c r="AB2057" s="348">
        <v>552.0</v>
      </c>
      <c r="AC2057" s="348">
        <v>87.0</v>
      </c>
      <c r="AD2057" s="348">
        <v>71.0</v>
      </c>
      <c r="AE2057" s="348">
        <v>99.0</v>
      </c>
      <c r="AF2057" s="348">
        <v>146.0</v>
      </c>
      <c r="AG2057" s="348">
        <v>30.0</v>
      </c>
      <c r="AH2057" s="348">
        <v>42.0</v>
      </c>
      <c r="AI2057" s="348">
        <v>101.0</v>
      </c>
      <c r="AJ2057" s="353"/>
      <c r="AK2057" s="353"/>
      <c r="AL2057" s="353"/>
      <c r="AM2057" s="353"/>
      <c r="AN2057" s="353"/>
      <c r="AO2057" s="353"/>
      <c r="AP2057" s="353"/>
    </row>
    <row r="2058">
      <c r="A2058" s="345">
        <v>44190.0</v>
      </c>
      <c r="B2058" s="348">
        <v>357.0</v>
      </c>
      <c r="C2058" s="348">
        <v>493.0</v>
      </c>
      <c r="D2058" s="348">
        <v>408.0</v>
      </c>
      <c r="E2058" s="348">
        <v>30.0</v>
      </c>
      <c r="F2058" s="348">
        <v>113.0</v>
      </c>
      <c r="G2058" s="348">
        <v>226.0</v>
      </c>
      <c r="H2058" s="348">
        <v>3153.0</v>
      </c>
      <c r="I2058" s="348">
        <v>51.0</v>
      </c>
      <c r="J2058" s="348">
        <v>1114.0</v>
      </c>
      <c r="K2058" s="348">
        <v>3147.0</v>
      </c>
      <c r="L2058" s="348">
        <v>5477.0</v>
      </c>
      <c r="M2058" s="348">
        <v>26.0</v>
      </c>
      <c r="N2058" s="348">
        <v>709.0</v>
      </c>
      <c r="O2058" s="348">
        <v>259.0</v>
      </c>
      <c r="P2058" s="348">
        <v>577.0</v>
      </c>
      <c r="Q2058" s="348">
        <v>45.0</v>
      </c>
      <c r="R2058" s="348">
        <v>163.0</v>
      </c>
      <c r="S2058" s="348">
        <v>265.0</v>
      </c>
      <c r="T2058" s="348">
        <v>596.0</v>
      </c>
      <c r="U2058" s="348">
        <v>488.0</v>
      </c>
      <c r="V2058" s="348">
        <v>294.0</v>
      </c>
      <c r="W2058" s="348">
        <v>670.0</v>
      </c>
      <c r="X2058" s="348">
        <v>131.0</v>
      </c>
      <c r="Y2058" s="348">
        <v>571.0</v>
      </c>
      <c r="Z2058" s="348">
        <v>102.0</v>
      </c>
      <c r="AA2058" s="348">
        <v>247.0</v>
      </c>
      <c r="AB2058" s="348">
        <v>559.0</v>
      </c>
      <c r="AC2058" s="348">
        <v>87.0</v>
      </c>
      <c r="AD2058" s="348">
        <v>71.0</v>
      </c>
      <c r="AE2058" s="348">
        <v>99.0</v>
      </c>
      <c r="AF2058" s="348">
        <v>146.0</v>
      </c>
      <c r="AG2058" s="348">
        <v>30.0</v>
      </c>
      <c r="AH2058" s="348">
        <v>42.0</v>
      </c>
      <c r="AI2058" s="348">
        <v>101.0</v>
      </c>
      <c r="AJ2058" s="353"/>
      <c r="AK2058" s="353"/>
      <c r="AL2058" s="353"/>
      <c r="AM2058" s="353"/>
      <c r="AN2058" s="353"/>
      <c r="AO2058" s="353"/>
      <c r="AP2058" s="353"/>
    </row>
    <row r="2059">
      <c r="A2059" s="362">
        <v>44191.0</v>
      </c>
      <c r="B2059" s="348">
        <v>358.0</v>
      </c>
      <c r="C2059" s="348">
        <v>497.0</v>
      </c>
      <c r="D2059" s="348">
        <v>410.0</v>
      </c>
      <c r="E2059" s="348">
        <v>31.0</v>
      </c>
      <c r="F2059" s="348">
        <v>114.0</v>
      </c>
      <c r="G2059" s="348">
        <v>232.0</v>
      </c>
      <c r="H2059" s="348">
        <v>3167.0</v>
      </c>
      <c r="I2059" s="348">
        <v>52.0</v>
      </c>
      <c r="J2059" s="348">
        <v>1114.0</v>
      </c>
      <c r="K2059" s="348">
        <v>3167.0</v>
      </c>
      <c r="L2059" s="348">
        <v>5535.0</v>
      </c>
      <c r="M2059" s="348">
        <v>26.0</v>
      </c>
      <c r="N2059" s="348">
        <v>718.0</v>
      </c>
      <c r="O2059" s="348">
        <v>261.0</v>
      </c>
      <c r="P2059" s="348">
        <v>578.0</v>
      </c>
      <c r="Q2059" s="348">
        <v>45.0</v>
      </c>
      <c r="R2059" s="348">
        <v>165.0</v>
      </c>
      <c r="S2059" s="348">
        <v>266.0</v>
      </c>
      <c r="T2059" s="348">
        <v>599.0</v>
      </c>
      <c r="U2059" s="348">
        <v>490.0</v>
      </c>
      <c r="V2059" s="348">
        <v>295.0</v>
      </c>
      <c r="W2059" s="348">
        <v>670.0</v>
      </c>
      <c r="X2059" s="348">
        <v>131.0</v>
      </c>
      <c r="Y2059" s="348">
        <v>575.0</v>
      </c>
      <c r="Z2059" s="348">
        <v>103.0</v>
      </c>
      <c r="AA2059" s="348">
        <v>250.0</v>
      </c>
      <c r="AB2059" s="348">
        <v>567.0</v>
      </c>
      <c r="AC2059" s="348">
        <v>87.0</v>
      </c>
      <c r="AD2059" s="348">
        <v>71.0</v>
      </c>
      <c r="AE2059" s="348">
        <v>99.0</v>
      </c>
      <c r="AF2059" s="348">
        <v>146.0</v>
      </c>
      <c r="AG2059" s="348">
        <v>31.0</v>
      </c>
      <c r="AH2059" s="348">
        <v>43.0</v>
      </c>
      <c r="AI2059" s="348">
        <v>101.0</v>
      </c>
      <c r="AJ2059" s="353"/>
      <c r="AK2059" s="353"/>
      <c r="AL2059" s="353"/>
      <c r="AM2059" s="353"/>
      <c r="AN2059" s="353"/>
      <c r="AO2059" s="353"/>
      <c r="AP2059" s="353"/>
    </row>
    <row r="2060">
      <c r="A2060" s="345">
        <v>44192.0</v>
      </c>
      <c r="B2060" s="348">
        <v>358.0</v>
      </c>
      <c r="C2060" s="348">
        <v>500.0</v>
      </c>
      <c r="D2060" s="348">
        <v>410.0</v>
      </c>
      <c r="E2060" s="348">
        <v>32.0</v>
      </c>
      <c r="F2060" s="348">
        <v>115.0</v>
      </c>
      <c r="G2060" s="348">
        <v>235.0</v>
      </c>
      <c r="H2060" s="348">
        <v>3189.0</v>
      </c>
      <c r="I2060" s="348">
        <v>52.0</v>
      </c>
      <c r="J2060" s="348">
        <v>1157.0</v>
      </c>
      <c r="K2060" s="348">
        <v>3247.0</v>
      </c>
      <c r="L2060" s="348">
        <v>5583.0</v>
      </c>
      <c r="M2060" s="348">
        <v>26.0</v>
      </c>
      <c r="N2060" s="348">
        <v>721.0</v>
      </c>
      <c r="O2060" s="348">
        <v>265.0</v>
      </c>
      <c r="P2060" s="348">
        <v>578.0</v>
      </c>
      <c r="Q2060" s="348">
        <v>51.0</v>
      </c>
      <c r="R2060" s="348">
        <v>166.0</v>
      </c>
      <c r="S2060" s="348">
        <v>270.0</v>
      </c>
      <c r="T2060" s="348">
        <v>603.0</v>
      </c>
      <c r="U2060" s="348">
        <v>494.0</v>
      </c>
      <c r="V2060" s="348">
        <v>298.0</v>
      </c>
      <c r="W2060" s="348">
        <v>672.0</v>
      </c>
      <c r="X2060" s="348">
        <v>131.0</v>
      </c>
      <c r="Y2060" s="348">
        <v>578.0</v>
      </c>
      <c r="Z2060" s="348">
        <v>104.0</v>
      </c>
      <c r="AA2060" s="348">
        <v>254.0</v>
      </c>
      <c r="AB2060" s="348">
        <v>569.0</v>
      </c>
      <c r="AC2060" s="348">
        <v>87.0</v>
      </c>
      <c r="AD2060" s="348">
        <v>71.0</v>
      </c>
      <c r="AE2060" s="348">
        <v>99.0</v>
      </c>
      <c r="AF2060" s="348">
        <v>146.0</v>
      </c>
      <c r="AG2060" s="348">
        <v>32.0</v>
      </c>
      <c r="AH2060" s="348">
        <v>43.0</v>
      </c>
      <c r="AI2060" s="348">
        <v>101.0</v>
      </c>
      <c r="AJ2060" s="353"/>
      <c r="AK2060" s="353"/>
      <c r="AL2060" s="353"/>
      <c r="AM2060" s="353"/>
      <c r="AN2060" s="353"/>
      <c r="AO2060" s="353"/>
      <c r="AP2060" s="353"/>
    </row>
    <row r="2061">
      <c r="A2061" s="345">
        <v>44193.0</v>
      </c>
      <c r="B2061" s="348">
        <v>358.0</v>
      </c>
      <c r="C2061" s="348">
        <v>504.0</v>
      </c>
      <c r="D2061" s="348">
        <v>413.0</v>
      </c>
      <c r="E2061" s="348">
        <v>32.0</v>
      </c>
      <c r="F2061" s="348">
        <v>116.0</v>
      </c>
      <c r="G2061" s="348">
        <v>239.0</v>
      </c>
      <c r="H2061" s="348">
        <v>3210.0</v>
      </c>
      <c r="I2061" s="348">
        <v>52.0</v>
      </c>
      <c r="J2061" s="348">
        <v>1157.0</v>
      </c>
      <c r="K2061" s="348">
        <v>3331.0</v>
      </c>
      <c r="L2061" s="348">
        <v>5637.0</v>
      </c>
      <c r="M2061" s="348">
        <v>26.0</v>
      </c>
      <c r="N2061" s="348">
        <v>727.0</v>
      </c>
      <c r="O2061" s="348">
        <v>266.0</v>
      </c>
      <c r="P2061" s="348">
        <v>579.0</v>
      </c>
      <c r="Q2061" s="348">
        <v>51.0</v>
      </c>
      <c r="R2061" s="348">
        <v>169.0</v>
      </c>
      <c r="S2061" s="348">
        <v>270.0</v>
      </c>
      <c r="T2061" s="348">
        <v>605.0</v>
      </c>
      <c r="U2061" s="348">
        <v>494.0</v>
      </c>
      <c r="V2061" s="348">
        <v>301.0</v>
      </c>
      <c r="W2061" s="348">
        <v>674.0</v>
      </c>
      <c r="X2061" s="348">
        <v>134.0</v>
      </c>
      <c r="Y2061" s="348">
        <v>582.0</v>
      </c>
      <c r="Z2061" s="348">
        <v>106.0</v>
      </c>
      <c r="AA2061" s="348">
        <v>259.0</v>
      </c>
      <c r="AB2061" s="348">
        <v>573.0</v>
      </c>
      <c r="AC2061" s="348">
        <v>87.0</v>
      </c>
      <c r="AD2061" s="348">
        <v>77.0</v>
      </c>
      <c r="AE2061" s="348">
        <v>99.0</v>
      </c>
      <c r="AF2061" s="348">
        <v>146.0</v>
      </c>
      <c r="AG2061" s="348">
        <v>33.0</v>
      </c>
      <c r="AH2061" s="348">
        <v>44.0</v>
      </c>
      <c r="AI2061" s="348">
        <v>101.0</v>
      </c>
      <c r="AJ2061" s="353"/>
      <c r="AK2061" s="353"/>
      <c r="AL2061" s="353"/>
      <c r="AM2061" s="353"/>
      <c r="AN2061" s="353"/>
      <c r="AO2061" s="353"/>
      <c r="AP2061" s="353"/>
    </row>
    <row r="2062">
      <c r="A2062" s="345">
        <v>44194.0</v>
      </c>
      <c r="B2062" s="348">
        <v>358.0</v>
      </c>
      <c r="C2062" s="348">
        <v>506.0</v>
      </c>
      <c r="D2062" s="348">
        <v>418.0</v>
      </c>
      <c r="E2062" s="348">
        <v>33.0</v>
      </c>
      <c r="F2062" s="348">
        <v>117.0</v>
      </c>
      <c r="G2062" s="348">
        <v>249.0</v>
      </c>
      <c r="H2062" s="348">
        <v>3228.0</v>
      </c>
      <c r="I2062" s="348">
        <v>54.0</v>
      </c>
      <c r="J2062" s="348">
        <v>1159.0</v>
      </c>
      <c r="K2062" s="348">
        <v>3422.0</v>
      </c>
      <c r="L2062" s="348">
        <v>5701.0</v>
      </c>
      <c r="M2062" s="348">
        <v>27.0</v>
      </c>
      <c r="N2062" s="348">
        <v>731.0</v>
      </c>
      <c r="O2062" s="348">
        <v>268.0</v>
      </c>
      <c r="P2062" s="348">
        <v>581.0</v>
      </c>
      <c r="Q2062" s="348">
        <v>55.0</v>
      </c>
      <c r="R2062" s="348">
        <v>172.0</v>
      </c>
      <c r="S2062" s="348">
        <v>270.0</v>
      </c>
      <c r="T2062" s="348">
        <v>606.0</v>
      </c>
      <c r="U2062" s="348">
        <v>501.0</v>
      </c>
      <c r="V2062" s="348">
        <v>305.0</v>
      </c>
      <c r="W2062" s="348">
        <v>675.0</v>
      </c>
      <c r="X2062" s="348">
        <v>145.0</v>
      </c>
      <c r="Y2062" s="348">
        <v>585.0</v>
      </c>
      <c r="Z2062" s="348">
        <v>106.0</v>
      </c>
      <c r="AA2062" s="348">
        <v>263.0</v>
      </c>
      <c r="AB2062" s="348">
        <v>576.0</v>
      </c>
      <c r="AC2062" s="348">
        <v>89.0</v>
      </c>
      <c r="AD2062" s="348">
        <v>79.0</v>
      </c>
      <c r="AE2062" s="348">
        <v>99.0</v>
      </c>
      <c r="AF2062" s="348">
        <v>146.0</v>
      </c>
      <c r="AG2062" s="348">
        <v>34.0</v>
      </c>
      <c r="AH2062" s="348">
        <v>44.0</v>
      </c>
      <c r="AI2062" s="348">
        <v>101.0</v>
      </c>
      <c r="AJ2062" s="353"/>
      <c r="AK2062" s="353"/>
      <c r="AL2062" s="353"/>
      <c r="AM2062" s="353"/>
      <c r="AN2062" s="353"/>
      <c r="AO2062" s="353"/>
      <c r="AP2062" s="353"/>
    </row>
    <row r="2063">
      <c r="A2063" s="351">
        <v>44195.0</v>
      </c>
      <c r="B2063" s="363">
        <v>358.0</v>
      </c>
      <c r="C2063" s="363">
        <v>515.0</v>
      </c>
      <c r="D2063" s="363">
        <v>425.0</v>
      </c>
      <c r="E2063" s="363">
        <v>34.0</v>
      </c>
      <c r="F2063" s="363">
        <v>117.0</v>
      </c>
      <c r="G2063" s="363">
        <v>260.0</v>
      </c>
      <c r="H2063" s="357">
        <v>3249.0</v>
      </c>
      <c r="I2063" s="363">
        <v>55.0</v>
      </c>
      <c r="J2063" s="357">
        <v>1161.0</v>
      </c>
      <c r="K2063" s="357">
        <v>3501.0</v>
      </c>
      <c r="L2063" s="357">
        <v>5762.0</v>
      </c>
      <c r="M2063" s="363">
        <v>27.0</v>
      </c>
      <c r="N2063" s="363">
        <v>738.0</v>
      </c>
      <c r="O2063" s="363">
        <v>268.0</v>
      </c>
      <c r="P2063" s="363">
        <v>584.0</v>
      </c>
      <c r="Q2063" s="363">
        <v>56.0</v>
      </c>
      <c r="R2063" s="363">
        <v>172.0</v>
      </c>
      <c r="S2063" s="363">
        <v>271.0</v>
      </c>
      <c r="T2063" s="363">
        <v>610.0</v>
      </c>
      <c r="U2063" s="363">
        <v>502.0</v>
      </c>
      <c r="V2063" s="363">
        <v>309.0</v>
      </c>
      <c r="W2063" s="363">
        <v>679.0</v>
      </c>
      <c r="X2063" s="363">
        <v>147.0</v>
      </c>
      <c r="Y2063" s="363">
        <v>593.0</v>
      </c>
      <c r="Z2063" s="363">
        <v>106.0</v>
      </c>
      <c r="AA2063" s="363">
        <v>269.0</v>
      </c>
      <c r="AB2063" s="363">
        <v>580.0</v>
      </c>
      <c r="AC2063" s="363">
        <v>89.0</v>
      </c>
      <c r="AD2063" s="363">
        <v>79.0</v>
      </c>
      <c r="AE2063" s="363">
        <v>99.0</v>
      </c>
      <c r="AF2063" s="363">
        <v>146.0</v>
      </c>
      <c r="AG2063" s="363">
        <v>34.0</v>
      </c>
      <c r="AH2063" s="363">
        <v>48.0</v>
      </c>
      <c r="AI2063" s="363">
        <v>101.0</v>
      </c>
      <c r="AJ2063" s="364"/>
      <c r="AK2063" s="364"/>
      <c r="AL2063" s="364"/>
      <c r="AM2063" s="364"/>
      <c r="AN2063" s="364"/>
      <c r="AO2063" s="364"/>
      <c r="AP2063" s="364"/>
    </row>
    <row r="2064">
      <c r="A2064" s="345">
        <v>44196.0</v>
      </c>
      <c r="B2064" s="348">
        <v>358.0</v>
      </c>
      <c r="C2064" s="348">
        <v>519.0</v>
      </c>
      <c r="D2064" s="348">
        <v>425.0</v>
      </c>
      <c r="E2064" s="348">
        <v>35.0</v>
      </c>
      <c r="F2064" s="348">
        <v>117.0</v>
      </c>
      <c r="G2064" s="348">
        <v>260.0</v>
      </c>
      <c r="H2064" s="348">
        <v>3270.0</v>
      </c>
      <c r="I2064" s="348">
        <v>55.0</v>
      </c>
      <c r="J2064" s="348">
        <v>1172.0</v>
      </c>
      <c r="K2064" s="348">
        <v>3562.0</v>
      </c>
      <c r="L2064" s="348">
        <v>5827.0</v>
      </c>
      <c r="M2064" s="348">
        <v>27.0</v>
      </c>
      <c r="N2064" s="348">
        <v>743.0</v>
      </c>
      <c r="O2064" s="348">
        <v>269.0</v>
      </c>
      <c r="P2064" s="348">
        <v>585.0</v>
      </c>
      <c r="Q2064" s="348">
        <v>57.0</v>
      </c>
      <c r="R2064" s="348">
        <v>172.0</v>
      </c>
      <c r="S2064" s="348">
        <v>273.0</v>
      </c>
      <c r="T2064" s="348">
        <v>611.0</v>
      </c>
      <c r="U2064" s="348">
        <v>504.0</v>
      </c>
      <c r="V2064" s="348">
        <v>310.0</v>
      </c>
      <c r="W2064" s="348">
        <v>679.0</v>
      </c>
      <c r="X2064" s="348">
        <v>149.0</v>
      </c>
      <c r="Y2064" s="348">
        <v>594.0</v>
      </c>
      <c r="Z2064" s="348">
        <v>106.0</v>
      </c>
      <c r="AA2064" s="348">
        <v>274.0</v>
      </c>
      <c r="AB2064" s="348">
        <v>583.0</v>
      </c>
      <c r="AC2064" s="348">
        <v>89.0</v>
      </c>
      <c r="AD2064" s="348">
        <v>79.0</v>
      </c>
      <c r="AE2064" s="348">
        <v>99.0</v>
      </c>
      <c r="AF2064" s="348">
        <v>147.0</v>
      </c>
      <c r="AG2064" s="348">
        <v>34.0</v>
      </c>
      <c r="AH2064" s="348">
        <v>50.0</v>
      </c>
      <c r="AI2064" s="348">
        <v>104.0</v>
      </c>
      <c r="AJ2064" s="353"/>
      <c r="AK2064" s="353"/>
      <c r="AL2064" s="353"/>
      <c r="AM2064" s="353"/>
      <c r="AN2064" s="353"/>
      <c r="AO2064" s="353"/>
      <c r="AP2064" s="353"/>
    </row>
    <row r="2065">
      <c r="A2065" s="345">
        <v>44197.0</v>
      </c>
      <c r="B2065" s="348">
        <v>358.0</v>
      </c>
      <c r="C2065" s="348">
        <v>520.0</v>
      </c>
      <c r="D2065" s="348">
        <v>426.0</v>
      </c>
      <c r="E2065" s="348">
        <v>36.0</v>
      </c>
      <c r="F2065" s="348">
        <v>117.0</v>
      </c>
      <c r="G2065" s="348">
        <v>273.0</v>
      </c>
      <c r="H2065" s="348">
        <v>3290.0</v>
      </c>
      <c r="I2065" s="348">
        <v>55.0</v>
      </c>
      <c r="J2065" s="348">
        <v>1175.0</v>
      </c>
      <c r="K2065" s="348">
        <v>3600.0</v>
      </c>
      <c r="L2065" s="348">
        <v>5900.0</v>
      </c>
      <c r="M2065" s="348">
        <v>27.0</v>
      </c>
      <c r="N2065" s="348">
        <v>755.0</v>
      </c>
      <c r="O2065" s="348">
        <v>269.0</v>
      </c>
      <c r="P2065" s="348">
        <v>586.0</v>
      </c>
      <c r="Q2065" s="348">
        <v>58.0</v>
      </c>
      <c r="R2065" s="348">
        <v>172.0</v>
      </c>
      <c r="S2065" s="348">
        <v>277.0</v>
      </c>
      <c r="T2065" s="348">
        <v>613.0</v>
      </c>
      <c r="U2065" s="348">
        <v>505.0</v>
      </c>
      <c r="V2065" s="348">
        <v>310.0</v>
      </c>
      <c r="W2065" s="348">
        <v>681.0</v>
      </c>
      <c r="X2065" s="348">
        <v>149.0</v>
      </c>
      <c r="Y2065" s="348">
        <v>599.0</v>
      </c>
      <c r="Z2065" s="348">
        <v>108.0</v>
      </c>
      <c r="AA2065" s="348">
        <v>277.0</v>
      </c>
      <c r="AB2065" s="348">
        <v>586.0</v>
      </c>
      <c r="AC2065" s="348">
        <v>90.0</v>
      </c>
      <c r="AD2065" s="348">
        <v>79.0</v>
      </c>
      <c r="AE2065" s="348">
        <v>100.0</v>
      </c>
      <c r="AF2065" s="348">
        <v>148.0</v>
      </c>
      <c r="AG2065" s="348">
        <v>36.0</v>
      </c>
      <c r="AH2065" s="348">
        <v>50.0</v>
      </c>
      <c r="AI2065" s="348">
        <v>104.0</v>
      </c>
      <c r="AJ2065" s="353"/>
      <c r="AK2065" s="353"/>
      <c r="AL2065" s="353"/>
      <c r="AM2065" s="353"/>
      <c r="AN2065" s="353"/>
      <c r="AO2065" s="353"/>
      <c r="AP2065" s="353"/>
    </row>
    <row r="2066">
      <c r="A2066" s="345">
        <v>44198.0</v>
      </c>
      <c r="B2066" s="348">
        <v>358.0</v>
      </c>
      <c r="C2066" s="348">
        <v>525.0</v>
      </c>
      <c r="D2066" s="348">
        <v>432.0</v>
      </c>
      <c r="E2066" s="348">
        <v>36.0</v>
      </c>
      <c r="F2066" s="348">
        <v>117.0</v>
      </c>
      <c r="G2066" s="348">
        <v>275.0</v>
      </c>
      <c r="H2066" s="348">
        <v>3316.0</v>
      </c>
      <c r="I2066" s="348">
        <v>56.0</v>
      </c>
      <c r="J2066" s="348">
        <v>1176.0</v>
      </c>
      <c r="K2066" s="348">
        <v>3686.0</v>
      </c>
      <c r="L2066" s="348">
        <v>5959.0</v>
      </c>
      <c r="M2066" s="348">
        <v>27.0</v>
      </c>
      <c r="N2066" s="348">
        <v>759.0</v>
      </c>
      <c r="O2066" s="348">
        <v>270.0</v>
      </c>
      <c r="P2066" s="348">
        <v>587.0</v>
      </c>
      <c r="Q2066" s="348">
        <v>58.0</v>
      </c>
      <c r="R2066" s="348">
        <v>173.0</v>
      </c>
      <c r="S2066" s="348">
        <v>279.0</v>
      </c>
      <c r="T2066" s="348">
        <v>615.0</v>
      </c>
      <c r="U2066" s="348">
        <v>506.0</v>
      </c>
      <c r="V2066" s="348">
        <v>322.0</v>
      </c>
      <c r="W2066" s="348">
        <v>683.0</v>
      </c>
      <c r="X2066" s="348">
        <v>151.0</v>
      </c>
      <c r="Y2066" s="348">
        <v>601.0</v>
      </c>
      <c r="Z2066" s="348">
        <v>109.0</v>
      </c>
      <c r="AA2066" s="348">
        <v>277.0</v>
      </c>
      <c r="AB2066" s="348">
        <v>592.0</v>
      </c>
      <c r="AC2066" s="348">
        <v>90.0</v>
      </c>
      <c r="AD2066" s="348">
        <v>81.0</v>
      </c>
      <c r="AE2066" s="348">
        <v>101.0</v>
      </c>
      <c r="AF2066" s="348">
        <v>148.0</v>
      </c>
      <c r="AG2066" s="348">
        <v>36.0</v>
      </c>
      <c r="AH2066" s="348">
        <v>50.0</v>
      </c>
      <c r="AI2066" s="348">
        <v>104.0</v>
      </c>
      <c r="AJ2066" s="353"/>
      <c r="AK2066" s="353"/>
      <c r="AL2066" s="353"/>
      <c r="AM2066" s="353"/>
      <c r="AN2066" s="353"/>
      <c r="AO2066" s="353"/>
      <c r="AP2066" s="353"/>
    </row>
    <row r="2067">
      <c r="A2067" s="345">
        <v>44199.0</v>
      </c>
      <c r="B2067" s="348">
        <v>358.0</v>
      </c>
      <c r="C2067" s="348">
        <v>527.0</v>
      </c>
      <c r="D2067" s="348">
        <v>434.0</v>
      </c>
      <c r="E2067" s="348">
        <v>36.0</v>
      </c>
      <c r="F2067" s="348">
        <v>117.0</v>
      </c>
      <c r="G2067" s="348">
        <v>288.0</v>
      </c>
      <c r="H2067" s="348">
        <v>3326.0</v>
      </c>
      <c r="I2067" s="348">
        <v>56.0</v>
      </c>
      <c r="J2067" s="348">
        <v>1178.0</v>
      </c>
      <c r="K2067" s="348">
        <v>3749.0</v>
      </c>
      <c r="L2067" s="348">
        <v>6009.0</v>
      </c>
      <c r="M2067" s="348">
        <v>27.0</v>
      </c>
      <c r="N2067" s="348">
        <v>763.0</v>
      </c>
      <c r="O2067" s="348">
        <v>274.0</v>
      </c>
      <c r="P2067" s="348">
        <v>589.0</v>
      </c>
      <c r="Q2067" s="348">
        <v>60.0</v>
      </c>
      <c r="R2067" s="348">
        <v>173.0</v>
      </c>
      <c r="S2067" s="348">
        <v>279.0</v>
      </c>
      <c r="T2067" s="348">
        <v>615.0</v>
      </c>
      <c r="U2067" s="348">
        <v>508.0</v>
      </c>
      <c r="V2067" s="348">
        <v>322.0</v>
      </c>
      <c r="W2067" s="348">
        <v>683.0</v>
      </c>
      <c r="X2067" s="348">
        <v>153.0</v>
      </c>
      <c r="Y2067" s="348">
        <v>607.0</v>
      </c>
      <c r="Z2067" s="348">
        <v>112.0</v>
      </c>
      <c r="AA2067" s="348">
        <v>280.0</v>
      </c>
      <c r="AB2067" s="348">
        <v>597.0</v>
      </c>
      <c r="AC2067" s="348">
        <v>90.0</v>
      </c>
      <c r="AD2067" s="348">
        <v>81.0</v>
      </c>
      <c r="AE2067" s="348">
        <v>101.0</v>
      </c>
      <c r="AF2067" s="348">
        <v>149.0</v>
      </c>
      <c r="AG2067" s="348">
        <v>36.0</v>
      </c>
      <c r="AH2067" s="348">
        <v>53.0</v>
      </c>
      <c r="AI2067" s="348">
        <v>104.0</v>
      </c>
      <c r="AJ2067" s="353"/>
      <c r="AK2067" s="353"/>
      <c r="AL2067" s="353"/>
      <c r="AM2067" s="353"/>
      <c r="AN2067" s="353"/>
      <c r="AO2067" s="353"/>
      <c r="AP2067" s="353"/>
    </row>
    <row r="2068">
      <c r="A2068" s="345">
        <v>44200.0</v>
      </c>
      <c r="B2068" s="348">
        <v>358.0</v>
      </c>
      <c r="C2068" s="348">
        <v>534.0</v>
      </c>
      <c r="D2068" s="348">
        <v>439.0</v>
      </c>
      <c r="E2068" s="348">
        <v>39.0</v>
      </c>
      <c r="F2068" s="348">
        <v>118.0</v>
      </c>
      <c r="G2068" s="348">
        <v>290.0</v>
      </c>
      <c r="H2068" s="348">
        <v>3347.0</v>
      </c>
      <c r="I2068" s="348">
        <v>57.0</v>
      </c>
      <c r="J2068" s="348">
        <v>1180.0</v>
      </c>
      <c r="K2068" s="348">
        <v>3787.0</v>
      </c>
      <c r="L2068" s="348">
        <v>6065.0</v>
      </c>
      <c r="M2068" s="348">
        <v>27.0</v>
      </c>
      <c r="N2068" s="348">
        <v>769.0</v>
      </c>
      <c r="O2068" s="348">
        <v>275.0</v>
      </c>
      <c r="P2068" s="348">
        <v>591.0</v>
      </c>
      <c r="Q2068" s="348">
        <v>61.0</v>
      </c>
      <c r="R2068" s="348">
        <v>173.0</v>
      </c>
      <c r="S2068" s="348">
        <v>281.0</v>
      </c>
      <c r="T2068" s="348">
        <v>615.0</v>
      </c>
      <c r="U2068" s="348">
        <v>512.0</v>
      </c>
      <c r="V2068" s="348">
        <v>322.0</v>
      </c>
      <c r="W2068" s="348">
        <v>684.0</v>
      </c>
      <c r="X2068" s="348">
        <v>154.0</v>
      </c>
      <c r="Y2068" s="348">
        <v>609.0</v>
      </c>
      <c r="Z2068" s="348">
        <v>115.0</v>
      </c>
      <c r="AA2068" s="348">
        <v>287.0</v>
      </c>
      <c r="AB2068" s="348">
        <v>599.0</v>
      </c>
      <c r="AC2068" s="348">
        <v>91.0</v>
      </c>
      <c r="AD2068" s="348">
        <v>85.0</v>
      </c>
      <c r="AE2068" s="348">
        <v>101.0</v>
      </c>
      <c r="AF2068" s="348">
        <v>150.0</v>
      </c>
      <c r="AG2068" s="348">
        <v>38.0</v>
      </c>
      <c r="AH2068" s="348">
        <v>54.0</v>
      </c>
      <c r="AI2068" s="348">
        <v>104.0</v>
      </c>
      <c r="AJ2068" s="353"/>
      <c r="AK2068" s="353"/>
      <c r="AL2068" s="353"/>
      <c r="AM2068" s="353"/>
      <c r="AN2068" s="353"/>
      <c r="AO2068" s="353"/>
      <c r="AP2068" s="353"/>
    </row>
    <row r="2069">
      <c r="A2069" s="345">
        <v>44201.0</v>
      </c>
      <c r="B2069" s="348">
        <v>358.0</v>
      </c>
      <c r="C2069" s="348">
        <v>536.0</v>
      </c>
      <c r="D2069" s="348">
        <v>441.0</v>
      </c>
      <c r="E2069" s="348">
        <v>42.0</v>
      </c>
      <c r="F2069" s="348">
        <v>118.0</v>
      </c>
      <c r="G2069" s="348">
        <v>293.0</v>
      </c>
      <c r="H2069" s="348">
        <v>3366.0</v>
      </c>
      <c r="I2069" s="348">
        <v>57.0</v>
      </c>
      <c r="J2069" s="348">
        <v>1188.0</v>
      </c>
      <c r="K2069" s="348">
        <v>3840.0</v>
      </c>
      <c r="L2069" s="348">
        <v>6119.0</v>
      </c>
      <c r="M2069" s="348">
        <v>28.0</v>
      </c>
      <c r="N2069" s="348">
        <v>777.0</v>
      </c>
      <c r="O2069" s="348">
        <v>276.0</v>
      </c>
      <c r="P2069" s="348">
        <v>593.0</v>
      </c>
      <c r="Q2069" s="348">
        <v>61.0</v>
      </c>
      <c r="R2069" s="348">
        <v>175.0</v>
      </c>
      <c r="S2069" s="348">
        <v>283.0</v>
      </c>
      <c r="T2069" s="348">
        <v>620.0</v>
      </c>
      <c r="U2069" s="348">
        <v>520.0</v>
      </c>
      <c r="V2069" s="348">
        <v>323.0</v>
      </c>
      <c r="W2069" s="348">
        <v>686.0</v>
      </c>
      <c r="X2069" s="348">
        <v>156.0</v>
      </c>
      <c r="Y2069" s="348">
        <v>615.0</v>
      </c>
      <c r="Z2069" s="348">
        <v>118.0</v>
      </c>
      <c r="AA2069" s="348">
        <v>292.0</v>
      </c>
      <c r="AB2069" s="348">
        <v>601.0</v>
      </c>
      <c r="AC2069" s="348">
        <v>91.0</v>
      </c>
      <c r="AD2069" s="348">
        <v>86.0</v>
      </c>
      <c r="AE2069" s="348">
        <v>101.0</v>
      </c>
      <c r="AF2069" s="348">
        <v>150.0</v>
      </c>
      <c r="AG2069" s="348">
        <v>39.0</v>
      </c>
      <c r="AH2069" s="348">
        <v>56.0</v>
      </c>
      <c r="AI2069" s="348">
        <v>104.0</v>
      </c>
      <c r="AJ2069" s="353"/>
      <c r="AK2069" s="353"/>
      <c r="AL2069" s="353"/>
      <c r="AM2069" s="353"/>
      <c r="AN2069" s="353"/>
      <c r="AO2069" s="353"/>
      <c r="AP2069" s="353"/>
    </row>
    <row r="2070">
      <c r="A2070" s="345">
        <v>44202.0</v>
      </c>
      <c r="B2070" s="348">
        <v>358.0</v>
      </c>
      <c r="C2070" s="348">
        <v>543.0</v>
      </c>
      <c r="D2070" s="348">
        <v>441.0</v>
      </c>
      <c r="E2070" s="348">
        <v>45.0</v>
      </c>
      <c r="F2070" s="348">
        <v>120.0</v>
      </c>
      <c r="G2070" s="348">
        <v>297.0</v>
      </c>
      <c r="H2070" s="348">
        <v>3382.0</v>
      </c>
      <c r="I2070" s="348">
        <v>57.0</v>
      </c>
      <c r="J2070" s="348">
        <v>1199.0</v>
      </c>
      <c r="K2070" s="348">
        <v>3888.0</v>
      </c>
      <c r="L2070" s="348">
        <v>6173.0</v>
      </c>
      <c r="M2070" s="348">
        <v>28.0</v>
      </c>
      <c r="N2070" s="348">
        <v>782.0</v>
      </c>
      <c r="O2070" s="348">
        <v>276.0</v>
      </c>
      <c r="P2070" s="348">
        <v>593.0</v>
      </c>
      <c r="Q2070" s="348">
        <v>63.0</v>
      </c>
      <c r="R2070" s="348">
        <v>175.0</v>
      </c>
      <c r="S2070" s="348">
        <v>284.0</v>
      </c>
      <c r="T2070" s="348">
        <v>623.0</v>
      </c>
      <c r="U2070" s="348">
        <v>522.0</v>
      </c>
      <c r="V2070" s="348">
        <v>323.0</v>
      </c>
      <c r="W2070" s="348">
        <v>689.0</v>
      </c>
      <c r="X2070" s="348">
        <v>158.0</v>
      </c>
      <c r="Y2070" s="348">
        <v>619.0</v>
      </c>
      <c r="Z2070" s="348">
        <v>118.0</v>
      </c>
      <c r="AA2070" s="348">
        <v>309.0</v>
      </c>
      <c r="AB2070" s="348">
        <v>602.0</v>
      </c>
      <c r="AC2070" s="348">
        <v>91.0</v>
      </c>
      <c r="AD2070" s="348">
        <v>86.0</v>
      </c>
      <c r="AE2070" s="348">
        <v>101.0</v>
      </c>
      <c r="AF2070" s="348">
        <v>150.0</v>
      </c>
      <c r="AG2070" s="348">
        <v>40.0</v>
      </c>
      <c r="AH2070" s="348">
        <v>57.0</v>
      </c>
      <c r="AI2070" s="348">
        <v>104.0</v>
      </c>
      <c r="AJ2070" s="353"/>
      <c r="AK2070" s="353"/>
      <c r="AL2070" s="353"/>
      <c r="AM2070" s="353"/>
      <c r="AN2070" s="353"/>
      <c r="AO2070" s="353"/>
      <c r="AP2070" s="353"/>
    </row>
    <row r="2071">
      <c r="A2071" s="345">
        <v>44203.0</v>
      </c>
      <c r="B2071" s="348">
        <v>361.0</v>
      </c>
      <c r="C2071" s="348">
        <v>548.0</v>
      </c>
      <c r="D2071" s="348">
        <v>450.0</v>
      </c>
      <c r="E2071" s="348">
        <v>48.0</v>
      </c>
      <c r="F2071" s="348">
        <v>122.0</v>
      </c>
      <c r="G2071" s="348">
        <v>301.0</v>
      </c>
      <c r="H2071" s="348">
        <v>3403.0</v>
      </c>
      <c r="I2071" s="348">
        <v>59.0</v>
      </c>
      <c r="J2071" s="348">
        <v>1201.0</v>
      </c>
      <c r="K2071" s="348">
        <v>3935.0</v>
      </c>
      <c r="L2071" s="348">
        <v>6241.0</v>
      </c>
      <c r="M2071" s="348">
        <v>28.0</v>
      </c>
      <c r="N2071" s="348">
        <v>789.0</v>
      </c>
      <c r="O2071" s="348">
        <v>276.0</v>
      </c>
      <c r="P2071" s="348">
        <v>594.0</v>
      </c>
      <c r="Q2071" s="348">
        <v>63.0</v>
      </c>
      <c r="R2071" s="348">
        <v>177.0</v>
      </c>
      <c r="S2071" s="348">
        <v>284.0</v>
      </c>
      <c r="T2071" s="348">
        <v>626.0</v>
      </c>
      <c r="U2071" s="348">
        <v>528.0</v>
      </c>
      <c r="V2071" s="348">
        <v>327.0</v>
      </c>
      <c r="W2071" s="348">
        <v>691.0</v>
      </c>
      <c r="X2071" s="348">
        <v>159.0</v>
      </c>
      <c r="Y2071" s="348">
        <v>627.0</v>
      </c>
      <c r="Z2071" s="348">
        <v>119.0</v>
      </c>
      <c r="AA2071" s="348">
        <v>326.0</v>
      </c>
      <c r="AB2071" s="348">
        <v>603.0</v>
      </c>
      <c r="AC2071" s="348">
        <v>91.0</v>
      </c>
      <c r="AD2071" s="348">
        <v>86.0</v>
      </c>
      <c r="AE2071" s="348">
        <v>101.0</v>
      </c>
      <c r="AF2071" s="348">
        <v>151.0</v>
      </c>
      <c r="AG2071" s="348">
        <v>44.0</v>
      </c>
      <c r="AH2071" s="348">
        <v>57.0</v>
      </c>
      <c r="AI2071" s="348">
        <v>104.0</v>
      </c>
      <c r="AJ2071" s="353"/>
      <c r="AK2071" s="353"/>
      <c r="AL2071" s="353"/>
      <c r="AM2071" s="353"/>
      <c r="AN2071" s="353"/>
      <c r="AO2071" s="353"/>
      <c r="AP2071" s="353"/>
    </row>
    <row r="2072">
      <c r="A2072" s="362">
        <v>44204.0</v>
      </c>
      <c r="B2072" s="348">
        <v>361.0</v>
      </c>
      <c r="C2072" s="348">
        <v>552.0</v>
      </c>
      <c r="D2072" s="348">
        <v>451.0</v>
      </c>
      <c r="E2072" s="348">
        <v>48.0</v>
      </c>
      <c r="F2072" s="348">
        <v>125.0</v>
      </c>
      <c r="G2072" s="348">
        <v>308.0</v>
      </c>
      <c r="H2072" s="348">
        <v>3427.0</v>
      </c>
      <c r="I2072" s="348">
        <v>60.0</v>
      </c>
      <c r="J2072" s="348">
        <v>1205.0</v>
      </c>
      <c r="K2072" s="348">
        <v>3992.0</v>
      </c>
      <c r="L2072" s="348">
        <v>6314.0</v>
      </c>
      <c r="M2072" s="348">
        <v>28.0</v>
      </c>
      <c r="N2072" s="348">
        <v>797.0</v>
      </c>
      <c r="O2072" s="348">
        <v>278.0</v>
      </c>
      <c r="P2072" s="348">
        <v>596.0</v>
      </c>
      <c r="Q2072" s="348">
        <v>63.0</v>
      </c>
      <c r="R2072" s="348">
        <v>177.0</v>
      </c>
      <c r="S2072" s="348">
        <v>284.0</v>
      </c>
      <c r="T2072" s="348">
        <v>626.0</v>
      </c>
      <c r="U2072" s="348">
        <v>532.0</v>
      </c>
      <c r="V2072" s="348">
        <v>331.0</v>
      </c>
      <c r="W2072" s="348">
        <v>695.0</v>
      </c>
      <c r="X2072" s="348">
        <v>160.0</v>
      </c>
      <c r="Y2072" s="348">
        <v>634.0</v>
      </c>
      <c r="Z2072" s="348">
        <v>120.0</v>
      </c>
      <c r="AA2072" s="348">
        <v>341.0</v>
      </c>
      <c r="AB2072" s="348">
        <v>608.0</v>
      </c>
      <c r="AC2072" s="348">
        <v>92.0</v>
      </c>
      <c r="AD2072" s="348">
        <v>86.0</v>
      </c>
      <c r="AE2072" s="348">
        <v>102.0</v>
      </c>
      <c r="AF2072" s="348">
        <v>153.0</v>
      </c>
      <c r="AG2072" s="348">
        <v>45.0</v>
      </c>
      <c r="AH2072" s="348">
        <v>57.0</v>
      </c>
      <c r="AI2072" s="348">
        <v>105.0</v>
      </c>
      <c r="AJ2072" s="353"/>
      <c r="AK2072" s="353"/>
      <c r="AL2072" s="353"/>
      <c r="AM2072" s="353"/>
      <c r="AN2072" s="353"/>
      <c r="AO2072" s="353"/>
      <c r="AP2072" s="353"/>
    </row>
    <row r="2073">
      <c r="A2073" s="345">
        <v>44205.0</v>
      </c>
      <c r="B2073" s="348">
        <v>362.0</v>
      </c>
      <c r="C2073" s="348">
        <v>556.0</v>
      </c>
      <c r="D2073" s="348">
        <v>457.0</v>
      </c>
      <c r="E2073" s="348">
        <v>48.0</v>
      </c>
      <c r="F2073" s="348">
        <v>126.0</v>
      </c>
      <c r="G2073" s="348">
        <v>315.0</v>
      </c>
      <c r="H2073" s="348">
        <v>3454.0</v>
      </c>
      <c r="I2073" s="348">
        <v>60.0</v>
      </c>
      <c r="J2073" s="348">
        <v>1211.0</v>
      </c>
      <c r="K2073" s="348">
        <v>4014.0</v>
      </c>
      <c r="L2073" s="348">
        <v>6380.0</v>
      </c>
      <c r="M2073" s="348">
        <v>28.0</v>
      </c>
      <c r="N2073" s="348">
        <v>804.0</v>
      </c>
      <c r="O2073" s="348">
        <v>279.0</v>
      </c>
      <c r="P2073" s="348">
        <v>598.0</v>
      </c>
      <c r="Q2073" s="348">
        <v>64.0</v>
      </c>
      <c r="R2073" s="348">
        <v>177.0</v>
      </c>
      <c r="S2073" s="348">
        <v>284.0</v>
      </c>
      <c r="T2073" s="348">
        <v>630.0</v>
      </c>
      <c r="U2073" s="348">
        <v>537.0</v>
      </c>
      <c r="V2073" s="348">
        <v>332.0</v>
      </c>
      <c r="W2073" s="348">
        <v>696.0</v>
      </c>
      <c r="X2073" s="348">
        <v>162.0</v>
      </c>
      <c r="Y2073" s="348">
        <v>641.0</v>
      </c>
      <c r="Z2073" s="348">
        <v>124.0</v>
      </c>
      <c r="AA2073" s="348">
        <v>347.0</v>
      </c>
      <c r="AB2073" s="348">
        <v>615.0</v>
      </c>
      <c r="AC2073" s="348">
        <v>92.0</v>
      </c>
      <c r="AD2073" s="348">
        <v>88.0</v>
      </c>
      <c r="AE2073" s="348">
        <v>103.0</v>
      </c>
      <c r="AF2073" s="348">
        <v>154.0</v>
      </c>
      <c r="AG2073" s="348">
        <v>46.0</v>
      </c>
      <c r="AH2073" s="348">
        <v>58.0</v>
      </c>
      <c r="AI2073" s="348">
        <v>105.0</v>
      </c>
      <c r="AJ2073" s="353"/>
      <c r="AK2073" s="353"/>
      <c r="AL2073" s="353"/>
      <c r="AM2073" s="353"/>
      <c r="AN2073" s="353"/>
      <c r="AO2073" s="353"/>
      <c r="AP2073" s="353"/>
    </row>
    <row r="2074">
      <c r="A2074" s="345">
        <v>44206.0</v>
      </c>
      <c r="B2074" s="348">
        <v>363.0</v>
      </c>
      <c r="C2074" s="348">
        <v>559.0</v>
      </c>
      <c r="D2074" s="348">
        <v>462.0</v>
      </c>
      <c r="E2074" s="348">
        <v>52.0</v>
      </c>
      <c r="F2074" s="348">
        <v>127.0</v>
      </c>
      <c r="G2074" s="348">
        <v>324.0</v>
      </c>
      <c r="H2074" s="348">
        <v>3485.0</v>
      </c>
      <c r="I2074" s="348">
        <v>63.0</v>
      </c>
      <c r="J2074" s="348">
        <v>1219.0</v>
      </c>
      <c r="K2074" s="348">
        <v>4031.0</v>
      </c>
      <c r="L2074" s="348">
        <v>6441.0</v>
      </c>
      <c r="M2074" s="348">
        <v>28.0</v>
      </c>
      <c r="N2074" s="348">
        <v>808.0</v>
      </c>
      <c r="O2074" s="348">
        <v>283.0</v>
      </c>
      <c r="P2074" s="348">
        <v>598.0</v>
      </c>
      <c r="Q2074" s="348">
        <v>66.0</v>
      </c>
      <c r="R2074" s="348">
        <v>178.0</v>
      </c>
      <c r="S2074" s="348">
        <v>284.0</v>
      </c>
      <c r="T2074" s="348">
        <v>631.0</v>
      </c>
      <c r="U2074" s="348">
        <v>540.0</v>
      </c>
      <c r="V2074" s="348">
        <v>334.0</v>
      </c>
      <c r="W2074" s="348">
        <v>697.0</v>
      </c>
      <c r="X2074" s="348">
        <v>162.0</v>
      </c>
      <c r="Y2074" s="348">
        <v>648.0</v>
      </c>
      <c r="Z2074" s="348">
        <v>124.0</v>
      </c>
      <c r="AA2074" s="348">
        <v>350.0</v>
      </c>
      <c r="AB2074" s="348">
        <v>618.0</v>
      </c>
      <c r="AC2074" s="348">
        <v>92.0</v>
      </c>
      <c r="AD2074" s="348">
        <v>89.0</v>
      </c>
      <c r="AE2074" s="348">
        <v>103.0</v>
      </c>
      <c r="AF2074" s="348">
        <v>155.0</v>
      </c>
      <c r="AG2074" s="348">
        <v>48.0</v>
      </c>
      <c r="AH2074" s="348">
        <v>61.0</v>
      </c>
      <c r="AI2074" s="348">
        <v>106.0</v>
      </c>
      <c r="AJ2074" s="353"/>
      <c r="AK2074" s="353"/>
      <c r="AL2074" s="353"/>
      <c r="AM2074" s="353"/>
      <c r="AN2074" s="353"/>
      <c r="AO2074" s="353"/>
      <c r="AP2074" s="353"/>
    </row>
    <row r="2075">
      <c r="A2075" s="345">
        <v>44207.0</v>
      </c>
      <c r="B2075" s="348">
        <v>363.0</v>
      </c>
      <c r="C2075" s="348">
        <v>563.0</v>
      </c>
      <c r="D2075" s="348">
        <v>466.0</v>
      </c>
      <c r="E2075" s="348">
        <v>53.0</v>
      </c>
      <c r="F2075" s="348">
        <v>129.0</v>
      </c>
      <c r="G2075" s="348">
        <v>333.0</v>
      </c>
      <c r="H2075" s="348">
        <v>3516.0</v>
      </c>
      <c r="I2075" s="348">
        <v>63.0</v>
      </c>
      <c r="J2075" s="348">
        <v>1230.0</v>
      </c>
      <c r="K2075" s="348">
        <v>4062.0</v>
      </c>
      <c r="L2075" s="348">
        <v>6511.0</v>
      </c>
      <c r="M2075" s="348">
        <v>28.0</v>
      </c>
      <c r="N2075" s="348">
        <v>819.0</v>
      </c>
      <c r="O2075" s="348">
        <v>285.0</v>
      </c>
      <c r="P2075" s="348">
        <v>600.0</v>
      </c>
      <c r="Q2075" s="348">
        <v>67.0</v>
      </c>
      <c r="R2075" s="348">
        <v>178.0</v>
      </c>
      <c r="S2075" s="348">
        <v>287.0</v>
      </c>
      <c r="T2075" s="348">
        <v>634.0</v>
      </c>
      <c r="U2075" s="348">
        <v>540.0</v>
      </c>
      <c r="V2075" s="348">
        <v>341.0</v>
      </c>
      <c r="W2075" s="348">
        <v>700.0</v>
      </c>
      <c r="X2075" s="348">
        <v>163.0</v>
      </c>
      <c r="Y2075" s="348">
        <v>650.0</v>
      </c>
      <c r="Z2075" s="348">
        <v>130.0</v>
      </c>
      <c r="AA2075" s="348">
        <v>355.0</v>
      </c>
      <c r="AB2075" s="348">
        <v>620.0</v>
      </c>
      <c r="AC2075" s="348">
        <v>92.0</v>
      </c>
      <c r="AD2075" s="348">
        <v>90.0</v>
      </c>
      <c r="AE2075" s="348">
        <v>103.0</v>
      </c>
      <c r="AF2075" s="348">
        <v>155.0</v>
      </c>
      <c r="AG2075" s="348">
        <v>49.0</v>
      </c>
      <c r="AH2075" s="348">
        <v>62.0</v>
      </c>
      <c r="AI2075" s="348">
        <v>106.0</v>
      </c>
      <c r="AJ2075" s="353"/>
      <c r="AK2075" s="353"/>
      <c r="AL2075" s="353"/>
      <c r="AM2075" s="353"/>
      <c r="AN2075" s="353"/>
      <c r="AO2075" s="353"/>
      <c r="AP2075" s="353"/>
    </row>
    <row r="2076">
      <c r="A2076" s="345">
        <v>44208.0</v>
      </c>
      <c r="B2076" s="348">
        <v>368.0</v>
      </c>
      <c r="C2076" s="348">
        <v>569.0</v>
      </c>
      <c r="D2076" s="348">
        <v>468.0</v>
      </c>
      <c r="E2076" s="348">
        <v>53.0</v>
      </c>
      <c r="F2076" s="348">
        <v>133.0</v>
      </c>
      <c r="G2076" s="348">
        <v>336.0</v>
      </c>
      <c r="H2076" s="348">
        <v>3550.0</v>
      </c>
      <c r="I2076" s="348">
        <v>63.0</v>
      </c>
      <c r="J2076" s="348">
        <v>1245.0</v>
      </c>
      <c r="K2076" s="348">
        <v>4161.0</v>
      </c>
      <c r="L2076" s="348">
        <v>6576.0</v>
      </c>
      <c r="M2076" s="348">
        <v>28.0</v>
      </c>
      <c r="N2076" s="348">
        <v>827.0</v>
      </c>
      <c r="O2076" s="348">
        <v>286.0</v>
      </c>
      <c r="P2076" s="348">
        <v>601.0</v>
      </c>
      <c r="Q2076" s="348">
        <v>69.0</v>
      </c>
      <c r="R2076" s="348">
        <v>180.0</v>
      </c>
      <c r="S2076" s="348">
        <v>289.0</v>
      </c>
      <c r="T2076" s="348">
        <v>635.0</v>
      </c>
      <c r="U2076" s="348">
        <v>548.0</v>
      </c>
      <c r="V2076" s="348">
        <v>343.0</v>
      </c>
      <c r="W2076" s="348">
        <v>701.0</v>
      </c>
      <c r="X2076" s="348">
        <v>164.0</v>
      </c>
      <c r="Y2076" s="348">
        <v>652.0</v>
      </c>
      <c r="Z2076" s="348">
        <v>139.0</v>
      </c>
      <c r="AA2076" s="348">
        <v>368.0</v>
      </c>
      <c r="AB2076" s="348">
        <v>622.0</v>
      </c>
      <c r="AC2076" s="348">
        <v>94.0</v>
      </c>
      <c r="AD2076" s="348">
        <v>90.0</v>
      </c>
      <c r="AE2076" s="348">
        <v>104.0</v>
      </c>
      <c r="AF2076" s="348">
        <v>155.0</v>
      </c>
      <c r="AG2076" s="348">
        <v>53.0</v>
      </c>
      <c r="AH2076" s="348">
        <v>69.0</v>
      </c>
      <c r="AI2076" s="348">
        <v>106.0</v>
      </c>
      <c r="AJ2076" s="353"/>
      <c r="AK2076" s="353"/>
      <c r="AL2076" s="353"/>
      <c r="AM2076" s="353"/>
      <c r="AN2076" s="353"/>
      <c r="AO2076" s="353"/>
      <c r="AP2076" s="353"/>
    </row>
    <row r="2077">
      <c r="A2077" s="345">
        <v>44209.0</v>
      </c>
      <c r="B2077" s="348">
        <v>370.0</v>
      </c>
      <c r="C2077" s="348">
        <v>575.0</v>
      </c>
      <c r="D2077" s="348">
        <v>474.0</v>
      </c>
      <c r="E2077" s="348">
        <v>56.0</v>
      </c>
      <c r="F2077" s="348">
        <v>133.0</v>
      </c>
      <c r="G2077" s="348">
        <v>341.0</v>
      </c>
      <c r="H2077" s="348">
        <v>3595.0</v>
      </c>
      <c r="I2077" s="348">
        <v>64.0</v>
      </c>
      <c r="J2077" s="348">
        <v>1256.0</v>
      </c>
      <c r="K2077" s="348">
        <v>4255.0</v>
      </c>
      <c r="L2077" s="348">
        <v>6647.0</v>
      </c>
      <c r="M2077" s="348">
        <v>28.0</v>
      </c>
      <c r="N2077" s="348">
        <v>830.0</v>
      </c>
      <c r="O2077" s="348">
        <v>288.0</v>
      </c>
      <c r="P2077" s="348">
        <v>603.0</v>
      </c>
      <c r="Q2077" s="348">
        <v>70.0</v>
      </c>
      <c r="R2077" s="348">
        <v>182.0</v>
      </c>
      <c r="S2077" s="348">
        <v>289.0</v>
      </c>
      <c r="T2077" s="348">
        <v>639.0</v>
      </c>
      <c r="U2077" s="348">
        <v>553.0</v>
      </c>
      <c r="V2077" s="348">
        <v>344.0</v>
      </c>
      <c r="W2077" s="348">
        <v>705.0</v>
      </c>
      <c r="X2077" s="348">
        <v>165.0</v>
      </c>
      <c r="Y2077" s="348">
        <v>659.0</v>
      </c>
      <c r="Z2077" s="348">
        <v>139.0</v>
      </c>
      <c r="AA2077" s="348">
        <v>385.0</v>
      </c>
      <c r="AB2077" s="348">
        <v>627.0</v>
      </c>
      <c r="AC2077" s="348">
        <v>94.0</v>
      </c>
      <c r="AD2077" s="348">
        <v>90.0</v>
      </c>
      <c r="AE2077" s="348">
        <v>105.0</v>
      </c>
      <c r="AF2077" s="348">
        <v>157.0</v>
      </c>
      <c r="AG2077" s="348">
        <v>54.0</v>
      </c>
      <c r="AH2077" s="348">
        <v>73.0</v>
      </c>
      <c r="AI2077" s="348">
        <v>106.0</v>
      </c>
      <c r="AJ2077" s="353"/>
      <c r="AK2077" s="353"/>
      <c r="AL2077" s="353"/>
      <c r="AM2077" s="353"/>
      <c r="AN2077" s="353"/>
      <c r="AO2077" s="353"/>
      <c r="AP2077" s="353"/>
    </row>
    <row r="2078">
      <c r="A2078" s="345">
        <v>44210.0</v>
      </c>
      <c r="B2078" s="348">
        <v>372.0</v>
      </c>
      <c r="C2078" s="348">
        <v>577.0</v>
      </c>
      <c r="D2078" s="348">
        <v>479.0</v>
      </c>
      <c r="E2078" s="348">
        <v>58.0</v>
      </c>
      <c r="F2078" s="348">
        <v>133.0</v>
      </c>
      <c r="G2078" s="348">
        <v>349.0</v>
      </c>
      <c r="H2078" s="348">
        <v>3638.0</v>
      </c>
      <c r="I2078" s="348">
        <v>64.0</v>
      </c>
      <c r="J2078" s="348">
        <v>1267.0</v>
      </c>
      <c r="K2078" s="348">
        <v>4343.0</v>
      </c>
      <c r="L2078" s="348">
        <v>6716.0</v>
      </c>
      <c r="M2078" s="348">
        <v>28.0</v>
      </c>
      <c r="N2078" s="348">
        <v>844.0</v>
      </c>
      <c r="O2078" s="348">
        <v>289.0</v>
      </c>
      <c r="P2078" s="348">
        <v>605.0</v>
      </c>
      <c r="Q2078" s="348">
        <v>70.0</v>
      </c>
      <c r="R2078" s="348">
        <v>183.0</v>
      </c>
      <c r="S2078" s="348">
        <v>289.0</v>
      </c>
      <c r="T2078" s="348">
        <v>641.0</v>
      </c>
      <c r="U2078" s="348">
        <v>556.0</v>
      </c>
      <c r="V2078" s="348">
        <v>347.0</v>
      </c>
      <c r="W2078" s="348">
        <v>707.0</v>
      </c>
      <c r="X2078" s="348">
        <v>167.0</v>
      </c>
      <c r="Y2078" s="348">
        <v>666.0</v>
      </c>
      <c r="Z2078" s="348">
        <v>143.0</v>
      </c>
      <c r="AA2078" s="348">
        <v>398.0</v>
      </c>
      <c r="AB2078" s="348">
        <v>628.0</v>
      </c>
      <c r="AC2078" s="348">
        <v>94.0</v>
      </c>
      <c r="AD2078" s="348">
        <v>90.0</v>
      </c>
      <c r="AE2078" s="348">
        <v>105.0</v>
      </c>
      <c r="AF2078" s="348">
        <v>158.0</v>
      </c>
      <c r="AG2078" s="348">
        <v>57.0</v>
      </c>
      <c r="AH2078" s="348">
        <v>79.0</v>
      </c>
      <c r="AI2078" s="348">
        <v>106.0</v>
      </c>
      <c r="AJ2078" s="353"/>
      <c r="AK2078" s="353"/>
      <c r="AL2078" s="353"/>
      <c r="AM2078" s="353"/>
      <c r="AN2078" s="353"/>
      <c r="AO2078" s="353"/>
      <c r="AP2078" s="353"/>
    </row>
    <row r="2079">
      <c r="A2079" s="362">
        <v>44211.0</v>
      </c>
      <c r="B2079" s="348">
        <v>373.0</v>
      </c>
      <c r="C2079" s="348">
        <v>583.0</v>
      </c>
      <c r="D2079" s="348">
        <v>483.0</v>
      </c>
      <c r="E2079" s="348">
        <v>61.0</v>
      </c>
      <c r="F2079" s="348">
        <v>134.0</v>
      </c>
      <c r="G2079" s="348">
        <v>367.0</v>
      </c>
      <c r="H2079" s="348">
        <v>3673.0</v>
      </c>
      <c r="I2079" s="348">
        <v>64.0</v>
      </c>
      <c r="J2079" s="348">
        <v>1294.0</v>
      </c>
      <c r="K2079" s="348">
        <v>4375.0</v>
      </c>
      <c r="L2079" s="348">
        <v>6779.0</v>
      </c>
      <c r="M2079" s="348">
        <v>28.0</v>
      </c>
      <c r="N2079" s="348">
        <v>852.0</v>
      </c>
      <c r="O2079" s="348">
        <v>290.0</v>
      </c>
      <c r="P2079" s="348">
        <v>608.0</v>
      </c>
      <c r="Q2079" s="348">
        <v>72.0</v>
      </c>
      <c r="R2079" s="348">
        <v>184.0</v>
      </c>
      <c r="S2079" s="348">
        <v>294.0</v>
      </c>
      <c r="T2079" s="348">
        <v>647.0</v>
      </c>
      <c r="U2079" s="348">
        <v>561.0</v>
      </c>
      <c r="V2079" s="348">
        <v>347.0</v>
      </c>
      <c r="W2079" s="348">
        <v>707.0</v>
      </c>
      <c r="X2079" s="348">
        <v>167.0</v>
      </c>
      <c r="Y2079" s="348">
        <v>674.0</v>
      </c>
      <c r="Z2079" s="348">
        <v>144.0</v>
      </c>
      <c r="AA2079" s="348">
        <v>403.0</v>
      </c>
      <c r="AB2079" s="348">
        <v>630.0</v>
      </c>
      <c r="AC2079" s="348">
        <v>94.0</v>
      </c>
      <c r="AD2079" s="348">
        <v>90.0</v>
      </c>
      <c r="AE2079" s="348">
        <v>105.0</v>
      </c>
      <c r="AF2079" s="348">
        <v>158.0</v>
      </c>
      <c r="AG2079" s="348">
        <v>57.0</v>
      </c>
      <c r="AH2079" s="348">
        <v>80.0</v>
      </c>
      <c r="AI2079" s="348">
        <v>106.0</v>
      </c>
      <c r="AJ2079" s="353"/>
      <c r="AK2079" s="353"/>
      <c r="AL2079" s="353"/>
      <c r="AM2079" s="353"/>
      <c r="AN2079" s="353"/>
      <c r="AO2079" s="353"/>
      <c r="AP2079" s="353"/>
    </row>
    <row r="2080">
      <c r="A2080" s="362">
        <v>44212.0</v>
      </c>
      <c r="B2080" s="348">
        <v>374.0</v>
      </c>
      <c r="C2080" s="348">
        <v>586.0</v>
      </c>
      <c r="D2080" s="348">
        <v>487.0</v>
      </c>
      <c r="E2080" s="348">
        <v>62.0</v>
      </c>
      <c r="F2080" s="348">
        <v>135.0</v>
      </c>
      <c r="G2080" s="348">
        <v>379.0</v>
      </c>
      <c r="H2080" s="348">
        <v>3705.0</v>
      </c>
      <c r="I2080" s="348">
        <v>66.0</v>
      </c>
      <c r="J2080" s="348">
        <v>1336.0</v>
      </c>
      <c r="K2080" s="348">
        <v>4443.0</v>
      </c>
      <c r="L2080" s="348">
        <v>6833.0</v>
      </c>
      <c r="M2080" s="348">
        <v>28.0</v>
      </c>
      <c r="N2080" s="348">
        <v>860.0</v>
      </c>
      <c r="O2080" s="348">
        <v>293.0</v>
      </c>
      <c r="P2080" s="348">
        <v>610.0</v>
      </c>
      <c r="Q2080" s="348">
        <v>74.0</v>
      </c>
      <c r="R2080" s="348">
        <v>184.0</v>
      </c>
      <c r="S2080" s="348">
        <v>294.0</v>
      </c>
      <c r="T2080" s="348">
        <v>652.0</v>
      </c>
      <c r="U2080" s="348">
        <v>566.0</v>
      </c>
      <c r="V2080" s="348">
        <v>350.0</v>
      </c>
      <c r="W2080" s="348">
        <v>708.0</v>
      </c>
      <c r="X2080" s="348">
        <v>170.0</v>
      </c>
      <c r="Y2080" s="348">
        <v>686.0</v>
      </c>
      <c r="Z2080" s="348">
        <v>144.0</v>
      </c>
      <c r="AA2080" s="348">
        <v>411.0</v>
      </c>
      <c r="AB2080" s="348">
        <v>635.0</v>
      </c>
      <c r="AC2080" s="348">
        <v>94.0</v>
      </c>
      <c r="AD2080" s="348">
        <v>90.0</v>
      </c>
      <c r="AE2080" s="348">
        <v>105.0</v>
      </c>
      <c r="AF2080" s="348">
        <v>158.0</v>
      </c>
      <c r="AG2080" s="348">
        <v>57.0</v>
      </c>
      <c r="AH2080" s="348">
        <v>86.0</v>
      </c>
      <c r="AI2080" s="348">
        <v>106.0</v>
      </c>
      <c r="AJ2080" s="353"/>
      <c r="AK2080" s="353"/>
      <c r="AL2080" s="353"/>
      <c r="AM2080" s="353"/>
      <c r="AN2080" s="353"/>
      <c r="AO2080" s="353"/>
      <c r="AP2080" s="353"/>
    </row>
    <row r="2081">
      <c r="A2081" s="345">
        <v>44213.0</v>
      </c>
      <c r="B2081" s="348">
        <v>374.0</v>
      </c>
      <c r="C2081" s="348">
        <v>587.0</v>
      </c>
      <c r="D2081" s="348">
        <v>497.0</v>
      </c>
      <c r="E2081" s="348">
        <v>63.0</v>
      </c>
      <c r="F2081" s="348">
        <v>135.0</v>
      </c>
      <c r="G2081" s="348">
        <v>388.0</v>
      </c>
      <c r="H2081" s="348">
        <v>3738.0</v>
      </c>
      <c r="I2081" s="348">
        <v>66.0</v>
      </c>
      <c r="J2081" s="348">
        <v>1347.0</v>
      </c>
      <c r="K2081" s="348">
        <v>4485.0</v>
      </c>
      <c r="L2081" s="348">
        <v>6890.0</v>
      </c>
      <c r="M2081" s="348">
        <v>28.0</v>
      </c>
      <c r="N2081" s="348">
        <v>873.0</v>
      </c>
      <c r="O2081" s="348">
        <v>294.0</v>
      </c>
      <c r="P2081" s="348">
        <v>612.0</v>
      </c>
      <c r="Q2081" s="348">
        <v>75.0</v>
      </c>
      <c r="R2081" s="348">
        <v>186.0</v>
      </c>
      <c r="S2081" s="348">
        <v>300.0</v>
      </c>
      <c r="T2081" s="348">
        <v>656.0</v>
      </c>
      <c r="U2081" s="348">
        <v>569.0</v>
      </c>
      <c r="V2081" s="348">
        <v>353.0</v>
      </c>
      <c r="W2081" s="348">
        <v>711.0</v>
      </c>
      <c r="X2081" s="348">
        <v>170.0</v>
      </c>
      <c r="Y2081" s="348">
        <v>688.0</v>
      </c>
      <c r="Z2081" s="348">
        <v>148.0</v>
      </c>
      <c r="AA2081" s="348">
        <v>420.0</v>
      </c>
      <c r="AB2081" s="348">
        <v>636.0</v>
      </c>
      <c r="AC2081" s="348">
        <v>94.0</v>
      </c>
      <c r="AD2081" s="348">
        <v>90.0</v>
      </c>
      <c r="AE2081" s="348">
        <v>105.0</v>
      </c>
      <c r="AF2081" s="348">
        <v>158.0</v>
      </c>
      <c r="AG2081" s="348">
        <v>58.0</v>
      </c>
      <c r="AH2081" s="348">
        <v>87.0</v>
      </c>
      <c r="AI2081" s="348">
        <v>106.0</v>
      </c>
      <c r="AJ2081" s="353"/>
      <c r="AK2081" s="353"/>
      <c r="AL2081" s="353"/>
      <c r="AM2081" s="353"/>
      <c r="AN2081" s="353"/>
      <c r="AO2081" s="353"/>
      <c r="AP2081" s="353"/>
    </row>
    <row r="2082">
      <c r="A2082" s="345">
        <v>44214.0</v>
      </c>
      <c r="B2082" s="348">
        <v>377.0</v>
      </c>
      <c r="C2082" s="348">
        <v>591.0</v>
      </c>
      <c r="D2082" s="348">
        <v>497.0</v>
      </c>
      <c r="E2082" s="348">
        <v>65.0</v>
      </c>
      <c r="F2082" s="348">
        <v>136.0</v>
      </c>
      <c r="G2082" s="348">
        <v>394.0</v>
      </c>
      <c r="H2082" s="348">
        <v>3774.0</v>
      </c>
      <c r="I2082" s="348">
        <v>66.0</v>
      </c>
      <c r="J2082" s="348">
        <v>1375.0</v>
      </c>
      <c r="K2082" s="348">
        <v>4568.0</v>
      </c>
      <c r="L2082" s="348">
        <v>6968.0</v>
      </c>
      <c r="M2082" s="348">
        <v>28.0</v>
      </c>
      <c r="N2082" s="348">
        <v>881.0</v>
      </c>
      <c r="O2082" s="348">
        <v>296.0</v>
      </c>
      <c r="P2082" s="348">
        <v>614.0</v>
      </c>
      <c r="Q2082" s="348">
        <v>76.0</v>
      </c>
      <c r="R2082" s="348">
        <v>188.0</v>
      </c>
      <c r="S2082" s="348">
        <v>301.0</v>
      </c>
      <c r="T2082" s="348">
        <v>662.0</v>
      </c>
      <c r="U2082" s="348">
        <v>569.0</v>
      </c>
      <c r="V2082" s="348">
        <v>353.0</v>
      </c>
      <c r="W2082" s="348">
        <v>715.0</v>
      </c>
      <c r="X2082" s="348">
        <v>170.0</v>
      </c>
      <c r="Y2082" s="348">
        <v>693.0</v>
      </c>
      <c r="Z2082" s="348">
        <v>151.0</v>
      </c>
      <c r="AA2082" s="348">
        <v>427.0</v>
      </c>
      <c r="AB2082" s="348">
        <v>642.0</v>
      </c>
      <c r="AC2082" s="348">
        <v>94.0</v>
      </c>
      <c r="AD2082" s="348">
        <v>91.0</v>
      </c>
      <c r="AE2082" s="348">
        <v>106.0</v>
      </c>
      <c r="AF2082" s="348">
        <v>159.0</v>
      </c>
      <c r="AG2082" s="348">
        <v>58.0</v>
      </c>
      <c r="AH2082" s="348">
        <v>90.0</v>
      </c>
      <c r="AI2082" s="348">
        <v>107.0</v>
      </c>
      <c r="AJ2082" s="353"/>
      <c r="AK2082" s="353"/>
      <c r="AL2082" s="353"/>
      <c r="AM2082" s="353"/>
      <c r="AN2082" s="353"/>
      <c r="AO2082" s="353"/>
      <c r="AP2082" s="353"/>
    </row>
    <row r="2083">
      <c r="A2083" s="345">
        <v>44215.0</v>
      </c>
      <c r="B2083" s="348">
        <v>377.0</v>
      </c>
      <c r="C2083" s="348">
        <v>597.0</v>
      </c>
      <c r="D2083" s="348">
        <v>500.0</v>
      </c>
      <c r="E2083" s="348">
        <v>66.0</v>
      </c>
      <c r="F2083" s="348">
        <v>136.0</v>
      </c>
      <c r="G2083" s="348">
        <v>395.0</v>
      </c>
      <c r="H2083" s="348">
        <v>3814.0</v>
      </c>
      <c r="I2083" s="348">
        <v>66.0</v>
      </c>
      <c r="J2083" s="348">
        <v>1399.0</v>
      </c>
      <c r="K2083" s="348">
        <v>4672.0</v>
      </c>
      <c r="L2083" s="348">
        <v>7057.0</v>
      </c>
      <c r="M2083" s="348">
        <v>28.0</v>
      </c>
      <c r="N2083" s="348">
        <v>890.0</v>
      </c>
      <c r="O2083" s="348">
        <v>298.0</v>
      </c>
      <c r="P2083" s="348">
        <v>616.0</v>
      </c>
      <c r="Q2083" s="348">
        <v>76.0</v>
      </c>
      <c r="R2083" s="348">
        <v>188.0</v>
      </c>
      <c r="S2083" s="348">
        <v>303.0</v>
      </c>
      <c r="T2083" s="348">
        <v>668.0</v>
      </c>
      <c r="U2083" s="348">
        <v>572.0</v>
      </c>
      <c r="V2083" s="348">
        <v>354.0</v>
      </c>
      <c r="W2083" s="348">
        <v>716.0</v>
      </c>
      <c r="X2083" s="348">
        <v>170.0</v>
      </c>
      <c r="Y2083" s="348">
        <v>694.0</v>
      </c>
      <c r="Z2083" s="348">
        <v>152.0</v>
      </c>
      <c r="AA2083" s="348">
        <v>433.0</v>
      </c>
      <c r="AB2083" s="348">
        <v>646.0</v>
      </c>
      <c r="AC2083" s="348">
        <v>95.0</v>
      </c>
      <c r="AD2083" s="348">
        <v>91.0</v>
      </c>
      <c r="AE2083" s="348">
        <v>106.0</v>
      </c>
      <c r="AF2083" s="348">
        <v>159.0</v>
      </c>
      <c r="AG2083" s="348">
        <v>58.0</v>
      </c>
      <c r="AH2083" s="348">
        <v>90.0</v>
      </c>
      <c r="AI2083" s="348">
        <v>108.0</v>
      </c>
      <c r="AJ2083" s="353"/>
      <c r="AK2083" s="353"/>
      <c r="AL2083" s="353"/>
      <c r="AM2083" s="353"/>
      <c r="AN2083" s="353"/>
      <c r="AO2083" s="353"/>
      <c r="AP2083" s="353"/>
    </row>
    <row r="2084">
      <c r="A2084" s="345">
        <v>44216.0</v>
      </c>
      <c r="B2084" s="348">
        <v>378.0</v>
      </c>
      <c r="C2084" s="348">
        <v>603.0</v>
      </c>
      <c r="D2084" s="348">
        <v>500.0</v>
      </c>
      <c r="E2084" s="348">
        <v>69.0</v>
      </c>
      <c r="F2084" s="348">
        <v>137.0</v>
      </c>
      <c r="G2084" s="348">
        <v>408.0</v>
      </c>
      <c r="H2084" s="348">
        <v>3847.0</v>
      </c>
      <c r="I2084" s="348">
        <v>66.0</v>
      </c>
      <c r="J2084" s="348">
        <v>1412.0</v>
      </c>
      <c r="K2084" s="348">
        <v>4742.0</v>
      </c>
      <c r="L2084" s="348">
        <v>7135.0</v>
      </c>
      <c r="M2084" s="348">
        <v>28.0</v>
      </c>
      <c r="N2084" s="348">
        <v>901.0</v>
      </c>
      <c r="O2084" s="348">
        <v>301.0</v>
      </c>
      <c r="P2084" s="348">
        <v>618.0</v>
      </c>
      <c r="Q2084" s="348">
        <v>77.0</v>
      </c>
      <c r="R2084" s="348">
        <v>189.0</v>
      </c>
      <c r="S2084" s="348">
        <v>303.0</v>
      </c>
      <c r="T2084" s="348">
        <v>671.0</v>
      </c>
      <c r="U2084" s="348">
        <v>578.0</v>
      </c>
      <c r="V2084" s="348">
        <v>356.0</v>
      </c>
      <c r="W2084" s="348">
        <v>718.0</v>
      </c>
      <c r="X2084" s="348">
        <v>170.0</v>
      </c>
      <c r="Y2084" s="348">
        <v>698.0</v>
      </c>
      <c r="Z2084" s="348">
        <v>154.0</v>
      </c>
      <c r="AA2084" s="348">
        <v>435.0</v>
      </c>
      <c r="AB2084" s="348">
        <v>651.0</v>
      </c>
      <c r="AC2084" s="348">
        <v>95.0</v>
      </c>
      <c r="AD2084" s="348">
        <v>92.0</v>
      </c>
      <c r="AE2084" s="348">
        <v>106.0</v>
      </c>
      <c r="AF2084" s="348">
        <v>159.0</v>
      </c>
      <c r="AG2084" s="348">
        <v>59.0</v>
      </c>
      <c r="AH2084" s="348">
        <v>93.0</v>
      </c>
      <c r="AI2084" s="348">
        <v>108.0</v>
      </c>
      <c r="AJ2084" s="353"/>
      <c r="AK2084" s="353"/>
      <c r="AL2084" s="353"/>
      <c r="AM2084" s="353"/>
      <c r="AN2084" s="353"/>
      <c r="AO2084" s="353"/>
      <c r="AP2084" s="353"/>
    </row>
    <row r="2085">
      <c r="A2085" s="345">
        <v>44217.0</v>
      </c>
      <c r="B2085" s="348">
        <v>378.0</v>
      </c>
      <c r="C2085" s="348">
        <v>608.0</v>
      </c>
      <c r="D2085" s="348">
        <v>505.0</v>
      </c>
      <c r="E2085" s="348">
        <v>74.0</v>
      </c>
      <c r="F2085" s="348">
        <v>138.0</v>
      </c>
      <c r="G2085" s="348">
        <v>417.0</v>
      </c>
      <c r="H2085" s="348">
        <v>3877.0</v>
      </c>
      <c r="I2085" s="348">
        <v>66.0</v>
      </c>
      <c r="J2085" s="348">
        <v>1485.0</v>
      </c>
      <c r="K2085" s="348">
        <v>4843.0</v>
      </c>
      <c r="L2085" s="348">
        <v>7195.0</v>
      </c>
      <c r="M2085" s="348">
        <v>28.0</v>
      </c>
      <c r="N2085" s="348">
        <v>912.0</v>
      </c>
      <c r="O2085" s="348">
        <v>301.0</v>
      </c>
      <c r="P2085" s="348">
        <v>620.0</v>
      </c>
      <c r="Q2085" s="348">
        <v>79.0</v>
      </c>
      <c r="R2085" s="348">
        <v>191.0</v>
      </c>
      <c r="S2085" s="348">
        <v>306.0</v>
      </c>
      <c r="T2085" s="348">
        <v>677.0</v>
      </c>
      <c r="U2085" s="348">
        <v>585.0</v>
      </c>
      <c r="V2085" s="348">
        <v>358.0</v>
      </c>
      <c r="W2085" s="348">
        <v>719.0</v>
      </c>
      <c r="X2085" s="348">
        <v>171.0</v>
      </c>
      <c r="Y2085" s="348">
        <v>700.0</v>
      </c>
      <c r="Z2085" s="348">
        <v>156.0</v>
      </c>
      <c r="AA2085" s="348">
        <v>440.0</v>
      </c>
      <c r="AB2085" s="348">
        <v>656.0</v>
      </c>
      <c r="AC2085" s="348">
        <v>95.0</v>
      </c>
      <c r="AD2085" s="348">
        <v>93.0</v>
      </c>
      <c r="AE2085" s="348">
        <v>107.0</v>
      </c>
      <c r="AF2085" s="348">
        <v>159.0</v>
      </c>
      <c r="AG2085" s="348">
        <v>63.0</v>
      </c>
      <c r="AH2085" s="348">
        <v>93.0</v>
      </c>
      <c r="AI2085" s="348">
        <v>108.0</v>
      </c>
      <c r="AJ2085" s="353"/>
      <c r="AK2085" s="353"/>
      <c r="AL2085" s="353"/>
      <c r="AM2085" s="353"/>
      <c r="AN2085" s="353"/>
      <c r="AO2085" s="353"/>
      <c r="AP2085" s="353"/>
    </row>
    <row r="2086">
      <c r="A2086" s="345">
        <v>44218.0</v>
      </c>
      <c r="B2086" s="348">
        <v>378.0</v>
      </c>
      <c r="C2086" s="348">
        <v>616.0</v>
      </c>
      <c r="D2086" s="348">
        <v>515.0</v>
      </c>
      <c r="E2086" s="348">
        <v>75.0</v>
      </c>
      <c r="F2086" s="348">
        <v>139.0</v>
      </c>
      <c r="G2086" s="348">
        <v>422.0</v>
      </c>
      <c r="H2086" s="348">
        <v>3918.0</v>
      </c>
      <c r="I2086" s="348">
        <v>67.0</v>
      </c>
      <c r="J2086" s="348">
        <v>1493.0</v>
      </c>
      <c r="K2086" s="348">
        <v>4871.0</v>
      </c>
      <c r="L2086" s="348">
        <v>7266.0</v>
      </c>
      <c r="M2086" s="348">
        <v>28.0</v>
      </c>
      <c r="N2086" s="348">
        <v>921.0</v>
      </c>
      <c r="O2086" s="348">
        <v>305.0</v>
      </c>
      <c r="P2086" s="348">
        <v>623.0</v>
      </c>
      <c r="Q2086" s="348">
        <v>82.0</v>
      </c>
      <c r="R2086" s="348">
        <v>193.0</v>
      </c>
      <c r="S2086" s="348">
        <v>307.0</v>
      </c>
      <c r="T2086" s="348">
        <v>682.0</v>
      </c>
      <c r="U2086" s="348">
        <v>588.0</v>
      </c>
      <c r="V2086" s="348">
        <v>369.0</v>
      </c>
      <c r="W2086" s="348">
        <v>723.0</v>
      </c>
      <c r="X2086" s="348">
        <v>172.0</v>
      </c>
      <c r="Y2086" s="348">
        <v>704.0</v>
      </c>
      <c r="Z2086" s="348">
        <v>164.0</v>
      </c>
      <c r="AA2086" s="348">
        <v>444.0</v>
      </c>
      <c r="AB2086" s="348">
        <v>657.0</v>
      </c>
      <c r="AC2086" s="348">
        <v>97.0</v>
      </c>
      <c r="AD2086" s="348">
        <v>93.0</v>
      </c>
      <c r="AE2086" s="348">
        <v>107.0</v>
      </c>
      <c r="AF2086" s="348">
        <v>159.0</v>
      </c>
      <c r="AG2086" s="348">
        <v>64.0</v>
      </c>
      <c r="AH2086" s="348">
        <v>103.0</v>
      </c>
      <c r="AI2086" s="348">
        <v>108.0</v>
      </c>
      <c r="AJ2086" s="353"/>
      <c r="AK2086" s="353"/>
      <c r="AL2086" s="353"/>
      <c r="AM2086" s="353"/>
      <c r="AN2086" s="353"/>
      <c r="AO2086" s="353"/>
      <c r="AP2086" s="353"/>
    </row>
    <row r="2087">
      <c r="A2087" s="345">
        <v>44219.0</v>
      </c>
      <c r="B2087" s="348">
        <v>378.0</v>
      </c>
      <c r="C2087" s="348">
        <v>624.0</v>
      </c>
      <c r="D2087" s="348">
        <v>521.0</v>
      </c>
      <c r="E2087" s="348">
        <v>76.0</v>
      </c>
      <c r="F2087" s="348">
        <v>139.0</v>
      </c>
      <c r="G2087" s="348">
        <v>430.0</v>
      </c>
      <c r="H2087" s="348">
        <v>3949.0</v>
      </c>
      <c r="I2087" s="348">
        <v>67.0</v>
      </c>
      <c r="J2087" s="348">
        <v>1509.0</v>
      </c>
      <c r="K2087" s="348">
        <v>4889.0</v>
      </c>
      <c r="L2087" s="348">
        <v>7325.0</v>
      </c>
      <c r="M2087" s="348">
        <v>28.0</v>
      </c>
      <c r="N2087" s="348">
        <v>932.0</v>
      </c>
      <c r="O2087" s="348">
        <v>307.0</v>
      </c>
      <c r="P2087" s="348">
        <v>626.0</v>
      </c>
      <c r="Q2087" s="348">
        <v>84.0</v>
      </c>
      <c r="R2087" s="348">
        <v>193.0</v>
      </c>
      <c r="S2087" s="348">
        <v>308.0</v>
      </c>
      <c r="T2087" s="348">
        <v>683.0</v>
      </c>
      <c r="U2087" s="348">
        <v>588.0</v>
      </c>
      <c r="V2087" s="348">
        <v>370.0</v>
      </c>
      <c r="W2087" s="348">
        <v>724.0</v>
      </c>
      <c r="X2087" s="348">
        <v>172.0</v>
      </c>
      <c r="Y2087" s="348">
        <v>705.0</v>
      </c>
      <c r="Z2087" s="348">
        <v>166.0</v>
      </c>
      <c r="AA2087" s="348">
        <v>463.0</v>
      </c>
      <c r="AB2087" s="348">
        <v>664.0</v>
      </c>
      <c r="AC2087" s="348">
        <v>97.0</v>
      </c>
      <c r="AD2087" s="348">
        <v>93.0</v>
      </c>
      <c r="AE2087" s="348">
        <v>107.0</v>
      </c>
      <c r="AF2087" s="348">
        <v>162.0</v>
      </c>
      <c r="AG2087" s="348">
        <v>66.0</v>
      </c>
      <c r="AH2087" s="348">
        <v>109.0</v>
      </c>
      <c r="AI2087" s="348">
        <v>110.0</v>
      </c>
      <c r="AJ2087" s="353"/>
      <c r="AK2087" s="353"/>
      <c r="AL2087" s="353"/>
      <c r="AM2087" s="353"/>
      <c r="AN2087" s="353"/>
      <c r="AO2087" s="353"/>
      <c r="AP2087" s="353"/>
    </row>
    <row r="2088">
      <c r="A2088" s="345">
        <v>44220.0</v>
      </c>
      <c r="B2088" s="348">
        <v>378.0</v>
      </c>
      <c r="C2088" s="348">
        <v>627.0</v>
      </c>
      <c r="D2088" s="348">
        <v>522.0</v>
      </c>
      <c r="E2088" s="348">
        <v>78.0</v>
      </c>
      <c r="F2088" s="348">
        <v>139.0</v>
      </c>
      <c r="G2088" s="348">
        <v>439.0</v>
      </c>
      <c r="H2088" s="348">
        <v>3988.0</v>
      </c>
      <c r="I2088" s="348">
        <v>67.0</v>
      </c>
      <c r="J2088" s="348">
        <v>1517.0</v>
      </c>
      <c r="K2088" s="348">
        <v>4892.0</v>
      </c>
      <c r="L2088" s="348">
        <v>7381.0</v>
      </c>
      <c r="M2088" s="348">
        <v>28.0</v>
      </c>
      <c r="N2088" s="348">
        <v>939.0</v>
      </c>
      <c r="O2088" s="348">
        <v>309.0</v>
      </c>
      <c r="P2088" s="348">
        <v>629.0</v>
      </c>
      <c r="Q2088" s="348">
        <v>86.0</v>
      </c>
      <c r="R2088" s="348">
        <v>193.0</v>
      </c>
      <c r="S2088" s="348">
        <v>308.0</v>
      </c>
      <c r="T2088" s="348">
        <v>683.0</v>
      </c>
      <c r="U2088" s="348">
        <v>588.0</v>
      </c>
      <c r="V2088" s="348">
        <v>372.0</v>
      </c>
      <c r="W2088" s="348">
        <v>726.0</v>
      </c>
      <c r="X2088" s="348">
        <v>174.0</v>
      </c>
      <c r="Y2088" s="348">
        <v>711.0</v>
      </c>
      <c r="Z2088" s="348">
        <v>168.0</v>
      </c>
      <c r="AA2088" s="348">
        <v>477.0</v>
      </c>
      <c r="AB2088" s="348">
        <v>669.0</v>
      </c>
      <c r="AC2088" s="348">
        <v>99.0</v>
      </c>
      <c r="AD2088" s="348">
        <v>93.0</v>
      </c>
      <c r="AE2088" s="348">
        <v>107.0</v>
      </c>
      <c r="AF2088" s="348">
        <v>162.0</v>
      </c>
      <c r="AG2088" s="348">
        <v>66.0</v>
      </c>
      <c r="AH2088" s="348">
        <v>110.0</v>
      </c>
      <c r="AI2088" s="348">
        <v>110.0</v>
      </c>
      <c r="AJ2088" s="353"/>
      <c r="AK2088" s="353"/>
      <c r="AL2088" s="353"/>
      <c r="AM2088" s="353"/>
      <c r="AN2088" s="353"/>
      <c r="AO2088" s="353"/>
      <c r="AP2088" s="353"/>
    </row>
    <row r="2089">
      <c r="A2089" s="345">
        <v>44221.0</v>
      </c>
      <c r="B2089" s="348">
        <v>378.0</v>
      </c>
      <c r="C2089" s="348">
        <v>637.0</v>
      </c>
      <c r="D2089" s="348">
        <v>530.0</v>
      </c>
      <c r="E2089" s="348">
        <v>78.0</v>
      </c>
      <c r="F2089" s="348">
        <v>139.0</v>
      </c>
      <c r="G2089" s="348">
        <v>454.0</v>
      </c>
      <c r="H2089" s="348">
        <v>4031.0</v>
      </c>
      <c r="I2089" s="348">
        <v>67.0</v>
      </c>
      <c r="J2089" s="348">
        <v>1519.0</v>
      </c>
      <c r="K2089" s="348">
        <v>5018.0</v>
      </c>
      <c r="L2089" s="348">
        <v>7440.0</v>
      </c>
      <c r="M2089" s="348">
        <v>28.0</v>
      </c>
      <c r="N2089" s="348">
        <v>946.0</v>
      </c>
      <c r="O2089" s="348">
        <v>311.0</v>
      </c>
      <c r="P2089" s="348">
        <v>632.0</v>
      </c>
      <c r="Q2089" s="348">
        <v>86.0</v>
      </c>
      <c r="R2089" s="348">
        <v>193.0</v>
      </c>
      <c r="S2089" s="348">
        <v>308.0</v>
      </c>
      <c r="T2089" s="348">
        <v>684.0</v>
      </c>
      <c r="U2089" s="348">
        <v>588.0</v>
      </c>
      <c r="V2089" s="348">
        <v>377.0</v>
      </c>
      <c r="W2089" s="348">
        <v>730.0</v>
      </c>
      <c r="X2089" s="348">
        <v>174.0</v>
      </c>
      <c r="Y2089" s="348">
        <v>712.0</v>
      </c>
      <c r="Z2089" s="348">
        <v>168.0</v>
      </c>
      <c r="AA2089" s="348">
        <v>480.0</v>
      </c>
      <c r="AB2089" s="348">
        <v>671.0</v>
      </c>
      <c r="AC2089" s="348">
        <v>100.0</v>
      </c>
      <c r="AD2089" s="348">
        <v>94.0</v>
      </c>
      <c r="AE2089" s="348">
        <v>107.0</v>
      </c>
      <c r="AF2089" s="348">
        <v>162.0</v>
      </c>
      <c r="AG2089" s="348">
        <v>66.0</v>
      </c>
      <c r="AH2089" s="348">
        <v>114.0</v>
      </c>
      <c r="AI2089" s="348">
        <v>110.0</v>
      </c>
      <c r="AJ2089" s="353"/>
      <c r="AK2089" s="353"/>
      <c r="AL2089" s="353"/>
      <c r="AM2089" s="353"/>
      <c r="AN2089" s="353"/>
      <c r="AO2089" s="353"/>
      <c r="AP2089" s="353"/>
    </row>
    <row r="2090">
      <c r="A2090" s="345">
        <v>44222.0</v>
      </c>
      <c r="B2090" s="348">
        <v>378.0</v>
      </c>
      <c r="C2090" s="348">
        <v>646.0</v>
      </c>
      <c r="D2090" s="348">
        <v>532.0</v>
      </c>
      <c r="E2090" s="348">
        <v>79.0</v>
      </c>
      <c r="F2090" s="348">
        <v>140.0</v>
      </c>
      <c r="G2090" s="348">
        <v>460.0</v>
      </c>
      <c r="H2090" s="348">
        <v>4077.0</v>
      </c>
      <c r="I2090" s="348">
        <v>67.0</v>
      </c>
      <c r="J2090" s="348">
        <v>1532.0</v>
      </c>
      <c r="K2090" s="348">
        <v>5130.0</v>
      </c>
      <c r="L2090" s="348">
        <v>7514.0</v>
      </c>
      <c r="M2090" s="348">
        <v>28.0</v>
      </c>
      <c r="N2090" s="348">
        <v>955.0</v>
      </c>
      <c r="O2090" s="348">
        <v>311.0</v>
      </c>
      <c r="P2090" s="348">
        <v>634.0</v>
      </c>
      <c r="Q2090" s="348">
        <v>88.0</v>
      </c>
      <c r="R2090" s="348">
        <v>194.0</v>
      </c>
      <c r="S2090" s="348">
        <v>308.0</v>
      </c>
      <c r="T2090" s="348">
        <v>689.0</v>
      </c>
      <c r="U2090" s="348">
        <v>588.0</v>
      </c>
      <c r="V2090" s="348">
        <v>385.0</v>
      </c>
      <c r="W2090" s="348">
        <v>732.0</v>
      </c>
      <c r="X2090" s="348">
        <v>174.0</v>
      </c>
      <c r="Y2090" s="348">
        <v>721.0</v>
      </c>
      <c r="Z2090" s="348">
        <v>171.0</v>
      </c>
      <c r="AA2090" s="348">
        <v>489.0</v>
      </c>
      <c r="AB2090" s="348">
        <v>680.0</v>
      </c>
      <c r="AC2090" s="348">
        <v>100.0</v>
      </c>
      <c r="AD2090" s="348">
        <v>95.0</v>
      </c>
      <c r="AE2090" s="348">
        <v>107.0</v>
      </c>
      <c r="AF2090" s="348">
        <v>162.0</v>
      </c>
      <c r="AG2090" s="348">
        <v>68.0</v>
      </c>
      <c r="AH2090" s="348">
        <v>122.0</v>
      </c>
      <c r="AI2090" s="348">
        <v>112.0</v>
      </c>
      <c r="AJ2090" s="353"/>
      <c r="AK2090" s="353"/>
      <c r="AL2090" s="353"/>
      <c r="AM2090" s="353"/>
      <c r="AN2090" s="353"/>
      <c r="AO2090" s="353"/>
      <c r="AP2090" s="353"/>
    </row>
    <row r="2091">
      <c r="A2091" s="345">
        <v>44223.0</v>
      </c>
      <c r="B2091" s="348">
        <v>378.0</v>
      </c>
      <c r="C2091" s="348">
        <v>651.0</v>
      </c>
      <c r="D2091" s="348">
        <v>534.0</v>
      </c>
      <c r="E2091" s="348">
        <v>79.0</v>
      </c>
      <c r="F2091" s="348">
        <v>140.0</v>
      </c>
      <c r="G2091" s="348">
        <v>475.0</v>
      </c>
      <c r="H2091" s="348">
        <v>4111.0</v>
      </c>
      <c r="I2091" s="348">
        <v>68.0</v>
      </c>
      <c r="J2091" s="348">
        <v>1638.0</v>
      </c>
      <c r="K2091" s="348">
        <v>5238.0</v>
      </c>
      <c r="L2091" s="348">
        <v>7582.0</v>
      </c>
      <c r="M2091" s="348">
        <v>28.0</v>
      </c>
      <c r="N2091" s="348">
        <v>962.0</v>
      </c>
      <c r="O2091" s="348">
        <v>311.0</v>
      </c>
      <c r="P2091" s="348">
        <v>637.0</v>
      </c>
      <c r="Q2091" s="348">
        <v>90.0</v>
      </c>
      <c r="R2091" s="348">
        <v>195.0</v>
      </c>
      <c r="S2091" s="348">
        <v>308.0</v>
      </c>
      <c r="T2091" s="348">
        <v>694.0</v>
      </c>
      <c r="U2091" s="348">
        <v>591.0</v>
      </c>
      <c r="V2091" s="348">
        <v>388.0</v>
      </c>
      <c r="W2091" s="348">
        <v>735.0</v>
      </c>
      <c r="X2091" s="348">
        <v>175.0</v>
      </c>
      <c r="Y2091" s="348">
        <v>725.0</v>
      </c>
      <c r="Z2091" s="348">
        <v>173.0</v>
      </c>
      <c r="AA2091" s="348">
        <v>492.0</v>
      </c>
      <c r="AB2091" s="348">
        <v>682.0</v>
      </c>
      <c r="AC2091" s="348">
        <v>100.0</v>
      </c>
      <c r="AD2091" s="348">
        <v>95.0</v>
      </c>
      <c r="AE2091" s="348">
        <v>108.0</v>
      </c>
      <c r="AF2091" s="348">
        <v>163.0</v>
      </c>
      <c r="AG2091" s="348">
        <v>71.0</v>
      </c>
      <c r="AH2091" s="348">
        <v>125.0</v>
      </c>
      <c r="AI2091" s="348">
        <v>113.0</v>
      </c>
      <c r="AJ2091" s="353"/>
      <c r="AK2091" s="353"/>
      <c r="AL2091" s="353"/>
      <c r="AM2091" s="353"/>
      <c r="AN2091" s="353"/>
      <c r="AO2091" s="353"/>
      <c r="AP2091" s="353"/>
    </row>
    <row r="2092">
      <c r="A2092" s="345">
        <v>44224.0</v>
      </c>
      <c r="B2092" s="348">
        <v>378.0</v>
      </c>
      <c r="C2092" s="348">
        <v>659.0</v>
      </c>
      <c r="D2092" s="348">
        <v>537.0</v>
      </c>
      <c r="E2092" s="348">
        <v>79.0</v>
      </c>
      <c r="F2092" s="348">
        <v>140.0</v>
      </c>
      <c r="G2092" s="348">
        <v>484.0</v>
      </c>
      <c r="H2092" s="348">
        <v>4151.0</v>
      </c>
      <c r="I2092" s="348">
        <v>68.0</v>
      </c>
      <c r="J2092" s="348">
        <v>1838.0</v>
      </c>
      <c r="K2092" s="348">
        <v>5319.0</v>
      </c>
      <c r="L2092" s="348">
        <v>7639.0</v>
      </c>
      <c r="M2092" s="348">
        <v>28.0</v>
      </c>
      <c r="N2092" s="348">
        <v>968.0</v>
      </c>
      <c r="O2092" s="348">
        <v>311.0</v>
      </c>
      <c r="P2092" s="348">
        <v>639.0</v>
      </c>
      <c r="Q2092" s="348">
        <v>94.0</v>
      </c>
      <c r="R2092" s="348">
        <v>197.0</v>
      </c>
      <c r="S2092" s="348">
        <v>312.0</v>
      </c>
      <c r="T2092" s="348">
        <v>697.0</v>
      </c>
      <c r="U2092" s="348">
        <v>593.0</v>
      </c>
      <c r="V2092" s="348">
        <v>416.0</v>
      </c>
      <c r="W2092" s="348">
        <v>738.0</v>
      </c>
      <c r="X2092" s="348">
        <v>176.0</v>
      </c>
      <c r="Y2092" s="348">
        <v>730.0</v>
      </c>
      <c r="Z2092" s="348">
        <v>176.0</v>
      </c>
      <c r="AA2092" s="348">
        <v>495.0</v>
      </c>
      <c r="AB2092" s="348">
        <v>683.0</v>
      </c>
      <c r="AC2092" s="348">
        <v>100.0</v>
      </c>
      <c r="AD2092" s="348">
        <v>95.0</v>
      </c>
      <c r="AE2092" s="348">
        <v>108.0</v>
      </c>
      <c r="AF2092" s="348">
        <v>165.0</v>
      </c>
      <c r="AG2092" s="348">
        <v>74.0</v>
      </c>
      <c r="AH2092" s="348">
        <v>130.0</v>
      </c>
      <c r="AI2092" s="348">
        <v>114.0</v>
      </c>
      <c r="AJ2092" s="353"/>
      <c r="AK2092" s="353"/>
      <c r="AL2092" s="353"/>
      <c r="AM2092" s="353"/>
      <c r="AN2092" s="353"/>
      <c r="AO2092" s="353"/>
      <c r="AP2092" s="353"/>
    </row>
    <row r="2093">
      <c r="A2093" s="345">
        <v>44225.0</v>
      </c>
      <c r="B2093" s="348">
        <v>378.0</v>
      </c>
      <c r="C2093" s="348">
        <v>666.0</v>
      </c>
      <c r="D2093" s="348">
        <v>537.0</v>
      </c>
      <c r="E2093" s="348">
        <v>81.0</v>
      </c>
      <c r="F2093" s="348">
        <v>140.0</v>
      </c>
      <c r="G2093" s="348">
        <v>487.0</v>
      </c>
      <c r="H2093" s="348">
        <v>4195.0</v>
      </c>
      <c r="I2093" s="348">
        <v>69.0</v>
      </c>
      <c r="J2093" s="348">
        <v>1843.0</v>
      </c>
      <c r="K2093" s="348">
        <v>5342.0</v>
      </c>
      <c r="L2093" s="348">
        <v>7691.0</v>
      </c>
      <c r="M2093" s="348">
        <v>29.0</v>
      </c>
      <c r="N2093" s="348">
        <v>976.0</v>
      </c>
      <c r="O2093" s="348">
        <v>313.0</v>
      </c>
      <c r="P2093" s="348">
        <v>642.0</v>
      </c>
      <c r="Q2093" s="348">
        <v>95.0</v>
      </c>
      <c r="R2093" s="348">
        <v>197.0</v>
      </c>
      <c r="S2093" s="348">
        <v>315.0</v>
      </c>
      <c r="T2093" s="348">
        <v>699.0</v>
      </c>
      <c r="U2093" s="348">
        <v>597.0</v>
      </c>
      <c r="V2093" s="348">
        <v>420.0</v>
      </c>
      <c r="W2093" s="348">
        <v>740.0</v>
      </c>
      <c r="X2093" s="348">
        <v>177.0</v>
      </c>
      <c r="Y2093" s="348">
        <v>734.0</v>
      </c>
      <c r="Z2093" s="348">
        <v>177.0</v>
      </c>
      <c r="AA2093" s="348">
        <v>499.0</v>
      </c>
      <c r="AB2093" s="348">
        <v>685.0</v>
      </c>
      <c r="AC2093" s="348">
        <v>100.0</v>
      </c>
      <c r="AD2093" s="348">
        <v>96.0</v>
      </c>
      <c r="AE2093" s="348">
        <v>109.0</v>
      </c>
      <c r="AF2093" s="348">
        <v>167.0</v>
      </c>
      <c r="AG2093" s="348">
        <v>74.0</v>
      </c>
      <c r="AH2093" s="348">
        <v>134.0</v>
      </c>
      <c r="AI2093" s="348">
        <v>115.0</v>
      </c>
      <c r="AJ2093" s="353"/>
      <c r="AK2093" s="353"/>
      <c r="AL2093" s="353"/>
      <c r="AM2093" s="353"/>
      <c r="AN2093" s="353"/>
      <c r="AO2093" s="353"/>
      <c r="AP2093" s="353"/>
    </row>
    <row r="2094">
      <c r="A2094" s="345">
        <v>44226.0</v>
      </c>
      <c r="B2094" s="348">
        <v>378.0</v>
      </c>
      <c r="C2094" s="348">
        <v>671.0</v>
      </c>
      <c r="D2094" s="348">
        <v>537.0</v>
      </c>
      <c r="E2094" s="348">
        <v>82.0</v>
      </c>
      <c r="F2094" s="348">
        <v>140.0</v>
      </c>
      <c r="G2094" s="348">
        <v>494.0</v>
      </c>
      <c r="H2094" s="348">
        <v>4225.0</v>
      </c>
      <c r="I2094" s="348">
        <v>69.0</v>
      </c>
      <c r="J2094" s="348">
        <v>1870.0</v>
      </c>
      <c r="K2094" s="348">
        <v>5359.0</v>
      </c>
      <c r="L2094" s="348">
        <v>7754.0</v>
      </c>
      <c r="M2094" s="348">
        <v>30.0</v>
      </c>
      <c r="N2094" s="348">
        <v>987.0</v>
      </c>
      <c r="O2094" s="348">
        <v>313.0</v>
      </c>
      <c r="P2094" s="348">
        <v>644.0</v>
      </c>
      <c r="Q2094" s="348">
        <v>100.0</v>
      </c>
      <c r="R2094" s="348">
        <v>197.0</v>
      </c>
      <c r="S2094" s="348">
        <v>316.0</v>
      </c>
      <c r="T2094" s="348">
        <v>701.0</v>
      </c>
      <c r="U2094" s="348">
        <v>598.0</v>
      </c>
      <c r="V2094" s="348">
        <v>423.0</v>
      </c>
      <c r="W2094" s="348">
        <v>742.0</v>
      </c>
      <c r="X2094" s="348">
        <v>177.0</v>
      </c>
      <c r="Y2094" s="348">
        <v>739.0</v>
      </c>
      <c r="Z2094" s="348">
        <v>183.0</v>
      </c>
      <c r="AA2094" s="348">
        <v>506.0</v>
      </c>
      <c r="AB2094" s="348">
        <v>687.0</v>
      </c>
      <c r="AC2094" s="348">
        <v>100.0</v>
      </c>
      <c r="AD2094" s="348">
        <v>96.0</v>
      </c>
      <c r="AE2094" s="348">
        <v>109.0</v>
      </c>
      <c r="AF2094" s="348">
        <v>168.0</v>
      </c>
      <c r="AG2094" s="348">
        <v>77.0</v>
      </c>
      <c r="AH2094" s="348">
        <v>141.0</v>
      </c>
      <c r="AI2094" s="348">
        <v>115.0</v>
      </c>
      <c r="AJ2094" s="353"/>
      <c r="AK2094" s="353"/>
      <c r="AL2094" s="353"/>
      <c r="AM2094" s="353"/>
      <c r="AN2094" s="353"/>
      <c r="AO2094" s="353"/>
      <c r="AP2094" s="353"/>
    </row>
    <row r="2095">
      <c r="A2095" s="345">
        <v>44227.0</v>
      </c>
      <c r="B2095" s="348">
        <v>378.0</v>
      </c>
      <c r="C2095" s="348">
        <v>680.0</v>
      </c>
      <c r="D2095" s="348">
        <v>547.0</v>
      </c>
      <c r="E2095" s="348">
        <v>83.0</v>
      </c>
      <c r="F2095" s="348">
        <v>141.0</v>
      </c>
      <c r="G2095" s="348">
        <v>508.0</v>
      </c>
      <c r="H2095" s="348">
        <v>4267.0</v>
      </c>
      <c r="I2095" s="348">
        <v>72.0</v>
      </c>
      <c r="J2095" s="348">
        <v>1932.0</v>
      </c>
      <c r="K2095" s="348">
        <v>5384.0</v>
      </c>
      <c r="L2095" s="348">
        <v>7805.0</v>
      </c>
      <c r="M2095" s="348">
        <v>30.0</v>
      </c>
      <c r="N2095" s="348">
        <v>996.0</v>
      </c>
      <c r="O2095" s="348">
        <v>316.0</v>
      </c>
      <c r="P2095" s="348">
        <v>647.0</v>
      </c>
      <c r="Q2095" s="348">
        <v>103.0</v>
      </c>
      <c r="R2095" s="348">
        <v>199.0</v>
      </c>
      <c r="S2095" s="348">
        <v>320.0</v>
      </c>
      <c r="T2095" s="348">
        <v>704.0</v>
      </c>
      <c r="U2095" s="348">
        <v>600.0</v>
      </c>
      <c r="V2095" s="348">
        <v>429.0</v>
      </c>
      <c r="W2095" s="348">
        <v>743.0</v>
      </c>
      <c r="X2095" s="348">
        <v>177.0</v>
      </c>
      <c r="Y2095" s="348">
        <v>740.0</v>
      </c>
      <c r="Z2095" s="348">
        <v>184.0</v>
      </c>
      <c r="AA2095" s="348">
        <v>511.0</v>
      </c>
      <c r="AB2095" s="348">
        <v>688.0</v>
      </c>
      <c r="AC2095" s="348">
        <v>100.0</v>
      </c>
      <c r="AD2095" s="348">
        <v>96.0</v>
      </c>
      <c r="AE2095" s="348">
        <v>111.0</v>
      </c>
      <c r="AF2095" s="348">
        <v>168.0</v>
      </c>
      <c r="AG2095" s="348">
        <v>80.0</v>
      </c>
      <c r="AH2095" s="348">
        <v>144.0</v>
      </c>
      <c r="AI2095" s="348">
        <v>115.0</v>
      </c>
      <c r="AJ2095" s="353"/>
      <c r="AK2095" s="353"/>
      <c r="AL2095" s="353"/>
      <c r="AM2095" s="353"/>
      <c r="AN2095" s="353"/>
      <c r="AO2095" s="353"/>
      <c r="AP2095" s="353"/>
    </row>
    <row r="2096">
      <c r="A2096" s="345">
        <v>44228.0</v>
      </c>
      <c r="B2096" s="348">
        <v>378.0</v>
      </c>
      <c r="C2096" s="348">
        <v>686.0</v>
      </c>
      <c r="D2096" s="348">
        <v>558.0</v>
      </c>
      <c r="E2096" s="348">
        <v>84.0</v>
      </c>
      <c r="F2096" s="348">
        <v>141.0</v>
      </c>
      <c r="G2096" s="348">
        <v>515.0</v>
      </c>
      <c r="H2096" s="348">
        <v>4312.0</v>
      </c>
      <c r="I2096" s="348">
        <v>72.0</v>
      </c>
      <c r="J2096" s="348">
        <v>1937.0</v>
      </c>
      <c r="K2096" s="348">
        <v>5464.0</v>
      </c>
      <c r="L2096" s="348">
        <v>7864.0</v>
      </c>
      <c r="M2096" s="348">
        <v>30.0</v>
      </c>
      <c r="N2096" s="348">
        <v>1010.0</v>
      </c>
      <c r="O2096" s="348">
        <v>318.0</v>
      </c>
      <c r="P2096" s="348">
        <v>650.0</v>
      </c>
      <c r="Q2096" s="348">
        <v>104.0</v>
      </c>
      <c r="R2096" s="348">
        <v>202.0</v>
      </c>
      <c r="S2096" s="348">
        <v>321.0</v>
      </c>
      <c r="T2096" s="348">
        <v>705.0</v>
      </c>
      <c r="U2096" s="348">
        <v>602.0</v>
      </c>
      <c r="V2096" s="348">
        <v>431.0</v>
      </c>
      <c r="W2096" s="348">
        <v>745.0</v>
      </c>
      <c r="X2096" s="348">
        <v>178.0</v>
      </c>
      <c r="Y2096" s="348">
        <v>744.0</v>
      </c>
      <c r="Z2096" s="348">
        <v>194.0</v>
      </c>
      <c r="AA2096" s="348">
        <v>521.0</v>
      </c>
      <c r="AB2096" s="348">
        <v>691.0</v>
      </c>
      <c r="AC2096" s="348">
        <v>101.0</v>
      </c>
      <c r="AD2096" s="348">
        <v>96.0</v>
      </c>
      <c r="AE2096" s="348">
        <v>111.0</v>
      </c>
      <c r="AF2096" s="348">
        <v>168.0</v>
      </c>
      <c r="AG2096" s="348">
        <v>82.0</v>
      </c>
      <c r="AH2096" s="348">
        <v>145.0</v>
      </c>
      <c r="AI2096" s="348">
        <v>117.0</v>
      </c>
      <c r="AJ2096" s="353"/>
      <c r="AK2096" s="353"/>
      <c r="AL2096" s="353"/>
      <c r="AM2096" s="353"/>
      <c r="AN2096" s="353"/>
      <c r="AO2096" s="353"/>
      <c r="AP2096" s="353"/>
    </row>
    <row r="2097">
      <c r="A2097" s="345">
        <v>44229.0</v>
      </c>
      <c r="B2097" s="348">
        <v>379.0</v>
      </c>
      <c r="C2097" s="348">
        <v>692.0</v>
      </c>
      <c r="D2097" s="348">
        <v>580.0</v>
      </c>
      <c r="E2097" s="348">
        <v>84.0</v>
      </c>
      <c r="F2097" s="348">
        <v>141.0</v>
      </c>
      <c r="G2097" s="348">
        <v>521.0</v>
      </c>
      <c r="H2097" s="348">
        <v>4356.0</v>
      </c>
      <c r="I2097" s="348">
        <v>72.0</v>
      </c>
      <c r="J2097" s="348">
        <v>1985.0</v>
      </c>
      <c r="K2097" s="348">
        <v>5522.0</v>
      </c>
      <c r="L2097" s="348">
        <v>7919.0</v>
      </c>
      <c r="M2097" s="348">
        <v>30.0</v>
      </c>
      <c r="N2097" s="348">
        <v>1018.0</v>
      </c>
      <c r="O2097" s="348">
        <v>320.0</v>
      </c>
      <c r="P2097" s="348">
        <v>652.0</v>
      </c>
      <c r="Q2097" s="348">
        <v>105.0</v>
      </c>
      <c r="R2097" s="348">
        <v>204.0</v>
      </c>
      <c r="S2097" s="348">
        <v>321.0</v>
      </c>
      <c r="T2097" s="348">
        <v>708.0</v>
      </c>
      <c r="U2097" s="348">
        <v>612.0</v>
      </c>
      <c r="V2097" s="348">
        <v>440.0</v>
      </c>
      <c r="W2097" s="348">
        <v>748.0</v>
      </c>
      <c r="X2097" s="348">
        <v>181.0</v>
      </c>
      <c r="Y2097" s="348">
        <v>744.0</v>
      </c>
      <c r="Z2097" s="348">
        <v>199.0</v>
      </c>
      <c r="AA2097" s="348">
        <v>529.0</v>
      </c>
      <c r="AB2097" s="348">
        <v>692.0</v>
      </c>
      <c r="AC2097" s="348">
        <v>103.0</v>
      </c>
      <c r="AD2097" s="348">
        <v>96.0</v>
      </c>
      <c r="AE2097" s="348">
        <v>111.0</v>
      </c>
      <c r="AF2097" s="348">
        <v>168.0</v>
      </c>
      <c r="AG2097" s="348">
        <v>83.0</v>
      </c>
      <c r="AH2097" s="348">
        <v>147.0</v>
      </c>
      <c r="AI2097" s="348">
        <v>119.0</v>
      </c>
      <c r="AJ2097" s="353"/>
      <c r="AK2097" s="353"/>
      <c r="AL2097" s="353"/>
      <c r="AM2097" s="353"/>
      <c r="AN2097" s="353"/>
      <c r="AO2097" s="353"/>
      <c r="AP2097" s="353"/>
    </row>
    <row r="2098">
      <c r="A2098" s="345">
        <v>44230.0</v>
      </c>
      <c r="B2098" s="348">
        <v>379.0</v>
      </c>
      <c r="C2098" s="348">
        <v>698.0</v>
      </c>
      <c r="D2098" s="348">
        <v>580.0</v>
      </c>
      <c r="E2098" s="348">
        <v>85.0</v>
      </c>
      <c r="F2098" s="348">
        <v>141.0</v>
      </c>
      <c r="G2098" s="348">
        <v>525.0</v>
      </c>
      <c r="H2098" s="348">
        <v>4400.0</v>
      </c>
      <c r="I2098" s="348">
        <v>74.0</v>
      </c>
      <c r="J2098" s="348">
        <v>1995.0</v>
      </c>
      <c r="K2098" s="348">
        <v>5529.0</v>
      </c>
      <c r="L2098" s="348">
        <v>7977.0</v>
      </c>
      <c r="M2098" s="348">
        <v>30.0</v>
      </c>
      <c r="N2098" s="348">
        <v>1031.0</v>
      </c>
      <c r="O2098" s="348">
        <v>321.0</v>
      </c>
      <c r="P2098" s="348">
        <v>655.0</v>
      </c>
      <c r="Q2098" s="348">
        <v>110.0</v>
      </c>
      <c r="R2098" s="348">
        <v>204.0</v>
      </c>
      <c r="S2098" s="348">
        <v>325.0</v>
      </c>
      <c r="T2098" s="348">
        <v>711.0</v>
      </c>
      <c r="U2098" s="348">
        <v>615.0</v>
      </c>
      <c r="V2098" s="348">
        <v>442.0</v>
      </c>
      <c r="W2098" s="348">
        <v>753.0</v>
      </c>
      <c r="X2098" s="348">
        <v>181.0</v>
      </c>
      <c r="Y2098" s="348">
        <v>749.0</v>
      </c>
      <c r="Z2098" s="348">
        <v>201.0</v>
      </c>
      <c r="AA2098" s="348">
        <v>536.0</v>
      </c>
      <c r="AB2098" s="348">
        <v>693.0</v>
      </c>
      <c r="AC2098" s="348">
        <v>104.0</v>
      </c>
      <c r="AD2098" s="348">
        <v>97.0</v>
      </c>
      <c r="AE2098" s="348">
        <v>111.0</v>
      </c>
      <c r="AF2098" s="348">
        <v>168.0</v>
      </c>
      <c r="AG2098" s="348">
        <v>83.0</v>
      </c>
      <c r="AH2098" s="348">
        <v>148.0</v>
      </c>
      <c r="AI2098" s="348">
        <v>119.0</v>
      </c>
      <c r="AJ2098" s="353"/>
      <c r="AK2098" s="353"/>
      <c r="AL2098" s="353"/>
      <c r="AM2098" s="353"/>
      <c r="AN2098" s="353"/>
      <c r="AO2098" s="353"/>
      <c r="AP2098" s="353"/>
    </row>
    <row r="2099">
      <c r="A2099" s="345">
        <v>44231.0</v>
      </c>
      <c r="B2099" s="348">
        <v>379.0</v>
      </c>
      <c r="C2099" s="348">
        <v>707.0</v>
      </c>
      <c r="D2099" s="348">
        <v>580.0</v>
      </c>
      <c r="E2099" s="348">
        <v>85.0</v>
      </c>
      <c r="F2099" s="348">
        <v>142.0</v>
      </c>
      <c r="G2099" s="348">
        <v>531.0</v>
      </c>
      <c r="H2099" s="348">
        <v>4440.0</v>
      </c>
      <c r="I2099" s="348">
        <v>75.0</v>
      </c>
      <c r="J2099" s="348">
        <v>2005.0</v>
      </c>
      <c r="K2099" s="348">
        <v>5609.0</v>
      </c>
      <c r="L2099" s="348">
        <v>8016.0</v>
      </c>
      <c r="M2099" s="348">
        <v>30.0</v>
      </c>
      <c r="N2099" s="348">
        <v>1035.0</v>
      </c>
      <c r="O2099" s="348">
        <v>323.0</v>
      </c>
      <c r="P2099" s="348">
        <v>658.0</v>
      </c>
      <c r="Q2099" s="348">
        <v>111.0</v>
      </c>
      <c r="R2099" s="348">
        <v>204.0</v>
      </c>
      <c r="S2099" s="348">
        <v>325.0</v>
      </c>
      <c r="T2099" s="348">
        <v>711.0</v>
      </c>
      <c r="U2099" s="348">
        <v>617.0</v>
      </c>
      <c r="V2099" s="348">
        <v>448.0</v>
      </c>
      <c r="W2099" s="348">
        <v>756.0</v>
      </c>
      <c r="X2099" s="348">
        <v>181.0</v>
      </c>
      <c r="Y2099" s="348">
        <v>752.0</v>
      </c>
      <c r="Z2099" s="348">
        <v>206.0</v>
      </c>
      <c r="AA2099" s="348">
        <v>542.0</v>
      </c>
      <c r="AB2099" s="348">
        <v>698.0</v>
      </c>
      <c r="AC2099" s="348">
        <v>105.0</v>
      </c>
      <c r="AD2099" s="348">
        <v>97.0</v>
      </c>
      <c r="AE2099" s="348">
        <v>111.0</v>
      </c>
      <c r="AF2099" s="348">
        <v>168.0</v>
      </c>
      <c r="AG2099" s="348">
        <v>83.0</v>
      </c>
      <c r="AH2099" s="348">
        <v>151.0</v>
      </c>
      <c r="AI2099" s="348">
        <v>120.0</v>
      </c>
      <c r="AJ2099" s="353"/>
      <c r="AK2099" s="353"/>
      <c r="AL2099" s="353"/>
      <c r="AM2099" s="353"/>
      <c r="AN2099" s="353"/>
      <c r="AO2099" s="353"/>
      <c r="AP2099" s="353"/>
    </row>
    <row r="2100">
      <c r="A2100" s="345">
        <v>44232.0</v>
      </c>
      <c r="B2100" s="348">
        <v>379.0</v>
      </c>
      <c r="C2100" s="348">
        <v>715.0</v>
      </c>
      <c r="D2100" s="348">
        <v>582.0</v>
      </c>
      <c r="E2100" s="348">
        <v>86.0</v>
      </c>
      <c r="F2100" s="348">
        <v>142.0</v>
      </c>
      <c r="G2100" s="348">
        <v>533.0</v>
      </c>
      <c r="H2100" s="348">
        <v>4485.0</v>
      </c>
      <c r="I2100" s="348">
        <v>75.0</v>
      </c>
      <c r="J2100" s="348">
        <v>2033.0</v>
      </c>
      <c r="K2100" s="348">
        <v>5622.0</v>
      </c>
      <c r="L2100" s="348">
        <v>8068.0</v>
      </c>
      <c r="M2100" s="348">
        <v>30.0</v>
      </c>
      <c r="N2100" s="348">
        <v>1046.0</v>
      </c>
      <c r="O2100" s="348">
        <v>326.0</v>
      </c>
      <c r="P2100" s="348">
        <v>661.0</v>
      </c>
      <c r="Q2100" s="348">
        <v>112.0</v>
      </c>
      <c r="R2100" s="348">
        <v>204.0</v>
      </c>
      <c r="S2100" s="348">
        <v>327.0</v>
      </c>
      <c r="T2100" s="348">
        <v>714.0</v>
      </c>
      <c r="U2100" s="348">
        <v>618.0</v>
      </c>
      <c r="V2100" s="348">
        <v>450.0</v>
      </c>
      <c r="W2100" s="348">
        <v>760.0</v>
      </c>
      <c r="X2100" s="348">
        <v>181.0</v>
      </c>
      <c r="Y2100" s="348">
        <v>755.0</v>
      </c>
      <c r="Z2100" s="348">
        <v>207.0</v>
      </c>
      <c r="AA2100" s="348">
        <v>553.0</v>
      </c>
      <c r="AB2100" s="348">
        <v>701.0</v>
      </c>
      <c r="AC2100" s="348">
        <v>106.0</v>
      </c>
      <c r="AD2100" s="348">
        <v>97.0</v>
      </c>
      <c r="AE2100" s="348">
        <v>111.0</v>
      </c>
      <c r="AF2100" s="348">
        <v>168.0</v>
      </c>
      <c r="AG2100" s="348">
        <v>83.0</v>
      </c>
      <c r="AH2100" s="348">
        <v>152.0</v>
      </c>
      <c r="AI2100" s="348">
        <v>120.0</v>
      </c>
      <c r="AJ2100" s="353"/>
      <c r="AK2100" s="353"/>
      <c r="AL2100" s="353"/>
      <c r="AM2100" s="353"/>
      <c r="AN2100" s="353"/>
      <c r="AO2100" s="353"/>
      <c r="AP2100" s="353"/>
    </row>
    <row r="2101">
      <c r="A2101" s="345">
        <v>44233.0</v>
      </c>
      <c r="B2101" s="348">
        <v>379.0</v>
      </c>
      <c r="C2101" s="348">
        <v>727.0</v>
      </c>
      <c r="D2101" s="348">
        <v>590.0</v>
      </c>
      <c r="E2101" s="348">
        <v>87.0</v>
      </c>
      <c r="F2101" s="348">
        <v>142.0</v>
      </c>
      <c r="G2101" s="348">
        <v>537.0</v>
      </c>
      <c r="H2101" s="348">
        <v>4529.0</v>
      </c>
      <c r="I2101" s="348">
        <v>76.0</v>
      </c>
      <c r="J2101" s="348">
        <v>2037.0</v>
      </c>
      <c r="K2101" s="348">
        <v>5631.0</v>
      </c>
      <c r="L2101" s="348">
        <v>8114.0</v>
      </c>
      <c r="M2101" s="348">
        <v>30.0</v>
      </c>
      <c r="N2101" s="348">
        <v>1069.0</v>
      </c>
      <c r="O2101" s="348">
        <v>327.0</v>
      </c>
      <c r="P2101" s="348">
        <v>665.0</v>
      </c>
      <c r="Q2101" s="348">
        <v>112.0</v>
      </c>
      <c r="R2101" s="348">
        <v>205.0</v>
      </c>
      <c r="S2101" s="348">
        <v>329.0</v>
      </c>
      <c r="T2101" s="348">
        <v>722.0</v>
      </c>
      <c r="U2101" s="348">
        <v>619.0</v>
      </c>
      <c r="V2101" s="348">
        <v>451.0</v>
      </c>
      <c r="W2101" s="348">
        <v>762.0</v>
      </c>
      <c r="X2101" s="348">
        <v>181.0</v>
      </c>
      <c r="Y2101" s="348">
        <v>758.0</v>
      </c>
      <c r="Z2101" s="348">
        <v>209.0</v>
      </c>
      <c r="AA2101" s="348">
        <v>556.0</v>
      </c>
      <c r="AB2101" s="348">
        <v>704.0</v>
      </c>
      <c r="AC2101" s="348">
        <v>106.0</v>
      </c>
      <c r="AD2101" s="348">
        <v>97.0</v>
      </c>
      <c r="AE2101" s="348">
        <v>111.0</v>
      </c>
      <c r="AF2101" s="348">
        <v>168.0</v>
      </c>
      <c r="AG2101" s="348">
        <v>84.0</v>
      </c>
      <c r="AH2101" s="348">
        <v>157.0</v>
      </c>
      <c r="AI2101" s="348">
        <v>122.0</v>
      </c>
      <c r="AJ2101" s="353"/>
      <c r="AK2101" s="353"/>
      <c r="AL2101" s="353"/>
      <c r="AM2101" s="353"/>
      <c r="AN2101" s="353"/>
      <c r="AO2101" s="353"/>
      <c r="AP2101" s="353"/>
    </row>
    <row r="2102">
      <c r="A2102" s="345">
        <v>44234.0</v>
      </c>
      <c r="B2102" s="348">
        <v>379.0</v>
      </c>
      <c r="C2102" s="348">
        <v>736.0</v>
      </c>
      <c r="D2102" s="348">
        <v>591.0</v>
      </c>
      <c r="E2102" s="348">
        <v>88.0</v>
      </c>
      <c r="F2102" s="348">
        <v>142.0</v>
      </c>
      <c r="G2102" s="348">
        <v>540.0</v>
      </c>
      <c r="H2102" s="348">
        <v>4573.0</v>
      </c>
      <c r="I2102" s="348">
        <v>76.0</v>
      </c>
      <c r="J2102" s="348">
        <v>2039.0</v>
      </c>
      <c r="K2102" s="348">
        <v>5654.0</v>
      </c>
      <c r="L2102" s="348">
        <v>8152.0</v>
      </c>
      <c r="M2102" s="348">
        <v>31.0</v>
      </c>
      <c r="N2102" s="348">
        <v>1080.0</v>
      </c>
      <c r="O2102" s="348">
        <v>328.0</v>
      </c>
      <c r="P2102" s="348">
        <v>668.0</v>
      </c>
      <c r="Q2102" s="348">
        <v>114.0</v>
      </c>
      <c r="R2102" s="348">
        <v>205.0</v>
      </c>
      <c r="S2102" s="348">
        <v>329.0</v>
      </c>
      <c r="T2102" s="348">
        <v>716.0</v>
      </c>
      <c r="U2102" s="348">
        <v>620.0</v>
      </c>
      <c r="V2102" s="348">
        <v>459.0</v>
      </c>
      <c r="W2102" s="348">
        <v>762.0</v>
      </c>
      <c r="X2102" s="348">
        <v>181.0</v>
      </c>
      <c r="Y2102" s="348">
        <v>768.0</v>
      </c>
      <c r="Z2102" s="348">
        <v>210.0</v>
      </c>
      <c r="AA2102" s="348">
        <v>558.0</v>
      </c>
      <c r="AB2102" s="348">
        <v>707.0</v>
      </c>
      <c r="AC2102" s="348">
        <v>106.0</v>
      </c>
      <c r="AD2102" s="348">
        <v>98.0</v>
      </c>
      <c r="AE2102" s="348">
        <v>111.0</v>
      </c>
      <c r="AF2102" s="348">
        <v>168.0</v>
      </c>
      <c r="AG2102" s="348">
        <v>86.0</v>
      </c>
      <c r="AH2102" s="348">
        <v>159.0</v>
      </c>
      <c r="AI2102" s="348">
        <v>122.0</v>
      </c>
      <c r="AJ2102" s="353"/>
      <c r="AK2102" s="353"/>
      <c r="AL2102" s="353"/>
      <c r="AM2102" s="353"/>
      <c r="AN2102" s="353"/>
      <c r="AO2102" s="353"/>
      <c r="AP2102" s="353"/>
    </row>
    <row r="2103">
      <c r="A2103" s="345">
        <v>44235.0</v>
      </c>
      <c r="B2103" s="348">
        <v>380.0</v>
      </c>
      <c r="C2103" s="348">
        <v>746.0</v>
      </c>
      <c r="D2103" s="348">
        <v>599.0</v>
      </c>
      <c r="E2103" s="348">
        <v>91.0</v>
      </c>
      <c r="F2103" s="348">
        <v>145.0</v>
      </c>
      <c r="G2103" s="348">
        <v>553.0</v>
      </c>
      <c r="H2103" s="348">
        <v>4616.0</v>
      </c>
      <c r="I2103" s="348">
        <v>76.0</v>
      </c>
      <c r="J2103" s="348">
        <v>2051.0</v>
      </c>
      <c r="K2103" s="348">
        <v>5660.0</v>
      </c>
      <c r="L2103" s="348">
        <v>8204.0</v>
      </c>
      <c r="M2103" s="348">
        <v>31.0</v>
      </c>
      <c r="N2103" s="348">
        <v>1080.0</v>
      </c>
      <c r="O2103" s="348">
        <v>330.0</v>
      </c>
      <c r="P2103" s="348">
        <v>671.0</v>
      </c>
      <c r="Q2103" s="348">
        <v>116.0</v>
      </c>
      <c r="R2103" s="348">
        <v>207.0</v>
      </c>
      <c r="S2103" s="348">
        <v>331.0</v>
      </c>
      <c r="T2103" s="348">
        <v>718.0</v>
      </c>
      <c r="U2103" s="348">
        <v>620.0</v>
      </c>
      <c r="V2103" s="348">
        <v>475.0</v>
      </c>
      <c r="W2103" s="348">
        <v>765.0</v>
      </c>
      <c r="X2103" s="348">
        <v>181.0</v>
      </c>
      <c r="Y2103" s="348">
        <v>774.0</v>
      </c>
      <c r="Z2103" s="348">
        <v>211.0</v>
      </c>
      <c r="AA2103" s="348">
        <v>567.0</v>
      </c>
      <c r="AB2103" s="348">
        <v>708.0</v>
      </c>
      <c r="AC2103" s="348">
        <v>107.0</v>
      </c>
      <c r="AD2103" s="348">
        <v>99.0</v>
      </c>
      <c r="AE2103" s="348">
        <v>111.0</v>
      </c>
      <c r="AF2103" s="348">
        <v>168.0</v>
      </c>
      <c r="AG2103" s="348">
        <v>87.0</v>
      </c>
      <c r="AH2103" s="348">
        <v>163.0</v>
      </c>
      <c r="AI2103" s="348">
        <v>122.0</v>
      </c>
      <c r="AJ2103" s="353"/>
      <c r="AK2103" s="353"/>
      <c r="AL2103" s="353"/>
      <c r="AM2103" s="353"/>
      <c r="AN2103" s="353"/>
      <c r="AO2103" s="353"/>
      <c r="AP2103" s="353"/>
    </row>
    <row r="2104">
      <c r="A2104" s="345">
        <v>44236.0</v>
      </c>
      <c r="B2104" s="348">
        <v>380.0</v>
      </c>
      <c r="C2104" s="348">
        <v>753.0</v>
      </c>
      <c r="D2104" s="348">
        <v>601.0</v>
      </c>
      <c r="E2104" s="348">
        <v>92.0</v>
      </c>
      <c r="F2104" s="348">
        <v>145.0</v>
      </c>
      <c r="G2104" s="348">
        <v>557.0</v>
      </c>
      <c r="H2104" s="348">
        <v>4666.0</v>
      </c>
      <c r="I2104" s="348">
        <v>76.0</v>
      </c>
      <c r="J2104" s="348">
        <v>2068.0</v>
      </c>
      <c r="K2104" s="348">
        <v>5708.0</v>
      </c>
      <c r="L2104" s="348">
        <v>8247.0</v>
      </c>
      <c r="M2104" s="348">
        <v>32.0</v>
      </c>
      <c r="N2104" s="348">
        <v>1089.0</v>
      </c>
      <c r="O2104" s="348">
        <v>330.0</v>
      </c>
      <c r="P2104" s="348">
        <v>674.0</v>
      </c>
      <c r="Q2104" s="348">
        <v>121.0</v>
      </c>
      <c r="R2104" s="348">
        <v>209.0</v>
      </c>
      <c r="S2104" s="348">
        <v>333.0</v>
      </c>
      <c r="T2104" s="348">
        <v>719.0</v>
      </c>
      <c r="U2104" s="348">
        <v>620.0</v>
      </c>
      <c r="V2104" s="348">
        <v>477.0</v>
      </c>
      <c r="W2104" s="348">
        <v>767.0</v>
      </c>
      <c r="X2104" s="348">
        <v>185.0</v>
      </c>
      <c r="Y2104" s="348">
        <v>775.0</v>
      </c>
      <c r="Z2104" s="348">
        <v>211.0</v>
      </c>
      <c r="AA2104" s="348">
        <v>571.0</v>
      </c>
      <c r="AB2104" s="348">
        <v>711.0</v>
      </c>
      <c r="AC2104" s="348">
        <v>108.0</v>
      </c>
      <c r="AD2104" s="348">
        <v>99.0</v>
      </c>
      <c r="AE2104" s="348">
        <v>111.0</v>
      </c>
      <c r="AF2104" s="348">
        <v>168.0</v>
      </c>
      <c r="AG2104" s="348">
        <v>87.0</v>
      </c>
      <c r="AH2104" s="348">
        <v>164.0</v>
      </c>
      <c r="AI2104" s="348">
        <v>122.0</v>
      </c>
      <c r="AJ2104" s="353"/>
      <c r="AK2104" s="353"/>
      <c r="AL2104" s="353"/>
      <c r="AM2104" s="353"/>
      <c r="AN2104" s="353"/>
      <c r="AO2104" s="353"/>
      <c r="AP2104" s="353"/>
    </row>
    <row r="2105">
      <c r="A2105" s="345">
        <v>44237.0</v>
      </c>
      <c r="B2105" s="348">
        <v>380.0</v>
      </c>
      <c r="C2105" s="348">
        <v>763.0</v>
      </c>
      <c r="D2105" s="348">
        <v>601.0</v>
      </c>
      <c r="E2105" s="348">
        <v>92.0</v>
      </c>
      <c r="F2105" s="348">
        <v>145.0</v>
      </c>
      <c r="G2105" s="348">
        <v>564.0</v>
      </c>
      <c r="H2105" s="348">
        <v>4709.0</v>
      </c>
      <c r="I2105" s="348">
        <v>76.0</v>
      </c>
      <c r="J2105" s="348">
        <v>2084.0</v>
      </c>
      <c r="K2105" s="348">
        <v>5713.0</v>
      </c>
      <c r="L2105" s="348">
        <v>8286.0</v>
      </c>
      <c r="M2105" s="348">
        <v>32.0</v>
      </c>
      <c r="N2105" s="348">
        <v>1112.0</v>
      </c>
      <c r="O2105" s="348">
        <v>331.0</v>
      </c>
      <c r="P2105" s="348">
        <v>674.0</v>
      </c>
      <c r="Q2105" s="348">
        <v>121.0</v>
      </c>
      <c r="R2105" s="348">
        <v>209.0</v>
      </c>
      <c r="S2105" s="348">
        <v>334.0</v>
      </c>
      <c r="T2105" s="348">
        <v>721.0</v>
      </c>
      <c r="U2105" s="348">
        <v>622.0</v>
      </c>
      <c r="V2105" s="348">
        <v>482.0</v>
      </c>
      <c r="W2105" s="348">
        <v>771.0</v>
      </c>
      <c r="X2105" s="348">
        <v>186.0</v>
      </c>
      <c r="Y2105" s="348">
        <v>775.0</v>
      </c>
      <c r="Z2105" s="348">
        <v>215.0</v>
      </c>
      <c r="AA2105" s="348">
        <v>579.0</v>
      </c>
      <c r="AB2105" s="348">
        <v>714.0</v>
      </c>
      <c r="AC2105" s="348">
        <v>109.0</v>
      </c>
      <c r="AD2105" s="348">
        <v>101.0</v>
      </c>
      <c r="AE2105" s="348">
        <v>111.0</v>
      </c>
      <c r="AF2105" s="348">
        <v>170.0</v>
      </c>
      <c r="AG2105" s="348">
        <v>87.0</v>
      </c>
      <c r="AH2105" s="348">
        <v>176.0</v>
      </c>
      <c r="AI2105" s="348">
        <v>122.0</v>
      </c>
      <c r="AJ2105" s="353"/>
      <c r="AK2105" s="353"/>
      <c r="AL2105" s="353"/>
      <c r="AM2105" s="353"/>
      <c r="AN2105" s="353"/>
      <c r="AO2105" s="353"/>
      <c r="AP2105" s="353"/>
    </row>
    <row r="2106">
      <c r="A2106" s="345">
        <v>44238.0</v>
      </c>
      <c r="B2106" s="348">
        <v>380.0</v>
      </c>
      <c r="C2106" s="348">
        <v>775.0</v>
      </c>
      <c r="D2106" s="348">
        <v>601.0</v>
      </c>
      <c r="E2106" s="348">
        <v>95.0</v>
      </c>
      <c r="F2106" s="348">
        <v>145.0</v>
      </c>
      <c r="G2106" s="348">
        <v>567.0</v>
      </c>
      <c r="H2106" s="348">
        <v>4760.0</v>
      </c>
      <c r="I2106" s="348">
        <v>76.0</v>
      </c>
      <c r="J2106" s="348">
        <v>2102.0</v>
      </c>
      <c r="K2106" s="348">
        <v>5726.0</v>
      </c>
      <c r="L2106" s="348">
        <v>8347.0</v>
      </c>
      <c r="M2106" s="348">
        <v>32.0</v>
      </c>
      <c r="N2106" s="348">
        <v>1121.0</v>
      </c>
      <c r="O2106" s="348">
        <v>333.0</v>
      </c>
      <c r="P2106" s="348">
        <v>677.0</v>
      </c>
      <c r="Q2106" s="348">
        <v>124.0</v>
      </c>
      <c r="R2106" s="348">
        <v>209.0</v>
      </c>
      <c r="S2106" s="348">
        <v>334.0</v>
      </c>
      <c r="T2106" s="348">
        <v>723.0</v>
      </c>
      <c r="U2106" s="348">
        <v>627.0</v>
      </c>
      <c r="V2106" s="348">
        <v>484.0</v>
      </c>
      <c r="W2106" s="348">
        <v>773.0</v>
      </c>
      <c r="X2106" s="348">
        <v>187.0</v>
      </c>
      <c r="Y2106" s="348">
        <v>776.0</v>
      </c>
      <c r="Z2106" s="348">
        <v>221.0</v>
      </c>
      <c r="AA2106" s="348">
        <v>585.0</v>
      </c>
      <c r="AB2106" s="348">
        <v>717.0</v>
      </c>
      <c r="AC2106" s="348">
        <v>110.0</v>
      </c>
      <c r="AD2106" s="348">
        <v>101.0</v>
      </c>
      <c r="AE2106" s="348">
        <v>112.0</v>
      </c>
      <c r="AF2106" s="348">
        <v>170.0</v>
      </c>
      <c r="AG2106" s="348">
        <v>88.0</v>
      </c>
      <c r="AH2106" s="348">
        <v>181.0</v>
      </c>
      <c r="AI2106" s="348">
        <v>122.0</v>
      </c>
      <c r="AJ2106" s="353"/>
      <c r="AK2106" s="353"/>
      <c r="AL2106" s="353"/>
      <c r="AM2106" s="353"/>
      <c r="AN2106" s="353"/>
      <c r="AO2106" s="353"/>
      <c r="AP2106" s="353"/>
    </row>
    <row r="2107">
      <c r="A2107" s="345">
        <v>44239.0</v>
      </c>
      <c r="B2107" s="348">
        <v>380.0</v>
      </c>
      <c r="C2107" s="348">
        <v>783.0</v>
      </c>
      <c r="D2107" s="348">
        <v>601.0</v>
      </c>
      <c r="E2107" s="348">
        <v>96.0</v>
      </c>
      <c r="F2107" s="348">
        <v>145.0</v>
      </c>
      <c r="G2107" s="348">
        <v>575.0</v>
      </c>
      <c r="H2107" s="348">
        <v>4810.0</v>
      </c>
      <c r="I2107" s="348">
        <v>77.0</v>
      </c>
      <c r="J2107" s="348">
        <v>2107.0</v>
      </c>
      <c r="K2107" s="348">
        <v>5747.0</v>
      </c>
      <c r="L2107" s="348">
        <v>8467.0</v>
      </c>
      <c r="M2107" s="348">
        <v>32.0</v>
      </c>
      <c r="N2107" s="348">
        <v>1134.0</v>
      </c>
      <c r="O2107" s="348">
        <v>333.0</v>
      </c>
      <c r="P2107" s="348">
        <v>680.0</v>
      </c>
      <c r="Q2107" s="348">
        <v>127.0</v>
      </c>
      <c r="R2107" s="348">
        <v>209.0</v>
      </c>
      <c r="S2107" s="348">
        <v>335.0</v>
      </c>
      <c r="T2107" s="348">
        <v>728.0</v>
      </c>
      <c r="U2107" s="348">
        <v>630.0</v>
      </c>
      <c r="V2107" s="348">
        <v>485.0</v>
      </c>
      <c r="W2107" s="348">
        <v>777.0</v>
      </c>
      <c r="X2107" s="348">
        <v>188.0</v>
      </c>
      <c r="Y2107" s="348">
        <v>781.0</v>
      </c>
      <c r="Z2107" s="348">
        <v>222.0</v>
      </c>
      <c r="AA2107" s="348">
        <v>594.0</v>
      </c>
      <c r="AB2107" s="348">
        <v>720.0</v>
      </c>
      <c r="AC2107" s="348">
        <v>110.0</v>
      </c>
      <c r="AD2107" s="348">
        <v>101.0</v>
      </c>
      <c r="AE2107" s="348">
        <v>112.0</v>
      </c>
      <c r="AF2107" s="348">
        <v>171.0</v>
      </c>
      <c r="AG2107" s="348">
        <v>89.0</v>
      </c>
      <c r="AH2107" s="348">
        <v>187.0</v>
      </c>
      <c r="AI2107" s="348">
        <v>123.0</v>
      </c>
      <c r="AJ2107" s="353"/>
      <c r="AK2107" s="353"/>
      <c r="AL2107" s="353"/>
      <c r="AM2107" s="353"/>
      <c r="AN2107" s="353"/>
      <c r="AO2107" s="353"/>
      <c r="AP2107" s="353"/>
    </row>
    <row r="2108">
      <c r="A2108" s="362">
        <v>44240.0</v>
      </c>
      <c r="B2108" s="348">
        <v>382.0</v>
      </c>
      <c r="C2108" s="348">
        <v>797.0</v>
      </c>
      <c r="D2108" s="348">
        <v>601.0</v>
      </c>
      <c r="E2108" s="348">
        <v>97.0</v>
      </c>
      <c r="F2108" s="348">
        <v>145.0</v>
      </c>
      <c r="G2108" s="348">
        <v>582.0</v>
      </c>
      <c r="H2108" s="348">
        <v>4863.0</v>
      </c>
      <c r="I2108" s="348">
        <v>77.0</v>
      </c>
      <c r="J2108" s="348">
        <v>2109.0</v>
      </c>
      <c r="K2108" s="348">
        <v>5856.0</v>
      </c>
      <c r="L2108" s="348">
        <v>8512.0</v>
      </c>
      <c r="M2108" s="348">
        <v>32.0</v>
      </c>
      <c r="N2108" s="348">
        <v>1144.0</v>
      </c>
      <c r="O2108" s="348">
        <v>335.0</v>
      </c>
      <c r="P2108" s="348">
        <v>683.0</v>
      </c>
      <c r="Q2108" s="348">
        <v>128.0</v>
      </c>
      <c r="R2108" s="348">
        <v>209.0</v>
      </c>
      <c r="S2108" s="348">
        <v>335.0</v>
      </c>
      <c r="T2108" s="348">
        <v>729.0</v>
      </c>
      <c r="U2108" s="348">
        <v>630.0</v>
      </c>
      <c r="V2108" s="348">
        <v>486.0</v>
      </c>
      <c r="W2108" s="348">
        <v>777.0</v>
      </c>
      <c r="X2108" s="348">
        <v>188.0</v>
      </c>
      <c r="Y2108" s="348">
        <v>792.0</v>
      </c>
      <c r="Z2108" s="348">
        <v>227.0</v>
      </c>
      <c r="AA2108" s="348">
        <v>599.0</v>
      </c>
      <c r="AB2108" s="348">
        <v>722.0</v>
      </c>
      <c r="AC2108" s="348">
        <v>110.0</v>
      </c>
      <c r="AD2108" s="348">
        <v>103.0</v>
      </c>
      <c r="AE2108" s="348">
        <v>112.0</v>
      </c>
      <c r="AF2108" s="348">
        <v>171.0</v>
      </c>
      <c r="AG2108" s="348">
        <v>90.0</v>
      </c>
      <c r="AH2108" s="348">
        <v>190.0</v>
      </c>
      <c r="AI2108" s="348">
        <v>123.0</v>
      </c>
      <c r="AJ2108" s="353"/>
      <c r="AK2108" s="353"/>
      <c r="AL2108" s="353"/>
      <c r="AM2108" s="353"/>
      <c r="AN2108" s="353"/>
      <c r="AO2108" s="353"/>
      <c r="AP2108" s="353"/>
    </row>
    <row r="2109">
      <c r="A2109" s="362">
        <v>44241.0</v>
      </c>
      <c r="B2109" s="348">
        <v>382.0</v>
      </c>
      <c r="C2109" s="348">
        <v>805.0</v>
      </c>
      <c r="D2109" s="348">
        <v>602.0</v>
      </c>
      <c r="E2109" s="348">
        <v>97.0</v>
      </c>
      <c r="F2109" s="348">
        <v>145.0</v>
      </c>
      <c r="G2109" s="348">
        <v>590.0</v>
      </c>
      <c r="H2109" s="348">
        <v>4906.0</v>
      </c>
      <c r="I2109" s="348">
        <v>77.0</v>
      </c>
      <c r="J2109" s="348">
        <v>2113.0</v>
      </c>
      <c r="K2109" s="348">
        <v>5924.0</v>
      </c>
      <c r="L2109" s="348">
        <v>8562.0</v>
      </c>
      <c r="M2109" s="348">
        <v>32.0</v>
      </c>
      <c r="N2109" s="348">
        <v>1161.0</v>
      </c>
      <c r="O2109" s="348">
        <v>335.0</v>
      </c>
      <c r="P2109" s="348">
        <v>687.0</v>
      </c>
      <c r="Q2109" s="348">
        <v>128.0</v>
      </c>
      <c r="R2109" s="348">
        <v>209.0</v>
      </c>
      <c r="S2109" s="348">
        <v>336.0</v>
      </c>
      <c r="T2109" s="348">
        <v>731.0</v>
      </c>
      <c r="U2109" s="348">
        <v>630.0</v>
      </c>
      <c r="V2109" s="348">
        <v>488.0</v>
      </c>
      <c r="W2109" s="348">
        <v>781.0</v>
      </c>
      <c r="X2109" s="348">
        <v>190.0</v>
      </c>
      <c r="Y2109" s="348">
        <v>805.0</v>
      </c>
      <c r="Z2109" s="348">
        <v>230.0</v>
      </c>
      <c r="AA2109" s="348">
        <v>600.0</v>
      </c>
      <c r="AB2109" s="348">
        <v>723.0</v>
      </c>
      <c r="AC2109" s="348">
        <v>110.0</v>
      </c>
      <c r="AD2109" s="348">
        <v>103.0</v>
      </c>
      <c r="AE2109" s="348">
        <v>119.0</v>
      </c>
      <c r="AF2109" s="348">
        <v>171.0</v>
      </c>
      <c r="AG2109" s="348">
        <v>92.0</v>
      </c>
      <c r="AH2109" s="348">
        <v>196.0</v>
      </c>
      <c r="AI2109" s="348">
        <v>123.0</v>
      </c>
      <c r="AJ2109" s="353"/>
      <c r="AK2109" s="353"/>
      <c r="AL2109" s="353"/>
      <c r="AM2109" s="353"/>
      <c r="AN2109" s="353"/>
      <c r="AO2109" s="353"/>
      <c r="AP2109" s="353"/>
    </row>
    <row r="2110">
      <c r="A2110" s="345">
        <v>44242.0</v>
      </c>
      <c r="B2110" s="348">
        <v>382.0</v>
      </c>
      <c r="C2110" s="348">
        <v>814.0</v>
      </c>
      <c r="D2110" s="348">
        <v>602.0</v>
      </c>
      <c r="E2110" s="348">
        <v>97.0</v>
      </c>
      <c r="F2110" s="348">
        <v>145.0</v>
      </c>
      <c r="G2110" s="348">
        <v>595.0</v>
      </c>
      <c r="H2110" s="348">
        <v>4961.0</v>
      </c>
      <c r="I2110" s="348">
        <v>77.0</v>
      </c>
      <c r="J2110" s="348">
        <v>2118.0</v>
      </c>
      <c r="K2110" s="348">
        <v>5950.0</v>
      </c>
      <c r="L2110" s="348">
        <v>8613.0</v>
      </c>
      <c r="M2110" s="348">
        <v>32.0</v>
      </c>
      <c r="N2110" s="348">
        <v>1168.0</v>
      </c>
      <c r="O2110" s="348">
        <v>338.0</v>
      </c>
      <c r="P2110" s="348">
        <v>691.0</v>
      </c>
      <c r="Q2110" s="348">
        <v>131.0</v>
      </c>
      <c r="R2110" s="348">
        <v>209.0</v>
      </c>
      <c r="S2110" s="348">
        <v>336.0</v>
      </c>
      <c r="T2110" s="348">
        <v>732.0</v>
      </c>
      <c r="U2110" s="348">
        <v>634.0</v>
      </c>
      <c r="V2110" s="348">
        <v>488.0</v>
      </c>
      <c r="W2110" s="348">
        <v>786.0</v>
      </c>
      <c r="X2110" s="348">
        <v>190.0</v>
      </c>
      <c r="Y2110" s="348">
        <v>805.0</v>
      </c>
      <c r="Z2110" s="348">
        <v>232.0</v>
      </c>
      <c r="AA2110" s="348">
        <v>601.0</v>
      </c>
      <c r="AB2110" s="348">
        <v>725.0</v>
      </c>
      <c r="AC2110" s="348">
        <v>110.0</v>
      </c>
      <c r="AD2110" s="348">
        <v>103.0</v>
      </c>
      <c r="AE2110" s="348">
        <v>119.0</v>
      </c>
      <c r="AF2110" s="348">
        <v>171.0</v>
      </c>
      <c r="AG2110" s="348">
        <v>92.0</v>
      </c>
      <c r="AH2110" s="348">
        <v>196.0</v>
      </c>
      <c r="AI2110" s="348">
        <v>124.0</v>
      </c>
      <c r="AJ2110" s="353"/>
      <c r="AK2110" s="353"/>
      <c r="AL2110" s="353"/>
      <c r="AM2110" s="353"/>
      <c r="AN2110" s="353"/>
      <c r="AO2110" s="353"/>
      <c r="AP2110" s="353"/>
    </row>
    <row r="2111">
      <c r="A2111" s="345">
        <v>44243.0</v>
      </c>
      <c r="B2111" s="348">
        <v>382.0</v>
      </c>
      <c r="C2111" s="348">
        <v>823.0</v>
      </c>
      <c r="D2111" s="348">
        <v>604.0</v>
      </c>
      <c r="E2111" s="348">
        <v>99.0</v>
      </c>
      <c r="F2111" s="348">
        <v>146.0</v>
      </c>
      <c r="G2111" s="348">
        <v>599.0</v>
      </c>
      <c r="H2111" s="348">
        <v>5010.0</v>
      </c>
      <c r="I2111" s="348">
        <v>77.0</v>
      </c>
      <c r="J2111" s="348">
        <v>2132.0</v>
      </c>
      <c r="K2111" s="348">
        <v>6016.0</v>
      </c>
      <c r="L2111" s="348">
        <v>8668.0</v>
      </c>
      <c r="M2111" s="348">
        <v>32.0</v>
      </c>
      <c r="N2111" s="348">
        <v>1171.0</v>
      </c>
      <c r="O2111" s="348">
        <v>338.0</v>
      </c>
      <c r="P2111" s="348">
        <v>694.0</v>
      </c>
      <c r="Q2111" s="348">
        <v>133.0</v>
      </c>
      <c r="R2111" s="348">
        <v>209.0</v>
      </c>
      <c r="S2111" s="348">
        <v>336.0</v>
      </c>
      <c r="T2111" s="348">
        <v>733.0</v>
      </c>
      <c r="U2111" s="348">
        <v>636.0</v>
      </c>
      <c r="V2111" s="348">
        <v>488.0</v>
      </c>
      <c r="W2111" s="348">
        <v>789.0</v>
      </c>
      <c r="X2111" s="348">
        <v>190.0</v>
      </c>
      <c r="Y2111" s="348">
        <v>809.0</v>
      </c>
      <c r="Z2111" s="348">
        <v>232.0</v>
      </c>
      <c r="AA2111" s="348">
        <v>602.0</v>
      </c>
      <c r="AB2111" s="348">
        <v>729.0</v>
      </c>
      <c r="AC2111" s="348">
        <v>110.0</v>
      </c>
      <c r="AD2111" s="348">
        <v>103.0</v>
      </c>
      <c r="AE2111" s="348">
        <v>119.0</v>
      </c>
      <c r="AF2111" s="348">
        <v>171.0</v>
      </c>
      <c r="AG2111" s="348">
        <v>93.0</v>
      </c>
      <c r="AH2111" s="348">
        <v>199.0</v>
      </c>
      <c r="AI2111" s="348">
        <v>124.0</v>
      </c>
      <c r="AJ2111" s="353"/>
      <c r="AK2111" s="353"/>
      <c r="AL2111" s="353"/>
      <c r="AM2111" s="353"/>
      <c r="AN2111" s="353"/>
      <c r="AO2111" s="353"/>
      <c r="AP2111" s="353"/>
    </row>
    <row r="2112">
      <c r="A2112" s="345">
        <v>44244.0</v>
      </c>
      <c r="B2112" s="348">
        <v>382.0</v>
      </c>
      <c r="C2112" s="348">
        <v>835.0</v>
      </c>
      <c r="D2112" s="348">
        <v>604.0</v>
      </c>
      <c r="E2112" s="348">
        <v>101.0</v>
      </c>
      <c r="F2112" s="348">
        <v>146.0</v>
      </c>
      <c r="G2112" s="348">
        <v>609.0</v>
      </c>
      <c r="H2112" s="348">
        <v>5057.0</v>
      </c>
      <c r="I2112" s="348">
        <v>78.0</v>
      </c>
      <c r="J2112" s="348">
        <v>2135.0</v>
      </c>
      <c r="K2112" s="348">
        <v>6059.0</v>
      </c>
      <c r="L2112" s="348">
        <v>8702.0</v>
      </c>
      <c r="M2112" s="348">
        <v>32.0</v>
      </c>
      <c r="N2112" s="348">
        <v>1180.0</v>
      </c>
      <c r="O2112" s="348">
        <v>338.0</v>
      </c>
      <c r="P2112" s="348">
        <v>698.0</v>
      </c>
      <c r="Q2112" s="348">
        <v>133.0</v>
      </c>
      <c r="R2112" s="348">
        <v>210.0</v>
      </c>
      <c r="S2112" s="348">
        <v>336.0</v>
      </c>
      <c r="T2112" s="348">
        <v>737.0</v>
      </c>
      <c r="U2112" s="348">
        <v>637.0</v>
      </c>
      <c r="V2112" s="348">
        <v>488.0</v>
      </c>
      <c r="W2112" s="348">
        <v>794.0</v>
      </c>
      <c r="X2112" s="348">
        <v>190.0</v>
      </c>
      <c r="Y2112" s="348">
        <v>815.0</v>
      </c>
      <c r="Z2112" s="348">
        <v>235.0</v>
      </c>
      <c r="AA2112" s="348">
        <v>602.0</v>
      </c>
      <c r="AB2112" s="348">
        <v>732.0</v>
      </c>
      <c r="AC2112" s="348">
        <v>110.0</v>
      </c>
      <c r="AD2112" s="348">
        <v>103.0</v>
      </c>
      <c r="AE2112" s="348">
        <v>119.0</v>
      </c>
      <c r="AF2112" s="348">
        <v>171.0</v>
      </c>
      <c r="AG2112" s="348">
        <v>94.0</v>
      </c>
      <c r="AH2112" s="348">
        <v>202.0</v>
      </c>
      <c r="AI2112" s="348">
        <v>124.0</v>
      </c>
      <c r="AJ2112" s="353"/>
      <c r="AK2112" s="353"/>
      <c r="AL2112" s="353"/>
      <c r="AM2112" s="353"/>
      <c r="AN2112" s="353"/>
      <c r="AO2112" s="353"/>
      <c r="AP2112" s="353"/>
    </row>
    <row r="2113">
      <c r="A2113" s="345">
        <v>44245.0</v>
      </c>
      <c r="B2113" s="348">
        <v>382.0</v>
      </c>
      <c r="C2113" s="348">
        <v>843.0</v>
      </c>
      <c r="D2113" s="348">
        <v>605.0</v>
      </c>
      <c r="E2113" s="348">
        <v>102.0</v>
      </c>
      <c r="F2113" s="348">
        <v>146.0</v>
      </c>
      <c r="G2113" s="348">
        <v>619.0</v>
      </c>
      <c r="H2113" s="348">
        <v>5089.0</v>
      </c>
      <c r="I2113" s="348">
        <v>80.0</v>
      </c>
      <c r="J2113" s="348">
        <v>2144.0</v>
      </c>
      <c r="K2113" s="348">
        <v>6082.0</v>
      </c>
      <c r="L2113" s="348">
        <v>8755.0</v>
      </c>
      <c r="M2113" s="348">
        <v>32.0</v>
      </c>
      <c r="N2113" s="348">
        <v>1191.0</v>
      </c>
      <c r="O2113" s="348">
        <v>345.0</v>
      </c>
      <c r="P2113" s="348">
        <v>700.0</v>
      </c>
      <c r="Q2113" s="348">
        <v>134.0</v>
      </c>
      <c r="R2113" s="348">
        <v>210.0</v>
      </c>
      <c r="S2113" s="348">
        <v>336.0</v>
      </c>
      <c r="T2113" s="348">
        <v>742.0</v>
      </c>
      <c r="U2113" s="348">
        <v>637.0</v>
      </c>
      <c r="V2113" s="348">
        <v>488.0</v>
      </c>
      <c r="W2113" s="348">
        <v>798.0</v>
      </c>
      <c r="X2113" s="348">
        <v>191.0</v>
      </c>
      <c r="Y2113" s="348">
        <v>815.0</v>
      </c>
      <c r="Z2113" s="348">
        <v>237.0</v>
      </c>
      <c r="AA2113" s="348">
        <v>603.0</v>
      </c>
      <c r="AB2113" s="348">
        <v>734.0</v>
      </c>
      <c r="AC2113" s="348">
        <v>111.0</v>
      </c>
      <c r="AD2113" s="348">
        <v>103.0</v>
      </c>
      <c r="AE2113" s="348">
        <v>120.0</v>
      </c>
      <c r="AF2113" s="348">
        <v>171.0</v>
      </c>
      <c r="AG2113" s="348">
        <v>94.0</v>
      </c>
      <c r="AH2113" s="348">
        <v>204.0</v>
      </c>
      <c r="AI2113" s="348">
        <v>126.0</v>
      </c>
      <c r="AJ2113" s="353"/>
      <c r="AK2113" s="353"/>
      <c r="AL2113" s="353"/>
      <c r="AM2113" s="353"/>
      <c r="AN2113" s="353"/>
      <c r="AO2113" s="353"/>
      <c r="AP2113" s="353"/>
    </row>
    <row r="2114">
      <c r="A2114" s="366">
        <v>44246.0</v>
      </c>
      <c r="B2114" s="354">
        <f t="shared" ref="B2114:AI2114" si="435">B2115-B2468</f>
        <v>382</v>
      </c>
      <c r="C2114" s="354">
        <f t="shared" si="435"/>
        <v>856</v>
      </c>
      <c r="D2114" s="354">
        <f t="shared" si="435"/>
        <v>605</v>
      </c>
      <c r="E2114" s="354">
        <f t="shared" si="435"/>
        <v>103</v>
      </c>
      <c r="F2114" s="354">
        <f t="shared" si="435"/>
        <v>146</v>
      </c>
      <c r="G2114" s="354">
        <f t="shared" si="435"/>
        <v>624</v>
      </c>
      <c r="H2114" s="354">
        <f t="shared" si="435"/>
        <v>5095</v>
      </c>
      <c r="I2114" s="354">
        <f t="shared" si="435"/>
        <v>80</v>
      </c>
      <c r="J2114" s="354">
        <f t="shared" si="435"/>
        <v>2169</v>
      </c>
      <c r="K2114" s="354">
        <f t="shared" si="435"/>
        <v>6113</v>
      </c>
      <c r="L2114" s="354">
        <f t="shared" si="435"/>
        <v>8798</v>
      </c>
      <c r="M2114" s="354">
        <f t="shared" si="435"/>
        <v>32</v>
      </c>
      <c r="N2114" s="354">
        <f t="shared" si="435"/>
        <v>1206</v>
      </c>
      <c r="O2114" s="354">
        <f t="shared" si="435"/>
        <v>345</v>
      </c>
      <c r="P2114" s="354">
        <f t="shared" si="435"/>
        <v>701</v>
      </c>
      <c r="Q2114" s="354">
        <f t="shared" si="435"/>
        <v>136</v>
      </c>
      <c r="R2114" s="354">
        <f t="shared" si="435"/>
        <v>212</v>
      </c>
      <c r="S2114" s="354">
        <f t="shared" si="435"/>
        <v>336</v>
      </c>
      <c r="T2114" s="354">
        <f t="shared" si="435"/>
        <v>744</v>
      </c>
      <c r="U2114" s="354">
        <f t="shared" si="435"/>
        <v>639</v>
      </c>
      <c r="V2114" s="354">
        <f t="shared" si="435"/>
        <v>488</v>
      </c>
      <c r="W2114" s="354">
        <f t="shared" si="435"/>
        <v>803</v>
      </c>
      <c r="X2114" s="354">
        <f t="shared" si="435"/>
        <v>191</v>
      </c>
      <c r="Y2114" s="354">
        <f t="shared" si="435"/>
        <v>819</v>
      </c>
      <c r="Z2114" s="354">
        <f t="shared" si="435"/>
        <v>242</v>
      </c>
      <c r="AA2114" s="354">
        <f t="shared" si="435"/>
        <v>612</v>
      </c>
      <c r="AB2114" s="354">
        <f t="shared" si="435"/>
        <v>737</v>
      </c>
      <c r="AC2114" s="354">
        <f t="shared" si="435"/>
        <v>111</v>
      </c>
      <c r="AD2114" s="354">
        <f t="shared" si="435"/>
        <v>104</v>
      </c>
      <c r="AE2114" s="354">
        <f t="shared" si="435"/>
        <v>120</v>
      </c>
      <c r="AF2114" s="354">
        <f t="shared" si="435"/>
        <v>171</v>
      </c>
      <c r="AG2114" s="354">
        <f t="shared" si="435"/>
        <v>96</v>
      </c>
      <c r="AH2114" s="354">
        <f t="shared" si="435"/>
        <v>210</v>
      </c>
      <c r="AI2114" s="354">
        <f t="shared" si="435"/>
        <v>126</v>
      </c>
      <c r="AJ2114" s="353"/>
      <c r="AK2114" s="353"/>
      <c r="AL2114" s="353"/>
      <c r="AM2114" s="353"/>
      <c r="AN2114" s="353"/>
      <c r="AO2114" s="353"/>
      <c r="AP2114" s="353"/>
    </row>
    <row r="2115">
      <c r="A2115" s="366">
        <v>44247.0</v>
      </c>
      <c r="B2115" s="348">
        <v>382.0</v>
      </c>
      <c r="C2115" s="348">
        <v>863.0</v>
      </c>
      <c r="D2115" s="348">
        <v>607.0</v>
      </c>
      <c r="E2115" s="348">
        <v>104.0</v>
      </c>
      <c r="F2115" s="348">
        <v>146.0</v>
      </c>
      <c r="G2115" s="348">
        <v>627.0</v>
      </c>
      <c r="H2115" s="348">
        <v>5135.0</v>
      </c>
      <c r="I2115" s="348">
        <v>80.0</v>
      </c>
      <c r="J2115" s="348">
        <v>2174.0</v>
      </c>
      <c r="K2115" s="348">
        <v>6131.0</v>
      </c>
      <c r="L2115" s="348">
        <v>8834.0</v>
      </c>
      <c r="M2115" s="348">
        <v>33.0</v>
      </c>
      <c r="N2115" s="348">
        <v>1224.0</v>
      </c>
      <c r="O2115" s="348">
        <v>346.0</v>
      </c>
      <c r="P2115" s="348">
        <v>703.0</v>
      </c>
      <c r="Q2115" s="348">
        <v>136.0</v>
      </c>
      <c r="R2115" s="348">
        <v>213.0</v>
      </c>
      <c r="S2115" s="348">
        <v>336.0</v>
      </c>
      <c r="T2115" s="348">
        <v>745.0</v>
      </c>
      <c r="U2115" s="348">
        <v>641.0</v>
      </c>
      <c r="V2115" s="348">
        <v>488.0</v>
      </c>
      <c r="W2115" s="348">
        <v>805.0</v>
      </c>
      <c r="X2115" s="348">
        <v>191.0</v>
      </c>
      <c r="Y2115" s="348">
        <v>825.0</v>
      </c>
      <c r="Z2115" s="348">
        <v>242.0</v>
      </c>
      <c r="AA2115" s="348">
        <v>613.0</v>
      </c>
      <c r="AB2115" s="348">
        <v>743.0</v>
      </c>
      <c r="AC2115" s="348">
        <v>111.0</v>
      </c>
      <c r="AD2115" s="348">
        <v>105.0</v>
      </c>
      <c r="AE2115" s="348">
        <v>122.0</v>
      </c>
      <c r="AF2115" s="348">
        <v>172.0</v>
      </c>
      <c r="AG2115" s="348">
        <v>98.0</v>
      </c>
      <c r="AH2115" s="348">
        <v>214.0</v>
      </c>
      <c r="AI2115" s="348">
        <v>127.0</v>
      </c>
      <c r="AJ2115" s="353"/>
      <c r="AK2115" s="353"/>
      <c r="AL2115" s="353"/>
      <c r="AM2115" s="353"/>
      <c r="AN2115" s="353"/>
      <c r="AO2115" s="353"/>
      <c r="AP2115" s="353"/>
    </row>
    <row r="2116">
      <c r="A2116" s="362">
        <v>44248.0</v>
      </c>
      <c r="B2116" s="348">
        <v>382.0</v>
      </c>
      <c r="C2116" s="348">
        <v>871.0</v>
      </c>
      <c r="D2116" s="348">
        <v>609.0</v>
      </c>
      <c r="E2116" s="348">
        <v>105.0</v>
      </c>
      <c r="F2116" s="348">
        <v>147.0</v>
      </c>
      <c r="G2116" s="348">
        <v>635.0</v>
      </c>
      <c r="H2116" s="348">
        <v>5190.0</v>
      </c>
      <c r="I2116" s="348">
        <v>81.0</v>
      </c>
      <c r="J2116" s="348">
        <v>2178.0</v>
      </c>
      <c r="K2116" s="348">
        <v>6143.0</v>
      </c>
      <c r="L2116" s="348">
        <v>8868.0</v>
      </c>
      <c r="M2116" s="348">
        <v>33.0</v>
      </c>
      <c r="N2116" s="348">
        <v>1236.0</v>
      </c>
      <c r="O2116" s="348">
        <v>346.0</v>
      </c>
      <c r="P2116" s="348">
        <v>707.0</v>
      </c>
      <c r="Q2116" s="348">
        <v>136.0</v>
      </c>
      <c r="R2116" s="348">
        <v>217.0</v>
      </c>
      <c r="S2116" s="348">
        <v>336.0</v>
      </c>
      <c r="T2116" s="348">
        <v>752.0</v>
      </c>
      <c r="U2116" s="348">
        <v>641.0</v>
      </c>
      <c r="V2116" s="348">
        <v>488.0</v>
      </c>
      <c r="W2116" s="348">
        <v>808.0</v>
      </c>
      <c r="X2116" s="348">
        <v>191.0</v>
      </c>
      <c r="Y2116" s="348">
        <v>825.0</v>
      </c>
      <c r="Z2116" s="348">
        <v>245.0</v>
      </c>
      <c r="AA2116" s="348">
        <v>618.0</v>
      </c>
      <c r="AB2116" s="348">
        <v>744.0</v>
      </c>
      <c r="AC2116" s="348">
        <v>111.0</v>
      </c>
      <c r="AD2116" s="348">
        <v>105.0</v>
      </c>
      <c r="AE2116" s="348">
        <v>122.0</v>
      </c>
      <c r="AF2116" s="348">
        <v>175.0</v>
      </c>
      <c r="AG2116" s="348">
        <v>99.0</v>
      </c>
      <c r="AH2116" s="348">
        <v>217.0</v>
      </c>
      <c r="AI2116" s="348">
        <v>128.0</v>
      </c>
      <c r="AJ2116" s="353"/>
      <c r="AK2116" s="353"/>
      <c r="AL2116" s="353"/>
      <c r="AM2116" s="353"/>
      <c r="AN2116" s="353"/>
      <c r="AO2116" s="353"/>
      <c r="AP2116" s="353"/>
    </row>
    <row r="2117">
      <c r="A2117" s="347">
        <f t="shared" ref="A2117:A2118" si="437">A2116+1</f>
        <v>44249</v>
      </c>
      <c r="B2117" s="354">
        <f t="shared" ref="B2117:AI2117" si="436">B2118-B2471</f>
        <v>382</v>
      </c>
      <c r="C2117" s="354">
        <f t="shared" si="436"/>
        <v>877</v>
      </c>
      <c r="D2117" s="354">
        <f t="shared" si="436"/>
        <v>609</v>
      </c>
      <c r="E2117" s="354">
        <f t="shared" si="436"/>
        <v>105</v>
      </c>
      <c r="F2117" s="354">
        <f t="shared" si="436"/>
        <v>147</v>
      </c>
      <c r="G2117" s="354">
        <f t="shared" si="436"/>
        <v>642</v>
      </c>
      <c r="H2117" s="354">
        <f t="shared" si="436"/>
        <v>5230</v>
      </c>
      <c r="I2117" s="354">
        <f t="shared" si="436"/>
        <v>81</v>
      </c>
      <c r="J2117" s="354">
        <f t="shared" si="436"/>
        <v>2194</v>
      </c>
      <c r="K2117" s="354">
        <f t="shared" si="436"/>
        <v>6184</v>
      </c>
      <c r="L2117" s="354">
        <f t="shared" si="436"/>
        <v>8913</v>
      </c>
      <c r="M2117" s="354">
        <f t="shared" si="436"/>
        <v>33</v>
      </c>
      <c r="N2117" s="354">
        <f t="shared" si="436"/>
        <v>1250</v>
      </c>
      <c r="O2117" s="354">
        <f t="shared" si="436"/>
        <v>348</v>
      </c>
      <c r="P2117" s="354">
        <f t="shared" si="436"/>
        <v>710</v>
      </c>
      <c r="Q2117" s="354">
        <f t="shared" si="436"/>
        <v>138</v>
      </c>
      <c r="R2117" s="354">
        <f t="shared" si="436"/>
        <v>217</v>
      </c>
      <c r="S2117" s="354">
        <f t="shared" si="436"/>
        <v>336</v>
      </c>
      <c r="T2117" s="354">
        <f t="shared" si="436"/>
        <v>756</v>
      </c>
      <c r="U2117" s="354">
        <f t="shared" si="436"/>
        <v>641</v>
      </c>
      <c r="V2117" s="354">
        <f t="shared" si="436"/>
        <v>490</v>
      </c>
      <c r="W2117" s="354">
        <f t="shared" si="436"/>
        <v>813</v>
      </c>
      <c r="X2117" s="354">
        <f t="shared" si="436"/>
        <v>191</v>
      </c>
      <c r="Y2117" s="354">
        <f t="shared" si="436"/>
        <v>827</v>
      </c>
      <c r="Z2117" s="354">
        <f t="shared" si="436"/>
        <v>246</v>
      </c>
      <c r="AA2117" s="354">
        <f t="shared" si="436"/>
        <v>625</v>
      </c>
      <c r="AB2117" s="354">
        <f t="shared" si="436"/>
        <v>746</v>
      </c>
      <c r="AC2117" s="354">
        <f t="shared" si="436"/>
        <v>111</v>
      </c>
      <c r="AD2117" s="354">
        <f t="shared" si="436"/>
        <v>105</v>
      </c>
      <c r="AE2117" s="354">
        <f t="shared" si="436"/>
        <v>122</v>
      </c>
      <c r="AF2117" s="354">
        <f t="shared" si="436"/>
        <v>175</v>
      </c>
      <c r="AG2117" s="354">
        <f t="shared" si="436"/>
        <v>99</v>
      </c>
      <c r="AH2117" s="354">
        <f t="shared" si="436"/>
        <v>220</v>
      </c>
      <c r="AI2117" s="354">
        <f t="shared" si="436"/>
        <v>128</v>
      </c>
      <c r="AJ2117" s="353"/>
      <c r="AK2117" s="353"/>
      <c r="AL2117" s="353"/>
      <c r="AM2117" s="353"/>
      <c r="AN2117" s="353"/>
      <c r="AO2117" s="353"/>
      <c r="AP2117" s="353"/>
    </row>
    <row r="2118">
      <c r="A2118" s="347">
        <f t="shared" si="437"/>
        <v>44250</v>
      </c>
      <c r="B2118" s="348">
        <v>382.0</v>
      </c>
      <c r="C2118" s="348">
        <v>887.0</v>
      </c>
      <c r="D2118" s="348">
        <v>610.0</v>
      </c>
      <c r="E2118" s="348">
        <v>106.0</v>
      </c>
      <c r="F2118" s="348">
        <v>147.0</v>
      </c>
      <c r="G2118" s="348">
        <v>652.0</v>
      </c>
      <c r="H2118" s="348">
        <v>5275.0</v>
      </c>
      <c r="I2118" s="348">
        <v>81.0</v>
      </c>
      <c r="J2118" s="348">
        <v>2217.0</v>
      </c>
      <c r="K2118" s="348">
        <v>6326.0</v>
      </c>
      <c r="L2118" s="348">
        <v>8958.0</v>
      </c>
      <c r="M2118" s="348">
        <v>33.0</v>
      </c>
      <c r="N2118" s="348">
        <v>1257.0</v>
      </c>
      <c r="O2118" s="348">
        <v>350.0</v>
      </c>
      <c r="P2118" s="348">
        <v>714.0</v>
      </c>
      <c r="Q2118" s="348">
        <v>142.0</v>
      </c>
      <c r="R2118" s="348">
        <v>217.0</v>
      </c>
      <c r="S2118" s="348">
        <v>337.0</v>
      </c>
      <c r="T2118" s="348">
        <v>761.0</v>
      </c>
      <c r="U2118" s="348">
        <v>642.0</v>
      </c>
      <c r="V2118" s="348">
        <v>490.0</v>
      </c>
      <c r="W2118" s="348">
        <v>819.0</v>
      </c>
      <c r="X2118" s="348">
        <v>192.0</v>
      </c>
      <c r="Y2118" s="348">
        <v>827.0</v>
      </c>
      <c r="Z2118" s="348">
        <v>248.0</v>
      </c>
      <c r="AA2118" s="348">
        <v>627.0</v>
      </c>
      <c r="AB2118" s="348">
        <v>749.0</v>
      </c>
      <c r="AC2118" s="348">
        <v>112.0</v>
      </c>
      <c r="AD2118" s="348">
        <v>105.0</v>
      </c>
      <c r="AE2118" s="348">
        <v>124.0</v>
      </c>
      <c r="AF2118" s="348">
        <v>175.0</v>
      </c>
      <c r="AG2118" s="348">
        <v>99.0</v>
      </c>
      <c r="AH2118" s="348">
        <v>223.0</v>
      </c>
      <c r="AI2118" s="348">
        <v>130.0</v>
      </c>
      <c r="AJ2118" s="353"/>
      <c r="AK2118" s="353"/>
      <c r="AL2118" s="353"/>
      <c r="AM2118" s="353"/>
      <c r="AN2118" s="353"/>
      <c r="AO2118" s="353"/>
      <c r="AP2118" s="353"/>
    </row>
    <row r="2119">
      <c r="A2119" s="345">
        <v>44251.0</v>
      </c>
      <c r="B2119" s="354">
        <f t="shared" ref="B2119:AI2119" si="438">B2120-B2473</f>
        <v>382</v>
      </c>
      <c r="C2119" s="354">
        <f t="shared" si="438"/>
        <v>894</v>
      </c>
      <c r="D2119" s="354">
        <f t="shared" si="438"/>
        <v>610</v>
      </c>
      <c r="E2119" s="354">
        <f t="shared" si="438"/>
        <v>108</v>
      </c>
      <c r="F2119" s="354">
        <f t="shared" si="438"/>
        <v>147</v>
      </c>
      <c r="G2119" s="354">
        <f t="shared" si="438"/>
        <v>658</v>
      </c>
      <c r="H2119" s="354">
        <f t="shared" si="438"/>
        <v>5326</v>
      </c>
      <c r="I2119" s="354">
        <f t="shared" si="438"/>
        <v>81</v>
      </c>
      <c r="J2119" s="354">
        <f t="shared" si="438"/>
        <v>2224</v>
      </c>
      <c r="K2119" s="354">
        <f t="shared" si="438"/>
        <v>6401</v>
      </c>
      <c r="L2119" s="354">
        <f t="shared" si="438"/>
        <v>8998</v>
      </c>
      <c r="M2119" s="354">
        <f t="shared" si="438"/>
        <v>33</v>
      </c>
      <c r="N2119" s="354">
        <f t="shared" si="438"/>
        <v>1271</v>
      </c>
      <c r="O2119" s="354">
        <f t="shared" si="438"/>
        <v>352</v>
      </c>
      <c r="P2119" s="354">
        <f t="shared" si="438"/>
        <v>717</v>
      </c>
      <c r="Q2119" s="354">
        <f t="shared" si="438"/>
        <v>142</v>
      </c>
      <c r="R2119" s="354">
        <f t="shared" si="438"/>
        <v>218</v>
      </c>
      <c r="S2119" s="354">
        <f t="shared" si="438"/>
        <v>337</v>
      </c>
      <c r="T2119" s="354">
        <f t="shared" si="438"/>
        <v>763</v>
      </c>
      <c r="U2119" s="354">
        <f t="shared" si="438"/>
        <v>642</v>
      </c>
      <c r="V2119" s="354">
        <f t="shared" si="438"/>
        <v>490</v>
      </c>
      <c r="W2119" s="354">
        <f t="shared" si="438"/>
        <v>820</v>
      </c>
      <c r="X2119" s="354">
        <f t="shared" si="438"/>
        <v>192</v>
      </c>
      <c r="Y2119" s="354">
        <f t="shared" si="438"/>
        <v>830</v>
      </c>
      <c r="Z2119" s="354">
        <f t="shared" si="438"/>
        <v>249</v>
      </c>
      <c r="AA2119" s="354">
        <f t="shared" si="438"/>
        <v>630</v>
      </c>
      <c r="AB2119" s="354">
        <f t="shared" si="438"/>
        <v>751</v>
      </c>
      <c r="AC2119" s="354">
        <f t="shared" si="438"/>
        <v>112</v>
      </c>
      <c r="AD2119" s="354">
        <f t="shared" si="438"/>
        <v>105</v>
      </c>
      <c r="AE2119" s="354">
        <f t="shared" si="438"/>
        <v>124</v>
      </c>
      <c r="AF2119" s="354">
        <f t="shared" si="438"/>
        <v>175</v>
      </c>
      <c r="AG2119" s="354">
        <f t="shared" si="438"/>
        <v>99</v>
      </c>
      <c r="AH2119" s="354">
        <f t="shared" si="438"/>
        <v>243</v>
      </c>
      <c r="AI2119" s="354">
        <f t="shared" si="438"/>
        <v>130</v>
      </c>
      <c r="AJ2119" s="353"/>
      <c r="AK2119" s="353"/>
      <c r="AL2119" s="353"/>
      <c r="AM2119" s="353"/>
      <c r="AN2119" s="353"/>
      <c r="AO2119" s="353"/>
      <c r="AP2119" s="353"/>
    </row>
    <row r="2120">
      <c r="A2120" s="345">
        <v>44252.0</v>
      </c>
      <c r="B2120" s="348">
        <v>383.0</v>
      </c>
      <c r="C2120" s="348">
        <v>901.0</v>
      </c>
      <c r="D2120" s="348">
        <v>610.0</v>
      </c>
      <c r="E2120" s="348">
        <v>109.0</v>
      </c>
      <c r="F2120" s="348">
        <v>147.0</v>
      </c>
      <c r="G2120" s="348">
        <v>661.0</v>
      </c>
      <c r="H2120" s="348">
        <v>5366.0</v>
      </c>
      <c r="I2120" s="348">
        <v>82.0</v>
      </c>
      <c r="J2120" s="348">
        <v>2297.0</v>
      </c>
      <c r="K2120" s="348">
        <v>6465.0</v>
      </c>
      <c r="L2120" s="348">
        <v>9032.0</v>
      </c>
      <c r="M2120" s="348">
        <v>33.0</v>
      </c>
      <c r="N2120" s="348">
        <v>1280.0</v>
      </c>
      <c r="O2120" s="348">
        <v>353.0</v>
      </c>
      <c r="P2120" s="348">
        <v>720.0</v>
      </c>
      <c r="Q2120" s="348">
        <v>145.0</v>
      </c>
      <c r="R2120" s="348">
        <v>218.0</v>
      </c>
      <c r="S2120" s="348">
        <v>338.0</v>
      </c>
      <c r="T2120" s="348">
        <v>764.0</v>
      </c>
      <c r="U2120" s="348">
        <v>643.0</v>
      </c>
      <c r="V2120" s="348">
        <v>491.0</v>
      </c>
      <c r="W2120" s="348">
        <v>824.0</v>
      </c>
      <c r="X2120" s="348">
        <v>193.0</v>
      </c>
      <c r="Y2120" s="348">
        <v>833.0</v>
      </c>
      <c r="Z2120" s="348">
        <v>250.0</v>
      </c>
      <c r="AA2120" s="348">
        <v>632.0</v>
      </c>
      <c r="AB2120" s="348">
        <v>753.0</v>
      </c>
      <c r="AC2120" s="348">
        <v>112.0</v>
      </c>
      <c r="AD2120" s="348">
        <v>105.0</v>
      </c>
      <c r="AE2120" s="348">
        <v>125.0</v>
      </c>
      <c r="AF2120" s="348">
        <v>175.0</v>
      </c>
      <c r="AG2120" s="348">
        <v>101.0</v>
      </c>
      <c r="AH2120" s="348">
        <v>245.0</v>
      </c>
      <c r="AI2120" s="348">
        <v>132.0</v>
      </c>
      <c r="AJ2120" s="353"/>
      <c r="AK2120" s="353"/>
      <c r="AL2120" s="353"/>
      <c r="AM2120" s="353"/>
      <c r="AN2120" s="353"/>
      <c r="AO2120" s="353"/>
      <c r="AP2120" s="353"/>
    </row>
    <row r="2121">
      <c r="A2121" s="345">
        <v>44253.0</v>
      </c>
      <c r="B2121" s="354">
        <f t="shared" ref="B2121:AI2121" si="439">B2122-B2475</f>
        <v>383</v>
      </c>
      <c r="C2121" s="354">
        <f t="shared" si="439"/>
        <v>910</v>
      </c>
      <c r="D2121" s="354">
        <f t="shared" si="439"/>
        <v>612</v>
      </c>
      <c r="E2121" s="354">
        <f t="shared" si="439"/>
        <v>110</v>
      </c>
      <c r="F2121" s="354">
        <f t="shared" si="439"/>
        <v>147</v>
      </c>
      <c r="G2121" s="354">
        <f t="shared" si="439"/>
        <v>665</v>
      </c>
      <c r="H2121" s="354">
        <f t="shared" si="439"/>
        <v>5409</v>
      </c>
      <c r="I2121" s="354">
        <f t="shared" si="439"/>
        <v>82</v>
      </c>
      <c r="J2121" s="354">
        <f t="shared" si="439"/>
        <v>2304</v>
      </c>
      <c r="K2121" s="354">
        <f t="shared" si="439"/>
        <v>6595</v>
      </c>
      <c r="L2121" s="354">
        <f t="shared" si="439"/>
        <v>9064</v>
      </c>
      <c r="M2121" s="354">
        <f t="shared" si="439"/>
        <v>33</v>
      </c>
      <c r="N2121" s="354">
        <f t="shared" si="439"/>
        <v>1287</v>
      </c>
      <c r="O2121" s="354">
        <f t="shared" si="439"/>
        <v>354</v>
      </c>
      <c r="P2121" s="354">
        <f t="shared" si="439"/>
        <v>722</v>
      </c>
      <c r="Q2121" s="354">
        <f t="shared" si="439"/>
        <v>146</v>
      </c>
      <c r="R2121" s="354">
        <f t="shared" si="439"/>
        <v>218</v>
      </c>
      <c r="S2121" s="354">
        <f t="shared" si="439"/>
        <v>338</v>
      </c>
      <c r="T2121" s="354">
        <f t="shared" si="439"/>
        <v>765</v>
      </c>
      <c r="U2121" s="354">
        <f t="shared" si="439"/>
        <v>643</v>
      </c>
      <c r="V2121" s="354">
        <f t="shared" si="439"/>
        <v>492</v>
      </c>
      <c r="W2121" s="354">
        <f t="shared" si="439"/>
        <v>829</v>
      </c>
      <c r="X2121" s="354">
        <f t="shared" si="439"/>
        <v>193</v>
      </c>
      <c r="Y2121" s="354">
        <f t="shared" si="439"/>
        <v>837</v>
      </c>
      <c r="Z2121" s="354">
        <f t="shared" si="439"/>
        <v>254</v>
      </c>
      <c r="AA2121" s="354">
        <f t="shared" si="439"/>
        <v>636</v>
      </c>
      <c r="AB2121" s="354">
        <f t="shared" si="439"/>
        <v>757</v>
      </c>
      <c r="AC2121" s="354">
        <f t="shared" si="439"/>
        <v>112</v>
      </c>
      <c r="AD2121" s="354">
        <f t="shared" si="439"/>
        <v>105</v>
      </c>
      <c r="AE2121" s="354">
        <f t="shared" si="439"/>
        <v>125</v>
      </c>
      <c r="AF2121" s="354">
        <f t="shared" si="439"/>
        <v>175</v>
      </c>
      <c r="AG2121" s="354">
        <f t="shared" si="439"/>
        <v>102</v>
      </c>
      <c r="AH2121" s="354">
        <f t="shared" si="439"/>
        <v>249</v>
      </c>
      <c r="AI2121" s="354">
        <f t="shared" si="439"/>
        <v>133</v>
      </c>
      <c r="AJ2121" s="353"/>
      <c r="AK2121" s="353"/>
      <c r="AL2121" s="353"/>
      <c r="AM2121" s="353"/>
      <c r="AN2121" s="353"/>
      <c r="AO2121" s="353"/>
      <c r="AP2121" s="353"/>
    </row>
    <row r="2122">
      <c r="A2122" s="345">
        <v>44254.0</v>
      </c>
      <c r="B2122" s="348">
        <v>384.0</v>
      </c>
      <c r="C2122" s="348">
        <v>916.0</v>
      </c>
      <c r="D2122" s="348">
        <v>613.0</v>
      </c>
      <c r="E2122" s="348">
        <v>111.0</v>
      </c>
      <c r="F2122" s="348">
        <v>147.0</v>
      </c>
      <c r="G2122" s="348">
        <v>674.0</v>
      </c>
      <c r="H2122" s="348">
        <v>5453.0</v>
      </c>
      <c r="I2122" s="348">
        <v>82.0</v>
      </c>
      <c r="J2122" s="348">
        <v>2309.0</v>
      </c>
      <c r="K2122" s="348">
        <v>6661.0</v>
      </c>
      <c r="L2122" s="348">
        <v>9088.0</v>
      </c>
      <c r="M2122" s="348">
        <v>33.0</v>
      </c>
      <c r="N2122" s="348">
        <v>1294.0</v>
      </c>
      <c r="O2122" s="348">
        <v>356.0</v>
      </c>
      <c r="P2122" s="348">
        <v>726.0</v>
      </c>
      <c r="Q2122" s="348">
        <v>146.0</v>
      </c>
      <c r="R2122" s="348">
        <v>218.0</v>
      </c>
      <c r="S2122" s="348">
        <v>338.0</v>
      </c>
      <c r="T2122" s="348">
        <v>766.0</v>
      </c>
      <c r="U2122" s="348">
        <v>643.0</v>
      </c>
      <c r="V2122" s="348">
        <v>492.0</v>
      </c>
      <c r="W2122" s="348">
        <v>832.0</v>
      </c>
      <c r="X2122" s="348">
        <v>193.0</v>
      </c>
      <c r="Y2122" s="348">
        <v>840.0</v>
      </c>
      <c r="Z2122" s="348">
        <v>257.0</v>
      </c>
      <c r="AA2122" s="348">
        <v>637.0</v>
      </c>
      <c r="AB2122" s="348">
        <v>761.0</v>
      </c>
      <c r="AC2122" s="348">
        <v>113.0</v>
      </c>
      <c r="AD2122" s="348">
        <v>105.0</v>
      </c>
      <c r="AE2122" s="348">
        <v>125.0</v>
      </c>
      <c r="AF2122" s="348">
        <v>175.0</v>
      </c>
      <c r="AG2122" s="348">
        <v>102.0</v>
      </c>
      <c r="AH2122" s="348">
        <v>256.0</v>
      </c>
      <c r="AI2122" s="348">
        <v>135.0</v>
      </c>
      <c r="AJ2122" s="353"/>
      <c r="AK2122" s="353"/>
      <c r="AL2122" s="353"/>
      <c r="AM2122" s="353"/>
      <c r="AN2122" s="353"/>
      <c r="AO2122" s="353"/>
      <c r="AP2122" s="353"/>
    </row>
    <row r="2123">
      <c r="A2123" s="345">
        <v>44255.0</v>
      </c>
      <c r="B2123" s="348">
        <v>384.0</v>
      </c>
      <c r="C2123" s="348">
        <v>919.0</v>
      </c>
      <c r="D2123" s="348">
        <v>613.0</v>
      </c>
      <c r="E2123" s="348">
        <v>111.0</v>
      </c>
      <c r="F2123" s="348">
        <v>147.0</v>
      </c>
      <c r="G2123" s="348">
        <v>678.0</v>
      </c>
      <c r="H2123" s="348">
        <v>5495.0</v>
      </c>
      <c r="I2123" s="348">
        <v>82.0</v>
      </c>
      <c r="J2123" s="348">
        <v>2360.0</v>
      </c>
      <c r="K2123" s="348">
        <v>6675.0</v>
      </c>
      <c r="L2123" s="348">
        <v>9117.0</v>
      </c>
      <c r="M2123" s="348">
        <v>33.0</v>
      </c>
      <c r="N2123" s="348">
        <v>1299.0</v>
      </c>
      <c r="O2123" s="348">
        <v>358.0</v>
      </c>
      <c r="P2123" s="348">
        <v>728.0</v>
      </c>
      <c r="Q2123" s="348">
        <v>148.0</v>
      </c>
      <c r="R2123" s="348">
        <v>219.0</v>
      </c>
      <c r="S2123" s="348">
        <v>341.0</v>
      </c>
      <c r="T2123" s="348">
        <v>772.0</v>
      </c>
      <c r="U2123" s="348">
        <v>644.0</v>
      </c>
      <c r="V2123" s="348">
        <v>492.0</v>
      </c>
      <c r="W2123" s="348">
        <v>837.0</v>
      </c>
      <c r="X2123" s="348">
        <v>194.0</v>
      </c>
      <c r="Y2123" s="348">
        <v>840.0</v>
      </c>
      <c r="Z2123" s="348">
        <v>259.0</v>
      </c>
      <c r="AA2123" s="348">
        <v>644.0</v>
      </c>
      <c r="AB2123" s="348">
        <v>763.0</v>
      </c>
      <c r="AC2123" s="348">
        <v>113.0</v>
      </c>
      <c r="AD2123" s="348">
        <v>105.0</v>
      </c>
      <c r="AE2123" s="348">
        <v>126.0</v>
      </c>
      <c r="AF2123" s="348">
        <v>175.0</v>
      </c>
      <c r="AG2123" s="348">
        <v>103.0</v>
      </c>
      <c r="AH2123" s="348">
        <v>257.0</v>
      </c>
      <c r="AI2123" s="348">
        <v>135.0</v>
      </c>
      <c r="AJ2123" s="353"/>
      <c r="AK2123" s="353"/>
      <c r="AL2123" s="353"/>
      <c r="AM2123" s="353"/>
      <c r="AN2123" s="353"/>
      <c r="AO2123" s="353"/>
      <c r="AP2123" s="353"/>
    </row>
    <row r="2124">
      <c r="A2124" s="345">
        <v>44256.0</v>
      </c>
      <c r="B2124" s="354">
        <f t="shared" ref="B2124:AI2124" si="440">B2125-B2478</f>
        <v>384</v>
      </c>
      <c r="C2124" s="354">
        <f t="shared" si="440"/>
        <v>927</v>
      </c>
      <c r="D2124" s="354">
        <f t="shared" si="440"/>
        <v>614</v>
      </c>
      <c r="E2124" s="354">
        <f t="shared" si="440"/>
        <v>112</v>
      </c>
      <c r="F2124" s="354">
        <f t="shared" si="440"/>
        <v>147</v>
      </c>
      <c r="G2124" s="354">
        <f t="shared" si="440"/>
        <v>682</v>
      </c>
      <c r="H2124" s="354">
        <f t="shared" si="440"/>
        <v>5540</v>
      </c>
      <c r="I2124" s="354">
        <f t="shared" si="440"/>
        <v>83</v>
      </c>
      <c r="J2124" s="354">
        <f t="shared" si="440"/>
        <v>2364</v>
      </c>
      <c r="K2124" s="354">
        <f t="shared" si="440"/>
        <v>6689</v>
      </c>
      <c r="L2124" s="354">
        <f t="shared" si="440"/>
        <v>9147</v>
      </c>
      <c r="M2124" s="354">
        <f t="shared" si="440"/>
        <v>33</v>
      </c>
      <c r="N2124" s="354">
        <f t="shared" si="440"/>
        <v>1309</v>
      </c>
      <c r="O2124" s="354">
        <f t="shared" si="440"/>
        <v>362</v>
      </c>
      <c r="P2124" s="354">
        <f t="shared" si="440"/>
        <v>732</v>
      </c>
      <c r="Q2124" s="354">
        <f t="shared" si="440"/>
        <v>148</v>
      </c>
      <c r="R2124" s="354">
        <f t="shared" si="440"/>
        <v>220</v>
      </c>
      <c r="S2124" s="354">
        <f t="shared" si="440"/>
        <v>342</v>
      </c>
      <c r="T2124" s="354">
        <f t="shared" si="440"/>
        <v>776</v>
      </c>
      <c r="U2124" s="354">
        <f t="shared" si="440"/>
        <v>647</v>
      </c>
      <c r="V2124" s="354">
        <f t="shared" si="440"/>
        <v>495</v>
      </c>
      <c r="W2124" s="354">
        <f t="shared" si="440"/>
        <v>838</v>
      </c>
      <c r="X2124" s="354">
        <f t="shared" si="440"/>
        <v>194</v>
      </c>
      <c r="Y2124" s="354">
        <f t="shared" si="440"/>
        <v>843</v>
      </c>
      <c r="Z2124" s="354">
        <f t="shared" si="440"/>
        <v>259</v>
      </c>
      <c r="AA2124" s="354">
        <f t="shared" si="440"/>
        <v>650</v>
      </c>
      <c r="AB2124" s="354">
        <f t="shared" si="440"/>
        <v>765</v>
      </c>
      <c r="AC2124" s="354">
        <f t="shared" si="440"/>
        <v>113</v>
      </c>
      <c r="AD2124" s="354">
        <f t="shared" si="440"/>
        <v>105</v>
      </c>
      <c r="AE2124" s="354">
        <f t="shared" si="440"/>
        <v>126</v>
      </c>
      <c r="AF2124" s="354">
        <f t="shared" si="440"/>
        <v>177</v>
      </c>
      <c r="AG2124" s="354">
        <f t="shared" si="440"/>
        <v>104</v>
      </c>
      <c r="AH2124" s="354">
        <f t="shared" si="440"/>
        <v>262</v>
      </c>
      <c r="AI2124" s="354">
        <f t="shared" si="440"/>
        <v>136</v>
      </c>
      <c r="AJ2124" s="353"/>
      <c r="AK2124" s="353"/>
      <c r="AL2124" s="353"/>
      <c r="AM2124" s="353"/>
      <c r="AN2124" s="353"/>
      <c r="AO2124" s="353"/>
      <c r="AP2124" s="353"/>
    </row>
    <row r="2125">
      <c r="A2125" s="345">
        <v>44257.0</v>
      </c>
      <c r="B2125" s="348">
        <v>384.0</v>
      </c>
      <c r="C2125" s="348">
        <v>935.0</v>
      </c>
      <c r="D2125" s="348">
        <v>614.0</v>
      </c>
      <c r="E2125" s="348">
        <v>112.0</v>
      </c>
      <c r="F2125" s="348">
        <v>147.0</v>
      </c>
      <c r="G2125" s="348">
        <v>686.0</v>
      </c>
      <c r="H2125" s="348">
        <v>5583.0</v>
      </c>
      <c r="I2125" s="348">
        <v>84.0</v>
      </c>
      <c r="J2125" s="348">
        <v>2413.0</v>
      </c>
      <c r="K2125" s="348">
        <v>6696.0</v>
      </c>
      <c r="L2125" s="348">
        <v>9179.0</v>
      </c>
      <c r="M2125" s="348">
        <v>33.0</v>
      </c>
      <c r="N2125" s="348">
        <v>1321.0</v>
      </c>
      <c r="O2125" s="348">
        <v>364.0</v>
      </c>
      <c r="P2125" s="348">
        <v>733.0</v>
      </c>
      <c r="Q2125" s="348">
        <v>149.0</v>
      </c>
      <c r="R2125" s="348">
        <v>220.0</v>
      </c>
      <c r="S2125" s="348">
        <v>342.0</v>
      </c>
      <c r="T2125" s="348">
        <v>776.0</v>
      </c>
      <c r="U2125" s="348">
        <v>650.0</v>
      </c>
      <c r="V2125" s="348">
        <v>495.0</v>
      </c>
      <c r="W2125" s="348">
        <v>841.0</v>
      </c>
      <c r="X2125" s="348">
        <v>197.0</v>
      </c>
      <c r="Y2125" s="348">
        <v>853.0</v>
      </c>
      <c r="Z2125" s="348">
        <v>260.0</v>
      </c>
      <c r="AA2125" s="348">
        <v>658.0</v>
      </c>
      <c r="AB2125" s="348">
        <v>766.0</v>
      </c>
      <c r="AC2125" s="348">
        <v>113.0</v>
      </c>
      <c r="AD2125" s="348">
        <v>105.0</v>
      </c>
      <c r="AE2125" s="348">
        <v>126.0</v>
      </c>
      <c r="AF2125" s="348">
        <v>178.0</v>
      </c>
      <c r="AG2125" s="348">
        <v>104.0</v>
      </c>
      <c r="AH2125" s="348">
        <v>265.0</v>
      </c>
      <c r="AI2125" s="348">
        <v>136.0</v>
      </c>
      <c r="AJ2125" s="353"/>
      <c r="AK2125" s="353"/>
      <c r="AL2125" s="353"/>
      <c r="AM2125" s="353"/>
      <c r="AN2125" s="353"/>
      <c r="AO2125" s="353"/>
      <c r="AP2125" s="353"/>
    </row>
    <row r="2126">
      <c r="A2126" s="362">
        <v>44258.0</v>
      </c>
      <c r="B2126" s="354">
        <f t="shared" ref="B2126:AI2126" si="441">B2127-B2480</f>
        <v>387</v>
      </c>
      <c r="C2126" s="354">
        <f t="shared" si="441"/>
        <v>943</v>
      </c>
      <c r="D2126" s="354">
        <f t="shared" si="441"/>
        <v>614</v>
      </c>
      <c r="E2126" s="354">
        <f t="shared" si="441"/>
        <v>112</v>
      </c>
      <c r="F2126" s="354">
        <f t="shared" si="441"/>
        <v>147</v>
      </c>
      <c r="G2126" s="354">
        <f t="shared" si="441"/>
        <v>693</v>
      </c>
      <c r="H2126" s="354">
        <f t="shared" si="441"/>
        <v>5624</v>
      </c>
      <c r="I2126" s="354">
        <f t="shared" si="441"/>
        <v>84</v>
      </c>
      <c r="J2126" s="354">
        <f t="shared" si="441"/>
        <v>2462</v>
      </c>
      <c r="K2126" s="354">
        <f t="shared" si="441"/>
        <v>6718</v>
      </c>
      <c r="L2126" s="354">
        <f t="shared" si="441"/>
        <v>9212</v>
      </c>
      <c r="M2126" s="354">
        <f t="shared" si="441"/>
        <v>33</v>
      </c>
      <c r="N2126" s="354">
        <f t="shared" si="441"/>
        <v>1328</v>
      </c>
      <c r="O2126" s="354">
        <f t="shared" si="441"/>
        <v>365</v>
      </c>
      <c r="P2126" s="354">
        <f t="shared" si="441"/>
        <v>736</v>
      </c>
      <c r="Q2126" s="354">
        <f t="shared" si="441"/>
        <v>150</v>
      </c>
      <c r="R2126" s="354">
        <f t="shared" si="441"/>
        <v>220</v>
      </c>
      <c r="S2126" s="354">
        <f t="shared" si="441"/>
        <v>342</v>
      </c>
      <c r="T2126" s="354">
        <f t="shared" si="441"/>
        <v>779</v>
      </c>
      <c r="U2126" s="354">
        <f t="shared" si="441"/>
        <v>651</v>
      </c>
      <c r="V2126" s="354">
        <f t="shared" si="441"/>
        <v>495</v>
      </c>
      <c r="W2126" s="354">
        <f t="shared" si="441"/>
        <v>845</v>
      </c>
      <c r="X2126" s="354">
        <f t="shared" si="441"/>
        <v>197</v>
      </c>
      <c r="Y2126" s="354">
        <f t="shared" si="441"/>
        <v>860</v>
      </c>
      <c r="Z2126" s="354">
        <f t="shared" si="441"/>
        <v>261</v>
      </c>
      <c r="AA2126" s="354">
        <f t="shared" si="441"/>
        <v>664</v>
      </c>
      <c r="AB2126" s="354">
        <f t="shared" si="441"/>
        <v>769</v>
      </c>
      <c r="AC2126" s="354">
        <f t="shared" si="441"/>
        <v>113</v>
      </c>
      <c r="AD2126" s="354">
        <f t="shared" si="441"/>
        <v>105</v>
      </c>
      <c r="AE2126" s="354">
        <f t="shared" si="441"/>
        <v>126</v>
      </c>
      <c r="AF2126" s="354">
        <f t="shared" si="441"/>
        <v>178</v>
      </c>
      <c r="AG2126" s="354">
        <f t="shared" si="441"/>
        <v>105</v>
      </c>
      <c r="AH2126" s="354">
        <f t="shared" si="441"/>
        <v>267</v>
      </c>
      <c r="AI2126" s="354">
        <f t="shared" si="441"/>
        <v>136</v>
      </c>
      <c r="AJ2126" s="353"/>
      <c r="AK2126" s="353"/>
      <c r="AL2126" s="353"/>
      <c r="AM2126" s="353"/>
      <c r="AN2126" s="353"/>
      <c r="AO2126" s="353"/>
      <c r="AP2126" s="353"/>
    </row>
    <row r="2127">
      <c r="A2127" s="362">
        <v>44259.0</v>
      </c>
      <c r="B2127" s="348">
        <v>387.0</v>
      </c>
      <c r="C2127" s="348">
        <v>960.0</v>
      </c>
      <c r="D2127" s="348">
        <v>614.0</v>
      </c>
      <c r="E2127" s="348">
        <v>112.0</v>
      </c>
      <c r="F2127" s="348">
        <v>147.0</v>
      </c>
      <c r="G2127" s="348">
        <v>698.0</v>
      </c>
      <c r="H2127" s="348">
        <v>5667.0</v>
      </c>
      <c r="I2127" s="348">
        <v>84.0</v>
      </c>
      <c r="J2127" s="348">
        <v>2507.0</v>
      </c>
      <c r="K2127" s="348">
        <v>6731.0</v>
      </c>
      <c r="L2127" s="348">
        <v>9238.0</v>
      </c>
      <c r="M2127" s="348">
        <v>33.0</v>
      </c>
      <c r="N2127" s="348">
        <v>1333.0</v>
      </c>
      <c r="O2127" s="348">
        <v>365.0</v>
      </c>
      <c r="P2127" s="348">
        <v>740.0</v>
      </c>
      <c r="Q2127" s="348">
        <v>150.0</v>
      </c>
      <c r="R2127" s="348">
        <v>220.0</v>
      </c>
      <c r="S2127" s="348">
        <v>343.0</v>
      </c>
      <c r="T2127" s="348">
        <v>780.0</v>
      </c>
      <c r="U2127" s="348">
        <v>652.0</v>
      </c>
      <c r="V2127" s="348">
        <v>495.0</v>
      </c>
      <c r="W2127" s="348">
        <v>847.0</v>
      </c>
      <c r="X2127" s="348">
        <v>198.0</v>
      </c>
      <c r="Y2127" s="348">
        <v>862.0</v>
      </c>
      <c r="Z2127" s="348">
        <v>262.0</v>
      </c>
      <c r="AA2127" s="348">
        <v>666.0</v>
      </c>
      <c r="AB2127" s="348">
        <v>773.0</v>
      </c>
      <c r="AC2127" s="348">
        <v>113.0</v>
      </c>
      <c r="AD2127" s="348">
        <v>105.0</v>
      </c>
      <c r="AE2127" s="348">
        <v>126.0</v>
      </c>
      <c r="AF2127" s="348">
        <v>178.0</v>
      </c>
      <c r="AG2127" s="348">
        <v>106.0</v>
      </c>
      <c r="AH2127" s="348">
        <v>269.0</v>
      </c>
      <c r="AI2127" s="348">
        <v>136.0</v>
      </c>
      <c r="AJ2127" s="353"/>
      <c r="AK2127" s="353"/>
      <c r="AL2127" s="353"/>
      <c r="AM2127" s="353"/>
      <c r="AN2127" s="353"/>
      <c r="AO2127" s="353"/>
      <c r="AP2127" s="353"/>
    </row>
    <row r="2128">
      <c r="A2128" s="345">
        <v>44260.0</v>
      </c>
      <c r="B2128" s="354">
        <f t="shared" ref="B2128:AI2128" si="442">B2129-B2482</f>
        <v>387</v>
      </c>
      <c r="C2128" s="354">
        <f t="shared" si="442"/>
        <v>966</v>
      </c>
      <c r="D2128" s="354">
        <f t="shared" si="442"/>
        <v>614</v>
      </c>
      <c r="E2128" s="354">
        <f t="shared" si="442"/>
        <v>112</v>
      </c>
      <c r="F2128" s="354">
        <f t="shared" si="442"/>
        <v>147</v>
      </c>
      <c r="G2128" s="354">
        <f t="shared" si="442"/>
        <v>698</v>
      </c>
      <c r="H2128" s="354">
        <f t="shared" si="442"/>
        <v>5712</v>
      </c>
      <c r="I2128" s="354">
        <f t="shared" si="442"/>
        <v>85</v>
      </c>
      <c r="J2128" s="354">
        <f t="shared" si="442"/>
        <v>2514</v>
      </c>
      <c r="K2128" s="354">
        <f t="shared" si="442"/>
        <v>6742</v>
      </c>
      <c r="L2128" s="354">
        <f t="shared" si="442"/>
        <v>9257</v>
      </c>
      <c r="M2128" s="354">
        <f t="shared" si="442"/>
        <v>33</v>
      </c>
      <c r="N2128" s="354">
        <f t="shared" si="442"/>
        <v>1340</v>
      </c>
      <c r="O2128" s="354">
        <f t="shared" si="442"/>
        <v>366</v>
      </c>
      <c r="P2128" s="354">
        <f t="shared" si="442"/>
        <v>744</v>
      </c>
      <c r="Q2128" s="354">
        <f t="shared" si="442"/>
        <v>152</v>
      </c>
      <c r="R2128" s="354">
        <f t="shared" si="442"/>
        <v>220</v>
      </c>
      <c r="S2128" s="354">
        <f t="shared" si="442"/>
        <v>344</v>
      </c>
      <c r="T2128" s="354">
        <f t="shared" si="442"/>
        <v>781</v>
      </c>
      <c r="U2128" s="354">
        <f t="shared" si="442"/>
        <v>653</v>
      </c>
      <c r="V2128" s="354">
        <f t="shared" si="442"/>
        <v>496</v>
      </c>
      <c r="W2128" s="354">
        <f t="shared" si="442"/>
        <v>851</v>
      </c>
      <c r="X2128" s="354">
        <f t="shared" si="442"/>
        <v>200</v>
      </c>
      <c r="Y2128" s="354">
        <f t="shared" si="442"/>
        <v>869</v>
      </c>
      <c r="Z2128" s="354">
        <f t="shared" si="442"/>
        <v>263</v>
      </c>
      <c r="AA2128" s="354">
        <f t="shared" si="442"/>
        <v>670</v>
      </c>
      <c r="AB2128" s="354">
        <f t="shared" si="442"/>
        <v>774</v>
      </c>
      <c r="AC2128" s="354">
        <f t="shared" si="442"/>
        <v>113</v>
      </c>
      <c r="AD2128" s="354">
        <f t="shared" si="442"/>
        <v>105</v>
      </c>
      <c r="AE2128" s="354">
        <f t="shared" si="442"/>
        <v>126</v>
      </c>
      <c r="AF2128" s="354">
        <f t="shared" si="442"/>
        <v>178</v>
      </c>
      <c r="AG2128" s="354">
        <f t="shared" si="442"/>
        <v>106</v>
      </c>
      <c r="AH2128" s="354">
        <f t="shared" si="442"/>
        <v>272</v>
      </c>
      <c r="AI2128" s="354">
        <f t="shared" si="442"/>
        <v>136</v>
      </c>
      <c r="AJ2128" s="353"/>
      <c r="AK2128" s="353"/>
      <c r="AL2128" s="353"/>
      <c r="AM2128" s="353"/>
      <c r="AN2128" s="353"/>
      <c r="AO2128" s="353"/>
      <c r="AP2128" s="353"/>
    </row>
    <row r="2129">
      <c r="A2129" s="345">
        <v>44261.0</v>
      </c>
      <c r="B2129" s="348">
        <v>387.0</v>
      </c>
      <c r="C2129" s="348">
        <v>971.0</v>
      </c>
      <c r="D2129" s="348">
        <v>627.0</v>
      </c>
      <c r="E2129" s="348">
        <v>113.0</v>
      </c>
      <c r="F2129" s="348">
        <v>147.0</v>
      </c>
      <c r="G2129" s="348">
        <v>703.0</v>
      </c>
      <c r="H2129" s="348">
        <v>5756.0</v>
      </c>
      <c r="I2129" s="348">
        <v>85.0</v>
      </c>
      <c r="J2129" s="348">
        <v>2515.0</v>
      </c>
      <c r="K2129" s="348">
        <v>6743.0</v>
      </c>
      <c r="L2129" s="348">
        <v>9277.0</v>
      </c>
      <c r="M2129" s="348">
        <v>33.0</v>
      </c>
      <c r="N2129" s="348">
        <v>1344.0</v>
      </c>
      <c r="O2129" s="348">
        <v>368.0</v>
      </c>
      <c r="P2129" s="348">
        <v>748.0</v>
      </c>
      <c r="Q2129" s="348">
        <v>152.0</v>
      </c>
      <c r="R2129" s="348">
        <v>220.0</v>
      </c>
      <c r="S2129" s="348">
        <v>345.0</v>
      </c>
      <c r="T2129" s="348">
        <v>782.0</v>
      </c>
      <c r="U2129" s="348">
        <v>654.0</v>
      </c>
      <c r="V2129" s="348">
        <v>498.0</v>
      </c>
      <c r="W2129" s="348">
        <v>854.0</v>
      </c>
      <c r="X2129" s="348">
        <v>200.0</v>
      </c>
      <c r="Y2129" s="348">
        <v>873.0</v>
      </c>
      <c r="Z2129" s="348">
        <v>263.0</v>
      </c>
      <c r="AA2129" s="348">
        <v>670.0</v>
      </c>
      <c r="AB2129" s="348">
        <v>778.0</v>
      </c>
      <c r="AC2129" s="348">
        <v>113.0</v>
      </c>
      <c r="AD2129" s="348">
        <v>105.0</v>
      </c>
      <c r="AE2129" s="348">
        <v>126.0</v>
      </c>
      <c r="AF2129" s="348">
        <v>179.0</v>
      </c>
      <c r="AG2129" s="348">
        <v>108.0</v>
      </c>
      <c r="AH2129" s="348">
        <v>280.0</v>
      </c>
      <c r="AI2129" s="348">
        <v>137.0</v>
      </c>
      <c r="AJ2129" s="353"/>
      <c r="AK2129" s="353"/>
      <c r="AL2129" s="353"/>
      <c r="AM2129" s="353"/>
      <c r="AN2129" s="353"/>
      <c r="AO2129" s="353"/>
      <c r="AP2129" s="353"/>
    </row>
    <row r="2130">
      <c r="A2130" s="353"/>
      <c r="B2130" s="353"/>
      <c r="C2130" s="353"/>
      <c r="D2130" s="353"/>
      <c r="E2130" s="353"/>
      <c r="F2130" s="353"/>
      <c r="G2130" s="353"/>
      <c r="H2130" s="354"/>
      <c r="I2130" s="353"/>
      <c r="J2130" s="354"/>
      <c r="K2130" s="353"/>
      <c r="L2130" s="354"/>
      <c r="M2130" s="353"/>
      <c r="N2130" s="353"/>
      <c r="O2130" s="353"/>
      <c r="P2130" s="353"/>
      <c r="Q2130" s="353"/>
      <c r="R2130" s="353"/>
      <c r="S2130" s="353"/>
      <c r="T2130" s="353"/>
      <c r="U2130" s="353"/>
      <c r="V2130" s="353"/>
      <c r="W2130" s="353"/>
      <c r="X2130" s="353"/>
      <c r="Y2130" s="353"/>
      <c r="Z2130" s="353"/>
      <c r="AA2130" s="353"/>
      <c r="AB2130" s="353"/>
      <c r="AC2130" s="353"/>
      <c r="AD2130" s="353"/>
      <c r="AE2130" s="353"/>
      <c r="AF2130" s="353"/>
      <c r="AG2130" s="353"/>
      <c r="AH2130" s="353"/>
      <c r="AI2130" s="353"/>
      <c r="AJ2130" s="353"/>
      <c r="AK2130" s="353"/>
      <c r="AL2130" s="353"/>
      <c r="AM2130" s="353"/>
      <c r="AN2130" s="353"/>
      <c r="AO2130" s="353"/>
      <c r="AP2130" s="353"/>
    </row>
    <row r="2131">
      <c r="A2131" s="370" t="s">
        <v>790</v>
      </c>
      <c r="B2131" s="335" t="s">
        <v>626</v>
      </c>
      <c r="C2131" s="335" t="s">
        <v>627</v>
      </c>
      <c r="D2131" s="335" t="s">
        <v>595</v>
      </c>
      <c r="E2131" s="335" t="s">
        <v>785</v>
      </c>
      <c r="F2131" s="335" t="s">
        <v>123</v>
      </c>
      <c r="G2131" s="335" t="s">
        <v>629</v>
      </c>
      <c r="H2131" s="336" t="s">
        <v>630</v>
      </c>
      <c r="I2131" s="335" t="s">
        <v>223</v>
      </c>
      <c r="J2131" s="336" t="s">
        <v>631</v>
      </c>
      <c r="K2131" s="335" t="s">
        <v>632</v>
      </c>
      <c r="L2131" s="336" t="s">
        <v>633</v>
      </c>
      <c r="M2131" s="335" t="s">
        <v>634</v>
      </c>
      <c r="N2131" s="335" t="s">
        <v>635</v>
      </c>
      <c r="O2131" s="335" t="s">
        <v>636</v>
      </c>
      <c r="P2131" s="335" t="s">
        <v>637</v>
      </c>
      <c r="Q2131" s="335" t="s">
        <v>638</v>
      </c>
      <c r="R2131" s="335" t="s">
        <v>639</v>
      </c>
      <c r="S2131" s="335" t="s">
        <v>640</v>
      </c>
      <c r="T2131" s="335" t="s">
        <v>641</v>
      </c>
      <c r="U2131" s="335" t="s">
        <v>642</v>
      </c>
      <c r="V2131" s="335" t="s">
        <v>643</v>
      </c>
      <c r="W2131" s="335" t="s">
        <v>644</v>
      </c>
      <c r="X2131" s="335" t="s">
        <v>645</v>
      </c>
      <c r="Y2131" s="335" t="s">
        <v>646</v>
      </c>
      <c r="Z2131" s="335" t="s">
        <v>647</v>
      </c>
      <c r="AA2131" s="335" t="s">
        <v>648</v>
      </c>
      <c r="AB2131" s="335" t="s">
        <v>649</v>
      </c>
      <c r="AC2131" s="335" t="s">
        <v>650</v>
      </c>
      <c r="AD2131" s="335" t="s">
        <v>651</v>
      </c>
      <c r="AE2131" s="335" t="s">
        <v>652</v>
      </c>
      <c r="AF2131" s="335" t="s">
        <v>653</v>
      </c>
      <c r="AG2131" s="335" t="s">
        <v>654</v>
      </c>
      <c r="AH2131" s="335" t="s">
        <v>655</v>
      </c>
      <c r="AI2131" s="335" t="s">
        <v>195</v>
      </c>
      <c r="AJ2131" s="335" t="s">
        <v>656</v>
      </c>
      <c r="AK2131" s="335"/>
      <c r="AL2131" s="335"/>
      <c r="AM2131" s="335"/>
      <c r="AN2131" s="335"/>
      <c r="AO2131" s="335"/>
      <c r="AP2131" s="335"/>
    </row>
    <row r="2132">
      <c r="A2132" s="337">
        <v>43911.0</v>
      </c>
      <c r="B2132" s="353"/>
      <c r="C2132" s="353"/>
      <c r="D2132" s="338">
        <v>1.0</v>
      </c>
      <c r="E2132" s="353"/>
      <c r="F2132" s="353"/>
      <c r="G2132" s="353"/>
      <c r="H2132" s="339">
        <v>5.0</v>
      </c>
      <c r="I2132" s="353"/>
      <c r="J2132" s="354"/>
      <c r="K2132" s="353"/>
      <c r="L2132" s="354"/>
      <c r="M2132" s="353"/>
      <c r="N2132" s="353"/>
      <c r="O2132" s="353"/>
      <c r="P2132" s="353"/>
      <c r="Q2132" s="353"/>
      <c r="R2132" s="353"/>
      <c r="S2132" s="353"/>
      <c r="T2132" s="353"/>
      <c r="U2132" s="353"/>
      <c r="V2132" s="353"/>
      <c r="W2132" s="353"/>
      <c r="X2132" s="353"/>
      <c r="Y2132" s="353"/>
      <c r="Z2132" s="353"/>
      <c r="AA2132" s="353"/>
      <c r="AB2132" s="353"/>
      <c r="AC2132" s="353"/>
      <c r="AD2132" s="353"/>
      <c r="AE2132" s="353"/>
      <c r="AF2132" s="353"/>
      <c r="AG2132" s="353"/>
      <c r="AH2132" s="353"/>
      <c r="AI2132" s="353"/>
      <c r="AJ2132" s="353"/>
      <c r="AK2132" s="353"/>
      <c r="AL2132" s="353"/>
      <c r="AM2132" s="353"/>
      <c r="AN2132" s="353"/>
      <c r="AO2132" s="353"/>
      <c r="AP2132" s="353"/>
    </row>
    <row r="2133">
      <c r="A2133" s="337">
        <v>43912.0</v>
      </c>
      <c r="B2133" s="353"/>
      <c r="C2133" s="338">
        <v>1.0</v>
      </c>
      <c r="D2133" s="338">
        <v>1.0</v>
      </c>
      <c r="E2133" s="353"/>
      <c r="F2133" s="353"/>
      <c r="G2133" s="353"/>
      <c r="H2133" s="339">
        <v>6.0</v>
      </c>
      <c r="I2133" s="353"/>
      <c r="J2133" s="339">
        <v>2.0</v>
      </c>
      <c r="K2133" s="353"/>
      <c r="L2133" s="354"/>
      <c r="M2133" s="353"/>
      <c r="N2133" s="353"/>
      <c r="O2133" s="353"/>
      <c r="P2133" s="353"/>
      <c r="Q2133" s="353"/>
      <c r="R2133" s="353"/>
      <c r="S2133" s="353"/>
      <c r="T2133" s="353"/>
      <c r="U2133" s="353"/>
      <c r="V2133" s="353"/>
      <c r="W2133" s="353"/>
      <c r="X2133" s="353"/>
      <c r="Y2133" s="353"/>
      <c r="Z2133" s="353"/>
      <c r="AA2133" s="353"/>
      <c r="AB2133" s="353"/>
      <c r="AC2133" s="353"/>
      <c r="AD2133" s="353"/>
      <c r="AE2133" s="353"/>
      <c r="AF2133" s="353"/>
      <c r="AG2133" s="353"/>
      <c r="AH2133" s="353"/>
      <c r="AI2133" s="353"/>
      <c r="AJ2133" s="353"/>
      <c r="AK2133" s="353"/>
      <c r="AL2133" s="353"/>
      <c r="AM2133" s="353"/>
      <c r="AN2133" s="353"/>
      <c r="AO2133" s="353"/>
      <c r="AP2133" s="353"/>
    </row>
    <row r="2134">
      <c r="A2134" s="337">
        <v>43913.0</v>
      </c>
      <c r="B2134" s="353"/>
      <c r="C2134" s="353"/>
      <c r="D2134" s="353"/>
      <c r="E2134" s="353"/>
      <c r="F2134" s="353"/>
      <c r="G2134" s="353"/>
      <c r="H2134" s="354"/>
      <c r="I2134" s="353"/>
      <c r="J2134" s="354"/>
      <c r="K2134" s="353"/>
      <c r="L2134" s="354"/>
      <c r="M2134" s="353"/>
      <c r="N2134" s="353"/>
      <c r="O2134" s="353"/>
      <c r="P2134" s="353"/>
      <c r="Q2134" s="353"/>
      <c r="R2134" s="353"/>
      <c r="S2134" s="353"/>
      <c r="T2134" s="353"/>
      <c r="U2134" s="353"/>
      <c r="V2134" s="353"/>
      <c r="W2134" s="353"/>
      <c r="X2134" s="353"/>
      <c r="Y2134" s="338">
        <v>1.0</v>
      </c>
      <c r="Z2134" s="353"/>
      <c r="AA2134" s="353"/>
      <c r="AB2134" s="353"/>
      <c r="AC2134" s="353"/>
      <c r="AD2134" s="353"/>
      <c r="AE2134" s="353"/>
      <c r="AF2134" s="353"/>
      <c r="AG2134" s="353"/>
      <c r="AH2134" s="353"/>
      <c r="AI2134" s="353"/>
      <c r="AJ2134" s="353"/>
      <c r="AK2134" s="353"/>
      <c r="AL2134" s="353"/>
      <c r="AM2134" s="353"/>
      <c r="AN2134" s="353"/>
      <c r="AO2134" s="353"/>
      <c r="AP2134" s="353"/>
    </row>
    <row r="2135">
      <c r="A2135" s="337">
        <v>43914.0</v>
      </c>
      <c r="B2135" s="353"/>
      <c r="C2135" s="353"/>
      <c r="D2135" s="338">
        <v>1.0</v>
      </c>
      <c r="E2135" s="353"/>
      <c r="F2135" s="353"/>
      <c r="G2135" s="338">
        <v>1.0</v>
      </c>
      <c r="H2135" s="339">
        <v>2.0</v>
      </c>
      <c r="I2135" s="353"/>
      <c r="J2135" s="339">
        <v>1.0</v>
      </c>
      <c r="K2135" s="353"/>
      <c r="L2135" s="354"/>
      <c r="M2135" s="353"/>
      <c r="N2135" s="353"/>
      <c r="O2135" s="353"/>
      <c r="P2135" s="353"/>
      <c r="Q2135" s="353"/>
      <c r="R2135" s="338">
        <v>1.0</v>
      </c>
      <c r="S2135" s="353"/>
      <c r="T2135" s="353"/>
      <c r="U2135" s="353"/>
      <c r="V2135" s="353"/>
      <c r="W2135" s="353"/>
      <c r="X2135" s="353"/>
      <c r="Y2135" s="338">
        <v>1.0</v>
      </c>
      <c r="Z2135" s="353"/>
      <c r="AA2135" s="353"/>
      <c r="AB2135" s="353"/>
      <c r="AC2135" s="353"/>
      <c r="AD2135" s="353"/>
      <c r="AE2135" s="353"/>
      <c r="AF2135" s="353"/>
      <c r="AG2135" s="353"/>
      <c r="AH2135" s="353"/>
      <c r="AI2135" s="353"/>
      <c r="AJ2135" s="353"/>
      <c r="AK2135" s="353"/>
      <c r="AL2135" s="353"/>
      <c r="AM2135" s="353"/>
      <c r="AN2135" s="353"/>
      <c r="AO2135" s="353"/>
      <c r="AP2135" s="353"/>
    </row>
    <row r="2136">
      <c r="A2136" s="337">
        <v>43915.0</v>
      </c>
      <c r="B2136" s="353"/>
      <c r="C2136" s="353"/>
      <c r="D2136" s="353"/>
      <c r="E2136" s="353"/>
      <c r="F2136" s="353"/>
      <c r="G2136" s="338">
        <v>1.0</v>
      </c>
      <c r="H2136" s="354"/>
      <c r="I2136" s="353"/>
      <c r="J2136" s="354"/>
      <c r="K2136" s="338">
        <v>1.0</v>
      </c>
      <c r="L2136" s="354"/>
      <c r="M2136" s="353"/>
      <c r="N2136" s="353"/>
      <c r="O2136" s="353"/>
      <c r="P2136" s="353"/>
      <c r="Q2136" s="353"/>
      <c r="R2136" s="353"/>
      <c r="S2136" s="353"/>
      <c r="T2136" s="338">
        <v>1.0</v>
      </c>
      <c r="U2136" s="353"/>
      <c r="V2136" s="353"/>
      <c r="W2136" s="353"/>
      <c r="X2136" s="353"/>
      <c r="Y2136" s="353"/>
      <c r="Z2136" s="353"/>
      <c r="AA2136" s="353"/>
      <c r="AB2136" s="353"/>
      <c r="AC2136" s="353"/>
      <c r="AD2136" s="353"/>
      <c r="AE2136" s="353"/>
      <c r="AF2136" s="353"/>
      <c r="AG2136" s="353"/>
      <c r="AH2136" s="353"/>
      <c r="AI2136" s="353"/>
      <c r="AJ2136" s="353"/>
      <c r="AK2136" s="353"/>
      <c r="AL2136" s="353"/>
      <c r="AM2136" s="353"/>
      <c r="AN2136" s="353"/>
      <c r="AO2136" s="353"/>
      <c r="AP2136" s="353"/>
    </row>
    <row r="2137">
      <c r="A2137" s="337">
        <v>43916.0</v>
      </c>
      <c r="B2137" s="353"/>
      <c r="C2137" s="353"/>
      <c r="D2137" s="353"/>
      <c r="E2137" s="353"/>
      <c r="F2137" s="353"/>
      <c r="G2137" s="353"/>
      <c r="H2137" s="339">
        <v>15.0</v>
      </c>
      <c r="I2137" s="353"/>
      <c r="J2137" s="339">
        <v>1.0</v>
      </c>
      <c r="K2137" s="338">
        <v>2.0</v>
      </c>
      <c r="L2137" s="339">
        <v>2.0</v>
      </c>
      <c r="M2137" s="353"/>
      <c r="N2137" s="353"/>
      <c r="O2137" s="353"/>
      <c r="P2137" s="353"/>
      <c r="Q2137" s="353"/>
      <c r="R2137" s="353"/>
      <c r="S2137" s="353"/>
      <c r="T2137" s="353"/>
      <c r="U2137" s="353"/>
      <c r="V2137" s="353"/>
      <c r="W2137" s="353"/>
      <c r="X2137" s="353"/>
      <c r="Y2137" s="353"/>
      <c r="Z2137" s="353"/>
      <c r="AA2137" s="353"/>
      <c r="AB2137" s="353"/>
      <c r="AC2137" s="353"/>
      <c r="AD2137" s="353"/>
      <c r="AE2137" s="353"/>
      <c r="AF2137" s="353"/>
      <c r="AG2137" s="353"/>
      <c r="AH2137" s="353"/>
      <c r="AI2137" s="353"/>
      <c r="AJ2137" s="353"/>
      <c r="AK2137" s="353"/>
      <c r="AL2137" s="353"/>
      <c r="AM2137" s="353"/>
      <c r="AN2137" s="353"/>
      <c r="AO2137" s="353"/>
      <c r="AP2137" s="353"/>
    </row>
    <row r="2138">
      <c r="A2138" s="337">
        <v>43917.0</v>
      </c>
      <c r="B2138" s="353"/>
      <c r="C2138" s="353"/>
      <c r="D2138" s="353"/>
      <c r="E2138" s="353"/>
      <c r="F2138" s="353"/>
      <c r="G2138" s="353"/>
      <c r="H2138" s="339">
        <v>5.0</v>
      </c>
      <c r="I2138" s="353"/>
      <c r="J2138" s="339">
        <v>3.0</v>
      </c>
      <c r="K2138" s="353"/>
      <c r="L2138" s="339">
        <v>1.0</v>
      </c>
      <c r="M2138" s="353"/>
      <c r="N2138" s="353"/>
      <c r="O2138" s="353"/>
      <c r="P2138" s="353"/>
      <c r="Q2138" s="353"/>
      <c r="R2138" s="353"/>
      <c r="S2138" s="353"/>
      <c r="T2138" s="353"/>
      <c r="U2138" s="353"/>
      <c r="V2138" s="353"/>
      <c r="W2138" s="353"/>
      <c r="X2138" s="353"/>
      <c r="Y2138" s="353"/>
      <c r="Z2138" s="353"/>
      <c r="AA2138" s="353"/>
      <c r="AB2138" s="353"/>
      <c r="AC2138" s="353"/>
      <c r="AD2138" s="353"/>
      <c r="AE2138" s="353"/>
      <c r="AF2138" s="353"/>
      <c r="AG2138" s="353"/>
      <c r="AH2138" s="353"/>
      <c r="AI2138" s="353"/>
      <c r="AJ2138" s="353"/>
      <c r="AK2138" s="353"/>
      <c r="AL2138" s="353"/>
      <c r="AM2138" s="353"/>
      <c r="AN2138" s="353"/>
      <c r="AO2138" s="353"/>
      <c r="AP2138" s="353"/>
    </row>
    <row r="2139">
      <c r="A2139" s="337">
        <v>43918.0</v>
      </c>
      <c r="B2139" s="353"/>
      <c r="C2139" s="353"/>
      <c r="D2139" s="353"/>
      <c r="E2139" s="353"/>
      <c r="F2139" s="353"/>
      <c r="G2139" s="353"/>
      <c r="H2139" s="339">
        <v>11.0</v>
      </c>
      <c r="I2139" s="353"/>
      <c r="J2139" s="339">
        <v>3.0</v>
      </c>
      <c r="K2139" s="338">
        <v>1.0</v>
      </c>
      <c r="L2139" s="339"/>
      <c r="M2139" s="353"/>
      <c r="N2139" s="353"/>
      <c r="O2139" s="353"/>
      <c r="P2139" s="353"/>
      <c r="Q2139" s="353"/>
      <c r="R2139" s="353"/>
      <c r="S2139" s="353"/>
      <c r="T2139" s="353"/>
      <c r="U2139" s="353"/>
      <c r="V2139" s="353"/>
      <c r="W2139" s="353"/>
      <c r="X2139" s="353"/>
      <c r="Y2139" s="353"/>
      <c r="Z2139" s="353"/>
      <c r="AA2139" s="353"/>
      <c r="AB2139" s="353"/>
      <c r="AC2139" s="353"/>
      <c r="AD2139" s="353"/>
      <c r="AE2139" s="353"/>
      <c r="AF2139" s="353"/>
      <c r="AG2139" s="353"/>
      <c r="AH2139" s="353"/>
      <c r="AI2139" s="353"/>
      <c r="AJ2139" s="353"/>
      <c r="AK2139" s="353"/>
      <c r="AL2139" s="353"/>
      <c r="AM2139" s="353"/>
      <c r="AN2139" s="353"/>
      <c r="AO2139" s="353"/>
      <c r="AP2139" s="353"/>
    </row>
    <row r="2140">
      <c r="A2140" s="337">
        <v>43919.0</v>
      </c>
      <c r="B2140" s="353"/>
      <c r="C2140" s="353"/>
      <c r="D2140" s="353"/>
      <c r="E2140" s="353"/>
      <c r="F2140" s="353"/>
      <c r="G2140" s="353"/>
      <c r="H2140" s="339">
        <v>6.0</v>
      </c>
      <c r="I2140" s="353"/>
      <c r="J2140" s="339">
        <v>2.0</v>
      </c>
      <c r="K2140" s="353"/>
      <c r="L2140" s="339">
        <v>3.0</v>
      </c>
      <c r="M2140" s="353"/>
      <c r="N2140" s="353"/>
      <c r="O2140" s="353"/>
      <c r="P2140" s="353"/>
      <c r="Q2140" s="353"/>
      <c r="R2140" s="353"/>
      <c r="S2140" s="353"/>
      <c r="T2140" s="338">
        <v>1.0</v>
      </c>
      <c r="U2140" s="353"/>
      <c r="V2140" s="353"/>
      <c r="W2140" s="353"/>
      <c r="X2140" s="353"/>
      <c r="Y2140" s="353"/>
      <c r="Z2140" s="353"/>
      <c r="AA2140" s="353"/>
      <c r="AB2140" s="353"/>
      <c r="AC2140" s="353"/>
      <c r="AD2140" s="353"/>
      <c r="AE2140" s="353"/>
      <c r="AF2140" s="353"/>
      <c r="AG2140" s="353"/>
      <c r="AH2140" s="353"/>
      <c r="AI2140" s="353"/>
      <c r="AJ2140" s="353"/>
      <c r="AK2140" s="353"/>
      <c r="AL2140" s="353"/>
      <c r="AM2140" s="353"/>
      <c r="AN2140" s="353"/>
      <c r="AO2140" s="353"/>
      <c r="AP2140" s="353"/>
    </row>
    <row r="2141">
      <c r="A2141" s="337">
        <v>43920.0</v>
      </c>
      <c r="B2141" s="353"/>
      <c r="C2141" s="353"/>
      <c r="D2141" s="353"/>
      <c r="E2141" s="353"/>
      <c r="F2141" s="353"/>
      <c r="G2141" s="353"/>
      <c r="H2141" s="339">
        <v>6.0</v>
      </c>
      <c r="I2141" s="353"/>
      <c r="J2141" s="339">
        <v>1.0</v>
      </c>
      <c r="K2141" s="353"/>
      <c r="L2141" s="339">
        <v>1.0</v>
      </c>
      <c r="M2141" s="353"/>
      <c r="N2141" s="353"/>
      <c r="O2141" s="353"/>
      <c r="P2141" s="353"/>
      <c r="Q2141" s="353"/>
      <c r="R2141" s="353"/>
      <c r="S2141" s="353"/>
      <c r="T2141" s="353"/>
      <c r="U2141" s="353"/>
      <c r="V2141" s="353"/>
      <c r="W2141" s="353"/>
      <c r="X2141" s="353"/>
      <c r="Y2141" s="353"/>
      <c r="Z2141" s="353"/>
      <c r="AA2141" s="353"/>
      <c r="AB2141" s="353"/>
      <c r="AC2141" s="353"/>
      <c r="AD2141" s="353"/>
      <c r="AE2141" s="353"/>
      <c r="AF2141" s="353"/>
      <c r="AG2141" s="353"/>
      <c r="AH2141" s="353"/>
      <c r="AI2141" s="353"/>
      <c r="AJ2141" s="353"/>
      <c r="AK2141" s="353"/>
      <c r="AL2141" s="353"/>
      <c r="AM2141" s="353"/>
      <c r="AN2141" s="353"/>
      <c r="AO2141" s="353"/>
      <c r="AP2141" s="353"/>
    </row>
    <row r="2142">
      <c r="A2142" s="337">
        <v>43921.0</v>
      </c>
      <c r="B2142" s="353"/>
      <c r="C2142" s="353"/>
      <c r="D2142" s="353"/>
      <c r="E2142" s="353"/>
      <c r="F2142" s="338">
        <v>1.0</v>
      </c>
      <c r="G2142" s="353"/>
      <c r="H2142" s="339">
        <v>9.0</v>
      </c>
      <c r="I2142" s="353"/>
      <c r="J2142" s="339">
        <v>1.0</v>
      </c>
      <c r="K2142" s="353"/>
      <c r="L2142" s="354"/>
      <c r="M2142" s="338">
        <v>2.0</v>
      </c>
      <c r="N2142" s="353"/>
      <c r="O2142" s="353"/>
      <c r="P2142" s="353"/>
      <c r="Q2142" s="353"/>
      <c r="R2142" s="353"/>
      <c r="S2142" s="353"/>
      <c r="T2142" s="353"/>
      <c r="U2142" s="353"/>
      <c r="V2142" s="353"/>
      <c r="W2142" s="353"/>
      <c r="X2142" s="353"/>
      <c r="Y2142" s="353"/>
      <c r="Z2142" s="353"/>
      <c r="AA2142" s="353"/>
      <c r="AB2142" s="353"/>
      <c r="AC2142" s="353"/>
      <c r="AD2142" s="353"/>
      <c r="AE2142" s="338">
        <v>1.0</v>
      </c>
      <c r="AF2142" s="353"/>
      <c r="AG2142" s="353"/>
      <c r="AH2142" s="353"/>
      <c r="AI2142" s="353"/>
      <c r="AJ2142" s="353"/>
      <c r="AK2142" s="353"/>
      <c r="AL2142" s="353"/>
      <c r="AM2142" s="353"/>
      <c r="AN2142" s="353"/>
      <c r="AO2142" s="353"/>
      <c r="AP2142" s="353"/>
    </row>
    <row r="2143">
      <c r="A2143" s="337">
        <v>43922.0</v>
      </c>
      <c r="B2143" s="353"/>
      <c r="C2143" s="353"/>
      <c r="D2143" s="338">
        <v>10.0</v>
      </c>
      <c r="E2143" s="338">
        <v>1.0</v>
      </c>
      <c r="F2143" s="353"/>
      <c r="G2143" s="353"/>
      <c r="H2143" s="339">
        <v>2.0</v>
      </c>
      <c r="I2143" s="353"/>
      <c r="J2143" s="354"/>
      <c r="K2143" s="353"/>
      <c r="L2143" s="339">
        <v>1.0</v>
      </c>
      <c r="M2143" s="353"/>
      <c r="N2143" s="338">
        <v>1.0</v>
      </c>
      <c r="O2143" s="353"/>
      <c r="P2143" s="353"/>
      <c r="Q2143" s="353"/>
      <c r="R2143" s="353"/>
      <c r="S2143" s="353"/>
      <c r="T2143" s="353"/>
      <c r="U2143" s="353"/>
      <c r="V2143" s="353"/>
      <c r="W2143" s="338">
        <v>2.0</v>
      </c>
      <c r="X2143" s="353"/>
      <c r="Y2143" s="338">
        <v>4.0</v>
      </c>
      <c r="Z2143" s="353"/>
      <c r="AA2143" s="353"/>
      <c r="AB2143" s="353"/>
      <c r="AC2143" s="353"/>
      <c r="AD2143" s="353"/>
      <c r="AE2143" s="353"/>
      <c r="AF2143" s="353"/>
      <c r="AG2143" s="353"/>
      <c r="AH2143" s="353"/>
      <c r="AI2143" s="353"/>
      <c r="AJ2143" s="353"/>
      <c r="AK2143" s="353"/>
      <c r="AL2143" s="353"/>
      <c r="AM2143" s="353"/>
      <c r="AN2143" s="353"/>
      <c r="AO2143" s="353"/>
      <c r="AP2143" s="353"/>
    </row>
    <row r="2144">
      <c r="A2144" s="337">
        <v>43923.0</v>
      </c>
      <c r="B2144" s="353"/>
      <c r="C2144" s="353"/>
      <c r="D2144" s="353"/>
      <c r="E2144" s="353"/>
      <c r="F2144" s="353"/>
      <c r="G2144" s="338">
        <v>1.0</v>
      </c>
      <c r="H2144" s="339">
        <v>5.0</v>
      </c>
      <c r="I2144" s="353"/>
      <c r="J2144" s="339">
        <v>4.0</v>
      </c>
      <c r="K2144" s="353"/>
      <c r="L2144" s="339">
        <v>2.0</v>
      </c>
      <c r="M2144" s="353"/>
      <c r="N2144" s="353"/>
      <c r="O2144" s="353"/>
      <c r="P2144" s="353"/>
      <c r="Q2144" s="353"/>
      <c r="R2144" s="353"/>
      <c r="S2144" s="353"/>
      <c r="T2144" s="353"/>
      <c r="U2144" s="353"/>
      <c r="V2144" s="353"/>
      <c r="W2144" s="353"/>
      <c r="X2144" s="353"/>
      <c r="Y2144" s="353"/>
      <c r="Z2144" s="353"/>
      <c r="AA2144" s="338">
        <v>1.0</v>
      </c>
      <c r="AB2144" s="353"/>
      <c r="AC2144" s="353"/>
      <c r="AD2144" s="353"/>
      <c r="AE2144" s="353"/>
      <c r="AF2144" s="353"/>
      <c r="AG2144" s="353"/>
      <c r="AH2144" s="353"/>
      <c r="AI2144" s="353"/>
      <c r="AJ2144" s="353"/>
      <c r="AK2144" s="353"/>
      <c r="AL2144" s="353"/>
      <c r="AM2144" s="353"/>
      <c r="AN2144" s="353"/>
      <c r="AO2144" s="353"/>
      <c r="AP2144" s="353"/>
    </row>
    <row r="2145">
      <c r="A2145" s="337">
        <v>43924.0</v>
      </c>
      <c r="B2145" s="353"/>
      <c r="C2145" s="353"/>
      <c r="D2145" s="353"/>
      <c r="E2145" s="353"/>
      <c r="F2145" s="353"/>
      <c r="G2145" s="353"/>
      <c r="H2145" s="354"/>
      <c r="I2145" s="353"/>
      <c r="J2145" s="354"/>
      <c r="K2145" s="353">
        <v>11.0</v>
      </c>
      <c r="L2145" s="354"/>
      <c r="M2145" s="353"/>
      <c r="N2145" s="353"/>
      <c r="O2145" s="353"/>
      <c r="P2145" s="353"/>
      <c r="Q2145" s="353"/>
      <c r="R2145" s="353"/>
      <c r="S2145" s="353"/>
      <c r="T2145" s="353"/>
      <c r="U2145" s="353"/>
      <c r="V2145" s="353"/>
      <c r="W2145" s="353"/>
      <c r="X2145" s="353"/>
      <c r="Y2145" s="353"/>
      <c r="Z2145" s="353"/>
      <c r="AA2145" s="353"/>
      <c r="AB2145" s="353"/>
      <c r="AC2145" s="353"/>
      <c r="AD2145" s="353"/>
      <c r="AE2145" s="353"/>
      <c r="AF2145" s="353"/>
      <c r="AG2145" s="353"/>
      <c r="AH2145" s="353"/>
      <c r="AI2145" s="353"/>
      <c r="AJ2145" s="353"/>
      <c r="AK2145" s="353"/>
      <c r="AL2145" s="353"/>
      <c r="AM2145" s="353"/>
      <c r="AN2145" s="353"/>
      <c r="AO2145" s="353"/>
      <c r="AP2145" s="353"/>
    </row>
    <row r="2146">
      <c r="A2146" s="337">
        <v>43925.0</v>
      </c>
      <c r="B2146" s="353">
        <v>1.0</v>
      </c>
      <c r="C2146" s="353"/>
      <c r="D2146" s="353">
        <v>3.0</v>
      </c>
      <c r="E2146" s="353"/>
      <c r="F2146" s="353"/>
      <c r="G2146" s="353"/>
      <c r="H2146" s="354">
        <v>1.0</v>
      </c>
      <c r="I2146" s="353"/>
      <c r="J2146" s="354">
        <v>1.0</v>
      </c>
      <c r="K2146" s="353"/>
      <c r="L2146" s="354">
        <v>3.0</v>
      </c>
      <c r="M2146" s="353"/>
      <c r="N2146" s="353"/>
      <c r="O2146" s="353"/>
      <c r="P2146" s="353"/>
      <c r="Q2146" s="353"/>
      <c r="R2146" s="353"/>
      <c r="S2146" s="353"/>
      <c r="T2146" s="353"/>
      <c r="U2146" s="353"/>
      <c r="V2146" s="353"/>
      <c r="W2146" s="353"/>
      <c r="X2146" s="353"/>
      <c r="Y2146" s="353"/>
      <c r="Z2146" s="353"/>
      <c r="AA2146" s="353"/>
      <c r="AB2146" s="353"/>
      <c r="AC2146" s="353"/>
      <c r="AD2146" s="353"/>
      <c r="AE2146" s="353"/>
      <c r="AF2146" s="353">
        <v>1.0</v>
      </c>
      <c r="AG2146" s="353"/>
      <c r="AH2146" s="353"/>
      <c r="AI2146" s="353"/>
      <c r="AJ2146" s="353"/>
      <c r="AK2146" s="353"/>
      <c r="AL2146" s="353"/>
      <c r="AM2146" s="353"/>
      <c r="AN2146" s="353"/>
      <c r="AO2146" s="353"/>
      <c r="AP2146" s="353"/>
    </row>
    <row r="2147">
      <c r="A2147" s="337">
        <v>43926.0</v>
      </c>
      <c r="B2147" s="353"/>
      <c r="C2147" s="353"/>
      <c r="D2147" s="353"/>
      <c r="E2147" s="353"/>
      <c r="F2147" s="353"/>
      <c r="G2147" s="353"/>
      <c r="H2147" s="339">
        <v>6.0</v>
      </c>
      <c r="I2147" s="353"/>
      <c r="J2147" s="354"/>
      <c r="K2147" s="353"/>
      <c r="L2147" s="354"/>
      <c r="M2147" s="353"/>
      <c r="N2147" s="353"/>
      <c r="O2147" s="353"/>
      <c r="P2147" s="353"/>
      <c r="Q2147" s="353"/>
      <c r="R2147" s="353"/>
      <c r="S2147" s="353"/>
      <c r="T2147" s="353"/>
      <c r="U2147" s="353"/>
      <c r="V2147" s="353"/>
      <c r="W2147" s="338">
        <v>1.0</v>
      </c>
      <c r="X2147" s="353"/>
      <c r="Y2147" s="353"/>
      <c r="Z2147" s="353"/>
      <c r="AA2147" s="353"/>
      <c r="AB2147" s="353"/>
      <c r="AC2147" s="353"/>
      <c r="AD2147" s="353"/>
      <c r="AE2147" s="353"/>
      <c r="AF2147" s="353"/>
      <c r="AG2147" s="353"/>
      <c r="AH2147" s="353"/>
      <c r="AI2147" s="353"/>
      <c r="AJ2147" s="353"/>
      <c r="AK2147" s="353"/>
      <c r="AL2147" s="353"/>
      <c r="AM2147" s="353"/>
      <c r="AN2147" s="353"/>
      <c r="AO2147" s="353"/>
      <c r="AP2147" s="353"/>
    </row>
    <row r="2148">
      <c r="A2148" s="340">
        <v>43927.0</v>
      </c>
      <c r="B2148" s="344"/>
      <c r="C2148" s="344"/>
      <c r="D2148" s="344"/>
      <c r="E2148" s="344"/>
      <c r="F2148" s="344"/>
      <c r="G2148" s="344"/>
      <c r="H2148" s="342">
        <v>4.0</v>
      </c>
      <c r="I2148" s="344"/>
      <c r="J2148" s="342">
        <v>1.0</v>
      </c>
      <c r="K2148" s="341">
        <v>4.0</v>
      </c>
      <c r="L2148" s="371"/>
      <c r="M2148" s="344"/>
      <c r="N2148" s="344"/>
      <c r="O2148" s="344"/>
      <c r="P2148" s="344"/>
      <c r="Q2148" s="344"/>
      <c r="R2148" s="344"/>
      <c r="S2148" s="344"/>
      <c r="T2148" s="344"/>
      <c r="U2148" s="344"/>
      <c r="V2148" s="344"/>
      <c r="W2148" s="344"/>
      <c r="X2148" s="344"/>
      <c r="Y2148" s="341">
        <v>1.0</v>
      </c>
      <c r="Z2148" s="344"/>
      <c r="AA2148" s="344"/>
      <c r="AB2148" s="344"/>
      <c r="AC2148" s="344"/>
      <c r="AD2148" s="344"/>
      <c r="AE2148" s="344"/>
      <c r="AF2148" s="341">
        <v>1.0</v>
      </c>
      <c r="AG2148" s="344"/>
      <c r="AH2148" s="344"/>
      <c r="AI2148" s="344"/>
      <c r="AJ2148" s="344"/>
      <c r="AK2148" s="344"/>
      <c r="AL2148" s="344"/>
      <c r="AM2148" s="344"/>
      <c r="AN2148" s="344"/>
      <c r="AO2148" s="344"/>
      <c r="AP2148" s="344"/>
    </row>
    <row r="2149">
      <c r="A2149" s="340">
        <v>43928.0</v>
      </c>
      <c r="B2149" s="344"/>
      <c r="C2149" s="344"/>
      <c r="D2149" s="341">
        <v>1.0</v>
      </c>
      <c r="E2149" s="344"/>
      <c r="F2149" s="344"/>
      <c r="G2149" s="344"/>
      <c r="H2149" s="342">
        <v>7.0</v>
      </c>
      <c r="I2149" s="344"/>
      <c r="J2149" s="342"/>
      <c r="K2149" s="344"/>
      <c r="L2149" s="342">
        <v>2.0</v>
      </c>
      <c r="M2149" s="344"/>
      <c r="N2149" s="344"/>
      <c r="O2149" s="344"/>
      <c r="P2149" s="344"/>
      <c r="Q2149" s="344"/>
      <c r="R2149" s="344"/>
      <c r="S2149" s="344"/>
      <c r="T2149" s="344"/>
      <c r="U2149" s="344"/>
      <c r="V2149" s="344"/>
      <c r="W2149" s="344"/>
      <c r="X2149" s="344"/>
      <c r="Y2149" s="344"/>
      <c r="Z2149" s="341">
        <v>2.0</v>
      </c>
      <c r="AA2149" s="344"/>
      <c r="AB2149" s="344"/>
      <c r="AC2149" s="344"/>
      <c r="AD2149" s="344"/>
      <c r="AE2149" s="344"/>
      <c r="AF2149" s="344"/>
      <c r="AG2149" s="344"/>
      <c r="AH2149" s="344"/>
      <c r="AI2149" s="344"/>
      <c r="AJ2149" s="344"/>
      <c r="AK2149" s="344"/>
      <c r="AL2149" s="344"/>
      <c r="AM2149" s="344"/>
      <c r="AN2149" s="344"/>
      <c r="AO2149" s="344"/>
      <c r="AP2149" s="344"/>
    </row>
    <row r="2150">
      <c r="A2150" s="340">
        <v>43929.0</v>
      </c>
      <c r="B2150" s="344"/>
      <c r="C2150" s="344"/>
      <c r="D2150" s="344"/>
      <c r="E2150" s="344"/>
      <c r="F2150" s="344"/>
      <c r="G2150" s="341">
        <v>4.0</v>
      </c>
      <c r="H2150" s="342">
        <v>8.0</v>
      </c>
      <c r="I2150" s="344"/>
      <c r="J2150" s="342">
        <v>6.0</v>
      </c>
      <c r="K2150" s="344"/>
      <c r="L2150" s="371"/>
      <c r="M2150" s="344"/>
      <c r="N2150" s="344"/>
      <c r="O2150" s="344"/>
      <c r="P2150" s="344"/>
      <c r="Q2150" s="344"/>
      <c r="R2150" s="344"/>
      <c r="S2150" s="344"/>
      <c r="T2150" s="344"/>
      <c r="U2150" s="344"/>
      <c r="V2150" s="341">
        <v>1.0</v>
      </c>
      <c r="W2150" s="344"/>
      <c r="X2150" s="344"/>
      <c r="Y2150" s="344"/>
      <c r="Z2150" s="344"/>
      <c r="AA2150" s="344"/>
      <c r="AB2150" s="344"/>
      <c r="AC2150" s="344"/>
      <c r="AD2150" s="344"/>
      <c r="AE2150" s="344"/>
      <c r="AF2150" s="344"/>
      <c r="AG2150" s="344"/>
      <c r="AH2150" s="344"/>
      <c r="AI2150" s="344"/>
      <c r="AJ2150" s="344"/>
      <c r="AK2150" s="344"/>
      <c r="AL2150" s="344"/>
      <c r="AM2150" s="344"/>
      <c r="AN2150" s="344"/>
      <c r="AO2150" s="344"/>
      <c r="AP2150" s="344"/>
    </row>
    <row r="2151">
      <c r="A2151" s="340">
        <v>43930.0</v>
      </c>
      <c r="B2151" s="344"/>
      <c r="C2151" s="344"/>
      <c r="D2151" s="341">
        <v>2.0</v>
      </c>
      <c r="E2151" s="344"/>
      <c r="F2151" s="344"/>
      <c r="G2151" s="344"/>
      <c r="H2151" s="342">
        <v>28.0</v>
      </c>
      <c r="I2151" s="344"/>
      <c r="J2151" s="342">
        <v>5.0</v>
      </c>
      <c r="K2151" s="344"/>
      <c r="L2151" s="342">
        <v>1.0</v>
      </c>
      <c r="M2151" s="344"/>
      <c r="N2151" s="344"/>
      <c r="O2151" s="344"/>
      <c r="P2151" s="341">
        <v>2.0</v>
      </c>
      <c r="Q2151" s="344"/>
      <c r="R2151" s="344"/>
      <c r="S2151" s="344"/>
      <c r="T2151" s="344"/>
      <c r="U2151" s="344"/>
      <c r="V2151" s="344"/>
      <c r="W2151" s="344"/>
      <c r="X2151" s="344"/>
      <c r="Y2151" s="341">
        <v>2.0</v>
      </c>
      <c r="Z2151" s="344"/>
      <c r="AA2151" s="344"/>
      <c r="AB2151" s="344"/>
      <c r="AC2151" s="344"/>
      <c r="AD2151" s="344"/>
      <c r="AE2151" s="344"/>
      <c r="AF2151" s="344"/>
      <c r="AG2151" s="344"/>
      <c r="AH2151" s="344"/>
      <c r="AI2151" s="344"/>
      <c r="AJ2151" s="344"/>
      <c r="AK2151" s="344"/>
      <c r="AL2151" s="344"/>
      <c r="AM2151" s="344"/>
      <c r="AN2151" s="344"/>
      <c r="AO2151" s="344"/>
      <c r="AP2151" s="344"/>
    </row>
    <row r="2152">
      <c r="A2152" s="340">
        <v>43931.0</v>
      </c>
      <c r="B2152" s="344"/>
      <c r="C2152" s="344"/>
      <c r="D2152" s="341">
        <v>1.0</v>
      </c>
      <c r="E2152" s="344"/>
      <c r="F2152" s="344"/>
      <c r="G2152" s="344"/>
      <c r="H2152" s="342">
        <v>12.0</v>
      </c>
      <c r="I2152" s="344"/>
      <c r="J2152" s="371"/>
      <c r="K2152" s="344"/>
      <c r="L2152" s="342">
        <v>5.0</v>
      </c>
      <c r="M2152" s="344"/>
      <c r="N2152" s="344"/>
      <c r="O2152" s="341">
        <v>1.0</v>
      </c>
      <c r="P2152" s="344"/>
      <c r="Q2152" s="344"/>
      <c r="R2152" s="344"/>
      <c r="S2152" s="344"/>
      <c r="T2152" s="344"/>
      <c r="U2152" s="341">
        <v>3.0</v>
      </c>
      <c r="V2152" s="341">
        <v>1.0</v>
      </c>
      <c r="W2152" s="344"/>
      <c r="X2152" s="344"/>
      <c r="Y2152" s="341">
        <v>3.0</v>
      </c>
      <c r="Z2152" s="344"/>
      <c r="AA2152" s="344"/>
      <c r="AB2152" s="344"/>
      <c r="AC2152" s="344"/>
      <c r="AD2152" s="344"/>
      <c r="AE2152" s="344"/>
      <c r="AF2152" s="344"/>
      <c r="AG2152" s="344"/>
      <c r="AH2152" s="344"/>
      <c r="AI2152" s="344"/>
      <c r="AJ2152" s="344"/>
      <c r="AK2152" s="344"/>
      <c r="AL2152" s="344"/>
      <c r="AM2152" s="344"/>
      <c r="AN2152" s="344"/>
      <c r="AO2152" s="344"/>
      <c r="AP2152" s="344"/>
    </row>
    <row r="2153">
      <c r="A2153" s="340">
        <v>43932.0</v>
      </c>
      <c r="B2153" s="344"/>
      <c r="C2153" s="344"/>
      <c r="D2153" s="344"/>
      <c r="E2153" s="344"/>
      <c r="F2153" s="344"/>
      <c r="G2153" s="344"/>
      <c r="H2153" s="342">
        <v>5.0</v>
      </c>
      <c r="I2153" s="344"/>
      <c r="J2153" s="371"/>
      <c r="K2153" s="344"/>
      <c r="L2153" s="342">
        <v>3.0</v>
      </c>
      <c r="M2153" s="344"/>
      <c r="N2153" s="344"/>
      <c r="O2153" s="344"/>
      <c r="P2153" s="344"/>
      <c r="Q2153" s="341">
        <v>1.0</v>
      </c>
      <c r="R2153" s="344"/>
      <c r="S2153" s="341">
        <v>2.0</v>
      </c>
      <c r="T2153" s="344"/>
      <c r="U2153" s="344"/>
      <c r="V2153" s="344"/>
      <c r="W2153" s="341">
        <v>4.0</v>
      </c>
      <c r="X2153" s="341">
        <v>1.0</v>
      </c>
      <c r="Y2153" s="341">
        <v>4.0</v>
      </c>
      <c r="Z2153" s="344"/>
      <c r="AA2153" s="344"/>
      <c r="AB2153" s="344"/>
      <c r="AC2153" s="344"/>
      <c r="AD2153" s="344"/>
      <c r="AE2153" s="344"/>
      <c r="AF2153" s="344"/>
      <c r="AG2153" s="341">
        <v>1.0</v>
      </c>
      <c r="AH2153" s="344"/>
      <c r="AI2153" s="344"/>
      <c r="AJ2153" s="344"/>
      <c r="AK2153" s="344"/>
      <c r="AL2153" s="344"/>
      <c r="AM2153" s="344"/>
      <c r="AN2153" s="344"/>
      <c r="AO2153" s="344"/>
      <c r="AP2153" s="344"/>
    </row>
    <row r="2154">
      <c r="A2154" s="343">
        <v>43933.0</v>
      </c>
      <c r="B2154" s="344"/>
      <c r="C2154" s="344"/>
      <c r="D2154" s="344"/>
      <c r="E2154" s="344"/>
      <c r="F2154" s="344"/>
      <c r="G2154" s="344"/>
      <c r="H2154" s="342">
        <v>36.0</v>
      </c>
      <c r="I2154" s="344"/>
      <c r="J2154" s="342">
        <v>3.0</v>
      </c>
      <c r="K2154" s="341">
        <v>3.0</v>
      </c>
      <c r="L2154" s="342">
        <v>2.0</v>
      </c>
      <c r="M2154" s="341">
        <v>1.0</v>
      </c>
      <c r="N2154" s="344"/>
      <c r="O2154" s="344"/>
      <c r="P2154" s="344"/>
      <c r="Q2154" s="344"/>
      <c r="R2154" s="344"/>
      <c r="S2154" s="344"/>
      <c r="T2154" s="344"/>
      <c r="U2154" s="344"/>
      <c r="V2154" s="344"/>
      <c r="W2154" s="344"/>
      <c r="X2154" s="344"/>
      <c r="Y2154" s="344"/>
      <c r="Z2154" s="344"/>
      <c r="AA2154" s="344"/>
      <c r="AB2154" s="344"/>
      <c r="AC2154" s="344"/>
      <c r="AD2154" s="344"/>
      <c r="AE2154" s="344"/>
      <c r="AF2154" s="341">
        <v>1.0</v>
      </c>
      <c r="AG2154" s="344"/>
      <c r="AH2154" s="344"/>
      <c r="AI2154" s="344"/>
      <c r="AJ2154" s="344"/>
      <c r="AK2154" s="344"/>
      <c r="AL2154" s="344"/>
      <c r="AM2154" s="344"/>
      <c r="AN2154" s="344"/>
      <c r="AO2154" s="344"/>
      <c r="AP2154" s="344"/>
    </row>
    <row r="2155">
      <c r="A2155" s="343">
        <v>43934.0</v>
      </c>
      <c r="B2155" s="344"/>
      <c r="C2155" s="344"/>
      <c r="D2155" s="341">
        <v>1.0</v>
      </c>
      <c r="E2155" s="344"/>
      <c r="F2155" s="344"/>
      <c r="G2155" s="344"/>
      <c r="H2155" s="342">
        <v>9.0</v>
      </c>
      <c r="I2155" s="344"/>
      <c r="J2155" s="342">
        <v>9.0</v>
      </c>
      <c r="K2155" s="344"/>
      <c r="L2155" s="342">
        <v>3.0</v>
      </c>
      <c r="M2155" s="344"/>
      <c r="N2155" s="344"/>
      <c r="O2155" s="344"/>
      <c r="P2155" s="344"/>
      <c r="Q2155" s="344"/>
      <c r="R2155" s="344"/>
      <c r="S2155" s="344"/>
      <c r="T2155" s="344"/>
      <c r="U2155" s="344"/>
      <c r="V2155" s="344"/>
      <c r="W2155" s="341">
        <v>1.0</v>
      </c>
      <c r="X2155" s="344"/>
      <c r="Y2155" s="344"/>
      <c r="Z2155" s="344"/>
      <c r="AA2155" s="341">
        <v>3.0</v>
      </c>
      <c r="AB2155" s="344"/>
      <c r="AC2155" s="344"/>
      <c r="AD2155" s="344"/>
      <c r="AE2155" s="344"/>
      <c r="AF2155" s="344"/>
      <c r="AG2155" s="344"/>
      <c r="AH2155" s="344"/>
      <c r="AI2155" s="344"/>
      <c r="AJ2155" s="344"/>
      <c r="AK2155" s="344"/>
      <c r="AL2155" s="344"/>
      <c r="AM2155" s="344"/>
      <c r="AN2155" s="344"/>
      <c r="AO2155" s="344"/>
      <c r="AP2155" s="344"/>
    </row>
    <row r="2156">
      <c r="A2156" s="343">
        <v>43935.0</v>
      </c>
      <c r="B2156" s="344"/>
      <c r="C2156" s="344"/>
      <c r="D2156" s="344"/>
      <c r="E2156" s="344"/>
      <c r="F2156" s="344"/>
      <c r="G2156" s="344"/>
      <c r="H2156" s="342">
        <v>37.0</v>
      </c>
      <c r="I2156" s="344"/>
      <c r="J2156" s="371"/>
      <c r="K2156" s="341">
        <v>1.0</v>
      </c>
      <c r="L2156" s="342">
        <v>11.0</v>
      </c>
      <c r="M2156" s="344"/>
      <c r="N2156" s="344"/>
      <c r="O2156" s="344"/>
      <c r="P2156" s="341">
        <v>3.0</v>
      </c>
      <c r="Q2156" s="344"/>
      <c r="R2156" s="341">
        <v>4.0</v>
      </c>
      <c r="S2156" s="344"/>
      <c r="T2156" s="344"/>
      <c r="U2156" s="341">
        <v>2.0</v>
      </c>
      <c r="V2156" s="344"/>
      <c r="W2156" s="344"/>
      <c r="X2156" s="344"/>
      <c r="Y2156" s="344"/>
      <c r="Z2156" s="341">
        <v>1.0</v>
      </c>
      <c r="AA2156" s="341">
        <v>1.0</v>
      </c>
      <c r="AB2156" s="344"/>
      <c r="AC2156" s="344"/>
      <c r="AD2156" s="344"/>
      <c r="AE2156" s="344"/>
      <c r="AF2156" s="344"/>
      <c r="AG2156" s="344"/>
      <c r="AH2156" s="344"/>
      <c r="AI2156" s="344"/>
      <c r="AJ2156" s="344"/>
      <c r="AK2156" s="344"/>
      <c r="AL2156" s="344"/>
      <c r="AM2156" s="344"/>
      <c r="AN2156" s="344"/>
      <c r="AO2156" s="344"/>
      <c r="AP2156" s="344"/>
    </row>
    <row r="2157">
      <c r="A2157" s="343">
        <v>43936.0</v>
      </c>
      <c r="B2157" s="344"/>
      <c r="C2157" s="344"/>
      <c r="D2157" s="341">
        <v>2.0</v>
      </c>
      <c r="E2157" s="344"/>
      <c r="F2157" s="344"/>
      <c r="G2157" s="344"/>
      <c r="H2157" s="371"/>
      <c r="I2157" s="344"/>
      <c r="J2157" s="371"/>
      <c r="K2157" s="341">
        <v>1.0</v>
      </c>
      <c r="L2157" s="342">
        <v>4.0</v>
      </c>
      <c r="M2157" s="344"/>
      <c r="N2157" s="344"/>
      <c r="O2157" s="341">
        <v>1.0</v>
      </c>
      <c r="P2157" s="341">
        <v>1.0</v>
      </c>
      <c r="Q2157" s="344"/>
      <c r="R2157" s="344"/>
      <c r="S2157" s="344"/>
      <c r="T2157" s="344"/>
      <c r="U2157" s="344"/>
      <c r="V2157" s="344"/>
      <c r="W2157" s="344"/>
      <c r="X2157" s="344"/>
      <c r="Y2157" s="344"/>
      <c r="Z2157" s="344"/>
      <c r="AA2157" s="341">
        <v>1.0</v>
      </c>
      <c r="AB2157" s="344"/>
      <c r="AC2157" s="344"/>
      <c r="AD2157" s="344"/>
      <c r="AE2157" s="344"/>
      <c r="AF2157" s="344"/>
      <c r="AG2157" s="344"/>
      <c r="AH2157" s="344"/>
      <c r="AI2157" s="344"/>
      <c r="AJ2157" s="344"/>
      <c r="AK2157" s="344"/>
      <c r="AL2157" s="344"/>
      <c r="AM2157" s="344"/>
      <c r="AN2157" s="344"/>
      <c r="AO2157" s="344"/>
      <c r="AP2157" s="344"/>
    </row>
    <row r="2158">
      <c r="A2158" s="343">
        <v>43937.0</v>
      </c>
      <c r="B2158" s="344"/>
      <c r="C2158" s="344"/>
      <c r="D2158" s="341">
        <v>7.0</v>
      </c>
      <c r="E2158" s="344"/>
      <c r="F2158" s="344"/>
      <c r="G2158" s="344"/>
      <c r="H2158" s="342">
        <v>2.0</v>
      </c>
      <c r="I2158" s="344"/>
      <c r="J2158" s="342">
        <v>1.0</v>
      </c>
      <c r="K2158" s="344"/>
      <c r="L2158" s="342">
        <v>1.0</v>
      </c>
      <c r="M2158" s="344"/>
      <c r="N2158" s="344"/>
      <c r="O2158" s="344"/>
      <c r="P2158" s="344"/>
      <c r="Q2158" s="344"/>
      <c r="R2158" s="341">
        <v>2.0</v>
      </c>
      <c r="S2158" s="344"/>
      <c r="T2158" s="344"/>
      <c r="U2158" s="344"/>
      <c r="V2158" s="344"/>
      <c r="W2158" s="344"/>
      <c r="X2158" s="344"/>
      <c r="Y2158" s="341">
        <v>8.0</v>
      </c>
      <c r="Z2158" s="344"/>
      <c r="AA2158" s="344"/>
      <c r="AB2158" s="341">
        <v>3.0</v>
      </c>
      <c r="AC2158" s="344"/>
      <c r="AD2158" s="344"/>
      <c r="AE2158" s="344"/>
      <c r="AF2158" s="341">
        <v>3.0</v>
      </c>
      <c r="AG2158" s="344"/>
      <c r="AH2158" s="344"/>
      <c r="AI2158" s="344"/>
      <c r="AJ2158" s="344"/>
      <c r="AK2158" s="344"/>
      <c r="AL2158" s="344"/>
      <c r="AM2158" s="344"/>
      <c r="AN2158" s="344"/>
      <c r="AO2158" s="344"/>
      <c r="AP2158" s="344"/>
    </row>
    <row r="2159">
      <c r="A2159" s="343">
        <v>43938.0</v>
      </c>
      <c r="B2159" s="344"/>
      <c r="C2159" s="344"/>
      <c r="D2159" s="341">
        <v>2.0</v>
      </c>
      <c r="E2159" s="344"/>
      <c r="F2159" s="344"/>
      <c r="G2159" s="341">
        <v>1.0</v>
      </c>
      <c r="H2159" s="342">
        <v>2.0</v>
      </c>
      <c r="I2159" s="344"/>
      <c r="J2159" s="342">
        <v>3.0</v>
      </c>
      <c r="K2159" s="341">
        <v>13.0</v>
      </c>
      <c r="L2159" s="371"/>
      <c r="M2159" s="344"/>
      <c r="N2159" s="344"/>
      <c r="O2159" s="344"/>
      <c r="P2159" s="344"/>
      <c r="Q2159" s="344"/>
      <c r="R2159" s="344"/>
      <c r="S2159" s="344"/>
      <c r="T2159" s="344"/>
      <c r="U2159" s="341">
        <v>2.0</v>
      </c>
      <c r="V2159" s="344"/>
      <c r="W2159" s="344"/>
      <c r="X2159" s="344"/>
      <c r="Y2159" s="344"/>
      <c r="Z2159" s="344"/>
      <c r="AA2159" s="344"/>
      <c r="AB2159" s="341">
        <v>1.0</v>
      </c>
      <c r="AC2159" s="344"/>
      <c r="AD2159" s="344"/>
      <c r="AE2159" s="344"/>
      <c r="AF2159" s="344"/>
      <c r="AG2159" s="344"/>
      <c r="AH2159" s="344"/>
      <c r="AI2159" s="344"/>
      <c r="AJ2159" s="344"/>
      <c r="AK2159" s="344"/>
      <c r="AL2159" s="344"/>
      <c r="AM2159" s="344"/>
      <c r="AN2159" s="344"/>
      <c r="AO2159" s="344"/>
      <c r="AP2159" s="344"/>
    </row>
    <row r="2160">
      <c r="A2160" s="343">
        <v>43939.0</v>
      </c>
      <c r="B2160" s="344"/>
      <c r="C2160" s="341">
        <v>1.0</v>
      </c>
      <c r="D2160" s="344"/>
      <c r="E2160" s="344"/>
      <c r="F2160" s="344"/>
      <c r="G2160" s="344"/>
      <c r="H2160" s="342">
        <v>7.0</v>
      </c>
      <c r="I2160" s="344"/>
      <c r="J2160" s="371"/>
      <c r="K2160" s="344"/>
      <c r="L2160" s="342">
        <v>3.0</v>
      </c>
      <c r="M2160" s="344"/>
      <c r="N2160" s="344"/>
      <c r="O2160" s="344"/>
      <c r="P2160" s="344"/>
      <c r="Q2160" s="344"/>
      <c r="R2160" s="344"/>
      <c r="S2160" s="344"/>
      <c r="T2160" s="344"/>
      <c r="U2160" s="341">
        <v>1.0</v>
      </c>
      <c r="V2160" s="344"/>
      <c r="W2160" s="344"/>
      <c r="X2160" s="341">
        <v>1.0</v>
      </c>
      <c r="Y2160" s="341">
        <v>2.0</v>
      </c>
      <c r="Z2160" s="344"/>
      <c r="AA2160" s="344"/>
      <c r="AB2160" s="344"/>
      <c r="AC2160" s="344"/>
      <c r="AD2160" s="344"/>
      <c r="AE2160" s="344"/>
      <c r="AF2160" s="344"/>
      <c r="AG2160" s="344"/>
      <c r="AH2160" s="344"/>
      <c r="AI2160" s="344"/>
      <c r="AJ2160" s="344"/>
      <c r="AK2160" s="344"/>
      <c r="AL2160" s="344"/>
      <c r="AM2160" s="344"/>
      <c r="AN2160" s="344"/>
      <c r="AO2160" s="344"/>
      <c r="AP2160" s="344"/>
    </row>
    <row r="2161">
      <c r="A2161" s="343">
        <v>43940.0</v>
      </c>
      <c r="B2161" s="344"/>
      <c r="C2161" s="344"/>
      <c r="D2161" s="344"/>
      <c r="E2161" s="344"/>
      <c r="F2161" s="344"/>
      <c r="G2161" s="344"/>
      <c r="H2161" s="342">
        <v>34.0</v>
      </c>
      <c r="I2161" s="344"/>
      <c r="J2161" s="342">
        <v>3.0</v>
      </c>
      <c r="K2161" s="341">
        <v>3.0</v>
      </c>
      <c r="L2161" s="342">
        <v>5.0</v>
      </c>
      <c r="M2161" s="344"/>
      <c r="N2161" s="344"/>
      <c r="O2161" s="344"/>
      <c r="P2161" s="344"/>
      <c r="Q2161" s="344"/>
      <c r="R2161" s="344"/>
      <c r="S2161" s="341">
        <v>1.0</v>
      </c>
      <c r="T2161" s="341">
        <v>1.0</v>
      </c>
      <c r="U2161" s="344"/>
      <c r="V2161" s="344"/>
      <c r="W2161" s="344"/>
      <c r="X2161" s="344"/>
      <c r="Y2161" s="344"/>
      <c r="Z2161" s="344"/>
      <c r="AA2161" s="344"/>
      <c r="AB2161" s="344"/>
      <c r="AC2161" s="344"/>
      <c r="AD2161" s="344"/>
      <c r="AE2161" s="344"/>
      <c r="AF2161" s="344"/>
      <c r="AG2161" s="344"/>
      <c r="AH2161" s="344"/>
      <c r="AI2161" s="344"/>
      <c r="AJ2161" s="344"/>
      <c r="AK2161" s="344"/>
      <c r="AL2161" s="344"/>
      <c r="AM2161" s="344"/>
      <c r="AN2161" s="344"/>
      <c r="AO2161" s="344"/>
      <c r="AP2161" s="344"/>
    </row>
    <row r="2162">
      <c r="A2162" s="343">
        <v>43941.0</v>
      </c>
      <c r="B2162" s="344"/>
      <c r="C2162" s="344"/>
      <c r="D2162" s="341">
        <v>1.0</v>
      </c>
      <c r="E2162" s="344"/>
      <c r="F2162" s="344"/>
      <c r="G2162" s="344"/>
      <c r="H2162" s="371"/>
      <c r="I2162" s="344"/>
      <c r="J2162" s="342">
        <v>3.0</v>
      </c>
      <c r="K2162" s="341"/>
      <c r="L2162" s="342">
        <v>2.0</v>
      </c>
      <c r="M2162" s="344"/>
      <c r="N2162" s="344"/>
      <c r="O2162" s="341">
        <v>1.0</v>
      </c>
      <c r="P2162" s="344"/>
      <c r="Q2162" s="344"/>
      <c r="R2162" s="344"/>
      <c r="S2162" s="341">
        <v>1.0</v>
      </c>
      <c r="T2162" s="344"/>
      <c r="U2162" s="344"/>
      <c r="V2162" s="344"/>
      <c r="W2162" s="344"/>
      <c r="X2162" s="344"/>
      <c r="Y2162" s="344"/>
      <c r="Z2162" s="344"/>
      <c r="AA2162" s="344"/>
      <c r="AB2162" s="344"/>
      <c r="AC2162" s="344"/>
      <c r="AD2162" s="344"/>
      <c r="AE2162" s="344"/>
      <c r="AF2162" s="344"/>
      <c r="AG2162" s="344"/>
      <c r="AH2162" s="344"/>
      <c r="AI2162" s="344"/>
      <c r="AJ2162" s="344"/>
      <c r="AK2162" s="344"/>
      <c r="AL2162" s="344"/>
      <c r="AM2162" s="344"/>
      <c r="AN2162" s="344"/>
      <c r="AO2162" s="344"/>
      <c r="AP2162" s="344"/>
    </row>
    <row r="2163">
      <c r="A2163" s="343">
        <v>43942.0</v>
      </c>
      <c r="B2163" s="344"/>
      <c r="C2163" s="344"/>
      <c r="D2163" s="344"/>
      <c r="E2163" s="344"/>
      <c r="F2163" s="344"/>
      <c r="G2163" s="344"/>
      <c r="H2163" s="342">
        <v>11.0</v>
      </c>
      <c r="I2163" s="344"/>
      <c r="J2163" s="342">
        <v>6.0</v>
      </c>
      <c r="K2163" s="344"/>
      <c r="L2163" s="371"/>
      <c r="M2163" s="344"/>
      <c r="N2163" s="344"/>
      <c r="O2163" s="341">
        <v>1.0</v>
      </c>
      <c r="P2163" s="344"/>
      <c r="Q2163" s="344"/>
      <c r="R2163" s="341">
        <v>1.0</v>
      </c>
      <c r="S2163" s="344"/>
      <c r="T2163" s="344"/>
      <c r="U2163" s="344"/>
      <c r="V2163" s="341">
        <v>1.0</v>
      </c>
      <c r="W2163" s="344"/>
      <c r="X2163" s="344"/>
      <c r="Y2163" s="341">
        <v>5.0</v>
      </c>
      <c r="Z2163" s="344"/>
      <c r="AA2163" s="344"/>
      <c r="AB2163" s="344"/>
      <c r="AC2163" s="344"/>
      <c r="AD2163" s="344"/>
      <c r="AE2163" s="344"/>
      <c r="AF2163" s="344"/>
      <c r="AG2163" s="344"/>
      <c r="AH2163" s="344"/>
      <c r="AI2163" s="341">
        <v>1.0</v>
      </c>
      <c r="AJ2163" s="344"/>
      <c r="AK2163" s="344"/>
      <c r="AL2163" s="344"/>
      <c r="AM2163" s="344"/>
      <c r="AN2163" s="344"/>
      <c r="AO2163" s="344"/>
      <c r="AP2163" s="344"/>
    </row>
    <row r="2164">
      <c r="A2164" s="343">
        <v>43943.0</v>
      </c>
      <c r="B2164" s="344"/>
      <c r="C2164" s="341">
        <v>1.0</v>
      </c>
      <c r="D2164" s="344"/>
      <c r="E2164" s="344"/>
      <c r="F2164" s="344"/>
      <c r="G2164" s="344"/>
      <c r="H2164" s="342">
        <v>3.0</v>
      </c>
      <c r="I2164" s="344"/>
      <c r="J2164" s="342">
        <v>3.0</v>
      </c>
      <c r="K2164" s="341">
        <v>9.0</v>
      </c>
      <c r="L2164" s="342">
        <v>2.0</v>
      </c>
      <c r="M2164" s="344"/>
      <c r="N2164" s="344"/>
      <c r="O2164" s="344"/>
      <c r="P2164" s="344"/>
      <c r="Q2164" s="344"/>
      <c r="R2164" s="344"/>
      <c r="S2164" s="344"/>
      <c r="T2164" s="344"/>
      <c r="U2164" s="341">
        <v>1.0</v>
      </c>
      <c r="V2164" s="344"/>
      <c r="W2164" s="341">
        <v>1.0</v>
      </c>
      <c r="X2164" s="344"/>
      <c r="Y2164" s="344"/>
      <c r="Z2164" s="344"/>
      <c r="AA2164" s="344"/>
      <c r="AB2164" s="344"/>
      <c r="AC2164" s="344"/>
      <c r="AD2164" s="344"/>
      <c r="AE2164" s="344"/>
      <c r="AF2164" s="344"/>
      <c r="AG2164" s="344"/>
      <c r="AH2164" s="344"/>
      <c r="AI2164" s="344"/>
      <c r="AJ2164" s="344"/>
      <c r="AK2164" s="344"/>
      <c r="AL2164" s="344"/>
      <c r="AM2164" s="344"/>
      <c r="AN2164" s="344"/>
      <c r="AO2164" s="344"/>
      <c r="AP2164" s="344"/>
    </row>
    <row r="2165">
      <c r="A2165" s="343">
        <v>43944.0</v>
      </c>
      <c r="B2165" s="344"/>
      <c r="C2165" s="344"/>
      <c r="D2165" s="344"/>
      <c r="E2165" s="344"/>
      <c r="F2165" s="344"/>
      <c r="G2165" s="344"/>
      <c r="H2165" s="371"/>
      <c r="I2165" s="344"/>
      <c r="J2165" s="342">
        <v>3.0</v>
      </c>
      <c r="K2165" s="344"/>
      <c r="L2165" s="342">
        <v>2.0</v>
      </c>
      <c r="M2165" s="344"/>
      <c r="N2165" s="344"/>
      <c r="O2165" s="344"/>
      <c r="P2165" s="344"/>
      <c r="Q2165" s="344"/>
      <c r="R2165" s="344"/>
      <c r="S2165" s="344"/>
      <c r="T2165" s="344"/>
      <c r="U2165" s="341">
        <v>1.0</v>
      </c>
      <c r="V2165" s="344"/>
      <c r="W2165" s="341">
        <v>1.0</v>
      </c>
      <c r="X2165" s="344"/>
      <c r="Y2165" s="341">
        <v>4.0</v>
      </c>
      <c r="Z2165" s="344"/>
      <c r="AA2165" s="344"/>
      <c r="AB2165" s="344"/>
      <c r="AC2165" s="344"/>
      <c r="AD2165" s="344"/>
      <c r="AE2165" s="344"/>
      <c r="AF2165" s="344"/>
      <c r="AG2165" s="344"/>
      <c r="AH2165" s="344"/>
      <c r="AI2165" s="344"/>
      <c r="AJ2165" s="344"/>
      <c r="AK2165" s="344"/>
      <c r="AL2165" s="344"/>
      <c r="AM2165" s="344"/>
      <c r="AN2165" s="344"/>
      <c r="AO2165" s="344"/>
      <c r="AP2165" s="344"/>
    </row>
    <row r="2166">
      <c r="A2166" s="343">
        <v>43945.0</v>
      </c>
      <c r="B2166" s="344"/>
      <c r="C2166" s="344"/>
      <c r="D2166" s="341">
        <v>4.0</v>
      </c>
      <c r="E2166" s="344"/>
      <c r="F2166" s="344"/>
      <c r="G2166" s="344"/>
      <c r="H2166" s="342">
        <v>25.0</v>
      </c>
      <c r="I2166" s="344"/>
      <c r="J2166" s="342">
        <v>3.0</v>
      </c>
      <c r="K2166" s="341">
        <v>1.0</v>
      </c>
      <c r="L2166" s="342">
        <v>7.0</v>
      </c>
      <c r="M2166" s="344"/>
      <c r="N2166" s="344"/>
      <c r="O2166" s="344"/>
      <c r="P2166" s="344"/>
      <c r="Q2166" s="344"/>
      <c r="R2166" s="344"/>
      <c r="S2166" s="344"/>
      <c r="T2166" s="344"/>
      <c r="U2166" s="341">
        <v>1.0</v>
      </c>
      <c r="V2166" s="344"/>
      <c r="W2166" s="344"/>
      <c r="X2166" s="344"/>
      <c r="Y2166" s="341">
        <v>1.0</v>
      </c>
      <c r="Z2166" s="344"/>
      <c r="AA2166" s="344"/>
      <c r="AB2166" s="344"/>
      <c r="AC2166" s="344"/>
      <c r="AD2166" s="344"/>
      <c r="AE2166" s="344"/>
      <c r="AF2166" s="344"/>
      <c r="AG2166" s="344"/>
      <c r="AH2166" s="344"/>
      <c r="AI2166" s="344"/>
      <c r="AJ2166" s="344"/>
      <c r="AK2166" s="344"/>
      <c r="AL2166" s="344"/>
      <c r="AM2166" s="344"/>
      <c r="AN2166" s="344"/>
      <c r="AO2166" s="344"/>
      <c r="AP2166" s="344"/>
    </row>
    <row r="2167">
      <c r="A2167" s="343">
        <v>43946.0</v>
      </c>
      <c r="B2167" s="344"/>
      <c r="C2167" s="344"/>
      <c r="D2167" s="344"/>
      <c r="E2167" s="344"/>
      <c r="F2167" s="344"/>
      <c r="G2167" s="344"/>
      <c r="H2167" s="342">
        <v>20.0</v>
      </c>
      <c r="I2167" s="344"/>
      <c r="J2167" s="371"/>
      <c r="K2167" s="344"/>
      <c r="L2167" s="342">
        <v>8.0</v>
      </c>
      <c r="M2167" s="344"/>
      <c r="N2167" s="344"/>
      <c r="O2167" s="344"/>
      <c r="P2167" s="344"/>
      <c r="Q2167" s="344"/>
      <c r="R2167" s="344"/>
      <c r="S2167" s="344"/>
      <c r="T2167" s="344"/>
      <c r="U2167" s="341">
        <v>1.0</v>
      </c>
      <c r="V2167" s="344"/>
      <c r="W2167" s="341">
        <v>1.0</v>
      </c>
      <c r="X2167" s="341"/>
      <c r="Y2167" s="341">
        <v>1.0</v>
      </c>
      <c r="Z2167" s="344"/>
      <c r="AA2167" s="344"/>
      <c r="AB2167" s="344"/>
      <c r="AC2167" s="344"/>
      <c r="AD2167" s="344"/>
      <c r="AE2167" s="344"/>
      <c r="AF2167" s="344"/>
      <c r="AG2167" s="344"/>
      <c r="AH2167" s="344"/>
      <c r="AI2167" s="344"/>
      <c r="AJ2167" s="344"/>
      <c r="AK2167" s="344"/>
      <c r="AL2167" s="344"/>
      <c r="AM2167" s="344"/>
      <c r="AN2167" s="344"/>
      <c r="AO2167" s="344"/>
      <c r="AP2167" s="344"/>
    </row>
    <row r="2168">
      <c r="A2168" s="343">
        <v>43947.0</v>
      </c>
      <c r="B2168" s="344"/>
      <c r="C2168" s="344"/>
      <c r="D2168" s="344"/>
      <c r="E2168" s="344"/>
      <c r="F2168" s="344"/>
      <c r="G2168" s="344"/>
      <c r="H2168" s="342">
        <v>7.0</v>
      </c>
      <c r="I2168" s="344"/>
      <c r="J2168" s="371"/>
      <c r="K2168" s="341">
        <v>4.0</v>
      </c>
      <c r="L2168" s="342">
        <v>12.0</v>
      </c>
      <c r="M2168" s="344"/>
      <c r="N2168" s="344"/>
      <c r="O2168" s="344"/>
      <c r="P2168" s="344"/>
      <c r="Q2168" s="344"/>
      <c r="R2168" s="344"/>
      <c r="S2168" s="344"/>
      <c r="T2168" s="344"/>
      <c r="U2168" s="344"/>
      <c r="V2168" s="344"/>
      <c r="W2168" s="344"/>
      <c r="X2168" s="344"/>
      <c r="Y2168" s="344"/>
      <c r="Z2168" s="344"/>
      <c r="AA2168" s="344"/>
      <c r="AB2168" s="344"/>
      <c r="AC2168" s="344"/>
      <c r="AD2168" s="344"/>
      <c r="AE2168" s="344"/>
      <c r="AF2168" s="344"/>
      <c r="AG2168" s="344"/>
      <c r="AH2168" s="344"/>
      <c r="AI2168" s="344"/>
      <c r="AJ2168" s="344"/>
      <c r="AK2168" s="344"/>
      <c r="AL2168" s="344"/>
      <c r="AM2168" s="344"/>
      <c r="AN2168" s="344"/>
      <c r="AO2168" s="344"/>
      <c r="AP2168" s="344"/>
    </row>
    <row r="2169">
      <c r="A2169" s="343">
        <v>43948.0</v>
      </c>
      <c r="B2169" s="344"/>
      <c r="C2169" s="344"/>
      <c r="D2169" s="341">
        <v>1.0</v>
      </c>
      <c r="E2169" s="344"/>
      <c r="F2169" s="344"/>
      <c r="G2169" s="344"/>
      <c r="H2169" s="342">
        <v>14.0</v>
      </c>
      <c r="I2169" s="344"/>
      <c r="J2169" s="342">
        <v>1.0</v>
      </c>
      <c r="K2169" s="344"/>
      <c r="L2169" s="342">
        <v>1.0</v>
      </c>
      <c r="M2169" s="344"/>
      <c r="N2169" s="344"/>
      <c r="O2169" s="341">
        <v>1.0</v>
      </c>
      <c r="P2169" s="344"/>
      <c r="Q2169" s="344"/>
      <c r="R2169" s="344"/>
      <c r="S2169" s="344"/>
      <c r="T2169" s="344"/>
      <c r="U2169" s="341">
        <v>3.0</v>
      </c>
      <c r="V2169" s="344"/>
      <c r="W2169" s="344"/>
      <c r="X2169" s="344"/>
      <c r="Y2169" s="341">
        <v>1.0</v>
      </c>
      <c r="Z2169" s="344"/>
      <c r="AA2169" s="344"/>
      <c r="AB2169" s="344"/>
      <c r="AC2169" s="344"/>
      <c r="AD2169" s="344"/>
      <c r="AE2169" s="344"/>
      <c r="AF2169" s="344"/>
      <c r="AG2169" s="344"/>
      <c r="AH2169" s="344"/>
      <c r="AI2169" s="344"/>
      <c r="AJ2169" s="344"/>
      <c r="AK2169" s="344"/>
      <c r="AL2169" s="344"/>
      <c r="AM2169" s="344"/>
      <c r="AN2169" s="344"/>
      <c r="AO2169" s="344"/>
      <c r="AP2169" s="344"/>
    </row>
    <row r="2170">
      <c r="A2170" s="343">
        <v>43949.0</v>
      </c>
      <c r="B2170" s="344"/>
      <c r="C2170" s="344"/>
      <c r="D2170" s="341">
        <v>1.0</v>
      </c>
      <c r="E2170" s="344"/>
      <c r="F2170" s="344"/>
      <c r="G2170" s="344"/>
      <c r="H2170" s="342">
        <v>3.0</v>
      </c>
      <c r="I2170" s="344"/>
      <c r="J2170" s="342">
        <v>1.0</v>
      </c>
      <c r="K2170" s="344"/>
      <c r="L2170" s="342">
        <v>2.0</v>
      </c>
      <c r="M2170" s="344"/>
      <c r="N2170" s="344"/>
      <c r="O2170" s="341">
        <v>1.0</v>
      </c>
      <c r="P2170" s="344"/>
      <c r="Q2170" s="344"/>
      <c r="R2170" s="344"/>
      <c r="S2170" s="344"/>
      <c r="T2170" s="344"/>
      <c r="U2170" s="344"/>
      <c r="V2170" s="344"/>
      <c r="W2170" s="344"/>
      <c r="X2170" s="344"/>
      <c r="Y2170" s="344"/>
      <c r="Z2170" s="344"/>
      <c r="AA2170" s="344"/>
      <c r="AB2170" s="344"/>
      <c r="AC2170" s="344"/>
      <c r="AD2170" s="344"/>
      <c r="AE2170" s="344"/>
      <c r="AF2170" s="344"/>
      <c r="AG2170" s="344"/>
      <c r="AH2170" s="344"/>
      <c r="AI2170" s="344"/>
      <c r="AJ2170" s="344"/>
      <c r="AK2170" s="344"/>
      <c r="AL2170" s="344"/>
      <c r="AM2170" s="344"/>
      <c r="AN2170" s="344"/>
      <c r="AO2170" s="344"/>
      <c r="AP2170" s="344"/>
    </row>
    <row r="2171">
      <c r="A2171" s="343">
        <v>43950.0</v>
      </c>
      <c r="B2171" s="344"/>
      <c r="C2171" s="344"/>
      <c r="D2171" s="344"/>
      <c r="E2171" s="344"/>
      <c r="F2171" s="344"/>
      <c r="G2171" s="344"/>
      <c r="H2171" s="371"/>
      <c r="I2171" s="344"/>
      <c r="J2171" s="371"/>
      <c r="K2171" s="341">
        <v>1.0</v>
      </c>
      <c r="L2171" s="342">
        <v>5.0</v>
      </c>
      <c r="M2171" s="344"/>
      <c r="N2171" s="344"/>
      <c r="O2171" s="344"/>
      <c r="P2171" s="341">
        <v>3.0</v>
      </c>
      <c r="Q2171" s="344"/>
      <c r="R2171" s="341">
        <v>1.0</v>
      </c>
      <c r="S2171" s="344"/>
      <c r="T2171" s="344"/>
      <c r="U2171" s="341">
        <v>1.0</v>
      </c>
      <c r="V2171" s="344"/>
      <c r="W2171" s="344"/>
      <c r="X2171" s="344"/>
      <c r="Y2171" s="344"/>
      <c r="Z2171" s="344"/>
      <c r="AA2171" s="344"/>
      <c r="AB2171" s="344"/>
      <c r="AC2171" s="344"/>
      <c r="AD2171" s="344"/>
      <c r="AE2171" s="344"/>
      <c r="AF2171" s="344"/>
      <c r="AG2171" s="344"/>
      <c r="AH2171" s="344"/>
      <c r="AI2171" s="344"/>
      <c r="AJ2171" s="344"/>
      <c r="AK2171" s="344"/>
      <c r="AL2171" s="344"/>
      <c r="AM2171" s="344"/>
      <c r="AN2171" s="344"/>
      <c r="AO2171" s="344"/>
      <c r="AP2171" s="344"/>
    </row>
    <row r="2172">
      <c r="A2172" s="343">
        <v>43951.0</v>
      </c>
      <c r="B2172" s="344"/>
      <c r="C2172" s="344"/>
      <c r="D2172" s="344"/>
      <c r="E2172" s="344"/>
      <c r="F2172" s="344"/>
      <c r="G2172" s="344"/>
      <c r="H2172" s="342">
        <v>1.0</v>
      </c>
      <c r="I2172" s="344"/>
      <c r="J2172" s="342">
        <v>4.0</v>
      </c>
      <c r="K2172" s="344"/>
      <c r="L2172" s="342">
        <v>1.0</v>
      </c>
      <c r="M2172" s="344"/>
      <c r="N2172" s="344"/>
      <c r="O2172" s="344"/>
      <c r="P2172" s="344"/>
      <c r="Q2172" s="344"/>
      <c r="R2172" s="344"/>
      <c r="S2172" s="344"/>
      <c r="T2172" s="344"/>
      <c r="U2172" s="344"/>
      <c r="V2172" s="341">
        <v>1.0</v>
      </c>
      <c r="W2172" s="341">
        <v>1.0</v>
      </c>
      <c r="X2172" s="344"/>
      <c r="Y2172" s="344"/>
      <c r="Z2172" s="344"/>
      <c r="AA2172" s="344"/>
      <c r="AB2172" s="344"/>
      <c r="AC2172" s="344"/>
      <c r="AD2172" s="344"/>
      <c r="AE2172" s="344"/>
      <c r="AF2172" s="344"/>
      <c r="AG2172" s="344"/>
      <c r="AH2172" s="344"/>
      <c r="AI2172" s="344"/>
      <c r="AJ2172" s="344"/>
      <c r="AK2172" s="344"/>
      <c r="AL2172" s="344"/>
      <c r="AM2172" s="344"/>
      <c r="AN2172" s="344"/>
      <c r="AO2172" s="344"/>
      <c r="AP2172" s="344"/>
    </row>
    <row r="2173">
      <c r="A2173" s="343">
        <v>43952.0</v>
      </c>
      <c r="B2173" s="344"/>
      <c r="C2173" s="344"/>
      <c r="D2173" s="344"/>
      <c r="E2173" s="344"/>
      <c r="F2173" s="344"/>
      <c r="G2173" s="344"/>
      <c r="H2173" s="342">
        <v>4.0</v>
      </c>
      <c r="I2173" s="344"/>
      <c r="J2173" s="371"/>
      <c r="K2173" s="341">
        <v>1.0</v>
      </c>
      <c r="L2173" s="342">
        <v>3.0</v>
      </c>
      <c r="M2173" s="344"/>
      <c r="N2173" s="344"/>
      <c r="O2173" s="344"/>
      <c r="P2173" s="344"/>
      <c r="Q2173" s="344"/>
      <c r="R2173" s="344"/>
      <c r="S2173" s="344"/>
      <c r="T2173" s="344"/>
      <c r="U2173" s="344"/>
      <c r="V2173" s="344"/>
      <c r="W2173" s="344"/>
      <c r="X2173" s="344"/>
      <c r="Y2173" s="344"/>
      <c r="Z2173" s="344"/>
      <c r="AA2173" s="344"/>
      <c r="AB2173" s="344"/>
      <c r="AC2173" s="344"/>
      <c r="AD2173" s="344"/>
      <c r="AE2173" s="344"/>
      <c r="AF2173" s="344"/>
      <c r="AG2173" s="344"/>
      <c r="AH2173" s="344"/>
      <c r="AI2173" s="344"/>
      <c r="AJ2173" s="344"/>
      <c r="AK2173" s="344"/>
      <c r="AL2173" s="344"/>
      <c r="AM2173" s="344"/>
      <c r="AN2173" s="344"/>
      <c r="AO2173" s="344"/>
      <c r="AP2173" s="344"/>
    </row>
    <row r="2174">
      <c r="A2174" s="343">
        <v>43953.0</v>
      </c>
      <c r="B2174" s="344"/>
      <c r="C2174" s="344"/>
      <c r="D2174" s="344"/>
      <c r="E2174" s="344"/>
      <c r="F2174" s="344"/>
      <c r="G2174" s="344"/>
      <c r="H2174" s="342">
        <v>17.0</v>
      </c>
      <c r="I2174" s="344"/>
      <c r="J2174" s="342">
        <v>1.0</v>
      </c>
      <c r="K2174" s="341">
        <v>2.0</v>
      </c>
      <c r="L2174" s="342">
        <v>7.0</v>
      </c>
      <c r="M2174" s="344"/>
      <c r="N2174" s="344"/>
      <c r="O2174" s="344"/>
      <c r="P2174" s="344"/>
      <c r="Q2174" s="344"/>
      <c r="R2174" s="344"/>
      <c r="S2174" s="344"/>
      <c r="T2174" s="344"/>
      <c r="U2174" s="344"/>
      <c r="V2174" s="344"/>
      <c r="W2174" s="344"/>
      <c r="X2174" s="344"/>
      <c r="Y2174" s="341">
        <v>3.0</v>
      </c>
      <c r="Z2174" s="344"/>
      <c r="AA2174" s="344"/>
      <c r="AB2174" s="341">
        <v>1.0</v>
      </c>
      <c r="AC2174" s="344"/>
      <c r="AD2174" s="344"/>
      <c r="AE2174" s="344"/>
      <c r="AF2174" s="344"/>
      <c r="AG2174" s="344"/>
      <c r="AH2174" s="344"/>
      <c r="AI2174" s="344"/>
      <c r="AJ2174" s="344"/>
      <c r="AK2174" s="344"/>
      <c r="AL2174" s="344"/>
      <c r="AM2174" s="344"/>
      <c r="AN2174" s="344"/>
      <c r="AO2174" s="344"/>
      <c r="AP2174" s="344"/>
    </row>
    <row r="2175">
      <c r="A2175" s="343">
        <v>43954.0</v>
      </c>
      <c r="B2175" s="344"/>
      <c r="C2175" s="344"/>
      <c r="D2175" s="344"/>
      <c r="E2175" s="344"/>
      <c r="F2175" s="344"/>
      <c r="G2175" s="344"/>
      <c r="H2175" s="342">
        <v>6.0</v>
      </c>
      <c r="I2175" s="344"/>
      <c r="J2175" s="342">
        <v>1.0</v>
      </c>
      <c r="K2175" s="344"/>
      <c r="L2175" s="342">
        <v>5.0</v>
      </c>
      <c r="M2175" s="344"/>
      <c r="N2175" s="344"/>
      <c r="O2175" s="341">
        <v>1.0</v>
      </c>
      <c r="P2175" s="344"/>
      <c r="Q2175" s="344"/>
      <c r="R2175" s="344"/>
      <c r="S2175" s="344"/>
      <c r="T2175" s="341">
        <v>1.0</v>
      </c>
      <c r="U2175" s="344"/>
      <c r="V2175" s="344"/>
      <c r="W2175" s="344"/>
      <c r="X2175" s="344"/>
      <c r="Y2175" s="344"/>
      <c r="Z2175" s="344"/>
      <c r="AA2175" s="344"/>
      <c r="AB2175" s="344"/>
      <c r="AC2175" s="344"/>
      <c r="AD2175" s="344"/>
      <c r="AE2175" s="344"/>
      <c r="AF2175" s="344"/>
      <c r="AG2175" s="344"/>
      <c r="AH2175" s="344"/>
      <c r="AI2175" s="344"/>
      <c r="AJ2175" s="344"/>
      <c r="AK2175" s="344"/>
      <c r="AL2175" s="344"/>
      <c r="AM2175" s="344"/>
      <c r="AN2175" s="344"/>
      <c r="AO2175" s="344"/>
      <c r="AP2175" s="344"/>
    </row>
    <row r="2176">
      <c r="A2176" s="343">
        <v>43955.0</v>
      </c>
      <c r="B2176" s="344"/>
      <c r="C2176" s="344"/>
      <c r="D2176" s="344"/>
      <c r="E2176" s="344"/>
      <c r="F2176" s="344"/>
      <c r="G2176" s="344"/>
      <c r="H2176" s="342">
        <v>10.0</v>
      </c>
      <c r="I2176" s="344"/>
      <c r="J2176" s="342">
        <v>1.0</v>
      </c>
      <c r="K2176" s="344"/>
      <c r="L2176" s="342">
        <v>6.0</v>
      </c>
      <c r="M2176" s="344"/>
      <c r="N2176" s="344"/>
      <c r="O2176" s="344"/>
      <c r="P2176" s="344"/>
      <c r="Q2176" s="344"/>
      <c r="R2176" s="344"/>
      <c r="S2176" s="344"/>
      <c r="T2176" s="341">
        <v>1.0</v>
      </c>
      <c r="U2176" s="344"/>
      <c r="V2176" s="344"/>
      <c r="W2176" s="344"/>
      <c r="X2176" s="344"/>
      <c r="Y2176" s="344"/>
      <c r="Z2176" s="344"/>
      <c r="AA2176" s="344"/>
      <c r="AB2176" s="341">
        <v>1.0</v>
      </c>
      <c r="AC2176" s="344"/>
      <c r="AD2176" s="344"/>
      <c r="AE2176" s="344"/>
      <c r="AF2176" s="344"/>
      <c r="AG2176" s="344"/>
      <c r="AH2176" s="344"/>
      <c r="AI2176" s="344"/>
      <c r="AJ2176" s="344"/>
      <c r="AK2176" s="344"/>
      <c r="AL2176" s="344"/>
      <c r="AM2176" s="344"/>
      <c r="AN2176" s="344"/>
      <c r="AO2176" s="344"/>
      <c r="AP2176" s="344"/>
    </row>
    <row r="2177">
      <c r="A2177" s="343">
        <v>43956.0</v>
      </c>
      <c r="B2177" s="344"/>
      <c r="C2177" s="344"/>
      <c r="D2177" s="344"/>
      <c r="E2177" s="344"/>
      <c r="F2177" s="344"/>
      <c r="G2177" s="344"/>
      <c r="H2177" s="342">
        <v>1.0</v>
      </c>
      <c r="I2177" s="344"/>
      <c r="J2177" s="342">
        <v>1.0</v>
      </c>
      <c r="K2177" s="344"/>
      <c r="L2177" s="371"/>
      <c r="M2177" s="344"/>
      <c r="N2177" s="341">
        <v>1.0</v>
      </c>
      <c r="O2177" s="344"/>
      <c r="P2177" s="344"/>
      <c r="Q2177" s="344"/>
      <c r="R2177" s="341">
        <v>1.0</v>
      </c>
      <c r="S2177" s="344"/>
      <c r="T2177" s="344"/>
      <c r="U2177" s="341">
        <v>1.0</v>
      </c>
      <c r="V2177" s="344"/>
      <c r="W2177" s="344"/>
      <c r="X2177" s="344"/>
      <c r="Y2177" s="341">
        <v>2.0</v>
      </c>
      <c r="Z2177" s="344"/>
      <c r="AA2177" s="344"/>
      <c r="AB2177" s="344"/>
      <c r="AC2177" s="344"/>
      <c r="AD2177" s="344"/>
      <c r="AE2177" s="344"/>
      <c r="AF2177" s="344"/>
      <c r="AG2177" s="341">
        <v>1.0</v>
      </c>
      <c r="AH2177" s="344"/>
      <c r="AI2177" s="344"/>
      <c r="AJ2177" s="344"/>
      <c r="AK2177" s="344"/>
      <c r="AL2177" s="344"/>
      <c r="AM2177" s="344"/>
      <c r="AN2177" s="344"/>
      <c r="AO2177" s="344"/>
      <c r="AP2177" s="344"/>
    </row>
    <row r="2178">
      <c r="A2178" s="343">
        <v>43957.0</v>
      </c>
      <c r="B2178" s="344"/>
      <c r="C2178" s="344"/>
      <c r="D2178" s="344"/>
      <c r="E2178" s="344"/>
      <c r="F2178" s="344"/>
      <c r="G2178" s="344"/>
      <c r="H2178" s="342">
        <v>5.0</v>
      </c>
      <c r="I2178" s="344"/>
      <c r="J2178" s="342">
        <v>3.0</v>
      </c>
      <c r="K2178" s="341">
        <v>2.0</v>
      </c>
      <c r="L2178" s="342">
        <v>6.0</v>
      </c>
      <c r="M2178" s="344"/>
      <c r="N2178" s="344"/>
      <c r="O2178" s="344"/>
      <c r="P2178" s="344"/>
      <c r="Q2178" s="344"/>
      <c r="R2178" s="344"/>
      <c r="S2178" s="341">
        <v>1.0</v>
      </c>
      <c r="T2178" s="344"/>
      <c r="U2178" s="344"/>
      <c r="V2178" s="344"/>
      <c r="W2178" s="341">
        <v>3.0</v>
      </c>
      <c r="X2178" s="344"/>
      <c r="Y2178" s="341">
        <v>3.0</v>
      </c>
      <c r="Z2178" s="344"/>
      <c r="AA2178" s="344"/>
      <c r="AB2178" s="344"/>
      <c r="AC2178" s="344"/>
      <c r="AD2178" s="344"/>
      <c r="AE2178" s="344"/>
      <c r="AF2178" s="344"/>
      <c r="AG2178" s="344"/>
      <c r="AH2178" s="344"/>
      <c r="AI2178" s="344"/>
      <c r="AJ2178" s="344"/>
      <c r="AK2178" s="344"/>
      <c r="AL2178" s="344"/>
      <c r="AM2178" s="344"/>
      <c r="AN2178" s="344"/>
      <c r="AO2178" s="344"/>
      <c r="AP2178" s="344"/>
    </row>
    <row r="2179">
      <c r="A2179" s="343">
        <v>43958.0</v>
      </c>
      <c r="B2179" s="344"/>
      <c r="C2179" s="344"/>
      <c r="D2179" s="341">
        <v>15.0</v>
      </c>
      <c r="E2179" s="344"/>
      <c r="F2179" s="344"/>
      <c r="G2179" s="344"/>
      <c r="H2179" s="342">
        <v>9.0</v>
      </c>
      <c r="I2179" s="344"/>
      <c r="J2179" s="371"/>
      <c r="K2179" s="344"/>
      <c r="L2179" s="342">
        <v>10.0</v>
      </c>
      <c r="M2179" s="344"/>
      <c r="N2179" s="344"/>
      <c r="O2179" s="344"/>
      <c r="P2179" s="344"/>
      <c r="Q2179" s="344"/>
      <c r="R2179" s="344"/>
      <c r="S2179" s="344"/>
      <c r="T2179" s="341">
        <v>1.0</v>
      </c>
      <c r="U2179" s="344"/>
      <c r="V2179" s="344"/>
      <c r="W2179" s="344"/>
      <c r="X2179" s="344"/>
      <c r="Y2179" s="344"/>
      <c r="Z2179" s="344"/>
      <c r="AA2179" s="344"/>
      <c r="AB2179" s="344"/>
      <c r="AC2179" s="344"/>
      <c r="AD2179" s="344"/>
      <c r="AE2179" s="344"/>
      <c r="AF2179" s="344"/>
      <c r="AG2179" s="344"/>
      <c r="AH2179" s="344"/>
      <c r="AI2179" s="344"/>
      <c r="AJ2179" s="344"/>
      <c r="AK2179" s="344"/>
      <c r="AL2179" s="344"/>
      <c r="AM2179" s="344"/>
      <c r="AN2179" s="344"/>
      <c r="AO2179" s="344"/>
      <c r="AP2179" s="344"/>
    </row>
    <row r="2180">
      <c r="A2180" s="343">
        <v>43959.0</v>
      </c>
      <c r="B2180" s="344"/>
      <c r="C2180" s="344"/>
      <c r="D2180" s="344"/>
      <c r="E2180" s="344"/>
      <c r="F2180" s="344"/>
      <c r="G2180" s="344"/>
      <c r="H2180" s="342">
        <v>1.0</v>
      </c>
      <c r="I2180" s="344"/>
      <c r="J2180" s="342">
        <v>2.0</v>
      </c>
      <c r="K2180" s="341">
        <v>1.0</v>
      </c>
      <c r="L2180" s="342">
        <v>5.0</v>
      </c>
      <c r="M2180" s="344"/>
      <c r="N2180" s="344"/>
      <c r="O2180" s="344"/>
      <c r="P2180" s="344"/>
      <c r="Q2180" s="344"/>
      <c r="R2180" s="344"/>
      <c r="S2180" s="344"/>
      <c r="T2180" s="344"/>
      <c r="U2180" s="341">
        <v>1.0</v>
      </c>
      <c r="V2180" s="344"/>
      <c r="W2180" s="344"/>
      <c r="X2180" s="344"/>
      <c r="Y2180" s="341">
        <v>1.0</v>
      </c>
      <c r="Z2180" s="344"/>
      <c r="AA2180" s="344"/>
      <c r="AB2180" s="344"/>
      <c r="AC2180" s="344"/>
      <c r="AD2180" s="341">
        <v>2.0</v>
      </c>
      <c r="AE2180" s="344"/>
      <c r="AF2180" s="344"/>
      <c r="AG2180" s="344"/>
      <c r="AH2180" s="344"/>
      <c r="AI2180" s="344"/>
      <c r="AJ2180" s="344"/>
      <c r="AK2180" s="344"/>
      <c r="AL2180" s="344"/>
      <c r="AM2180" s="344"/>
      <c r="AN2180" s="344"/>
      <c r="AO2180" s="344"/>
      <c r="AP2180" s="344"/>
    </row>
    <row r="2181">
      <c r="A2181" s="343">
        <v>43960.0</v>
      </c>
      <c r="B2181" s="344"/>
      <c r="C2181" s="344"/>
      <c r="D2181" s="344"/>
      <c r="E2181" s="344"/>
      <c r="F2181" s="344"/>
      <c r="G2181" s="344"/>
      <c r="H2181" s="342">
        <v>3.0</v>
      </c>
      <c r="I2181" s="344"/>
      <c r="J2181" s="342">
        <v>3.0</v>
      </c>
      <c r="K2181" s="341">
        <v>1.0</v>
      </c>
      <c r="L2181" s="342">
        <v>3.0</v>
      </c>
      <c r="M2181" s="344"/>
      <c r="N2181" s="344"/>
      <c r="O2181" s="344"/>
      <c r="P2181" s="344"/>
      <c r="Q2181" s="344"/>
      <c r="R2181" s="344"/>
      <c r="S2181" s="341">
        <v>1.0</v>
      </c>
      <c r="T2181" s="344"/>
      <c r="U2181" s="344"/>
      <c r="V2181" s="344"/>
      <c r="W2181" s="341">
        <v>5.0</v>
      </c>
      <c r="X2181" s="344"/>
      <c r="Y2181" s="344"/>
      <c r="Z2181" s="344"/>
      <c r="AA2181" s="344"/>
      <c r="AB2181" s="344"/>
      <c r="AC2181" s="344"/>
      <c r="AD2181" s="344"/>
      <c r="AE2181" s="344"/>
      <c r="AF2181" s="344"/>
      <c r="AG2181" s="344"/>
      <c r="AH2181" s="344"/>
      <c r="AI2181" s="344"/>
      <c r="AJ2181" s="344"/>
      <c r="AK2181" s="344"/>
      <c r="AL2181" s="344"/>
      <c r="AM2181" s="344"/>
      <c r="AN2181" s="344"/>
      <c r="AO2181" s="344"/>
      <c r="AP2181" s="344"/>
    </row>
    <row r="2182">
      <c r="A2182" s="343">
        <v>43961.0</v>
      </c>
      <c r="B2182" s="344"/>
      <c r="C2182" s="344"/>
      <c r="D2182" s="344"/>
      <c r="E2182" s="344"/>
      <c r="F2182" s="344"/>
      <c r="G2182" s="344"/>
      <c r="H2182" s="342">
        <v>7.0</v>
      </c>
      <c r="I2182" s="344"/>
      <c r="J2182" s="371"/>
      <c r="K2182" s="344"/>
      <c r="L2182" s="342">
        <v>2.0</v>
      </c>
      <c r="M2182" s="344"/>
      <c r="N2182" s="344"/>
      <c r="O2182" s="344"/>
      <c r="P2182" s="344"/>
      <c r="Q2182" s="344"/>
      <c r="R2182" s="341">
        <v>1.0</v>
      </c>
      <c r="S2182" s="344"/>
      <c r="T2182" s="341">
        <v>3.0</v>
      </c>
      <c r="U2182" s="344"/>
      <c r="V2182" s="344"/>
      <c r="W2182" s="344"/>
      <c r="X2182" s="344"/>
      <c r="Y2182" s="341">
        <v>1.0</v>
      </c>
      <c r="Z2182" s="344"/>
      <c r="AA2182" s="344"/>
      <c r="AB2182" s="344"/>
      <c r="AC2182" s="344"/>
      <c r="AD2182" s="344"/>
      <c r="AE2182" s="344"/>
      <c r="AF2182" s="344"/>
      <c r="AG2182" s="344"/>
      <c r="AH2182" s="344"/>
      <c r="AI2182" s="344"/>
      <c r="AJ2182" s="344"/>
      <c r="AK2182" s="344"/>
      <c r="AL2182" s="344"/>
      <c r="AM2182" s="344"/>
      <c r="AN2182" s="344"/>
      <c r="AO2182" s="344"/>
      <c r="AP2182" s="344"/>
    </row>
    <row r="2183">
      <c r="A2183" s="343">
        <v>43962.0</v>
      </c>
      <c r="B2183" s="344"/>
      <c r="C2183" s="344"/>
      <c r="D2183" s="344"/>
      <c r="E2183" s="344"/>
      <c r="F2183" s="344"/>
      <c r="G2183" s="344"/>
      <c r="H2183" s="342">
        <v>7.0</v>
      </c>
      <c r="I2183" s="344"/>
      <c r="J2183" s="371"/>
      <c r="K2183" s="344"/>
      <c r="L2183" s="342">
        <v>6.0</v>
      </c>
      <c r="M2183" s="344"/>
      <c r="N2183" s="344"/>
      <c r="O2183" s="344"/>
      <c r="P2183" s="344"/>
      <c r="Q2183" s="344"/>
      <c r="R2183" s="344"/>
      <c r="S2183" s="344"/>
      <c r="T2183" s="344"/>
      <c r="U2183" s="344"/>
      <c r="V2183" s="344"/>
      <c r="W2183" s="341">
        <v>3.0</v>
      </c>
      <c r="X2183" s="344"/>
      <c r="Y2183" s="341">
        <v>2.0</v>
      </c>
      <c r="Z2183" s="344"/>
      <c r="AA2183" s="344"/>
      <c r="AB2183" s="344"/>
      <c r="AC2183" s="344"/>
      <c r="AD2183" s="344"/>
      <c r="AE2183" s="344"/>
      <c r="AF2183" s="344"/>
      <c r="AG2183" s="344"/>
      <c r="AH2183" s="344"/>
      <c r="AI2183" s="344"/>
      <c r="AJ2183" s="344"/>
      <c r="AK2183" s="344"/>
      <c r="AL2183" s="344"/>
      <c r="AM2183" s="344"/>
      <c r="AN2183" s="344"/>
      <c r="AO2183" s="344"/>
      <c r="AP2183" s="344"/>
    </row>
    <row r="2184">
      <c r="A2184" s="343">
        <v>43963.0</v>
      </c>
      <c r="B2184" s="344"/>
      <c r="C2184" s="344"/>
      <c r="D2184" s="344"/>
      <c r="E2184" s="344"/>
      <c r="F2184" s="344"/>
      <c r="G2184" s="344"/>
      <c r="H2184" s="342">
        <v>2.0</v>
      </c>
      <c r="I2184" s="344"/>
      <c r="J2184" s="342">
        <v>3.0</v>
      </c>
      <c r="K2184" s="344"/>
      <c r="L2184" s="342">
        <v>6.0</v>
      </c>
      <c r="M2184" s="344"/>
      <c r="N2184" s="341">
        <v>1.0</v>
      </c>
      <c r="O2184" s="344"/>
      <c r="P2184" s="344"/>
      <c r="Q2184" s="344"/>
      <c r="R2184" s="344"/>
      <c r="S2184" s="344"/>
      <c r="T2184" s="344"/>
      <c r="U2184" s="341">
        <v>1.0</v>
      </c>
      <c r="V2184" s="341">
        <v>1.0</v>
      </c>
      <c r="W2184" s="344"/>
      <c r="X2184" s="344"/>
      <c r="Y2184" s="344"/>
      <c r="Z2184" s="344"/>
      <c r="AA2184" s="344"/>
      <c r="AB2184" s="344"/>
      <c r="AC2184" s="344"/>
      <c r="AD2184" s="341">
        <v>2.0</v>
      </c>
      <c r="AE2184" s="344"/>
      <c r="AF2184" s="344"/>
      <c r="AG2184" s="344"/>
      <c r="AH2184" s="344"/>
      <c r="AI2184" s="344"/>
      <c r="AJ2184" s="344"/>
      <c r="AK2184" s="344"/>
      <c r="AL2184" s="344"/>
      <c r="AM2184" s="344"/>
      <c r="AN2184" s="344"/>
      <c r="AO2184" s="344"/>
      <c r="AP2184" s="344"/>
    </row>
    <row r="2185">
      <c r="A2185" s="343">
        <v>43964.0</v>
      </c>
      <c r="B2185" s="344"/>
      <c r="C2185" s="344"/>
      <c r="D2185" s="341">
        <v>1.0</v>
      </c>
      <c r="E2185" s="344"/>
      <c r="F2185" s="344"/>
      <c r="G2185" s="344"/>
      <c r="H2185" s="342">
        <v>6.0</v>
      </c>
      <c r="I2185" s="344"/>
      <c r="J2185" s="371"/>
      <c r="K2185" s="344"/>
      <c r="L2185" s="342">
        <v>8.0</v>
      </c>
      <c r="M2185" s="344"/>
      <c r="N2185" s="344"/>
      <c r="O2185" s="344"/>
      <c r="P2185" s="344"/>
      <c r="Q2185" s="344"/>
      <c r="R2185" s="344"/>
      <c r="S2185" s="341">
        <v>1.0</v>
      </c>
      <c r="T2185" s="344"/>
      <c r="U2185" s="341">
        <v>1.0</v>
      </c>
      <c r="V2185" s="344"/>
      <c r="W2185" s="344"/>
      <c r="X2185" s="341">
        <v>1.0</v>
      </c>
      <c r="Y2185" s="344"/>
      <c r="Z2185" s="344"/>
      <c r="AA2185" s="344"/>
      <c r="AB2185" s="344"/>
      <c r="AC2185" s="341">
        <v>3.0</v>
      </c>
      <c r="AD2185" s="344"/>
      <c r="AE2185" s="344"/>
      <c r="AF2185" s="344"/>
      <c r="AG2185" s="344"/>
      <c r="AH2185" s="344"/>
      <c r="AI2185" s="344"/>
      <c r="AJ2185" s="344"/>
      <c r="AK2185" s="344"/>
      <c r="AL2185" s="344"/>
      <c r="AM2185" s="344"/>
      <c r="AN2185" s="344"/>
      <c r="AO2185" s="344"/>
      <c r="AP2185" s="344"/>
    </row>
    <row r="2186">
      <c r="A2186" s="343">
        <v>43965.0</v>
      </c>
      <c r="B2186" s="344"/>
      <c r="C2186" s="344"/>
      <c r="D2186" s="344"/>
      <c r="E2186" s="344"/>
      <c r="F2186" s="341">
        <v>1.0</v>
      </c>
      <c r="G2186" s="344"/>
      <c r="H2186" s="342">
        <v>3.0</v>
      </c>
      <c r="I2186" s="344"/>
      <c r="J2186" s="342">
        <v>1.0</v>
      </c>
      <c r="K2186" s="344"/>
      <c r="L2186" s="342">
        <v>4.0</v>
      </c>
      <c r="M2186" s="344"/>
      <c r="N2186" s="344"/>
      <c r="O2186" s="344"/>
      <c r="P2186" s="344"/>
      <c r="Q2186" s="344"/>
      <c r="R2186" s="344"/>
      <c r="S2186" s="344"/>
      <c r="T2186" s="344"/>
      <c r="U2186" s="341">
        <v>2.0</v>
      </c>
      <c r="V2186" s="344"/>
      <c r="W2186" s="344"/>
      <c r="X2186" s="344"/>
      <c r="Y2186" s="341">
        <v>2.0</v>
      </c>
      <c r="Z2186" s="341">
        <v>1.0</v>
      </c>
      <c r="AA2186" s="344"/>
      <c r="AB2186" s="344"/>
      <c r="AC2186" s="344"/>
      <c r="AD2186" s="344"/>
      <c r="AE2186" s="344"/>
      <c r="AF2186" s="344"/>
      <c r="AG2186" s="344"/>
      <c r="AH2186" s="341">
        <v>1.0</v>
      </c>
      <c r="AI2186" s="344"/>
      <c r="AJ2186" s="344"/>
      <c r="AK2186" s="344"/>
      <c r="AL2186" s="344"/>
      <c r="AM2186" s="344"/>
      <c r="AN2186" s="344"/>
      <c r="AO2186" s="344"/>
      <c r="AP2186" s="344"/>
    </row>
    <row r="2187">
      <c r="A2187" s="343">
        <v>43966.0</v>
      </c>
      <c r="B2187" s="344"/>
      <c r="C2187" s="344"/>
      <c r="D2187" s="341">
        <v>3.0</v>
      </c>
      <c r="E2187" s="341"/>
      <c r="F2187" s="344"/>
      <c r="G2187" s="344"/>
      <c r="H2187" s="342">
        <v>8.0</v>
      </c>
      <c r="I2187" s="344"/>
      <c r="J2187" s="342">
        <v>1.0</v>
      </c>
      <c r="K2187" s="341">
        <v>4.0</v>
      </c>
      <c r="L2187" s="342">
        <v>11.0</v>
      </c>
      <c r="M2187" s="344"/>
      <c r="N2187" s="344"/>
      <c r="O2187" s="341">
        <v>4.0</v>
      </c>
      <c r="P2187" s="344"/>
      <c r="Q2187" s="344"/>
      <c r="R2187" s="344"/>
      <c r="S2187" s="344"/>
      <c r="T2187" s="344"/>
      <c r="U2187" s="344"/>
      <c r="V2187" s="344"/>
      <c r="W2187" s="344"/>
      <c r="X2187" s="341">
        <v>2.0</v>
      </c>
      <c r="Y2187" s="344"/>
      <c r="Z2187" s="344"/>
      <c r="AA2187" s="344"/>
      <c r="AB2187" s="344"/>
      <c r="AC2187" s="344"/>
      <c r="AD2187" s="344"/>
      <c r="AE2187" s="344"/>
      <c r="AF2187" s="344"/>
      <c r="AG2187" s="344"/>
      <c r="AH2187" s="344"/>
      <c r="AI2187" s="344"/>
      <c r="AJ2187" s="344"/>
      <c r="AK2187" s="344"/>
      <c r="AL2187" s="344"/>
      <c r="AM2187" s="344"/>
      <c r="AN2187" s="344"/>
      <c r="AO2187" s="344"/>
      <c r="AP2187" s="344"/>
    </row>
    <row r="2188">
      <c r="A2188" s="343">
        <v>43967.0</v>
      </c>
      <c r="B2188" s="344"/>
      <c r="C2188" s="344"/>
      <c r="D2188" s="341">
        <v>1.0</v>
      </c>
      <c r="E2188" s="344"/>
      <c r="F2188" s="344"/>
      <c r="G2188" s="341">
        <v>1.0</v>
      </c>
      <c r="H2188" s="371"/>
      <c r="I2188" s="344"/>
      <c r="J2188" s="371"/>
      <c r="K2188" s="344"/>
      <c r="L2188" s="342">
        <v>5.0</v>
      </c>
      <c r="M2188" s="344"/>
      <c r="N2188" s="344"/>
      <c r="O2188" s="344"/>
      <c r="P2188" s="344"/>
      <c r="Q2188" s="344"/>
      <c r="R2188" s="344"/>
      <c r="S2188" s="344"/>
      <c r="T2188" s="341">
        <v>2.0</v>
      </c>
      <c r="U2188" s="341">
        <v>1.0</v>
      </c>
      <c r="V2188" s="341">
        <v>1.0</v>
      </c>
      <c r="W2188" s="344"/>
      <c r="X2188" s="344"/>
      <c r="Y2188" s="341">
        <v>1.0</v>
      </c>
      <c r="Z2188" s="344"/>
      <c r="AA2188" s="344"/>
      <c r="AB2188" s="344"/>
      <c r="AC2188" s="341">
        <v>1.0</v>
      </c>
      <c r="AD2188" s="344"/>
      <c r="AE2188" s="344"/>
      <c r="AF2188" s="344"/>
      <c r="AG2188" s="344"/>
      <c r="AH2188" s="344"/>
      <c r="AI2188" s="344"/>
      <c r="AJ2188" s="344"/>
      <c r="AK2188" s="344"/>
      <c r="AL2188" s="344"/>
      <c r="AM2188" s="344"/>
      <c r="AN2188" s="344"/>
      <c r="AO2188" s="344"/>
      <c r="AP2188" s="344"/>
    </row>
    <row r="2189">
      <c r="A2189" s="343">
        <v>43968.0</v>
      </c>
      <c r="B2189" s="344"/>
      <c r="C2189" s="344"/>
      <c r="D2189" s="344"/>
      <c r="E2189" s="344"/>
      <c r="F2189" s="344"/>
      <c r="G2189" s="344"/>
      <c r="H2189" s="342">
        <v>3.0</v>
      </c>
      <c r="I2189" s="344"/>
      <c r="J2189" s="342">
        <v>10.0</v>
      </c>
      <c r="K2189" s="344"/>
      <c r="L2189" s="342">
        <v>11.0</v>
      </c>
      <c r="M2189" s="341">
        <v>1.0</v>
      </c>
      <c r="N2189" s="344"/>
      <c r="O2189" s="344"/>
      <c r="P2189" s="341">
        <v>27.0</v>
      </c>
      <c r="Q2189" s="344"/>
      <c r="R2189" s="344"/>
      <c r="S2189" s="344"/>
      <c r="T2189" s="344"/>
      <c r="U2189" s="344"/>
      <c r="V2189" s="341">
        <v>1.0</v>
      </c>
      <c r="W2189" s="341">
        <v>2.0</v>
      </c>
      <c r="X2189" s="344"/>
      <c r="Y2189" s="341">
        <v>1.0</v>
      </c>
      <c r="Z2189" s="344"/>
      <c r="AA2189" s="344"/>
      <c r="AB2189" s="344"/>
      <c r="AC2189" s="344"/>
      <c r="AD2189" s="341">
        <v>2.0</v>
      </c>
      <c r="AE2189" s="344"/>
      <c r="AF2189" s="344"/>
      <c r="AG2189" s="344"/>
      <c r="AH2189" s="344"/>
      <c r="AI2189" s="341">
        <v>1.0</v>
      </c>
      <c r="AJ2189" s="344"/>
      <c r="AK2189" s="344"/>
      <c r="AL2189" s="344"/>
      <c r="AM2189" s="344"/>
      <c r="AN2189" s="344"/>
      <c r="AO2189" s="344"/>
      <c r="AP2189" s="344"/>
    </row>
    <row r="2190">
      <c r="A2190" s="343">
        <v>43969.0</v>
      </c>
      <c r="B2190" s="344"/>
      <c r="C2190" s="344"/>
      <c r="D2190" s="341">
        <v>1.0</v>
      </c>
      <c r="E2190" s="344"/>
      <c r="F2190" s="344"/>
      <c r="G2190" s="344"/>
      <c r="H2190" s="342"/>
      <c r="I2190" s="344"/>
      <c r="J2190" s="342">
        <v>13.0</v>
      </c>
      <c r="K2190" s="344"/>
      <c r="L2190" s="342">
        <v>15.0</v>
      </c>
      <c r="M2190" s="344"/>
      <c r="N2190" s="344"/>
      <c r="O2190" s="344"/>
      <c r="P2190" s="341">
        <v>8.0</v>
      </c>
      <c r="Q2190" s="344"/>
      <c r="R2190" s="344"/>
      <c r="S2190" s="344"/>
      <c r="T2190" s="341">
        <v>2.0</v>
      </c>
      <c r="U2190" s="344"/>
      <c r="V2190" s="344"/>
      <c r="W2190" s="341">
        <v>1.0</v>
      </c>
      <c r="X2190" s="344"/>
      <c r="Y2190" s="341">
        <v>2.0</v>
      </c>
      <c r="Z2190" s="344"/>
      <c r="AA2190" s="341">
        <v>1.0</v>
      </c>
      <c r="AB2190" s="344"/>
      <c r="AC2190" s="344"/>
      <c r="AD2190" s="344"/>
      <c r="AE2190" s="344"/>
      <c r="AF2190" s="344"/>
      <c r="AG2190" s="344"/>
      <c r="AH2190" s="344"/>
      <c r="AI2190" s="344"/>
      <c r="AJ2190" s="344"/>
      <c r="AK2190" s="344"/>
      <c r="AL2190" s="344"/>
      <c r="AM2190" s="344"/>
      <c r="AN2190" s="344"/>
      <c r="AO2190" s="344"/>
      <c r="AP2190" s="344"/>
    </row>
    <row r="2191">
      <c r="A2191" s="343">
        <v>43970.0</v>
      </c>
      <c r="B2191" s="344"/>
      <c r="C2191" s="344"/>
      <c r="D2191" s="344"/>
      <c r="E2191" s="344"/>
      <c r="F2191" s="344"/>
      <c r="G2191" s="344"/>
      <c r="H2191" s="342">
        <v>7.0</v>
      </c>
      <c r="I2191" s="344"/>
      <c r="J2191" s="342">
        <v>1.0</v>
      </c>
      <c r="K2191" s="344"/>
      <c r="L2191" s="342">
        <v>13.0</v>
      </c>
      <c r="M2191" s="344"/>
      <c r="N2191" s="344"/>
      <c r="O2191" s="344"/>
      <c r="P2191" s="341">
        <v>3.0</v>
      </c>
      <c r="Q2191" s="344"/>
      <c r="R2191" s="344"/>
      <c r="S2191" s="344"/>
      <c r="T2191" s="341">
        <v>5.0</v>
      </c>
      <c r="U2191" s="344"/>
      <c r="V2191" s="344"/>
      <c r="W2191" s="341">
        <v>1.0</v>
      </c>
      <c r="X2191" s="344"/>
      <c r="Y2191" s="344"/>
      <c r="Z2191" s="344"/>
      <c r="AA2191" s="344"/>
      <c r="AB2191" s="344"/>
      <c r="AC2191" s="344"/>
      <c r="AD2191" s="344"/>
      <c r="AE2191" s="344"/>
      <c r="AF2191" s="344"/>
      <c r="AG2191" s="344"/>
      <c r="AH2191" s="344"/>
      <c r="AI2191" s="344"/>
      <c r="AJ2191" s="344"/>
      <c r="AK2191" s="344"/>
      <c r="AL2191" s="344"/>
      <c r="AM2191" s="344"/>
      <c r="AN2191" s="344"/>
      <c r="AO2191" s="344"/>
      <c r="AP2191" s="344"/>
    </row>
    <row r="2192">
      <c r="A2192" s="343">
        <v>43971.0</v>
      </c>
      <c r="B2192" s="344"/>
      <c r="C2192" s="344"/>
      <c r="D2192" s="341"/>
      <c r="E2192" s="344"/>
      <c r="F2192" s="344"/>
      <c r="G2192" s="344"/>
      <c r="H2192" s="342">
        <v>2.0</v>
      </c>
      <c r="I2192" s="344"/>
      <c r="J2192" s="371"/>
      <c r="K2192" s="344"/>
      <c r="L2192" s="342">
        <v>6.0</v>
      </c>
      <c r="M2192" s="344"/>
      <c r="N2192" s="344"/>
      <c r="O2192" s="344"/>
      <c r="P2192" s="341">
        <v>5.0</v>
      </c>
      <c r="Q2192" s="344"/>
      <c r="R2192" s="341">
        <v>1.0</v>
      </c>
      <c r="S2192" s="344"/>
      <c r="T2192" s="341">
        <v>1.0</v>
      </c>
      <c r="U2192" s="341">
        <v>1.0</v>
      </c>
      <c r="V2192" s="341">
        <v>1.0</v>
      </c>
      <c r="W2192" s="341">
        <v>2.0</v>
      </c>
      <c r="X2192" s="344"/>
      <c r="Y2192" s="341">
        <v>1.0</v>
      </c>
      <c r="Z2192" s="344"/>
      <c r="AA2192" s="344"/>
      <c r="AB2192" s="344"/>
      <c r="AC2192" s="344"/>
      <c r="AD2192" s="341">
        <v>1.0</v>
      </c>
      <c r="AE2192" s="344"/>
      <c r="AF2192" s="344"/>
      <c r="AG2192" s="344"/>
      <c r="AH2192" s="344"/>
      <c r="AI2192" s="344"/>
      <c r="AJ2192" s="344"/>
      <c r="AK2192" s="344"/>
      <c r="AL2192" s="344"/>
      <c r="AM2192" s="344"/>
      <c r="AN2192" s="344"/>
      <c r="AO2192" s="344"/>
      <c r="AP2192" s="344"/>
    </row>
    <row r="2193">
      <c r="A2193" s="343">
        <v>43972.0</v>
      </c>
      <c r="B2193" s="344"/>
      <c r="C2193" s="344"/>
      <c r="D2193" s="341">
        <v>3.0</v>
      </c>
      <c r="E2193" s="344"/>
      <c r="F2193" s="344"/>
      <c r="G2193" s="344"/>
      <c r="H2193" s="342">
        <v>9.0</v>
      </c>
      <c r="I2193" s="344"/>
      <c r="J2193" s="371"/>
      <c r="K2193" s="344"/>
      <c r="L2193" s="342">
        <v>13.0</v>
      </c>
      <c r="M2193" s="344"/>
      <c r="N2193" s="344"/>
      <c r="O2193" s="344"/>
      <c r="P2193" s="341">
        <v>2.0</v>
      </c>
      <c r="Q2193" s="344"/>
      <c r="R2193" s="344"/>
      <c r="S2193" s="344"/>
      <c r="T2193" s="341">
        <v>2.0</v>
      </c>
      <c r="U2193" s="341"/>
      <c r="V2193" s="341">
        <v>3.0</v>
      </c>
      <c r="W2193" s="341">
        <v>1.0</v>
      </c>
      <c r="X2193" s="344"/>
      <c r="Y2193" s="341">
        <v>3.0</v>
      </c>
      <c r="Z2193" s="344"/>
      <c r="AA2193" s="344"/>
      <c r="AB2193" s="344"/>
      <c r="AC2193" s="344"/>
      <c r="AD2193" s="344"/>
      <c r="AE2193" s="344"/>
      <c r="AF2193" s="344"/>
      <c r="AG2193" s="344"/>
      <c r="AH2193" s="344"/>
      <c r="AI2193" s="344"/>
      <c r="AJ2193" s="344"/>
      <c r="AK2193" s="344"/>
      <c r="AL2193" s="344"/>
      <c r="AM2193" s="344"/>
      <c r="AN2193" s="344"/>
      <c r="AO2193" s="344"/>
      <c r="AP2193" s="344"/>
    </row>
    <row r="2194">
      <c r="A2194" s="343">
        <v>43973.0</v>
      </c>
      <c r="B2194" s="344"/>
      <c r="C2194" s="344"/>
      <c r="D2194" s="341">
        <v>1.0</v>
      </c>
      <c r="E2194" s="344"/>
      <c r="F2194" s="344"/>
      <c r="G2194" s="344"/>
      <c r="H2194" s="342">
        <v>18.0</v>
      </c>
      <c r="I2194" s="344"/>
      <c r="J2194" s="342">
        <v>1.0</v>
      </c>
      <c r="K2194" s="344"/>
      <c r="L2194" s="342">
        <v>15.0</v>
      </c>
      <c r="M2194" s="344"/>
      <c r="N2194" s="344"/>
      <c r="O2194" s="341">
        <v>4.0</v>
      </c>
      <c r="P2194" s="341">
        <v>3.0</v>
      </c>
      <c r="Q2194" s="344"/>
      <c r="R2194" s="344"/>
      <c r="S2194" s="344"/>
      <c r="T2194" s="341">
        <v>1.0</v>
      </c>
      <c r="U2194" s="344"/>
      <c r="V2194" s="341">
        <v>1.0</v>
      </c>
      <c r="W2194" s="341">
        <v>1.0</v>
      </c>
      <c r="X2194" s="344"/>
      <c r="Y2194" s="341">
        <v>2.0</v>
      </c>
      <c r="Z2194" s="344"/>
      <c r="AA2194" s="341">
        <v>1.0</v>
      </c>
      <c r="AB2194" s="344"/>
      <c r="AC2194" s="344"/>
      <c r="AD2194" s="344"/>
      <c r="AE2194" s="344"/>
      <c r="AF2194" s="344"/>
      <c r="AG2194" s="344"/>
      <c r="AH2194" s="344"/>
      <c r="AI2194" s="344"/>
      <c r="AJ2194" s="344"/>
      <c r="AK2194" s="344"/>
      <c r="AL2194" s="344"/>
      <c r="AM2194" s="344"/>
      <c r="AN2194" s="344"/>
      <c r="AO2194" s="344"/>
      <c r="AP2194" s="344"/>
    </row>
    <row r="2195">
      <c r="A2195" s="343">
        <v>43974.0</v>
      </c>
      <c r="B2195" s="344"/>
      <c r="C2195" s="344"/>
      <c r="D2195" s="344"/>
      <c r="E2195" s="344"/>
      <c r="F2195" s="344"/>
      <c r="G2195" s="344"/>
      <c r="H2195" s="342">
        <v>1.0</v>
      </c>
      <c r="I2195" s="344"/>
      <c r="J2195" s="342">
        <v>2.0</v>
      </c>
      <c r="K2195" s="344"/>
      <c r="L2195" s="342">
        <v>15.0</v>
      </c>
      <c r="M2195" s="344"/>
      <c r="N2195" s="344"/>
      <c r="O2195" s="344"/>
      <c r="P2195" s="341">
        <v>1.0</v>
      </c>
      <c r="Q2195" s="344"/>
      <c r="R2195" s="344"/>
      <c r="S2195" s="341">
        <v>1.0</v>
      </c>
      <c r="T2195" s="341">
        <v>1.0</v>
      </c>
      <c r="U2195" s="341">
        <v>1.0</v>
      </c>
      <c r="V2195" s="341">
        <v>2.0</v>
      </c>
      <c r="W2195" s="344"/>
      <c r="X2195" s="344"/>
      <c r="Y2195" s="344"/>
      <c r="Z2195" s="344"/>
      <c r="AA2195" s="344"/>
      <c r="AB2195" s="344"/>
      <c r="AC2195" s="344"/>
      <c r="AD2195" s="344"/>
      <c r="AE2195" s="341">
        <v>1.0</v>
      </c>
      <c r="AF2195" s="344"/>
      <c r="AG2195" s="344"/>
      <c r="AH2195" s="344"/>
      <c r="AI2195" s="344"/>
      <c r="AJ2195" s="344"/>
      <c r="AK2195" s="344"/>
      <c r="AL2195" s="344"/>
      <c r="AM2195" s="344"/>
      <c r="AN2195" s="344"/>
      <c r="AO2195" s="344"/>
      <c r="AP2195" s="344"/>
    </row>
    <row r="2196">
      <c r="A2196" s="343">
        <v>43975.0</v>
      </c>
      <c r="B2196" s="344"/>
      <c r="C2196" s="344"/>
      <c r="D2196" s="344"/>
      <c r="E2196" s="344"/>
      <c r="F2196" s="344"/>
      <c r="G2196" s="344"/>
      <c r="H2196" s="371"/>
      <c r="I2196" s="344"/>
      <c r="J2196" s="342">
        <v>1.0</v>
      </c>
      <c r="K2196" s="344"/>
      <c r="L2196" s="342">
        <v>12.0</v>
      </c>
      <c r="M2196" s="344"/>
      <c r="N2196" s="344"/>
      <c r="O2196" s="344"/>
      <c r="P2196" s="341">
        <v>1.0</v>
      </c>
      <c r="Q2196" s="344"/>
      <c r="R2196" s="344"/>
      <c r="S2196" s="344"/>
      <c r="T2196" s="341">
        <v>2.0</v>
      </c>
      <c r="U2196" s="344"/>
      <c r="V2196" s="341">
        <v>1.0</v>
      </c>
      <c r="W2196" s="341">
        <v>1.0</v>
      </c>
      <c r="X2196" s="344"/>
      <c r="Y2196" s="341">
        <v>2.0</v>
      </c>
      <c r="Z2196" s="344"/>
      <c r="AA2196" s="344"/>
      <c r="AB2196" s="344"/>
      <c r="AC2196" s="341">
        <v>1.0</v>
      </c>
      <c r="AD2196" s="344"/>
      <c r="AE2196" s="344"/>
      <c r="AF2196" s="344"/>
      <c r="AG2196" s="344"/>
      <c r="AH2196" s="344"/>
      <c r="AI2196" s="344"/>
      <c r="AJ2196" s="344"/>
      <c r="AK2196" s="344"/>
      <c r="AL2196" s="344"/>
      <c r="AM2196" s="344"/>
      <c r="AN2196" s="344"/>
      <c r="AO2196" s="344"/>
      <c r="AP2196" s="344"/>
    </row>
    <row r="2197">
      <c r="A2197" s="343">
        <v>43976.0</v>
      </c>
      <c r="B2197" s="344"/>
      <c r="C2197" s="344"/>
      <c r="D2197" s="344"/>
      <c r="E2197" s="344"/>
      <c r="F2197" s="344"/>
      <c r="G2197" s="344"/>
      <c r="H2197" s="371"/>
      <c r="I2197" s="344"/>
      <c r="J2197" s="371"/>
      <c r="K2197" s="344"/>
      <c r="L2197" s="342">
        <v>9.0</v>
      </c>
      <c r="M2197" s="344"/>
      <c r="N2197" s="344"/>
      <c r="O2197" s="341">
        <v>2.0</v>
      </c>
      <c r="P2197" s="341">
        <v>2.0</v>
      </c>
      <c r="Q2197" s="344"/>
      <c r="R2197" s="344"/>
      <c r="S2197" s="344"/>
      <c r="T2197" s="344"/>
      <c r="U2197" s="344"/>
      <c r="V2197" s="341">
        <v>3.0</v>
      </c>
      <c r="W2197" s="344"/>
      <c r="X2197" s="344"/>
      <c r="Y2197" s="341">
        <v>3.0</v>
      </c>
      <c r="Z2197" s="344"/>
      <c r="AA2197" s="344"/>
      <c r="AB2197" s="344"/>
      <c r="AC2197" s="344"/>
      <c r="AD2197" s="344"/>
      <c r="AE2197" s="344"/>
      <c r="AF2197" s="344"/>
      <c r="AG2197" s="344"/>
      <c r="AH2197" s="344"/>
      <c r="AI2197" s="344"/>
      <c r="AJ2197" s="344"/>
      <c r="AK2197" s="344"/>
      <c r="AL2197" s="344"/>
      <c r="AM2197" s="344"/>
      <c r="AN2197" s="344"/>
      <c r="AO2197" s="344"/>
      <c r="AP2197" s="344"/>
    </row>
    <row r="2198">
      <c r="A2198" s="343">
        <v>43977.0</v>
      </c>
      <c r="B2198" s="344"/>
      <c r="C2198" s="344"/>
      <c r="D2198" s="344"/>
      <c r="E2198" s="344"/>
      <c r="F2198" s="344"/>
      <c r="G2198" s="344"/>
      <c r="H2198" s="342"/>
      <c r="I2198" s="344"/>
      <c r="J2198" s="342">
        <v>9.0</v>
      </c>
      <c r="K2198" s="344"/>
      <c r="L2198" s="342">
        <v>9.0</v>
      </c>
      <c r="M2198" s="344"/>
      <c r="N2198" s="344"/>
      <c r="O2198" s="344"/>
      <c r="P2198" s="341">
        <v>2.0</v>
      </c>
      <c r="Q2198" s="344"/>
      <c r="R2198" s="344"/>
      <c r="S2198" s="344"/>
      <c r="T2198" s="344"/>
      <c r="U2198" s="344"/>
      <c r="V2198" s="341">
        <v>4.0</v>
      </c>
      <c r="W2198" s="344"/>
      <c r="X2198" s="344"/>
      <c r="Y2198" s="341">
        <v>2.0</v>
      </c>
      <c r="Z2198" s="344"/>
      <c r="AA2198" s="341">
        <v>1.0</v>
      </c>
      <c r="AB2198" s="344"/>
      <c r="AC2198" s="344"/>
      <c r="AD2198" s="344"/>
      <c r="AE2198" s="344"/>
      <c r="AF2198" s="344"/>
      <c r="AG2198" s="344"/>
      <c r="AH2198" s="344"/>
      <c r="AI2198" s="344"/>
      <c r="AJ2198" s="344"/>
      <c r="AK2198" s="344"/>
      <c r="AL2198" s="344"/>
      <c r="AM2198" s="344"/>
      <c r="AN2198" s="344"/>
      <c r="AO2198" s="344"/>
      <c r="AP2198" s="344"/>
    </row>
    <row r="2199">
      <c r="A2199" s="343">
        <v>43978.0</v>
      </c>
      <c r="B2199" s="344"/>
      <c r="C2199" s="344"/>
      <c r="D2199" s="344"/>
      <c r="E2199" s="344"/>
      <c r="F2199" s="344"/>
      <c r="G2199" s="344"/>
      <c r="H2199" s="342">
        <v>8.0</v>
      </c>
      <c r="I2199" s="344"/>
      <c r="J2199" s="342">
        <v>5.0</v>
      </c>
      <c r="K2199" s="344"/>
      <c r="L2199" s="342">
        <v>19.0</v>
      </c>
      <c r="M2199" s="344"/>
      <c r="N2199" s="344"/>
      <c r="O2199" s="344"/>
      <c r="P2199" s="341">
        <v>8.0</v>
      </c>
      <c r="Q2199" s="341">
        <v>1.0</v>
      </c>
      <c r="R2199" s="341">
        <v>1.0</v>
      </c>
      <c r="S2199" s="341">
        <v>1.0</v>
      </c>
      <c r="T2199" s="344"/>
      <c r="U2199" s="341">
        <v>1.0</v>
      </c>
      <c r="V2199" s="341">
        <v>7.0</v>
      </c>
      <c r="W2199" s="341">
        <v>1.0</v>
      </c>
      <c r="X2199" s="344"/>
      <c r="Y2199" s="344"/>
      <c r="Z2199" s="344"/>
      <c r="AA2199" s="341">
        <v>2.0</v>
      </c>
      <c r="AB2199" s="344"/>
      <c r="AC2199" s="341">
        <v>1.0</v>
      </c>
      <c r="AD2199" s="344"/>
      <c r="AE2199" s="344"/>
      <c r="AF2199" s="344"/>
      <c r="AG2199" s="344"/>
      <c r="AH2199" s="344"/>
      <c r="AI2199" s="344"/>
      <c r="AJ2199" s="344"/>
      <c r="AK2199" s="344"/>
      <c r="AL2199" s="344"/>
      <c r="AM2199" s="344"/>
      <c r="AN2199" s="344"/>
      <c r="AO2199" s="344"/>
      <c r="AP2199" s="344"/>
    </row>
    <row r="2200">
      <c r="A2200" s="343">
        <v>43979.0</v>
      </c>
      <c r="B2200" s="344"/>
      <c r="C2200" s="344"/>
      <c r="D2200" s="344"/>
      <c r="E2200" s="344"/>
      <c r="F2200" s="344"/>
      <c r="G2200" s="344"/>
      <c r="H2200" s="371"/>
      <c r="I2200" s="344"/>
      <c r="J2200" s="371"/>
      <c r="K2200" s="344"/>
      <c r="L2200" s="342">
        <v>14.0</v>
      </c>
      <c r="M2200" s="344"/>
      <c r="N2200" s="344"/>
      <c r="O2200" s="344"/>
      <c r="P2200" s="344"/>
      <c r="Q2200" s="344"/>
      <c r="R2200" s="344"/>
      <c r="S2200" s="341">
        <v>1.0</v>
      </c>
      <c r="T2200" s="344"/>
      <c r="U2200" s="344"/>
      <c r="V2200" s="341">
        <v>5.0</v>
      </c>
      <c r="W2200" s="341">
        <v>2.0</v>
      </c>
      <c r="X2200" s="344"/>
      <c r="Y2200" s="344"/>
      <c r="Z2200" s="344"/>
      <c r="AA2200" s="344"/>
      <c r="AB2200" s="344"/>
      <c r="AC2200" s="344"/>
      <c r="AD2200" s="341">
        <v>1.0</v>
      </c>
      <c r="AE2200" s="344"/>
      <c r="AF2200" s="344"/>
      <c r="AG2200" s="344"/>
      <c r="AH2200" s="344"/>
      <c r="AI2200" s="344"/>
      <c r="AJ2200" s="344"/>
      <c r="AK2200" s="344"/>
      <c r="AL2200" s="344"/>
      <c r="AM2200" s="344"/>
      <c r="AN2200" s="344"/>
      <c r="AO2200" s="344"/>
      <c r="AP2200" s="344"/>
    </row>
    <row r="2201">
      <c r="A2201" s="343">
        <v>43980.0</v>
      </c>
      <c r="B2201" s="344"/>
      <c r="C2201" s="344"/>
      <c r="D2201" s="341">
        <v>3.0</v>
      </c>
      <c r="E2201" s="344"/>
      <c r="F2201" s="344"/>
      <c r="G2201" s="344"/>
      <c r="H2201" s="371"/>
      <c r="I2201" s="344"/>
      <c r="J2201" s="371"/>
      <c r="K2201" s="344"/>
      <c r="L2201" s="342">
        <v>11.0</v>
      </c>
      <c r="M2201" s="344"/>
      <c r="N2201" s="344"/>
      <c r="O2201" s="344"/>
      <c r="P2201" s="341">
        <v>1.0</v>
      </c>
      <c r="Q2201" s="344"/>
      <c r="R2201" s="341">
        <v>1.0</v>
      </c>
      <c r="S2201" s="344"/>
      <c r="T2201" s="341">
        <v>2.0</v>
      </c>
      <c r="U2201" s="344"/>
      <c r="V2201" s="341">
        <v>1.0</v>
      </c>
      <c r="W2201" s="344"/>
      <c r="X2201" s="344"/>
      <c r="Y2201" s="341">
        <v>3.0</v>
      </c>
      <c r="Z2201" s="344"/>
      <c r="AA2201" s="344"/>
      <c r="AB2201" s="344"/>
      <c r="AC2201" s="341">
        <v>1.0</v>
      </c>
      <c r="AD2201" s="344"/>
      <c r="AE2201" s="344"/>
      <c r="AF2201" s="344"/>
      <c r="AG2201" s="344"/>
      <c r="AH2201" s="344"/>
      <c r="AI2201" s="341">
        <v>1.0</v>
      </c>
      <c r="AJ2201" s="344"/>
      <c r="AK2201" s="344"/>
      <c r="AL2201" s="344"/>
      <c r="AM2201" s="344"/>
      <c r="AN2201" s="344"/>
      <c r="AO2201" s="344"/>
      <c r="AP2201" s="344"/>
    </row>
    <row r="2202">
      <c r="A2202" s="343">
        <v>43981.0</v>
      </c>
      <c r="B2202" s="344"/>
      <c r="C2202" s="344"/>
      <c r="D2202" s="344"/>
      <c r="E2202" s="344"/>
      <c r="F2202" s="344"/>
      <c r="G2202" s="344"/>
      <c r="H2202" s="342">
        <v>7.0</v>
      </c>
      <c r="I2202" s="344"/>
      <c r="J2202" s="342">
        <v>2.0</v>
      </c>
      <c r="K2202" s="344"/>
      <c r="L2202" s="342">
        <v>27.0</v>
      </c>
      <c r="M2202" s="344"/>
      <c r="N2202" s="344"/>
      <c r="O2202" s="341">
        <v>2.0</v>
      </c>
      <c r="P2202" s="341">
        <v>5.0</v>
      </c>
      <c r="Q2202" s="344"/>
      <c r="R2202" s="344"/>
      <c r="S2202" s="344"/>
      <c r="T2202" s="341">
        <v>4.0</v>
      </c>
      <c r="U2202" s="344"/>
      <c r="V2202" s="344"/>
      <c r="W2202" s="341">
        <v>5.0</v>
      </c>
      <c r="X2202" s="344"/>
      <c r="Y2202" s="341">
        <v>1.0</v>
      </c>
      <c r="Z2202" s="344"/>
      <c r="AA2202" s="344"/>
      <c r="AB2202" s="344"/>
      <c r="AC2202" s="344"/>
      <c r="AD2202" s="344"/>
      <c r="AE2202" s="344"/>
      <c r="AF2202" s="344"/>
      <c r="AG2202" s="344"/>
      <c r="AH2202" s="344"/>
      <c r="AI2202" s="344"/>
      <c r="AJ2202" s="344"/>
      <c r="AK2202" s="344"/>
      <c r="AL2202" s="344"/>
      <c r="AM2202" s="344"/>
      <c r="AN2202" s="344"/>
      <c r="AO2202" s="344"/>
      <c r="AP2202" s="344"/>
    </row>
    <row r="2203">
      <c r="A2203" s="343">
        <v>43982.0</v>
      </c>
      <c r="B2203" s="344"/>
      <c r="C2203" s="344"/>
      <c r="D2203" s="344"/>
      <c r="E2203" s="344"/>
      <c r="F2203" s="344"/>
      <c r="G2203" s="344"/>
      <c r="H2203" s="342">
        <v>1.0</v>
      </c>
      <c r="I2203" s="344"/>
      <c r="J2203" s="371"/>
      <c r="K2203" s="344"/>
      <c r="L2203" s="342">
        <v>24.0</v>
      </c>
      <c r="M2203" s="344"/>
      <c r="N2203" s="344"/>
      <c r="O2203" s="344"/>
      <c r="P2203" s="341">
        <v>3.0</v>
      </c>
      <c r="Q2203" s="344"/>
      <c r="R2203" s="341">
        <v>1.0</v>
      </c>
      <c r="S2203" s="344"/>
      <c r="T2203" s="341">
        <v>3.0</v>
      </c>
      <c r="U2203" s="344"/>
      <c r="V2203" s="341">
        <v>2.0</v>
      </c>
      <c r="W2203" s="344"/>
      <c r="X2203" s="344"/>
      <c r="Y2203" s="341">
        <v>2.0</v>
      </c>
      <c r="Z2203" s="344"/>
      <c r="AA2203" s="344"/>
      <c r="AB2203" s="344"/>
      <c r="AC2203" s="341">
        <v>4.0</v>
      </c>
      <c r="AD2203" s="344"/>
      <c r="AE2203" s="344"/>
      <c r="AF2203" s="344"/>
      <c r="AG2203" s="344"/>
      <c r="AH2203" s="344"/>
      <c r="AI2203" s="344"/>
      <c r="AJ2203" s="344"/>
      <c r="AK2203" s="344"/>
      <c r="AL2203" s="344"/>
      <c r="AM2203" s="344"/>
      <c r="AN2203" s="344"/>
      <c r="AO2203" s="344"/>
      <c r="AP2203" s="344"/>
    </row>
    <row r="2204">
      <c r="A2204" s="343">
        <v>43983.0</v>
      </c>
      <c r="B2204" s="344"/>
      <c r="C2204" s="341">
        <v>1.0</v>
      </c>
      <c r="D2204" s="344"/>
      <c r="E2204" s="344"/>
      <c r="F2204" s="344"/>
      <c r="G2204" s="344"/>
      <c r="H2204" s="342">
        <v>1.0</v>
      </c>
      <c r="I2204" s="344"/>
      <c r="J2204" s="371"/>
      <c r="K2204" s="344"/>
      <c r="L2204" s="342">
        <v>16.0</v>
      </c>
      <c r="M2204" s="344"/>
      <c r="N2204" s="344"/>
      <c r="O2204" s="344"/>
      <c r="P2204" s="341">
        <v>6.0</v>
      </c>
      <c r="Q2204" s="341"/>
      <c r="R2204" s="344"/>
      <c r="S2204" s="344"/>
      <c r="T2204" s="344"/>
      <c r="U2204" s="344"/>
      <c r="V2204" s="344"/>
      <c r="W2204" s="344"/>
      <c r="X2204" s="344"/>
      <c r="Y2204" s="341">
        <v>1.0</v>
      </c>
      <c r="Z2204" s="344"/>
      <c r="AA2204" s="344"/>
      <c r="AB2204" s="344"/>
      <c r="AC2204" s="341">
        <v>3.0</v>
      </c>
      <c r="AD2204" s="344"/>
      <c r="AE2204" s="344"/>
      <c r="AF2204" s="344"/>
      <c r="AG2204" s="344"/>
      <c r="AH2204" s="344"/>
      <c r="AI2204" s="344"/>
      <c r="AJ2204" s="344"/>
      <c r="AK2204" s="344"/>
      <c r="AL2204" s="344"/>
      <c r="AM2204" s="344"/>
      <c r="AN2204" s="344"/>
      <c r="AO2204" s="344"/>
      <c r="AP2204" s="344"/>
    </row>
    <row r="2205">
      <c r="A2205" s="343">
        <v>43984.0</v>
      </c>
      <c r="B2205" s="344"/>
      <c r="C2205" s="344"/>
      <c r="D2205" s="344"/>
      <c r="E2205" s="344"/>
      <c r="F2205" s="344"/>
      <c r="G2205" s="344"/>
      <c r="H2205" s="371"/>
      <c r="I2205" s="344"/>
      <c r="J2205" s="342">
        <v>7.0</v>
      </c>
      <c r="K2205" s="344"/>
      <c r="L2205" s="342">
        <v>6.0</v>
      </c>
      <c r="M2205" s="344"/>
      <c r="N2205" s="344"/>
      <c r="O2205" s="341">
        <v>1.0</v>
      </c>
      <c r="P2205" s="341">
        <v>1.0</v>
      </c>
      <c r="Q2205" s="344"/>
      <c r="R2205" s="344"/>
      <c r="S2205" s="341">
        <v>2.0</v>
      </c>
      <c r="T2205" s="344"/>
      <c r="U2205" s="344"/>
      <c r="V2205" s="344"/>
      <c r="W2205" s="344"/>
      <c r="X2205" s="344"/>
      <c r="Y2205" s="344"/>
      <c r="Z2205" s="344"/>
      <c r="AA2205" s="344"/>
      <c r="AB2205" s="344"/>
      <c r="AC2205" s="341">
        <v>1.0</v>
      </c>
      <c r="AD2205" s="344"/>
      <c r="AE2205" s="344"/>
      <c r="AF2205" s="341">
        <v>1.0</v>
      </c>
      <c r="AG2205" s="344"/>
      <c r="AH2205" s="344"/>
      <c r="AI2205" s="341">
        <v>3.0</v>
      </c>
      <c r="AJ2205" s="344"/>
      <c r="AK2205" s="344"/>
      <c r="AL2205" s="344"/>
      <c r="AM2205" s="344"/>
      <c r="AN2205" s="344"/>
      <c r="AO2205" s="344"/>
      <c r="AP2205" s="344"/>
    </row>
    <row r="2206">
      <c r="A2206" s="343">
        <v>43985.0</v>
      </c>
      <c r="B2206" s="344"/>
      <c r="C2206" s="344"/>
      <c r="D2206" s="344"/>
      <c r="E2206" s="344"/>
      <c r="F2206" s="344"/>
      <c r="G2206" s="344"/>
      <c r="H2206" s="342">
        <v>5.0</v>
      </c>
      <c r="I2206" s="344"/>
      <c r="J2206" s="342">
        <v>3.0</v>
      </c>
      <c r="K2206" s="341">
        <v>1.0</v>
      </c>
      <c r="L2206" s="342">
        <v>11.0</v>
      </c>
      <c r="M2206" s="344"/>
      <c r="N2206" s="344"/>
      <c r="O2206" s="341">
        <v>4.0</v>
      </c>
      <c r="P2206" s="341">
        <v>3.0</v>
      </c>
      <c r="Q2206" s="344"/>
      <c r="R2206" s="344"/>
      <c r="S2206" s="341">
        <v>1.0</v>
      </c>
      <c r="T2206" s="341">
        <v>1.0</v>
      </c>
      <c r="U2206" s="344"/>
      <c r="V2206" s="341">
        <v>3.0</v>
      </c>
      <c r="W2206" s="341">
        <v>1.0</v>
      </c>
      <c r="X2206" s="344"/>
      <c r="Y2206" s="344"/>
      <c r="Z2206" s="344"/>
      <c r="AA2206" s="341">
        <v>1.0</v>
      </c>
      <c r="AB2206" s="344"/>
      <c r="AC2206" s="341">
        <v>1.0</v>
      </c>
      <c r="AD2206" s="344"/>
      <c r="AE2206" s="344"/>
      <c r="AF2206" s="344"/>
      <c r="AG2206" s="344"/>
      <c r="AH2206" s="344"/>
      <c r="AI2206" s="344"/>
      <c r="AJ2206" s="344"/>
      <c r="AK2206" s="344"/>
      <c r="AL2206" s="344"/>
      <c r="AM2206" s="344"/>
      <c r="AN2206" s="344"/>
      <c r="AO2206" s="344"/>
      <c r="AP2206" s="344"/>
    </row>
    <row r="2207">
      <c r="A2207" s="343">
        <v>43986.0</v>
      </c>
      <c r="B2207" s="344"/>
      <c r="C2207" s="344"/>
      <c r="D2207" s="344"/>
      <c r="E2207" s="344"/>
      <c r="F2207" s="344"/>
      <c r="G2207" s="344"/>
      <c r="H2207" s="342"/>
      <c r="I2207" s="344"/>
      <c r="J2207" s="342">
        <v>1.0</v>
      </c>
      <c r="K2207" s="344"/>
      <c r="L2207" s="342">
        <v>8.0</v>
      </c>
      <c r="M2207" s="344"/>
      <c r="N2207" s="344"/>
      <c r="O2207" s="344"/>
      <c r="P2207" s="341">
        <v>3.0</v>
      </c>
      <c r="Q2207" s="344"/>
      <c r="R2207" s="344"/>
      <c r="S2207" s="341">
        <v>4.0</v>
      </c>
      <c r="T2207" s="344"/>
      <c r="U2207" s="344"/>
      <c r="V2207" s="344"/>
      <c r="W2207" s="341">
        <v>1.0</v>
      </c>
      <c r="X2207" s="344"/>
      <c r="Y2207" s="341">
        <v>4.0</v>
      </c>
      <c r="Z2207" s="344"/>
      <c r="AA2207" s="344"/>
      <c r="AB2207" s="344"/>
      <c r="AC2207" s="341">
        <v>2.0</v>
      </c>
      <c r="AD2207" s="344"/>
      <c r="AE2207" s="344"/>
      <c r="AF2207" s="344"/>
      <c r="AG2207" s="344"/>
      <c r="AH2207" s="344"/>
      <c r="AI2207" s="344"/>
      <c r="AJ2207" s="344"/>
      <c r="AK2207" s="344"/>
      <c r="AL2207" s="344"/>
      <c r="AM2207" s="344"/>
      <c r="AN2207" s="344"/>
      <c r="AO2207" s="344"/>
      <c r="AP2207" s="344"/>
    </row>
    <row r="2208">
      <c r="A2208" s="343">
        <v>43987.0</v>
      </c>
      <c r="B2208" s="344"/>
      <c r="C2208" s="344"/>
      <c r="D2208" s="341">
        <v>1.0</v>
      </c>
      <c r="E2208" s="344"/>
      <c r="F2208" s="341">
        <v>1.0</v>
      </c>
      <c r="G2208" s="344"/>
      <c r="H2208" s="342">
        <v>1.0</v>
      </c>
      <c r="I2208" s="344"/>
      <c r="J2208" s="342">
        <v>3.0</v>
      </c>
      <c r="K2208" s="341">
        <v>5.0</v>
      </c>
      <c r="L2208" s="342">
        <v>9.0</v>
      </c>
      <c r="M2208" s="344"/>
      <c r="N2208" s="344"/>
      <c r="O2208" s="341">
        <v>2.0</v>
      </c>
      <c r="P2208" s="344"/>
      <c r="Q2208" s="344"/>
      <c r="R2208" s="344"/>
      <c r="S2208" s="341">
        <v>3.0</v>
      </c>
      <c r="T2208" s="341">
        <v>3.0</v>
      </c>
      <c r="U2208" s="341">
        <v>2.0</v>
      </c>
      <c r="V2208" s="344"/>
      <c r="W2208" s="341">
        <v>3.0</v>
      </c>
      <c r="X2208" s="341">
        <v>1.0</v>
      </c>
      <c r="Y2208" s="341">
        <v>14.0</v>
      </c>
      <c r="Z2208" s="344"/>
      <c r="AA2208" s="344"/>
      <c r="AB2208" s="344"/>
      <c r="AC2208" s="341">
        <v>1.0</v>
      </c>
      <c r="AD2208" s="344"/>
      <c r="AE2208" s="344"/>
      <c r="AF2208" s="344"/>
      <c r="AG2208" s="344"/>
      <c r="AH2208" s="344"/>
      <c r="AI2208" s="344"/>
      <c r="AJ2208" s="344"/>
      <c r="AK2208" s="344"/>
      <c r="AL2208" s="344"/>
      <c r="AM2208" s="344"/>
      <c r="AN2208" s="344"/>
      <c r="AO2208" s="344"/>
      <c r="AP2208" s="344"/>
    </row>
    <row r="2209">
      <c r="A2209" s="343">
        <v>43988.0</v>
      </c>
      <c r="B2209" s="344"/>
      <c r="C2209" s="344"/>
      <c r="D2209" s="341">
        <v>1.0</v>
      </c>
      <c r="E2209" s="344"/>
      <c r="F2209" s="341">
        <v>1.0</v>
      </c>
      <c r="G2209" s="344"/>
      <c r="H2209" s="371"/>
      <c r="I2209" s="344"/>
      <c r="J2209" s="371"/>
      <c r="K2209" s="344"/>
      <c r="L2209" s="342">
        <v>17.0</v>
      </c>
      <c r="M2209" s="344"/>
      <c r="N2209" s="344"/>
      <c r="O2209" s="344"/>
      <c r="P2209" s="341">
        <v>3.0</v>
      </c>
      <c r="Q2209" s="344"/>
      <c r="R2209" s="344"/>
      <c r="S2209" s="341">
        <v>1.0</v>
      </c>
      <c r="T2209" s="341">
        <v>4.0</v>
      </c>
      <c r="U2209" s="344"/>
      <c r="V2209" s="341">
        <v>3.0</v>
      </c>
      <c r="W2209" s="344"/>
      <c r="X2209" s="344"/>
      <c r="Y2209" s="341">
        <v>1.0</v>
      </c>
      <c r="Z2209" s="344"/>
      <c r="AA2209" s="344"/>
      <c r="AB2209" s="344"/>
      <c r="AC2209" s="344"/>
      <c r="AD2209" s="344"/>
      <c r="AE2209" s="344"/>
      <c r="AF2209" s="344"/>
      <c r="AG2209" s="344"/>
      <c r="AH2209" s="344"/>
      <c r="AI2209" s="344"/>
      <c r="AJ2209" s="344"/>
      <c r="AK2209" s="344"/>
      <c r="AL2209" s="344"/>
      <c r="AM2209" s="344"/>
      <c r="AN2209" s="344"/>
      <c r="AO2209" s="344"/>
      <c r="AP2209" s="344"/>
    </row>
    <row r="2210">
      <c r="A2210" s="343">
        <v>43989.0</v>
      </c>
      <c r="B2210" s="344"/>
      <c r="C2210" s="344"/>
      <c r="D2210" s="344"/>
      <c r="E2210" s="344"/>
      <c r="F2210" s="344"/>
      <c r="G2210" s="344"/>
      <c r="H2210" s="342">
        <v>5.0</v>
      </c>
      <c r="I2210" s="344"/>
      <c r="J2210" s="371"/>
      <c r="K2210" s="341">
        <v>22.0</v>
      </c>
      <c r="L2210" s="342">
        <v>20.0</v>
      </c>
      <c r="M2210" s="344"/>
      <c r="N2210" s="344"/>
      <c r="O2210" s="344"/>
      <c r="P2210" s="341">
        <v>1.0</v>
      </c>
      <c r="Q2210" s="344"/>
      <c r="R2210" s="344"/>
      <c r="S2210" s="344"/>
      <c r="T2210" s="344"/>
      <c r="U2210" s="344"/>
      <c r="V2210" s="341">
        <v>2.0</v>
      </c>
      <c r="W2210" s="344"/>
      <c r="X2210" s="344"/>
      <c r="Y2210" s="344"/>
      <c r="Z2210" s="344"/>
      <c r="AA2210" s="344"/>
      <c r="AB2210" s="344"/>
      <c r="AC2210" s="344"/>
      <c r="AD2210" s="344"/>
      <c r="AE2210" s="344"/>
      <c r="AF2210" s="344"/>
      <c r="AG2210" s="344"/>
      <c r="AH2210" s="344"/>
      <c r="AI2210" s="344"/>
      <c r="AJ2210" s="344"/>
      <c r="AK2210" s="344"/>
      <c r="AL2210" s="344"/>
      <c r="AM2210" s="344"/>
      <c r="AN2210" s="344"/>
      <c r="AO2210" s="344"/>
      <c r="AP2210" s="344"/>
    </row>
    <row r="2211">
      <c r="A2211" s="343">
        <v>43990.0</v>
      </c>
      <c r="B2211" s="344"/>
      <c r="C2211" s="344"/>
      <c r="D2211" s="344"/>
      <c r="E2211" s="344"/>
      <c r="F2211" s="344"/>
      <c r="G2211" s="344"/>
      <c r="H2211" s="371"/>
      <c r="I2211" s="344"/>
      <c r="J2211" s="342">
        <v>3.0</v>
      </c>
      <c r="K2211" s="344"/>
      <c r="L2211" s="342">
        <v>19.0</v>
      </c>
      <c r="M2211" s="344"/>
      <c r="N2211" s="344"/>
      <c r="O2211" s="341">
        <v>2.0</v>
      </c>
      <c r="P2211" s="341">
        <v>3.0</v>
      </c>
      <c r="Q2211" s="344"/>
      <c r="R2211" s="344"/>
      <c r="S2211" s="341">
        <v>1.0</v>
      </c>
      <c r="T2211" s="344"/>
      <c r="U2211" s="344"/>
      <c r="V2211" s="341">
        <v>2.0</v>
      </c>
      <c r="W2211" s="341">
        <v>2.0</v>
      </c>
      <c r="X2211" s="344"/>
      <c r="Y2211" s="344"/>
      <c r="Z2211" s="344"/>
      <c r="AA2211" s="344"/>
      <c r="AB2211" s="344"/>
      <c r="AC2211" s="344"/>
      <c r="AD2211" s="344"/>
      <c r="AE2211" s="344"/>
      <c r="AF2211" s="344"/>
      <c r="AG2211" s="344"/>
      <c r="AH2211" s="344"/>
      <c r="AI2211" s="344"/>
      <c r="AJ2211" s="344"/>
      <c r="AK2211" s="344"/>
      <c r="AL2211" s="344"/>
      <c r="AM2211" s="344"/>
      <c r="AN2211" s="344"/>
      <c r="AO2211" s="344"/>
      <c r="AP2211" s="344"/>
    </row>
    <row r="2212">
      <c r="A2212" s="343">
        <v>43991.0</v>
      </c>
      <c r="B2212" s="344"/>
      <c r="C2212" s="344"/>
      <c r="D2212" s="341">
        <v>1.0</v>
      </c>
      <c r="E2212" s="344"/>
      <c r="F2212" s="344"/>
      <c r="G2212" s="344"/>
      <c r="H2212" s="342">
        <v>4.0</v>
      </c>
      <c r="I2212" s="344"/>
      <c r="J2212" s="371"/>
      <c r="K2212" s="341">
        <v>5.0</v>
      </c>
      <c r="L2212" s="342">
        <v>12.0</v>
      </c>
      <c r="M2212" s="344"/>
      <c r="N2212" s="344"/>
      <c r="O2212" s="344"/>
      <c r="P2212" s="341">
        <v>4.0</v>
      </c>
      <c r="Q2212" s="344"/>
      <c r="R2212" s="341">
        <v>1.0</v>
      </c>
      <c r="S2212" s="341">
        <v>3.0</v>
      </c>
      <c r="T2212" s="344"/>
      <c r="U2212" s="341">
        <v>2.0</v>
      </c>
      <c r="V2212" s="344"/>
      <c r="W2212" s="341">
        <v>4.0</v>
      </c>
      <c r="X2212" s="344"/>
      <c r="Y2212" s="341">
        <v>3.0</v>
      </c>
      <c r="Z2212" s="344"/>
      <c r="AA2212" s="344"/>
      <c r="AB2212" s="344"/>
      <c r="AC2212" s="344"/>
      <c r="AD2212" s="344"/>
      <c r="AE2212" s="344"/>
      <c r="AF2212" s="344"/>
      <c r="AG2212" s="344"/>
      <c r="AH2212" s="344"/>
      <c r="AI2212" s="341">
        <v>1.0</v>
      </c>
      <c r="AJ2212" s="344"/>
      <c r="AK2212" s="344"/>
      <c r="AL2212" s="344"/>
      <c r="AM2212" s="344"/>
      <c r="AN2212" s="344"/>
      <c r="AO2212" s="344"/>
      <c r="AP2212" s="344"/>
    </row>
    <row r="2213">
      <c r="A2213" s="343">
        <v>43992.0</v>
      </c>
      <c r="B2213" s="344"/>
      <c r="C2213" s="344"/>
      <c r="D2213" s="341">
        <v>1.0</v>
      </c>
      <c r="E2213" s="344"/>
      <c r="F2213" s="344"/>
      <c r="G2213" s="344"/>
      <c r="H2213" s="342">
        <v>2.0</v>
      </c>
      <c r="I2213" s="344"/>
      <c r="J2213" s="371"/>
      <c r="K2213" s="344"/>
      <c r="L2213" s="342">
        <v>16.0</v>
      </c>
      <c r="M2213" s="344"/>
      <c r="N2213" s="344"/>
      <c r="O2213" s="341">
        <v>1.0</v>
      </c>
      <c r="P2213" s="341">
        <v>4.0</v>
      </c>
      <c r="Q2213" s="344"/>
      <c r="R2213" s="344"/>
      <c r="S2213" s="341">
        <v>3.0</v>
      </c>
      <c r="T2213" s="341">
        <v>4.0</v>
      </c>
      <c r="U2213" s="344"/>
      <c r="V2213" s="341">
        <v>3.0</v>
      </c>
      <c r="W2213" s="341">
        <v>1.0</v>
      </c>
      <c r="X2213" s="344"/>
      <c r="Y2213" s="341">
        <v>1.0</v>
      </c>
      <c r="Z2213" s="344"/>
      <c r="AA2213" s="344"/>
      <c r="AB2213" s="344"/>
      <c r="AC2213" s="344"/>
      <c r="AD2213" s="344"/>
      <c r="AE2213" s="344"/>
      <c r="AF2213" s="344"/>
      <c r="AG2213" s="344"/>
      <c r="AH2213" s="344"/>
      <c r="AI2213" s="344"/>
      <c r="AJ2213" s="344"/>
      <c r="AK2213" s="344"/>
      <c r="AL2213" s="344"/>
      <c r="AM2213" s="344"/>
      <c r="AN2213" s="344"/>
      <c r="AO2213" s="344"/>
      <c r="AP2213" s="344"/>
    </row>
    <row r="2214">
      <c r="A2214" s="343">
        <v>43993.0</v>
      </c>
      <c r="B2214" s="344"/>
      <c r="C2214" s="344"/>
      <c r="D2214" s="341">
        <v>2.0</v>
      </c>
      <c r="E2214" s="344"/>
      <c r="F2214" s="344"/>
      <c r="G2214" s="344"/>
      <c r="H2214" s="342">
        <v>2.0</v>
      </c>
      <c r="I2214" s="344"/>
      <c r="J2214" s="371"/>
      <c r="K2214" s="344"/>
      <c r="L2214" s="342">
        <v>23.0</v>
      </c>
      <c r="M2214" s="344"/>
      <c r="N2214" s="344"/>
      <c r="O2214" s="344"/>
      <c r="P2214" s="341">
        <v>4.0</v>
      </c>
      <c r="Q2214" s="344"/>
      <c r="R2214" s="344"/>
      <c r="S2214" s="341">
        <v>3.0</v>
      </c>
      <c r="T2214" s="344"/>
      <c r="U2214" s="344"/>
      <c r="V2214" s="341">
        <v>2.0</v>
      </c>
      <c r="W2214" s="341">
        <v>3.0</v>
      </c>
      <c r="X2214" s="344"/>
      <c r="Y2214" s="344"/>
      <c r="Z2214" s="344"/>
      <c r="AA2214" s="344"/>
      <c r="AB2214" s="344"/>
      <c r="AC2214" s="341">
        <v>1.0</v>
      </c>
      <c r="AD2214" s="341">
        <v>1.0</v>
      </c>
      <c r="AE2214" s="344"/>
      <c r="AF2214" s="344"/>
      <c r="AG2214" s="344"/>
      <c r="AH2214" s="344"/>
      <c r="AI2214" s="344"/>
      <c r="AJ2214" s="344"/>
      <c r="AK2214" s="344"/>
      <c r="AL2214" s="344"/>
      <c r="AM2214" s="344"/>
      <c r="AN2214" s="344"/>
      <c r="AO2214" s="344"/>
      <c r="AP2214" s="344"/>
    </row>
    <row r="2215">
      <c r="A2215" s="343">
        <v>43994.0</v>
      </c>
      <c r="B2215" s="344"/>
      <c r="C2215" s="344"/>
      <c r="D2215" s="341">
        <v>1.0</v>
      </c>
      <c r="E2215" s="344"/>
      <c r="F2215" s="344"/>
      <c r="G2215" s="344"/>
      <c r="H2215" s="342">
        <v>3.0</v>
      </c>
      <c r="I2215" s="344"/>
      <c r="J2215" s="371"/>
      <c r="K2215" s="344"/>
      <c r="L2215" s="342">
        <v>22.0</v>
      </c>
      <c r="M2215" s="344"/>
      <c r="N2215" s="341">
        <v>1.0</v>
      </c>
      <c r="O2215" s="344"/>
      <c r="P2215" s="341">
        <v>4.0</v>
      </c>
      <c r="Q2215" s="344"/>
      <c r="R2215" s="344"/>
      <c r="S2215" s="344"/>
      <c r="T2215" s="341">
        <v>1.0</v>
      </c>
      <c r="U2215" s="344"/>
      <c r="V2215" s="344"/>
      <c r="W2215" s="341">
        <v>1.0</v>
      </c>
      <c r="X2215" s="344"/>
      <c r="Y2215" s="341">
        <v>12.0</v>
      </c>
      <c r="Z2215" s="344"/>
      <c r="AA2215" s="344"/>
      <c r="AB2215" s="344"/>
      <c r="AC2215" s="341">
        <v>2.0</v>
      </c>
      <c r="AD2215" s="341">
        <v>1.0</v>
      </c>
      <c r="AE2215" s="344"/>
      <c r="AF2215" s="344"/>
      <c r="AG2215" s="344"/>
      <c r="AH2215" s="344"/>
      <c r="AI2215" s="344"/>
      <c r="AJ2215" s="344"/>
      <c r="AK2215" s="344"/>
      <c r="AL2215" s="344"/>
      <c r="AM2215" s="344"/>
      <c r="AN2215" s="344"/>
      <c r="AO2215" s="344"/>
      <c r="AP2215" s="344"/>
    </row>
    <row r="2216">
      <c r="A2216" s="343">
        <v>43995.0</v>
      </c>
      <c r="B2216" s="344"/>
      <c r="C2216" s="341">
        <v>1.0</v>
      </c>
      <c r="D2216" s="341">
        <v>3.0</v>
      </c>
      <c r="E2216" s="344"/>
      <c r="F2216" s="341">
        <v>1.0</v>
      </c>
      <c r="G2216" s="344"/>
      <c r="H2216" s="342">
        <v>8.0</v>
      </c>
      <c r="I2216" s="344"/>
      <c r="J2216" s="371"/>
      <c r="K2216" s="344"/>
      <c r="L2216" s="342">
        <v>14.0</v>
      </c>
      <c r="M2216" s="344"/>
      <c r="N2216" s="344"/>
      <c r="O2216" s="341">
        <v>1.0</v>
      </c>
      <c r="P2216" s="341">
        <v>4.0</v>
      </c>
      <c r="Q2216" s="344"/>
      <c r="R2216" s="344"/>
      <c r="S2216" s="341">
        <v>2.0</v>
      </c>
      <c r="T2216" s="341">
        <v>1.0</v>
      </c>
      <c r="U2216" s="344"/>
      <c r="V2216" s="341">
        <v>4.0</v>
      </c>
      <c r="W2216" s="341">
        <v>2.0</v>
      </c>
      <c r="X2216" s="344"/>
      <c r="Y2216" s="344"/>
      <c r="Z2216" s="344"/>
      <c r="AA2216" s="344"/>
      <c r="AB2216" s="344"/>
      <c r="AC2216" s="344"/>
      <c r="AD2216" s="344"/>
      <c r="AE2216" s="341">
        <v>1.0</v>
      </c>
      <c r="AF2216" s="344"/>
      <c r="AG2216" s="344"/>
      <c r="AH2216" s="344"/>
      <c r="AI2216" s="341">
        <v>1.0</v>
      </c>
      <c r="AJ2216" s="344"/>
      <c r="AK2216" s="344"/>
      <c r="AL2216" s="344"/>
      <c r="AM2216" s="344"/>
      <c r="AN2216" s="344"/>
      <c r="AO2216" s="344"/>
      <c r="AP2216" s="344"/>
    </row>
    <row r="2217">
      <c r="A2217" s="343">
        <v>43996.0</v>
      </c>
      <c r="B2217" s="344"/>
      <c r="C2217" s="344"/>
      <c r="D2217" s="344"/>
      <c r="E2217" s="344"/>
      <c r="F2217" s="341">
        <v>1.0</v>
      </c>
      <c r="G2217" s="344"/>
      <c r="H2217" s="342">
        <v>7.0</v>
      </c>
      <c r="I2217" s="344"/>
      <c r="J2217" s="371"/>
      <c r="K2217" s="341">
        <v>1.0</v>
      </c>
      <c r="L2217" s="342">
        <v>11.0</v>
      </c>
      <c r="M2217" s="344"/>
      <c r="N2217" s="344"/>
      <c r="O2217" s="341">
        <v>3.0</v>
      </c>
      <c r="P2217" s="341">
        <v>5.0</v>
      </c>
      <c r="Q2217" s="344"/>
      <c r="R2217" s="344"/>
      <c r="S2217" s="344"/>
      <c r="T2217" s="341">
        <v>7.0</v>
      </c>
      <c r="U2217" s="341">
        <v>1.0</v>
      </c>
      <c r="V2217" s="344"/>
      <c r="W2217" s="344"/>
      <c r="X2217" s="344"/>
      <c r="Y2217" s="341">
        <v>6.0</v>
      </c>
      <c r="Z2217" s="344"/>
      <c r="AA2217" s="341">
        <v>1.0</v>
      </c>
      <c r="AB2217" s="344"/>
      <c r="AC2217" s="344"/>
      <c r="AD2217" s="344"/>
      <c r="AE2217" s="344"/>
      <c r="AF2217" s="344"/>
      <c r="AG2217" s="344"/>
      <c r="AH2217" s="344"/>
      <c r="AI2217" s="344"/>
      <c r="AJ2217" s="344"/>
      <c r="AK2217" s="344"/>
      <c r="AL2217" s="344"/>
      <c r="AM2217" s="344"/>
      <c r="AN2217" s="344"/>
      <c r="AO2217" s="344"/>
      <c r="AP2217" s="344"/>
    </row>
    <row r="2218">
      <c r="A2218" s="343">
        <v>43997.0</v>
      </c>
      <c r="B2218" s="344"/>
      <c r="C2218" s="344"/>
      <c r="D2218" s="344"/>
      <c r="E2218" s="341">
        <v>1.0</v>
      </c>
      <c r="F2218" s="344"/>
      <c r="G2218" s="344"/>
      <c r="H2218" s="342">
        <v>2.0</v>
      </c>
      <c r="I2218" s="344"/>
      <c r="J2218" s="342">
        <v>1.0</v>
      </c>
      <c r="K2218" s="341">
        <v>17.0</v>
      </c>
      <c r="L2218" s="342">
        <v>16.0</v>
      </c>
      <c r="M2218" s="344"/>
      <c r="N2218" s="344"/>
      <c r="O2218" s="341">
        <v>4.0</v>
      </c>
      <c r="P2218" s="341">
        <v>6.0</v>
      </c>
      <c r="Q2218" s="344"/>
      <c r="R2218" s="344"/>
      <c r="S2218" s="341">
        <v>2.0</v>
      </c>
      <c r="T2218" s="341">
        <v>2.0</v>
      </c>
      <c r="U2218" s="344"/>
      <c r="V2218" s="344"/>
      <c r="W2218" s="341">
        <v>5.0</v>
      </c>
      <c r="X2218" s="344"/>
      <c r="Y2218" s="341">
        <v>7.0</v>
      </c>
      <c r="Z2218" s="344"/>
      <c r="AA2218" s="344"/>
      <c r="AB2218" s="344"/>
      <c r="AC2218" s="344"/>
      <c r="AD2218" s="341">
        <v>1.0</v>
      </c>
      <c r="AE2218" s="344"/>
      <c r="AF2218" s="344"/>
      <c r="AG2218" s="344"/>
      <c r="AH2218" s="344"/>
      <c r="AI2218" s="344"/>
      <c r="AJ2218" s="344"/>
      <c r="AK2218" s="344"/>
      <c r="AL2218" s="344"/>
      <c r="AM2218" s="344"/>
      <c r="AN2218" s="344"/>
      <c r="AO2218" s="344"/>
      <c r="AP2218" s="344"/>
    </row>
    <row r="2219">
      <c r="A2219" s="343">
        <v>43998.0</v>
      </c>
      <c r="B2219" s="344"/>
      <c r="C2219" s="344"/>
      <c r="D2219" s="344"/>
      <c r="E2219" s="341">
        <v>1.0</v>
      </c>
      <c r="F2219" s="344"/>
      <c r="G2219" s="344"/>
      <c r="H2219" s="371"/>
      <c r="I2219" s="344"/>
      <c r="J2219" s="371"/>
      <c r="K2219" s="344"/>
      <c r="L2219" s="342">
        <v>21.0</v>
      </c>
      <c r="M2219" s="344"/>
      <c r="N2219" s="344"/>
      <c r="O2219" s="344"/>
      <c r="P2219" s="341">
        <v>4.0</v>
      </c>
      <c r="Q2219" s="344"/>
      <c r="R2219" s="344"/>
      <c r="S2219" s="344"/>
      <c r="T2219" s="344"/>
      <c r="U2219" s="344"/>
      <c r="V2219" s="341">
        <v>3.0</v>
      </c>
      <c r="W2219" s="341">
        <v>2.0</v>
      </c>
      <c r="X2219" s="344"/>
      <c r="Y2219" s="344"/>
      <c r="Z2219" s="344"/>
      <c r="AA2219" s="344"/>
      <c r="AB2219" s="344"/>
      <c r="AC2219" s="344"/>
      <c r="AD2219" s="341">
        <v>2.0</v>
      </c>
      <c r="AE2219" s="344"/>
      <c r="AF2219" s="344"/>
      <c r="AG2219" s="344"/>
      <c r="AH2219" s="344"/>
      <c r="AI2219" s="344"/>
      <c r="AJ2219" s="344"/>
      <c r="AK2219" s="344"/>
      <c r="AL2219" s="344"/>
      <c r="AM2219" s="344"/>
      <c r="AN2219" s="344"/>
      <c r="AO2219" s="344"/>
      <c r="AP2219" s="344"/>
    </row>
    <row r="2220">
      <c r="A2220" s="343">
        <v>43999.0</v>
      </c>
      <c r="B2220" s="341">
        <v>1.0</v>
      </c>
      <c r="C2220" s="344"/>
      <c r="D2220" s="344"/>
      <c r="E2220" s="344"/>
      <c r="F2220" s="344"/>
      <c r="G2220" s="344"/>
      <c r="H2220" s="342">
        <v>6.0</v>
      </c>
      <c r="I2220" s="344"/>
      <c r="J2220" s="342">
        <v>7.0</v>
      </c>
      <c r="K2220" s="344"/>
      <c r="L2220" s="342">
        <v>14.0</v>
      </c>
      <c r="M2220" s="344"/>
      <c r="N2220" s="344"/>
      <c r="O2220" s="344"/>
      <c r="P2220" s="341">
        <v>6.0</v>
      </c>
      <c r="Q2220" s="344"/>
      <c r="R2220" s="344"/>
      <c r="S2220" s="341">
        <v>6.0</v>
      </c>
      <c r="T2220" s="341">
        <v>4.0</v>
      </c>
      <c r="U2220" s="344"/>
      <c r="V2220" s="344"/>
      <c r="W2220" s="341">
        <v>1.0</v>
      </c>
      <c r="X2220" s="344"/>
      <c r="Y2220" s="344"/>
      <c r="Z2220" s="344"/>
      <c r="AA2220" s="344"/>
      <c r="AB2220" s="344"/>
      <c r="AC2220" s="344"/>
      <c r="AD2220" s="344"/>
      <c r="AE2220" s="344"/>
      <c r="AF2220" s="344"/>
      <c r="AG2220" s="344"/>
      <c r="AH2220" s="344"/>
      <c r="AI2220" s="344"/>
      <c r="AJ2220" s="344"/>
      <c r="AK2220" s="344"/>
      <c r="AL2220" s="344"/>
      <c r="AM2220" s="344"/>
      <c r="AN2220" s="344"/>
      <c r="AO2220" s="344"/>
      <c r="AP2220" s="344"/>
    </row>
    <row r="2221">
      <c r="A2221" s="343">
        <v>44000.0</v>
      </c>
      <c r="B2221" s="344"/>
      <c r="C2221" s="344"/>
      <c r="D2221" s="344"/>
      <c r="E2221" s="344"/>
      <c r="F2221" s="344"/>
      <c r="G2221" s="344"/>
      <c r="H2221" s="342">
        <v>15.0</v>
      </c>
      <c r="I2221" s="344"/>
      <c r="J2221" s="342">
        <v>2.0</v>
      </c>
      <c r="K2221" s="341">
        <v>9.0</v>
      </c>
      <c r="L2221" s="342">
        <v>13.0</v>
      </c>
      <c r="M2221" s="344"/>
      <c r="N2221" s="344"/>
      <c r="O2221" s="341">
        <v>6.0</v>
      </c>
      <c r="P2221" s="341">
        <v>9.0</v>
      </c>
      <c r="Q2221" s="344"/>
      <c r="R2221" s="344"/>
      <c r="S2221" s="341">
        <v>2.0</v>
      </c>
      <c r="T2221" s="341">
        <v>3.0</v>
      </c>
      <c r="U2221" s="344"/>
      <c r="V2221" s="341">
        <v>2.0</v>
      </c>
      <c r="W2221" s="344"/>
      <c r="X2221" s="344"/>
      <c r="Y2221" s="344"/>
      <c r="Z2221" s="344"/>
      <c r="AA2221" s="344"/>
      <c r="AB2221" s="341">
        <v>2.0</v>
      </c>
      <c r="AC2221" s="344"/>
      <c r="AD2221" s="344"/>
      <c r="AE2221" s="344"/>
      <c r="AF2221" s="344"/>
      <c r="AG2221" s="344"/>
      <c r="AH2221" s="344"/>
      <c r="AI2221" s="344"/>
      <c r="AJ2221" s="344"/>
      <c r="AK2221" s="344"/>
      <c r="AL2221" s="344"/>
      <c r="AM2221" s="344"/>
      <c r="AN2221" s="344"/>
      <c r="AO2221" s="344"/>
      <c r="AP2221" s="344"/>
    </row>
    <row r="2222">
      <c r="A2222" s="343">
        <v>44001.0</v>
      </c>
      <c r="B2222" s="344"/>
      <c r="C2222" s="344"/>
      <c r="D2222" s="344"/>
      <c r="E2222" s="344"/>
      <c r="F2222" s="341">
        <v>2.0</v>
      </c>
      <c r="G2222" s="344"/>
      <c r="H2222" s="371"/>
      <c r="I2222" s="344"/>
      <c r="J2222" s="371"/>
      <c r="K2222" s="341">
        <v>13.0</v>
      </c>
      <c r="L2222" s="342">
        <v>13.0</v>
      </c>
      <c r="M2222" s="344"/>
      <c r="N2222" s="344"/>
      <c r="O2222" s="344"/>
      <c r="P2222" s="341">
        <v>2.0</v>
      </c>
      <c r="Q2222" s="344"/>
      <c r="R2222" s="344"/>
      <c r="S2222" s="344"/>
      <c r="T2222" s="341">
        <v>2.0</v>
      </c>
      <c r="U2222" s="344"/>
      <c r="V2222" s="341">
        <v>2.0</v>
      </c>
      <c r="W2222" s="344"/>
      <c r="X2222" s="344"/>
      <c r="Y2222" s="344"/>
      <c r="Z2222" s="344"/>
      <c r="AA2222" s="344"/>
      <c r="AB2222" s="344"/>
      <c r="AC2222" s="344"/>
      <c r="AD2222" s="344"/>
      <c r="AE2222" s="344"/>
      <c r="AF2222" s="344"/>
      <c r="AG2222" s="344"/>
      <c r="AH2222" s="344"/>
      <c r="AI2222" s="344"/>
      <c r="AJ2222" s="344"/>
      <c r="AK2222" s="344"/>
      <c r="AL2222" s="344"/>
      <c r="AM2222" s="344"/>
      <c r="AN2222" s="344"/>
      <c r="AO2222" s="344"/>
      <c r="AP2222" s="344"/>
    </row>
    <row r="2223">
      <c r="A2223" s="343">
        <v>44002.0</v>
      </c>
      <c r="B2223" s="344"/>
      <c r="C2223" s="341">
        <v>1.0</v>
      </c>
      <c r="D2223" s="344"/>
      <c r="E2223" s="344"/>
      <c r="F2223" s="344"/>
      <c r="G2223" s="344"/>
      <c r="H2223" s="342">
        <v>7.0</v>
      </c>
      <c r="I2223" s="344"/>
      <c r="J2223" s="371"/>
      <c r="K2223" s="344"/>
      <c r="L2223" s="342">
        <v>20.0</v>
      </c>
      <c r="M2223" s="344"/>
      <c r="N2223" s="344"/>
      <c r="O2223" s="341">
        <v>2.0</v>
      </c>
      <c r="P2223" s="341">
        <v>3.0</v>
      </c>
      <c r="Q2223" s="344"/>
      <c r="R2223" s="344"/>
      <c r="S2223" s="341">
        <v>1.0</v>
      </c>
      <c r="T2223" s="341">
        <v>1.0</v>
      </c>
      <c r="U2223" s="344"/>
      <c r="V2223" s="341">
        <v>3.0</v>
      </c>
      <c r="W2223" s="341">
        <v>2.0</v>
      </c>
      <c r="X2223" s="344"/>
      <c r="Y2223" s="341">
        <v>15.0</v>
      </c>
      <c r="Z2223" s="344"/>
      <c r="AA2223" s="344"/>
      <c r="AB2223" s="344"/>
      <c r="AC2223" s="341">
        <v>1.0</v>
      </c>
      <c r="AD2223" s="344"/>
      <c r="AE2223" s="344"/>
      <c r="AF2223" s="344"/>
      <c r="AG2223" s="344"/>
      <c r="AH2223" s="344"/>
      <c r="AI2223" s="344"/>
      <c r="AJ2223" s="344"/>
      <c r="AK2223" s="344"/>
      <c r="AL2223" s="344"/>
      <c r="AM2223" s="344"/>
      <c r="AN2223" s="344"/>
      <c r="AO2223" s="344"/>
      <c r="AP2223" s="344"/>
    </row>
    <row r="2224">
      <c r="A2224" s="343">
        <v>44003.0</v>
      </c>
      <c r="B2224" s="344"/>
      <c r="C2224" s="341">
        <v>2.0</v>
      </c>
      <c r="D2224" s="344"/>
      <c r="E2224" s="344"/>
      <c r="F2224" s="344"/>
      <c r="G2224" s="344"/>
      <c r="H2224" s="342">
        <v>1.0</v>
      </c>
      <c r="I2224" s="344"/>
      <c r="J2224" s="371"/>
      <c r="K2224" s="344"/>
      <c r="L2224" s="342">
        <v>17.0</v>
      </c>
      <c r="M2224" s="344"/>
      <c r="N2224" s="341">
        <v>1.0</v>
      </c>
      <c r="O2224" s="344"/>
      <c r="P2224" s="341">
        <v>10.0</v>
      </c>
      <c r="Q2224" s="344"/>
      <c r="R2224" s="344"/>
      <c r="S2224" s="344"/>
      <c r="T2224" s="341">
        <v>2.0</v>
      </c>
      <c r="U2224" s="344"/>
      <c r="V2224" s="341">
        <v>1.0</v>
      </c>
      <c r="W2224" s="341">
        <v>2.0</v>
      </c>
      <c r="X2224" s="344"/>
      <c r="Y2224" s="344"/>
      <c r="Z2224" s="344"/>
      <c r="AA2224" s="344"/>
      <c r="AB2224" s="344"/>
      <c r="AC2224" s="344"/>
      <c r="AD2224" s="344"/>
      <c r="AE2224" s="344"/>
      <c r="AF2224" s="344"/>
      <c r="AG2224" s="344"/>
      <c r="AH2224" s="344"/>
      <c r="AI2224" s="344"/>
      <c r="AJ2224" s="344"/>
      <c r="AK2224" s="344"/>
      <c r="AL2224" s="344"/>
      <c r="AM2224" s="344"/>
      <c r="AN2224" s="344"/>
      <c r="AO2224" s="344"/>
      <c r="AP2224" s="344"/>
    </row>
    <row r="2225">
      <c r="A2225" s="343">
        <v>44004.0</v>
      </c>
      <c r="B2225" s="344"/>
      <c r="C2225" s="344"/>
      <c r="D2225" s="344"/>
      <c r="E2225" s="344"/>
      <c r="F2225" s="344"/>
      <c r="G2225" s="344"/>
      <c r="H2225" s="371"/>
      <c r="I2225" s="344"/>
      <c r="J2225" s="371"/>
      <c r="K2225" s="341">
        <v>1.0</v>
      </c>
      <c r="L2225" s="342">
        <v>13.0</v>
      </c>
      <c r="M2225" s="344"/>
      <c r="N2225" s="344"/>
      <c r="O2225" s="341">
        <v>3.0</v>
      </c>
      <c r="P2225" s="344"/>
      <c r="Q2225" s="344"/>
      <c r="R2225" s="344"/>
      <c r="S2225" s="341">
        <v>1.0</v>
      </c>
      <c r="T2225" s="341">
        <v>3.0</v>
      </c>
      <c r="U2225" s="344"/>
      <c r="V2225" s="341">
        <v>2.0</v>
      </c>
      <c r="W2225" s="341">
        <v>3.0</v>
      </c>
      <c r="X2225" s="341"/>
      <c r="Y2225" s="341">
        <v>7.0</v>
      </c>
      <c r="Z2225" s="344"/>
      <c r="AA2225" s="344"/>
      <c r="AB2225" s="344"/>
      <c r="AC2225" s="341">
        <v>2.0</v>
      </c>
      <c r="AD2225" s="344"/>
      <c r="AE2225" s="344"/>
      <c r="AF2225" s="344"/>
      <c r="AG2225" s="344"/>
      <c r="AH2225" s="344"/>
      <c r="AI2225" s="344"/>
      <c r="AJ2225" s="344"/>
      <c r="AK2225" s="344"/>
      <c r="AL2225" s="344"/>
      <c r="AM2225" s="344"/>
      <c r="AN2225" s="344"/>
      <c r="AO2225" s="344"/>
      <c r="AP2225" s="344"/>
    </row>
    <row r="2226">
      <c r="A2226" s="343">
        <v>44005.0</v>
      </c>
      <c r="B2226" s="344"/>
      <c r="C2226" s="344"/>
      <c r="D2226" s="344"/>
      <c r="E2226" s="344"/>
      <c r="F2226" s="341">
        <v>1.0</v>
      </c>
      <c r="G2226" s="344"/>
      <c r="H2226" s="342">
        <v>8.0</v>
      </c>
      <c r="I2226" s="344"/>
      <c r="J2226" s="371"/>
      <c r="K2226" s="341">
        <v>4.0</v>
      </c>
      <c r="L2226" s="342">
        <v>13.0</v>
      </c>
      <c r="M2226" s="344"/>
      <c r="N2226" s="344"/>
      <c r="O2226" s="341">
        <v>1.0</v>
      </c>
      <c r="P2226" s="341">
        <v>2.0</v>
      </c>
      <c r="Q2226" s="344"/>
      <c r="R2226" s="344"/>
      <c r="S2226" s="344"/>
      <c r="T2226" s="344"/>
      <c r="U2226" s="344"/>
      <c r="V2226" s="344"/>
      <c r="W2226" s="341">
        <v>3.0</v>
      </c>
      <c r="X2226" s="344"/>
      <c r="Y2226" s="341">
        <v>1.0</v>
      </c>
      <c r="Z2226" s="344"/>
      <c r="AA2226" s="344"/>
      <c r="AB2226" s="341">
        <v>1.0</v>
      </c>
      <c r="AC2226" s="341">
        <v>1.0</v>
      </c>
      <c r="AD2226" s="344"/>
      <c r="AE2226" s="344"/>
      <c r="AF2226" s="344"/>
      <c r="AG2226" s="344"/>
      <c r="AH2226" s="344"/>
      <c r="AI2226" s="344"/>
      <c r="AJ2226" s="344"/>
      <c r="AK2226" s="344"/>
      <c r="AL2226" s="344"/>
      <c r="AM2226" s="344"/>
      <c r="AN2226" s="344"/>
      <c r="AO2226" s="344"/>
      <c r="AP2226" s="344"/>
    </row>
    <row r="2227">
      <c r="A2227" s="343">
        <v>44006.0</v>
      </c>
      <c r="B2227" s="344"/>
      <c r="C2227" s="344"/>
      <c r="D2227" s="344"/>
      <c r="E2227" s="344"/>
      <c r="F2227" s="341">
        <v>1.0</v>
      </c>
      <c r="G2227" s="344"/>
      <c r="H2227" s="342">
        <v>8.0</v>
      </c>
      <c r="I2227" s="344"/>
      <c r="J2227" s="371"/>
      <c r="K2227" s="341">
        <v>2.0</v>
      </c>
      <c r="L2227" s="342">
        <v>9.0</v>
      </c>
      <c r="M2227" s="344"/>
      <c r="N2227" s="341">
        <v>1.0</v>
      </c>
      <c r="O2227" s="344"/>
      <c r="P2227" s="341">
        <v>1.0</v>
      </c>
      <c r="Q2227" s="344"/>
      <c r="R2227" s="344"/>
      <c r="S2227" s="341">
        <v>2.0</v>
      </c>
      <c r="T2227" s="341">
        <v>3.0</v>
      </c>
      <c r="U2227" s="344"/>
      <c r="V2227" s="344"/>
      <c r="W2227" s="341">
        <v>3.0</v>
      </c>
      <c r="X2227" s="344"/>
      <c r="Y2227" s="341">
        <v>6.0</v>
      </c>
      <c r="Z2227" s="341">
        <v>1.0</v>
      </c>
      <c r="AA2227" s="344"/>
      <c r="AB2227" s="344"/>
      <c r="AC2227" s="344"/>
      <c r="AD2227" s="341">
        <v>1.0</v>
      </c>
      <c r="AE2227" s="344"/>
      <c r="AF2227" s="344"/>
      <c r="AG2227" s="344"/>
      <c r="AH2227" s="344"/>
      <c r="AI2227" s="344"/>
      <c r="AJ2227" s="344"/>
      <c r="AK2227" s="344"/>
      <c r="AL2227" s="344"/>
      <c r="AM2227" s="344"/>
      <c r="AN2227" s="344"/>
      <c r="AO2227" s="344"/>
      <c r="AP2227" s="344"/>
    </row>
    <row r="2228">
      <c r="A2228" s="343">
        <v>44007.0</v>
      </c>
      <c r="B2228" s="344"/>
      <c r="C2228" s="341">
        <v>2.0</v>
      </c>
      <c r="D2228" s="344"/>
      <c r="E2228" s="344"/>
      <c r="F2228" s="344"/>
      <c r="G2228" s="344"/>
      <c r="H2228" s="342">
        <v>6.0</v>
      </c>
      <c r="I2228" s="344"/>
      <c r="J2228" s="342">
        <v>2.0</v>
      </c>
      <c r="K2228" s="344"/>
      <c r="L2228" s="342">
        <v>14.0</v>
      </c>
      <c r="M2228" s="344"/>
      <c r="N2228" s="344"/>
      <c r="O2228" s="344"/>
      <c r="P2228" s="341">
        <v>7.0</v>
      </c>
      <c r="Q2228" s="344"/>
      <c r="R2228" s="344"/>
      <c r="S2228" s="341">
        <v>2.0</v>
      </c>
      <c r="T2228" s="341">
        <v>3.0</v>
      </c>
      <c r="U2228" s="344"/>
      <c r="V2228" s="341">
        <v>1.0</v>
      </c>
      <c r="W2228" s="341">
        <v>3.0</v>
      </c>
      <c r="X2228" s="344"/>
      <c r="Y2228" s="341">
        <v>3.0</v>
      </c>
      <c r="Z2228" s="344"/>
      <c r="AA2228" s="344"/>
      <c r="AB2228" s="341">
        <v>1.0</v>
      </c>
      <c r="AC2228" s="341">
        <v>3.0</v>
      </c>
      <c r="AD2228" s="344"/>
      <c r="AE2228" s="344"/>
      <c r="AF2228" s="344"/>
      <c r="AG2228" s="344"/>
      <c r="AH2228" s="344"/>
      <c r="AI2228" s="344"/>
      <c r="AJ2228" s="344"/>
      <c r="AK2228" s="344"/>
      <c r="AL2228" s="344"/>
      <c r="AM2228" s="344"/>
      <c r="AN2228" s="344"/>
      <c r="AO2228" s="344"/>
      <c r="AP2228" s="344"/>
    </row>
    <row r="2229">
      <c r="A2229" s="343">
        <v>44008.0</v>
      </c>
      <c r="B2229" s="344"/>
      <c r="C2229" s="344"/>
      <c r="D2229" s="344"/>
      <c r="E2229" s="344"/>
      <c r="F2229" s="344"/>
      <c r="G2229" s="344"/>
      <c r="H2229" s="342">
        <v>8.0</v>
      </c>
      <c r="I2229" s="344"/>
      <c r="J2229" s="342">
        <v>2.0</v>
      </c>
      <c r="K2229" s="344"/>
      <c r="L2229" s="342">
        <v>32.0</v>
      </c>
      <c r="M2229" s="344"/>
      <c r="N2229" s="341">
        <v>1.0</v>
      </c>
      <c r="O2229" s="341">
        <v>2.0</v>
      </c>
      <c r="P2229" s="341">
        <v>3.0</v>
      </c>
      <c r="Q2229" s="344"/>
      <c r="R2229" s="344"/>
      <c r="S2229" s="344"/>
      <c r="T2229" s="341">
        <v>2.0</v>
      </c>
      <c r="U2229" s="341">
        <v>1.0</v>
      </c>
      <c r="V2229" s="341">
        <v>3.0</v>
      </c>
      <c r="W2229" s="341">
        <v>4.0</v>
      </c>
      <c r="X2229" s="344"/>
      <c r="Y2229" s="341">
        <v>2.0</v>
      </c>
      <c r="Z2229" s="344"/>
      <c r="AA2229" s="344"/>
      <c r="AB2229" s="344"/>
      <c r="AC2229" s="341">
        <v>2.0</v>
      </c>
      <c r="AD2229" s="341">
        <v>1.0</v>
      </c>
      <c r="AE2229" s="344"/>
      <c r="AF2229" s="344"/>
      <c r="AG2229" s="344"/>
      <c r="AH2229" s="344"/>
      <c r="AI2229" s="344"/>
      <c r="AJ2229" s="344"/>
      <c r="AK2229" s="344"/>
      <c r="AL2229" s="344"/>
      <c r="AM2229" s="344"/>
      <c r="AN2229" s="344"/>
      <c r="AO2229" s="344"/>
      <c r="AP2229" s="344"/>
    </row>
    <row r="2230">
      <c r="A2230" s="343">
        <v>44009.0</v>
      </c>
      <c r="B2230" s="344"/>
      <c r="C2230" s="344"/>
      <c r="D2230" s="344"/>
      <c r="E2230" s="344"/>
      <c r="F2230" s="344"/>
      <c r="G2230" s="344"/>
      <c r="H2230" s="342">
        <v>8.0</v>
      </c>
      <c r="I2230" s="344"/>
      <c r="J2230" s="371"/>
      <c r="K2230" s="344"/>
      <c r="L2230" s="342">
        <v>17.0</v>
      </c>
      <c r="M2230" s="344"/>
      <c r="N2230" s="344"/>
      <c r="O2230" s="341">
        <v>1.0</v>
      </c>
      <c r="P2230" s="344"/>
      <c r="Q2230" s="344"/>
      <c r="R2230" s="344"/>
      <c r="S2230" s="341">
        <v>1.0</v>
      </c>
      <c r="T2230" s="341">
        <v>1.0</v>
      </c>
      <c r="U2230" s="344"/>
      <c r="V2230" s="341">
        <v>1.0</v>
      </c>
      <c r="W2230" s="341">
        <v>5.0</v>
      </c>
      <c r="X2230" s="341">
        <v>1.0</v>
      </c>
      <c r="Y2230" s="341">
        <v>2.0</v>
      </c>
      <c r="Z2230" s="344"/>
      <c r="AA2230" s="344"/>
      <c r="AB2230" s="344"/>
      <c r="AC2230" s="344"/>
      <c r="AD2230" s="344"/>
      <c r="AE2230" s="344"/>
      <c r="AF2230" s="344"/>
      <c r="AG2230" s="344"/>
      <c r="AH2230" s="344"/>
      <c r="AI2230" s="344"/>
      <c r="AJ2230" s="344"/>
      <c r="AK2230" s="344"/>
      <c r="AL2230" s="344"/>
      <c r="AM2230" s="344"/>
      <c r="AN2230" s="344"/>
      <c r="AO2230" s="344"/>
      <c r="AP2230" s="344"/>
    </row>
    <row r="2231">
      <c r="A2231" s="343">
        <v>44010.0</v>
      </c>
      <c r="B2231" s="344"/>
      <c r="C2231" s="341">
        <v>2.0</v>
      </c>
      <c r="D2231" s="344"/>
      <c r="E2231" s="344"/>
      <c r="F2231" s="344"/>
      <c r="G2231" s="344"/>
      <c r="H2231" s="342">
        <v>1.0</v>
      </c>
      <c r="I2231" s="344"/>
      <c r="J2231" s="371"/>
      <c r="K2231" s="344"/>
      <c r="L2231" s="342">
        <v>18.0</v>
      </c>
      <c r="M2231" s="344"/>
      <c r="N2231" s="344"/>
      <c r="O2231" s="344"/>
      <c r="P2231" s="341">
        <v>4.0</v>
      </c>
      <c r="Q2231" s="344"/>
      <c r="R2231" s="344"/>
      <c r="S2231" s="341">
        <v>3.0</v>
      </c>
      <c r="T2231" s="344"/>
      <c r="U2231" s="344"/>
      <c r="V2231" s="341">
        <v>2.0</v>
      </c>
      <c r="W2231" s="344"/>
      <c r="X2231" s="344"/>
      <c r="Y2231" s="341">
        <v>4.0</v>
      </c>
      <c r="Z2231" s="344"/>
      <c r="AA2231" s="344"/>
      <c r="AB2231" s="344"/>
      <c r="AC2231" s="344"/>
      <c r="AD2231" s="344"/>
      <c r="AE2231" s="344"/>
      <c r="AF2231" s="344"/>
      <c r="AG2231" s="344"/>
      <c r="AH2231" s="344"/>
      <c r="AI2231" s="344"/>
      <c r="AJ2231" s="344"/>
      <c r="AK2231" s="344"/>
      <c r="AL2231" s="344"/>
      <c r="AM2231" s="344"/>
      <c r="AN2231" s="344"/>
      <c r="AO2231" s="344"/>
      <c r="AP2231" s="344"/>
    </row>
    <row r="2232">
      <c r="A2232" s="343">
        <v>44011.0</v>
      </c>
      <c r="B2232" s="344"/>
      <c r="C2232" s="344"/>
      <c r="D2232" s="344"/>
      <c r="E2232" s="344"/>
      <c r="F2232" s="341">
        <v>1.0</v>
      </c>
      <c r="G2232" s="344"/>
      <c r="H2232" s="371"/>
      <c r="I2232" s="344"/>
      <c r="J2232" s="371"/>
      <c r="K2232" s="344"/>
      <c r="L2232" s="342">
        <v>32.0</v>
      </c>
      <c r="M2232" s="344"/>
      <c r="N2232" s="344"/>
      <c r="O2232" s="344"/>
      <c r="P2232" s="341">
        <v>4.0</v>
      </c>
      <c r="Q2232" s="344"/>
      <c r="R2232" s="344"/>
      <c r="S2232" s="341">
        <v>6.0</v>
      </c>
      <c r="T2232" s="341">
        <v>2.0</v>
      </c>
      <c r="U2232" s="344"/>
      <c r="V2232" s="341">
        <v>4.0</v>
      </c>
      <c r="W2232" s="344"/>
      <c r="X2232" s="344"/>
      <c r="Y2232" s="341">
        <v>1.0</v>
      </c>
      <c r="Z2232" s="344"/>
      <c r="AA2232" s="344"/>
      <c r="AB2232" s="344"/>
      <c r="AC2232" s="344"/>
      <c r="AD2232" s="344"/>
      <c r="AE2232" s="341">
        <v>1.0</v>
      </c>
      <c r="AF2232" s="344"/>
      <c r="AG2232" s="344"/>
      <c r="AH2232" s="344"/>
      <c r="AI2232" s="344"/>
      <c r="AJ2232" s="344"/>
      <c r="AK2232" s="344"/>
      <c r="AL2232" s="344"/>
      <c r="AM2232" s="344"/>
      <c r="AN2232" s="344"/>
      <c r="AO2232" s="344"/>
      <c r="AP2232" s="344"/>
    </row>
    <row r="2233">
      <c r="A2233" s="343">
        <v>44012.0</v>
      </c>
      <c r="B2233" s="356">
        <v>1.0</v>
      </c>
      <c r="C2233" s="356">
        <v>1.0</v>
      </c>
      <c r="D2233" s="356"/>
      <c r="E2233" s="356"/>
      <c r="F2233" s="356">
        <v>1.0</v>
      </c>
      <c r="G2233" s="356"/>
      <c r="H2233" s="356">
        <v>7.0</v>
      </c>
      <c r="I2233" s="356"/>
      <c r="J2233" s="356">
        <v>1.0</v>
      </c>
      <c r="K2233" s="356"/>
      <c r="L2233" s="356">
        <v>30.0</v>
      </c>
      <c r="M2233" s="356"/>
      <c r="N2233" s="356"/>
      <c r="O2233" s="356">
        <v>2.0</v>
      </c>
      <c r="P2233" s="356">
        <v>3.0</v>
      </c>
      <c r="Q2233" s="356"/>
      <c r="R2233" s="356"/>
      <c r="S2233" s="356">
        <v>1.0</v>
      </c>
      <c r="T2233" s="356">
        <v>7.0</v>
      </c>
      <c r="U2233" s="356"/>
      <c r="V2233" s="356">
        <v>1.0</v>
      </c>
      <c r="W2233" s="356">
        <v>1.0</v>
      </c>
      <c r="X2233" s="356"/>
      <c r="Y2233" s="356">
        <v>4.0</v>
      </c>
      <c r="Z2233" s="356"/>
      <c r="AA2233" s="356"/>
      <c r="AB2233" s="356"/>
      <c r="AC2233" s="356"/>
      <c r="AD2233" s="356">
        <v>1.0</v>
      </c>
      <c r="AE2233" s="356"/>
      <c r="AF2233" s="356">
        <v>8.0</v>
      </c>
      <c r="AG2233" s="356"/>
      <c r="AH2233" s="356"/>
      <c r="AI2233" s="356">
        <v>2.0</v>
      </c>
      <c r="AJ2233" s="344"/>
      <c r="AK2233" s="344"/>
      <c r="AL2233" s="344"/>
      <c r="AM2233" s="344"/>
      <c r="AN2233" s="344"/>
      <c r="AO2233" s="344"/>
      <c r="AP2233" s="344"/>
    </row>
    <row r="2234">
      <c r="A2234" s="343">
        <v>44013.0</v>
      </c>
      <c r="B2234" s="344"/>
      <c r="C2234" s="341">
        <v>1.0</v>
      </c>
      <c r="D2234" s="344"/>
      <c r="E2234" s="344"/>
      <c r="F2234" s="344"/>
      <c r="G2234" s="344"/>
      <c r="H2234" s="371"/>
      <c r="I2234" s="344"/>
      <c r="J2234" s="342">
        <v>1.0</v>
      </c>
      <c r="K2234" s="341">
        <v>10.0</v>
      </c>
      <c r="L2234" s="342">
        <v>33.0</v>
      </c>
      <c r="M2234" s="344"/>
      <c r="N2234" s="344"/>
      <c r="O2234" s="344"/>
      <c r="P2234" s="341">
        <v>1.0</v>
      </c>
      <c r="Q2234" s="344"/>
      <c r="R2234" s="344"/>
      <c r="S2234" s="341">
        <v>3.0</v>
      </c>
      <c r="T2234" s="341">
        <v>3.0</v>
      </c>
      <c r="U2234" s="344"/>
      <c r="V2234" s="341">
        <v>1.0</v>
      </c>
      <c r="W2234" s="341">
        <v>5.0</v>
      </c>
      <c r="X2234" s="344"/>
      <c r="Y2234" s="344"/>
      <c r="Z2234" s="344"/>
      <c r="AA2234" s="344"/>
      <c r="AB2234" s="344"/>
      <c r="AC2234" s="344"/>
      <c r="AD2234" s="344"/>
      <c r="AE2234" s="344"/>
      <c r="AF2234" s="344"/>
      <c r="AG2234" s="344"/>
      <c r="AH2234" s="344"/>
      <c r="AI2234" s="344"/>
      <c r="AJ2234" s="344"/>
      <c r="AK2234" s="344"/>
      <c r="AL2234" s="344"/>
      <c r="AM2234" s="344"/>
      <c r="AN2234" s="344"/>
      <c r="AO2234" s="344"/>
      <c r="AP2234" s="344"/>
    </row>
    <row r="2235">
      <c r="A2235" s="343">
        <v>44014.0</v>
      </c>
      <c r="B2235" s="356"/>
      <c r="C2235" s="356">
        <v>1.0</v>
      </c>
      <c r="D2235" s="356"/>
      <c r="E2235" s="356"/>
      <c r="F2235" s="356"/>
      <c r="G2235" s="356"/>
      <c r="H2235" s="356">
        <v>6.0</v>
      </c>
      <c r="I2235" s="356"/>
      <c r="J2235" s="356"/>
      <c r="K2235" s="356">
        <v>10.0</v>
      </c>
      <c r="L2235" s="356">
        <v>22.0</v>
      </c>
      <c r="M2235" s="356"/>
      <c r="N2235" s="356"/>
      <c r="O2235" s="356"/>
      <c r="P2235" s="356"/>
      <c r="Q2235" s="356"/>
      <c r="R2235" s="356"/>
      <c r="S2235" s="356"/>
      <c r="T2235" s="356">
        <v>8.0</v>
      </c>
      <c r="U2235" s="356"/>
      <c r="V2235" s="356"/>
      <c r="W2235" s="356">
        <v>2.0</v>
      </c>
      <c r="X2235" s="356">
        <v>1.0</v>
      </c>
      <c r="Y2235" s="356"/>
      <c r="Z2235" s="356"/>
      <c r="AA2235" s="356"/>
      <c r="AB2235" s="356"/>
      <c r="AC2235" s="356"/>
      <c r="AD2235" s="356">
        <v>1.0</v>
      </c>
      <c r="AE2235" s="356"/>
      <c r="AF2235" s="356">
        <v>1.0</v>
      </c>
      <c r="AG2235" s="356"/>
      <c r="AH2235" s="356"/>
      <c r="AI2235" s="356">
        <v>1.0</v>
      </c>
      <c r="AJ2235" s="344"/>
      <c r="AK2235" s="344"/>
      <c r="AL2235" s="344"/>
      <c r="AM2235" s="344"/>
      <c r="AN2235" s="344"/>
      <c r="AO2235" s="344"/>
      <c r="AP2235" s="344"/>
    </row>
    <row r="2236">
      <c r="A2236" s="343">
        <v>44015.0</v>
      </c>
      <c r="B2236" s="344"/>
      <c r="C2236" s="344"/>
      <c r="D2236" s="344"/>
      <c r="E2236" s="344"/>
      <c r="F2236" s="344"/>
      <c r="G2236" s="344"/>
      <c r="H2236" s="342">
        <v>5.0</v>
      </c>
      <c r="I2236" s="344"/>
      <c r="J2236" s="371"/>
      <c r="K2236" s="344"/>
      <c r="L2236" s="342">
        <v>21.0</v>
      </c>
      <c r="M2236" s="344"/>
      <c r="N2236" s="341">
        <v>1.0</v>
      </c>
      <c r="O2236" s="341">
        <v>4.0</v>
      </c>
      <c r="P2236" s="341">
        <v>5.0</v>
      </c>
      <c r="Q2236" s="344"/>
      <c r="R2236" s="344"/>
      <c r="S2236" s="344"/>
      <c r="T2236" s="341">
        <v>3.0</v>
      </c>
      <c r="U2236" s="344"/>
      <c r="V2236" s="341">
        <v>1.0</v>
      </c>
      <c r="W2236" s="341">
        <v>1.0</v>
      </c>
      <c r="X2236" s="344"/>
      <c r="Y2236" s="341">
        <v>7.0</v>
      </c>
      <c r="Z2236" s="344"/>
      <c r="AA2236" s="344"/>
      <c r="AB2236" s="344"/>
      <c r="AC2236" s="341">
        <v>1.0</v>
      </c>
      <c r="AD2236" s="344"/>
      <c r="AE2236" s="344"/>
      <c r="AF2236" s="344"/>
      <c r="AG2236" s="344"/>
      <c r="AH2236" s="344"/>
      <c r="AI2236" s="344"/>
      <c r="AJ2236" s="344"/>
      <c r="AK2236" s="344"/>
      <c r="AL2236" s="344"/>
      <c r="AM2236" s="344"/>
      <c r="AN2236" s="344"/>
      <c r="AO2236" s="344"/>
      <c r="AP2236" s="344"/>
    </row>
    <row r="2237">
      <c r="A2237" s="343">
        <v>44016.0</v>
      </c>
      <c r="B2237" s="344"/>
      <c r="C2237" s="341">
        <v>2.0</v>
      </c>
      <c r="D2237" s="344"/>
      <c r="E2237" s="344"/>
      <c r="F2237" s="341">
        <v>1.0</v>
      </c>
      <c r="G2237" s="344"/>
      <c r="H2237" s="371"/>
      <c r="I2237" s="344"/>
      <c r="J2237" s="371"/>
      <c r="K2237" s="341">
        <v>15.0</v>
      </c>
      <c r="L2237" s="342">
        <v>27.0</v>
      </c>
      <c r="M2237" s="344"/>
      <c r="N2237" s="344"/>
      <c r="O2237" s="344"/>
      <c r="P2237" s="341">
        <v>3.0</v>
      </c>
      <c r="Q2237" s="344"/>
      <c r="R2237" s="344"/>
      <c r="S2237" s="341">
        <v>1.0</v>
      </c>
      <c r="T2237" s="344"/>
      <c r="U2237" s="344"/>
      <c r="V2237" s="344"/>
      <c r="W2237" s="341">
        <v>3.0</v>
      </c>
      <c r="X2237" s="344"/>
      <c r="Y2237" s="344"/>
      <c r="Z2237" s="341">
        <v>1.0</v>
      </c>
      <c r="AA2237" s="344"/>
      <c r="AB2237" s="344"/>
      <c r="AC2237" s="344"/>
      <c r="AD2237" s="344"/>
      <c r="AE2237" s="344"/>
      <c r="AF2237" s="344"/>
      <c r="AG2237" s="344"/>
      <c r="AH2237" s="344"/>
      <c r="AI2237" s="344"/>
      <c r="AJ2237" s="344"/>
      <c r="AK2237" s="344"/>
      <c r="AL2237" s="344"/>
      <c r="AM2237" s="344"/>
      <c r="AN2237" s="344"/>
      <c r="AO2237" s="344"/>
      <c r="AP2237" s="344"/>
    </row>
    <row r="2238">
      <c r="A2238" s="343">
        <v>44017.0</v>
      </c>
      <c r="B2238" s="344"/>
      <c r="C2238" s="356">
        <v>2.0</v>
      </c>
      <c r="D2238" s="356">
        <v>1.0</v>
      </c>
      <c r="E2238" s="356"/>
      <c r="F2238" s="356"/>
      <c r="G2238" s="356"/>
      <c r="H2238" s="356">
        <v>6.0</v>
      </c>
      <c r="I2238" s="356"/>
      <c r="J2238" s="356"/>
      <c r="K2238" s="356">
        <v>15.0</v>
      </c>
      <c r="L2238" s="356">
        <v>24.0</v>
      </c>
      <c r="M2238" s="356"/>
      <c r="N2238" s="356"/>
      <c r="O2238" s="356">
        <v>2.0</v>
      </c>
      <c r="P2238" s="356">
        <v>2.0</v>
      </c>
      <c r="Q2238" s="356"/>
      <c r="R2238" s="356"/>
      <c r="S2238" s="356"/>
      <c r="T2238" s="356">
        <v>1.0</v>
      </c>
      <c r="U2238" s="356"/>
      <c r="V2238" s="356">
        <v>4.0</v>
      </c>
      <c r="W2238" s="356"/>
      <c r="X2238" s="356">
        <v>1.0</v>
      </c>
      <c r="Y2238" s="356">
        <v>24.0</v>
      </c>
      <c r="Z2238" s="344"/>
      <c r="AA2238" s="344"/>
      <c r="AB2238" s="344"/>
      <c r="AC2238" s="344"/>
      <c r="AD2238" s="344"/>
      <c r="AE2238" s="344"/>
      <c r="AF2238" s="344"/>
      <c r="AG2238" s="344"/>
      <c r="AH2238" s="344"/>
      <c r="AI2238" s="344"/>
      <c r="AJ2238" s="344"/>
      <c r="AK2238" s="344"/>
      <c r="AL2238" s="344"/>
      <c r="AM2238" s="344"/>
      <c r="AN2238" s="344"/>
      <c r="AO2238" s="344"/>
      <c r="AP2238" s="344"/>
    </row>
    <row r="2239">
      <c r="A2239" s="343">
        <v>44018.0</v>
      </c>
      <c r="B2239" s="344"/>
      <c r="C2239" s="341">
        <v>3.0</v>
      </c>
      <c r="D2239" s="344"/>
      <c r="E2239" s="344"/>
      <c r="F2239" s="344"/>
      <c r="G2239" s="344"/>
      <c r="H2239" s="371"/>
      <c r="I2239" s="341">
        <v>1.0</v>
      </c>
      <c r="J2239" s="342">
        <v>1.0</v>
      </c>
      <c r="K2239" s="341">
        <v>15.0</v>
      </c>
      <c r="L2239" s="342">
        <v>33.0</v>
      </c>
      <c r="M2239" s="344"/>
      <c r="N2239" s="341">
        <v>1.0</v>
      </c>
      <c r="O2239" s="344"/>
      <c r="P2239" s="341">
        <v>2.0</v>
      </c>
      <c r="Q2239" s="344"/>
      <c r="R2239" s="344"/>
      <c r="S2239" s="344"/>
      <c r="T2239" s="341">
        <v>1.0</v>
      </c>
      <c r="U2239" s="344"/>
      <c r="V2239" s="341">
        <v>3.0</v>
      </c>
      <c r="W2239" s="341">
        <v>4.0</v>
      </c>
      <c r="X2239" s="341"/>
      <c r="Y2239" s="341">
        <v>1.0</v>
      </c>
      <c r="Z2239" s="344"/>
      <c r="AA2239" s="344"/>
      <c r="AB2239" s="341">
        <v>1.0</v>
      </c>
      <c r="AC2239" s="344"/>
      <c r="AD2239" s="344"/>
      <c r="AE2239" s="344"/>
      <c r="AF2239" s="341">
        <v>2.0</v>
      </c>
      <c r="AG2239" s="344"/>
      <c r="AH2239" s="344"/>
      <c r="AI2239" s="341">
        <v>2.0</v>
      </c>
      <c r="AJ2239" s="344"/>
      <c r="AK2239" s="344"/>
      <c r="AL2239" s="344"/>
      <c r="AM2239" s="344"/>
      <c r="AN2239" s="344"/>
      <c r="AO2239" s="344"/>
      <c r="AP2239" s="344"/>
    </row>
    <row r="2240">
      <c r="A2240" s="343">
        <v>44019.0</v>
      </c>
      <c r="B2240" s="344"/>
      <c r="C2240" s="356">
        <v>2.0</v>
      </c>
      <c r="D2240" s="356"/>
      <c r="E2240" s="356"/>
      <c r="F2240" s="356"/>
      <c r="G2240" s="356"/>
      <c r="H2240" s="356">
        <v>12.0</v>
      </c>
      <c r="I2240" s="356"/>
      <c r="J2240" s="356">
        <v>2.0</v>
      </c>
      <c r="K2240" s="356">
        <v>5.0</v>
      </c>
      <c r="L2240" s="356">
        <v>26.0</v>
      </c>
      <c r="M2240" s="356"/>
      <c r="N2240" s="356">
        <v>2.0</v>
      </c>
      <c r="O2240" s="356">
        <v>1.0</v>
      </c>
      <c r="P2240" s="356">
        <v>3.0</v>
      </c>
      <c r="Q2240" s="356"/>
      <c r="R2240" s="356"/>
      <c r="S2240" s="356">
        <v>1.0</v>
      </c>
      <c r="T2240" s="356">
        <v>6.0</v>
      </c>
      <c r="U2240" s="356"/>
      <c r="V2240" s="356">
        <v>2.0</v>
      </c>
      <c r="W2240" s="356">
        <v>1.0</v>
      </c>
      <c r="X2240" s="356"/>
      <c r="Y2240" s="356">
        <v>2.0</v>
      </c>
      <c r="Z2240" s="356"/>
      <c r="AA2240" s="356"/>
      <c r="AB2240" s="356"/>
      <c r="AC2240" s="356"/>
      <c r="AD2240" s="356"/>
      <c r="AE2240" s="356"/>
      <c r="AF2240" s="356">
        <v>1.0</v>
      </c>
      <c r="AG2240" s="356"/>
      <c r="AH2240" s="356"/>
      <c r="AI2240" s="356">
        <v>2.0</v>
      </c>
      <c r="AJ2240" s="344"/>
      <c r="AK2240" s="344"/>
      <c r="AL2240" s="344"/>
      <c r="AM2240" s="344"/>
      <c r="AN2240" s="344"/>
      <c r="AO2240" s="344"/>
      <c r="AP2240" s="344"/>
    </row>
    <row r="2241">
      <c r="A2241" s="345">
        <v>44020.0</v>
      </c>
      <c r="B2241" s="344"/>
      <c r="C2241" s="344"/>
      <c r="D2241" s="344"/>
      <c r="E2241" s="344"/>
      <c r="F2241" s="344"/>
      <c r="G2241" s="344"/>
      <c r="H2241" s="342">
        <v>4.0</v>
      </c>
      <c r="I2241" s="344"/>
      <c r="J2241" s="342">
        <v>2.0</v>
      </c>
      <c r="K2241" s="341">
        <v>5.0</v>
      </c>
      <c r="L2241" s="342">
        <v>23.0</v>
      </c>
      <c r="M2241" s="344"/>
      <c r="N2241" s="344"/>
      <c r="O2241" s="344"/>
      <c r="P2241" s="341">
        <v>1.0</v>
      </c>
      <c r="Q2241" s="344"/>
      <c r="R2241" s="344"/>
      <c r="S2241" s="341">
        <v>6.0</v>
      </c>
      <c r="T2241" s="341">
        <v>1.0</v>
      </c>
      <c r="U2241" s="344"/>
      <c r="V2241" s="341">
        <v>2.0</v>
      </c>
      <c r="W2241" s="341">
        <v>1.0</v>
      </c>
      <c r="X2241" s="344"/>
      <c r="Y2241" s="341">
        <v>3.0</v>
      </c>
      <c r="Z2241" s="344"/>
      <c r="AA2241" s="344"/>
      <c r="AB2241" s="344"/>
      <c r="AC2241" s="344"/>
      <c r="AD2241" s="344"/>
      <c r="AE2241" s="344"/>
      <c r="AF2241" s="341">
        <v>1.0</v>
      </c>
      <c r="AG2241" s="344"/>
      <c r="AH2241" s="344"/>
      <c r="AI2241" s="341">
        <v>1.0</v>
      </c>
      <c r="AJ2241" s="344"/>
      <c r="AK2241" s="344"/>
      <c r="AL2241" s="344"/>
      <c r="AM2241" s="344"/>
      <c r="AN2241" s="344"/>
      <c r="AO2241" s="344"/>
      <c r="AP2241" s="344"/>
    </row>
    <row r="2242">
      <c r="A2242" s="343">
        <v>44021.0</v>
      </c>
      <c r="B2242" s="344"/>
      <c r="C2242" s="356">
        <v>1.0</v>
      </c>
      <c r="D2242" s="356"/>
      <c r="E2242" s="356"/>
      <c r="F2242" s="356">
        <v>1.0</v>
      </c>
      <c r="G2242" s="356">
        <v>1.0</v>
      </c>
      <c r="H2242" s="356">
        <v>6.0</v>
      </c>
      <c r="I2242" s="356"/>
      <c r="J2242" s="356">
        <v>4.0</v>
      </c>
      <c r="K2242" s="356"/>
      <c r="L2242" s="356">
        <v>23.0</v>
      </c>
      <c r="M2242" s="356"/>
      <c r="N2242" s="356"/>
      <c r="O2242" s="356">
        <v>3.0</v>
      </c>
      <c r="P2242" s="356">
        <v>3.0</v>
      </c>
      <c r="Q2242" s="356"/>
      <c r="R2242" s="356"/>
      <c r="S2242" s="356">
        <v>1.0</v>
      </c>
      <c r="T2242" s="356">
        <v>1.0</v>
      </c>
      <c r="U2242" s="356">
        <v>1.0</v>
      </c>
      <c r="V2242" s="356">
        <v>1.0</v>
      </c>
      <c r="W2242" s="356">
        <v>5.0</v>
      </c>
      <c r="X2242" s="356">
        <v>1.0</v>
      </c>
      <c r="Y2242" s="356">
        <v>4.0</v>
      </c>
      <c r="Z2242" s="356"/>
      <c r="AA2242" s="356"/>
      <c r="AB2242" s="356"/>
      <c r="AC2242" s="356">
        <v>2.0</v>
      </c>
      <c r="AD2242" s="344"/>
      <c r="AE2242" s="344"/>
      <c r="AF2242" s="344"/>
      <c r="AG2242" s="344"/>
      <c r="AH2242" s="344"/>
      <c r="AI2242" s="344"/>
      <c r="AJ2242" s="344"/>
      <c r="AK2242" s="344"/>
      <c r="AL2242" s="344"/>
      <c r="AM2242" s="344"/>
      <c r="AN2242" s="344"/>
      <c r="AO2242" s="344"/>
      <c r="AP2242" s="344"/>
    </row>
    <row r="2243">
      <c r="A2243" s="343">
        <v>44022.0</v>
      </c>
      <c r="B2243" s="344"/>
      <c r="C2243" s="344"/>
      <c r="D2243" s="341">
        <v>1.0</v>
      </c>
      <c r="E2243" s="344"/>
      <c r="F2243" s="344"/>
      <c r="G2243" s="344"/>
      <c r="H2243" s="371"/>
      <c r="I2243" s="344"/>
      <c r="J2243" s="371"/>
      <c r="K2243" s="341">
        <v>10.0</v>
      </c>
      <c r="L2243" s="342">
        <v>27.0</v>
      </c>
      <c r="M2243" s="344"/>
      <c r="N2243" s="341">
        <v>1.0</v>
      </c>
      <c r="O2243" s="344"/>
      <c r="P2243" s="341">
        <v>2.0</v>
      </c>
      <c r="Q2243" s="344"/>
      <c r="R2243" s="344"/>
      <c r="S2243" s="341">
        <v>2.0</v>
      </c>
      <c r="T2243" s="341">
        <v>5.0</v>
      </c>
      <c r="U2243" s="344"/>
      <c r="V2243" s="341">
        <v>2.0</v>
      </c>
      <c r="W2243" s="341">
        <v>1.0</v>
      </c>
      <c r="X2243" s="344"/>
      <c r="Y2243" s="344"/>
      <c r="Z2243" s="344"/>
      <c r="AA2243" s="344"/>
      <c r="AB2243" s="344"/>
      <c r="AC2243" s="344"/>
      <c r="AD2243" s="344"/>
      <c r="AE2243" s="344"/>
      <c r="AF2243" s="344"/>
      <c r="AG2243" s="344"/>
      <c r="AH2243" s="344"/>
      <c r="AI2243" s="341">
        <v>1.0</v>
      </c>
      <c r="AJ2243" s="344"/>
      <c r="AK2243" s="344"/>
      <c r="AL2243" s="344"/>
      <c r="AM2243" s="344"/>
      <c r="AN2243" s="344"/>
      <c r="AO2243" s="344"/>
      <c r="AP2243" s="344"/>
    </row>
    <row r="2244">
      <c r="A2244" s="343">
        <v>44023.0</v>
      </c>
      <c r="B2244" s="344"/>
      <c r="C2244" s="341">
        <v>1.0</v>
      </c>
      <c r="D2244" s="344"/>
      <c r="E2244" s="344"/>
      <c r="F2244" s="341">
        <v>2.0</v>
      </c>
      <c r="G2244" s="344"/>
      <c r="H2244" s="342">
        <v>10.0</v>
      </c>
      <c r="I2244" s="344"/>
      <c r="J2244" s="371"/>
      <c r="K2244" s="344"/>
      <c r="L2244" s="342">
        <v>36.0</v>
      </c>
      <c r="M2244" s="344"/>
      <c r="N2244" s="344"/>
      <c r="O2244" s="344"/>
      <c r="P2244" s="344"/>
      <c r="Q2244" s="344"/>
      <c r="R2244" s="344"/>
      <c r="S2244" s="344"/>
      <c r="T2244" s="341">
        <v>2.0</v>
      </c>
      <c r="U2244" s="344"/>
      <c r="V2244" s="341">
        <v>3.0</v>
      </c>
      <c r="W2244" s="341">
        <v>4.0</v>
      </c>
      <c r="X2244" s="344"/>
      <c r="Y2244" s="341">
        <v>8.0</v>
      </c>
      <c r="Z2244" s="344"/>
      <c r="AA2244" s="344"/>
      <c r="AB2244" s="344"/>
      <c r="AC2244" s="344"/>
      <c r="AD2244" s="344"/>
      <c r="AE2244" s="344"/>
      <c r="AF2244" s="344"/>
      <c r="AG2244" s="344"/>
      <c r="AH2244" s="344"/>
      <c r="AI2244" s="344"/>
      <c r="AJ2244" s="344"/>
      <c r="AK2244" s="344"/>
      <c r="AL2244" s="344"/>
      <c r="AM2244" s="344"/>
      <c r="AN2244" s="344"/>
      <c r="AO2244" s="344"/>
      <c r="AP2244" s="344"/>
    </row>
    <row r="2245">
      <c r="A2245" s="343">
        <v>44024.0</v>
      </c>
      <c r="B2245" s="341">
        <v>1.0</v>
      </c>
      <c r="C2245" s="344"/>
      <c r="D2245" s="344"/>
      <c r="E2245" s="344"/>
      <c r="F2245" s="344"/>
      <c r="G2245" s="344"/>
      <c r="H2245" s="342">
        <v>10.0</v>
      </c>
      <c r="I2245" s="344"/>
      <c r="J2245" s="371"/>
      <c r="K2245" s="341">
        <v>5.0</v>
      </c>
      <c r="L2245" s="342">
        <v>20.0</v>
      </c>
      <c r="M2245" s="344"/>
      <c r="N2245" s="341">
        <v>4.0</v>
      </c>
      <c r="O2245" s="344"/>
      <c r="P2245" s="341">
        <v>5.0</v>
      </c>
      <c r="Q2245" s="344"/>
      <c r="R2245" s="341"/>
      <c r="S2245" s="341">
        <v>3.0</v>
      </c>
      <c r="T2245" s="341">
        <v>3.0</v>
      </c>
      <c r="U2245" s="344"/>
      <c r="V2245" s="341">
        <v>3.0</v>
      </c>
      <c r="W2245" s="341">
        <v>4.0</v>
      </c>
      <c r="X2245" s="344"/>
      <c r="Y2245" s="341">
        <v>6.0</v>
      </c>
      <c r="Z2245" s="344"/>
      <c r="AA2245" s="344"/>
      <c r="AB2245" s="344"/>
      <c r="AC2245" s="341">
        <v>4.0</v>
      </c>
      <c r="AD2245" s="344"/>
      <c r="AE2245" s="344"/>
      <c r="AF2245" s="341">
        <v>2.0</v>
      </c>
      <c r="AG2245" s="341">
        <v>1.0</v>
      </c>
      <c r="AH2245" s="344"/>
      <c r="AI2245" s="344"/>
      <c r="AJ2245" s="344"/>
      <c r="AK2245" s="344"/>
      <c r="AL2245" s="344"/>
      <c r="AM2245" s="344"/>
      <c r="AN2245" s="344"/>
      <c r="AO2245" s="344"/>
      <c r="AP2245" s="344"/>
    </row>
    <row r="2246">
      <c r="A2246" s="343">
        <v>44025.0</v>
      </c>
      <c r="B2246" s="344"/>
      <c r="C2246" s="344"/>
      <c r="D2246" s="344"/>
      <c r="E2246" s="344"/>
      <c r="F2246" s="344"/>
      <c r="G2246" s="341">
        <v>1.0</v>
      </c>
      <c r="H2246" s="342">
        <v>6.0</v>
      </c>
      <c r="I2246" s="344"/>
      <c r="J2246" s="371"/>
      <c r="K2246" s="344"/>
      <c r="L2246" s="342">
        <v>18.0</v>
      </c>
      <c r="M2246" s="344"/>
      <c r="N2246" s="341">
        <v>1.0</v>
      </c>
      <c r="O2246" s="341">
        <v>5.0</v>
      </c>
      <c r="P2246" s="341">
        <v>5.0</v>
      </c>
      <c r="Q2246" s="344"/>
      <c r="R2246" s="344"/>
      <c r="S2246" s="341">
        <v>4.0</v>
      </c>
      <c r="T2246" s="341">
        <v>1.0</v>
      </c>
      <c r="U2246" s="344"/>
      <c r="V2246" s="341">
        <v>3.0</v>
      </c>
      <c r="W2246" s="341">
        <v>2.0</v>
      </c>
      <c r="X2246" s="344"/>
      <c r="Y2246" s="341">
        <v>3.0</v>
      </c>
      <c r="Z2246" s="344"/>
      <c r="AA2246" s="344"/>
      <c r="AB2246" s="344"/>
      <c r="AC2246" s="341">
        <v>1.0</v>
      </c>
      <c r="AD2246" s="344"/>
      <c r="AE2246" s="344"/>
      <c r="AF2246" s="344"/>
      <c r="AG2246" s="344"/>
      <c r="AH2246" s="344"/>
      <c r="AI2246" s="344"/>
      <c r="AJ2246" s="344"/>
      <c r="AK2246" s="344"/>
      <c r="AL2246" s="344"/>
      <c r="AM2246" s="344"/>
      <c r="AN2246" s="344"/>
      <c r="AO2246" s="344"/>
      <c r="AP2246" s="344"/>
    </row>
    <row r="2247">
      <c r="A2247" s="343">
        <v>44026.0</v>
      </c>
      <c r="B2247" s="341">
        <v>1.0</v>
      </c>
      <c r="C2247" s="344"/>
      <c r="D2247" s="344"/>
      <c r="E2247" s="344"/>
      <c r="F2247" s="344"/>
      <c r="G2247" s="344"/>
      <c r="H2247" s="342">
        <v>4.0</v>
      </c>
      <c r="I2247" s="341">
        <v>1.0</v>
      </c>
      <c r="J2247" s="371"/>
      <c r="K2247" s="344"/>
      <c r="L2247" s="342">
        <v>21.0</v>
      </c>
      <c r="M2247" s="344"/>
      <c r="N2247" s="344"/>
      <c r="O2247" s="344"/>
      <c r="P2247" s="341">
        <v>3.0</v>
      </c>
      <c r="Q2247" s="344"/>
      <c r="R2247" s="344"/>
      <c r="S2247" s="341">
        <v>1.0</v>
      </c>
      <c r="T2247" s="341">
        <v>4.0</v>
      </c>
      <c r="U2247" s="344"/>
      <c r="V2247" s="344"/>
      <c r="W2247" s="341">
        <v>5.0</v>
      </c>
      <c r="X2247" s="341">
        <v>1.0</v>
      </c>
      <c r="Y2247" s="341">
        <v>13.0</v>
      </c>
      <c r="Z2247" s="344"/>
      <c r="AA2247" s="344"/>
      <c r="AB2247" s="344"/>
      <c r="AC2247" s="344"/>
      <c r="AD2247" s="344"/>
      <c r="AE2247" s="344"/>
      <c r="AF2247" s="344"/>
      <c r="AG2247" s="344"/>
      <c r="AH2247" s="344"/>
      <c r="AI2247" s="344"/>
      <c r="AJ2247" s="344"/>
      <c r="AK2247" s="344"/>
      <c r="AL2247" s="344"/>
      <c r="AM2247" s="344"/>
      <c r="AN2247" s="344"/>
      <c r="AO2247" s="344"/>
      <c r="AP2247" s="344"/>
    </row>
    <row r="2248">
      <c r="A2248" s="343">
        <v>44027.0</v>
      </c>
      <c r="B2248" s="356">
        <v>2.0</v>
      </c>
      <c r="C2248" s="356">
        <v>2.0</v>
      </c>
      <c r="D2248" s="356"/>
      <c r="E2248" s="356"/>
      <c r="F2248" s="356"/>
      <c r="G2248" s="356"/>
      <c r="H2248" s="356">
        <v>5.0</v>
      </c>
      <c r="I2248" s="356"/>
      <c r="J2248" s="356">
        <v>1.0</v>
      </c>
      <c r="K2248" s="356">
        <v>18.0</v>
      </c>
      <c r="L2248" s="356">
        <v>28.0</v>
      </c>
      <c r="M2248" s="356"/>
      <c r="N2248" s="356"/>
      <c r="O2248" s="356"/>
      <c r="P2248" s="356">
        <v>5.0</v>
      </c>
      <c r="Q2248" s="356"/>
      <c r="R2248" s="356"/>
      <c r="S2248" s="356">
        <v>3.0</v>
      </c>
      <c r="T2248" s="356">
        <v>4.0</v>
      </c>
      <c r="U2248" s="356"/>
      <c r="V2248" s="356"/>
      <c r="W2248" s="356"/>
      <c r="X2248" s="356">
        <v>1.0</v>
      </c>
      <c r="Y2248" s="356">
        <v>12.0</v>
      </c>
      <c r="Z2248" s="356"/>
      <c r="AA2248" s="356"/>
      <c r="AB2248" s="356"/>
      <c r="AC2248" s="356"/>
      <c r="AD2248" s="356"/>
      <c r="AE2248" s="356"/>
      <c r="AF2248" s="356">
        <v>3.0</v>
      </c>
      <c r="AG2248" s="356"/>
      <c r="AH2248" s="356"/>
      <c r="AI2248" s="356">
        <v>3.0</v>
      </c>
      <c r="AJ2248" s="344"/>
      <c r="AK2248" s="344"/>
      <c r="AL2248" s="344"/>
      <c r="AM2248" s="344"/>
      <c r="AN2248" s="344"/>
      <c r="AO2248" s="344"/>
      <c r="AP2248" s="344"/>
    </row>
    <row r="2249">
      <c r="A2249" s="343">
        <v>44028.0</v>
      </c>
      <c r="B2249" s="356">
        <v>1.0</v>
      </c>
      <c r="C2249" s="356">
        <v>3.0</v>
      </c>
      <c r="D2249" s="356">
        <v>1.0</v>
      </c>
      <c r="E2249" s="356"/>
      <c r="F2249" s="356"/>
      <c r="G2249" s="356">
        <v>1.0</v>
      </c>
      <c r="H2249" s="356">
        <v>7.0</v>
      </c>
      <c r="I2249" s="356"/>
      <c r="J2249" s="356"/>
      <c r="K2249" s="356">
        <v>9.0</v>
      </c>
      <c r="L2249" s="356">
        <v>26.0</v>
      </c>
      <c r="M2249" s="356"/>
      <c r="N2249" s="356"/>
      <c r="O2249" s="356"/>
      <c r="P2249" s="356">
        <v>5.0</v>
      </c>
      <c r="Q2249" s="356"/>
      <c r="R2249" s="356"/>
      <c r="S2249" s="356"/>
      <c r="T2249" s="356"/>
      <c r="U2249" s="356"/>
      <c r="V2249" s="356">
        <v>1.0</v>
      </c>
      <c r="W2249" s="356">
        <v>5.0</v>
      </c>
      <c r="X2249" s="356"/>
      <c r="Y2249" s="356">
        <v>15.0</v>
      </c>
      <c r="Z2249" s="356"/>
      <c r="AA2249" s="356"/>
      <c r="AB2249" s="356"/>
      <c r="AC2249" s="356"/>
      <c r="AD2249" s="356"/>
      <c r="AE2249" s="356"/>
      <c r="AF2249" s="356">
        <v>1.0</v>
      </c>
      <c r="AG2249" s="356"/>
      <c r="AH2249" s="356"/>
      <c r="AI2249" s="356">
        <v>1.0</v>
      </c>
      <c r="AJ2249" s="344"/>
      <c r="AK2249" s="344"/>
      <c r="AL2249" s="344"/>
      <c r="AM2249" s="344"/>
      <c r="AN2249" s="344"/>
      <c r="AO2249" s="344"/>
      <c r="AP2249" s="344"/>
    </row>
    <row r="2250">
      <c r="A2250" s="343">
        <v>44029.0</v>
      </c>
      <c r="B2250" s="344"/>
      <c r="C2250" s="356">
        <v>3.0</v>
      </c>
      <c r="D2250" s="356"/>
      <c r="E2250" s="356"/>
      <c r="F2250" s="356"/>
      <c r="G2250" s="356"/>
      <c r="H2250" s="356">
        <v>6.0</v>
      </c>
      <c r="I2250" s="356"/>
      <c r="J2250" s="356">
        <v>1.0</v>
      </c>
      <c r="K2250" s="356">
        <v>18.0</v>
      </c>
      <c r="L2250" s="356">
        <v>37.0</v>
      </c>
      <c r="M2250" s="356"/>
      <c r="N2250" s="356"/>
      <c r="O2250" s="356"/>
      <c r="P2250" s="356">
        <v>2.0</v>
      </c>
      <c r="Q2250" s="356"/>
      <c r="R2250" s="356"/>
      <c r="S2250" s="356">
        <v>1.0</v>
      </c>
      <c r="T2250" s="356">
        <v>3.0</v>
      </c>
      <c r="U2250" s="356"/>
      <c r="V2250" s="356">
        <v>2.0</v>
      </c>
      <c r="W2250" s="356">
        <v>7.0</v>
      </c>
      <c r="X2250" s="356"/>
      <c r="Y2250" s="356">
        <v>2.0</v>
      </c>
      <c r="Z2250" s="356"/>
      <c r="AA2250" s="356"/>
      <c r="AB2250" s="356"/>
      <c r="AC2250" s="356"/>
      <c r="AD2250" s="356"/>
      <c r="AE2250" s="356"/>
      <c r="AF2250" s="356"/>
      <c r="AG2250" s="356"/>
      <c r="AH2250" s="356"/>
      <c r="AI2250" s="356">
        <v>2.0</v>
      </c>
      <c r="AJ2250" s="344"/>
      <c r="AK2250" s="344"/>
      <c r="AL2250" s="344"/>
      <c r="AM2250" s="344"/>
      <c r="AN2250" s="344"/>
      <c r="AO2250" s="344"/>
      <c r="AP2250" s="344"/>
    </row>
    <row r="2251">
      <c r="A2251" s="343">
        <v>44030.0</v>
      </c>
      <c r="B2251" s="344"/>
      <c r="C2251" s="356">
        <v>1.0</v>
      </c>
      <c r="D2251" s="356">
        <v>1.0</v>
      </c>
      <c r="E2251" s="356"/>
      <c r="F2251" s="356"/>
      <c r="G2251" s="356"/>
      <c r="H2251" s="356">
        <v>8.0</v>
      </c>
      <c r="I2251" s="356"/>
      <c r="J2251" s="356">
        <v>2.0</v>
      </c>
      <c r="K2251" s="356">
        <v>15.0</v>
      </c>
      <c r="L2251" s="356">
        <v>11.0</v>
      </c>
      <c r="M2251" s="356"/>
      <c r="N2251" s="356"/>
      <c r="O2251" s="356"/>
      <c r="P2251" s="356">
        <v>7.0</v>
      </c>
      <c r="Q2251" s="356"/>
      <c r="R2251" s="356"/>
      <c r="S2251" s="356">
        <v>3.0</v>
      </c>
      <c r="T2251" s="356">
        <v>2.0</v>
      </c>
      <c r="U2251" s="356"/>
      <c r="V2251" s="356"/>
      <c r="W2251" s="356">
        <v>3.0</v>
      </c>
      <c r="X2251" s="356"/>
      <c r="Y2251" s="356">
        <v>2.0</v>
      </c>
      <c r="Z2251" s="356"/>
      <c r="AA2251" s="356"/>
      <c r="AB2251" s="356"/>
      <c r="AC2251" s="356"/>
      <c r="AD2251" s="356">
        <v>1.0</v>
      </c>
      <c r="AE2251" s="356">
        <v>1.0</v>
      </c>
      <c r="AF2251" s="356"/>
      <c r="AG2251" s="356"/>
      <c r="AH2251" s="356"/>
      <c r="AI2251" s="356">
        <v>2.0</v>
      </c>
      <c r="AJ2251" s="344"/>
      <c r="AK2251" s="344"/>
      <c r="AL2251" s="344"/>
      <c r="AM2251" s="344"/>
      <c r="AN2251" s="344"/>
      <c r="AO2251" s="344"/>
      <c r="AP2251" s="344"/>
    </row>
    <row r="2252">
      <c r="A2252" s="343">
        <v>44031.0</v>
      </c>
      <c r="B2252" s="356">
        <v>1.0</v>
      </c>
      <c r="C2252" s="356">
        <v>4.0</v>
      </c>
      <c r="D2252" s="356">
        <v>1.0</v>
      </c>
      <c r="E2252" s="356"/>
      <c r="F2252" s="356"/>
      <c r="G2252" s="356">
        <v>1.0</v>
      </c>
      <c r="H2252" s="356">
        <v>9.0</v>
      </c>
      <c r="I2252" s="356"/>
      <c r="J2252" s="356"/>
      <c r="K2252" s="356">
        <v>23.0</v>
      </c>
      <c r="L2252" s="356">
        <v>52.0</v>
      </c>
      <c r="M2252" s="356"/>
      <c r="N2252" s="356">
        <v>1.0</v>
      </c>
      <c r="O2252" s="356">
        <v>9.0</v>
      </c>
      <c r="P2252" s="356">
        <v>3.0</v>
      </c>
      <c r="Q2252" s="356"/>
      <c r="R2252" s="356"/>
      <c r="S2252" s="356">
        <v>5.0</v>
      </c>
      <c r="T2252" s="356">
        <v>1.0</v>
      </c>
      <c r="U2252" s="356">
        <v>1.0</v>
      </c>
      <c r="V2252" s="356">
        <v>2.0</v>
      </c>
      <c r="W2252" s="356">
        <v>1.0</v>
      </c>
      <c r="X2252" s="356"/>
      <c r="Y2252" s="356">
        <v>9.0</v>
      </c>
      <c r="Z2252" s="356"/>
      <c r="AA2252" s="356"/>
      <c r="AB2252" s="356"/>
      <c r="AC2252" s="356"/>
      <c r="AD2252" s="356">
        <v>2.0</v>
      </c>
      <c r="AE2252" s="356"/>
      <c r="AF2252" s="356">
        <v>1.0</v>
      </c>
      <c r="AG2252" s="356"/>
      <c r="AH2252" s="356"/>
      <c r="AI2252" s="356">
        <v>1.0</v>
      </c>
      <c r="AJ2252" s="344"/>
      <c r="AK2252" s="344"/>
      <c r="AL2252" s="344"/>
      <c r="AM2252" s="344"/>
      <c r="AN2252" s="344"/>
      <c r="AO2252" s="344"/>
      <c r="AP2252" s="344"/>
    </row>
    <row r="2253">
      <c r="A2253" s="343">
        <v>44032.0</v>
      </c>
      <c r="B2253" s="344"/>
      <c r="C2253" s="356">
        <v>4.0</v>
      </c>
      <c r="D2253" s="356"/>
      <c r="E2253" s="356"/>
      <c r="F2253" s="356"/>
      <c r="G2253" s="356"/>
      <c r="H2253" s="356">
        <v>9.0</v>
      </c>
      <c r="I2253" s="356"/>
      <c r="J2253" s="356"/>
      <c r="K2253" s="356">
        <v>36.0</v>
      </c>
      <c r="L2253" s="356">
        <v>32.0</v>
      </c>
      <c r="M2253" s="356"/>
      <c r="N2253" s="356">
        <v>1.0</v>
      </c>
      <c r="O2253" s="356"/>
      <c r="P2253" s="356">
        <v>5.0</v>
      </c>
      <c r="Q2253" s="356"/>
      <c r="R2253" s="356"/>
      <c r="S2253" s="356">
        <v>2.0</v>
      </c>
      <c r="T2253" s="356">
        <v>1.0</v>
      </c>
      <c r="U2253" s="356"/>
      <c r="V2253" s="356"/>
      <c r="W2253" s="356">
        <v>3.0</v>
      </c>
      <c r="X2253" s="356"/>
      <c r="Y2253" s="356">
        <v>2.0</v>
      </c>
      <c r="Z2253" s="356"/>
      <c r="AA2253" s="356"/>
      <c r="AB2253" s="356"/>
      <c r="AC2253" s="356"/>
      <c r="AD2253" s="356"/>
      <c r="AE2253" s="356"/>
      <c r="AF2253" s="356"/>
      <c r="AG2253" s="356"/>
      <c r="AH2253" s="356"/>
      <c r="AI2253" s="356">
        <v>1.0</v>
      </c>
      <c r="AJ2253" s="344"/>
      <c r="AK2253" s="344"/>
      <c r="AL2253" s="344"/>
      <c r="AM2253" s="344"/>
      <c r="AN2253" s="344"/>
      <c r="AO2253" s="344"/>
      <c r="AP2253" s="344"/>
    </row>
    <row r="2254">
      <c r="A2254" s="343">
        <v>44033.0</v>
      </c>
      <c r="B2254" s="344"/>
      <c r="C2254" s="356">
        <v>2.0</v>
      </c>
      <c r="D2254" s="356">
        <v>1.0</v>
      </c>
      <c r="E2254" s="356"/>
      <c r="F2254" s="356"/>
      <c r="G2254" s="356">
        <v>1.0</v>
      </c>
      <c r="H2254" s="356">
        <v>8.0</v>
      </c>
      <c r="I2254" s="356"/>
      <c r="J2254" s="356">
        <v>4.0</v>
      </c>
      <c r="K2254" s="356">
        <v>15.0</v>
      </c>
      <c r="L2254" s="356">
        <v>28.0</v>
      </c>
      <c r="M2254" s="356"/>
      <c r="N2254" s="356"/>
      <c r="O2254" s="356"/>
      <c r="P2254" s="356">
        <v>6.0</v>
      </c>
      <c r="Q2254" s="356"/>
      <c r="R2254" s="356"/>
      <c r="S2254" s="356">
        <v>2.0</v>
      </c>
      <c r="T2254" s="356">
        <v>2.0</v>
      </c>
      <c r="U2254" s="356"/>
      <c r="V2254" s="356"/>
      <c r="W2254" s="356">
        <v>4.0</v>
      </c>
      <c r="X2254" s="356"/>
      <c r="Y2254" s="356">
        <v>3.0</v>
      </c>
      <c r="Z2254" s="356"/>
      <c r="AA2254" s="356"/>
      <c r="AB2254" s="356"/>
      <c r="AC2254" s="356"/>
      <c r="AD2254" s="356"/>
      <c r="AE2254" s="356"/>
      <c r="AF2254" s="356">
        <v>3.0</v>
      </c>
      <c r="AG2254" s="356"/>
      <c r="AH2254" s="356"/>
      <c r="AI2254" s="356">
        <v>2.0</v>
      </c>
      <c r="AJ2254" s="344"/>
      <c r="AK2254" s="344"/>
      <c r="AL2254" s="344"/>
      <c r="AM2254" s="344"/>
      <c r="AN2254" s="344"/>
      <c r="AO2254" s="344"/>
      <c r="AP2254" s="344"/>
    </row>
    <row r="2255">
      <c r="A2255" s="343">
        <v>44034.0</v>
      </c>
      <c r="B2255" s="344"/>
      <c r="C2255" s="344"/>
      <c r="D2255" s="344"/>
      <c r="E2255" s="344"/>
      <c r="F2255" s="344"/>
      <c r="G2255" s="356">
        <v>1.0</v>
      </c>
      <c r="H2255" s="356">
        <v>5.0</v>
      </c>
      <c r="I2255" s="356"/>
      <c r="J2255" s="356">
        <v>2.0</v>
      </c>
      <c r="K2255" s="356">
        <v>70.0</v>
      </c>
      <c r="L2255" s="356">
        <v>35.0</v>
      </c>
      <c r="M2255" s="356"/>
      <c r="N2255" s="356">
        <v>3.0</v>
      </c>
      <c r="O2255" s="356">
        <v>2.0</v>
      </c>
      <c r="P2255" s="356">
        <v>5.0</v>
      </c>
      <c r="Q2255" s="356"/>
      <c r="R2255" s="356"/>
      <c r="S2255" s="356"/>
      <c r="T2255" s="356">
        <v>2.0</v>
      </c>
      <c r="U2255" s="356"/>
      <c r="V2255" s="356">
        <v>1.0</v>
      </c>
      <c r="W2255" s="356">
        <v>7.0</v>
      </c>
      <c r="X2255" s="356"/>
      <c r="Y2255" s="356">
        <v>3.0</v>
      </c>
      <c r="Z2255" s="356"/>
      <c r="AA2255" s="356"/>
      <c r="AB2255" s="356"/>
      <c r="AC2255" s="356">
        <v>2.0</v>
      </c>
      <c r="AD2255" s="356"/>
      <c r="AE2255" s="356"/>
      <c r="AF2255" s="356"/>
      <c r="AG2255" s="356"/>
      <c r="AH2255" s="356"/>
      <c r="AI2255" s="356">
        <v>1.0</v>
      </c>
      <c r="AJ2255" s="344"/>
      <c r="AK2255" s="344"/>
      <c r="AL2255" s="344"/>
      <c r="AM2255" s="344"/>
      <c r="AN2255" s="344"/>
      <c r="AO2255" s="344"/>
      <c r="AP2255" s="344"/>
    </row>
    <row r="2256">
      <c r="A2256" s="343">
        <v>44035.0</v>
      </c>
      <c r="B2256" s="356">
        <v>1.0</v>
      </c>
      <c r="C2256" s="356">
        <v>2.0</v>
      </c>
      <c r="D2256" s="356"/>
      <c r="E2256" s="356"/>
      <c r="F2256" s="356"/>
      <c r="G2256" s="356">
        <v>1.0</v>
      </c>
      <c r="H2256" s="356">
        <v>2.0</v>
      </c>
      <c r="I2256" s="356"/>
      <c r="J2256" s="356">
        <v>1.0</v>
      </c>
      <c r="K2256" s="356">
        <v>60.0</v>
      </c>
      <c r="L2256" s="356">
        <v>29.0</v>
      </c>
      <c r="M2256" s="356"/>
      <c r="N2256" s="356">
        <v>3.0</v>
      </c>
      <c r="O2256" s="356"/>
      <c r="P2256" s="356">
        <v>1.0</v>
      </c>
      <c r="Q2256" s="356"/>
      <c r="R2256" s="356"/>
      <c r="S2256" s="356"/>
      <c r="T2256" s="356"/>
      <c r="U2256" s="356"/>
      <c r="V2256" s="356">
        <v>7.0</v>
      </c>
      <c r="W2256" s="356">
        <v>9.0</v>
      </c>
      <c r="X2256" s="356">
        <v>1.0</v>
      </c>
      <c r="Y2256" s="344"/>
      <c r="Z2256" s="344"/>
      <c r="AA2256" s="344"/>
      <c r="AB2256" s="344"/>
      <c r="AC2256" s="344"/>
      <c r="AD2256" s="344"/>
      <c r="AE2256" s="344"/>
      <c r="AF2256" s="344"/>
      <c r="AG2256" s="344"/>
      <c r="AH2256" s="344"/>
      <c r="AI2256" s="344"/>
      <c r="AJ2256" s="344"/>
      <c r="AK2256" s="344"/>
      <c r="AL2256" s="344"/>
      <c r="AM2256" s="344"/>
      <c r="AN2256" s="344"/>
      <c r="AO2256" s="344"/>
      <c r="AP2256" s="344"/>
    </row>
    <row r="2257">
      <c r="A2257" s="343">
        <v>44036.0</v>
      </c>
      <c r="B2257" s="344"/>
      <c r="C2257" s="344"/>
      <c r="D2257" s="344"/>
      <c r="E2257" s="344"/>
      <c r="F2257" s="344"/>
      <c r="G2257" s="344"/>
      <c r="H2257" s="356">
        <v>4.0</v>
      </c>
      <c r="I2257" s="356"/>
      <c r="J2257" s="356"/>
      <c r="K2257" s="356">
        <v>38.0</v>
      </c>
      <c r="L2257" s="356">
        <v>29.0</v>
      </c>
      <c r="M2257" s="356"/>
      <c r="N2257" s="356"/>
      <c r="O2257" s="356"/>
      <c r="P2257" s="356"/>
      <c r="Q2257" s="356"/>
      <c r="R2257" s="356"/>
      <c r="S2257" s="356">
        <v>5.0</v>
      </c>
      <c r="T2257" s="356">
        <v>5.0</v>
      </c>
      <c r="U2257" s="356"/>
      <c r="V2257" s="356"/>
      <c r="W2257" s="356">
        <v>3.0</v>
      </c>
      <c r="X2257" s="356">
        <v>1.0</v>
      </c>
      <c r="Y2257" s="356">
        <v>3.0</v>
      </c>
      <c r="Z2257" s="356"/>
      <c r="AA2257" s="356"/>
      <c r="AB2257" s="356"/>
      <c r="AC2257" s="356">
        <v>1.0</v>
      </c>
      <c r="AD2257" s="344"/>
      <c r="AE2257" s="344"/>
      <c r="AF2257" s="344"/>
      <c r="AG2257" s="344"/>
      <c r="AH2257" s="344"/>
      <c r="AI2257" s="344"/>
      <c r="AJ2257" s="344"/>
      <c r="AK2257" s="344"/>
      <c r="AL2257" s="344"/>
      <c r="AM2257" s="344"/>
      <c r="AN2257" s="344"/>
      <c r="AO2257" s="344"/>
      <c r="AP2257" s="344"/>
    </row>
    <row r="2258">
      <c r="A2258" s="343">
        <v>44037.0</v>
      </c>
      <c r="B2258" s="344"/>
      <c r="C2258" s="344"/>
      <c r="D2258" s="344"/>
      <c r="E2258" s="344"/>
      <c r="F2258" s="344"/>
      <c r="G2258" s="356">
        <v>1.0</v>
      </c>
      <c r="H2258" s="356"/>
      <c r="I2258" s="356"/>
      <c r="J2258" s="356"/>
      <c r="K2258" s="356">
        <v>10.0</v>
      </c>
      <c r="L2258" s="356">
        <v>18.0</v>
      </c>
      <c r="M2258" s="356"/>
      <c r="N2258" s="356">
        <v>2.0</v>
      </c>
      <c r="O2258" s="356">
        <v>4.0</v>
      </c>
      <c r="P2258" s="356">
        <v>3.0</v>
      </c>
      <c r="Q2258" s="356"/>
      <c r="R2258" s="356"/>
      <c r="S2258" s="356"/>
      <c r="T2258" s="356"/>
      <c r="U2258" s="356"/>
      <c r="V2258" s="356">
        <v>1.0</v>
      </c>
      <c r="W2258" s="356">
        <v>3.0</v>
      </c>
      <c r="X2258" s="356"/>
      <c r="Y2258" s="356">
        <v>3.0</v>
      </c>
      <c r="Z2258" s="356"/>
      <c r="AA2258" s="356"/>
      <c r="AB2258" s="356"/>
      <c r="AC2258" s="356">
        <v>2.0</v>
      </c>
      <c r="AD2258" s="356"/>
      <c r="AE2258" s="356"/>
      <c r="AF2258" s="356">
        <v>2.0</v>
      </c>
      <c r="AG2258" s="344"/>
      <c r="AH2258" s="344"/>
      <c r="AI2258" s="344"/>
      <c r="AJ2258" s="344"/>
      <c r="AK2258" s="344"/>
      <c r="AL2258" s="344"/>
      <c r="AM2258" s="344"/>
      <c r="AN2258" s="344"/>
      <c r="AO2258" s="344"/>
      <c r="AP2258" s="344"/>
    </row>
    <row r="2259">
      <c r="A2259" s="343">
        <v>44038.0</v>
      </c>
      <c r="B2259" s="344"/>
      <c r="C2259" s="344"/>
      <c r="D2259" s="356">
        <v>2.0</v>
      </c>
      <c r="E2259" s="356"/>
      <c r="F2259" s="356"/>
      <c r="G2259" s="356">
        <v>1.0</v>
      </c>
      <c r="H2259" s="356">
        <v>4.0</v>
      </c>
      <c r="I2259" s="356"/>
      <c r="J2259" s="356"/>
      <c r="K2259" s="356">
        <v>10.0</v>
      </c>
      <c r="L2259" s="356">
        <v>17.0</v>
      </c>
      <c r="M2259" s="356"/>
      <c r="N2259" s="356">
        <v>2.0</v>
      </c>
      <c r="O2259" s="356">
        <v>2.0</v>
      </c>
      <c r="P2259" s="356">
        <v>5.0</v>
      </c>
      <c r="Q2259" s="356"/>
      <c r="R2259" s="356"/>
      <c r="S2259" s="356">
        <v>1.0</v>
      </c>
      <c r="T2259" s="356">
        <v>4.0</v>
      </c>
      <c r="U2259" s="356"/>
      <c r="V2259" s="356">
        <v>2.0</v>
      </c>
      <c r="W2259" s="356">
        <v>4.0</v>
      </c>
      <c r="X2259" s="356"/>
      <c r="Y2259" s="356">
        <v>9.0</v>
      </c>
      <c r="Z2259" s="356">
        <v>1.0</v>
      </c>
      <c r="AA2259" s="356"/>
      <c r="AB2259" s="356"/>
      <c r="AC2259" s="356">
        <v>1.0</v>
      </c>
      <c r="AD2259" s="356">
        <v>1.0</v>
      </c>
      <c r="AE2259" s="356"/>
      <c r="AF2259" s="356"/>
      <c r="AG2259" s="356"/>
      <c r="AH2259" s="356"/>
      <c r="AI2259" s="356">
        <v>1.0</v>
      </c>
      <c r="AJ2259" s="344"/>
      <c r="AK2259" s="344"/>
      <c r="AL2259" s="344"/>
      <c r="AM2259" s="344"/>
      <c r="AN2259" s="344"/>
      <c r="AO2259" s="344"/>
      <c r="AP2259" s="344"/>
    </row>
    <row r="2260">
      <c r="A2260" s="343">
        <v>44039.0</v>
      </c>
      <c r="B2260" s="344"/>
      <c r="C2260" s="344"/>
      <c r="D2260" s="344"/>
      <c r="E2260" s="344"/>
      <c r="F2260" s="344"/>
      <c r="G2260" s="344"/>
      <c r="H2260" s="356">
        <v>10.0</v>
      </c>
      <c r="I2260" s="356"/>
      <c r="J2260" s="356"/>
      <c r="K2260" s="356">
        <v>10.0</v>
      </c>
      <c r="L2260" s="356">
        <v>19.0</v>
      </c>
      <c r="M2260" s="356"/>
      <c r="N2260" s="356"/>
      <c r="O2260" s="356">
        <v>1.0</v>
      </c>
      <c r="P2260" s="356">
        <v>2.0</v>
      </c>
      <c r="Q2260" s="356"/>
      <c r="R2260" s="356"/>
      <c r="S2260" s="356">
        <v>3.0</v>
      </c>
      <c r="T2260" s="356">
        <v>1.0</v>
      </c>
      <c r="U2260" s="356"/>
      <c r="V2260" s="356">
        <v>1.0</v>
      </c>
      <c r="W2260" s="356">
        <v>2.0</v>
      </c>
      <c r="X2260" s="356"/>
      <c r="Y2260" s="356">
        <v>5.0</v>
      </c>
      <c r="Z2260" s="356"/>
      <c r="AA2260" s="356"/>
      <c r="AB2260" s="356"/>
      <c r="AC2260" s="356">
        <v>1.0</v>
      </c>
      <c r="AD2260" s="356"/>
      <c r="AE2260" s="356"/>
      <c r="AF2260" s="356"/>
      <c r="AG2260" s="356"/>
      <c r="AH2260" s="356"/>
      <c r="AI2260" s="356">
        <v>2.0</v>
      </c>
      <c r="AJ2260" s="344"/>
      <c r="AK2260" s="344"/>
      <c r="AL2260" s="344"/>
      <c r="AM2260" s="344"/>
      <c r="AN2260" s="344"/>
      <c r="AO2260" s="344"/>
      <c r="AP2260" s="344"/>
    </row>
    <row r="2261">
      <c r="A2261" s="343">
        <v>44040.0</v>
      </c>
      <c r="B2261" s="344"/>
      <c r="C2261" s="344"/>
      <c r="D2261" s="344"/>
      <c r="E2261" s="344"/>
      <c r="F2261" s="344"/>
      <c r="G2261" s="356">
        <v>2.0</v>
      </c>
      <c r="H2261" s="356">
        <v>15.0</v>
      </c>
      <c r="I2261" s="356"/>
      <c r="J2261" s="356"/>
      <c r="K2261" s="356">
        <v>8.0</v>
      </c>
      <c r="L2261" s="356">
        <v>22.0</v>
      </c>
      <c r="M2261" s="356"/>
      <c r="N2261" s="356"/>
      <c r="O2261" s="356"/>
      <c r="P2261" s="356">
        <v>3.0</v>
      </c>
      <c r="Q2261" s="356"/>
      <c r="R2261" s="356">
        <v>1.0</v>
      </c>
      <c r="S2261" s="356">
        <v>1.0</v>
      </c>
      <c r="T2261" s="356">
        <v>1.0</v>
      </c>
      <c r="U2261" s="356"/>
      <c r="V2261" s="356">
        <v>3.0</v>
      </c>
      <c r="W2261" s="356">
        <v>1.0</v>
      </c>
      <c r="X2261" s="356"/>
      <c r="Y2261" s="356">
        <v>4.0</v>
      </c>
      <c r="Z2261" s="356"/>
      <c r="AA2261" s="356"/>
      <c r="AB2261" s="356">
        <v>1.0</v>
      </c>
      <c r="AC2261" s="356"/>
      <c r="AD2261" s="356">
        <v>1.0</v>
      </c>
      <c r="AE2261" s="344"/>
      <c r="AF2261" s="344"/>
      <c r="AG2261" s="344"/>
      <c r="AH2261" s="344"/>
      <c r="AI2261" s="344"/>
      <c r="AJ2261" s="344"/>
      <c r="AK2261" s="344"/>
      <c r="AL2261" s="344"/>
      <c r="AM2261" s="344"/>
      <c r="AN2261" s="344"/>
      <c r="AO2261" s="344"/>
      <c r="AP2261" s="344"/>
    </row>
    <row r="2262">
      <c r="A2262" s="343">
        <v>44041.0</v>
      </c>
      <c r="B2262" s="356">
        <v>2.0</v>
      </c>
      <c r="C2262" s="356"/>
      <c r="D2262" s="356"/>
      <c r="E2262" s="356"/>
      <c r="F2262" s="356"/>
      <c r="G2262" s="356"/>
      <c r="H2262" s="356">
        <v>14.0</v>
      </c>
      <c r="I2262" s="356"/>
      <c r="J2262" s="356">
        <v>2.0</v>
      </c>
      <c r="K2262" s="356">
        <v>12.0</v>
      </c>
      <c r="L2262" s="356">
        <v>33.0</v>
      </c>
      <c r="M2262" s="356"/>
      <c r="N2262" s="356"/>
      <c r="O2262" s="356"/>
      <c r="P2262" s="356">
        <v>4.0</v>
      </c>
      <c r="Q2262" s="356"/>
      <c r="R2262" s="356"/>
      <c r="S2262" s="356"/>
      <c r="T2262" s="356"/>
      <c r="U2262" s="356"/>
      <c r="V2262" s="356"/>
      <c r="W2262" s="356">
        <v>3.0</v>
      </c>
      <c r="X2262" s="356"/>
      <c r="Y2262" s="356">
        <v>3.0</v>
      </c>
      <c r="Z2262" s="356"/>
      <c r="AA2262" s="356"/>
      <c r="AB2262" s="356"/>
      <c r="AC2262" s="356"/>
      <c r="AD2262" s="356"/>
      <c r="AE2262" s="356"/>
      <c r="AF2262" s="356"/>
      <c r="AG2262" s="356"/>
      <c r="AH2262" s="356"/>
      <c r="AI2262" s="356">
        <v>1.0</v>
      </c>
      <c r="AJ2262" s="344"/>
      <c r="AK2262" s="344"/>
      <c r="AL2262" s="344"/>
      <c r="AM2262" s="344"/>
      <c r="AN2262" s="344"/>
      <c r="AO2262" s="344"/>
      <c r="AP2262" s="344"/>
    </row>
    <row r="2263">
      <c r="A2263" s="343">
        <v>44042.0</v>
      </c>
      <c r="B2263" s="344"/>
      <c r="C2263" s="344"/>
      <c r="D2263" s="356">
        <v>2.0</v>
      </c>
      <c r="E2263" s="356"/>
      <c r="F2263" s="356">
        <v>2.0</v>
      </c>
      <c r="G2263" s="356"/>
      <c r="H2263" s="356">
        <v>19.0</v>
      </c>
      <c r="I2263" s="356">
        <v>2.0</v>
      </c>
      <c r="J2263" s="356">
        <v>2.0</v>
      </c>
      <c r="K2263" s="356">
        <v>12.0</v>
      </c>
      <c r="L2263" s="356">
        <v>14.0</v>
      </c>
      <c r="M2263" s="356"/>
      <c r="N2263" s="356">
        <v>2.0</v>
      </c>
      <c r="O2263" s="356"/>
      <c r="P2263" s="356">
        <v>8.0</v>
      </c>
      <c r="Q2263" s="356"/>
      <c r="R2263" s="356"/>
      <c r="S2263" s="356"/>
      <c r="T2263" s="356">
        <v>7.0</v>
      </c>
      <c r="U2263" s="356"/>
      <c r="V2263" s="356">
        <v>3.0</v>
      </c>
      <c r="W2263" s="356">
        <v>3.0</v>
      </c>
      <c r="X2263" s="356"/>
      <c r="Y2263" s="356">
        <v>2.0</v>
      </c>
      <c r="Z2263" s="356"/>
      <c r="AA2263" s="356"/>
      <c r="AB2263" s="356"/>
      <c r="AC2263" s="356">
        <v>2.0</v>
      </c>
      <c r="AD2263" s="356">
        <v>1.0</v>
      </c>
      <c r="AE2263" s="356">
        <v>1.0</v>
      </c>
      <c r="AF2263" s="356"/>
      <c r="AG2263" s="356">
        <v>1.0</v>
      </c>
      <c r="AH2263" s="344"/>
      <c r="AI2263" s="344"/>
      <c r="AJ2263" s="344"/>
      <c r="AK2263" s="344"/>
      <c r="AL2263" s="344"/>
      <c r="AM2263" s="344"/>
      <c r="AN2263" s="344"/>
      <c r="AO2263" s="344"/>
      <c r="AP2263" s="344"/>
    </row>
    <row r="2264">
      <c r="A2264" s="343">
        <v>44043.0</v>
      </c>
      <c r="B2264" s="344"/>
      <c r="C2264" s="344"/>
      <c r="D2264" s="356">
        <v>1.0</v>
      </c>
      <c r="E2264" s="356"/>
      <c r="F2264" s="356"/>
      <c r="G2264" s="356">
        <v>1.0</v>
      </c>
      <c r="H2264" s="356">
        <v>14.0</v>
      </c>
      <c r="I2264" s="356"/>
      <c r="J2264" s="356"/>
      <c r="K2264" s="356">
        <v>18.0</v>
      </c>
      <c r="L2264" s="356">
        <v>21.0</v>
      </c>
      <c r="M2264" s="356"/>
      <c r="N2264" s="356">
        <v>2.0</v>
      </c>
      <c r="O2264" s="356">
        <v>3.0</v>
      </c>
      <c r="P2264" s="356">
        <v>1.0</v>
      </c>
      <c r="Q2264" s="356"/>
      <c r="R2264" s="356"/>
      <c r="S2264" s="356">
        <v>2.0</v>
      </c>
      <c r="T2264" s="356"/>
      <c r="U2264" s="356">
        <v>1.0</v>
      </c>
      <c r="V2264" s="356">
        <v>3.0</v>
      </c>
      <c r="W2264" s="356">
        <v>6.0</v>
      </c>
      <c r="X2264" s="344"/>
      <c r="Y2264" s="344"/>
      <c r="Z2264" s="344"/>
      <c r="AA2264" s="344"/>
      <c r="AB2264" s="344"/>
      <c r="AC2264" s="344"/>
      <c r="AD2264" s="344"/>
      <c r="AE2264" s="344"/>
      <c r="AF2264" s="344"/>
      <c r="AG2264" s="344"/>
      <c r="AH2264" s="344"/>
      <c r="AI2264" s="344"/>
      <c r="AJ2264" s="344"/>
      <c r="AK2264" s="344"/>
      <c r="AL2264" s="344"/>
      <c r="AM2264" s="344"/>
      <c r="AN2264" s="344"/>
      <c r="AO2264" s="344"/>
      <c r="AP2264" s="344"/>
    </row>
    <row r="2265">
      <c r="A2265" s="343">
        <v>44044.0</v>
      </c>
      <c r="B2265" s="344"/>
      <c r="C2265" s="344"/>
      <c r="D2265" s="344"/>
      <c r="E2265" s="344"/>
      <c r="F2265" s="344"/>
      <c r="G2265" s="356">
        <v>1.0</v>
      </c>
      <c r="H2265" s="356">
        <v>12.0</v>
      </c>
      <c r="I2265" s="356"/>
      <c r="J2265" s="356"/>
      <c r="K2265" s="356">
        <v>13.0</v>
      </c>
      <c r="L2265" s="356">
        <v>21.0</v>
      </c>
      <c r="M2265" s="356"/>
      <c r="N2265" s="356">
        <v>1.0</v>
      </c>
      <c r="O2265" s="356"/>
      <c r="P2265" s="356">
        <v>6.0</v>
      </c>
      <c r="Q2265" s="356"/>
      <c r="R2265" s="356">
        <v>1.0</v>
      </c>
      <c r="S2265" s="356"/>
      <c r="T2265" s="356">
        <v>1.0</v>
      </c>
      <c r="U2265" s="356"/>
      <c r="V2265" s="356"/>
      <c r="W2265" s="356"/>
      <c r="X2265" s="356"/>
      <c r="Y2265" s="356">
        <v>5.0</v>
      </c>
      <c r="Z2265" s="344"/>
      <c r="AA2265" s="344"/>
      <c r="AB2265" s="344"/>
      <c r="AC2265" s="344"/>
      <c r="AD2265" s="344"/>
      <c r="AE2265" s="344"/>
      <c r="AF2265" s="344"/>
      <c r="AG2265" s="344"/>
      <c r="AH2265" s="344"/>
      <c r="AI2265" s="341">
        <v>1.0</v>
      </c>
      <c r="AJ2265" s="344"/>
      <c r="AK2265" s="344"/>
      <c r="AL2265" s="344"/>
      <c r="AM2265" s="344"/>
      <c r="AN2265" s="344"/>
      <c r="AO2265" s="344"/>
      <c r="AP2265" s="344"/>
    </row>
    <row r="2266">
      <c r="A2266" s="343">
        <v>44045.0</v>
      </c>
      <c r="B2266" s="356">
        <v>3.0</v>
      </c>
      <c r="C2266" s="356"/>
      <c r="D2266" s="356"/>
      <c r="E2266" s="356"/>
      <c r="F2266" s="356">
        <v>1.0</v>
      </c>
      <c r="G2266" s="356"/>
      <c r="H2266" s="356">
        <v>1.0</v>
      </c>
      <c r="I2266" s="356"/>
      <c r="J2266" s="356"/>
      <c r="K2266" s="356">
        <v>18.0</v>
      </c>
      <c r="L2266" s="356"/>
      <c r="M2266" s="356"/>
      <c r="N2266" s="356">
        <v>4.0</v>
      </c>
      <c r="O2266" s="356"/>
      <c r="P2266" s="356"/>
      <c r="Q2266" s="356"/>
      <c r="R2266" s="356"/>
      <c r="S2266" s="356">
        <v>5.0</v>
      </c>
      <c r="T2266" s="356"/>
      <c r="U2266" s="356"/>
      <c r="V2266" s="356">
        <v>1.0</v>
      </c>
      <c r="W2266" s="356">
        <v>7.0</v>
      </c>
      <c r="X2266" s="356"/>
      <c r="Y2266" s="356"/>
      <c r="Z2266" s="356"/>
      <c r="AA2266" s="356">
        <v>1.0</v>
      </c>
      <c r="AB2266" s="356"/>
      <c r="AC2266" s="356">
        <v>1.0</v>
      </c>
      <c r="AD2266" s="356"/>
      <c r="AE2266" s="356"/>
      <c r="AF2266" s="356">
        <v>1.0</v>
      </c>
      <c r="AG2266" s="344"/>
      <c r="AH2266" s="344"/>
      <c r="AI2266" s="344"/>
      <c r="AJ2266" s="344"/>
      <c r="AK2266" s="344"/>
      <c r="AL2266" s="344"/>
      <c r="AM2266" s="344"/>
      <c r="AN2266" s="344"/>
      <c r="AO2266" s="344"/>
      <c r="AP2266" s="344"/>
    </row>
    <row r="2267">
      <c r="A2267" s="343">
        <v>44046.0</v>
      </c>
      <c r="B2267" s="356">
        <v>2.0</v>
      </c>
      <c r="C2267" s="356"/>
      <c r="D2267" s="356">
        <v>2.0</v>
      </c>
      <c r="E2267" s="356"/>
      <c r="F2267" s="356"/>
      <c r="G2267" s="356"/>
      <c r="H2267" s="356">
        <v>16.0</v>
      </c>
      <c r="I2267" s="356"/>
      <c r="J2267" s="356"/>
      <c r="K2267" s="356">
        <v>10.0</v>
      </c>
      <c r="L2267" s="356">
        <v>22.0</v>
      </c>
      <c r="M2267" s="356"/>
      <c r="N2267" s="356">
        <v>4.0</v>
      </c>
      <c r="O2267" s="356"/>
      <c r="P2267" s="356"/>
      <c r="Q2267" s="356"/>
      <c r="R2267" s="356">
        <v>1.0</v>
      </c>
      <c r="S2267" s="356">
        <v>2.0</v>
      </c>
      <c r="T2267" s="356">
        <v>2.0</v>
      </c>
      <c r="U2267" s="356"/>
      <c r="V2267" s="356">
        <v>1.0</v>
      </c>
      <c r="W2267" s="356">
        <v>2.0</v>
      </c>
      <c r="X2267" s="356">
        <v>1.0</v>
      </c>
      <c r="Y2267" s="356"/>
      <c r="Z2267" s="356"/>
      <c r="AA2267" s="356"/>
      <c r="AB2267" s="356">
        <v>1.0</v>
      </c>
      <c r="AC2267" s="344"/>
      <c r="AD2267" s="344"/>
      <c r="AE2267" s="344"/>
      <c r="AF2267" s="344"/>
      <c r="AG2267" s="344"/>
      <c r="AH2267" s="344"/>
      <c r="AI2267" s="344"/>
      <c r="AJ2267" s="344"/>
      <c r="AK2267" s="344"/>
      <c r="AL2267" s="344"/>
      <c r="AM2267" s="344"/>
      <c r="AN2267" s="344"/>
      <c r="AO2267" s="344"/>
      <c r="AP2267" s="344"/>
    </row>
    <row r="2268">
      <c r="A2268" s="343">
        <v>44047.0</v>
      </c>
      <c r="B2268" s="344"/>
      <c r="C2268" s="344"/>
      <c r="D2268" s="356">
        <v>1.0</v>
      </c>
      <c r="E2268" s="356"/>
      <c r="F2268" s="356">
        <v>1.0</v>
      </c>
      <c r="G2268" s="356"/>
      <c r="H2268" s="356">
        <v>14.0</v>
      </c>
      <c r="I2268" s="356"/>
      <c r="J2268" s="356">
        <v>6.0</v>
      </c>
      <c r="K2268" s="356"/>
      <c r="L2268" s="356">
        <v>40.0</v>
      </c>
      <c r="M2268" s="356"/>
      <c r="N2268" s="356">
        <v>1.0</v>
      </c>
      <c r="O2268" s="356"/>
      <c r="P2268" s="356">
        <v>2.0</v>
      </c>
      <c r="Q2268" s="356"/>
      <c r="R2268" s="356"/>
      <c r="S2268" s="356">
        <v>1.0</v>
      </c>
      <c r="T2268" s="356">
        <v>4.0</v>
      </c>
      <c r="U2268" s="356"/>
      <c r="V2268" s="356"/>
      <c r="W2268" s="356">
        <v>6.0</v>
      </c>
      <c r="X2268" s="356"/>
      <c r="Y2268" s="356">
        <v>7.0</v>
      </c>
      <c r="Z2268" s="356"/>
      <c r="AA2268" s="356"/>
      <c r="AB2268" s="356"/>
      <c r="AC2268" s="356"/>
      <c r="AD2268" s="356"/>
      <c r="AE2268" s="356"/>
      <c r="AF2268" s="356"/>
      <c r="AG2268" s="356">
        <v>1.0</v>
      </c>
      <c r="AH2268" s="356"/>
      <c r="AI2268" s="356">
        <v>2.0</v>
      </c>
      <c r="AJ2268" s="344"/>
      <c r="AK2268" s="344"/>
      <c r="AL2268" s="344"/>
      <c r="AM2268" s="344"/>
      <c r="AN2268" s="344"/>
      <c r="AO2268" s="344"/>
      <c r="AP2268" s="344"/>
    </row>
    <row r="2269">
      <c r="A2269" s="343">
        <v>44048.0</v>
      </c>
      <c r="B2269" s="356">
        <v>1.0</v>
      </c>
      <c r="C2269" s="356"/>
      <c r="D2269" s="356"/>
      <c r="E2269" s="356"/>
      <c r="F2269" s="356"/>
      <c r="G2269" s="356"/>
      <c r="H2269" s="356">
        <v>14.0</v>
      </c>
      <c r="I2269" s="356"/>
      <c r="J2269" s="356"/>
      <c r="K2269" s="356">
        <v>15.0</v>
      </c>
      <c r="L2269" s="356">
        <v>18.0</v>
      </c>
      <c r="M2269" s="356"/>
      <c r="N2269" s="356"/>
      <c r="O2269" s="356"/>
      <c r="P2269" s="356">
        <v>1.0</v>
      </c>
      <c r="Q2269" s="356"/>
      <c r="R2269" s="356"/>
      <c r="S2269" s="356">
        <v>3.0</v>
      </c>
      <c r="T2269" s="356">
        <v>6.0</v>
      </c>
      <c r="U2269" s="356"/>
      <c r="V2269" s="356"/>
      <c r="W2269" s="356">
        <v>2.0</v>
      </c>
      <c r="X2269" s="356">
        <v>2.0</v>
      </c>
      <c r="Y2269" s="356">
        <v>1.0</v>
      </c>
      <c r="Z2269" s="356"/>
      <c r="AA2269" s="356"/>
      <c r="AB2269" s="356"/>
      <c r="AC2269" s="356"/>
      <c r="AD2269" s="356"/>
      <c r="AE2269" s="356"/>
      <c r="AF2269" s="356"/>
      <c r="AG2269" s="356"/>
      <c r="AH2269" s="356"/>
      <c r="AI2269" s="356">
        <v>1.0</v>
      </c>
      <c r="AJ2269" s="344"/>
      <c r="AK2269" s="344"/>
      <c r="AL2269" s="344"/>
      <c r="AM2269" s="344"/>
      <c r="AN2269" s="344"/>
      <c r="AO2269" s="344"/>
      <c r="AP2269" s="344"/>
    </row>
    <row r="2270">
      <c r="A2270" s="343">
        <v>44049.0</v>
      </c>
      <c r="B2270" s="344"/>
      <c r="C2270" s="344"/>
      <c r="D2270" s="356">
        <v>1.0</v>
      </c>
      <c r="E2270" s="356"/>
      <c r="F2270" s="356"/>
      <c r="G2270" s="356"/>
      <c r="H2270" s="356">
        <v>13.0</v>
      </c>
      <c r="I2270" s="356"/>
      <c r="J2270" s="356">
        <v>1.0</v>
      </c>
      <c r="K2270" s="356">
        <v>20.0</v>
      </c>
      <c r="L2270" s="356">
        <v>18.0</v>
      </c>
      <c r="M2270" s="356"/>
      <c r="N2270" s="356">
        <v>1.0</v>
      </c>
      <c r="O2270" s="356">
        <v>4.0</v>
      </c>
      <c r="P2270" s="356"/>
      <c r="Q2270" s="356"/>
      <c r="R2270" s="356"/>
      <c r="S2270" s="356">
        <v>1.0</v>
      </c>
      <c r="T2270" s="356">
        <v>4.0</v>
      </c>
      <c r="U2270" s="356"/>
      <c r="V2270" s="356">
        <v>1.0</v>
      </c>
      <c r="W2270" s="356">
        <v>1.0</v>
      </c>
      <c r="X2270" s="356"/>
      <c r="Y2270" s="356">
        <v>1.0</v>
      </c>
      <c r="Z2270" s="356"/>
      <c r="AA2270" s="356"/>
      <c r="AB2270" s="356"/>
      <c r="AC2270" s="356"/>
      <c r="AD2270" s="356">
        <v>2.0</v>
      </c>
      <c r="AE2270" s="356"/>
      <c r="AF2270" s="356">
        <v>1.0</v>
      </c>
      <c r="AG2270" s="344"/>
      <c r="AH2270" s="344"/>
      <c r="AI2270" s="344"/>
      <c r="AJ2270" s="344"/>
      <c r="AK2270" s="344"/>
      <c r="AL2270" s="344"/>
      <c r="AM2270" s="344"/>
      <c r="AN2270" s="344"/>
      <c r="AO2270" s="344"/>
      <c r="AP2270" s="344"/>
    </row>
    <row r="2271">
      <c r="A2271" s="343">
        <v>44050.0</v>
      </c>
      <c r="B2271" s="344"/>
      <c r="C2271" s="356">
        <v>1.0</v>
      </c>
      <c r="D2271" s="356">
        <v>1.0</v>
      </c>
      <c r="E2271" s="356"/>
      <c r="F2271" s="356"/>
      <c r="G2271" s="356"/>
      <c r="H2271" s="356">
        <v>12.0</v>
      </c>
      <c r="I2271" s="356"/>
      <c r="J2271" s="356">
        <v>4.0</v>
      </c>
      <c r="K2271" s="356">
        <v>9.0</v>
      </c>
      <c r="L2271" s="356">
        <v>17.0</v>
      </c>
      <c r="M2271" s="356"/>
      <c r="N2271" s="356">
        <v>4.0</v>
      </c>
      <c r="O2271" s="356">
        <v>1.0</v>
      </c>
      <c r="P2271" s="356">
        <v>3.0</v>
      </c>
      <c r="Q2271" s="356"/>
      <c r="R2271" s="356"/>
      <c r="S2271" s="356"/>
      <c r="T2271" s="356">
        <v>4.0</v>
      </c>
      <c r="U2271" s="356"/>
      <c r="V2271" s="356">
        <v>3.0</v>
      </c>
      <c r="W2271" s="356">
        <v>9.0</v>
      </c>
      <c r="X2271" s="356"/>
      <c r="Y2271" s="356">
        <v>4.0</v>
      </c>
      <c r="Z2271" s="344"/>
      <c r="AA2271" s="344"/>
      <c r="AB2271" s="344"/>
      <c r="AC2271" s="344"/>
      <c r="AD2271" s="344"/>
      <c r="AE2271" s="344"/>
      <c r="AF2271" s="344"/>
      <c r="AG2271" s="344"/>
      <c r="AH2271" s="344"/>
      <c r="AI2271" s="344"/>
      <c r="AJ2271" s="344"/>
      <c r="AK2271" s="344"/>
      <c r="AL2271" s="344"/>
      <c r="AM2271" s="344"/>
      <c r="AN2271" s="344"/>
      <c r="AO2271" s="344"/>
      <c r="AP2271" s="344"/>
    </row>
    <row r="2272">
      <c r="A2272" s="343">
        <v>44051.0</v>
      </c>
      <c r="B2272" s="344"/>
      <c r="C2272" s="344"/>
      <c r="D2272" s="356">
        <v>1.0</v>
      </c>
      <c r="E2272" s="356"/>
      <c r="F2272" s="356">
        <v>1.0</v>
      </c>
      <c r="G2272" s="356">
        <v>2.0</v>
      </c>
      <c r="H2272" s="356">
        <v>11.0</v>
      </c>
      <c r="I2272" s="356"/>
      <c r="J2272" s="356">
        <v>3.0</v>
      </c>
      <c r="K2272" s="356">
        <v>11.0</v>
      </c>
      <c r="L2272" s="356">
        <v>22.0</v>
      </c>
      <c r="M2272" s="356"/>
      <c r="N2272" s="356">
        <v>1.0</v>
      </c>
      <c r="O2272" s="356"/>
      <c r="P2272" s="356">
        <v>2.0</v>
      </c>
      <c r="Q2272" s="356"/>
      <c r="R2272" s="356">
        <v>4.0</v>
      </c>
      <c r="S2272" s="356">
        <v>1.0</v>
      </c>
      <c r="T2272" s="356">
        <v>2.0</v>
      </c>
      <c r="U2272" s="356"/>
      <c r="V2272" s="356"/>
      <c r="W2272" s="356">
        <v>1.0</v>
      </c>
      <c r="X2272" s="356">
        <v>1.0</v>
      </c>
      <c r="Y2272" s="356"/>
      <c r="Z2272" s="356"/>
      <c r="AA2272" s="356"/>
      <c r="AB2272" s="356"/>
      <c r="AC2272" s="356">
        <v>1.0</v>
      </c>
      <c r="AD2272" s="356"/>
      <c r="AE2272" s="356"/>
      <c r="AF2272" s="356">
        <v>1.0</v>
      </c>
      <c r="AG2272" s="344"/>
      <c r="AH2272" s="344"/>
      <c r="AI2272" s="344"/>
      <c r="AJ2272" s="344"/>
      <c r="AK2272" s="344"/>
      <c r="AL2272" s="344"/>
      <c r="AM2272" s="344"/>
      <c r="AN2272" s="344"/>
      <c r="AO2272" s="344"/>
      <c r="AP2272" s="344"/>
    </row>
    <row r="2273">
      <c r="A2273" s="345">
        <v>44052.0</v>
      </c>
      <c r="B2273" s="356">
        <v>1.0</v>
      </c>
      <c r="C2273" s="356"/>
      <c r="D2273" s="356"/>
      <c r="E2273" s="356"/>
      <c r="F2273" s="356"/>
      <c r="G2273" s="356">
        <v>1.0</v>
      </c>
      <c r="H2273" s="356">
        <v>6.0</v>
      </c>
      <c r="I2273" s="356"/>
      <c r="J2273" s="356">
        <v>4.0</v>
      </c>
      <c r="K2273" s="356">
        <v>3.0</v>
      </c>
      <c r="L2273" s="356">
        <v>21.0</v>
      </c>
      <c r="M2273" s="356"/>
      <c r="N2273" s="356">
        <v>4.0</v>
      </c>
      <c r="O2273" s="356"/>
      <c r="P2273" s="356">
        <v>3.0</v>
      </c>
      <c r="Q2273" s="356"/>
      <c r="R2273" s="356">
        <v>1.0</v>
      </c>
      <c r="S2273" s="356"/>
      <c r="T2273" s="356">
        <v>11.0</v>
      </c>
      <c r="U2273" s="356"/>
      <c r="V2273" s="356">
        <v>2.0</v>
      </c>
      <c r="W2273" s="356">
        <v>2.0</v>
      </c>
      <c r="X2273" s="356"/>
      <c r="Y2273" s="356">
        <v>1.0</v>
      </c>
      <c r="Z2273" s="356"/>
      <c r="AA2273" s="356"/>
      <c r="AB2273" s="356">
        <v>1.0</v>
      </c>
      <c r="AC2273" s="356">
        <v>2.0</v>
      </c>
      <c r="AD2273" s="356"/>
      <c r="AE2273" s="356"/>
      <c r="AF2273" s="356"/>
      <c r="AG2273" s="356"/>
      <c r="AH2273" s="356"/>
      <c r="AI2273" s="356">
        <v>2.0</v>
      </c>
      <c r="AJ2273" s="344"/>
      <c r="AK2273" s="344"/>
      <c r="AL2273" s="344"/>
      <c r="AM2273" s="344"/>
      <c r="AN2273" s="344"/>
      <c r="AO2273" s="344"/>
      <c r="AP2273" s="344"/>
    </row>
    <row r="2274">
      <c r="A2274" s="345">
        <v>44053.0</v>
      </c>
      <c r="B2274" s="344"/>
      <c r="C2274" s="344"/>
      <c r="D2274" s="344"/>
      <c r="E2274" s="344"/>
      <c r="F2274" s="356">
        <v>1.0</v>
      </c>
      <c r="G2274" s="356">
        <v>1.0</v>
      </c>
      <c r="H2274" s="356">
        <v>2.0</v>
      </c>
      <c r="I2274" s="356"/>
      <c r="J2274" s="356"/>
      <c r="K2274" s="356">
        <v>5.0</v>
      </c>
      <c r="L2274" s="356">
        <v>17.0</v>
      </c>
      <c r="M2274" s="356"/>
      <c r="N2274" s="356">
        <v>4.0</v>
      </c>
      <c r="O2274" s="356"/>
      <c r="P2274" s="356">
        <v>1.0</v>
      </c>
      <c r="Q2274" s="356"/>
      <c r="R2274" s="356"/>
      <c r="S2274" s="356">
        <v>2.0</v>
      </c>
      <c r="T2274" s="356">
        <v>3.0</v>
      </c>
      <c r="U2274" s="356"/>
      <c r="V2274" s="356"/>
      <c r="W2274" s="356">
        <v>1.0</v>
      </c>
      <c r="X2274" s="356"/>
      <c r="Y2274" s="356"/>
      <c r="Z2274" s="356"/>
      <c r="AA2274" s="356"/>
      <c r="AB2274" s="356"/>
      <c r="AC2274" s="356">
        <v>4.0</v>
      </c>
      <c r="AD2274" s="356"/>
      <c r="AE2274" s="356"/>
      <c r="AF2274" s="356"/>
      <c r="AG2274" s="356"/>
      <c r="AH2274" s="356"/>
      <c r="AI2274" s="356">
        <v>1.0</v>
      </c>
      <c r="AJ2274" s="344"/>
      <c r="AK2274" s="344"/>
      <c r="AL2274" s="344"/>
      <c r="AM2274" s="344"/>
      <c r="AN2274" s="344"/>
      <c r="AO2274" s="344"/>
      <c r="AP2274" s="344"/>
    </row>
    <row r="2275">
      <c r="A2275" s="345">
        <v>44054.0</v>
      </c>
      <c r="B2275" s="344"/>
      <c r="C2275" s="344"/>
      <c r="D2275" s="344"/>
      <c r="E2275" s="344"/>
      <c r="F2275" s="344"/>
      <c r="G2275" s="344"/>
      <c r="H2275" s="356">
        <v>12.0</v>
      </c>
      <c r="I2275" s="356"/>
      <c r="J2275" s="356">
        <v>4.0</v>
      </c>
      <c r="K2275" s="356">
        <v>3.0</v>
      </c>
      <c r="L2275" s="356">
        <v>21.0</v>
      </c>
      <c r="M2275" s="356"/>
      <c r="N2275" s="356">
        <v>3.0</v>
      </c>
      <c r="O2275" s="356">
        <v>1.0</v>
      </c>
      <c r="P2275" s="356">
        <v>1.0</v>
      </c>
      <c r="Q2275" s="356"/>
      <c r="R2275" s="356"/>
      <c r="S2275" s="356">
        <v>3.0</v>
      </c>
      <c r="T2275" s="356">
        <v>2.0</v>
      </c>
      <c r="U2275" s="356"/>
      <c r="V2275" s="356">
        <v>3.0</v>
      </c>
      <c r="W2275" s="356">
        <v>4.0</v>
      </c>
      <c r="X2275" s="356"/>
      <c r="Y2275" s="356">
        <v>2.0</v>
      </c>
      <c r="Z2275" s="344"/>
      <c r="AA2275" s="344"/>
      <c r="AB2275" s="344"/>
      <c r="AC2275" s="344"/>
      <c r="AD2275" s="344"/>
      <c r="AE2275" s="344"/>
      <c r="AF2275" s="344"/>
      <c r="AG2275" s="344"/>
      <c r="AH2275" s="344"/>
      <c r="AI2275" s="344"/>
      <c r="AJ2275" s="344"/>
      <c r="AK2275" s="344"/>
      <c r="AL2275" s="344"/>
      <c r="AM2275" s="344"/>
      <c r="AN2275" s="344"/>
      <c r="AO2275" s="344"/>
      <c r="AP2275" s="344"/>
    </row>
    <row r="2276">
      <c r="A2276" s="362">
        <v>44055.0</v>
      </c>
      <c r="B2276" s="356">
        <v>2.0</v>
      </c>
      <c r="C2276" s="356"/>
      <c r="D2276" s="356">
        <v>2.0</v>
      </c>
      <c r="E2276" s="356"/>
      <c r="F2276" s="356">
        <v>2.0</v>
      </c>
      <c r="G2276" s="356">
        <v>1.0</v>
      </c>
      <c r="H2276" s="356">
        <v>15.0</v>
      </c>
      <c r="I2276" s="356"/>
      <c r="J2276" s="356">
        <v>1.0</v>
      </c>
      <c r="K2276" s="356">
        <v>20.0</v>
      </c>
      <c r="L2276" s="356">
        <v>16.0</v>
      </c>
      <c r="M2276" s="356"/>
      <c r="N2276" s="356">
        <v>2.0</v>
      </c>
      <c r="O2276" s="356"/>
      <c r="P2276" s="356">
        <v>2.0</v>
      </c>
      <c r="Q2276" s="356"/>
      <c r="R2276" s="356">
        <v>1.0</v>
      </c>
      <c r="S2276" s="356">
        <v>1.0</v>
      </c>
      <c r="T2276" s="356">
        <v>2.0</v>
      </c>
      <c r="U2276" s="356">
        <v>2.0</v>
      </c>
      <c r="V2276" s="356"/>
      <c r="W2276" s="356">
        <v>2.0</v>
      </c>
      <c r="X2276" s="356">
        <v>1.0</v>
      </c>
      <c r="Y2276" s="356">
        <v>1.0</v>
      </c>
      <c r="Z2276" s="356"/>
      <c r="AA2276" s="356"/>
      <c r="AB2276" s="356"/>
      <c r="AC2276" s="356">
        <v>3.0</v>
      </c>
      <c r="AD2276" s="356"/>
      <c r="AE2276" s="356">
        <v>1.0</v>
      </c>
      <c r="AF2276" s="356"/>
      <c r="AG2276" s="356">
        <v>1.0</v>
      </c>
      <c r="AH2276" s="356"/>
      <c r="AI2276" s="356">
        <v>1.0</v>
      </c>
      <c r="AJ2276" s="344"/>
      <c r="AK2276" s="344"/>
      <c r="AL2276" s="344"/>
      <c r="AM2276" s="344"/>
      <c r="AN2276" s="344"/>
      <c r="AO2276" s="344"/>
      <c r="AP2276" s="344"/>
    </row>
    <row r="2277">
      <c r="A2277" s="345">
        <v>44056.0</v>
      </c>
      <c r="B2277" s="356">
        <v>1.0</v>
      </c>
      <c r="C2277" s="356"/>
      <c r="D2277" s="356"/>
      <c r="E2277" s="356"/>
      <c r="F2277" s="356"/>
      <c r="G2277" s="356"/>
      <c r="H2277" s="356">
        <v>11.0</v>
      </c>
      <c r="I2277" s="356"/>
      <c r="J2277" s="356">
        <v>1.0</v>
      </c>
      <c r="K2277" s="356">
        <v>14.0</v>
      </c>
      <c r="L2277" s="356">
        <v>22.0</v>
      </c>
      <c r="M2277" s="356"/>
      <c r="N2277" s="356">
        <v>1.0</v>
      </c>
      <c r="O2277" s="356">
        <v>2.0</v>
      </c>
      <c r="P2277" s="356">
        <v>4.0</v>
      </c>
      <c r="Q2277" s="356"/>
      <c r="R2277" s="356">
        <v>1.0</v>
      </c>
      <c r="S2277" s="356"/>
      <c r="T2277" s="356"/>
      <c r="U2277" s="356">
        <v>1.0</v>
      </c>
      <c r="V2277" s="356"/>
      <c r="W2277" s="356">
        <v>5.0</v>
      </c>
      <c r="X2277" s="356"/>
      <c r="Y2277" s="356">
        <v>1.0</v>
      </c>
      <c r="Z2277" s="356"/>
      <c r="AA2277" s="356"/>
      <c r="AB2277" s="356"/>
      <c r="AC2277" s="356"/>
      <c r="AD2277" s="356"/>
      <c r="AE2277" s="356"/>
      <c r="AF2277" s="356"/>
      <c r="AG2277" s="356">
        <v>1.0</v>
      </c>
      <c r="AH2277" s="344"/>
      <c r="AI2277" s="344"/>
      <c r="AJ2277" s="344"/>
      <c r="AK2277" s="344"/>
      <c r="AL2277" s="344"/>
      <c r="AM2277" s="344"/>
      <c r="AN2277" s="344"/>
      <c r="AO2277" s="344"/>
      <c r="AP2277" s="344"/>
    </row>
    <row r="2278">
      <c r="A2278" s="345">
        <v>44057.0</v>
      </c>
      <c r="B2278" s="356">
        <v>2.0</v>
      </c>
      <c r="C2278" s="356"/>
      <c r="D2278" s="356">
        <v>1.0</v>
      </c>
      <c r="E2278" s="356"/>
      <c r="F2278" s="356"/>
      <c r="G2278" s="356">
        <v>2.0</v>
      </c>
      <c r="H2278" s="356">
        <v>4.0</v>
      </c>
      <c r="I2278" s="356"/>
      <c r="J2278" s="356">
        <v>1.0</v>
      </c>
      <c r="K2278" s="356">
        <v>9.0</v>
      </c>
      <c r="L2278" s="356">
        <v>14.0</v>
      </c>
      <c r="M2278" s="356"/>
      <c r="N2278" s="356">
        <v>4.0</v>
      </c>
      <c r="O2278" s="356">
        <v>1.0</v>
      </c>
      <c r="P2278" s="356">
        <v>2.0</v>
      </c>
      <c r="Q2278" s="356"/>
      <c r="R2278" s="356"/>
      <c r="S2278" s="356"/>
      <c r="T2278" s="356">
        <v>2.0</v>
      </c>
      <c r="U2278" s="356">
        <v>1.0</v>
      </c>
      <c r="V2278" s="356"/>
      <c r="W2278" s="356">
        <v>4.0</v>
      </c>
      <c r="X2278" s="356"/>
      <c r="Y2278" s="356">
        <v>4.0</v>
      </c>
      <c r="Z2278" s="356"/>
      <c r="AA2278" s="356"/>
      <c r="AB2278" s="356"/>
      <c r="AC2278" s="356"/>
      <c r="AD2278" s="356"/>
      <c r="AE2278" s="356"/>
      <c r="AF2278" s="356"/>
      <c r="AG2278" s="356"/>
      <c r="AH2278" s="356"/>
      <c r="AI2278" s="356">
        <v>2.0</v>
      </c>
      <c r="AJ2278" s="344"/>
      <c r="AK2278" s="344"/>
      <c r="AL2278" s="344"/>
      <c r="AM2278" s="344"/>
      <c r="AN2278" s="344"/>
      <c r="AO2278" s="344"/>
      <c r="AP2278" s="344"/>
    </row>
    <row r="2279">
      <c r="A2279" s="345">
        <v>44058.0</v>
      </c>
      <c r="B2279" s="356">
        <v>2.0</v>
      </c>
      <c r="C2279" s="356"/>
      <c r="D2279" s="356"/>
      <c r="E2279" s="356"/>
      <c r="F2279" s="356"/>
      <c r="G2279" s="356"/>
      <c r="H2279" s="356">
        <v>6.0</v>
      </c>
      <c r="I2279" s="356"/>
      <c r="J2279" s="356"/>
      <c r="K2279" s="356">
        <v>6.0</v>
      </c>
      <c r="L2279" s="356">
        <v>21.0</v>
      </c>
      <c r="M2279" s="356"/>
      <c r="N2279" s="356">
        <v>1.0</v>
      </c>
      <c r="O2279" s="356"/>
      <c r="P2279" s="356">
        <v>3.0</v>
      </c>
      <c r="Q2279" s="356"/>
      <c r="R2279" s="356"/>
      <c r="S2279" s="356">
        <v>2.0</v>
      </c>
      <c r="T2279" s="356">
        <v>1.0</v>
      </c>
      <c r="U2279" s="356"/>
      <c r="V2279" s="356">
        <v>1.0</v>
      </c>
      <c r="W2279" s="356">
        <v>3.0</v>
      </c>
      <c r="X2279" s="356"/>
      <c r="Y2279" s="356"/>
      <c r="Z2279" s="356"/>
      <c r="AA2279" s="356"/>
      <c r="AB2279" s="356"/>
      <c r="AC2279" s="356"/>
      <c r="AD2279" s="356">
        <v>3.0</v>
      </c>
      <c r="AE2279" s="356"/>
      <c r="AF2279" s="356"/>
      <c r="AG2279" s="356"/>
      <c r="AH2279" s="356"/>
      <c r="AI2279" s="356">
        <v>1.0</v>
      </c>
      <c r="AJ2279" s="344"/>
      <c r="AK2279" s="344"/>
      <c r="AL2279" s="344"/>
      <c r="AM2279" s="344"/>
      <c r="AN2279" s="344"/>
      <c r="AO2279" s="344"/>
      <c r="AP2279" s="344"/>
    </row>
    <row r="2280">
      <c r="A2280" s="345">
        <v>44059.0</v>
      </c>
      <c r="B2280" s="344"/>
      <c r="C2280" s="356">
        <v>1.0</v>
      </c>
      <c r="D2280" s="356">
        <v>1.0</v>
      </c>
      <c r="E2280" s="356"/>
      <c r="F2280" s="356"/>
      <c r="G2280" s="356"/>
      <c r="H2280" s="356">
        <v>1.0</v>
      </c>
      <c r="I2280" s="356"/>
      <c r="J2280" s="356">
        <v>2.0</v>
      </c>
      <c r="K2280" s="356">
        <v>6.0</v>
      </c>
      <c r="L2280" s="356">
        <v>35.0</v>
      </c>
      <c r="M2280" s="356"/>
      <c r="N2280" s="356">
        <v>23.0</v>
      </c>
      <c r="O2280" s="356"/>
      <c r="P2280" s="356"/>
      <c r="Q2280" s="356"/>
      <c r="R2280" s="356">
        <v>1.0</v>
      </c>
      <c r="S2280" s="356"/>
      <c r="T2280" s="356"/>
      <c r="U2280" s="356">
        <v>2.0</v>
      </c>
      <c r="V2280" s="356">
        <v>2.0</v>
      </c>
      <c r="W2280" s="356">
        <v>2.0</v>
      </c>
      <c r="X2280" s="356"/>
      <c r="Y2280" s="356"/>
      <c r="Z2280" s="356"/>
      <c r="AA2280" s="356">
        <v>1.0</v>
      </c>
      <c r="AB2280" s="356">
        <v>1.0</v>
      </c>
      <c r="AC2280" s="356"/>
      <c r="AD2280" s="356"/>
      <c r="AE2280" s="356"/>
      <c r="AF2280" s="356">
        <v>1.0</v>
      </c>
      <c r="AG2280" s="344"/>
      <c r="AH2280" s="344"/>
      <c r="AI2280" s="344"/>
      <c r="AJ2280" s="344"/>
      <c r="AK2280" s="344"/>
      <c r="AL2280" s="344"/>
      <c r="AM2280" s="344"/>
      <c r="AN2280" s="344"/>
      <c r="AO2280" s="344"/>
      <c r="AP2280" s="344"/>
    </row>
    <row r="2281">
      <c r="A2281" s="345">
        <v>44060.0</v>
      </c>
      <c r="B2281" s="344"/>
      <c r="C2281" s="344"/>
      <c r="D2281" s="344"/>
      <c r="E2281" s="344"/>
      <c r="F2281" s="344"/>
      <c r="G2281" s="344"/>
      <c r="H2281" s="356">
        <v>14.0</v>
      </c>
      <c r="I2281" s="356"/>
      <c r="J2281" s="356">
        <v>1.0</v>
      </c>
      <c r="K2281" s="356">
        <v>5.0</v>
      </c>
      <c r="L2281" s="356">
        <v>14.0</v>
      </c>
      <c r="M2281" s="356"/>
      <c r="N2281" s="356">
        <v>4.0</v>
      </c>
      <c r="O2281" s="356"/>
      <c r="P2281" s="356">
        <v>6.0</v>
      </c>
      <c r="Q2281" s="356"/>
      <c r="R2281" s="356"/>
      <c r="S2281" s="356">
        <v>1.0</v>
      </c>
      <c r="T2281" s="356"/>
      <c r="U2281" s="356">
        <v>1.0</v>
      </c>
      <c r="V2281" s="356">
        <v>1.0</v>
      </c>
      <c r="W2281" s="356">
        <v>3.0</v>
      </c>
      <c r="X2281" s="356"/>
      <c r="Y2281" s="356">
        <v>3.0</v>
      </c>
      <c r="Z2281" s="356"/>
      <c r="AA2281" s="356"/>
      <c r="AB2281" s="356">
        <v>1.0</v>
      </c>
      <c r="AC2281" s="356"/>
      <c r="AD2281" s="356">
        <v>1.0</v>
      </c>
      <c r="AE2281" s="356"/>
      <c r="AF2281" s="356"/>
      <c r="AG2281" s="356"/>
      <c r="AH2281" s="356"/>
      <c r="AI2281" s="356">
        <v>2.0</v>
      </c>
      <c r="AJ2281" s="344"/>
      <c r="AK2281" s="344"/>
      <c r="AL2281" s="344"/>
      <c r="AM2281" s="344"/>
      <c r="AN2281" s="344"/>
      <c r="AO2281" s="344"/>
      <c r="AP2281" s="344"/>
    </row>
    <row r="2282">
      <c r="A2282" s="345">
        <v>44061.0</v>
      </c>
      <c r="B2282" s="356">
        <v>2.0</v>
      </c>
      <c r="C2282" s="356">
        <v>1.0</v>
      </c>
      <c r="D2282" s="356">
        <v>1.0</v>
      </c>
      <c r="E2282" s="356"/>
      <c r="F2282" s="356"/>
      <c r="G2282" s="356">
        <v>1.0</v>
      </c>
      <c r="H2282" s="356">
        <v>19.0</v>
      </c>
      <c r="I2282" s="356"/>
      <c r="J2282" s="356"/>
      <c r="K2282" s="356">
        <v>10.0</v>
      </c>
      <c r="L2282" s="356">
        <v>18.0</v>
      </c>
      <c r="M2282" s="356"/>
      <c r="N2282" s="356">
        <v>1.0</v>
      </c>
      <c r="O2282" s="356">
        <v>2.0</v>
      </c>
      <c r="P2282" s="356"/>
      <c r="Q2282" s="356"/>
      <c r="R2282" s="356"/>
      <c r="S2282" s="356">
        <v>2.0</v>
      </c>
      <c r="T2282" s="356">
        <v>1.0</v>
      </c>
      <c r="U2282" s="356">
        <v>2.0</v>
      </c>
      <c r="V2282" s="356">
        <v>1.0</v>
      </c>
      <c r="W2282" s="356">
        <v>8.0</v>
      </c>
      <c r="X2282" s="356"/>
      <c r="Y2282" s="356"/>
      <c r="Z2282" s="356"/>
      <c r="AA2282" s="356"/>
      <c r="AB2282" s="356"/>
      <c r="AC2282" s="356"/>
      <c r="AD2282" s="356">
        <v>1.0</v>
      </c>
      <c r="AE2282" s="344"/>
      <c r="AF2282" s="344"/>
      <c r="AG2282" s="344"/>
      <c r="AH2282" s="344"/>
      <c r="AI2282" s="344"/>
      <c r="AJ2282" s="344"/>
      <c r="AK2282" s="344"/>
      <c r="AL2282" s="344"/>
      <c r="AM2282" s="344"/>
      <c r="AN2282" s="344"/>
      <c r="AO2282" s="344"/>
      <c r="AP2282" s="344"/>
    </row>
    <row r="2283">
      <c r="A2283" s="345">
        <v>44427.0</v>
      </c>
      <c r="B2283" s="344"/>
      <c r="C2283" s="344"/>
      <c r="D2283" s="344"/>
      <c r="E2283" s="344"/>
      <c r="F2283" s="344"/>
      <c r="G2283" s="344"/>
      <c r="H2283" s="371">
        <f>H1930-H1929</f>
        <v>18</v>
      </c>
      <c r="I2283" s="344"/>
      <c r="J2283" s="371">
        <f t="shared" ref="J2283:L2283" si="443">J1930-J1929</f>
        <v>4</v>
      </c>
      <c r="K2283" s="371">
        <f t="shared" si="443"/>
        <v>8</v>
      </c>
      <c r="L2283" s="371">
        <f t="shared" si="443"/>
        <v>19</v>
      </c>
      <c r="M2283" s="344"/>
      <c r="N2283" s="371">
        <f>N1930-N1929</f>
        <v>4</v>
      </c>
      <c r="O2283" s="344"/>
      <c r="P2283" s="371">
        <f>P1930-P1929</f>
        <v>1</v>
      </c>
      <c r="Q2283" s="344"/>
      <c r="R2283" s="344"/>
      <c r="S2283" s="371">
        <f t="shared" ref="S2283:U2283" si="444">S1930-S1929</f>
        <v>1</v>
      </c>
      <c r="T2283" s="371">
        <f t="shared" si="444"/>
        <v>6</v>
      </c>
      <c r="U2283" s="371">
        <f t="shared" si="444"/>
        <v>2</v>
      </c>
      <c r="V2283" s="344"/>
      <c r="W2283" s="371">
        <f>W1930-W1929</f>
        <v>3</v>
      </c>
      <c r="X2283" s="344"/>
      <c r="Y2283" s="371">
        <f>Y1930-Y1929</f>
        <v>1</v>
      </c>
      <c r="Z2283" s="344"/>
      <c r="AA2283" s="344"/>
      <c r="AB2283" s="344"/>
      <c r="AC2283" s="344"/>
      <c r="AD2283" s="344"/>
      <c r="AE2283" s="344"/>
      <c r="AF2283" s="371">
        <f>AF1930-AF1929</f>
        <v>2</v>
      </c>
      <c r="AG2283" s="344"/>
      <c r="AH2283" s="344"/>
      <c r="AI2283" s="344"/>
      <c r="AJ2283" s="344"/>
      <c r="AK2283" s="344"/>
      <c r="AL2283" s="344"/>
      <c r="AM2283" s="344"/>
      <c r="AN2283" s="344"/>
      <c r="AO2283" s="344"/>
      <c r="AP2283" s="344"/>
    </row>
    <row r="2284">
      <c r="A2284" s="345">
        <v>44063.0</v>
      </c>
      <c r="B2284" s="344"/>
      <c r="C2284" s="344"/>
      <c r="D2284" s="344"/>
      <c r="E2284" s="344"/>
      <c r="F2284" s="344"/>
      <c r="G2284" s="356">
        <v>2.0</v>
      </c>
      <c r="H2284" s="356">
        <v>16.0</v>
      </c>
      <c r="I2284" s="356"/>
      <c r="J2284" s="356">
        <v>2.0</v>
      </c>
      <c r="K2284" s="356">
        <v>4.0</v>
      </c>
      <c r="L2284" s="356">
        <v>24.0</v>
      </c>
      <c r="M2284" s="356"/>
      <c r="N2284" s="356">
        <v>2.0</v>
      </c>
      <c r="O2284" s="356"/>
      <c r="P2284" s="356"/>
      <c r="Q2284" s="356"/>
      <c r="R2284" s="356">
        <v>2.0</v>
      </c>
      <c r="S2284" s="356">
        <v>1.0</v>
      </c>
      <c r="T2284" s="356">
        <v>3.0</v>
      </c>
      <c r="U2284" s="356"/>
      <c r="V2284" s="356">
        <v>1.0</v>
      </c>
      <c r="W2284" s="356">
        <v>9.0</v>
      </c>
      <c r="X2284" s="356"/>
      <c r="Y2284" s="356"/>
      <c r="Z2284" s="356"/>
      <c r="AA2284" s="356"/>
      <c r="AB2284" s="356">
        <v>1.0</v>
      </c>
      <c r="AC2284" s="356"/>
      <c r="AD2284" s="356">
        <v>1.0</v>
      </c>
      <c r="AE2284" s="356"/>
      <c r="AF2284" s="356">
        <v>4.0</v>
      </c>
      <c r="AG2284" s="344"/>
      <c r="AH2284" s="344"/>
      <c r="AI2284" s="344"/>
      <c r="AJ2284" s="344"/>
      <c r="AK2284" s="344"/>
      <c r="AL2284" s="344"/>
      <c r="AM2284" s="344"/>
      <c r="AN2284" s="344"/>
      <c r="AO2284" s="344"/>
      <c r="AP2284" s="344"/>
    </row>
    <row r="2285">
      <c r="A2285" s="345">
        <v>44064.0</v>
      </c>
      <c r="B2285" s="356">
        <v>2.0</v>
      </c>
      <c r="C2285" s="356"/>
      <c r="D2285" s="356"/>
      <c r="E2285" s="356"/>
      <c r="F2285" s="356"/>
      <c r="G2285" s="356">
        <v>1.0</v>
      </c>
      <c r="H2285" s="356">
        <v>15.0</v>
      </c>
      <c r="I2285" s="356">
        <v>1.0</v>
      </c>
      <c r="J2285" s="356">
        <v>8.0</v>
      </c>
      <c r="K2285" s="356">
        <v>5.0</v>
      </c>
      <c r="L2285" s="356">
        <v>30.0</v>
      </c>
      <c r="M2285" s="356"/>
      <c r="N2285" s="356">
        <v>5.0</v>
      </c>
      <c r="O2285" s="356">
        <v>1.0</v>
      </c>
      <c r="P2285" s="356">
        <v>2.0</v>
      </c>
      <c r="Q2285" s="356"/>
      <c r="R2285" s="356">
        <v>1.0</v>
      </c>
      <c r="S2285" s="356">
        <v>2.0</v>
      </c>
      <c r="T2285" s="356">
        <v>2.0</v>
      </c>
      <c r="U2285" s="356"/>
      <c r="V2285" s="356"/>
      <c r="W2285" s="356">
        <v>2.0</v>
      </c>
      <c r="X2285" s="356">
        <v>1.0</v>
      </c>
      <c r="Y2285" s="356"/>
      <c r="Z2285" s="356"/>
      <c r="AA2285" s="356"/>
      <c r="AB2285" s="356"/>
      <c r="AC2285" s="356">
        <v>2.0</v>
      </c>
      <c r="AD2285" s="356"/>
      <c r="AE2285" s="356"/>
      <c r="AF2285" s="356"/>
      <c r="AG2285" s="356"/>
      <c r="AH2285" s="356"/>
      <c r="AI2285" s="356">
        <v>2.0</v>
      </c>
      <c r="AJ2285" s="344"/>
      <c r="AK2285" s="344"/>
      <c r="AL2285" s="344"/>
      <c r="AM2285" s="344"/>
      <c r="AN2285" s="344"/>
      <c r="AO2285" s="344"/>
      <c r="AP2285" s="344"/>
    </row>
    <row r="2286">
      <c r="A2286" s="345">
        <v>44065.0</v>
      </c>
      <c r="B2286" s="344"/>
      <c r="C2286" s="356">
        <v>1.0</v>
      </c>
      <c r="D2286" s="356">
        <v>2.0</v>
      </c>
      <c r="E2286" s="356"/>
      <c r="F2286" s="356"/>
      <c r="G2286" s="356">
        <v>1.0</v>
      </c>
      <c r="H2286" s="356">
        <v>17.0</v>
      </c>
      <c r="I2286" s="356"/>
      <c r="J2286" s="356">
        <v>6.0</v>
      </c>
      <c r="K2286" s="356">
        <v>16.0</v>
      </c>
      <c r="L2286" s="356">
        <v>25.0</v>
      </c>
      <c r="M2286" s="356"/>
      <c r="N2286" s="356">
        <v>1.0</v>
      </c>
      <c r="O2286" s="356">
        <v>1.0</v>
      </c>
      <c r="P2286" s="356">
        <v>3.0</v>
      </c>
      <c r="Q2286" s="356"/>
      <c r="R2286" s="356"/>
      <c r="S2286" s="356">
        <v>3.0</v>
      </c>
      <c r="T2286" s="356">
        <v>5.0</v>
      </c>
      <c r="U2286" s="356">
        <v>3.0</v>
      </c>
      <c r="V2286" s="356"/>
      <c r="W2286" s="356">
        <v>6.0</v>
      </c>
      <c r="X2286" s="356">
        <v>1.0</v>
      </c>
      <c r="Y2286" s="356">
        <v>1.0</v>
      </c>
      <c r="Z2286" s="356"/>
      <c r="AA2286" s="356"/>
      <c r="AB2286" s="356">
        <v>1.0</v>
      </c>
      <c r="AC2286" s="356"/>
      <c r="AD2286" s="356"/>
      <c r="AE2286" s="356"/>
      <c r="AF2286" s="356"/>
      <c r="AG2286" s="356"/>
      <c r="AH2286" s="356">
        <v>1.0</v>
      </c>
      <c r="AI2286" s="344"/>
      <c r="AJ2286" s="344"/>
      <c r="AK2286" s="344"/>
      <c r="AL2286" s="344"/>
      <c r="AM2286" s="344"/>
      <c r="AN2286" s="344"/>
      <c r="AO2286" s="344"/>
      <c r="AP2286" s="344"/>
    </row>
    <row r="2287">
      <c r="A2287" s="345">
        <v>44066.0</v>
      </c>
      <c r="B2287" s="356">
        <v>2.0</v>
      </c>
      <c r="C2287" s="356"/>
      <c r="D2287" s="356"/>
      <c r="E2287" s="356"/>
      <c r="F2287" s="356"/>
      <c r="G2287" s="356"/>
      <c r="H2287" s="356">
        <v>17.0</v>
      </c>
      <c r="I2287" s="356"/>
      <c r="J2287" s="356">
        <v>1.0</v>
      </c>
      <c r="K2287" s="356">
        <v>12.0</v>
      </c>
      <c r="L2287" s="356">
        <v>19.0</v>
      </c>
      <c r="M2287" s="356"/>
      <c r="N2287" s="356">
        <v>15.0</v>
      </c>
      <c r="O2287" s="356"/>
      <c r="P2287" s="356">
        <v>2.0</v>
      </c>
      <c r="Q2287" s="356"/>
      <c r="R2287" s="356">
        <v>1.0</v>
      </c>
      <c r="S2287" s="356">
        <v>2.0</v>
      </c>
      <c r="T2287" s="356">
        <v>4.0</v>
      </c>
      <c r="U2287" s="356">
        <v>1.0</v>
      </c>
      <c r="V2287" s="356"/>
      <c r="W2287" s="356">
        <v>3.0</v>
      </c>
      <c r="X2287" s="356">
        <v>2.0</v>
      </c>
      <c r="Y2287" s="356">
        <v>1.0</v>
      </c>
      <c r="Z2287" s="356">
        <v>1.0</v>
      </c>
      <c r="AA2287" s="356"/>
      <c r="AB2287" s="356">
        <v>1.0</v>
      </c>
      <c r="AC2287" s="356"/>
      <c r="AD2287" s="356"/>
      <c r="AE2287" s="356">
        <v>1.0</v>
      </c>
      <c r="AF2287" s="356"/>
      <c r="AG2287" s="356"/>
      <c r="AH2287" s="356"/>
      <c r="AI2287" s="356">
        <v>1.0</v>
      </c>
      <c r="AJ2287" s="344"/>
      <c r="AK2287" s="344"/>
      <c r="AL2287" s="344"/>
      <c r="AM2287" s="344"/>
      <c r="AN2287" s="344"/>
      <c r="AO2287" s="344"/>
      <c r="AP2287" s="344"/>
    </row>
    <row r="2288">
      <c r="A2288" s="345">
        <v>44067.0</v>
      </c>
      <c r="B2288" s="356">
        <v>3.0</v>
      </c>
      <c r="C2288" s="356"/>
      <c r="D2288" s="356"/>
      <c r="E2288" s="356"/>
      <c r="F2288" s="356"/>
      <c r="G2288" s="356">
        <v>1.0</v>
      </c>
      <c r="H2288" s="356">
        <v>16.0</v>
      </c>
      <c r="I2288" s="356"/>
      <c r="J2288" s="356">
        <v>3.0</v>
      </c>
      <c r="K2288" s="356">
        <v>3.0</v>
      </c>
      <c r="L2288" s="356">
        <v>23.0</v>
      </c>
      <c r="M2288" s="356"/>
      <c r="N2288" s="356">
        <v>3.0</v>
      </c>
      <c r="O2288" s="356"/>
      <c r="P2288" s="356">
        <v>2.0</v>
      </c>
      <c r="Q2288" s="356"/>
      <c r="R2288" s="356">
        <v>1.0</v>
      </c>
      <c r="S2288" s="356">
        <v>5.0</v>
      </c>
      <c r="T2288" s="356">
        <v>1.0</v>
      </c>
      <c r="U2288" s="356"/>
      <c r="V2288" s="356">
        <v>5.0</v>
      </c>
      <c r="W2288" s="356">
        <v>6.0</v>
      </c>
      <c r="X2288" s="356">
        <v>2.0</v>
      </c>
      <c r="Y2288" s="356">
        <v>1.0</v>
      </c>
      <c r="Z2288" s="356"/>
      <c r="AA2288" s="356"/>
      <c r="AB2288" s="356">
        <v>2.0</v>
      </c>
      <c r="AC2288" s="356"/>
      <c r="AD2288" s="356"/>
      <c r="AE2288" s="356">
        <v>1.0</v>
      </c>
      <c r="AF2288" s="356"/>
      <c r="AG2288" s="356"/>
      <c r="AH2288" s="356"/>
      <c r="AI2288" s="356">
        <v>1.0</v>
      </c>
      <c r="AJ2288" s="344"/>
      <c r="AK2288" s="344"/>
      <c r="AL2288" s="344"/>
      <c r="AM2288" s="344"/>
      <c r="AN2288" s="344"/>
      <c r="AO2288" s="344"/>
      <c r="AP2288" s="344"/>
    </row>
    <row r="2289">
      <c r="A2289" s="345">
        <v>44068.0</v>
      </c>
      <c r="B2289" s="356">
        <v>3.0</v>
      </c>
      <c r="C2289" s="356">
        <v>2.0</v>
      </c>
      <c r="D2289" s="356"/>
      <c r="E2289" s="356"/>
      <c r="F2289" s="356"/>
      <c r="G2289" s="356"/>
      <c r="H2289" s="356">
        <v>16.0</v>
      </c>
      <c r="I2289" s="356"/>
      <c r="J2289" s="356">
        <v>1.0</v>
      </c>
      <c r="K2289" s="356">
        <v>25.0</v>
      </c>
      <c r="L2289" s="356">
        <v>27.0</v>
      </c>
      <c r="M2289" s="356"/>
      <c r="N2289" s="356">
        <v>9.0</v>
      </c>
      <c r="O2289" s="356">
        <v>1.0</v>
      </c>
      <c r="P2289" s="356">
        <v>4.0</v>
      </c>
      <c r="Q2289" s="356"/>
      <c r="R2289" s="356">
        <v>1.0</v>
      </c>
      <c r="S2289" s="356">
        <v>2.0</v>
      </c>
      <c r="T2289" s="356">
        <v>3.0</v>
      </c>
      <c r="U2289" s="356">
        <v>1.0</v>
      </c>
      <c r="V2289" s="356"/>
      <c r="W2289" s="356">
        <v>2.0</v>
      </c>
      <c r="X2289" s="356"/>
      <c r="Y2289" s="356"/>
      <c r="Z2289" s="356"/>
      <c r="AA2289" s="356"/>
      <c r="AB2289" s="356">
        <v>1.0</v>
      </c>
      <c r="AC2289" s="356"/>
      <c r="AD2289" s="356">
        <v>1.0</v>
      </c>
      <c r="AE2289" s="344"/>
      <c r="AF2289" s="344"/>
      <c r="AG2289" s="344"/>
      <c r="AH2289" s="344"/>
      <c r="AI2289" s="344"/>
      <c r="AJ2289" s="344"/>
      <c r="AK2289" s="344"/>
      <c r="AL2289" s="344"/>
      <c r="AM2289" s="344"/>
      <c r="AN2289" s="344"/>
      <c r="AO2289" s="344"/>
      <c r="AP2289" s="344"/>
    </row>
    <row r="2290">
      <c r="A2290" s="345">
        <v>44069.0</v>
      </c>
      <c r="B2290" s="344"/>
      <c r="C2290" s="356">
        <v>2.0</v>
      </c>
      <c r="D2290" s="356">
        <v>1.0</v>
      </c>
      <c r="E2290" s="356"/>
      <c r="F2290" s="356"/>
      <c r="G2290" s="356">
        <v>2.0</v>
      </c>
      <c r="H2290" s="356">
        <v>6.0</v>
      </c>
      <c r="I2290" s="356"/>
      <c r="J2290" s="356"/>
      <c r="K2290" s="356">
        <v>30.0</v>
      </c>
      <c r="L2290" s="356">
        <v>30.0</v>
      </c>
      <c r="M2290" s="356"/>
      <c r="N2290" s="356">
        <v>2.0</v>
      </c>
      <c r="O2290" s="356"/>
      <c r="P2290" s="356">
        <v>2.0</v>
      </c>
      <c r="Q2290" s="356"/>
      <c r="R2290" s="356"/>
      <c r="S2290" s="356">
        <v>2.0</v>
      </c>
      <c r="T2290" s="356">
        <v>2.0</v>
      </c>
      <c r="U2290" s="356">
        <v>1.0</v>
      </c>
      <c r="V2290" s="356">
        <v>1.0</v>
      </c>
      <c r="W2290" s="356">
        <v>2.0</v>
      </c>
      <c r="X2290" s="356"/>
      <c r="Y2290" s="356"/>
      <c r="Z2290" s="356"/>
      <c r="AA2290" s="356"/>
      <c r="AB2290" s="356"/>
      <c r="AC2290" s="356"/>
      <c r="AD2290" s="356">
        <v>1.0</v>
      </c>
      <c r="AE2290" s="356">
        <v>2.0</v>
      </c>
      <c r="AF2290" s="344"/>
      <c r="AG2290" s="344"/>
      <c r="AH2290" s="344"/>
      <c r="AI2290" s="344"/>
      <c r="AJ2290" s="344"/>
      <c r="AK2290" s="344"/>
      <c r="AL2290" s="344"/>
      <c r="AM2290" s="344"/>
      <c r="AN2290" s="344"/>
      <c r="AO2290" s="344"/>
      <c r="AP2290" s="344"/>
    </row>
    <row r="2291">
      <c r="A2291" s="345">
        <v>44070.0</v>
      </c>
      <c r="B2291" s="344"/>
      <c r="C2291" s="356">
        <v>2.0</v>
      </c>
      <c r="D2291" s="356"/>
      <c r="E2291" s="356"/>
      <c r="F2291" s="356">
        <v>1.0</v>
      </c>
      <c r="G2291" s="356"/>
      <c r="H2291" s="356">
        <v>11.0</v>
      </c>
      <c r="I2291" s="356"/>
      <c r="J2291" s="356"/>
      <c r="K2291" s="356">
        <v>33.0</v>
      </c>
      <c r="L2291" s="356">
        <v>30.0</v>
      </c>
      <c r="M2291" s="356"/>
      <c r="N2291" s="356">
        <v>9.0</v>
      </c>
      <c r="O2291" s="356">
        <v>1.0</v>
      </c>
      <c r="P2291" s="356">
        <v>2.0</v>
      </c>
      <c r="Q2291" s="356"/>
      <c r="R2291" s="356">
        <v>4.0</v>
      </c>
      <c r="S2291" s="356">
        <v>3.0</v>
      </c>
      <c r="T2291" s="356">
        <v>3.0</v>
      </c>
      <c r="U2291" s="356">
        <v>2.0</v>
      </c>
      <c r="V2291" s="356"/>
      <c r="W2291" s="356">
        <v>6.0</v>
      </c>
      <c r="X2291" s="356">
        <v>1.0</v>
      </c>
      <c r="Y2291" s="356">
        <v>6.0</v>
      </c>
      <c r="Z2291" s="356"/>
      <c r="AA2291" s="356"/>
      <c r="AB2291" s="356">
        <v>3.0</v>
      </c>
      <c r="AC2291" s="356">
        <v>2.0</v>
      </c>
      <c r="AD2291" s="356"/>
      <c r="AE2291" s="356">
        <v>1.0</v>
      </c>
      <c r="AF2291" s="344"/>
      <c r="AG2291" s="344"/>
      <c r="AH2291" s="344"/>
      <c r="AI2291" s="344"/>
      <c r="AJ2291" s="344"/>
      <c r="AK2291" s="344"/>
      <c r="AL2291" s="344"/>
      <c r="AM2291" s="344"/>
      <c r="AN2291" s="344"/>
      <c r="AO2291" s="344"/>
      <c r="AP2291" s="344"/>
    </row>
    <row r="2292">
      <c r="A2292" s="345">
        <v>44071.0</v>
      </c>
      <c r="B2292" s="356">
        <v>11.0</v>
      </c>
      <c r="C2292" s="356">
        <v>2.0</v>
      </c>
      <c r="D2292" s="356"/>
      <c r="E2292" s="356"/>
      <c r="F2292" s="356"/>
      <c r="G2292" s="356"/>
      <c r="H2292" s="356">
        <v>10.0</v>
      </c>
      <c r="I2292" s="356"/>
      <c r="J2292" s="356">
        <v>2.0</v>
      </c>
      <c r="K2292" s="356">
        <v>28.0</v>
      </c>
      <c r="L2292" s="356">
        <v>20.0</v>
      </c>
      <c r="M2292" s="356"/>
      <c r="N2292" s="356">
        <v>3.0</v>
      </c>
      <c r="O2292" s="356"/>
      <c r="P2292" s="356">
        <v>5.0</v>
      </c>
      <c r="Q2292" s="356"/>
      <c r="R2292" s="356"/>
      <c r="S2292" s="356">
        <v>1.0</v>
      </c>
      <c r="T2292" s="356">
        <v>3.0</v>
      </c>
      <c r="U2292" s="356">
        <v>2.0</v>
      </c>
      <c r="V2292" s="356"/>
      <c r="W2292" s="356">
        <v>7.0</v>
      </c>
      <c r="X2292" s="356">
        <v>1.0</v>
      </c>
      <c r="Y2292" s="356">
        <v>2.0</v>
      </c>
      <c r="Z2292" s="356"/>
      <c r="AA2292" s="356"/>
      <c r="AB2292" s="356">
        <v>5.0</v>
      </c>
      <c r="AC2292" s="356">
        <v>2.0</v>
      </c>
      <c r="AD2292" s="356"/>
      <c r="AE2292" s="356"/>
      <c r="AF2292" s="356"/>
      <c r="AG2292" s="356"/>
      <c r="AH2292" s="356"/>
      <c r="AI2292" s="356">
        <v>1.0</v>
      </c>
      <c r="AJ2292" s="344"/>
      <c r="AK2292" s="344"/>
      <c r="AL2292" s="344"/>
      <c r="AM2292" s="344"/>
      <c r="AN2292" s="344"/>
      <c r="AO2292" s="344"/>
      <c r="AP2292" s="344"/>
    </row>
    <row r="2293">
      <c r="A2293" s="345">
        <v>44072.0</v>
      </c>
      <c r="B2293" s="356">
        <v>6.0</v>
      </c>
      <c r="C2293" s="356">
        <v>2.0</v>
      </c>
      <c r="D2293" s="356"/>
      <c r="E2293" s="356"/>
      <c r="F2293" s="356"/>
      <c r="G2293" s="356">
        <v>1.0</v>
      </c>
      <c r="H2293" s="356">
        <v>18.0</v>
      </c>
      <c r="I2293" s="356"/>
      <c r="J2293" s="356"/>
      <c r="K2293" s="356">
        <v>10.0</v>
      </c>
      <c r="L2293" s="356">
        <v>21.0</v>
      </c>
      <c r="M2293" s="356"/>
      <c r="N2293" s="356">
        <v>8.0</v>
      </c>
      <c r="O2293" s="356">
        <v>1.0</v>
      </c>
      <c r="P2293" s="356">
        <v>3.0</v>
      </c>
      <c r="Q2293" s="356"/>
      <c r="R2293" s="356"/>
      <c r="S2293" s="356"/>
      <c r="T2293" s="356">
        <v>11.0</v>
      </c>
      <c r="U2293" s="356"/>
      <c r="V2293" s="356"/>
      <c r="W2293" s="356">
        <v>6.0</v>
      </c>
      <c r="X2293" s="356"/>
      <c r="Y2293" s="356">
        <v>2.0</v>
      </c>
      <c r="Z2293" s="356"/>
      <c r="AA2293" s="356"/>
      <c r="AB2293" s="356"/>
      <c r="AC2293" s="356"/>
      <c r="AD2293" s="356"/>
      <c r="AE2293" s="356">
        <v>1.0</v>
      </c>
      <c r="AF2293" s="356"/>
      <c r="AG2293" s="356"/>
      <c r="AH2293" s="356"/>
      <c r="AI2293" s="356">
        <v>2.0</v>
      </c>
      <c r="AJ2293" s="344"/>
      <c r="AK2293" s="344"/>
      <c r="AL2293" s="344"/>
      <c r="AM2293" s="344"/>
      <c r="AN2293" s="344"/>
      <c r="AO2293" s="344"/>
      <c r="AP2293" s="344"/>
    </row>
    <row r="2294">
      <c r="A2294" s="345">
        <v>44073.0</v>
      </c>
      <c r="B2294" s="356">
        <v>6.0</v>
      </c>
      <c r="C2294" s="356">
        <v>3.0</v>
      </c>
      <c r="D2294" s="356">
        <v>4.0</v>
      </c>
      <c r="E2294" s="356"/>
      <c r="F2294" s="356"/>
      <c r="G2294" s="356"/>
      <c r="H2294" s="356">
        <v>9.0</v>
      </c>
      <c r="I2294" s="356"/>
      <c r="J2294" s="356"/>
      <c r="K2294" s="356">
        <v>15.0</v>
      </c>
      <c r="L2294" s="356">
        <v>26.0</v>
      </c>
      <c r="M2294" s="356">
        <v>1.0</v>
      </c>
      <c r="N2294" s="356">
        <v>5.0</v>
      </c>
      <c r="O2294" s="356">
        <v>1.0</v>
      </c>
      <c r="P2294" s="356">
        <v>2.0</v>
      </c>
      <c r="Q2294" s="356"/>
      <c r="R2294" s="356"/>
      <c r="S2294" s="356">
        <v>1.0</v>
      </c>
      <c r="T2294" s="356"/>
      <c r="U2294" s="356">
        <v>1.0</v>
      </c>
      <c r="V2294" s="356">
        <v>1.0</v>
      </c>
      <c r="W2294" s="356">
        <v>3.0</v>
      </c>
      <c r="X2294" s="356">
        <v>2.0</v>
      </c>
      <c r="Y2294" s="356"/>
      <c r="Z2294" s="356"/>
      <c r="AA2294" s="356"/>
      <c r="AB2294" s="356"/>
      <c r="AC2294" s="356">
        <v>1.0</v>
      </c>
      <c r="AD2294" s="356"/>
      <c r="AE2294" s="356"/>
      <c r="AF2294" s="356">
        <v>1.0</v>
      </c>
      <c r="AG2294" s="344"/>
      <c r="AH2294" s="344"/>
      <c r="AI2294" s="344"/>
      <c r="AJ2294" s="344"/>
      <c r="AK2294" s="344"/>
      <c r="AL2294" s="344"/>
      <c r="AM2294" s="344"/>
      <c r="AN2294" s="344"/>
      <c r="AO2294" s="344"/>
      <c r="AP2294" s="344"/>
    </row>
    <row r="2295">
      <c r="A2295" s="345">
        <v>44074.0</v>
      </c>
      <c r="B2295" s="356">
        <v>2.0</v>
      </c>
      <c r="C2295" s="356">
        <v>3.0</v>
      </c>
      <c r="D2295" s="356"/>
      <c r="E2295" s="356"/>
      <c r="F2295" s="356"/>
      <c r="G2295" s="356">
        <v>2.0</v>
      </c>
      <c r="H2295" s="356">
        <v>14.0</v>
      </c>
      <c r="I2295" s="356"/>
      <c r="J2295" s="356">
        <v>8.0</v>
      </c>
      <c r="K2295" s="356">
        <v>8.0</v>
      </c>
      <c r="L2295" s="356">
        <v>21.0</v>
      </c>
      <c r="M2295" s="356"/>
      <c r="N2295" s="356">
        <v>1.0</v>
      </c>
      <c r="O2295" s="356"/>
      <c r="P2295" s="356">
        <v>1.0</v>
      </c>
      <c r="Q2295" s="356"/>
      <c r="R2295" s="356">
        <v>1.0</v>
      </c>
      <c r="S2295" s="356">
        <v>2.0</v>
      </c>
      <c r="T2295" s="356">
        <v>2.0</v>
      </c>
      <c r="U2295" s="356"/>
      <c r="V2295" s="356"/>
      <c r="W2295" s="356">
        <v>3.0</v>
      </c>
      <c r="X2295" s="356">
        <v>2.0</v>
      </c>
      <c r="Y2295" s="356"/>
      <c r="Z2295" s="356"/>
      <c r="AA2295" s="356"/>
      <c r="AB2295" s="356">
        <v>4.0</v>
      </c>
      <c r="AC2295" s="344"/>
      <c r="AD2295" s="344"/>
      <c r="AE2295" s="344"/>
      <c r="AF2295" s="344"/>
      <c r="AG2295" s="344"/>
      <c r="AH2295" s="344"/>
      <c r="AI2295" s="344"/>
      <c r="AJ2295" s="344"/>
      <c r="AK2295" s="344"/>
      <c r="AL2295" s="344"/>
      <c r="AM2295" s="344"/>
      <c r="AN2295" s="344"/>
      <c r="AO2295" s="344"/>
      <c r="AP2295" s="344"/>
    </row>
    <row r="2296">
      <c r="A2296" s="347">
        <f t="shared" ref="A2296:A2301" si="445">A2295+1</f>
        <v>44075</v>
      </c>
      <c r="B2296" s="356">
        <v>3.0</v>
      </c>
      <c r="C2296" s="356">
        <v>2.0</v>
      </c>
      <c r="D2296" s="356">
        <v>4.0</v>
      </c>
      <c r="E2296" s="356"/>
      <c r="F2296" s="356"/>
      <c r="G2296" s="356"/>
      <c r="H2296" s="356">
        <v>17.0</v>
      </c>
      <c r="I2296" s="356"/>
      <c r="J2296" s="356">
        <v>2.0</v>
      </c>
      <c r="K2296" s="356">
        <v>14.0</v>
      </c>
      <c r="L2296" s="356">
        <v>26.0</v>
      </c>
      <c r="M2296" s="356"/>
      <c r="N2296" s="356">
        <v>3.0</v>
      </c>
      <c r="O2296" s="356"/>
      <c r="P2296" s="356">
        <v>1.0</v>
      </c>
      <c r="Q2296" s="356"/>
      <c r="R2296" s="356"/>
      <c r="S2296" s="356">
        <v>3.0</v>
      </c>
      <c r="T2296" s="356">
        <v>2.0</v>
      </c>
      <c r="U2296" s="356"/>
      <c r="V2296" s="356"/>
      <c r="W2296" s="356">
        <v>4.0</v>
      </c>
      <c r="X2296" s="356">
        <v>1.0</v>
      </c>
      <c r="Y2296" s="356"/>
      <c r="Z2296" s="356"/>
      <c r="AA2296" s="356">
        <v>2.0</v>
      </c>
      <c r="AB2296" s="356">
        <v>1.0</v>
      </c>
      <c r="AC2296" s="356"/>
      <c r="AD2296" s="356"/>
      <c r="AE2296" s="356">
        <v>2.0</v>
      </c>
      <c r="AF2296" s="356">
        <v>1.0</v>
      </c>
      <c r="AG2296" s="344"/>
      <c r="AH2296" s="344"/>
      <c r="AI2296" s="344"/>
      <c r="AJ2296" s="344"/>
      <c r="AK2296" s="344"/>
      <c r="AL2296" s="344"/>
      <c r="AM2296" s="344"/>
      <c r="AN2296" s="344"/>
      <c r="AO2296" s="344"/>
      <c r="AP2296" s="344"/>
    </row>
    <row r="2297">
      <c r="A2297" s="347">
        <f t="shared" si="445"/>
        <v>44076</v>
      </c>
      <c r="B2297" s="357">
        <v>2.0</v>
      </c>
      <c r="C2297" s="357">
        <v>5.0</v>
      </c>
      <c r="D2297" s="357">
        <v>1.0</v>
      </c>
      <c r="E2297" s="357"/>
      <c r="F2297" s="357"/>
      <c r="G2297" s="357">
        <v>2.0</v>
      </c>
      <c r="H2297" s="357">
        <v>17.0</v>
      </c>
      <c r="I2297" s="357"/>
      <c r="J2297" s="357">
        <v>1.0</v>
      </c>
      <c r="K2297" s="357">
        <v>31.0</v>
      </c>
      <c r="L2297" s="357">
        <v>29.0</v>
      </c>
      <c r="M2297" s="357"/>
      <c r="N2297" s="357">
        <v>1.0</v>
      </c>
      <c r="O2297" s="357"/>
      <c r="P2297" s="357">
        <v>4.0</v>
      </c>
      <c r="Q2297" s="357"/>
      <c r="R2297" s="357">
        <v>1.0</v>
      </c>
      <c r="S2297" s="357"/>
      <c r="T2297" s="357">
        <v>6.0</v>
      </c>
      <c r="U2297" s="357"/>
      <c r="V2297" s="357">
        <v>1.0</v>
      </c>
      <c r="W2297" s="357">
        <v>2.0</v>
      </c>
      <c r="X2297" s="357">
        <v>1.0</v>
      </c>
      <c r="Y2297" s="357">
        <v>4.0</v>
      </c>
      <c r="Z2297" s="357">
        <v>1.0</v>
      </c>
      <c r="AA2297" s="357"/>
      <c r="AB2297" s="357">
        <v>1.0</v>
      </c>
      <c r="AC2297" s="357"/>
      <c r="AD2297" s="357">
        <v>1.0</v>
      </c>
      <c r="AE2297" s="344"/>
      <c r="AF2297" s="344"/>
      <c r="AG2297" s="344"/>
      <c r="AH2297" s="344"/>
      <c r="AI2297" s="344"/>
      <c r="AJ2297" s="344"/>
      <c r="AK2297" s="344"/>
      <c r="AL2297" s="344"/>
      <c r="AM2297" s="344"/>
      <c r="AN2297" s="344"/>
      <c r="AO2297" s="344"/>
      <c r="AP2297" s="344"/>
    </row>
    <row r="2298">
      <c r="A2298" s="347">
        <f t="shared" si="445"/>
        <v>44077</v>
      </c>
      <c r="B2298" s="357">
        <v>4.0</v>
      </c>
      <c r="C2298" s="357">
        <v>4.0</v>
      </c>
      <c r="D2298" s="357">
        <v>1.0</v>
      </c>
      <c r="E2298" s="357"/>
      <c r="F2298" s="357"/>
      <c r="G2298" s="357">
        <v>2.0</v>
      </c>
      <c r="H2298" s="357">
        <v>15.0</v>
      </c>
      <c r="I2298" s="357"/>
      <c r="J2298" s="357">
        <v>4.0</v>
      </c>
      <c r="K2298" s="357">
        <v>18.0</v>
      </c>
      <c r="L2298" s="357">
        <v>34.0</v>
      </c>
      <c r="M2298" s="357"/>
      <c r="N2298" s="357">
        <v>27.0</v>
      </c>
      <c r="O2298" s="357">
        <v>1.0</v>
      </c>
      <c r="P2298" s="357">
        <v>4.0</v>
      </c>
      <c r="Q2298" s="357"/>
      <c r="R2298" s="357">
        <v>2.0</v>
      </c>
      <c r="S2298" s="357"/>
      <c r="T2298" s="357">
        <v>2.0</v>
      </c>
      <c r="U2298" s="357"/>
      <c r="V2298" s="357">
        <v>1.0</v>
      </c>
      <c r="W2298" s="357">
        <v>3.0</v>
      </c>
      <c r="X2298" s="357">
        <v>3.0</v>
      </c>
      <c r="Y2298" s="357">
        <v>3.0</v>
      </c>
      <c r="Z2298" s="357">
        <v>2.0</v>
      </c>
      <c r="AA2298" s="357">
        <v>1.0</v>
      </c>
      <c r="AB2298" s="357">
        <v>1.0</v>
      </c>
      <c r="AC2298" s="357"/>
      <c r="AD2298" s="357"/>
      <c r="AE2298" s="357"/>
      <c r="AF2298" s="357">
        <v>1.0</v>
      </c>
      <c r="AG2298" s="357"/>
      <c r="AH2298" s="357"/>
      <c r="AI2298" s="357">
        <v>1.0</v>
      </c>
      <c r="AJ2298" s="344"/>
      <c r="AK2298" s="344"/>
      <c r="AL2298" s="344"/>
      <c r="AM2298" s="344"/>
      <c r="AN2298" s="344"/>
      <c r="AO2298" s="344"/>
      <c r="AP2298" s="344"/>
    </row>
    <row r="2299">
      <c r="A2299" s="347">
        <f t="shared" si="445"/>
        <v>44078</v>
      </c>
      <c r="B2299" s="357">
        <v>2.0</v>
      </c>
      <c r="C2299" s="357">
        <v>9.0</v>
      </c>
      <c r="D2299" s="357"/>
      <c r="E2299" s="357"/>
      <c r="F2299" s="357"/>
      <c r="G2299" s="357">
        <v>1.0</v>
      </c>
      <c r="H2299" s="357">
        <v>6.0</v>
      </c>
      <c r="I2299" s="357"/>
      <c r="J2299" s="357">
        <v>1.0</v>
      </c>
      <c r="K2299" s="357">
        <v>5.0</v>
      </c>
      <c r="L2299" s="357">
        <v>29.0</v>
      </c>
      <c r="M2299" s="357"/>
      <c r="N2299" s="357">
        <v>7.0</v>
      </c>
      <c r="O2299" s="357">
        <v>1.0</v>
      </c>
      <c r="P2299" s="357"/>
      <c r="Q2299" s="357"/>
      <c r="R2299" s="357"/>
      <c r="S2299" s="357">
        <v>3.0</v>
      </c>
      <c r="T2299" s="357">
        <v>4.0</v>
      </c>
      <c r="U2299" s="357">
        <v>3.0</v>
      </c>
      <c r="V2299" s="357"/>
      <c r="W2299" s="357">
        <v>4.0</v>
      </c>
      <c r="X2299" s="357"/>
      <c r="Y2299" s="357">
        <v>1.0</v>
      </c>
      <c r="Z2299" s="357"/>
      <c r="AA2299" s="357"/>
      <c r="AB2299" s="357">
        <v>5.0</v>
      </c>
      <c r="AC2299" s="357"/>
      <c r="AD2299" s="357"/>
      <c r="AE2299" s="357"/>
      <c r="AF2299" s="357">
        <v>1.0</v>
      </c>
      <c r="AG2299" s="344"/>
      <c r="AH2299" s="344"/>
      <c r="AI2299" s="344"/>
      <c r="AJ2299" s="344"/>
      <c r="AK2299" s="344"/>
      <c r="AL2299" s="344"/>
      <c r="AM2299" s="344"/>
      <c r="AN2299" s="344"/>
      <c r="AO2299" s="344"/>
      <c r="AP2299" s="344"/>
    </row>
    <row r="2300">
      <c r="A2300" s="347">
        <f t="shared" si="445"/>
        <v>44079</v>
      </c>
      <c r="B2300" s="357">
        <v>2.0</v>
      </c>
      <c r="C2300" s="357">
        <v>10.0</v>
      </c>
      <c r="D2300" s="357"/>
      <c r="E2300" s="357"/>
      <c r="F2300" s="357">
        <v>1.0</v>
      </c>
      <c r="G2300" s="357">
        <v>1.0</v>
      </c>
      <c r="H2300" s="357">
        <v>13.0</v>
      </c>
      <c r="I2300" s="357"/>
      <c r="J2300" s="357"/>
      <c r="K2300" s="357">
        <v>10.0</v>
      </c>
      <c r="L2300" s="357">
        <v>27.0</v>
      </c>
      <c r="M2300" s="357">
        <v>1.0</v>
      </c>
      <c r="N2300" s="357">
        <v>8.0</v>
      </c>
      <c r="O2300" s="357"/>
      <c r="P2300" s="357">
        <v>6.0</v>
      </c>
      <c r="Q2300" s="357"/>
      <c r="R2300" s="357"/>
      <c r="S2300" s="357">
        <v>2.0</v>
      </c>
      <c r="T2300" s="357">
        <v>9.0</v>
      </c>
      <c r="U2300" s="357"/>
      <c r="V2300" s="357"/>
      <c r="W2300" s="357">
        <v>6.0</v>
      </c>
      <c r="X2300" s="357">
        <v>1.0</v>
      </c>
      <c r="Y2300" s="357">
        <v>2.0</v>
      </c>
      <c r="Z2300" s="357"/>
      <c r="AA2300" s="357">
        <v>1.0</v>
      </c>
      <c r="AB2300" s="357"/>
      <c r="AC2300" s="357"/>
      <c r="AD2300" s="357">
        <v>1.0</v>
      </c>
      <c r="AE2300" s="357"/>
      <c r="AF2300" s="357">
        <v>2.0</v>
      </c>
      <c r="AG2300" s="357"/>
      <c r="AH2300" s="357"/>
      <c r="AI2300" s="357">
        <v>5.0</v>
      </c>
      <c r="AJ2300" s="344"/>
      <c r="AK2300" s="344"/>
      <c r="AL2300" s="344"/>
      <c r="AM2300" s="344"/>
      <c r="AN2300" s="344"/>
      <c r="AO2300" s="344"/>
      <c r="AP2300" s="344"/>
    </row>
    <row r="2301">
      <c r="A2301" s="347">
        <f t="shared" si="445"/>
        <v>44080</v>
      </c>
      <c r="B2301" s="357">
        <v>2.0</v>
      </c>
      <c r="C2301" s="357">
        <v>7.0</v>
      </c>
      <c r="D2301" s="357"/>
      <c r="E2301" s="357"/>
      <c r="F2301" s="357"/>
      <c r="G2301" s="357">
        <v>1.0</v>
      </c>
      <c r="H2301" s="357">
        <v>9.0</v>
      </c>
      <c r="I2301" s="357"/>
      <c r="J2301" s="357"/>
      <c r="K2301" s="357">
        <v>8.0</v>
      </c>
      <c r="L2301" s="357">
        <v>30.0</v>
      </c>
      <c r="M2301" s="357"/>
      <c r="N2301" s="357">
        <v>7.0</v>
      </c>
      <c r="O2301" s="357">
        <v>1.0</v>
      </c>
      <c r="P2301" s="357">
        <v>1.0</v>
      </c>
      <c r="Q2301" s="357"/>
      <c r="R2301" s="357"/>
      <c r="S2301" s="357">
        <v>1.0</v>
      </c>
      <c r="T2301" s="357">
        <v>3.0</v>
      </c>
      <c r="U2301" s="357">
        <v>1.0</v>
      </c>
      <c r="V2301" s="357">
        <v>1.0</v>
      </c>
      <c r="W2301" s="357">
        <v>2.0</v>
      </c>
      <c r="X2301" s="357">
        <v>1.0</v>
      </c>
      <c r="Y2301" s="357">
        <v>1.0</v>
      </c>
      <c r="Z2301" s="357"/>
      <c r="AA2301" s="357">
        <v>1.0</v>
      </c>
      <c r="AB2301" s="357">
        <v>5.0</v>
      </c>
      <c r="AC2301" s="357"/>
      <c r="AD2301" s="357">
        <v>1.0</v>
      </c>
      <c r="AE2301" s="357">
        <v>2.0</v>
      </c>
      <c r="AF2301" s="344"/>
      <c r="AG2301" s="344"/>
      <c r="AH2301" s="344"/>
      <c r="AI2301" s="344"/>
      <c r="AJ2301" s="344"/>
      <c r="AK2301" s="344"/>
      <c r="AL2301" s="344"/>
      <c r="AM2301" s="344"/>
      <c r="AN2301" s="344"/>
      <c r="AO2301" s="344"/>
      <c r="AP2301" s="344"/>
    </row>
    <row r="2302">
      <c r="A2302" s="345">
        <v>44081.0</v>
      </c>
      <c r="B2302" s="357">
        <v>3.0</v>
      </c>
      <c r="C2302" s="357">
        <v>11.0</v>
      </c>
      <c r="D2302" s="357">
        <v>3.0</v>
      </c>
      <c r="E2302" s="357"/>
      <c r="F2302" s="357"/>
      <c r="G2302" s="357"/>
      <c r="H2302" s="357">
        <v>22.0</v>
      </c>
      <c r="I2302" s="357"/>
      <c r="J2302" s="357"/>
      <c r="K2302" s="357">
        <v>6.0</v>
      </c>
      <c r="L2302" s="357">
        <v>31.0</v>
      </c>
      <c r="M2302" s="357"/>
      <c r="N2302" s="357">
        <v>3.0</v>
      </c>
      <c r="O2302" s="357">
        <v>2.0</v>
      </c>
      <c r="P2302" s="357">
        <v>2.0</v>
      </c>
      <c r="Q2302" s="357"/>
      <c r="R2302" s="357">
        <v>3.0</v>
      </c>
      <c r="S2302" s="357">
        <v>1.0</v>
      </c>
      <c r="T2302" s="357">
        <v>3.0</v>
      </c>
      <c r="U2302" s="357">
        <v>1.0</v>
      </c>
      <c r="V2302" s="357">
        <v>1.0</v>
      </c>
      <c r="W2302" s="357">
        <v>4.0</v>
      </c>
      <c r="X2302" s="357"/>
      <c r="Y2302" s="357">
        <v>1.0</v>
      </c>
      <c r="Z2302" s="357"/>
      <c r="AA2302" s="357">
        <v>2.0</v>
      </c>
      <c r="AB2302" s="357">
        <v>2.0</v>
      </c>
      <c r="AC2302" s="357">
        <v>1.0</v>
      </c>
      <c r="AD2302" s="357"/>
      <c r="AE2302" s="357"/>
      <c r="AF2302" s="357">
        <v>2.0</v>
      </c>
      <c r="AG2302" s="357"/>
      <c r="AH2302" s="357">
        <v>1.0</v>
      </c>
      <c r="AI2302" s="344"/>
      <c r="AJ2302" s="344"/>
      <c r="AK2302" s="344"/>
      <c r="AL2302" s="344"/>
      <c r="AM2302" s="344"/>
      <c r="AN2302" s="344"/>
      <c r="AO2302" s="344"/>
      <c r="AP2302" s="344"/>
    </row>
    <row r="2303">
      <c r="A2303" s="345">
        <v>44082.0</v>
      </c>
      <c r="B2303" s="348">
        <v>2.0</v>
      </c>
      <c r="C2303" s="348">
        <v>12.0</v>
      </c>
      <c r="D2303" s="348"/>
      <c r="E2303" s="348"/>
      <c r="F2303" s="348"/>
      <c r="G2303" s="348">
        <v>1.0</v>
      </c>
      <c r="H2303" s="348">
        <v>21.0</v>
      </c>
      <c r="I2303" s="348"/>
      <c r="J2303" s="348">
        <v>2.0</v>
      </c>
      <c r="K2303" s="348">
        <v>6.0</v>
      </c>
      <c r="L2303" s="348">
        <v>32.0</v>
      </c>
      <c r="M2303" s="348"/>
      <c r="N2303" s="348">
        <v>8.0</v>
      </c>
      <c r="O2303" s="348"/>
      <c r="P2303" s="348">
        <v>1.0</v>
      </c>
      <c r="Q2303" s="348"/>
      <c r="R2303" s="348">
        <v>1.0</v>
      </c>
      <c r="S2303" s="348">
        <v>2.0</v>
      </c>
      <c r="T2303" s="348">
        <v>2.0</v>
      </c>
      <c r="U2303" s="348"/>
      <c r="V2303" s="348"/>
      <c r="W2303" s="348">
        <v>3.0</v>
      </c>
      <c r="X2303" s="348">
        <v>1.0</v>
      </c>
      <c r="Y2303" s="348">
        <v>1.0</v>
      </c>
      <c r="Z2303" s="348"/>
      <c r="AA2303" s="348"/>
      <c r="AB2303" s="348">
        <v>3.0</v>
      </c>
      <c r="AC2303" s="348">
        <v>1.0</v>
      </c>
      <c r="AD2303" s="348"/>
      <c r="AE2303" s="348"/>
      <c r="AF2303" s="348"/>
      <c r="AG2303" s="348"/>
      <c r="AH2303" s="348"/>
      <c r="AI2303" s="348">
        <v>1.0</v>
      </c>
      <c r="AJ2303" s="344"/>
      <c r="AK2303" s="344"/>
      <c r="AL2303" s="344"/>
      <c r="AM2303" s="344"/>
      <c r="AN2303" s="344"/>
      <c r="AO2303" s="344"/>
      <c r="AP2303" s="344"/>
    </row>
    <row r="2304">
      <c r="A2304" s="345">
        <v>44083.0</v>
      </c>
      <c r="B2304" s="348">
        <v>2.0</v>
      </c>
      <c r="C2304" s="348">
        <v>14.0</v>
      </c>
      <c r="D2304" s="348"/>
      <c r="E2304" s="348"/>
      <c r="F2304" s="348"/>
      <c r="G2304" s="348">
        <v>1.0</v>
      </c>
      <c r="H2304" s="348">
        <v>17.0</v>
      </c>
      <c r="I2304" s="348"/>
      <c r="J2304" s="348">
        <v>3.0</v>
      </c>
      <c r="K2304" s="348">
        <v>10.0</v>
      </c>
      <c r="L2304" s="348">
        <v>38.0</v>
      </c>
      <c r="M2304" s="348"/>
      <c r="N2304" s="348">
        <v>2.0</v>
      </c>
      <c r="O2304" s="348">
        <v>1.0</v>
      </c>
      <c r="P2304" s="348">
        <v>1.0</v>
      </c>
      <c r="Q2304" s="348"/>
      <c r="R2304" s="348"/>
      <c r="S2304" s="348"/>
      <c r="T2304" s="348">
        <v>5.0</v>
      </c>
      <c r="U2304" s="348">
        <v>2.0</v>
      </c>
      <c r="V2304" s="348"/>
      <c r="W2304" s="348">
        <v>1.0</v>
      </c>
      <c r="X2304" s="348">
        <v>1.0</v>
      </c>
      <c r="Y2304" s="348">
        <v>1.0</v>
      </c>
      <c r="Z2304" s="348"/>
      <c r="AA2304" s="348">
        <v>1.0</v>
      </c>
      <c r="AB2304" s="348">
        <v>3.0</v>
      </c>
      <c r="AC2304" s="348">
        <v>2.0</v>
      </c>
      <c r="AD2304" s="348"/>
      <c r="AE2304" s="348"/>
      <c r="AF2304" s="348"/>
      <c r="AG2304" s="348"/>
      <c r="AH2304" s="348">
        <v>1.0</v>
      </c>
      <c r="AI2304" s="344"/>
      <c r="AJ2304" s="344"/>
      <c r="AK2304" s="344"/>
      <c r="AL2304" s="344"/>
      <c r="AM2304" s="344"/>
      <c r="AN2304" s="344"/>
      <c r="AO2304" s="344"/>
      <c r="AP2304" s="344"/>
    </row>
    <row r="2305">
      <c r="A2305" s="345">
        <v>44084.0</v>
      </c>
      <c r="B2305" s="348">
        <v>2.0</v>
      </c>
      <c r="C2305" s="348">
        <v>9.0</v>
      </c>
      <c r="D2305" s="348"/>
      <c r="E2305" s="348">
        <v>1.0</v>
      </c>
      <c r="F2305" s="348">
        <v>1.0</v>
      </c>
      <c r="G2305" s="348">
        <v>1.0</v>
      </c>
      <c r="H2305" s="348">
        <v>17.0</v>
      </c>
      <c r="I2305" s="348">
        <v>1.0</v>
      </c>
      <c r="J2305" s="348"/>
      <c r="K2305" s="348">
        <v>18.0</v>
      </c>
      <c r="L2305" s="348">
        <v>42.0</v>
      </c>
      <c r="M2305" s="348"/>
      <c r="N2305" s="348">
        <v>3.0</v>
      </c>
      <c r="O2305" s="348">
        <v>1.0</v>
      </c>
      <c r="P2305" s="348">
        <v>6.0</v>
      </c>
      <c r="Q2305" s="348"/>
      <c r="R2305" s="348">
        <v>1.0</v>
      </c>
      <c r="S2305" s="348"/>
      <c r="T2305" s="348">
        <v>5.0</v>
      </c>
      <c r="U2305" s="348"/>
      <c r="V2305" s="348"/>
      <c r="W2305" s="348">
        <v>3.0</v>
      </c>
      <c r="X2305" s="348">
        <v>2.0</v>
      </c>
      <c r="Y2305" s="348"/>
      <c r="Z2305" s="348"/>
      <c r="AA2305" s="348"/>
      <c r="AB2305" s="348">
        <v>3.0</v>
      </c>
      <c r="AC2305" s="348">
        <v>1.0</v>
      </c>
      <c r="AD2305" s="348"/>
      <c r="AE2305" s="348"/>
      <c r="AF2305" s="348">
        <v>2.0</v>
      </c>
      <c r="AG2305" s="348"/>
      <c r="AH2305" s="348"/>
      <c r="AI2305" s="348">
        <v>1.0</v>
      </c>
      <c r="AJ2305" s="344"/>
      <c r="AK2305" s="344"/>
      <c r="AL2305" s="344"/>
      <c r="AM2305" s="344"/>
      <c r="AN2305" s="344"/>
      <c r="AO2305" s="344"/>
      <c r="AP2305" s="344"/>
    </row>
    <row r="2306">
      <c r="A2306" s="345">
        <v>44085.0</v>
      </c>
      <c r="B2306" s="348">
        <v>2.0</v>
      </c>
      <c r="C2306" s="348">
        <v>10.0</v>
      </c>
      <c r="D2306" s="348"/>
      <c r="E2306" s="348"/>
      <c r="F2306" s="348">
        <v>1.0</v>
      </c>
      <c r="G2306" s="348">
        <v>1.0</v>
      </c>
      <c r="H2306" s="348">
        <v>17.0</v>
      </c>
      <c r="I2306" s="348">
        <v>1.0</v>
      </c>
      <c r="J2306" s="348">
        <v>7.0</v>
      </c>
      <c r="K2306" s="348">
        <v>5.0</v>
      </c>
      <c r="L2306" s="348">
        <v>29.0</v>
      </c>
      <c r="M2306" s="348"/>
      <c r="N2306" s="348">
        <v>3.0</v>
      </c>
      <c r="O2306" s="348"/>
      <c r="P2306" s="348">
        <v>1.0</v>
      </c>
      <c r="Q2306" s="348"/>
      <c r="R2306" s="348"/>
      <c r="S2306" s="348">
        <v>1.0</v>
      </c>
      <c r="T2306" s="348">
        <v>1.0</v>
      </c>
      <c r="U2306" s="348"/>
      <c r="V2306" s="348"/>
      <c r="W2306" s="348">
        <v>3.0</v>
      </c>
      <c r="X2306" s="348"/>
      <c r="Y2306" s="348">
        <v>1.0</v>
      </c>
      <c r="Z2306" s="348"/>
      <c r="AA2306" s="348"/>
      <c r="AB2306" s="348"/>
      <c r="AC2306" s="348"/>
      <c r="AD2306" s="348"/>
      <c r="AE2306" s="348">
        <v>2.0</v>
      </c>
      <c r="AF2306" s="348">
        <v>2.0</v>
      </c>
      <c r="AG2306" s="348"/>
      <c r="AH2306" s="348"/>
      <c r="AI2306" s="348">
        <v>1.0</v>
      </c>
      <c r="AJ2306" s="344"/>
      <c r="AK2306" s="344"/>
      <c r="AL2306" s="344"/>
      <c r="AM2306" s="344"/>
      <c r="AN2306" s="344"/>
      <c r="AO2306" s="344"/>
      <c r="AP2306" s="344"/>
    </row>
    <row r="2307">
      <c r="A2307" s="362">
        <v>44086.0</v>
      </c>
      <c r="B2307" s="344"/>
      <c r="C2307" s="348">
        <v>7.0</v>
      </c>
      <c r="D2307" s="348"/>
      <c r="E2307" s="348"/>
      <c r="F2307" s="348">
        <v>2.0</v>
      </c>
      <c r="G2307" s="348"/>
      <c r="H2307" s="348">
        <v>18.0</v>
      </c>
      <c r="I2307" s="348"/>
      <c r="J2307" s="348">
        <v>1.0</v>
      </c>
      <c r="K2307" s="348">
        <v>10.0</v>
      </c>
      <c r="L2307" s="348">
        <v>29.0</v>
      </c>
      <c r="M2307" s="348"/>
      <c r="N2307" s="348">
        <v>5.0</v>
      </c>
      <c r="O2307" s="348">
        <v>1.0</v>
      </c>
      <c r="P2307" s="348">
        <v>5.0</v>
      </c>
      <c r="Q2307" s="348">
        <v>1.0</v>
      </c>
      <c r="R2307" s="348">
        <v>4.0</v>
      </c>
      <c r="S2307" s="348"/>
      <c r="T2307" s="348">
        <v>3.0</v>
      </c>
      <c r="U2307" s="348">
        <v>4.0</v>
      </c>
      <c r="V2307" s="348"/>
      <c r="W2307" s="348">
        <v>6.0</v>
      </c>
      <c r="X2307" s="348">
        <v>1.0</v>
      </c>
      <c r="Y2307" s="348">
        <v>1.0</v>
      </c>
      <c r="Z2307" s="348"/>
      <c r="AA2307" s="348"/>
      <c r="AB2307" s="348">
        <v>4.0</v>
      </c>
      <c r="AC2307" s="348"/>
      <c r="AD2307" s="348">
        <v>2.0</v>
      </c>
      <c r="AE2307" s="348">
        <v>1.0</v>
      </c>
      <c r="AF2307" s="348"/>
      <c r="AG2307" s="348"/>
      <c r="AH2307" s="348">
        <v>1.0</v>
      </c>
      <c r="AI2307" s="344"/>
      <c r="AJ2307" s="344"/>
      <c r="AK2307" s="344"/>
      <c r="AL2307" s="344"/>
      <c r="AM2307" s="344"/>
      <c r="AN2307" s="344"/>
      <c r="AO2307" s="344"/>
      <c r="AP2307" s="344"/>
    </row>
    <row r="2308">
      <c r="A2308" s="347">
        <f t="shared" ref="A2308:A2312" si="446">A2307+1</f>
        <v>44087</v>
      </c>
      <c r="B2308" s="348">
        <v>4.0</v>
      </c>
      <c r="C2308" s="348">
        <v>6.0</v>
      </c>
      <c r="D2308" s="348"/>
      <c r="E2308" s="348"/>
      <c r="F2308" s="348"/>
      <c r="G2308" s="348">
        <v>2.0</v>
      </c>
      <c r="H2308" s="348">
        <v>5.0</v>
      </c>
      <c r="I2308" s="348"/>
      <c r="J2308" s="348">
        <v>5.0</v>
      </c>
      <c r="K2308" s="348">
        <v>6.0</v>
      </c>
      <c r="L2308" s="348">
        <v>17.0</v>
      </c>
      <c r="M2308" s="348"/>
      <c r="N2308" s="348">
        <v>2.0</v>
      </c>
      <c r="O2308" s="348">
        <v>1.0</v>
      </c>
      <c r="P2308" s="348"/>
      <c r="Q2308" s="348"/>
      <c r="R2308" s="348"/>
      <c r="S2308" s="348">
        <v>1.0</v>
      </c>
      <c r="T2308" s="348">
        <v>3.0</v>
      </c>
      <c r="U2308" s="348">
        <v>3.0</v>
      </c>
      <c r="V2308" s="348">
        <v>1.0</v>
      </c>
      <c r="W2308" s="348"/>
      <c r="X2308" s="348"/>
      <c r="Y2308" s="348">
        <v>4.0</v>
      </c>
      <c r="Z2308" s="348"/>
      <c r="AA2308" s="348"/>
      <c r="AB2308" s="348">
        <v>8.0</v>
      </c>
      <c r="AC2308" s="348"/>
      <c r="AD2308" s="348"/>
      <c r="AE2308" s="348"/>
      <c r="AF2308" s="348">
        <v>3.0</v>
      </c>
      <c r="AG2308" s="348"/>
      <c r="AH2308" s="348"/>
      <c r="AI2308" s="348">
        <v>2.0</v>
      </c>
      <c r="AJ2308" s="344"/>
      <c r="AK2308" s="344"/>
      <c r="AL2308" s="344"/>
      <c r="AM2308" s="344"/>
      <c r="AN2308" s="344"/>
      <c r="AO2308" s="344"/>
      <c r="AP2308" s="344"/>
    </row>
    <row r="2309">
      <c r="A2309" s="347">
        <f t="shared" si="446"/>
        <v>44088</v>
      </c>
      <c r="B2309" s="348">
        <v>5.0</v>
      </c>
      <c r="C2309" s="348">
        <v>5.0</v>
      </c>
      <c r="D2309" s="348"/>
      <c r="E2309" s="348"/>
      <c r="F2309" s="348"/>
      <c r="G2309" s="348">
        <v>1.0</v>
      </c>
      <c r="H2309" s="348">
        <v>27.0</v>
      </c>
      <c r="I2309" s="348"/>
      <c r="J2309" s="348"/>
      <c r="K2309" s="348">
        <v>8.0</v>
      </c>
      <c r="L2309" s="348">
        <v>37.0</v>
      </c>
      <c r="M2309" s="348"/>
      <c r="N2309" s="348">
        <v>2.0</v>
      </c>
      <c r="O2309" s="348"/>
      <c r="P2309" s="348">
        <v>3.0</v>
      </c>
      <c r="Q2309" s="348"/>
      <c r="R2309" s="348"/>
      <c r="S2309" s="348"/>
      <c r="T2309" s="348">
        <v>5.0</v>
      </c>
      <c r="U2309" s="348">
        <v>4.0</v>
      </c>
      <c r="V2309" s="348">
        <v>1.0</v>
      </c>
      <c r="W2309" s="348">
        <v>6.0</v>
      </c>
      <c r="X2309" s="348"/>
      <c r="Y2309" s="348">
        <v>3.0</v>
      </c>
      <c r="Z2309" s="348"/>
      <c r="AA2309" s="348">
        <v>1.0</v>
      </c>
      <c r="AB2309" s="348">
        <v>4.0</v>
      </c>
      <c r="AC2309" s="348"/>
      <c r="AD2309" s="348"/>
      <c r="AE2309" s="348">
        <v>4.0</v>
      </c>
      <c r="AF2309" s="348"/>
      <c r="AG2309" s="348"/>
      <c r="AH2309" s="348"/>
      <c r="AI2309" s="348">
        <v>2.0</v>
      </c>
      <c r="AJ2309" s="344"/>
      <c r="AK2309" s="344"/>
      <c r="AL2309" s="344"/>
      <c r="AM2309" s="344"/>
      <c r="AN2309" s="344"/>
      <c r="AO2309" s="344"/>
      <c r="AP2309" s="344"/>
    </row>
    <row r="2310">
      <c r="A2310" s="347">
        <f t="shared" si="446"/>
        <v>44089</v>
      </c>
      <c r="B2310" s="348">
        <v>6.0</v>
      </c>
      <c r="C2310" s="348">
        <v>5.0</v>
      </c>
      <c r="D2310" s="348">
        <v>1.0</v>
      </c>
      <c r="E2310" s="348"/>
      <c r="F2310" s="348"/>
      <c r="G2310" s="348"/>
      <c r="H2310" s="348">
        <v>32.0</v>
      </c>
      <c r="I2310" s="348"/>
      <c r="J2310" s="348">
        <v>6.0</v>
      </c>
      <c r="K2310" s="348">
        <v>12.0</v>
      </c>
      <c r="L2310" s="348">
        <v>32.0</v>
      </c>
      <c r="M2310" s="348">
        <v>1.0</v>
      </c>
      <c r="N2310" s="348">
        <v>3.0</v>
      </c>
      <c r="O2310" s="348">
        <v>1.0</v>
      </c>
      <c r="P2310" s="348">
        <v>1.0</v>
      </c>
      <c r="Q2310" s="348"/>
      <c r="R2310" s="348"/>
      <c r="S2310" s="348">
        <v>1.0</v>
      </c>
      <c r="T2310" s="348">
        <v>4.0</v>
      </c>
      <c r="U2310" s="348">
        <v>5.0</v>
      </c>
      <c r="V2310" s="348"/>
      <c r="W2310" s="348">
        <v>6.0</v>
      </c>
      <c r="X2310" s="348"/>
      <c r="Y2310" s="348"/>
      <c r="Z2310" s="348"/>
      <c r="AA2310" s="348"/>
      <c r="AB2310" s="348">
        <v>5.0</v>
      </c>
      <c r="AC2310" s="348">
        <v>1.0</v>
      </c>
      <c r="AD2310" s="348"/>
      <c r="AE2310" s="348"/>
      <c r="AF2310" s="348">
        <v>2.0</v>
      </c>
      <c r="AG2310" s="344"/>
      <c r="AH2310" s="344"/>
      <c r="AI2310" s="344"/>
      <c r="AJ2310" s="344"/>
      <c r="AK2310" s="344"/>
      <c r="AL2310" s="344"/>
      <c r="AM2310" s="344"/>
      <c r="AN2310" s="344"/>
      <c r="AO2310" s="344"/>
      <c r="AP2310" s="344"/>
    </row>
    <row r="2311">
      <c r="A2311" s="347">
        <f t="shared" si="446"/>
        <v>44090</v>
      </c>
      <c r="B2311" s="348">
        <v>11.0</v>
      </c>
      <c r="C2311" s="348">
        <v>4.0</v>
      </c>
      <c r="D2311" s="348">
        <v>1.0</v>
      </c>
      <c r="E2311" s="348"/>
      <c r="F2311" s="348"/>
      <c r="G2311" s="348"/>
      <c r="H2311" s="348">
        <v>31.0</v>
      </c>
      <c r="I2311" s="348"/>
      <c r="J2311" s="348">
        <v>1.0</v>
      </c>
      <c r="K2311" s="348">
        <v>14.0</v>
      </c>
      <c r="L2311" s="348">
        <v>35.0</v>
      </c>
      <c r="M2311" s="348"/>
      <c r="N2311" s="348">
        <v>5.0</v>
      </c>
      <c r="O2311" s="348">
        <v>3.0</v>
      </c>
      <c r="P2311" s="348">
        <v>2.0</v>
      </c>
      <c r="Q2311" s="348"/>
      <c r="R2311" s="348"/>
      <c r="S2311" s="348"/>
      <c r="T2311" s="348">
        <v>4.0</v>
      </c>
      <c r="U2311" s="348">
        <v>5.0</v>
      </c>
      <c r="V2311" s="348">
        <v>2.0</v>
      </c>
      <c r="W2311" s="348">
        <v>4.0</v>
      </c>
      <c r="X2311" s="348">
        <v>2.0</v>
      </c>
      <c r="Y2311" s="348">
        <v>3.0</v>
      </c>
      <c r="Z2311" s="348"/>
      <c r="AA2311" s="348">
        <v>2.0</v>
      </c>
      <c r="AB2311" s="348">
        <v>4.0</v>
      </c>
      <c r="AC2311" s="348"/>
      <c r="AD2311" s="348"/>
      <c r="AE2311" s="348"/>
      <c r="AF2311" s="348">
        <v>2.0</v>
      </c>
      <c r="AG2311" s="344"/>
      <c r="AH2311" s="344"/>
      <c r="AI2311" s="344"/>
      <c r="AJ2311" s="344"/>
      <c r="AK2311" s="344"/>
      <c r="AL2311" s="344"/>
      <c r="AM2311" s="344"/>
      <c r="AN2311" s="344"/>
      <c r="AO2311" s="344"/>
      <c r="AP2311" s="344"/>
    </row>
    <row r="2312">
      <c r="A2312" s="347">
        <f t="shared" si="446"/>
        <v>44091</v>
      </c>
      <c r="B2312" s="348">
        <v>12.0</v>
      </c>
      <c r="C2312" s="348">
        <v>6.0</v>
      </c>
      <c r="D2312" s="348">
        <v>3.0</v>
      </c>
      <c r="E2312" s="348"/>
      <c r="F2312" s="348"/>
      <c r="G2312" s="348"/>
      <c r="H2312" s="348">
        <v>14.0</v>
      </c>
      <c r="I2312" s="348">
        <v>1.0</v>
      </c>
      <c r="J2312" s="348">
        <v>3.0</v>
      </c>
      <c r="K2312" s="348">
        <v>16.0</v>
      </c>
      <c r="L2312" s="348">
        <v>29.0</v>
      </c>
      <c r="M2312" s="348"/>
      <c r="N2312" s="348">
        <v>5.0</v>
      </c>
      <c r="O2312" s="348"/>
      <c r="P2312" s="348"/>
      <c r="Q2312" s="348"/>
      <c r="R2312" s="348"/>
      <c r="S2312" s="348">
        <v>3.0</v>
      </c>
      <c r="T2312" s="348">
        <v>3.0</v>
      </c>
      <c r="U2312" s="348">
        <v>2.0</v>
      </c>
      <c r="V2312" s="348">
        <v>1.0</v>
      </c>
      <c r="W2312" s="348">
        <v>8.0</v>
      </c>
      <c r="X2312" s="348">
        <v>2.0</v>
      </c>
      <c r="Y2312" s="348"/>
      <c r="Z2312" s="348"/>
      <c r="AA2312" s="348">
        <v>1.0</v>
      </c>
      <c r="AB2312" s="348">
        <v>9.0</v>
      </c>
      <c r="AC2312" s="348"/>
      <c r="AD2312" s="348"/>
      <c r="AE2312" s="348">
        <v>1.0</v>
      </c>
      <c r="AF2312" s="348">
        <v>3.0</v>
      </c>
      <c r="AG2312" s="344"/>
      <c r="AH2312" s="344"/>
      <c r="AI2312" s="344"/>
      <c r="AJ2312" s="344"/>
      <c r="AK2312" s="344"/>
      <c r="AL2312" s="344"/>
      <c r="AM2312" s="344"/>
      <c r="AN2312" s="344"/>
      <c r="AO2312" s="344"/>
      <c r="AP2312" s="344"/>
    </row>
    <row r="2313">
      <c r="A2313" s="345">
        <v>44092.0</v>
      </c>
      <c r="B2313" s="348">
        <v>3.0</v>
      </c>
      <c r="C2313" s="348">
        <v>5.0</v>
      </c>
      <c r="D2313" s="348">
        <v>1.0</v>
      </c>
      <c r="E2313" s="348">
        <v>1.0</v>
      </c>
      <c r="F2313" s="348"/>
      <c r="G2313" s="348"/>
      <c r="H2313" s="348">
        <v>22.0</v>
      </c>
      <c r="I2313" s="348"/>
      <c r="J2313" s="348">
        <v>2.0</v>
      </c>
      <c r="K2313" s="348">
        <v>8.0</v>
      </c>
      <c r="L2313" s="348">
        <v>26.0</v>
      </c>
      <c r="M2313" s="348"/>
      <c r="N2313" s="348">
        <v>7.0</v>
      </c>
      <c r="O2313" s="348">
        <v>2.0</v>
      </c>
      <c r="P2313" s="348">
        <v>2.0</v>
      </c>
      <c r="Q2313" s="348"/>
      <c r="R2313" s="348">
        <v>4.0</v>
      </c>
      <c r="S2313" s="348">
        <v>2.0</v>
      </c>
      <c r="T2313" s="348">
        <v>4.0</v>
      </c>
      <c r="U2313" s="348">
        <v>2.0</v>
      </c>
      <c r="V2313" s="348"/>
      <c r="W2313" s="348">
        <v>10.0</v>
      </c>
      <c r="X2313" s="348"/>
      <c r="Y2313" s="348">
        <v>1.0</v>
      </c>
      <c r="Z2313" s="348"/>
      <c r="AA2313" s="348">
        <v>1.0</v>
      </c>
      <c r="AB2313" s="348">
        <v>3.0</v>
      </c>
      <c r="AC2313" s="348"/>
      <c r="AD2313" s="348"/>
      <c r="AE2313" s="348">
        <v>1.0</v>
      </c>
      <c r="AF2313" s="348">
        <v>5.0</v>
      </c>
      <c r="AG2313" s="348"/>
      <c r="AH2313" s="348"/>
      <c r="AI2313" s="348">
        <v>2.0</v>
      </c>
      <c r="AJ2313" s="344"/>
      <c r="AK2313" s="344"/>
      <c r="AL2313" s="344"/>
      <c r="AM2313" s="344"/>
      <c r="AN2313" s="344"/>
      <c r="AO2313" s="344"/>
      <c r="AP2313" s="344"/>
    </row>
    <row r="2314">
      <c r="A2314" s="345">
        <v>44093.0</v>
      </c>
      <c r="B2314" s="344"/>
      <c r="C2314" s="348">
        <v>7.0</v>
      </c>
      <c r="D2314" s="348">
        <v>1.0</v>
      </c>
      <c r="E2314" s="348"/>
      <c r="F2314" s="348">
        <v>1.0</v>
      </c>
      <c r="G2314" s="348">
        <v>1.0</v>
      </c>
      <c r="H2314" s="348">
        <v>10.0</v>
      </c>
      <c r="I2314" s="348"/>
      <c r="J2314" s="348"/>
      <c r="K2314" s="348">
        <v>40.0</v>
      </c>
      <c r="L2314" s="348">
        <v>20.0</v>
      </c>
      <c r="M2314" s="348"/>
      <c r="N2314" s="348">
        <v>3.0</v>
      </c>
      <c r="O2314" s="348">
        <v>4.0</v>
      </c>
      <c r="P2314" s="348">
        <v>2.0</v>
      </c>
      <c r="Q2314" s="348"/>
      <c r="R2314" s="348">
        <v>1.0</v>
      </c>
      <c r="S2314" s="348">
        <v>3.0</v>
      </c>
      <c r="T2314" s="348">
        <v>2.0</v>
      </c>
      <c r="U2314" s="348">
        <v>2.0</v>
      </c>
      <c r="V2314" s="348">
        <v>2.0</v>
      </c>
      <c r="W2314" s="348">
        <v>5.0</v>
      </c>
      <c r="X2314" s="348"/>
      <c r="Y2314" s="348">
        <v>2.0</v>
      </c>
      <c r="Z2314" s="348">
        <v>1.0</v>
      </c>
      <c r="AA2314" s="348">
        <v>1.0</v>
      </c>
      <c r="AB2314" s="348">
        <v>1.0</v>
      </c>
      <c r="AC2314" s="348"/>
      <c r="AD2314" s="348"/>
      <c r="AE2314" s="348"/>
      <c r="AF2314" s="348">
        <v>3.0</v>
      </c>
      <c r="AG2314" s="344"/>
      <c r="AH2314" s="344"/>
      <c r="AI2314" s="344"/>
      <c r="AJ2314" s="344"/>
      <c r="AK2314" s="344"/>
      <c r="AL2314" s="344"/>
      <c r="AM2314" s="344"/>
      <c r="AN2314" s="344"/>
      <c r="AO2314" s="344"/>
      <c r="AP2314" s="344"/>
    </row>
    <row r="2315">
      <c r="A2315" s="347">
        <f t="shared" ref="A2315:A2316" si="447">A2314+1</f>
        <v>44094</v>
      </c>
      <c r="B2315" s="348">
        <v>4.0</v>
      </c>
      <c r="C2315" s="348">
        <v>10.0</v>
      </c>
      <c r="D2315" s="348">
        <v>5.0</v>
      </c>
      <c r="E2315" s="348"/>
      <c r="F2315" s="348"/>
      <c r="G2315" s="348">
        <v>4.0</v>
      </c>
      <c r="H2315" s="348">
        <v>14.0</v>
      </c>
      <c r="I2315" s="348"/>
      <c r="J2315" s="348">
        <v>6.0</v>
      </c>
      <c r="K2315" s="348">
        <v>9.0</v>
      </c>
      <c r="L2315" s="348">
        <v>23.0</v>
      </c>
      <c r="M2315" s="348"/>
      <c r="N2315" s="348">
        <v>1.0</v>
      </c>
      <c r="O2315" s="348">
        <v>1.0</v>
      </c>
      <c r="P2315" s="348">
        <v>3.0</v>
      </c>
      <c r="Q2315" s="348"/>
      <c r="R2315" s="348">
        <v>1.0</v>
      </c>
      <c r="S2315" s="348"/>
      <c r="T2315" s="348">
        <v>1.0</v>
      </c>
      <c r="U2315" s="348">
        <v>3.0</v>
      </c>
      <c r="V2315" s="348">
        <v>1.0</v>
      </c>
      <c r="W2315" s="348">
        <v>5.0</v>
      </c>
      <c r="X2315" s="348">
        <v>1.0</v>
      </c>
      <c r="Y2315" s="348">
        <v>8.0</v>
      </c>
      <c r="Z2315" s="348"/>
      <c r="AA2315" s="348">
        <v>1.0</v>
      </c>
      <c r="AB2315" s="348">
        <v>4.0</v>
      </c>
      <c r="AC2315" s="344"/>
      <c r="AD2315" s="344"/>
      <c r="AE2315" s="344"/>
      <c r="AF2315" s="344"/>
      <c r="AG2315" s="344"/>
      <c r="AH2315" s="344"/>
      <c r="AI2315" s="344"/>
      <c r="AJ2315" s="344"/>
      <c r="AK2315" s="344"/>
      <c r="AL2315" s="344"/>
      <c r="AM2315" s="344"/>
      <c r="AN2315" s="344"/>
      <c r="AO2315" s="344"/>
      <c r="AP2315" s="344"/>
    </row>
    <row r="2316">
      <c r="A2316" s="347">
        <f t="shared" si="447"/>
        <v>44095</v>
      </c>
      <c r="B2316" s="348">
        <v>2.0</v>
      </c>
      <c r="C2316" s="348">
        <v>6.0</v>
      </c>
      <c r="D2316" s="348">
        <v>7.0</v>
      </c>
      <c r="E2316" s="348"/>
      <c r="F2316" s="348"/>
      <c r="G2316" s="348">
        <v>2.0</v>
      </c>
      <c r="H2316" s="348">
        <v>29.0</v>
      </c>
      <c r="I2316" s="348"/>
      <c r="J2316" s="348">
        <v>2.0</v>
      </c>
      <c r="K2316" s="348">
        <v>20.0</v>
      </c>
      <c r="L2316" s="348">
        <v>25.0</v>
      </c>
      <c r="M2316" s="348"/>
      <c r="N2316" s="348">
        <v>6.0</v>
      </c>
      <c r="O2316" s="348">
        <v>2.0</v>
      </c>
      <c r="P2316" s="348">
        <v>2.0</v>
      </c>
      <c r="Q2316" s="348"/>
      <c r="R2316" s="348"/>
      <c r="S2316" s="348">
        <v>3.0</v>
      </c>
      <c r="T2316" s="348">
        <v>1.0</v>
      </c>
      <c r="U2316" s="348">
        <v>1.0</v>
      </c>
      <c r="V2316" s="348">
        <v>2.0</v>
      </c>
      <c r="W2316" s="348">
        <v>2.0</v>
      </c>
      <c r="X2316" s="348">
        <v>1.0</v>
      </c>
      <c r="Y2316" s="348">
        <v>3.0</v>
      </c>
      <c r="Z2316" s="348"/>
      <c r="AA2316" s="348"/>
      <c r="AB2316" s="348">
        <v>6.0</v>
      </c>
      <c r="AC2316" s="348">
        <v>1.0</v>
      </c>
      <c r="AD2316" s="348">
        <v>1.0</v>
      </c>
      <c r="AE2316" s="344"/>
      <c r="AF2316" s="344"/>
      <c r="AG2316" s="344"/>
      <c r="AH2316" s="344"/>
      <c r="AI2316" s="344"/>
      <c r="AJ2316" s="344"/>
      <c r="AK2316" s="344"/>
      <c r="AL2316" s="344"/>
      <c r="AM2316" s="344"/>
      <c r="AN2316" s="344"/>
      <c r="AO2316" s="344"/>
      <c r="AP2316" s="344"/>
    </row>
    <row r="2317">
      <c r="A2317" s="345">
        <v>44096.0</v>
      </c>
      <c r="B2317" s="348">
        <v>6.0</v>
      </c>
      <c r="C2317" s="348">
        <v>7.0</v>
      </c>
      <c r="D2317" s="348">
        <v>16.0</v>
      </c>
      <c r="E2317" s="348"/>
      <c r="F2317" s="348"/>
      <c r="G2317" s="348"/>
      <c r="H2317" s="348">
        <v>30.0</v>
      </c>
      <c r="I2317" s="348"/>
      <c r="J2317" s="348">
        <v>11.0</v>
      </c>
      <c r="K2317" s="348">
        <v>42.0</v>
      </c>
      <c r="L2317" s="348">
        <v>25.0</v>
      </c>
      <c r="M2317" s="348"/>
      <c r="N2317" s="348">
        <v>5.0</v>
      </c>
      <c r="O2317" s="348"/>
      <c r="P2317" s="348"/>
      <c r="Q2317" s="348"/>
      <c r="R2317" s="348"/>
      <c r="S2317" s="348">
        <v>2.0</v>
      </c>
      <c r="T2317" s="348">
        <v>1.0</v>
      </c>
      <c r="U2317" s="348">
        <v>2.0</v>
      </c>
      <c r="V2317" s="348">
        <v>1.0</v>
      </c>
      <c r="W2317" s="348">
        <v>1.0</v>
      </c>
      <c r="X2317" s="348">
        <v>2.0</v>
      </c>
      <c r="Y2317" s="348">
        <v>1.0</v>
      </c>
      <c r="Z2317" s="348">
        <v>1.0</v>
      </c>
      <c r="AA2317" s="348">
        <v>1.0</v>
      </c>
      <c r="AB2317" s="348"/>
      <c r="AC2317" s="348">
        <v>1.0</v>
      </c>
      <c r="AD2317" s="348">
        <v>1.0</v>
      </c>
      <c r="AE2317" s="348"/>
      <c r="AF2317" s="348">
        <v>2.0</v>
      </c>
      <c r="AG2317" s="348"/>
      <c r="AH2317" s="348"/>
      <c r="AI2317" s="348">
        <v>2.0</v>
      </c>
      <c r="AJ2317" s="344"/>
      <c r="AK2317" s="344"/>
      <c r="AL2317" s="344"/>
      <c r="AM2317" s="344"/>
      <c r="AN2317" s="344"/>
      <c r="AO2317" s="344"/>
      <c r="AP2317" s="344"/>
    </row>
    <row r="2318">
      <c r="A2318" s="345">
        <v>44097.0</v>
      </c>
      <c r="B2318" s="348">
        <v>3.0</v>
      </c>
      <c r="C2318" s="348">
        <v>7.0</v>
      </c>
      <c r="D2318" s="348">
        <v>7.0</v>
      </c>
      <c r="E2318" s="348"/>
      <c r="F2318" s="348"/>
      <c r="G2318" s="348">
        <v>1.0</v>
      </c>
      <c r="H2318" s="348">
        <v>28.0</v>
      </c>
      <c r="I2318" s="348"/>
      <c r="J2318" s="348">
        <v>13.0</v>
      </c>
      <c r="K2318" s="348">
        <v>20.0</v>
      </c>
      <c r="L2318" s="348">
        <v>20.0</v>
      </c>
      <c r="M2318" s="348">
        <v>1.0</v>
      </c>
      <c r="N2318" s="348">
        <v>4.0</v>
      </c>
      <c r="O2318" s="348"/>
      <c r="P2318" s="348">
        <v>3.0</v>
      </c>
      <c r="Q2318" s="348"/>
      <c r="R2318" s="348"/>
      <c r="S2318" s="348"/>
      <c r="T2318" s="348">
        <v>5.0</v>
      </c>
      <c r="U2318" s="348">
        <v>2.0</v>
      </c>
      <c r="V2318" s="348"/>
      <c r="W2318" s="348">
        <v>5.0</v>
      </c>
      <c r="X2318" s="348">
        <v>1.0</v>
      </c>
      <c r="Y2318" s="348">
        <v>1.0</v>
      </c>
      <c r="Z2318" s="348">
        <v>1.0</v>
      </c>
      <c r="AA2318" s="348"/>
      <c r="AB2318" s="348">
        <v>11.0</v>
      </c>
      <c r="AC2318" s="348"/>
      <c r="AD2318" s="348"/>
      <c r="AE2318" s="348"/>
      <c r="AF2318" s="348">
        <v>4.0</v>
      </c>
      <c r="AG2318" s="348"/>
      <c r="AH2318" s="348">
        <v>1.0</v>
      </c>
      <c r="AI2318" s="348">
        <v>2.0</v>
      </c>
      <c r="AJ2318" s="344"/>
      <c r="AK2318" s="344"/>
      <c r="AL2318" s="344"/>
      <c r="AM2318" s="344"/>
      <c r="AN2318" s="344"/>
      <c r="AO2318" s="344"/>
      <c r="AP2318" s="344"/>
    </row>
    <row r="2319">
      <c r="A2319" s="347">
        <f t="shared" ref="A2319:A2359" si="448">A2318+1</f>
        <v>44098</v>
      </c>
      <c r="B2319" s="344"/>
      <c r="C2319" s="348">
        <v>5.0</v>
      </c>
      <c r="D2319" s="348">
        <v>1.0</v>
      </c>
      <c r="E2319" s="348"/>
      <c r="F2319" s="348"/>
      <c r="G2319" s="348">
        <v>3.0</v>
      </c>
      <c r="H2319" s="348">
        <v>20.0</v>
      </c>
      <c r="I2319" s="348"/>
      <c r="J2319" s="348">
        <v>12.0</v>
      </c>
      <c r="K2319" s="348">
        <v>25.0</v>
      </c>
      <c r="L2319" s="348">
        <v>27.0</v>
      </c>
      <c r="M2319" s="348"/>
      <c r="N2319" s="348">
        <v>5.0</v>
      </c>
      <c r="O2319" s="348"/>
      <c r="P2319" s="348">
        <v>2.0</v>
      </c>
      <c r="Q2319" s="348"/>
      <c r="R2319" s="348"/>
      <c r="S2319" s="348">
        <v>3.0</v>
      </c>
      <c r="T2319" s="348">
        <v>1.0</v>
      </c>
      <c r="U2319" s="348">
        <v>2.0</v>
      </c>
      <c r="V2319" s="348">
        <v>1.0</v>
      </c>
      <c r="W2319" s="348">
        <v>3.0</v>
      </c>
      <c r="X2319" s="348">
        <v>1.0</v>
      </c>
      <c r="Y2319" s="348">
        <v>3.0</v>
      </c>
      <c r="Z2319" s="348">
        <v>1.0</v>
      </c>
      <c r="AA2319" s="348"/>
      <c r="AB2319" s="348">
        <v>9.0</v>
      </c>
      <c r="AC2319" s="348"/>
      <c r="AD2319" s="348"/>
      <c r="AE2319" s="348"/>
      <c r="AF2319" s="348">
        <v>2.0</v>
      </c>
      <c r="AG2319" s="348">
        <v>2.0</v>
      </c>
      <c r="AH2319" s="344"/>
      <c r="AI2319" s="344"/>
      <c r="AJ2319" s="344"/>
      <c r="AK2319" s="344"/>
      <c r="AL2319" s="344"/>
      <c r="AM2319" s="344"/>
      <c r="AN2319" s="344"/>
      <c r="AO2319" s="344"/>
      <c r="AP2319" s="344"/>
    </row>
    <row r="2320">
      <c r="A2320" s="347">
        <f t="shared" si="448"/>
        <v>44099</v>
      </c>
      <c r="B2320" s="348">
        <v>2.0</v>
      </c>
      <c r="C2320" s="348">
        <v>4.0</v>
      </c>
      <c r="D2320" s="348">
        <v>2.0</v>
      </c>
      <c r="E2320" s="348"/>
      <c r="F2320" s="348">
        <v>1.0</v>
      </c>
      <c r="G2320" s="348"/>
      <c r="H2320" s="348">
        <v>13.0</v>
      </c>
      <c r="I2320" s="348"/>
      <c r="J2320" s="348">
        <v>13.0</v>
      </c>
      <c r="K2320" s="348">
        <v>13.0</v>
      </c>
      <c r="L2320" s="348">
        <v>22.0</v>
      </c>
      <c r="M2320" s="348"/>
      <c r="N2320" s="348">
        <v>8.0</v>
      </c>
      <c r="O2320" s="348"/>
      <c r="P2320" s="348">
        <v>4.0</v>
      </c>
      <c r="Q2320" s="348">
        <v>1.0</v>
      </c>
      <c r="R2320" s="348"/>
      <c r="S2320" s="348">
        <v>2.0</v>
      </c>
      <c r="T2320" s="348">
        <v>5.0</v>
      </c>
      <c r="U2320" s="348">
        <v>4.0</v>
      </c>
      <c r="V2320" s="348"/>
      <c r="W2320" s="348">
        <v>5.0</v>
      </c>
      <c r="X2320" s="348">
        <v>1.0</v>
      </c>
      <c r="Y2320" s="348">
        <v>1.0</v>
      </c>
      <c r="Z2320" s="348"/>
      <c r="AA2320" s="348"/>
      <c r="AB2320" s="348">
        <v>5.0</v>
      </c>
      <c r="AC2320" s="348"/>
      <c r="AD2320" s="348"/>
      <c r="AE2320" s="348">
        <v>3.0</v>
      </c>
      <c r="AF2320" s="348"/>
      <c r="AG2320" s="348">
        <v>2.0</v>
      </c>
      <c r="AH2320" s="348"/>
      <c r="AI2320" s="348">
        <v>2.0</v>
      </c>
      <c r="AJ2320" s="344"/>
      <c r="AK2320" s="344"/>
      <c r="AL2320" s="344"/>
      <c r="AM2320" s="344"/>
      <c r="AN2320" s="344"/>
      <c r="AO2320" s="344"/>
      <c r="AP2320" s="344"/>
    </row>
    <row r="2321">
      <c r="A2321" s="347">
        <f t="shared" si="448"/>
        <v>44100</v>
      </c>
      <c r="B2321" s="348">
        <v>3.0</v>
      </c>
      <c r="C2321" s="348">
        <v>2.0</v>
      </c>
      <c r="D2321" s="348"/>
      <c r="E2321" s="348"/>
      <c r="F2321" s="348">
        <v>2.0</v>
      </c>
      <c r="G2321" s="348"/>
      <c r="H2321" s="348">
        <v>12.0</v>
      </c>
      <c r="I2321" s="348">
        <v>1.0</v>
      </c>
      <c r="J2321" s="348">
        <v>18.0</v>
      </c>
      <c r="K2321" s="348">
        <v>14.0</v>
      </c>
      <c r="L2321" s="348">
        <v>18.0</v>
      </c>
      <c r="M2321" s="348"/>
      <c r="N2321" s="348">
        <v>2.0</v>
      </c>
      <c r="O2321" s="348"/>
      <c r="P2321" s="348">
        <v>2.0</v>
      </c>
      <c r="Q2321" s="348"/>
      <c r="R2321" s="348"/>
      <c r="S2321" s="348"/>
      <c r="T2321" s="348">
        <v>1.0</v>
      </c>
      <c r="U2321" s="348">
        <v>1.0</v>
      </c>
      <c r="V2321" s="348">
        <v>1.0</v>
      </c>
      <c r="W2321" s="348">
        <v>2.0</v>
      </c>
      <c r="X2321" s="348"/>
      <c r="Y2321" s="348">
        <v>4.0</v>
      </c>
      <c r="Z2321" s="348"/>
      <c r="AA2321" s="348"/>
      <c r="AB2321" s="348">
        <v>6.0</v>
      </c>
      <c r="AC2321" s="348"/>
      <c r="AD2321" s="348">
        <v>1.0</v>
      </c>
      <c r="AE2321" s="344"/>
      <c r="AF2321" s="344"/>
      <c r="AG2321" s="344"/>
      <c r="AH2321" s="344"/>
      <c r="AI2321" s="344"/>
      <c r="AJ2321" s="344"/>
      <c r="AK2321" s="344"/>
      <c r="AL2321" s="344"/>
      <c r="AM2321" s="344"/>
      <c r="AN2321" s="344"/>
      <c r="AO2321" s="344"/>
      <c r="AP2321" s="344"/>
    </row>
    <row r="2322">
      <c r="A2322" s="347">
        <f t="shared" si="448"/>
        <v>44101</v>
      </c>
      <c r="B2322" s="348">
        <v>5.0</v>
      </c>
      <c r="C2322" s="348">
        <v>7.0</v>
      </c>
      <c r="D2322" s="348">
        <v>5.0</v>
      </c>
      <c r="E2322" s="348"/>
      <c r="F2322" s="348"/>
      <c r="G2322" s="348">
        <v>1.0</v>
      </c>
      <c r="H2322" s="348">
        <v>13.0</v>
      </c>
      <c r="I2322" s="348"/>
      <c r="J2322" s="348">
        <v>1.0</v>
      </c>
      <c r="K2322" s="348">
        <v>3.0</v>
      </c>
      <c r="L2322" s="348">
        <v>16.0</v>
      </c>
      <c r="M2322" s="348">
        <v>1.0</v>
      </c>
      <c r="N2322" s="348">
        <v>3.0</v>
      </c>
      <c r="O2322" s="348"/>
      <c r="P2322" s="348">
        <v>1.0</v>
      </c>
      <c r="Q2322" s="348"/>
      <c r="R2322" s="348"/>
      <c r="S2322" s="348">
        <v>2.0</v>
      </c>
      <c r="T2322" s="348">
        <v>3.0</v>
      </c>
      <c r="U2322" s="348">
        <v>3.0</v>
      </c>
      <c r="V2322" s="348"/>
      <c r="W2322" s="348">
        <v>3.0</v>
      </c>
      <c r="X2322" s="348">
        <v>2.0</v>
      </c>
      <c r="Y2322" s="348">
        <v>3.0</v>
      </c>
      <c r="Z2322" s="348"/>
      <c r="AA2322" s="348"/>
      <c r="AB2322" s="348">
        <v>6.0</v>
      </c>
      <c r="AC2322" s="344"/>
      <c r="AD2322" s="344"/>
      <c r="AE2322" s="344"/>
      <c r="AF2322" s="344"/>
      <c r="AG2322" s="344"/>
      <c r="AH2322" s="344"/>
      <c r="AI2322" s="344"/>
      <c r="AJ2322" s="344"/>
      <c r="AK2322" s="344"/>
      <c r="AL2322" s="344"/>
      <c r="AM2322" s="344"/>
      <c r="AN2322" s="344"/>
      <c r="AO2322" s="344"/>
      <c r="AP2322" s="344"/>
    </row>
    <row r="2323">
      <c r="A2323" s="347">
        <f t="shared" si="448"/>
        <v>44102</v>
      </c>
      <c r="B2323" s="348">
        <v>12.0</v>
      </c>
      <c r="C2323" s="348">
        <v>9.0</v>
      </c>
      <c r="D2323" s="348">
        <v>2.0</v>
      </c>
      <c r="E2323" s="348"/>
      <c r="F2323" s="348"/>
      <c r="G2323" s="348"/>
      <c r="H2323" s="348">
        <v>9.0</v>
      </c>
      <c r="I2323" s="348"/>
      <c r="J2323" s="348">
        <v>3.0</v>
      </c>
      <c r="K2323" s="348">
        <v>8.0</v>
      </c>
      <c r="L2323" s="348">
        <v>20.0</v>
      </c>
      <c r="M2323" s="348"/>
      <c r="N2323" s="348">
        <v>2.0</v>
      </c>
      <c r="O2323" s="348">
        <v>1.0</v>
      </c>
      <c r="P2323" s="348">
        <v>4.0</v>
      </c>
      <c r="Q2323" s="348"/>
      <c r="R2323" s="348"/>
      <c r="S2323" s="348">
        <v>1.0</v>
      </c>
      <c r="T2323" s="348">
        <v>2.0</v>
      </c>
      <c r="U2323" s="348">
        <v>2.0</v>
      </c>
      <c r="V2323" s="348"/>
      <c r="W2323" s="348">
        <v>3.0</v>
      </c>
      <c r="X2323" s="348">
        <v>3.0</v>
      </c>
      <c r="Y2323" s="348"/>
      <c r="Z2323" s="348"/>
      <c r="AA2323" s="348"/>
      <c r="AB2323" s="348">
        <v>4.0</v>
      </c>
      <c r="AC2323" s="348"/>
      <c r="AD2323" s="348"/>
      <c r="AE2323" s="348">
        <v>2.0</v>
      </c>
      <c r="AF2323" s="344"/>
      <c r="AG2323" s="344"/>
      <c r="AH2323" s="344"/>
      <c r="AI2323" s="344"/>
      <c r="AJ2323" s="344"/>
      <c r="AK2323" s="344"/>
      <c r="AL2323" s="344"/>
      <c r="AM2323" s="344"/>
      <c r="AN2323" s="344"/>
      <c r="AO2323" s="344"/>
      <c r="AP2323" s="344"/>
    </row>
    <row r="2324">
      <c r="A2324" s="347">
        <f t="shared" si="448"/>
        <v>44103</v>
      </c>
      <c r="B2324" s="348">
        <v>7.0</v>
      </c>
      <c r="C2324" s="348">
        <v>8.0</v>
      </c>
      <c r="D2324" s="348">
        <v>1.0</v>
      </c>
      <c r="E2324" s="348"/>
      <c r="F2324" s="348"/>
      <c r="G2324" s="348">
        <v>2.0</v>
      </c>
      <c r="H2324" s="348">
        <v>21.0</v>
      </c>
      <c r="I2324" s="348">
        <v>2.0</v>
      </c>
      <c r="J2324" s="348">
        <v>15.0</v>
      </c>
      <c r="K2324" s="348">
        <v>12.0</v>
      </c>
      <c r="L2324" s="348">
        <v>24.0</v>
      </c>
      <c r="M2324" s="348">
        <v>1.0</v>
      </c>
      <c r="N2324" s="348">
        <v>11.0</v>
      </c>
      <c r="O2324" s="348"/>
      <c r="P2324" s="348">
        <v>2.0</v>
      </c>
      <c r="Q2324" s="348"/>
      <c r="R2324" s="348"/>
      <c r="S2324" s="348"/>
      <c r="T2324" s="348"/>
      <c r="U2324" s="348">
        <v>6.0</v>
      </c>
      <c r="V2324" s="348">
        <v>2.0</v>
      </c>
      <c r="W2324" s="348">
        <v>2.0</v>
      </c>
      <c r="X2324" s="348">
        <v>2.0</v>
      </c>
      <c r="Y2324" s="348">
        <v>3.0</v>
      </c>
      <c r="Z2324" s="348"/>
      <c r="AA2324" s="348"/>
      <c r="AB2324" s="348">
        <v>4.0</v>
      </c>
      <c r="AC2324" s="348"/>
      <c r="AD2324" s="348"/>
      <c r="AE2324" s="348">
        <v>3.0</v>
      </c>
      <c r="AF2324" s="344"/>
      <c r="AG2324" s="344"/>
      <c r="AH2324" s="344"/>
      <c r="AI2324" s="344"/>
      <c r="AJ2324" s="344"/>
      <c r="AK2324" s="344"/>
      <c r="AL2324" s="344"/>
      <c r="AM2324" s="344"/>
      <c r="AN2324" s="344"/>
      <c r="AO2324" s="344"/>
      <c r="AP2324" s="344"/>
    </row>
    <row r="2325">
      <c r="A2325" s="347">
        <f t="shared" si="448"/>
        <v>44104</v>
      </c>
      <c r="B2325" s="348">
        <v>2.0</v>
      </c>
      <c r="C2325" s="348">
        <v>4.0</v>
      </c>
      <c r="D2325" s="348">
        <v>1.0</v>
      </c>
      <c r="E2325" s="348"/>
      <c r="F2325" s="348"/>
      <c r="G2325" s="348"/>
      <c r="H2325" s="348">
        <v>13.0</v>
      </c>
      <c r="I2325" s="348"/>
      <c r="J2325" s="348">
        <v>15.0</v>
      </c>
      <c r="K2325" s="348">
        <v>5.0</v>
      </c>
      <c r="L2325" s="348">
        <v>30.0</v>
      </c>
      <c r="M2325" s="348"/>
      <c r="N2325" s="348">
        <v>19.0</v>
      </c>
      <c r="O2325" s="348">
        <v>2.0</v>
      </c>
      <c r="P2325" s="348">
        <v>2.0</v>
      </c>
      <c r="Q2325" s="348"/>
      <c r="R2325" s="348"/>
      <c r="S2325" s="348">
        <v>1.0</v>
      </c>
      <c r="T2325" s="348">
        <v>6.0</v>
      </c>
      <c r="U2325" s="348">
        <v>11.0</v>
      </c>
      <c r="V2325" s="348">
        <v>1.0</v>
      </c>
      <c r="W2325" s="348">
        <v>4.0</v>
      </c>
      <c r="X2325" s="348"/>
      <c r="Y2325" s="348">
        <v>4.0</v>
      </c>
      <c r="Z2325" s="348"/>
      <c r="AA2325" s="348">
        <v>3.0</v>
      </c>
      <c r="AB2325" s="348">
        <v>8.0</v>
      </c>
      <c r="AC2325" s="348"/>
      <c r="AD2325" s="348"/>
      <c r="AE2325" s="348">
        <v>1.0</v>
      </c>
      <c r="AF2325" s="348">
        <v>6.0</v>
      </c>
      <c r="AG2325" s="348"/>
      <c r="AH2325" s="348"/>
      <c r="AI2325" s="348">
        <v>1.0</v>
      </c>
      <c r="AJ2325" s="344"/>
      <c r="AK2325" s="344"/>
      <c r="AL2325" s="344"/>
      <c r="AM2325" s="344"/>
      <c r="AN2325" s="344"/>
      <c r="AO2325" s="344"/>
      <c r="AP2325" s="344"/>
    </row>
    <row r="2326">
      <c r="A2326" s="347">
        <f t="shared" si="448"/>
        <v>44105</v>
      </c>
      <c r="B2326" s="348">
        <v>3.0</v>
      </c>
      <c r="C2326" s="348">
        <v>3.0</v>
      </c>
      <c r="D2326" s="348">
        <v>3.0</v>
      </c>
      <c r="E2326" s="348"/>
      <c r="F2326" s="348">
        <v>2.0</v>
      </c>
      <c r="G2326" s="348">
        <v>2.0</v>
      </c>
      <c r="H2326" s="348">
        <v>6.0</v>
      </c>
      <c r="I2326" s="348"/>
      <c r="J2326" s="348">
        <v>15.0</v>
      </c>
      <c r="K2326" s="348">
        <v>5.0</v>
      </c>
      <c r="L2326" s="348">
        <v>30.0</v>
      </c>
      <c r="M2326" s="348"/>
      <c r="N2326" s="348">
        <v>20.0</v>
      </c>
      <c r="O2326" s="348"/>
      <c r="P2326" s="348"/>
      <c r="Q2326" s="348"/>
      <c r="R2326" s="348"/>
      <c r="S2326" s="348">
        <v>2.0</v>
      </c>
      <c r="T2326" s="348">
        <v>3.0</v>
      </c>
      <c r="U2326" s="348">
        <v>3.0</v>
      </c>
      <c r="V2326" s="348"/>
      <c r="W2326" s="348">
        <v>5.0</v>
      </c>
      <c r="X2326" s="348">
        <v>1.0</v>
      </c>
      <c r="Y2326" s="348"/>
      <c r="Z2326" s="348">
        <v>1.0</v>
      </c>
      <c r="AA2326" s="348"/>
      <c r="AB2326" s="348">
        <v>7.0</v>
      </c>
      <c r="AC2326" s="348"/>
      <c r="AD2326" s="348"/>
      <c r="AE2326" s="348"/>
      <c r="AF2326" s="348">
        <v>5.0</v>
      </c>
      <c r="AG2326" s="344"/>
      <c r="AH2326" s="344"/>
      <c r="AI2326" s="344"/>
      <c r="AJ2326" s="344"/>
      <c r="AK2326" s="344"/>
      <c r="AL2326" s="344"/>
      <c r="AM2326" s="344"/>
      <c r="AN2326" s="344"/>
      <c r="AO2326" s="344"/>
      <c r="AP2326" s="344"/>
    </row>
    <row r="2327">
      <c r="A2327" s="347">
        <f t="shared" si="448"/>
        <v>44106</v>
      </c>
      <c r="B2327" s="348">
        <v>5.0</v>
      </c>
      <c r="C2327" s="348">
        <v>6.0</v>
      </c>
      <c r="D2327" s="348">
        <v>3.0</v>
      </c>
      <c r="E2327" s="348">
        <v>1.0</v>
      </c>
      <c r="F2327" s="348">
        <v>1.0</v>
      </c>
      <c r="G2327" s="348">
        <v>4.0</v>
      </c>
      <c r="H2327" s="348">
        <v>3.0</v>
      </c>
      <c r="I2327" s="348">
        <v>3.0</v>
      </c>
      <c r="J2327" s="348">
        <v>15.0</v>
      </c>
      <c r="K2327" s="348">
        <v>17.0</v>
      </c>
      <c r="L2327" s="348">
        <v>18.0</v>
      </c>
      <c r="M2327" s="348"/>
      <c r="N2327" s="348">
        <v>10.0</v>
      </c>
      <c r="O2327" s="348"/>
      <c r="P2327" s="348">
        <v>4.0</v>
      </c>
      <c r="Q2327" s="348"/>
      <c r="R2327" s="348"/>
      <c r="S2327" s="348">
        <v>2.0</v>
      </c>
      <c r="T2327" s="348">
        <v>3.0</v>
      </c>
      <c r="U2327" s="348">
        <v>5.0</v>
      </c>
      <c r="V2327" s="348">
        <v>1.0</v>
      </c>
      <c r="W2327" s="348">
        <v>2.0</v>
      </c>
      <c r="X2327" s="348"/>
      <c r="Y2327" s="348"/>
      <c r="Z2327" s="348">
        <v>1.0</v>
      </c>
      <c r="AA2327" s="348">
        <v>3.0</v>
      </c>
      <c r="AB2327" s="348">
        <v>6.0</v>
      </c>
      <c r="AC2327" s="348"/>
      <c r="AD2327" s="348"/>
      <c r="AE2327" s="348"/>
      <c r="AF2327" s="348">
        <v>3.0</v>
      </c>
      <c r="AG2327" s="344"/>
      <c r="AH2327" s="344"/>
      <c r="AI2327" s="344"/>
      <c r="AJ2327" s="344"/>
      <c r="AK2327" s="344"/>
      <c r="AL2327" s="344"/>
      <c r="AM2327" s="344"/>
      <c r="AN2327" s="344"/>
      <c r="AO2327" s="344"/>
      <c r="AP2327" s="344"/>
    </row>
    <row r="2328">
      <c r="A2328" s="347">
        <f t="shared" si="448"/>
        <v>44107</v>
      </c>
      <c r="B2328" s="348">
        <v>3.0</v>
      </c>
      <c r="C2328" s="348">
        <v>3.0</v>
      </c>
      <c r="D2328" s="348">
        <v>2.0</v>
      </c>
      <c r="E2328" s="348"/>
      <c r="F2328" s="348"/>
      <c r="G2328" s="348">
        <v>1.0</v>
      </c>
      <c r="H2328" s="348">
        <v>4.0</v>
      </c>
      <c r="I2328" s="348"/>
      <c r="J2328" s="348">
        <v>15.0</v>
      </c>
      <c r="K2328" s="348">
        <v>5.0</v>
      </c>
      <c r="L2328" s="348">
        <v>20.0</v>
      </c>
      <c r="M2328" s="348"/>
      <c r="N2328" s="348">
        <v>2.0</v>
      </c>
      <c r="O2328" s="348"/>
      <c r="P2328" s="348">
        <v>2.0</v>
      </c>
      <c r="Q2328" s="348"/>
      <c r="R2328" s="348"/>
      <c r="S2328" s="348">
        <v>2.0</v>
      </c>
      <c r="T2328" s="348"/>
      <c r="U2328" s="348">
        <v>7.0</v>
      </c>
      <c r="V2328" s="348"/>
      <c r="W2328" s="348">
        <v>2.0</v>
      </c>
      <c r="X2328" s="348"/>
      <c r="Y2328" s="348">
        <v>4.0</v>
      </c>
      <c r="Z2328" s="348"/>
      <c r="AA2328" s="348"/>
      <c r="AB2328" s="348">
        <v>5.0</v>
      </c>
      <c r="AC2328" s="348"/>
      <c r="AD2328" s="348"/>
      <c r="AE2328" s="348">
        <v>1.0</v>
      </c>
      <c r="AF2328" s="348">
        <v>5.0</v>
      </c>
      <c r="AG2328" s="348"/>
      <c r="AH2328" s="348"/>
      <c r="AI2328" s="348"/>
      <c r="AJ2328" s="344"/>
      <c r="AK2328" s="344"/>
      <c r="AL2328" s="344"/>
      <c r="AM2328" s="344"/>
      <c r="AN2328" s="344"/>
      <c r="AO2328" s="344"/>
      <c r="AP2328" s="344"/>
    </row>
    <row r="2329">
      <c r="A2329" s="347">
        <f t="shared" si="448"/>
        <v>44108</v>
      </c>
      <c r="B2329" s="348">
        <v>6.0</v>
      </c>
      <c r="C2329" s="348">
        <v>4.0</v>
      </c>
      <c r="D2329" s="348">
        <v>5.0</v>
      </c>
      <c r="E2329" s="348">
        <v>1.0</v>
      </c>
      <c r="F2329" s="348"/>
      <c r="G2329" s="348">
        <v>1.0</v>
      </c>
      <c r="H2329" s="348">
        <v>13.0</v>
      </c>
      <c r="I2329" s="348"/>
      <c r="J2329" s="348">
        <v>15.0</v>
      </c>
      <c r="K2329" s="348">
        <v>3.0</v>
      </c>
      <c r="L2329" s="348">
        <v>20.0</v>
      </c>
      <c r="M2329" s="348"/>
      <c r="N2329" s="348">
        <v>3.0</v>
      </c>
      <c r="O2329" s="348">
        <v>1.0</v>
      </c>
      <c r="P2329" s="348">
        <v>1.0</v>
      </c>
      <c r="Q2329" s="348">
        <v>1.0</v>
      </c>
      <c r="R2329" s="348"/>
      <c r="S2329" s="348">
        <v>1.0</v>
      </c>
      <c r="T2329" s="348">
        <v>2.0</v>
      </c>
      <c r="U2329" s="348">
        <v>1.0</v>
      </c>
      <c r="V2329" s="348"/>
      <c r="W2329" s="348">
        <v>4.0</v>
      </c>
      <c r="X2329" s="348">
        <v>1.0</v>
      </c>
      <c r="Y2329" s="348">
        <v>3.0</v>
      </c>
      <c r="Z2329" s="348"/>
      <c r="AA2329" s="348"/>
      <c r="AB2329" s="348">
        <v>6.0</v>
      </c>
      <c r="AC2329" s="348"/>
      <c r="AD2329" s="348"/>
      <c r="AE2329" s="348"/>
      <c r="AF2329" s="348">
        <v>4.0</v>
      </c>
      <c r="AG2329" s="344"/>
      <c r="AH2329" s="344"/>
      <c r="AI2329" s="344"/>
      <c r="AJ2329" s="344"/>
      <c r="AK2329" s="344"/>
      <c r="AL2329" s="344"/>
      <c r="AM2329" s="344"/>
      <c r="AN2329" s="344"/>
      <c r="AO2329" s="344"/>
      <c r="AP2329" s="344"/>
    </row>
    <row r="2330">
      <c r="A2330" s="347">
        <f t="shared" si="448"/>
        <v>44109</v>
      </c>
      <c r="B2330" s="348">
        <v>5.0</v>
      </c>
      <c r="C2330" s="348">
        <v>4.0</v>
      </c>
      <c r="D2330" s="348">
        <v>3.0</v>
      </c>
      <c r="E2330" s="348"/>
      <c r="F2330" s="348"/>
      <c r="G2330" s="348"/>
      <c r="H2330" s="348">
        <v>16.0</v>
      </c>
      <c r="I2330" s="348"/>
      <c r="J2330" s="348">
        <v>15.0</v>
      </c>
      <c r="K2330" s="348">
        <v>5.0</v>
      </c>
      <c r="L2330" s="348">
        <v>22.0</v>
      </c>
      <c r="M2330" s="348"/>
      <c r="N2330" s="348">
        <v>9.0</v>
      </c>
      <c r="O2330" s="348"/>
      <c r="P2330" s="348">
        <v>1.0</v>
      </c>
      <c r="Q2330" s="348"/>
      <c r="R2330" s="348">
        <v>3.0</v>
      </c>
      <c r="S2330" s="348"/>
      <c r="T2330" s="348">
        <v>1.0</v>
      </c>
      <c r="U2330" s="348">
        <v>3.0</v>
      </c>
      <c r="V2330" s="348">
        <v>1.0</v>
      </c>
      <c r="W2330" s="348">
        <v>3.0</v>
      </c>
      <c r="X2330" s="348">
        <v>1.0</v>
      </c>
      <c r="Y2330" s="348"/>
      <c r="Z2330" s="348">
        <v>1.0</v>
      </c>
      <c r="AA2330" s="348"/>
      <c r="AB2330" s="348">
        <v>8.0</v>
      </c>
      <c r="AC2330" s="348"/>
      <c r="AD2330" s="348"/>
      <c r="AE2330" s="348"/>
      <c r="AF2330" s="348"/>
      <c r="AG2330" s="348"/>
      <c r="AH2330" s="348"/>
      <c r="AI2330" s="348">
        <v>1.0</v>
      </c>
      <c r="AJ2330" s="344"/>
      <c r="AK2330" s="344"/>
      <c r="AL2330" s="344"/>
      <c r="AM2330" s="344"/>
      <c r="AN2330" s="344"/>
      <c r="AO2330" s="344"/>
      <c r="AP2330" s="344"/>
    </row>
    <row r="2331">
      <c r="A2331" s="347">
        <f t="shared" si="448"/>
        <v>44110</v>
      </c>
      <c r="B2331" s="348">
        <v>4.0</v>
      </c>
      <c r="C2331" s="348">
        <v>6.0</v>
      </c>
      <c r="D2331" s="348">
        <v>4.0</v>
      </c>
      <c r="E2331" s="348"/>
      <c r="F2331" s="348"/>
      <c r="G2331" s="348"/>
      <c r="H2331" s="348">
        <v>31.0</v>
      </c>
      <c r="I2331" s="348"/>
      <c r="J2331" s="348">
        <v>16.0</v>
      </c>
      <c r="K2331" s="348">
        <v>8.0</v>
      </c>
      <c r="L2331" s="348">
        <v>23.0</v>
      </c>
      <c r="M2331" s="348"/>
      <c r="N2331" s="348">
        <v>3.0</v>
      </c>
      <c r="O2331" s="348">
        <v>3.0</v>
      </c>
      <c r="P2331" s="348">
        <v>3.0</v>
      </c>
      <c r="Q2331" s="348"/>
      <c r="R2331" s="348"/>
      <c r="S2331" s="348"/>
      <c r="T2331" s="348">
        <v>5.0</v>
      </c>
      <c r="U2331" s="348">
        <v>3.0</v>
      </c>
      <c r="V2331" s="348"/>
      <c r="W2331" s="348">
        <v>2.0</v>
      </c>
      <c r="X2331" s="348"/>
      <c r="Y2331" s="348"/>
      <c r="Z2331" s="348">
        <v>1.0</v>
      </c>
      <c r="AA2331" s="348"/>
      <c r="AB2331" s="348">
        <v>6.0</v>
      </c>
      <c r="AC2331" s="348"/>
      <c r="AD2331" s="348"/>
      <c r="AE2331" s="348"/>
      <c r="AF2331" s="348">
        <v>3.0</v>
      </c>
      <c r="AG2331" s="344"/>
      <c r="AH2331" s="344"/>
      <c r="AI2331" s="344"/>
      <c r="AJ2331" s="344"/>
      <c r="AK2331" s="344"/>
      <c r="AL2331" s="344"/>
      <c r="AM2331" s="344"/>
      <c r="AN2331" s="344"/>
      <c r="AO2331" s="344"/>
      <c r="AP2331" s="344"/>
    </row>
    <row r="2332">
      <c r="A2332" s="347">
        <f t="shared" si="448"/>
        <v>44111</v>
      </c>
      <c r="B2332" s="348">
        <v>2.0</v>
      </c>
      <c r="C2332" s="348">
        <v>5.0</v>
      </c>
      <c r="D2332" s="348">
        <v>1.0</v>
      </c>
      <c r="E2332" s="348"/>
      <c r="F2332" s="348"/>
      <c r="G2332" s="348"/>
      <c r="H2332" s="348">
        <v>15.0</v>
      </c>
      <c r="I2332" s="348"/>
      <c r="J2332" s="348">
        <v>13.0</v>
      </c>
      <c r="K2332" s="348">
        <v>5.0</v>
      </c>
      <c r="L2332" s="348">
        <v>25.0</v>
      </c>
      <c r="M2332" s="348"/>
      <c r="N2332" s="348">
        <v>4.0</v>
      </c>
      <c r="O2332" s="348">
        <v>1.0</v>
      </c>
      <c r="P2332" s="348">
        <v>1.0</v>
      </c>
      <c r="Q2332" s="348"/>
      <c r="R2332" s="348"/>
      <c r="S2332" s="348"/>
      <c r="T2332" s="348">
        <v>2.0</v>
      </c>
      <c r="U2332" s="348">
        <v>9.0</v>
      </c>
      <c r="V2332" s="348">
        <v>1.0</v>
      </c>
      <c r="W2332" s="348">
        <v>5.0</v>
      </c>
      <c r="X2332" s="348">
        <v>1.0</v>
      </c>
      <c r="Y2332" s="348"/>
      <c r="Z2332" s="348">
        <v>1.0</v>
      </c>
      <c r="AA2332" s="348">
        <v>2.0</v>
      </c>
      <c r="AB2332" s="348">
        <v>2.0</v>
      </c>
      <c r="AC2332" s="348"/>
      <c r="AD2332" s="348"/>
      <c r="AE2332" s="348">
        <v>3.0</v>
      </c>
      <c r="AF2332" s="344"/>
      <c r="AG2332" s="344"/>
      <c r="AH2332" s="344"/>
      <c r="AI2332" s="344"/>
      <c r="AJ2332" s="344"/>
      <c r="AK2332" s="344"/>
      <c r="AL2332" s="344"/>
      <c r="AM2332" s="344"/>
      <c r="AN2332" s="344"/>
      <c r="AO2332" s="344"/>
      <c r="AP2332" s="344"/>
    </row>
    <row r="2333">
      <c r="A2333" s="347">
        <f t="shared" si="448"/>
        <v>44112</v>
      </c>
      <c r="B2333" s="344"/>
      <c r="C2333" s="348">
        <v>7.0</v>
      </c>
      <c r="D2333" s="348">
        <v>5.0</v>
      </c>
      <c r="E2333" s="348"/>
      <c r="F2333" s="348"/>
      <c r="G2333" s="348">
        <v>1.0</v>
      </c>
      <c r="H2333" s="348">
        <v>17.0</v>
      </c>
      <c r="I2333" s="348"/>
      <c r="J2333" s="348">
        <v>3.0</v>
      </c>
      <c r="K2333" s="348">
        <v>10.0</v>
      </c>
      <c r="L2333" s="348">
        <v>24.0</v>
      </c>
      <c r="M2333" s="348"/>
      <c r="N2333" s="348">
        <v>11.0</v>
      </c>
      <c r="O2333" s="348">
        <v>1.0</v>
      </c>
      <c r="P2333" s="348">
        <v>5.0</v>
      </c>
      <c r="Q2333" s="348"/>
      <c r="R2333" s="348">
        <v>1.0</v>
      </c>
      <c r="S2333" s="348"/>
      <c r="T2333" s="348">
        <v>3.0</v>
      </c>
      <c r="U2333" s="348">
        <v>4.0</v>
      </c>
      <c r="V2333" s="348"/>
      <c r="W2333" s="348">
        <v>7.0</v>
      </c>
      <c r="X2333" s="348"/>
      <c r="Y2333" s="348">
        <v>2.0</v>
      </c>
      <c r="Z2333" s="348">
        <v>1.0</v>
      </c>
      <c r="AA2333" s="348"/>
      <c r="AB2333" s="348">
        <v>3.0</v>
      </c>
      <c r="AC2333" s="348"/>
      <c r="AD2333" s="348"/>
      <c r="AE2333" s="348"/>
      <c r="AF2333" s="348">
        <v>1.0</v>
      </c>
      <c r="AG2333" s="348"/>
      <c r="AH2333" s="348">
        <v>1.0</v>
      </c>
      <c r="AI2333" s="348">
        <v>1.0</v>
      </c>
      <c r="AJ2333" s="344"/>
      <c r="AK2333" s="344"/>
      <c r="AL2333" s="344"/>
      <c r="AM2333" s="344"/>
      <c r="AN2333" s="344"/>
      <c r="AO2333" s="344"/>
      <c r="AP2333" s="344"/>
    </row>
    <row r="2334">
      <c r="A2334" s="347">
        <f t="shared" si="448"/>
        <v>44113</v>
      </c>
      <c r="B2334" s="348">
        <v>2.0</v>
      </c>
      <c r="C2334" s="348">
        <v>4.0</v>
      </c>
      <c r="D2334" s="348"/>
      <c r="E2334" s="348"/>
      <c r="F2334" s="348">
        <v>1.0</v>
      </c>
      <c r="G2334" s="348">
        <v>2.0</v>
      </c>
      <c r="H2334" s="348">
        <v>21.0</v>
      </c>
      <c r="I2334" s="348">
        <v>2.0</v>
      </c>
      <c r="J2334" s="348">
        <v>2.0</v>
      </c>
      <c r="K2334" s="348">
        <v>10.0</v>
      </c>
      <c r="L2334" s="348">
        <v>20.0</v>
      </c>
      <c r="M2334" s="348"/>
      <c r="N2334" s="348">
        <v>10.0</v>
      </c>
      <c r="O2334" s="348"/>
      <c r="P2334" s="348">
        <v>1.0</v>
      </c>
      <c r="Q2334" s="348"/>
      <c r="R2334" s="348"/>
      <c r="S2334" s="348">
        <v>2.0</v>
      </c>
      <c r="T2334" s="348">
        <v>3.0</v>
      </c>
      <c r="U2334" s="348">
        <v>4.0</v>
      </c>
      <c r="V2334" s="348">
        <v>1.0</v>
      </c>
      <c r="W2334" s="348">
        <v>2.0</v>
      </c>
      <c r="X2334" s="348">
        <v>1.0</v>
      </c>
      <c r="Y2334" s="348">
        <v>2.0</v>
      </c>
      <c r="Z2334" s="348"/>
      <c r="AA2334" s="348">
        <v>1.0</v>
      </c>
      <c r="AB2334" s="348">
        <v>6.0</v>
      </c>
      <c r="AC2334" s="344"/>
      <c r="AD2334" s="344"/>
      <c r="AE2334" s="344"/>
      <c r="AF2334" s="344"/>
      <c r="AG2334" s="344"/>
      <c r="AH2334" s="344"/>
      <c r="AI2334" s="344"/>
      <c r="AJ2334" s="344"/>
      <c r="AK2334" s="344"/>
      <c r="AL2334" s="344"/>
      <c r="AM2334" s="344"/>
      <c r="AN2334" s="344"/>
      <c r="AO2334" s="344"/>
      <c r="AP2334" s="344"/>
    </row>
    <row r="2335">
      <c r="A2335" s="347">
        <f t="shared" si="448"/>
        <v>44114</v>
      </c>
      <c r="B2335" s="348">
        <v>2.0</v>
      </c>
      <c r="C2335" s="348">
        <v>3.0</v>
      </c>
      <c r="D2335" s="348">
        <v>3.0</v>
      </c>
      <c r="E2335" s="348"/>
      <c r="F2335" s="348"/>
      <c r="G2335" s="348"/>
      <c r="H2335" s="348">
        <v>16.0</v>
      </c>
      <c r="I2335" s="348"/>
      <c r="J2335" s="348">
        <v>1.0</v>
      </c>
      <c r="K2335" s="348">
        <v>17.0</v>
      </c>
      <c r="L2335" s="348">
        <v>10.0</v>
      </c>
      <c r="M2335" s="348"/>
      <c r="N2335" s="348">
        <v>6.0</v>
      </c>
      <c r="O2335" s="348">
        <v>2.0</v>
      </c>
      <c r="P2335" s="348">
        <v>1.0</v>
      </c>
      <c r="Q2335" s="348"/>
      <c r="R2335" s="348"/>
      <c r="S2335" s="348">
        <v>1.0</v>
      </c>
      <c r="T2335" s="348">
        <v>1.0</v>
      </c>
      <c r="U2335" s="348">
        <v>5.0</v>
      </c>
      <c r="V2335" s="348"/>
      <c r="W2335" s="348">
        <v>1.0</v>
      </c>
      <c r="X2335" s="348"/>
      <c r="Y2335" s="348">
        <v>2.0</v>
      </c>
      <c r="Z2335" s="348"/>
      <c r="AA2335" s="348">
        <v>2.0</v>
      </c>
      <c r="AB2335" s="348">
        <v>10.0</v>
      </c>
      <c r="AC2335" s="348"/>
      <c r="AD2335" s="348">
        <v>1.0</v>
      </c>
      <c r="AE2335" s="348">
        <v>1.0</v>
      </c>
      <c r="AF2335" s="348">
        <v>3.0</v>
      </c>
      <c r="AG2335" s="344"/>
      <c r="AH2335" s="344"/>
      <c r="AI2335" s="344"/>
      <c r="AJ2335" s="344"/>
      <c r="AK2335" s="344"/>
      <c r="AL2335" s="344"/>
      <c r="AM2335" s="344"/>
      <c r="AN2335" s="344"/>
      <c r="AO2335" s="344"/>
      <c r="AP2335" s="344"/>
    </row>
    <row r="2336">
      <c r="A2336" s="347">
        <f t="shared" si="448"/>
        <v>44115</v>
      </c>
      <c r="B2336" s="348">
        <v>1.0</v>
      </c>
      <c r="C2336" s="348">
        <v>1.0</v>
      </c>
      <c r="D2336" s="348">
        <v>3.0</v>
      </c>
      <c r="E2336" s="348"/>
      <c r="F2336" s="348">
        <v>1.0</v>
      </c>
      <c r="G2336" s="348">
        <v>1.0</v>
      </c>
      <c r="H2336" s="348">
        <v>18.0</v>
      </c>
      <c r="I2336" s="348">
        <v>2.0</v>
      </c>
      <c r="J2336" s="348"/>
      <c r="K2336" s="348">
        <v>8.0</v>
      </c>
      <c r="L2336" s="348">
        <v>21.0</v>
      </c>
      <c r="M2336" s="348"/>
      <c r="N2336" s="348">
        <v>5.0</v>
      </c>
      <c r="O2336" s="348"/>
      <c r="P2336" s="348">
        <v>1.0</v>
      </c>
      <c r="Q2336" s="348"/>
      <c r="R2336" s="348">
        <v>1.0</v>
      </c>
      <c r="S2336" s="348"/>
      <c r="T2336" s="348"/>
      <c r="U2336" s="348">
        <v>3.0</v>
      </c>
      <c r="V2336" s="348"/>
      <c r="W2336" s="348">
        <v>6.0</v>
      </c>
      <c r="X2336" s="348">
        <v>1.0</v>
      </c>
      <c r="Y2336" s="348">
        <v>1.0</v>
      </c>
      <c r="Z2336" s="348"/>
      <c r="AA2336" s="348"/>
      <c r="AB2336" s="348">
        <v>5.0</v>
      </c>
      <c r="AC2336" s="344"/>
      <c r="AD2336" s="344"/>
      <c r="AE2336" s="344"/>
      <c r="AF2336" s="344"/>
      <c r="AG2336" s="344"/>
      <c r="AH2336" s="344"/>
      <c r="AI2336" s="344"/>
      <c r="AJ2336" s="344"/>
      <c r="AK2336" s="344"/>
      <c r="AL2336" s="344"/>
      <c r="AM2336" s="344"/>
      <c r="AN2336" s="344"/>
      <c r="AO2336" s="344"/>
      <c r="AP2336" s="344"/>
    </row>
    <row r="2337">
      <c r="A2337" s="347">
        <f t="shared" si="448"/>
        <v>44116</v>
      </c>
      <c r="B2337" s="348">
        <v>1.0</v>
      </c>
      <c r="C2337" s="348">
        <v>3.0</v>
      </c>
      <c r="D2337" s="348">
        <v>2.0</v>
      </c>
      <c r="E2337" s="348"/>
      <c r="F2337" s="348"/>
      <c r="G2337" s="348">
        <v>1.0</v>
      </c>
      <c r="H2337" s="348">
        <v>25.0</v>
      </c>
      <c r="I2337" s="348"/>
      <c r="J2337" s="348">
        <v>9.0</v>
      </c>
      <c r="K2337" s="348">
        <v>7.0</v>
      </c>
      <c r="L2337" s="348">
        <v>22.0</v>
      </c>
      <c r="M2337" s="348"/>
      <c r="N2337" s="348">
        <v>2.0</v>
      </c>
      <c r="O2337" s="348"/>
      <c r="P2337" s="348">
        <v>1.0</v>
      </c>
      <c r="Q2337" s="348"/>
      <c r="R2337" s="348"/>
      <c r="S2337" s="348"/>
      <c r="T2337" s="348">
        <v>4.0</v>
      </c>
      <c r="U2337" s="348"/>
      <c r="V2337" s="348">
        <v>1.0</v>
      </c>
      <c r="W2337" s="348">
        <v>5.0</v>
      </c>
      <c r="X2337" s="348"/>
      <c r="Y2337" s="348">
        <v>2.0</v>
      </c>
      <c r="Z2337" s="348">
        <v>3.0</v>
      </c>
      <c r="AA2337" s="348"/>
      <c r="AB2337" s="348">
        <v>2.0</v>
      </c>
      <c r="AC2337" s="348"/>
      <c r="AD2337" s="348"/>
      <c r="AE2337" s="348">
        <v>1.0</v>
      </c>
      <c r="AF2337" s="344"/>
      <c r="AG2337" s="344"/>
      <c r="AH2337" s="344"/>
      <c r="AI2337" s="344"/>
      <c r="AJ2337" s="344"/>
      <c r="AK2337" s="344"/>
      <c r="AL2337" s="344"/>
      <c r="AM2337" s="344"/>
      <c r="AN2337" s="344"/>
      <c r="AO2337" s="344"/>
      <c r="AP2337" s="344"/>
    </row>
    <row r="2338">
      <c r="A2338" s="347">
        <f t="shared" si="448"/>
        <v>44117</v>
      </c>
      <c r="B2338" s="348">
        <v>3.0</v>
      </c>
      <c r="C2338" s="348">
        <v>8.0</v>
      </c>
      <c r="D2338" s="348">
        <v>3.0</v>
      </c>
      <c r="E2338" s="348"/>
      <c r="F2338" s="348"/>
      <c r="G2338" s="348">
        <v>1.0</v>
      </c>
      <c r="H2338" s="348">
        <v>19.0</v>
      </c>
      <c r="I2338" s="348"/>
      <c r="J2338" s="348"/>
      <c r="K2338" s="348">
        <v>8.0</v>
      </c>
      <c r="L2338" s="348">
        <v>21.0</v>
      </c>
      <c r="M2338" s="348"/>
      <c r="N2338" s="348">
        <v>2.0</v>
      </c>
      <c r="O2338" s="348">
        <v>1.0</v>
      </c>
      <c r="P2338" s="348">
        <v>1.0</v>
      </c>
      <c r="Q2338" s="348"/>
      <c r="R2338" s="348"/>
      <c r="S2338" s="348"/>
      <c r="T2338" s="348">
        <v>3.0</v>
      </c>
      <c r="U2338" s="348">
        <v>3.0</v>
      </c>
      <c r="V2338" s="348"/>
      <c r="W2338" s="348">
        <v>7.0</v>
      </c>
      <c r="X2338" s="348"/>
      <c r="Y2338" s="348">
        <v>4.0</v>
      </c>
      <c r="Z2338" s="348">
        <v>1.0</v>
      </c>
      <c r="AA2338" s="348"/>
      <c r="AB2338" s="348">
        <v>4.0</v>
      </c>
      <c r="AC2338" s="348"/>
      <c r="AD2338" s="348"/>
      <c r="AE2338" s="348">
        <v>1.0</v>
      </c>
      <c r="AF2338" s="348">
        <v>1.0</v>
      </c>
      <c r="AG2338" s="348">
        <v>1.0</v>
      </c>
      <c r="AH2338" s="344"/>
      <c r="AI2338" s="344"/>
      <c r="AJ2338" s="344"/>
      <c r="AK2338" s="344"/>
      <c r="AL2338" s="344"/>
      <c r="AM2338" s="344"/>
      <c r="AN2338" s="344"/>
      <c r="AO2338" s="344"/>
      <c r="AP2338" s="344"/>
    </row>
    <row r="2339">
      <c r="A2339" s="347">
        <f t="shared" si="448"/>
        <v>44118</v>
      </c>
      <c r="B2339" s="348">
        <v>3.0</v>
      </c>
      <c r="C2339" s="348">
        <v>7.0</v>
      </c>
      <c r="D2339" s="348">
        <v>8.0</v>
      </c>
      <c r="E2339" s="348"/>
      <c r="F2339" s="348"/>
      <c r="G2339" s="348">
        <v>2.0</v>
      </c>
      <c r="H2339" s="348">
        <v>17.0</v>
      </c>
      <c r="I2339" s="348"/>
      <c r="J2339" s="348">
        <v>13.0</v>
      </c>
      <c r="K2339" s="348">
        <v>10.0</v>
      </c>
      <c r="L2339" s="348">
        <v>17.0</v>
      </c>
      <c r="M2339" s="348"/>
      <c r="N2339" s="348">
        <v>5.0</v>
      </c>
      <c r="O2339" s="348">
        <v>2.0</v>
      </c>
      <c r="P2339" s="348">
        <v>3.0</v>
      </c>
      <c r="Q2339" s="348"/>
      <c r="R2339" s="348">
        <v>6.0</v>
      </c>
      <c r="S2339" s="348">
        <v>2.0</v>
      </c>
      <c r="T2339" s="348">
        <v>6.0</v>
      </c>
      <c r="U2339" s="348">
        <v>1.0</v>
      </c>
      <c r="V2339" s="348">
        <v>1.0</v>
      </c>
      <c r="W2339" s="348">
        <v>5.0</v>
      </c>
      <c r="X2339" s="348">
        <v>1.0</v>
      </c>
      <c r="Y2339" s="348">
        <v>2.0</v>
      </c>
      <c r="Z2339" s="348"/>
      <c r="AA2339" s="348">
        <v>5.0</v>
      </c>
      <c r="AB2339" s="348">
        <v>12.0</v>
      </c>
      <c r="AC2339" s="348"/>
      <c r="AD2339" s="348"/>
      <c r="AE2339" s="348"/>
      <c r="AF2339" s="348">
        <v>1.0</v>
      </c>
      <c r="AG2339" s="344"/>
      <c r="AH2339" s="344"/>
      <c r="AI2339" s="344"/>
      <c r="AJ2339" s="344"/>
      <c r="AK2339" s="344"/>
      <c r="AL2339" s="344"/>
      <c r="AM2339" s="344"/>
      <c r="AN2339" s="344"/>
      <c r="AO2339" s="344"/>
      <c r="AP2339" s="344"/>
    </row>
    <row r="2340">
      <c r="A2340" s="347">
        <f t="shared" si="448"/>
        <v>44119</v>
      </c>
      <c r="B2340" s="348">
        <v>3.0</v>
      </c>
      <c r="C2340" s="348">
        <v>1.0</v>
      </c>
      <c r="D2340" s="348">
        <v>2.0</v>
      </c>
      <c r="E2340" s="348"/>
      <c r="F2340" s="348"/>
      <c r="G2340" s="348">
        <v>2.0</v>
      </c>
      <c r="H2340" s="348">
        <v>20.0</v>
      </c>
      <c r="I2340" s="348"/>
      <c r="J2340" s="348">
        <v>7.0</v>
      </c>
      <c r="K2340" s="348">
        <v>28.0</v>
      </c>
      <c r="L2340" s="348">
        <v>12.0</v>
      </c>
      <c r="M2340" s="348"/>
      <c r="N2340" s="348">
        <v>7.0</v>
      </c>
      <c r="O2340" s="348"/>
      <c r="P2340" s="348">
        <v>1.0</v>
      </c>
      <c r="Q2340" s="348"/>
      <c r="R2340" s="348">
        <v>1.0</v>
      </c>
      <c r="S2340" s="348"/>
      <c r="T2340" s="348">
        <v>3.0</v>
      </c>
      <c r="U2340" s="348">
        <v>4.0</v>
      </c>
      <c r="V2340" s="348">
        <v>1.0</v>
      </c>
      <c r="W2340" s="348">
        <v>4.0</v>
      </c>
      <c r="X2340" s="348">
        <v>2.0</v>
      </c>
      <c r="Y2340" s="348"/>
      <c r="Z2340" s="348"/>
      <c r="AA2340" s="348">
        <v>1.0</v>
      </c>
      <c r="AB2340" s="348">
        <v>8.0</v>
      </c>
      <c r="AC2340" s="348"/>
      <c r="AD2340" s="348"/>
      <c r="AE2340" s="348">
        <v>3.0</v>
      </c>
      <c r="AF2340" s="348">
        <v>1.0</v>
      </c>
      <c r="AG2340" s="348"/>
      <c r="AH2340" s="348"/>
      <c r="AI2340" s="348">
        <v>1.0</v>
      </c>
      <c r="AJ2340" s="344"/>
      <c r="AK2340" s="344"/>
      <c r="AL2340" s="344"/>
      <c r="AM2340" s="344"/>
      <c r="AN2340" s="344"/>
      <c r="AO2340" s="344"/>
      <c r="AP2340" s="344"/>
    </row>
    <row r="2341">
      <c r="A2341" s="347">
        <f t="shared" si="448"/>
        <v>44120</v>
      </c>
      <c r="B2341" s="348">
        <v>6.0</v>
      </c>
      <c r="C2341" s="348">
        <v>1.0</v>
      </c>
      <c r="D2341" s="348">
        <v>1.0</v>
      </c>
      <c r="E2341" s="348"/>
      <c r="F2341" s="348">
        <v>1.0</v>
      </c>
      <c r="G2341" s="348"/>
      <c r="H2341" s="348">
        <v>24.0</v>
      </c>
      <c r="I2341" s="348"/>
      <c r="J2341" s="348"/>
      <c r="K2341" s="348">
        <v>9.0</v>
      </c>
      <c r="L2341" s="348">
        <v>19.0</v>
      </c>
      <c r="M2341" s="348"/>
      <c r="N2341" s="348">
        <v>3.0</v>
      </c>
      <c r="O2341" s="348">
        <v>1.0</v>
      </c>
      <c r="P2341" s="348">
        <v>2.0</v>
      </c>
      <c r="Q2341" s="348"/>
      <c r="R2341" s="348"/>
      <c r="S2341" s="348"/>
      <c r="T2341" s="348"/>
      <c r="U2341" s="348">
        <v>3.0</v>
      </c>
      <c r="V2341" s="348">
        <v>2.0</v>
      </c>
      <c r="W2341" s="348">
        <v>3.0</v>
      </c>
      <c r="X2341" s="348">
        <v>2.0</v>
      </c>
      <c r="Y2341" s="348"/>
      <c r="Z2341" s="348"/>
      <c r="AA2341" s="348"/>
      <c r="AB2341" s="348">
        <v>2.0</v>
      </c>
      <c r="AC2341" s="344"/>
      <c r="AD2341" s="344"/>
      <c r="AE2341" s="344"/>
      <c r="AF2341" s="344"/>
      <c r="AG2341" s="344"/>
      <c r="AH2341" s="344"/>
      <c r="AI2341" s="344"/>
      <c r="AJ2341" s="344"/>
      <c r="AK2341" s="344"/>
      <c r="AL2341" s="344"/>
      <c r="AM2341" s="344"/>
      <c r="AN2341" s="344"/>
      <c r="AO2341" s="344"/>
      <c r="AP2341" s="344"/>
    </row>
    <row r="2342">
      <c r="A2342" s="347">
        <f t="shared" si="448"/>
        <v>44121</v>
      </c>
      <c r="B2342" s="348">
        <v>1.0</v>
      </c>
      <c r="C2342" s="348">
        <v>2.0</v>
      </c>
      <c r="D2342" s="348">
        <v>7.0</v>
      </c>
      <c r="E2342" s="348"/>
      <c r="F2342" s="348">
        <v>3.0</v>
      </c>
      <c r="G2342" s="348"/>
      <c r="H2342" s="348">
        <v>21.0</v>
      </c>
      <c r="I2342" s="348"/>
      <c r="J2342" s="348"/>
      <c r="K2342" s="348">
        <v>10.0</v>
      </c>
      <c r="L2342" s="348">
        <v>13.0</v>
      </c>
      <c r="M2342" s="348"/>
      <c r="N2342" s="348">
        <v>1.0</v>
      </c>
      <c r="O2342" s="348"/>
      <c r="P2342" s="348">
        <v>2.0</v>
      </c>
      <c r="Q2342" s="348"/>
      <c r="R2342" s="348"/>
      <c r="S2342" s="348">
        <v>1.0</v>
      </c>
      <c r="T2342" s="348"/>
      <c r="U2342" s="348">
        <v>2.0</v>
      </c>
      <c r="V2342" s="348"/>
      <c r="W2342" s="348">
        <v>5.0</v>
      </c>
      <c r="X2342" s="348"/>
      <c r="Y2342" s="348">
        <v>2.0</v>
      </c>
      <c r="Z2342" s="348"/>
      <c r="AA2342" s="348">
        <v>1.0</v>
      </c>
      <c r="AB2342" s="348">
        <v>8.0</v>
      </c>
      <c r="AC2342" s="348"/>
      <c r="AD2342" s="348"/>
      <c r="AE2342" s="348">
        <v>1.0</v>
      </c>
      <c r="AF2342" s="348">
        <v>4.0</v>
      </c>
      <c r="AG2342" s="344"/>
      <c r="AH2342" s="344"/>
      <c r="AI2342" s="344"/>
      <c r="AJ2342" s="344"/>
      <c r="AK2342" s="344"/>
      <c r="AL2342" s="344"/>
      <c r="AM2342" s="344"/>
      <c r="AN2342" s="344"/>
      <c r="AO2342" s="344"/>
      <c r="AP2342" s="344"/>
    </row>
    <row r="2343">
      <c r="A2343" s="347">
        <f t="shared" si="448"/>
        <v>44122</v>
      </c>
      <c r="B2343" s="348">
        <v>7.0</v>
      </c>
      <c r="C2343" s="348">
        <v>3.0</v>
      </c>
      <c r="D2343" s="348">
        <v>5.0</v>
      </c>
      <c r="E2343" s="348">
        <v>1.0</v>
      </c>
      <c r="F2343" s="348">
        <v>1.0</v>
      </c>
      <c r="G2343" s="348">
        <v>1.0</v>
      </c>
      <c r="H2343" s="348">
        <v>17.0</v>
      </c>
      <c r="I2343" s="348"/>
      <c r="J2343" s="348"/>
      <c r="K2343" s="348">
        <v>3.0</v>
      </c>
      <c r="L2343" s="348">
        <v>15.0</v>
      </c>
      <c r="M2343" s="348">
        <v>1.0</v>
      </c>
      <c r="N2343" s="348">
        <v>2.0</v>
      </c>
      <c r="O2343" s="348"/>
      <c r="P2343" s="348">
        <v>2.0</v>
      </c>
      <c r="Q2343" s="348">
        <v>1.0</v>
      </c>
      <c r="R2343" s="348">
        <v>1.0</v>
      </c>
      <c r="S2343" s="348"/>
      <c r="T2343" s="348">
        <v>4.0</v>
      </c>
      <c r="U2343" s="348">
        <v>2.0</v>
      </c>
      <c r="V2343" s="348">
        <v>1.0</v>
      </c>
      <c r="W2343" s="348">
        <v>2.0</v>
      </c>
      <c r="X2343" s="348">
        <v>2.0</v>
      </c>
      <c r="Y2343" s="348">
        <v>1.0</v>
      </c>
      <c r="Z2343" s="348">
        <v>1.0</v>
      </c>
      <c r="AA2343" s="348">
        <v>2.0</v>
      </c>
      <c r="AB2343" s="348">
        <v>4.0</v>
      </c>
      <c r="AC2343" s="348"/>
      <c r="AD2343" s="348"/>
      <c r="AE2343" s="348">
        <v>1.0</v>
      </c>
      <c r="AF2343" s="344"/>
      <c r="AG2343" s="344"/>
      <c r="AH2343" s="344"/>
      <c r="AI2343" s="344"/>
      <c r="AJ2343" s="344"/>
      <c r="AK2343" s="344"/>
      <c r="AL2343" s="344"/>
      <c r="AM2343" s="344"/>
      <c r="AN2343" s="344"/>
      <c r="AO2343" s="344"/>
      <c r="AP2343" s="344"/>
    </row>
    <row r="2344">
      <c r="A2344" s="347">
        <f t="shared" si="448"/>
        <v>44123</v>
      </c>
      <c r="B2344" s="344"/>
      <c r="C2344" s="348">
        <v>3.0</v>
      </c>
      <c r="D2344" s="348">
        <v>5.0</v>
      </c>
      <c r="E2344" s="348"/>
      <c r="F2344" s="348"/>
      <c r="G2344" s="348"/>
      <c r="H2344" s="348">
        <v>14.0</v>
      </c>
      <c r="I2344" s="348">
        <v>1.0</v>
      </c>
      <c r="J2344" s="348">
        <v>21.0</v>
      </c>
      <c r="K2344" s="348">
        <v>5.0</v>
      </c>
      <c r="L2344" s="348">
        <v>18.0</v>
      </c>
      <c r="M2344" s="348"/>
      <c r="N2344" s="348">
        <v>3.0</v>
      </c>
      <c r="O2344" s="348"/>
      <c r="P2344" s="348">
        <v>2.0</v>
      </c>
      <c r="Q2344" s="348"/>
      <c r="R2344" s="348">
        <v>1.0</v>
      </c>
      <c r="S2344" s="348">
        <v>2.0</v>
      </c>
      <c r="T2344" s="348">
        <v>2.0</v>
      </c>
      <c r="U2344" s="348">
        <v>13.0</v>
      </c>
      <c r="V2344" s="348">
        <v>2.0</v>
      </c>
      <c r="W2344" s="348">
        <v>4.0</v>
      </c>
      <c r="X2344" s="348"/>
      <c r="Y2344" s="348"/>
      <c r="Z2344" s="348">
        <v>1.0</v>
      </c>
      <c r="AA2344" s="348">
        <v>2.0</v>
      </c>
      <c r="AB2344" s="348">
        <v>4.0</v>
      </c>
      <c r="AC2344" s="348"/>
      <c r="AD2344" s="348">
        <v>1.0</v>
      </c>
      <c r="AE2344" s="348">
        <v>2.0</v>
      </c>
      <c r="AF2344" s="344"/>
      <c r="AG2344" s="344"/>
      <c r="AH2344" s="344"/>
      <c r="AI2344" s="344"/>
      <c r="AJ2344" s="344"/>
      <c r="AK2344" s="344"/>
      <c r="AL2344" s="344"/>
      <c r="AM2344" s="344"/>
      <c r="AN2344" s="344"/>
      <c r="AO2344" s="344"/>
      <c r="AP2344" s="344"/>
    </row>
    <row r="2345">
      <c r="A2345" s="347">
        <f t="shared" si="448"/>
        <v>44124</v>
      </c>
      <c r="B2345" s="167">
        <f t="shared" ref="B2345:D2345" si="449">B1992-B1991</f>
        <v>2</v>
      </c>
      <c r="C2345" s="167">
        <f t="shared" si="449"/>
        <v>2</v>
      </c>
      <c r="D2345" s="167">
        <f t="shared" si="449"/>
        <v>3</v>
      </c>
      <c r="E2345" s="163"/>
      <c r="F2345" s="167">
        <f>F1992-F1991</f>
        <v>1</v>
      </c>
      <c r="G2345" s="163"/>
      <c r="H2345" s="167">
        <f t="shared" ref="H2345:L2345" si="450">H1992-H1991</f>
        <v>22</v>
      </c>
      <c r="I2345" s="167">
        <f t="shared" si="450"/>
        <v>2</v>
      </c>
      <c r="J2345" s="167">
        <f t="shared" si="450"/>
        <v>20</v>
      </c>
      <c r="K2345" s="167">
        <f t="shared" si="450"/>
        <v>20</v>
      </c>
      <c r="L2345" s="167">
        <f t="shared" si="450"/>
        <v>20</v>
      </c>
      <c r="M2345" s="163"/>
      <c r="N2345" s="163"/>
      <c r="O2345" s="163"/>
      <c r="P2345" s="167">
        <f>P1992-P1991</f>
        <v>2</v>
      </c>
      <c r="Q2345" s="163"/>
      <c r="R2345" s="163"/>
      <c r="S2345" s="167">
        <f t="shared" ref="S2345:W2345" si="451">S1992-S1991</f>
        <v>2</v>
      </c>
      <c r="T2345" s="167">
        <f t="shared" si="451"/>
        <v>2</v>
      </c>
      <c r="U2345" s="167">
        <f t="shared" si="451"/>
        <v>3</v>
      </c>
      <c r="V2345" s="167">
        <f t="shared" si="451"/>
        <v>2</v>
      </c>
      <c r="W2345" s="167">
        <f t="shared" si="451"/>
        <v>4</v>
      </c>
      <c r="X2345" s="163"/>
      <c r="Y2345" s="163"/>
      <c r="Z2345" s="167">
        <f t="shared" ref="Z2345:AB2345" si="452">Z1992-Z1991</f>
        <v>1</v>
      </c>
      <c r="AA2345" s="167">
        <f t="shared" si="452"/>
        <v>1</v>
      </c>
      <c r="AB2345" s="167">
        <f t="shared" si="452"/>
        <v>3</v>
      </c>
      <c r="AC2345" s="163"/>
      <c r="AD2345" s="163"/>
      <c r="AE2345" s="167">
        <f t="shared" ref="AE2345:AF2345" si="453">AE1992-AE1991</f>
        <v>2</v>
      </c>
      <c r="AF2345" s="167">
        <f t="shared" si="453"/>
        <v>2</v>
      </c>
      <c r="AG2345" s="163"/>
      <c r="AH2345" s="163"/>
      <c r="AI2345" s="167">
        <f>AI1992-AI1991</f>
        <v>1</v>
      </c>
      <c r="AJ2345" s="163"/>
      <c r="AK2345" s="344"/>
      <c r="AL2345" s="344"/>
      <c r="AM2345" s="344"/>
      <c r="AN2345" s="344"/>
      <c r="AO2345" s="344"/>
      <c r="AP2345" s="344"/>
    </row>
    <row r="2346">
      <c r="A2346" s="347">
        <f t="shared" si="448"/>
        <v>44125</v>
      </c>
      <c r="B2346" s="348">
        <v>3.0</v>
      </c>
      <c r="C2346" s="348">
        <v>2.0</v>
      </c>
      <c r="D2346" s="348">
        <v>1.0</v>
      </c>
      <c r="E2346" s="348"/>
      <c r="F2346" s="348"/>
      <c r="G2346" s="348">
        <v>2.0</v>
      </c>
      <c r="H2346" s="348">
        <v>21.0</v>
      </c>
      <c r="I2346" s="348"/>
      <c r="J2346" s="348">
        <v>16.0</v>
      </c>
      <c r="K2346" s="348">
        <v>13.0</v>
      </c>
      <c r="L2346" s="348">
        <v>24.0</v>
      </c>
      <c r="M2346" s="348"/>
      <c r="N2346" s="348">
        <v>5.0</v>
      </c>
      <c r="O2346" s="348"/>
      <c r="P2346" s="348">
        <v>2.0</v>
      </c>
      <c r="Q2346" s="348">
        <v>1.0</v>
      </c>
      <c r="R2346" s="348"/>
      <c r="S2346" s="348">
        <v>1.0</v>
      </c>
      <c r="T2346" s="348">
        <v>3.0</v>
      </c>
      <c r="U2346" s="348">
        <v>5.0</v>
      </c>
      <c r="V2346" s="348">
        <v>2.0</v>
      </c>
      <c r="W2346" s="348">
        <v>2.0</v>
      </c>
      <c r="X2346" s="348"/>
      <c r="Y2346" s="348"/>
      <c r="Z2346" s="348">
        <v>2.0</v>
      </c>
      <c r="AA2346" s="348">
        <v>1.0</v>
      </c>
      <c r="AB2346" s="348">
        <v>9.0</v>
      </c>
      <c r="AC2346" s="348"/>
      <c r="AD2346" s="348">
        <v>1.0</v>
      </c>
      <c r="AE2346" s="348">
        <v>6.0</v>
      </c>
      <c r="AF2346" s="348"/>
      <c r="AG2346" s="348"/>
      <c r="AH2346" s="348"/>
      <c r="AI2346" s="348">
        <v>1.0</v>
      </c>
      <c r="AJ2346" s="344"/>
      <c r="AK2346" s="344"/>
      <c r="AL2346" s="344"/>
      <c r="AM2346" s="344"/>
      <c r="AN2346" s="344"/>
      <c r="AO2346" s="344"/>
      <c r="AP2346" s="344"/>
    </row>
    <row r="2347">
      <c r="A2347" s="347">
        <f t="shared" si="448"/>
        <v>44126</v>
      </c>
      <c r="B2347" s="348">
        <v>2.0</v>
      </c>
      <c r="C2347" s="348">
        <v>2.0</v>
      </c>
      <c r="D2347" s="348">
        <v>4.0</v>
      </c>
      <c r="E2347" s="348"/>
      <c r="F2347" s="348">
        <v>1.0</v>
      </c>
      <c r="G2347" s="348"/>
      <c r="H2347" s="348">
        <v>16.0</v>
      </c>
      <c r="I2347" s="348"/>
      <c r="J2347" s="348">
        <v>23.0</v>
      </c>
      <c r="K2347" s="348">
        <v>10.0</v>
      </c>
      <c r="L2347" s="348">
        <v>13.0</v>
      </c>
      <c r="M2347" s="348"/>
      <c r="N2347" s="348">
        <v>8.0</v>
      </c>
      <c r="O2347" s="348"/>
      <c r="P2347" s="348">
        <v>3.0</v>
      </c>
      <c r="Q2347" s="348"/>
      <c r="R2347" s="348"/>
      <c r="S2347" s="348">
        <v>1.0</v>
      </c>
      <c r="T2347" s="348">
        <v>1.0</v>
      </c>
      <c r="U2347" s="348">
        <v>3.0</v>
      </c>
      <c r="V2347" s="348">
        <v>2.0</v>
      </c>
      <c r="W2347" s="348">
        <v>3.0</v>
      </c>
      <c r="X2347" s="348">
        <v>2.0</v>
      </c>
      <c r="Y2347" s="348"/>
      <c r="Z2347" s="348"/>
      <c r="AA2347" s="348">
        <v>2.0</v>
      </c>
      <c r="AB2347" s="348">
        <v>6.0</v>
      </c>
      <c r="AC2347" s="344"/>
      <c r="AD2347" s="344"/>
      <c r="AE2347" s="344"/>
      <c r="AF2347" s="344"/>
      <c r="AG2347" s="344"/>
      <c r="AH2347" s="344"/>
      <c r="AI2347" s="344"/>
      <c r="AJ2347" s="344"/>
      <c r="AK2347" s="344"/>
      <c r="AL2347" s="344"/>
      <c r="AM2347" s="344"/>
      <c r="AN2347" s="344"/>
      <c r="AO2347" s="344"/>
      <c r="AP2347" s="344"/>
    </row>
    <row r="2348">
      <c r="A2348" s="347">
        <f t="shared" si="448"/>
        <v>44127</v>
      </c>
      <c r="B2348" s="348">
        <v>4.0</v>
      </c>
      <c r="C2348" s="348">
        <v>6.0</v>
      </c>
      <c r="D2348" s="348">
        <v>4.0</v>
      </c>
      <c r="E2348" s="348"/>
      <c r="F2348" s="348"/>
      <c r="G2348" s="348"/>
      <c r="H2348" s="348">
        <v>21.0</v>
      </c>
      <c r="I2348" s="348"/>
      <c r="J2348" s="348">
        <v>10.0</v>
      </c>
      <c r="K2348" s="348">
        <v>15.0</v>
      </c>
      <c r="L2348" s="348">
        <v>12.0</v>
      </c>
      <c r="M2348" s="348"/>
      <c r="N2348" s="348">
        <v>1.0</v>
      </c>
      <c r="O2348" s="348">
        <v>2.0</v>
      </c>
      <c r="P2348" s="348">
        <v>3.0</v>
      </c>
      <c r="Q2348" s="348"/>
      <c r="R2348" s="348">
        <v>9.0</v>
      </c>
      <c r="S2348" s="348">
        <v>1.0</v>
      </c>
      <c r="T2348" s="348">
        <v>7.0</v>
      </c>
      <c r="U2348" s="348">
        <v>7.0</v>
      </c>
      <c r="V2348" s="348"/>
      <c r="W2348" s="348">
        <v>2.0</v>
      </c>
      <c r="X2348" s="348">
        <v>1.0</v>
      </c>
      <c r="Y2348" s="348">
        <v>2.0</v>
      </c>
      <c r="Z2348" s="348">
        <v>1.0</v>
      </c>
      <c r="AA2348" s="348">
        <v>2.0</v>
      </c>
      <c r="AB2348" s="348">
        <v>6.0</v>
      </c>
      <c r="AC2348" s="348"/>
      <c r="AD2348" s="348"/>
      <c r="AE2348" s="348">
        <v>2.0</v>
      </c>
      <c r="AF2348" s="344"/>
      <c r="AG2348" s="344"/>
      <c r="AH2348" s="344"/>
      <c r="AI2348" s="344"/>
      <c r="AJ2348" s="344"/>
      <c r="AK2348" s="344"/>
      <c r="AL2348" s="344"/>
      <c r="AM2348" s="344"/>
      <c r="AN2348" s="344"/>
      <c r="AO2348" s="344"/>
      <c r="AP2348" s="344"/>
    </row>
    <row r="2349">
      <c r="A2349" s="347">
        <f t="shared" si="448"/>
        <v>44128</v>
      </c>
      <c r="B2349" s="348">
        <v>6.0</v>
      </c>
      <c r="C2349" s="348">
        <v>10.0</v>
      </c>
      <c r="D2349" s="348">
        <v>2.0</v>
      </c>
      <c r="E2349" s="348"/>
      <c r="F2349" s="348">
        <v>1.0</v>
      </c>
      <c r="G2349" s="348"/>
      <c r="H2349" s="348">
        <v>20.0</v>
      </c>
      <c r="I2349" s="348"/>
      <c r="J2349" s="348">
        <v>19.0</v>
      </c>
      <c r="K2349" s="348">
        <v>20.0</v>
      </c>
      <c r="L2349" s="348">
        <v>16.0</v>
      </c>
      <c r="M2349" s="348"/>
      <c r="N2349" s="348">
        <v>2.0</v>
      </c>
      <c r="O2349" s="348">
        <v>1.0</v>
      </c>
      <c r="P2349" s="348">
        <v>3.0</v>
      </c>
      <c r="Q2349" s="348"/>
      <c r="R2349" s="348">
        <v>7.0</v>
      </c>
      <c r="S2349" s="348">
        <v>1.0</v>
      </c>
      <c r="T2349" s="348">
        <v>1.0</v>
      </c>
      <c r="U2349" s="348"/>
      <c r="V2349" s="348">
        <v>1.0</v>
      </c>
      <c r="W2349" s="348"/>
      <c r="X2349" s="348">
        <v>1.0</v>
      </c>
      <c r="Y2349" s="348"/>
      <c r="Z2349" s="348">
        <v>2.0</v>
      </c>
      <c r="AA2349" s="348">
        <v>3.0</v>
      </c>
      <c r="AB2349" s="348">
        <v>9.0</v>
      </c>
      <c r="AC2349" s="348"/>
      <c r="AD2349" s="348">
        <v>1.0</v>
      </c>
      <c r="AE2349" s="348">
        <v>2.0</v>
      </c>
      <c r="AF2349" s="344"/>
      <c r="AG2349" s="344"/>
      <c r="AH2349" s="344"/>
      <c r="AI2349" s="344"/>
      <c r="AJ2349" s="344"/>
      <c r="AK2349" s="344"/>
      <c r="AL2349" s="344"/>
      <c r="AM2349" s="344"/>
      <c r="AN2349" s="344"/>
      <c r="AO2349" s="344"/>
      <c r="AP2349" s="344"/>
    </row>
    <row r="2350">
      <c r="A2350" s="347">
        <f t="shared" si="448"/>
        <v>44129</v>
      </c>
      <c r="B2350" s="348">
        <v>1.0</v>
      </c>
      <c r="C2350" s="348">
        <v>1.0</v>
      </c>
      <c r="D2350" s="348">
        <v>8.0</v>
      </c>
      <c r="E2350" s="348"/>
      <c r="F2350" s="348">
        <v>1.0</v>
      </c>
      <c r="G2350" s="348"/>
      <c r="H2350" s="348">
        <v>18.0</v>
      </c>
      <c r="I2350" s="348"/>
      <c r="J2350" s="348">
        <v>11.0</v>
      </c>
      <c r="K2350" s="348">
        <v>8.0</v>
      </c>
      <c r="L2350" s="348">
        <v>16.0</v>
      </c>
      <c r="M2350" s="348"/>
      <c r="N2350" s="348">
        <v>3.0</v>
      </c>
      <c r="O2350" s="348"/>
      <c r="P2350" s="348">
        <v>3.0</v>
      </c>
      <c r="Q2350" s="348"/>
      <c r="R2350" s="348">
        <v>1.0</v>
      </c>
      <c r="S2350" s="348">
        <v>2.0</v>
      </c>
      <c r="T2350" s="348"/>
      <c r="U2350" s="348">
        <v>6.0</v>
      </c>
      <c r="V2350" s="348"/>
      <c r="W2350" s="348">
        <v>2.0</v>
      </c>
      <c r="X2350" s="348">
        <v>2.0</v>
      </c>
      <c r="Y2350" s="348">
        <v>4.0</v>
      </c>
      <c r="Z2350" s="348"/>
      <c r="AA2350" s="348"/>
      <c r="AB2350" s="348">
        <v>3.0</v>
      </c>
      <c r="AC2350" s="348"/>
      <c r="AD2350" s="348"/>
      <c r="AE2350" s="348"/>
      <c r="AF2350" s="348"/>
      <c r="AG2350" s="348"/>
      <c r="AH2350" s="348"/>
      <c r="AI2350" s="348">
        <v>4.0</v>
      </c>
      <c r="AJ2350" s="344"/>
      <c r="AK2350" s="344"/>
      <c r="AL2350" s="344"/>
      <c r="AM2350" s="344"/>
      <c r="AN2350" s="344"/>
      <c r="AO2350" s="344"/>
      <c r="AP2350" s="344"/>
    </row>
    <row r="2351">
      <c r="A2351" s="347">
        <f t="shared" si="448"/>
        <v>44130</v>
      </c>
      <c r="B2351" s="348">
        <v>5.0</v>
      </c>
      <c r="C2351" s="348">
        <v>2.0</v>
      </c>
      <c r="D2351" s="348">
        <v>3.0</v>
      </c>
      <c r="E2351" s="348"/>
      <c r="F2351" s="348"/>
      <c r="G2351" s="348"/>
      <c r="H2351" s="348">
        <v>13.0</v>
      </c>
      <c r="I2351" s="348"/>
      <c r="J2351" s="348">
        <v>15.0</v>
      </c>
      <c r="K2351" s="348">
        <v>16.0</v>
      </c>
      <c r="L2351" s="348">
        <v>20.0</v>
      </c>
      <c r="M2351" s="348">
        <v>2.0</v>
      </c>
      <c r="N2351" s="348">
        <v>2.0</v>
      </c>
      <c r="O2351" s="348">
        <v>3.0</v>
      </c>
      <c r="P2351" s="348">
        <v>3.0</v>
      </c>
      <c r="Q2351" s="348"/>
      <c r="R2351" s="348">
        <v>2.0</v>
      </c>
      <c r="S2351" s="348"/>
      <c r="T2351" s="348">
        <v>2.0</v>
      </c>
      <c r="U2351" s="348">
        <v>3.0</v>
      </c>
      <c r="V2351" s="348"/>
      <c r="W2351" s="348">
        <v>7.0</v>
      </c>
      <c r="X2351" s="348"/>
      <c r="Y2351" s="348"/>
      <c r="Z2351" s="348"/>
      <c r="AA2351" s="348">
        <v>3.0</v>
      </c>
      <c r="AB2351" s="348">
        <v>4.0</v>
      </c>
      <c r="AC2351" s="348"/>
      <c r="AD2351" s="348"/>
      <c r="AE2351" s="348">
        <v>2.0</v>
      </c>
      <c r="AF2351" s="348">
        <v>5.0</v>
      </c>
      <c r="AG2351" s="344"/>
      <c r="AH2351" s="344"/>
      <c r="AI2351" s="344"/>
      <c r="AJ2351" s="344"/>
      <c r="AK2351" s="344"/>
      <c r="AL2351" s="344"/>
      <c r="AM2351" s="344"/>
      <c r="AN2351" s="344"/>
      <c r="AO2351" s="344"/>
      <c r="AP2351" s="344"/>
    </row>
    <row r="2352">
      <c r="A2352" s="347">
        <f t="shared" si="448"/>
        <v>44131</v>
      </c>
      <c r="B2352" s="348">
        <v>4.0</v>
      </c>
      <c r="C2352" s="348">
        <v>4.0</v>
      </c>
      <c r="D2352" s="348"/>
      <c r="E2352" s="348"/>
      <c r="F2352" s="348"/>
      <c r="G2352" s="348">
        <v>1.0</v>
      </c>
      <c r="H2352" s="348">
        <v>11.0</v>
      </c>
      <c r="I2352" s="348">
        <v>1.0</v>
      </c>
      <c r="J2352" s="348">
        <v>14.0</v>
      </c>
      <c r="K2352" s="348">
        <v>12.0</v>
      </c>
      <c r="L2352" s="348">
        <v>21.0</v>
      </c>
      <c r="M2352" s="348"/>
      <c r="N2352" s="348">
        <v>4.0</v>
      </c>
      <c r="O2352" s="348"/>
      <c r="P2352" s="348">
        <v>3.0</v>
      </c>
      <c r="Q2352" s="348"/>
      <c r="R2352" s="348"/>
      <c r="S2352" s="348"/>
      <c r="T2352" s="348">
        <v>1.0</v>
      </c>
      <c r="U2352" s="348">
        <v>9.0</v>
      </c>
      <c r="V2352" s="348">
        <v>2.0</v>
      </c>
      <c r="W2352" s="348">
        <v>1.0</v>
      </c>
      <c r="X2352" s="348">
        <v>1.0</v>
      </c>
      <c r="Y2352" s="348"/>
      <c r="Z2352" s="348"/>
      <c r="AA2352" s="348">
        <v>4.0</v>
      </c>
      <c r="AB2352" s="348">
        <v>6.0</v>
      </c>
      <c r="AC2352" s="348"/>
      <c r="AD2352" s="348">
        <v>2.0</v>
      </c>
      <c r="AE2352" s="344"/>
      <c r="AF2352" s="344"/>
      <c r="AG2352" s="344"/>
      <c r="AH2352" s="344"/>
      <c r="AI2352" s="344"/>
      <c r="AJ2352" s="344"/>
      <c r="AK2352" s="344"/>
      <c r="AL2352" s="344"/>
      <c r="AM2352" s="344"/>
      <c r="AN2352" s="344"/>
      <c r="AO2352" s="344"/>
      <c r="AP2352" s="344"/>
    </row>
    <row r="2353">
      <c r="A2353" s="347">
        <f t="shared" si="448"/>
        <v>44132</v>
      </c>
      <c r="B2353" s="348">
        <v>6.0</v>
      </c>
      <c r="C2353" s="348">
        <v>2.0</v>
      </c>
      <c r="D2353" s="348">
        <v>1.0</v>
      </c>
      <c r="E2353" s="348"/>
      <c r="F2353" s="348"/>
      <c r="G2353" s="348">
        <v>1.0</v>
      </c>
      <c r="H2353" s="348">
        <v>16.0</v>
      </c>
      <c r="I2353" s="348">
        <v>1.0</v>
      </c>
      <c r="J2353" s="348">
        <v>6.0</v>
      </c>
      <c r="K2353" s="348">
        <v>10.0</v>
      </c>
      <c r="L2353" s="348">
        <v>20.0</v>
      </c>
      <c r="M2353" s="348">
        <v>4.0</v>
      </c>
      <c r="N2353" s="348">
        <v>1.0</v>
      </c>
      <c r="O2353" s="348"/>
      <c r="P2353" s="348">
        <v>2.0</v>
      </c>
      <c r="Q2353" s="348"/>
      <c r="R2353" s="348">
        <v>1.0</v>
      </c>
      <c r="S2353" s="348"/>
      <c r="T2353" s="348"/>
      <c r="U2353" s="348">
        <v>4.0</v>
      </c>
      <c r="V2353" s="348">
        <v>2.0</v>
      </c>
      <c r="W2353" s="348">
        <v>2.0</v>
      </c>
      <c r="X2353" s="348"/>
      <c r="Y2353" s="348">
        <v>2.0</v>
      </c>
      <c r="Z2353" s="348">
        <v>1.0</v>
      </c>
      <c r="AA2353" s="348">
        <v>2.0</v>
      </c>
      <c r="AB2353" s="348">
        <v>6.0</v>
      </c>
      <c r="AC2353" s="348">
        <v>1.0</v>
      </c>
      <c r="AD2353" s="348"/>
      <c r="AE2353" s="348">
        <v>2.0</v>
      </c>
      <c r="AF2353" s="348">
        <v>5.0</v>
      </c>
      <c r="AG2353" s="348">
        <v>2.0</v>
      </c>
      <c r="AH2353" s="344"/>
      <c r="AI2353" s="344"/>
      <c r="AJ2353" s="344"/>
      <c r="AK2353" s="344"/>
      <c r="AL2353" s="344"/>
      <c r="AM2353" s="344"/>
      <c r="AN2353" s="344"/>
      <c r="AO2353" s="344"/>
      <c r="AP2353" s="344"/>
    </row>
    <row r="2354">
      <c r="A2354" s="347">
        <f t="shared" si="448"/>
        <v>44133</v>
      </c>
      <c r="B2354" s="344"/>
      <c r="C2354" s="348">
        <v>2.0</v>
      </c>
      <c r="D2354" s="348">
        <v>2.0</v>
      </c>
      <c r="E2354" s="348"/>
      <c r="F2354" s="348"/>
      <c r="G2354" s="348">
        <v>1.0</v>
      </c>
      <c r="H2354" s="348">
        <v>14.0</v>
      </c>
      <c r="I2354" s="348"/>
      <c r="J2354" s="348"/>
      <c r="K2354" s="348">
        <v>9.0</v>
      </c>
      <c r="L2354" s="348">
        <v>16.0</v>
      </c>
      <c r="M2354" s="348">
        <v>1.0</v>
      </c>
      <c r="N2354" s="348">
        <v>5.0</v>
      </c>
      <c r="O2354" s="348"/>
      <c r="P2354" s="348">
        <v>2.0</v>
      </c>
      <c r="Q2354" s="348"/>
      <c r="R2354" s="348">
        <v>3.0</v>
      </c>
      <c r="S2354" s="348"/>
      <c r="T2354" s="348">
        <v>2.0</v>
      </c>
      <c r="U2354" s="348">
        <v>9.0</v>
      </c>
      <c r="V2354" s="348">
        <v>1.0</v>
      </c>
      <c r="W2354" s="348">
        <v>3.0</v>
      </c>
      <c r="X2354" s="348"/>
      <c r="Y2354" s="348">
        <v>10.0</v>
      </c>
      <c r="Z2354" s="348"/>
      <c r="AA2354" s="348">
        <v>3.0</v>
      </c>
      <c r="AB2354" s="348">
        <v>6.0</v>
      </c>
      <c r="AC2354" s="344"/>
      <c r="AD2354" s="344"/>
      <c r="AE2354" s="344"/>
      <c r="AF2354" s="344"/>
      <c r="AG2354" s="344"/>
      <c r="AH2354" s="344"/>
      <c r="AI2354" s="344"/>
      <c r="AJ2354" s="344"/>
      <c r="AK2354" s="344"/>
      <c r="AL2354" s="344"/>
      <c r="AM2354" s="344"/>
      <c r="AN2354" s="344"/>
      <c r="AO2354" s="344"/>
      <c r="AP2354" s="344"/>
    </row>
    <row r="2355">
      <c r="A2355" s="347">
        <f t="shared" si="448"/>
        <v>44134</v>
      </c>
      <c r="B2355" s="348">
        <v>3.0</v>
      </c>
      <c r="C2355" s="348">
        <v>3.0</v>
      </c>
      <c r="D2355" s="348">
        <v>2.0</v>
      </c>
      <c r="E2355" s="348"/>
      <c r="F2355" s="348"/>
      <c r="G2355" s="348">
        <v>1.0</v>
      </c>
      <c r="H2355" s="348">
        <v>14.0</v>
      </c>
      <c r="I2355" s="348"/>
      <c r="J2355" s="348">
        <v>4.0</v>
      </c>
      <c r="K2355" s="348">
        <v>14.0</v>
      </c>
      <c r="L2355" s="348">
        <v>18.0</v>
      </c>
      <c r="M2355" s="348">
        <v>3.0</v>
      </c>
      <c r="N2355" s="348">
        <v>1.0</v>
      </c>
      <c r="O2355" s="348"/>
      <c r="P2355" s="348">
        <v>1.0</v>
      </c>
      <c r="Q2355" s="348"/>
      <c r="R2355" s="348">
        <v>1.0</v>
      </c>
      <c r="S2355" s="348">
        <v>1.0</v>
      </c>
      <c r="T2355" s="348"/>
      <c r="U2355" s="348">
        <v>5.0</v>
      </c>
      <c r="V2355" s="348"/>
      <c r="W2355" s="348">
        <v>1.0</v>
      </c>
      <c r="X2355" s="348">
        <v>1.0</v>
      </c>
      <c r="Y2355" s="348">
        <v>1.0</v>
      </c>
      <c r="Z2355" s="348"/>
      <c r="AA2355" s="348">
        <v>1.0</v>
      </c>
      <c r="AB2355" s="348">
        <v>6.0</v>
      </c>
      <c r="AC2355" s="344"/>
      <c r="AD2355" s="344"/>
      <c r="AE2355" s="344"/>
      <c r="AF2355" s="344"/>
      <c r="AG2355" s="344"/>
      <c r="AH2355" s="344"/>
      <c r="AI2355" s="344"/>
      <c r="AJ2355" s="344"/>
      <c r="AK2355" s="344"/>
      <c r="AL2355" s="344"/>
      <c r="AM2355" s="344"/>
      <c r="AN2355" s="344"/>
      <c r="AO2355" s="344"/>
      <c r="AP2355" s="344"/>
    </row>
    <row r="2356">
      <c r="A2356" s="347">
        <f t="shared" si="448"/>
        <v>44135</v>
      </c>
      <c r="B2356" s="348">
        <v>1.0</v>
      </c>
      <c r="C2356" s="348">
        <v>2.0</v>
      </c>
      <c r="D2356" s="348">
        <v>3.0</v>
      </c>
      <c r="E2356" s="348"/>
      <c r="F2356" s="348">
        <v>1.0</v>
      </c>
      <c r="G2356" s="348">
        <v>1.0</v>
      </c>
      <c r="H2356" s="348">
        <v>19.0</v>
      </c>
      <c r="I2356" s="348"/>
      <c r="J2356" s="348">
        <v>1.0</v>
      </c>
      <c r="K2356" s="348">
        <v>11.0</v>
      </c>
      <c r="L2356" s="348">
        <v>10.0</v>
      </c>
      <c r="M2356" s="348"/>
      <c r="N2356" s="348">
        <v>10.0</v>
      </c>
      <c r="O2356" s="348"/>
      <c r="P2356" s="348">
        <v>3.0</v>
      </c>
      <c r="Q2356" s="348"/>
      <c r="R2356" s="348"/>
      <c r="S2356" s="348">
        <v>1.0</v>
      </c>
      <c r="T2356" s="348">
        <v>1.0</v>
      </c>
      <c r="U2356" s="348">
        <v>4.0</v>
      </c>
      <c r="V2356" s="348">
        <v>4.0</v>
      </c>
      <c r="W2356" s="348">
        <v>4.0</v>
      </c>
      <c r="X2356" s="348">
        <v>1.0</v>
      </c>
      <c r="Y2356" s="348">
        <v>3.0</v>
      </c>
      <c r="Z2356" s="348"/>
      <c r="AA2356" s="348">
        <v>2.0</v>
      </c>
      <c r="AB2356" s="348">
        <v>5.0</v>
      </c>
      <c r="AC2356" s="344"/>
      <c r="AD2356" s="344"/>
      <c r="AE2356" s="344"/>
      <c r="AF2356" s="344"/>
      <c r="AG2356" s="344"/>
      <c r="AH2356" s="344"/>
      <c r="AI2356" s="344"/>
      <c r="AJ2356" s="344"/>
      <c r="AK2356" s="344"/>
      <c r="AL2356" s="344"/>
      <c r="AM2356" s="344"/>
      <c r="AN2356" s="344"/>
      <c r="AO2356" s="344"/>
      <c r="AP2356" s="344"/>
    </row>
    <row r="2357">
      <c r="A2357" s="347">
        <f t="shared" si="448"/>
        <v>44136</v>
      </c>
      <c r="B2357" s="344"/>
      <c r="C2357" s="348">
        <v>2.0</v>
      </c>
      <c r="D2357" s="348">
        <v>2.0</v>
      </c>
      <c r="E2357" s="348"/>
      <c r="F2357" s="348"/>
      <c r="G2357" s="348"/>
      <c r="H2357" s="348">
        <v>19.0</v>
      </c>
      <c r="I2357" s="348"/>
      <c r="J2357" s="348">
        <v>2.0</v>
      </c>
      <c r="K2357" s="348">
        <v>11.0</v>
      </c>
      <c r="L2357" s="348">
        <v>8.0</v>
      </c>
      <c r="M2357" s="348">
        <v>1.0</v>
      </c>
      <c r="N2357" s="348">
        <v>5.0</v>
      </c>
      <c r="O2357" s="348"/>
      <c r="P2357" s="348">
        <v>2.0</v>
      </c>
      <c r="Q2357" s="348"/>
      <c r="R2357" s="348"/>
      <c r="S2357" s="348"/>
      <c r="T2357" s="348">
        <v>10.0</v>
      </c>
      <c r="U2357" s="348">
        <v>5.0</v>
      </c>
      <c r="V2357" s="348"/>
      <c r="W2357" s="348">
        <v>2.0</v>
      </c>
      <c r="X2357" s="348"/>
      <c r="Y2357" s="348"/>
      <c r="Z2357" s="348"/>
      <c r="AA2357" s="348">
        <v>2.0</v>
      </c>
      <c r="AB2357" s="348">
        <v>2.0</v>
      </c>
      <c r="AC2357" s="348"/>
      <c r="AD2357" s="348"/>
      <c r="AE2357" s="348">
        <v>1.0</v>
      </c>
      <c r="AF2357" s="344"/>
      <c r="AG2357" s="344"/>
      <c r="AH2357" s="344"/>
      <c r="AI2357" s="344"/>
      <c r="AJ2357" s="344"/>
      <c r="AK2357" s="344"/>
      <c r="AL2357" s="344"/>
      <c r="AM2357" s="344"/>
      <c r="AN2357" s="344"/>
      <c r="AO2357" s="344"/>
      <c r="AP2357" s="344"/>
    </row>
    <row r="2358">
      <c r="A2358" s="347">
        <f t="shared" si="448"/>
        <v>44137</v>
      </c>
      <c r="B2358" s="344"/>
      <c r="C2358" s="348">
        <v>2.0</v>
      </c>
      <c r="D2358" s="348">
        <v>4.0</v>
      </c>
      <c r="E2358" s="348"/>
      <c r="F2358" s="348">
        <v>3.0</v>
      </c>
      <c r="G2358" s="348">
        <v>1.0</v>
      </c>
      <c r="H2358" s="348">
        <v>18.0</v>
      </c>
      <c r="I2358" s="348"/>
      <c r="J2358" s="348">
        <v>11.0</v>
      </c>
      <c r="K2358" s="348">
        <v>10.0</v>
      </c>
      <c r="L2358" s="348">
        <v>23.0</v>
      </c>
      <c r="M2358" s="348"/>
      <c r="N2358" s="348">
        <v>2.0</v>
      </c>
      <c r="O2358" s="348">
        <v>2.0</v>
      </c>
      <c r="P2358" s="348"/>
      <c r="Q2358" s="348">
        <v>1.0</v>
      </c>
      <c r="R2358" s="348"/>
      <c r="S2358" s="348">
        <v>1.0</v>
      </c>
      <c r="T2358" s="348">
        <v>5.0</v>
      </c>
      <c r="U2358" s="348">
        <v>5.0</v>
      </c>
      <c r="V2358" s="348">
        <v>1.0</v>
      </c>
      <c r="W2358" s="348">
        <v>6.0</v>
      </c>
      <c r="X2358" s="348">
        <v>1.0</v>
      </c>
      <c r="Y2358" s="348">
        <v>1.0</v>
      </c>
      <c r="Z2358" s="348">
        <v>2.0</v>
      </c>
      <c r="AA2358" s="348"/>
      <c r="AB2358" s="348">
        <v>2.0</v>
      </c>
      <c r="AC2358" s="344"/>
      <c r="AD2358" s="344"/>
      <c r="AE2358" s="344"/>
      <c r="AF2358" s="344"/>
      <c r="AG2358" s="344"/>
      <c r="AH2358" s="344"/>
      <c r="AI2358" s="344"/>
      <c r="AJ2358" s="344"/>
      <c r="AK2358" s="344"/>
      <c r="AL2358" s="344"/>
      <c r="AM2358" s="344"/>
      <c r="AN2358" s="344"/>
      <c r="AO2358" s="344"/>
      <c r="AP2358" s="344"/>
    </row>
    <row r="2359">
      <c r="A2359" s="347">
        <f t="shared" si="448"/>
        <v>44138</v>
      </c>
      <c r="B2359" s="348">
        <v>2.0</v>
      </c>
      <c r="C2359" s="348">
        <v>1.0</v>
      </c>
      <c r="D2359" s="348">
        <v>2.0</v>
      </c>
      <c r="E2359" s="348"/>
      <c r="F2359" s="348">
        <v>2.0</v>
      </c>
      <c r="G2359" s="348">
        <v>1.0</v>
      </c>
      <c r="H2359" s="348">
        <v>10.0</v>
      </c>
      <c r="I2359" s="348">
        <v>1.0</v>
      </c>
      <c r="J2359" s="348">
        <v>5.0</v>
      </c>
      <c r="K2359" s="348">
        <v>23.0</v>
      </c>
      <c r="L2359" s="348">
        <v>19.0</v>
      </c>
      <c r="M2359" s="348">
        <v>1.0</v>
      </c>
      <c r="N2359" s="348">
        <v>4.0</v>
      </c>
      <c r="O2359" s="348">
        <v>1.0</v>
      </c>
      <c r="P2359" s="348">
        <v>1.0</v>
      </c>
      <c r="Q2359" s="348">
        <v>1.0</v>
      </c>
      <c r="R2359" s="348">
        <v>2.0</v>
      </c>
      <c r="S2359" s="348"/>
      <c r="T2359" s="348">
        <v>6.0</v>
      </c>
      <c r="U2359" s="348">
        <v>4.0</v>
      </c>
      <c r="V2359" s="348">
        <v>1.0</v>
      </c>
      <c r="W2359" s="348">
        <v>4.0</v>
      </c>
      <c r="X2359" s="348"/>
      <c r="Y2359" s="348"/>
      <c r="Z2359" s="348">
        <v>2.0</v>
      </c>
      <c r="AA2359" s="348">
        <v>3.0</v>
      </c>
      <c r="AB2359" s="348">
        <v>2.0</v>
      </c>
      <c r="AC2359" s="348"/>
      <c r="AD2359" s="348"/>
      <c r="AE2359" s="348"/>
      <c r="AF2359" s="348"/>
      <c r="AG2359" s="348">
        <v>1.0</v>
      </c>
      <c r="AH2359" s="348">
        <v>2.0</v>
      </c>
      <c r="AI2359" s="348">
        <v>1.0</v>
      </c>
      <c r="AJ2359" s="344"/>
      <c r="AK2359" s="344"/>
      <c r="AL2359" s="344"/>
      <c r="AM2359" s="344"/>
      <c r="AN2359" s="344"/>
      <c r="AO2359" s="344"/>
      <c r="AP2359" s="344"/>
    </row>
    <row r="2360">
      <c r="A2360" s="345">
        <v>44139.0</v>
      </c>
      <c r="B2360" s="348">
        <v>5.0</v>
      </c>
      <c r="C2360" s="348">
        <v>1.0</v>
      </c>
      <c r="D2360" s="348">
        <v>3.0</v>
      </c>
      <c r="E2360" s="348"/>
      <c r="F2360" s="348"/>
      <c r="G2360" s="348">
        <v>2.0</v>
      </c>
      <c r="H2360" s="348">
        <v>15.0</v>
      </c>
      <c r="I2360" s="348"/>
      <c r="J2360" s="348">
        <v>15.0</v>
      </c>
      <c r="K2360" s="348">
        <v>15.0</v>
      </c>
      <c r="L2360" s="348">
        <v>20.0</v>
      </c>
      <c r="M2360" s="348"/>
      <c r="N2360" s="348">
        <v>1.0</v>
      </c>
      <c r="O2360" s="348">
        <v>2.0</v>
      </c>
      <c r="P2360" s="348"/>
      <c r="Q2360" s="348"/>
      <c r="R2360" s="348"/>
      <c r="S2360" s="348">
        <v>2.0</v>
      </c>
      <c r="T2360" s="348">
        <v>5.0</v>
      </c>
      <c r="U2360" s="348">
        <v>5.0</v>
      </c>
      <c r="V2360" s="348">
        <v>2.0</v>
      </c>
      <c r="W2360" s="348">
        <v>6.0</v>
      </c>
      <c r="X2360" s="348">
        <v>2.0</v>
      </c>
      <c r="Y2360" s="348">
        <v>2.0</v>
      </c>
      <c r="Z2360" s="348"/>
      <c r="AA2360" s="348">
        <v>4.0</v>
      </c>
      <c r="AB2360" s="348">
        <v>4.0</v>
      </c>
      <c r="AC2360" s="348"/>
      <c r="AD2360" s="348"/>
      <c r="AE2360" s="348">
        <v>2.0</v>
      </c>
      <c r="AF2360" s="344"/>
      <c r="AG2360" s="344"/>
      <c r="AH2360" s="344"/>
      <c r="AI2360" s="344"/>
      <c r="AJ2360" s="344"/>
      <c r="AK2360" s="344"/>
      <c r="AL2360" s="344"/>
      <c r="AM2360" s="344"/>
      <c r="AN2360" s="344"/>
      <c r="AO2360" s="344"/>
      <c r="AP2360" s="344"/>
    </row>
    <row r="2361">
      <c r="A2361" s="347">
        <f t="shared" ref="A2361:A2362" si="454">A2360+1</f>
        <v>44140</v>
      </c>
      <c r="B2361" s="348">
        <v>2.0</v>
      </c>
      <c r="C2361" s="348">
        <v>3.0</v>
      </c>
      <c r="D2361" s="348"/>
      <c r="E2361" s="348"/>
      <c r="F2361" s="348"/>
      <c r="G2361" s="348">
        <v>2.0</v>
      </c>
      <c r="H2361" s="348">
        <v>15.0</v>
      </c>
      <c r="I2361" s="348"/>
      <c r="J2361" s="348">
        <v>9.0</v>
      </c>
      <c r="K2361" s="348">
        <v>15.0</v>
      </c>
      <c r="L2361" s="348">
        <v>15.0</v>
      </c>
      <c r="M2361" s="348"/>
      <c r="N2361" s="348">
        <v>1.0</v>
      </c>
      <c r="O2361" s="348">
        <v>1.0</v>
      </c>
      <c r="P2361" s="348">
        <v>1.0</v>
      </c>
      <c r="Q2361" s="348"/>
      <c r="R2361" s="348">
        <v>1.0</v>
      </c>
      <c r="S2361" s="348">
        <v>1.0</v>
      </c>
      <c r="T2361" s="348">
        <v>3.0</v>
      </c>
      <c r="U2361" s="348">
        <v>4.0</v>
      </c>
      <c r="V2361" s="348"/>
      <c r="W2361" s="348">
        <v>4.0</v>
      </c>
      <c r="X2361" s="348"/>
      <c r="Y2361" s="348"/>
      <c r="Z2361" s="348">
        <v>1.0</v>
      </c>
      <c r="AA2361" s="348">
        <v>2.0</v>
      </c>
      <c r="AB2361" s="348">
        <v>2.0</v>
      </c>
      <c r="AC2361" s="348"/>
      <c r="AD2361" s="348"/>
      <c r="AE2361" s="348">
        <v>1.0</v>
      </c>
      <c r="AF2361" s="348">
        <v>4.0</v>
      </c>
      <c r="AG2361" s="348"/>
      <c r="AH2361" s="348">
        <v>2.0</v>
      </c>
      <c r="AI2361" s="344"/>
      <c r="AJ2361" s="344"/>
      <c r="AK2361" s="344"/>
      <c r="AL2361" s="344"/>
      <c r="AM2361" s="344"/>
      <c r="AN2361" s="344"/>
      <c r="AO2361" s="344"/>
      <c r="AP2361" s="344"/>
    </row>
    <row r="2362">
      <c r="A2362" s="347">
        <f t="shared" si="454"/>
        <v>44141</v>
      </c>
      <c r="B2362" s="344"/>
      <c r="C2362" s="348">
        <v>3.0</v>
      </c>
      <c r="D2362" s="348">
        <v>7.0</v>
      </c>
      <c r="E2362" s="348"/>
      <c r="F2362" s="348"/>
      <c r="G2362" s="348">
        <v>1.0</v>
      </c>
      <c r="H2362" s="348">
        <v>18.0</v>
      </c>
      <c r="I2362" s="348"/>
      <c r="J2362" s="348"/>
      <c r="K2362" s="348">
        <v>12.0</v>
      </c>
      <c r="L2362" s="348">
        <v>17.0</v>
      </c>
      <c r="M2362" s="348"/>
      <c r="N2362" s="348"/>
      <c r="O2362" s="348">
        <v>3.0</v>
      </c>
      <c r="P2362" s="348">
        <v>2.0</v>
      </c>
      <c r="Q2362" s="348">
        <v>1.0</v>
      </c>
      <c r="R2362" s="348"/>
      <c r="S2362" s="348">
        <v>2.0</v>
      </c>
      <c r="T2362" s="348">
        <v>1.0</v>
      </c>
      <c r="U2362" s="348">
        <v>6.0</v>
      </c>
      <c r="V2362" s="348">
        <v>2.0</v>
      </c>
      <c r="W2362" s="348">
        <v>4.0</v>
      </c>
      <c r="X2362" s="348">
        <v>2.0</v>
      </c>
      <c r="Y2362" s="348"/>
      <c r="Z2362" s="348">
        <v>2.0</v>
      </c>
      <c r="AA2362" s="348">
        <v>3.0</v>
      </c>
      <c r="AB2362" s="348">
        <v>7.0</v>
      </c>
      <c r="AC2362" s="348"/>
      <c r="AD2362" s="348">
        <v>1.0</v>
      </c>
      <c r="AE2362" s="344"/>
      <c r="AF2362" s="344"/>
      <c r="AG2362" s="344"/>
      <c r="AH2362" s="344"/>
      <c r="AI2362" s="344"/>
      <c r="AJ2362" s="344"/>
      <c r="AK2362" s="344"/>
      <c r="AL2362" s="344"/>
      <c r="AM2362" s="344"/>
      <c r="AN2362" s="344"/>
      <c r="AO2362" s="344"/>
      <c r="AP2362" s="344"/>
    </row>
    <row r="2363">
      <c r="A2363" s="362">
        <v>44142.0</v>
      </c>
      <c r="B2363" s="348">
        <v>3.0</v>
      </c>
      <c r="C2363" s="348"/>
      <c r="D2363" s="348">
        <v>2.0</v>
      </c>
      <c r="E2363" s="348"/>
      <c r="F2363" s="348">
        <v>2.0</v>
      </c>
      <c r="G2363" s="348">
        <v>2.0</v>
      </c>
      <c r="H2363" s="348">
        <v>11.0</v>
      </c>
      <c r="I2363" s="348"/>
      <c r="J2363" s="348"/>
      <c r="K2363" s="348">
        <v>28.0</v>
      </c>
      <c r="L2363" s="348">
        <v>14.0</v>
      </c>
      <c r="M2363" s="348"/>
      <c r="N2363" s="348">
        <v>4.0</v>
      </c>
      <c r="O2363" s="348">
        <v>1.0</v>
      </c>
      <c r="P2363" s="348">
        <v>2.0</v>
      </c>
      <c r="Q2363" s="348"/>
      <c r="R2363" s="348">
        <v>7.0</v>
      </c>
      <c r="S2363" s="348"/>
      <c r="T2363" s="348">
        <v>2.0</v>
      </c>
      <c r="U2363" s="348">
        <v>8.0</v>
      </c>
      <c r="V2363" s="348">
        <v>2.0</v>
      </c>
      <c r="W2363" s="348">
        <v>2.0</v>
      </c>
      <c r="X2363" s="348"/>
      <c r="Y2363" s="348"/>
      <c r="Z2363" s="348"/>
      <c r="AA2363" s="348">
        <v>1.0</v>
      </c>
      <c r="AB2363" s="348">
        <v>5.0</v>
      </c>
      <c r="AC2363" s="348"/>
      <c r="AD2363" s="348">
        <v>1.0</v>
      </c>
      <c r="AE2363" s="348"/>
      <c r="AF2363" s="348"/>
      <c r="AG2363" s="348">
        <v>1.0</v>
      </c>
      <c r="AH2363" s="344"/>
      <c r="AI2363" s="344"/>
      <c r="AJ2363" s="344"/>
      <c r="AK2363" s="344"/>
      <c r="AL2363" s="344"/>
      <c r="AM2363" s="344"/>
      <c r="AN2363" s="344"/>
      <c r="AO2363" s="344"/>
      <c r="AP2363" s="344"/>
    </row>
    <row r="2364">
      <c r="A2364" s="347">
        <f t="shared" ref="A2364:A2396" si="455">A2363+1</f>
        <v>44143</v>
      </c>
      <c r="B2364" s="344"/>
      <c r="C2364" s="344"/>
      <c r="D2364" s="348">
        <v>3.0</v>
      </c>
      <c r="E2364" s="348"/>
      <c r="F2364" s="348"/>
      <c r="G2364" s="348">
        <v>1.0</v>
      </c>
      <c r="H2364" s="348">
        <v>8.0</v>
      </c>
      <c r="I2364" s="348"/>
      <c r="J2364" s="348">
        <v>1.0</v>
      </c>
      <c r="K2364" s="348">
        <v>7.0</v>
      </c>
      <c r="L2364" s="348">
        <v>15.0</v>
      </c>
      <c r="M2364" s="348"/>
      <c r="N2364" s="348">
        <v>6.0</v>
      </c>
      <c r="O2364" s="348"/>
      <c r="P2364" s="348">
        <v>2.0</v>
      </c>
      <c r="Q2364" s="348"/>
      <c r="R2364" s="348">
        <v>4.0</v>
      </c>
      <c r="S2364" s="348">
        <v>2.0</v>
      </c>
      <c r="T2364" s="348">
        <v>3.0</v>
      </c>
      <c r="U2364" s="348">
        <v>6.0</v>
      </c>
      <c r="V2364" s="348">
        <v>1.0</v>
      </c>
      <c r="W2364" s="348">
        <v>2.0</v>
      </c>
      <c r="X2364" s="348">
        <v>1.0</v>
      </c>
      <c r="Y2364" s="348"/>
      <c r="Z2364" s="348"/>
      <c r="AA2364" s="348">
        <v>6.0</v>
      </c>
      <c r="AB2364" s="348">
        <v>4.0</v>
      </c>
      <c r="AC2364" s="348"/>
      <c r="AD2364" s="348"/>
      <c r="AE2364" s="348"/>
      <c r="AF2364" s="348">
        <v>2.0</v>
      </c>
      <c r="AG2364" s="344"/>
      <c r="AH2364" s="344"/>
      <c r="AI2364" s="344"/>
      <c r="AJ2364" s="344"/>
      <c r="AK2364" s="344"/>
      <c r="AL2364" s="344"/>
      <c r="AM2364" s="344"/>
      <c r="AN2364" s="344"/>
      <c r="AO2364" s="344"/>
      <c r="AP2364" s="344"/>
    </row>
    <row r="2365">
      <c r="A2365" s="347">
        <f t="shared" si="455"/>
        <v>44144</v>
      </c>
      <c r="B2365" s="344"/>
      <c r="C2365" s="348">
        <v>1.0</v>
      </c>
      <c r="D2365" s="348">
        <v>6.0</v>
      </c>
      <c r="E2365" s="348"/>
      <c r="F2365" s="348"/>
      <c r="G2365" s="348">
        <v>2.0</v>
      </c>
      <c r="H2365" s="348">
        <v>12.0</v>
      </c>
      <c r="I2365" s="348"/>
      <c r="J2365" s="348">
        <v>2.0</v>
      </c>
      <c r="K2365" s="348">
        <v>10.0</v>
      </c>
      <c r="L2365" s="348">
        <v>14.0</v>
      </c>
      <c r="M2365" s="348"/>
      <c r="N2365" s="348">
        <v>3.0</v>
      </c>
      <c r="O2365" s="348">
        <v>1.0</v>
      </c>
      <c r="P2365" s="348">
        <v>1.0</v>
      </c>
      <c r="Q2365" s="348"/>
      <c r="R2365" s="348">
        <v>2.0</v>
      </c>
      <c r="S2365" s="348"/>
      <c r="T2365" s="348">
        <v>3.0</v>
      </c>
      <c r="U2365" s="348">
        <v>2.0</v>
      </c>
      <c r="V2365" s="348">
        <v>1.0</v>
      </c>
      <c r="W2365" s="348">
        <v>2.0</v>
      </c>
      <c r="X2365" s="348"/>
      <c r="Y2365" s="348">
        <v>1.0</v>
      </c>
      <c r="Z2365" s="348">
        <v>1.0</v>
      </c>
      <c r="AA2365" s="348">
        <v>6.0</v>
      </c>
      <c r="AB2365" s="348">
        <v>2.0</v>
      </c>
      <c r="AC2365" s="348"/>
      <c r="AD2365" s="348">
        <v>1.0</v>
      </c>
      <c r="AE2365" s="348">
        <v>2.0</v>
      </c>
      <c r="AF2365" s="344"/>
      <c r="AG2365" s="344"/>
      <c r="AH2365" s="344"/>
      <c r="AI2365" s="344"/>
      <c r="AJ2365" s="344"/>
      <c r="AK2365" s="344"/>
      <c r="AL2365" s="344"/>
      <c r="AM2365" s="344"/>
      <c r="AN2365" s="344"/>
      <c r="AO2365" s="344"/>
      <c r="AP2365" s="344"/>
    </row>
    <row r="2366">
      <c r="A2366" s="347">
        <f t="shared" si="455"/>
        <v>44145</v>
      </c>
      <c r="B2366" s="344"/>
      <c r="C2366" s="344"/>
      <c r="D2366" s="344"/>
      <c r="E2366" s="348">
        <v>1.0</v>
      </c>
      <c r="F2366" s="348"/>
      <c r="G2366" s="348"/>
      <c r="H2366" s="348">
        <v>13.0</v>
      </c>
      <c r="I2366" s="348"/>
      <c r="J2366" s="348">
        <v>5.0</v>
      </c>
      <c r="K2366" s="348">
        <v>15.0</v>
      </c>
      <c r="L2366" s="348">
        <v>20.0</v>
      </c>
      <c r="M2366" s="348"/>
      <c r="N2366" s="348">
        <v>4.0</v>
      </c>
      <c r="O2366" s="348">
        <v>2.0</v>
      </c>
      <c r="P2366" s="348"/>
      <c r="Q2366" s="348"/>
      <c r="R2366" s="348"/>
      <c r="S2366" s="348"/>
      <c r="T2366" s="348">
        <v>1.0</v>
      </c>
      <c r="U2366" s="348">
        <v>4.0</v>
      </c>
      <c r="V2366" s="348">
        <v>2.0</v>
      </c>
      <c r="W2366" s="348">
        <v>3.0</v>
      </c>
      <c r="X2366" s="348"/>
      <c r="Y2366" s="348">
        <v>1.0</v>
      </c>
      <c r="Z2366" s="348">
        <v>1.0</v>
      </c>
      <c r="AA2366" s="344"/>
      <c r="AB2366" s="344"/>
      <c r="AC2366" s="344"/>
      <c r="AD2366" s="344"/>
      <c r="AE2366" s="344"/>
      <c r="AF2366" s="344"/>
      <c r="AG2366" s="344"/>
      <c r="AH2366" s="344"/>
      <c r="AI2366" s="344"/>
      <c r="AJ2366" s="344"/>
      <c r="AK2366" s="344"/>
      <c r="AL2366" s="344"/>
      <c r="AM2366" s="344"/>
      <c r="AN2366" s="344"/>
      <c r="AO2366" s="344"/>
      <c r="AP2366" s="344"/>
    </row>
    <row r="2367">
      <c r="A2367" s="347">
        <f t="shared" si="455"/>
        <v>44146</v>
      </c>
      <c r="B2367" s="344"/>
      <c r="C2367" s="348">
        <v>2.0</v>
      </c>
      <c r="D2367" s="348"/>
      <c r="E2367" s="348"/>
      <c r="F2367" s="348">
        <v>1.0</v>
      </c>
      <c r="G2367" s="348">
        <v>1.0</v>
      </c>
      <c r="H2367" s="348">
        <v>12.0</v>
      </c>
      <c r="I2367" s="348">
        <v>1.0</v>
      </c>
      <c r="J2367" s="348">
        <v>5.0</v>
      </c>
      <c r="K2367" s="348">
        <v>15.0</v>
      </c>
      <c r="L2367" s="348">
        <v>18.0</v>
      </c>
      <c r="M2367" s="348"/>
      <c r="N2367" s="348">
        <v>2.0</v>
      </c>
      <c r="O2367" s="348"/>
      <c r="P2367" s="348">
        <v>2.0</v>
      </c>
      <c r="Q2367" s="348"/>
      <c r="R2367" s="348"/>
      <c r="S2367" s="348"/>
      <c r="T2367" s="348">
        <v>5.0</v>
      </c>
      <c r="U2367" s="348"/>
      <c r="V2367" s="348"/>
      <c r="W2367" s="348">
        <v>1.0</v>
      </c>
      <c r="X2367" s="348"/>
      <c r="Y2367" s="348"/>
      <c r="Z2367" s="348">
        <v>1.0</v>
      </c>
      <c r="AA2367" s="348"/>
      <c r="AB2367" s="348">
        <v>9.0</v>
      </c>
      <c r="AC2367" s="344"/>
      <c r="AD2367" s="344"/>
      <c r="AE2367" s="344"/>
      <c r="AF2367" s="344"/>
      <c r="AG2367" s="344"/>
      <c r="AH2367" s="344"/>
      <c r="AI2367" s="344"/>
      <c r="AJ2367" s="344"/>
      <c r="AK2367" s="344"/>
      <c r="AL2367" s="344"/>
      <c r="AM2367" s="344"/>
      <c r="AN2367" s="344"/>
      <c r="AO2367" s="344"/>
      <c r="AP2367" s="344"/>
    </row>
    <row r="2368">
      <c r="A2368" s="347">
        <f t="shared" si="455"/>
        <v>44147</v>
      </c>
      <c r="B2368" s="344"/>
      <c r="C2368" s="348">
        <v>1.0</v>
      </c>
      <c r="D2368" s="348"/>
      <c r="E2368" s="348">
        <v>2.0</v>
      </c>
      <c r="F2368" s="348">
        <v>2.0</v>
      </c>
      <c r="G2368" s="348">
        <v>2.0</v>
      </c>
      <c r="H2368" s="348">
        <v>10.0</v>
      </c>
      <c r="I2368" s="348">
        <v>2.0</v>
      </c>
      <c r="J2368" s="348">
        <v>21.0</v>
      </c>
      <c r="K2368" s="348">
        <v>12.0</v>
      </c>
      <c r="L2368" s="348">
        <v>19.0</v>
      </c>
      <c r="M2368" s="348"/>
      <c r="N2368" s="348">
        <v>4.0</v>
      </c>
      <c r="O2368" s="348">
        <v>1.0</v>
      </c>
      <c r="P2368" s="348">
        <v>1.0</v>
      </c>
      <c r="Q2368" s="348">
        <v>1.0</v>
      </c>
      <c r="R2368" s="348">
        <v>6.0</v>
      </c>
      <c r="S2368" s="348"/>
      <c r="T2368" s="348">
        <v>4.0</v>
      </c>
      <c r="U2368" s="348">
        <v>2.0</v>
      </c>
      <c r="V2368" s="348"/>
      <c r="W2368" s="348">
        <v>2.0</v>
      </c>
      <c r="X2368" s="348"/>
      <c r="Y2368" s="348"/>
      <c r="Z2368" s="348"/>
      <c r="AA2368" s="348"/>
      <c r="AB2368" s="348">
        <v>3.0</v>
      </c>
      <c r="AC2368" s="348"/>
      <c r="AD2368" s="348"/>
      <c r="AE2368" s="348"/>
      <c r="AF2368" s="348">
        <v>1.0</v>
      </c>
      <c r="AG2368" s="348">
        <v>1.0</v>
      </c>
      <c r="AH2368" s="344"/>
      <c r="AI2368" s="344"/>
      <c r="AJ2368" s="344"/>
      <c r="AK2368" s="344"/>
      <c r="AL2368" s="344"/>
      <c r="AM2368" s="344"/>
      <c r="AN2368" s="344"/>
      <c r="AO2368" s="344"/>
      <c r="AP2368" s="344"/>
    </row>
    <row r="2369">
      <c r="A2369" s="347">
        <f t="shared" si="455"/>
        <v>44148</v>
      </c>
      <c r="B2369" s="344"/>
      <c r="C2369" s="344"/>
      <c r="D2369" s="344"/>
      <c r="E2369" s="344"/>
      <c r="F2369" s="344"/>
      <c r="G2369" s="348">
        <v>2.0</v>
      </c>
      <c r="H2369" s="348">
        <v>16.0</v>
      </c>
      <c r="I2369" s="348">
        <v>1.0</v>
      </c>
      <c r="J2369" s="348">
        <v>7.0</v>
      </c>
      <c r="K2369" s="348">
        <v>32.0</v>
      </c>
      <c r="L2369" s="348">
        <v>12.0</v>
      </c>
      <c r="M2369" s="348"/>
      <c r="N2369" s="348">
        <v>1.0</v>
      </c>
      <c r="O2369" s="348">
        <v>2.0</v>
      </c>
      <c r="P2369" s="348">
        <v>2.0</v>
      </c>
      <c r="Q2369" s="348"/>
      <c r="R2369" s="348">
        <v>1.0</v>
      </c>
      <c r="S2369" s="348"/>
      <c r="T2369" s="348">
        <v>2.0</v>
      </c>
      <c r="U2369" s="348"/>
      <c r="V2369" s="348">
        <v>6.0</v>
      </c>
      <c r="W2369" s="348">
        <v>5.0</v>
      </c>
      <c r="X2369" s="348"/>
      <c r="Y2369" s="348"/>
      <c r="Z2369" s="348">
        <v>3.0</v>
      </c>
      <c r="AA2369" s="348">
        <v>2.0</v>
      </c>
      <c r="AB2369" s="348">
        <v>3.0</v>
      </c>
      <c r="AC2369" s="348">
        <v>1.0</v>
      </c>
      <c r="AD2369" s="348">
        <v>3.0</v>
      </c>
      <c r="AE2369" s="348"/>
      <c r="AF2369" s="348"/>
      <c r="AG2369" s="348"/>
      <c r="AH2369" s="348">
        <v>3.0</v>
      </c>
      <c r="AI2369" s="344"/>
      <c r="AJ2369" s="344"/>
      <c r="AK2369" s="344"/>
      <c r="AL2369" s="344"/>
      <c r="AM2369" s="344"/>
      <c r="AN2369" s="344"/>
      <c r="AO2369" s="344"/>
      <c r="AP2369" s="344"/>
    </row>
    <row r="2370">
      <c r="A2370" s="347">
        <f t="shared" si="455"/>
        <v>44149</v>
      </c>
      <c r="B2370" s="344"/>
      <c r="C2370" s="344"/>
      <c r="D2370" s="344"/>
      <c r="E2370" s="344"/>
      <c r="F2370" s="348">
        <v>1.0</v>
      </c>
      <c r="G2370" s="348">
        <v>1.0</v>
      </c>
      <c r="H2370" s="348">
        <v>12.0</v>
      </c>
      <c r="I2370" s="348">
        <v>2.0</v>
      </c>
      <c r="J2370" s="348">
        <v>2.0</v>
      </c>
      <c r="K2370" s="348">
        <v>40.0</v>
      </c>
      <c r="L2370" s="348">
        <v>25.0</v>
      </c>
      <c r="M2370" s="348"/>
      <c r="N2370" s="348">
        <v>9.0</v>
      </c>
      <c r="O2370" s="348">
        <v>1.0</v>
      </c>
      <c r="P2370" s="348">
        <v>1.0</v>
      </c>
      <c r="Q2370" s="348"/>
      <c r="R2370" s="348"/>
      <c r="S2370" s="348"/>
      <c r="T2370" s="348">
        <v>4.0</v>
      </c>
      <c r="U2370" s="348"/>
      <c r="V2370" s="348">
        <v>3.0</v>
      </c>
      <c r="W2370" s="348">
        <v>1.0</v>
      </c>
      <c r="X2370" s="348">
        <v>2.0</v>
      </c>
      <c r="Y2370" s="348">
        <v>2.0</v>
      </c>
      <c r="Z2370" s="348">
        <v>1.0</v>
      </c>
      <c r="AA2370" s="348"/>
      <c r="AB2370" s="348">
        <v>1.0</v>
      </c>
      <c r="AC2370" s="348"/>
      <c r="AD2370" s="348"/>
      <c r="AE2370" s="348"/>
      <c r="AF2370" s="348">
        <v>1.0</v>
      </c>
      <c r="AG2370" s="348"/>
      <c r="AH2370" s="348"/>
      <c r="AI2370" s="348">
        <v>2.0</v>
      </c>
      <c r="AJ2370" s="344"/>
      <c r="AK2370" s="344"/>
      <c r="AL2370" s="344"/>
      <c r="AM2370" s="344"/>
      <c r="AN2370" s="344"/>
      <c r="AO2370" s="344"/>
      <c r="AP2370" s="344"/>
    </row>
    <row r="2371">
      <c r="A2371" s="347">
        <f t="shared" si="455"/>
        <v>44150</v>
      </c>
      <c r="B2371" s="344"/>
      <c r="C2371" s="344"/>
      <c r="D2371" s="344"/>
      <c r="E2371" s="344"/>
      <c r="F2371" s="348">
        <v>2.0</v>
      </c>
      <c r="G2371" s="348">
        <v>1.0</v>
      </c>
      <c r="H2371" s="348">
        <v>5.0</v>
      </c>
      <c r="I2371" s="348"/>
      <c r="J2371" s="348"/>
      <c r="K2371" s="348">
        <v>21.0</v>
      </c>
      <c r="L2371" s="348">
        <v>15.0</v>
      </c>
      <c r="M2371" s="348"/>
      <c r="N2371" s="348">
        <v>6.0</v>
      </c>
      <c r="O2371" s="348"/>
      <c r="P2371" s="348"/>
      <c r="Q2371" s="348"/>
      <c r="R2371" s="348">
        <v>1.0</v>
      </c>
      <c r="S2371" s="348"/>
      <c r="T2371" s="348">
        <v>1.0</v>
      </c>
      <c r="U2371" s="348">
        <v>4.0</v>
      </c>
      <c r="V2371" s="348"/>
      <c r="W2371" s="348"/>
      <c r="X2371" s="348"/>
      <c r="Y2371" s="348"/>
      <c r="Z2371" s="348"/>
      <c r="AA2371" s="348">
        <v>4.0</v>
      </c>
      <c r="AB2371" s="348">
        <v>3.0</v>
      </c>
      <c r="AC2371" s="344"/>
      <c r="AD2371" s="344"/>
      <c r="AE2371" s="344"/>
      <c r="AF2371" s="344"/>
      <c r="AG2371" s="344"/>
      <c r="AH2371" s="344"/>
      <c r="AI2371" s="344"/>
      <c r="AJ2371" s="344"/>
      <c r="AK2371" s="344"/>
      <c r="AL2371" s="344"/>
      <c r="AM2371" s="344"/>
      <c r="AN2371" s="344"/>
      <c r="AO2371" s="344"/>
      <c r="AP2371" s="344"/>
    </row>
    <row r="2372">
      <c r="A2372" s="347">
        <f t="shared" si="455"/>
        <v>44151</v>
      </c>
      <c r="B2372" s="344"/>
      <c r="C2372" s="344"/>
      <c r="D2372" s="344"/>
      <c r="E2372" s="344"/>
      <c r="F2372" s="344"/>
      <c r="G2372" s="344"/>
      <c r="H2372" s="348">
        <v>7.0</v>
      </c>
      <c r="I2372" s="348"/>
      <c r="J2372" s="348">
        <v>23.0</v>
      </c>
      <c r="K2372" s="348">
        <v>10.0</v>
      </c>
      <c r="L2372" s="348">
        <v>14.0</v>
      </c>
      <c r="M2372" s="348"/>
      <c r="N2372" s="348">
        <v>2.0</v>
      </c>
      <c r="O2372" s="348"/>
      <c r="P2372" s="348">
        <v>1.0</v>
      </c>
      <c r="Q2372" s="348"/>
      <c r="R2372" s="348">
        <v>2.0</v>
      </c>
      <c r="S2372" s="348"/>
      <c r="T2372" s="348">
        <v>3.0</v>
      </c>
      <c r="U2372" s="348">
        <v>3.0</v>
      </c>
      <c r="V2372" s="348">
        <v>2.0</v>
      </c>
      <c r="W2372" s="348">
        <v>4.0</v>
      </c>
      <c r="X2372" s="348">
        <v>1.0</v>
      </c>
      <c r="Y2372" s="348"/>
      <c r="Z2372" s="348">
        <v>2.0</v>
      </c>
      <c r="AA2372" s="348">
        <v>1.0</v>
      </c>
      <c r="AB2372" s="348">
        <v>8.0</v>
      </c>
      <c r="AC2372" s="348"/>
      <c r="AD2372" s="348"/>
      <c r="AE2372" s="348">
        <v>1.0</v>
      </c>
      <c r="AF2372" s="348"/>
      <c r="AG2372" s="348"/>
      <c r="AH2372" s="348"/>
      <c r="AI2372" s="348">
        <v>1.0</v>
      </c>
      <c r="AJ2372" s="344"/>
      <c r="AK2372" s="344"/>
      <c r="AL2372" s="344"/>
      <c r="AM2372" s="344"/>
      <c r="AN2372" s="344"/>
      <c r="AO2372" s="344"/>
      <c r="AP2372" s="344"/>
    </row>
    <row r="2373">
      <c r="A2373" s="347">
        <f t="shared" si="455"/>
        <v>44152</v>
      </c>
      <c r="B2373" s="348">
        <v>1.0</v>
      </c>
      <c r="C2373" s="348"/>
      <c r="D2373" s="348"/>
      <c r="E2373" s="348"/>
      <c r="F2373" s="348">
        <v>1.0</v>
      </c>
      <c r="G2373" s="348">
        <v>1.0</v>
      </c>
      <c r="H2373" s="348">
        <v>4.0</v>
      </c>
      <c r="I2373" s="348">
        <v>2.0</v>
      </c>
      <c r="J2373" s="348">
        <v>23.0</v>
      </c>
      <c r="K2373" s="348">
        <v>41.0</v>
      </c>
      <c r="L2373" s="348">
        <v>5.0</v>
      </c>
      <c r="M2373" s="348"/>
      <c r="N2373" s="348"/>
      <c r="O2373" s="348">
        <v>1.0</v>
      </c>
      <c r="P2373" s="348">
        <v>2.0</v>
      </c>
      <c r="Q2373" s="348"/>
      <c r="R2373" s="348">
        <v>4.0</v>
      </c>
      <c r="S2373" s="348"/>
      <c r="T2373" s="348">
        <v>2.0</v>
      </c>
      <c r="U2373" s="348">
        <v>5.0</v>
      </c>
      <c r="V2373" s="348"/>
      <c r="W2373" s="348">
        <v>1.0</v>
      </c>
      <c r="X2373" s="348"/>
      <c r="Y2373" s="348">
        <v>1.0</v>
      </c>
      <c r="Z2373" s="348">
        <v>1.0</v>
      </c>
      <c r="AA2373" s="348"/>
      <c r="AB2373" s="348">
        <v>2.0</v>
      </c>
      <c r="AC2373" s="344"/>
      <c r="AD2373" s="344"/>
      <c r="AE2373" s="344"/>
      <c r="AF2373" s="344"/>
      <c r="AG2373" s="344"/>
      <c r="AH2373" s="344"/>
      <c r="AI2373" s="344"/>
      <c r="AJ2373" s="344"/>
      <c r="AK2373" s="344"/>
      <c r="AL2373" s="344"/>
      <c r="AM2373" s="344"/>
      <c r="AN2373" s="344"/>
      <c r="AO2373" s="344"/>
      <c r="AP2373" s="344"/>
    </row>
    <row r="2374">
      <c r="A2374" s="347">
        <f t="shared" si="455"/>
        <v>44153</v>
      </c>
      <c r="B2374" s="348">
        <v>23.0</v>
      </c>
      <c r="C2374" s="348">
        <v>1.0</v>
      </c>
      <c r="D2374" s="348"/>
      <c r="E2374" s="348"/>
      <c r="F2374" s="348">
        <v>1.0</v>
      </c>
      <c r="G2374" s="348">
        <v>2.0</v>
      </c>
      <c r="H2374" s="348">
        <v>8.0</v>
      </c>
      <c r="I2374" s="348"/>
      <c r="J2374" s="348">
        <v>4.0</v>
      </c>
      <c r="K2374" s="348">
        <v>18.0</v>
      </c>
      <c r="L2374" s="348">
        <v>27.0</v>
      </c>
      <c r="M2374" s="348"/>
      <c r="N2374" s="348">
        <v>3.0</v>
      </c>
      <c r="O2374" s="348">
        <v>1.0</v>
      </c>
      <c r="P2374" s="348">
        <v>2.0</v>
      </c>
      <c r="Q2374" s="348">
        <v>1.0</v>
      </c>
      <c r="R2374" s="348"/>
      <c r="S2374" s="348">
        <v>1.0</v>
      </c>
      <c r="T2374" s="348">
        <v>3.0</v>
      </c>
      <c r="U2374" s="348">
        <v>7.0</v>
      </c>
      <c r="V2374" s="348">
        <v>1.0</v>
      </c>
      <c r="W2374" s="348">
        <v>2.0</v>
      </c>
      <c r="X2374" s="348"/>
      <c r="Y2374" s="348"/>
      <c r="Z2374" s="348">
        <v>1.0</v>
      </c>
      <c r="AA2374" s="348"/>
      <c r="AB2374" s="348">
        <v>2.0</v>
      </c>
      <c r="AC2374" s="348">
        <v>1.0</v>
      </c>
      <c r="AD2374" s="348"/>
      <c r="AE2374" s="348"/>
      <c r="AF2374" s="348"/>
      <c r="AG2374" s="348">
        <v>1.0</v>
      </c>
      <c r="AH2374" s="344"/>
      <c r="AI2374" s="344"/>
      <c r="AJ2374" s="344"/>
      <c r="AK2374" s="344"/>
      <c r="AL2374" s="344"/>
      <c r="AM2374" s="344"/>
      <c r="AN2374" s="344"/>
      <c r="AO2374" s="344"/>
      <c r="AP2374" s="344"/>
    </row>
    <row r="2375">
      <c r="A2375" s="347">
        <f t="shared" si="455"/>
        <v>44154</v>
      </c>
      <c r="B2375" s="344"/>
      <c r="C2375" s="344"/>
      <c r="D2375" s="344"/>
      <c r="E2375" s="348">
        <v>1.0</v>
      </c>
      <c r="F2375" s="348">
        <v>2.0</v>
      </c>
      <c r="G2375" s="348"/>
      <c r="H2375" s="348">
        <v>14.0</v>
      </c>
      <c r="I2375" s="348">
        <v>1.0</v>
      </c>
      <c r="J2375" s="348">
        <v>9.0</v>
      </c>
      <c r="K2375" s="348">
        <v>8.0</v>
      </c>
      <c r="L2375" s="348">
        <v>16.0</v>
      </c>
      <c r="M2375" s="348"/>
      <c r="N2375" s="348">
        <v>6.0</v>
      </c>
      <c r="O2375" s="348">
        <v>5.0</v>
      </c>
      <c r="P2375" s="348">
        <v>2.0</v>
      </c>
      <c r="Q2375" s="348"/>
      <c r="R2375" s="348"/>
      <c r="S2375" s="348"/>
      <c r="T2375" s="348">
        <v>5.0</v>
      </c>
      <c r="U2375" s="348">
        <v>2.0</v>
      </c>
      <c r="V2375" s="348">
        <v>3.0</v>
      </c>
      <c r="W2375" s="348">
        <v>2.0</v>
      </c>
      <c r="X2375" s="348"/>
      <c r="Y2375" s="348">
        <v>2.0</v>
      </c>
      <c r="Z2375" s="348">
        <v>2.0</v>
      </c>
      <c r="AA2375" s="348">
        <v>5.0</v>
      </c>
      <c r="AB2375" s="348">
        <v>2.0</v>
      </c>
      <c r="AC2375" s="348">
        <v>2.0</v>
      </c>
      <c r="AD2375" s="348">
        <v>4.0</v>
      </c>
      <c r="AE2375" s="348">
        <v>4.0</v>
      </c>
      <c r="AF2375" s="344"/>
      <c r="AG2375" s="344"/>
      <c r="AH2375" s="344"/>
      <c r="AI2375" s="344"/>
      <c r="AJ2375" s="344"/>
      <c r="AK2375" s="344"/>
      <c r="AL2375" s="344"/>
      <c r="AM2375" s="344"/>
      <c r="AN2375" s="344"/>
      <c r="AO2375" s="344"/>
      <c r="AP2375" s="344"/>
    </row>
    <row r="2376">
      <c r="A2376" s="347">
        <f t="shared" si="455"/>
        <v>44155</v>
      </c>
      <c r="B2376" s="344"/>
      <c r="C2376" s="349">
        <v>2.0</v>
      </c>
      <c r="D2376" s="349">
        <v>4.0</v>
      </c>
      <c r="E2376" s="349"/>
      <c r="F2376" s="349"/>
      <c r="G2376" s="349">
        <v>2.0</v>
      </c>
      <c r="H2376" s="349">
        <v>15.0</v>
      </c>
      <c r="I2376" s="349"/>
      <c r="J2376" s="349">
        <v>2.0</v>
      </c>
      <c r="K2376" s="349">
        <v>7.0</v>
      </c>
      <c r="L2376" s="349">
        <v>25.0</v>
      </c>
      <c r="M2376" s="349"/>
      <c r="N2376" s="349"/>
      <c r="O2376" s="349">
        <v>1.0</v>
      </c>
      <c r="P2376" s="349">
        <v>1.0</v>
      </c>
      <c r="Q2376" s="349"/>
      <c r="R2376" s="349"/>
      <c r="S2376" s="349">
        <v>4.0</v>
      </c>
      <c r="T2376" s="349">
        <v>2.0</v>
      </c>
      <c r="U2376" s="349">
        <v>3.0</v>
      </c>
      <c r="V2376" s="349"/>
      <c r="W2376" s="349">
        <v>1.0</v>
      </c>
      <c r="X2376" s="349">
        <v>2.0</v>
      </c>
      <c r="Y2376" s="349"/>
      <c r="Z2376" s="349"/>
      <c r="AA2376" s="349"/>
      <c r="AB2376" s="349">
        <v>5.0</v>
      </c>
      <c r="AC2376" s="349"/>
      <c r="AD2376" s="349"/>
      <c r="AE2376" s="349"/>
      <c r="AF2376" s="349"/>
      <c r="AG2376" s="349">
        <v>2.0</v>
      </c>
      <c r="AH2376" s="344"/>
      <c r="AI2376" s="344"/>
      <c r="AJ2376" s="344"/>
      <c r="AK2376" s="344"/>
      <c r="AL2376" s="344"/>
      <c r="AM2376" s="344"/>
      <c r="AN2376" s="344"/>
      <c r="AO2376" s="344"/>
      <c r="AP2376" s="344"/>
    </row>
    <row r="2377">
      <c r="A2377" s="347">
        <f t="shared" si="455"/>
        <v>44156</v>
      </c>
      <c r="B2377" s="344"/>
      <c r="C2377" s="344"/>
      <c r="D2377" s="348">
        <v>3.0</v>
      </c>
      <c r="E2377" s="349"/>
      <c r="F2377" s="349"/>
      <c r="G2377" s="349">
        <v>2.0</v>
      </c>
      <c r="H2377" s="349">
        <v>15.0</v>
      </c>
      <c r="I2377" s="348">
        <v>1.0</v>
      </c>
      <c r="J2377" s="348"/>
      <c r="K2377" s="348">
        <v>15.0</v>
      </c>
      <c r="L2377" s="348">
        <v>16.0</v>
      </c>
      <c r="M2377" s="349"/>
      <c r="N2377" s="348">
        <v>6.0</v>
      </c>
      <c r="O2377" s="349">
        <v>1.0</v>
      </c>
      <c r="P2377" s="349">
        <v>1.0</v>
      </c>
      <c r="Q2377" s="348">
        <v>1.0</v>
      </c>
      <c r="R2377" s="349"/>
      <c r="S2377" s="348"/>
      <c r="T2377" s="348">
        <v>1.0</v>
      </c>
      <c r="U2377" s="348">
        <v>9.0</v>
      </c>
      <c r="V2377" s="349"/>
      <c r="W2377" s="348">
        <v>3.0</v>
      </c>
      <c r="X2377" s="348">
        <v>1.0</v>
      </c>
      <c r="Y2377" s="348">
        <v>5.0</v>
      </c>
      <c r="Z2377" s="348">
        <v>4.0</v>
      </c>
      <c r="AA2377" s="349"/>
      <c r="AB2377" s="349">
        <v>5.0</v>
      </c>
      <c r="AC2377" s="349"/>
      <c r="AD2377" s="348">
        <v>3.0</v>
      </c>
      <c r="AE2377" s="348">
        <v>3.0</v>
      </c>
      <c r="AF2377" s="349"/>
      <c r="AG2377" s="348">
        <v>1.0</v>
      </c>
      <c r="AH2377" s="344"/>
      <c r="AI2377" s="344"/>
      <c r="AJ2377" s="344"/>
      <c r="AK2377" s="344"/>
      <c r="AL2377" s="344"/>
      <c r="AM2377" s="344"/>
      <c r="AN2377" s="344"/>
      <c r="AO2377" s="344"/>
      <c r="AP2377" s="344"/>
    </row>
    <row r="2378">
      <c r="A2378" s="347">
        <f t="shared" si="455"/>
        <v>44157</v>
      </c>
      <c r="B2378" s="344"/>
      <c r="C2378" s="348">
        <v>1.0</v>
      </c>
      <c r="D2378" s="348"/>
      <c r="E2378" s="349"/>
      <c r="F2378" s="348">
        <v>1.0</v>
      </c>
      <c r="G2378" s="348">
        <v>4.0</v>
      </c>
      <c r="H2378" s="348">
        <v>16.0</v>
      </c>
      <c r="I2378" s="348">
        <v>1.0</v>
      </c>
      <c r="J2378" s="348">
        <v>1.0</v>
      </c>
      <c r="K2378" s="348">
        <v>20.0</v>
      </c>
      <c r="L2378" s="348">
        <v>24.0</v>
      </c>
      <c r="M2378" s="349"/>
      <c r="N2378" s="348">
        <v>2.0</v>
      </c>
      <c r="O2378" s="348">
        <v>3.0</v>
      </c>
      <c r="P2378" s="348">
        <v>3.0</v>
      </c>
      <c r="Q2378" s="348">
        <v>2.0</v>
      </c>
      <c r="R2378" s="348">
        <v>5.0</v>
      </c>
      <c r="S2378" s="348"/>
      <c r="T2378" s="348">
        <v>1.0</v>
      </c>
      <c r="U2378" s="348">
        <v>7.0</v>
      </c>
      <c r="V2378" s="348">
        <v>2.0</v>
      </c>
      <c r="W2378" s="348">
        <v>3.0</v>
      </c>
      <c r="X2378" s="348">
        <v>1.0</v>
      </c>
      <c r="Y2378" s="348">
        <v>4.0</v>
      </c>
      <c r="Z2378" s="348">
        <v>1.0</v>
      </c>
      <c r="AA2378" s="349"/>
      <c r="AB2378" s="349">
        <v>5.0</v>
      </c>
      <c r="AC2378" s="349"/>
      <c r="AD2378" s="348"/>
      <c r="AE2378" s="348">
        <v>1.0</v>
      </c>
      <c r="AF2378" s="349"/>
      <c r="AG2378" s="348"/>
      <c r="AH2378" s="348">
        <v>2.0</v>
      </c>
      <c r="AI2378" s="344"/>
      <c r="AJ2378" s="344"/>
      <c r="AK2378" s="344"/>
      <c r="AL2378" s="344"/>
      <c r="AM2378" s="344"/>
      <c r="AN2378" s="344"/>
      <c r="AO2378" s="344"/>
      <c r="AP2378" s="344"/>
    </row>
    <row r="2379">
      <c r="A2379" s="347">
        <f t="shared" si="455"/>
        <v>44158</v>
      </c>
      <c r="B2379" s="344"/>
      <c r="C2379" s="348">
        <v>3.0</v>
      </c>
      <c r="D2379" s="348">
        <v>2.0</v>
      </c>
      <c r="E2379" s="348">
        <v>1.0</v>
      </c>
      <c r="F2379" s="348">
        <v>4.0</v>
      </c>
      <c r="G2379" s="348">
        <v>4.0</v>
      </c>
      <c r="H2379" s="348">
        <v>17.0</v>
      </c>
      <c r="I2379" s="348"/>
      <c r="J2379" s="348">
        <v>2.0</v>
      </c>
      <c r="K2379" s="348">
        <v>10.0</v>
      </c>
      <c r="L2379" s="348">
        <v>35.0</v>
      </c>
      <c r="M2379" s="349"/>
      <c r="N2379" s="348">
        <v>9.0</v>
      </c>
      <c r="O2379" s="348">
        <v>3.0</v>
      </c>
      <c r="P2379" s="348">
        <v>2.0</v>
      </c>
      <c r="Q2379" s="348">
        <v>1.0</v>
      </c>
      <c r="R2379" s="348">
        <v>2.0</v>
      </c>
      <c r="S2379" s="348">
        <v>1.0</v>
      </c>
      <c r="T2379" s="348">
        <v>2.0</v>
      </c>
      <c r="U2379" s="348">
        <v>1.0</v>
      </c>
      <c r="V2379" s="348">
        <v>1.0</v>
      </c>
      <c r="W2379" s="348">
        <v>1.0</v>
      </c>
      <c r="X2379" s="348">
        <v>1.0</v>
      </c>
      <c r="Y2379" s="348">
        <v>2.0</v>
      </c>
      <c r="Z2379" s="348">
        <v>3.0</v>
      </c>
      <c r="AA2379" s="348">
        <v>7.0</v>
      </c>
      <c r="AB2379" s="348">
        <v>2.0</v>
      </c>
      <c r="AC2379" s="348">
        <v>1.0</v>
      </c>
      <c r="AD2379" s="348"/>
      <c r="AE2379" s="348">
        <v>1.0</v>
      </c>
      <c r="AF2379" s="344"/>
      <c r="AG2379" s="344"/>
      <c r="AH2379" s="344"/>
      <c r="AI2379" s="344"/>
      <c r="AJ2379" s="344"/>
      <c r="AK2379" s="344"/>
      <c r="AL2379" s="344"/>
      <c r="AM2379" s="344"/>
      <c r="AN2379" s="344"/>
      <c r="AO2379" s="344"/>
      <c r="AP2379" s="344"/>
    </row>
    <row r="2380">
      <c r="A2380" s="347">
        <f t="shared" si="455"/>
        <v>44159</v>
      </c>
      <c r="B2380" s="344"/>
      <c r="C2380" s="348">
        <v>1.0</v>
      </c>
      <c r="D2380" s="348">
        <v>7.0</v>
      </c>
      <c r="E2380" s="348"/>
      <c r="F2380" s="348"/>
      <c r="G2380" s="348">
        <v>6.0</v>
      </c>
      <c r="H2380" s="348">
        <v>19.0</v>
      </c>
      <c r="I2380" s="348">
        <v>1.0</v>
      </c>
      <c r="J2380" s="348">
        <v>4.0</v>
      </c>
      <c r="K2380" s="348">
        <v>13.0</v>
      </c>
      <c r="L2380" s="348">
        <v>31.0</v>
      </c>
      <c r="M2380" s="349"/>
      <c r="N2380" s="348">
        <v>5.0</v>
      </c>
      <c r="O2380" s="348"/>
      <c r="P2380" s="348">
        <v>2.0</v>
      </c>
      <c r="Q2380" s="348"/>
      <c r="R2380" s="348">
        <v>2.0</v>
      </c>
      <c r="S2380" s="348"/>
      <c r="T2380" s="348">
        <v>4.0</v>
      </c>
      <c r="U2380" s="348"/>
      <c r="V2380" s="348">
        <v>3.0</v>
      </c>
      <c r="W2380" s="348">
        <v>2.0</v>
      </c>
      <c r="X2380" s="348"/>
      <c r="Y2380" s="348"/>
      <c r="Z2380" s="348"/>
      <c r="AA2380" s="348">
        <v>4.0</v>
      </c>
      <c r="AB2380" s="348">
        <v>3.0</v>
      </c>
      <c r="AC2380" s="348">
        <v>1.0</v>
      </c>
      <c r="AD2380" s="348"/>
      <c r="AE2380" s="348">
        <v>1.0</v>
      </c>
      <c r="AF2380" s="344"/>
      <c r="AG2380" s="344"/>
      <c r="AH2380" s="344"/>
      <c r="AI2380" s="344"/>
      <c r="AJ2380" s="344"/>
      <c r="AK2380" s="344"/>
      <c r="AL2380" s="344"/>
      <c r="AM2380" s="344"/>
      <c r="AN2380" s="344"/>
      <c r="AO2380" s="344"/>
      <c r="AP2380" s="344"/>
    </row>
    <row r="2381">
      <c r="A2381" s="347">
        <f t="shared" si="455"/>
        <v>44160</v>
      </c>
      <c r="B2381" s="348">
        <v>5.0</v>
      </c>
      <c r="C2381" s="348">
        <v>3.0</v>
      </c>
      <c r="D2381" s="348">
        <v>2.0</v>
      </c>
      <c r="E2381" s="348"/>
      <c r="F2381" s="348">
        <v>1.0</v>
      </c>
      <c r="G2381" s="348">
        <v>3.0</v>
      </c>
      <c r="H2381" s="348">
        <v>17.0</v>
      </c>
      <c r="I2381" s="348"/>
      <c r="J2381" s="348">
        <v>6.0</v>
      </c>
      <c r="K2381" s="348">
        <v>9.0</v>
      </c>
      <c r="L2381" s="348">
        <v>34.0</v>
      </c>
      <c r="M2381" s="349"/>
      <c r="N2381" s="348">
        <v>2.0</v>
      </c>
      <c r="O2381" s="348"/>
      <c r="P2381" s="348">
        <v>2.0</v>
      </c>
      <c r="Q2381" s="348"/>
      <c r="R2381" s="348"/>
      <c r="S2381" s="348">
        <v>2.0</v>
      </c>
      <c r="T2381" s="348"/>
      <c r="U2381" s="348">
        <v>8.0</v>
      </c>
      <c r="V2381" s="348"/>
      <c r="W2381" s="348">
        <v>3.0</v>
      </c>
      <c r="X2381" s="348">
        <v>1.0</v>
      </c>
      <c r="Y2381" s="348">
        <v>2.0</v>
      </c>
      <c r="Z2381" s="348">
        <v>4.0</v>
      </c>
      <c r="AA2381" s="348">
        <v>4.0</v>
      </c>
      <c r="AB2381" s="348">
        <v>5.0</v>
      </c>
      <c r="AC2381" s="348"/>
      <c r="AD2381" s="348"/>
      <c r="AE2381" s="348"/>
      <c r="AF2381" s="349"/>
      <c r="AG2381" s="348"/>
      <c r="AH2381" s="348">
        <v>1.0</v>
      </c>
      <c r="AI2381" s="344"/>
      <c r="AJ2381" s="344"/>
      <c r="AK2381" s="344"/>
      <c r="AL2381" s="344"/>
      <c r="AM2381" s="344"/>
      <c r="AN2381" s="344"/>
      <c r="AO2381" s="344"/>
      <c r="AP2381" s="344"/>
    </row>
    <row r="2382">
      <c r="A2382" s="347">
        <f t="shared" si="455"/>
        <v>44161</v>
      </c>
      <c r="B2382" s="348">
        <v>6.0</v>
      </c>
      <c r="C2382" s="348">
        <v>5.0</v>
      </c>
      <c r="D2382" s="348">
        <v>2.0</v>
      </c>
      <c r="E2382" s="348"/>
      <c r="F2382" s="348">
        <v>1.0</v>
      </c>
      <c r="G2382" s="348">
        <v>1.0</v>
      </c>
      <c r="H2382" s="348">
        <v>14.0</v>
      </c>
      <c r="I2382" s="348"/>
      <c r="J2382" s="348">
        <v>4.0</v>
      </c>
      <c r="K2382" s="348">
        <v>35.0</v>
      </c>
      <c r="L2382" s="348">
        <v>26.0</v>
      </c>
      <c r="M2382" s="349"/>
      <c r="N2382" s="348">
        <v>8.0</v>
      </c>
      <c r="O2382" s="348">
        <v>2.0</v>
      </c>
      <c r="P2382" s="348">
        <v>2.0</v>
      </c>
      <c r="Q2382" s="348">
        <v>1.0</v>
      </c>
      <c r="R2382" s="348"/>
      <c r="S2382" s="348"/>
      <c r="T2382" s="348">
        <v>3.0</v>
      </c>
      <c r="U2382" s="348">
        <v>3.0</v>
      </c>
      <c r="V2382" s="348">
        <v>2.0</v>
      </c>
      <c r="W2382" s="348"/>
      <c r="X2382" s="348"/>
      <c r="Y2382" s="348"/>
      <c r="Z2382" s="348">
        <v>2.0</v>
      </c>
      <c r="AA2382" s="348">
        <v>5.0</v>
      </c>
      <c r="AB2382" s="348">
        <v>4.0</v>
      </c>
      <c r="AC2382" s="348"/>
      <c r="AD2382" s="348"/>
      <c r="AE2382" s="348"/>
      <c r="AF2382" s="349"/>
      <c r="AG2382" s="348">
        <v>1.0</v>
      </c>
      <c r="AH2382" s="344"/>
      <c r="AI2382" s="344"/>
      <c r="AJ2382" s="344"/>
      <c r="AK2382" s="344"/>
      <c r="AL2382" s="344"/>
      <c r="AM2382" s="344"/>
      <c r="AN2382" s="344"/>
      <c r="AO2382" s="344"/>
      <c r="AP2382" s="344"/>
    </row>
    <row r="2383">
      <c r="A2383" s="347">
        <f t="shared" si="455"/>
        <v>44162</v>
      </c>
      <c r="B2383" s="348">
        <v>1.0</v>
      </c>
      <c r="C2383" s="348">
        <v>3.0</v>
      </c>
      <c r="D2383" s="348">
        <v>4.0</v>
      </c>
      <c r="E2383" s="348"/>
      <c r="F2383" s="348">
        <v>1.0</v>
      </c>
      <c r="G2383" s="348">
        <v>3.0</v>
      </c>
      <c r="H2383" s="348">
        <v>15.0</v>
      </c>
      <c r="I2383" s="348">
        <v>1.0</v>
      </c>
      <c r="J2383" s="348">
        <v>5.0</v>
      </c>
      <c r="K2383" s="348">
        <v>51.0</v>
      </c>
      <c r="L2383" s="348">
        <v>39.0</v>
      </c>
      <c r="M2383" s="349"/>
      <c r="N2383" s="348">
        <v>6.0</v>
      </c>
      <c r="O2383" s="348">
        <v>4.0</v>
      </c>
      <c r="P2383" s="348">
        <v>1.0</v>
      </c>
      <c r="Q2383" s="348">
        <v>1.0</v>
      </c>
      <c r="R2383" s="348"/>
      <c r="S2383" s="348">
        <v>1.0</v>
      </c>
      <c r="T2383" s="348">
        <v>3.0</v>
      </c>
      <c r="U2383" s="348">
        <v>3.0</v>
      </c>
      <c r="V2383" s="348"/>
      <c r="W2383" s="348">
        <v>4.0</v>
      </c>
      <c r="X2383" s="348">
        <v>5.0</v>
      </c>
      <c r="Y2383" s="348">
        <v>1.0</v>
      </c>
      <c r="Z2383" s="348">
        <v>2.0</v>
      </c>
      <c r="AA2383" s="348">
        <v>7.0</v>
      </c>
      <c r="AB2383" s="348">
        <v>8.0</v>
      </c>
      <c r="AC2383" s="344"/>
      <c r="AD2383" s="344"/>
      <c r="AE2383" s="344"/>
      <c r="AF2383" s="344"/>
      <c r="AG2383" s="344"/>
      <c r="AH2383" s="344"/>
      <c r="AI2383" s="344"/>
      <c r="AJ2383" s="344"/>
      <c r="AK2383" s="344"/>
      <c r="AL2383" s="344"/>
      <c r="AM2383" s="344"/>
      <c r="AN2383" s="344"/>
      <c r="AO2383" s="344"/>
      <c r="AP2383" s="344"/>
    </row>
    <row r="2384">
      <c r="A2384" s="347">
        <f t="shared" si="455"/>
        <v>44163</v>
      </c>
      <c r="B2384" s="348">
        <v>1.0</v>
      </c>
      <c r="C2384" s="348">
        <v>1.0</v>
      </c>
      <c r="D2384" s="348">
        <v>2.0</v>
      </c>
      <c r="E2384" s="348">
        <v>1.0</v>
      </c>
      <c r="F2384" s="348">
        <v>3.0</v>
      </c>
      <c r="G2384" s="348">
        <v>4.0</v>
      </c>
      <c r="H2384" s="348">
        <v>15.0</v>
      </c>
      <c r="I2384" s="348"/>
      <c r="J2384" s="348">
        <v>5.0</v>
      </c>
      <c r="K2384" s="348">
        <v>19.0</v>
      </c>
      <c r="L2384" s="348">
        <v>32.0</v>
      </c>
      <c r="M2384" s="349"/>
      <c r="N2384" s="348">
        <v>3.0</v>
      </c>
      <c r="O2384" s="348">
        <v>2.0</v>
      </c>
      <c r="P2384" s="348">
        <v>1.0</v>
      </c>
      <c r="Q2384" s="348"/>
      <c r="R2384" s="348">
        <v>4.0</v>
      </c>
      <c r="S2384" s="348">
        <v>1.0</v>
      </c>
      <c r="T2384" s="348">
        <v>3.0</v>
      </c>
      <c r="U2384" s="348">
        <v>5.0</v>
      </c>
      <c r="V2384" s="348"/>
      <c r="W2384" s="348">
        <v>5.0</v>
      </c>
      <c r="X2384" s="348">
        <v>1.0</v>
      </c>
      <c r="Y2384" s="348"/>
      <c r="Z2384" s="348">
        <v>1.0</v>
      </c>
      <c r="AA2384" s="348">
        <v>3.0</v>
      </c>
      <c r="AB2384" s="348">
        <v>9.0</v>
      </c>
      <c r="AC2384" s="348"/>
      <c r="AD2384" s="348">
        <v>1.0</v>
      </c>
      <c r="AE2384" s="348">
        <v>2.0</v>
      </c>
      <c r="AF2384" s="349"/>
      <c r="AG2384" s="348"/>
      <c r="AH2384" s="348"/>
      <c r="AI2384" s="348">
        <v>1.0</v>
      </c>
      <c r="AJ2384" s="344"/>
      <c r="AK2384" s="344"/>
      <c r="AL2384" s="344"/>
      <c r="AM2384" s="344"/>
      <c r="AN2384" s="344"/>
      <c r="AO2384" s="344"/>
      <c r="AP2384" s="344"/>
    </row>
    <row r="2385">
      <c r="A2385" s="347">
        <f t="shared" si="455"/>
        <v>44164</v>
      </c>
      <c r="B2385" s="348">
        <v>4.0</v>
      </c>
      <c r="C2385" s="348">
        <v>1.0</v>
      </c>
      <c r="D2385" s="348">
        <v>5.0</v>
      </c>
      <c r="E2385" s="348"/>
      <c r="F2385" s="348"/>
      <c r="G2385" s="348">
        <v>1.0</v>
      </c>
      <c r="H2385" s="348">
        <v>19.0</v>
      </c>
      <c r="I2385" s="348"/>
      <c r="J2385" s="348">
        <v>6.0</v>
      </c>
      <c r="K2385" s="348">
        <v>73.0</v>
      </c>
      <c r="L2385" s="348">
        <v>29.0</v>
      </c>
      <c r="M2385" s="349"/>
      <c r="N2385" s="348">
        <v>1.0</v>
      </c>
      <c r="O2385" s="348">
        <v>2.0</v>
      </c>
      <c r="P2385" s="348">
        <v>2.0</v>
      </c>
      <c r="Q2385" s="348"/>
      <c r="R2385" s="348"/>
      <c r="S2385" s="348">
        <v>1.0</v>
      </c>
      <c r="T2385" s="348">
        <v>1.0</v>
      </c>
      <c r="U2385" s="348">
        <v>1.0</v>
      </c>
      <c r="V2385" s="348">
        <v>3.0</v>
      </c>
      <c r="W2385" s="348">
        <v>3.0</v>
      </c>
      <c r="X2385" s="348">
        <v>3.0</v>
      </c>
      <c r="Y2385" s="348">
        <v>1.0</v>
      </c>
      <c r="Z2385" s="348">
        <v>1.0</v>
      </c>
      <c r="AA2385" s="348">
        <v>3.0</v>
      </c>
      <c r="AB2385" s="348">
        <v>6.0</v>
      </c>
      <c r="AC2385" s="348"/>
      <c r="AD2385" s="348"/>
      <c r="AE2385" s="348">
        <v>2.0</v>
      </c>
      <c r="AF2385" s="349"/>
      <c r="AG2385" s="348"/>
      <c r="AH2385" s="348"/>
      <c r="AI2385" s="348">
        <v>1.0</v>
      </c>
      <c r="AJ2385" s="344"/>
      <c r="AK2385" s="344"/>
      <c r="AL2385" s="344"/>
      <c r="AM2385" s="344"/>
      <c r="AN2385" s="344"/>
      <c r="AO2385" s="344"/>
      <c r="AP2385" s="344"/>
    </row>
    <row r="2386">
      <c r="A2386" s="347">
        <f t="shared" si="455"/>
        <v>44165</v>
      </c>
      <c r="B2386" s="344"/>
      <c r="C2386" s="348">
        <v>4.0</v>
      </c>
      <c r="D2386" s="348">
        <v>5.0</v>
      </c>
      <c r="E2386" s="348"/>
      <c r="F2386" s="348"/>
      <c r="G2386" s="348"/>
      <c r="H2386" s="348">
        <v>19.0</v>
      </c>
      <c r="I2386" s="348"/>
      <c r="J2386" s="348">
        <v>11.0</v>
      </c>
      <c r="K2386" s="348">
        <v>23.0</v>
      </c>
      <c r="L2386" s="348">
        <v>32.0</v>
      </c>
      <c r="M2386" s="349"/>
      <c r="N2386" s="348">
        <v>5.0</v>
      </c>
      <c r="O2386" s="348"/>
      <c r="P2386" s="348">
        <v>2.0</v>
      </c>
      <c r="Q2386" s="348"/>
      <c r="R2386" s="348"/>
      <c r="S2386" s="348">
        <v>2.0</v>
      </c>
      <c r="T2386" s="348">
        <v>6.0</v>
      </c>
      <c r="U2386" s="348">
        <v>2.0</v>
      </c>
      <c r="V2386" s="348">
        <v>3.0</v>
      </c>
      <c r="W2386" s="348">
        <v>3.0</v>
      </c>
      <c r="X2386" s="348">
        <v>1.0</v>
      </c>
      <c r="Y2386" s="348">
        <v>2.0</v>
      </c>
      <c r="Z2386" s="348"/>
      <c r="AA2386" s="348">
        <v>3.0</v>
      </c>
      <c r="AB2386" s="348">
        <v>6.0</v>
      </c>
      <c r="AC2386" s="348"/>
      <c r="AD2386" s="348"/>
      <c r="AE2386" s="348">
        <v>1.0</v>
      </c>
      <c r="AF2386" s="344"/>
      <c r="AG2386" s="344"/>
      <c r="AH2386" s="344"/>
      <c r="AI2386" s="344"/>
      <c r="AJ2386" s="344"/>
      <c r="AK2386" s="344"/>
      <c r="AL2386" s="344"/>
      <c r="AM2386" s="344"/>
      <c r="AN2386" s="344"/>
      <c r="AO2386" s="344"/>
      <c r="AP2386" s="344"/>
    </row>
    <row r="2387">
      <c r="A2387" s="347">
        <f t="shared" si="455"/>
        <v>44166</v>
      </c>
      <c r="B2387" s="348">
        <v>6.0</v>
      </c>
      <c r="C2387" s="348">
        <v>3.0</v>
      </c>
      <c r="D2387" s="348">
        <v>5.0</v>
      </c>
      <c r="E2387" s="348">
        <v>1.0</v>
      </c>
      <c r="F2387" s="348">
        <v>1.0</v>
      </c>
      <c r="G2387" s="348">
        <v>1.0</v>
      </c>
      <c r="H2387" s="348">
        <v>23.0</v>
      </c>
      <c r="I2387" s="348"/>
      <c r="J2387" s="348">
        <v>13.0</v>
      </c>
      <c r="K2387" s="348">
        <v>7.0</v>
      </c>
      <c r="L2387" s="348">
        <v>31.0</v>
      </c>
      <c r="M2387" s="348"/>
      <c r="N2387" s="348">
        <v>1.0</v>
      </c>
      <c r="O2387" s="348">
        <v>4.0</v>
      </c>
      <c r="P2387" s="348">
        <v>3.0</v>
      </c>
      <c r="Q2387" s="348"/>
      <c r="R2387" s="348">
        <v>1.0</v>
      </c>
      <c r="S2387" s="348">
        <v>1.0</v>
      </c>
      <c r="T2387" s="348">
        <v>6.0</v>
      </c>
      <c r="U2387" s="348">
        <v>9.0</v>
      </c>
      <c r="V2387" s="348"/>
      <c r="W2387" s="348">
        <v>2.0</v>
      </c>
      <c r="X2387" s="348"/>
      <c r="Y2387" s="348">
        <v>3.0</v>
      </c>
      <c r="Z2387" s="348"/>
      <c r="AA2387" s="348">
        <v>7.0</v>
      </c>
      <c r="AB2387" s="348">
        <v>2.0</v>
      </c>
      <c r="AC2387" s="348"/>
      <c r="AD2387" s="348"/>
      <c r="AE2387" s="348">
        <v>1.0</v>
      </c>
      <c r="AF2387" s="348">
        <v>3.0</v>
      </c>
      <c r="AG2387" s="348"/>
      <c r="AH2387" s="348">
        <v>2.0</v>
      </c>
      <c r="AI2387" s="344"/>
      <c r="AJ2387" s="344"/>
      <c r="AK2387" s="344"/>
      <c r="AL2387" s="344"/>
      <c r="AM2387" s="344"/>
      <c r="AN2387" s="344"/>
      <c r="AO2387" s="344"/>
      <c r="AP2387" s="344"/>
    </row>
    <row r="2388">
      <c r="A2388" s="347">
        <f t="shared" si="455"/>
        <v>44167</v>
      </c>
      <c r="B2388" s="348">
        <v>1.0</v>
      </c>
      <c r="C2388" s="348">
        <v>1.0</v>
      </c>
      <c r="D2388" s="348">
        <v>1.0</v>
      </c>
      <c r="E2388" s="348"/>
      <c r="F2388" s="348"/>
      <c r="G2388" s="348">
        <v>1.0</v>
      </c>
      <c r="H2388" s="348">
        <v>23.0</v>
      </c>
      <c r="I2388" s="348"/>
      <c r="J2388" s="348">
        <v>4.0</v>
      </c>
      <c r="K2388" s="348">
        <v>23.0</v>
      </c>
      <c r="L2388" s="348">
        <v>30.0</v>
      </c>
      <c r="M2388" s="348"/>
      <c r="N2388" s="348">
        <v>1.0</v>
      </c>
      <c r="O2388" s="348">
        <v>1.0</v>
      </c>
      <c r="P2388" s="348">
        <v>3.0</v>
      </c>
      <c r="Q2388" s="348"/>
      <c r="R2388" s="348"/>
      <c r="S2388" s="348">
        <v>1.0</v>
      </c>
      <c r="T2388" s="348">
        <v>3.0</v>
      </c>
      <c r="U2388" s="348">
        <v>8.0</v>
      </c>
      <c r="V2388" s="348"/>
      <c r="W2388" s="348">
        <v>2.0</v>
      </c>
      <c r="X2388" s="348">
        <v>1.0</v>
      </c>
      <c r="Y2388" s="348">
        <v>2.0</v>
      </c>
      <c r="Z2388" s="348">
        <v>1.0</v>
      </c>
      <c r="AA2388" s="348">
        <v>2.0</v>
      </c>
      <c r="AB2388" s="348">
        <v>5.0</v>
      </c>
      <c r="AC2388" s="348">
        <v>1.0</v>
      </c>
      <c r="AD2388" s="348"/>
      <c r="AE2388" s="348"/>
      <c r="AF2388" s="348"/>
      <c r="AG2388" s="348">
        <v>1.0</v>
      </c>
      <c r="AH2388" s="348">
        <v>2.0</v>
      </c>
      <c r="AI2388" s="344"/>
      <c r="AJ2388" s="344"/>
      <c r="AK2388" s="344"/>
      <c r="AL2388" s="344"/>
      <c r="AM2388" s="344"/>
      <c r="AN2388" s="344"/>
      <c r="AO2388" s="344"/>
      <c r="AP2388" s="344"/>
    </row>
    <row r="2389">
      <c r="A2389" s="347">
        <f t="shared" si="455"/>
        <v>44168</v>
      </c>
      <c r="B2389" s="344"/>
      <c r="C2389" s="348">
        <v>5.0</v>
      </c>
      <c r="D2389" s="348">
        <v>5.0</v>
      </c>
      <c r="E2389" s="348">
        <v>1.0</v>
      </c>
      <c r="F2389" s="348">
        <v>2.0</v>
      </c>
      <c r="G2389" s="348">
        <v>1.0</v>
      </c>
      <c r="H2389" s="348">
        <v>26.0</v>
      </c>
      <c r="I2389" s="348">
        <v>2.0</v>
      </c>
      <c r="J2389" s="348">
        <v>21.0</v>
      </c>
      <c r="K2389" s="348">
        <v>16.0</v>
      </c>
      <c r="L2389" s="348">
        <v>25.0</v>
      </c>
      <c r="M2389" s="348"/>
      <c r="N2389" s="348">
        <v>3.0</v>
      </c>
      <c r="O2389" s="348">
        <v>2.0</v>
      </c>
      <c r="P2389" s="348">
        <v>3.0</v>
      </c>
      <c r="Q2389" s="348"/>
      <c r="R2389" s="348">
        <v>1.0</v>
      </c>
      <c r="S2389" s="348">
        <v>1.0</v>
      </c>
      <c r="T2389" s="348">
        <v>5.0</v>
      </c>
      <c r="U2389" s="348">
        <v>9.0</v>
      </c>
      <c r="V2389" s="348">
        <v>2.0</v>
      </c>
      <c r="W2389" s="348">
        <v>4.0</v>
      </c>
      <c r="X2389" s="348">
        <v>2.0</v>
      </c>
      <c r="Y2389" s="348">
        <v>1.0</v>
      </c>
      <c r="Z2389" s="348">
        <v>4.0</v>
      </c>
      <c r="AA2389" s="348">
        <v>7.0</v>
      </c>
      <c r="AB2389" s="348">
        <v>4.0</v>
      </c>
      <c r="AC2389" s="348">
        <v>1.0</v>
      </c>
      <c r="AD2389" s="348"/>
      <c r="AE2389" s="348"/>
      <c r="AF2389" s="348">
        <v>1.0</v>
      </c>
      <c r="AG2389" s="348"/>
      <c r="AH2389" s="348">
        <v>2.0</v>
      </c>
      <c r="AI2389" s="344"/>
      <c r="AJ2389" s="344"/>
      <c r="AK2389" s="344"/>
      <c r="AL2389" s="344"/>
      <c r="AM2389" s="344"/>
      <c r="AN2389" s="344"/>
      <c r="AO2389" s="344"/>
      <c r="AP2389" s="344"/>
    </row>
    <row r="2390">
      <c r="A2390" s="347">
        <f t="shared" si="455"/>
        <v>44169</v>
      </c>
      <c r="B2390" s="348">
        <v>6.0</v>
      </c>
      <c r="C2390" s="348">
        <v>4.0</v>
      </c>
      <c r="D2390" s="348">
        <v>5.0</v>
      </c>
      <c r="E2390" s="348"/>
      <c r="F2390" s="348">
        <v>3.0</v>
      </c>
      <c r="G2390" s="348"/>
      <c r="H2390" s="348">
        <v>23.0</v>
      </c>
      <c r="I2390" s="348"/>
      <c r="J2390" s="348">
        <v>4.0</v>
      </c>
      <c r="K2390" s="348">
        <v>5.0</v>
      </c>
      <c r="L2390" s="348">
        <v>33.0</v>
      </c>
      <c r="M2390" s="348"/>
      <c r="N2390" s="348">
        <v>5.0</v>
      </c>
      <c r="O2390" s="348"/>
      <c r="P2390" s="348">
        <v>2.0</v>
      </c>
      <c r="Q2390" s="348"/>
      <c r="R2390" s="348"/>
      <c r="S2390" s="348">
        <v>2.0</v>
      </c>
      <c r="T2390" s="348">
        <v>5.0</v>
      </c>
      <c r="U2390" s="348">
        <v>9.0</v>
      </c>
      <c r="V2390" s="348">
        <v>5.0</v>
      </c>
      <c r="W2390" s="348">
        <v>2.0</v>
      </c>
      <c r="X2390" s="348">
        <v>3.0</v>
      </c>
      <c r="Y2390" s="348">
        <v>2.0</v>
      </c>
      <c r="Z2390" s="348"/>
      <c r="AA2390" s="348">
        <v>3.0</v>
      </c>
      <c r="AB2390" s="348">
        <v>2.0</v>
      </c>
      <c r="AC2390" s="348"/>
      <c r="AD2390" s="348"/>
      <c r="AE2390" s="348"/>
      <c r="AF2390" s="348"/>
      <c r="AG2390" s="348"/>
      <c r="AH2390" s="348">
        <v>1.0</v>
      </c>
      <c r="AI2390" s="344"/>
      <c r="AJ2390" s="344"/>
      <c r="AK2390" s="344"/>
      <c r="AL2390" s="344"/>
      <c r="AM2390" s="344"/>
      <c r="AN2390" s="344"/>
      <c r="AO2390" s="344"/>
      <c r="AP2390" s="344"/>
    </row>
    <row r="2391">
      <c r="A2391" s="347">
        <f t="shared" si="455"/>
        <v>44170</v>
      </c>
      <c r="B2391" s="348">
        <v>5.0</v>
      </c>
      <c r="C2391" s="348">
        <v>1.0</v>
      </c>
      <c r="D2391" s="348">
        <v>3.0</v>
      </c>
      <c r="E2391" s="348">
        <v>2.0</v>
      </c>
      <c r="F2391" s="348">
        <v>2.0</v>
      </c>
      <c r="G2391" s="348">
        <v>2.0</v>
      </c>
      <c r="H2391" s="348">
        <v>23.0</v>
      </c>
      <c r="I2391" s="348"/>
      <c r="J2391" s="348">
        <v>4.0</v>
      </c>
      <c r="K2391" s="348">
        <v>10.0</v>
      </c>
      <c r="L2391" s="348">
        <v>24.0</v>
      </c>
      <c r="M2391" s="348">
        <v>1.0</v>
      </c>
      <c r="N2391" s="348"/>
      <c r="O2391" s="348">
        <v>4.0</v>
      </c>
      <c r="P2391" s="348"/>
      <c r="Q2391" s="348"/>
      <c r="R2391" s="348"/>
      <c r="S2391" s="348"/>
      <c r="T2391" s="348">
        <v>4.0</v>
      </c>
      <c r="U2391" s="348">
        <v>8.0</v>
      </c>
      <c r="V2391" s="348">
        <v>1.0</v>
      </c>
      <c r="W2391" s="348">
        <v>1.0</v>
      </c>
      <c r="X2391" s="348"/>
      <c r="Y2391" s="348">
        <v>2.0</v>
      </c>
      <c r="Z2391" s="348"/>
      <c r="AA2391" s="348">
        <v>6.0</v>
      </c>
      <c r="AB2391" s="348">
        <v>4.0</v>
      </c>
      <c r="AC2391" s="348"/>
      <c r="AD2391" s="348"/>
      <c r="AE2391" s="348"/>
      <c r="AF2391" s="348"/>
      <c r="AG2391" s="348">
        <v>2.0</v>
      </c>
      <c r="AH2391" s="348">
        <v>1.0</v>
      </c>
      <c r="AI2391" s="344"/>
      <c r="AJ2391" s="344"/>
      <c r="AK2391" s="344"/>
      <c r="AL2391" s="344"/>
      <c r="AM2391" s="344"/>
      <c r="AN2391" s="344"/>
      <c r="AO2391" s="344"/>
      <c r="AP2391" s="344"/>
    </row>
    <row r="2392">
      <c r="A2392" s="347">
        <f t="shared" si="455"/>
        <v>44171</v>
      </c>
      <c r="B2392" s="344"/>
      <c r="C2392" s="348">
        <v>2.0</v>
      </c>
      <c r="D2392" s="348">
        <v>5.0</v>
      </c>
      <c r="E2392" s="348"/>
      <c r="F2392" s="348">
        <v>3.0</v>
      </c>
      <c r="G2392" s="348">
        <v>2.0</v>
      </c>
      <c r="H2392" s="348">
        <v>23.0</v>
      </c>
      <c r="I2392" s="348">
        <v>2.0</v>
      </c>
      <c r="J2392" s="348">
        <v>7.0</v>
      </c>
      <c r="K2392" s="348">
        <v>38.0</v>
      </c>
      <c r="L2392" s="348">
        <v>34.0</v>
      </c>
      <c r="M2392" s="348"/>
      <c r="N2392" s="348">
        <v>2.0</v>
      </c>
      <c r="O2392" s="348"/>
      <c r="P2392" s="348">
        <v>1.0</v>
      </c>
      <c r="Q2392" s="348"/>
      <c r="R2392" s="348">
        <v>4.0</v>
      </c>
      <c r="S2392" s="348">
        <v>1.0</v>
      </c>
      <c r="T2392" s="348">
        <v>8.0</v>
      </c>
      <c r="U2392" s="348">
        <v>6.0</v>
      </c>
      <c r="V2392" s="348"/>
      <c r="W2392" s="348">
        <v>3.0</v>
      </c>
      <c r="X2392" s="348">
        <v>3.0</v>
      </c>
      <c r="Y2392" s="348"/>
      <c r="Z2392" s="348">
        <v>1.0</v>
      </c>
      <c r="AA2392" s="348">
        <v>1.0</v>
      </c>
      <c r="AB2392" s="348">
        <v>3.0</v>
      </c>
      <c r="AC2392" s="348"/>
      <c r="AD2392" s="348"/>
      <c r="AE2392" s="348"/>
      <c r="AF2392" s="348"/>
      <c r="AG2392" s="348"/>
      <c r="AH2392" s="348">
        <v>1.0</v>
      </c>
      <c r="AI2392" s="348">
        <v>1.0</v>
      </c>
      <c r="AJ2392" s="344"/>
      <c r="AK2392" s="344"/>
      <c r="AL2392" s="344"/>
      <c r="AM2392" s="344"/>
      <c r="AN2392" s="344"/>
      <c r="AO2392" s="344"/>
      <c r="AP2392" s="344"/>
    </row>
    <row r="2393">
      <c r="A2393" s="347">
        <f t="shared" si="455"/>
        <v>44172</v>
      </c>
      <c r="B2393" s="344"/>
      <c r="C2393" s="348">
        <v>2.0</v>
      </c>
      <c r="D2393" s="348">
        <v>4.0</v>
      </c>
      <c r="E2393" s="348">
        <v>1.0</v>
      </c>
      <c r="F2393" s="348">
        <v>1.0</v>
      </c>
      <c r="G2393" s="348">
        <v>1.0</v>
      </c>
      <c r="H2393" s="348">
        <v>24.0</v>
      </c>
      <c r="I2393" s="348"/>
      <c r="J2393" s="348">
        <v>9.0</v>
      </c>
      <c r="K2393" s="348">
        <v>8.0</v>
      </c>
      <c r="L2393" s="348">
        <v>34.0</v>
      </c>
      <c r="M2393" s="348">
        <v>1.0</v>
      </c>
      <c r="N2393" s="348">
        <v>7.0</v>
      </c>
      <c r="O2393" s="348">
        <v>5.0</v>
      </c>
      <c r="P2393" s="348">
        <v>1.0</v>
      </c>
      <c r="Q2393" s="348"/>
      <c r="R2393" s="348">
        <v>5.0</v>
      </c>
      <c r="S2393" s="348">
        <v>2.0</v>
      </c>
      <c r="T2393" s="348">
        <v>3.0</v>
      </c>
      <c r="U2393" s="348">
        <v>2.0</v>
      </c>
      <c r="V2393" s="348">
        <v>2.0</v>
      </c>
      <c r="W2393" s="348">
        <v>3.0</v>
      </c>
      <c r="X2393" s="348"/>
      <c r="Y2393" s="348">
        <v>4.0</v>
      </c>
      <c r="Z2393" s="348"/>
      <c r="AA2393" s="348">
        <v>1.0</v>
      </c>
      <c r="AB2393" s="348">
        <v>5.0</v>
      </c>
      <c r="AC2393" s="348"/>
      <c r="AD2393" s="348"/>
      <c r="AE2393" s="348">
        <v>1.0</v>
      </c>
      <c r="AF2393" s="348"/>
      <c r="AG2393" s="348"/>
      <c r="AH2393" s="348">
        <v>1.0</v>
      </c>
      <c r="AI2393" s="344"/>
      <c r="AJ2393" s="344"/>
      <c r="AK2393" s="344"/>
      <c r="AL2393" s="344"/>
      <c r="AM2393" s="344"/>
      <c r="AN2393" s="344"/>
      <c r="AO2393" s="344"/>
      <c r="AP2393" s="344"/>
    </row>
    <row r="2394">
      <c r="A2394" s="347">
        <f t="shared" si="455"/>
        <v>44173</v>
      </c>
      <c r="B2394" s="348">
        <v>1.0</v>
      </c>
      <c r="C2394" s="348"/>
      <c r="D2394" s="348">
        <v>3.0</v>
      </c>
      <c r="E2394" s="348"/>
      <c r="F2394" s="348">
        <v>1.0</v>
      </c>
      <c r="G2394" s="348">
        <v>1.0</v>
      </c>
      <c r="H2394" s="348">
        <v>21.0</v>
      </c>
      <c r="I2394" s="348">
        <v>1.0</v>
      </c>
      <c r="J2394" s="348">
        <v>6.0</v>
      </c>
      <c r="K2394" s="348">
        <v>6.0</v>
      </c>
      <c r="L2394" s="348">
        <v>49.0</v>
      </c>
      <c r="M2394" s="348"/>
      <c r="N2394" s="348">
        <v>3.0</v>
      </c>
      <c r="O2394" s="348">
        <v>2.0</v>
      </c>
      <c r="P2394" s="348">
        <v>2.0</v>
      </c>
      <c r="Q2394" s="348"/>
      <c r="R2394" s="348">
        <v>3.0</v>
      </c>
      <c r="S2394" s="348">
        <v>1.0</v>
      </c>
      <c r="T2394" s="348"/>
      <c r="U2394" s="348">
        <v>9.0</v>
      </c>
      <c r="V2394" s="348">
        <v>2.0</v>
      </c>
      <c r="W2394" s="348">
        <v>1.0</v>
      </c>
      <c r="X2394" s="348"/>
      <c r="Y2394" s="348">
        <v>3.0</v>
      </c>
      <c r="Z2394" s="348">
        <v>1.0</v>
      </c>
      <c r="AA2394" s="348">
        <v>5.0</v>
      </c>
      <c r="AB2394" s="348">
        <v>7.0</v>
      </c>
      <c r="AC2394" s="348">
        <v>1.0</v>
      </c>
      <c r="AD2394" s="348"/>
      <c r="AE2394" s="348">
        <v>3.0</v>
      </c>
      <c r="AF2394" s="348"/>
      <c r="AG2394" s="348">
        <v>1.0</v>
      </c>
      <c r="AH2394" s="348"/>
      <c r="AI2394" s="348"/>
      <c r="AJ2394" s="344"/>
      <c r="AK2394" s="344"/>
      <c r="AL2394" s="344"/>
      <c r="AM2394" s="344"/>
      <c r="AN2394" s="344"/>
      <c r="AO2394" s="344"/>
      <c r="AP2394" s="344"/>
    </row>
    <row r="2395">
      <c r="A2395" s="347">
        <f t="shared" si="455"/>
        <v>44174</v>
      </c>
      <c r="B2395" s="344"/>
      <c r="C2395" s="348">
        <v>5.0</v>
      </c>
      <c r="D2395" s="348">
        <v>4.0</v>
      </c>
      <c r="E2395" s="348">
        <v>1.0</v>
      </c>
      <c r="F2395" s="348">
        <v>1.0</v>
      </c>
      <c r="G2395" s="348">
        <v>1.0</v>
      </c>
      <c r="H2395" s="348">
        <v>18.0</v>
      </c>
      <c r="I2395" s="348"/>
      <c r="J2395" s="348">
        <v>16.0</v>
      </c>
      <c r="K2395" s="348">
        <v>37.0</v>
      </c>
      <c r="L2395" s="348">
        <v>38.0</v>
      </c>
      <c r="M2395" s="348"/>
      <c r="N2395" s="348">
        <v>6.0</v>
      </c>
      <c r="O2395" s="348">
        <v>4.0</v>
      </c>
      <c r="P2395" s="348">
        <v>3.0</v>
      </c>
      <c r="Q2395" s="348">
        <v>5.0</v>
      </c>
      <c r="R2395" s="348"/>
      <c r="S2395" s="348">
        <v>1.0</v>
      </c>
      <c r="T2395" s="348">
        <v>2.0</v>
      </c>
      <c r="U2395" s="348">
        <v>3.0</v>
      </c>
      <c r="V2395" s="348">
        <v>2.0</v>
      </c>
      <c r="W2395" s="348">
        <v>1.0</v>
      </c>
      <c r="X2395" s="348"/>
      <c r="Y2395" s="348"/>
      <c r="Z2395" s="348">
        <v>1.0</v>
      </c>
      <c r="AA2395" s="348">
        <v>3.0</v>
      </c>
      <c r="AB2395" s="348">
        <v>6.0</v>
      </c>
      <c r="AC2395" s="348"/>
      <c r="AD2395" s="348">
        <v>7.0</v>
      </c>
      <c r="AE2395" s="348">
        <v>1.0</v>
      </c>
      <c r="AF2395" s="348"/>
      <c r="AG2395" s="348"/>
      <c r="AH2395" s="348">
        <v>2.0</v>
      </c>
      <c r="AI2395" s="348">
        <v>3.0</v>
      </c>
      <c r="AJ2395" s="344"/>
      <c r="AK2395" s="344"/>
      <c r="AL2395" s="344"/>
      <c r="AM2395" s="344"/>
      <c r="AN2395" s="344"/>
      <c r="AO2395" s="344"/>
      <c r="AP2395" s="344"/>
    </row>
    <row r="2396">
      <c r="A2396" s="347">
        <f t="shared" si="455"/>
        <v>44175</v>
      </c>
      <c r="B2396" s="344"/>
      <c r="C2396" s="348">
        <v>4.0</v>
      </c>
      <c r="D2396" s="348">
        <v>3.0</v>
      </c>
      <c r="E2396" s="348"/>
      <c r="F2396" s="348">
        <v>2.0</v>
      </c>
      <c r="G2396" s="348">
        <v>7.0</v>
      </c>
      <c r="H2396" s="348">
        <v>18.0</v>
      </c>
      <c r="I2396" s="348"/>
      <c r="J2396" s="348">
        <v>32.0</v>
      </c>
      <c r="K2396" s="348">
        <v>31.0</v>
      </c>
      <c r="L2396" s="348">
        <v>35.0</v>
      </c>
      <c r="M2396" s="348"/>
      <c r="N2396" s="348">
        <v>7.0</v>
      </c>
      <c r="O2396" s="348"/>
      <c r="P2396" s="348">
        <v>2.0</v>
      </c>
      <c r="Q2396" s="348"/>
      <c r="R2396" s="348"/>
      <c r="S2396" s="348"/>
      <c r="T2396" s="348">
        <v>2.0</v>
      </c>
      <c r="U2396" s="348">
        <v>1.0</v>
      </c>
      <c r="V2396" s="348">
        <v>1.0</v>
      </c>
      <c r="W2396" s="348">
        <v>3.0</v>
      </c>
      <c r="X2396" s="348"/>
      <c r="Y2396" s="348">
        <v>1.0</v>
      </c>
      <c r="Z2396" s="348">
        <v>2.0</v>
      </c>
      <c r="AA2396" s="348">
        <v>5.0</v>
      </c>
      <c r="AB2396" s="348">
        <v>5.0</v>
      </c>
      <c r="AC2396" s="348"/>
      <c r="AD2396" s="348"/>
      <c r="AE2396" s="348">
        <v>1.0</v>
      </c>
      <c r="AF2396" s="348">
        <v>1.0</v>
      </c>
      <c r="AG2396" s="348">
        <v>1.0</v>
      </c>
      <c r="AH2396" s="348">
        <v>1.0</v>
      </c>
      <c r="AI2396" s="344"/>
      <c r="AJ2396" s="344"/>
      <c r="AK2396" s="344"/>
      <c r="AL2396" s="344"/>
      <c r="AM2396" s="344"/>
      <c r="AN2396" s="344"/>
      <c r="AO2396" s="344"/>
      <c r="AP2396" s="344"/>
    </row>
    <row r="2397">
      <c r="A2397" s="345">
        <v>44176.0</v>
      </c>
      <c r="B2397" s="348">
        <v>7.0</v>
      </c>
      <c r="C2397" s="348">
        <v>4.0</v>
      </c>
      <c r="D2397" s="348">
        <v>2.0</v>
      </c>
      <c r="E2397" s="348"/>
      <c r="F2397" s="348">
        <v>1.0</v>
      </c>
      <c r="G2397" s="348">
        <v>3.0</v>
      </c>
      <c r="H2397" s="348">
        <v>18.0</v>
      </c>
      <c r="I2397" s="348">
        <v>3.0</v>
      </c>
      <c r="J2397" s="348">
        <v>21.0</v>
      </c>
      <c r="K2397" s="348">
        <v>18.0</v>
      </c>
      <c r="L2397" s="348">
        <v>51.0</v>
      </c>
      <c r="M2397" s="348"/>
      <c r="N2397" s="348">
        <v>4.0</v>
      </c>
      <c r="O2397" s="348">
        <v>5.0</v>
      </c>
      <c r="P2397" s="348">
        <v>2.0</v>
      </c>
      <c r="Q2397" s="348"/>
      <c r="R2397" s="348">
        <v>1.0</v>
      </c>
      <c r="S2397" s="348"/>
      <c r="T2397" s="348">
        <v>3.0</v>
      </c>
      <c r="U2397" s="348">
        <v>5.0</v>
      </c>
      <c r="V2397" s="348">
        <v>5.0</v>
      </c>
      <c r="W2397" s="348">
        <v>2.0</v>
      </c>
      <c r="X2397" s="348"/>
      <c r="Y2397" s="348">
        <v>9.0</v>
      </c>
      <c r="Z2397" s="348">
        <v>3.0</v>
      </c>
      <c r="AA2397" s="348">
        <v>4.0</v>
      </c>
      <c r="AB2397" s="348">
        <v>3.0</v>
      </c>
      <c r="AC2397" s="348"/>
      <c r="AD2397" s="348"/>
      <c r="AE2397" s="348"/>
      <c r="AF2397" s="348"/>
      <c r="AG2397" s="348"/>
      <c r="AH2397" s="348">
        <v>1.0</v>
      </c>
      <c r="AI2397" s="348"/>
      <c r="AJ2397" s="344"/>
      <c r="AK2397" s="344"/>
      <c r="AL2397" s="344"/>
      <c r="AM2397" s="344"/>
      <c r="AN2397" s="344"/>
      <c r="AO2397" s="344"/>
      <c r="AP2397" s="344"/>
    </row>
    <row r="2398">
      <c r="A2398" s="345">
        <v>44177.0</v>
      </c>
      <c r="B2398" s="348">
        <v>1.0</v>
      </c>
      <c r="C2398" s="348">
        <v>2.0</v>
      </c>
      <c r="D2398" s="348">
        <v>2.0</v>
      </c>
      <c r="E2398" s="348"/>
      <c r="F2398" s="348">
        <v>2.0</v>
      </c>
      <c r="G2398" s="348">
        <v>1.0</v>
      </c>
      <c r="H2398" s="348">
        <v>17.0</v>
      </c>
      <c r="I2398" s="348">
        <v>1.0</v>
      </c>
      <c r="J2398" s="348">
        <v>6.0</v>
      </c>
      <c r="K2398" s="348">
        <v>25.0</v>
      </c>
      <c r="L2398" s="348">
        <v>41.0</v>
      </c>
      <c r="M2398" s="348"/>
      <c r="N2398" s="348">
        <v>3.0</v>
      </c>
      <c r="O2398" s="348">
        <v>8.0</v>
      </c>
      <c r="P2398" s="348">
        <v>2.0</v>
      </c>
      <c r="Q2398" s="348"/>
      <c r="R2398" s="348"/>
      <c r="S2398" s="348">
        <v>1.0</v>
      </c>
      <c r="T2398" s="348">
        <v>6.0</v>
      </c>
      <c r="U2398" s="348">
        <v>1.0</v>
      </c>
      <c r="V2398" s="348">
        <v>1.0</v>
      </c>
      <c r="W2398" s="348">
        <v>1.0</v>
      </c>
      <c r="X2398" s="348">
        <v>1.0</v>
      </c>
      <c r="Y2398" s="348">
        <v>6.0</v>
      </c>
      <c r="Z2398" s="348">
        <v>1.0</v>
      </c>
      <c r="AA2398" s="348">
        <v>6.0</v>
      </c>
      <c r="AB2398" s="348">
        <v>4.0</v>
      </c>
      <c r="AC2398" s="348"/>
      <c r="AD2398" s="348">
        <v>1.0</v>
      </c>
      <c r="AE2398" s="348"/>
      <c r="AF2398" s="348"/>
      <c r="AG2398" s="348"/>
      <c r="AH2398" s="348">
        <v>2.0</v>
      </c>
      <c r="AI2398" s="348"/>
      <c r="AJ2398" s="344"/>
      <c r="AK2398" s="344"/>
      <c r="AL2398" s="344"/>
      <c r="AM2398" s="344"/>
      <c r="AN2398" s="344"/>
      <c r="AO2398" s="344"/>
      <c r="AP2398" s="344"/>
    </row>
    <row r="2399">
      <c r="A2399" s="362">
        <v>44178.0</v>
      </c>
      <c r="B2399" s="344"/>
      <c r="C2399" s="348">
        <v>2.0</v>
      </c>
      <c r="D2399" s="348">
        <v>1.0</v>
      </c>
      <c r="E2399" s="348">
        <v>1.0</v>
      </c>
      <c r="F2399" s="348">
        <v>2.0</v>
      </c>
      <c r="G2399" s="348">
        <v>2.0</v>
      </c>
      <c r="H2399" s="348">
        <v>16.0</v>
      </c>
      <c r="I2399" s="348">
        <v>1.0</v>
      </c>
      <c r="J2399" s="348">
        <v>5.0</v>
      </c>
      <c r="K2399" s="348">
        <v>48.0</v>
      </c>
      <c r="L2399" s="348">
        <v>47.0</v>
      </c>
      <c r="M2399" s="348"/>
      <c r="N2399" s="348">
        <v>4.0</v>
      </c>
      <c r="O2399" s="348">
        <v>4.0</v>
      </c>
      <c r="P2399" s="348">
        <v>1.0</v>
      </c>
      <c r="Q2399" s="348">
        <v>8.0</v>
      </c>
      <c r="R2399" s="348">
        <v>3.0</v>
      </c>
      <c r="S2399" s="348">
        <v>2.0</v>
      </c>
      <c r="T2399" s="348">
        <v>3.0</v>
      </c>
      <c r="U2399" s="348">
        <v>1.0</v>
      </c>
      <c r="V2399" s="348">
        <v>3.0</v>
      </c>
      <c r="W2399" s="348"/>
      <c r="X2399" s="348"/>
      <c r="Y2399" s="348">
        <v>4.0</v>
      </c>
      <c r="Z2399" s="348"/>
      <c r="AA2399" s="348">
        <v>4.0</v>
      </c>
      <c r="AB2399" s="348">
        <v>3.0</v>
      </c>
      <c r="AC2399" s="348"/>
      <c r="AD2399" s="348"/>
      <c r="AE2399" s="348"/>
      <c r="AF2399" s="348"/>
      <c r="AG2399" s="348"/>
      <c r="AH2399" s="348">
        <v>1.0</v>
      </c>
      <c r="AI2399" s="344"/>
      <c r="AJ2399" s="344"/>
      <c r="AK2399" s="344"/>
      <c r="AL2399" s="344"/>
      <c r="AM2399" s="344"/>
      <c r="AN2399" s="344"/>
      <c r="AO2399" s="344"/>
      <c r="AP2399" s="344"/>
    </row>
    <row r="2400">
      <c r="A2400" s="345">
        <v>44179.0</v>
      </c>
      <c r="B2400" s="348">
        <v>2.0</v>
      </c>
      <c r="C2400" s="348"/>
      <c r="D2400" s="348">
        <v>1.0</v>
      </c>
      <c r="E2400" s="348"/>
      <c r="F2400" s="348">
        <v>2.0</v>
      </c>
      <c r="G2400" s="348">
        <v>1.0</v>
      </c>
      <c r="H2400" s="348">
        <v>17.0</v>
      </c>
      <c r="I2400" s="348"/>
      <c r="J2400" s="348">
        <v>15.0</v>
      </c>
      <c r="K2400" s="348">
        <v>16.0</v>
      </c>
      <c r="L2400" s="348">
        <v>41.0</v>
      </c>
      <c r="M2400" s="348"/>
      <c r="N2400" s="348">
        <v>4.0</v>
      </c>
      <c r="O2400" s="348">
        <v>2.0</v>
      </c>
      <c r="P2400" s="348">
        <v>2.0</v>
      </c>
      <c r="Q2400" s="348"/>
      <c r="R2400" s="348">
        <v>2.0</v>
      </c>
      <c r="S2400" s="348"/>
      <c r="T2400" s="348">
        <v>4.0</v>
      </c>
      <c r="U2400" s="348">
        <v>4.0</v>
      </c>
      <c r="V2400" s="348">
        <v>1.0</v>
      </c>
      <c r="W2400" s="348">
        <v>4.0</v>
      </c>
      <c r="X2400" s="348"/>
      <c r="Y2400" s="348">
        <v>3.0</v>
      </c>
      <c r="Z2400" s="348"/>
      <c r="AA2400" s="348">
        <v>12.0</v>
      </c>
      <c r="AB2400" s="348">
        <v>3.0</v>
      </c>
      <c r="AC2400" s="348"/>
      <c r="AD2400" s="348"/>
      <c r="AE2400" s="348">
        <v>1.0</v>
      </c>
      <c r="AF2400" s="344"/>
      <c r="AG2400" s="344"/>
      <c r="AH2400" s="344"/>
      <c r="AI2400" s="344"/>
      <c r="AJ2400" s="344"/>
      <c r="AK2400" s="344"/>
      <c r="AL2400" s="344"/>
      <c r="AM2400" s="344"/>
      <c r="AN2400" s="344"/>
      <c r="AO2400" s="344"/>
      <c r="AP2400" s="344"/>
    </row>
    <row r="2401">
      <c r="A2401" s="345">
        <v>44180.0</v>
      </c>
      <c r="B2401" s="348">
        <v>2.0</v>
      </c>
      <c r="C2401" s="348">
        <v>5.0</v>
      </c>
      <c r="D2401" s="348">
        <v>3.0</v>
      </c>
      <c r="E2401" s="348">
        <v>1.0</v>
      </c>
      <c r="F2401" s="348"/>
      <c r="G2401" s="348">
        <v>3.0</v>
      </c>
      <c r="H2401" s="348">
        <v>22.0</v>
      </c>
      <c r="I2401" s="348"/>
      <c r="J2401" s="348">
        <v>8.0</v>
      </c>
      <c r="K2401" s="348">
        <v>23.0</v>
      </c>
      <c r="L2401" s="348">
        <v>49.0</v>
      </c>
      <c r="M2401" s="348">
        <v>1.0</v>
      </c>
      <c r="N2401" s="348">
        <v>3.0</v>
      </c>
      <c r="O2401" s="348">
        <v>4.0</v>
      </c>
      <c r="P2401" s="348">
        <v>2.0</v>
      </c>
      <c r="Q2401" s="348">
        <v>2.0</v>
      </c>
      <c r="R2401" s="348"/>
      <c r="S2401" s="348">
        <v>1.0</v>
      </c>
      <c r="T2401" s="348">
        <v>3.0</v>
      </c>
      <c r="U2401" s="348">
        <v>4.0</v>
      </c>
      <c r="V2401" s="348">
        <v>1.0</v>
      </c>
      <c r="W2401" s="348">
        <v>1.0</v>
      </c>
      <c r="X2401" s="348">
        <v>3.0</v>
      </c>
      <c r="Y2401" s="348">
        <v>1.0</v>
      </c>
      <c r="Z2401" s="348">
        <v>2.0</v>
      </c>
      <c r="AA2401" s="348">
        <v>4.0</v>
      </c>
      <c r="AB2401" s="348">
        <v>3.0</v>
      </c>
      <c r="AC2401" s="348"/>
      <c r="AD2401" s="348">
        <v>1.0</v>
      </c>
      <c r="AE2401" s="348">
        <v>3.0</v>
      </c>
      <c r="AF2401" s="344"/>
      <c r="AG2401" s="344"/>
      <c r="AH2401" s="344"/>
      <c r="AI2401" s="344"/>
      <c r="AJ2401" s="344"/>
      <c r="AK2401" s="344"/>
      <c r="AL2401" s="344"/>
      <c r="AM2401" s="344"/>
      <c r="AN2401" s="344"/>
      <c r="AO2401" s="344"/>
      <c r="AP2401" s="344"/>
    </row>
    <row r="2402">
      <c r="A2402" s="362">
        <v>44181.0</v>
      </c>
      <c r="B2402" s="344"/>
      <c r="C2402" s="348">
        <v>2.0</v>
      </c>
      <c r="D2402" s="348">
        <v>1.0</v>
      </c>
      <c r="E2402" s="348">
        <v>3.0</v>
      </c>
      <c r="F2402" s="348"/>
      <c r="G2402" s="348">
        <v>3.0</v>
      </c>
      <c r="H2402" s="348">
        <v>22.0</v>
      </c>
      <c r="I2402" s="348"/>
      <c r="J2402" s="348">
        <v>1.0</v>
      </c>
      <c r="K2402" s="348">
        <v>24.0</v>
      </c>
      <c r="L2402" s="348">
        <v>47.0</v>
      </c>
      <c r="M2402" s="348"/>
      <c r="N2402" s="348">
        <v>8.0</v>
      </c>
      <c r="O2402" s="348"/>
      <c r="P2402" s="348"/>
      <c r="Q2402" s="348"/>
      <c r="R2402" s="348">
        <v>1.0</v>
      </c>
      <c r="S2402" s="348"/>
      <c r="T2402" s="348">
        <v>5.0</v>
      </c>
      <c r="U2402" s="348">
        <v>1.0</v>
      </c>
      <c r="V2402" s="348">
        <v>1.0</v>
      </c>
      <c r="W2402" s="348"/>
      <c r="X2402" s="348"/>
      <c r="Y2402" s="348">
        <v>2.0</v>
      </c>
      <c r="Z2402" s="348">
        <v>1.0</v>
      </c>
      <c r="AA2402" s="348">
        <v>8.0</v>
      </c>
      <c r="AB2402" s="348">
        <v>4.0</v>
      </c>
      <c r="AC2402" s="348"/>
      <c r="AD2402" s="348"/>
      <c r="AE2402" s="348"/>
      <c r="AF2402" s="348"/>
      <c r="AG2402" s="348"/>
      <c r="AH2402" s="348">
        <v>2.0</v>
      </c>
      <c r="AI2402" s="348">
        <v>1.0</v>
      </c>
      <c r="AJ2402" s="344"/>
      <c r="AK2402" s="344"/>
      <c r="AL2402" s="344"/>
      <c r="AM2402" s="344"/>
      <c r="AN2402" s="344"/>
      <c r="AO2402" s="344"/>
      <c r="AP2402" s="344"/>
    </row>
    <row r="2403">
      <c r="A2403" s="345">
        <v>44182.0</v>
      </c>
      <c r="B2403" s="344"/>
      <c r="C2403" s="348">
        <v>2.0</v>
      </c>
      <c r="D2403" s="348">
        <v>2.0</v>
      </c>
      <c r="E2403" s="348"/>
      <c r="F2403" s="348">
        <v>2.0</v>
      </c>
      <c r="G2403" s="348">
        <v>2.0</v>
      </c>
      <c r="H2403" s="348">
        <v>20.0</v>
      </c>
      <c r="I2403" s="348"/>
      <c r="J2403" s="348">
        <v>11.0</v>
      </c>
      <c r="K2403" s="348">
        <v>30.0</v>
      </c>
      <c r="L2403" s="348">
        <v>39.0</v>
      </c>
      <c r="M2403" s="348"/>
      <c r="N2403" s="348">
        <v>5.0</v>
      </c>
      <c r="O2403" s="348">
        <v>3.0</v>
      </c>
      <c r="P2403" s="348">
        <v>2.0</v>
      </c>
      <c r="Q2403" s="348"/>
      <c r="R2403" s="348"/>
      <c r="S2403" s="348">
        <v>1.0</v>
      </c>
      <c r="T2403" s="348">
        <v>1.0</v>
      </c>
      <c r="U2403" s="348">
        <v>1.0</v>
      </c>
      <c r="V2403" s="348">
        <v>1.0</v>
      </c>
      <c r="W2403" s="348">
        <v>1.0</v>
      </c>
      <c r="X2403" s="348">
        <v>1.0</v>
      </c>
      <c r="Y2403" s="348">
        <v>4.0</v>
      </c>
      <c r="Z2403" s="348">
        <v>2.0</v>
      </c>
      <c r="AA2403" s="348">
        <v>3.0</v>
      </c>
      <c r="AB2403" s="348">
        <v>5.0</v>
      </c>
      <c r="AC2403" s="348"/>
      <c r="AD2403" s="348"/>
      <c r="AE2403" s="348"/>
      <c r="AF2403" s="348">
        <v>4.0</v>
      </c>
      <c r="AG2403" s="344"/>
      <c r="AH2403" s="344"/>
      <c r="AI2403" s="344"/>
      <c r="AJ2403" s="344"/>
      <c r="AK2403" s="344"/>
      <c r="AL2403" s="344"/>
      <c r="AM2403" s="344"/>
      <c r="AN2403" s="344"/>
      <c r="AO2403" s="344"/>
      <c r="AP2403" s="344"/>
    </row>
    <row r="2404">
      <c r="A2404" s="345">
        <v>44183.0</v>
      </c>
      <c r="B2404" s="344"/>
      <c r="C2404" s="348">
        <v>4.0</v>
      </c>
      <c r="D2404" s="348"/>
      <c r="E2404" s="348">
        <v>1.0</v>
      </c>
      <c r="F2404" s="348">
        <v>1.0</v>
      </c>
      <c r="G2404" s="348">
        <v>2.0</v>
      </c>
      <c r="H2404" s="348">
        <v>19.0</v>
      </c>
      <c r="I2404" s="348">
        <v>1.0</v>
      </c>
      <c r="J2404" s="348">
        <v>1.0</v>
      </c>
      <c r="K2404" s="348">
        <v>18.0</v>
      </c>
      <c r="L2404" s="348">
        <v>47.0</v>
      </c>
      <c r="M2404" s="348"/>
      <c r="N2404" s="348">
        <v>3.0</v>
      </c>
      <c r="O2404" s="348"/>
      <c r="P2404" s="348">
        <v>2.0</v>
      </c>
      <c r="Q2404" s="348"/>
      <c r="R2404" s="348">
        <v>2.0</v>
      </c>
      <c r="S2404" s="348"/>
      <c r="T2404" s="348">
        <v>1.0</v>
      </c>
      <c r="U2404" s="348">
        <v>2.0</v>
      </c>
      <c r="V2404" s="348">
        <v>4.0</v>
      </c>
      <c r="W2404" s="348">
        <v>1.0</v>
      </c>
      <c r="X2404" s="348">
        <v>1.0</v>
      </c>
      <c r="Y2404" s="348">
        <v>2.0</v>
      </c>
      <c r="Z2404" s="348">
        <v>2.0</v>
      </c>
      <c r="AA2404" s="348">
        <v>1.0</v>
      </c>
      <c r="AB2404" s="348">
        <v>9.0</v>
      </c>
      <c r="AC2404" s="344"/>
      <c r="AD2404" s="344"/>
      <c r="AE2404" s="344"/>
      <c r="AF2404" s="344"/>
      <c r="AG2404" s="344"/>
      <c r="AH2404" s="344"/>
      <c r="AI2404" s="344"/>
      <c r="AJ2404" s="344"/>
      <c r="AK2404" s="344"/>
      <c r="AL2404" s="344"/>
      <c r="AM2404" s="344"/>
      <c r="AN2404" s="344"/>
      <c r="AO2404" s="344"/>
      <c r="AP2404" s="344"/>
    </row>
    <row r="2405">
      <c r="A2405" s="362">
        <v>44184.0</v>
      </c>
      <c r="B2405" s="344"/>
      <c r="C2405" s="348">
        <v>1.0</v>
      </c>
      <c r="D2405" s="348">
        <v>6.0</v>
      </c>
      <c r="E2405" s="348">
        <v>1.0</v>
      </c>
      <c r="F2405" s="348">
        <v>2.0</v>
      </c>
      <c r="G2405" s="348">
        <v>3.0</v>
      </c>
      <c r="H2405" s="348">
        <v>20.0</v>
      </c>
      <c r="I2405" s="348"/>
      <c r="J2405" s="348">
        <v>1.0</v>
      </c>
      <c r="K2405" s="348">
        <v>24.0</v>
      </c>
      <c r="L2405" s="348">
        <v>48.0</v>
      </c>
      <c r="M2405" s="348"/>
      <c r="N2405" s="348">
        <v>6.0</v>
      </c>
      <c r="O2405" s="348">
        <v>2.0</v>
      </c>
      <c r="P2405" s="348">
        <v>2.0</v>
      </c>
      <c r="Q2405" s="348"/>
      <c r="R2405" s="348"/>
      <c r="S2405" s="348">
        <v>1.0</v>
      </c>
      <c r="T2405" s="348">
        <v>3.0</v>
      </c>
      <c r="U2405" s="348">
        <v>5.0</v>
      </c>
      <c r="V2405" s="348">
        <v>2.0</v>
      </c>
      <c r="W2405" s="348">
        <v>2.0</v>
      </c>
      <c r="X2405" s="348">
        <v>1.0</v>
      </c>
      <c r="Y2405" s="348">
        <v>4.0</v>
      </c>
      <c r="Z2405" s="348"/>
      <c r="AA2405" s="348">
        <v>5.0</v>
      </c>
      <c r="AB2405" s="348">
        <v>4.0</v>
      </c>
      <c r="AC2405" s="348">
        <v>2.0</v>
      </c>
      <c r="AD2405" s="344"/>
      <c r="AE2405" s="344"/>
      <c r="AF2405" s="344"/>
      <c r="AG2405" s="344"/>
      <c r="AH2405" s="344"/>
      <c r="AI2405" s="344"/>
      <c r="AJ2405" s="344"/>
      <c r="AK2405" s="344"/>
      <c r="AL2405" s="344"/>
      <c r="AM2405" s="344"/>
      <c r="AN2405" s="344"/>
      <c r="AO2405" s="344"/>
      <c r="AP2405" s="344"/>
    </row>
    <row r="2406">
      <c r="A2406" s="362">
        <v>44185.0</v>
      </c>
      <c r="B2406" s="348">
        <v>1.0</v>
      </c>
      <c r="C2406" s="348">
        <v>4.0</v>
      </c>
      <c r="D2406" s="348"/>
      <c r="E2406" s="348">
        <v>1.0</v>
      </c>
      <c r="F2406" s="348">
        <v>2.0</v>
      </c>
      <c r="G2406" s="348">
        <v>8.0</v>
      </c>
      <c r="H2406" s="348">
        <v>19.0</v>
      </c>
      <c r="I2406" s="348">
        <v>1.0</v>
      </c>
      <c r="J2406" s="348">
        <v>1.0</v>
      </c>
      <c r="K2406" s="348">
        <v>73.0</v>
      </c>
      <c r="L2406" s="348">
        <v>60.0</v>
      </c>
      <c r="M2406" s="348"/>
      <c r="N2406" s="348">
        <v>10.0</v>
      </c>
      <c r="O2406" s="348">
        <v>5.0</v>
      </c>
      <c r="P2406" s="348">
        <v>2.0</v>
      </c>
      <c r="Q2406" s="348">
        <v>1.0</v>
      </c>
      <c r="R2406" s="348"/>
      <c r="S2406" s="348"/>
      <c r="T2406" s="348">
        <v>5.0</v>
      </c>
      <c r="U2406" s="348">
        <v>5.0</v>
      </c>
      <c r="V2406" s="348">
        <v>5.0</v>
      </c>
      <c r="W2406" s="348">
        <v>4.0</v>
      </c>
      <c r="X2406" s="348">
        <v>1.0</v>
      </c>
      <c r="Y2406" s="348">
        <v>5.0</v>
      </c>
      <c r="Z2406" s="348">
        <v>2.0</v>
      </c>
      <c r="AA2406" s="348">
        <v>2.0</v>
      </c>
      <c r="AB2406" s="348">
        <v>2.0</v>
      </c>
      <c r="AC2406" s="348"/>
      <c r="AD2406" s="348"/>
      <c r="AE2406" s="348"/>
      <c r="AF2406" s="348"/>
      <c r="AG2406" s="348"/>
      <c r="AH2406" s="348">
        <v>2.0</v>
      </c>
      <c r="AI2406" s="344"/>
      <c r="AJ2406" s="344"/>
      <c r="AK2406" s="344"/>
      <c r="AL2406" s="344"/>
      <c r="AM2406" s="344"/>
      <c r="AN2406" s="344"/>
      <c r="AO2406" s="344"/>
      <c r="AP2406" s="344"/>
    </row>
    <row r="2407">
      <c r="A2407" s="362">
        <v>44186.0</v>
      </c>
      <c r="B2407" s="344"/>
      <c r="C2407" s="348">
        <v>1.0</v>
      </c>
      <c r="D2407" s="348">
        <v>7.0</v>
      </c>
      <c r="E2407" s="348"/>
      <c r="F2407" s="348">
        <v>1.0</v>
      </c>
      <c r="G2407" s="348">
        <v>7.0</v>
      </c>
      <c r="H2407" s="348">
        <v>15.0</v>
      </c>
      <c r="I2407" s="348"/>
      <c r="J2407" s="348">
        <v>4.0</v>
      </c>
      <c r="K2407" s="348">
        <v>84.0</v>
      </c>
      <c r="L2407" s="348">
        <v>44.0</v>
      </c>
      <c r="M2407" s="348"/>
      <c r="N2407" s="348">
        <v>5.0</v>
      </c>
      <c r="O2407" s="348">
        <v>3.0</v>
      </c>
      <c r="P2407" s="348">
        <v>3.0</v>
      </c>
      <c r="Q2407" s="348">
        <v>1.0</v>
      </c>
      <c r="R2407" s="348"/>
      <c r="S2407" s="348">
        <v>2.0</v>
      </c>
      <c r="T2407" s="348">
        <v>2.0</v>
      </c>
      <c r="U2407" s="348">
        <v>5.0</v>
      </c>
      <c r="V2407" s="348">
        <v>5.0</v>
      </c>
      <c r="W2407" s="348">
        <v>2.0</v>
      </c>
      <c r="X2407" s="348"/>
      <c r="Y2407" s="348">
        <v>7.0</v>
      </c>
      <c r="Z2407" s="348">
        <v>1.0</v>
      </c>
      <c r="AA2407" s="348"/>
      <c r="AB2407" s="348">
        <v>4.0</v>
      </c>
      <c r="AC2407" s="348"/>
      <c r="AD2407" s="348"/>
      <c r="AE2407" s="348"/>
      <c r="AF2407" s="348"/>
      <c r="AG2407" s="348"/>
      <c r="AH2407" s="348">
        <v>2.0</v>
      </c>
      <c r="AI2407" s="344"/>
      <c r="AJ2407" s="344"/>
      <c r="AK2407" s="344"/>
      <c r="AL2407" s="344"/>
      <c r="AM2407" s="344"/>
      <c r="AN2407" s="344"/>
      <c r="AO2407" s="344"/>
      <c r="AP2407" s="344"/>
    </row>
    <row r="2408">
      <c r="A2408" s="362">
        <v>44187.0</v>
      </c>
      <c r="B2408" s="344"/>
      <c r="C2408" s="348">
        <v>1.0</v>
      </c>
      <c r="D2408" s="348"/>
      <c r="E2408" s="348">
        <v>1.0</v>
      </c>
      <c r="F2408" s="348">
        <v>1.0</v>
      </c>
      <c r="G2408" s="348">
        <v>9.0</v>
      </c>
      <c r="H2408" s="348">
        <v>14.0</v>
      </c>
      <c r="I2408" s="348"/>
      <c r="J2408" s="348">
        <v>3.0</v>
      </c>
      <c r="K2408" s="348">
        <v>45.0</v>
      </c>
      <c r="L2408" s="348">
        <v>49.0</v>
      </c>
      <c r="M2408" s="348">
        <v>1.0</v>
      </c>
      <c r="N2408" s="348">
        <v>6.0</v>
      </c>
      <c r="O2408" s="348">
        <v>1.0</v>
      </c>
      <c r="P2408" s="348">
        <v>3.0</v>
      </c>
      <c r="Q2408" s="348">
        <v>3.0</v>
      </c>
      <c r="R2408" s="348">
        <v>2.0</v>
      </c>
      <c r="S2408" s="348">
        <v>2.0</v>
      </c>
      <c r="T2408" s="348">
        <v>2.0</v>
      </c>
      <c r="U2408" s="348">
        <v>10.0</v>
      </c>
      <c r="V2408" s="348"/>
      <c r="W2408" s="348">
        <v>5.0</v>
      </c>
      <c r="X2408" s="348">
        <v>3.0</v>
      </c>
      <c r="Y2408" s="348">
        <v>5.0</v>
      </c>
      <c r="Z2408" s="348">
        <v>1.0</v>
      </c>
      <c r="AA2408" s="348">
        <v>1.0</v>
      </c>
      <c r="AB2408" s="348">
        <v>1.0</v>
      </c>
      <c r="AC2408" s="348">
        <v>1.0</v>
      </c>
      <c r="AD2408" s="348"/>
      <c r="AE2408" s="348"/>
      <c r="AF2408" s="348"/>
      <c r="AG2408" s="348"/>
      <c r="AH2408" s="348">
        <v>1.0</v>
      </c>
      <c r="AI2408" s="348">
        <v>1.0</v>
      </c>
      <c r="AJ2408" s="344"/>
      <c r="AK2408" s="344"/>
      <c r="AL2408" s="344"/>
      <c r="AM2408" s="344"/>
      <c r="AN2408" s="344"/>
      <c r="AO2408" s="344"/>
      <c r="AP2408" s="344"/>
    </row>
    <row r="2409">
      <c r="A2409" s="345">
        <v>44188.0</v>
      </c>
      <c r="B2409" s="341">
        <v>2.0</v>
      </c>
      <c r="C2409" s="341">
        <v>2.0</v>
      </c>
      <c r="D2409" s="341">
        <v>6.0</v>
      </c>
      <c r="E2409" s="344"/>
      <c r="F2409" s="341">
        <v>2.0</v>
      </c>
      <c r="G2409" s="344"/>
      <c r="H2409" s="342">
        <v>15.0</v>
      </c>
      <c r="I2409" s="341">
        <v>2.0</v>
      </c>
      <c r="J2409" s="342">
        <v>2.0</v>
      </c>
      <c r="K2409" s="341">
        <v>31.0</v>
      </c>
      <c r="L2409" s="342">
        <v>50.0</v>
      </c>
      <c r="M2409" s="344"/>
      <c r="N2409" s="341">
        <v>5.0</v>
      </c>
      <c r="O2409" s="341">
        <v>2.0</v>
      </c>
      <c r="P2409" s="341">
        <v>2.0</v>
      </c>
      <c r="Q2409" s="341">
        <v>1.0</v>
      </c>
      <c r="R2409" s="344"/>
      <c r="S2409" s="341">
        <v>1.0</v>
      </c>
      <c r="T2409" s="341">
        <v>3.0</v>
      </c>
      <c r="U2409" s="341">
        <v>5.0</v>
      </c>
      <c r="V2409" s="341">
        <v>2.0</v>
      </c>
      <c r="W2409" s="341">
        <v>4.0</v>
      </c>
      <c r="X2409" s="341">
        <v>3.0</v>
      </c>
      <c r="Y2409" s="341">
        <v>1.0</v>
      </c>
      <c r="Z2409" s="341">
        <v>1.0</v>
      </c>
      <c r="AA2409" s="341">
        <v>1.0</v>
      </c>
      <c r="AB2409" s="341">
        <v>3.0</v>
      </c>
      <c r="AC2409" s="344"/>
      <c r="AD2409" s="344"/>
      <c r="AE2409" s="341">
        <v>1.0</v>
      </c>
      <c r="AF2409" s="344"/>
      <c r="AG2409" s="341">
        <v>1.0</v>
      </c>
      <c r="AH2409" s="341">
        <v>1.0</v>
      </c>
      <c r="AI2409" s="341">
        <v>2.0</v>
      </c>
      <c r="AJ2409" s="344"/>
      <c r="AK2409" s="344"/>
      <c r="AL2409" s="344"/>
      <c r="AM2409" s="344"/>
      <c r="AN2409" s="344"/>
      <c r="AO2409" s="344"/>
      <c r="AP2409" s="344"/>
    </row>
    <row r="2410">
      <c r="A2410" s="345">
        <v>44189.0</v>
      </c>
      <c r="B2410" s="344"/>
      <c r="C2410" s="348">
        <v>3.0</v>
      </c>
      <c r="D2410" s="348"/>
      <c r="E2410" s="348"/>
      <c r="F2410" s="348"/>
      <c r="G2410" s="348">
        <v>8.0</v>
      </c>
      <c r="H2410" s="348">
        <v>16.0</v>
      </c>
      <c r="I2410" s="348"/>
      <c r="J2410" s="348">
        <v>10.0</v>
      </c>
      <c r="K2410" s="348">
        <v>53.0</v>
      </c>
      <c r="L2410" s="348">
        <v>46.0</v>
      </c>
      <c r="M2410" s="348"/>
      <c r="N2410" s="348">
        <v>6.0</v>
      </c>
      <c r="O2410" s="348">
        <v>3.0</v>
      </c>
      <c r="P2410" s="348">
        <v>2.0</v>
      </c>
      <c r="Q2410" s="348">
        <v>3.0</v>
      </c>
      <c r="R2410" s="348">
        <v>1.0</v>
      </c>
      <c r="S2410" s="348">
        <v>1.0</v>
      </c>
      <c r="T2410" s="348">
        <v>4.0</v>
      </c>
      <c r="U2410" s="348"/>
      <c r="V2410" s="348">
        <v>2.0</v>
      </c>
      <c r="W2410" s="348">
        <v>5.0</v>
      </c>
      <c r="X2410" s="348"/>
      <c r="Y2410" s="348">
        <v>4.0</v>
      </c>
      <c r="Z2410" s="348">
        <v>3.0</v>
      </c>
      <c r="AA2410" s="348">
        <v>1.0</v>
      </c>
      <c r="AB2410" s="348">
        <v>4.0</v>
      </c>
      <c r="AC2410" s="348"/>
      <c r="AD2410" s="348">
        <v>1.0</v>
      </c>
      <c r="AE2410" s="348"/>
      <c r="AF2410" s="348"/>
      <c r="AG2410" s="348">
        <v>3.0</v>
      </c>
      <c r="AH2410" s="348"/>
      <c r="AI2410" s="348">
        <v>2.0</v>
      </c>
      <c r="AJ2410" s="344"/>
      <c r="AK2410" s="344"/>
      <c r="AL2410" s="344"/>
      <c r="AM2410" s="344"/>
      <c r="AN2410" s="344"/>
      <c r="AO2410" s="344"/>
      <c r="AP2410" s="344"/>
    </row>
    <row r="2411">
      <c r="A2411" s="345">
        <v>44190.0</v>
      </c>
      <c r="B2411" s="344"/>
      <c r="C2411" s="348">
        <v>5.0</v>
      </c>
      <c r="D2411" s="348">
        <v>5.0</v>
      </c>
      <c r="E2411" s="348">
        <v>2.0</v>
      </c>
      <c r="F2411" s="348">
        <v>2.0</v>
      </c>
      <c r="G2411" s="348">
        <v>12.0</v>
      </c>
      <c r="H2411" s="348">
        <v>21.0</v>
      </c>
      <c r="I2411" s="348"/>
      <c r="J2411" s="348"/>
      <c r="K2411" s="348">
        <v>91.0</v>
      </c>
      <c r="L2411" s="348">
        <v>78.0</v>
      </c>
      <c r="M2411" s="348"/>
      <c r="N2411" s="348">
        <v>10.0</v>
      </c>
      <c r="O2411" s="348">
        <v>2.0</v>
      </c>
      <c r="P2411" s="348">
        <v>2.0</v>
      </c>
      <c r="Q2411" s="348">
        <v>3.0</v>
      </c>
      <c r="R2411" s="348"/>
      <c r="S2411" s="348">
        <v>1.0</v>
      </c>
      <c r="T2411" s="348">
        <v>6.0</v>
      </c>
      <c r="U2411" s="348">
        <v>1.0</v>
      </c>
      <c r="V2411" s="348">
        <v>1.0</v>
      </c>
      <c r="W2411" s="348">
        <v>1.0</v>
      </c>
      <c r="X2411" s="348">
        <v>1.0</v>
      </c>
      <c r="Y2411" s="348">
        <v>2.0</v>
      </c>
      <c r="Z2411" s="348">
        <v>1.0</v>
      </c>
      <c r="AA2411" s="348">
        <v>4.0</v>
      </c>
      <c r="AB2411" s="348">
        <v>7.0</v>
      </c>
      <c r="AC2411" s="344"/>
      <c r="AD2411" s="344"/>
      <c r="AE2411" s="344"/>
      <c r="AF2411" s="344"/>
      <c r="AG2411" s="344"/>
      <c r="AH2411" s="344"/>
      <c r="AI2411" s="344"/>
      <c r="AJ2411" s="344"/>
      <c r="AK2411" s="344"/>
      <c r="AL2411" s="344"/>
      <c r="AM2411" s="344"/>
      <c r="AN2411" s="344"/>
      <c r="AO2411" s="344"/>
      <c r="AP2411" s="344"/>
    </row>
    <row r="2412">
      <c r="A2412" s="362">
        <v>44191.0</v>
      </c>
      <c r="B2412" s="348">
        <v>1.0</v>
      </c>
      <c r="C2412" s="348">
        <v>4.0</v>
      </c>
      <c r="D2412" s="348">
        <v>2.0</v>
      </c>
      <c r="E2412" s="348">
        <v>1.0</v>
      </c>
      <c r="F2412" s="348">
        <v>1.0</v>
      </c>
      <c r="G2412" s="348">
        <v>6.0</v>
      </c>
      <c r="H2412" s="348">
        <v>14.0</v>
      </c>
      <c r="I2412" s="348">
        <v>1.0</v>
      </c>
      <c r="J2412" s="348"/>
      <c r="K2412" s="348">
        <v>20.0</v>
      </c>
      <c r="L2412" s="348">
        <v>58.0</v>
      </c>
      <c r="M2412" s="348"/>
      <c r="N2412" s="348">
        <v>9.0</v>
      </c>
      <c r="O2412" s="348">
        <v>2.0</v>
      </c>
      <c r="P2412" s="348">
        <v>1.0</v>
      </c>
      <c r="Q2412" s="348"/>
      <c r="R2412" s="348">
        <v>2.0</v>
      </c>
      <c r="S2412" s="348">
        <v>1.0</v>
      </c>
      <c r="T2412" s="348">
        <v>3.0</v>
      </c>
      <c r="U2412" s="348">
        <v>2.0</v>
      </c>
      <c r="V2412" s="348">
        <v>1.0</v>
      </c>
      <c r="W2412" s="348"/>
      <c r="X2412" s="348"/>
      <c r="Y2412" s="348">
        <v>4.0</v>
      </c>
      <c r="Z2412" s="348">
        <v>1.0</v>
      </c>
      <c r="AA2412" s="348">
        <v>3.0</v>
      </c>
      <c r="AB2412" s="348">
        <v>8.0</v>
      </c>
      <c r="AC2412" s="348"/>
      <c r="AD2412" s="348"/>
      <c r="AE2412" s="348"/>
      <c r="AF2412" s="348"/>
      <c r="AG2412" s="348">
        <v>1.0</v>
      </c>
      <c r="AH2412" s="348">
        <v>1.0</v>
      </c>
      <c r="AI2412" s="344"/>
      <c r="AJ2412" s="344"/>
      <c r="AK2412" s="344"/>
      <c r="AL2412" s="344"/>
      <c r="AM2412" s="344"/>
      <c r="AN2412" s="344"/>
      <c r="AO2412" s="344"/>
      <c r="AP2412" s="344"/>
    </row>
    <row r="2413">
      <c r="A2413" s="345">
        <v>44192.0</v>
      </c>
      <c r="B2413" s="344"/>
      <c r="C2413" s="348">
        <v>3.0</v>
      </c>
      <c r="D2413" s="348"/>
      <c r="E2413" s="348">
        <v>1.0</v>
      </c>
      <c r="F2413" s="348">
        <v>1.0</v>
      </c>
      <c r="G2413" s="348">
        <v>3.0</v>
      </c>
      <c r="H2413" s="348">
        <v>22.0</v>
      </c>
      <c r="I2413" s="348"/>
      <c r="J2413" s="348">
        <v>43.0</v>
      </c>
      <c r="K2413" s="348">
        <v>80.0</v>
      </c>
      <c r="L2413" s="348">
        <v>48.0</v>
      </c>
      <c r="M2413" s="348"/>
      <c r="N2413" s="348">
        <v>3.0</v>
      </c>
      <c r="O2413" s="348">
        <v>4.0</v>
      </c>
      <c r="P2413" s="348"/>
      <c r="Q2413" s="348">
        <v>6.0</v>
      </c>
      <c r="R2413" s="348">
        <v>1.0</v>
      </c>
      <c r="S2413" s="348">
        <v>4.0</v>
      </c>
      <c r="T2413" s="348">
        <v>4.0</v>
      </c>
      <c r="U2413" s="348">
        <v>4.0</v>
      </c>
      <c r="V2413" s="348">
        <v>3.0</v>
      </c>
      <c r="W2413" s="348">
        <v>2.0</v>
      </c>
      <c r="X2413" s="348"/>
      <c r="Y2413" s="348">
        <v>3.0</v>
      </c>
      <c r="Z2413" s="348">
        <v>1.0</v>
      </c>
      <c r="AA2413" s="348">
        <v>4.0</v>
      </c>
      <c r="AB2413" s="348">
        <v>2.0</v>
      </c>
      <c r="AC2413" s="348"/>
      <c r="AD2413" s="348"/>
      <c r="AE2413" s="348"/>
      <c r="AF2413" s="348"/>
      <c r="AG2413" s="348">
        <v>1.0</v>
      </c>
      <c r="AH2413" s="344"/>
      <c r="AI2413" s="344"/>
      <c r="AJ2413" s="344"/>
      <c r="AK2413" s="344"/>
      <c r="AL2413" s="344"/>
      <c r="AM2413" s="344"/>
      <c r="AN2413" s="344"/>
      <c r="AO2413" s="344"/>
      <c r="AP2413" s="344"/>
    </row>
    <row r="2414">
      <c r="A2414" s="345">
        <v>44193.0</v>
      </c>
      <c r="B2414" s="344"/>
      <c r="C2414" s="348">
        <v>4.0</v>
      </c>
      <c r="D2414" s="348">
        <v>3.0</v>
      </c>
      <c r="E2414" s="348"/>
      <c r="F2414" s="348">
        <v>1.0</v>
      </c>
      <c r="G2414" s="348">
        <v>4.0</v>
      </c>
      <c r="H2414" s="348">
        <v>21.0</v>
      </c>
      <c r="I2414" s="348"/>
      <c r="J2414" s="348"/>
      <c r="K2414" s="348">
        <v>84.0</v>
      </c>
      <c r="L2414" s="348">
        <v>54.0</v>
      </c>
      <c r="M2414" s="348"/>
      <c r="N2414" s="348">
        <v>6.0</v>
      </c>
      <c r="O2414" s="348">
        <v>1.0</v>
      </c>
      <c r="P2414" s="348">
        <v>1.0</v>
      </c>
      <c r="Q2414" s="348"/>
      <c r="R2414" s="348">
        <v>3.0</v>
      </c>
      <c r="S2414" s="348"/>
      <c r="T2414" s="348">
        <v>2.0</v>
      </c>
      <c r="U2414" s="348"/>
      <c r="V2414" s="348">
        <v>3.0</v>
      </c>
      <c r="W2414" s="348">
        <v>2.0</v>
      </c>
      <c r="X2414" s="348">
        <v>3.0</v>
      </c>
      <c r="Y2414" s="348">
        <v>4.0</v>
      </c>
      <c r="Z2414" s="348">
        <v>2.0</v>
      </c>
      <c r="AA2414" s="348">
        <v>5.0</v>
      </c>
      <c r="AB2414" s="348">
        <v>4.0</v>
      </c>
      <c r="AC2414" s="348"/>
      <c r="AD2414" s="348">
        <v>6.0</v>
      </c>
      <c r="AE2414" s="348"/>
      <c r="AF2414" s="348"/>
      <c r="AG2414" s="348">
        <v>1.0</v>
      </c>
      <c r="AH2414" s="348">
        <v>1.0</v>
      </c>
      <c r="AI2414" s="344"/>
      <c r="AJ2414" s="344"/>
      <c r="AK2414" s="344"/>
      <c r="AL2414" s="344"/>
      <c r="AM2414" s="344"/>
      <c r="AN2414" s="344"/>
      <c r="AO2414" s="344"/>
      <c r="AP2414" s="344"/>
    </row>
    <row r="2415">
      <c r="A2415" s="345">
        <v>44194.0</v>
      </c>
      <c r="C2415" s="348">
        <v>2.0</v>
      </c>
      <c r="D2415" s="348">
        <v>5.0</v>
      </c>
      <c r="E2415" s="348">
        <v>1.0</v>
      </c>
      <c r="F2415" s="348">
        <v>1.0</v>
      </c>
      <c r="G2415" s="348">
        <v>10.0</v>
      </c>
      <c r="H2415" s="348">
        <v>18.0</v>
      </c>
      <c r="I2415" s="348">
        <v>2.0</v>
      </c>
      <c r="J2415" s="348">
        <v>2.0</v>
      </c>
      <c r="K2415" s="348">
        <v>91.0</v>
      </c>
      <c r="L2415" s="348">
        <v>64.0</v>
      </c>
      <c r="M2415" s="348">
        <v>1.0</v>
      </c>
      <c r="N2415" s="348">
        <v>4.0</v>
      </c>
      <c r="O2415" s="348">
        <v>2.0</v>
      </c>
      <c r="P2415" s="348">
        <v>2.0</v>
      </c>
      <c r="Q2415" s="348">
        <v>4.0</v>
      </c>
      <c r="R2415" s="348">
        <v>3.0</v>
      </c>
      <c r="S2415" s="348"/>
      <c r="T2415" s="348">
        <v>1.0</v>
      </c>
      <c r="U2415" s="348">
        <v>7.0</v>
      </c>
      <c r="V2415" s="348">
        <v>4.0</v>
      </c>
      <c r="W2415" s="348">
        <v>1.0</v>
      </c>
      <c r="X2415" s="348">
        <v>11.0</v>
      </c>
      <c r="Y2415" s="348">
        <v>3.0</v>
      </c>
      <c r="Z2415" s="348"/>
      <c r="AA2415" s="348">
        <v>4.0</v>
      </c>
      <c r="AB2415" s="348">
        <v>3.0</v>
      </c>
      <c r="AC2415" s="348">
        <v>2.0</v>
      </c>
      <c r="AD2415" s="348">
        <v>2.0</v>
      </c>
      <c r="AE2415" s="348"/>
      <c r="AF2415" s="348"/>
      <c r="AG2415" s="348">
        <v>1.0</v>
      </c>
      <c r="AH2415" s="344"/>
      <c r="AI2415" s="344"/>
      <c r="AJ2415" s="344"/>
      <c r="AK2415" s="344"/>
      <c r="AL2415" s="344"/>
      <c r="AM2415" s="344"/>
      <c r="AN2415" s="344"/>
      <c r="AO2415" s="344"/>
      <c r="AP2415" s="344"/>
    </row>
    <row r="2416">
      <c r="A2416" s="345">
        <v>44195.0</v>
      </c>
      <c r="B2416" s="344"/>
      <c r="C2416" s="341">
        <v>9.0</v>
      </c>
      <c r="D2416" s="341">
        <v>7.0</v>
      </c>
      <c r="E2416" s="341">
        <v>1.0</v>
      </c>
      <c r="F2416" s="344"/>
      <c r="G2416" s="341">
        <v>11.0</v>
      </c>
      <c r="H2416" s="342">
        <v>21.0</v>
      </c>
      <c r="I2416" s="341">
        <v>1.0</v>
      </c>
      <c r="J2416" s="342">
        <v>2.0</v>
      </c>
      <c r="K2416" s="341">
        <v>79.0</v>
      </c>
      <c r="L2416" s="342">
        <v>61.0</v>
      </c>
      <c r="M2416" s="344"/>
      <c r="N2416" s="341">
        <v>7.0</v>
      </c>
      <c r="O2416" s="344"/>
      <c r="P2416" s="341">
        <v>3.0</v>
      </c>
      <c r="Q2416" s="341">
        <v>1.0</v>
      </c>
      <c r="R2416" s="344"/>
      <c r="S2416" s="341">
        <v>1.0</v>
      </c>
      <c r="T2416" s="341">
        <v>4.0</v>
      </c>
      <c r="U2416" s="341">
        <v>1.0</v>
      </c>
      <c r="V2416" s="341">
        <v>4.0</v>
      </c>
      <c r="W2416" s="341">
        <v>4.0</v>
      </c>
      <c r="X2416" s="341">
        <v>2.0</v>
      </c>
      <c r="Y2416" s="341">
        <v>8.0</v>
      </c>
      <c r="Z2416" s="344"/>
      <c r="AA2416" s="341">
        <v>6.0</v>
      </c>
      <c r="AB2416" s="341">
        <v>4.0</v>
      </c>
      <c r="AC2416" s="344"/>
      <c r="AD2416" s="344"/>
      <c r="AE2416" s="344"/>
      <c r="AF2416" s="344"/>
      <c r="AG2416" s="344"/>
      <c r="AH2416" s="341">
        <v>4.0</v>
      </c>
      <c r="AI2416" s="344"/>
      <c r="AJ2416" s="344"/>
      <c r="AK2416" s="344"/>
      <c r="AL2416" s="344"/>
      <c r="AM2416" s="344"/>
      <c r="AN2416" s="344"/>
      <c r="AO2416" s="344"/>
      <c r="AP2416" s="344"/>
    </row>
    <row r="2417">
      <c r="A2417" s="345">
        <v>44196.0</v>
      </c>
      <c r="B2417" s="344"/>
      <c r="C2417" s="348">
        <v>4.0</v>
      </c>
      <c r="D2417" s="348"/>
      <c r="E2417" s="348">
        <v>1.0</v>
      </c>
      <c r="F2417" s="348"/>
      <c r="G2417" s="348"/>
      <c r="H2417" s="348">
        <v>21.0</v>
      </c>
      <c r="I2417" s="348"/>
      <c r="J2417" s="348">
        <v>11.0</v>
      </c>
      <c r="K2417" s="348">
        <v>61.0</v>
      </c>
      <c r="L2417" s="348">
        <v>65.0</v>
      </c>
      <c r="M2417" s="348"/>
      <c r="N2417" s="348">
        <v>5.0</v>
      </c>
      <c r="O2417" s="348">
        <v>1.0</v>
      </c>
      <c r="P2417" s="348">
        <v>1.0</v>
      </c>
      <c r="Q2417" s="348">
        <v>1.0</v>
      </c>
      <c r="R2417" s="348"/>
      <c r="S2417" s="348">
        <v>2.0</v>
      </c>
      <c r="T2417" s="348">
        <v>1.0</v>
      </c>
      <c r="U2417" s="348">
        <v>2.0</v>
      </c>
      <c r="V2417" s="348">
        <v>1.0</v>
      </c>
      <c r="W2417" s="348"/>
      <c r="X2417" s="348">
        <v>2.0</v>
      </c>
      <c r="Y2417" s="348">
        <v>1.0</v>
      </c>
      <c r="Z2417" s="348"/>
      <c r="AA2417" s="348">
        <v>5.0</v>
      </c>
      <c r="AB2417" s="348">
        <v>3.0</v>
      </c>
      <c r="AC2417" s="348"/>
      <c r="AD2417" s="348"/>
      <c r="AE2417" s="348"/>
      <c r="AF2417" s="348">
        <v>1.0</v>
      </c>
      <c r="AG2417" s="348"/>
      <c r="AH2417" s="348">
        <v>2.0</v>
      </c>
      <c r="AI2417" s="348">
        <v>3.0</v>
      </c>
      <c r="AJ2417" s="344"/>
      <c r="AK2417" s="344"/>
      <c r="AL2417" s="344"/>
      <c r="AM2417" s="344"/>
      <c r="AN2417" s="344"/>
      <c r="AO2417" s="344"/>
      <c r="AP2417" s="344"/>
    </row>
    <row r="2418">
      <c r="A2418" s="345">
        <v>44197.0</v>
      </c>
      <c r="B2418" s="344"/>
      <c r="C2418" s="348">
        <v>1.0</v>
      </c>
      <c r="D2418" s="348">
        <v>1.0</v>
      </c>
      <c r="E2418" s="348">
        <v>1.0</v>
      </c>
      <c r="F2418" s="348"/>
      <c r="G2418" s="348">
        <v>13.0</v>
      </c>
      <c r="H2418" s="348">
        <v>20.0</v>
      </c>
      <c r="I2418" s="348"/>
      <c r="J2418" s="348">
        <v>3.0</v>
      </c>
      <c r="K2418" s="348">
        <v>38.0</v>
      </c>
      <c r="L2418" s="348">
        <v>73.0</v>
      </c>
      <c r="M2418" s="348"/>
      <c r="N2418" s="348">
        <v>12.0</v>
      </c>
      <c r="O2418" s="348"/>
      <c r="P2418" s="348">
        <v>1.0</v>
      </c>
      <c r="Q2418" s="348">
        <v>1.0</v>
      </c>
      <c r="R2418" s="348"/>
      <c r="S2418" s="348">
        <v>4.0</v>
      </c>
      <c r="T2418" s="348">
        <v>2.0</v>
      </c>
      <c r="U2418" s="348">
        <v>1.0</v>
      </c>
      <c r="V2418" s="348"/>
      <c r="W2418" s="348">
        <v>2.0</v>
      </c>
      <c r="X2418" s="348"/>
      <c r="Y2418" s="348">
        <v>5.0</v>
      </c>
      <c r="Z2418" s="348">
        <v>2.0</v>
      </c>
      <c r="AA2418" s="348">
        <v>3.0</v>
      </c>
      <c r="AB2418" s="348">
        <v>3.0</v>
      </c>
      <c r="AC2418" s="348">
        <v>1.0</v>
      </c>
      <c r="AD2418" s="348"/>
      <c r="AE2418" s="348">
        <v>1.0</v>
      </c>
      <c r="AF2418" s="348">
        <v>1.0</v>
      </c>
      <c r="AG2418" s="348">
        <v>2.0</v>
      </c>
      <c r="AH2418" s="344"/>
      <c r="AI2418" s="344"/>
      <c r="AJ2418" s="344"/>
      <c r="AK2418" s="344"/>
      <c r="AL2418" s="344"/>
      <c r="AM2418" s="344"/>
      <c r="AN2418" s="344"/>
      <c r="AO2418" s="344"/>
      <c r="AP2418" s="344"/>
    </row>
    <row r="2419">
      <c r="A2419" s="345">
        <v>44198.0</v>
      </c>
      <c r="B2419" s="344"/>
      <c r="C2419" s="348">
        <v>5.0</v>
      </c>
      <c r="D2419" s="348">
        <v>6.0</v>
      </c>
      <c r="E2419" s="348"/>
      <c r="F2419" s="348"/>
      <c r="G2419" s="348">
        <v>2.0</v>
      </c>
      <c r="H2419" s="348">
        <v>26.0</v>
      </c>
      <c r="I2419" s="348">
        <v>1.0</v>
      </c>
      <c r="J2419" s="348">
        <v>1.0</v>
      </c>
      <c r="K2419" s="348">
        <v>86.0</v>
      </c>
      <c r="L2419" s="348">
        <v>59.0</v>
      </c>
      <c r="M2419" s="348"/>
      <c r="N2419" s="348">
        <v>4.0</v>
      </c>
      <c r="O2419" s="348">
        <v>1.0</v>
      </c>
      <c r="P2419" s="348">
        <v>1.0</v>
      </c>
      <c r="Q2419" s="348"/>
      <c r="R2419" s="348">
        <v>1.0</v>
      </c>
      <c r="S2419" s="348">
        <v>2.0</v>
      </c>
      <c r="T2419" s="348">
        <v>2.0</v>
      </c>
      <c r="U2419" s="348">
        <v>1.0</v>
      </c>
      <c r="V2419" s="348">
        <v>12.0</v>
      </c>
      <c r="W2419" s="348">
        <v>2.0</v>
      </c>
      <c r="X2419" s="348">
        <v>2.0</v>
      </c>
      <c r="Y2419" s="348">
        <v>2.0</v>
      </c>
      <c r="Z2419" s="348">
        <v>1.0</v>
      </c>
      <c r="AA2419" s="348"/>
      <c r="AB2419" s="348">
        <v>6.0</v>
      </c>
      <c r="AC2419" s="348"/>
      <c r="AD2419" s="348">
        <v>2.0</v>
      </c>
      <c r="AE2419" s="348">
        <v>1.0</v>
      </c>
      <c r="AF2419" s="344"/>
      <c r="AG2419" s="344"/>
      <c r="AH2419" s="344"/>
      <c r="AI2419" s="344"/>
      <c r="AJ2419" s="344"/>
      <c r="AK2419" s="344"/>
      <c r="AL2419" s="344"/>
      <c r="AM2419" s="344"/>
      <c r="AN2419" s="344"/>
      <c r="AO2419" s="344"/>
      <c r="AP2419" s="344"/>
    </row>
    <row r="2420">
      <c r="A2420" s="345">
        <v>44199.0</v>
      </c>
      <c r="C2420" s="348">
        <v>2.0</v>
      </c>
      <c r="D2420" s="348">
        <v>2.0</v>
      </c>
      <c r="E2420" s="348"/>
      <c r="F2420" s="348"/>
      <c r="G2420" s="348">
        <v>13.0</v>
      </c>
      <c r="H2420" s="348">
        <v>10.0</v>
      </c>
      <c r="I2420" s="348"/>
      <c r="J2420" s="348">
        <v>2.0</v>
      </c>
      <c r="K2420" s="348">
        <v>63.0</v>
      </c>
      <c r="L2420" s="348">
        <v>50.0</v>
      </c>
      <c r="M2420" s="348"/>
      <c r="N2420" s="348">
        <v>4.0</v>
      </c>
      <c r="O2420" s="348">
        <v>4.0</v>
      </c>
      <c r="P2420" s="348">
        <v>2.0</v>
      </c>
      <c r="Q2420" s="348">
        <v>2.0</v>
      </c>
      <c r="R2420" s="348"/>
      <c r="S2420" s="348"/>
      <c r="T2420" s="348"/>
      <c r="U2420" s="348">
        <v>2.0</v>
      </c>
      <c r="V2420" s="348"/>
      <c r="W2420" s="348"/>
      <c r="X2420" s="348">
        <v>2.0</v>
      </c>
      <c r="Y2420" s="348">
        <v>6.0</v>
      </c>
      <c r="Z2420" s="348">
        <v>3.0</v>
      </c>
      <c r="AA2420" s="348">
        <v>3.0</v>
      </c>
      <c r="AB2420" s="348">
        <v>5.0</v>
      </c>
      <c r="AC2420" s="348"/>
      <c r="AD2420" s="348"/>
      <c r="AE2420" s="348"/>
      <c r="AF2420" s="348">
        <v>1.0</v>
      </c>
      <c r="AG2420" s="348"/>
      <c r="AH2420" s="348">
        <v>3.0</v>
      </c>
      <c r="AI2420" s="344"/>
      <c r="AJ2420" s="344"/>
      <c r="AK2420" s="344"/>
      <c r="AL2420" s="344"/>
      <c r="AM2420" s="344"/>
      <c r="AN2420" s="344"/>
      <c r="AO2420" s="344"/>
      <c r="AP2420" s="344"/>
    </row>
    <row r="2421">
      <c r="A2421" s="345">
        <v>44200.0</v>
      </c>
      <c r="B2421" s="344"/>
      <c r="C2421" s="348">
        <v>7.0</v>
      </c>
      <c r="D2421" s="348">
        <v>5.0</v>
      </c>
      <c r="E2421" s="348">
        <v>3.0</v>
      </c>
      <c r="F2421" s="348">
        <v>1.0</v>
      </c>
      <c r="G2421" s="348">
        <v>2.0</v>
      </c>
      <c r="H2421" s="348">
        <v>21.0</v>
      </c>
      <c r="I2421" s="348">
        <v>1.0</v>
      </c>
      <c r="J2421" s="348">
        <v>2.0</v>
      </c>
      <c r="K2421" s="348">
        <v>38.0</v>
      </c>
      <c r="L2421" s="348">
        <v>56.0</v>
      </c>
      <c r="M2421" s="348"/>
      <c r="N2421" s="348">
        <v>6.0</v>
      </c>
      <c r="O2421" s="348">
        <v>1.0</v>
      </c>
      <c r="P2421" s="348">
        <v>2.0</v>
      </c>
      <c r="Q2421" s="348">
        <v>1.0</v>
      </c>
      <c r="R2421" s="348"/>
      <c r="S2421" s="348">
        <v>2.0</v>
      </c>
      <c r="T2421" s="348"/>
      <c r="U2421" s="348">
        <v>4.0</v>
      </c>
      <c r="V2421" s="348"/>
      <c r="W2421" s="348">
        <v>1.0</v>
      </c>
      <c r="X2421" s="348">
        <v>1.0</v>
      </c>
      <c r="Y2421" s="348">
        <v>2.0</v>
      </c>
      <c r="Z2421" s="348">
        <v>3.0</v>
      </c>
      <c r="AA2421" s="348">
        <v>7.0</v>
      </c>
      <c r="AB2421" s="348">
        <v>2.0</v>
      </c>
      <c r="AC2421" s="348">
        <v>1.0</v>
      </c>
      <c r="AD2421" s="348">
        <v>4.0</v>
      </c>
      <c r="AE2421" s="348"/>
      <c r="AF2421" s="348">
        <v>1.0</v>
      </c>
      <c r="AG2421" s="348">
        <v>2.0</v>
      </c>
      <c r="AH2421" s="348">
        <v>1.0</v>
      </c>
      <c r="AI2421" s="344"/>
      <c r="AJ2421" s="344"/>
      <c r="AK2421" s="344"/>
      <c r="AL2421" s="344"/>
      <c r="AM2421" s="344"/>
      <c r="AN2421" s="344"/>
      <c r="AO2421" s="344"/>
      <c r="AP2421" s="344"/>
    </row>
    <row r="2422">
      <c r="A2422" s="345">
        <v>44201.0</v>
      </c>
      <c r="B2422" s="344"/>
      <c r="C2422" s="348">
        <v>2.0</v>
      </c>
      <c r="D2422" s="348">
        <v>2.0</v>
      </c>
      <c r="E2422" s="348">
        <v>3.0</v>
      </c>
      <c r="F2422" s="348"/>
      <c r="G2422" s="348">
        <v>3.0</v>
      </c>
      <c r="H2422" s="348">
        <v>19.0</v>
      </c>
      <c r="I2422" s="348"/>
      <c r="J2422" s="348">
        <v>8.0</v>
      </c>
      <c r="K2422" s="348">
        <v>53.0</v>
      </c>
      <c r="L2422" s="348">
        <v>54.0</v>
      </c>
      <c r="M2422" s="348">
        <v>1.0</v>
      </c>
      <c r="N2422" s="348">
        <v>8.0</v>
      </c>
      <c r="O2422" s="348">
        <v>1.0</v>
      </c>
      <c r="P2422" s="348">
        <v>2.0</v>
      </c>
      <c r="Q2422" s="348"/>
      <c r="R2422" s="348">
        <v>2.0</v>
      </c>
      <c r="S2422" s="348">
        <v>2.0</v>
      </c>
      <c r="T2422" s="348">
        <v>5.0</v>
      </c>
      <c r="U2422" s="348">
        <v>8.0</v>
      </c>
      <c r="V2422" s="348">
        <v>1.0</v>
      </c>
      <c r="W2422" s="348">
        <v>2.0</v>
      </c>
      <c r="X2422" s="348">
        <v>2.0</v>
      </c>
      <c r="Y2422" s="348">
        <v>6.0</v>
      </c>
      <c r="Z2422" s="348">
        <v>3.0</v>
      </c>
      <c r="AA2422" s="348">
        <v>5.0</v>
      </c>
      <c r="AB2422" s="348">
        <v>2.0</v>
      </c>
      <c r="AC2422" s="348"/>
      <c r="AD2422" s="348">
        <v>1.0</v>
      </c>
      <c r="AE2422" s="348"/>
      <c r="AF2422" s="348"/>
      <c r="AG2422" s="348">
        <v>1.0</v>
      </c>
      <c r="AH2422" s="348">
        <v>2.0</v>
      </c>
      <c r="AI2422" s="344"/>
      <c r="AJ2422" s="344"/>
      <c r="AK2422" s="344"/>
      <c r="AL2422" s="344"/>
      <c r="AM2422" s="344"/>
      <c r="AN2422" s="344"/>
      <c r="AO2422" s="344"/>
      <c r="AP2422" s="344"/>
    </row>
    <row r="2423">
      <c r="A2423" s="345">
        <v>44202.0</v>
      </c>
      <c r="B2423" s="344"/>
      <c r="C2423" s="348">
        <v>7.0</v>
      </c>
      <c r="D2423" s="348"/>
      <c r="E2423" s="348">
        <v>3.0</v>
      </c>
      <c r="F2423" s="348">
        <v>2.0</v>
      </c>
      <c r="G2423" s="348">
        <v>4.0</v>
      </c>
      <c r="H2423" s="348">
        <v>16.0</v>
      </c>
      <c r="I2423" s="348"/>
      <c r="J2423" s="348">
        <v>11.0</v>
      </c>
      <c r="K2423" s="348">
        <v>48.0</v>
      </c>
      <c r="L2423" s="348">
        <v>54.0</v>
      </c>
      <c r="M2423" s="348"/>
      <c r="N2423" s="348">
        <v>5.0</v>
      </c>
      <c r="O2423" s="348"/>
      <c r="P2423" s="348"/>
      <c r="Q2423" s="348">
        <v>2.0</v>
      </c>
      <c r="R2423" s="348"/>
      <c r="S2423" s="348">
        <v>1.0</v>
      </c>
      <c r="T2423" s="348">
        <v>3.0</v>
      </c>
      <c r="U2423" s="348">
        <v>2.0</v>
      </c>
      <c r="V2423" s="348"/>
      <c r="W2423" s="348">
        <v>3.0</v>
      </c>
      <c r="X2423" s="348">
        <v>2.0</v>
      </c>
      <c r="Y2423" s="348">
        <v>4.0</v>
      </c>
      <c r="Z2423" s="348"/>
      <c r="AA2423" s="348">
        <v>17.0</v>
      </c>
      <c r="AB2423" s="348">
        <v>1.0</v>
      </c>
      <c r="AC2423" s="348"/>
      <c r="AD2423" s="348"/>
      <c r="AE2423" s="348"/>
      <c r="AF2423" s="348"/>
      <c r="AG2423" s="348">
        <v>1.0</v>
      </c>
      <c r="AH2423" s="348">
        <v>1.0</v>
      </c>
      <c r="AI2423" s="344"/>
      <c r="AJ2423" s="344"/>
      <c r="AK2423" s="344"/>
      <c r="AL2423" s="344"/>
      <c r="AM2423" s="344"/>
      <c r="AN2423" s="344"/>
      <c r="AO2423" s="344"/>
      <c r="AP2423" s="344"/>
    </row>
    <row r="2424">
      <c r="A2424" s="345">
        <v>44203.0</v>
      </c>
      <c r="B2424" s="348">
        <v>3.0</v>
      </c>
      <c r="C2424" s="348">
        <v>5.0</v>
      </c>
      <c r="D2424" s="348">
        <v>9.0</v>
      </c>
      <c r="E2424" s="348">
        <v>3.0</v>
      </c>
      <c r="F2424" s="348">
        <v>2.0</v>
      </c>
      <c r="G2424" s="348">
        <v>4.0</v>
      </c>
      <c r="H2424" s="348">
        <v>21.0</v>
      </c>
      <c r="I2424" s="348">
        <v>2.0</v>
      </c>
      <c r="J2424" s="348">
        <v>2.0</v>
      </c>
      <c r="K2424" s="348">
        <v>47.0</v>
      </c>
      <c r="L2424" s="348">
        <v>68.0</v>
      </c>
      <c r="M2424" s="348"/>
      <c r="N2424" s="348">
        <v>7.0</v>
      </c>
      <c r="O2424" s="348"/>
      <c r="P2424" s="348">
        <v>1.0</v>
      </c>
      <c r="Q2424" s="348"/>
      <c r="R2424" s="348">
        <v>2.0</v>
      </c>
      <c r="S2424" s="348"/>
      <c r="T2424" s="348">
        <v>3.0</v>
      </c>
      <c r="U2424" s="348">
        <v>6.0</v>
      </c>
      <c r="V2424" s="348">
        <v>4.0</v>
      </c>
      <c r="W2424" s="348">
        <v>2.0</v>
      </c>
      <c r="X2424" s="348">
        <v>1.0</v>
      </c>
      <c r="Y2424" s="348">
        <v>8.0</v>
      </c>
      <c r="Z2424" s="348">
        <v>1.0</v>
      </c>
      <c r="AA2424" s="348">
        <v>17.0</v>
      </c>
      <c r="AB2424" s="348">
        <v>1.0</v>
      </c>
      <c r="AC2424" s="348"/>
      <c r="AD2424" s="348"/>
      <c r="AE2424" s="348"/>
      <c r="AF2424" s="348">
        <v>1.0</v>
      </c>
      <c r="AG2424" s="348">
        <v>4.0</v>
      </c>
      <c r="AH2424" s="344"/>
      <c r="AI2424" s="344"/>
      <c r="AJ2424" s="344"/>
      <c r="AK2424" s="344"/>
      <c r="AL2424" s="344"/>
      <c r="AM2424" s="344"/>
      <c r="AN2424" s="344"/>
      <c r="AO2424" s="344"/>
      <c r="AP2424" s="344"/>
    </row>
    <row r="2425">
      <c r="A2425" s="362">
        <v>44204.0</v>
      </c>
      <c r="B2425" s="344"/>
      <c r="C2425" s="348">
        <v>4.0</v>
      </c>
      <c r="D2425" s="348">
        <v>1.0</v>
      </c>
      <c r="E2425" s="348"/>
      <c r="F2425" s="348">
        <v>3.0</v>
      </c>
      <c r="G2425" s="348">
        <v>7.0</v>
      </c>
      <c r="H2425" s="348">
        <v>24.0</v>
      </c>
      <c r="I2425" s="348">
        <v>1.0</v>
      </c>
      <c r="J2425" s="348">
        <v>4.0</v>
      </c>
      <c r="K2425" s="348">
        <v>57.0</v>
      </c>
      <c r="L2425" s="348">
        <v>73.0</v>
      </c>
      <c r="M2425" s="348"/>
      <c r="N2425" s="348">
        <v>8.0</v>
      </c>
      <c r="O2425" s="348">
        <v>2.0</v>
      </c>
      <c r="P2425" s="348">
        <v>2.0</v>
      </c>
      <c r="Q2425" s="348"/>
      <c r="R2425" s="348"/>
      <c r="S2425" s="348"/>
      <c r="T2425" s="348"/>
      <c r="U2425" s="348">
        <v>4.0</v>
      </c>
      <c r="V2425" s="348">
        <v>4.0</v>
      </c>
      <c r="W2425" s="348">
        <v>4.0</v>
      </c>
      <c r="X2425" s="348">
        <v>1.0</v>
      </c>
      <c r="Y2425" s="348">
        <v>7.0</v>
      </c>
      <c r="Z2425" s="348">
        <v>1.0</v>
      </c>
      <c r="AA2425" s="348">
        <v>15.0</v>
      </c>
      <c r="AB2425" s="348">
        <v>5.0</v>
      </c>
      <c r="AC2425" s="348">
        <v>1.0</v>
      </c>
      <c r="AD2425" s="348"/>
      <c r="AE2425" s="348">
        <v>1.0</v>
      </c>
      <c r="AF2425" s="348">
        <v>2.0</v>
      </c>
      <c r="AG2425" s="348">
        <v>1.0</v>
      </c>
      <c r="AH2425" s="348"/>
      <c r="AI2425" s="348">
        <v>1.0</v>
      </c>
      <c r="AJ2425" s="344"/>
      <c r="AK2425" s="344"/>
      <c r="AL2425" s="344"/>
      <c r="AM2425" s="344"/>
      <c r="AN2425" s="344"/>
      <c r="AO2425" s="344"/>
      <c r="AP2425" s="344"/>
    </row>
    <row r="2426">
      <c r="A2426" s="345">
        <v>44205.0</v>
      </c>
      <c r="B2426" s="348">
        <v>1.0</v>
      </c>
      <c r="C2426" s="348">
        <v>4.0</v>
      </c>
      <c r="D2426" s="348">
        <v>6.0</v>
      </c>
      <c r="E2426" s="348"/>
      <c r="F2426" s="348">
        <v>1.0</v>
      </c>
      <c r="G2426" s="348">
        <v>7.0</v>
      </c>
      <c r="H2426" s="348">
        <v>27.0</v>
      </c>
      <c r="I2426" s="348"/>
      <c r="J2426" s="348">
        <v>6.0</v>
      </c>
      <c r="K2426" s="348">
        <v>22.0</v>
      </c>
      <c r="L2426" s="348">
        <v>66.0</v>
      </c>
      <c r="M2426" s="348"/>
      <c r="N2426" s="348">
        <v>7.0</v>
      </c>
      <c r="O2426" s="348">
        <v>1.0</v>
      </c>
      <c r="P2426" s="348">
        <v>2.0</v>
      </c>
      <c r="Q2426" s="348">
        <v>1.0</v>
      </c>
      <c r="R2426" s="348"/>
      <c r="S2426" s="348"/>
      <c r="T2426" s="348">
        <v>4.0</v>
      </c>
      <c r="U2426" s="348">
        <v>5.0</v>
      </c>
      <c r="V2426" s="348">
        <v>1.0</v>
      </c>
      <c r="W2426" s="348">
        <v>1.0</v>
      </c>
      <c r="X2426" s="348">
        <v>2.0</v>
      </c>
      <c r="Y2426" s="348">
        <v>7.0</v>
      </c>
      <c r="Z2426" s="348">
        <v>4.0</v>
      </c>
      <c r="AA2426" s="348">
        <v>6.0</v>
      </c>
      <c r="AB2426" s="348">
        <v>7.0</v>
      </c>
      <c r="AC2426" s="348"/>
      <c r="AD2426" s="348">
        <v>2.0</v>
      </c>
      <c r="AE2426" s="348">
        <v>1.0</v>
      </c>
      <c r="AF2426" s="348">
        <v>1.0</v>
      </c>
      <c r="AG2426" s="348">
        <v>1.0</v>
      </c>
      <c r="AH2426" s="348">
        <v>1.0</v>
      </c>
      <c r="AI2426" s="344"/>
      <c r="AJ2426" s="344"/>
      <c r="AK2426" s="344"/>
      <c r="AL2426" s="344"/>
      <c r="AM2426" s="344"/>
      <c r="AN2426" s="344"/>
      <c r="AO2426" s="344"/>
      <c r="AP2426" s="344"/>
    </row>
    <row r="2427">
      <c r="A2427" s="345">
        <v>44206.0</v>
      </c>
      <c r="B2427" s="348">
        <v>1.0</v>
      </c>
      <c r="C2427" s="348">
        <v>3.0</v>
      </c>
      <c r="D2427" s="348">
        <v>5.0</v>
      </c>
      <c r="E2427" s="348">
        <v>4.0</v>
      </c>
      <c r="F2427" s="348">
        <v>1.0</v>
      </c>
      <c r="G2427" s="348">
        <v>9.0</v>
      </c>
      <c r="H2427" s="348">
        <v>31.0</v>
      </c>
      <c r="I2427" s="348">
        <v>3.0</v>
      </c>
      <c r="J2427" s="348">
        <v>8.0</v>
      </c>
      <c r="K2427" s="348">
        <v>17.0</v>
      </c>
      <c r="L2427" s="348">
        <v>61.0</v>
      </c>
      <c r="M2427" s="348"/>
      <c r="N2427" s="348">
        <v>4.0</v>
      </c>
      <c r="O2427" s="348">
        <v>4.0</v>
      </c>
      <c r="P2427" s="348"/>
      <c r="Q2427" s="348">
        <v>2.0</v>
      </c>
      <c r="R2427" s="348">
        <v>1.0</v>
      </c>
      <c r="S2427" s="348"/>
      <c r="T2427" s="348">
        <v>1.0</v>
      </c>
      <c r="U2427" s="348">
        <v>3.0</v>
      </c>
      <c r="V2427" s="348">
        <v>2.0</v>
      </c>
      <c r="W2427" s="348">
        <v>1.0</v>
      </c>
      <c r="X2427" s="348"/>
      <c r="Y2427" s="348">
        <v>7.0</v>
      </c>
      <c r="Z2427" s="348"/>
      <c r="AA2427" s="348">
        <v>3.0</v>
      </c>
      <c r="AB2427" s="348">
        <v>3.0</v>
      </c>
      <c r="AC2427" s="348"/>
      <c r="AD2427" s="348">
        <v>1.0</v>
      </c>
      <c r="AE2427" s="348"/>
      <c r="AF2427" s="348">
        <v>1.0</v>
      </c>
      <c r="AG2427" s="348">
        <v>2.0</v>
      </c>
      <c r="AH2427" s="348">
        <v>3.0</v>
      </c>
      <c r="AI2427" s="348">
        <v>1.0</v>
      </c>
      <c r="AJ2427" s="344"/>
      <c r="AK2427" s="344"/>
      <c r="AL2427" s="344"/>
      <c r="AM2427" s="344"/>
      <c r="AN2427" s="344"/>
      <c r="AO2427" s="344"/>
      <c r="AP2427" s="344"/>
    </row>
    <row r="2428">
      <c r="A2428" s="345">
        <v>44207.0</v>
      </c>
      <c r="B2428" s="344"/>
      <c r="C2428" s="348">
        <v>4.0</v>
      </c>
      <c r="D2428" s="348">
        <v>4.0</v>
      </c>
      <c r="E2428" s="348">
        <v>1.0</v>
      </c>
      <c r="F2428" s="348">
        <v>2.0</v>
      </c>
      <c r="G2428" s="348">
        <v>9.0</v>
      </c>
      <c r="H2428" s="348">
        <v>31.0</v>
      </c>
      <c r="I2428" s="348"/>
      <c r="J2428" s="348">
        <v>11.0</v>
      </c>
      <c r="K2428" s="348">
        <v>31.0</v>
      </c>
      <c r="L2428" s="348">
        <v>70.0</v>
      </c>
      <c r="M2428" s="348"/>
      <c r="N2428" s="348">
        <v>11.0</v>
      </c>
      <c r="O2428" s="348">
        <v>2.0</v>
      </c>
      <c r="P2428" s="348">
        <v>2.0</v>
      </c>
      <c r="Q2428" s="348">
        <v>1.0</v>
      </c>
      <c r="R2428" s="348"/>
      <c r="S2428" s="348">
        <v>3.0</v>
      </c>
      <c r="T2428" s="348">
        <v>3.0</v>
      </c>
      <c r="U2428" s="348"/>
      <c r="V2428" s="348">
        <v>7.0</v>
      </c>
      <c r="W2428" s="348">
        <v>3.0</v>
      </c>
      <c r="X2428" s="348">
        <v>1.0</v>
      </c>
      <c r="Y2428" s="348">
        <v>2.0</v>
      </c>
      <c r="Z2428" s="348">
        <v>6.0</v>
      </c>
      <c r="AA2428" s="348">
        <v>5.0</v>
      </c>
      <c r="AB2428" s="348">
        <v>2.0</v>
      </c>
      <c r="AC2428" s="348"/>
      <c r="AD2428" s="348">
        <v>1.0</v>
      </c>
      <c r="AE2428" s="348"/>
      <c r="AF2428" s="348"/>
      <c r="AG2428" s="348">
        <v>1.0</v>
      </c>
      <c r="AH2428" s="348">
        <v>1.0</v>
      </c>
      <c r="AI2428" s="344"/>
      <c r="AJ2428" s="344"/>
      <c r="AK2428" s="344"/>
      <c r="AL2428" s="344"/>
      <c r="AM2428" s="344"/>
      <c r="AN2428" s="344"/>
      <c r="AO2428" s="344"/>
      <c r="AP2428" s="344"/>
    </row>
    <row r="2429">
      <c r="A2429" s="345">
        <v>44208.0</v>
      </c>
      <c r="B2429" s="348">
        <v>5.0</v>
      </c>
      <c r="C2429" s="348">
        <v>6.0</v>
      </c>
      <c r="D2429" s="348">
        <v>2.0</v>
      </c>
      <c r="E2429" s="348"/>
      <c r="F2429" s="348">
        <v>4.0</v>
      </c>
      <c r="G2429" s="348">
        <v>3.0</v>
      </c>
      <c r="H2429" s="348">
        <v>34.0</v>
      </c>
      <c r="I2429" s="348"/>
      <c r="J2429" s="348">
        <v>15.0</v>
      </c>
      <c r="K2429" s="348">
        <v>99.0</v>
      </c>
      <c r="L2429" s="348">
        <v>65.0</v>
      </c>
      <c r="M2429" s="348"/>
      <c r="N2429" s="348">
        <v>8.0</v>
      </c>
      <c r="O2429" s="348">
        <v>1.0</v>
      </c>
      <c r="P2429" s="348">
        <v>1.0</v>
      </c>
      <c r="Q2429" s="348">
        <v>2.0</v>
      </c>
      <c r="R2429" s="348">
        <v>2.0</v>
      </c>
      <c r="S2429" s="348">
        <v>2.0</v>
      </c>
      <c r="T2429" s="348">
        <v>1.0</v>
      </c>
      <c r="U2429" s="348">
        <v>8.0</v>
      </c>
      <c r="V2429" s="348">
        <v>2.0</v>
      </c>
      <c r="W2429" s="348">
        <v>1.0</v>
      </c>
      <c r="X2429" s="348">
        <v>1.0</v>
      </c>
      <c r="Y2429" s="348">
        <v>2.0</v>
      </c>
      <c r="Z2429" s="348">
        <v>9.0</v>
      </c>
      <c r="AA2429" s="348">
        <v>13.0</v>
      </c>
      <c r="AB2429" s="348">
        <v>2.0</v>
      </c>
      <c r="AC2429" s="348">
        <v>2.0</v>
      </c>
      <c r="AD2429" s="348"/>
      <c r="AE2429" s="348">
        <v>1.0</v>
      </c>
      <c r="AF2429" s="348"/>
      <c r="AG2429" s="348">
        <v>4.0</v>
      </c>
      <c r="AH2429" s="348">
        <v>7.0</v>
      </c>
      <c r="AI2429" s="344"/>
      <c r="AJ2429" s="344"/>
      <c r="AK2429" s="344"/>
      <c r="AL2429" s="344"/>
      <c r="AM2429" s="344"/>
      <c r="AN2429" s="344"/>
      <c r="AO2429" s="344"/>
      <c r="AP2429" s="344"/>
    </row>
    <row r="2430">
      <c r="A2430" s="345">
        <v>44209.0</v>
      </c>
      <c r="B2430" s="348">
        <v>2.0</v>
      </c>
      <c r="C2430" s="348">
        <v>6.0</v>
      </c>
      <c r="D2430" s="348">
        <v>6.0</v>
      </c>
      <c r="E2430" s="348">
        <v>3.0</v>
      </c>
      <c r="F2430" s="348"/>
      <c r="G2430" s="348">
        <v>5.0</v>
      </c>
      <c r="H2430" s="348">
        <v>45.0</v>
      </c>
      <c r="I2430" s="348">
        <v>1.0</v>
      </c>
      <c r="J2430" s="348">
        <v>11.0</v>
      </c>
      <c r="K2430" s="348">
        <v>94.0</v>
      </c>
      <c r="L2430" s="348">
        <v>71.0</v>
      </c>
      <c r="M2430" s="348"/>
      <c r="N2430" s="348">
        <v>3.0</v>
      </c>
      <c r="O2430" s="348">
        <v>2.0</v>
      </c>
      <c r="P2430" s="348">
        <v>2.0</v>
      </c>
      <c r="Q2430" s="348">
        <v>1.0</v>
      </c>
      <c r="R2430" s="348">
        <v>2.0</v>
      </c>
      <c r="S2430" s="348"/>
      <c r="T2430" s="348">
        <v>4.0</v>
      </c>
      <c r="U2430" s="348">
        <v>5.0</v>
      </c>
      <c r="V2430" s="348">
        <v>1.0</v>
      </c>
      <c r="W2430" s="348">
        <v>4.0</v>
      </c>
      <c r="X2430" s="348">
        <v>1.0</v>
      </c>
      <c r="Y2430" s="348">
        <v>7.0</v>
      </c>
      <c r="Z2430" s="348"/>
      <c r="AA2430" s="348">
        <v>17.0</v>
      </c>
      <c r="AB2430" s="348">
        <v>5.0</v>
      </c>
      <c r="AC2430" s="348"/>
      <c r="AD2430" s="348"/>
      <c r="AE2430" s="348">
        <v>1.0</v>
      </c>
      <c r="AF2430" s="348">
        <v>2.0</v>
      </c>
      <c r="AG2430" s="348">
        <v>1.0</v>
      </c>
      <c r="AH2430" s="348">
        <v>4.0</v>
      </c>
      <c r="AI2430" s="344"/>
      <c r="AJ2430" s="344"/>
      <c r="AK2430" s="344"/>
      <c r="AL2430" s="344"/>
      <c r="AM2430" s="344"/>
      <c r="AN2430" s="344"/>
      <c r="AO2430" s="344"/>
      <c r="AP2430" s="344"/>
    </row>
    <row r="2431">
      <c r="A2431" s="345">
        <v>44210.0</v>
      </c>
      <c r="B2431" s="348">
        <v>2.0</v>
      </c>
      <c r="C2431" s="348">
        <v>2.0</v>
      </c>
      <c r="D2431" s="348">
        <v>5.0</v>
      </c>
      <c r="E2431" s="348">
        <v>2.0</v>
      </c>
      <c r="F2431" s="348"/>
      <c r="G2431" s="348">
        <v>8.0</v>
      </c>
      <c r="H2431" s="348">
        <v>43.0</v>
      </c>
      <c r="I2431" s="348"/>
      <c r="J2431" s="348">
        <v>11.0</v>
      </c>
      <c r="K2431" s="348">
        <v>88.0</v>
      </c>
      <c r="L2431" s="348">
        <v>69.0</v>
      </c>
      <c r="M2431" s="348"/>
      <c r="N2431" s="348">
        <v>14.0</v>
      </c>
      <c r="O2431" s="348">
        <v>1.0</v>
      </c>
      <c r="P2431" s="348">
        <v>2.0</v>
      </c>
      <c r="Q2431" s="348"/>
      <c r="R2431" s="348">
        <v>1.0</v>
      </c>
      <c r="S2431" s="348"/>
      <c r="T2431" s="348">
        <v>2.0</v>
      </c>
      <c r="U2431" s="348">
        <v>3.0</v>
      </c>
      <c r="V2431" s="348">
        <v>3.0</v>
      </c>
      <c r="W2431" s="348">
        <v>2.0</v>
      </c>
      <c r="X2431" s="348">
        <v>2.0</v>
      </c>
      <c r="Y2431" s="348">
        <v>7.0</v>
      </c>
      <c r="Z2431" s="348">
        <v>4.0</v>
      </c>
      <c r="AA2431" s="348">
        <v>13.0</v>
      </c>
      <c r="AB2431" s="348">
        <v>1.0</v>
      </c>
      <c r="AC2431" s="348"/>
      <c r="AD2431" s="348"/>
      <c r="AE2431" s="348"/>
      <c r="AF2431" s="348">
        <v>1.0</v>
      </c>
      <c r="AG2431" s="348">
        <v>3.0</v>
      </c>
      <c r="AH2431" s="348">
        <v>6.0</v>
      </c>
      <c r="AI2431" s="344"/>
      <c r="AJ2431" s="344"/>
      <c r="AK2431" s="344"/>
      <c r="AL2431" s="344"/>
      <c r="AM2431" s="344"/>
      <c r="AN2431" s="344"/>
      <c r="AO2431" s="344"/>
      <c r="AP2431" s="344"/>
    </row>
    <row r="2432">
      <c r="A2432" s="345">
        <v>44211.0</v>
      </c>
      <c r="B2432" s="348">
        <v>1.0</v>
      </c>
      <c r="C2432" s="348">
        <v>6.0</v>
      </c>
      <c r="D2432" s="348">
        <v>4.0</v>
      </c>
      <c r="E2432" s="348">
        <v>3.0</v>
      </c>
      <c r="F2432" s="348">
        <v>1.0</v>
      </c>
      <c r="G2432" s="348">
        <v>18.0</v>
      </c>
      <c r="H2432" s="348">
        <v>35.0</v>
      </c>
      <c r="I2432" s="348"/>
      <c r="J2432" s="348">
        <v>27.0</v>
      </c>
      <c r="K2432" s="348">
        <v>32.0</v>
      </c>
      <c r="L2432" s="348">
        <v>63.0</v>
      </c>
      <c r="M2432" s="348"/>
      <c r="N2432" s="348">
        <v>8.0</v>
      </c>
      <c r="O2432" s="348">
        <v>1.0</v>
      </c>
      <c r="P2432" s="348">
        <v>3.0</v>
      </c>
      <c r="Q2432" s="348">
        <v>2.0</v>
      </c>
      <c r="R2432" s="348">
        <v>1.0</v>
      </c>
      <c r="S2432" s="348">
        <v>5.0</v>
      </c>
      <c r="T2432" s="348">
        <v>6.0</v>
      </c>
      <c r="U2432" s="348">
        <v>5.0</v>
      </c>
      <c r="V2432" s="348"/>
      <c r="W2432" s="348"/>
      <c r="X2432" s="348"/>
      <c r="Y2432" s="348">
        <v>8.0</v>
      </c>
      <c r="Z2432" s="348">
        <v>1.0</v>
      </c>
      <c r="AA2432" s="348">
        <v>5.0</v>
      </c>
      <c r="AB2432" s="348">
        <v>2.0</v>
      </c>
      <c r="AC2432" s="348"/>
      <c r="AD2432" s="348"/>
      <c r="AE2432" s="348"/>
      <c r="AF2432" s="348"/>
      <c r="AG2432" s="348"/>
      <c r="AH2432" s="348">
        <v>1.0</v>
      </c>
      <c r="AI2432" s="344"/>
      <c r="AJ2432" s="344"/>
      <c r="AK2432" s="344"/>
      <c r="AL2432" s="344"/>
      <c r="AM2432" s="344"/>
      <c r="AN2432" s="344"/>
      <c r="AO2432" s="344"/>
      <c r="AP2432" s="344"/>
    </row>
    <row r="2433">
      <c r="A2433" s="345">
        <v>44212.0</v>
      </c>
      <c r="B2433" s="348">
        <v>1.0</v>
      </c>
      <c r="C2433" s="348">
        <v>3.0</v>
      </c>
      <c r="D2433" s="348">
        <v>4.0</v>
      </c>
      <c r="E2433" s="348">
        <v>1.0</v>
      </c>
      <c r="F2433" s="348">
        <v>1.0</v>
      </c>
      <c r="G2433" s="348">
        <v>12.0</v>
      </c>
      <c r="H2433" s="348">
        <v>32.0</v>
      </c>
      <c r="I2433" s="348">
        <v>2.0</v>
      </c>
      <c r="J2433" s="348">
        <v>42.0</v>
      </c>
      <c r="K2433" s="348">
        <v>68.0</v>
      </c>
      <c r="L2433" s="348">
        <v>54.0</v>
      </c>
      <c r="M2433" s="348"/>
      <c r="N2433" s="348">
        <v>8.0</v>
      </c>
      <c r="O2433" s="348">
        <v>3.0</v>
      </c>
      <c r="P2433" s="348">
        <v>2.0</v>
      </c>
      <c r="Q2433" s="348">
        <v>2.0</v>
      </c>
      <c r="R2433" s="348"/>
      <c r="S2433" s="348"/>
      <c r="T2433" s="348">
        <v>5.0</v>
      </c>
      <c r="U2433" s="348">
        <v>5.0</v>
      </c>
      <c r="V2433" s="348">
        <v>3.0</v>
      </c>
      <c r="W2433" s="348">
        <v>1.0</v>
      </c>
      <c r="X2433" s="348">
        <v>3.0</v>
      </c>
      <c r="Y2433" s="348">
        <v>12.0</v>
      </c>
      <c r="Z2433" s="348"/>
      <c r="AA2433" s="348">
        <v>8.0</v>
      </c>
      <c r="AB2433" s="348">
        <v>5.0</v>
      </c>
      <c r="AC2433" s="348"/>
      <c r="AD2433" s="348"/>
      <c r="AE2433" s="348"/>
      <c r="AF2433" s="348"/>
      <c r="AG2433" s="348"/>
      <c r="AH2433" s="348">
        <v>6.0</v>
      </c>
      <c r="AI2433" s="344"/>
      <c r="AJ2433" s="344"/>
      <c r="AK2433" s="344"/>
      <c r="AL2433" s="344"/>
      <c r="AM2433" s="344"/>
      <c r="AN2433" s="344"/>
      <c r="AO2433" s="344"/>
      <c r="AP2433" s="344"/>
    </row>
    <row r="2434">
      <c r="A2434" s="345">
        <v>44213.0</v>
      </c>
      <c r="B2434" s="344"/>
      <c r="C2434" s="348">
        <v>1.0</v>
      </c>
      <c r="D2434" s="348">
        <v>10.0</v>
      </c>
      <c r="E2434" s="348">
        <v>1.0</v>
      </c>
      <c r="F2434" s="348"/>
      <c r="G2434" s="348">
        <v>9.0</v>
      </c>
      <c r="H2434" s="348">
        <v>33.0</v>
      </c>
      <c r="I2434" s="348"/>
      <c r="J2434" s="348">
        <v>11.0</v>
      </c>
      <c r="K2434" s="348">
        <v>42.0</v>
      </c>
      <c r="L2434" s="348">
        <v>57.0</v>
      </c>
      <c r="M2434" s="348"/>
      <c r="N2434" s="348">
        <v>13.0</v>
      </c>
      <c r="O2434" s="348">
        <v>1.0</v>
      </c>
      <c r="P2434" s="348">
        <v>2.0</v>
      </c>
      <c r="Q2434" s="348">
        <v>1.0</v>
      </c>
      <c r="R2434" s="348">
        <v>2.0</v>
      </c>
      <c r="S2434" s="348">
        <v>6.0</v>
      </c>
      <c r="T2434" s="348">
        <v>4.0</v>
      </c>
      <c r="U2434" s="348">
        <v>3.0</v>
      </c>
      <c r="V2434" s="348">
        <v>3.0</v>
      </c>
      <c r="W2434" s="348">
        <v>3.0</v>
      </c>
      <c r="X2434" s="348"/>
      <c r="Y2434" s="348">
        <v>2.0</v>
      </c>
      <c r="Z2434" s="348">
        <v>4.0</v>
      </c>
      <c r="AA2434" s="348">
        <v>9.0</v>
      </c>
      <c r="AB2434" s="348">
        <v>1.0</v>
      </c>
      <c r="AC2434" s="348"/>
      <c r="AD2434" s="348"/>
      <c r="AE2434" s="348"/>
      <c r="AF2434" s="348"/>
      <c r="AG2434" s="348">
        <v>1.0</v>
      </c>
      <c r="AH2434" s="348">
        <v>1.0</v>
      </c>
      <c r="AI2434" s="344"/>
      <c r="AJ2434" s="344"/>
      <c r="AK2434" s="344"/>
      <c r="AL2434" s="344"/>
      <c r="AM2434" s="344"/>
      <c r="AN2434" s="344"/>
      <c r="AO2434" s="344"/>
      <c r="AP2434" s="344"/>
    </row>
    <row r="2435">
      <c r="A2435" s="345">
        <v>44214.0</v>
      </c>
      <c r="B2435" s="348">
        <v>3.0</v>
      </c>
      <c r="C2435" s="348">
        <v>4.0</v>
      </c>
      <c r="D2435" s="348"/>
      <c r="E2435" s="348">
        <v>2.0</v>
      </c>
      <c r="F2435" s="348">
        <v>1.0</v>
      </c>
      <c r="G2435" s="348">
        <v>6.0</v>
      </c>
      <c r="H2435" s="348">
        <v>36.0</v>
      </c>
      <c r="I2435" s="348"/>
      <c r="J2435" s="348">
        <v>28.0</v>
      </c>
      <c r="K2435" s="348">
        <v>83.0</v>
      </c>
      <c r="L2435" s="348">
        <v>78.0</v>
      </c>
      <c r="M2435" s="348"/>
      <c r="N2435" s="348">
        <v>8.0</v>
      </c>
      <c r="O2435" s="348">
        <v>2.0</v>
      </c>
      <c r="P2435" s="348">
        <v>2.0</v>
      </c>
      <c r="Q2435" s="348">
        <v>1.0</v>
      </c>
      <c r="R2435" s="348">
        <v>2.0</v>
      </c>
      <c r="S2435" s="348">
        <v>1.0</v>
      </c>
      <c r="T2435" s="348">
        <v>6.0</v>
      </c>
      <c r="U2435" s="348"/>
      <c r="V2435" s="348"/>
      <c r="W2435" s="348">
        <v>4.0</v>
      </c>
      <c r="X2435" s="348"/>
      <c r="Y2435" s="348">
        <v>5.0</v>
      </c>
      <c r="Z2435" s="348">
        <v>3.0</v>
      </c>
      <c r="AA2435" s="348">
        <v>7.0</v>
      </c>
      <c r="AB2435" s="348">
        <v>6.0</v>
      </c>
      <c r="AC2435" s="348"/>
      <c r="AD2435" s="348">
        <v>1.0</v>
      </c>
      <c r="AE2435" s="348">
        <v>1.0</v>
      </c>
      <c r="AF2435" s="348">
        <v>1.0</v>
      </c>
      <c r="AG2435" s="348"/>
      <c r="AH2435" s="348">
        <v>3.0</v>
      </c>
      <c r="AI2435" s="348">
        <v>1.0</v>
      </c>
      <c r="AJ2435" s="344"/>
      <c r="AK2435" s="344"/>
      <c r="AL2435" s="344"/>
      <c r="AM2435" s="344"/>
      <c r="AN2435" s="344"/>
      <c r="AO2435" s="344"/>
      <c r="AP2435" s="344"/>
    </row>
    <row r="2436">
      <c r="A2436" s="345">
        <v>44215.0</v>
      </c>
      <c r="B2436" s="344"/>
      <c r="C2436" s="348">
        <v>6.0</v>
      </c>
      <c r="D2436" s="348">
        <v>3.0</v>
      </c>
      <c r="E2436" s="348">
        <v>1.0</v>
      </c>
      <c r="F2436" s="348"/>
      <c r="G2436" s="348">
        <v>1.0</v>
      </c>
      <c r="H2436" s="348">
        <v>40.0</v>
      </c>
      <c r="I2436" s="348"/>
      <c r="J2436" s="348">
        <v>24.0</v>
      </c>
      <c r="K2436" s="348">
        <v>104.0</v>
      </c>
      <c r="L2436" s="348">
        <v>89.0</v>
      </c>
      <c r="M2436" s="348"/>
      <c r="N2436" s="348">
        <v>9.0</v>
      </c>
      <c r="O2436" s="348">
        <v>2.0</v>
      </c>
      <c r="P2436" s="348">
        <v>2.0</v>
      </c>
      <c r="Q2436" s="348"/>
      <c r="R2436" s="348"/>
      <c r="S2436" s="348">
        <v>2.0</v>
      </c>
      <c r="T2436" s="348">
        <v>6.0</v>
      </c>
      <c r="U2436" s="348">
        <v>3.0</v>
      </c>
      <c r="V2436" s="348">
        <v>1.0</v>
      </c>
      <c r="W2436" s="348">
        <v>1.0</v>
      </c>
      <c r="X2436" s="348"/>
      <c r="Y2436" s="348">
        <v>1.0</v>
      </c>
      <c r="Z2436" s="348">
        <v>1.0</v>
      </c>
      <c r="AA2436" s="348">
        <v>6.0</v>
      </c>
      <c r="AB2436" s="348">
        <v>4.0</v>
      </c>
      <c r="AC2436" s="348">
        <v>1.0</v>
      </c>
      <c r="AD2436" s="348"/>
      <c r="AE2436" s="348"/>
      <c r="AF2436" s="348"/>
      <c r="AG2436" s="348"/>
      <c r="AH2436" s="348"/>
      <c r="AI2436" s="348">
        <v>1.0</v>
      </c>
      <c r="AJ2436" s="344"/>
      <c r="AK2436" s="344"/>
      <c r="AL2436" s="344"/>
      <c r="AM2436" s="344"/>
      <c r="AN2436" s="344"/>
      <c r="AO2436" s="344"/>
      <c r="AP2436" s="344"/>
    </row>
    <row r="2437">
      <c r="A2437" s="345">
        <v>44216.0</v>
      </c>
      <c r="B2437" s="348">
        <v>1.0</v>
      </c>
      <c r="C2437" s="348">
        <v>6.0</v>
      </c>
      <c r="D2437" s="348"/>
      <c r="E2437" s="348">
        <v>3.0</v>
      </c>
      <c r="F2437" s="348">
        <v>1.0</v>
      </c>
      <c r="G2437" s="348">
        <v>13.0</v>
      </c>
      <c r="H2437" s="348">
        <v>33.0</v>
      </c>
      <c r="I2437" s="348"/>
      <c r="J2437" s="348">
        <v>13.0</v>
      </c>
      <c r="K2437" s="348">
        <v>70.0</v>
      </c>
      <c r="L2437" s="348">
        <v>78.0</v>
      </c>
      <c r="M2437" s="348"/>
      <c r="N2437" s="348">
        <v>11.0</v>
      </c>
      <c r="O2437" s="348">
        <v>3.0</v>
      </c>
      <c r="P2437" s="348">
        <v>2.0</v>
      </c>
      <c r="Q2437" s="348">
        <v>1.0</v>
      </c>
      <c r="R2437" s="348">
        <v>1.0</v>
      </c>
      <c r="S2437" s="348"/>
      <c r="T2437" s="348">
        <v>3.0</v>
      </c>
      <c r="U2437" s="348">
        <v>6.0</v>
      </c>
      <c r="V2437" s="348">
        <v>2.0</v>
      </c>
      <c r="W2437" s="348">
        <v>2.0</v>
      </c>
      <c r="X2437" s="348"/>
      <c r="Y2437" s="348">
        <v>4.0</v>
      </c>
      <c r="Z2437" s="348">
        <v>2.0</v>
      </c>
      <c r="AA2437" s="348">
        <v>2.0</v>
      </c>
      <c r="AB2437" s="348">
        <v>5.0</v>
      </c>
      <c r="AC2437" s="348"/>
      <c r="AD2437" s="348">
        <v>1.0</v>
      </c>
      <c r="AE2437" s="348"/>
      <c r="AF2437" s="348"/>
      <c r="AG2437" s="348">
        <v>1.0</v>
      </c>
      <c r="AH2437" s="348">
        <v>3.0</v>
      </c>
      <c r="AI2437" s="344"/>
      <c r="AJ2437" s="344"/>
      <c r="AK2437" s="344"/>
      <c r="AL2437" s="344"/>
      <c r="AM2437" s="344"/>
      <c r="AN2437" s="344"/>
      <c r="AO2437" s="344"/>
      <c r="AP2437" s="344"/>
    </row>
    <row r="2438">
      <c r="A2438" s="345">
        <v>44217.0</v>
      </c>
      <c r="B2438" s="344"/>
      <c r="C2438" s="348">
        <v>5.0</v>
      </c>
      <c r="D2438" s="348">
        <v>5.0</v>
      </c>
      <c r="E2438" s="348">
        <v>5.0</v>
      </c>
      <c r="F2438" s="348">
        <v>1.0</v>
      </c>
      <c r="G2438" s="348">
        <v>9.0</v>
      </c>
      <c r="H2438" s="348">
        <v>30.0</v>
      </c>
      <c r="I2438" s="348"/>
      <c r="J2438" s="348">
        <v>73.0</v>
      </c>
      <c r="K2438" s="348">
        <v>101.0</v>
      </c>
      <c r="L2438" s="348">
        <v>60.0</v>
      </c>
      <c r="M2438" s="348"/>
      <c r="N2438" s="348">
        <v>11.0</v>
      </c>
      <c r="O2438" s="348"/>
      <c r="P2438" s="348">
        <v>2.0</v>
      </c>
      <c r="Q2438" s="348">
        <v>2.0</v>
      </c>
      <c r="R2438" s="348">
        <v>2.0</v>
      </c>
      <c r="S2438" s="348">
        <v>3.0</v>
      </c>
      <c r="T2438" s="348">
        <v>6.0</v>
      </c>
      <c r="U2438" s="348">
        <v>7.0</v>
      </c>
      <c r="V2438" s="348">
        <v>2.0</v>
      </c>
      <c r="W2438" s="348">
        <v>1.0</v>
      </c>
      <c r="X2438" s="348">
        <v>1.0</v>
      </c>
      <c r="Y2438" s="348">
        <v>2.0</v>
      </c>
      <c r="Z2438" s="348">
        <v>2.0</v>
      </c>
      <c r="AA2438" s="348">
        <v>5.0</v>
      </c>
      <c r="AB2438" s="348">
        <v>5.0</v>
      </c>
      <c r="AC2438" s="348"/>
      <c r="AD2438" s="348">
        <v>1.0</v>
      </c>
      <c r="AE2438" s="348">
        <v>1.0</v>
      </c>
      <c r="AF2438" s="348"/>
      <c r="AG2438" s="348">
        <v>4.0</v>
      </c>
      <c r="AH2438" s="344"/>
      <c r="AI2438" s="344"/>
      <c r="AJ2438" s="344"/>
      <c r="AK2438" s="344"/>
      <c r="AL2438" s="344"/>
      <c r="AM2438" s="344"/>
      <c r="AN2438" s="344"/>
      <c r="AO2438" s="344"/>
      <c r="AP2438" s="344"/>
    </row>
    <row r="2439">
      <c r="A2439" s="345">
        <v>44218.0</v>
      </c>
      <c r="B2439" s="344"/>
      <c r="C2439" s="348">
        <v>8.0</v>
      </c>
      <c r="D2439" s="348">
        <v>10.0</v>
      </c>
      <c r="E2439" s="348">
        <v>1.0</v>
      </c>
      <c r="F2439" s="348">
        <v>1.0</v>
      </c>
      <c r="G2439" s="348">
        <v>5.0</v>
      </c>
      <c r="H2439" s="348">
        <v>41.0</v>
      </c>
      <c r="I2439" s="348">
        <v>1.0</v>
      </c>
      <c r="J2439" s="348">
        <v>8.0</v>
      </c>
      <c r="K2439" s="348">
        <v>28.0</v>
      </c>
      <c r="L2439" s="348">
        <v>71.0</v>
      </c>
      <c r="M2439" s="348"/>
      <c r="N2439" s="348">
        <v>9.0</v>
      </c>
      <c r="O2439" s="348">
        <v>4.0</v>
      </c>
      <c r="P2439" s="348">
        <v>3.0</v>
      </c>
      <c r="Q2439" s="348">
        <v>3.0</v>
      </c>
      <c r="R2439" s="348">
        <v>2.0</v>
      </c>
      <c r="S2439" s="348">
        <v>1.0</v>
      </c>
      <c r="T2439" s="348">
        <v>5.0</v>
      </c>
      <c r="U2439" s="348">
        <v>3.0</v>
      </c>
      <c r="V2439" s="348">
        <v>11.0</v>
      </c>
      <c r="W2439" s="348">
        <v>4.0</v>
      </c>
      <c r="X2439" s="348">
        <v>1.0</v>
      </c>
      <c r="Y2439" s="348">
        <v>4.0</v>
      </c>
      <c r="Z2439" s="348">
        <v>8.0</v>
      </c>
      <c r="AA2439" s="348">
        <v>4.0</v>
      </c>
      <c r="AB2439" s="348">
        <v>1.0</v>
      </c>
      <c r="AC2439" s="348">
        <v>2.0</v>
      </c>
      <c r="AD2439" s="348"/>
      <c r="AE2439" s="348"/>
      <c r="AF2439" s="348"/>
      <c r="AG2439" s="348">
        <v>1.0</v>
      </c>
      <c r="AH2439" s="348">
        <v>10.0</v>
      </c>
      <c r="AI2439" s="344"/>
      <c r="AJ2439" s="344"/>
      <c r="AK2439" s="344"/>
      <c r="AL2439" s="344"/>
      <c r="AM2439" s="344"/>
      <c r="AN2439" s="344"/>
      <c r="AO2439" s="344"/>
      <c r="AP2439" s="344"/>
    </row>
    <row r="2440">
      <c r="A2440" s="345">
        <v>44219.0</v>
      </c>
      <c r="B2440" s="344"/>
      <c r="C2440" s="348">
        <v>8.0</v>
      </c>
      <c r="D2440" s="348">
        <v>6.0</v>
      </c>
      <c r="E2440" s="348">
        <v>1.0</v>
      </c>
      <c r="F2440" s="348"/>
      <c r="G2440" s="348">
        <v>8.0</v>
      </c>
      <c r="H2440" s="348">
        <v>31.0</v>
      </c>
      <c r="I2440" s="348"/>
      <c r="J2440" s="348">
        <v>16.0</v>
      </c>
      <c r="K2440" s="348">
        <v>18.0</v>
      </c>
      <c r="L2440" s="348">
        <v>59.0</v>
      </c>
      <c r="M2440" s="348"/>
      <c r="N2440" s="348">
        <v>11.0</v>
      </c>
      <c r="O2440" s="348">
        <v>2.0</v>
      </c>
      <c r="P2440" s="348">
        <v>3.0</v>
      </c>
      <c r="Q2440" s="348">
        <v>2.0</v>
      </c>
      <c r="R2440" s="348"/>
      <c r="S2440" s="348">
        <v>1.0</v>
      </c>
      <c r="T2440" s="348">
        <v>1.0</v>
      </c>
      <c r="U2440" s="348"/>
      <c r="V2440" s="348">
        <v>1.0</v>
      </c>
      <c r="W2440" s="348">
        <v>1.0</v>
      </c>
      <c r="X2440" s="348"/>
      <c r="Y2440" s="348">
        <v>1.0</v>
      </c>
      <c r="Z2440" s="348">
        <v>2.0</v>
      </c>
      <c r="AA2440" s="348">
        <v>19.0</v>
      </c>
      <c r="AB2440" s="348">
        <v>7.0</v>
      </c>
      <c r="AC2440" s="348"/>
      <c r="AD2440" s="348"/>
      <c r="AE2440" s="348"/>
      <c r="AF2440" s="348">
        <v>3.0</v>
      </c>
      <c r="AG2440" s="348">
        <v>2.0</v>
      </c>
      <c r="AH2440" s="348">
        <v>6.0</v>
      </c>
      <c r="AI2440" s="348">
        <v>2.0</v>
      </c>
      <c r="AJ2440" s="344"/>
      <c r="AK2440" s="344"/>
      <c r="AL2440" s="344"/>
      <c r="AM2440" s="344"/>
      <c r="AN2440" s="344"/>
      <c r="AO2440" s="344"/>
      <c r="AP2440" s="344"/>
    </row>
    <row r="2441">
      <c r="A2441" s="345">
        <v>44220.0</v>
      </c>
      <c r="B2441" s="344"/>
      <c r="C2441" s="348">
        <v>3.0</v>
      </c>
      <c r="D2441" s="348">
        <v>1.0</v>
      </c>
      <c r="E2441" s="348">
        <v>2.0</v>
      </c>
      <c r="F2441" s="348"/>
      <c r="G2441" s="348">
        <v>9.0</v>
      </c>
      <c r="H2441" s="348">
        <v>39.0</v>
      </c>
      <c r="I2441" s="348"/>
      <c r="J2441" s="348">
        <v>8.0</v>
      </c>
      <c r="K2441" s="348">
        <v>3.0</v>
      </c>
      <c r="L2441" s="348">
        <v>56.0</v>
      </c>
      <c r="M2441" s="348"/>
      <c r="N2441" s="348">
        <v>7.0</v>
      </c>
      <c r="O2441" s="348">
        <v>2.0</v>
      </c>
      <c r="P2441" s="348">
        <v>3.0</v>
      </c>
      <c r="Q2441" s="348">
        <v>2.0</v>
      </c>
      <c r="R2441" s="348"/>
      <c r="S2441" s="348"/>
      <c r="T2441" s="348"/>
      <c r="U2441" s="348"/>
      <c r="V2441" s="348">
        <v>2.0</v>
      </c>
      <c r="W2441" s="348">
        <v>2.0</v>
      </c>
      <c r="X2441" s="348">
        <v>2.0</v>
      </c>
      <c r="Y2441" s="348">
        <v>6.0</v>
      </c>
      <c r="Z2441" s="348">
        <v>2.0</v>
      </c>
      <c r="AA2441" s="348">
        <v>14.0</v>
      </c>
      <c r="AB2441" s="348">
        <v>5.0</v>
      </c>
      <c r="AC2441" s="348">
        <v>2.0</v>
      </c>
      <c r="AD2441" s="348"/>
      <c r="AE2441" s="348"/>
      <c r="AF2441" s="348"/>
      <c r="AG2441" s="348"/>
      <c r="AH2441" s="348">
        <v>1.0</v>
      </c>
      <c r="AI2441" s="344"/>
      <c r="AJ2441" s="344"/>
      <c r="AK2441" s="344"/>
      <c r="AL2441" s="344"/>
      <c r="AM2441" s="344"/>
      <c r="AN2441" s="344"/>
      <c r="AO2441" s="344"/>
      <c r="AP2441" s="344"/>
    </row>
    <row r="2442">
      <c r="A2442" s="345">
        <v>44221.0</v>
      </c>
      <c r="B2442" s="344"/>
      <c r="C2442" s="348">
        <v>10.0</v>
      </c>
      <c r="D2442" s="348">
        <v>8.0</v>
      </c>
      <c r="E2442" s="348"/>
      <c r="F2442" s="348"/>
      <c r="G2442" s="348">
        <v>15.0</v>
      </c>
      <c r="H2442" s="348">
        <v>43.0</v>
      </c>
      <c r="I2442" s="348"/>
      <c r="J2442" s="348">
        <v>2.0</v>
      </c>
      <c r="K2442" s="348">
        <v>126.0</v>
      </c>
      <c r="L2442" s="348">
        <v>59.0</v>
      </c>
      <c r="M2442" s="348"/>
      <c r="N2442" s="348">
        <v>7.0</v>
      </c>
      <c r="O2442" s="348">
        <v>2.0</v>
      </c>
      <c r="P2442" s="348">
        <v>3.0</v>
      </c>
      <c r="Q2442" s="348"/>
      <c r="R2442" s="348"/>
      <c r="S2442" s="348"/>
      <c r="T2442" s="348">
        <v>1.0</v>
      </c>
      <c r="U2442" s="348"/>
      <c r="V2442" s="348">
        <v>5.0</v>
      </c>
      <c r="W2442" s="348">
        <v>4.0</v>
      </c>
      <c r="X2442" s="348"/>
      <c r="Y2442" s="348">
        <v>1.0</v>
      </c>
      <c r="Z2442" s="348"/>
      <c r="AA2442" s="348">
        <v>3.0</v>
      </c>
      <c r="AB2442" s="348">
        <v>2.0</v>
      </c>
      <c r="AC2442" s="348">
        <v>1.0</v>
      </c>
      <c r="AD2442" s="348">
        <v>1.0</v>
      </c>
      <c r="AE2442" s="348"/>
      <c r="AF2442" s="348"/>
      <c r="AG2442" s="348"/>
      <c r="AH2442" s="348">
        <v>4.0</v>
      </c>
      <c r="AI2442" s="344"/>
      <c r="AJ2442" s="344"/>
      <c r="AK2442" s="344"/>
      <c r="AL2442" s="344"/>
      <c r="AM2442" s="344"/>
      <c r="AN2442" s="344"/>
      <c r="AO2442" s="344"/>
      <c r="AP2442" s="344"/>
    </row>
    <row r="2443">
      <c r="A2443" s="345">
        <v>44222.0</v>
      </c>
      <c r="B2443" s="344"/>
      <c r="C2443" s="348">
        <v>9.0</v>
      </c>
      <c r="D2443" s="348">
        <v>2.0</v>
      </c>
      <c r="E2443" s="348">
        <v>1.0</v>
      </c>
      <c r="F2443" s="348">
        <v>1.0</v>
      </c>
      <c r="G2443" s="348">
        <v>6.0</v>
      </c>
      <c r="H2443" s="348">
        <v>46.0</v>
      </c>
      <c r="I2443" s="348"/>
      <c r="J2443" s="348">
        <v>13.0</v>
      </c>
      <c r="K2443" s="348">
        <v>112.0</v>
      </c>
      <c r="L2443" s="348">
        <v>74.0</v>
      </c>
      <c r="M2443" s="348"/>
      <c r="N2443" s="348">
        <v>9.0</v>
      </c>
      <c r="O2443" s="348"/>
      <c r="P2443" s="348">
        <v>2.0</v>
      </c>
      <c r="Q2443" s="348">
        <v>2.0</v>
      </c>
      <c r="R2443" s="348">
        <v>1.0</v>
      </c>
      <c r="S2443" s="348"/>
      <c r="T2443" s="348">
        <v>5.0</v>
      </c>
      <c r="U2443" s="348"/>
      <c r="V2443" s="348">
        <v>8.0</v>
      </c>
      <c r="W2443" s="348">
        <v>2.0</v>
      </c>
      <c r="X2443" s="348"/>
      <c r="Y2443" s="348">
        <v>9.0</v>
      </c>
      <c r="Z2443" s="348">
        <v>3.0</v>
      </c>
      <c r="AA2443" s="348">
        <v>9.0</v>
      </c>
      <c r="AB2443" s="348">
        <v>9.0</v>
      </c>
      <c r="AC2443" s="348"/>
      <c r="AD2443" s="348">
        <v>1.0</v>
      </c>
      <c r="AE2443" s="348"/>
      <c r="AF2443" s="348"/>
      <c r="AG2443" s="348">
        <v>2.0</v>
      </c>
      <c r="AH2443" s="348">
        <v>8.0</v>
      </c>
      <c r="AI2443" s="348">
        <v>2.0</v>
      </c>
      <c r="AJ2443" s="344"/>
      <c r="AK2443" s="344"/>
      <c r="AL2443" s="344"/>
      <c r="AM2443" s="344"/>
      <c r="AN2443" s="344"/>
      <c r="AO2443" s="344"/>
      <c r="AP2443" s="344"/>
    </row>
    <row r="2444">
      <c r="A2444" s="345">
        <v>44223.0</v>
      </c>
      <c r="B2444" s="344"/>
      <c r="C2444" s="348">
        <v>5.0</v>
      </c>
      <c r="D2444" s="348">
        <v>2.0</v>
      </c>
      <c r="E2444" s="348"/>
      <c r="F2444" s="348"/>
      <c r="G2444" s="348">
        <v>15.0</v>
      </c>
      <c r="H2444" s="348">
        <v>34.0</v>
      </c>
      <c r="I2444" s="348">
        <v>1.0</v>
      </c>
      <c r="J2444" s="348">
        <v>106.0</v>
      </c>
      <c r="K2444" s="348">
        <v>108.0</v>
      </c>
      <c r="L2444" s="348">
        <v>68.0</v>
      </c>
      <c r="M2444" s="348"/>
      <c r="N2444" s="348">
        <v>7.0</v>
      </c>
      <c r="O2444" s="348"/>
      <c r="P2444" s="348">
        <v>3.0</v>
      </c>
      <c r="Q2444" s="348">
        <v>2.0</v>
      </c>
      <c r="R2444" s="348">
        <v>1.0</v>
      </c>
      <c r="S2444" s="348"/>
      <c r="T2444" s="348">
        <v>5.0</v>
      </c>
      <c r="U2444" s="348">
        <v>3.0</v>
      </c>
      <c r="V2444" s="348">
        <v>3.0</v>
      </c>
      <c r="W2444" s="348">
        <v>3.0</v>
      </c>
      <c r="X2444" s="348">
        <v>1.0</v>
      </c>
      <c r="Y2444" s="348">
        <v>4.0</v>
      </c>
      <c r="Z2444" s="348">
        <v>2.0</v>
      </c>
      <c r="AA2444" s="348">
        <v>3.0</v>
      </c>
      <c r="AB2444" s="348">
        <v>2.0</v>
      </c>
      <c r="AC2444" s="348"/>
      <c r="AD2444" s="348"/>
      <c r="AE2444" s="348">
        <v>1.0</v>
      </c>
      <c r="AF2444" s="348">
        <v>1.0</v>
      </c>
      <c r="AG2444" s="348">
        <v>3.0</v>
      </c>
      <c r="AH2444" s="348">
        <v>3.0</v>
      </c>
      <c r="AI2444" s="348">
        <v>1.0</v>
      </c>
      <c r="AJ2444" s="344"/>
      <c r="AK2444" s="344"/>
      <c r="AL2444" s="344"/>
      <c r="AM2444" s="344"/>
      <c r="AN2444" s="344"/>
      <c r="AO2444" s="344"/>
      <c r="AP2444" s="344"/>
    </row>
    <row r="2445">
      <c r="A2445" s="345">
        <v>44224.0</v>
      </c>
      <c r="B2445" s="344"/>
      <c r="C2445" s="348">
        <v>8.0</v>
      </c>
      <c r="D2445" s="348">
        <v>3.0</v>
      </c>
      <c r="E2445" s="348"/>
      <c r="F2445" s="348"/>
      <c r="G2445" s="348">
        <v>9.0</v>
      </c>
      <c r="H2445" s="348">
        <v>40.0</v>
      </c>
      <c r="I2445" s="348"/>
      <c r="J2445" s="348">
        <v>200.0</v>
      </c>
      <c r="K2445" s="348">
        <v>81.0</v>
      </c>
      <c r="L2445" s="348">
        <v>57.0</v>
      </c>
      <c r="M2445" s="348"/>
      <c r="N2445" s="348">
        <v>6.0</v>
      </c>
      <c r="O2445" s="348"/>
      <c r="P2445" s="348">
        <v>2.0</v>
      </c>
      <c r="Q2445" s="348">
        <v>4.0</v>
      </c>
      <c r="R2445" s="348">
        <v>2.0</v>
      </c>
      <c r="S2445" s="348">
        <v>4.0</v>
      </c>
      <c r="T2445" s="348">
        <v>3.0</v>
      </c>
      <c r="U2445" s="348">
        <v>2.0</v>
      </c>
      <c r="V2445" s="348">
        <v>28.0</v>
      </c>
      <c r="W2445" s="348">
        <v>3.0</v>
      </c>
      <c r="X2445" s="348">
        <v>1.0</v>
      </c>
      <c r="Y2445" s="348">
        <v>5.0</v>
      </c>
      <c r="Z2445" s="348">
        <v>3.0</v>
      </c>
      <c r="AA2445" s="348">
        <v>3.0</v>
      </c>
      <c r="AB2445" s="348">
        <v>1.0</v>
      </c>
      <c r="AC2445" s="348"/>
      <c r="AD2445" s="348"/>
      <c r="AE2445" s="348"/>
      <c r="AF2445" s="348">
        <v>2.0</v>
      </c>
      <c r="AG2445" s="348">
        <v>3.0</v>
      </c>
      <c r="AH2445" s="348">
        <v>5.0</v>
      </c>
      <c r="AI2445" s="348">
        <v>1.0</v>
      </c>
      <c r="AJ2445" s="344"/>
      <c r="AK2445" s="344"/>
      <c r="AL2445" s="344"/>
      <c r="AM2445" s="344"/>
      <c r="AN2445" s="344"/>
      <c r="AO2445" s="344"/>
      <c r="AP2445" s="344"/>
    </row>
    <row r="2446">
      <c r="A2446" s="345">
        <v>44225.0</v>
      </c>
      <c r="B2446" s="344"/>
      <c r="C2446" s="348">
        <v>7.0</v>
      </c>
      <c r="D2446" s="348"/>
      <c r="E2446" s="348">
        <v>2.0</v>
      </c>
      <c r="F2446" s="348"/>
      <c r="G2446" s="348">
        <v>3.0</v>
      </c>
      <c r="H2446" s="348">
        <v>44.0</v>
      </c>
      <c r="I2446" s="348">
        <v>1.0</v>
      </c>
      <c r="J2446" s="348">
        <v>5.0</v>
      </c>
      <c r="K2446" s="348">
        <v>23.0</v>
      </c>
      <c r="L2446" s="348">
        <v>52.0</v>
      </c>
      <c r="M2446" s="348"/>
      <c r="N2446" s="348">
        <v>8.0</v>
      </c>
      <c r="O2446" s="348">
        <v>2.0</v>
      </c>
      <c r="P2446" s="348">
        <v>3.0</v>
      </c>
      <c r="Q2446" s="348">
        <v>1.0</v>
      </c>
      <c r="R2446" s="348"/>
      <c r="S2446" s="348">
        <v>3.0</v>
      </c>
      <c r="T2446" s="348">
        <v>2.0</v>
      </c>
      <c r="U2446" s="348">
        <v>4.0</v>
      </c>
      <c r="V2446" s="348">
        <v>4.0</v>
      </c>
      <c r="W2446" s="348">
        <v>2.0</v>
      </c>
      <c r="X2446" s="348">
        <v>1.0</v>
      </c>
      <c r="Y2446" s="348">
        <v>4.0</v>
      </c>
      <c r="Z2446" s="348">
        <v>1.0</v>
      </c>
      <c r="AA2446" s="348">
        <v>4.0</v>
      </c>
      <c r="AB2446" s="348">
        <v>2.0</v>
      </c>
      <c r="AC2446" s="348"/>
      <c r="AD2446" s="348">
        <v>1.0</v>
      </c>
      <c r="AE2446" s="348">
        <v>1.0</v>
      </c>
      <c r="AF2446" s="348">
        <v>2.0</v>
      </c>
      <c r="AG2446" s="348"/>
      <c r="AH2446" s="348">
        <v>4.0</v>
      </c>
      <c r="AI2446" s="348">
        <v>1.0</v>
      </c>
      <c r="AJ2446" s="344"/>
      <c r="AK2446" s="344"/>
      <c r="AL2446" s="344"/>
      <c r="AM2446" s="344"/>
      <c r="AN2446" s="344"/>
      <c r="AO2446" s="344"/>
      <c r="AP2446" s="344"/>
    </row>
    <row r="2447">
      <c r="A2447" s="345">
        <v>44226.0</v>
      </c>
      <c r="B2447" s="344"/>
      <c r="C2447" s="348">
        <v>5.0</v>
      </c>
      <c r="D2447" s="348"/>
      <c r="E2447" s="348">
        <v>1.0</v>
      </c>
      <c r="F2447" s="348"/>
      <c r="G2447" s="348">
        <v>7.0</v>
      </c>
      <c r="H2447" s="348">
        <v>30.0</v>
      </c>
      <c r="I2447" s="348"/>
      <c r="J2447" s="348">
        <v>27.0</v>
      </c>
      <c r="K2447" s="348">
        <v>18.0</v>
      </c>
      <c r="L2447" s="348">
        <v>63.0</v>
      </c>
      <c r="M2447" s="348">
        <v>1.0</v>
      </c>
      <c r="N2447" s="348">
        <v>11.0</v>
      </c>
      <c r="O2447" s="348"/>
      <c r="P2447" s="348">
        <v>2.0</v>
      </c>
      <c r="Q2447" s="348">
        <v>5.0</v>
      </c>
      <c r="R2447" s="348"/>
      <c r="S2447" s="348">
        <v>1.0</v>
      </c>
      <c r="T2447" s="348">
        <v>2.0</v>
      </c>
      <c r="U2447" s="348">
        <v>1.0</v>
      </c>
      <c r="V2447" s="348">
        <v>3.0</v>
      </c>
      <c r="W2447" s="348">
        <v>2.0</v>
      </c>
      <c r="X2447" s="348"/>
      <c r="Y2447" s="348">
        <v>5.0</v>
      </c>
      <c r="Z2447" s="348">
        <v>6.0</v>
      </c>
      <c r="AA2447" s="348">
        <v>7.0</v>
      </c>
      <c r="AB2447" s="348">
        <v>2.0</v>
      </c>
      <c r="AC2447" s="348"/>
      <c r="AD2447" s="348"/>
      <c r="AE2447" s="348"/>
      <c r="AF2447" s="348">
        <v>1.0</v>
      </c>
      <c r="AG2447" s="348">
        <v>3.0</v>
      </c>
      <c r="AH2447" s="348">
        <v>7.0</v>
      </c>
      <c r="AI2447" s="344"/>
      <c r="AJ2447" s="344"/>
      <c r="AK2447" s="344"/>
      <c r="AL2447" s="344"/>
      <c r="AM2447" s="344"/>
      <c r="AN2447" s="344"/>
      <c r="AO2447" s="344"/>
      <c r="AP2447" s="344"/>
    </row>
    <row r="2448">
      <c r="A2448" s="345">
        <v>44227.0</v>
      </c>
      <c r="B2448" s="344"/>
      <c r="C2448" s="348">
        <v>9.0</v>
      </c>
      <c r="D2448" s="348">
        <v>10.0</v>
      </c>
      <c r="E2448" s="348">
        <v>1.0</v>
      </c>
      <c r="F2448" s="348">
        <v>1.0</v>
      </c>
      <c r="G2448" s="348">
        <v>14.0</v>
      </c>
      <c r="H2448" s="348">
        <v>42.0</v>
      </c>
      <c r="I2448" s="348">
        <v>3.0</v>
      </c>
      <c r="J2448" s="348">
        <v>62.0</v>
      </c>
      <c r="K2448" s="348">
        <v>25.0</v>
      </c>
      <c r="L2448" s="348">
        <v>51.0</v>
      </c>
      <c r="M2448" s="348"/>
      <c r="N2448" s="348">
        <v>9.0</v>
      </c>
      <c r="O2448" s="348">
        <v>3.0</v>
      </c>
      <c r="P2448" s="348">
        <v>3.0</v>
      </c>
      <c r="Q2448" s="348">
        <v>3.0</v>
      </c>
      <c r="R2448" s="348">
        <v>2.0</v>
      </c>
      <c r="S2448" s="348">
        <v>4.0</v>
      </c>
      <c r="T2448" s="348">
        <v>3.0</v>
      </c>
      <c r="U2448" s="348">
        <v>2.0</v>
      </c>
      <c r="V2448" s="348">
        <v>6.0</v>
      </c>
      <c r="W2448" s="348">
        <v>1.0</v>
      </c>
      <c r="X2448" s="348"/>
      <c r="Y2448" s="348">
        <v>1.0</v>
      </c>
      <c r="Z2448" s="348">
        <v>1.0</v>
      </c>
      <c r="AA2448" s="348">
        <v>5.0</v>
      </c>
      <c r="AB2448" s="348">
        <v>1.0</v>
      </c>
      <c r="AC2448" s="348"/>
      <c r="AD2448" s="348"/>
      <c r="AE2448" s="348">
        <v>2.0</v>
      </c>
      <c r="AF2448" s="348"/>
      <c r="AG2448" s="348">
        <v>3.0</v>
      </c>
      <c r="AH2448" s="348">
        <v>3.0</v>
      </c>
      <c r="AI2448" s="344"/>
      <c r="AJ2448" s="344"/>
      <c r="AK2448" s="344"/>
      <c r="AL2448" s="344"/>
      <c r="AM2448" s="344"/>
      <c r="AN2448" s="344"/>
      <c r="AO2448" s="344"/>
      <c r="AP2448" s="344"/>
    </row>
    <row r="2449">
      <c r="A2449" s="345">
        <v>44228.0</v>
      </c>
      <c r="B2449" s="344"/>
      <c r="C2449" s="348">
        <v>6.0</v>
      </c>
      <c r="D2449" s="348">
        <v>11.0</v>
      </c>
      <c r="E2449" s="348">
        <v>1.0</v>
      </c>
      <c r="F2449" s="348"/>
      <c r="G2449" s="348">
        <v>7.0</v>
      </c>
      <c r="H2449" s="348">
        <v>45.0</v>
      </c>
      <c r="I2449" s="348"/>
      <c r="J2449" s="348">
        <v>5.0</v>
      </c>
      <c r="K2449" s="348">
        <v>80.0</v>
      </c>
      <c r="L2449" s="348">
        <v>59.0</v>
      </c>
      <c r="M2449" s="348"/>
      <c r="N2449" s="348">
        <v>14.0</v>
      </c>
      <c r="O2449" s="348">
        <v>2.0</v>
      </c>
      <c r="P2449" s="348">
        <v>3.0</v>
      </c>
      <c r="Q2449" s="348">
        <v>1.0</v>
      </c>
      <c r="R2449" s="348">
        <v>3.0</v>
      </c>
      <c r="S2449" s="348">
        <v>1.0</v>
      </c>
      <c r="T2449" s="348">
        <v>1.0</v>
      </c>
      <c r="U2449" s="348">
        <v>2.0</v>
      </c>
      <c r="V2449" s="348">
        <v>2.0</v>
      </c>
      <c r="W2449" s="348">
        <v>2.0</v>
      </c>
      <c r="X2449" s="348">
        <v>1.0</v>
      </c>
      <c r="Y2449" s="348">
        <v>4.0</v>
      </c>
      <c r="Z2449" s="348">
        <v>10.0</v>
      </c>
      <c r="AA2449" s="348">
        <v>10.0</v>
      </c>
      <c r="AB2449" s="348">
        <v>3.0</v>
      </c>
      <c r="AC2449" s="348">
        <v>1.0</v>
      </c>
      <c r="AD2449" s="348"/>
      <c r="AE2449" s="348"/>
      <c r="AF2449" s="348"/>
      <c r="AG2449" s="348">
        <v>2.0</v>
      </c>
      <c r="AH2449" s="348">
        <v>1.0</v>
      </c>
      <c r="AI2449" s="348">
        <v>2.0</v>
      </c>
      <c r="AJ2449" s="344"/>
      <c r="AK2449" s="344"/>
      <c r="AL2449" s="344"/>
      <c r="AM2449" s="344"/>
      <c r="AN2449" s="344"/>
      <c r="AO2449" s="344"/>
      <c r="AP2449" s="344"/>
    </row>
    <row r="2450">
      <c r="A2450" s="345">
        <v>44229.0</v>
      </c>
      <c r="B2450" s="348">
        <v>1.0</v>
      </c>
      <c r="C2450" s="348">
        <v>6.0</v>
      </c>
      <c r="D2450" s="348">
        <v>22.0</v>
      </c>
      <c r="E2450" s="348"/>
      <c r="F2450" s="348"/>
      <c r="G2450" s="348">
        <v>6.0</v>
      </c>
      <c r="H2450" s="348">
        <v>44.0</v>
      </c>
      <c r="I2450" s="348"/>
      <c r="J2450" s="348">
        <v>48.0</v>
      </c>
      <c r="K2450" s="348">
        <v>58.0</v>
      </c>
      <c r="L2450" s="348">
        <v>55.0</v>
      </c>
      <c r="M2450" s="348"/>
      <c r="N2450" s="348">
        <v>8.0</v>
      </c>
      <c r="O2450" s="348">
        <v>2.0</v>
      </c>
      <c r="P2450" s="348">
        <v>2.0</v>
      </c>
      <c r="Q2450" s="348">
        <v>1.0</v>
      </c>
      <c r="R2450" s="348">
        <v>2.0</v>
      </c>
      <c r="S2450" s="348"/>
      <c r="T2450" s="348">
        <v>3.0</v>
      </c>
      <c r="U2450" s="348">
        <v>10.0</v>
      </c>
      <c r="V2450" s="348">
        <v>9.0</v>
      </c>
      <c r="W2450" s="348">
        <v>3.0</v>
      </c>
      <c r="X2450" s="348">
        <v>3.0</v>
      </c>
      <c r="Y2450" s="348"/>
      <c r="Z2450" s="348">
        <v>5.0</v>
      </c>
      <c r="AA2450" s="348">
        <v>8.0</v>
      </c>
      <c r="AB2450" s="348">
        <v>1.0</v>
      </c>
      <c r="AC2450" s="348">
        <v>2.0</v>
      </c>
      <c r="AD2450" s="348"/>
      <c r="AE2450" s="348"/>
      <c r="AF2450" s="348"/>
      <c r="AG2450" s="348">
        <v>1.0</v>
      </c>
      <c r="AH2450" s="348">
        <v>2.0</v>
      </c>
      <c r="AI2450" s="348">
        <v>2.0</v>
      </c>
      <c r="AJ2450" s="344"/>
      <c r="AK2450" s="344"/>
      <c r="AL2450" s="344"/>
      <c r="AM2450" s="344"/>
      <c r="AN2450" s="344"/>
      <c r="AO2450" s="344"/>
      <c r="AP2450" s="344"/>
    </row>
    <row r="2451">
      <c r="A2451" s="345">
        <v>44230.0</v>
      </c>
      <c r="B2451" s="344"/>
      <c r="C2451" s="348">
        <v>6.0</v>
      </c>
      <c r="D2451" s="348"/>
      <c r="E2451" s="348">
        <v>1.0</v>
      </c>
      <c r="F2451" s="348"/>
      <c r="G2451" s="348">
        <v>4.0</v>
      </c>
      <c r="H2451" s="348">
        <v>44.0</v>
      </c>
      <c r="I2451" s="348">
        <v>2.0</v>
      </c>
      <c r="J2451" s="348">
        <v>10.0</v>
      </c>
      <c r="K2451" s="348">
        <v>7.0</v>
      </c>
      <c r="L2451" s="348">
        <v>58.0</v>
      </c>
      <c r="M2451" s="348"/>
      <c r="N2451" s="348">
        <v>13.0</v>
      </c>
      <c r="O2451" s="348">
        <v>1.0</v>
      </c>
      <c r="P2451" s="348">
        <v>3.0</v>
      </c>
      <c r="Q2451" s="348">
        <v>5.0</v>
      </c>
      <c r="R2451" s="348"/>
      <c r="S2451" s="348">
        <v>4.0</v>
      </c>
      <c r="T2451" s="348">
        <v>3.0</v>
      </c>
      <c r="U2451" s="348">
        <v>3.0</v>
      </c>
      <c r="V2451" s="348">
        <v>2.0</v>
      </c>
      <c r="W2451" s="348">
        <v>5.0</v>
      </c>
      <c r="X2451" s="348"/>
      <c r="Y2451" s="348">
        <v>5.0</v>
      </c>
      <c r="Z2451" s="348">
        <v>2.0</v>
      </c>
      <c r="AA2451" s="348">
        <v>7.0</v>
      </c>
      <c r="AB2451" s="348">
        <v>1.0</v>
      </c>
      <c r="AC2451" s="348">
        <v>1.0</v>
      </c>
      <c r="AD2451" s="348">
        <v>1.0</v>
      </c>
      <c r="AE2451" s="348"/>
      <c r="AF2451" s="348"/>
      <c r="AG2451" s="348"/>
      <c r="AH2451" s="348">
        <v>1.0</v>
      </c>
      <c r="AI2451" s="344"/>
      <c r="AJ2451" s="344"/>
      <c r="AK2451" s="344"/>
      <c r="AL2451" s="344"/>
      <c r="AM2451" s="344"/>
      <c r="AN2451" s="344"/>
      <c r="AO2451" s="344"/>
      <c r="AP2451" s="344"/>
    </row>
    <row r="2452">
      <c r="A2452" s="345">
        <v>44231.0</v>
      </c>
      <c r="B2452" s="344"/>
      <c r="C2452" s="348">
        <v>9.0</v>
      </c>
      <c r="D2452" s="348"/>
      <c r="E2452" s="348"/>
      <c r="F2452" s="348">
        <v>1.0</v>
      </c>
      <c r="G2452" s="348">
        <v>6.0</v>
      </c>
      <c r="H2452" s="348">
        <v>40.0</v>
      </c>
      <c r="I2452" s="348">
        <v>1.0</v>
      </c>
      <c r="J2452" s="348">
        <v>10.0</v>
      </c>
      <c r="K2452" s="348">
        <v>80.0</v>
      </c>
      <c r="L2452" s="348">
        <v>39.0</v>
      </c>
      <c r="M2452" s="348"/>
      <c r="N2452" s="348">
        <v>4.0</v>
      </c>
      <c r="O2452" s="348">
        <v>2.0</v>
      </c>
      <c r="P2452" s="348">
        <v>3.0</v>
      </c>
      <c r="Q2452" s="348">
        <v>1.0</v>
      </c>
      <c r="R2452" s="348"/>
      <c r="S2452" s="348"/>
      <c r="T2452" s="348"/>
      <c r="U2452" s="348">
        <v>2.0</v>
      </c>
      <c r="V2452" s="348">
        <v>6.0</v>
      </c>
      <c r="W2452" s="348">
        <v>3.0</v>
      </c>
      <c r="X2452" s="348"/>
      <c r="Y2452" s="348">
        <v>3.0</v>
      </c>
      <c r="Z2452" s="348">
        <v>5.0</v>
      </c>
      <c r="AA2452" s="348">
        <v>6.0</v>
      </c>
      <c r="AB2452" s="348">
        <v>5.0</v>
      </c>
      <c r="AC2452" s="348">
        <v>1.0</v>
      </c>
      <c r="AD2452" s="348"/>
      <c r="AE2452" s="348"/>
      <c r="AF2452" s="348"/>
      <c r="AG2452" s="348"/>
      <c r="AH2452" s="348">
        <v>3.0</v>
      </c>
      <c r="AI2452" s="348">
        <v>1.0</v>
      </c>
      <c r="AJ2452" s="344"/>
      <c r="AK2452" s="344"/>
      <c r="AL2452" s="344"/>
      <c r="AM2452" s="344"/>
      <c r="AN2452" s="344"/>
      <c r="AO2452" s="344"/>
      <c r="AP2452" s="344"/>
    </row>
    <row r="2453">
      <c r="A2453" s="345">
        <v>44232.0</v>
      </c>
      <c r="B2453" s="344"/>
      <c r="C2453" s="348">
        <v>8.0</v>
      </c>
      <c r="D2453" s="348">
        <v>2.0</v>
      </c>
      <c r="E2453" s="348">
        <v>1.0</v>
      </c>
      <c r="F2453" s="348"/>
      <c r="G2453" s="348">
        <v>2.0</v>
      </c>
      <c r="H2453" s="348">
        <v>45.0</v>
      </c>
      <c r="I2453" s="348"/>
      <c r="J2453" s="348">
        <v>28.0</v>
      </c>
      <c r="K2453" s="348">
        <v>13.0</v>
      </c>
      <c r="L2453" s="348">
        <v>52.0</v>
      </c>
      <c r="M2453" s="348"/>
      <c r="N2453" s="348">
        <v>11.0</v>
      </c>
      <c r="O2453" s="348">
        <v>3.0</v>
      </c>
      <c r="P2453" s="348">
        <v>3.0</v>
      </c>
      <c r="Q2453" s="348">
        <v>1.0</v>
      </c>
      <c r="R2453" s="348"/>
      <c r="S2453" s="348">
        <v>2.0</v>
      </c>
      <c r="T2453" s="348">
        <v>3.0</v>
      </c>
      <c r="U2453" s="348">
        <v>1.0</v>
      </c>
      <c r="V2453" s="348">
        <v>2.0</v>
      </c>
      <c r="W2453" s="348">
        <v>4.0</v>
      </c>
      <c r="X2453" s="348"/>
      <c r="Y2453" s="348">
        <v>3.0</v>
      </c>
      <c r="Z2453" s="348">
        <v>1.0</v>
      </c>
      <c r="AA2453" s="348">
        <v>11.0</v>
      </c>
      <c r="AB2453" s="348">
        <v>3.0</v>
      </c>
      <c r="AC2453" s="348">
        <v>1.0</v>
      </c>
      <c r="AD2453" s="348"/>
      <c r="AE2453" s="348"/>
      <c r="AF2453" s="348"/>
      <c r="AG2453" s="348"/>
      <c r="AH2453" s="348">
        <v>1.0</v>
      </c>
      <c r="AI2453" s="344"/>
      <c r="AJ2453" s="344"/>
      <c r="AK2453" s="344"/>
      <c r="AL2453" s="344"/>
      <c r="AM2453" s="344"/>
      <c r="AN2453" s="344"/>
      <c r="AO2453" s="344"/>
      <c r="AP2453" s="344"/>
    </row>
    <row r="2454">
      <c r="A2454" s="345">
        <v>44233.0</v>
      </c>
      <c r="B2454" s="344"/>
      <c r="C2454" s="348">
        <v>12.0</v>
      </c>
      <c r="D2454" s="348">
        <v>8.0</v>
      </c>
      <c r="E2454" s="348">
        <v>1.0</v>
      </c>
      <c r="F2454" s="348"/>
      <c r="G2454" s="348">
        <v>4.0</v>
      </c>
      <c r="H2454" s="348">
        <v>44.0</v>
      </c>
      <c r="I2454" s="348">
        <v>1.0</v>
      </c>
      <c r="J2454" s="348">
        <v>4.0</v>
      </c>
      <c r="K2454" s="348">
        <v>9.0</v>
      </c>
      <c r="L2454" s="348">
        <v>46.0</v>
      </c>
      <c r="M2454" s="348"/>
      <c r="N2454" s="348">
        <v>23.0</v>
      </c>
      <c r="O2454" s="348">
        <v>1.0</v>
      </c>
      <c r="P2454" s="348">
        <v>4.0</v>
      </c>
      <c r="Q2454" s="348"/>
      <c r="R2454" s="348">
        <v>1.0</v>
      </c>
      <c r="S2454" s="348">
        <v>2.0</v>
      </c>
      <c r="T2454" s="348">
        <v>8.0</v>
      </c>
      <c r="U2454" s="348">
        <v>1.0</v>
      </c>
      <c r="V2454" s="348">
        <v>1.0</v>
      </c>
      <c r="W2454" s="348">
        <v>2.0</v>
      </c>
      <c r="X2454" s="348"/>
      <c r="Y2454" s="348">
        <v>3.0</v>
      </c>
      <c r="Z2454" s="348">
        <v>2.0</v>
      </c>
      <c r="AA2454" s="348">
        <v>3.0</v>
      </c>
      <c r="AB2454" s="348">
        <v>3.0</v>
      </c>
      <c r="AC2454" s="348"/>
      <c r="AD2454" s="348"/>
      <c r="AE2454" s="348"/>
      <c r="AF2454" s="348"/>
      <c r="AG2454" s="348">
        <v>1.0</v>
      </c>
      <c r="AH2454" s="348">
        <v>5.0</v>
      </c>
      <c r="AI2454" s="348">
        <v>2.0</v>
      </c>
      <c r="AJ2454" s="344"/>
      <c r="AK2454" s="344"/>
      <c r="AL2454" s="344"/>
      <c r="AM2454" s="344"/>
      <c r="AN2454" s="344"/>
      <c r="AO2454" s="344"/>
      <c r="AP2454" s="344"/>
    </row>
    <row r="2455">
      <c r="A2455" s="345">
        <v>44234.0</v>
      </c>
      <c r="B2455" s="344"/>
      <c r="C2455" s="348">
        <v>9.0</v>
      </c>
      <c r="D2455" s="348">
        <v>1.0</v>
      </c>
      <c r="E2455" s="348">
        <v>1.0</v>
      </c>
      <c r="F2455" s="348"/>
      <c r="G2455" s="348">
        <v>3.0</v>
      </c>
      <c r="H2455" s="348">
        <v>44.0</v>
      </c>
      <c r="I2455" s="348"/>
      <c r="J2455" s="348">
        <v>2.0</v>
      </c>
      <c r="K2455" s="348">
        <v>15.0</v>
      </c>
      <c r="L2455" s="348">
        <v>38.0</v>
      </c>
      <c r="M2455" s="348">
        <v>1.0</v>
      </c>
      <c r="N2455" s="348">
        <v>11.0</v>
      </c>
      <c r="O2455" s="348">
        <v>1.0</v>
      </c>
      <c r="P2455" s="348">
        <v>3.0</v>
      </c>
      <c r="Q2455" s="348">
        <v>2.0</v>
      </c>
      <c r="R2455" s="348"/>
      <c r="S2455" s="348"/>
      <c r="T2455" s="348">
        <v>2.0</v>
      </c>
      <c r="U2455" s="348">
        <v>1.0</v>
      </c>
      <c r="V2455" s="348">
        <v>8.0</v>
      </c>
      <c r="W2455" s="348"/>
      <c r="X2455" s="348"/>
      <c r="Y2455" s="348">
        <v>10.0</v>
      </c>
      <c r="Z2455" s="348">
        <v>1.0</v>
      </c>
      <c r="AA2455" s="348">
        <v>2.0</v>
      </c>
      <c r="AB2455" s="348">
        <v>3.0</v>
      </c>
      <c r="AC2455" s="348"/>
      <c r="AD2455" s="348">
        <v>1.0</v>
      </c>
      <c r="AE2455" s="348"/>
      <c r="AF2455" s="348"/>
      <c r="AG2455" s="348">
        <v>2.0</v>
      </c>
      <c r="AH2455" s="348">
        <v>2.0</v>
      </c>
      <c r="AI2455" s="344"/>
      <c r="AJ2455" s="344"/>
      <c r="AK2455" s="344"/>
      <c r="AL2455" s="344"/>
      <c r="AM2455" s="344"/>
      <c r="AN2455" s="344"/>
      <c r="AO2455" s="344"/>
      <c r="AP2455" s="344"/>
    </row>
    <row r="2456">
      <c r="A2456" s="345">
        <v>44235.0</v>
      </c>
      <c r="B2456" s="348">
        <v>1.0</v>
      </c>
      <c r="C2456" s="348">
        <v>10.0</v>
      </c>
      <c r="D2456" s="348">
        <v>8.0</v>
      </c>
      <c r="E2456" s="348">
        <v>3.0</v>
      </c>
      <c r="F2456" s="348">
        <v>3.0</v>
      </c>
      <c r="G2456" s="348">
        <v>13.0</v>
      </c>
      <c r="H2456" s="348">
        <v>43.0</v>
      </c>
      <c r="I2456" s="348"/>
      <c r="J2456" s="348">
        <v>12.0</v>
      </c>
      <c r="K2456" s="348">
        <v>6.0</v>
      </c>
      <c r="L2456" s="348">
        <v>52.0</v>
      </c>
      <c r="M2456" s="348"/>
      <c r="N2456" s="348"/>
      <c r="O2456" s="348">
        <v>2.0</v>
      </c>
      <c r="P2456" s="348">
        <v>3.0</v>
      </c>
      <c r="Q2456" s="348">
        <v>2.0</v>
      </c>
      <c r="R2456" s="348">
        <v>2.0</v>
      </c>
      <c r="S2456" s="348">
        <v>2.0</v>
      </c>
      <c r="T2456" s="348">
        <v>2.0</v>
      </c>
      <c r="U2456" s="348"/>
      <c r="V2456" s="348">
        <v>16.0</v>
      </c>
      <c r="W2456" s="348">
        <v>3.0</v>
      </c>
      <c r="X2456" s="348"/>
      <c r="Y2456" s="348">
        <v>6.0</v>
      </c>
      <c r="Z2456" s="348">
        <v>1.0</v>
      </c>
      <c r="AA2456" s="348">
        <v>9.0</v>
      </c>
      <c r="AB2456" s="348">
        <v>1.0</v>
      </c>
      <c r="AC2456" s="348">
        <v>1.0</v>
      </c>
      <c r="AD2456" s="348">
        <v>1.0</v>
      </c>
      <c r="AE2456" s="348"/>
      <c r="AF2456" s="348"/>
      <c r="AG2456" s="348">
        <v>1.0</v>
      </c>
      <c r="AH2456" s="348">
        <v>4.0</v>
      </c>
      <c r="AI2456" s="344"/>
      <c r="AJ2456" s="344"/>
      <c r="AK2456" s="344"/>
      <c r="AL2456" s="344"/>
      <c r="AM2456" s="344"/>
      <c r="AN2456" s="344"/>
      <c r="AO2456" s="344"/>
      <c r="AP2456" s="344"/>
    </row>
    <row r="2457">
      <c r="A2457" s="345">
        <v>44236.0</v>
      </c>
      <c r="B2457" s="344"/>
      <c r="C2457" s="348">
        <v>7.0</v>
      </c>
      <c r="D2457" s="348">
        <v>2.0</v>
      </c>
      <c r="E2457" s="348">
        <v>1.0</v>
      </c>
      <c r="F2457" s="348"/>
      <c r="G2457" s="348">
        <v>4.0</v>
      </c>
      <c r="H2457" s="348">
        <v>50.0</v>
      </c>
      <c r="I2457" s="348"/>
      <c r="J2457" s="348">
        <v>17.0</v>
      </c>
      <c r="K2457" s="348">
        <v>48.0</v>
      </c>
      <c r="L2457" s="348">
        <v>43.0</v>
      </c>
      <c r="M2457" s="348">
        <v>1.0</v>
      </c>
      <c r="N2457" s="348">
        <v>9.0</v>
      </c>
      <c r="O2457" s="348"/>
      <c r="P2457" s="348">
        <v>3.0</v>
      </c>
      <c r="Q2457" s="348">
        <v>5.0</v>
      </c>
      <c r="R2457" s="348">
        <v>2.0</v>
      </c>
      <c r="S2457" s="348">
        <v>2.0</v>
      </c>
      <c r="T2457" s="348">
        <v>1.0</v>
      </c>
      <c r="U2457" s="348"/>
      <c r="V2457" s="348">
        <v>2.0</v>
      </c>
      <c r="W2457" s="348">
        <v>2.0</v>
      </c>
      <c r="X2457" s="348">
        <v>4.0</v>
      </c>
      <c r="Y2457" s="348">
        <v>1.0</v>
      </c>
      <c r="Z2457" s="348"/>
      <c r="AA2457" s="348">
        <v>4.0</v>
      </c>
      <c r="AB2457" s="348">
        <v>3.0</v>
      </c>
      <c r="AC2457" s="348">
        <v>1.0</v>
      </c>
      <c r="AD2457" s="348"/>
      <c r="AE2457" s="348"/>
      <c r="AF2457" s="348"/>
      <c r="AG2457" s="348"/>
      <c r="AH2457" s="348">
        <v>1.0</v>
      </c>
      <c r="AI2457" s="344"/>
      <c r="AJ2457" s="344"/>
      <c r="AK2457" s="344"/>
      <c r="AL2457" s="344"/>
      <c r="AM2457" s="344"/>
      <c r="AN2457" s="344"/>
      <c r="AO2457" s="344"/>
      <c r="AP2457" s="344"/>
    </row>
    <row r="2458">
      <c r="A2458" s="345">
        <v>44237.0</v>
      </c>
      <c r="B2458" s="344"/>
      <c r="C2458" s="348">
        <v>10.0</v>
      </c>
      <c r="D2458" s="348"/>
      <c r="E2458" s="348"/>
      <c r="F2458" s="348"/>
      <c r="G2458" s="348">
        <v>7.0</v>
      </c>
      <c r="H2458" s="348">
        <v>43.0</v>
      </c>
      <c r="I2458" s="348"/>
      <c r="J2458" s="348">
        <v>16.0</v>
      </c>
      <c r="K2458" s="348">
        <v>5.0</v>
      </c>
      <c r="L2458" s="348">
        <v>39.0</v>
      </c>
      <c r="M2458" s="348"/>
      <c r="N2458" s="348">
        <v>23.0</v>
      </c>
      <c r="O2458" s="348">
        <v>1.0</v>
      </c>
      <c r="P2458" s="348"/>
      <c r="Q2458" s="348"/>
      <c r="R2458" s="348"/>
      <c r="S2458" s="348">
        <v>1.0</v>
      </c>
      <c r="T2458" s="348">
        <v>2.0</v>
      </c>
      <c r="U2458" s="348">
        <v>2.0</v>
      </c>
      <c r="V2458" s="348">
        <v>5.0</v>
      </c>
      <c r="W2458" s="348">
        <v>4.0</v>
      </c>
      <c r="X2458" s="348">
        <v>1.0</v>
      </c>
      <c r="Y2458" s="348"/>
      <c r="Z2458" s="348">
        <v>4.0</v>
      </c>
      <c r="AA2458" s="348">
        <v>8.0</v>
      </c>
      <c r="AB2458" s="348">
        <v>3.0</v>
      </c>
      <c r="AC2458" s="348">
        <v>1.0</v>
      </c>
      <c r="AD2458" s="348">
        <v>2.0</v>
      </c>
      <c r="AE2458" s="348"/>
      <c r="AF2458" s="348">
        <v>2.0</v>
      </c>
      <c r="AG2458" s="348"/>
      <c r="AH2458" s="348">
        <v>12.0</v>
      </c>
      <c r="AI2458" s="344"/>
      <c r="AJ2458" s="344"/>
      <c r="AK2458" s="344"/>
      <c r="AL2458" s="344"/>
      <c r="AM2458" s="344"/>
      <c r="AN2458" s="344"/>
      <c r="AO2458" s="344"/>
      <c r="AP2458" s="344"/>
    </row>
    <row r="2459">
      <c r="A2459" s="345">
        <v>44238.0</v>
      </c>
      <c r="B2459" s="344"/>
      <c r="C2459" s="348">
        <v>12.0</v>
      </c>
      <c r="D2459" s="348"/>
      <c r="E2459" s="348">
        <v>3.0</v>
      </c>
      <c r="F2459" s="348"/>
      <c r="G2459" s="348">
        <v>3.0</v>
      </c>
      <c r="H2459" s="348">
        <v>51.0</v>
      </c>
      <c r="I2459" s="348"/>
      <c r="J2459" s="348">
        <v>18.0</v>
      </c>
      <c r="K2459" s="348">
        <v>13.0</v>
      </c>
      <c r="L2459" s="348">
        <v>61.0</v>
      </c>
      <c r="M2459" s="348"/>
      <c r="N2459" s="348">
        <v>9.0</v>
      </c>
      <c r="O2459" s="348">
        <v>2.0</v>
      </c>
      <c r="P2459" s="348">
        <v>3.0</v>
      </c>
      <c r="Q2459" s="348">
        <v>3.0</v>
      </c>
      <c r="R2459" s="348"/>
      <c r="S2459" s="348"/>
      <c r="T2459" s="348">
        <v>2.0</v>
      </c>
      <c r="U2459" s="348">
        <v>5.0</v>
      </c>
      <c r="V2459" s="348">
        <v>2.0</v>
      </c>
      <c r="W2459" s="348">
        <v>2.0</v>
      </c>
      <c r="X2459" s="348">
        <v>1.0</v>
      </c>
      <c r="Y2459" s="348">
        <v>1.0</v>
      </c>
      <c r="Z2459" s="348">
        <v>6.0</v>
      </c>
      <c r="AA2459" s="348">
        <v>6.0</v>
      </c>
      <c r="AB2459" s="348">
        <v>3.0</v>
      </c>
      <c r="AC2459" s="348">
        <v>1.0</v>
      </c>
      <c r="AD2459" s="348"/>
      <c r="AE2459" s="348">
        <v>1.0</v>
      </c>
      <c r="AF2459" s="348"/>
      <c r="AG2459" s="348">
        <v>1.0</v>
      </c>
      <c r="AH2459" s="348">
        <v>5.0</v>
      </c>
      <c r="AI2459" s="344"/>
      <c r="AJ2459" s="344"/>
      <c r="AK2459" s="344"/>
      <c r="AL2459" s="344"/>
      <c r="AM2459" s="344"/>
      <c r="AN2459" s="344"/>
      <c r="AO2459" s="344"/>
      <c r="AP2459" s="344"/>
    </row>
    <row r="2460">
      <c r="A2460" s="345">
        <v>44239.0</v>
      </c>
      <c r="B2460" s="344"/>
      <c r="C2460" s="348">
        <v>8.0</v>
      </c>
      <c r="D2460" s="348"/>
      <c r="E2460" s="348">
        <v>1.0</v>
      </c>
      <c r="F2460" s="348"/>
      <c r="G2460" s="348">
        <v>8.0</v>
      </c>
      <c r="H2460" s="348">
        <v>50.0</v>
      </c>
      <c r="I2460" s="348">
        <v>1.0</v>
      </c>
      <c r="J2460" s="348">
        <v>5.0</v>
      </c>
      <c r="K2460" s="348">
        <v>21.0</v>
      </c>
      <c r="L2460" s="348">
        <v>120.0</v>
      </c>
      <c r="M2460" s="348"/>
      <c r="N2460" s="348">
        <v>13.0</v>
      </c>
      <c r="O2460" s="348"/>
      <c r="P2460" s="348">
        <v>3.0</v>
      </c>
      <c r="Q2460" s="348">
        <v>3.0</v>
      </c>
      <c r="R2460" s="348"/>
      <c r="S2460" s="348">
        <v>1.0</v>
      </c>
      <c r="T2460" s="348">
        <v>5.0</v>
      </c>
      <c r="U2460" s="348">
        <v>3.0</v>
      </c>
      <c r="V2460" s="348">
        <v>1.0</v>
      </c>
      <c r="W2460" s="348">
        <v>4.0</v>
      </c>
      <c r="X2460" s="348">
        <v>1.0</v>
      </c>
      <c r="Y2460" s="348">
        <v>5.0</v>
      </c>
      <c r="Z2460" s="348">
        <v>1.0</v>
      </c>
      <c r="AA2460" s="348">
        <v>9.0</v>
      </c>
      <c r="AB2460" s="348">
        <v>3.0</v>
      </c>
      <c r="AC2460" s="348"/>
      <c r="AD2460" s="348"/>
      <c r="AE2460" s="348"/>
      <c r="AF2460" s="348">
        <v>1.0</v>
      </c>
      <c r="AG2460" s="348">
        <v>1.0</v>
      </c>
      <c r="AH2460" s="348">
        <v>6.0</v>
      </c>
      <c r="AI2460" s="348">
        <v>1.0</v>
      </c>
      <c r="AJ2460" s="344"/>
      <c r="AK2460" s="344"/>
      <c r="AL2460" s="344"/>
      <c r="AM2460" s="344"/>
      <c r="AN2460" s="344"/>
      <c r="AO2460" s="344"/>
      <c r="AP2460" s="344"/>
    </row>
    <row r="2461">
      <c r="A2461" s="362">
        <v>44240.0</v>
      </c>
      <c r="B2461" s="348">
        <v>2.0</v>
      </c>
      <c r="C2461" s="348">
        <v>14.0</v>
      </c>
      <c r="D2461" s="348"/>
      <c r="E2461" s="348">
        <v>1.0</v>
      </c>
      <c r="F2461" s="348"/>
      <c r="G2461" s="348">
        <v>7.0</v>
      </c>
      <c r="H2461" s="348">
        <v>53.0</v>
      </c>
      <c r="I2461" s="348"/>
      <c r="J2461" s="348">
        <v>2.0</v>
      </c>
      <c r="K2461" s="348">
        <v>109.0</v>
      </c>
      <c r="L2461" s="348">
        <v>45.0</v>
      </c>
      <c r="M2461" s="348"/>
      <c r="N2461" s="348">
        <v>10.0</v>
      </c>
      <c r="O2461" s="348">
        <v>2.0</v>
      </c>
      <c r="P2461" s="348">
        <v>3.0</v>
      </c>
      <c r="Q2461" s="348">
        <v>1.0</v>
      </c>
      <c r="R2461" s="348"/>
      <c r="S2461" s="348"/>
      <c r="T2461" s="348">
        <v>1.0</v>
      </c>
      <c r="U2461" s="348"/>
      <c r="V2461" s="348">
        <v>1.0</v>
      </c>
      <c r="W2461" s="348"/>
      <c r="X2461" s="348"/>
      <c r="Y2461" s="348">
        <v>11.0</v>
      </c>
      <c r="Z2461" s="348">
        <v>5.0</v>
      </c>
      <c r="AA2461" s="348">
        <v>5.0</v>
      </c>
      <c r="AB2461" s="348">
        <v>2.0</v>
      </c>
      <c r="AC2461" s="348"/>
      <c r="AD2461" s="348">
        <v>2.0</v>
      </c>
      <c r="AE2461" s="348"/>
      <c r="AF2461" s="348"/>
      <c r="AG2461" s="348">
        <v>1.0</v>
      </c>
      <c r="AH2461" s="348">
        <v>3.0</v>
      </c>
      <c r="AI2461" s="348"/>
      <c r="AJ2461" s="344"/>
      <c r="AK2461" s="344"/>
      <c r="AL2461" s="344"/>
      <c r="AM2461" s="344"/>
      <c r="AN2461" s="344"/>
      <c r="AO2461" s="344"/>
      <c r="AP2461" s="344"/>
    </row>
    <row r="2462">
      <c r="A2462" s="345">
        <v>44241.0</v>
      </c>
      <c r="B2462" s="344"/>
      <c r="C2462" s="348">
        <v>8.0</v>
      </c>
      <c r="D2462" s="348">
        <v>1.0</v>
      </c>
      <c r="E2462" s="348"/>
      <c r="F2462" s="348"/>
      <c r="G2462" s="348">
        <v>8.0</v>
      </c>
      <c r="H2462" s="348">
        <v>43.0</v>
      </c>
      <c r="I2462" s="348"/>
      <c r="J2462" s="348">
        <v>4.0</v>
      </c>
      <c r="K2462" s="348">
        <v>68.0</v>
      </c>
      <c r="L2462" s="348">
        <v>50.0</v>
      </c>
      <c r="M2462" s="348"/>
      <c r="N2462" s="348">
        <v>17.0</v>
      </c>
      <c r="O2462" s="348"/>
      <c r="P2462" s="348">
        <v>4.0</v>
      </c>
      <c r="Q2462" s="348"/>
      <c r="R2462" s="348"/>
      <c r="S2462" s="348">
        <v>1.0</v>
      </c>
      <c r="T2462" s="348">
        <v>2.0</v>
      </c>
      <c r="U2462" s="348"/>
      <c r="V2462" s="348">
        <v>2.0</v>
      </c>
      <c r="W2462" s="348">
        <v>4.0</v>
      </c>
      <c r="X2462" s="348">
        <v>2.0</v>
      </c>
      <c r="Y2462" s="348">
        <v>13.0</v>
      </c>
      <c r="Z2462" s="348">
        <v>3.0</v>
      </c>
      <c r="AA2462" s="348">
        <v>1.0</v>
      </c>
      <c r="AB2462" s="348">
        <v>1.0</v>
      </c>
      <c r="AC2462" s="348"/>
      <c r="AD2462" s="348"/>
      <c r="AE2462" s="348">
        <v>7.0</v>
      </c>
      <c r="AF2462" s="348"/>
      <c r="AG2462" s="348">
        <v>2.0</v>
      </c>
      <c r="AH2462" s="348">
        <v>6.0</v>
      </c>
      <c r="AI2462" s="344"/>
      <c r="AJ2462" s="344"/>
      <c r="AK2462" s="344"/>
      <c r="AL2462" s="344"/>
      <c r="AM2462" s="344"/>
      <c r="AN2462" s="344"/>
      <c r="AO2462" s="344"/>
      <c r="AP2462" s="344"/>
    </row>
    <row r="2463">
      <c r="A2463" s="345">
        <v>44242.0</v>
      </c>
      <c r="B2463" s="344"/>
      <c r="C2463" s="348">
        <v>9.0</v>
      </c>
      <c r="D2463" s="348"/>
      <c r="E2463" s="348"/>
      <c r="F2463" s="348"/>
      <c r="G2463" s="348">
        <v>5.0</v>
      </c>
      <c r="H2463" s="348">
        <v>55.0</v>
      </c>
      <c r="I2463" s="348"/>
      <c r="J2463" s="348">
        <v>5.0</v>
      </c>
      <c r="K2463" s="348">
        <v>26.0</v>
      </c>
      <c r="L2463" s="348">
        <v>51.0</v>
      </c>
      <c r="M2463" s="348"/>
      <c r="N2463" s="348">
        <v>7.0</v>
      </c>
      <c r="O2463" s="348">
        <v>3.0</v>
      </c>
      <c r="P2463" s="348">
        <v>4.0</v>
      </c>
      <c r="Q2463" s="348">
        <v>3.0</v>
      </c>
      <c r="R2463" s="348"/>
      <c r="S2463" s="348"/>
      <c r="T2463" s="348">
        <v>1.0</v>
      </c>
      <c r="U2463" s="348">
        <v>4.0</v>
      </c>
      <c r="V2463" s="348"/>
      <c r="W2463" s="348">
        <v>5.0</v>
      </c>
      <c r="X2463" s="348"/>
      <c r="Y2463" s="348"/>
      <c r="Z2463" s="348">
        <v>2.0</v>
      </c>
      <c r="AA2463" s="348">
        <v>1.0</v>
      </c>
      <c r="AB2463" s="348">
        <v>2.0</v>
      </c>
      <c r="AC2463" s="348"/>
      <c r="AD2463" s="348"/>
      <c r="AE2463" s="348"/>
      <c r="AF2463" s="348"/>
      <c r="AG2463" s="348"/>
      <c r="AH2463" s="348"/>
      <c r="AI2463" s="348">
        <v>1.0</v>
      </c>
      <c r="AJ2463" s="344"/>
      <c r="AK2463" s="344"/>
      <c r="AL2463" s="344"/>
      <c r="AM2463" s="344"/>
      <c r="AN2463" s="344"/>
      <c r="AO2463" s="344"/>
      <c r="AP2463" s="344"/>
    </row>
    <row r="2464">
      <c r="A2464" s="345">
        <v>44243.0</v>
      </c>
      <c r="B2464" s="344"/>
      <c r="C2464" s="348">
        <v>9.0</v>
      </c>
      <c r="D2464" s="348">
        <v>2.0</v>
      </c>
      <c r="E2464" s="348">
        <v>2.0</v>
      </c>
      <c r="F2464" s="348">
        <v>1.0</v>
      </c>
      <c r="G2464" s="348">
        <v>4.0</v>
      </c>
      <c r="H2464" s="348">
        <v>49.0</v>
      </c>
      <c r="I2464" s="348"/>
      <c r="J2464" s="348">
        <v>14.0</v>
      </c>
      <c r="K2464" s="348">
        <v>66.0</v>
      </c>
      <c r="L2464" s="348">
        <v>55.0</v>
      </c>
      <c r="M2464" s="348"/>
      <c r="N2464" s="348">
        <v>3.0</v>
      </c>
      <c r="O2464" s="348"/>
      <c r="P2464" s="348">
        <v>3.0</v>
      </c>
      <c r="Q2464" s="348">
        <v>2.0</v>
      </c>
      <c r="R2464" s="348"/>
      <c r="S2464" s="348"/>
      <c r="T2464" s="348">
        <v>1.0</v>
      </c>
      <c r="U2464" s="348">
        <v>2.0</v>
      </c>
      <c r="V2464" s="348"/>
      <c r="W2464" s="348">
        <v>3.0</v>
      </c>
      <c r="X2464" s="348"/>
      <c r="Y2464" s="348">
        <v>4.0</v>
      </c>
      <c r="Z2464" s="348"/>
      <c r="AA2464" s="348">
        <v>1.0</v>
      </c>
      <c r="AB2464" s="348">
        <v>4.0</v>
      </c>
      <c r="AC2464" s="348"/>
      <c r="AD2464" s="348"/>
      <c r="AE2464" s="348"/>
      <c r="AF2464" s="348"/>
      <c r="AG2464" s="348">
        <v>1.0</v>
      </c>
      <c r="AH2464" s="348">
        <v>3.0</v>
      </c>
      <c r="AI2464" s="344"/>
      <c r="AJ2464" s="344"/>
      <c r="AK2464" s="344"/>
      <c r="AL2464" s="344"/>
      <c r="AM2464" s="344"/>
      <c r="AN2464" s="344"/>
      <c r="AO2464" s="344"/>
      <c r="AP2464" s="344"/>
    </row>
    <row r="2465">
      <c r="A2465" s="345">
        <v>44244.0</v>
      </c>
      <c r="B2465" s="344"/>
      <c r="C2465" s="348">
        <v>12.0</v>
      </c>
      <c r="D2465" s="348"/>
      <c r="E2465" s="348">
        <v>2.0</v>
      </c>
      <c r="F2465" s="348"/>
      <c r="G2465" s="348">
        <v>10.0</v>
      </c>
      <c r="H2465" s="348">
        <v>47.0</v>
      </c>
      <c r="I2465" s="348">
        <v>1.0</v>
      </c>
      <c r="J2465" s="348">
        <v>3.0</v>
      </c>
      <c r="K2465" s="348">
        <v>43.0</v>
      </c>
      <c r="L2465" s="348">
        <v>34.0</v>
      </c>
      <c r="M2465" s="348"/>
      <c r="N2465" s="348">
        <v>9.0</v>
      </c>
      <c r="O2465" s="348"/>
      <c r="P2465" s="348">
        <v>4.0</v>
      </c>
      <c r="Q2465" s="348"/>
      <c r="R2465" s="348">
        <v>1.0</v>
      </c>
      <c r="S2465" s="348"/>
      <c r="T2465" s="348">
        <v>4.0</v>
      </c>
      <c r="U2465" s="348">
        <v>1.0</v>
      </c>
      <c r="V2465" s="348"/>
      <c r="W2465" s="348">
        <v>5.0</v>
      </c>
      <c r="X2465" s="348"/>
      <c r="Y2465" s="348">
        <v>6.0</v>
      </c>
      <c r="Z2465" s="348">
        <v>3.0</v>
      </c>
      <c r="AA2465" s="348"/>
      <c r="AB2465" s="348">
        <v>3.0</v>
      </c>
      <c r="AC2465" s="348"/>
      <c r="AD2465" s="348"/>
      <c r="AE2465" s="348"/>
      <c r="AF2465" s="348"/>
      <c r="AG2465" s="348">
        <v>1.0</v>
      </c>
      <c r="AH2465" s="348">
        <v>3.0</v>
      </c>
      <c r="AI2465" s="344"/>
      <c r="AJ2465" s="344"/>
      <c r="AK2465" s="344"/>
      <c r="AL2465" s="344"/>
      <c r="AM2465" s="344"/>
      <c r="AN2465" s="344"/>
      <c r="AO2465" s="344"/>
      <c r="AP2465" s="344"/>
    </row>
    <row r="2466">
      <c r="A2466" s="345">
        <v>44245.0</v>
      </c>
      <c r="B2466" s="344"/>
      <c r="C2466" s="348">
        <v>8.0</v>
      </c>
      <c r="D2466" s="348">
        <v>1.0</v>
      </c>
      <c r="E2466" s="348">
        <v>1.0</v>
      </c>
      <c r="F2466" s="348"/>
      <c r="G2466" s="348">
        <v>10.0</v>
      </c>
      <c r="H2466" s="348">
        <v>32.0</v>
      </c>
      <c r="I2466" s="348">
        <v>2.0</v>
      </c>
      <c r="J2466" s="348">
        <v>9.0</v>
      </c>
      <c r="K2466" s="348">
        <v>23.0</v>
      </c>
      <c r="L2466" s="348">
        <v>53.0</v>
      </c>
      <c r="M2466" s="348"/>
      <c r="N2466" s="348">
        <v>11.0</v>
      </c>
      <c r="O2466" s="348">
        <v>7.0</v>
      </c>
      <c r="P2466" s="348">
        <v>2.0</v>
      </c>
      <c r="Q2466" s="348">
        <v>1.0</v>
      </c>
      <c r="R2466" s="348"/>
      <c r="S2466" s="348"/>
      <c r="T2466" s="348">
        <v>5.0</v>
      </c>
      <c r="U2466" s="348"/>
      <c r="V2466" s="348"/>
      <c r="W2466" s="348">
        <v>4.0</v>
      </c>
      <c r="X2466" s="348">
        <v>1.0</v>
      </c>
      <c r="Y2466" s="348"/>
      <c r="Z2466" s="348">
        <v>2.0</v>
      </c>
      <c r="AA2466" s="348">
        <v>1.0</v>
      </c>
      <c r="AB2466" s="348">
        <v>2.0</v>
      </c>
      <c r="AC2466" s="348">
        <v>1.0</v>
      </c>
      <c r="AD2466" s="348"/>
      <c r="AE2466" s="348">
        <v>1.0</v>
      </c>
      <c r="AF2466" s="348"/>
      <c r="AG2466" s="348"/>
      <c r="AH2466" s="348">
        <v>2.0</v>
      </c>
      <c r="AI2466" s="348">
        <v>2.0</v>
      </c>
      <c r="AJ2466" s="344"/>
      <c r="AK2466" s="344"/>
      <c r="AL2466" s="344"/>
      <c r="AM2466" s="344"/>
      <c r="AN2466" s="344"/>
      <c r="AO2466" s="344"/>
      <c r="AP2466" s="344"/>
    </row>
    <row r="2467">
      <c r="A2467" s="366">
        <v>44246.0</v>
      </c>
      <c r="B2467" s="344"/>
      <c r="C2467" s="371">
        <f>C2114-C2113</f>
        <v>13</v>
      </c>
      <c r="D2467" s="344"/>
      <c r="E2467" s="371">
        <f>E2114-E2113</f>
        <v>1</v>
      </c>
      <c r="F2467" s="344"/>
      <c r="G2467" s="371">
        <f t="shared" ref="G2467:H2467" si="456">G2114-G2113</f>
        <v>5</v>
      </c>
      <c r="H2467" s="371">
        <f t="shared" si="456"/>
        <v>6</v>
      </c>
      <c r="I2467" s="344"/>
      <c r="J2467" s="371">
        <f t="shared" ref="J2467:L2467" si="457">J2114-J2113</f>
        <v>25</v>
      </c>
      <c r="K2467" s="371">
        <f t="shared" si="457"/>
        <v>31</v>
      </c>
      <c r="L2467" s="371">
        <f t="shared" si="457"/>
        <v>43</v>
      </c>
      <c r="M2467" s="344"/>
      <c r="N2467" s="371">
        <f>N2114-N2113</f>
        <v>15</v>
      </c>
      <c r="O2467" s="344"/>
      <c r="P2467" s="371">
        <f t="shared" ref="P2467:R2467" si="458">P2114-P2113</f>
        <v>1</v>
      </c>
      <c r="Q2467" s="371">
        <f t="shared" si="458"/>
        <v>2</v>
      </c>
      <c r="R2467" s="371">
        <f t="shared" si="458"/>
        <v>2</v>
      </c>
      <c r="S2467" s="344"/>
      <c r="T2467" s="371">
        <f t="shared" ref="T2467:U2467" si="459">T2114-T2113</f>
        <v>2</v>
      </c>
      <c r="U2467" s="371">
        <f t="shared" si="459"/>
        <v>2</v>
      </c>
      <c r="V2467" s="344"/>
      <c r="W2467" s="371">
        <f>W2114-W2113</f>
        <v>5</v>
      </c>
      <c r="X2467" s="344"/>
      <c r="Y2467" s="371">
        <f t="shared" ref="Y2467:AB2467" si="460">Y2114-Y2113</f>
        <v>4</v>
      </c>
      <c r="Z2467" s="371">
        <f t="shared" si="460"/>
        <v>5</v>
      </c>
      <c r="AA2467" s="371">
        <f t="shared" si="460"/>
        <v>9</v>
      </c>
      <c r="AB2467" s="371">
        <f t="shared" si="460"/>
        <v>3</v>
      </c>
      <c r="AC2467" s="344"/>
      <c r="AD2467" s="371">
        <f>AD2114-AD2113</f>
        <v>1</v>
      </c>
      <c r="AE2467" s="344"/>
      <c r="AF2467" s="344"/>
      <c r="AG2467" s="371">
        <f t="shared" ref="AG2467:AH2467" si="461">AG2114-AG2113</f>
        <v>2</v>
      </c>
      <c r="AH2467" s="371">
        <f t="shared" si="461"/>
        <v>6</v>
      </c>
      <c r="AI2467" s="344"/>
      <c r="AJ2467" s="344"/>
      <c r="AK2467" s="344"/>
      <c r="AL2467" s="344"/>
      <c r="AM2467" s="344"/>
      <c r="AN2467" s="344"/>
      <c r="AO2467" s="344"/>
      <c r="AP2467" s="344"/>
    </row>
    <row r="2468">
      <c r="A2468" s="366">
        <v>44247.0</v>
      </c>
      <c r="B2468" s="344"/>
      <c r="C2468" s="348">
        <v>7.0</v>
      </c>
      <c r="D2468" s="348">
        <v>2.0</v>
      </c>
      <c r="E2468" s="348">
        <v>1.0</v>
      </c>
      <c r="F2468" s="348"/>
      <c r="G2468" s="348">
        <v>3.0</v>
      </c>
      <c r="H2468" s="348">
        <v>40.0</v>
      </c>
      <c r="I2468" s="348"/>
      <c r="J2468" s="348">
        <v>5.0</v>
      </c>
      <c r="K2468" s="348">
        <v>18.0</v>
      </c>
      <c r="L2468" s="348">
        <v>36.0</v>
      </c>
      <c r="M2468" s="348">
        <v>1.0</v>
      </c>
      <c r="N2468" s="348">
        <v>18.0</v>
      </c>
      <c r="O2468" s="348">
        <v>1.0</v>
      </c>
      <c r="P2468" s="348">
        <v>2.0</v>
      </c>
      <c r="Q2468" s="348"/>
      <c r="R2468" s="348">
        <v>1.0</v>
      </c>
      <c r="S2468" s="348"/>
      <c r="T2468" s="348">
        <v>1.0</v>
      </c>
      <c r="U2468" s="348">
        <v>2.0</v>
      </c>
      <c r="V2468" s="348"/>
      <c r="W2468" s="348">
        <v>2.0</v>
      </c>
      <c r="X2468" s="348"/>
      <c r="Y2468" s="348">
        <v>6.0</v>
      </c>
      <c r="Z2468" s="348"/>
      <c r="AA2468" s="348">
        <v>1.0</v>
      </c>
      <c r="AB2468" s="348">
        <v>6.0</v>
      </c>
      <c r="AC2468" s="348"/>
      <c r="AD2468" s="348">
        <v>1.0</v>
      </c>
      <c r="AE2468" s="348">
        <v>2.0</v>
      </c>
      <c r="AF2468" s="348">
        <v>1.0</v>
      </c>
      <c r="AG2468" s="348">
        <v>2.0</v>
      </c>
      <c r="AH2468" s="348">
        <v>4.0</v>
      </c>
      <c r="AI2468" s="348">
        <v>1.0</v>
      </c>
      <c r="AJ2468" s="344"/>
      <c r="AK2468" s="344"/>
      <c r="AL2468" s="344"/>
      <c r="AM2468" s="344"/>
      <c r="AN2468" s="344"/>
      <c r="AO2468" s="344"/>
      <c r="AP2468" s="344"/>
    </row>
    <row r="2469">
      <c r="A2469" s="362">
        <v>44248.0</v>
      </c>
      <c r="B2469" s="344"/>
      <c r="C2469" s="348">
        <v>8.0</v>
      </c>
      <c r="D2469" s="348">
        <v>2.0</v>
      </c>
      <c r="E2469" s="348">
        <v>1.0</v>
      </c>
      <c r="F2469" s="348">
        <v>1.0</v>
      </c>
      <c r="G2469" s="348">
        <v>8.0</v>
      </c>
      <c r="H2469" s="348">
        <v>55.0</v>
      </c>
      <c r="I2469" s="348">
        <v>1.0</v>
      </c>
      <c r="J2469" s="348">
        <v>4.0</v>
      </c>
      <c r="K2469" s="348">
        <v>12.0</v>
      </c>
      <c r="L2469" s="348">
        <v>34.0</v>
      </c>
      <c r="M2469" s="348"/>
      <c r="N2469" s="348">
        <v>12.0</v>
      </c>
      <c r="O2469" s="348"/>
      <c r="P2469" s="348">
        <v>4.0</v>
      </c>
      <c r="Q2469" s="348"/>
      <c r="R2469" s="348">
        <v>4.0</v>
      </c>
      <c r="S2469" s="348"/>
      <c r="T2469" s="348">
        <v>7.0</v>
      </c>
      <c r="U2469" s="348"/>
      <c r="V2469" s="348"/>
      <c r="W2469" s="348">
        <v>3.0</v>
      </c>
      <c r="X2469" s="348"/>
      <c r="Y2469" s="348"/>
      <c r="Z2469" s="348">
        <v>3.0</v>
      </c>
      <c r="AA2469" s="348">
        <v>5.0</v>
      </c>
      <c r="AB2469" s="348">
        <v>1.0</v>
      </c>
      <c r="AC2469" s="348"/>
      <c r="AD2469" s="348"/>
      <c r="AE2469" s="348"/>
      <c r="AF2469" s="348">
        <v>3.0</v>
      </c>
      <c r="AG2469" s="348">
        <v>1.0</v>
      </c>
      <c r="AH2469" s="348">
        <v>3.0</v>
      </c>
      <c r="AI2469" s="348">
        <v>1.0</v>
      </c>
      <c r="AJ2469" s="344"/>
      <c r="AK2469" s="344"/>
      <c r="AL2469" s="344"/>
      <c r="AM2469" s="344"/>
      <c r="AN2469" s="344"/>
      <c r="AO2469" s="344"/>
      <c r="AP2469" s="344"/>
    </row>
    <row r="2470">
      <c r="A2470" s="347">
        <f t="shared" ref="A2470:A2471" si="467">A2469+1</f>
        <v>44249</v>
      </c>
      <c r="B2470" s="344"/>
      <c r="C2470" s="371">
        <f>C2117-C2116</f>
        <v>6</v>
      </c>
      <c r="D2470" s="344"/>
      <c r="E2470" s="344"/>
      <c r="F2470" s="344"/>
      <c r="G2470" s="371">
        <f t="shared" ref="G2470:H2470" si="462">G2117-G2116</f>
        <v>7</v>
      </c>
      <c r="H2470" s="371">
        <f t="shared" si="462"/>
        <v>40</v>
      </c>
      <c r="I2470" s="344"/>
      <c r="J2470" s="371">
        <f t="shared" ref="J2470:L2470" si="463">J2117-J2116</f>
        <v>16</v>
      </c>
      <c r="K2470" s="371">
        <f t="shared" si="463"/>
        <v>41</v>
      </c>
      <c r="L2470" s="371">
        <f t="shared" si="463"/>
        <v>45</v>
      </c>
      <c r="M2470" s="344"/>
      <c r="N2470" s="371">
        <f t="shared" ref="N2470:Q2470" si="464">N2117-N2116</f>
        <v>14</v>
      </c>
      <c r="O2470" s="371">
        <f t="shared" si="464"/>
        <v>2</v>
      </c>
      <c r="P2470" s="371">
        <f t="shared" si="464"/>
        <v>3</v>
      </c>
      <c r="Q2470" s="371">
        <f t="shared" si="464"/>
        <v>2</v>
      </c>
      <c r="R2470" s="344"/>
      <c r="S2470" s="344"/>
      <c r="T2470" s="371">
        <f>T2117-T2116</f>
        <v>4</v>
      </c>
      <c r="U2470" s="344"/>
      <c r="V2470" s="371">
        <f t="shared" ref="V2470:W2470" si="465">V2117-V2116</f>
        <v>2</v>
      </c>
      <c r="W2470" s="371">
        <f t="shared" si="465"/>
        <v>5</v>
      </c>
      <c r="X2470" s="344"/>
      <c r="Y2470" s="371">
        <f t="shared" ref="Y2470:AB2470" si="466">Y2117-Y2116</f>
        <v>2</v>
      </c>
      <c r="Z2470" s="371">
        <f t="shared" si="466"/>
        <v>1</v>
      </c>
      <c r="AA2470" s="371">
        <f t="shared" si="466"/>
        <v>7</v>
      </c>
      <c r="AB2470" s="371">
        <f t="shared" si="466"/>
        <v>2</v>
      </c>
      <c r="AC2470" s="344"/>
      <c r="AD2470" s="344"/>
      <c r="AE2470" s="344"/>
      <c r="AF2470" s="344"/>
      <c r="AG2470" s="344"/>
      <c r="AH2470" s="371">
        <f>AH2117-AH2116</f>
        <v>3</v>
      </c>
      <c r="AI2470" s="344"/>
      <c r="AJ2470" s="344"/>
      <c r="AK2470" s="344"/>
      <c r="AL2470" s="344"/>
      <c r="AM2470" s="344"/>
      <c r="AN2470" s="344"/>
      <c r="AO2470" s="344"/>
      <c r="AP2470" s="344"/>
    </row>
    <row r="2471">
      <c r="A2471" s="347">
        <f t="shared" si="467"/>
        <v>44250</v>
      </c>
      <c r="B2471" s="344"/>
      <c r="C2471" s="348">
        <v>10.0</v>
      </c>
      <c r="D2471" s="348">
        <v>1.0</v>
      </c>
      <c r="E2471" s="348">
        <v>1.0</v>
      </c>
      <c r="F2471" s="348"/>
      <c r="G2471" s="348">
        <v>10.0</v>
      </c>
      <c r="H2471" s="348">
        <v>45.0</v>
      </c>
      <c r="I2471" s="348"/>
      <c r="J2471" s="348">
        <v>23.0</v>
      </c>
      <c r="K2471" s="348">
        <v>142.0</v>
      </c>
      <c r="L2471" s="348">
        <v>45.0</v>
      </c>
      <c r="M2471" s="348"/>
      <c r="N2471" s="348">
        <v>7.0</v>
      </c>
      <c r="O2471" s="348">
        <v>2.0</v>
      </c>
      <c r="P2471" s="348">
        <v>4.0</v>
      </c>
      <c r="Q2471" s="348">
        <v>4.0</v>
      </c>
      <c r="R2471" s="348"/>
      <c r="S2471" s="348">
        <v>1.0</v>
      </c>
      <c r="T2471" s="348">
        <v>5.0</v>
      </c>
      <c r="U2471" s="348">
        <v>1.0</v>
      </c>
      <c r="V2471" s="348"/>
      <c r="W2471" s="348">
        <v>6.0</v>
      </c>
      <c r="X2471" s="348">
        <v>1.0</v>
      </c>
      <c r="Y2471" s="348"/>
      <c r="Z2471" s="348">
        <v>2.0</v>
      </c>
      <c r="AA2471" s="348">
        <v>2.0</v>
      </c>
      <c r="AB2471" s="348">
        <v>3.0</v>
      </c>
      <c r="AC2471" s="348">
        <v>1.0</v>
      </c>
      <c r="AD2471" s="348"/>
      <c r="AE2471" s="348">
        <v>2.0</v>
      </c>
      <c r="AF2471" s="348"/>
      <c r="AG2471" s="348"/>
      <c r="AH2471" s="348">
        <v>3.0</v>
      </c>
      <c r="AI2471" s="348">
        <v>2.0</v>
      </c>
      <c r="AJ2471" s="344"/>
      <c r="AK2471" s="344"/>
      <c r="AL2471" s="344"/>
      <c r="AM2471" s="344"/>
      <c r="AN2471" s="344"/>
      <c r="AO2471" s="344"/>
      <c r="AP2471" s="344"/>
    </row>
    <row r="2472">
      <c r="A2472" s="345">
        <v>44251.0</v>
      </c>
      <c r="B2472" s="344"/>
      <c r="C2472" s="371">
        <f>C2119-C2118</f>
        <v>7</v>
      </c>
      <c r="D2472" s="344"/>
      <c r="E2472" s="371">
        <f>E2119-E2118</f>
        <v>2</v>
      </c>
      <c r="F2472" s="344"/>
      <c r="G2472" s="371">
        <f t="shared" ref="G2472:H2472" si="468">G2119-G2118</f>
        <v>6</v>
      </c>
      <c r="H2472" s="371">
        <f t="shared" si="468"/>
        <v>51</v>
      </c>
      <c r="I2472" s="344"/>
      <c r="J2472" s="371">
        <f t="shared" ref="J2472:L2472" si="469">J2119-J2118</f>
        <v>7</v>
      </c>
      <c r="K2472" s="371">
        <f t="shared" si="469"/>
        <v>75</v>
      </c>
      <c r="L2472" s="371">
        <f t="shared" si="469"/>
        <v>40</v>
      </c>
      <c r="M2472" s="344"/>
      <c r="N2472" s="371">
        <f t="shared" ref="N2472:P2472" si="470">N2119-N2118</f>
        <v>14</v>
      </c>
      <c r="O2472" s="371">
        <f t="shared" si="470"/>
        <v>2</v>
      </c>
      <c r="P2472" s="371">
        <f t="shared" si="470"/>
        <v>3</v>
      </c>
      <c r="Q2472" s="344"/>
      <c r="R2472" s="371">
        <f>R2119-R2118</f>
        <v>1</v>
      </c>
      <c r="S2472" s="344"/>
      <c r="T2472" s="371">
        <f>T2119-T2118</f>
        <v>2</v>
      </c>
      <c r="U2472" s="344"/>
      <c r="V2472" s="344"/>
      <c r="W2472" s="371">
        <f>W2119-W2118</f>
        <v>1</v>
      </c>
      <c r="X2472" s="344"/>
      <c r="Y2472" s="371">
        <f t="shared" ref="Y2472:AB2472" si="471">Y2119-Y2118</f>
        <v>3</v>
      </c>
      <c r="Z2472" s="371">
        <f t="shared" si="471"/>
        <v>1</v>
      </c>
      <c r="AA2472" s="371">
        <f t="shared" si="471"/>
        <v>3</v>
      </c>
      <c r="AB2472" s="371">
        <f t="shared" si="471"/>
        <v>2</v>
      </c>
      <c r="AC2472" s="344"/>
      <c r="AD2472" s="344"/>
      <c r="AE2472" s="344"/>
      <c r="AF2472" s="344"/>
      <c r="AG2472" s="344"/>
      <c r="AH2472" s="371">
        <f>AH2119-AH2118</f>
        <v>20</v>
      </c>
      <c r="AI2472" s="344"/>
      <c r="AJ2472" s="344"/>
      <c r="AK2472" s="344"/>
      <c r="AL2472" s="344"/>
      <c r="AM2472" s="344"/>
      <c r="AN2472" s="344"/>
      <c r="AO2472" s="344"/>
      <c r="AP2472" s="344"/>
    </row>
    <row r="2473">
      <c r="A2473" s="345">
        <v>44252.0</v>
      </c>
      <c r="B2473" s="348">
        <v>1.0</v>
      </c>
      <c r="C2473" s="348">
        <v>7.0</v>
      </c>
      <c r="D2473" s="348"/>
      <c r="E2473" s="348">
        <v>1.0</v>
      </c>
      <c r="F2473" s="348"/>
      <c r="G2473" s="348">
        <v>3.0</v>
      </c>
      <c r="H2473" s="348">
        <v>40.0</v>
      </c>
      <c r="I2473" s="348">
        <v>1.0</v>
      </c>
      <c r="J2473" s="348">
        <v>73.0</v>
      </c>
      <c r="K2473" s="348">
        <v>64.0</v>
      </c>
      <c r="L2473" s="348">
        <v>34.0</v>
      </c>
      <c r="M2473" s="348"/>
      <c r="N2473" s="348">
        <v>9.0</v>
      </c>
      <c r="O2473" s="348">
        <v>1.0</v>
      </c>
      <c r="P2473" s="348">
        <v>3.0</v>
      </c>
      <c r="Q2473" s="348">
        <v>3.0</v>
      </c>
      <c r="R2473" s="348"/>
      <c r="S2473" s="348">
        <v>1.0</v>
      </c>
      <c r="T2473" s="348">
        <v>1.0</v>
      </c>
      <c r="U2473" s="348">
        <v>1.0</v>
      </c>
      <c r="V2473" s="348">
        <v>1.0</v>
      </c>
      <c r="W2473" s="348">
        <v>4.0</v>
      </c>
      <c r="X2473" s="348">
        <v>1.0</v>
      </c>
      <c r="Y2473" s="348">
        <v>3.0</v>
      </c>
      <c r="Z2473" s="348">
        <v>1.0</v>
      </c>
      <c r="AA2473" s="348">
        <v>2.0</v>
      </c>
      <c r="AB2473" s="348">
        <v>2.0</v>
      </c>
      <c r="AC2473" s="348"/>
      <c r="AD2473" s="348"/>
      <c r="AE2473" s="348">
        <v>1.0</v>
      </c>
      <c r="AF2473" s="348"/>
      <c r="AG2473" s="348">
        <v>2.0</v>
      </c>
      <c r="AH2473" s="348">
        <v>2.0</v>
      </c>
      <c r="AI2473" s="348">
        <v>2.0</v>
      </c>
      <c r="AJ2473" s="344"/>
      <c r="AK2473" s="344"/>
      <c r="AL2473" s="344"/>
      <c r="AM2473" s="344"/>
      <c r="AN2473" s="344"/>
      <c r="AO2473" s="344"/>
      <c r="AP2473" s="344"/>
    </row>
    <row r="2474">
      <c r="A2474" s="345">
        <v>44253.0</v>
      </c>
      <c r="B2474" s="344"/>
      <c r="C2474" s="371">
        <f t="shared" ref="C2474:E2474" si="472">C2121-C2120</f>
        <v>9</v>
      </c>
      <c r="D2474" s="371">
        <f t="shared" si="472"/>
        <v>2</v>
      </c>
      <c r="E2474" s="371">
        <f t="shared" si="472"/>
        <v>1</v>
      </c>
      <c r="F2474" s="344"/>
      <c r="G2474" s="371">
        <f t="shared" ref="G2474:H2474" si="473">G2121-G2120</f>
        <v>4</v>
      </c>
      <c r="H2474" s="371">
        <f t="shared" si="473"/>
        <v>43</v>
      </c>
      <c r="I2474" s="344"/>
      <c r="J2474" s="371">
        <f t="shared" ref="J2474:L2474" si="474">J2121-J2120</f>
        <v>7</v>
      </c>
      <c r="K2474" s="371">
        <f t="shared" si="474"/>
        <v>130</v>
      </c>
      <c r="L2474" s="371">
        <f t="shared" si="474"/>
        <v>32</v>
      </c>
      <c r="M2474" s="344"/>
      <c r="N2474" s="371">
        <f t="shared" ref="N2474:Q2474" si="475">N2121-N2120</f>
        <v>7</v>
      </c>
      <c r="O2474" s="371">
        <f t="shared" si="475"/>
        <v>1</v>
      </c>
      <c r="P2474" s="371">
        <f t="shared" si="475"/>
        <v>2</v>
      </c>
      <c r="Q2474" s="371">
        <f t="shared" si="475"/>
        <v>1</v>
      </c>
      <c r="R2474" s="344"/>
      <c r="S2474" s="344"/>
      <c r="T2474" s="371">
        <f>T2121-T2120</f>
        <v>1</v>
      </c>
      <c r="U2474" s="344"/>
      <c r="V2474" s="371">
        <f t="shared" ref="V2474:W2474" si="476">V2121-V2120</f>
        <v>1</v>
      </c>
      <c r="W2474" s="371">
        <f t="shared" si="476"/>
        <v>5</v>
      </c>
      <c r="X2474" s="344"/>
      <c r="Y2474" s="371">
        <f t="shared" ref="Y2474:AB2474" si="477">Y2121-Y2120</f>
        <v>4</v>
      </c>
      <c r="Z2474" s="371">
        <f t="shared" si="477"/>
        <v>4</v>
      </c>
      <c r="AA2474" s="371">
        <f t="shared" si="477"/>
        <v>4</v>
      </c>
      <c r="AB2474" s="371">
        <f t="shared" si="477"/>
        <v>4</v>
      </c>
      <c r="AC2474" s="344"/>
      <c r="AD2474" s="344"/>
      <c r="AE2474" s="344"/>
      <c r="AF2474" s="344"/>
      <c r="AG2474" s="371">
        <f t="shared" ref="AG2474:AI2474" si="478">AG2121-AG2120</f>
        <v>1</v>
      </c>
      <c r="AH2474" s="371">
        <f t="shared" si="478"/>
        <v>4</v>
      </c>
      <c r="AI2474" s="371">
        <f t="shared" si="478"/>
        <v>1</v>
      </c>
      <c r="AJ2474" s="344"/>
      <c r="AK2474" s="344"/>
      <c r="AL2474" s="344"/>
      <c r="AM2474" s="344"/>
      <c r="AN2474" s="344"/>
      <c r="AO2474" s="344"/>
      <c r="AP2474" s="344"/>
    </row>
    <row r="2475">
      <c r="A2475" s="345">
        <v>44254.0</v>
      </c>
      <c r="B2475" s="348">
        <v>1.0</v>
      </c>
      <c r="C2475" s="348">
        <v>6.0</v>
      </c>
      <c r="D2475" s="348">
        <v>1.0</v>
      </c>
      <c r="E2475" s="348">
        <v>1.0</v>
      </c>
      <c r="F2475" s="348"/>
      <c r="G2475" s="348">
        <v>9.0</v>
      </c>
      <c r="H2475" s="348">
        <v>44.0</v>
      </c>
      <c r="I2475" s="348"/>
      <c r="J2475" s="348">
        <v>5.0</v>
      </c>
      <c r="K2475" s="348">
        <v>66.0</v>
      </c>
      <c r="L2475" s="348">
        <v>24.0</v>
      </c>
      <c r="M2475" s="348"/>
      <c r="N2475" s="348">
        <v>7.0</v>
      </c>
      <c r="O2475" s="348">
        <v>2.0</v>
      </c>
      <c r="P2475" s="348">
        <v>4.0</v>
      </c>
      <c r="Q2475" s="348"/>
      <c r="R2475" s="348"/>
      <c r="S2475" s="348"/>
      <c r="T2475" s="348">
        <v>1.0</v>
      </c>
      <c r="U2475" s="348"/>
      <c r="V2475" s="348"/>
      <c r="W2475" s="348">
        <v>3.0</v>
      </c>
      <c r="X2475" s="348"/>
      <c r="Y2475" s="348">
        <v>3.0</v>
      </c>
      <c r="Z2475" s="348">
        <v>3.0</v>
      </c>
      <c r="AA2475" s="348">
        <v>1.0</v>
      </c>
      <c r="AB2475" s="348">
        <v>4.0</v>
      </c>
      <c r="AC2475" s="348">
        <v>1.0</v>
      </c>
      <c r="AD2475" s="348"/>
      <c r="AE2475" s="348"/>
      <c r="AF2475" s="348"/>
      <c r="AG2475" s="348"/>
      <c r="AH2475" s="348">
        <v>7.0</v>
      </c>
      <c r="AI2475" s="348">
        <v>2.0</v>
      </c>
      <c r="AJ2475" s="344"/>
      <c r="AK2475" s="344"/>
      <c r="AL2475" s="344"/>
      <c r="AM2475" s="344"/>
      <c r="AN2475" s="344"/>
      <c r="AO2475" s="344"/>
      <c r="AP2475" s="344"/>
    </row>
    <row r="2476">
      <c r="A2476" s="345">
        <v>44255.0</v>
      </c>
      <c r="B2476" s="344"/>
      <c r="C2476" s="348">
        <v>3.0</v>
      </c>
      <c r="D2476" s="348"/>
      <c r="E2476" s="348"/>
      <c r="F2476" s="348"/>
      <c r="G2476" s="348">
        <v>4.0</v>
      </c>
      <c r="H2476" s="348">
        <v>42.0</v>
      </c>
      <c r="I2476" s="348"/>
      <c r="J2476" s="348">
        <v>51.0</v>
      </c>
      <c r="K2476" s="348">
        <v>14.0</v>
      </c>
      <c r="L2476" s="348">
        <v>29.0</v>
      </c>
      <c r="M2476" s="348"/>
      <c r="N2476" s="348">
        <v>5.0</v>
      </c>
      <c r="O2476" s="348">
        <v>2.0</v>
      </c>
      <c r="P2476" s="348">
        <v>2.0</v>
      </c>
      <c r="Q2476" s="348">
        <v>2.0</v>
      </c>
      <c r="R2476" s="348">
        <v>1.0</v>
      </c>
      <c r="S2476" s="348">
        <v>3.0</v>
      </c>
      <c r="T2476" s="348">
        <v>6.0</v>
      </c>
      <c r="U2476" s="348">
        <v>1.0</v>
      </c>
      <c r="V2476" s="348"/>
      <c r="W2476" s="348">
        <v>5.0</v>
      </c>
      <c r="X2476" s="348">
        <v>1.0</v>
      </c>
      <c r="Y2476" s="348"/>
      <c r="Z2476" s="348">
        <v>2.0</v>
      </c>
      <c r="AA2476" s="348">
        <v>7.0</v>
      </c>
      <c r="AB2476" s="348">
        <v>2.0</v>
      </c>
      <c r="AC2476" s="348"/>
      <c r="AD2476" s="348"/>
      <c r="AE2476" s="348">
        <v>1.0</v>
      </c>
      <c r="AF2476" s="348"/>
      <c r="AG2476" s="348">
        <v>1.0</v>
      </c>
      <c r="AH2476" s="348">
        <v>1.0</v>
      </c>
      <c r="AI2476" s="344"/>
      <c r="AJ2476" s="344"/>
      <c r="AK2476" s="344"/>
      <c r="AL2476" s="344"/>
      <c r="AM2476" s="344"/>
      <c r="AN2476" s="344"/>
      <c r="AO2476" s="344"/>
      <c r="AP2476" s="344"/>
    </row>
    <row r="2477">
      <c r="A2477" s="345">
        <v>44256.0</v>
      </c>
      <c r="B2477" s="344"/>
      <c r="C2477" s="371">
        <f t="shared" ref="C2477:E2477" si="479">C2124-C2123</f>
        <v>8</v>
      </c>
      <c r="D2477" s="371">
        <f t="shared" si="479"/>
        <v>1</v>
      </c>
      <c r="E2477" s="371">
        <f t="shared" si="479"/>
        <v>1</v>
      </c>
      <c r="F2477" s="344"/>
      <c r="G2477" s="371">
        <f t="shared" ref="G2477:L2477" si="480">G2124-G2123</f>
        <v>4</v>
      </c>
      <c r="H2477" s="371">
        <f t="shared" si="480"/>
        <v>45</v>
      </c>
      <c r="I2477" s="371">
        <f t="shared" si="480"/>
        <v>1</v>
      </c>
      <c r="J2477" s="371">
        <f t="shared" si="480"/>
        <v>4</v>
      </c>
      <c r="K2477" s="371">
        <f t="shared" si="480"/>
        <v>14</v>
      </c>
      <c r="L2477" s="371">
        <f t="shared" si="480"/>
        <v>30</v>
      </c>
      <c r="M2477" s="344"/>
      <c r="N2477" s="371">
        <f t="shared" ref="N2477:P2477" si="481">N2124-N2123</f>
        <v>10</v>
      </c>
      <c r="O2477" s="371">
        <f t="shared" si="481"/>
        <v>4</v>
      </c>
      <c r="P2477" s="371">
        <f t="shared" si="481"/>
        <v>4</v>
      </c>
      <c r="Q2477" s="344"/>
      <c r="R2477" s="371">
        <f t="shared" ref="R2477:W2477" si="482">R2124-R2123</f>
        <v>1</v>
      </c>
      <c r="S2477" s="371">
        <f t="shared" si="482"/>
        <v>1</v>
      </c>
      <c r="T2477" s="371">
        <f t="shared" si="482"/>
        <v>4</v>
      </c>
      <c r="U2477" s="371">
        <f t="shared" si="482"/>
        <v>3</v>
      </c>
      <c r="V2477" s="371">
        <f t="shared" si="482"/>
        <v>3</v>
      </c>
      <c r="W2477" s="371">
        <f t="shared" si="482"/>
        <v>1</v>
      </c>
      <c r="X2477" s="344"/>
      <c r="Y2477" s="371">
        <f>Y2124-Y2123</f>
        <v>3</v>
      </c>
      <c r="Z2477" s="344"/>
      <c r="AA2477" s="371">
        <f t="shared" ref="AA2477:AB2477" si="483">AA2124-AA2123</f>
        <v>6</v>
      </c>
      <c r="AB2477" s="371">
        <f t="shared" si="483"/>
        <v>2</v>
      </c>
      <c r="AC2477" s="344"/>
      <c r="AD2477" s="344"/>
      <c r="AE2477" s="344"/>
      <c r="AF2477" s="371">
        <f t="shared" ref="AF2477:AI2477" si="484">AF2124-AF2123</f>
        <v>2</v>
      </c>
      <c r="AG2477" s="371">
        <f t="shared" si="484"/>
        <v>1</v>
      </c>
      <c r="AH2477" s="371">
        <f t="shared" si="484"/>
        <v>5</v>
      </c>
      <c r="AI2477" s="371">
        <f t="shared" si="484"/>
        <v>1</v>
      </c>
      <c r="AJ2477" s="344"/>
      <c r="AK2477" s="344"/>
      <c r="AL2477" s="344"/>
      <c r="AM2477" s="344"/>
      <c r="AN2477" s="344"/>
      <c r="AO2477" s="344"/>
      <c r="AP2477" s="344"/>
    </row>
    <row r="2478">
      <c r="A2478" s="345">
        <v>44257.0</v>
      </c>
      <c r="B2478" s="344"/>
      <c r="C2478" s="348">
        <v>8.0</v>
      </c>
      <c r="D2478" s="348"/>
      <c r="E2478" s="348"/>
      <c r="F2478" s="348"/>
      <c r="G2478" s="348">
        <v>4.0</v>
      </c>
      <c r="H2478" s="348">
        <v>43.0</v>
      </c>
      <c r="I2478" s="348">
        <v>1.0</v>
      </c>
      <c r="J2478" s="348">
        <v>49.0</v>
      </c>
      <c r="K2478" s="348">
        <v>7.0</v>
      </c>
      <c r="L2478" s="348">
        <v>32.0</v>
      </c>
      <c r="M2478" s="348"/>
      <c r="N2478" s="348">
        <v>12.0</v>
      </c>
      <c r="O2478" s="348">
        <v>2.0</v>
      </c>
      <c r="P2478" s="348">
        <v>1.0</v>
      </c>
      <c r="Q2478" s="348">
        <v>1.0</v>
      </c>
      <c r="R2478" s="348"/>
      <c r="S2478" s="348"/>
      <c r="T2478" s="348"/>
      <c r="U2478" s="348">
        <v>3.0</v>
      </c>
      <c r="V2478" s="348"/>
      <c r="W2478" s="348">
        <v>3.0</v>
      </c>
      <c r="X2478" s="348">
        <v>3.0</v>
      </c>
      <c r="Y2478" s="348">
        <v>10.0</v>
      </c>
      <c r="Z2478" s="348">
        <v>1.0</v>
      </c>
      <c r="AA2478" s="348">
        <v>8.0</v>
      </c>
      <c r="AB2478" s="348">
        <v>1.0</v>
      </c>
      <c r="AC2478" s="348"/>
      <c r="AD2478" s="348"/>
      <c r="AE2478" s="348"/>
      <c r="AF2478" s="348">
        <v>1.0</v>
      </c>
      <c r="AG2478" s="348"/>
      <c r="AH2478" s="348">
        <v>3.0</v>
      </c>
      <c r="AI2478" s="348"/>
      <c r="AJ2478" s="344"/>
      <c r="AK2478" s="344"/>
      <c r="AL2478" s="344"/>
      <c r="AM2478" s="344"/>
      <c r="AN2478" s="344"/>
      <c r="AO2478" s="344"/>
      <c r="AP2478" s="344"/>
    </row>
    <row r="2479">
      <c r="A2479" s="362">
        <v>44258.0</v>
      </c>
      <c r="B2479" s="371">
        <f t="shared" ref="B2479:C2479" si="485">B2126-B2125</f>
        <v>3</v>
      </c>
      <c r="C2479" s="371">
        <f t="shared" si="485"/>
        <v>8</v>
      </c>
      <c r="D2479" s="344"/>
      <c r="E2479" s="344"/>
      <c r="F2479" s="344"/>
      <c r="G2479" s="371">
        <f t="shared" ref="G2479:H2479" si="486">G2126-G2125</f>
        <v>7</v>
      </c>
      <c r="H2479" s="371">
        <f t="shared" si="486"/>
        <v>41</v>
      </c>
      <c r="I2479" s="344"/>
      <c r="J2479" s="371">
        <f t="shared" ref="J2479:L2479" si="487">J2126-J2125</f>
        <v>49</v>
      </c>
      <c r="K2479" s="371">
        <f t="shared" si="487"/>
        <v>22</v>
      </c>
      <c r="L2479" s="371">
        <f t="shared" si="487"/>
        <v>33</v>
      </c>
      <c r="M2479" s="344"/>
      <c r="N2479" s="371">
        <f t="shared" ref="N2479:Q2479" si="488">N2126-N2125</f>
        <v>7</v>
      </c>
      <c r="O2479" s="371">
        <f t="shared" si="488"/>
        <v>1</v>
      </c>
      <c r="P2479" s="371">
        <f t="shared" si="488"/>
        <v>3</v>
      </c>
      <c r="Q2479" s="371">
        <f t="shared" si="488"/>
        <v>1</v>
      </c>
      <c r="R2479" s="344"/>
      <c r="S2479" s="344"/>
      <c r="T2479" s="371">
        <f t="shared" ref="T2479:U2479" si="489">T2126-T2125</f>
        <v>3</v>
      </c>
      <c r="U2479" s="371">
        <f t="shared" si="489"/>
        <v>1</v>
      </c>
      <c r="V2479" s="344"/>
      <c r="W2479" s="371">
        <f>W2126-W2125</f>
        <v>4</v>
      </c>
      <c r="X2479" s="344"/>
      <c r="Y2479" s="371">
        <f t="shared" ref="Y2479:AB2479" si="490">Y2126-Y2125</f>
        <v>7</v>
      </c>
      <c r="Z2479" s="371">
        <f t="shared" si="490"/>
        <v>1</v>
      </c>
      <c r="AA2479" s="371">
        <f t="shared" si="490"/>
        <v>6</v>
      </c>
      <c r="AB2479" s="371">
        <f t="shared" si="490"/>
        <v>3</v>
      </c>
      <c r="AC2479" s="344"/>
      <c r="AD2479" s="344"/>
      <c r="AE2479" s="344"/>
      <c r="AF2479" s="344"/>
      <c r="AG2479" s="371">
        <f t="shared" ref="AG2479:AH2479" si="491">AG2126-AG2125</f>
        <v>1</v>
      </c>
      <c r="AH2479" s="371">
        <f t="shared" si="491"/>
        <v>2</v>
      </c>
      <c r="AI2479" s="344"/>
      <c r="AJ2479" s="344"/>
      <c r="AK2479" s="344"/>
      <c r="AL2479" s="344"/>
      <c r="AM2479" s="344"/>
      <c r="AN2479" s="344"/>
      <c r="AO2479" s="344"/>
      <c r="AP2479" s="344"/>
    </row>
    <row r="2480">
      <c r="A2480" s="362">
        <v>44259.0</v>
      </c>
      <c r="B2480" s="344"/>
      <c r="C2480" s="348">
        <v>17.0</v>
      </c>
      <c r="D2480" s="348"/>
      <c r="E2480" s="348"/>
      <c r="F2480" s="348"/>
      <c r="G2480" s="348">
        <v>5.0</v>
      </c>
      <c r="H2480" s="348">
        <v>43.0</v>
      </c>
      <c r="I2480" s="348"/>
      <c r="J2480" s="348">
        <v>45.0</v>
      </c>
      <c r="K2480" s="348">
        <v>13.0</v>
      </c>
      <c r="L2480" s="348">
        <v>26.0</v>
      </c>
      <c r="M2480" s="348"/>
      <c r="N2480" s="348">
        <v>5.0</v>
      </c>
      <c r="O2480" s="348"/>
      <c r="P2480" s="348">
        <v>4.0</v>
      </c>
      <c r="Q2480" s="348"/>
      <c r="R2480" s="348"/>
      <c r="S2480" s="348">
        <v>1.0</v>
      </c>
      <c r="T2480" s="348">
        <v>1.0</v>
      </c>
      <c r="U2480" s="348">
        <v>1.0</v>
      </c>
      <c r="V2480" s="348"/>
      <c r="W2480" s="348">
        <v>2.0</v>
      </c>
      <c r="X2480" s="348">
        <v>1.0</v>
      </c>
      <c r="Y2480" s="348">
        <v>2.0</v>
      </c>
      <c r="Z2480" s="348">
        <v>1.0</v>
      </c>
      <c r="AA2480" s="348">
        <v>2.0</v>
      </c>
      <c r="AB2480" s="348">
        <v>4.0</v>
      </c>
      <c r="AC2480" s="348"/>
      <c r="AD2480" s="348"/>
      <c r="AE2480" s="348"/>
      <c r="AF2480" s="348"/>
      <c r="AG2480" s="348">
        <v>1.0</v>
      </c>
      <c r="AH2480" s="348">
        <v>2.0</v>
      </c>
      <c r="AI2480" s="344"/>
      <c r="AJ2480" s="344"/>
      <c r="AK2480" s="344"/>
      <c r="AL2480" s="344"/>
      <c r="AM2480" s="344"/>
      <c r="AN2480" s="344"/>
      <c r="AO2480" s="344"/>
      <c r="AP2480" s="344"/>
    </row>
    <row r="2481">
      <c r="A2481" s="345">
        <v>44260.0</v>
      </c>
      <c r="B2481" s="344"/>
      <c r="C2481" s="371">
        <f>C2128-C2127</f>
        <v>6</v>
      </c>
      <c r="D2481" s="344"/>
      <c r="E2481" s="344"/>
      <c r="F2481" s="344"/>
      <c r="G2481" s="344"/>
      <c r="H2481" s="371">
        <f t="shared" ref="H2481:L2481" si="492">H2128-H2127</f>
        <v>45</v>
      </c>
      <c r="I2481" s="371">
        <f t="shared" si="492"/>
        <v>1</v>
      </c>
      <c r="J2481" s="371">
        <f t="shared" si="492"/>
        <v>7</v>
      </c>
      <c r="K2481" s="371">
        <f t="shared" si="492"/>
        <v>11</v>
      </c>
      <c r="L2481" s="371">
        <f t="shared" si="492"/>
        <v>19</v>
      </c>
      <c r="M2481" s="344"/>
      <c r="N2481" s="371">
        <f t="shared" ref="N2481:Q2481" si="493">N2128-N2127</f>
        <v>7</v>
      </c>
      <c r="O2481" s="371">
        <f t="shared" si="493"/>
        <v>1</v>
      </c>
      <c r="P2481" s="371">
        <f t="shared" si="493"/>
        <v>4</v>
      </c>
      <c r="Q2481" s="371">
        <f t="shared" si="493"/>
        <v>2</v>
      </c>
      <c r="R2481" s="344"/>
      <c r="S2481" s="371">
        <f t="shared" ref="S2481:AB2481" si="494">S2128-S2127</f>
        <v>1</v>
      </c>
      <c r="T2481" s="371">
        <f t="shared" si="494"/>
        <v>1</v>
      </c>
      <c r="U2481" s="371">
        <f t="shared" si="494"/>
        <v>1</v>
      </c>
      <c r="V2481" s="371">
        <f t="shared" si="494"/>
        <v>1</v>
      </c>
      <c r="W2481" s="371">
        <f t="shared" si="494"/>
        <v>4</v>
      </c>
      <c r="X2481" s="371">
        <f t="shared" si="494"/>
        <v>2</v>
      </c>
      <c r="Y2481" s="371">
        <f t="shared" si="494"/>
        <v>7</v>
      </c>
      <c r="Z2481" s="371">
        <f t="shared" si="494"/>
        <v>1</v>
      </c>
      <c r="AA2481" s="371">
        <f t="shared" si="494"/>
        <v>4</v>
      </c>
      <c r="AB2481" s="371">
        <f t="shared" si="494"/>
        <v>1</v>
      </c>
      <c r="AC2481" s="344"/>
      <c r="AD2481" s="344"/>
      <c r="AE2481" s="344"/>
      <c r="AF2481" s="344"/>
      <c r="AG2481" s="344"/>
      <c r="AH2481" s="371">
        <f>AH2128-AH2127</f>
        <v>3</v>
      </c>
      <c r="AI2481" s="344"/>
      <c r="AJ2481" s="344"/>
      <c r="AK2481" s="344"/>
      <c r="AL2481" s="344"/>
      <c r="AM2481" s="344"/>
      <c r="AN2481" s="344"/>
      <c r="AO2481" s="344"/>
      <c r="AP2481" s="344"/>
    </row>
    <row r="2482">
      <c r="A2482" s="345">
        <v>44261.0</v>
      </c>
      <c r="B2482" s="344"/>
      <c r="C2482" s="348">
        <v>5.0</v>
      </c>
      <c r="D2482" s="348">
        <v>13.0</v>
      </c>
      <c r="E2482" s="348">
        <v>1.0</v>
      </c>
      <c r="F2482" s="348"/>
      <c r="G2482" s="348">
        <v>5.0</v>
      </c>
      <c r="H2482" s="348">
        <v>44.0</v>
      </c>
      <c r="I2482" s="348"/>
      <c r="J2482" s="348">
        <v>1.0</v>
      </c>
      <c r="K2482" s="348">
        <v>1.0</v>
      </c>
      <c r="L2482" s="348">
        <v>20.0</v>
      </c>
      <c r="M2482" s="348"/>
      <c r="N2482" s="348">
        <v>4.0</v>
      </c>
      <c r="O2482" s="348">
        <v>2.0</v>
      </c>
      <c r="P2482" s="348">
        <v>4.0</v>
      </c>
      <c r="Q2482" s="348"/>
      <c r="R2482" s="348"/>
      <c r="S2482" s="348">
        <v>1.0</v>
      </c>
      <c r="T2482" s="348">
        <v>1.0</v>
      </c>
      <c r="U2482" s="348">
        <v>1.0</v>
      </c>
      <c r="V2482" s="348">
        <v>2.0</v>
      </c>
      <c r="W2482" s="348">
        <v>3.0</v>
      </c>
      <c r="X2482" s="348"/>
      <c r="Y2482" s="348">
        <v>4.0</v>
      </c>
      <c r="Z2482" s="348"/>
      <c r="AA2482" s="348"/>
      <c r="AB2482" s="348">
        <v>4.0</v>
      </c>
      <c r="AC2482" s="348"/>
      <c r="AD2482" s="348"/>
      <c r="AE2482" s="348"/>
      <c r="AF2482" s="348">
        <v>1.0</v>
      </c>
      <c r="AG2482" s="348">
        <v>2.0</v>
      </c>
      <c r="AH2482" s="348">
        <v>8.0</v>
      </c>
      <c r="AI2482" s="348">
        <v>1.0</v>
      </c>
      <c r="AJ2482" s="344"/>
      <c r="AK2482" s="344"/>
      <c r="AL2482" s="344"/>
      <c r="AM2482" s="344"/>
      <c r="AN2482" s="344"/>
      <c r="AO2482" s="344"/>
      <c r="AP2482" s="344"/>
    </row>
    <row r="2483">
      <c r="A2483" s="344"/>
      <c r="B2483" s="344"/>
      <c r="C2483" s="344"/>
      <c r="D2483" s="344"/>
      <c r="E2483" s="344"/>
      <c r="F2483" s="344"/>
      <c r="G2483" s="344"/>
      <c r="H2483" s="371"/>
      <c r="I2483" s="344"/>
      <c r="J2483" s="371"/>
      <c r="K2483" s="344"/>
      <c r="L2483" s="371"/>
      <c r="M2483" s="344"/>
      <c r="N2483" s="344"/>
      <c r="O2483" s="344"/>
      <c r="P2483" s="344"/>
      <c r="Q2483" s="344"/>
      <c r="R2483" s="344"/>
      <c r="S2483" s="344"/>
      <c r="T2483" s="344"/>
      <c r="U2483" s="344"/>
      <c r="V2483" s="344"/>
      <c r="W2483" s="344"/>
      <c r="X2483" s="344"/>
      <c r="Y2483" s="344"/>
      <c r="Z2483" s="344"/>
      <c r="AA2483" s="344"/>
      <c r="AB2483" s="344"/>
      <c r="AC2483" s="344"/>
      <c r="AD2483" s="344"/>
      <c r="AE2483" s="344"/>
      <c r="AF2483" s="344"/>
      <c r="AG2483" s="344"/>
      <c r="AH2483" s="344"/>
      <c r="AI2483" s="344"/>
      <c r="AJ2483" s="344"/>
      <c r="AK2483" s="344"/>
      <c r="AL2483" s="344"/>
      <c r="AM2483" s="344"/>
      <c r="AN2483" s="344"/>
      <c r="AO2483" s="344"/>
      <c r="AP2483" s="344"/>
    </row>
    <row r="2484">
      <c r="A2484" s="344"/>
      <c r="B2484" s="372">
        <f t="shared" ref="B2484:AI2484" si="495">sum(B2427:B2440)/sum(B645:B658)</f>
        <v>0.08163265306</v>
      </c>
      <c r="C2484" s="372">
        <f t="shared" si="495"/>
        <v>0.03116406966</v>
      </c>
      <c r="D2484" s="372">
        <f t="shared" si="495"/>
        <v>0.02204615915</v>
      </c>
      <c r="E2484" s="372">
        <f t="shared" si="495"/>
        <v>0.03087100331</v>
      </c>
      <c r="F2484" s="372">
        <f t="shared" si="495"/>
        <v>0.01972685888</v>
      </c>
      <c r="G2484" s="372">
        <f t="shared" si="495"/>
        <v>0.03091397849</v>
      </c>
      <c r="H2484" s="372">
        <f t="shared" si="495"/>
        <v>0.01678990571</v>
      </c>
      <c r="I2484" s="372">
        <f t="shared" si="495"/>
        <v>0.01476793249</v>
      </c>
      <c r="J2484" s="372">
        <f t="shared" si="495"/>
        <v>0.01712250057</v>
      </c>
      <c r="K2484" s="372">
        <f t="shared" si="495"/>
        <v>0.0640462597</v>
      </c>
      <c r="L2484" s="372">
        <f t="shared" si="495"/>
        <v>0.08147254074</v>
      </c>
      <c r="M2484" s="372">
        <f t="shared" si="495"/>
        <v>0</v>
      </c>
      <c r="N2484" s="372">
        <f t="shared" si="495"/>
        <v>0.02943882245</v>
      </c>
      <c r="O2484" s="372">
        <f t="shared" si="495"/>
        <v>0.02985074627</v>
      </c>
      <c r="P2484" s="372">
        <f t="shared" si="495"/>
        <v>0.03033586132</v>
      </c>
      <c r="Q2484" s="372">
        <f t="shared" si="495"/>
        <v>0.01289490651</v>
      </c>
      <c r="R2484" s="372">
        <f t="shared" si="495"/>
        <v>0.03980099502</v>
      </c>
      <c r="S2484" s="372">
        <f t="shared" si="495"/>
        <v>0.03908794788</v>
      </c>
      <c r="T2484" s="372">
        <f t="shared" si="495"/>
        <v>0.04800724638</v>
      </c>
      <c r="U2484" s="372">
        <f t="shared" si="495"/>
        <v>0.03539208883</v>
      </c>
      <c r="V2484" s="372">
        <f t="shared" si="495"/>
        <v>0.03979057592</v>
      </c>
      <c r="W2484" s="372">
        <f t="shared" si="495"/>
        <v>0.02323651452</v>
      </c>
      <c r="X2484" s="372">
        <f t="shared" si="495"/>
        <v>0.01851851852</v>
      </c>
      <c r="Y2484" s="372">
        <f t="shared" si="495"/>
        <v>0.009058740269</v>
      </c>
      <c r="Z2484" s="372">
        <f t="shared" si="495"/>
        <v>0.02815013405</v>
      </c>
      <c r="AA2484" s="372">
        <f t="shared" si="495"/>
        <v>0.09206349206</v>
      </c>
      <c r="AB2484" s="372">
        <f t="shared" si="495"/>
        <v>0.02776203966</v>
      </c>
      <c r="AC2484" s="372">
        <f t="shared" si="495"/>
        <v>0.03311258278</v>
      </c>
      <c r="AD2484" s="372">
        <f t="shared" si="495"/>
        <v>0.01984126984</v>
      </c>
      <c r="AE2484" s="372">
        <f t="shared" si="495"/>
        <v>0.01652892562</v>
      </c>
      <c r="AF2484" s="372">
        <f t="shared" si="495"/>
        <v>0.01204819277</v>
      </c>
      <c r="AG2484" s="372">
        <f t="shared" si="495"/>
        <v>0.05847953216</v>
      </c>
      <c r="AH2484" s="372">
        <f t="shared" si="495"/>
        <v>0.1087420043</v>
      </c>
      <c r="AI2484" s="372">
        <f t="shared" si="495"/>
        <v>0.01396648045</v>
      </c>
      <c r="AJ2484" s="344"/>
      <c r="AK2484" s="344"/>
      <c r="AL2484" s="344"/>
      <c r="AM2484" s="344"/>
      <c r="AN2484" s="344"/>
      <c r="AO2484" s="344"/>
      <c r="AP2484" s="344"/>
    </row>
    <row r="2485">
      <c r="A2485" s="344"/>
      <c r="B2485" s="344"/>
      <c r="C2485" s="344"/>
      <c r="D2485" s="344"/>
      <c r="E2485" s="344"/>
      <c r="F2485" s="344"/>
      <c r="G2485" s="344"/>
      <c r="H2485" s="371"/>
      <c r="I2485" s="344"/>
      <c r="J2485" s="371"/>
      <c r="K2485" s="344"/>
      <c r="L2485" s="371"/>
      <c r="M2485" s="344"/>
      <c r="N2485" s="344"/>
      <c r="O2485" s="344"/>
      <c r="P2485" s="344"/>
      <c r="Q2485" s="344"/>
      <c r="R2485" s="344"/>
      <c r="S2485" s="344"/>
      <c r="T2485" s="344"/>
      <c r="U2485" s="344"/>
      <c r="V2485" s="344"/>
      <c r="W2485" s="344"/>
      <c r="X2485" s="344"/>
      <c r="Y2485" s="344"/>
      <c r="Z2485" s="344"/>
      <c r="AA2485" s="344"/>
      <c r="AB2485" s="344"/>
      <c r="AC2485" s="344"/>
      <c r="AD2485" s="344"/>
      <c r="AE2485" s="344"/>
      <c r="AF2485" s="344"/>
      <c r="AG2485" s="344"/>
      <c r="AH2485" s="344"/>
      <c r="AI2485" s="344"/>
      <c r="AJ2485" s="344"/>
      <c r="AK2485" s="344"/>
      <c r="AL2485" s="344"/>
      <c r="AM2485" s="344"/>
      <c r="AN2485" s="344"/>
      <c r="AO2485" s="344"/>
      <c r="AP2485" s="344"/>
    </row>
    <row r="2486">
      <c r="A2486" s="370" t="s">
        <v>790</v>
      </c>
      <c r="B2486" s="341" t="s">
        <v>630</v>
      </c>
      <c r="C2486" s="341" t="s">
        <v>658</v>
      </c>
      <c r="D2486" s="341" t="s">
        <v>657</v>
      </c>
      <c r="E2486" s="344"/>
      <c r="F2486" s="344"/>
      <c r="G2486" s="344"/>
      <c r="H2486" s="371">
        <f>average(H2438:H2451)</f>
        <v>39.5</v>
      </c>
      <c r="I2486" s="344"/>
      <c r="J2486" s="371">
        <f t="shared" ref="J2486:L2486" si="496">average(J2438:J2451)</f>
        <v>41.64285714</v>
      </c>
      <c r="K2486" s="371">
        <f t="shared" si="496"/>
        <v>56.28571429</v>
      </c>
      <c r="L2486" s="371">
        <f t="shared" si="496"/>
        <v>60.14285714</v>
      </c>
      <c r="M2486" s="344"/>
      <c r="N2486" s="344"/>
      <c r="O2486" s="344"/>
      <c r="P2486" s="344"/>
      <c r="Q2486" s="344"/>
      <c r="R2486" s="344"/>
      <c r="S2486" s="344"/>
      <c r="T2486" s="344"/>
      <c r="U2486" s="344"/>
      <c r="V2486" s="344"/>
      <c r="W2486" s="344"/>
      <c r="X2486" s="344"/>
      <c r="Y2486" s="344"/>
      <c r="Z2486" s="344"/>
      <c r="AA2486" s="344"/>
      <c r="AB2486" s="344"/>
      <c r="AC2486" s="344"/>
      <c r="AD2486" s="344"/>
      <c r="AE2486" s="344"/>
      <c r="AF2486" s="344"/>
      <c r="AG2486" s="344"/>
      <c r="AH2486" s="344"/>
      <c r="AI2486" s="344"/>
      <c r="AJ2486" s="344"/>
      <c r="AK2486" s="344"/>
      <c r="AL2486" s="344"/>
      <c r="AM2486" s="344"/>
      <c r="AN2486" s="344"/>
      <c r="AO2486" s="344"/>
      <c r="AP2486" s="344"/>
    </row>
    <row r="2487">
      <c r="A2487" s="337">
        <v>43911.0</v>
      </c>
      <c r="B2487" s="371">
        <f t="shared" ref="B2487:B2522" si="498">H2132</f>
        <v>5</v>
      </c>
      <c r="C2487" s="371">
        <f t="shared" ref="C2487:C2522" si="499">sum(B2132:AJ2132)-B2487</f>
        <v>1</v>
      </c>
      <c r="D2487" s="371">
        <f t="shared" ref="D2487:D2522" si="500">B2487+C2487</f>
        <v>6</v>
      </c>
      <c r="E2487" s="344"/>
      <c r="F2487" s="344"/>
      <c r="G2487" s="344"/>
      <c r="H2487" s="371">
        <f>stdev(H2438:H2451)</f>
        <v>5.801193511</v>
      </c>
      <c r="I2487" s="344"/>
      <c r="J2487" s="371">
        <f t="shared" ref="J2487:L2487" si="497">stdev(J2438:J2451)</f>
        <v>55.3806508</v>
      </c>
      <c r="K2487" s="371">
        <f t="shared" si="497"/>
        <v>43.76586055</v>
      </c>
      <c r="L2487" s="371">
        <f t="shared" si="497"/>
        <v>6.746590511</v>
      </c>
      <c r="M2487" s="344"/>
      <c r="N2487" s="344"/>
      <c r="O2487" s="344"/>
      <c r="P2487" s="344"/>
      <c r="Q2487" s="344"/>
      <c r="R2487" s="344"/>
      <c r="S2487" s="344"/>
      <c r="T2487" s="344"/>
      <c r="U2487" s="344"/>
      <c r="V2487" s="344"/>
      <c r="W2487" s="344"/>
      <c r="X2487" s="344"/>
      <c r="Y2487" s="344"/>
      <c r="Z2487" s="344"/>
      <c r="AA2487" s="344"/>
      <c r="AB2487" s="344"/>
      <c r="AC2487" s="344"/>
      <c r="AD2487" s="344"/>
      <c r="AE2487" s="344"/>
      <c r="AF2487" s="344"/>
      <c r="AG2487" s="344"/>
      <c r="AH2487" s="344"/>
      <c r="AI2487" s="344"/>
      <c r="AJ2487" s="344"/>
      <c r="AK2487" s="344"/>
      <c r="AL2487" s="344"/>
      <c r="AM2487" s="344"/>
      <c r="AN2487" s="344"/>
      <c r="AO2487" s="344"/>
      <c r="AP2487" s="344"/>
    </row>
    <row r="2488">
      <c r="A2488" s="337">
        <v>43912.0</v>
      </c>
      <c r="B2488" s="371">
        <f t="shared" si="498"/>
        <v>6</v>
      </c>
      <c r="C2488" s="371">
        <f t="shared" si="499"/>
        <v>4</v>
      </c>
      <c r="D2488" s="371">
        <f t="shared" si="500"/>
        <v>10</v>
      </c>
      <c r="E2488" s="344"/>
      <c r="F2488" s="344"/>
      <c r="G2488" s="344"/>
      <c r="H2488" s="371"/>
      <c r="I2488" s="344"/>
      <c r="J2488" s="371"/>
      <c r="K2488" s="344"/>
      <c r="L2488" s="371"/>
      <c r="M2488" s="344"/>
      <c r="N2488" s="344"/>
      <c r="O2488" s="344"/>
      <c r="P2488" s="344"/>
      <c r="Q2488" s="344"/>
      <c r="R2488" s="344"/>
      <c r="S2488" s="344"/>
      <c r="T2488" s="344"/>
      <c r="U2488" s="344"/>
      <c r="V2488" s="344"/>
      <c r="W2488" s="344"/>
      <c r="X2488" s="344"/>
      <c r="Y2488" s="344"/>
      <c r="Z2488" s="344"/>
      <c r="AA2488" s="344"/>
      <c r="AB2488" s="344"/>
      <c r="AC2488" s="344"/>
      <c r="AD2488" s="344"/>
      <c r="AE2488" s="344"/>
      <c r="AF2488" s="344"/>
      <c r="AG2488" s="344"/>
      <c r="AH2488" s="344"/>
      <c r="AI2488" s="344"/>
      <c r="AJ2488" s="344"/>
      <c r="AK2488" s="344"/>
      <c r="AL2488" s="344"/>
      <c r="AM2488" s="344"/>
      <c r="AN2488" s="344"/>
      <c r="AO2488" s="344"/>
      <c r="AP2488" s="344"/>
    </row>
    <row r="2489">
      <c r="A2489" s="337">
        <v>43913.0</v>
      </c>
      <c r="B2489" s="371" t="str">
        <f t="shared" si="498"/>
        <v/>
      </c>
      <c r="C2489" s="371">
        <f t="shared" si="499"/>
        <v>1</v>
      </c>
      <c r="D2489" s="371">
        <f t="shared" si="500"/>
        <v>1</v>
      </c>
      <c r="E2489" s="344"/>
      <c r="F2489" s="344"/>
      <c r="G2489" s="344"/>
      <c r="H2489" s="371"/>
      <c r="I2489" s="344"/>
      <c r="J2489" s="371"/>
      <c r="K2489" s="344"/>
      <c r="L2489" s="371"/>
      <c r="M2489" s="344"/>
      <c r="N2489" s="344"/>
      <c r="O2489" s="344"/>
      <c r="P2489" s="344"/>
      <c r="Q2489" s="344"/>
      <c r="R2489" s="344"/>
      <c r="S2489" s="344"/>
      <c r="T2489" s="344"/>
      <c r="U2489" s="344"/>
      <c r="V2489" s="344"/>
      <c r="W2489" s="344"/>
      <c r="X2489" s="344"/>
      <c r="Y2489" s="344"/>
      <c r="Z2489" s="344"/>
      <c r="AA2489" s="344"/>
      <c r="AB2489" s="344"/>
      <c r="AC2489" s="344"/>
      <c r="AD2489" s="344"/>
      <c r="AE2489" s="344"/>
      <c r="AF2489" s="344"/>
      <c r="AG2489" s="344"/>
      <c r="AH2489" s="344"/>
      <c r="AI2489" s="344"/>
      <c r="AJ2489" s="344"/>
      <c r="AK2489" s="344"/>
      <c r="AL2489" s="344"/>
      <c r="AM2489" s="344"/>
      <c r="AN2489" s="344"/>
      <c r="AO2489" s="344"/>
      <c r="AP2489" s="344"/>
    </row>
    <row r="2490">
      <c r="A2490" s="337">
        <v>43914.0</v>
      </c>
      <c r="B2490" s="371">
        <f t="shared" si="498"/>
        <v>2</v>
      </c>
      <c r="C2490" s="371">
        <f t="shared" si="499"/>
        <v>5</v>
      </c>
      <c r="D2490" s="371">
        <f t="shared" si="500"/>
        <v>7</v>
      </c>
      <c r="E2490" s="344"/>
      <c r="F2490" s="344"/>
      <c r="G2490" s="344"/>
      <c r="H2490" s="371"/>
      <c r="I2490" s="344"/>
      <c r="J2490" s="371"/>
      <c r="K2490" s="344"/>
      <c r="L2490" s="371"/>
      <c r="M2490" s="344"/>
      <c r="N2490" s="344"/>
      <c r="O2490" s="344"/>
      <c r="P2490" s="344"/>
      <c r="Q2490" s="344"/>
      <c r="R2490" s="344"/>
      <c r="S2490" s="344"/>
      <c r="T2490" s="344"/>
      <c r="U2490" s="344"/>
      <c r="V2490" s="344"/>
      <c r="W2490" s="344"/>
      <c r="X2490" s="344"/>
      <c r="Y2490" s="344"/>
      <c r="Z2490" s="344"/>
      <c r="AA2490" s="344"/>
      <c r="AB2490" s="344"/>
      <c r="AC2490" s="344"/>
      <c r="AD2490" s="344"/>
      <c r="AE2490" s="344"/>
      <c r="AF2490" s="344"/>
      <c r="AG2490" s="344"/>
      <c r="AH2490" s="344"/>
      <c r="AI2490" s="344"/>
      <c r="AJ2490" s="344"/>
      <c r="AK2490" s="344"/>
      <c r="AL2490" s="344"/>
      <c r="AM2490" s="344"/>
      <c r="AN2490" s="344"/>
      <c r="AO2490" s="344"/>
      <c r="AP2490" s="344"/>
    </row>
    <row r="2491">
      <c r="A2491" s="337">
        <v>43915.0</v>
      </c>
      <c r="B2491" s="371" t="str">
        <f t="shared" si="498"/>
        <v/>
      </c>
      <c r="C2491" s="371">
        <f t="shared" si="499"/>
        <v>3</v>
      </c>
      <c r="D2491" s="371">
        <f t="shared" si="500"/>
        <v>3</v>
      </c>
      <c r="E2491" s="344"/>
      <c r="F2491" s="344"/>
      <c r="G2491" s="344"/>
      <c r="H2491" s="371"/>
      <c r="I2491" s="344"/>
      <c r="J2491" s="371"/>
      <c r="K2491" s="344"/>
      <c r="L2491" s="371"/>
      <c r="M2491" s="344"/>
      <c r="N2491" s="344"/>
      <c r="O2491" s="344"/>
      <c r="P2491" s="344"/>
      <c r="Q2491" s="344"/>
      <c r="R2491" s="344"/>
      <c r="S2491" s="344"/>
      <c r="T2491" s="344"/>
      <c r="U2491" s="344"/>
      <c r="V2491" s="344"/>
      <c r="W2491" s="344"/>
      <c r="X2491" s="344"/>
      <c r="Y2491" s="344"/>
      <c r="Z2491" s="344"/>
      <c r="AA2491" s="344"/>
      <c r="AB2491" s="344"/>
      <c r="AC2491" s="344"/>
      <c r="AD2491" s="344"/>
      <c r="AE2491" s="344"/>
      <c r="AF2491" s="344"/>
      <c r="AG2491" s="344"/>
      <c r="AH2491" s="344"/>
      <c r="AI2491" s="344"/>
      <c r="AJ2491" s="344"/>
      <c r="AK2491" s="344"/>
      <c r="AL2491" s="344"/>
      <c r="AM2491" s="344"/>
      <c r="AN2491" s="344"/>
      <c r="AO2491" s="344"/>
      <c r="AP2491" s="344"/>
    </row>
    <row r="2492">
      <c r="A2492" s="337">
        <v>43916.0</v>
      </c>
      <c r="B2492" s="371">
        <f t="shared" si="498"/>
        <v>15</v>
      </c>
      <c r="C2492" s="371">
        <f t="shared" si="499"/>
        <v>5</v>
      </c>
      <c r="D2492" s="371">
        <f t="shared" si="500"/>
        <v>20</v>
      </c>
      <c r="E2492" s="344"/>
      <c r="F2492" s="344"/>
      <c r="G2492" s="344"/>
      <c r="H2492" s="371"/>
      <c r="I2492" s="344"/>
      <c r="J2492" s="371"/>
      <c r="K2492" s="344"/>
      <c r="L2492" s="371"/>
      <c r="M2492" s="344"/>
      <c r="N2492" s="344"/>
      <c r="O2492" s="344"/>
      <c r="P2492" s="344"/>
      <c r="Q2492" s="344"/>
      <c r="R2492" s="344"/>
      <c r="S2492" s="344"/>
      <c r="T2492" s="344"/>
      <c r="U2492" s="344"/>
      <c r="V2492" s="344"/>
      <c r="W2492" s="344"/>
      <c r="X2492" s="344"/>
      <c r="Y2492" s="344"/>
      <c r="Z2492" s="344"/>
      <c r="AA2492" s="344"/>
      <c r="AB2492" s="344"/>
      <c r="AC2492" s="344"/>
      <c r="AD2492" s="344"/>
      <c r="AE2492" s="344"/>
      <c r="AF2492" s="344"/>
      <c r="AG2492" s="344"/>
      <c r="AH2492" s="344"/>
      <c r="AI2492" s="344"/>
      <c r="AJ2492" s="344"/>
      <c r="AK2492" s="344"/>
      <c r="AL2492" s="344"/>
      <c r="AM2492" s="344"/>
      <c r="AN2492" s="344"/>
      <c r="AO2492" s="344"/>
      <c r="AP2492" s="344"/>
    </row>
    <row r="2493">
      <c r="A2493" s="337">
        <v>43917.0</v>
      </c>
      <c r="B2493" s="371">
        <f t="shared" si="498"/>
        <v>5</v>
      </c>
      <c r="C2493" s="371">
        <f t="shared" si="499"/>
        <v>4</v>
      </c>
      <c r="D2493" s="371">
        <f t="shared" si="500"/>
        <v>9</v>
      </c>
      <c r="E2493" s="344"/>
      <c r="F2493" s="344"/>
      <c r="G2493" s="344"/>
      <c r="H2493" s="371"/>
      <c r="I2493" s="344"/>
      <c r="J2493" s="371"/>
      <c r="K2493" s="344"/>
      <c r="L2493" s="371"/>
      <c r="M2493" s="344"/>
      <c r="N2493" s="344"/>
      <c r="O2493" s="344"/>
      <c r="P2493" s="344"/>
      <c r="Q2493" s="344"/>
      <c r="R2493" s="344"/>
      <c r="S2493" s="344"/>
      <c r="T2493" s="344"/>
      <c r="U2493" s="344"/>
      <c r="V2493" s="344"/>
      <c r="W2493" s="344"/>
      <c r="X2493" s="344"/>
      <c r="Y2493" s="344"/>
      <c r="Z2493" s="344"/>
      <c r="AA2493" s="344"/>
      <c r="AB2493" s="344"/>
      <c r="AC2493" s="344"/>
      <c r="AD2493" s="344"/>
      <c r="AE2493" s="344"/>
      <c r="AF2493" s="344"/>
      <c r="AG2493" s="344"/>
      <c r="AH2493" s="344"/>
      <c r="AI2493" s="344"/>
      <c r="AJ2493" s="344"/>
      <c r="AK2493" s="344"/>
      <c r="AL2493" s="344"/>
      <c r="AM2493" s="344"/>
      <c r="AN2493" s="344"/>
      <c r="AO2493" s="344"/>
      <c r="AP2493" s="344"/>
    </row>
    <row r="2494">
      <c r="A2494" s="337">
        <v>43918.0</v>
      </c>
      <c r="B2494" s="371">
        <f t="shared" si="498"/>
        <v>11</v>
      </c>
      <c r="C2494" s="371">
        <f t="shared" si="499"/>
        <v>4</v>
      </c>
      <c r="D2494" s="371">
        <f t="shared" si="500"/>
        <v>15</v>
      </c>
      <c r="E2494" s="344"/>
      <c r="F2494" s="344"/>
      <c r="G2494" s="344"/>
      <c r="H2494" s="371"/>
      <c r="I2494" s="344"/>
      <c r="J2494" s="371"/>
      <c r="K2494" s="344"/>
      <c r="L2494" s="371"/>
      <c r="M2494" s="344"/>
      <c r="N2494" s="344"/>
      <c r="O2494" s="344"/>
      <c r="P2494" s="344"/>
      <c r="Q2494" s="344"/>
      <c r="R2494" s="344"/>
      <c r="S2494" s="344"/>
      <c r="T2494" s="344"/>
      <c r="U2494" s="344"/>
      <c r="V2494" s="344"/>
      <c r="W2494" s="344"/>
      <c r="X2494" s="344"/>
      <c r="Y2494" s="344"/>
      <c r="Z2494" s="344"/>
      <c r="AA2494" s="344"/>
      <c r="AB2494" s="344"/>
      <c r="AC2494" s="344"/>
      <c r="AD2494" s="344"/>
      <c r="AE2494" s="344"/>
      <c r="AF2494" s="344"/>
      <c r="AG2494" s="344"/>
      <c r="AH2494" s="344"/>
      <c r="AI2494" s="344"/>
      <c r="AJ2494" s="344"/>
      <c r="AK2494" s="344"/>
      <c r="AL2494" s="344"/>
      <c r="AM2494" s="344"/>
      <c r="AN2494" s="344"/>
      <c r="AO2494" s="344"/>
      <c r="AP2494" s="344"/>
    </row>
    <row r="2495">
      <c r="A2495" s="337">
        <v>43919.0</v>
      </c>
      <c r="B2495" s="371">
        <f t="shared" si="498"/>
        <v>6</v>
      </c>
      <c r="C2495" s="371">
        <f t="shared" si="499"/>
        <v>6</v>
      </c>
      <c r="D2495" s="371">
        <f t="shared" si="500"/>
        <v>12</v>
      </c>
      <c r="E2495" s="344"/>
      <c r="F2495" s="344"/>
      <c r="G2495" s="344"/>
      <c r="H2495" s="371"/>
      <c r="I2495" s="344"/>
      <c r="J2495" s="371"/>
      <c r="K2495" s="344"/>
      <c r="L2495" s="371"/>
      <c r="M2495" s="344"/>
      <c r="N2495" s="344"/>
      <c r="O2495" s="344"/>
      <c r="P2495" s="344"/>
      <c r="Q2495" s="344"/>
      <c r="R2495" s="344"/>
      <c r="S2495" s="344"/>
      <c r="T2495" s="344"/>
      <c r="U2495" s="344"/>
      <c r="V2495" s="344"/>
      <c r="W2495" s="344"/>
      <c r="X2495" s="344"/>
      <c r="Y2495" s="344"/>
      <c r="Z2495" s="344"/>
      <c r="AA2495" s="344"/>
      <c r="AB2495" s="344"/>
      <c r="AC2495" s="344"/>
      <c r="AD2495" s="344"/>
      <c r="AE2495" s="344"/>
      <c r="AF2495" s="344"/>
      <c r="AG2495" s="344"/>
      <c r="AH2495" s="344"/>
      <c r="AI2495" s="344"/>
      <c r="AJ2495" s="344"/>
      <c r="AK2495" s="344"/>
      <c r="AL2495" s="344"/>
      <c r="AM2495" s="344"/>
      <c r="AN2495" s="344"/>
      <c r="AO2495" s="344"/>
      <c r="AP2495" s="344"/>
    </row>
    <row r="2496">
      <c r="A2496" s="337">
        <v>43920.0</v>
      </c>
      <c r="B2496" s="371">
        <f t="shared" si="498"/>
        <v>6</v>
      </c>
      <c r="C2496" s="371">
        <f t="shared" si="499"/>
        <v>2</v>
      </c>
      <c r="D2496" s="371">
        <f t="shared" si="500"/>
        <v>8</v>
      </c>
      <c r="E2496" s="344"/>
      <c r="F2496" s="344"/>
      <c r="G2496" s="344"/>
      <c r="H2496" s="371"/>
      <c r="I2496" s="344"/>
      <c r="J2496" s="371"/>
      <c r="K2496" s="344"/>
      <c r="L2496" s="371"/>
      <c r="M2496" s="344"/>
      <c r="N2496" s="344"/>
      <c r="O2496" s="344"/>
      <c r="P2496" s="344"/>
      <c r="Q2496" s="344"/>
      <c r="R2496" s="344"/>
      <c r="S2496" s="344"/>
      <c r="T2496" s="344"/>
      <c r="U2496" s="344"/>
      <c r="V2496" s="344"/>
      <c r="W2496" s="344"/>
      <c r="X2496" s="344"/>
      <c r="Y2496" s="344"/>
      <c r="Z2496" s="344"/>
      <c r="AA2496" s="344"/>
      <c r="AB2496" s="344"/>
      <c r="AC2496" s="344"/>
      <c r="AD2496" s="344"/>
      <c r="AE2496" s="344"/>
      <c r="AF2496" s="344"/>
      <c r="AG2496" s="344"/>
      <c r="AH2496" s="344"/>
      <c r="AI2496" s="344"/>
      <c r="AJ2496" s="344"/>
      <c r="AK2496" s="344"/>
      <c r="AL2496" s="344"/>
      <c r="AM2496" s="344"/>
      <c r="AN2496" s="344"/>
      <c r="AO2496" s="344"/>
      <c r="AP2496" s="344"/>
    </row>
    <row r="2497">
      <c r="A2497" s="337">
        <v>43921.0</v>
      </c>
      <c r="B2497" s="371">
        <f t="shared" si="498"/>
        <v>9</v>
      </c>
      <c r="C2497" s="371">
        <f t="shared" si="499"/>
        <v>5</v>
      </c>
      <c r="D2497" s="371">
        <f t="shared" si="500"/>
        <v>14</v>
      </c>
      <c r="E2497" s="344"/>
      <c r="F2497" s="344"/>
      <c r="G2497" s="344"/>
      <c r="H2497" s="371"/>
      <c r="I2497" s="344"/>
      <c r="J2497" s="371"/>
      <c r="K2497" s="344"/>
      <c r="L2497" s="371"/>
      <c r="M2497" s="344"/>
      <c r="N2497" s="344"/>
      <c r="O2497" s="344"/>
      <c r="P2497" s="344"/>
      <c r="Q2497" s="344"/>
      <c r="R2497" s="344"/>
      <c r="S2497" s="344"/>
      <c r="T2497" s="344"/>
      <c r="U2497" s="344"/>
      <c r="V2497" s="344"/>
      <c r="W2497" s="344"/>
      <c r="X2497" s="344"/>
      <c r="Y2497" s="344"/>
      <c r="Z2497" s="344"/>
      <c r="AA2497" s="344"/>
      <c r="AB2497" s="344"/>
      <c r="AC2497" s="344"/>
      <c r="AD2497" s="344"/>
      <c r="AE2497" s="344"/>
      <c r="AF2497" s="344"/>
      <c r="AG2497" s="344"/>
      <c r="AH2497" s="344"/>
      <c r="AI2497" s="344"/>
      <c r="AJ2497" s="344"/>
      <c r="AK2497" s="344"/>
      <c r="AL2497" s="344"/>
      <c r="AM2497" s="344"/>
      <c r="AN2497" s="344"/>
      <c r="AO2497" s="344"/>
      <c r="AP2497" s="344"/>
    </row>
    <row r="2498">
      <c r="A2498" s="337">
        <v>43922.0</v>
      </c>
      <c r="B2498" s="371">
        <f t="shared" si="498"/>
        <v>2</v>
      </c>
      <c r="C2498" s="371">
        <f t="shared" si="499"/>
        <v>19</v>
      </c>
      <c r="D2498" s="371">
        <f t="shared" si="500"/>
        <v>21</v>
      </c>
      <c r="E2498" s="344"/>
      <c r="F2498" s="344"/>
      <c r="G2498" s="344"/>
      <c r="H2498" s="371"/>
      <c r="I2498" s="344"/>
      <c r="J2498" s="371"/>
      <c r="K2498" s="344"/>
      <c r="L2498" s="371"/>
      <c r="M2498" s="344"/>
      <c r="N2498" s="344"/>
      <c r="O2498" s="344"/>
      <c r="P2498" s="344"/>
      <c r="Q2498" s="344"/>
      <c r="R2498" s="344"/>
      <c r="S2498" s="344"/>
      <c r="T2498" s="344"/>
      <c r="U2498" s="344"/>
      <c r="V2498" s="344"/>
      <c r="W2498" s="344"/>
      <c r="X2498" s="344"/>
      <c r="Y2498" s="344"/>
      <c r="Z2498" s="344"/>
      <c r="AA2498" s="344"/>
      <c r="AB2498" s="344"/>
      <c r="AC2498" s="344"/>
      <c r="AD2498" s="344"/>
      <c r="AE2498" s="344"/>
      <c r="AF2498" s="344"/>
      <c r="AG2498" s="344"/>
      <c r="AH2498" s="344"/>
      <c r="AI2498" s="344"/>
      <c r="AJ2498" s="344"/>
      <c r="AK2498" s="344"/>
      <c r="AL2498" s="344"/>
      <c r="AM2498" s="344"/>
      <c r="AN2498" s="344"/>
      <c r="AO2498" s="344"/>
      <c r="AP2498" s="344"/>
    </row>
    <row r="2499">
      <c r="A2499" s="337">
        <v>43923.0</v>
      </c>
      <c r="B2499" s="371">
        <f t="shared" si="498"/>
        <v>5</v>
      </c>
      <c r="C2499" s="371">
        <f t="shared" si="499"/>
        <v>8</v>
      </c>
      <c r="D2499" s="371">
        <f t="shared" si="500"/>
        <v>13</v>
      </c>
      <c r="E2499" s="344"/>
      <c r="F2499" s="344"/>
      <c r="G2499" s="344"/>
      <c r="H2499" s="371"/>
      <c r="I2499" s="344"/>
      <c r="J2499" s="371"/>
      <c r="K2499" s="344"/>
      <c r="L2499" s="371"/>
      <c r="M2499" s="344"/>
      <c r="N2499" s="344"/>
      <c r="O2499" s="344"/>
      <c r="P2499" s="344"/>
      <c r="Q2499" s="344"/>
      <c r="R2499" s="344"/>
      <c r="S2499" s="344"/>
      <c r="T2499" s="344"/>
      <c r="U2499" s="344"/>
      <c r="V2499" s="344"/>
      <c r="W2499" s="344"/>
      <c r="X2499" s="344"/>
      <c r="Y2499" s="344"/>
      <c r="Z2499" s="344"/>
      <c r="AA2499" s="344"/>
      <c r="AB2499" s="344"/>
      <c r="AC2499" s="344"/>
      <c r="AD2499" s="344"/>
      <c r="AE2499" s="344"/>
      <c r="AF2499" s="344"/>
      <c r="AG2499" s="344"/>
      <c r="AH2499" s="344"/>
      <c r="AI2499" s="344"/>
      <c r="AJ2499" s="344"/>
      <c r="AK2499" s="344"/>
      <c r="AL2499" s="344"/>
      <c r="AM2499" s="344"/>
      <c r="AN2499" s="344"/>
      <c r="AO2499" s="344"/>
      <c r="AP2499" s="344"/>
    </row>
    <row r="2500">
      <c r="A2500" s="337">
        <v>43924.0</v>
      </c>
      <c r="B2500" s="371" t="str">
        <f t="shared" si="498"/>
        <v/>
      </c>
      <c r="C2500" s="371">
        <f t="shared" si="499"/>
        <v>11</v>
      </c>
      <c r="D2500" s="371">
        <f t="shared" si="500"/>
        <v>11</v>
      </c>
      <c r="E2500" s="344"/>
      <c r="F2500" s="344"/>
      <c r="G2500" s="344"/>
      <c r="H2500" s="371"/>
      <c r="I2500" s="344"/>
      <c r="J2500" s="371"/>
      <c r="K2500" s="344"/>
      <c r="L2500" s="371"/>
      <c r="M2500" s="344"/>
      <c r="N2500" s="344"/>
      <c r="O2500" s="344"/>
      <c r="P2500" s="344"/>
      <c r="Q2500" s="344"/>
      <c r="R2500" s="344"/>
      <c r="S2500" s="344"/>
      <c r="T2500" s="344"/>
      <c r="U2500" s="344"/>
      <c r="V2500" s="344"/>
      <c r="W2500" s="344"/>
      <c r="X2500" s="344"/>
      <c r="Y2500" s="344"/>
      <c r="Z2500" s="344"/>
      <c r="AA2500" s="344"/>
      <c r="AB2500" s="344"/>
      <c r="AC2500" s="344"/>
      <c r="AD2500" s="344"/>
      <c r="AE2500" s="344"/>
      <c r="AF2500" s="344"/>
      <c r="AG2500" s="344"/>
      <c r="AH2500" s="344"/>
      <c r="AI2500" s="344"/>
      <c r="AJ2500" s="344"/>
      <c r="AK2500" s="344"/>
      <c r="AL2500" s="344"/>
      <c r="AM2500" s="344"/>
      <c r="AN2500" s="344"/>
      <c r="AO2500" s="344"/>
      <c r="AP2500" s="344"/>
    </row>
    <row r="2501">
      <c r="A2501" s="337">
        <v>43925.0</v>
      </c>
      <c r="B2501" s="371">
        <f t="shared" si="498"/>
        <v>1</v>
      </c>
      <c r="C2501" s="371">
        <f t="shared" si="499"/>
        <v>9</v>
      </c>
      <c r="D2501" s="371">
        <f t="shared" si="500"/>
        <v>10</v>
      </c>
      <c r="E2501" s="344"/>
      <c r="F2501" s="344"/>
      <c r="G2501" s="344"/>
      <c r="H2501" s="371"/>
      <c r="I2501" s="344"/>
      <c r="J2501" s="371"/>
      <c r="K2501" s="344"/>
      <c r="L2501" s="371"/>
      <c r="M2501" s="344"/>
      <c r="N2501" s="344"/>
      <c r="O2501" s="344"/>
      <c r="P2501" s="344"/>
      <c r="Q2501" s="344"/>
      <c r="R2501" s="344"/>
      <c r="S2501" s="344"/>
      <c r="T2501" s="344"/>
      <c r="U2501" s="344"/>
      <c r="V2501" s="344"/>
      <c r="W2501" s="344"/>
      <c r="X2501" s="344"/>
      <c r="Y2501" s="344"/>
      <c r="Z2501" s="344"/>
      <c r="AA2501" s="344"/>
      <c r="AB2501" s="344"/>
      <c r="AC2501" s="344"/>
      <c r="AD2501" s="344"/>
      <c r="AE2501" s="344"/>
      <c r="AF2501" s="344"/>
      <c r="AG2501" s="344"/>
      <c r="AH2501" s="344"/>
      <c r="AI2501" s="344"/>
      <c r="AJ2501" s="344"/>
      <c r="AK2501" s="344"/>
      <c r="AL2501" s="344"/>
      <c r="AM2501" s="344"/>
      <c r="AN2501" s="344"/>
      <c r="AO2501" s="344"/>
      <c r="AP2501" s="344"/>
    </row>
    <row r="2502">
      <c r="A2502" s="337">
        <v>43926.0</v>
      </c>
      <c r="B2502" s="371">
        <f t="shared" si="498"/>
        <v>6</v>
      </c>
      <c r="C2502" s="371">
        <f t="shared" si="499"/>
        <v>1</v>
      </c>
      <c r="D2502" s="371">
        <f t="shared" si="500"/>
        <v>7</v>
      </c>
      <c r="E2502" s="344"/>
      <c r="F2502" s="344"/>
      <c r="G2502" s="344"/>
      <c r="H2502" s="371"/>
      <c r="I2502" s="344"/>
      <c r="J2502" s="371"/>
      <c r="K2502" s="344"/>
      <c r="L2502" s="371"/>
      <c r="M2502" s="344"/>
      <c r="N2502" s="344"/>
      <c r="O2502" s="344"/>
      <c r="P2502" s="344"/>
      <c r="Q2502" s="344"/>
      <c r="R2502" s="344"/>
      <c r="S2502" s="344"/>
      <c r="T2502" s="344"/>
      <c r="U2502" s="344"/>
      <c r="V2502" s="344"/>
      <c r="W2502" s="344"/>
      <c r="X2502" s="344"/>
      <c r="Y2502" s="344"/>
      <c r="Z2502" s="344"/>
      <c r="AA2502" s="344"/>
      <c r="AB2502" s="344"/>
      <c r="AC2502" s="344"/>
      <c r="AD2502" s="344"/>
      <c r="AE2502" s="344"/>
      <c r="AF2502" s="344"/>
      <c r="AG2502" s="344"/>
      <c r="AH2502" s="344"/>
      <c r="AI2502" s="344"/>
      <c r="AJ2502" s="344"/>
      <c r="AK2502" s="344"/>
      <c r="AL2502" s="344"/>
      <c r="AM2502" s="344"/>
      <c r="AN2502" s="344"/>
      <c r="AO2502" s="344"/>
      <c r="AP2502" s="344"/>
    </row>
    <row r="2503">
      <c r="A2503" s="340">
        <v>43927.0</v>
      </c>
      <c r="B2503" s="371">
        <f t="shared" si="498"/>
        <v>4</v>
      </c>
      <c r="C2503" s="371">
        <f t="shared" si="499"/>
        <v>7</v>
      </c>
      <c r="D2503" s="371">
        <f t="shared" si="500"/>
        <v>11</v>
      </c>
      <c r="E2503" s="344"/>
      <c r="F2503" s="344"/>
      <c r="G2503" s="344"/>
      <c r="H2503" s="371"/>
      <c r="I2503" s="344"/>
      <c r="J2503" s="371"/>
      <c r="K2503" s="344"/>
      <c r="L2503" s="371"/>
      <c r="M2503" s="344"/>
      <c r="N2503" s="344"/>
      <c r="O2503" s="344"/>
      <c r="P2503" s="344"/>
      <c r="Q2503" s="344"/>
      <c r="R2503" s="344"/>
      <c r="S2503" s="344"/>
      <c r="T2503" s="344"/>
      <c r="U2503" s="344"/>
      <c r="V2503" s="344"/>
      <c r="W2503" s="344"/>
      <c r="X2503" s="344"/>
      <c r="Y2503" s="344"/>
      <c r="Z2503" s="344"/>
      <c r="AA2503" s="344"/>
      <c r="AB2503" s="344"/>
      <c r="AC2503" s="344"/>
      <c r="AD2503" s="344"/>
      <c r="AE2503" s="344"/>
      <c r="AF2503" s="344"/>
      <c r="AG2503" s="344"/>
      <c r="AH2503" s="344"/>
      <c r="AI2503" s="344"/>
      <c r="AJ2503" s="344"/>
      <c r="AK2503" s="344"/>
      <c r="AL2503" s="344"/>
      <c r="AM2503" s="344"/>
      <c r="AN2503" s="344"/>
      <c r="AO2503" s="344"/>
      <c r="AP2503" s="344"/>
    </row>
    <row r="2504">
      <c r="A2504" s="340">
        <v>43928.0</v>
      </c>
      <c r="B2504" s="371">
        <f t="shared" si="498"/>
        <v>7</v>
      </c>
      <c r="C2504" s="371">
        <f t="shared" si="499"/>
        <v>5</v>
      </c>
      <c r="D2504" s="371">
        <f t="shared" si="500"/>
        <v>12</v>
      </c>
      <c r="E2504" s="344"/>
      <c r="F2504" s="344"/>
      <c r="G2504" s="344"/>
      <c r="H2504" s="371"/>
      <c r="I2504" s="344"/>
      <c r="J2504" s="371"/>
      <c r="K2504" s="344"/>
      <c r="L2504" s="371"/>
      <c r="M2504" s="344"/>
      <c r="N2504" s="344"/>
      <c r="O2504" s="344"/>
      <c r="P2504" s="344"/>
      <c r="Q2504" s="344"/>
      <c r="R2504" s="344"/>
      <c r="S2504" s="344"/>
      <c r="T2504" s="344"/>
      <c r="U2504" s="344"/>
      <c r="V2504" s="344"/>
      <c r="W2504" s="344"/>
      <c r="X2504" s="344"/>
      <c r="Y2504" s="344"/>
      <c r="Z2504" s="344"/>
      <c r="AA2504" s="344"/>
      <c r="AB2504" s="344"/>
      <c r="AC2504" s="344"/>
      <c r="AD2504" s="344"/>
      <c r="AE2504" s="344"/>
      <c r="AF2504" s="344"/>
      <c r="AG2504" s="344"/>
      <c r="AH2504" s="344"/>
      <c r="AI2504" s="344"/>
      <c r="AJ2504" s="344"/>
      <c r="AK2504" s="344"/>
      <c r="AL2504" s="344"/>
      <c r="AM2504" s="344"/>
      <c r="AN2504" s="344"/>
      <c r="AO2504" s="344"/>
      <c r="AP2504" s="344"/>
    </row>
    <row r="2505">
      <c r="A2505" s="340">
        <v>43929.0</v>
      </c>
      <c r="B2505" s="371">
        <f t="shared" si="498"/>
        <v>8</v>
      </c>
      <c r="C2505" s="371">
        <f t="shared" si="499"/>
        <v>11</v>
      </c>
      <c r="D2505" s="371">
        <f t="shared" si="500"/>
        <v>19</v>
      </c>
      <c r="E2505" s="344"/>
      <c r="F2505" s="344"/>
      <c r="G2505" s="344"/>
      <c r="H2505" s="371"/>
      <c r="I2505" s="344"/>
      <c r="J2505" s="371"/>
      <c r="K2505" s="344"/>
      <c r="L2505" s="371"/>
      <c r="M2505" s="344"/>
      <c r="N2505" s="344"/>
      <c r="O2505" s="344"/>
      <c r="P2505" s="344"/>
      <c r="Q2505" s="344"/>
      <c r="R2505" s="344"/>
      <c r="S2505" s="344"/>
      <c r="T2505" s="344"/>
      <c r="U2505" s="344"/>
      <c r="V2505" s="344"/>
      <c r="W2505" s="344"/>
      <c r="X2505" s="344"/>
      <c r="Y2505" s="344"/>
      <c r="Z2505" s="344"/>
      <c r="AA2505" s="344"/>
      <c r="AB2505" s="344"/>
      <c r="AC2505" s="344"/>
      <c r="AD2505" s="344"/>
      <c r="AE2505" s="344"/>
      <c r="AF2505" s="344"/>
      <c r="AG2505" s="344"/>
      <c r="AH2505" s="344"/>
      <c r="AI2505" s="344"/>
      <c r="AJ2505" s="344"/>
      <c r="AK2505" s="344"/>
      <c r="AL2505" s="344"/>
      <c r="AM2505" s="344"/>
      <c r="AN2505" s="344"/>
      <c r="AO2505" s="344"/>
      <c r="AP2505" s="344"/>
    </row>
    <row r="2506">
      <c r="A2506" s="340">
        <v>43930.0</v>
      </c>
      <c r="B2506" s="371">
        <f t="shared" si="498"/>
        <v>28</v>
      </c>
      <c r="C2506" s="371">
        <f t="shared" si="499"/>
        <v>12</v>
      </c>
      <c r="D2506" s="371">
        <f t="shared" si="500"/>
        <v>40</v>
      </c>
      <c r="E2506" s="344"/>
      <c r="F2506" s="344"/>
      <c r="G2506" s="344"/>
      <c r="H2506" s="371"/>
      <c r="I2506" s="344"/>
      <c r="J2506" s="371"/>
      <c r="K2506" s="344"/>
      <c r="L2506" s="371"/>
      <c r="M2506" s="344"/>
      <c r="N2506" s="344"/>
      <c r="O2506" s="344"/>
      <c r="P2506" s="344"/>
      <c r="Q2506" s="344"/>
      <c r="R2506" s="344"/>
      <c r="S2506" s="344"/>
      <c r="T2506" s="344"/>
      <c r="U2506" s="344"/>
      <c r="V2506" s="344"/>
      <c r="W2506" s="344"/>
      <c r="X2506" s="344"/>
      <c r="Y2506" s="344"/>
      <c r="Z2506" s="344"/>
      <c r="AA2506" s="344"/>
      <c r="AB2506" s="344"/>
      <c r="AC2506" s="344"/>
      <c r="AD2506" s="344"/>
      <c r="AE2506" s="344"/>
      <c r="AF2506" s="344"/>
      <c r="AG2506" s="344"/>
      <c r="AH2506" s="344"/>
      <c r="AI2506" s="344"/>
      <c r="AJ2506" s="344"/>
      <c r="AK2506" s="344"/>
      <c r="AL2506" s="344"/>
      <c r="AM2506" s="344"/>
      <c r="AN2506" s="344"/>
      <c r="AO2506" s="344"/>
      <c r="AP2506" s="344"/>
    </row>
    <row r="2507">
      <c r="A2507" s="340">
        <v>43931.0</v>
      </c>
      <c r="B2507" s="371">
        <f t="shared" si="498"/>
        <v>12</v>
      </c>
      <c r="C2507" s="371">
        <f t="shared" si="499"/>
        <v>14</v>
      </c>
      <c r="D2507" s="371">
        <f t="shared" si="500"/>
        <v>26</v>
      </c>
      <c r="E2507" s="344"/>
      <c r="F2507" s="344"/>
      <c r="G2507" s="344"/>
      <c r="H2507" s="371"/>
      <c r="I2507" s="344"/>
      <c r="J2507" s="371"/>
      <c r="K2507" s="344"/>
      <c r="L2507" s="371"/>
      <c r="M2507" s="344"/>
      <c r="N2507" s="344"/>
      <c r="O2507" s="344"/>
      <c r="P2507" s="344"/>
      <c r="Q2507" s="344"/>
      <c r="R2507" s="344"/>
      <c r="S2507" s="344"/>
      <c r="T2507" s="344"/>
      <c r="U2507" s="344"/>
      <c r="V2507" s="344"/>
      <c r="W2507" s="344"/>
      <c r="X2507" s="344"/>
      <c r="Y2507" s="344"/>
      <c r="Z2507" s="344"/>
      <c r="AA2507" s="344"/>
      <c r="AB2507" s="344"/>
      <c r="AC2507" s="344"/>
      <c r="AD2507" s="344"/>
      <c r="AE2507" s="344"/>
      <c r="AF2507" s="344"/>
      <c r="AG2507" s="344"/>
      <c r="AH2507" s="344"/>
      <c r="AI2507" s="344"/>
      <c r="AJ2507" s="344"/>
      <c r="AK2507" s="344"/>
      <c r="AL2507" s="344"/>
      <c r="AM2507" s="344"/>
      <c r="AN2507" s="344"/>
      <c r="AO2507" s="344"/>
      <c r="AP2507" s="344"/>
    </row>
    <row r="2508">
      <c r="A2508" s="340">
        <v>43932.0</v>
      </c>
      <c r="B2508" s="371">
        <f t="shared" si="498"/>
        <v>5</v>
      </c>
      <c r="C2508" s="371">
        <f t="shared" si="499"/>
        <v>16</v>
      </c>
      <c r="D2508" s="371">
        <f t="shared" si="500"/>
        <v>21</v>
      </c>
      <c r="E2508" s="344"/>
      <c r="F2508" s="344"/>
      <c r="G2508" s="344"/>
      <c r="H2508" s="371"/>
      <c r="I2508" s="344"/>
      <c r="J2508" s="371"/>
      <c r="K2508" s="344"/>
      <c r="L2508" s="371"/>
      <c r="M2508" s="344"/>
      <c r="N2508" s="344"/>
      <c r="O2508" s="344"/>
      <c r="P2508" s="344"/>
      <c r="Q2508" s="344"/>
      <c r="R2508" s="344"/>
      <c r="S2508" s="344"/>
      <c r="T2508" s="344"/>
      <c r="U2508" s="344"/>
      <c r="V2508" s="344"/>
      <c r="W2508" s="344"/>
      <c r="X2508" s="344"/>
      <c r="Y2508" s="344"/>
      <c r="Z2508" s="344"/>
      <c r="AA2508" s="344"/>
      <c r="AB2508" s="344"/>
      <c r="AC2508" s="344"/>
      <c r="AD2508" s="344"/>
      <c r="AE2508" s="344"/>
      <c r="AF2508" s="344"/>
      <c r="AG2508" s="344"/>
      <c r="AH2508" s="344"/>
      <c r="AI2508" s="344"/>
      <c r="AJ2508" s="344"/>
      <c r="AK2508" s="344"/>
      <c r="AL2508" s="344"/>
      <c r="AM2508" s="344"/>
      <c r="AN2508" s="344"/>
      <c r="AO2508" s="344"/>
      <c r="AP2508" s="344"/>
    </row>
    <row r="2509">
      <c r="A2509" s="343">
        <v>43933.0</v>
      </c>
      <c r="B2509" s="371">
        <f t="shared" si="498"/>
        <v>36</v>
      </c>
      <c r="C2509" s="371">
        <f t="shared" si="499"/>
        <v>10</v>
      </c>
      <c r="D2509" s="371">
        <f t="shared" si="500"/>
        <v>46</v>
      </c>
      <c r="E2509" s="344"/>
      <c r="F2509" s="344"/>
      <c r="G2509" s="344"/>
      <c r="H2509" s="371"/>
      <c r="I2509" s="344"/>
      <c r="J2509" s="371"/>
      <c r="K2509" s="344"/>
      <c r="L2509" s="371"/>
      <c r="M2509" s="344"/>
      <c r="N2509" s="344"/>
      <c r="O2509" s="344"/>
      <c r="P2509" s="344"/>
      <c r="Q2509" s="344"/>
      <c r="R2509" s="344"/>
      <c r="S2509" s="344"/>
      <c r="T2509" s="344"/>
      <c r="U2509" s="344"/>
      <c r="V2509" s="344"/>
      <c r="W2509" s="344"/>
      <c r="X2509" s="344"/>
      <c r="Y2509" s="344"/>
      <c r="Z2509" s="344"/>
      <c r="AA2509" s="344"/>
      <c r="AB2509" s="344"/>
      <c r="AC2509" s="344"/>
      <c r="AD2509" s="344"/>
      <c r="AE2509" s="344"/>
      <c r="AF2509" s="344"/>
      <c r="AG2509" s="344"/>
      <c r="AH2509" s="344"/>
      <c r="AI2509" s="344"/>
      <c r="AJ2509" s="344"/>
      <c r="AK2509" s="344"/>
      <c r="AL2509" s="344"/>
      <c r="AM2509" s="344"/>
      <c r="AN2509" s="344"/>
      <c r="AO2509" s="344"/>
      <c r="AP2509" s="344"/>
    </row>
    <row r="2510">
      <c r="A2510" s="343">
        <v>43934.0</v>
      </c>
      <c r="B2510" s="371">
        <f t="shared" si="498"/>
        <v>9</v>
      </c>
      <c r="C2510" s="371">
        <f t="shared" si="499"/>
        <v>17</v>
      </c>
      <c r="D2510" s="371">
        <f t="shared" si="500"/>
        <v>26</v>
      </c>
      <c r="E2510" s="344"/>
      <c r="F2510" s="344"/>
      <c r="G2510" s="344"/>
      <c r="H2510" s="371"/>
      <c r="I2510" s="344"/>
      <c r="J2510" s="371"/>
      <c r="K2510" s="344"/>
      <c r="L2510" s="371"/>
      <c r="M2510" s="344"/>
      <c r="N2510" s="344"/>
      <c r="O2510" s="344"/>
      <c r="P2510" s="344"/>
      <c r="Q2510" s="344"/>
      <c r="R2510" s="344"/>
      <c r="S2510" s="344"/>
      <c r="T2510" s="344"/>
      <c r="U2510" s="344"/>
      <c r="V2510" s="344"/>
      <c r="W2510" s="344"/>
      <c r="X2510" s="344"/>
      <c r="Y2510" s="344"/>
      <c r="Z2510" s="344"/>
      <c r="AA2510" s="344"/>
      <c r="AB2510" s="344"/>
      <c r="AC2510" s="344"/>
      <c r="AD2510" s="344"/>
      <c r="AE2510" s="344"/>
      <c r="AF2510" s="344"/>
      <c r="AG2510" s="344"/>
      <c r="AH2510" s="344"/>
      <c r="AI2510" s="344"/>
      <c r="AJ2510" s="344"/>
      <c r="AK2510" s="344"/>
      <c r="AL2510" s="344"/>
      <c r="AM2510" s="344"/>
      <c r="AN2510" s="344"/>
      <c r="AO2510" s="344"/>
      <c r="AP2510" s="344"/>
    </row>
    <row r="2511">
      <c r="A2511" s="343">
        <v>43935.0</v>
      </c>
      <c r="B2511" s="371">
        <f t="shared" si="498"/>
        <v>37</v>
      </c>
      <c r="C2511" s="371">
        <f t="shared" si="499"/>
        <v>23</v>
      </c>
      <c r="D2511" s="371">
        <f t="shared" si="500"/>
        <v>60</v>
      </c>
      <c r="E2511" s="344"/>
      <c r="F2511" s="344"/>
      <c r="G2511" s="344"/>
      <c r="H2511" s="371"/>
      <c r="I2511" s="344"/>
      <c r="J2511" s="371"/>
      <c r="K2511" s="344"/>
      <c r="L2511" s="371"/>
      <c r="M2511" s="344"/>
      <c r="N2511" s="344"/>
      <c r="O2511" s="344"/>
      <c r="P2511" s="344"/>
      <c r="Q2511" s="344"/>
      <c r="R2511" s="344"/>
      <c r="S2511" s="344"/>
      <c r="T2511" s="344"/>
      <c r="U2511" s="344"/>
      <c r="V2511" s="344"/>
      <c r="W2511" s="344"/>
      <c r="X2511" s="344"/>
      <c r="Y2511" s="344"/>
      <c r="Z2511" s="344"/>
      <c r="AA2511" s="344"/>
      <c r="AB2511" s="344"/>
      <c r="AC2511" s="344"/>
      <c r="AD2511" s="344"/>
      <c r="AE2511" s="344"/>
      <c r="AF2511" s="344"/>
      <c r="AG2511" s="344"/>
      <c r="AH2511" s="344"/>
      <c r="AI2511" s="344"/>
      <c r="AJ2511" s="344"/>
      <c r="AK2511" s="344"/>
      <c r="AL2511" s="344"/>
      <c r="AM2511" s="344"/>
      <c r="AN2511" s="344"/>
      <c r="AO2511" s="344"/>
      <c r="AP2511" s="344"/>
    </row>
    <row r="2512">
      <c r="A2512" s="343">
        <v>43936.0</v>
      </c>
      <c r="B2512" s="371" t="str">
        <f t="shared" si="498"/>
        <v/>
      </c>
      <c r="C2512" s="371">
        <f t="shared" si="499"/>
        <v>10</v>
      </c>
      <c r="D2512" s="371">
        <f t="shared" si="500"/>
        <v>10</v>
      </c>
      <c r="E2512" s="344"/>
      <c r="F2512" s="344"/>
      <c r="G2512" s="344"/>
      <c r="H2512" s="371"/>
      <c r="I2512" s="344"/>
      <c r="J2512" s="371"/>
      <c r="K2512" s="344"/>
      <c r="L2512" s="371"/>
      <c r="M2512" s="344"/>
      <c r="N2512" s="344"/>
      <c r="O2512" s="344"/>
      <c r="P2512" s="344"/>
      <c r="Q2512" s="344"/>
      <c r="R2512" s="344"/>
      <c r="S2512" s="344"/>
      <c r="T2512" s="344"/>
      <c r="U2512" s="344"/>
      <c r="V2512" s="344"/>
      <c r="W2512" s="344"/>
      <c r="X2512" s="344"/>
      <c r="Y2512" s="344"/>
      <c r="Z2512" s="344"/>
      <c r="AA2512" s="344"/>
      <c r="AB2512" s="344"/>
      <c r="AC2512" s="344"/>
      <c r="AD2512" s="344"/>
      <c r="AE2512" s="344"/>
      <c r="AF2512" s="344"/>
      <c r="AG2512" s="344"/>
      <c r="AH2512" s="344"/>
      <c r="AI2512" s="344"/>
      <c r="AJ2512" s="344"/>
      <c r="AK2512" s="344"/>
      <c r="AL2512" s="344"/>
      <c r="AM2512" s="344"/>
      <c r="AN2512" s="344"/>
      <c r="AO2512" s="344"/>
      <c r="AP2512" s="344"/>
    </row>
    <row r="2513">
      <c r="A2513" s="343">
        <v>43937.0</v>
      </c>
      <c r="B2513" s="371">
        <f t="shared" si="498"/>
        <v>2</v>
      </c>
      <c r="C2513" s="371">
        <f t="shared" si="499"/>
        <v>25</v>
      </c>
      <c r="D2513" s="371">
        <f t="shared" si="500"/>
        <v>27</v>
      </c>
      <c r="E2513" s="344"/>
      <c r="F2513" s="344"/>
      <c r="G2513" s="344"/>
      <c r="H2513" s="371"/>
      <c r="I2513" s="344"/>
      <c r="J2513" s="371"/>
      <c r="K2513" s="344"/>
      <c r="L2513" s="371"/>
      <c r="M2513" s="344"/>
      <c r="N2513" s="344"/>
      <c r="O2513" s="344"/>
      <c r="P2513" s="344"/>
      <c r="Q2513" s="344"/>
      <c r="R2513" s="344"/>
      <c r="S2513" s="344"/>
      <c r="T2513" s="344"/>
      <c r="U2513" s="344"/>
      <c r="V2513" s="344"/>
      <c r="W2513" s="344"/>
      <c r="X2513" s="344"/>
      <c r="Y2513" s="344"/>
      <c r="Z2513" s="344"/>
      <c r="AA2513" s="344"/>
      <c r="AB2513" s="344"/>
      <c r="AC2513" s="344"/>
      <c r="AD2513" s="344"/>
      <c r="AE2513" s="344"/>
      <c r="AF2513" s="344"/>
      <c r="AG2513" s="344"/>
      <c r="AH2513" s="344"/>
      <c r="AI2513" s="344"/>
      <c r="AJ2513" s="344"/>
      <c r="AK2513" s="344"/>
      <c r="AL2513" s="344"/>
      <c r="AM2513" s="344"/>
      <c r="AN2513" s="344"/>
      <c r="AO2513" s="344"/>
      <c r="AP2513" s="344"/>
    </row>
    <row r="2514">
      <c r="A2514" s="343">
        <v>43938.0</v>
      </c>
      <c r="B2514" s="371">
        <f t="shared" si="498"/>
        <v>2</v>
      </c>
      <c r="C2514" s="371">
        <f t="shared" si="499"/>
        <v>22</v>
      </c>
      <c r="D2514" s="371">
        <f t="shared" si="500"/>
        <v>24</v>
      </c>
      <c r="E2514" s="344"/>
      <c r="F2514" s="344"/>
      <c r="G2514" s="344"/>
      <c r="H2514" s="371"/>
      <c r="I2514" s="344"/>
      <c r="J2514" s="371"/>
      <c r="K2514" s="344"/>
      <c r="L2514" s="371"/>
      <c r="M2514" s="344"/>
      <c r="N2514" s="344"/>
      <c r="O2514" s="344"/>
      <c r="P2514" s="344"/>
      <c r="Q2514" s="344"/>
      <c r="R2514" s="344"/>
      <c r="S2514" s="344"/>
      <c r="T2514" s="344"/>
      <c r="U2514" s="344"/>
      <c r="V2514" s="344"/>
      <c r="W2514" s="344"/>
      <c r="X2514" s="344"/>
      <c r="Y2514" s="344"/>
      <c r="Z2514" s="344"/>
      <c r="AA2514" s="344"/>
      <c r="AB2514" s="344"/>
      <c r="AC2514" s="344"/>
      <c r="AD2514" s="344"/>
      <c r="AE2514" s="344"/>
      <c r="AF2514" s="344"/>
      <c r="AG2514" s="344"/>
      <c r="AH2514" s="344"/>
      <c r="AI2514" s="344"/>
      <c r="AJ2514" s="344"/>
      <c r="AK2514" s="344"/>
      <c r="AL2514" s="344"/>
      <c r="AM2514" s="344"/>
      <c r="AN2514" s="344"/>
      <c r="AO2514" s="344"/>
      <c r="AP2514" s="344"/>
    </row>
    <row r="2515">
      <c r="A2515" s="343">
        <v>43939.0</v>
      </c>
      <c r="B2515" s="371">
        <f t="shared" si="498"/>
        <v>7</v>
      </c>
      <c r="C2515" s="371">
        <f t="shared" si="499"/>
        <v>8</v>
      </c>
      <c r="D2515" s="371">
        <f t="shared" si="500"/>
        <v>15</v>
      </c>
      <c r="E2515" s="344"/>
      <c r="F2515" s="344"/>
      <c r="G2515" s="344"/>
      <c r="H2515" s="371"/>
      <c r="I2515" s="344"/>
      <c r="J2515" s="371"/>
      <c r="K2515" s="344"/>
      <c r="L2515" s="371"/>
      <c r="M2515" s="344"/>
      <c r="N2515" s="344"/>
      <c r="O2515" s="344"/>
      <c r="P2515" s="344"/>
      <c r="Q2515" s="344"/>
      <c r="R2515" s="344"/>
      <c r="S2515" s="344"/>
      <c r="T2515" s="344"/>
      <c r="U2515" s="344"/>
      <c r="V2515" s="344"/>
      <c r="W2515" s="344"/>
      <c r="X2515" s="344"/>
      <c r="Y2515" s="344"/>
      <c r="Z2515" s="344"/>
      <c r="AA2515" s="344"/>
      <c r="AB2515" s="344"/>
      <c r="AC2515" s="344"/>
      <c r="AD2515" s="344"/>
      <c r="AE2515" s="344"/>
      <c r="AF2515" s="344"/>
      <c r="AG2515" s="344"/>
      <c r="AH2515" s="344"/>
      <c r="AI2515" s="344"/>
      <c r="AJ2515" s="344"/>
      <c r="AK2515" s="344"/>
      <c r="AL2515" s="344"/>
      <c r="AM2515" s="344"/>
      <c r="AN2515" s="344"/>
      <c r="AO2515" s="344"/>
      <c r="AP2515" s="344"/>
    </row>
    <row r="2516">
      <c r="A2516" s="343">
        <v>43940.0</v>
      </c>
      <c r="B2516" s="371">
        <f t="shared" si="498"/>
        <v>34</v>
      </c>
      <c r="C2516" s="371">
        <f t="shared" si="499"/>
        <v>13</v>
      </c>
      <c r="D2516" s="371">
        <f t="shared" si="500"/>
        <v>47</v>
      </c>
      <c r="E2516" s="344"/>
      <c r="F2516" s="344"/>
      <c r="G2516" s="344"/>
      <c r="H2516" s="371"/>
      <c r="I2516" s="344"/>
      <c r="J2516" s="371"/>
      <c r="K2516" s="344"/>
      <c r="L2516" s="371"/>
      <c r="M2516" s="344"/>
      <c r="N2516" s="344"/>
      <c r="O2516" s="344"/>
      <c r="P2516" s="344"/>
      <c r="Q2516" s="344"/>
      <c r="R2516" s="344"/>
      <c r="S2516" s="344"/>
      <c r="T2516" s="344"/>
      <c r="U2516" s="344"/>
      <c r="V2516" s="344"/>
      <c r="W2516" s="344"/>
      <c r="X2516" s="344"/>
      <c r="Y2516" s="344"/>
      <c r="Z2516" s="344"/>
      <c r="AA2516" s="344"/>
      <c r="AB2516" s="344"/>
      <c r="AC2516" s="344"/>
      <c r="AD2516" s="344"/>
      <c r="AE2516" s="344"/>
      <c r="AF2516" s="344"/>
      <c r="AG2516" s="344"/>
      <c r="AH2516" s="344"/>
      <c r="AI2516" s="344"/>
      <c r="AJ2516" s="344"/>
      <c r="AK2516" s="344"/>
      <c r="AL2516" s="344"/>
      <c r="AM2516" s="344"/>
      <c r="AN2516" s="344"/>
      <c r="AO2516" s="344"/>
      <c r="AP2516" s="344"/>
    </row>
    <row r="2517">
      <c r="A2517" s="343">
        <v>43941.0</v>
      </c>
      <c r="B2517" s="371" t="str">
        <f t="shared" si="498"/>
        <v/>
      </c>
      <c r="C2517" s="371">
        <f t="shared" si="499"/>
        <v>8</v>
      </c>
      <c r="D2517" s="371">
        <f t="shared" si="500"/>
        <v>8</v>
      </c>
      <c r="E2517" s="344"/>
      <c r="F2517" s="344"/>
      <c r="G2517" s="344"/>
      <c r="H2517" s="371"/>
      <c r="I2517" s="344"/>
      <c r="J2517" s="371"/>
      <c r="K2517" s="344"/>
      <c r="L2517" s="371"/>
      <c r="M2517" s="344"/>
      <c r="N2517" s="344"/>
      <c r="O2517" s="344"/>
      <c r="P2517" s="344"/>
      <c r="Q2517" s="344"/>
      <c r="R2517" s="344"/>
      <c r="S2517" s="344"/>
      <c r="T2517" s="344"/>
      <c r="U2517" s="344"/>
      <c r="V2517" s="344"/>
      <c r="W2517" s="344"/>
      <c r="X2517" s="344"/>
      <c r="Y2517" s="344"/>
      <c r="Z2517" s="344"/>
      <c r="AA2517" s="344"/>
      <c r="AB2517" s="344"/>
      <c r="AC2517" s="344"/>
      <c r="AD2517" s="344"/>
      <c r="AE2517" s="344"/>
      <c r="AF2517" s="344"/>
      <c r="AG2517" s="344"/>
      <c r="AH2517" s="344"/>
      <c r="AI2517" s="344"/>
      <c r="AJ2517" s="344"/>
      <c r="AK2517" s="344"/>
      <c r="AL2517" s="344"/>
      <c r="AM2517" s="344"/>
      <c r="AN2517" s="344"/>
      <c r="AO2517" s="344"/>
      <c r="AP2517" s="344"/>
    </row>
    <row r="2518">
      <c r="A2518" s="343">
        <v>43942.0</v>
      </c>
      <c r="B2518" s="371">
        <f t="shared" si="498"/>
        <v>11</v>
      </c>
      <c r="C2518" s="371">
        <f t="shared" si="499"/>
        <v>15</v>
      </c>
      <c r="D2518" s="371">
        <f t="shared" si="500"/>
        <v>26</v>
      </c>
      <c r="E2518" s="344"/>
      <c r="F2518" s="344"/>
      <c r="G2518" s="344"/>
      <c r="H2518" s="371"/>
      <c r="I2518" s="344"/>
      <c r="J2518" s="371"/>
      <c r="K2518" s="344"/>
      <c r="L2518" s="371"/>
      <c r="M2518" s="344"/>
      <c r="N2518" s="344"/>
      <c r="O2518" s="344"/>
      <c r="P2518" s="344"/>
      <c r="Q2518" s="344"/>
      <c r="R2518" s="344"/>
      <c r="S2518" s="344"/>
      <c r="T2518" s="344"/>
      <c r="U2518" s="344"/>
      <c r="V2518" s="344"/>
      <c r="W2518" s="344"/>
      <c r="X2518" s="344"/>
      <c r="Y2518" s="344"/>
      <c r="Z2518" s="344"/>
      <c r="AA2518" s="344"/>
      <c r="AB2518" s="344"/>
      <c r="AC2518" s="344"/>
      <c r="AD2518" s="344"/>
      <c r="AE2518" s="344"/>
      <c r="AF2518" s="344"/>
      <c r="AG2518" s="344"/>
      <c r="AH2518" s="344"/>
      <c r="AI2518" s="344"/>
      <c r="AJ2518" s="344"/>
      <c r="AK2518" s="344"/>
      <c r="AL2518" s="344"/>
      <c r="AM2518" s="344"/>
      <c r="AN2518" s="344"/>
      <c r="AO2518" s="344"/>
      <c r="AP2518" s="344"/>
    </row>
    <row r="2519">
      <c r="A2519" s="343">
        <v>43943.0</v>
      </c>
      <c r="B2519" s="371">
        <f t="shared" si="498"/>
        <v>3</v>
      </c>
      <c r="C2519" s="371">
        <f t="shared" si="499"/>
        <v>17</v>
      </c>
      <c r="D2519" s="371">
        <f t="shared" si="500"/>
        <v>20</v>
      </c>
      <c r="E2519" s="344"/>
      <c r="F2519" s="344"/>
      <c r="G2519" s="344"/>
      <c r="H2519" s="371"/>
      <c r="I2519" s="344"/>
      <c r="J2519" s="371"/>
      <c r="K2519" s="344"/>
      <c r="L2519" s="371"/>
      <c r="M2519" s="344"/>
      <c r="N2519" s="344"/>
      <c r="O2519" s="344"/>
      <c r="P2519" s="344"/>
      <c r="Q2519" s="344"/>
      <c r="R2519" s="344"/>
      <c r="S2519" s="344"/>
      <c r="T2519" s="344"/>
      <c r="U2519" s="344"/>
      <c r="V2519" s="344"/>
      <c r="W2519" s="344"/>
      <c r="X2519" s="344"/>
      <c r="Y2519" s="344"/>
      <c r="Z2519" s="344"/>
      <c r="AA2519" s="344"/>
      <c r="AB2519" s="344"/>
      <c r="AC2519" s="344"/>
      <c r="AD2519" s="344"/>
      <c r="AE2519" s="344"/>
      <c r="AF2519" s="344"/>
      <c r="AG2519" s="344"/>
      <c r="AH2519" s="344"/>
      <c r="AI2519" s="344"/>
      <c r="AJ2519" s="344"/>
      <c r="AK2519" s="344"/>
      <c r="AL2519" s="344"/>
      <c r="AM2519" s="344"/>
      <c r="AN2519" s="344"/>
      <c r="AO2519" s="344"/>
      <c r="AP2519" s="344"/>
    </row>
    <row r="2520">
      <c r="A2520" s="343">
        <v>43944.0</v>
      </c>
      <c r="B2520" s="371" t="str">
        <f t="shared" si="498"/>
        <v/>
      </c>
      <c r="C2520" s="371">
        <f t="shared" si="499"/>
        <v>11</v>
      </c>
      <c r="D2520" s="371">
        <f t="shared" si="500"/>
        <v>11</v>
      </c>
      <c r="E2520" s="344"/>
      <c r="F2520" s="344"/>
      <c r="G2520" s="344"/>
      <c r="H2520" s="371"/>
      <c r="I2520" s="344"/>
      <c r="J2520" s="371"/>
      <c r="K2520" s="344"/>
      <c r="L2520" s="371"/>
      <c r="M2520" s="344"/>
      <c r="N2520" s="344"/>
      <c r="O2520" s="344"/>
      <c r="P2520" s="344"/>
      <c r="Q2520" s="344"/>
      <c r="R2520" s="344"/>
      <c r="S2520" s="344"/>
      <c r="T2520" s="344"/>
      <c r="U2520" s="344"/>
      <c r="V2520" s="344"/>
      <c r="W2520" s="344"/>
      <c r="X2520" s="344"/>
      <c r="Y2520" s="344"/>
      <c r="Z2520" s="344"/>
      <c r="AA2520" s="344"/>
      <c r="AB2520" s="344"/>
      <c r="AC2520" s="344"/>
      <c r="AD2520" s="344"/>
      <c r="AE2520" s="344"/>
      <c r="AF2520" s="344"/>
      <c r="AG2520" s="344"/>
      <c r="AH2520" s="344"/>
      <c r="AI2520" s="344"/>
      <c r="AJ2520" s="344"/>
      <c r="AK2520" s="344"/>
      <c r="AL2520" s="344"/>
      <c r="AM2520" s="344"/>
      <c r="AN2520" s="344"/>
      <c r="AO2520" s="344"/>
      <c r="AP2520" s="344"/>
    </row>
    <row r="2521">
      <c r="A2521" s="343">
        <v>43945.0</v>
      </c>
      <c r="B2521" s="371">
        <f t="shared" si="498"/>
        <v>25</v>
      </c>
      <c r="C2521" s="371">
        <f t="shared" si="499"/>
        <v>17</v>
      </c>
      <c r="D2521" s="371">
        <f t="shared" si="500"/>
        <v>42</v>
      </c>
      <c r="E2521" s="344"/>
      <c r="F2521" s="344"/>
      <c r="G2521" s="344"/>
      <c r="H2521" s="371"/>
      <c r="I2521" s="344"/>
      <c r="J2521" s="371"/>
      <c r="K2521" s="344"/>
      <c r="L2521" s="371"/>
      <c r="M2521" s="344"/>
      <c r="N2521" s="344"/>
      <c r="O2521" s="344"/>
      <c r="P2521" s="344"/>
      <c r="Q2521" s="344"/>
      <c r="R2521" s="344"/>
      <c r="S2521" s="344"/>
      <c r="T2521" s="344"/>
      <c r="U2521" s="344"/>
      <c r="V2521" s="344"/>
      <c r="W2521" s="344"/>
      <c r="X2521" s="344"/>
      <c r="Y2521" s="344"/>
      <c r="Z2521" s="344"/>
      <c r="AA2521" s="344"/>
      <c r="AB2521" s="344"/>
      <c r="AC2521" s="344"/>
      <c r="AD2521" s="344"/>
      <c r="AE2521" s="344"/>
      <c r="AF2521" s="344"/>
      <c r="AG2521" s="344"/>
      <c r="AH2521" s="344"/>
      <c r="AI2521" s="344"/>
      <c r="AJ2521" s="344"/>
      <c r="AK2521" s="344"/>
      <c r="AL2521" s="344"/>
      <c r="AM2521" s="344"/>
      <c r="AN2521" s="344"/>
      <c r="AO2521" s="344"/>
      <c r="AP2521" s="344"/>
    </row>
    <row r="2522">
      <c r="A2522" s="343">
        <v>43946.0</v>
      </c>
      <c r="B2522" s="371">
        <f t="shared" si="498"/>
        <v>20</v>
      </c>
      <c r="C2522" s="371">
        <f t="shared" si="499"/>
        <v>11</v>
      </c>
      <c r="D2522" s="371">
        <f t="shared" si="500"/>
        <v>31</v>
      </c>
      <c r="E2522" s="344"/>
      <c r="F2522" s="344"/>
      <c r="G2522" s="344"/>
      <c r="H2522" s="371"/>
      <c r="I2522" s="344"/>
      <c r="J2522" s="371"/>
      <c r="K2522" s="344"/>
      <c r="L2522" s="371"/>
      <c r="M2522" s="344"/>
      <c r="N2522" s="344"/>
      <c r="O2522" s="344"/>
      <c r="P2522" s="344"/>
      <c r="Q2522" s="344"/>
      <c r="R2522" s="344"/>
      <c r="S2522" s="344"/>
      <c r="T2522" s="344"/>
      <c r="U2522" s="344"/>
      <c r="V2522" s="344"/>
      <c r="W2522" s="344"/>
      <c r="X2522" s="344"/>
      <c r="Y2522" s="344"/>
      <c r="Z2522" s="344"/>
      <c r="AA2522" s="344"/>
      <c r="AB2522" s="344"/>
      <c r="AC2522" s="344"/>
      <c r="AD2522" s="344"/>
      <c r="AE2522" s="344"/>
      <c r="AF2522" s="344"/>
      <c r="AG2522" s="344"/>
      <c r="AH2522" s="344"/>
      <c r="AI2522" s="344"/>
      <c r="AJ2522" s="344"/>
      <c r="AK2522" s="344"/>
      <c r="AL2522" s="344"/>
      <c r="AM2522" s="344"/>
      <c r="AN2522" s="344"/>
      <c r="AO2522" s="344"/>
      <c r="AP2522" s="344"/>
    </row>
    <row r="2523">
      <c r="A2523" s="343"/>
      <c r="B2523" s="344"/>
      <c r="C2523" s="344"/>
      <c r="D2523" s="344"/>
      <c r="E2523" s="344"/>
      <c r="F2523" s="344"/>
      <c r="G2523" s="344"/>
      <c r="H2523" s="371"/>
      <c r="I2523" s="344"/>
      <c r="J2523" s="371"/>
      <c r="K2523" s="344"/>
      <c r="L2523" s="371"/>
      <c r="M2523" s="344"/>
      <c r="N2523" s="344"/>
      <c r="O2523" s="344"/>
      <c r="P2523" s="344"/>
      <c r="Q2523" s="344"/>
      <c r="R2523" s="344"/>
      <c r="S2523" s="344"/>
      <c r="T2523" s="344"/>
      <c r="U2523" s="344"/>
      <c r="V2523" s="344"/>
      <c r="W2523" s="344"/>
      <c r="X2523" s="344"/>
      <c r="Y2523" s="344"/>
      <c r="Z2523" s="344"/>
      <c r="AA2523" s="344"/>
      <c r="AB2523" s="344"/>
      <c r="AC2523" s="344"/>
      <c r="AD2523" s="344"/>
      <c r="AE2523" s="344"/>
      <c r="AF2523" s="344"/>
      <c r="AG2523" s="344"/>
      <c r="AH2523" s="344"/>
      <c r="AI2523" s="344"/>
      <c r="AJ2523" s="344"/>
      <c r="AK2523" s="344"/>
      <c r="AL2523" s="344"/>
      <c r="AM2523" s="344"/>
      <c r="AN2523" s="344"/>
      <c r="AO2523" s="344"/>
      <c r="AP2523" s="344"/>
    </row>
    <row r="2524">
      <c r="A2524" s="343"/>
      <c r="B2524" s="344"/>
      <c r="C2524" s="344"/>
      <c r="D2524" s="344"/>
      <c r="E2524" s="344"/>
      <c r="F2524" s="344"/>
      <c r="G2524" s="344"/>
      <c r="H2524" s="371"/>
      <c r="I2524" s="344"/>
      <c r="J2524" s="371"/>
      <c r="K2524" s="344"/>
      <c r="L2524" s="371"/>
      <c r="M2524" s="344"/>
      <c r="N2524" s="344"/>
      <c r="O2524" s="344"/>
      <c r="P2524" s="344"/>
      <c r="Q2524" s="344"/>
      <c r="R2524" s="344"/>
      <c r="S2524" s="344"/>
      <c r="T2524" s="344"/>
      <c r="U2524" s="344"/>
      <c r="V2524" s="344"/>
      <c r="W2524" s="344"/>
      <c r="X2524" s="344"/>
      <c r="Y2524" s="344"/>
      <c r="Z2524" s="344"/>
      <c r="AA2524" s="344"/>
      <c r="AB2524" s="344"/>
      <c r="AC2524" s="344"/>
      <c r="AD2524" s="344"/>
      <c r="AE2524" s="344"/>
      <c r="AF2524" s="344"/>
      <c r="AG2524" s="344"/>
      <c r="AH2524" s="344"/>
      <c r="AI2524" s="344"/>
      <c r="AJ2524" s="344"/>
      <c r="AK2524" s="344"/>
      <c r="AL2524" s="344"/>
      <c r="AM2524" s="344"/>
      <c r="AN2524" s="344"/>
      <c r="AO2524" s="344"/>
      <c r="AP2524" s="344"/>
    </row>
    <row r="2525">
      <c r="A2525" s="373" t="s">
        <v>791</v>
      </c>
      <c r="B2525" s="341" t="s">
        <v>630</v>
      </c>
      <c r="C2525" s="121" t="s">
        <v>792</v>
      </c>
      <c r="D2525" s="341" t="s">
        <v>793</v>
      </c>
      <c r="E2525" s="341" t="s">
        <v>794</v>
      </c>
      <c r="F2525" s="344"/>
      <c r="G2525" s="344"/>
      <c r="H2525" s="371"/>
      <c r="I2525" s="344"/>
      <c r="J2525" s="371"/>
      <c r="K2525" s="344"/>
      <c r="L2525" s="371"/>
      <c r="M2525" s="344"/>
      <c r="N2525" s="344"/>
      <c r="O2525" s="344"/>
      <c r="P2525" s="344"/>
      <c r="Q2525" s="344"/>
      <c r="R2525" s="344"/>
      <c r="S2525" s="344"/>
      <c r="T2525" s="344"/>
      <c r="U2525" s="344"/>
      <c r="V2525" s="344"/>
      <c r="W2525" s="344"/>
      <c r="X2525" s="344"/>
      <c r="Y2525" s="344"/>
      <c r="Z2525" s="344"/>
      <c r="AA2525" s="344"/>
      <c r="AB2525" s="344"/>
      <c r="AC2525" s="344"/>
      <c r="AD2525" s="344"/>
      <c r="AE2525" s="344"/>
      <c r="AF2525" s="344"/>
      <c r="AG2525" s="344"/>
      <c r="AH2525" s="344"/>
      <c r="AI2525" s="344"/>
      <c r="AJ2525" s="344"/>
      <c r="AK2525" s="344"/>
      <c r="AL2525" s="344"/>
      <c r="AM2525" s="344"/>
      <c r="AN2525" s="344"/>
      <c r="AO2525" s="344"/>
      <c r="AP2525" s="344"/>
    </row>
    <row r="2526">
      <c r="A2526" s="343">
        <v>43905.0</v>
      </c>
      <c r="B2526" s="371">
        <f t="shared" ref="B2526:B2527" si="501">H358</f>
        <v>19</v>
      </c>
      <c r="C2526" s="374">
        <f t="shared" ref="C2526:C2628" si="502">D358+J358</f>
        <v>0</v>
      </c>
      <c r="D2526" s="122">
        <f t="shared" ref="D2526:D2628" si="503">G358+K358+L358</f>
        <v>2</v>
      </c>
      <c r="E2526" s="371">
        <f t="shared" ref="E2526:E2628" si="504">sum(B358:AJ358)-B2526-D2526</f>
        <v>0</v>
      </c>
      <c r="F2526" s="371">
        <f t="shared" ref="F2526:F2628" si="505">sum(B2526:E2526)</f>
        <v>21</v>
      </c>
      <c r="G2526" s="344"/>
      <c r="H2526" s="371"/>
      <c r="I2526" s="344"/>
      <c r="J2526" s="371"/>
      <c r="K2526" s="344"/>
      <c r="L2526" s="371"/>
      <c r="M2526" s="344"/>
      <c r="N2526" s="344"/>
      <c r="O2526" s="344"/>
      <c r="P2526" s="344"/>
      <c r="Q2526" s="344"/>
      <c r="R2526" s="344"/>
      <c r="S2526" s="344"/>
      <c r="T2526" s="344"/>
      <c r="U2526" s="344"/>
      <c r="V2526" s="344"/>
      <c r="W2526" s="344"/>
      <c r="X2526" s="344"/>
      <c r="Y2526" s="344"/>
      <c r="Z2526" s="344"/>
      <c r="AA2526" s="344"/>
      <c r="AB2526" s="344"/>
      <c r="AC2526" s="344"/>
      <c r="AD2526" s="344"/>
      <c r="AE2526" s="344"/>
      <c r="AF2526" s="344"/>
      <c r="AG2526" s="344"/>
      <c r="AH2526" s="344"/>
      <c r="AI2526" s="344"/>
      <c r="AJ2526" s="344"/>
      <c r="AK2526" s="344"/>
      <c r="AL2526" s="344"/>
      <c r="AM2526" s="344"/>
      <c r="AN2526" s="344"/>
      <c r="AO2526" s="344"/>
      <c r="AP2526" s="344"/>
    </row>
    <row r="2527">
      <c r="A2527" s="343">
        <v>43906.0</v>
      </c>
      <c r="B2527" s="371">
        <f t="shared" si="501"/>
        <v>14</v>
      </c>
      <c r="C2527" s="374">
        <f t="shared" si="502"/>
        <v>2</v>
      </c>
      <c r="D2527" s="122">
        <f t="shared" si="503"/>
        <v>1</v>
      </c>
      <c r="E2527" s="371">
        <f t="shared" si="504"/>
        <v>2</v>
      </c>
      <c r="F2527" s="371">
        <f t="shared" si="505"/>
        <v>19</v>
      </c>
      <c r="G2527" s="344"/>
      <c r="H2527" s="371"/>
      <c r="I2527" s="344"/>
      <c r="J2527" s="371"/>
      <c r="K2527" s="344"/>
      <c r="L2527" s="371"/>
      <c r="M2527" s="344"/>
      <c r="N2527" s="344"/>
      <c r="O2527" s="344"/>
      <c r="P2527" s="344"/>
      <c r="Q2527" s="344"/>
      <c r="R2527" s="344"/>
      <c r="S2527" s="344"/>
      <c r="T2527" s="344"/>
      <c r="U2527" s="344"/>
      <c r="V2527" s="344"/>
      <c r="W2527" s="344"/>
      <c r="X2527" s="344"/>
      <c r="Y2527" s="344"/>
      <c r="Z2527" s="344"/>
      <c r="AA2527" s="344"/>
      <c r="AB2527" s="344"/>
      <c r="AC2527" s="344"/>
      <c r="AD2527" s="344"/>
      <c r="AE2527" s="344"/>
      <c r="AF2527" s="344"/>
      <c r="AG2527" s="344"/>
      <c r="AH2527" s="344"/>
      <c r="AI2527" s="344"/>
      <c r="AJ2527" s="344"/>
      <c r="AK2527" s="344"/>
      <c r="AL2527" s="344"/>
      <c r="AM2527" s="344"/>
      <c r="AN2527" s="344"/>
      <c r="AO2527" s="344"/>
      <c r="AP2527" s="344"/>
    </row>
    <row r="2528">
      <c r="A2528" s="343">
        <v>43907.0</v>
      </c>
      <c r="B2528" s="341">
        <v>0.0</v>
      </c>
      <c r="C2528" s="374">
        <f t="shared" si="502"/>
        <v>0</v>
      </c>
      <c r="D2528" s="122">
        <f t="shared" si="503"/>
        <v>0</v>
      </c>
      <c r="E2528" s="371">
        <f t="shared" si="504"/>
        <v>0</v>
      </c>
      <c r="F2528" s="344">
        <f t="shared" si="505"/>
        <v>0</v>
      </c>
      <c r="G2528" s="344"/>
      <c r="H2528" s="371"/>
      <c r="I2528" s="344"/>
      <c r="J2528" s="371"/>
      <c r="K2528" s="344"/>
      <c r="L2528" s="371"/>
      <c r="M2528" s="344"/>
      <c r="N2528" s="344"/>
      <c r="O2528" s="344"/>
      <c r="P2528" s="344"/>
      <c r="Q2528" s="344"/>
      <c r="R2528" s="344"/>
      <c r="S2528" s="344"/>
      <c r="T2528" s="344"/>
      <c r="U2528" s="344"/>
      <c r="V2528" s="344"/>
      <c r="W2528" s="344"/>
      <c r="X2528" s="344"/>
      <c r="Y2528" s="344"/>
      <c r="Z2528" s="344"/>
      <c r="AA2528" s="344"/>
      <c r="AB2528" s="344"/>
      <c r="AC2528" s="344"/>
      <c r="AD2528" s="344"/>
      <c r="AE2528" s="344"/>
      <c r="AF2528" s="344"/>
      <c r="AG2528" s="344"/>
      <c r="AH2528" s="344"/>
      <c r="AI2528" s="344"/>
      <c r="AJ2528" s="344"/>
      <c r="AK2528" s="344"/>
      <c r="AL2528" s="344"/>
      <c r="AM2528" s="344"/>
      <c r="AN2528" s="344"/>
      <c r="AO2528" s="344"/>
      <c r="AP2528" s="344"/>
    </row>
    <row r="2529">
      <c r="A2529" s="343">
        <v>43908.0</v>
      </c>
      <c r="B2529" s="371">
        <f t="shared" ref="B2529:B2628" si="506">H361</f>
        <v>30</v>
      </c>
      <c r="C2529" s="374">
        <f t="shared" si="502"/>
        <v>16</v>
      </c>
      <c r="D2529" s="122">
        <f t="shared" si="503"/>
        <v>3</v>
      </c>
      <c r="E2529" s="371">
        <f t="shared" si="504"/>
        <v>22</v>
      </c>
      <c r="F2529" s="371">
        <f t="shared" si="505"/>
        <v>71</v>
      </c>
      <c r="G2529" s="344"/>
      <c r="H2529" s="371"/>
      <c r="I2529" s="344"/>
      <c r="J2529" s="371"/>
      <c r="K2529" s="344"/>
      <c r="L2529" s="371"/>
      <c r="M2529" s="344"/>
      <c r="N2529" s="344"/>
      <c r="O2529" s="344"/>
      <c r="P2529" s="344"/>
      <c r="Q2529" s="344"/>
      <c r="R2529" s="344"/>
      <c r="S2529" s="344"/>
      <c r="T2529" s="344"/>
      <c r="U2529" s="344"/>
      <c r="V2529" s="344"/>
      <c r="W2529" s="344"/>
      <c r="X2529" s="344"/>
      <c r="Y2529" s="344"/>
      <c r="Z2529" s="344"/>
      <c r="AA2529" s="344"/>
      <c r="AB2529" s="344"/>
      <c r="AC2529" s="344"/>
      <c r="AD2529" s="344"/>
      <c r="AE2529" s="344"/>
      <c r="AF2529" s="344"/>
      <c r="AG2529" s="344"/>
      <c r="AH2529" s="344"/>
      <c r="AI2529" s="344"/>
      <c r="AJ2529" s="344"/>
      <c r="AK2529" s="344"/>
      <c r="AL2529" s="344"/>
      <c r="AM2529" s="344"/>
      <c r="AN2529" s="344"/>
      <c r="AO2529" s="344"/>
      <c r="AP2529" s="344"/>
    </row>
    <row r="2530">
      <c r="A2530" s="343">
        <v>43909.0</v>
      </c>
      <c r="B2530" s="371">
        <f t="shared" si="506"/>
        <v>52</v>
      </c>
      <c r="C2530" s="374">
        <f t="shared" si="502"/>
        <v>12</v>
      </c>
      <c r="D2530" s="122">
        <f t="shared" si="503"/>
        <v>7</v>
      </c>
      <c r="E2530" s="371">
        <f t="shared" si="504"/>
        <v>23</v>
      </c>
      <c r="F2530" s="371">
        <f t="shared" si="505"/>
        <v>94</v>
      </c>
      <c r="G2530" s="344"/>
      <c r="H2530" s="371"/>
      <c r="I2530" s="344"/>
      <c r="J2530" s="371"/>
      <c r="K2530" s="344"/>
      <c r="L2530" s="371"/>
      <c r="M2530" s="344"/>
      <c r="N2530" s="344"/>
      <c r="O2530" s="344"/>
      <c r="P2530" s="344"/>
      <c r="Q2530" s="344"/>
      <c r="R2530" s="344"/>
      <c r="S2530" s="344"/>
      <c r="T2530" s="344"/>
      <c r="U2530" s="344"/>
      <c r="V2530" s="344"/>
      <c r="W2530" s="344"/>
      <c r="X2530" s="344"/>
      <c r="Y2530" s="344"/>
      <c r="Z2530" s="344"/>
      <c r="AA2530" s="344"/>
      <c r="AB2530" s="344"/>
      <c r="AC2530" s="344"/>
      <c r="AD2530" s="344"/>
      <c r="AE2530" s="344"/>
      <c r="AF2530" s="344"/>
      <c r="AG2530" s="344"/>
      <c r="AH2530" s="344"/>
      <c r="AI2530" s="344"/>
      <c r="AJ2530" s="344"/>
      <c r="AK2530" s="344"/>
      <c r="AL2530" s="344"/>
      <c r="AM2530" s="344"/>
      <c r="AN2530" s="344"/>
      <c r="AO2530" s="344"/>
      <c r="AP2530" s="344"/>
    </row>
    <row r="2531">
      <c r="A2531" s="343">
        <v>43910.0</v>
      </c>
      <c r="B2531" s="371">
        <f t="shared" si="506"/>
        <v>5</v>
      </c>
      <c r="C2531" s="374">
        <f t="shared" si="502"/>
        <v>25</v>
      </c>
      <c r="D2531" s="122">
        <f t="shared" si="503"/>
        <v>5</v>
      </c>
      <c r="E2531" s="371">
        <f t="shared" si="504"/>
        <v>50</v>
      </c>
      <c r="F2531" s="371">
        <f t="shared" si="505"/>
        <v>85</v>
      </c>
      <c r="G2531" s="344"/>
      <c r="H2531" s="371"/>
      <c r="I2531" s="344"/>
      <c r="J2531" s="371"/>
      <c r="K2531" s="344"/>
      <c r="L2531" s="371"/>
      <c r="M2531" s="344"/>
      <c r="N2531" s="344"/>
      <c r="O2531" s="344"/>
      <c r="P2531" s="344"/>
      <c r="Q2531" s="344"/>
      <c r="R2531" s="344"/>
      <c r="S2531" s="344"/>
      <c r="T2531" s="344"/>
      <c r="U2531" s="344"/>
      <c r="V2531" s="344"/>
      <c r="W2531" s="344"/>
      <c r="X2531" s="344"/>
      <c r="Y2531" s="344"/>
      <c r="Z2531" s="344"/>
      <c r="AA2531" s="344"/>
      <c r="AB2531" s="344"/>
      <c r="AC2531" s="344"/>
      <c r="AD2531" s="344"/>
      <c r="AE2531" s="344"/>
      <c r="AF2531" s="344"/>
      <c r="AG2531" s="344"/>
      <c r="AH2531" s="344"/>
      <c r="AI2531" s="344"/>
      <c r="AJ2531" s="344"/>
      <c r="AK2531" s="344"/>
      <c r="AL2531" s="344"/>
      <c r="AM2531" s="344"/>
      <c r="AN2531" s="344"/>
      <c r="AO2531" s="344"/>
      <c r="AP2531" s="344"/>
    </row>
    <row r="2532">
      <c r="A2532" s="343">
        <v>43911.0</v>
      </c>
      <c r="B2532" s="371">
        <f t="shared" si="506"/>
        <v>44</v>
      </c>
      <c r="C2532" s="374">
        <f t="shared" si="502"/>
        <v>18</v>
      </c>
      <c r="D2532" s="122">
        <f t="shared" si="503"/>
        <v>14</v>
      </c>
      <c r="E2532" s="371">
        <f t="shared" si="504"/>
        <v>23</v>
      </c>
      <c r="F2532" s="371">
        <f t="shared" si="505"/>
        <v>99</v>
      </c>
      <c r="G2532" s="344"/>
      <c r="H2532" s="371"/>
      <c r="I2532" s="344"/>
      <c r="J2532" s="371"/>
      <c r="K2532" s="344"/>
      <c r="L2532" s="371"/>
      <c r="M2532" s="344"/>
      <c r="N2532" s="344"/>
      <c r="O2532" s="344"/>
      <c r="P2532" s="344"/>
      <c r="Q2532" s="344"/>
      <c r="R2532" s="344"/>
      <c r="S2532" s="344"/>
      <c r="T2532" s="344"/>
      <c r="U2532" s="344"/>
      <c r="V2532" s="344"/>
      <c r="W2532" s="344"/>
      <c r="X2532" s="344"/>
      <c r="Y2532" s="344"/>
      <c r="Z2532" s="344"/>
      <c r="AA2532" s="344"/>
      <c r="AB2532" s="344"/>
      <c r="AC2532" s="344"/>
      <c r="AD2532" s="344"/>
      <c r="AE2532" s="344"/>
      <c r="AF2532" s="344"/>
      <c r="AG2532" s="344"/>
      <c r="AH2532" s="344"/>
      <c r="AI2532" s="344"/>
      <c r="AJ2532" s="344"/>
      <c r="AK2532" s="344"/>
      <c r="AL2532" s="344"/>
      <c r="AM2532" s="344"/>
      <c r="AN2532" s="344"/>
      <c r="AO2532" s="344"/>
      <c r="AP2532" s="344"/>
    </row>
    <row r="2533">
      <c r="A2533" s="343">
        <v>43912.0</v>
      </c>
      <c r="B2533" s="371">
        <f t="shared" si="506"/>
        <v>40</v>
      </c>
      <c r="C2533" s="374">
        <f t="shared" si="502"/>
        <v>4</v>
      </c>
      <c r="D2533" s="122">
        <f t="shared" si="503"/>
        <v>16</v>
      </c>
      <c r="E2533" s="371">
        <f t="shared" si="504"/>
        <v>8</v>
      </c>
      <c r="F2533" s="371">
        <f t="shared" si="505"/>
        <v>68</v>
      </c>
      <c r="G2533" s="344"/>
      <c r="H2533" s="371"/>
      <c r="I2533" s="344"/>
      <c r="J2533" s="371"/>
      <c r="K2533" s="344"/>
      <c r="L2533" s="371"/>
      <c r="M2533" s="344"/>
      <c r="N2533" s="344"/>
      <c r="O2533" s="344"/>
      <c r="P2533" s="344"/>
      <c r="Q2533" s="344"/>
      <c r="R2533" s="344"/>
      <c r="S2533" s="344"/>
      <c r="T2533" s="344"/>
      <c r="U2533" s="344"/>
      <c r="V2533" s="344"/>
      <c r="W2533" s="344"/>
      <c r="X2533" s="344"/>
      <c r="Y2533" s="344"/>
      <c r="Z2533" s="344"/>
      <c r="AA2533" s="344"/>
      <c r="AB2533" s="344"/>
      <c r="AC2533" s="344"/>
      <c r="AD2533" s="344"/>
      <c r="AE2533" s="344"/>
      <c r="AF2533" s="344"/>
      <c r="AG2533" s="344"/>
      <c r="AH2533" s="344"/>
      <c r="AI2533" s="344"/>
      <c r="AJ2533" s="344"/>
      <c r="AK2533" s="344"/>
      <c r="AL2533" s="344"/>
      <c r="AM2533" s="344"/>
      <c r="AN2533" s="344"/>
      <c r="AO2533" s="344"/>
      <c r="AP2533" s="344"/>
    </row>
    <row r="2534">
      <c r="A2534" s="343">
        <v>43913.0</v>
      </c>
      <c r="B2534" s="371">
        <f t="shared" si="506"/>
        <v>44</v>
      </c>
      <c r="C2534" s="374">
        <f t="shared" si="502"/>
        <v>9</v>
      </c>
      <c r="D2534" s="122">
        <f t="shared" si="503"/>
        <v>0</v>
      </c>
      <c r="E2534" s="371">
        <f t="shared" si="504"/>
        <v>21</v>
      </c>
      <c r="F2534" s="371">
        <f t="shared" si="505"/>
        <v>74</v>
      </c>
      <c r="G2534" s="344"/>
      <c r="H2534" s="371"/>
      <c r="I2534" s="344"/>
      <c r="J2534" s="371"/>
      <c r="K2534" s="344"/>
      <c r="L2534" s="371"/>
      <c r="M2534" s="344"/>
      <c r="N2534" s="344"/>
      <c r="O2534" s="344"/>
      <c r="P2534" s="344"/>
      <c r="Q2534" s="344"/>
      <c r="R2534" s="344"/>
      <c r="S2534" s="344"/>
      <c r="T2534" s="344"/>
      <c r="U2534" s="344"/>
      <c r="V2534" s="344"/>
      <c r="W2534" s="344"/>
      <c r="X2534" s="344"/>
      <c r="Y2534" s="344"/>
      <c r="Z2534" s="344"/>
      <c r="AA2534" s="344"/>
      <c r="AB2534" s="344"/>
      <c r="AC2534" s="344"/>
      <c r="AD2534" s="344"/>
      <c r="AE2534" s="344"/>
      <c r="AF2534" s="344"/>
      <c r="AG2534" s="344"/>
      <c r="AH2534" s="344"/>
      <c r="AI2534" s="344"/>
      <c r="AJ2534" s="344"/>
      <c r="AK2534" s="344"/>
      <c r="AL2534" s="344"/>
      <c r="AM2534" s="344"/>
      <c r="AN2534" s="344"/>
      <c r="AO2534" s="344"/>
      <c r="AP2534" s="344"/>
    </row>
    <row r="2535">
      <c r="A2535" s="343">
        <v>43914.0</v>
      </c>
      <c r="B2535" s="371">
        <f t="shared" si="506"/>
        <v>70</v>
      </c>
      <c r="C2535" s="374">
        <f t="shared" si="502"/>
        <v>10</v>
      </c>
      <c r="D2535" s="122">
        <f t="shared" si="503"/>
        <v>15</v>
      </c>
      <c r="E2535" s="371">
        <f t="shared" si="504"/>
        <v>22</v>
      </c>
      <c r="F2535" s="371">
        <f t="shared" si="505"/>
        <v>117</v>
      </c>
      <c r="G2535" s="344"/>
      <c r="H2535" s="371"/>
      <c r="I2535" s="344"/>
      <c r="J2535" s="371"/>
      <c r="K2535" s="344"/>
      <c r="L2535" s="371"/>
      <c r="M2535" s="344"/>
      <c r="N2535" s="344"/>
      <c r="O2535" s="344"/>
      <c r="P2535" s="344"/>
      <c r="Q2535" s="344"/>
      <c r="R2535" s="344"/>
      <c r="S2535" s="344"/>
      <c r="T2535" s="344"/>
      <c r="U2535" s="344"/>
      <c r="V2535" s="344"/>
      <c r="W2535" s="344"/>
      <c r="X2535" s="344"/>
      <c r="Y2535" s="344"/>
      <c r="Z2535" s="344"/>
      <c r="AA2535" s="344"/>
      <c r="AB2535" s="344"/>
      <c r="AC2535" s="344"/>
      <c r="AD2535" s="344"/>
      <c r="AE2535" s="344"/>
      <c r="AF2535" s="344"/>
      <c r="AG2535" s="344"/>
      <c r="AH2535" s="344"/>
      <c r="AI2535" s="344"/>
      <c r="AJ2535" s="344"/>
      <c r="AK2535" s="344"/>
      <c r="AL2535" s="344"/>
      <c r="AM2535" s="344"/>
      <c r="AN2535" s="344"/>
      <c r="AO2535" s="344"/>
      <c r="AP2535" s="344"/>
    </row>
    <row r="2536">
      <c r="A2536" s="343">
        <v>43915.0</v>
      </c>
      <c r="B2536" s="371">
        <f t="shared" si="506"/>
        <v>39</v>
      </c>
      <c r="C2536" s="374">
        <f t="shared" si="502"/>
        <v>15</v>
      </c>
      <c r="D2536" s="122">
        <f t="shared" si="503"/>
        <v>30</v>
      </c>
      <c r="E2536" s="371">
        <f t="shared" si="504"/>
        <v>36</v>
      </c>
      <c r="F2536" s="371">
        <f t="shared" si="505"/>
        <v>120</v>
      </c>
      <c r="G2536" s="344"/>
      <c r="H2536" s="371"/>
      <c r="I2536" s="344"/>
      <c r="J2536" s="371"/>
      <c r="K2536" s="344"/>
      <c r="L2536" s="371"/>
      <c r="M2536" s="344"/>
      <c r="N2536" s="344"/>
      <c r="O2536" s="344"/>
      <c r="P2536" s="344"/>
      <c r="Q2536" s="344"/>
      <c r="R2536" s="344"/>
      <c r="S2536" s="344"/>
      <c r="T2536" s="344"/>
      <c r="U2536" s="344"/>
      <c r="V2536" s="344"/>
      <c r="W2536" s="344"/>
      <c r="X2536" s="344"/>
      <c r="Y2536" s="344"/>
      <c r="Z2536" s="344"/>
      <c r="AA2536" s="344"/>
      <c r="AB2536" s="344"/>
      <c r="AC2536" s="344"/>
      <c r="AD2536" s="344"/>
      <c r="AE2536" s="344"/>
      <c r="AF2536" s="344"/>
      <c r="AG2536" s="344"/>
      <c r="AH2536" s="344"/>
      <c r="AI2536" s="344"/>
      <c r="AJ2536" s="344"/>
      <c r="AK2536" s="344"/>
      <c r="AL2536" s="344"/>
      <c r="AM2536" s="344"/>
      <c r="AN2536" s="344"/>
      <c r="AO2536" s="344"/>
      <c r="AP2536" s="344"/>
    </row>
    <row r="2537">
      <c r="A2537" s="343">
        <v>43916.0</v>
      </c>
      <c r="B2537" s="371">
        <f t="shared" si="506"/>
        <v>53</v>
      </c>
      <c r="C2537" s="374">
        <f t="shared" si="502"/>
        <v>5</v>
      </c>
      <c r="D2537" s="122">
        <f t="shared" si="503"/>
        <v>10</v>
      </c>
      <c r="E2537" s="371">
        <f t="shared" si="504"/>
        <v>40</v>
      </c>
      <c r="F2537" s="371">
        <f t="shared" si="505"/>
        <v>108</v>
      </c>
      <c r="G2537" s="344"/>
      <c r="H2537" s="371"/>
      <c r="I2537" s="344"/>
      <c r="J2537" s="371"/>
      <c r="K2537" s="344"/>
      <c r="L2537" s="371"/>
      <c r="M2537" s="344"/>
      <c r="N2537" s="344"/>
      <c r="O2537" s="344"/>
      <c r="P2537" s="344"/>
      <c r="Q2537" s="344"/>
      <c r="R2537" s="344"/>
      <c r="S2537" s="344"/>
      <c r="T2537" s="344"/>
      <c r="U2537" s="344"/>
      <c r="V2537" s="344"/>
      <c r="W2537" s="344"/>
      <c r="X2537" s="344"/>
      <c r="Y2537" s="344"/>
      <c r="Z2537" s="344"/>
      <c r="AA2537" s="344"/>
      <c r="AB2537" s="344"/>
      <c r="AC2537" s="344"/>
      <c r="AD2537" s="344"/>
      <c r="AE2537" s="344"/>
      <c r="AF2537" s="344"/>
      <c r="AG2537" s="344"/>
      <c r="AH2537" s="344"/>
      <c r="AI2537" s="344"/>
      <c r="AJ2537" s="344"/>
      <c r="AK2537" s="344"/>
      <c r="AL2537" s="344"/>
      <c r="AM2537" s="344"/>
      <c r="AN2537" s="344"/>
      <c r="AO2537" s="344"/>
      <c r="AP2537" s="344"/>
    </row>
    <row r="2538">
      <c r="A2538" s="343">
        <v>43917.0</v>
      </c>
      <c r="B2538" s="371">
        <f t="shared" si="506"/>
        <v>83</v>
      </c>
      <c r="C2538" s="374">
        <f t="shared" si="502"/>
        <v>37</v>
      </c>
      <c r="D2538" s="122">
        <f t="shared" si="503"/>
        <v>16</v>
      </c>
      <c r="E2538" s="371">
        <f t="shared" si="504"/>
        <v>54</v>
      </c>
      <c r="F2538" s="371">
        <f t="shared" si="505"/>
        <v>190</v>
      </c>
      <c r="G2538" s="344"/>
      <c r="H2538" s="371"/>
      <c r="I2538" s="344"/>
      <c r="J2538" s="371"/>
      <c r="K2538" s="344"/>
      <c r="L2538" s="371"/>
      <c r="M2538" s="344"/>
      <c r="N2538" s="344"/>
      <c r="O2538" s="344"/>
      <c r="P2538" s="344"/>
      <c r="Q2538" s="344"/>
      <c r="R2538" s="344"/>
      <c r="S2538" s="344"/>
      <c r="T2538" s="344"/>
      <c r="U2538" s="344"/>
      <c r="V2538" s="344"/>
      <c r="W2538" s="344"/>
      <c r="X2538" s="344"/>
      <c r="Y2538" s="344"/>
      <c r="Z2538" s="344"/>
      <c r="AA2538" s="344"/>
      <c r="AB2538" s="344"/>
      <c r="AC2538" s="344"/>
      <c r="AD2538" s="344"/>
      <c r="AE2538" s="344"/>
      <c r="AF2538" s="344"/>
      <c r="AG2538" s="344"/>
      <c r="AH2538" s="344"/>
      <c r="AI2538" s="344"/>
      <c r="AJ2538" s="344"/>
      <c r="AK2538" s="344"/>
      <c r="AL2538" s="344"/>
      <c r="AM2538" s="344"/>
      <c r="AN2538" s="344"/>
      <c r="AO2538" s="344"/>
      <c r="AP2538" s="344"/>
    </row>
    <row r="2539">
      <c r="A2539" s="343">
        <v>43918.0</v>
      </c>
      <c r="B2539" s="371">
        <f t="shared" si="506"/>
        <v>38</v>
      </c>
      <c r="C2539" s="374">
        <f t="shared" si="502"/>
        <v>31</v>
      </c>
      <c r="D2539" s="122">
        <f t="shared" si="503"/>
        <v>23</v>
      </c>
      <c r="E2539" s="371">
        <f t="shared" si="504"/>
        <v>48</v>
      </c>
      <c r="F2539" s="371">
        <f t="shared" si="505"/>
        <v>140</v>
      </c>
      <c r="G2539" s="344"/>
      <c r="H2539" s="371"/>
      <c r="I2539" s="344"/>
      <c r="J2539" s="371"/>
      <c r="K2539" s="344"/>
      <c r="L2539" s="371"/>
      <c r="M2539" s="344"/>
      <c r="N2539" s="344"/>
      <c r="O2539" s="344"/>
      <c r="P2539" s="344"/>
      <c r="Q2539" s="344"/>
      <c r="R2539" s="344"/>
      <c r="S2539" s="344"/>
      <c r="T2539" s="344"/>
      <c r="U2539" s="344"/>
      <c r="V2539" s="344"/>
      <c r="W2539" s="344"/>
      <c r="X2539" s="344"/>
      <c r="Y2539" s="344"/>
      <c r="Z2539" s="344"/>
      <c r="AA2539" s="344"/>
      <c r="AB2539" s="344"/>
      <c r="AC2539" s="344"/>
      <c r="AD2539" s="344"/>
      <c r="AE2539" s="344"/>
      <c r="AF2539" s="344"/>
      <c r="AG2539" s="344"/>
      <c r="AH2539" s="344"/>
      <c r="AI2539" s="344"/>
      <c r="AJ2539" s="344"/>
      <c r="AK2539" s="344"/>
      <c r="AL2539" s="344"/>
      <c r="AM2539" s="344"/>
      <c r="AN2539" s="344"/>
      <c r="AO2539" s="344"/>
      <c r="AP2539" s="344"/>
    </row>
    <row r="2540">
      <c r="A2540" s="343">
        <v>43919.0</v>
      </c>
      <c r="B2540" s="371">
        <f t="shared" si="506"/>
        <v>48</v>
      </c>
      <c r="C2540" s="374">
        <f t="shared" si="502"/>
        <v>33</v>
      </c>
      <c r="D2540" s="122">
        <f t="shared" si="503"/>
        <v>21</v>
      </c>
      <c r="E2540" s="371">
        <f t="shared" si="504"/>
        <v>61</v>
      </c>
      <c r="F2540" s="371">
        <f t="shared" si="505"/>
        <v>163</v>
      </c>
      <c r="G2540" s="344"/>
      <c r="H2540" s="371"/>
      <c r="I2540" s="344"/>
      <c r="J2540" s="371"/>
      <c r="K2540" s="344"/>
      <c r="L2540" s="371"/>
      <c r="M2540" s="344"/>
      <c r="N2540" s="344"/>
      <c r="O2540" s="344"/>
      <c r="P2540" s="344"/>
      <c r="Q2540" s="344"/>
      <c r="R2540" s="344"/>
      <c r="S2540" s="344"/>
      <c r="T2540" s="344"/>
      <c r="U2540" s="344"/>
      <c r="V2540" s="344"/>
      <c r="W2540" s="344"/>
      <c r="X2540" s="344"/>
      <c r="Y2540" s="344"/>
      <c r="Z2540" s="344"/>
      <c r="AA2540" s="344"/>
      <c r="AB2540" s="344"/>
      <c r="AC2540" s="344"/>
      <c r="AD2540" s="344"/>
      <c r="AE2540" s="344"/>
      <c r="AF2540" s="344"/>
      <c r="AG2540" s="344"/>
      <c r="AH2540" s="344"/>
      <c r="AI2540" s="344"/>
      <c r="AJ2540" s="344"/>
      <c r="AK2540" s="344"/>
      <c r="AL2540" s="344"/>
      <c r="AM2540" s="344"/>
      <c r="AN2540" s="344"/>
      <c r="AO2540" s="344"/>
      <c r="AP2540" s="344"/>
    </row>
    <row r="2541">
      <c r="A2541" s="343">
        <v>43920.0</v>
      </c>
      <c r="B2541" s="371">
        <f t="shared" si="506"/>
        <v>24</v>
      </c>
      <c r="C2541" s="374">
        <f t="shared" si="502"/>
        <v>47</v>
      </c>
      <c r="D2541" s="122">
        <f t="shared" si="503"/>
        <v>19</v>
      </c>
      <c r="E2541" s="371">
        <f t="shared" si="504"/>
        <v>86</v>
      </c>
      <c r="F2541" s="371">
        <f t="shared" si="505"/>
        <v>176</v>
      </c>
      <c r="G2541" s="344"/>
      <c r="H2541" s="371"/>
      <c r="I2541" s="344"/>
      <c r="J2541" s="371"/>
      <c r="K2541" s="344"/>
      <c r="L2541" s="371"/>
      <c r="M2541" s="344"/>
      <c r="N2541" s="344"/>
      <c r="O2541" s="344"/>
      <c r="P2541" s="344"/>
      <c r="Q2541" s="344"/>
      <c r="R2541" s="344"/>
      <c r="S2541" s="344"/>
      <c r="T2541" s="344"/>
      <c r="U2541" s="344"/>
      <c r="V2541" s="344"/>
      <c r="W2541" s="344"/>
      <c r="X2541" s="344"/>
      <c r="Y2541" s="344"/>
      <c r="Z2541" s="344"/>
      <c r="AA2541" s="344"/>
      <c r="AB2541" s="344"/>
      <c r="AC2541" s="344"/>
      <c r="AD2541" s="344"/>
      <c r="AE2541" s="344"/>
      <c r="AF2541" s="344"/>
      <c r="AG2541" s="344"/>
      <c r="AH2541" s="344"/>
      <c r="AI2541" s="344"/>
      <c r="AJ2541" s="344"/>
      <c r="AK2541" s="344"/>
      <c r="AL2541" s="344"/>
      <c r="AM2541" s="344"/>
      <c r="AN2541" s="344"/>
      <c r="AO2541" s="344"/>
      <c r="AP2541" s="344"/>
    </row>
    <row r="2542">
      <c r="A2542" s="343">
        <v>43921.0</v>
      </c>
      <c r="B2542" s="371">
        <f t="shared" si="506"/>
        <v>41</v>
      </c>
      <c r="C2542" s="374">
        <f t="shared" si="502"/>
        <v>30</v>
      </c>
      <c r="D2542" s="122">
        <f t="shared" si="503"/>
        <v>20</v>
      </c>
      <c r="E2542" s="371">
        <f t="shared" si="504"/>
        <v>53</v>
      </c>
      <c r="F2542" s="371">
        <f t="shared" si="505"/>
        <v>144</v>
      </c>
      <c r="G2542" s="344"/>
      <c r="H2542" s="371"/>
      <c r="I2542" s="344"/>
      <c r="J2542" s="371"/>
      <c r="K2542" s="344"/>
      <c r="L2542" s="371"/>
      <c r="M2542" s="344"/>
      <c r="N2542" s="344"/>
      <c r="O2542" s="344"/>
      <c r="P2542" s="344"/>
      <c r="Q2542" s="344"/>
      <c r="R2542" s="344"/>
      <c r="S2542" s="344"/>
      <c r="T2542" s="344"/>
      <c r="U2542" s="344"/>
      <c r="V2542" s="344"/>
      <c r="W2542" s="344"/>
      <c r="X2542" s="344"/>
      <c r="Y2542" s="344"/>
      <c r="Z2542" s="344"/>
      <c r="AA2542" s="344"/>
      <c r="AB2542" s="344"/>
      <c r="AC2542" s="344"/>
      <c r="AD2542" s="344"/>
      <c r="AE2542" s="344"/>
      <c r="AF2542" s="344"/>
      <c r="AG2542" s="344"/>
      <c r="AH2542" s="344"/>
      <c r="AI2542" s="344"/>
      <c r="AJ2542" s="344"/>
      <c r="AK2542" s="344"/>
      <c r="AL2542" s="344"/>
      <c r="AM2542" s="344"/>
      <c r="AN2542" s="344"/>
      <c r="AO2542" s="344"/>
      <c r="AP2542" s="344"/>
    </row>
    <row r="2543">
      <c r="A2543" s="343">
        <v>43922.0</v>
      </c>
      <c r="B2543" s="371">
        <f t="shared" si="506"/>
        <v>62</v>
      </c>
      <c r="C2543" s="374">
        <f t="shared" si="502"/>
        <v>32</v>
      </c>
      <c r="D2543" s="122">
        <f t="shared" si="503"/>
        <v>27</v>
      </c>
      <c r="E2543" s="371">
        <f t="shared" si="504"/>
        <v>60</v>
      </c>
      <c r="F2543" s="371">
        <f t="shared" si="505"/>
        <v>181</v>
      </c>
      <c r="G2543" s="344"/>
      <c r="H2543" s="371"/>
      <c r="I2543" s="344"/>
      <c r="J2543" s="371"/>
      <c r="K2543" s="344"/>
      <c r="L2543" s="371"/>
      <c r="M2543" s="344"/>
      <c r="N2543" s="344"/>
      <c r="O2543" s="344"/>
      <c r="P2543" s="344"/>
      <c r="Q2543" s="344"/>
      <c r="R2543" s="344"/>
      <c r="S2543" s="344"/>
      <c r="T2543" s="344"/>
      <c r="U2543" s="344"/>
      <c r="V2543" s="344"/>
      <c r="W2543" s="344"/>
      <c r="X2543" s="344"/>
      <c r="Y2543" s="344"/>
      <c r="Z2543" s="344"/>
      <c r="AA2543" s="344"/>
      <c r="AB2543" s="344"/>
      <c r="AC2543" s="344"/>
      <c r="AD2543" s="344"/>
      <c r="AE2543" s="344"/>
      <c r="AF2543" s="344"/>
      <c r="AG2543" s="344"/>
      <c r="AH2543" s="344"/>
      <c r="AI2543" s="344"/>
      <c r="AJ2543" s="344"/>
      <c r="AK2543" s="344"/>
      <c r="AL2543" s="344"/>
      <c r="AM2543" s="344"/>
      <c r="AN2543" s="344"/>
      <c r="AO2543" s="344"/>
      <c r="AP2543" s="344"/>
    </row>
    <row r="2544">
      <c r="A2544" s="343">
        <v>43923.0</v>
      </c>
      <c r="B2544" s="371">
        <f t="shared" si="506"/>
        <v>80</v>
      </c>
      <c r="C2544" s="374">
        <f t="shared" si="502"/>
        <v>23</v>
      </c>
      <c r="D2544" s="122">
        <f t="shared" si="503"/>
        <v>0</v>
      </c>
      <c r="E2544" s="371">
        <f t="shared" si="504"/>
        <v>33</v>
      </c>
      <c r="F2544" s="371">
        <f t="shared" si="505"/>
        <v>136</v>
      </c>
      <c r="G2544" s="344"/>
      <c r="H2544" s="371"/>
      <c r="I2544" s="344"/>
      <c r="J2544" s="371"/>
      <c r="K2544" s="344"/>
      <c r="L2544" s="371"/>
      <c r="M2544" s="344"/>
      <c r="N2544" s="344"/>
      <c r="O2544" s="344"/>
      <c r="P2544" s="344"/>
      <c r="Q2544" s="344"/>
      <c r="R2544" s="344"/>
      <c r="S2544" s="344"/>
      <c r="T2544" s="344"/>
      <c r="U2544" s="344"/>
      <c r="V2544" s="344"/>
      <c r="W2544" s="344"/>
      <c r="X2544" s="344"/>
      <c r="Y2544" s="344"/>
      <c r="Z2544" s="344"/>
      <c r="AA2544" s="344"/>
      <c r="AB2544" s="344"/>
      <c r="AC2544" s="344"/>
      <c r="AD2544" s="344"/>
      <c r="AE2544" s="344"/>
      <c r="AF2544" s="344"/>
      <c r="AG2544" s="344"/>
      <c r="AH2544" s="344"/>
      <c r="AI2544" s="344"/>
      <c r="AJ2544" s="344"/>
      <c r="AK2544" s="344"/>
      <c r="AL2544" s="344"/>
      <c r="AM2544" s="344"/>
      <c r="AN2544" s="344"/>
      <c r="AO2544" s="344"/>
      <c r="AP2544" s="344"/>
    </row>
    <row r="2545">
      <c r="A2545" s="343">
        <v>43924.0</v>
      </c>
      <c r="B2545" s="371">
        <f t="shared" si="506"/>
        <v>74</v>
      </c>
      <c r="C2545" s="374">
        <f t="shared" si="502"/>
        <v>8</v>
      </c>
      <c r="D2545" s="122">
        <f t="shared" si="503"/>
        <v>62</v>
      </c>
      <c r="E2545" s="371">
        <f t="shared" si="504"/>
        <v>60</v>
      </c>
      <c r="F2545" s="371">
        <f t="shared" si="505"/>
        <v>204</v>
      </c>
      <c r="G2545" s="344"/>
      <c r="H2545" s="371"/>
      <c r="I2545" s="344"/>
      <c r="J2545" s="371"/>
      <c r="K2545" s="344"/>
      <c r="L2545" s="371"/>
      <c r="M2545" s="344"/>
      <c r="N2545" s="344"/>
      <c r="O2545" s="344"/>
      <c r="P2545" s="344"/>
      <c r="Q2545" s="344"/>
      <c r="R2545" s="344"/>
      <c r="S2545" s="344"/>
      <c r="T2545" s="344"/>
      <c r="U2545" s="344"/>
      <c r="V2545" s="344"/>
      <c r="W2545" s="344"/>
      <c r="X2545" s="344"/>
      <c r="Y2545" s="344"/>
      <c r="Z2545" s="344"/>
      <c r="AA2545" s="344"/>
      <c r="AB2545" s="344"/>
      <c r="AC2545" s="344"/>
      <c r="AD2545" s="344"/>
      <c r="AE2545" s="344"/>
      <c r="AF2545" s="344"/>
      <c r="AG2545" s="344"/>
      <c r="AH2545" s="344"/>
      <c r="AI2545" s="344"/>
      <c r="AJ2545" s="344"/>
      <c r="AK2545" s="344"/>
      <c r="AL2545" s="344"/>
      <c r="AM2545" s="344"/>
      <c r="AN2545" s="344"/>
      <c r="AO2545" s="344"/>
      <c r="AP2545" s="344"/>
    </row>
    <row r="2546">
      <c r="A2546" s="343">
        <v>43925.0</v>
      </c>
      <c r="B2546" s="371">
        <f t="shared" si="506"/>
        <v>55</v>
      </c>
      <c r="C2546" s="374">
        <f t="shared" si="502"/>
        <v>27</v>
      </c>
      <c r="D2546" s="122">
        <f t="shared" si="503"/>
        <v>12</v>
      </c>
      <c r="E2546" s="371">
        <f t="shared" si="504"/>
        <v>39</v>
      </c>
      <c r="F2546" s="371">
        <f t="shared" si="505"/>
        <v>133</v>
      </c>
      <c r="G2546" s="344"/>
      <c r="H2546" s="371"/>
      <c r="I2546" s="344"/>
      <c r="J2546" s="371"/>
      <c r="K2546" s="344"/>
      <c r="L2546" s="371"/>
      <c r="M2546" s="344"/>
      <c r="N2546" s="344"/>
      <c r="O2546" s="344"/>
      <c r="P2546" s="344"/>
      <c r="Q2546" s="344"/>
      <c r="R2546" s="344"/>
      <c r="S2546" s="344"/>
      <c r="T2546" s="344"/>
      <c r="U2546" s="344"/>
      <c r="V2546" s="344"/>
      <c r="W2546" s="344"/>
      <c r="X2546" s="344"/>
      <c r="Y2546" s="344"/>
      <c r="Z2546" s="344"/>
      <c r="AA2546" s="344"/>
      <c r="AB2546" s="344"/>
      <c r="AC2546" s="344"/>
      <c r="AD2546" s="344"/>
      <c r="AE2546" s="344"/>
      <c r="AF2546" s="344"/>
      <c r="AG2546" s="344"/>
      <c r="AH2546" s="344"/>
      <c r="AI2546" s="344"/>
      <c r="AJ2546" s="344"/>
      <c r="AK2546" s="344"/>
      <c r="AL2546" s="344"/>
      <c r="AM2546" s="344"/>
      <c r="AN2546" s="344"/>
      <c r="AO2546" s="344"/>
      <c r="AP2546" s="344"/>
    </row>
    <row r="2547">
      <c r="A2547" s="343">
        <v>43926.0</v>
      </c>
      <c r="B2547" s="371">
        <f t="shared" si="506"/>
        <v>96</v>
      </c>
      <c r="C2547" s="374">
        <f t="shared" si="502"/>
        <v>9</v>
      </c>
      <c r="D2547" s="122">
        <f t="shared" si="503"/>
        <v>37</v>
      </c>
      <c r="E2547" s="371">
        <f t="shared" si="504"/>
        <v>48</v>
      </c>
      <c r="F2547" s="371">
        <f t="shared" si="505"/>
        <v>190</v>
      </c>
      <c r="G2547" s="344"/>
      <c r="H2547" s="371"/>
      <c r="I2547" s="344"/>
      <c r="J2547" s="371"/>
      <c r="K2547" s="344"/>
      <c r="L2547" s="371"/>
      <c r="M2547" s="344"/>
      <c r="N2547" s="344"/>
      <c r="O2547" s="344"/>
      <c r="P2547" s="344"/>
      <c r="Q2547" s="344"/>
      <c r="R2547" s="344"/>
      <c r="S2547" s="344"/>
      <c r="T2547" s="344"/>
      <c r="U2547" s="344"/>
      <c r="V2547" s="344"/>
      <c r="W2547" s="344"/>
      <c r="X2547" s="344"/>
      <c r="Y2547" s="344"/>
      <c r="Z2547" s="344"/>
      <c r="AA2547" s="344"/>
      <c r="AB2547" s="344"/>
      <c r="AC2547" s="344"/>
      <c r="AD2547" s="344"/>
      <c r="AE2547" s="344"/>
      <c r="AF2547" s="344"/>
      <c r="AG2547" s="344"/>
      <c r="AH2547" s="344"/>
      <c r="AI2547" s="344"/>
      <c r="AJ2547" s="344"/>
      <c r="AK2547" s="344"/>
      <c r="AL2547" s="344"/>
      <c r="AM2547" s="344"/>
      <c r="AN2547" s="344"/>
      <c r="AO2547" s="344"/>
      <c r="AP2547" s="344"/>
    </row>
    <row r="2548">
      <c r="A2548" s="343">
        <v>43927.0</v>
      </c>
      <c r="B2548" s="371">
        <f t="shared" si="506"/>
        <v>101</v>
      </c>
      <c r="C2548" s="374">
        <f t="shared" si="502"/>
        <v>21</v>
      </c>
      <c r="D2548" s="122">
        <f t="shared" si="503"/>
        <v>19</v>
      </c>
      <c r="E2548" s="371">
        <f t="shared" si="504"/>
        <v>98</v>
      </c>
      <c r="F2548" s="371">
        <f t="shared" si="505"/>
        <v>239</v>
      </c>
      <c r="G2548" s="344"/>
      <c r="H2548" s="371"/>
      <c r="I2548" s="344"/>
      <c r="J2548" s="371"/>
      <c r="K2548" s="344"/>
      <c r="L2548" s="371"/>
      <c r="M2548" s="344"/>
      <c r="N2548" s="344"/>
      <c r="O2548" s="344"/>
      <c r="P2548" s="344"/>
      <c r="Q2548" s="344"/>
      <c r="R2548" s="344"/>
      <c r="S2548" s="344"/>
      <c r="T2548" s="344"/>
      <c r="U2548" s="344"/>
      <c r="V2548" s="344"/>
      <c r="W2548" s="344"/>
      <c r="X2548" s="344"/>
      <c r="Y2548" s="344"/>
      <c r="Z2548" s="344"/>
      <c r="AA2548" s="344"/>
      <c r="AB2548" s="344"/>
      <c r="AC2548" s="344"/>
      <c r="AD2548" s="344"/>
      <c r="AE2548" s="344"/>
      <c r="AF2548" s="344"/>
      <c r="AG2548" s="344"/>
      <c r="AH2548" s="344"/>
      <c r="AI2548" s="344"/>
      <c r="AJ2548" s="344"/>
      <c r="AK2548" s="344"/>
      <c r="AL2548" s="344"/>
      <c r="AM2548" s="344"/>
      <c r="AN2548" s="344"/>
      <c r="AO2548" s="344"/>
      <c r="AP2548" s="344"/>
    </row>
    <row r="2549">
      <c r="A2549" s="343">
        <v>43928.0</v>
      </c>
      <c r="B2549" s="371">
        <f t="shared" si="506"/>
        <v>135</v>
      </c>
      <c r="C2549" s="374">
        <f t="shared" si="502"/>
        <v>87</v>
      </c>
      <c r="D2549" s="122">
        <f t="shared" si="503"/>
        <v>7</v>
      </c>
      <c r="E2549" s="371">
        <f t="shared" si="504"/>
        <v>105</v>
      </c>
      <c r="F2549" s="371">
        <f t="shared" si="505"/>
        <v>334</v>
      </c>
      <c r="G2549" s="344"/>
      <c r="H2549" s="371"/>
      <c r="I2549" s="344"/>
      <c r="J2549" s="371"/>
      <c r="K2549" s="344"/>
      <c r="L2549" s="371"/>
      <c r="M2549" s="344"/>
      <c r="N2549" s="344"/>
      <c r="O2549" s="344"/>
      <c r="P2549" s="344"/>
      <c r="Q2549" s="344"/>
      <c r="R2549" s="344"/>
      <c r="S2549" s="344"/>
      <c r="T2549" s="344"/>
      <c r="U2549" s="344"/>
      <c r="V2549" s="344"/>
      <c r="W2549" s="344"/>
      <c r="X2549" s="344"/>
      <c r="Y2549" s="344"/>
      <c r="Z2549" s="344"/>
      <c r="AA2549" s="344"/>
      <c r="AB2549" s="344"/>
      <c r="AC2549" s="344"/>
      <c r="AD2549" s="344"/>
      <c r="AE2549" s="344"/>
      <c r="AF2549" s="344"/>
      <c r="AG2549" s="344"/>
      <c r="AH2549" s="344"/>
      <c r="AI2549" s="344"/>
      <c r="AJ2549" s="344"/>
      <c r="AK2549" s="344"/>
      <c r="AL2549" s="344"/>
      <c r="AM2549" s="344"/>
      <c r="AN2549" s="344"/>
      <c r="AO2549" s="344"/>
      <c r="AP2549" s="344"/>
    </row>
    <row r="2550">
      <c r="A2550" s="343">
        <v>43929.0</v>
      </c>
      <c r="B2550" s="371">
        <f t="shared" si="506"/>
        <v>101</v>
      </c>
      <c r="C2550" s="374">
        <f t="shared" si="502"/>
        <v>40</v>
      </c>
      <c r="D2550" s="122">
        <f t="shared" si="503"/>
        <v>9</v>
      </c>
      <c r="E2550" s="371">
        <f t="shared" si="504"/>
        <v>108</v>
      </c>
      <c r="F2550" s="371">
        <f t="shared" si="505"/>
        <v>258</v>
      </c>
      <c r="G2550" s="344"/>
      <c r="H2550" s="371"/>
      <c r="I2550" s="344"/>
      <c r="J2550" s="371"/>
      <c r="K2550" s="344"/>
      <c r="L2550" s="371"/>
      <c r="M2550" s="344"/>
      <c r="N2550" s="344"/>
      <c r="O2550" s="344"/>
      <c r="P2550" s="344"/>
      <c r="Q2550" s="344"/>
      <c r="R2550" s="344"/>
      <c r="S2550" s="344"/>
      <c r="T2550" s="344"/>
      <c r="U2550" s="344"/>
      <c r="V2550" s="344"/>
      <c r="W2550" s="344"/>
      <c r="X2550" s="344"/>
      <c r="Y2550" s="344"/>
      <c r="Z2550" s="344"/>
      <c r="AA2550" s="344"/>
      <c r="AB2550" s="344"/>
      <c r="AC2550" s="344"/>
      <c r="AD2550" s="344"/>
      <c r="AE2550" s="344"/>
      <c r="AF2550" s="344"/>
      <c r="AG2550" s="344"/>
      <c r="AH2550" s="344"/>
      <c r="AI2550" s="344"/>
      <c r="AJ2550" s="344"/>
      <c r="AK2550" s="344"/>
      <c r="AL2550" s="344"/>
      <c r="AM2550" s="344"/>
      <c r="AN2550" s="344"/>
      <c r="AO2550" s="344"/>
      <c r="AP2550" s="344"/>
    </row>
    <row r="2551">
      <c r="A2551" s="343">
        <v>43930.0</v>
      </c>
      <c r="B2551" s="371">
        <f t="shared" si="506"/>
        <v>236</v>
      </c>
      <c r="C2551" s="374">
        <f t="shared" si="502"/>
        <v>17</v>
      </c>
      <c r="D2551" s="122">
        <f t="shared" si="503"/>
        <v>31</v>
      </c>
      <c r="E2551" s="371">
        <f t="shared" si="504"/>
        <v>70</v>
      </c>
      <c r="F2551" s="371">
        <f t="shared" si="505"/>
        <v>354</v>
      </c>
      <c r="G2551" s="344"/>
      <c r="H2551" s="371"/>
      <c r="I2551" s="344"/>
      <c r="J2551" s="371"/>
      <c r="K2551" s="344"/>
      <c r="L2551" s="371"/>
      <c r="M2551" s="344"/>
      <c r="N2551" s="344"/>
      <c r="O2551" s="344"/>
      <c r="P2551" s="344"/>
      <c r="Q2551" s="344"/>
      <c r="R2551" s="344"/>
      <c r="S2551" s="344"/>
      <c r="T2551" s="344"/>
      <c r="U2551" s="344"/>
      <c r="V2551" s="344"/>
      <c r="W2551" s="344"/>
      <c r="X2551" s="344"/>
      <c r="Y2551" s="344"/>
      <c r="Z2551" s="344"/>
      <c r="AA2551" s="344"/>
      <c r="AB2551" s="344"/>
      <c r="AC2551" s="344"/>
      <c r="AD2551" s="344"/>
      <c r="AE2551" s="344"/>
      <c r="AF2551" s="344"/>
      <c r="AG2551" s="344"/>
      <c r="AH2551" s="344"/>
      <c r="AI2551" s="344"/>
      <c r="AJ2551" s="344"/>
      <c r="AK2551" s="344"/>
      <c r="AL2551" s="344"/>
      <c r="AM2551" s="344"/>
      <c r="AN2551" s="344"/>
      <c r="AO2551" s="344"/>
      <c r="AP2551" s="344"/>
    </row>
    <row r="2552">
      <c r="A2552" s="343">
        <v>43931.0</v>
      </c>
      <c r="B2552" s="371">
        <f t="shared" si="506"/>
        <v>47</v>
      </c>
      <c r="C2552" s="374">
        <f t="shared" si="502"/>
        <v>37</v>
      </c>
      <c r="D2552" s="122">
        <f t="shared" si="503"/>
        <v>33</v>
      </c>
      <c r="E2552" s="371">
        <f t="shared" si="504"/>
        <v>139</v>
      </c>
      <c r="F2552" s="371">
        <f t="shared" si="505"/>
        <v>256</v>
      </c>
      <c r="G2552" s="344"/>
      <c r="H2552" s="371"/>
      <c r="I2552" s="344"/>
      <c r="J2552" s="371"/>
      <c r="K2552" s="344"/>
      <c r="L2552" s="371"/>
      <c r="M2552" s="344"/>
      <c r="N2552" s="344"/>
      <c r="O2552" s="344"/>
      <c r="P2552" s="344"/>
      <c r="Q2552" s="344"/>
      <c r="R2552" s="344"/>
      <c r="S2552" s="344"/>
      <c r="T2552" s="344"/>
      <c r="U2552" s="344"/>
      <c r="V2552" s="344"/>
      <c r="W2552" s="344"/>
      <c r="X2552" s="344"/>
      <c r="Y2552" s="344"/>
      <c r="Z2552" s="344"/>
      <c r="AA2552" s="344"/>
      <c r="AB2552" s="344"/>
      <c r="AC2552" s="344"/>
      <c r="AD2552" s="344"/>
      <c r="AE2552" s="344"/>
      <c r="AF2552" s="344"/>
      <c r="AG2552" s="344"/>
      <c r="AH2552" s="344"/>
      <c r="AI2552" s="344"/>
      <c r="AJ2552" s="344"/>
      <c r="AK2552" s="344"/>
      <c r="AL2552" s="344"/>
      <c r="AM2552" s="344"/>
      <c r="AN2552" s="344"/>
      <c r="AO2552" s="344"/>
      <c r="AP2552" s="344"/>
    </row>
    <row r="2553">
      <c r="A2553" s="343">
        <v>43932.0</v>
      </c>
      <c r="B2553" s="371">
        <f t="shared" si="506"/>
        <v>196</v>
      </c>
      <c r="C2553" s="374">
        <f t="shared" si="502"/>
        <v>68</v>
      </c>
      <c r="D2553" s="122">
        <f t="shared" si="503"/>
        <v>11</v>
      </c>
      <c r="E2553" s="371">
        <f t="shared" si="504"/>
        <v>123</v>
      </c>
      <c r="F2553" s="371">
        <f t="shared" si="505"/>
        <v>398</v>
      </c>
      <c r="G2553" s="344"/>
      <c r="H2553" s="371"/>
      <c r="I2553" s="344"/>
      <c r="J2553" s="371"/>
      <c r="K2553" s="344"/>
      <c r="L2553" s="371"/>
      <c r="M2553" s="344"/>
      <c r="N2553" s="344"/>
      <c r="O2553" s="344"/>
      <c r="P2553" s="344"/>
      <c r="Q2553" s="344"/>
      <c r="R2553" s="344"/>
      <c r="S2553" s="344"/>
      <c r="T2553" s="344"/>
      <c r="U2553" s="344"/>
      <c r="V2553" s="344"/>
      <c r="W2553" s="344"/>
      <c r="X2553" s="344"/>
      <c r="Y2553" s="344"/>
      <c r="Z2553" s="344"/>
      <c r="AA2553" s="344"/>
      <c r="AB2553" s="344"/>
      <c r="AC2553" s="344"/>
      <c r="AD2553" s="344"/>
      <c r="AE2553" s="344"/>
      <c r="AF2553" s="344"/>
      <c r="AG2553" s="344"/>
      <c r="AH2553" s="344"/>
      <c r="AI2553" s="344"/>
      <c r="AJ2553" s="344"/>
      <c r="AK2553" s="344"/>
      <c r="AL2553" s="344"/>
      <c r="AM2553" s="344"/>
      <c r="AN2553" s="344"/>
      <c r="AO2553" s="344"/>
      <c r="AP2553" s="344"/>
    </row>
    <row r="2554">
      <c r="A2554" s="343">
        <v>43933.0</v>
      </c>
      <c r="B2554" s="371">
        <f t="shared" si="506"/>
        <v>96</v>
      </c>
      <c r="C2554" s="374">
        <f t="shared" si="502"/>
        <v>31</v>
      </c>
      <c r="D2554" s="122">
        <f t="shared" si="503"/>
        <v>175</v>
      </c>
      <c r="E2554" s="371">
        <f t="shared" si="504"/>
        <v>128</v>
      </c>
      <c r="F2554" s="371">
        <f t="shared" si="505"/>
        <v>430</v>
      </c>
      <c r="G2554" s="344"/>
      <c r="H2554" s="371"/>
      <c r="I2554" s="344"/>
      <c r="J2554" s="371"/>
      <c r="K2554" s="344"/>
      <c r="L2554" s="371"/>
      <c r="M2554" s="344"/>
      <c r="N2554" s="344"/>
      <c r="O2554" s="344"/>
      <c r="P2554" s="344"/>
      <c r="Q2554" s="344"/>
      <c r="R2554" s="344"/>
      <c r="S2554" s="344"/>
      <c r="T2554" s="344"/>
      <c r="U2554" s="344"/>
      <c r="V2554" s="344"/>
      <c r="W2554" s="344"/>
      <c r="X2554" s="344"/>
      <c r="Y2554" s="344"/>
      <c r="Z2554" s="344"/>
      <c r="AA2554" s="344"/>
      <c r="AB2554" s="344"/>
      <c r="AC2554" s="344"/>
      <c r="AD2554" s="344"/>
      <c r="AE2554" s="344"/>
      <c r="AF2554" s="344"/>
      <c r="AG2554" s="344"/>
      <c r="AH2554" s="344"/>
      <c r="AI2554" s="344"/>
      <c r="AJ2554" s="344"/>
      <c r="AK2554" s="344"/>
      <c r="AL2554" s="344"/>
      <c r="AM2554" s="344"/>
      <c r="AN2554" s="344"/>
      <c r="AO2554" s="344"/>
      <c r="AP2554" s="344"/>
    </row>
    <row r="2555">
      <c r="A2555" s="343">
        <v>43934.0</v>
      </c>
      <c r="B2555" s="371">
        <f t="shared" si="506"/>
        <v>160</v>
      </c>
      <c r="C2555" s="374">
        <f t="shared" si="502"/>
        <v>64</v>
      </c>
      <c r="D2555" s="122">
        <f t="shared" si="503"/>
        <v>73</v>
      </c>
      <c r="E2555" s="371">
        <f t="shared" si="504"/>
        <v>83</v>
      </c>
      <c r="F2555" s="371">
        <f t="shared" si="505"/>
        <v>380</v>
      </c>
      <c r="G2555" s="344"/>
      <c r="H2555" s="371"/>
      <c r="I2555" s="344"/>
      <c r="J2555" s="371"/>
      <c r="K2555" s="344"/>
      <c r="L2555" s="371"/>
      <c r="M2555" s="344"/>
      <c r="N2555" s="344"/>
      <c r="O2555" s="344"/>
      <c r="P2555" s="344"/>
      <c r="Q2555" s="344"/>
      <c r="R2555" s="344"/>
      <c r="S2555" s="344"/>
      <c r="T2555" s="344"/>
      <c r="U2555" s="344"/>
      <c r="V2555" s="344"/>
      <c r="W2555" s="344"/>
      <c r="X2555" s="344"/>
      <c r="Y2555" s="344"/>
      <c r="Z2555" s="344"/>
      <c r="AA2555" s="344"/>
      <c r="AB2555" s="344"/>
      <c r="AC2555" s="344"/>
      <c r="AD2555" s="344"/>
      <c r="AE2555" s="344"/>
      <c r="AF2555" s="344"/>
      <c r="AG2555" s="344"/>
      <c r="AH2555" s="344"/>
      <c r="AI2555" s="344"/>
      <c r="AJ2555" s="344"/>
      <c r="AK2555" s="344"/>
      <c r="AL2555" s="344"/>
      <c r="AM2555" s="344"/>
      <c r="AN2555" s="344"/>
      <c r="AO2555" s="344"/>
      <c r="AP2555" s="344"/>
    </row>
    <row r="2556">
      <c r="A2556" s="343">
        <v>43935.0</v>
      </c>
      <c r="B2556" s="371">
        <f t="shared" si="506"/>
        <v>130</v>
      </c>
      <c r="C2556" s="374">
        <f t="shared" si="502"/>
        <v>4</v>
      </c>
      <c r="D2556" s="122">
        <f t="shared" si="503"/>
        <v>115</v>
      </c>
      <c r="E2556" s="371">
        <f t="shared" si="504"/>
        <v>37</v>
      </c>
      <c r="F2556" s="371">
        <f t="shared" si="505"/>
        <v>286</v>
      </c>
      <c r="G2556" s="344"/>
      <c r="H2556" s="371"/>
      <c r="I2556" s="344"/>
      <c r="J2556" s="371"/>
      <c r="K2556" s="344"/>
      <c r="L2556" s="371"/>
      <c r="M2556" s="344"/>
      <c r="N2556" s="344"/>
      <c r="O2556" s="344"/>
      <c r="P2556" s="344"/>
      <c r="Q2556" s="344"/>
      <c r="R2556" s="344"/>
      <c r="S2556" s="344"/>
      <c r="T2556" s="344"/>
      <c r="U2556" s="344"/>
      <c r="V2556" s="344"/>
      <c r="W2556" s="344"/>
      <c r="X2556" s="344"/>
      <c r="Y2556" s="344"/>
      <c r="Z2556" s="344"/>
      <c r="AA2556" s="344"/>
      <c r="AB2556" s="344"/>
      <c r="AC2556" s="344"/>
      <c r="AD2556" s="344"/>
      <c r="AE2556" s="344"/>
      <c r="AF2556" s="344"/>
      <c r="AG2556" s="344"/>
      <c r="AH2556" s="344"/>
      <c r="AI2556" s="344"/>
      <c r="AJ2556" s="344"/>
      <c r="AK2556" s="344"/>
      <c r="AL2556" s="344"/>
      <c r="AM2556" s="344"/>
      <c r="AN2556" s="344"/>
      <c r="AO2556" s="344"/>
      <c r="AP2556" s="344"/>
    </row>
    <row r="2557">
      <c r="A2557" s="343">
        <v>43936.0</v>
      </c>
      <c r="B2557" s="371">
        <f t="shared" si="506"/>
        <v>139</v>
      </c>
      <c r="C2557" s="374">
        <f t="shared" si="502"/>
        <v>29</v>
      </c>
      <c r="D2557" s="122">
        <f t="shared" si="503"/>
        <v>38</v>
      </c>
      <c r="E2557" s="371">
        <f t="shared" si="504"/>
        <v>120</v>
      </c>
      <c r="F2557" s="371">
        <f t="shared" si="505"/>
        <v>326</v>
      </c>
      <c r="G2557" s="344"/>
      <c r="H2557" s="371"/>
      <c r="I2557" s="344"/>
      <c r="J2557" s="371"/>
      <c r="K2557" s="344"/>
      <c r="L2557" s="371"/>
      <c r="M2557" s="344"/>
      <c r="N2557" s="344"/>
      <c r="O2557" s="344"/>
      <c r="P2557" s="344"/>
      <c r="Q2557" s="344"/>
      <c r="R2557" s="344"/>
      <c r="S2557" s="344"/>
      <c r="T2557" s="344"/>
      <c r="U2557" s="344"/>
      <c r="V2557" s="344"/>
      <c r="W2557" s="344"/>
      <c r="X2557" s="344"/>
      <c r="Y2557" s="344"/>
      <c r="Z2557" s="344"/>
      <c r="AA2557" s="344"/>
      <c r="AB2557" s="344"/>
      <c r="AC2557" s="344"/>
      <c r="AD2557" s="344"/>
      <c r="AE2557" s="344"/>
      <c r="AF2557" s="344"/>
      <c r="AG2557" s="344"/>
      <c r="AH2557" s="344"/>
      <c r="AI2557" s="344"/>
      <c r="AJ2557" s="344"/>
      <c r="AK2557" s="344"/>
      <c r="AL2557" s="344"/>
      <c r="AM2557" s="344"/>
      <c r="AN2557" s="344"/>
      <c r="AO2557" s="344"/>
      <c r="AP2557" s="344"/>
    </row>
    <row r="2558">
      <c r="A2558" s="343">
        <v>43937.0</v>
      </c>
      <c r="B2558" s="371">
        <f t="shared" si="506"/>
        <v>196</v>
      </c>
      <c r="C2558" s="374">
        <f t="shared" si="502"/>
        <v>27</v>
      </c>
      <c r="D2558" s="122">
        <f t="shared" si="503"/>
        <v>23</v>
      </c>
      <c r="E2558" s="371">
        <f t="shared" si="504"/>
        <v>161</v>
      </c>
      <c r="F2558" s="371">
        <f t="shared" si="505"/>
        <v>407</v>
      </c>
      <c r="G2558" s="344"/>
      <c r="H2558" s="371"/>
      <c r="I2558" s="344"/>
      <c r="J2558" s="371"/>
      <c r="K2558" s="344"/>
      <c r="L2558" s="371"/>
      <c r="M2558" s="344"/>
      <c r="N2558" s="344"/>
      <c r="O2558" s="344"/>
      <c r="P2558" s="344"/>
      <c r="Q2558" s="344"/>
      <c r="R2558" s="344"/>
      <c r="S2558" s="344"/>
      <c r="T2558" s="344"/>
      <c r="U2558" s="344"/>
      <c r="V2558" s="344"/>
      <c r="W2558" s="344"/>
      <c r="X2558" s="344"/>
      <c r="Y2558" s="344"/>
      <c r="Z2558" s="344"/>
      <c r="AA2558" s="344"/>
      <c r="AB2558" s="344"/>
      <c r="AC2558" s="344"/>
      <c r="AD2558" s="344"/>
      <c r="AE2558" s="344"/>
      <c r="AF2558" s="344"/>
      <c r="AG2558" s="344"/>
      <c r="AH2558" s="344"/>
      <c r="AI2558" s="344"/>
      <c r="AJ2558" s="344"/>
      <c r="AK2558" s="344"/>
      <c r="AL2558" s="344"/>
      <c r="AM2558" s="344"/>
      <c r="AN2558" s="344"/>
      <c r="AO2558" s="344"/>
      <c r="AP2558" s="344"/>
    </row>
    <row r="2559">
      <c r="A2559" s="343">
        <v>43938.0</v>
      </c>
      <c r="B2559" s="371">
        <f t="shared" si="506"/>
        <v>154</v>
      </c>
      <c r="C2559" s="374">
        <f t="shared" si="502"/>
        <v>69</v>
      </c>
      <c r="D2559" s="122">
        <f t="shared" si="503"/>
        <v>14</v>
      </c>
      <c r="E2559" s="371">
        <f t="shared" si="504"/>
        <v>239</v>
      </c>
      <c r="F2559" s="371">
        <f t="shared" si="505"/>
        <v>476</v>
      </c>
      <c r="G2559" s="344"/>
      <c r="H2559" s="371"/>
      <c r="I2559" s="344"/>
      <c r="J2559" s="371"/>
      <c r="K2559" s="344"/>
      <c r="L2559" s="371"/>
      <c r="M2559" s="344"/>
      <c r="N2559" s="344"/>
      <c r="O2559" s="344"/>
      <c r="P2559" s="344"/>
      <c r="Q2559" s="344"/>
      <c r="R2559" s="344"/>
      <c r="S2559" s="344"/>
      <c r="T2559" s="344"/>
      <c r="U2559" s="344"/>
      <c r="V2559" s="344"/>
      <c r="W2559" s="344"/>
      <c r="X2559" s="344"/>
      <c r="Y2559" s="344"/>
      <c r="Z2559" s="344"/>
      <c r="AA2559" s="344"/>
      <c r="AB2559" s="344"/>
      <c r="AC2559" s="344"/>
      <c r="AD2559" s="344"/>
      <c r="AE2559" s="344"/>
      <c r="AF2559" s="344"/>
      <c r="AG2559" s="344"/>
      <c r="AH2559" s="344"/>
      <c r="AI2559" s="344"/>
      <c r="AJ2559" s="344"/>
      <c r="AK2559" s="344"/>
      <c r="AL2559" s="344"/>
      <c r="AM2559" s="344"/>
      <c r="AN2559" s="344"/>
      <c r="AO2559" s="344"/>
      <c r="AP2559" s="344"/>
    </row>
    <row r="2560">
      <c r="A2560" s="343">
        <v>43939.0</v>
      </c>
      <c r="B2560" s="371">
        <f t="shared" si="506"/>
        <v>109</v>
      </c>
      <c r="C2560" s="374">
        <f t="shared" si="502"/>
        <v>19</v>
      </c>
      <c r="D2560" s="122">
        <f t="shared" si="503"/>
        <v>61</v>
      </c>
      <c r="E2560" s="371">
        <f t="shared" si="504"/>
        <v>155</v>
      </c>
      <c r="F2560" s="371">
        <f t="shared" si="505"/>
        <v>344</v>
      </c>
      <c r="G2560" s="344"/>
      <c r="H2560" s="371"/>
      <c r="I2560" s="344"/>
      <c r="J2560" s="371"/>
      <c r="K2560" s="344"/>
      <c r="L2560" s="371"/>
      <c r="M2560" s="344"/>
      <c r="N2560" s="344"/>
      <c r="O2560" s="344"/>
      <c r="P2560" s="344"/>
      <c r="Q2560" s="344"/>
      <c r="R2560" s="344"/>
      <c r="S2560" s="344"/>
      <c r="T2560" s="344"/>
      <c r="U2560" s="344"/>
      <c r="V2560" s="344"/>
      <c r="W2560" s="344"/>
      <c r="X2560" s="344"/>
      <c r="Y2560" s="344"/>
      <c r="Z2560" s="344"/>
      <c r="AA2560" s="344"/>
      <c r="AB2560" s="344"/>
      <c r="AC2560" s="344"/>
      <c r="AD2560" s="344"/>
      <c r="AE2560" s="344"/>
      <c r="AF2560" s="344"/>
      <c r="AG2560" s="344"/>
      <c r="AH2560" s="344"/>
      <c r="AI2560" s="344"/>
      <c r="AJ2560" s="344"/>
      <c r="AK2560" s="344"/>
      <c r="AL2560" s="344"/>
      <c r="AM2560" s="344"/>
      <c r="AN2560" s="344"/>
      <c r="AO2560" s="344"/>
      <c r="AP2560" s="344"/>
    </row>
    <row r="2561">
      <c r="A2561" s="343">
        <v>43940.0</v>
      </c>
      <c r="B2561" s="371">
        <f t="shared" si="506"/>
        <v>108</v>
      </c>
      <c r="C2561" s="374">
        <f t="shared" si="502"/>
        <v>58</v>
      </c>
      <c r="D2561" s="122">
        <f t="shared" si="503"/>
        <v>55</v>
      </c>
      <c r="E2561" s="371">
        <f t="shared" si="504"/>
        <v>164</v>
      </c>
      <c r="F2561" s="371">
        <f t="shared" si="505"/>
        <v>385</v>
      </c>
      <c r="G2561" s="344"/>
      <c r="H2561" s="371"/>
      <c r="I2561" s="344"/>
      <c r="J2561" s="371"/>
      <c r="K2561" s="344"/>
      <c r="L2561" s="371"/>
      <c r="M2561" s="344"/>
      <c r="N2561" s="344"/>
      <c r="O2561" s="344"/>
      <c r="P2561" s="344"/>
      <c r="Q2561" s="344"/>
      <c r="R2561" s="344"/>
      <c r="S2561" s="344"/>
      <c r="T2561" s="344"/>
      <c r="U2561" s="344"/>
      <c r="V2561" s="344"/>
      <c r="W2561" s="344"/>
      <c r="X2561" s="344"/>
      <c r="Y2561" s="344"/>
      <c r="Z2561" s="344"/>
      <c r="AA2561" s="344"/>
      <c r="AB2561" s="344"/>
      <c r="AC2561" s="344"/>
      <c r="AD2561" s="344"/>
      <c r="AE2561" s="344"/>
      <c r="AF2561" s="344"/>
      <c r="AG2561" s="344"/>
      <c r="AH2561" s="344"/>
      <c r="AI2561" s="344"/>
      <c r="AJ2561" s="344"/>
      <c r="AK2561" s="344"/>
      <c r="AL2561" s="344"/>
      <c r="AM2561" s="344"/>
      <c r="AN2561" s="344"/>
      <c r="AO2561" s="344"/>
      <c r="AP2561" s="344"/>
    </row>
    <row r="2562">
      <c r="A2562" s="343">
        <v>43941.0</v>
      </c>
      <c r="B2562" s="371">
        <f t="shared" si="506"/>
        <v>79</v>
      </c>
      <c r="C2562" s="374">
        <f t="shared" si="502"/>
        <v>54</v>
      </c>
      <c r="D2562" s="122">
        <f t="shared" si="503"/>
        <v>5</v>
      </c>
      <c r="E2562" s="371">
        <f t="shared" si="504"/>
        <v>101</v>
      </c>
      <c r="F2562" s="371">
        <f t="shared" si="505"/>
        <v>239</v>
      </c>
      <c r="G2562" s="344"/>
      <c r="H2562" s="371"/>
      <c r="I2562" s="344"/>
      <c r="J2562" s="371"/>
      <c r="K2562" s="344"/>
      <c r="L2562" s="371"/>
      <c r="M2562" s="344"/>
      <c r="N2562" s="344"/>
      <c r="O2562" s="344"/>
      <c r="P2562" s="344"/>
      <c r="Q2562" s="344"/>
      <c r="R2562" s="344"/>
      <c r="S2562" s="344"/>
      <c r="T2562" s="344"/>
      <c r="U2562" s="344"/>
      <c r="V2562" s="344"/>
      <c r="W2562" s="344"/>
      <c r="X2562" s="344"/>
      <c r="Y2562" s="344"/>
      <c r="Z2562" s="344"/>
      <c r="AA2562" s="344"/>
      <c r="AB2562" s="344"/>
      <c r="AC2562" s="344"/>
      <c r="AD2562" s="344"/>
      <c r="AE2562" s="344"/>
      <c r="AF2562" s="344"/>
      <c r="AG2562" s="344"/>
      <c r="AH2562" s="344"/>
      <c r="AI2562" s="344"/>
      <c r="AJ2562" s="344"/>
      <c r="AK2562" s="344"/>
      <c r="AL2562" s="344"/>
      <c r="AM2562" s="344"/>
      <c r="AN2562" s="344"/>
      <c r="AO2562" s="344"/>
      <c r="AP2562" s="344"/>
    </row>
    <row r="2563">
      <c r="A2563" s="343">
        <v>43942.0</v>
      </c>
      <c r="B2563" s="371">
        <f t="shared" si="506"/>
        <v>163</v>
      </c>
      <c r="C2563" s="374">
        <f t="shared" si="502"/>
        <v>9</v>
      </c>
      <c r="D2563" s="122">
        <f t="shared" si="503"/>
        <v>114</v>
      </c>
      <c r="E2563" s="371">
        <f t="shared" si="504"/>
        <v>98</v>
      </c>
      <c r="F2563" s="371">
        <f t="shared" si="505"/>
        <v>384</v>
      </c>
      <c r="G2563" s="344"/>
      <c r="H2563" s="371"/>
      <c r="I2563" s="344"/>
      <c r="J2563" s="371"/>
      <c r="K2563" s="344"/>
      <c r="L2563" s="371"/>
      <c r="M2563" s="344"/>
      <c r="N2563" s="344"/>
      <c r="O2563" s="344"/>
      <c r="P2563" s="344"/>
      <c r="Q2563" s="344"/>
      <c r="R2563" s="344"/>
      <c r="S2563" s="344"/>
      <c r="T2563" s="344"/>
      <c r="U2563" s="344"/>
      <c r="V2563" s="344"/>
      <c r="W2563" s="344"/>
      <c r="X2563" s="344"/>
      <c r="Y2563" s="344"/>
      <c r="Z2563" s="344"/>
      <c r="AA2563" s="344"/>
      <c r="AB2563" s="344"/>
      <c r="AC2563" s="344"/>
      <c r="AD2563" s="344"/>
      <c r="AE2563" s="344"/>
      <c r="AF2563" s="344"/>
      <c r="AG2563" s="344"/>
      <c r="AH2563" s="344"/>
      <c r="AI2563" s="344"/>
      <c r="AJ2563" s="344"/>
      <c r="AK2563" s="344"/>
      <c r="AL2563" s="344"/>
      <c r="AM2563" s="344"/>
      <c r="AN2563" s="344"/>
      <c r="AO2563" s="344"/>
      <c r="AP2563" s="344"/>
    </row>
    <row r="2564">
      <c r="A2564" s="343">
        <v>43943.0</v>
      </c>
      <c r="B2564" s="371">
        <f t="shared" si="506"/>
        <v>119</v>
      </c>
      <c r="C2564" s="374">
        <f t="shared" si="502"/>
        <v>6</v>
      </c>
      <c r="D2564" s="122">
        <f t="shared" si="503"/>
        <v>68</v>
      </c>
      <c r="E2564" s="371">
        <f t="shared" si="504"/>
        <v>96</v>
      </c>
      <c r="F2564" s="371">
        <f t="shared" si="505"/>
        <v>289</v>
      </c>
      <c r="G2564" s="344"/>
      <c r="H2564" s="371"/>
      <c r="I2564" s="344"/>
      <c r="J2564" s="371"/>
      <c r="K2564" s="344"/>
      <c r="L2564" s="371"/>
      <c r="M2564" s="344"/>
      <c r="N2564" s="344"/>
      <c r="O2564" s="344"/>
      <c r="P2564" s="344"/>
      <c r="Q2564" s="344"/>
      <c r="R2564" s="344"/>
      <c r="S2564" s="344"/>
      <c r="T2564" s="344"/>
      <c r="U2564" s="344"/>
      <c r="V2564" s="344"/>
      <c r="W2564" s="344"/>
      <c r="X2564" s="344"/>
      <c r="Y2564" s="344"/>
      <c r="Z2564" s="344"/>
      <c r="AA2564" s="344"/>
      <c r="AB2564" s="344"/>
      <c r="AC2564" s="344"/>
      <c r="AD2564" s="344"/>
      <c r="AE2564" s="344"/>
      <c r="AF2564" s="344"/>
      <c r="AG2564" s="344"/>
      <c r="AH2564" s="344"/>
      <c r="AI2564" s="344"/>
      <c r="AJ2564" s="344"/>
      <c r="AK2564" s="344"/>
      <c r="AL2564" s="344"/>
      <c r="AM2564" s="344"/>
      <c r="AN2564" s="344"/>
      <c r="AO2564" s="344"/>
      <c r="AP2564" s="344"/>
    </row>
    <row r="2565">
      <c r="A2565" s="343">
        <v>43944.0</v>
      </c>
      <c r="B2565" s="371">
        <f t="shared" si="506"/>
        <v>133</v>
      </c>
      <c r="C2565" s="374">
        <f t="shared" si="502"/>
        <v>22</v>
      </c>
      <c r="D2565" s="122">
        <f t="shared" si="503"/>
        <v>86</v>
      </c>
      <c r="E2565" s="371">
        <f t="shared" si="504"/>
        <v>138</v>
      </c>
      <c r="F2565" s="371">
        <f t="shared" si="505"/>
        <v>379</v>
      </c>
      <c r="G2565" s="344"/>
      <c r="H2565" s="371"/>
      <c r="I2565" s="344"/>
      <c r="J2565" s="371"/>
      <c r="K2565" s="344"/>
      <c r="L2565" s="371"/>
      <c r="M2565" s="344"/>
      <c r="N2565" s="344"/>
      <c r="O2565" s="344"/>
      <c r="P2565" s="344"/>
      <c r="Q2565" s="344"/>
      <c r="R2565" s="344"/>
      <c r="S2565" s="344"/>
      <c r="T2565" s="344"/>
      <c r="U2565" s="344"/>
      <c r="V2565" s="344"/>
      <c r="W2565" s="344"/>
      <c r="X2565" s="344"/>
      <c r="Y2565" s="344"/>
      <c r="Z2565" s="344"/>
      <c r="AA2565" s="344"/>
      <c r="AB2565" s="344"/>
      <c r="AC2565" s="344"/>
      <c r="AD2565" s="344"/>
      <c r="AE2565" s="344"/>
      <c r="AF2565" s="344"/>
      <c r="AG2565" s="344"/>
      <c r="AH2565" s="344"/>
      <c r="AI2565" s="344"/>
      <c r="AJ2565" s="344"/>
      <c r="AK2565" s="344"/>
      <c r="AL2565" s="344"/>
      <c r="AM2565" s="344"/>
      <c r="AN2565" s="344"/>
      <c r="AO2565" s="344"/>
      <c r="AP2565" s="344"/>
    </row>
    <row r="2566">
      <c r="A2566" s="343">
        <v>43945.0</v>
      </c>
      <c r="B2566" s="371">
        <f t="shared" si="506"/>
        <v>85</v>
      </c>
      <c r="C2566" s="374">
        <f t="shared" si="502"/>
        <v>97</v>
      </c>
      <c r="D2566" s="122">
        <f t="shared" si="503"/>
        <v>64</v>
      </c>
      <c r="E2566" s="371">
        <f t="shared" si="504"/>
        <v>287</v>
      </c>
      <c r="F2566" s="371">
        <f t="shared" si="505"/>
        <v>533</v>
      </c>
      <c r="G2566" s="344"/>
      <c r="H2566" s="371"/>
      <c r="I2566" s="344"/>
      <c r="J2566" s="371"/>
      <c r="K2566" s="344"/>
      <c r="L2566" s="371"/>
      <c r="M2566" s="344"/>
      <c r="N2566" s="344"/>
      <c r="O2566" s="344"/>
      <c r="P2566" s="344"/>
      <c r="Q2566" s="344"/>
      <c r="R2566" s="344"/>
      <c r="S2566" s="344"/>
      <c r="T2566" s="344"/>
      <c r="U2566" s="344"/>
      <c r="V2566" s="344"/>
      <c r="W2566" s="344"/>
      <c r="X2566" s="344"/>
      <c r="Y2566" s="344"/>
      <c r="Z2566" s="344"/>
      <c r="AA2566" s="344"/>
      <c r="AB2566" s="344"/>
      <c r="AC2566" s="344"/>
      <c r="AD2566" s="344"/>
      <c r="AE2566" s="344"/>
      <c r="AF2566" s="344"/>
      <c r="AG2566" s="344"/>
      <c r="AH2566" s="344"/>
      <c r="AI2566" s="344"/>
      <c r="AJ2566" s="344"/>
      <c r="AK2566" s="344"/>
      <c r="AL2566" s="344"/>
      <c r="AM2566" s="344"/>
      <c r="AN2566" s="344"/>
      <c r="AO2566" s="344"/>
      <c r="AP2566" s="344"/>
    </row>
    <row r="2567">
      <c r="A2567" s="343">
        <v>43946.0</v>
      </c>
      <c r="B2567" s="371">
        <f t="shared" si="506"/>
        <v>85</v>
      </c>
      <c r="C2567" s="374">
        <f t="shared" si="502"/>
        <v>56</v>
      </c>
      <c r="D2567" s="122">
        <f t="shared" si="503"/>
        <v>128</v>
      </c>
      <c r="E2567" s="371">
        <f t="shared" si="504"/>
        <v>183</v>
      </c>
      <c r="F2567" s="371">
        <f t="shared" si="505"/>
        <v>452</v>
      </c>
      <c r="G2567" s="344"/>
      <c r="H2567" s="371"/>
      <c r="I2567" s="344"/>
      <c r="J2567" s="371"/>
      <c r="K2567" s="344"/>
      <c r="L2567" s="371"/>
      <c r="M2567" s="344"/>
      <c r="N2567" s="344"/>
      <c r="O2567" s="344"/>
      <c r="P2567" s="344"/>
      <c r="Q2567" s="344"/>
      <c r="R2567" s="344"/>
      <c r="S2567" s="344"/>
      <c r="T2567" s="344"/>
      <c r="U2567" s="344"/>
      <c r="V2567" s="344"/>
      <c r="W2567" s="344"/>
      <c r="X2567" s="344"/>
      <c r="Y2567" s="344"/>
      <c r="Z2567" s="344"/>
      <c r="AA2567" s="344"/>
      <c r="AB2567" s="344"/>
      <c r="AC2567" s="344"/>
      <c r="AD2567" s="344"/>
      <c r="AE2567" s="344"/>
      <c r="AF2567" s="344"/>
      <c r="AG2567" s="344"/>
      <c r="AH2567" s="344"/>
      <c r="AI2567" s="344"/>
      <c r="AJ2567" s="344"/>
      <c r="AK2567" s="344"/>
      <c r="AL2567" s="344"/>
      <c r="AM2567" s="344"/>
      <c r="AN2567" s="344"/>
      <c r="AO2567" s="344"/>
      <c r="AP2567" s="344"/>
    </row>
    <row r="2568">
      <c r="A2568" s="343">
        <v>43947.0</v>
      </c>
      <c r="B2568" s="371">
        <f t="shared" si="506"/>
        <v>114</v>
      </c>
      <c r="C2568" s="374">
        <f t="shared" si="502"/>
        <v>5</v>
      </c>
      <c r="D2568" s="122">
        <f t="shared" si="503"/>
        <v>46</v>
      </c>
      <c r="E2568" s="371">
        <f t="shared" si="504"/>
        <v>115</v>
      </c>
      <c r="F2568" s="371">
        <f t="shared" si="505"/>
        <v>280</v>
      </c>
      <c r="G2568" s="344"/>
      <c r="H2568" s="371"/>
      <c r="I2568" s="344"/>
      <c r="J2568" s="371"/>
      <c r="K2568" s="344"/>
      <c r="L2568" s="371"/>
      <c r="M2568" s="344"/>
      <c r="N2568" s="344"/>
      <c r="O2568" s="344"/>
      <c r="P2568" s="344"/>
      <c r="Q2568" s="344"/>
      <c r="R2568" s="344"/>
      <c r="S2568" s="344"/>
      <c r="T2568" s="344"/>
      <c r="U2568" s="344"/>
      <c r="V2568" s="344"/>
      <c r="W2568" s="344"/>
      <c r="X2568" s="344"/>
      <c r="Y2568" s="344"/>
      <c r="Z2568" s="344"/>
      <c r="AA2568" s="344"/>
      <c r="AB2568" s="344"/>
      <c r="AC2568" s="344"/>
      <c r="AD2568" s="344"/>
      <c r="AE2568" s="344"/>
      <c r="AF2568" s="344"/>
      <c r="AG2568" s="344"/>
      <c r="AH2568" s="344"/>
      <c r="AI2568" s="344"/>
      <c r="AJ2568" s="344"/>
      <c r="AK2568" s="344"/>
      <c r="AL2568" s="344"/>
      <c r="AM2568" s="344"/>
      <c r="AN2568" s="344"/>
      <c r="AO2568" s="344"/>
      <c r="AP2568" s="344"/>
    </row>
    <row r="2569">
      <c r="A2569" s="343">
        <v>43948.0</v>
      </c>
      <c r="B2569" s="371">
        <f t="shared" si="506"/>
        <v>70</v>
      </c>
      <c r="C2569" s="374">
        <f t="shared" si="502"/>
        <v>51</v>
      </c>
      <c r="D2569" s="122">
        <f t="shared" si="503"/>
        <v>29</v>
      </c>
      <c r="E2569" s="371">
        <f t="shared" si="504"/>
        <v>115</v>
      </c>
      <c r="F2569" s="371">
        <f t="shared" si="505"/>
        <v>265</v>
      </c>
      <c r="G2569" s="344"/>
      <c r="H2569" s="371"/>
      <c r="I2569" s="344"/>
      <c r="J2569" s="371"/>
      <c r="K2569" s="344"/>
      <c r="L2569" s="371"/>
      <c r="M2569" s="344"/>
      <c r="N2569" s="344"/>
      <c r="O2569" s="344"/>
      <c r="P2569" s="344"/>
      <c r="Q2569" s="344"/>
      <c r="R2569" s="344"/>
      <c r="S2569" s="344"/>
      <c r="T2569" s="344"/>
      <c r="U2569" s="344"/>
      <c r="V2569" s="344"/>
      <c r="W2569" s="344"/>
      <c r="X2569" s="344"/>
      <c r="Y2569" s="344"/>
      <c r="Z2569" s="344"/>
      <c r="AA2569" s="344"/>
      <c r="AB2569" s="344"/>
      <c r="AC2569" s="344"/>
      <c r="AD2569" s="344"/>
      <c r="AE2569" s="344"/>
      <c r="AF2569" s="344"/>
      <c r="AG2569" s="344"/>
      <c r="AH2569" s="344"/>
      <c r="AI2569" s="344"/>
      <c r="AJ2569" s="344"/>
      <c r="AK2569" s="344"/>
      <c r="AL2569" s="344"/>
      <c r="AM2569" s="344"/>
      <c r="AN2569" s="344"/>
      <c r="AO2569" s="344"/>
      <c r="AP2569" s="344"/>
    </row>
    <row r="2570">
      <c r="A2570" s="343">
        <v>43949.0</v>
      </c>
      <c r="B2570" s="371">
        <f t="shared" si="506"/>
        <v>133</v>
      </c>
      <c r="C2570" s="374">
        <f t="shared" si="502"/>
        <v>25</v>
      </c>
      <c r="D2570" s="122">
        <f t="shared" si="503"/>
        <v>87</v>
      </c>
      <c r="E2570" s="371">
        <f t="shared" si="504"/>
        <v>195</v>
      </c>
      <c r="F2570" s="371">
        <f t="shared" si="505"/>
        <v>440</v>
      </c>
      <c r="G2570" s="344"/>
      <c r="H2570" s="371"/>
      <c r="I2570" s="344"/>
      <c r="J2570" s="371"/>
      <c r="K2570" s="344"/>
      <c r="L2570" s="371"/>
      <c r="M2570" s="344"/>
      <c r="N2570" s="344"/>
      <c r="O2570" s="344"/>
      <c r="P2570" s="344"/>
      <c r="Q2570" s="344"/>
      <c r="R2570" s="344"/>
      <c r="S2570" s="344"/>
      <c r="T2570" s="344"/>
      <c r="U2570" s="344"/>
      <c r="V2570" s="344"/>
      <c r="W2570" s="344"/>
      <c r="X2570" s="344"/>
      <c r="Y2570" s="344"/>
      <c r="Z2570" s="344"/>
      <c r="AA2570" s="344"/>
      <c r="AB2570" s="344"/>
      <c r="AC2570" s="344"/>
      <c r="AD2570" s="344"/>
      <c r="AE2570" s="344"/>
      <c r="AF2570" s="344"/>
      <c r="AG2570" s="344"/>
      <c r="AH2570" s="344"/>
      <c r="AI2570" s="344"/>
      <c r="AJ2570" s="344"/>
      <c r="AK2570" s="344"/>
      <c r="AL2570" s="344"/>
      <c r="AM2570" s="344"/>
      <c r="AN2570" s="344"/>
      <c r="AO2570" s="344"/>
      <c r="AP2570" s="344"/>
    </row>
    <row r="2571">
      <c r="A2571" s="343">
        <v>43950.0</v>
      </c>
      <c r="B2571" s="371">
        <f t="shared" si="506"/>
        <v>90</v>
      </c>
      <c r="C2571" s="374">
        <f t="shared" si="502"/>
        <v>40</v>
      </c>
      <c r="D2571" s="122">
        <f t="shared" si="503"/>
        <v>45</v>
      </c>
      <c r="E2571" s="371">
        <f t="shared" si="504"/>
        <v>125</v>
      </c>
      <c r="F2571" s="371">
        <f t="shared" si="505"/>
        <v>300</v>
      </c>
      <c r="G2571" s="344"/>
      <c r="H2571" s="371"/>
      <c r="I2571" s="344"/>
      <c r="J2571" s="371"/>
      <c r="K2571" s="344"/>
      <c r="L2571" s="371"/>
      <c r="M2571" s="344"/>
      <c r="N2571" s="344"/>
      <c r="O2571" s="344"/>
      <c r="P2571" s="344"/>
      <c r="Q2571" s="344"/>
      <c r="R2571" s="344"/>
      <c r="S2571" s="344"/>
      <c r="T2571" s="344"/>
      <c r="U2571" s="344"/>
      <c r="V2571" s="344"/>
      <c r="W2571" s="344"/>
      <c r="X2571" s="344"/>
      <c r="Y2571" s="344"/>
      <c r="Z2571" s="344"/>
      <c r="AA2571" s="344"/>
      <c r="AB2571" s="344"/>
      <c r="AC2571" s="344"/>
      <c r="AD2571" s="344"/>
      <c r="AE2571" s="344"/>
      <c r="AF2571" s="344"/>
      <c r="AG2571" s="344"/>
      <c r="AH2571" s="344"/>
      <c r="AI2571" s="344"/>
      <c r="AJ2571" s="344"/>
      <c r="AK2571" s="344"/>
      <c r="AL2571" s="344"/>
      <c r="AM2571" s="344"/>
      <c r="AN2571" s="344"/>
      <c r="AO2571" s="344"/>
      <c r="AP2571" s="344"/>
    </row>
    <row r="2572">
      <c r="A2572" s="343">
        <v>43951.0</v>
      </c>
      <c r="B2572" s="371">
        <f t="shared" si="506"/>
        <v>82</v>
      </c>
      <c r="C2572" s="374">
        <f t="shared" si="502"/>
        <v>19</v>
      </c>
      <c r="D2572" s="122">
        <f t="shared" si="503"/>
        <v>100</v>
      </c>
      <c r="E2572" s="371">
        <f t="shared" si="504"/>
        <v>165</v>
      </c>
      <c r="F2572" s="371">
        <f t="shared" si="505"/>
        <v>366</v>
      </c>
      <c r="G2572" s="344"/>
      <c r="H2572" s="371"/>
      <c r="I2572" s="344"/>
      <c r="J2572" s="371"/>
      <c r="K2572" s="344"/>
      <c r="L2572" s="371"/>
      <c r="M2572" s="344"/>
      <c r="N2572" s="344"/>
      <c r="O2572" s="344"/>
      <c r="P2572" s="344"/>
      <c r="Q2572" s="344"/>
      <c r="R2572" s="344"/>
      <c r="S2572" s="344"/>
      <c r="T2572" s="344"/>
      <c r="U2572" s="344"/>
      <c r="V2572" s="344"/>
      <c r="W2572" s="344"/>
      <c r="X2572" s="344"/>
      <c r="Y2572" s="344"/>
      <c r="Z2572" s="344"/>
      <c r="AA2572" s="344"/>
      <c r="AB2572" s="344"/>
      <c r="AC2572" s="344"/>
      <c r="AD2572" s="344"/>
      <c r="AE2572" s="344"/>
      <c r="AF2572" s="344"/>
      <c r="AG2572" s="344"/>
      <c r="AH2572" s="344"/>
      <c r="AI2572" s="344"/>
      <c r="AJ2572" s="344"/>
      <c r="AK2572" s="344"/>
      <c r="AL2572" s="344"/>
      <c r="AM2572" s="344"/>
      <c r="AN2572" s="344"/>
      <c r="AO2572" s="344"/>
      <c r="AP2572" s="344"/>
    </row>
    <row r="2573">
      <c r="A2573" s="343">
        <v>43952.0</v>
      </c>
      <c r="B2573" s="371">
        <f t="shared" si="506"/>
        <v>142</v>
      </c>
      <c r="C2573" s="374">
        <f t="shared" si="502"/>
        <v>14</v>
      </c>
      <c r="D2573" s="122">
        <f t="shared" si="503"/>
        <v>107</v>
      </c>
      <c r="E2573" s="371">
        <f t="shared" si="504"/>
        <v>184</v>
      </c>
      <c r="F2573" s="371">
        <f t="shared" si="505"/>
        <v>447</v>
      </c>
      <c r="G2573" s="344"/>
      <c r="H2573" s="371"/>
      <c r="I2573" s="344"/>
      <c r="J2573" s="371"/>
      <c r="K2573" s="344"/>
      <c r="L2573" s="371"/>
      <c r="M2573" s="344"/>
      <c r="N2573" s="344"/>
      <c r="O2573" s="344"/>
      <c r="P2573" s="344"/>
      <c r="Q2573" s="344"/>
      <c r="R2573" s="344"/>
      <c r="S2573" s="344"/>
      <c r="T2573" s="344"/>
      <c r="U2573" s="344"/>
      <c r="V2573" s="344"/>
      <c r="W2573" s="344"/>
      <c r="X2573" s="344"/>
      <c r="Y2573" s="344"/>
      <c r="Z2573" s="344"/>
      <c r="AA2573" s="344"/>
      <c r="AB2573" s="344"/>
      <c r="AC2573" s="344"/>
      <c r="AD2573" s="344"/>
      <c r="AE2573" s="344"/>
      <c r="AF2573" s="344"/>
      <c r="AG2573" s="344"/>
      <c r="AH2573" s="344"/>
      <c r="AI2573" s="344"/>
      <c r="AJ2573" s="344"/>
      <c r="AK2573" s="344"/>
      <c r="AL2573" s="344"/>
      <c r="AM2573" s="344"/>
      <c r="AN2573" s="344"/>
      <c r="AO2573" s="344"/>
      <c r="AP2573" s="344"/>
    </row>
    <row r="2574">
      <c r="A2574" s="343">
        <v>43953.0</v>
      </c>
      <c r="B2574" s="371">
        <f t="shared" si="506"/>
        <v>80</v>
      </c>
      <c r="C2574" s="374">
        <f t="shared" si="502"/>
        <v>40</v>
      </c>
      <c r="D2574" s="122">
        <f t="shared" si="503"/>
        <v>32</v>
      </c>
      <c r="E2574" s="371">
        <f t="shared" si="504"/>
        <v>180</v>
      </c>
      <c r="F2574" s="371">
        <f t="shared" si="505"/>
        <v>332</v>
      </c>
      <c r="G2574" s="344"/>
      <c r="H2574" s="371"/>
      <c r="I2574" s="344"/>
      <c r="J2574" s="371"/>
      <c r="K2574" s="344"/>
      <c r="L2574" s="371"/>
      <c r="M2574" s="344"/>
      <c r="N2574" s="344"/>
      <c r="O2574" s="344"/>
      <c r="P2574" s="344"/>
      <c r="Q2574" s="344"/>
      <c r="R2574" s="344"/>
      <c r="S2574" s="344"/>
      <c r="T2574" s="344"/>
      <c r="U2574" s="344"/>
      <c r="V2574" s="344"/>
      <c r="W2574" s="344"/>
      <c r="X2574" s="344"/>
      <c r="Y2574" s="344"/>
      <c r="Z2574" s="344"/>
      <c r="AA2574" s="344"/>
      <c r="AB2574" s="344"/>
      <c r="AC2574" s="344"/>
      <c r="AD2574" s="344"/>
      <c r="AE2574" s="344"/>
      <c r="AF2574" s="344"/>
      <c r="AG2574" s="344"/>
      <c r="AH2574" s="344"/>
      <c r="AI2574" s="344"/>
      <c r="AJ2574" s="344"/>
      <c r="AK2574" s="344"/>
      <c r="AL2574" s="344"/>
      <c r="AM2574" s="344"/>
      <c r="AN2574" s="344"/>
      <c r="AO2574" s="344"/>
      <c r="AP2574" s="344"/>
    </row>
    <row r="2575">
      <c r="A2575" s="343">
        <v>43954.0</v>
      </c>
      <c r="B2575" s="371">
        <f t="shared" si="506"/>
        <v>67</v>
      </c>
      <c r="C2575" s="374">
        <f t="shared" si="502"/>
        <v>15</v>
      </c>
      <c r="D2575" s="122">
        <f t="shared" si="503"/>
        <v>90</v>
      </c>
      <c r="E2575" s="371">
        <f t="shared" si="504"/>
        <v>192</v>
      </c>
      <c r="F2575" s="371">
        <f t="shared" si="505"/>
        <v>364</v>
      </c>
      <c r="G2575" s="344"/>
      <c r="H2575" s="371"/>
      <c r="I2575" s="344"/>
      <c r="J2575" s="371"/>
      <c r="K2575" s="344"/>
      <c r="L2575" s="371"/>
      <c r="M2575" s="344"/>
      <c r="N2575" s="344"/>
      <c r="O2575" s="344"/>
      <c r="P2575" s="344"/>
      <c r="Q2575" s="344"/>
      <c r="R2575" s="344"/>
      <c r="S2575" s="344"/>
      <c r="T2575" s="344"/>
      <c r="U2575" s="344"/>
      <c r="V2575" s="344"/>
      <c r="W2575" s="344"/>
      <c r="X2575" s="344"/>
      <c r="Y2575" s="344"/>
      <c r="Z2575" s="344"/>
      <c r="AA2575" s="344"/>
      <c r="AB2575" s="344"/>
      <c r="AC2575" s="344"/>
      <c r="AD2575" s="344"/>
      <c r="AE2575" s="344"/>
      <c r="AF2575" s="344"/>
      <c r="AG2575" s="344"/>
      <c r="AH2575" s="344"/>
      <c r="AI2575" s="344"/>
      <c r="AJ2575" s="344"/>
      <c r="AK2575" s="344"/>
      <c r="AL2575" s="344"/>
      <c r="AM2575" s="344"/>
      <c r="AN2575" s="344"/>
      <c r="AO2575" s="344"/>
      <c r="AP2575" s="344"/>
    </row>
    <row r="2576">
      <c r="A2576" s="343">
        <v>43955.0</v>
      </c>
      <c r="B2576" s="371">
        <f t="shared" si="506"/>
        <v>79</v>
      </c>
      <c r="C2576" s="374">
        <f t="shared" si="502"/>
        <v>207</v>
      </c>
      <c r="D2576" s="122">
        <f t="shared" si="503"/>
        <v>29</v>
      </c>
      <c r="E2576" s="371">
        <f t="shared" si="504"/>
        <v>287</v>
      </c>
      <c r="F2576" s="371">
        <f t="shared" si="505"/>
        <v>602</v>
      </c>
      <c r="G2576" s="344"/>
      <c r="H2576" s="371"/>
      <c r="I2576" s="344"/>
      <c r="J2576" s="371"/>
      <c r="K2576" s="344"/>
      <c r="L2576" s="371"/>
      <c r="M2576" s="344"/>
      <c r="N2576" s="344"/>
      <c r="O2576" s="344"/>
      <c r="P2576" s="344"/>
      <c r="Q2576" s="344"/>
      <c r="R2576" s="344"/>
      <c r="S2576" s="344"/>
      <c r="T2576" s="344"/>
      <c r="U2576" s="344"/>
      <c r="V2576" s="344"/>
      <c r="W2576" s="344"/>
      <c r="X2576" s="344"/>
      <c r="Y2576" s="344"/>
      <c r="Z2576" s="344"/>
      <c r="AA2576" s="344"/>
      <c r="AB2576" s="344"/>
      <c r="AC2576" s="344"/>
      <c r="AD2576" s="344"/>
      <c r="AE2576" s="344"/>
      <c r="AF2576" s="344"/>
      <c r="AG2576" s="344"/>
      <c r="AH2576" s="344"/>
      <c r="AI2576" s="344"/>
      <c r="AJ2576" s="344"/>
      <c r="AK2576" s="344"/>
      <c r="AL2576" s="344"/>
      <c r="AM2576" s="344"/>
      <c r="AN2576" s="344"/>
      <c r="AO2576" s="344"/>
      <c r="AP2576" s="344"/>
    </row>
    <row r="2577">
      <c r="A2577" s="343">
        <v>43956.0</v>
      </c>
      <c r="B2577" s="371">
        <f t="shared" si="506"/>
        <v>148</v>
      </c>
      <c r="C2577" s="374">
        <f t="shared" si="502"/>
        <v>60</v>
      </c>
      <c r="D2577" s="122">
        <f t="shared" si="503"/>
        <v>104</v>
      </c>
      <c r="E2577" s="371">
        <f t="shared" si="504"/>
        <v>232</v>
      </c>
      <c r="F2577" s="371">
        <f t="shared" si="505"/>
        <v>544</v>
      </c>
      <c r="G2577" s="344"/>
      <c r="H2577" s="371"/>
      <c r="I2577" s="344"/>
      <c r="J2577" s="371"/>
      <c r="K2577" s="344"/>
      <c r="L2577" s="371"/>
      <c r="M2577" s="344"/>
      <c r="N2577" s="344"/>
      <c r="O2577" s="344"/>
      <c r="P2577" s="344"/>
      <c r="Q2577" s="344"/>
      <c r="R2577" s="344"/>
      <c r="S2577" s="344"/>
      <c r="T2577" s="344"/>
      <c r="U2577" s="344"/>
      <c r="V2577" s="344"/>
      <c r="W2577" s="344"/>
      <c r="X2577" s="344"/>
      <c r="Y2577" s="344"/>
      <c r="Z2577" s="344"/>
      <c r="AA2577" s="344"/>
      <c r="AB2577" s="344"/>
      <c r="AC2577" s="344"/>
      <c r="AD2577" s="344"/>
      <c r="AE2577" s="344"/>
      <c r="AF2577" s="344"/>
      <c r="AG2577" s="344"/>
      <c r="AH2577" s="344"/>
      <c r="AI2577" s="344"/>
      <c r="AJ2577" s="344"/>
      <c r="AK2577" s="344"/>
      <c r="AL2577" s="344"/>
      <c r="AM2577" s="344"/>
      <c r="AN2577" s="344"/>
      <c r="AO2577" s="344"/>
      <c r="AP2577" s="344"/>
    </row>
    <row r="2578">
      <c r="A2578" s="343">
        <v>43957.0</v>
      </c>
      <c r="B2578" s="371">
        <f t="shared" si="506"/>
        <v>83</v>
      </c>
      <c r="C2578" s="374">
        <f t="shared" si="502"/>
        <v>49</v>
      </c>
      <c r="D2578" s="122">
        <f t="shared" si="503"/>
        <v>93</v>
      </c>
      <c r="E2578" s="371">
        <f t="shared" si="504"/>
        <v>191</v>
      </c>
      <c r="F2578" s="371">
        <f t="shared" si="505"/>
        <v>416</v>
      </c>
      <c r="G2578" s="344"/>
      <c r="H2578" s="371"/>
      <c r="I2578" s="344"/>
      <c r="J2578" s="371"/>
      <c r="K2578" s="344"/>
      <c r="L2578" s="371"/>
      <c r="M2578" s="344"/>
      <c r="N2578" s="344"/>
      <c r="O2578" s="344"/>
      <c r="P2578" s="344"/>
      <c r="Q2578" s="344"/>
      <c r="R2578" s="344"/>
      <c r="S2578" s="344"/>
      <c r="T2578" s="344"/>
      <c r="U2578" s="344"/>
      <c r="V2578" s="344"/>
      <c r="W2578" s="344"/>
      <c r="X2578" s="344"/>
      <c r="Y2578" s="344"/>
      <c r="Z2578" s="344"/>
      <c r="AA2578" s="344"/>
      <c r="AB2578" s="344"/>
      <c r="AC2578" s="344"/>
      <c r="AD2578" s="344"/>
      <c r="AE2578" s="344"/>
      <c r="AF2578" s="344"/>
      <c r="AG2578" s="344"/>
      <c r="AH2578" s="344"/>
      <c r="AI2578" s="344"/>
      <c r="AJ2578" s="344"/>
      <c r="AK2578" s="344"/>
      <c r="AL2578" s="344"/>
      <c r="AM2578" s="344"/>
      <c r="AN2578" s="344"/>
      <c r="AO2578" s="344"/>
      <c r="AP2578" s="344"/>
    </row>
    <row r="2579">
      <c r="A2579" s="343">
        <v>43958.0</v>
      </c>
      <c r="B2579" s="371">
        <f t="shared" si="506"/>
        <v>85</v>
      </c>
      <c r="C2579" s="374">
        <f t="shared" si="502"/>
        <v>69</v>
      </c>
      <c r="D2579" s="122">
        <f t="shared" si="503"/>
        <v>74</v>
      </c>
      <c r="E2579" s="371">
        <f t="shared" si="504"/>
        <v>179</v>
      </c>
      <c r="F2579" s="371">
        <f t="shared" si="505"/>
        <v>407</v>
      </c>
      <c r="G2579" s="344"/>
      <c r="H2579" s="371"/>
      <c r="I2579" s="344"/>
      <c r="J2579" s="371"/>
      <c r="K2579" s="344"/>
      <c r="L2579" s="371"/>
      <c r="M2579" s="344"/>
      <c r="N2579" s="344"/>
      <c r="O2579" s="344"/>
      <c r="P2579" s="344"/>
      <c r="Q2579" s="344"/>
      <c r="R2579" s="344"/>
      <c r="S2579" s="344"/>
      <c r="T2579" s="344"/>
      <c r="U2579" s="344"/>
      <c r="V2579" s="344"/>
      <c r="W2579" s="344"/>
      <c r="X2579" s="344"/>
      <c r="Y2579" s="344"/>
      <c r="Z2579" s="344"/>
      <c r="AA2579" s="344"/>
      <c r="AB2579" s="344"/>
      <c r="AC2579" s="344"/>
      <c r="AD2579" s="344"/>
      <c r="AE2579" s="344"/>
      <c r="AF2579" s="344"/>
      <c r="AG2579" s="344"/>
      <c r="AH2579" s="344"/>
      <c r="AI2579" s="344"/>
      <c r="AJ2579" s="344"/>
      <c r="AK2579" s="344"/>
      <c r="AL2579" s="344"/>
      <c r="AM2579" s="344"/>
      <c r="AN2579" s="344"/>
      <c r="AO2579" s="344"/>
      <c r="AP2579" s="344"/>
    </row>
    <row r="2580">
      <c r="A2580" s="343">
        <v>43959.0</v>
      </c>
      <c r="B2580" s="371">
        <f t="shared" si="506"/>
        <v>100</v>
      </c>
      <c r="C2580" s="374">
        <f t="shared" si="502"/>
        <v>33</v>
      </c>
      <c r="D2580" s="122">
        <f t="shared" si="503"/>
        <v>51</v>
      </c>
      <c r="E2580" s="371">
        <f t="shared" si="504"/>
        <v>185</v>
      </c>
      <c r="F2580" s="371">
        <f t="shared" si="505"/>
        <v>369</v>
      </c>
      <c r="G2580" s="344"/>
      <c r="H2580" s="371"/>
      <c r="I2580" s="344"/>
      <c r="J2580" s="371"/>
      <c r="K2580" s="344"/>
      <c r="L2580" s="371"/>
      <c r="M2580" s="344"/>
      <c r="N2580" s="344"/>
      <c r="O2580" s="344"/>
      <c r="P2580" s="344"/>
      <c r="Q2580" s="344"/>
      <c r="R2580" s="344"/>
      <c r="S2580" s="344"/>
      <c r="T2580" s="344"/>
      <c r="U2580" s="344"/>
      <c r="V2580" s="344"/>
      <c r="W2580" s="344"/>
      <c r="X2580" s="344"/>
      <c r="Y2580" s="344"/>
      <c r="Z2580" s="344"/>
      <c r="AA2580" s="344"/>
      <c r="AB2580" s="344"/>
      <c r="AC2580" s="344"/>
      <c r="AD2580" s="344"/>
      <c r="AE2580" s="344"/>
      <c r="AF2580" s="344"/>
      <c r="AG2580" s="344"/>
      <c r="AH2580" s="344"/>
      <c r="AI2580" s="344"/>
      <c r="AJ2580" s="344"/>
      <c r="AK2580" s="344"/>
      <c r="AL2580" s="344"/>
      <c r="AM2580" s="344"/>
      <c r="AN2580" s="344"/>
      <c r="AO2580" s="344"/>
      <c r="AP2580" s="344"/>
    </row>
    <row r="2581">
      <c r="A2581" s="343">
        <v>43960.0</v>
      </c>
      <c r="B2581" s="371">
        <f t="shared" si="506"/>
        <v>101</v>
      </c>
      <c r="C2581" s="374">
        <f t="shared" si="502"/>
        <v>51</v>
      </c>
      <c r="D2581" s="122">
        <f t="shared" si="503"/>
        <v>164</v>
      </c>
      <c r="E2581" s="371">
        <f t="shared" si="504"/>
        <v>268</v>
      </c>
      <c r="F2581" s="371">
        <f t="shared" si="505"/>
        <v>584</v>
      </c>
      <c r="G2581" s="344"/>
      <c r="H2581" s="371"/>
      <c r="I2581" s="344"/>
      <c r="J2581" s="371"/>
      <c r="K2581" s="344"/>
      <c r="L2581" s="371"/>
      <c r="M2581" s="344"/>
      <c r="N2581" s="344"/>
      <c r="O2581" s="344"/>
      <c r="P2581" s="344"/>
      <c r="Q2581" s="344"/>
      <c r="R2581" s="344"/>
      <c r="S2581" s="344"/>
      <c r="T2581" s="344"/>
      <c r="U2581" s="344"/>
      <c r="V2581" s="344"/>
      <c r="W2581" s="344"/>
      <c r="X2581" s="344"/>
      <c r="Y2581" s="344"/>
      <c r="Z2581" s="344"/>
      <c r="AA2581" s="344"/>
      <c r="AB2581" s="344"/>
      <c r="AC2581" s="344"/>
      <c r="AD2581" s="344"/>
      <c r="AE2581" s="344"/>
      <c r="AF2581" s="344"/>
      <c r="AG2581" s="344"/>
      <c r="AH2581" s="344"/>
      <c r="AI2581" s="344"/>
      <c r="AJ2581" s="344"/>
      <c r="AK2581" s="344"/>
      <c r="AL2581" s="344"/>
      <c r="AM2581" s="344"/>
      <c r="AN2581" s="344"/>
      <c r="AO2581" s="344"/>
      <c r="AP2581" s="344"/>
    </row>
    <row r="2582">
      <c r="A2582" s="343">
        <v>43961.0</v>
      </c>
      <c r="B2582" s="371">
        <f t="shared" si="506"/>
        <v>134</v>
      </c>
      <c r="C2582" s="374">
        <f t="shared" si="502"/>
        <v>10</v>
      </c>
      <c r="D2582" s="122">
        <f t="shared" si="503"/>
        <v>109</v>
      </c>
      <c r="E2582" s="371">
        <f t="shared" si="504"/>
        <v>144</v>
      </c>
      <c r="F2582" s="371">
        <f t="shared" si="505"/>
        <v>397</v>
      </c>
      <c r="G2582" s="344"/>
      <c r="H2582" s="371"/>
      <c r="I2582" s="344"/>
      <c r="J2582" s="371"/>
      <c r="K2582" s="344"/>
      <c r="L2582" s="371"/>
      <c r="M2582" s="344"/>
      <c r="N2582" s="344"/>
      <c r="O2582" s="344"/>
      <c r="P2582" s="344"/>
      <c r="Q2582" s="344"/>
      <c r="R2582" s="344"/>
      <c r="S2582" s="344"/>
      <c r="T2582" s="344"/>
      <c r="U2582" s="344"/>
      <c r="V2582" s="344"/>
      <c r="W2582" s="344"/>
      <c r="X2582" s="344"/>
      <c r="Y2582" s="344"/>
      <c r="Z2582" s="344"/>
      <c r="AA2582" s="344"/>
      <c r="AB2582" s="344"/>
      <c r="AC2582" s="344"/>
      <c r="AD2582" s="344"/>
      <c r="AE2582" s="344"/>
      <c r="AF2582" s="344"/>
      <c r="AG2582" s="344"/>
      <c r="AH2582" s="344"/>
      <c r="AI2582" s="344"/>
      <c r="AJ2582" s="344"/>
      <c r="AK2582" s="344"/>
      <c r="AL2582" s="344"/>
      <c r="AM2582" s="344"/>
      <c r="AN2582" s="344"/>
      <c r="AO2582" s="344"/>
      <c r="AP2582" s="344"/>
    </row>
    <row r="2583">
      <c r="A2583" s="343">
        <v>43962.0</v>
      </c>
      <c r="B2583" s="371">
        <f t="shared" si="506"/>
        <v>86</v>
      </c>
      <c r="C2583" s="374">
        <f t="shared" si="502"/>
        <v>64</v>
      </c>
      <c r="D2583" s="122">
        <f t="shared" si="503"/>
        <v>42</v>
      </c>
      <c r="E2583" s="371">
        <f t="shared" si="504"/>
        <v>105</v>
      </c>
      <c r="F2583" s="371">
        <f t="shared" si="505"/>
        <v>297</v>
      </c>
      <c r="G2583" s="344"/>
      <c r="H2583" s="371"/>
      <c r="I2583" s="344"/>
      <c r="J2583" s="371"/>
      <c r="K2583" s="344"/>
      <c r="L2583" s="371"/>
      <c r="M2583" s="344"/>
      <c r="N2583" s="344"/>
      <c r="O2583" s="344"/>
      <c r="P2583" s="344"/>
      <c r="Q2583" s="344"/>
      <c r="R2583" s="344"/>
      <c r="S2583" s="344"/>
      <c r="T2583" s="344"/>
      <c r="U2583" s="344"/>
      <c r="V2583" s="344"/>
      <c r="W2583" s="344"/>
      <c r="X2583" s="344"/>
      <c r="Y2583" s="344"/>
      <c r="Z2583" s="344"/>
      <c r="AA2583" s="344"/>
      <c r="AB2583" s="344"/>
      <c r="AC2583" s="344"/>
      <c r="AD2583" s="344"/>
      <c r="AE2583" s="344"/>
      <c r="AF2583" s="344"/>
      <c r="AG2583" s="344"/>
      <c r="AH2583" s="344"/>
      <c r="AI2583" s="344"/>
      <c r="AJ2583" s="344"/>
      <c r="AK2583" s="344"/>
      <c r="AL2583" s="344"/>
      <c r="AM2583" s="344"/>
      <c r="AN2583" s="344"/>
      <c r="AO2583" s="344"/>
      <c r="AP2583" s="344"/>
    </row>
    <row r="2584">
      <c r="A2584" s="343">
        <v>43963.0</v>
      </c>
      <c r="B2584" s="371">
        <f t="shared" si="506"/>
        <v>99</v>
      </c>
      <c r="C2584" s="374">
        <f t="shared" si="502"/>
        <v>70</v>
      </c>
      <c r="D2584" s="122">
        <f t="shared" si="503"/>
        <v>152</v>
      </c>
      <c r="E2584" s="371">
        <f t="shared" si="504"/>
        <v>223</v>
      </c>
      <c r="F2584" s="371">
        <f t="shared" si="505"/>
        <v>544</v>
      </c>
      <c r="G2584" s="344"/>
      <c r="H2584" s="371"/>
      <c r="I2584" s="344"/>
      <c r="J2584" s="371"/>
      <c r="K2584" s="344"/>
      <c r="L2584" s="371"/>
      <c r="M2584" s="344"/>
      <c r="N2584" s="344"/>
      <c r="O2584" s="344"/>
      <c r="P2584" s="344"/>
      <c r="Q2584" s="344"/>
      <c r="R2584" s="344"/>
      <c r="S2584" s="344"/>
      <c r="T2584" s="344"/>
      <c r="U2584" s="344"/>
      <c r="V2584" s="344"/>
      <c r="W2584" s="344"/>
      <c r="X2584" s="344"/>
      <c r="Y2584" s="344"/>
      <c r="Z2584" s="344"/>
      <c r="AA2584" s="344"/>
      <c r="AB2584" s="344"/>
      <c r="AC2584" s="344"/>
      <c r="AD2584" s="344"/>
      <c r="AE2584" s="344"/>
      <c r="AF2584" s="344"/>
      <c r="AG2584" s="344"/>
      <c r="AH2584" s="344"/>
      <c r="AI2584" s="344"/>
      <c r="AJ2584" s="344"/>
      <c r="AK2584" s="344"/>
      <c r="AL2584" s="344"/>
      <c r="AM2584" s="344"/>
      <c r="AN2584" s="344"/>
      <c r="AO2584" s="344"/>
      <c r="AP2584" s="344"/>
    </row>
    <row r="2585">
      <c r="A2585" s="343">
        <v>43964.0</v>
      </c>
      <c r="B2585" s="371">
        <f t="shared" si="506"/>
        <v>183</v>
      </c>
      <c r="C2585" s="374">
        <f t="shared" si="502"/>
        <v>28</v>
      </c>
      <c r="D2585" s="122">
        <f t="shared" si="503"/>
        <v>149</v>
      </c>
      <c r="E2585" s="371">
        <f t="shared" si="504"/>
        <v>357</v>
      </c>
      <c r="F2585" s="371">
        <f t="shared" si="505"/>
        <v>717</v>
      </c>
      <c r="G2585" s="344"/>
      <c r="H2585" s="371"/>
      <c r="I2585" s="344"/>
      <c r="J2585" s="371"/>
      <c r="K2585" s="344"/>
      <c r="L2585" s="371"/>
      <c r="M2585" s="344"/>
      <c r="N2585" s="344"/>
      <c r="O2585" s="344"/>
      <c r="P2585" s="344"/>
      <c r="Q2585" s="344"/>
      <c r="R2585" s="344"/>
      <c r="S2585" s="344"/>
      <c r="T2585" s="344"/>
      <c r="U2585" s="344"/>
      <c r="V2585" s="344"/>
      <c r="W2585" s="344"/>
      <c r="X2585" s="344"/>
      <c r="Y2585" s="344"/>
      <c r="Z2585" s="344"/>
      <c r="AA2585" s="344"/>
      <c r="AB2585" s="344"/>
      <c r="AC2585" s="344"/>
      <c r="AD2585" s="344"/>
      <c r="AE2585" s="344"/>
      <c r="AF2585" s="344"/>
      <c r="AG2585" s="344"/>
      <c r="AH2585" s="344"/>
      <c r="AI2585" s="344"/>
      <c r="AJ2585" s="344"/>
      <c r="AK2585" s="344"/>
      <c r="AL2585" s="344"/>
      <c r="AM2585" s="344"/>
      <c r="AN2585" s="344"/>
      <c r="AO2585" s="344"/>
      <c r="AP2585" s="344"/>
    </row>
    <row r="2586">
      <c r="A2586" s="343">
        <v>43965.0</v>
      </c>
      <c r="B2586" s="371">
        <f t="shared" si="506"/>
        <v>134</v>
      </c>
      <c r="C2586" s="374">
        <f t="shared" si="502"/>
        <v>22</v>
      </c>
      <c r="D2586" s="122">
        <f t="shared" si="503"/>
        <v>138</v>
      </c>
      <c r="E2586" s="371">
        <f t="shared" si="504"/>
        <v>296</v>
      </c>
      <c r="F2586" s="371">
        <f t="shared" si="505"/>
        <v>590</v>
      </c>
      <c r="G2586" s="344"/>
      <c r="H2586" s="371"/>
      <c r="I2586" s="344"/>
      <c r="J2586" s="371"/>
      <c r="K2586" s="344"/>
      <c r="L2586" s="371"/>
      <c r="M2586" s="344"/>
      <c r="N2586" s="344"/>
      <c r="O2586" s="344"/>
      <c r="P2586" s="344"/>
      <c r="Q2586" s="344"/>
      <c r="R2586" s="344"/>
      <c r="S2586" s="344"/>
      <c r="T2586" s="344"/>
      <c r="U2586" s="344"/>
      <c r="V2586" s="344"/>
      <c r="W2586" s="344"/>
      <c r="X2586" s="344"/>
      <c r="Y2586" s="344"/>
      <c r="Z2586" s="344"/>
      <c r="AA2586" s="344"/>
      <c r="AB2586" s="344"/>
      <c r="AC2586" s="344"/>
      <c r="AD2586" s="344"/>
      <c r="AE2586" s="344"/>
      <c r="AF2586" s="344"/>
      <c r="AG2586" s="344"/>
      <c r="AH2586" s="344"/>
      <c r="AI2586" s="344"/>
      <c r="AJ2586" s="344"/>
      <c r="AK2586" s="344"/>
      <c r="AL2586" s="344"/>
      <c r="AM2586" s="344"/>
      <c r="AN2586" s="344"/>
      <c r="AO2586" s="344"/>
      <c r="AP2586" s="344"/>
    </row>
    <row r="2587">
      <c r="A2587" s="343">
        <v>43966.0</v>
      </c>
      <c r="B2587" s="371">
        <f t="shared" si="506"/>
        <v>86</v>
      </c>
      <c r="C2587" s="374">
        <f t="shared" si="502"/>
        <v>60</v>
      </c>
      <c r="D2587" s="122">
        <f t="shared" si="503"/>
        <v>104</v>
      </c>
      <c r="E2587" s="371">
        <f t="shared" si="504"/>
        <v>300</v>
      </c>
      <c r="F2587" s="371">
        <f t="shared" si="505"/>
        <v>550</v>
      </c>
      <c r="G2587" s="344"/>
      <c r="H2587" s="371"/>
      <c r="I2587" s="344"/>
      <c r="J2587" s="371"/>
      <c r="K2587" s="344"/>
      <c r="L2587" s="371"/>
      <c r="M2587" s="344"/>
      <c r="N2587" s="344"/>
      <c r="O2587" s="344"/>
      <c r="P2587" s="344"/>
      <c r="Q2587" s="344"/>
      <c r="R2587" s="344"/>
      <c r="S2587" s="344"/>
      <c r="T2587" s="344"/>
      <c r="U2587" s="344"/>
      <c r="V2587" s="344"/>
      <c r="W2587" s="344"/>
      <c r="X2587" s="344"/>
      <c r="Y2587" s="344"/>
      <c r="Z2587" s="344"/>
      <c r="AA2587" s="344"/>
      <c r="AB2587" s="344"/>
      <c r="AC2587" s="344"/>
      <c r="AD2587" s="344"/>
      <c r="AE2587" s="344"/>
      <c r="AF2587" s="344"/>
      <c r="AG2587" s="344"/>
      <c r="AH2587" s="344"/>
      <c r="AI2587" s="344"/>
      <c r="AJ2587" s="344"/>
      <c r="AK2587" s="344"/>
      <c r="AL2587" s="344"/>
      <c r="AM2587" s="344"/>
      <c r="AN2587" s="344"/>
      <c r="AO2587" s="344"/>
      <c r="AP2587" s="344"/>
    </row>
    <row r="2588">
      <c r="A2588" s="343">
        <v>43967.0</v>
      </c>
      <c r="B2588" s="371">
        <f t="shared" si="506"/>
        <v>107</v>
      </c>
      <c r="C2588" s="374">
        <f t="shared" si="502"/>
        <v>26</v>
      </c>
      <c r="D2588" s="122">
        <f t="shared" si="503"/>
        <v>221</v>
      </c>
      <c r="E2588" s="371">
        <f t="shared" si="504"/>
        <v>201</v>
      </c>
      <c r="F2588" s="371">
        <f t="shared" si="505"/>
        <v>555</v>
      </c>
      <c r="G2588" s="344"/>
      <c r="H2588" s="371"/>
      <c r="I2588" s="344"/>
      <c r="J2588" s="371"/>
      <c r="K2588" s="344"/>
      <c r="L2588" s="371"/>
      <c r="M2588" s="344"/>
      <c r="N2588" s="344"/>
      <c r="O2588" s="344"/>
      <c r="P2588" s="344"/>
      <c r="Q2588" s="344"/>
      <c r="R2588" s="344"/>
      <c r="S2588" s="344"/>
      <c r="T2588" s="344"/>
      <c r="U2588" s="344"/>
      <c r="V2588" s="344"/>
      <c r="W2588" s="344"/>
      <c r="X2588" s="344"/>
      <c r="Y2588" s="344"/>
      <c r="Z2588" s="344"/>
      <c r="AA2588" s="344"/>
      <c r="AB2588" s="344"/>
      <c r="AC2588" s="344"/>
      <c r="AD2588" s="344"/>
      <c r="AE2588" s="344"/>
      <c r="AF2588" s="344"/>
      <c r="AG2588" s="344"/>
      <c r="AH2588" s="344"/>
      <c r="AI2588" s="344"/>
      <c r="AJ2588" s="344"/>
      <c r="AK2588" s="344"/>
      <c r="AL2588" s="344"/>
      <c r="AM2588" s="344"/>
      <c r="AN2588" s="344"/>
      <c r="AO2588" s="344"/>
      <c r="AP2588" s="344"/>
    </row>
    <row r="2589">
      <c r="A2589" s="343">
        <v>43968.0</v>
      </c>
      <c r="B2589" s="371">
        <f t="shared" si="506"/>
        <v>132</v>
      </c>
      <c r="C2589" s="374">
        <f t="shared" si="502"/>
        <v>55</v>
      </c>
      <c r="D2589" s="122">
        <f t="shared" si="503"/>
        <v>69</v>
      </c>
      <c r="E2589" s="371">
        <f t="shared" si="504"/>
        <v>288</v>
      </c>
      <c r="F2589" s="371">
        <f t="shared" si="505"/>
        <v>544</v>
      </c>
      <c r="G2589" s="344"/>
      <c r="H2589" s="371"/>
      <c r="I2589" s="344"/>
      <c r="J2589" s="371"/>
      <c r="K2589" s="344"/>
      <c r="L2589" s="371"/>
      <c r="M2589" s="344"/>
      <c r="N2589" s="344"/>
      <c r="O2589" s="344"/>
      <c r="P2589" s="344"/>
      <c r="Q2589" s="344"/>
      <c r="R2589" s="344"/>
      <c r="S2589" s="344"/>
      <c r="T2589" s="344"/>
      <c r="U2589" s="344"/>
      <c r="V2589" s="344"/>
      <c r="W2589" s="344"/>
      <c r="X2589" s="344"/>
      <c r="Y2589" s="344"/>
      <c r="Z2589" s="344"/>
      <c r="AA2589" s="344"/>
      <c r="AB2589" s="344"/>
      <c r="AC2589" s="344"/>
      <c r="AD2589" s="344"/>
      <c r="AE2589" s="344"/>
      <c r="AF2589" s="344"/>
      <c r="AG2589" s="344"/>
      <c r="AH2589" s="344"/>
      <c r="AI2589" s="344"/>
      <c r="AJ2589" s="344"/>
      <c r="AK2589" s="344"/>
      <c r="AL2589" s="344"/>
      <c r="AM2589" s="344"/>
      <c r="AN2589" s="344"/>
      <c r="AO2589" s="344"/>
      <c r="AP2589" s="344"/>
    </row>
    <row r="2590">
      <c r="A2590" s="343">
        <v>43969.0</v>
      </c>
      <c r="B2590" s="371">
        <f t="shared" si="506"/>
        <v>49</v>
      </c>
      <c r="C2590" s="374">
        <f t="shared" si="502"/>
        <v>52</v>
      </c>
      <c r="D2590" s="122">
        <f t="shared" si="503"/>
        <v>153</v>
      </c>
      <c r="E2590" s="371">
        <f t="shared" si="504"/>
        <v>294</v>
      </c>
      <c r="F2590" s="371">
        <f t="shared" si="505"/>
        <v>548</v>
      </c>
      <c r="G2590" s="344"/>
      <c r="H2590" s="371"/>
      <c r="I2590" s="344"/>
      <c r="J2590" s="371"/>
      <c r="K2590" s="344"/>
      <c r="L2590" s="371"/>
      <c r="M2590" s="344"/>
      <c r="N2590" s="344"/>
      <c r="O2590" s="344"/>
      <c r="P2590" s="344"/>
      <c r="Q2590" s="344"/>
      <c r="R2590" s="344"/>
      <c r="S2590" s="344"/>
      <c r="T2590" s="344"/>
      <c r="U2590" s="344"/>
      <c r="V2590" s="344"/>
      <c r="W2590" s="344"/>
      <c r="X2590" s="344"/>
      <c r="Y2590" s="344"/>
      <c r="Z2590" s="344"/>
      <c r="AA2590" s="344"/>
      <c r="AB2590" s="344"/>
      <c r="AC2590" s="344"/>
      <c r="AD2590" s="344"/>
      <c r="AE2590" s="344"/>
      <c r="AF2590" s="344"/>
      <c r="AG2590" s="344"/>
      <c r="AH2590" s="344"/>
      <c r="AI2590" s="344"/>
      <c r="AJ2590" s="344"/>
      <c r="AK2590" s="344"/>
      <c r="AL2590" s="344"/>
      <c r="AM2590" s="344"/>
      <c r="AN2590" s="344"/>
      <c r="AO2590" s="344"/>
      <c r="AP2590" s="344"/>
    </row>
    <row r="2591">
      <c r="A2591" s="343">
        <v>43970.0</v>
      </c>
      <c r="B2591" s="371">
        <f t="shared" si="506"/>
        <v>98</v>
      </c>
      <c r="C2591" s="374">
        <f t="shared" si="502"/>
        <v>42</v>
      </c>
      <c r="D2591" s="122">
        <f t="shared" si="503"/>
        <v>98</v>
      </c>
      <c r="E2591" s="371">
        <f t="shared" si="504"/>
        <v>290</v>
      </c>
      <c r="F2591" s="371">
        <f t="shared" si="505"/>
        <v>528</v>
      </c>
      <c r="G2591" s="344"/>
      <c r="H2591" s="371"/>
      <c r="I2591" s="344"/>
      <c r="J2591" s="371"/>
      <c r="K2591" s="344"/>
      <c r="L2591" s="371"/>
      <c r="M2591" s="344"/>
      <c r="N2591" s="344"/>
      <c r="O2591" s="344"/>
      <c r="P2591" s="344"/>
      <c r="Q2591" s="344"/>
      <c r="R2591" s="344"/>
      <c r="S2591" s="344"/>
      <c r="T2591" s="344"/>
      <c r="U2591" s="344"/>
      <c r="V2591" s="344"/>
      <c r="W2591" s="344"/>
      <c r="X2591" s="344"/>
      <c r="Y2591" s="344"/>
      <c r="Z2591" s="344"/>
      <c r="AA2591" s="344"/>
      <c r="AB2591" s="344"/>
      <c r="AC2591" s="344"/>
      <c r="AD2591" s="344"/>
      <c r="AE2591" s="344"/>
      <c r="AF2591" s="344"/>
      <c r="AG2591" s="344"/>
      <c r="AH2591" s="344"/>
      <c r="AI2591" s="344"/>
      <c r="AJ2591" s="344"/>
      <c r="AK2591" s="344"/>
      <c r="AL2591" s="344"/>
      <c r="AM2591" s="344"/>
      <c r="AN2591" s="344"/>
      <c r="AO2591" s="344"/>
      <c r="AP2591" s="344"/>
    </row>
    <row r="2592">
      <c r="A2592" s="343">
        <v>43971.0</v>
      </c>
      <c r="B2592" s="371">
        <f t="shared" si="506"/>
        <v>81</v>
      </c>
      <c r="C2592" s="374">
        <f t="shared" si="502"/>
        <v>177</v>
      </c>
      <c r="D2592" s="122">
        <f t="shared" si="503"/>
        <v>138</v>
      </c>
      <c r="E2592" s="371">
        <f t="shared" si="504"/>
        <v>474</v>
      </c>
      <c r="F2592" s="371">
        <f t="shared" si="505"/>
        <v>870</v>
      </c>
      <c r="G2592" s="344"/>
      <c r="H2592" s="371"/>
      <c r="I2592" s="344"/>
      <c r="J2592" s="371"/>
      <c r="K2592" s="344"/>
      <c r="L2592" s="371"/>
      <c r="M2592" s="344"/>
      <c r="N2592" s="344"/>
      <c r="O2592" s="344"/>
      <c r="P2592" s="344"/>
      <c r="Q2592" s="344"/>
      <c r="R2592" s="344"/>
      <c r="S2592" s="344"/>
      <c r="T2592" s="344"/>
      <c r="U2592" s="344"/>
      <c r="V2592" s="344"/>
      <c r="W2592" s="344"/>
      <c r="X2592" s="344"/>
      <c r="Y2592" s="344"/>
      <c r="Z2592" s="344"/>
      <c r="AA2592" s="344"/>
      <c r="AB2592" s="344"/>
      <c r="AC2592" s="344"/>
      <c r="AD2592" s="344"/>
      <c r="AE2592" s="344"/>
      <c r="AF2592" s="344"/>
      <c r="AG2592" s="344"/>
      <c r="AH2592" s="344"/>
      <c r="AI2592" s="344"/>
      <c r="AJ2592" s="344"/>
      <c r="AK2592" s="344"/>
      <c r="AL2592" s="344"/>
      <c r="AM2592" s="344"/>
      <c r="AN2592" s="344"/>
      <c r="AO2592" s="344"/>
      <c r="AP2592" s="344"/>
    </row>
    <row r="2593">
      <c r="A2593" s="343">
        <v>43972.0</v>
      </c>
      <c r="B2593" s="371">
        <f t="shared" si="506"/>
        <v>65</v>
      </c>
      <c r="C2593" s="374">
        <f t="shared" si="502"/>
        <v>140</v>
      </c>
      <c r="D2593" s="122">
        <f t="shared" si="503"/>
        <v>533</v>
      </c>
      <c r="E2593" s="371">
        <f t="shared" si="504"/>
        <v>375</v>
      </c>
      <c r="F2593" s="371">
        <f t="shared" si="505"/>
        <v>1113</v>
      </c>
      <c r="G2593" s="344"/>
      <c r="H2593" s="371"/>
      <c r="I2593" s="344"/>
      <c r="J2593" s="371"/>
      <c r="K2593" s="344"/>
      <c r="L2593" s="371"/>
      <c r="M2593" s="344"/>
      <c r="N2593" s="344"/>
      <c r="O2593" s="344"/>
      <c r="P2593" s="344"/>
      <c r="Q2593" s="344"/>
      <c r="R2593" s="344"/>
      <c r="S2593" s="344"/>
      <c r="T2593" s="344"/>
      <c r="U2593" s="344"/>
      <c r="V2593" s="344"/>
      <c r="W2593" s="344"/>
      <c r="X2593" s="344"/>
      <c r="Y2593" s="344"/>
      <c r="Z2593" s="344"/>
      <c r="AA2593" s="344"/>
      <c r="AB2593" s="344"/>
      <c r="AC2593" s="344"/>
      <c r="AD2593" s="344"/>
      <c r="AE2593" s="344"/>
      <c r="AF2593" s="344"/>
      <c r="AG2593" s="344"/>
      <c r="AH2593" s="344"/>
      <c r="AI2593" s="344"/>
      <c r="AJ2593" s="344"/>
      <c r="AK2593" s="344"/>
      <c r="AL2593" s="344"/>
      <c r="AM2593" s="344"/>
      <c r="AN2593" s="344"/>
      <c r="AO2593" s="344"/>
      <c r="AP2593" s="344"/>
    </row>
    <row r="2594">
      <c r="A2594" s="343">
        <v>43973.0</v>
      </c>
      <c r="B2594" s="371">
        <f t="shared" si="506"/>
        <v>99</v>
      </c>
      <c r="C2594" s="374">
        <f t="shared" si="502"/>
        <v>55</v>
      </c>
      <c r="D2594" s="122">
        <f t="shared" si="503"/>
        <v>153</v>
      </c>
      <c r="E2594" s="371">
        <f t="shared" si="504"/>
        <v>382</v>
      </c>
      <c r="F2594" s="371">
        <f t="shared" si="505"/>
        <v>689</v>
      </c>
      <c r="G2594" s="344"/>
      <c r="H2594" s="371"/>
      <c r="I2594" s="344"/>
      <c r="J2594" s="371"/>
      <c r="K2594" s="344"/>
      <c r="L2594" s="371"/>
      <c r="M2594" s="344"/>
      <c r="N2594" s="344"/>
      <c r="O2594" s="344"/>
      <c r="P2594" s="344"/>
      <c r="Q2594" s="344"/>
      <c r="R2594" s="344"/>
      <c r="S2594" s="344"/>
      <c r="T2594" s="344"/>
      <c r="U2594" s="344"/>
      <c r="V2594" s="344"/>
      <c r="W2594" s="344"/>
      <c r="X2594" s="344"/>
      <c r="Y2594" s="344"/>
      <c r="Z2594" s="344"/>
      <c r="AA2594" s="344"/>
      <c r="AB2594" s="344"/>
      <c r="AC2594" s="344"/>
      <c r="AD2594" s="344"/>
      <c r="AE2594" s="344"/>
      <c r="AF2594" s="344"/>
      <c r="AG2594" s="344"/>
      <c r="AH2594" s="344"/>
      <c r="AI2594" s="344"/>
      <c r="AJ2594" s="344"/>
      <c r="AK2594" s="344"/>
      <c r="AL2594" s="344"/>
      <c r="AM2594" s="344"/>
      <c r="AN2594" s="344"/>
      <c r="AO2594" s="344"/>
      <c r="AP2594" s="344"/>
    </row>
    <row r="2595">
      <c r="A2595" s="343">
        <v>43974.0</v>
      </c>
      <c r="B2595" s="371">
        <f t="shared" si="506"/>
        <v>115</v>
      </c>
      <c r="C2595" s="374">
        <f t="shared" si="502"/>
        <v>43</v>
      </c>
      <c r="D2595" s="122">
        <f t="shared" si="503"/>
        <v>525</v>
      </c>
      <c r="E2595" s="371">
        <f t="shared" si="504"/>
        <v>309</v>
      </c>
      <c r="F2595" s="371">
        <f t="shared" si="505"/>
        <v>992</v>
      </c>
      <c r="G2595" s="344"/>
      <c r="H2595" s="371"/>
      <c r="I2595" s="344"/>
      <c r="J2595" s="371"/>
      <c r="K2595" s="344"/>
      <c r="L2595" s="371"/>
      <c r="M2595" s="344"/>
      <c r="N2595" s="344"/>
      <c r="O2595" s="344"/>
      <c r="P2595" s="344"/>
      <c r="Q2595" s="344"/>
      <c r="R2595" s="344"/>
      <c r="S2595" s="344"/>
      <c r="T2595" s="344"/>
      <c r="U2595" s="344"/>
      <c r="V2595" s="344"/>
      <c r="W2595" s="344"/>
      <c r="X2595" s="344"/>
      <c r="Y2595" s="344"/>
      <c r="Z2595" s="344"/>
      <c r="AA2595" s="344"/>
      <c r="AB2595" s="344"/>
      <c r="AC2595" s="344"/>
      <c r="AD2595" s="344"/>
      <c r="AE2595" s="344"/>
      <c r="AF2595" s="344"/>
      <c r="AG2595" s="344"/>
      <c r="AH2595" s="344"/>
      <c r="AI2595" s="344"/>
      <c r="AJ2595" s="344"/>
      <c r="AK2595" s="344"/>
      <c r="AL2595" s="344"/>
      <c r="AM2595" s="344"/>
      <c r="AN2595" s="344"/>
      <c r="AO2595" s="344"/>
      <c r="AP2595" s="344"/>
    </row>
    <row r="2596">
      <c r="A2596" s="343">
        <v>43975.0</v>
      </c>
      <c r="B2596" s="371">
        <f t="shared" si="506"/>
        <v>119</v>
      </c>
      <c r="C2596" s="374">
        <f t="shared" si="502"/>
        <v>67</v>
      </c>
      <c r="D2596" s="122">
        <f t="shared" si="503"/>
        <v>90</v>
      </c>
      <c r="E2596" s="371">
        <f t="shared" si="504"/>
        <v>317</v>
      </c>
      <c r="F2596" s="371">
        <f t="shared" si="505"/>
        <v>593</v>
      </c>
      <c r="G2596" s="344"/>
      <c r="H2596" s="371"/>
      <c r="I2596" s="344"/>
      <c r="J2596" s="371"/>
      <c r="K2596" s="344"/>
      <c r="L2596" s="371"/>
      <c r="M2596" s="344"/>
      <c r="N2596" s="344"/>
      <c r="O2596" s="344"/>
      <c r="P2596" s="344"/>
      <c r="Q2596" s="344"/>
      <c r="R2596" s="344"/>
      <c r="S2596" s="344"/>
      <c r="T2596" s="344"/>
      <c r="U2596" s="344"/>
      <c r="V2596" s="344"/>
      <c r="W2596" s="344"/>
      <c r="X2596" s="344"/>
      <c r="Y2596" s="344"/>
      <c r="Z2596" s="344"/>
      <c r="AA2596" s="344"/>
      <c r="AB2596" s="344"/>
      <c r="AC2596" s="344"/>
      <c r="AD2596" s="344"/>
      <c r="AE2596" s="344"/>
      <c r="AF2596" s="344"/>
      <c r="AG2596" s="344"/>
      <c r="AH2596" s="344"/>
      <c r="AI2596" s="344"/>
      <c r="AJ2596" s="344"/>
      <c r="AK2596" s="344"/>
      <c r="AL2596" s="344"/>
      <c r="AM2596" s="344"/>
      <c r="AN2596" s="344"/>
      <c r="AO2596" s="344"/>
      <c r="AP2596" s="344"/>
    </row>
    <row r="2597">
      <c r="A2597" s="343">
        <v>43976.0</v>
      </c>
      <c r="B2597" s="371">
        <f t="shared" si="506"/>
        <v>75</v>
      </c>
      <c r="C2597" s="374">
        <f t="shared" si="502"/>
        <v>22</v>
      </c>
      <c r="D2597" s="122">
        <f t="shared" si="503"/>
        <v>225</v>
      </c>
      <c r="E2597" s="371">
        <f t="shared" si="504"/>
        <v>179</v>
      </c>
      <c r="F2597" s="371">
        <f t="shared" si="505"/>
        <v>501</v>
      </c>
      <c r="G2597" s="344"/>
      <c r="H2597" s="371"/>
      <c r="I2597" s="344"/>
      <c r="J2597" s="371"/>
      <c r="K2597" s="344"/>
      <c r="L2597" s="371"/>
      <c r="M2597" s="344"/>
      <c r="N2597" s="344"/>
      <c r="O2597" s="344"/>
      <c r="P2597" s="344"/>
      <c r="Q2597" s="344"/>
      <c r="R2597" s="344"/>
      <c r="S2597" s="344"/>
      <c r="T2597" s="344"/>
      <c r="U2597" s="344"/>
      <c r="V2597" s="344"/>
      <c r="W2597" s="344"/>
      <c r="X2597" s="344"/>
      <c r="Y2597" s="344"/>
      <c r="Z2597" s="344"/>
      <c r="AA2597" s="344"/>
      <c r="AB2597" s="344"/>
      <c r="AC2597" s="344"/>
      <c r="AD2597" s="344"/>
      <c r="AE2597" s="344"/>
      <c r="AF2597" s="344"/>
      <c r="AG2597" s="344"/>
      <c r="AH2597" s="344"/>
      <c r="AI2597" s="344"/>
      <c r="AJ2597" s="344"/>
      <c r="AK2597" s="344"/>
      <c r="AL2597" s="344"/>
      <c r="AM2597" s="344"/>
      <c r="AN2597" s="344"/>
      <c r="AO2597" s="344"/>
      <c r="AP2597" s="344"/>
    </row>
    <row r="2598">
      <c r="A2598" s="343">
        <v>43977.0</v>
      </c>
      <c r="B2598" s="371">
        <f t="shared" si="506"/>
        <v>89</v>
      </c>
      <c r="C2598" s="374">
        <f t="shared" si="502"/>
        <v>35</v>
      </c>
      <c r="D2598" s="122">
        <f t="shared" si="503"/>
        <v>61</v>
      </c>
      <c r="E2598" s="371">
        <f t="shared" si="504"/>
        <v>265</v>
      </c>
      <c r="F2598" s="371">
        <f t="shared" si="505"/>
        <v>450</v>
      </c>
      <c r="G2598" s="344"/>
      <c r="H2598" s="371"/>
      <c r="I2598" s="344"/>
      <c r="J2598" s="371"/>
      <c r="K2598" s="344"/>
      <c r="L2598" s="371"/>
      <c r="M2598" s="344"/>
      <c r="N2598" s="344"/>
      <c r="O2598" s="344"/>
      <c r="P2598" s="344"/>
      <c r="Q2598" s="344"/>
      <c r="R2598" s="344"/>
      <c r="S2598" s="344"/>
      <c r="T2598" s="344"/>
      <c r="U2598" s="344"/>
      <c r="V2598" s="344"/>
      <c r="W2598" s="344"/>
      <c r="X2598" s="344"/>
      <c r="Y2598" s="344"/>
      <c r="Z2598" s="344"/>
      <c r="AA2598" s="344"/>
      <c r="AB2598" s="344"/>
      <c r="AC2598" s="344"/>
      <c r="AD2598" s="344"/>
      <c r="AE2598" s="344"/>
      <c r="AF2598" s="344"/>
      <c r="AG2598" s="344"/>
      <c r="AH2598" s="344"/>
      <c r="AI2598" s="344"/>
      <c r="AJ2598" s="344"/>
      <c r="AK2598" s="344"/>
      <c r="AL2598" s="344"/>
      <c r="AM2598" s="344"/>
      <c r="AN2598" s="344"/>
      <c r="AO2598" s="344"/>
      <c r="AP2598" s="344"/>
    </row>
    <row r="2599">
      <c r="A2599" s="343">
        <v>43978.0</v>
      </c>
      <c r="B2599" s="371">
        <f t="shared" si="506"/>
        <v>97</v>
      </c>
      <c r="C2599" s="374">
        <f t="shared" si="502"/>
        <v>37</v>
      </c>
      <c r="D2599" s="122">
        <f t="shared" si="503"/>
        <v>212</v>
      </c>
      <c r="E2599" s="371">
        <f t="shared" si="504"/>
        <v>377</v>
      </c>
      <c r="F2599" s="371">
        <f t="shared" si="505"/>
        <v>723</v>
      </c>
      <c r="G2599" s="344"/>
      <c r="H2599" s="371"/>
      <c r="I2599" s="344"/>
      <c r="J2599" s="371"/>
      <c r="K2599" s="344"/>
      <c r="L2599" s="371"/>
      <c r="M2599" s="344"/>
      <c r="N2599" s="344"/>
      <c r="O2599" s="344"/>
      <c r="P2599" s="344"/>
      <c r="Q2599" s="344"/>
      <c r="R2599" s="344"/>
      <c r="S2599" s="344"/>
      <c r="T2599" s="344"/>
      <c r="U2599" s="344"/>
      <c r="V2599" s="344"/>
      <c r="W2599" s="344"/>
      <c r="X2599" s="344"/>
      <c r="Y2599" s="344"/>
      <c r="Z2599" s="344"/>
      <c r="AA2599" s="344"/>
      <c r="AB2599" s="344"/>
      <c r="AC2599" s="344"/>
      <c r="AD2599" s="344"/>
      <c r="AE2599" s="344"/>
      <c r="AF2599" s="344"/>
      <c r="AG2599" s="344"/>
      <c r="AH2599" s="344"/>
      <c r="AI2599" s="344"/>
      <c r="AJ2599" s="344"/>
      <c r="AK2599" s="344"/>
      <c r="AL2599" s="344"/>
      <c r="AM2599" s="344"/>
      <c r="AN2599" s="344"/>
      <c r="AO2599" s="344"/>
      <c r="AP2599" s="344"/>
    </row>
    <row r="2600">
      <c r="A2600" s="343">
        <v>43979.0</v>
      </c>
      <c r="B2600" s="371">
        <f t="shared" si="506"/>
        <v>105</v>
      </c>
      <c r="C2600" s="374">
        <f t="shared" si="502"/>
        <v>39</v>
      </c>
      <c r="D2600" s="122">
        <f t="shared" si="503"/>
        <v>181</v>
      </c>
      <c r="E2600" s="371">
        <f t="shared" si="504"/>
        <v>401</v>
      </c>
      <c r="F2600" s="371">
        <f t="shared" si="505"/>
        <v>726</v>
      </c>
      <c r="G2600" s="344"/>
      <c r="H2600" s="371"/>
      <c r="I2600" s="344"/>
      <c r="J2600" s="371"/>
      <c r="K2600" s="344"/>
      <c r="L2600" s="371"/>
      <c r="M2600" s="344"/>
      <c r="N2600" s="344"/>
      <c r="O2600" s="344"/>
      <c r="P2600" s="344"/>
      <c r="Q2600" s="344"/>
      <c r="R2600" s="344"/>
      <c r="S2600" s="344"/>
      <c r="T2600" s="344"/>
      <c r="U2600" s="344"/>
      <c r="V2600" s="344"/>
      <c r="W2600" s="344"/>
      <c r="X2600" s="344"/>
      <c r="Y2600" s="344"/>
      <c r="Z2600" s="344"/>
      <c r="AA2600" s="344"/>
      <c r="AB2600" s="344"/>
      <c r="AC2600" s="344"/>
      <c r="AD2600" s="344"/>
      <c r="AE2600" s="344"/>
      <c r="AF2600" s="344"/>
      <c r="AG2600" s="344"/>
      <c r="AH2600" s="344"/>
      <c r="AI2600" s="344"/>
      <c r="AJ2600" s="344"/>
      <c r="AK2600" s="344"/>
      <c r="AL2600" s="344"/>
      <c r="AM2600" s="344"/>
      <c r="AN2600" s="344"/>
      <c r="AO2600" s="344"/>
      <c r="AP2600" s="344"/>
    </row>
    <row r="2601">
      <c r="A2601" s="343">
        <v>43980.0</v>
      </c>
      <c r="B2601" s="371">
        <f t="shared" si="506"/>
        <v>125</v>
      </c>
      <c r="C2601" s="374">
        <f t="shared" si="502"/>
        <v>46</v>
      </c>
      <c r="D2601" s="122">
        <f t="shared" si="503"/>
        <v>117</v>
      </c>
      <c r="E2601" s="371">
        <f t="shared" si="504"/>
        <v>436</v>
      </c>
      <c r="F2601" s="371">
        <f t="shared" si="505"/>
        <v>724</v>
      </c>
      <c r="G2601" s="344"/>
      <c r="H2601" s="371"/>
      <c r="I2601" s="344"/>
      <c r="J2601" s="371"/>
      <c r="K2601" s="344"/>
      <c r="L2601" s="371"/>
      <c r="M2601" s="344"/>
      <c r="N2601" s="344"/>
      <c r="O2601" s="344"/>
      <c r="P2601" s="344"/>
      <c r="Q2601" s="344"/>
      <c r="R2601" s="344"/>
      <c r="S2601" s="344"/>
      <c r="T2601" s="344"/>
      <c r="U2601" s="344"/>
      <c r="V2601" s="344"/>
      <c r="W2601" s="344"/>
      <c r="X2601" s="344"/>
      <c r="Y2601" s="344"/>
      <c r="Z2601" s="344"/>
      <c r="AA2601" s="344"/>
      <c r="AB2601" s="344"/>
      <c r="AC2601" s="344"/>
      <c r="AD2601" s="344"/>
      <c r="AE2601" s="344"/>
      <c r="AF2601" s="344"/>
      <c r="AG2601" s="344"/>
      <c r="AH2601" s="344"/>
      <c r="AI2601" s="344"/>
      <c r="AJ2601" s="344"/>
      <c r="AK2601" s="344"/>
      <c r="AL2601" s="344"/>
      <c r="AM2601" s="344"/>
      <c r="AN2601" s="344"/>
      <c r="AO2601" s="344"/>
      <c r="AP2601" s="344"/>
    </row>
    <row r="2602">
      <c r="A2602" s="343">
        <v>43981.0</v>
      </c>
      <c r="B2602" s="371">
        <f t="shared" si="506"/>
        <v>101</v>
      </c>
      <c r="C2602" s="374">
        <f t="shared" si="502"/>
        <v>33</v>
      </c>
      <c r="D2602" s="122">
        <f t="shared" si="503"/>
        <v>218</v>
      </c>
      <c r="E2602" s="371">
        <f t="shared" si="504"/>
        <v>238</v>
      </c>
      <c r="F2602" s="371">
        <f t="shared" si="505"/>
        <v>590</v>
      </c>
      <c r="G2602" s="344"/>
      <c r="H2602" s="371"/>
      <c r="I2602" s="344"/>
      <c r="J2602" s="371"/>
      <c r="K2602" s="344"/>
      <c r="L2602" s="371"/>
      <c r="M2602" s="344"/>
      <c r="N2602" s="344"/>
      <c r="O2602" s="344"/>
      <c r="P2602" s="344"/>
      <c r="Q2602" s="344"/>
      <c r="R2602" s="344"/>
      <c r="S2602" s="344"/>
      <c r="T2602" s="344"/>
      <c r="U2602" s="344"/>
      <c r="V2602" s="344"/>
      <c r="W2602" s="344"/>
      <c r="X2602" s="344"/>
      <c r="Y2602" s="344"/>
      <c r="Z2602" s="344"/>
      <c r="AA2602" s="344"/>
      <c r="AB2602" s="344"/>
      <c r="AC2602" s="344"/>
      <c r="AD2602" s="344"/>
      <c r="AE2602" s="344"/>
      <c r="AF2602" s="344"/>
      <c r="AG2602" s="344"/>
      <c r="AH2602" s="344"/>
      <c r="AI2602" s="344"/>
      <c r="AJ2602" s="344"/>
      <c r="AK2602" s="344"/>
      <c r="AL2602" s="344"/>
      <c r="AM2602" s="344"/>
      <c r="AN2602" s="344"/>
      <c r="AO2602" s="344"/>
      <c r="AP2602" s="344"/>
    </row>
    <row r="2603">
      <c r="A2603" s="343">
        <v>43982.0</v>
      </c>
      <c r="B2603" s="371">
        <f t="shared" si="506"/>
        <v>118</v>
      </c>
      <c r="C2603" s="374">
        <f t="shared" si="502"/>
        <v>33</v>
      </c>
      <c r="D2603" s="122">
        <f t="shared" si="503"/>
        <v>284</v>
      </c>
      <c r="E2603" s="371">
        <f t="shared" si="504"/>
        <v>298</v>
      </c>
      <c r="F2603" s="371">
        <f t="shared" si="505"/>
        <v>733</v>
      </c>
      <c r="G2603" s="344"/>
      <c r="H2603" s="371"/>
      <c r="I2603" s="344"/>
      <c r="J2603" s="371"/>
      <c r="K2603" s="344"/>
      <c r="L2603" s="371"/>
      <c r="M2603" s="344"/>
      <c r="N2603" s="344"/>
      <c r="O2603" s="344"/>
      <c r="P2603" s="344"/>
      <c r="Q2603" s="344"/>
      <c r="R2603" s="344"/>
      <c r="S2603" s="344"/>
      <c r="T2603" s="344"/>
      <c r="U2603" s="344"/>
      <c r="V2603" s="344"/>
      <c r="W2603" s="344"/>
      <c r="X2603" s="344"/>
      <c r="Y2603" s="344"/>
      <c r="Z2603" s="344"/>
      <c r="AA2603" s="344"/>
      <c r="AB2603" s="344"/>
      <c r="AC2603" s="344"/>
      <c r="AD2603" s="344"/>
      <c r="AE2603" s="344"/>
      <c r="AF2603" s="344"/>
      <c r="AG2603" s="344"/>
      <c r="AH2603" s="344"/>
      <c r="AI2603" s="344"/>
      <c r="AJ2603" s="344"/>
      <c r="AK2603" s="344"/>
      <c r="AL2603" s="344"/>
      <c r="AM2603" s="344"/>
      <c r="AN2603" s="344"/>
      <c r="AO2603" s="344"/>
      <c r="AP2603" s="344"/>
    </row>
    <row r="2604">
      <c r="A2604" s="343">
        <v>43983.0</v>
      </c>
      <c r="B2604" s="371">
        <f t="shared" si="506"/>
        <v>137</v>
      </c>
      <c r="C2604" s="374">
        <f t="shared" si="502"/>
        <v>40</v>
      </c>
      <c r="D2604" s="122">
        <f t="shared" si="503"/>
        <v>80</v>
      </c>
      <c r="E2604" s="371">
        <f t="shared" si="504"/>
        <v>250</v>
      </c>
      <c r="F2604" s="371">
        <f t="shared" si="505"/>
        <v>507</v>
      </c>
      <c r="G2604" s="344"/>
      <c r="H2604" s="371"/>
      <c r="I2604" s="344"/>
      <c r="J2604" s="371"/>
      <c r="K2604" s="344"/>
      <c r="L2604" s="371"/>
      <c r="M2604" s="344"/>
      <c r="N2604" s="344"/>
      <c r="O2604" s="344"/>
      <c r="P2604" s="344"/>
      <c r="Q2604" s="344"/>
      <c r="R2604" s="344"/>
      <c r="S2604" s="344"/>
      <c r="T2604" s="344"/>
      <c r="U2604" s="344"/>
      <c r="V2604" s="344"/>
      <c r="W2604" s="344"/>
      <c r="X2604" s="344"/>
      <c r="Y2604" s="344"/>
      <c r="Z2604" s="344"/>
      <c r="AA2604" s="344"/>
      <c r="AB2604" s="344"/>
      <c r="AC2604" s="344"/>
      <c r="AD2604" s="344"/>
      <c r="AE2604" s="344"/>
      <c r="AF2604" s="344"/>
      <c r="AG2604" s="344"/>
      <c r="AH2604" s="344"/>
      <c r="AI2604" s="344"/>
      <c r="AJ2604" s="344"/>
      <c r="AK2604" s="344"/>
      <c r="AL2604" s="344"/>
      <c r="AM2604" s="344"/>
      <c r="AN2604" s="344"/>
      <c r="AO2604" s="344"/>
      <c r="AP2604" s="344"/>
    </row>
    <row r="2605">
      <c r="A2605" s="343">
        <v>43984.0</v>
      </c>
      <c r="B2605" s="371">
        <f t="shared" si="506"/>
        <v>60</v>
      </c>
      <c r="C2605" s="374">
        <f t="shared" si="502"/>
        <v>32</v>
      </c>
      <c r="D2605" s="122">
        <f t="shared" si="503"/>
        <v>228</v>
      </c>
      <c r="E2605" s="371">
        <f t="shared" si="504"/>
        <v>321</v>
      </c>
      <c r="F2605" s="371">
        <f t="shared" si="505"/>
        <v>641</v>
      </c>
      <c r="G2605" s="344"/>
      <c r="H2605" s="371"/>
      <c r="I2605" s="344"/>
      <c r="J2605" s="371"/>
      <c r="K2605" s="344"/>
      <c r="L2605" s="371"/>
      <c r="M2605" s="344"/>
      <c r="N2605" s="344"/>
      <c r="O2605" s="344"/>
      <c r="P2605" s="344"/>
      <c r="Q2605" s="344"/>
      <c r="R2605" s="344"/>
      <c r="S2605" s="344"/>
      <c r="T2605" s="344"/>
      <c r="U2605" s="344"/>
      <c r="V2605" s="344"/>
      <c r="W2605" s="344"/>
      <c r="X2605" s="344"/>
      <c r="Y2605" s="344"/>
      <c r="Z2605" s="344"/>
      <c r="AA2605" s="344"/>
      <c r="AB2605" s="344"/>
      <c r="AC2605" s="344"/>
      <c r="AD2605" s="344"/>
      <c r="AE2605" s="344"/>
      <c r="AF2605" s="344"/>
      <c r="AG2605" s="344"/>
      <c r="AH2605" s="344"/>
      <c r="AI2605" s="344"/>
      <c r="AJ2605" s="344"/>
      <c r="AK2605" s="344"/>
      <c r="AL2605" s="344"/>
      <c r="AM2605" s="344"/>
      <c r="AN2605" s="344"/>
      <c r="AO2605" s="344"/>
      <c r="AP2605" s="344"/>
    </row>
    <row r="2606">
      <c r="A2606" s="343">
        <v>43985.0</v>
      </c>
      <c r="B2606" s="371">
        <f t="shared" si="506"/>
        <v>82</v>
      </c>
      <c r="C2606" s="374">
        <f t="shared" si="502"/>
        <v>76</v>
      </c>
      <c r="D2606" s="122">
        <f t="shared" si="503"/>
        <v>206</v>
      </c>
      <c r="E2606" s="371">
        <f t="shared" si="504"/>
        <v>396</v>
      </c>
      <c r="F2606" s="371">
        <f t="shared" si="505"/>
        <v>760</v>
      </c>
      <c r="G2606" s="344"/>
      <c r="H2606" s="371"/>
      <c r="I2606" s="344"/>
      <c r="J2606" s="371"/>
      <c r="K2606" s="344"/>
      <c r="L2606" s="371"/>
      <c r="M2606" s="344"/>
      <c r="N2606" s="344"/>
      <c r="O2606" s="344"/>
      <c r="P2606" s="344"/>
      <c r="Q2606" s="344"/>
      <c r="R2606" s="344"/>
      <c r="S2606" s="344"/>
      <c r="T2606" s="344"/>
      <c r="U2606" s="344"/>
      <c r="V2606" s="344"/>
      <c r="W2606" s="344"/>
      <c r="X2606" s="344"/>
      <c r="Y2606" s="344"/>
      <c r="Z2606" s="344"/>
      <c r="AA2606" s="344"/>
      <c r="AB2606" s="344"/>
      <c r="AC2606" s="344"/>
      <c r="AD2606" s="344"/>
      <c r="AE2606" s="344"/>
      <c r="AF2606" s="344"/>
      <c r="AG2606" s="344"/>
      <c r="AH2606" s="344"/>
      <c r="AI2606" s="344"/>
      <c r="AJ2606" s="344"/>
      <c r="AK2606" s="344"/>
      <c r="AL2606" s="344"/>
      <c r="AM2606" s="344"/>
      <c r="AN2606" s="344"/>
      <c r="AO2606" s="344"/>
      <c r="AP2606" s="344"/>
    </row>
    <row r="2607">
      <c r="A2607" s="343">
        <v>43986.0</v>
      </c>
      <c r="B2607" s="371">
        <f t="shared" si="506"/>
        <v>94</v>
      </c>
      <c r="C2607" s="374">
        <f t="shared" si="502"/>
        <v>19</v>
      </c>
      <c r="D2607" s="122">
        <f t="shared" si="503"/>
        <v>114</v>
      </c>
      <c r="E2607" s="371">
        <f t="shared" si="504"/>
        <v>377</v>
      </c>
      <c r="F2607" s="371">
        <f t="shared" si="505"/>
        <v>604</v>
      </c>
      <c r="G2607" s="344"/>
      <c r="H2607" s="371"/>
      <c r="I2607" s="344"/>
      <c r="J2607" s="371"/>
      <c r="K2607" s="344"/>
      <c r="L2607" s="371"/>
      <c r="M2607" s="344"/>
      <c r="N2607" s="344"/>
      <c r="O2607" s="344"/>
      <c r="P2607" s="344"/>
      <c r="Q2607" s="344"/>
      <c r="R2607" s="344"/>
      <c r="S2607" s="344"/>
      <c r="T2607" s="344"/>
      <c r="U2607" s="344"/>
      <c r="V2607" s="344"/>
      <c r="W2607" s="344"/>
      <c r="X2607" s="344"/>
      <c r="Y2607" s="344"/>
      <c r="Z2607" s="344"/>
      <c r="AA2607" s="344"/>
      <c r="AB2607" s="344"/>
      <c r="AC2607" s="344"/>
      <c r="AD2607" s="344"/>
      <c r="AE2607" s="344"/>
      <c r="AF2607" s="344"/>
      <c r="AG2607" s="344"/>
      <c r="AH2607" s="344"/>
      <c r="AI2607" s="344"/>
      <c r="AJ2607" s="344"/>
      <c r="AK2607" s="344"/>
      <c r="AL2607" s="344"/>
      <c r="AM2607" s="344"/>
      <c r="AN2607" s="344"/>
      <c r="AO2607" s="344"/>
      <c r="AP2607" s="344"/>
    </row>
    <row r="2608">
      <c r="A2608" s="343">
        <v>43987.0</v>
      </c>
      <c r="B2608" s="371">
        <f t="shared" si="506"/>
        <v>76</v>
      </c>
      <c r="C2608" s="374">
        <f t="shared" si="502"/>
        <v>36</v>
      </c>
      <c r="D2608" s="122">
        <f t="shared" si="503"/>
        <v>200</v>
      </c>
      <c r="E2608" s="371">
        <f t="shared" si="504"/>
        <v>427</v>
      </c>
      <c r="F2608" s="371">
        <f t="shared" si="505"/>
        <v>739</v>
      </c>
      <c r="G2608" s="344"/>
      <c r="H2608" s="371"/>
      <c r="I2608" s="344"/>
      <c r="J2608" s="371"/>
      <c r="K2608" s="344"/>
      <c r="L2608" s="371"/>
      <c r="M2608" s="344"/>
      <c r="N2608" s="344"/>
      <c r="O2608" s="344"/>
      <c r="P2608" s="344"/>
      <c r="Q2608" s="344"/>
      <c r="R2608" s="344"/>
      <c r="S2608" s="344"/>
      <c r="T2608" s="344"/>
      <c r="U2608" s="344"/>
      <c r="V2608" s="344"/>
      <c r="W2608" s="344"/>
      <c r="X2608" s="344"/>
      <c r="Y2608" s="344"/>
      <c r="Z2608" s="344"/>
      <c r="AA2608" s="344"/>
      <c r="AB2608" s="344"/>
      <c r="AC2608" s="344"/>
      <c r="AD2608" s="344"/>
      <c r="AE2608" s="344"/>
      <c r="AF2608" s="344"/>
      <c r="AG2608" s="344"/>
      <c r="AH2608" s="344"/>
      <c r="AI2608" s="344"/>
      <c r="AJ2608" s="344"/>
      <c r="AK2608" s="344"/>
      <c r="AL2608" s="344"/>
      <c r="AM2608" s="344"/>
      <c r="AN2608" s="344"/>
      <c r="AO2608" s="344"/>
      <c r="AP2608" s="344"/>
    </row>
    <row r="2609">
      <c r="A2609" s="343">
        <v>43988.0</v>
      </c>
      <c r="B2609" s="371">
        <f t="shared" si="506"/>
        <v>104</v>
      </c>
      <c r="C2609" s="374">
        <f t="shared" si="502"/>
        <v>46</v>
      </c>
      <c r="D2609" s="122">
        <f t="shared" si="503"/>
        <v>317</v>
      </c>
      <c r="E2609" s="371">
        <f t="shared" si="504"/>
        <v>572</v>
      </c>
      <c r="F2609" s="371">
        <f t="shared" si="505"/>
        <v>1039</v>
      </c>
      <c r="G2609" s="344"/>
      <c r="H2609" s="371"/>
      <c r="I2609" s="344"/>
      <c r="J2609" s="371"/>
      <c r="K2609" s="344"/>
      <c r="L2609" s="371"/>
      <c r="M2609" s="344"/>
      <c r="N2609" s="344"/>
      <c r="O2609" s="344"/>
      <c r="P2609" s="344"/>
      <c r="Q2609" s="344"/>
      <c r="R2609" s="344"/>
      <c r="S2609" s="344"/>
      <c r="T2609" s="344"/>
      <c r="U2609" s="344"/>
      <c r="V2609" s="344"/>
      <c r="W2609" s="344"/>
      <c r="X2609" s="344"/>
      <c r="Y2609" s="344"/>
      <c r="Z2609" s="344"/>
      <c r="AA2609" s="344"/>
      <c r="AB2609" s="344"/>
      <c r="AC2609" s="344"/>
      <c r="AD2609" s="344"/>
      <c r="AE2609" s="344"/>
      <c r="AF2609" s="344"/>
      <c r="AG2609" s="344"/>
      <c r="AH2609" s="344"/>
      <c r="AI2609" s="344"/>
      <c r="AJ2609" s="344"/>
      <c r="AK2609" s="344"/>
      <c r="AL2609" s="344"/>
      <c r="AM2609" s="344"/>
      <c r="AN2609" s="344"/>
      <c r="AO2609" s="344"/>
      <c r="AP2609" s="344"/>
    </row>
    <row r="2610">
      <c r="A2610" s="343">
        <v>43989.0</v>
      </c>
      <c r="B2610" s="371">
        <f t="shared" si="506"/>
        <v>163</v>
      </c>
      <c r="C2610" s="374">
        <f t="shared" si="502"/>
        <v>38</v>
      </c>
      <c r="D2610" s="122">
        <f t="shared" si="503"/>
        <v>166</v>
      </c>
      <c r="E2610" s="371">
        <f t="shared" si="504"/>
        <v>343</v>
      </c>
      <c r="F2610" s="371">
        <f t="shared" si="505"/>
        <v>710</v>
      </c>
      <c r="G2610" s="344"/>
      <c r="H2610" s="371"/>
      <c r="I2610" s="344"/>
      <c r="J2610" s="371"/>
      <c r="K2610" s="344"/>
      <c r="L2610" s="371"/>
      <c r="M2610" s="344"/>
      <c r="N2610" s="344"/>
      <c r="O2610" s="344"/>
      <c r="P2610" s="344"/>
      <c r="Q2610" s="344"/>
      <c r="R2610" s="344"/>
      <c r="S2610" s="344"/>
      <c r="T2610" s="344"/>
      <c r="U2610" s="344"/>
      <c r="V2610" s="344"/>
      <c r="W2610" s="344"/>
      <c r="X2610" s="344"/>
      <c r="Y2610" s="344"/>
      <c r="Z2610" s="344"/>
      <c r="AA2610" s="344"/>
      <c r="AB2610" s="344"/>
      <c r="AC2610" s="344"/>
      <c r="AD2610" s="344"/>
      <c r="AE2610" s="344"/>
      <c r="AF2610" s="344"/>
      <c r="AG2610" s="344"/>
      <c r="AH2610" s="344"/>
      <c r="AI2610" s="344"/>
      <c r="AJ2610" s="344"/>
      <c r="AK2610" s="344"/>
      <c r="AL2610" s="344"/>
      <c r="AM2610" s="344"/>
      <c r="AN2610" s="344"/>
      <c r="AO2610" s="344"/>
      <c r="AP2610" s="344"/>
    </row>
    <row r="2611">
      <c r="A2611" s="343">
        <v>43990.0</v>
      </c>
      <c r="B2611" s="371">
        <f t="shared" si="506"/>
        <v>89</v>
      </c>
      <c r="C2611" s="374">
        <f t="shared" si="502"/>
        <v>31</v>
      </c>
      <c r="D2611" s="122">
        <f t="shared" si="503"/>
        <v>395</v>
      </c>
      <c r="E2611" s="371">
        <f t="shared" si="504"/>
        <v>363</v>
      </c>
      <c r="F2611" s="371">
        <f t="shared" si="505"/>
        <v>878</v>
      </c>
      <c r="G2611" s="344"/>
      <c r="H2611" s="371"/>
      <c r="I2611" s="344"/>
      <c r="J2611" s="371"/>
      <c r="K2611" s="344"/>
      <c r="L2611" s="371"/>
      <c r="M2611" s="344"/>
      <c r="N2611" s="344"/>
      <c r="O2611" s="344"/>
      <c r="P2611" s="344"/>
      <c r="Q2611" s="344"/>
      <c r="R2611" s="344"/>
      <c r="S2611" s="344"/>
      <c r="T2611" s="344"/>
      <c r="U2611" s="344"/>
      <c r="V2611" s="344"/>
      <c r="W2611" s="344"/>
      <c r="X2611" s="344"/>
      <c r="Y2611" s="344"/>
      <c r="Z2611" s="344"/>
      <c r="AA2611" s="344"/>
      <c r="AB2611" s="344"/>
      <c r="AC2611" s="344"/>
      <c r="AD2611" s="344"/>
      <c r="AE2611" s="344"/>
      <c r="AF2611" s="344"/>
      <c r="AG2611" s="344"/>
      <c r="AH2611" s="344"/>
      <c r="AI2611" s="344"/>
      <c r="AJ2611" s="344"/>
      <c r="AK2611" s="344"/>
      <c r="AL2611" s="344"/>
      <c r="AM2611" s="344"/>
      <c r="AN2611" s="344"/>
      <c r="AO2611" s="344"/>
      <c r="AP2611" s="344"/>
    </row>
    <row r="2612">
      <c r="A2612" s="343">
        <v>43991.0</v>
      </c>
      <c r="B2612" s="371">
        <f t="shared" si="506"/>
        <v>232</v>
      </c>
      <c r="C2612" s="374">
        <f t="shared" si="502"/>
        <v>40</v>
      </c>
      <c r="D2612" s="122">
        <f t="shared" si="503"/>
        <v>254</v>
      </c>
      <c r="E2612" s="371">
        <f t="shared" si="504"/>
        <v>557</v>
      </c>
      <c r="F2612" s="371">
        <f t="shared" si="505"/>
        <v>1083</v>
      </c>
      <c r="G2612" s="344"/>
      <c r="H2612" s="371"/>
      <c r="I2612" s="344"/>
      <c r="J2612" s="371"/>
      <c r="K2612" s="344"/>
      <c r="L2612" s="371"/>
      <c r="M2612" s="344"/>
      <c r="N2612" s="344"/>
      <c r="O2612" s="344"/>
      <c r="P2612" s="344"/>
      <c r="Q2612" s="344"/>
      <c r="R2612" s="344"/>
      <c r="S2612" s="344"/>
      <c r="T2612" s="344"/>
      <c r="U2612" s="344"/>
      <c r="V2612" s="344"/>
      <c r="W2612" s="344"/>
      <c r="X2612" s="344"/>
      <c r="Y2612" s="344"/>
      <c r="Z2612" s="344"/>
      <c r="AA2612" s="344"/>
      <c r="AB2612" s="344"/>
      <c r="AC2612" s="344"/>
      <c r="AD2612" s="344"/>
      <c r="AE2612" s="344"/>
      <c r="AF2612" s="344"/>
      <c r="AG2612" s="344"/>
      <c r="AH2612" s="344"/>
      <c r="AI2612" s="344"/>
      <c r="AJ2612" s="344"/>
      <c r="AK2612" s="344"/>
      <c r="AL2612" s="344"/>
      <c r="AM2612" s="344"/>
      <c r="AN2612" s="344"/>
      <c r="AO2612" s="344"/>
      <c r="AP2612" s="344"/>
    </row>
    <row r="2613">
      <c r="A2613" s="343">
        <v>43992.0</v>
      </c>
      <c r="B2613" s="371">
        <f t="shared" si="506"/>
        <v>157</v>
      </c>
      <c r="C2613" s="374">
        <f t="shared" si="502"/>
        <v>85</v>
      </c>
      <c r="D2613" s="122">
        <f t="shared" si="503"/>
        <v>413</v>
      </c>
      <c r="E2613" s="371">
        <f t="shared" si="504"/>
        <v>671</v>
      </c>
      <c r="F2613" s="371">
        <f t="shared" si="505"/>
        <v>1326</v>
      </c>
      <c r="G2613" s="344"/>
      <c r="H2613" s="371"/>
      <c r="I2613" s="344"/>
      <c r="J2613" s="371"/>
      <c r="K2613" s="344"/>
      <c r="L2613" s="371"/>
      <c r="M2613" s="344"/>
      <c r="N2613" s="344"/>
      <c r="O2613" s="344"/>
      <c r="P2613" s="344"/>
      <c r="Q2613" s="344"/>
      <c r="R2613" s="344"/>
      <c r="S2613" s="344"/>
      <c r="T2613" s="344"/>
      <c r="U2613" s="344"/>
      <c r="V2613" s="344"/>
      <c r="W2613" s="344"/>
      <c r="X2613" s="344"/>
      <c r="Y2613" s="344"/>
      <c r="Z2613" s="344"/>
      <c r="AA2613" s="344"/>
      <c r="AB2613" s="344"/>
      <c r="AC2613" s="344"/>
      <c r="AD2613" s="344"/>
      <c r="AE2613" s="344"/>
      <c r="AF2613" s="344"/>
      <c r="AG2613" s="344"/>
      <c r="AH2613" s="344"/>
      <c r="AI2613" s="344"/>
      <c r="AJ2613" s="344"/>
      <c r="AK2613" s="344"/>
      <c r="AL2613" s="344"/>
      <c r="AM2613" s="344"/>
      <c r="AN2613" s="344"/>
      <c r="AO2613" s="344"/>
      <c r="AP2613" s="344"/>
    </row>
    <row r="2614">
      <c r="A2614" s="343">
        <v>43993.0</v>
      </c>
      <c r="B2614" s="371">
        <f t="shared" si="506"/>
        <v>128</v>
      </c>
      <c r="C2614" s="374">
        <f t="shared" si="502"/>
        <v>68</v>
      </c>
      <c r="D2614" s="122">
        <f t="shared" si="503"/>
        <v>318</v>
      </c>
      <c r="E2614" s="371">
        <f t="shared" si="504"/>
        <v>533</v>
      </c>
      <c r="F2614" s="371">
        <f t="shared" si="505"/>
        <v>1047</v>
      </c>
      <c r="G2614" s="344"/>
      <c r="H2614" s="371"/>
      <c r="I2614" s="344"/>
      <c r="J2614" s="371"/>
      <c r="K2614" s="344"/>
      <c r="L2614" s="371"/>
      <c r="M2614" s="344"/>
      <c r="N2614" s="344"/>
      <c r="O2614" s="344"/>
      <c r="P2614" s="344"/>
      <c r="Q2614" s="344"/>
      <c r="R2614" s="344"/>
      <c r="S2614" s="344"/>
      <c r="T2614" s="344"/>
      <c r="U2614" s="344"/>
      <c r="V2614" s="344"/>
      <c r="W2614" s="344"/>
      <c r="X2614" s="344"/>
      <c r="Y2614" s="344"/>
      <c r="Z2614" s="344"/>
      <c r="AA2614" s="344"/>
      <c r="AB2614" s="344"/>
      <c r="AC2614" s="344"/>
      <c r="AD2614" s="344"/>
      <c r="AE2614" s="344"/>
      <c r="AF2614" s="344"/>
      <c r="AG2614" s="344"/>
      <c r="AH2614" s="344"/>
      <c r="AI2614" s="344"/>
      <c r="AJ2614" s="344"/>
      <c r="AK2614" s="344"/>
      <c r="AL2614" s="344"/>
      <c r="AM2614" s="344"/>
      <c r="AN2614" s="344"/>
      <c r="AO2614" s="344"/>
      <c r="AP2614" s="344"/>
    </row>
    <row r="2615">
      <c r="A2615" s="343">
        <v>43994.0</v>
      </c>
      <c r="B2615" s="371">
        <f t="shared" si="506"/>
        <v>93</v>
      </c>
      <c r="C2615" s="374">
        <f t="shared" si="502"/>
        <v>54</v>
      </c>
      <c r="D2615" s="122">
        <f t="shared" si="503"/>
        <v>372</v>
      </c>
      <c r="E2615" s="371">
        <f t="shared" si="504"/>
        <v>646</v>
      </c>
      <c r="F2615" s="371">
        <f t="shared" si="505"/>
        <v>1165</v>
      </c>
      <c r="G2615" s="344"/>
      <c r="H2615" s="371"/>
      <c r="I2615" s="344"/>
      <c r="J2615" s="371"/>
      <c r="K2615" s="344"/>
      <c r="L2615" s="371"/>
      <c r="M2615" s="344"/>
      <c r="N2615" s="344"/>
      <c r="O2615" s="344"/>
      <c r="P2615" s="344"/>
      <c r="Q2615" s="344"/>
      <c r="R2615" s="344"/>
      <c r="S2615" s="344"/>
      <c r="T2615" s="344"/>
      <c r="U2615" s="344"/>
      <c r="V2615" s="344"/>
      <c r="W2615" s="344"/>
      <c r="X2615" s="344"/>
      <c r="Y2615" s="344"/>
      <c r="Z2615" s="344"/>
      <c r="AA2615" s="344"/>
      <c r="AB2615" s="344"/>
      <c r="AC2615" s="344"/>
      <c r="AD2615" s="344"/>
      <c r="AE2615" s="344"/>
      <c r="AF2615" s="344"/>
      <c r="AG2615" s="344"/>
      <c r="AH2615" s="344"/>
      <c r="AI2615" s="344"/>
      <c r="AJ2615" s="344"/>
      <c r="AK2615" s="344"/>
      <c r="AL2615" s="344"/>
      <c r="AM2615" s="344"/>
      <c r="AN2615" s="344"/>
      <c r="AO2615" s="344"/>
      <c r="AP2615" s="344"/>
    </row>
    <row r="2616">
      <c r="A2616" s="343">
        <v>43995.0</v>
      </c>
      <c r="B2616" s="371">
        <f t="shared" si="506"/>
        <v>121</v>
      </c>
      <c r="C2616" s="374">
        <f t="shared" si="502"/>
        <v>89</v>
      </c>
      <c r="D2616" s="122">
        <f t="shared" si="503"/>
        <v>248</v>
      </c>
      <c r="E2616" s="371">
        <f t="shared" si="504"/>
        <v>645</v>
      </c>
      <c r="F2616" s="371">
        <f t="shared" si="505"/>
        <v>1103</v>
      </c>
      <c r="G2616" s="344"/>
      <c r="H2616" s="371"/>
      <c r="I2616" s="344"/>
      <c r="J2616" s="371"/>
      <c r="K2616" s="344"/>
      <c r="L2616" s="371"/>
      <c r="M2616" s="344"/>
      <c r="N2616" s="344"/>
      <c r="O2616" s="344"/>
      <c r="P2616" s="344"/>
      <c r="Q2616" s="344"/>
      <c r="R2616" s="344"/>
      <c r="S2616" s="344"/>
      <c r="T2616" s="344"/>
      <c r="U2616" s="344"/>
      <c r="V2616" s="344"/>
      <c r="W2616" s="344"/>
      <c r="X2616" s="344"/>
      <c r="Y2616" s="344"/>
      <c r="Z2616" s="344"/>
      <c r="AA2616" s="344"/>
      <c r="AB2616" s="344"/>
      <c r="AC2616" s="344"/>
      <c r="AD2616" s="344"/>
      <c r="AE2616" s="344"/>
      <c r="AF2616" s="344"/>
      <c r="AG2616" s="344"/>
      <c r="AH2616" s="344"/>
      <c r="AI2616" s="344"/>
      <c r="AJ2616" s="344"/>
      <c r="AK2616" s="344"/>
      <c r="AL2616" s="344"/>
      <c r="AM2616" s="344"/>
      <c r="AN2616" s="344"/>
      <c r="AO2616" s="344"/>
      <c r="AP2616" s="344"/>
    </row>
    <row r="2617">
      <c r="A2617" s="343">
        <v>43996.0</v>
      </c>
      <c r="B2617" s="371">
        <f t="shared" si="506"/>
        <v>117</v>
      </c>
      <c r="C2617" s="374">
        <f t="shared" si="502"/>
        <v>26</v>
      </c>
      <c r="D2617" s="122">
        <f t="shared" si="503"/>
        <v>314</v>
      </c>
      <c r="E2617" s="371">
        <f t="shared" si="504"/>
        <v>426</v>
      </c>
      <c r="F2617" s="371">
        <f t="shared" si="505"/>
        <v>883</v>
      </c>
      <c r="G2617" s="344"/>
      <c r="H2617" s="371"/>
      <c r="I2617" s="344"/>
      <c r="J2617" s="371"/>
      <c r="K2617" s="344"/>
      <c r="L2617" s="371"/>
      <c r="M2617" s="344"/>
      <c r="N2617" s="344"/>
      <c r="O2617" s="344"/>
      <c r="P2617" s="344"/>
      <c r="Q2617" s="344"/>
      <c r="R2617" s="344"/>
      <c r="S2617" s="344"/>
      <c r="T2617" s="344"/>
      <c r="U2617" s="344"/>
      <c r="V2617" s="344"/>
      <c r="W2617" s="344"/>
      <c r="X2617" s="344"/>
      <c r="Y2617" s="344"/>
      <c r="Z2617" s="344"/>
      <c r="AA2617" s="344"/>
      <c r="AB2617" s="344"/>
      <c r="AC2617" s="344"/>
      <c r="AD2617" s="344"/>
      <c r="AE2617" s="344"/>
      <c r="AF2617" s="344"/>
      <c r="AG2617" s="344"/>
      <c r="AH2617" s="344"/>
      <c r="AI2617" s="344"/>
      <c r="AJ2617" s="344"/>
      <c r="AK2617" s="344"/>
      <c r="AL2617" s="344"/>
      <c r="AM2617" s="344"/>
      <c r="AN2617" s="344"/>
      <c r="AO2617" s="344"/>
      <c r="AP2617" s="344"/>
    </row>
    <row r="2618">
      <c r="A2618" s="343">
        <v>43997.0</v>
      </c>
      <c r="B2618" s="371">
        <f t="shared" si="506"/>
        <v>142</v>
      </c>
      <c r="C2618" s="374">
        <f t="shared" si="502"/>
        <v>22</v>
      </c>
      <c r="D2618" s="122">
        <f t="shared" si="503"/>
        <v>389</v>
      </c>
      <c r="E2618" s="371">
        <f t="shared" si="504"/>
        <v>486</v>
      </c>
      <c r="F2618" s="371">
        <f t="shared" si="505"/>
        <v>1039</v>
      </c>
      <c r="G2618" s="344"/>
      <c r="H2618" s="371"/>
      <c r="I2618" s="344"/>
      <c r="J2618" s="371"/>
      <c r="K2618" s="344"/>
      <c r="L2618" s="371"/>
      <c r="M2618" s="344"/>
      <c r="N2618" s="344"/>
      <c r="O2618" s="344"/>
      <c r="P2618" s="344"/>
      <c r="Q2618" s="344"/>
      <c r="R2618" s="344"/>
      <c r="S2618" s="344"/>
      <c r="T2618" s="344"/>
      <c r="U2618" s="344"/>
      <c r="V2618" s="344"/>
      <c r="W2618" s="344"/>
      <c r="X2618" s="344"/>
      <c r="Y2618" s="344"/>
      <c r="Z2618" s="344"/>
      <c r="AA2618" s="344"/>
      <c r="AB2618" s="344"/>
      <c r="AC2618" s="344"/>
      <c r="AD2618" s="344"/>
      <c r="AE2618" s="344"/>
      <c r="AF2618" s="344"/>
      <c r="AG2618" s="344"/>
      <c r="AH2618" s="344"/>
      <c r="AI2618" s="344"/>
      <c r="AJ2618" s="344"/>
      <c r="AK2618" s="344"/>
      <c r="AL2618" s="344"/>
      <c r="AM2618" s="344"/>
      <c r="AN2618" s="344"/>
      <c r="AO2618" s="344"/>
      <c r="AP2618" s="344"/>
    </row>
    <row r="2619">
      <c r="A2619" s="343">
        <v>43998.0</v>
      </c>
      <c r="B2619" s="371">
        <f t="shared" si="506"/>
        <v>101</v>
      </c>
      <c r="C2619" s="374">
        <f t="shared" si="502"/>
        <v>74</v>
      </c>
      <c r="D2619" s="122">
        <f t="shared" si="503"/>
        <v>302</v>
      </c>
      <c r="E2619" s="371">
        <f t="shared" si="504"/>
        <v>703</v>
      </c>
      <c r="F2619" s="371">
        <f t="shared" si="505"/>
        <v>1180</v>
      </c>
      <c r="G2619" s="344"/>
      <c r="H2619" s="371"/>
      <c r="I2619" s="344"/>
      <c r="J2619" s="371"/>
      <c r="K2619" s="344"/>
      <c r="L2619" s="371"/>
      <c r="M2619" s="344"/>
      <c r="N2619" s="344"/>
      <c r="O2619" s="344"/>
      <c r="P2619" s="344"/>
      <c r="Q2619" s="344"/>
      <c r="R2619" s="344"/>
      <c r="S2619" s="344"/>
      <c r="T2619" s="344"/>
      <c r="U2619" s="344"/>
      <c r="V2619" s="344"/>
      <c r="W2619" s="344"/>
      <c r="X2619" s="344"/>
      <c r="Y2619" s="344"/>
      <c r="Z2619" s="344"/>
      <c r="AA2619" s="344"/>
      <c r="AB2619" s="344"/>
      <c r="AC2619" s="344"/>
      <c r="AD2619" s="344"/>
      <c r="AE2619" s="344"/>
      <c r="AF2619" s="344"/>
      <c r="AG2619" s="344"/>
      <c r="AH2619" s="344"/>
      <c r="AI2619" s="344"/>
      <c r="AJ2619" s="344"/>
      <c r="AK2619" s="344"/>
      <c r="AL2619" s="344"/>
      <c r="AM2619" s="344"/>
      <c r="AN2619" s="344"/>
      <c r="AO2619" s="344"/>
      <c r="AP2619" s="344"/>
    </row>
    <row r="2620">
      <c r="A2620" s="343">
        <v>43999.0</v>
      </c>
      <c r="B2620" s="371">
        <f t="shared" si="506"/>
        <v>127</v>
      </c>
      <c r="C2620" s="374">
        <f t="shared" si="502"/>
        <v>73</v>
      </c>
      <c r="D2620" s="122">
        <f t="shared" si="503"/>
        <v>343</v>
      </c>
      <c r="E2620" s="371">
        <f t="shared" si="504"/>
        <v>561</v>
      </c>
      <c r="F2620" s="371">
        <f t="shared" si="505"/>
        <v>1104</v>
      </c>
      <c r="G2620" s="344"/>
      <c r="H2620" s="371"/>
      <c r="I2620" s="344"/>
      <c r="J2620" s="371"/>
      <c r="K2620" s="344"/>
      <c r="L2620" s="371"/>
      <c r="M2620" s="344"/>
      <c r="N2620" s="344"/>
      <c r="O2620" s="344"/>
      <c r="P2620" s="344"/>
      <c r="Q2620" s="344"/>
      <c r="R2620" s="344"/>
      <c r="S2620" s="344"/>
      <c r="T2620" s="344"/>
      <c r="U2620" s="344"/>
      <c r="V2620" s="344"/>
      <c r="W2620" s="344"/>
      <c r="X2620" s="344"/>
      <c r="Y2620" s="344"/>
      <c r="Z2620" s="344"/>
      <c r="AA2620" s="344"/>
      <c r="AB2620" s="344"/>
      <c r="AC2620" s="344"/>
      <c r="AD2620" s="344"/>
      <c r="AE2620" s="344"/>
      <c r="AF2620" s="344"/>
      <c r="AG2620" s="344"/>
      <c r="AH2620" s="344"/>
      <c r="AI2620" s="344"/>
      <c r="AJ2620" s="344"/>
      <c r="AK2620" s="344"/>
      <c r="AL2620" s="344"/>
      <c r="AM2620" s="344"/>
      <c r="AN2620" s="344"/>
      <c r="AO2620" s="344"/>
      <c r="AP2620" s="344"/>
    </row>
    <row r="2621">
      <c r="A2621" s="343">
        <v>44000.0</v>
      </c>
      <c r="B2621" s="371">
        <f t="shared" si="506"/>
        <v>173</v>
      </c>
      <c r="C2621" s="374">
        <f t="shared" si="502"/>
        <v>67</v>
      </c>
      <c r="D2621" s="122">
        <f t="shared" si="503"/>
        <v>429</v>
      </c>
      <c r="E2621" s="371">
        <f t="shared" si="504"/>
        <v>729</v>
      </c>
      <c r="F2621" s="371">
        <f t="shared" si="505"/>
        <v>1398</v>
      </c>
      <c r="G2621" s="344"/>
      <c r="H2621" s="371"/>
      <c r="I2621" s="344"/>
      <c r="J2621" s="371"/>
      <c r="K2621" s="344"/>
      <c r="L2621" s="371"/>
      <c r="M2621" s="344"/>
      <c r="N2621" s="344"/>
      <c r="O2621" s="344"/>
      <c r="P2621" s="344"/>
      <c r="Q2621" s="344"/>
      <c r="R2621" s="344"/>
      <c r="S2621" s="344"/>
      <c r="T2621" s="344"/>
      <c r="U2621" s="344"/>
      <c r="V2621" s="344"/>
      <c r="W2621" s="344"/>
      <c r="X2621" s="344"/>
      <c r="Y2621" s="344"/>
      <c r="Z2621" s="344"/>
      <c r="AA2621" s="344"/>
      <c r="AB2621" s="344"/>
      <c r="AC2621" s="344"/>
      <c r="AD2621" s="344"/>
      <c r="AE2621" s="344"/>
      <c r="AF2621" s="344"/>
      <c r="AG2621" s="344"/>
      <c r="AH2621" s="344"/>
      <c r="AI2621" s="344"/>
      <c r="AJ2621" s="344"/>
      <c r="AK2621" s="344"/>
      <c r="AL2621" s="344"/>
      <c r="AM2621" s="344"/>
      <c r="AN2621" s="344"/>
      <c r="AO2621" s="344"/>
      <c r="AP2621" s="344"/>
    </row>
    <row r="2622">
      <c r="A2622" s="343">
        <v>44001.0</v>
      </c>
      <c r="B2622" s="371">
        <f t="shared" si="506"/>
        <v>141</v>
      </c>
      <c r="C2622" s="374">
        <f t="shared" si="502"/>
        <v>49</v>
      </c>
      <c r="D2622" s="122">
        <f t="shared" si="503"/>
        <v>221</v>
      </c>
      <c r="E2622" s="371">
        <f t="shared" si="504"/>
        <v>679</v>
      </c>
      <c r="F2622" s="371">
        <f t="shared" si="505"/>
        <v>1090</v>
      </c>
      <c r="G2622" s="344"/>
      <c r="H2622" s="371"/>
      <c r="I2622" s="344"/>
      <c r="J2622" s="371"/>
      <c r="K2622" s="344"/>
      <c r="L2622" s="371"/>
      <c r="M2622" s="344"/>
      <c r="N2622" s="344"/>
      <c r="O2622" s="344"/>
      <c r="P2622" s="344"/>
      <c r="Q2622" s="344"/>
      <c r="R2622" s="344"/>
      <c r="S2622" s="344"/>
      <c r="T2622" s="344"/>
      <c r="U2622" s="344"/>
      <c r="V2622" s="344"/>
      <c r="W2622" s="344"/>
      <c r="X2622" s="344"/>
      <c r="Y2622" s="344"/>
      <c r="Z2622" s="344"/>
      <c r="AA2622" s="344"/>
      <c r="AB2622" s="344"/>
      <c r="AC2622" s="344"/>
      <c r="AD2622" s="344"/>
      <c r="AE2622" s="344"/>
      <c r="AF2622" s="344"/>
      <c r="AG2622" s="344"/>
      <c r="AH2622" s="344"/>
      <c r="AI2622" s="344"/>
      <c r="AJ2622" s="344"/>
      <c r="AK2622" s="344"/>
      <c r="AL2622" s="344"/>
      <c r="AM2622" s="344"/>
      <c r="AN2622" s="344"/>
      <c r="AO2622" s="344"/>
      <c r="AP2622" s="344"/>
    </row>
    <row r="2623">
      <c r="A2623" s="343">
        <v>44002.0</v>
      </c>
      <c r="B2623" s="371">
        <f t="shared" si="506"/>
        <v>180</v>
      </c>
      <c r="C2623" s="374">
        <f t="shared" si="502"/>
        <v>33</v>
      </c>
      <c r="D2623" s="122">
        <f t="shared" si="503"/>
        <v>500</v>
      </c>
      <c r="E2623" s="371">
        <f t="shared" si="504"/>
        <v>546</v>
      </c>
      <c r="F2623" s="371">
        <f t="shared" si="505"/>
        <v>1259</v>
      </c>
      <c r="G2623" s="344"/>
      <c r="H2623" s="371"/>
      <c r="I2623" s="344"/>
      <c r="J2623" s="371"/>
      <c r="K2623" s="344"/>
      <c r="L2623" s="371"/>
      <c r="M2623" s="344"/>
      <c r="N2623" s="344"/>
      <c r="O2623" s="344"/>
      <c r="P2623" s="344"/>
      <c r="Q2623" s="344"/>
      <c r="R2623" s="344"/>
      <c r="S2623" s="344"/>
      <c r="T2623" s="344"/>
      <c r="U2623" s="344"/>
      <c r="V2623" s="344"/>
      <c r="W2623" s="344"/>
      <c r="X2623" s="344"/>
      <c r="Y2623" s="344"/>
      <c r="Z2623" s="344"/>
      <c r="AA2623" s="344"/>
      <c r="AB2623" s="344"/>
      <c r="AC2623" s="344"/>
      <c r="AD2623" s="344"/>
      <c r="AE2623" s="344"/>
      <c r="AF2623" s="344"/>
      <c r="AG2623" s="344"/>
      <c r="AH2623" s="344"/>
      <c r="AI2623" s="344"/>
      <c r="AJ2623" s="344"/>
      <c r="AK2623" s="344"/>
      <c r="AL2623" s="344"/>
      <c r="AM2623" s="344"/>
      <c r="AN2623" s="344"/>
      <c r="AO2623" s="344"/>
      <c r="AP2623" s="344"/>
    </row>
    <row r="2624">
      <c r="A2624" s="343">
        <v>44003.0</v>
      </c>
      <c r="B2624" s="371">
        <f t="shared" si="506"/>
        <v>142</v>
      </c>
      <c r="C2624" s="374">
        <f t="shared" si="502"/>
        <v>28</v>
      </c>
      <c r="D2624" s="122">
        <f t="shared" si="503"/>
        <v>193</v>
      </c>
      <c r="E2624" s="371">
        <f t="shared" si="504"/>
        <v>527</v>
      </c>
      <c r="F2624" s="371">
        <f t="shared" si="505"/>
        <v>890</v>
      </c>
      <c r="G2624" s="344"/>
      <c r="H2624" s="371"/>
      <c r="I2624" s="344"/>
      <c r="J2624" s="371"/>
      <c r="K2624" s="344"/>
      <c r="L2624" s="371"/>
      <c r="M2624" s="344"/>
      <c r="N2624" s="344"/>
      <c r="O2624" s="344"/>
      <c r="P2624" s="344"/>
      <c r="Q2624" s="344"/>
      <c r="R2624" s="344"/>
      <c r="S2624" s="344"/>
      <c r="T2624" s="344"/>
      <c r="U2624" s="344"/>
      <c r="V2624" s="344"/>
      <c r="W2624" s="344"/>
      <c r="X2624" s="344"/>
      <c r="Y2624" s="344"/>
      <c r="Z2624" s="344"/>
      <c r="AA2624" s="344"/>
      <c r="AB2624" s="344"/>
      <c r="AC2624" s="344"/>
      <c r="AD2624" s="344"/>
      <c r="AE2624" s="344"/>
      <c r="AF2624" s="344"/>
      <c r="AG2624" s="344"/>
      <c r="AH2624" s="344"/>
      <c r="AI2624" s="344"/>
      <c r="AJ2624" s="344"/>
      <c r="AK2624" s="344"/>
      <c r="AL2624" s="344"/>
      <c r="AM2624" s="344"/>
      <c r="AN2624" s="344"/>
      <c r="AO2624" s="344"/>
      <c r="AP2624" s="344"/>
    </row>
    <row r="2625">
      <c r="A2625" s="343">
        <v>44004.0</v>
      </c>
      <c r="B2625" s="371">
        <f t="shared" si="506"/>
        <v>127</v>
      </c>
      <c r="C2625" s="374">
        <f t="shared" si="502"/>
        <v>23</v>
      </c>
      <c r="D2625" s="122">
        <f t="shared" si="503"/>
        <v>364</v>
      </c>
      <c r="E2625" s="371">
        <f t="shared" si="504"/>
        <v>463</v>
      </c>
      <c r="F2625" s="371">
        <f t="shared" si="505"/>
        <v>977</v>
      </c>
      <c r="G2625" s="344"/>
      <c r="H2625" s="371"/>
      <c r="I2625" s="344"/>
      <c r="J2625" s="371"/>
      <c r="K2625" s="344"/>
      <c r="L2625" s="371"/>
      <c r="M2625" s="344"/>
      <c r="N2625" s="344"/>
      <c r="O2625" s="344"/>
      <c r="P2625" s="344"/>
      <c r="Q2625" s="344"/>
      <c r="R2625" s="344"/>
      <c r="S2625" s="344"/>
      <c r="T2625" s="344"/>
      <c r="U2625" s="344"/>
      <c r="V2625" s="344"/>
      <c r="W2625" s="344"/>
      <c r="X2625" s="344"/>
      <c r="Y2625" s="344"/>
      <c r="Z2625" s="344"/>
      <c r="AA2625" s="344"/>
      <c r="AB2625" s="344"/>
      <c r="AC2625" s="344"/>
      <c r="AD2625" s="344"/>
      <c r="AE2625" s="344"/>
      <c r="AF2625" s="344"/>
      <c r="AG2625" s="344"/>
      <c r="AH2625" s="344"/>
      <c r="AI2625" s="344"/>
      <c r="AJ2625" s="344"/>
      <c r="AK2625" s="344"/>
      <c r="AL2625" s="344"/>
      <c r="AM2625" s="344"/>
      <c r="AN2625" s="344"/>
      <c r="AO2625" s="344"/>
      <c r="AP2625" s="344"/>
    </row>
    <row r="2626">
      <c r="A2626" s="343">
        <v>44005.0</v>
      </c>
      <c r="B2626" s="371">
        <f t="shared" si="506"/>
        <v>160</v>
      </c>
      <c r="C2626" s="374">
        <f t="shared" si="502"/>
        <v>40</v>
      </c>
      <c r="D2626" s="122">
        <f t="shared" si="503"/>
        <v>310</v>
      </c>
      <c r="E2626" s="371">
        <f t="shared" si="504"/>
        <v>581</v>
      </c>
      <c r="F2626" s="371">
        <f t="shared" si="505"/>
        <v>1091</v>
      </c>
      <c r="G2626" s="344"/>
      <c r="H2626" s="371"/>
      <c r="I2626" s="344"/>
      <c r="J2626" s="371"/>
      <c r="K2626" s="344"/>
      <c r="L2626" s="371"/>
      <c r="M2626" s="344"/>
      <c r="N2626" s="344"/>
      <c r="O2626" s="344"/>
      <c r="P2626" s="344"/>
      <c r="Q2626" s="344"/>
      <c r="R2626" s="344"/>
      <c r="S2626" s="344"/>
      <c r="T2626" s="344"/>
      <c r="U2626" s="344"/>
      <c r="V2626" s="344"/>
      <c r="W2626" s="344"/>
      <c r="X2626" s="344"/>
      <c r="Y2626" s="344"/>
      <c r="Z2626" s="344"/>
      <c r="AA2626" s="344"/>
      <c r="AB2626" s="344"/>
      <c r="AC2626" s="344"/>
      <c r="AD2626" s="344"/>
      <c r="AE2626" s="344"/>
      <c r="AF2626" s="344"/>
      <c r="AG2626" s="344"/>
      <c r="AH2626" s="344"/>
      <c r="AI2626" s="344"/>
      <c r="AJ2626" s="344"/>
      <c r="AK2626" s="344"/>
      <c r="AL2626" s="344"/>
      <c r="AM2626" s="344"/>
      <c r="AN2626" s="344"/>
      <c r="AO2626" s="344"/>
      <c r="AP2626" s="344"/>
    </row>
    <row r="2627">
      <c r="A2627" s="343">
        <v>44006.0</v>
      </c>
      <c r="B2627" s="371">
        <f t="shared" si="506"/>
        <v>157</v>
      </c>
      <c r="C2627" s="374">
        <f t="shared" si="502"/>
        <v>58</v>
      </c>
      <c r="D2627" s="122">
        <f t="shared" si="503"/>
        <v>260</v>
      </c>
      <c r="E2627" s="371">
        <f t="shared" si="504"/>
        <v>694</v>
      </c>
      <c r="F2627" s="371">
        <f t="shared" si="505"/>
        <v>1169</v>
      </c>
      <c r="G2627" s="344"/>
      <c r="H2627" s="371"/>
      <c r="I2627" s="344"/>
      <c r="J2627" s="371"/>
      <c r="K2627" s="344"/>
      <c r="L2627" s="371"/>
      <c r="M2627" s="344"/>
      <c r="N2627" s="344"/>
      <c r="O2627" s="344"/>
      <c r="P2627" s="344"/>
      <c r="Q2627" s="344"/>
      <c r="R2627" s="344"/>
      <c r="S2627" s="344"/>
      <c r="T2627" s="344"/>
      <c r="U2627" s="344"/>
      <c r="V2627" s="344"/>
      <c r="W2627" s="344"/>
      <c r="X2627" s="344"/>
      <c r="Y2627" s="344"/>
      <c r="Z2627" s="344"/>
      <c r="AA2627" s="344"/>
      <c r="AB2627" s="344"/>
      <c r="AC2627" s="344"/>
      <c r="AD2627" s="344"/>
      <c r="AE2627" s="344"/>
      <c r="AF2627" s="344"/>
      <c r="AG2627" s="344"/>
      <c r="AH2627" s="344"/>
      <c r="AI2627" s="344"/>
      <c r="AJ2627" s="344"/>
      <c r="AK2627" s="344"/>
      <c r="AL2627" s="344"/>
      <c r="AM2627" s="344"/>
      <c r="AN2627" s="344"/>
      <c r="AO2627" s="344"/>
      <c r="AP2627" s="344"/>
    </row>
    <row r="2628">
      <c r="A2628" s="343">
        <v>44007.0</v>
      </c>
      <c r="B2628" s="371">
        <f t="shared" si="506"/>
        <v>196</v>
      </c>
      <c r="C2628" s="374">
        <f t="shared" si="502"/>
        <v>41</v>
      </c>
      <c r="D2628" s="122">
        <f t="shared" si="503"/>
        <v>332</v>
      </c>
      <c r="E2628" s="371">
        <f t="shared" si="504"/>
        <v>650</v>
      </c>
      <c r="F2628" s="371">
        <f t="shared" si="505"/>
        <v>1219</v>
      </c>
      <c r="G2628" s="344"/>
      <c r="H2628" s="371"/>
      <c r="I2628" s="344"/>
      <c r="J2628" s="371"/>
      <c r="K2628" s="344"/>
      <c r="L2628" s="371"/>
      <c r="M2628" s="344"/>
      <c r="N2628" s="344"/>
      <c r="O2628" s="344"/>
      <c r="P2628" s="344"/>
      <c r="Q2628" s="344"/>
      <c r="R2628" s="344"/>
      <c r="S2628" s="344"/>
      <c r="T2628" s="344"/>
      <c r="U2628" s="344"/>
      <c r="V2628" s="344"/>
      <c r="W2628" s="344"/>
      <c r="X2628" s="344"/>
      <c r="Y2628" s="344"/>
      <c r="Z2628" s="344"/>
      <c r="AA2628" s="344"/>
      <c r="AB2628" s="344"/>
      <c r="AC2628" s="344"/>
      <c r="AD2628" s="344"/>
      <c r="AE2628" s="344"/>
      <c r="AF2628" s="344"/>
      <c r="AG2628" s="344"/>
      <c r="AH2628" s="344"/>
      <c r="AI2628" s="344"/>
      <c r="AJ2628" s="344"/>
      <c r="AK2628" s="344"/>
      <c r="AL2628" s="344"/>
      <c r="AM2628" s="344"/>
      <c r="AN2628" s="344"/>
      <c r="AO2628" s="344"/>
      <c r="AP2628" s="344"/>
    </row>
    <row r="2629">
      <c r="A2629" s="343"/>
      <c r="B2629" s="344"/>
      <c r="D2629" s="344"/>
      <c r="E2629" s="344"/>
      <c r="F2629" s="344"/>
      <c r="G2629" s="344"/>
      <c r="H2629" s="371"/>
      <c r="I2629" s="344"/>
      <c r="J2629" s="371"/>
      <c r="K2629" s="344"/>
      <c r="L2629" s="371"/>
      <c r="M2629" s="344"/>
      <c r="N2629" s="344"/>
      <c r="O2629" s="344"/>
      <c r="P2629" s="344"/>
      <c r="Q2629" s="344"/>
      <c r="R2629" s="344"/>
      <c r="S2629" s="344"/>
      <c r="T2629" s="344"/>
      <c r="U2629" s="344"/>
      <c r="V2629" s="344"/>
      <c r="W2629" s="344"/>
      <c r="X2629" s="344"/>
      <c r="Y2629" s="344"/>
      <c r="Z2629" s="344"/>
      <c r="AA2629" s="344"/>
      <c r="AB2629" s="344"/>
      <c r="AC2629" s="344"/>
      <c r="AD2629" s="344"/>
      <c r="AE2629" s="344"/>
      <c r="AF2629" s="344"/>
      <c r="AG2629" s="344"/>
      <c r="AH2629" s="344"/>
      <c r="AI2629" s="344"/>
      <c r="AJ2629" s="344"/>
      <c r="AK2629" s="344"/>
      <c r="AL2629" s="344"/>
      <c r="AM2629" s="344"/>
      <c r="AN2629" s="344"/>
      <c r="AO2629" s="344"/>
      <c r="AP2629" s="344"/>
    </row>
    <row r="2630">
      <c r="A2630" s="373" t="s">
        <v>625</v>
      </c>
      <c r="B2630" s="341" t="s">
        <v>630</v>
      </c>
      <c r="C2630" s="121" t="s">
        <v>792</v>
      </c>
      <c r="D2630" s="341" t="s">
        <v>793</v>
      </c>
      <c r="E2630" s="341" t="s">
        <v>794</v>
      </c>
      <c r="F2630" s="344"/>
      <c r="G2630" s="344"/>
      <c r="H2630" s="371"/>
      <c r="I2630" s="344"/>
      <c r="J2630" s="371"/>
      <c r="K2630" s="344"/>
      <c r="L2630" s="371"/>
      <c r="M2630" s="344"/>
      <c r="N2630" s="344"/>
      <c r="O2630" s="344"/>
      <c r="P2630" s="344"/>
      <c r="Q2630" s="344"/>
      <c r="R2630" s="344"/>
      <c r="S2630" s="344"/>
      <c r="T2630" s="344"/>
      <c r="U2630" s="344"/>
      <c r="V2630" s="344"/>
      <c r="W2630" s="344"/>
      <c r="X2630" s="344"/>
      <c r="Y2630" s="344"/>
      <c r="Z2630" s="344"/>
      <c r="AA2630" s="344"/>
      <c r="AB2630" s="344"/>
      <c r="AC2630" s="344"/>
      <c r="AD2630" s="344"/>
      <c r="AE2630" s="344"/>
      <c r="AF2630" s="344"/>
      <c r="AG2630" s="344"/>
      <c r="AH2630" s="344"/>
      <c r="AI2630" s="344"/>
      <c r="AJ2630" s="344"/>
      <c r="AK2630" s="344"/>
      <c r="AL2630" s="344"/>
      <c r="AM2630" s="344"/>
      <c r="AN2630" s="344"/>
      <c r="AO2630" s="344"/>
      <c r="AP2630" s="344"/>
    </row>
    <row r="2631">
      <c r="A2631" s="343">
        <v>43907.0</v>
      </c>
      <c r="B2631" s="342">
        <f t="shared" ref="B2631:F2631" si="507">average(B2526:B2528)</f>
        <v>11</v>
      </c>
      <c r="C2631" s="342">
        <f t="shared" si="507"/>
        <v>0.6666666667</v>
      </c>
      <c r="D2631" s="342">
        <f t="shared" si="507"/>
        <v>1</v>
      </c>
      <c r="E2631" s="342">
        <f t="shared" si="507"/>
        <v>0.6666666667</v>
      </c>
      <c r="F2631" s="342">
        <f t="shared" si="507"/>
        <v>13.33333333</v>
      </c>
      <c r="G2631" s="344"/>
      <c r="H2631" s="371"/>
      <c r="I2631" s="344"/>
      <c r="J2631" s="371"/>
      <c r="K2631" s="344"/>
      <c r="L2631" s="371"/>
      <c r="M2631" s="344"/>
      <c r="N2631" s="344"/>
      <c r="O2631" s="344"/>
      <c r="P2631" s="344"/>
      <c r="Q2631" s="344"/>
      <c r="R2631" s="344"/>
      <c r="S2631" s="344"/>
      <c r="T2631" s="344"/>
      <c r="U2631" s="344"/>
      <c r="V2631" s="344"/>
      <c r="W2631" s="344"/>
      <c r="X2631" s="344"/>
      <c r="Y2631" s="344"/>
      <c r="Z2631" s="344"/>
      <c r="AA2631" s="344"/>
      <c r="AB2631" s="344"/>
      <c r="AC2631" s="344"/>
      <c r="AD2631" s="344"/>
      <c r="AE2631" s="344"/>
      <c r="AF2631" s="344"/>
      <c r="AG2631" s="344"/>
      <c r="AH2631" s="344"/>
      <c r="AI2631" s="344"/>
      <c r="AJ2631" s="344"/>
      <c r="AK2631" s="344"/>
      <c r="AL2631" s="344"/>
      <c r="AM2631" s="344"/>
      <c r="AN2631" s="344"/>
      <c r="AO2631" s="344"/>
      <c r="AP2631" s="344"/>
    </row>
    <row r="2632">
      <c r="A2632" s="343">
        <v>43908.0</v>
      </c>
      <c r="B2632" s="342">
        <f t="shared" ref="B2632:E2632" si="508">average(B2527:B2529)</f>
        <v>14.66666667</v>
      </c>
      <c r="C2632" s="342">
        <f t="shared" si="508"/>
        <v>6</v>
      </c>
      <c r="D2632" s="342">
        <f t="shared" si="508"/>
        <v>1.333333333</v>
      </c>
      <c r="E2632" s="342">
        <f t="shared" si="508"/>
        <v>8</v>
      </c>
      <c r="F2632" s="371">
        <f t="shared" ref="F2632:F2726" si="510">sum(B2632:E2632)</f>
        <v>30</v>
      </c>
      <c r="G2632" s="344"/>
      <c r="H2632" s="371"/>
      <c r="I2632" s="344"/>
      <c r="J2632" s="371"/>
      <c r="K2632" s="344"/>
      <c r="L2632" s="371"/>
      <c r="M2632" s="344"/>
      <c r="N2632" s="344"/>
      <c r="O2632" s="344"/>
      <c r="P2632" s="344"/>
      <c r="Q2632" s="344"/>
      <c r="R2632" s="344"/>
      <c r="S2632" s="344"/>
      <c r="T2632" s="344"/>
      <c r="U2632" s="344"/>
      <c r="V2632" s="344"/>
      <c r="W2632" s="344"/>
      <c r="X2632" s="344"/>
      <c r="Y2632" s="344"/>
      <c r="Z2632" s="344"/>
      <c r="AA2632" s="344"/>
      <c r="AB2632" s="344"/>
      <c r="AC2632" s="344"/>
      <c r="AD2632" s="344"/>
      <c r="AE2632" s="344"/>
      <c r="AF2632" s="344"/>
      <c r="AG2632" s="344"/>
      <c r="AH2632" s="344"/>
      <c r="AI2632" s="344"/>
      <c r="AJ2632" s="344"/>
      <c r="AK2632" s="344"/>
      <c r="AL2632" s="344"/>
      <c r="AM2632" s="344"/>
      <c r="AN2632" s="344"/>
      <c r="AO2632" s="344"/>
      <c r="AP2632" s="344"/>
    </row>
    <row r="2633">
      <c r="A2633" s="343">
        <v>43909.0</v>
      </c>
      <c r="B2633" s="341">
        <f t="shared" ref="B2633:E2633" si="509">average(B2528:B2530)</f>
        <v>27.33333333</v>
      </c>
      <c r="C2633" s="342">
        <f t="shared" si="509"/>
        <v>9.333333333</v>
      </c>
      <c r="D2633" s="342">
        <f t="shared" si="509"/>
        <v>3.333333333</v>
      </c>
      <c r="E2633" s="342">
        <f t="shared" si="509"/>
        <v>15</v>
      </c>
      <c r="F2633" s="344">
        <f t="shared" si="510"/>
        <v>55</v>
      </c>
      <c r="G2633" s="344"/>
      <c r="H2633" s="371"/>
      <c r="I2633" s="344"/>
      <c r="J2633" s="371"/>
      <c r="K2633" s="344"/>
      <c r="L2633" s="371"/>
      <c r="M2633" s="344"/>
      <c r="N2633" s="344"/>
      <c r="O2633" s="344"/>
      <c r="P2633" s="344"/>
      <c r="Q2633" s="344"/>
      <c r="R2633" s="344"/>
      <c r="S2633" s="344"/>
      <c r="T2633" s="344"/>
      <c r="U2633" s="344"/>
      <c r="V2633" s="344"/>
      <c r="W2633" s="344"/>
      <c r="X2633" s="344"/>
      <c r="Y2633" s="344"/>
      <c r="Z2633" s="344"/>
      <c r="AA2633" s="344"/>
      <c r="AB2633" s="344"/>
      <c r="AC2633" s="344"/>
      <c r="AD2633" s="344"/>
      <c r="AE2633" s="344"/>
      <c r="AF2633" s="344"/>
      <c r="AG2633" s="344"/>
      <c r="AH2633" s="344"/>
      <c r="AI2633" s="344"/>
      <c r="AJ2633" s="344"/>
      <c r="AK2633" s="344"/>
      <c r="AL2633" s="344"/>
      <c r="AM2633" s="344"/>
      <c r="AN2633" s="344"/>
      <c r="AO2633" s="344"/>
      <c r="AP2633" s="344"/>
    </row>
    <row r="2634">
      <c r="A2634" s="343">
        <v>43910.0</v>
      </c>
      <c r="B2634" s="342">
        <f t="shared" ref="B2634:E2634" si="511">average(B2529:B2531)</f>
        <v>29</v>
      </c>
      <c r="C2634" s="342">
        <f t="shared" si="511"/>
        <v>17.66666667</v>
      </c>
      <c r="D2634" s="342">
        <f t="shared" si="511"/>
        <v>5</v>
      </c>
      <c r="E2634" s="342">
        <f t="shared" si="511"/>
        <v>31.66666667</v>
      </c>
      <c r="F2634" s="371">
        <f t="shared" si="510"/>
        <v>83.33333333</v>
      </c>
      <c r="G2634" s="344"/>
      <c r="H2634" s="371"/>
      <c r="I2634" s="344"/>
      <c r="J2634" s="371"/>
      <c r="K2634" s="344"/>
      <c r="L2634" s="371"/>
      <c r="M2634" s="344"/>
      <c r="N2634" s="344"/>
      <c r="O2634" s="344"/>
      <c r="P2634" s="344"/>
      <c r="Q2634" s="344"/>
      <c r="R2634" s="344"/>
      <c r="S2634" s="344"/>
      <c r="T2634" s="344"/>
      <c r="U2634" s="344"/>
      <c r="V2634" s="344"/>
      <c r="W2634" s="344"/>
      <c r="X2634" s="344"/>
      <c r="Y2634" s="344"/>
      <c r="Z2634" s="344"/>
      <c r="AA2634" s="344"/>
      <c r="AB2634" s="344"/>
      <c r="AC2634" s="344"/>
      <c r="AD2634" s="344"/>
      <c r="AE2634" s="344"/>
      <c r="AF2634" s="344"/>
      <c r="AG2634" s="344"/>
      <c r="AH2634" s="344"/>
      <c r="AI2634" s="344"/>
      <c r="AJ2634" s="344"/>
      <c r="AK2634" s="344"/>
      <c r="AL2634" s="344"/>
      <c r="AM2634" s="344"/>
      <c r="AN2634" s="344"/>
      <c r="AO2634" s="344"/>
      <c r="AP2634" s="344"/>
    </row>
    <row r="2635">
      <c r="A2635" s="343">
        <v>43911.0</v>
      </c>
      <c r="B2635" s="342">
        <f t="shared" ref="B2635:E2635" si="512">average(B2530:B2532)</f>
        <v>33.66666667</v>
      </c>
      <c r="C2635" s="342">
        <f t="shared" si="512"/>
        <v>18.33333333</v>
      </c>
      <c r="D2635" s="342">
        <f t="shared" si="512"/>
        <v>8.666666667</v>
      </c>
      <c r="E2635" s="342">
        <f t="shared" si="512"/>
        <v>32</v>
      </c>
      <c r="F2635" s="371">
        <f t="shared" si="510"/>
        <v>92.66666667</v>
      </c>
      <c r="G2635" s="344"/>
      <c r="H2635" s="371"/>
      <c r="I2635" s="344"/>
      <c r="J2635" s="371"/>
      <c r="K2635" s="344"/>
      <c r="L2635" s="371"/>
      <c r="M2635" s="344"/>
      <c r="N2635" s="344"/>
      <c r="O2635" s="344"/>
      <c r="P2635" s="344"/>
      <c r="Q2635" s="344"/>
      <c r="R2635" s="344"/>
      <c r="S2635" s="344"/>
      <c r="T2635" s="344"/>
      <c r="U2635" s="344"/>
      <c r="V2635" s="344"/>
      <c r="W2635" s="344"/>
      <c r="X2635" s="344"/>
      <c r="Y2635" s="344"/>
      <c r="Z2635" s="344"/>
      <c r="AA2635" s="344"/>
      <c r="AB2635" s="344"/>
      <c r="AC2635" s="344"/>
      <c r="AD2635" s="344"/>
      <c r="AE2635" s="344"/>
      <c r="AF2635" s="344"/>
      <c r="AG2635" s="344"/>
      <c r="AH2635" s="344"/>
      <c r="AI2635" s="344"/>
      <c r="AJ2635" s="344"/>
      <c r="AK2635" s="344"/>
      <c r="AL2635" s="344"/>
      <c r="AM2635" s="344"/>
      <c r="AN2635" s="344"/>
      <c r="AO2635" s="344"/>
      <c r="AP2635" s="344"/>
    </row>
    <row r="2636">
      <c r="A2636" s="343">
        <v>43912.0</v>
      </c>
      <c r="B2636" s="342">
        <f t="shared" ref="B2636:E2636" si="513">average(B2531:B2533)</f>
        <v>29.66666667</v>
      </c>
      <c r="C2636" s="342">
        <f t="shared" si="513"/>
        <v>15.66666667</v>
      </c>
      <c r="D2636" s="342">
        <f t="shared" si="513"/>
        <v>11.66666667</v>
      </c>
      <c r="E2636" s="342">
        <f t="shared" si="513"/>
        <v>27</v>
      </c>
      <c r="F2636" s="371">
        <f t="shared" si="510"/>
        <v>84</v>
      </c>
      <c r="G2636" s="344"/>
      <c r="H2636" s="371"/>
      <c r="I2636" s="344"/>
      <c r="J2636" s="371"/>
      <c r="K2636" s="344"/>
      <c r="L2636" s="371"/>
      <c r="M2636" s="344"/>
      <c r="N2636" s="344"/>
      <c r="O2636" s="344"/>
      <c r="P2636" s="344"/>
      <c r="Q2636" s="344"/>
      <c r="R2636" s="344"/>
      <c r="S2636" s="344"/>
      <c r="T2636" s="344"/>
      <c r="U2636" s="344"/>
      <c r="V2636" s="344"/>
      <c r="W2636" s="344"/>
      <c r="X2636" s="344"/>
      <c r="Y2636" s="344"/>
      <c r="Z2636" s="344"/>
      <c r="AA2636" s="344"/>
      <c r="AB2636" s="344"/>
      <c r="AC2636" s="344"/>
      <c r="AD2636" s="344"/>
      <c r="AE2636" s="344"/>
      <c r="AF2636" s="344"/>
      <c r="AG2636" s="344"/>
      <c r="AH2636" s="344"/>
      <c r="AI2636" s="344"/>
      <c r="AJ2636" s="344"/>
      <c r="AK2636" s="344"/>
      <c r="AL2636" s="344"/>
      <c r="AM2636" s="344"/>
      <c r="AN2636" s="344"/>
      <c r="AO2636" s="344"/>
      <c r="AP2636" s="344"/>
    </row>
    <row r="2637">
      <c r="A2637" s="343">
        <v>43913.0</v>
      </c>
      <c r="B2637" s="342">
        <f t="shared" ref="B2637:E2637" si="514">average(B2532:B2534)</f>
        <v>42.66666667</v>
      </c>
      <c r="C2637" s="342">
        <f t="shared" si="514"/>
        <v>10.33333333</v>
      </c>
      <c r="D2637" s="342">
        <f t="shared" si="514"/>
        <v>10</v>
      </c>
      <c r="E2637" s="342">
        <f t="shared" si="514"/>
        <v>17.33333333</v>
      </c>
      <c r="F2637" s="371">
        <f t="shared" si="510"/>
        <v>80.33333333</v>
      </c>
      <c r="G2637" s="344"/>
      <c r="H2637" s="371"/>
      <c r="I2637" s="344"/>
      <c r="J2637" s="371"/>
      <c r="K2637" s="344"/>
      <c r="L2637" s="371"/>
      <c r="M2637" s="344"/>
      <c r="N2637" s="344"/>
      <c r="O2637" s="344"/>
      <c r="P2637" s="344"/>
      <c r="Q2637" s="344"/>
      <c r="R2637" s="344"/>
      <c r="S2637" s="344"/>
      <c r="T2637" s="344"/>
      <c r="U2637" s="344"/>
      <c r="V2637" s="344"/>
      <c r="W2637" s="344"/>
      <c r="X2637" s="344"/>
      <c r="Y2637" s="344"/>
      <c r="Z2637" s="344"/>
      <c r="AA2637" s="344"/>
      <c r="AB2637" s="344"/>
      <c r="AC2637" s="344"/>
      <c r="AD2637" s="344"/>
      <c r="AE2637" s="344"/>
      <c r="AF2637" s="344"/>
      <c r="AG2637" s="344"/>
      <c r="AH2637" s="344"/>
      <c r="AI2637" s="344"/>
      <c r="AJ2637" s="344"/>
      <c r="AK2637" s="344"/>
      <c r="AL2637" s="344"/>
      <c r="AM2637" s="344"/>
      <c r="AN2637" s="344"/>
      <c r="AO2637" s="344"/>
      <c r="AP2637" s="344"/>
    </row>
    <row r="2638">
      <c r="A2638" s="343">
        <v>43914.0</v>
      </c>
      <c r="B2638" s="342">
        <f t="shared" ref="B2638:E2638" si="515">average(B2533:B2535)</f>
        <v>51.33333333</v>
      </c>
      <c r="C2638" s="342">
        <f t="shared" si="515"/>
        <v>7.666666667</v>
      </c>
      <c r="D2638" s="342">
        <f t="shared" si="515"/>
        <v>10.33333333</v>
      </c>
      <c r="E2638" s="342">
        <f t="shared" si="515"/>
        <v>17</v>
      </c>
      <c r="F2638" s="371">
        <f t="shared" si="510"/>
        <v>86.33333333</v>
      </c>
      <c r="G2638" s="344"/>
      <c r="H2638" s="371"/>
      <c r="I2638" s="344"/>
      <c r="J2638" s="371"/>
      <c r="K2638" s="344"/>
      <c r="L2638" s="371"/>
      <c r="M2638" s="344"/>
      <c r="N2638" s="344"/>
      <c r="O2638" s="344"/>
      <c r="P2638" s="344"/>
      <c r="Q2638" s="344"/>
      <c r="R2638" s="344"/>
      <c r="S2638" s="344"/>
      <c r="T2638" s="344"/>
      <c r="U2638" s="344"/>
      <c r="V2638" s="344"/>
      <c r="W2638" s="344"/>
      <c r="X2638" s="344"/>
      <c r="Y2638" s="344"/>
      <c r="Z2638" s="344"/>
      <c r="AA2638" s="344"/>
      <c r="AB2638" s="344"/>
      <c r="AC2638" s="344"/>
      <c r="AD2638" s="344"/>
      <c r="AE2638" s="344"/>
      <c r="AF2638" s="344"/>
      <c r="AG2638" s="344"/>
      <c r="AH2638" s="344"/>
      <c r="AI2638" s="344"/>
      <c r="AJ2638" s="344"/>
      <c r="AK2638" s="344"/>
      <c r="AL2638" s="344"/>
      <c r="AM2638" s="344"/>
      <c r="AN2638" s="344"/>
      <c r="AO2638" s="344"/>
      <c r="AP2638" s="344"/>
    </row>
    <row r="2639">
      <c r="A2639" s="343">
        <v>43915.0</v>
      </c>
      <c r="B2639" s="342">
        <f t="shared" ref="B2639:E2639" si="516">average(B2534:B2536)</f>
        <v>51</v>
      </c>
      <c r="C2639" s="342">
        <f t="shared" si="516"/>
        <v>11.33333333</v>
      </c>
      <c r="D2639" s="342">
        <f t="shared" si="516"/>
        <v>15</v>
      </c>
      <c r="E2639" s="342">
        <f t="shared" si="516"/>
        <v>26.33333333</v>
      </c>
      <c r="F2639" s="371">
        <f t="shared" si="510"/>
        <v>103.6666667</v>
      </c>
      <c r="G2639" s="344"/>
      <c r="H2639" s="371"/>
      <c r="I2639" s="344"/>
      <c r="J2639" s="371"/>
      <c r="K2639" s="344"/>
      <c r="L2639" s="371"/>
      <c r="M2639" s="344"/>
      <c r="N2639" s="344"/>
      <c r="O2639" s="344"/>
      <c r="P2639" s="344"/>
      <c r="Q2639" s="344"/>
      <c r="R2639" s="344"/>
      <c r="S2639" s="344"/>
      <c r="T2639" s="344"/>
      <c r="U2639" s="344"/>
      <c r="V2639" s="344"/>
      <c r="W2639" s="344"/>
      <c r="X2639" s="344"/>
      <c r="Y2639" s="344"/>
      <c r="Z2639" s="344"/>
      <c r="AA2639" s="344"/>
      <c r="AB2639" s="344"/>
      <c r="AC2639" s="344"/>
      <c r="AD2639" s="344"/>
      <c r="AE2639" s="344"/>
      <c r="AF2639" s="344"/>
      <c r="AG2639" s="344"/>
      <c r="AH2639" s="344"/>
      <c r="AI2639" s="344"/>
      <c r="AJ2639" s="344"/>
      <c r="AK2639" s="344"/>
      <c r="AL2639" s="344"/>
      <c r="AM2639" s="344"/>
      <c r="AN2639" s="344"/>
      <c r="AO2639" s="344"/>
      <c r="AP2639" s="344"/>
    </row>
    <row r="2640">
      <c r="A2640" s="343">
        <v>43916.0</v>
      </c>
      <c r="B2640" s="342">
        <f t="shared" ref="B2640:E2640" si="517">average(B2535:B2537)</f>
        <v>54</v>
      </c>
      <c r="C2640" s="342">
        <f t="shared" si="517"/>
        <v>10</v>
      </c>
      <c r="D2640" s="342">
        <f t="shared" si="517"/>
        <v>18.33333333</v>
      </c>
      <c r="E2640" s="342">
        <f t="shared" si="517"/>
        <v>32.66666667</v>
      </c>
      <c r="F2640" s="371">
        <f t="shared" si="510"/>
        <v>115</v>
      </c>
      <c r="G2640" s="344"/>
      <c r="H2640" s="371"/>
      <c r="I2640" s="344"/>
      <c r="J2640" s="371"/>
      <c r="K2640" s="344"/>
      <c r="L2640" s="371"/>
      <c r="M2640" s="344"/>
      <c r="N2640" s="344"/>
      <c r="O2640" s="344"/>
      <c r="P2640" s="344"/>
      <c r="Q2640" s="344"/>
      <c r="R2640" s="344"/>
      <c r="S2640" s="344"/>
      <c r="T2640" s="344"/>
      <c r="U2640" s="344"/>
      <c r="V2640" s="344"/>
      <c r="W2640" s="344"/>
      <c r="X2640" s="344"/>
      <c r="Y2640" s="344"/>
      <c r="Z2640" s="344"/>
      <c r="AA2640" s="344"/>
      <c r="AB2640" s="344"/>
      <c r="AC2640" s="344"/>
      <c r="AD2640" s="344"/>
      <c r="AE2640" s="344"/>
      <c r="AF2640" s="344"/>
      <c r="AG2640" s="344"/>
      <c r="AH2640" s="344"/>
      <c r="AI2640" s="344"/>
      <c r="AJ2640" s="344"/>
      <c r="AK2640" s="344"/>
      <c r="AL2640" s="344"/>
      <c r="AM2640" s="344"/>
      <c r="AN2640" s="344"/>
      <c r="AO2640" s="344"/>
      <c r="AP2640" s="344"/>
    </row>
    <row r="2641">
      <c r="A2641" s="343">
        <v>43917.0</v>
      </c>
      <c r="B2641" s="342">
        <f t="shared" ref="B2641:E2641" si="518">average(B2536:B2538)</f>
        <v>58.33333333</v>
      </c>
      <c r="C2641" s="342">
        <f t="shared" si="518"/>
        <v>19</v>
      </c>
      <c r="D2641" s="342">
        <f t="shared" si="518"/>
        <v>18.66666667</v>
      </c>
      <c r="E2641" s="342">
        <f t="shared" si="518"/>
        <v>43.33333333</v>
      </c>
      <c r="F2641" s="371">
        <f t="shared" si="510"/>
        <v>139.3333333</v>
      </c>
      <c r="G2641" s="344"/>
      <c r="H2641" s="371"/>
      <c r="I2641" s="344"/>
      <c r="J2641" s="371"/>
      <c r="K2641" s="344"/>
      <c r="L2641" s="371"/>
      <c r="M2641" s="344"/>
      <c r="N2641" s="344"/>
      <c r="O2641" s="344"/>
      <c r="P2641" s="344"/>
      <c r="Q2641" s="344"/>
      <c r="R2641" s="344"/>
      <c r="S2641" s="344"/>
      <c r="T2641" s="344"/>
      <c r="U2641" s="344"/>
      <c r="V2641" s="344"/>
      <c r="W2641" s="344"/>
      <c r="X2641" s="344"/>
      <c r="Y2641" s="344"/>
      <c r="Z2641" s="344"/>
      <c r="AA2641" s="344"/>
      <c r="AB2641" s="344"/>
      <c r="AC2641" s="344"/>
      <c r="AD2641" s="344"/>
      <c r="AE2641" s="344"/>
      <c r="AF2641" s="344"/>
      <c r="AG2641" s="344"/>
      <c r="AH2641" s="344"/>
      <c r="AI2641" s="344"/>
      <c r="AJ2641" s="344"/>
      <c r="AK2641" s="344"/>
      <c r="AL2641" s="344"/>
      <c r="AM2641" s="344"/>
      <c r="AN2641" s="344"/>
      <c r="AO2641" s="344"/>
      <c r="AP2641" s="344"/>
    </row>
    <row r="2642">
      <c r="A2642" s="343">
        <v>43918.0</v>
      </c>
      <c r="B2642" s="342">
        <f t="shared" ref="B2642:E2642" si="519">average(B2537:B2539)</f>
        <v>58</v>
      </c>
      <c r="C2642" s="342">
        <f t="shared" si="519"/>
        <v>24.33333333</v>
      </c>
      <c r="D2642" s="342">
        <f t="shared" si="519"/>
        <v>16.33333333</v>
      </c>
      <c r="E2642" s="342">
        <f t="shared" si="519"/>
        <v>47.33333333</v>
      </c>
      <c r="F2642" s="371">
        <f t="shared" si="510"/>
        <v>146</v>
      </c>
      <c r="G2642" s="344"/>
      <c r="H2642" s="371"/>
      <c r="I2642" s="344"/>
      <c r="J2642" s="371"/>
      <c r="K2642" s="344"/>
      <c r="L2642" s="371"/>
      <c r="M2642" s="344"/>
      <c r="N2642" s="344"/>
      <c r="O2642" s="344"/>
      <c r="P2642" s="344"/>
      <c r="Q2642" s="344"/>
      <c r="R2642" s="344"/>
      <c r="S2642" s="344"/>
      <c r="T2642" s="344"/>
      <c r="U2642" s="344"/>
      <c r="V2642" s="344"/>
      <c r="W2642" s="344"/>
      <c r="X2642" s="344"/>
      <c r="Y2642" s="344"/>
      <c r="Z2642" s="344"/>
      <c r="AA2642" s="344"/>
      <c r="AB2642" s="344"/>
      <c r="AC2642" s="344"/>
      <c r="AD2642" s="344"/>
      <c r="AE2642" s="344"/>
      <c r="AF2642" s="344"/>
      <c r="AG2642" s="344"/>
      <c r="AH2642" s="344"/>
      <c r="AI2642" s="344"/>
      <c r="AJ2642" s="344"/>
      <c r="AK2642" s="344"/>
      <c r="AL2642" s="344"/>
      <c r="AM2642" s="344"/>
      <c r="AN2642" s="344"/>
      <c r="AO2642" s="344"/>
      <c r="AP2642" s="344"/>
    </row>
    <row r="2643">
      <c r="A2643" s="343">
        <v>43919.0</v>
      </c>
      <c r="B2643" s="342">
        <f t="shared" ref="B2643:E2643" si="520">average(B2538:B2540)</f>
        <v>56.33333333</v>
      </c>
      <c r="C2643" s="342">
        <f t="shared" si="520"/>
        <v>33.66666667</v>
      </c>
      <c r="D2643" s="342">
        <f t="shared" si="520"/>
        <v>20</v>
      </c>
      <c r="E2643" s="342">
        <f t="shared" si="520"/>
        <v>54.33333333</v>
      </c>
      <c r="F2643" s="371">
        <f t="shared" si="510"/>
        <v>164.3333333</v>
      </c>
      <c r="G2643" s="344"/>
      <c r="H2643" s="371"/>
      <c r="I2643" s="344"/>
      <c r="J2643" s="371"/>
      <c r="K2643" s="344"/>
      <c r="L2643" s="371"/>
      <c r="M2643" s="344"/>
      <c r="N2643" s="344"/>
      <c r="O2643" s="344"/>
      <c r="P2643" s="344"/>
      <c r="Q2643" s="344"/>
      <c r="R2643" s="344"/>
      <c r="S2643" s="344"/>
      <c r="T2643" s="344"/>
      <c r="U2643" s="344"/>
      <c r="V2643" s="344"/>
      <c r="W2643" s="344"/>
      <c r="X2643" s="344"/>
      <c r="Y2643" s="344"/>
      <c r="Z2643" s="344"/>
      <c r="AA2643" s="344"/>
      <c r="AB2643" s="344"/>
      <c r="AC2643" s="344"/>
      <c r="AD2643" s="344"/>
      <c r="AE2643" s="344"/>
      <c r="AF2643" s="344"/>
      <c r="AG2643" s="344"/>
      <c r="AH2643" s="344"/>
      <c r="AI2643" s="344"/>
      <c r="AJ2643" s="344"/>
      <c r="AK2643" s="344"/>
      <c r="AL2643" s="344"/>
      <c r="AM2643" s="344"/>
      <c r="AN2643" s="344"/>
      <c r="AO2643" s="344"/>
      <c r="AP2643" s="344"/>
    </row>
    <row r="2644">
      <c r="A2644" s="343">
        <v>43920.0</v>
      </c>
      <c r="B2644" s="342">
        <f t="shared" ref="B2644:E2644" si="521">average(B2539:B2541)</f>
        <v>36.66666667</v>
      </c>
      <c r="C2644" s="342">
        <f t="shared" si="521"/>
        <v>37</v>
      </c>
      <c r="D2644" s="342">
        <f t="shared" si="521"/>
        <v>21</v>
      </c>
      <c r="E2644" s="342">
        <f t="shared" si="521"/>
        <v>65</v>
      </c>
      <c r="F2644" s="371">
        <f t="shared" si="510"/>
        <v>159.6666667</v>
      </c>
      <c r="G2644" s="344"/>
      <c r="H2644" s="371"/>
      <c r="I2644" s="344"/>
      <c r="J2644" s="371"/>
      <c r="K2644" s="344"/>
      <c r="L2644" s="371"/>
      <c r="M2644" s="344"/>
      <c r="N2644" s="344"/>
      <c r="O2644" s="344"/>
      <c r="P2644" s="344"/>
      <c r="Q2644" s="344"/>
      <c r="R2644" s="344"/>
      <c r="S2644" s="344"/>
      <c r="T2644" s="344"/>
      <c r="U2644" s="344"/>
      <c r="V2644" s="344"/>
      <c r="W2644" s="344"/>
      <c r="X2644" s="344"/>
      <c r="Y2644" s="344"/>
      <c r="Z2644" s="344"/>
      <c r="AA2644" s="344"/>
      <c r="AB2644" s="344"/>
      <c r="AC2644" s="344"/>
      <c r="AD2644" s="344"/>
      <c r="AE2644" s="344"/>
      <c r="AF2644" s="344"/>
      <c r="AG2644" s="344"/>
      <c r="AH2644" s="344"/>
      <c r="AI2644" s="344"/>
      <c r="AJ2644" s="344"/>
      <c r="AK2644" s="344"/>
      <c r="AL2644" s="344"/>
      <c r="AM2644" s="344"/>
      <c r="AN2644" s="344"/>
      <c r="AO2644" s="344"/>
      <c r="AP2644" s="344"/>
    </row>
    <row r="2645">
      <c r="A2645" s="343">
        <v>43921.0</v>
      </c>
      <c r="B2645" s="342">
        <f t="shared" ref="B2645:E2645" si="522">average(B2540:B2542)</f>
        <v>37.66666667</v>
      </c>
      <c r="C2645" s="342">
        <f t="shared" si="522"/>
        <v>36.66666667</v>
      </c>
      <c r="D2645" s="342">
        <f t="shared" si="522"/>
        <v>20</v>
      </c>
      <c r="E2645" s="342">
        <f t="shared" si="522"/>
        <v>66.66666667</v>
      </c>
      <c r="F2645" s="371">
        <f t="shared" si="510"/>
        <v>161</v>
      </c>
      <c r="G2645" s="344"/>
      <c r="H2645" s="371"/>
      <c r="I2645" s="344"/>
      <c r="J2645" s="371"/>
      <c r="K2645" s="344"/>
      <c r="L2645" s="371"/>
      <c r="M2645" s="344"/>
      <c r="N2645" s="344"/>
      <c r="O2645" s="344"/>
      <c r="P2645" s="344"/>
      <c r="Q2645" s="344"/>
      <c r="R2645" s="344"/>
      <c r="S2645" s="344"/>
      <c r="T2645" s="344"/>
      <c r="U2645" s="344"/>
      <c r="V2645" s="344"/>
      <c r="W2645" s="344"/>
      <c r="X2645" s="344"/>
      <c r="Y2645" s="344"/>
      <c r="Z2645" s="344"/>
      <c r="AA2645" s="344"/>
      <c r="AB2645" s="344"/>
      <c r="AC2645" s="344"/>
      <c r="AD2645" s="344"/>
      <c r="AE2645" s="344"/>
      <c r="AF2645" s="344"/>
      <c r="AG2645" s="344"/>
      <c r="AH2645" s="344"/>
      <c r="AI2645" s="344"/>
      <c r="AJ2645" s="344"/>
      <c r="AK2645" s="344"/>
      <c r="AL2645" s="344"/>
      <c r="AM2645" s="344"/>
      <c r="AN2645" s="344"/>
      <c r="AO2645" s="344"/>
      <c r="AP2645" s="344"/>
    </row>
    <row r="2646">
      <c r="A2646" s="343">
        <v>43922.0</v>
      </c>
      <c r="B2646" s="342">
        <f t="shared" ref="B2646:E2646" si="523">average(B2541:B2543)</f>
        <v>42.33333333</v>
      </c>
      <c r="C2646" s="342">
        <f t="shared" si="523"/>
        <v>36.33333333</v>
      </c>
      <c r="D2646" s="342">
        <f t="shared" si="523"/>
        <v>22</v>
      </c>
      <c r="E2646" s="342">
        <f t="shared" si="523"/>
        <v>66.33333333</v>
      </c>
      <c r="F2646" s="371">
        <f t="shared" si="510"/>
        <v>167</v>
      </c>
      <c r="G2646" s="344"/>
      <c r="H2646" s="371"/>
      <c r="I2646" s="344"/>
      <c r="J2646" s="371"/>
      <c r="K2646" s="344"/>
      <c r="L2646" s="371"/>
      <c r="M2646" s="344"/>
      <c r="N2646" s="344"/>
      <c r="O2646" s="344"/>
      <c r="P2646" s="344"/>
      <c r="Q2646" s="344"/>
      <c r="R2646" s="344"/>
      <c r="S2646" s="344"/>
      <c r="T2646" s="344"/>
      <c r="U2646" s="344"/>
      <c r="V2646" s="344"/>
      <c r="W2646" s="344"/>
      <c r="X2646" s="344"/>
      <c r="Y2646" s="344"/>
      <c r="Z2646" s="344"/>
      <c r="AA2646" s="344"/>
      <c r="AB2646" s="344"/>
      <c r="AC2646" s="344"/>
      <c r="AD2646" s="344"/>
      <c r="AE2646" s="344"/>
      <c r="AF2646" s="344"/>
      <c r="AG2646" s="344"/>
      <c r="AH2646" s="344"/>
      <c r="AI2646" s="344"/>
      <c r="AJ2646" s="344"/>
      <c r="AK2646" s="344"/>
      <c r="AL2646" s="344"/>
      <c r="AM2646" s="344"/>
      <c r="AN2646" s="344"/>
      <c r="AO2646" s="344"/>
      <c r="AP2646" s="344"/>
    </row>
    <row r="2647">
      <c r="A2647" s="343">
        <v>43923.0</v>
      </c>
      <c r="B2647" s="342">
        <f t="shared" ref="B2647:E2647" si="524">average(B2542:B2544)</f>
        <v>61</v>
      </c>
      <c r="C2647" s="342">
        <f t="shared" si="524"/>
        <v>28.33333333</v>
      </c>
      <c r="D2647" s="342">
        <f t="shared" si="524"/>
        <v>15.66666667</v>
      </c>
      <c r="E2647" s="342">
        <f t="shared" si="524"/>
        <v>48.66666667</v>
      </c>
      <c r="F2647" s="371">
        <f t="shared" si="510"/>
        <v>153.6666667</v>
      </c>
      <c r="G2647" s="344"/>
      <c r="H2647" s="371"/>
      <c r="I2647" s="344"/>
      <c r="J2647" s="371"/>
      <c r="K2647" s="344"/>
      <c r="L2647" s="371"/>
      <c r="M2647" s="344"/>
      <c r="N2647" s="344"/>
      <c r="O2647" s="344"/>
      <c r="P2647" s="344"/>
      <c r="Q2647" s="344"/>
      <c r="R2647" s="344"/>
      <c r="S2647" s="344"/>
      <c r="T2647" s="344"/>
      <c r="U2647" s="344"/>
      <c r="V2647" s="344"/>
      <c r="W2647" s="344"/>
      <c r="X2647" s="344"/>
      <c r="Y2647" s="344"/>
      <c r="Z2647" s="344"/>
      <c r="AA2647" s="344"/>
      <c r="AB2647" s="344"/>
      <c r="AC2647" s="344"/>
      <c r="AD2647" s="344"/>
      <c r="AE2647" s="344"/>
      <c r="AF2647" s="344"/>
      <c r="AG2647" s="344"/>
      <c r="AH2647" s="344"/>
      <c r="AI2647" s="344"/>
      <c r="AJ2647" s="344"/>
      <c r="AK2647" s="344"/>
      <c r="AL2647" s="344"/>
      <c r="AM2647" s="344"/>
      <c r="AN2647" s="344"/>
      <c r="AO2647" s="344"/>
      <c r="AP2647" s="344"/>
    </row>
    <row r="2648">
      <c r="A2648" s="343">
        <v>43924.0</v>
      </c>
      <c r="B2648" s="342">
        <f t="shared" ref="B2648:E2648" si="525">average(B2543:B2545)</f>
        <v>72</v>
      </c>
      <c r="C2648" s="342">
        <f t="shared" si="525"/>
        <v>21</v>
      </c>
      <c r="D2648" s="342">
        <f t="shared" si="525"/>
        <v>29.66666667</v>
      </c>
      <c r="E2648" s="342">
        <f t="shared" si="525"/>
        <v>51</v>
      </c>
      <c r="F2648" s="371">
        <f t="shared" si="510"/>
        <v>173.6666667</v>
      </c>
      <c r="G2648" s="344"/>
      <c r="H2648" s="371"/>
      <c r="I2648" s="344"/>
      <c r="J2648" s="371"/>
      <c r="K2648" s="344"/>
      <c r="L2648" s="371"/>
      <c r="M2648" s="344"/>
      <c r="N2648" s="344"/>
      <c r="O2648" s="344"/>
      <c r="P2648" s="344"/>
      <c r="Q2648" s="344"/>
      <c r="R2648" s="344"/>
      <c r="S2648" s="344"/>
      <c r="T2648" s="344"/>
      <c r="U2648" s="344"/>
      <c r="V2648" s="344"/>
      <c r="W2648" s="344"/>
      <c r="X2648" s="344"/>
      <c r="Y2648" s="344"/>
      <c r="Z2648" s="344"/>
      <c r="AA2648" s="344"/>
      <c r="AB2648" s="344"/>
      <c r="AC2648" s="344"/>
      <c r="AD2648" s="344"/>
      <c r="AE2648" s="344"/>
      <c r="AF2648" s="344"/>
      <c r="AG2648" s="344"/>
      <c r="AH2648" s="344"/>
      <c r="AI2648" s="344"/>
      <c r="AJ2648" s="344"/>
      <c r="AK2648" s="344"/>
      <c r="AL2648" s="344"/>
      <c r="AM2648" s="344"/>
      <c r="AN2648" s="344"/>
      <c r="AO2648" s="344"/>
      <c r="AP2648" s="344"/>
    </row>
    <row r="2649">
      <c r="A2649" s="343">
        <v>43925.0</v>
      </c>
      <c r="B2649" s="342">
        <f t="shared" ref="B2649:E2649" si="526">average(B2544:B2546)</f>
        <v>69.66666667</v>
      </c>
      <c r="C2649" s="342">
        <f t="shared" si="526"/>
        <v>19.33333333</v>
      </c>
      <c r="D2649" s="342">
        <f t="shared" si="526"/>
        <v>24.66666667</v>
      </c>
      <c r="E2649" s="342">
        <f t="shared" si="526"/>
        <v>44</v>
      </c>
      <c r="F2649" s="371">
        <f t="shared" si="510"/>
        <v>157.6666667</v>
      </c>
      <c r="G2649" s="344"/>
      <c r="H2649" s="371"/>
      <c r="I2649" s="344"/>
      <c r="J2649" s="371"/>
      <c r="K2649" s="344"/>
      <c r="L2649" s="371"/>
      <c r="M2649" s="344"/>
      <c r="N2649" s="344"/>
      <c r="O2649" s="344"/>
      <c r="P2649" s="344"/>
      <c r="Q2649" s="344"/>
      <c r="R2649" s="344"/>
      <c r="S2649" s="344"/>
      <c r="T2649" s="344"/>
      <c r="U2649" s="344"/>
      <c r="V2649" s="344"/>
      <c r="W2649" s="344"/>
      <c r="X2649" s="344"/>
      <c r="Y2649" s="344"/>
      <c r="Z2649" s="344"/>
      <c r="AA2649" s="344"/>
      <c r="AB2649" s="344"/>
      <c r="AC2649" s="344"/>
      <c r="AD2649" s="344"/>
      <c r="AE2649" s="344"/>
      <c r="AF2649" s="344"/>
      <c r="AG2649" s="344"/>
      <c r="AH2649" s="344"/>
      <c r="AI2649" s="344"/>
      <c r="AJ2649" s="344"/>
      <c r="AK2649" s="344"/>
      <c r="AL2649" s="344"/>
      <c r="AM2649" s="344"/>
      <c r="AN2649" s="344"/>
      <c r="AO2649" s="344"/>
      <c r="AP2649" s="344"/>
    </row>
    <row r="2650">
      <c r="A2650" s="343">
        <v>43926.0</v>
      </c>
      <c r="B2650" s="342">
        <f t="shared" ref="B2650:E2650" si="527">average(B2545:B2547)</f>
        <v>75</v>
      </c>
      <c r="C2650" s="342">
        <f t="shared" si="527"/>
        <v>14.66666667</v>
      </c>
      <c r="D2650" s="342">
        <f t="shared" si="527"/>
        <v>37</v>
      </c>
      <c r="E2650" s="342">
        <f t="shared" si="527"/>
        <v>49</v>
      </c>
      <c r="F2650" s="371">
        <f t="shared" si="510"/>
        <v>175.6666667</v>
      </c>
      <c r="G2650" s="344"/>
      <c r="H2650" s="371"/>
      <c r="I2650" s="344"/>
      <c r="J2650" s="371"/>
      <c r="K2650" s="344"/>
      <c r="L2650" s="371"/>
      <c r="M2650" s="344"/>
      <c r="N2650" s="344"/>
      <c r="O2650" s="344"/>
      <c r="P2650" s="344"/>
      <c r="Q2650" s="344"/>
      <c r="R2650" s="344"/>
      <c r="S2650" s="344"/>
      <c r="T2650" s="344"/>
      <c r="U2650" s="344"/>
      <c r="V2650" s="344"/>
      <c r="W2650" s="344"/>
      <c r="X2650" s="344"/>
      <c r="Y2650" s="344"/>
      <c r="Z2650" s="344"/>
      <c r="AA2650" s="344"/>
      <c r="AB2650" s="344"/>
      <c r="AC2650" s="344"/>
      <c r="AD2650" s="344"/>
      <c r="AE2650" s="344"/>
      <c r="AF2650" s="344"/>
      <c r="AG2650" s="344"/>
      <c r="AH2650" s="344"/>
      <c r="AI2650" s="344"/>
      <c r="AJ2650" s="344"/>
      <c r="AK2650" s="344"/>
      <c r="AL2650" s="344"/>
      <c r="AM2650" s="344"/>
      <c r="AN2650" s="344"/>
      <c r="AO2650" s="344"/>
      <c r="AP2650" s="344"/>
    </row>
    <row r="2651">
      <c r="A2651" s="343">
        <v>43927.0</v>
      </c>
      <c r="B2651" s="342">
        <f t="shared" ref="B2651:E2651" si="528">average(B2546:B2548)</f>
        <v>84</v>
      </c>
      <c r="C2651" s="342">
        <f t="shared" si="528"/>
        <v>19</v>
      </c>
      <c r="D2651" s="342">
        <f t="shared" si="528"/>
        <v>22.66666667</v>
      </c>
      <c r="E2651" s="342">
        <f t="shared" si="528"/>
        <v>61.66666667</v>
      </c>
      <c r="F2651" s="371">
        <f t="shared" si="510"/>
        <v>187.3333333</v>
      </c>
      <c r="G2651" s="344"/>
      <c r="H2651" s="371"/>
      <c r="I2651" s="344"/>
      <c r="J2651" s="371"/>
      <c r="K2651" s="344"/>
      <c r="L2651" s="371"/>
      <c r="M2651" s="344"/>
      <c r="N2651" s="344"/>
      <c r="O2651" s="344"/>
      <c r="P2651" s="344"/>
      <c r="Q2651" s="344"/>
      <c r="R2651" s="344"/>
      <c r="S2651" s="344"/>
      <c r="T2651" s="344"/>
      <c r="U2651" s="344"/>
      <c r="V2651" s="344"/>
      <c r="W2651" s="344"/>
      <c r="X2651" s="344"/>
      <c r="Y2651" s="344"/>
      <c r="Z2651" s="344"/>
      <c r="AA2651" s="344"/>
      <c r="AB2651" s="344"/>
      <c r="AC2651" s="344"/>
      <c r="AD2651" s="344"/>
      <c r="AE2651" s="344"/>
      <c r="AF2651" s="344"/>
      <c r="AG2651" s="344"/>
      <c r="AH2651" s="344"/>
      <c r="AI2651" s="344"/>
      <c r="AJ2651" s="344"/>
      <c r="AK2651" s="344"/>
      <c r="AL2651" s="344"/>
      <c r="AM2651" s="344"/>
      <c r="AN2651" s="344"/>
      <c r="AO2651" s="344"/>
      <c r="AP2651" s="344"/>
    </row>
    <row r="2652">
      <c r="A2652" s="343">
        <v>43928.0</v>
      </c>
      <c r="B2652" s="342">
        <f t="shared" ref="B2652:E2652" si="529">average(B2547:B2549)</f>
        <v>110.6666667</v>
      </c>
      <c r="C2652" s="342">
        <f t="shared" si="529"/>
        <v>39</v>
      </c>
      <c r="D2652" s="342">
        <f t="shared" si="529"/>
        <v>21</v>
      </c>
      <c r="E2652" s="342">
        <f t="shared" si="529"/>
        <v>83.66666667</v>
      </c>
      <c r="F2652" s="371">
        <f t="shared" si="510"/>
        <v>254.3333333</v>
      </c>
      <c r="G2652" s="344"/>
      <c r="H2652" s="371"/>
      <c r="I2652" s="344"/>
      <c r="J2652" s="371"/>
      <c r="K2652" s="344"/>
      <c r="L2652" s="371"/>
      <c r="M2652" s="344"/>
      <c r="N2652" s="344"/>
      <c r="O2652" s="344"/>
      <c r="P2652" s="344"/>
      <c r="Q2652" s="344"/>
      <c r="R2652" s="344"/>
      <c r="S2652" s="344"/>
      <c r="T2652" s="344"/>
      <c r="U2652" s="344"/>
      <c r="V2652" s="344"/>
      <c r="W2652" s="344"/>
      <c r="X2652" s="344"/>
      <c r="Y2652" s="344"/>
      <c r="Z2652" s="344"/>
      <c r="AA2652" s="344"/>
      <c r="AB2652" s="344"/>
      <c r="AC2652" s="344"/>
      <c r="AD2652" s="344"/>
      <c r="AE2652" s="344"/>
      <c r="AF2652" s="344"/>
      <c r="AG2652" s="344"/>
      <c r="AH2652" s="344"/>
      <c r="AI2652" s="344"/>
      <c r="AJ2652" s="344"/>
      <c r="AK2652" s="344"/>
      <c r="AL2652" s="344"/>
      <c r="AM2652" s="344"/>
      <c r="AN2652" s="344"/>
      <c r="AO2652" s="344"/>
      <c r="AP2652" s="344"/>
    </row>
    <row r="2653">
      <c r="A2653" s="343">
        <v>43929.0</v>
      </c>
      <c r="B2653" s="342">
        <f t="shared" ref="B2653:E2653" si="530">average(B2548:B2550)</f>
        <v>112.3333333</v>
      </c>
      <c r="C2653" s="342">
        <f t="shared" si="530"/>
        <v>49.33333333</v>
      </c>
      <c r="D2653" s="342">
        <f t="shared" si="530"/>
        <v>11.66666667</v>
      </c>
      <c r="E2653" s="342">
        <f t="shared" si="530"/>
        <v>103.6666667</v>
      </c>
      <c r="F2653" s="371">
        <f t="shared" si="510"/>
        <v>277</v>
      </c>
      <c r="G2653" s="344"/>
      <c r="H2653" s="371"/>
      <c r="I2653" s="344"/>
      <c r="J2653" s="371"/>
      <c r="K2653" s="344"/>
      <c r="L2653" s="371"/>
      <c r="M2653" s="344"/>
      <c r="N2653" s="344"/>
      <c r="O2653" s="344"/>
      <c r="P2653" s="344"/>
      <c r="Q2653" s="344"/>
      <c r="R2653" s="344"/>
      <c r="S2653" s="344"/>
      <c r="T2653" s="344"/>
      <c r="U2653" s="344"/>
      <c r="V2653" s="344"/>
      <c r="W2653" s="344"/>
      <c r="X2653" s="344"/>
      <c r="Y2653" s="344"/>
      <c r="Z2653" s="344"/>
      <c r="AA2653" s="344"/>
      <c r="AB2653" s="344"/>
      <c r="AC2653" s="344"/>
      <c r="AD2653" s="344"/>
      <c r="AE2653" s="344"/>
      <c r="AF2653" s="344"/>
      <c r="AG2653" s="344"/>
      <c r="AH2653" s="344"/>
      <c r="AI2653" s="344"/>
      <c r="AJ2653" s="344"/>
      <c r="AK2653" s="344"/>
      <c r="AL2653" s="344"/>
      <c r="AM2653" s="344"/>
      <c r="AN2653" s="344"/>
      <c r="AO2653" s="344"/>
      <c r="AP2653" s="344"/>
    </row>
    <row r="2654">
      <c r="A2654" s="343">
        <v>43930.0</v>
      </c>
      <c r="B2654" s="342">
        <f t="shared" ref="B2654:E2654" si="531">average(B2549:B2551)</f>
        <v>157.3333333</v>
      </c>
      <c r="C2654" s="342">
        <f t="shared" si="531"/>
        <v>48</v>
      </c>
      <c r="D2654" s="342">
        <f t="shared" si="531"/>
        <v>15.66666667</v>
      </c>
      <c r="E2654" s="342">
        <f t="shared" si="531"/>
        <v>94.33333333</v>
      </c>
      <c r="F2654" s="371">
        <f t="shared" si="510"/>
        <v>315.3333333</v>
      </c>
      <c r="G2654" s="344"/>
      <c r="H2654" s="371"/>
      <c r="I2654" s="344"/>
      <c r="J2654" s="371"/>
      <c r="K2654" s="344"/>
      <c r="L2654" s="371"/>
      <c r="M2654" s="344"/>
      <c r="N2654" s="344"/>
      <c r="O2654" s="344"/>
      <c r="P2654" s="344"/>
      <c r="Q2654" s="344"/>
      <c r="R2654" s="344"/>
      <c r="S2654" s="344"/>
      <c r="T2654" s="344"/>
      <c r="U2654" s="344"/>
      <c r="V2654" s="344"/>
      <c r="W2654" s="344"/>
      <c r="X2654" s="344"/>
      <c r="Y2654" s="344"/>
      <c r="Z2654" s="344"/>
      <c r="AA2654" s="344"/>
      <c r="AB2654" s="344"/>
      <c r="AC2654" s="344"/>
      <c r="AD2654" s="344"/>
      <c r="AE2654" s="344"/>
      <c r="AF2654" s="344"/>
      <c r="AG2654" s="344"/>
      <c r="AH2654" s="344"/>
      <c r="AI2654" s="344"/>
      <c r="AJ2654" s="344"/>
      <c r="AK2654" s="344"/>
      <c r="AL2654" s="344"/>
      <c r="AM2654" s="344"/>
      <c r="AN2654" s="344"/>
      <c r="AO2654" s="344"/>
      <c r="AP2654" s="344"/>
    </row>
    <row r="2655">
      <c r="A2655" s="343">
        <v>43931.0</v>
      </c>
      <c r="B2655" s="342">
        <f t="shared" ref="B2655:E2655" si="532">average(B2550:B2552)</f>
        <v>128</v>
      </c>
      <c r="C2655" s="342">
        <f t="shared" si="532"/>
        <v>31.33333333</v>
      </c>
      <c r="D2655" s="342">
        <f t="shared" si="532"/>
        <v>24.33333333</v>
      </c>
      <c r="E2655" s="342">
        <f t="shared" si="532"/>
        <v>105.6666667</v>
      </c>
      <c r="F2655" s="371">
        <f t="shared" si="510"/>
        <v>289.3333333</v>
      </c>
      <c r="G2655" s="344"/>
      <c r="H2655" s="371"/>
      <c r="I2655" s="344"/>
      <c r="J2655" s="371"/>
      <c r="K2655" s="344"/>
      <c r="L2655" s="371"/>
      <c r="M2655" s="344"/>
      <c r="N2655" s="344"/>
      <c r="O2655" s="344"/>
      <c r="P2655" s="344"/>
      <c r="Q2655" s="344"/>
      <c r="R2655" s="344"/>
      <c r="S2655" s="344"/>
      <c r="T2655" s="344"/>
      <c r="U2655" s="344"/>
      <c r="V2655" s="344"/>
      <c r="W2655" s="344"/>
      <c r="X2655" s="344"/>
      <c r="Y2655" s="344"/>
      <c r="Z2655" s="344"/>
      <c r="AA2655" s="344"/>
      <c r="AB2655" s="344"/>
      <c r="AC2655" s="344"/>
      <c r="AD2655" s="344"/>
      <c r="AE2655" s="344"/>
      <c r="AF2655" s="344"/>
      <c r="AG2655" s="344"/>
      <c r="AH2655" s="344"/>
      <c r="AI2655" s="344"/>
      <c r="AJ2655" s="344"/>
      <c r="AK2655" s="344"/>
      <c r="AL2655" s="344"/>
      <c r="AM2655" s="344"/>
      <c r="AN2655" s="344"/>
      <c r="AO2655" s="344"/>
      <c r="AP2655" s="344"/>
    </row>
    <row r="2656">
      <c r="A2656" s="343">
        <v>43932.0</v>
      </c>
      <c r="B2656" s="342">
        <f t="shared" ref="B2656:E2656" si="533">average(B2551:B2553)</f>
        <v>159.6666667</v>
      </c>
      <c r="C2656" s="342">
        <f t="shared" si="533"/>
        <v>40.66666667</v>
      </c>
      <c r="D2656" s="342">
        <f t="shared" si="533"/>
        <v>25</v>
      </c>
      <c r="E2656" s="342">
        <f t="shared" si="533"/>
        <v>110.6666667</v>
      </c>
      <c r="F2656" s="371">
        <f t="shared" si="510"/>
        <v>336</v>
      </c>
      <c r="G2656" s="344"/>
      <c r="H2656" s="371"/>
      <c r="I2656" s="344"/>
      <c r="J2656" s="371"/>
      <c r="K2656" s="344"/>
      <c r="L2656" s="371"/>
      <c r="M2656" s="344"/>
      <c r="N2656" s="344"/>
      <c r="O2656" s="344"/>
      <c r="P2656" s="344"/>
      <c r="Q2656" s="344"/>
      <c r="R2656" s="344"/>
      <c r="S2656" s="344"/>
      <c r="T2656" s="344"/>
      <c r="U2656" s="344"/>
      <c r="V2656" s="344"/>
      <c r="W2656" s="344"/>
      <c r="X2656" s="344"/>
      <c r="Y2656" s="344"/>
      <c r="Z2656" s="344"/>
      <c r="AA2656" s="344"/>
      <c r="AB2656" s="344"/>
      <c r="AC2656" s="344"/>
      <c r="AD2656" s="344"/>
      <c r="AE2656" s="344"/>
      <c r="AF2656" s="344"/>
      <c r="AG2656" s="344"/>
      <c r="AH2656" s="344"/>
      <c r="AI2656" s="344"/>
      <c r="AJ2656" s="344"/>
      <c r="AK2656" s="344"/>
      <c r="AL2656" s="344"/>
      <c r="AM2656" s="344"/>
      <c r="AN2656" s="344"/>
      <c r="AO2656" s="344"/>
      <c r="AP2656" s="344"/>
    </row>
    <row r="2657">
      <c r="A2657" s="343">
        <v>43933.0</v>
      </c>
      <c r="B2657" s="342">
        <f t="shared" ref="B2657:E2657" si="534">average(B2552:B2554)</f>
        <v>113</v>
      </c>
      <c r="C2657" s="342">
        <f t="shared" si="534"/>
        <v>45.33333333</v>
      </c>
      <c r="D2657" s="342">
        <f t="shared" si="534"/>
        <v>73</v>
      </c>
      <c r="E2657" s="342">
        <f t="shared" si="534"/>
        <v>130</v>
      </c>
      <c r="F2657" s="371">
        <f t="shared" si="510"/>
        <v>361.3333333</v>
      </c>
      <c r="G2657" s="344"/>
      <c r="H2657" s="371"/>
      <c r="I2657" s="344"/>
      <c r="J2657" s="371"/>
      <c r="K2657" s="344"/>
      <c r="L2657" s="371"/>
      <c r="M2657" s="344"/>
      <c r="N2657" s="344"/>
      <c r="O2657" s="344"/>
      <c r="P2657" s="344"/>
      <c r="Q2657" s="344"/>
      <c r="R2657" s="344"/>
      <c r="S2657" s="344"/>
      <c r="T2657" s="344"/>
      <c r="U2657" s="344"/>
      <c r="V2657" s="344"/>
      <c r="W2657" s="344"/>
      <c r="X2657" s="344"/>
      <c r="Y2657" s="344"/>
      <c r="Z2657" s="344"/>
      <c r="AA2657" s="344"/>
      <c r="AB2657" s="344"/>
      <c r="AC2657" s="344"/>
      <c r="AD2657" s="344"/>
      <c r="AE2657" s="344"/>
      <c r="AF2657" s="344"/>
      <c r="AG2657" s="344"/>
      <c r="AH2657" s="344"/>
      <c r="AI2657" s="344"/>
      <c r="AJ2657" s="344"/>
      <c r="AK2657" s="344"/>
      <c r="AL2657" s="344"/>
      <c r="AM2657" s="344"/>
      <c r="AN2657" s="344"/>
      <c r="AO2657" s="344"/>
      <c r="AP2657" s="344"/>
    </row>
    <row r="2658">
      <c r="A2658" s="343">
        <v>43934.0</v>
      </c>
      <c r="B2658" s="342">
        <f t="shared" ref="B2658:E2658" si="535">average(B2553:B2555)</f>
        <v>150.6666667</v>
      </c>
      <c r="C2658" s="342">
        <f t="shared" si="535"/>
        <v>54.33333333</v>
      </c>
      <c r="D2658" s="342">
        <f t="shared" si="535"/>
        <v>86.33333333</v>
      </c>
      <c r="E2658" s="342">
        <f t="shared" si="535"/>
        <v>111.3333333</v>
      </c>
      <c r="F2658" s="371">
        <f t="shared" si="510"/>
        <v>402.6666667</v>
      </c>
      <c r="G2658" s="344"/>
      <c r="H2658" s="371"/>
      <c r="I2658" s="344"/>
      <c r="J2658" s="371"/>
      <c r="K2658" s="344"/>
      <c r="L2658" s="371"/>
      <c r="M2658" s="344"/>
      <c r="N2658" s="344"/>
      <c r="O2658" s="344"/>
      <c r="P2658" s="344"/>
      <c r="Q2658" s="344"/>
      <c r="R2658" s="344"/>
      <c r="S2658" s="344"/>
      <c r="T2658" s="344"/>
      <c r="U2658" s="344"/>
      <c r="V2658" s="344"/>
      <c r="W2658" s="344"/>
      <c r="X2658" s="344"/>
      <c r="Y2658" s="344"/>
      <c r="Z2658" s="344"/>
      <c r="AA2658" s="344"/>
      <c r="AB2658" s="344"/>
      <c r="AC2658" s="344"/>
      <c r="AD2658" s="344"/>
      <c r="AE2658" s="344"/>
      <c r="AF2658" s="344"/>
      <c r="AG2658" s="344"/>
      <c r="AH2658" s="344"/>
      <c r="AI2658" s="344"/>
      <c r="AJ2658" s="344"/>
      <c r="AK2658" s="344"/>
      <c r="AL2658" s="344"/>
      <c r="AM2658" s="344"/>
      <c r="AN2658" s="344"/>
      <c r="AO2658" s="344"/>
      <c r="AP2658" s="344"/>
    </row>
    <row r="2659">
      <c r="A2659" s="343">
        <v>43935.0</v>
      </c>
      <c r="B2659" s="342">
        <f t="shared" ref="B2659:E2659" si="536">average(B2554:B2556)</f>
        <v>128.6666667</v>
      </c>
      <c r="C2659" s="342">
        <f t="shared" si="536"/>
        <v>33</v>
      </c>
      <c r="D2659" s="342">
        <f t="shared" si="536"/>
        <v>121</v>
      </c>
      <c r="E2659" s="342">
        <f t="shared" si="536"/>
        <v>82.66666667</v>
      </c>
      <c r="F2659" s="371">
        <f t="shared" si="510"/>
        <v>365.3333333</v>
      </c>
      <c r="G2659" s="344"/>
      <c r="H2659" s="371"/>
      <c r="I2659" s="344"/>
      <c r="J2659" s="371"/>
      <c r="K2659" s="344"/>
      <c r="L2659" s="371"/>
      <c r="M2659" s="344"/>
      <c r="N2659" s="344"/>
      <c r="O2659" s="344"/>
      <c r="P2659" s="344"/>
      <c r="Q2659" s="344"/>
      <c r="R2659" s="344"/>
      <c r="S2659" s="344"/>
      <c r="T2659" s="344"/>
      <c r="U2659" s="344"/>
      <c r="V2659" s="344"/>
      <c r="W2659" s="344"/>
      <c r="X2659" s="344"/>
      <c r="Y2659" s="344"/>
      <c r="Z2659" s="344"/>
      <c r="AA2659" s="344"/>
      <c r="AB2659" s="344"/>
      <c r="AC2659" s="344"/>
      <c r="AD2659" s="344"/>
      <c r="AE2659" s="344"/>
      <c r="AF2659" s="344"/>
      <c r="AG2659" s="344"/>
      <c r="AH2659" s="344"/>
      <c r="AI2659" s="344"/>
      <c r="AJ2659" s="344"/>
      <c r="AK2659" s="344"/>
      <c r="AL2659" s="344"/>
      <c r="AM2659" s="344"/>
      <c r="AN2659" s="344"/>
      <c r="AO2659" s="344"/>
      <c r="AP2659" s="344"/>
    </row>
    <row r="2660">
      <c r="A2660" s="343">
        <v>43936.0</v>
      </c>
      <c r="B2660" s="342">
        <f t="shared" ref="B2660:E2660" si="537">average(B2555:B2557)</f>
        <v>143</v>
      </c>
      <c r="C2660" s="342">
        <f t="shared" si="537"/>
        <v>32.33333333</v>
      </c>
      <c r="D2660" s="342">
        <f t="shared" si="537"/>
        <v>75.33333333</v>
      </c>
      <c r="E2660" s="342">
        <f t="shared" si="537"/>
        <v>80</v>
      </c>
      <c r="F2660" s="371">
        <f t="shared" si="510"/>
        <v>330.6666667</v>
      </c>
      <c r="G2660" s="344"/>
      <c r="H2660" s="371"/>
      <c r="I2660" s="344"/>
      <c r="J2660" s="371"/>
      <c r="K2660" s="344"/>
      <c r="L2660" s="371"/>
      <c r="M2660" s="344"/>
      <c r="N2660" s="344"/>
      <c r="O2660" s="344"/>
      <c r="P2660" s="344"/>
      <c r="Q2660" s="344"/>
      <c r="R2660" s="344"/>
      <c r="S2660" s="344"/>
      <c r="T2660" s="344"/>
      <c r="U2660" s="344"/>
      <c r="V2660" s="344"/>
      <c r="W2660" s="344"/>
      <c r="X2660" s="344"/>
      <c r="Y2660" s="344"/>
      <c r="Z2660" s="344"/>
      <c r="AA2660" s="344"/>
      <c r="AB2660" s="344"/>
      <c r="AC2660" s="344"/>
      <c r="AD2660" s="344"/>
      <c r="AE2660" s="344"/>
      <c r="AF2660" s="344"/>
      <c r="AG2660" s="344"/>
      <c r="AH2660" s="344"/>
      <c r="AI2660" s="344"/>
      <c r="AJ2660" s="344"/>
      <c r="AK2660" s="344"/>
      <c r="AL2660" s="344"/>
      <c r="AM2660" s="344"/>
      <c r="AN2660" s="344"/>
      <c r="AO2660" s="344"/>
      <c r="AP2660" s="344"/>
    </row>
    <row r="2661">
      <c r="A2661" s="343">
        <v>43937.0</v>
      </c>
      <c r="B2661" s="342">
        <f t="shared" ref="B2661:E2661" si="538">average(B2556:B2558)</f>
        <v>155</v>
      </c>
      <c r="C2661" s="342">
        <f t="shared" si="538"/>
        <v>20</v>
      </c>
      <c r="D2661" s="342">
        <f t="shared" si="538"/>
        <v>58.66666667</v>
      </c>
      <c r="E2661" s="342">
        <f t="shared" si="538"/>
        <v>106</v>
      </c>
      <c r="F2661" s="371">
        <f t="shared" si="510"/>
        <v>339.6666667</v>
      </c>
      <c r="G2661" s="344"/>
      <c r="H2661" s="371"/>
      <c r="I2661" s="344"/>
      <c r="J2661" s="371"/>
      <c r="K2661" s="344"/>
      <c r="L2661" s="371"/>
      <c r="M2661" s="344"/>
      <c r="N2661" s="344"/>
      <c r="O2661" s="344"/>
      <c r="P2661" s="344"/>
      <c r="Q2661" s="344"/>
      <c r="R2661" s="344"/>
      <c r="S2661" s="344"/>
      <c r="T2661" s="344"/>
      <c r="U2661" s="344"/>
      <c r="V2661" s="344"/>
      <c r="W2661" s="344"/>
      <c r="X2661" s="344"/>
      <c r="Y2661" s="344"/>
      <c r="Z2661" s="344"/>
      <c r="AA2661" s="344"/>
      <c r="AB2661" s="344"/>
      <c r="AC2661" s="344"/>
      <c r="AD2661" s="344"/>
      <c r="AE2661" s="344"/>
      <c r="AF2661" s="344"/>
      <c r="AG2661" s="344"/>
      <c r="AH2661" s="344"/>
      <c r="AI2661" s="344"/>
      <c r="AJ2661" s="344"/>
      <c r="AK2661" s="344"/>
      <c r="AL2661" s="344"/>
      <c r="AM2661" s="344"/>
      <c r="AN2661" s="344"/>
      <c r="AO2661" s="344"/>
      <c r="AP2661" s="344"/>
    </row>
    <row r="2662">
      <c r="A2662" s="343">
        <v>43938.0</v>
      </c>
      <c r="B2662" s="342">
        <f t="shared" ref="B2662:E2662" si="539">average(B2557:B2559)</f>
        <v>163</v>
      </c>
      <c r="C2662" s="342">
        <f t="shared" si="539"/>
        <v>41.66666667</v>
      </c>
      <c r="D2662" s="342">
        <f t="shared" si="539"/>
        <v>25</v>
      </c>
      <c r="E2662" s="342">
        <f t="shared" si="539"/>
        <v>173.3333333</v>
      </c>
      <c r="F2662" s="371">
        <f t="shared" si="510"/>
        <v>403</v>
      </c>
      <c r="G2662" s="344"/>
      <c r="H2662" s="371"/>
      <c r="I2662" s="344"/>
      <c r="J2662" s="371"/>
      <c r="K2662" s="344"/>
      <c r="L2662" s="371"/>
      <c r="M2662" s="344"/>
      <c r="N2662" s="344"/>
      <c r="O2662" s="344"/>
      <c r="P2662" s="344"/>
      <c r="Q2662" s="344"/>
      <c r="R2662" s="344"/>
      <c r="S2662" s="344"/>
      <c r="T2662" s="344"/>
      <c r="U2662" s="344"/>
      <c r="V2662" s="344"/>
      <c r="W2662" s="344"/>
      <c r="X2662" s="344"/>
      <c r="Y2662" s="344"/>
      <c r="Z2662" s="344"/>
      <c r="AA2662" s="344"/>
      <c r="AB2662" s="344"/>
      <c r="AC2662" s="344"/>
      <c r="AD2662" s="344"/>
      <c r="AE2662" s="344"/>
      <c r="AF2662" s="344"/>
      <c r="AG2662" s="344"/>
      <c r="AH2662" s="344"/>
      <c r="AI2662" s="344"/>
      <c r="AJ2662" s="344"/>
      <c r="AK2662" s="344"/>
      <c r="AL2662" s="344"/>
      <c r="AM2662" s="344"/>
      <c r="AN2662" s="344"/>
      <c r="AO2662" s="344"/>
      <c r="AP2662" s="344"/>
    </row>
    <row r="2663">
      <c r="A2663" s="343">
        <v>43939.0</v>
      </c>
      <c r="B2663" s="342">
        <f t="shared" ref="B2663:E2663" si="540">average(B2558:B2560)</f>
        <v>153</v>
      </c>
      <c r="C2663" s="342">
        <f t="shared" si="540"/>
        <v>38.33333333</v>
      </c>
      <c r="D2663" s="342">
        <f t="shared" si="540"/>
        <v>32.66666667</v>
      </c>
      <c r="E2663" s="342">
        <f t="shared" si="540"/>
        <v>185</v>
      </c>
      <c r="F2663" s="371">
        <f t="shared" si="510"/>
        <v>409</v>
      </c>
      <c r="G2663" s="344"/>
      <c r="H2663" s="371"/>
      <c r="I2663" s="344"/>
      <c r="J2663" s="371"/>
      <c r="K2663" s="344"/>
      <c r="L2663" s="371"/>
      <c r="M2663" s="344"/>
      <c r="N2663" s="344"/>
      <c r="O2663" s="344"/>
      <c r="P2663" s="344"/>
      <c r="Q2663" s="344"/>
      <c r="R2663" s="344"/>
      <c r="S2663" s="344"/>
      <c r="T2663" s="344"/>
      <c r="U2663" s="344"/>
      <c r="V2663" s="344"/>
      <c r="W2663" s="344"/>
      <c r="X2663" s="344"/>
      <c r="Y2663" s="344"/>
      <c r="Z2663" s="344"/>
      <c r="AA2663" s="344"/>
      <c r="AB2663" s="344"/>
      <c r="AC2663" s="344"/>
      <c r="AD2663" s="344"/>
      <c r="AE2663" s="344"/>
      <c r="AF2663" s="344"/>
      <c r="AG2663" s="344"/>
      <c r="AH2663" s="344"/>
      <c r="AI2663" s="344"/>
      <c r="AJ2663" s="344"/>
      <c r="AK2663" s="344"/>
      <c r="AL2663" s="344"/>
      <c r="AM2663" s="344"/>
      <c r="AN2663" s="344"/>
      <c r="AO2663" s="344"/>
      <c r="AP2663" s="344"/>
    </row>
    <row r="2664">
      <c r="A2664" s="343">
        <v>43940.0</v>
      </c>
      <c r="B2664" s="342">
        <f t="shared" ref="B2664:E2664" si="541">average(B2559:B2561)</f>
        <v>123.6666667</v>
      </c>
      <c r="C2664" s="342">
        <f t="shared" si="541"/>
        <v>48.66666667</v>
      </c>
      <c r="D2664" s="342">
        <f t="shared" si="541"/>
        <v>43.33333333</v>
      </c>
      <c r="E2664" s="342">
        <f t="shared" si="541"/>
        <v>186</v>
      </c>
      <c r="F2664" s="371">
        <f t="shared" si="510"/>
        <v>401.6666667</v>
      </c>
      <c r="G2664" s="344"/>
      <c r="H2664" s="371"/>
      <c r="I2664" s="344"/>
      <c r="J2664" s="371"/>
      <c r="K2664" s="344"/>
      <c r="L2664" s="371"/>
      <c r="M2664" s="344"/>
      <c r="N2664" s="344"/>
      <c r="O2664" s="344"/>
      <c r="P2664" s="344"/>
      <c r="Q2664" s="344"/>
      <c r="R2664" s="344"/>
      <c r="S2664" s="344"/>
      <c r="T2664" s="344"/>
      <c r="U2664" s="344"/>
      <c r="V2664" s="344"/>
      <c r="W2664" s="344"/>
      <c r="X2664" s="344"/>
      <c r="Y2664" s="344"/>
      <c r="Z2664" s="344"/>
      <c r="AA2664" s="344"/>
      <c r="AB2664" s="344"/>
      <c r="AC2664" s="344"/>
      <c r="AD2664" s="344"/>
      <c r="AE2664" s="344"/>
      <c r="AF2664" s="344"/>
      <c r="AG2664" s="344"/>
      <c r="AH2664" s="344"/>
      <c r="AI2664" s="344"/>
      <c r="AJ2664" s="344"/>
      <c r="AK2664" s="344"/>
      <c r="AL2664" s="344"/>
      <c r="AM2664" s="344"/>
      <c r="AN2664" s="344"/>
      <c r="AO2664" s="344"/>
      <c r="AP2664" s="344"/>
    </row>
    <row r="2665">
      <c r="A2665" s="343">
        <v>43941.0</v>
      </c>
      <c r="B2665" s="342">
        <f t="shared" ref="B2665:E2665" si="542">average(B2560:B2562)</f>
        <v>98.66666667</v>
      </c>
      <c r="C2665" s="342">
        <f t="shared" si="542"/>
        <v>43.66666667</v>
      </c>
      <c r="D2665" s="342">
        <f t="shared" si="542"/>
        <v>40.33333333</v>
      </c>
      <c r="E2665" s="342">
        <f t="shared" si="542"/>
        <v>140</v>
      </c>
      <c r="F2665" s="371">
        <f t="shared" si="510"/>
        <v>322.6666667</v>
      </c>
      <c r="G2665" s="344"/>
      <c r="H2665" s="371"/>
      <c r="I2665" s="344"/>
      <c r="J2665" s="371"/>
      <c r="K2665" s="344"/>
      <c r="L2665" s="371"/>
      <c r="M2665" s="344"/>
      <c r="N2665" s="344"/>
      <c r="O2665" s="344"/>
      <c r="P2665" s="344"/>
      <c r="Q2665" s="344"/>
      <c r="R2665" s="344"/>
      <c r="S2665" s="344"/>
      <c r="T2665" s="344"/>
      <c r="U2665" s="344"/>
      <c r="V2665" s="344"/>
      <c r="W2665" s="344"/>
      <c r="X2665" s="344"/>
      <c r="Y2665" s="344"/>
      <c r="Z2665" s="344"/>
      <c r="AA2665" s="344"/>
      <c r="AB2665" s="344"/>
      <c r="AC2665" s="344"/>
      <c r="AD2665" s="344"/>
      <c r="AE2665" s="344"/>
      <c r="AF2665" s="344"/>
      <c r="AG2665" s="344"/>
      <c r="AH2665" s="344"/>
      <c r="AI2665" s="344"/>
      <c r="AJ2665" s="344"/>
      <c r="AK2665" s="344"/>
      <c r="AL2665" s="344"/>
      <c r="AM2665" s="344"/>
      <c r="AN2665" s="344"/>
      <c r="AO2665" s="344"/>
      <c r="AP2665" s="344"/>
    </row>
    <row r="2666">
      <c r="A2666" s="343">
        <v>43942.0</v>
      </c>
      <c r="B2666" s="342">
        <f t="shared" ref="B2666:E2666" si="543">average(B2561:B2563)</f>
        <v>116.6666667</v>
      </c>
      <c r="C2666" s="342">
        <f t="shared" si="543"/>
        <v>40.33333333</v>
      </c>
      <c r="D2666" s="342">
        <f t="shared" si="543"/>
        <v>58</v>
      </c>
      <c r="E2666" s="342">
        <f t="shared" si="543"/>
        <v>121</v>
      </c>
      <c r="F2666" s="371">
        <f t="shared" si="510"/>
        <v>336</v>
      </c>
      <c r="G2666" s="344"/>
      <c r="H2666" s="371"/>
      <c r="I2666" s="344"/>
      <c r="J2666" s="371"/>
      <c r="K2666" s="344"/>
      <c r="L2666" s="371"/>
      <c r="M2666" s="344"/>
      <c r="N2666" s="344"/>
      <c r="O2666" s="344"/>
      <c r="P2666" s="344"/>
      <c r="Q2666" s="344"/>
      <c r="R2666" s="344"/>
      <c r="S2666" s="344"/>
      <c r="T2666" s="344"/>
      <c r="U2666" s="344"/>
      <c r="V2666" s="344"/>
      <c r="W2666" s="344"/>
      <c r="X2666" s="344"/>
      <c r="Y2666" s="344"/>
      <c r="Z2666" s="344"/>
      <c r="AA2666" s="344"/>
      <c r="AB2666" s="344"/>
      <c r="AC2666" s="344"/>
      <c r="AD2666" s="344"/>
      <c r="AE2666" s="344"/>
      <c r="AF2666" s="344"/>
      <c r="AG2666" s="344"/>
      <c r="AH2666" s="344"/>
      <c r="AI2666" s="344"/>
      <c r="AJ2666" s="344"/>
      <c r="AK2666" s="344"/>
      <c r="AL2666" s="344"/>
      <c r="AM2666" s="344"/>
      <c r="AN2666" s="344"/>
      <c r="AO2666" s="344"/>
      <c r="AP2666" s="344"/>
    </row>
    <row r="2667">
      <c r="A2667" s="343">
        <v>43943.0</v>
      </c>
      <c r="B2667" s="342">
        <f t="shared" ref="B2667:E2667" si="544">average(B2562:B2564)</f>
        <v>120.3333333</v>
      </c>
      <c r="C2667" s="342">
        <f t="shared" si="544"/>
        <v>23</v>
      </c>
      <c r="D2667" s="342">
        <f t="shared" si="544"/>
        <v>62.33333333</v>
      </c>
      <c r="E2667" s="342">
        <f t="shared" si="544"/>
        <v>98.33333333</v>
      </c>
      <c r="F2667" s="371">
        <f t="shared" si="510"/>
        <v>304</v>
      </c>
      <c r="G2667" s="344"/>
      <c r="H2667" s="371"/>
      <c r="I2667" s="344"/>
      <c r="J2667" s="371"/>
      <c r="K2667" s="344"/>
      <c r="L2667" s="371"/>
      <c r="M2667" s="344"/>
      <c r="N2667" s="344"/>
      <c r="O2667" s="344"/>
      <c r="P2667" s="344"/>
      <c r="Q2667" s="344"/>
      <c r="R2667" s="344"/>
      <c r="S2667" s="344"/>
      <c r="T2667" s="344"/>
      <c r="U2667" s="344"/>
      <c r="V2667" s="344"/>
      <c r="W2667" s="344"/>
      <c r="X2667" s="344"/>
      <c r="Y2667" s="344"/>
      <c r="Z2667" s="344"/>
      <c r="AA2667" s="344"/>
      <c r="AB2667" s="344"/>
      <c r="AC2667" s="344"/>
      <c r="AD2667" s="344"/>
      <c r="AE2667" s="344"/>
      <c r="AF2667" s="344"/>
      <c r="AG2667" s="344"/>
      <c r="AH2667" s="344"/>
      <c r="AI2667" s="344"/>
      <c r="AJ2667" s="344"/>
      <c r="AK2667" s="344"/>
      <c r="AL2667" s="344"/>
      <c r="AM2667" s="344"/>
      <c r="AN2667" s="344"/>
      <c r="AO2667" s="344"/>
      <c r="AP2667" s="344"/>
    </row>
    <row r="2668">
      <c r="A2668" s="343">
        <v>43944.0</v>
      </c>
      <c r="B2668" s="342">
        <f t="shared" ref="B2668:E2668" si="545">average(B2563:B2565)</f>
        <v>138.3333333</v>
      </c>
      <c r="C2668" s="342">
        <f t="shared" si="545"/>
        <v>12.33333333</v>
      </c>
      <c r="D2668" s="342">
        <f t="shared" si="545"/>
        <v>89.33333333</v>
      </c>
      <c r="E2668" s="342">
        <f t="shared" si="545"/>
        <v>110.6666667</v>
      </c>
      <c r="F2668" s="371">
        <f t="shared" si="510"/>
        <v>350.6666667</v>
      </c>
      <c r="G2668" s="344"/>
      <c r="H2668" s="371"/>
      <c r="I2668" s="344"/>
      <c r="J2668" s="371"/>
      <c r="K2668" s="344"/>
      <c r="L2668" s="371"/>
      <c r="M2668" s="344"/>
      <c r="N2668" s="344"/>
      <c r="O2668" s="344"/>
      <c r="P2668" s="344"/>
      <c r="Q2668" s="344"/>
      <c r="R2668" s="344"/>
      <c r="S2668" s="344"/>
      <c r="T2668" s="344"/>
      <c r="U2668" s="344"/>
      <c r="V2668" s="344"/>
      <c r="W2668" s="344"/>
      <c r="X2668" s="344"/>
      <c r="Y2668" s="344"/>
      <c r="Z2668" s="344"/>
      <c r="AA2668" s="344"/>
      <c r="AB2668" s="344"/>
      <c r="AC2668" s="344"/>
      <c r="AD2668" s="344"/>
      <c r="AE2668" s="344"/>
      <c r="AF2668" s="344"/>
      <c r="AG2668" s="344"/>
      <c r="AH2668" s="344"/>
      <c r="AI2668" s="344"/>
      <c r="AJ2668" s="344"/>
      <c r="AK2668" s="344"/>
      <c r="AL2668" s="344"/>
      <c r="AM2668" s="344"/>
      <c r="AN2668" s="344"/>
      <c r="AO2668" s="344"/>
      <c r="AP2668" s="344"/>
    </row>
    <row r="2669">
      <c r="A2669" s="343">
        <v>43945.0</v>
      </c>
      <c r="B2669" s="342">
        <f t="shared" ref="B2669:E2669" si="546">average(B2564:B2566)</f>
        <v>112.3333333</v>
      </c>
      <c r="C2669" s="342">
        <f t="shared" si="546"/>
        <v>41.66666667</v>
      </c>
      <c r="D2669" s="342">
        <f t="shared" si="546"/>
        <v>72.66666667</v>
      </c>
      <c r="E2669" s="342">
        <f t="shared" si="546"/>
        <v>173.6666667</v>
      </c>
      <c r="F2669" s="371">
        <f t="shared" si="510"/>
        <v>400.3333333</v>
      </c>
      <c r="G2669" s="344"/>
      <c r="H2669" s="371"/>
      <c r="I2669" s="344"/>
      <c r="J2669" s="371"/>
      <c r="K2669" s="344"/>
      <c r="L2669" s="371"/>
      <c r="M2669" s="344"/>
      <c r="N2669" s="344"/>
      <c r="O2669" s="344"/>
      <c r="P2669" s="344"/>
      <c r="Q2669" s="344"/>
      <c r="R2669" s="344"/>
      <c r="S2669" s="344"/>
      <c r="T2669" s="344"/>
      <c r="U2669" s="344"/>
      <c r="V2669" s="344"/>
      <c r="W2669" s="344"/>
      <c r="X2669" s="344"/>
      <c r="Y2669" s="344"/>
      <c r="Z2669" s="344"/>
      <c r="AA2669" s="344"/>
      <c r="AB2669" s="344"/>
      <c r="AC2669" s="344"/>
      <c r="AD2669" s="344"/>
      <c r="AE2669" s="344"/>
      <c r="AF2669" s="344"/>
      <c r="AG2669" s="344"/>
      <c r="AH2669" s="344"/>
      <c r="AI2669" s="344"/>
      <c r="AJ2669" s="344"/>
      <c r="AK2669" s="344"/>
      <c r="AL2669" s="344"/>
      <c r="AM2669" s="344"/>
      <c r="AN2669" s="344"/>
      <c r="AO2669" s="344"/>
      <c r="AP2669" s="344"/>
    </row>
    <row r="2670">
      <c r="A2670" s="343">
        <v>43946.0</v>
      </c>
      <c r="B2670" s="342">
        <f t="shared" ref="B2670:E2670" si="547">average(B2565:B2567)</f>
        <v>101</v>
      </c>
      <c r="C2670" s="342">
        <f t="shared" si="547"/>
        <v>58.33333333</v>
      </c>
      <c r="D2670" s="342">
        <f t="shared" si="547"/>
        <v>92.66666667</v>
      </c>
      <c r="E2670" s="342">
        <f t="shared" si="547"/>
        <v>202.6666667</v>
      </c>
      <c r="F2670" s="371">
        <f t="shared" si="510"/>
        <v>454.6666667</v>
      </c>
      <c r="G2670" s="344"/>
      <c r="H2670" s="371"/>
      <c r="I2670" s="344"/>
      <c r="J2670" s="371"/>
      <c r="K2670" s="344"/>
      <c r="L2670" s="371"/>
      <c r="M2670" s="344"/>
      <c r="N2670" s="344"/>
      <c r="O2670" s="344"/>
      <c r="P2670" s="344"/>
      <c r="Q2670" s="344"/>
      <c r="R2670" s="344"/>
      <c r="S2670" s="344"/>
      <c r="T2670" s="344"/>
      <c r="U2670" s="344"/>
      <c r="V2670" s="344"/>
      <c r="W2670" s="344"/>
      <c r="X2670" s="344"/>
      <c r="Y2670" s="344"/>
      <c r="Z2670" s="344"/>
      <c r="AA2670" s="344"/>
      <c r="AB2670" s="344"/>
      <c r="AC2670" s="344"/>
      <c r="AD2670" s="344"/>
      <c r="AE2670" s="344"/>
      <c r="AF2670" s="344"/>
      <c r="AG2670" s="344"/>
      <c r="AH2670" s="344"/>
      <c r="AI2670" s="344"/>
      <c r="AJ2670" s="344"/>
      <c r="AK2670" s="344"/>
      <c r="AL2670" s="344"/>
      <c r="AM2670" s="344"/>
      <c r="AN2670" s="344"/>
      <c r="AO2670" s="344"/>
      <c r="AP2670" s="344"/>
    </row>
    <row r="2671">
      <c r="A2671" s="343">
        <v>43947.0</v>
      </c>
      <c r="B2671" s="342">
        <f t="shared" ref="B2671:E2671" si="548">average(B2566:B2568)</f>
        <v>94.66666667</v>
      </c>
      <c r="C2671" s="342">
        <f t="shared" si="548"/>
        <v>52.66666667</v>
      </c>
      <c r="D2671" s="342">
        <f t="shared" si="548"/>
        <v>79.33333333</v>
      </c>
      <c r="E2671" s="342">
        <f t="shared" si="548"/>
        <v>195</v>
      </c>
      <c r="F2671" s="371">
        <f t="shared" si="510"/>
        <v>421.6666667</v>
      </c>
      <c r="G2671" s="344"/>
      <c r="H2671" s="371"/>
      <c r="I2671" s="344"/>
      <c r="J2671" s="371"/>
      <c r="K2671" s="344"/>
      <c r="L2671" s="371"/>
      <c r="M2671" s="344"/>
      <c r="N2671" s="344"/>
      <c r="O2671" s="344"/>
      <c r="P2671" s="344"/>
      <c r="Q2671" s="344"/>
      <c r="R2671" s="344"/>
      <c r="S2671" s="344"/>
      <c r="T2671" s="344"/>
      <c r="U2671" s="344"/>
      <c r="V2671" s="344"/>
      <c r="W2671" s="344"/>
      <c r="X2671" s="344"/>
      <c r="Y2671" s="344"/>
      <c r="Z2671" s="344"/>
      <c r="AA2671" s="344"/>
      <c r="AB2671" s="344"/>
      <c r="AC2671" s="344"/>
      <c r="AD2671" s="344"/>
      <c r="AE2671" s="344"/>
      <c r="AF2671" s="344"/>
      <c r="AG2671" s="344"/>
      <c r="AH2671" s="344"/>
      <c r="AI2671" s="344"/>
      <c r="AJ2671" s="344"/>
      <c r="AK2671" s="344"/>
      <c r="AL2671" s="344"/>
      <c r="AM2671" s="344"/>
      <c r="AN2671" s="344"/>
      <c r="AO2671" s="344"/>
      <c r="AP2671" s="344"/>
    </row>
    <row r="2672">
      <c r="A2672" s="343">
        <v>43948.0</v>
      </c>
      <c r="B2672" s="342">
        <f t="shared" ref="B2672:E2672" si="549">average(B2567:B2569)</f>
        <v>89.66666667</v>
      </c>
      <c r="C2672" s="342">
        <f t="shared" si="549"/>
        <v>37.33333333</v>
      </c>
      <c r="D2672" s="342">
        <f t="shared" si="549"/>
        <v>67.66666667</v>
      </c>
      <c r="E2672" s="342">
        <f t="shared" si="549"/>
        <v>137.6666667</v>
      </c>
      <c r="F2672" s="371">
        <f t="shared" si="510"/>
        <v>332.3333333</v>
      </c>
      <c r="G2672" s="344"/>
      <c r="H2672" s="371"/>
      <c r="I2672" s="344"/>
      <c r="J2672" s="371"/>
      <c r="K2672" s="344"/>
      <c r="L2672" s="371"/>
      <c r="M2672" s="344"/>
      <c r="N2672" s="344"/>
      <c r="O2672" s="344"/>
      <c r="P2672" s="344"/>
      <c r="Q2672" s="344"/>
      <c r="R2672" s="344"/>
      <c r="S2672" s="344"/>
      <c r="T2672" s="344"/>
      <c r="U2672" s="344"/>
      <c r="V2672" s="344"/>
      <c r="W2672" s="344"/>
      <c r="X2672" s="344"/>
      <c r="Y2672" s="344"/>
      <c r="Z2672" s="344"/>
      <c r="AA2672" s="344"/>
      <c r="AB2672" s="344"/>
      <c r="AC2672" s="344"/>
      <c r="AD2672" s="344"/>
      <c r="AE2672" s="344"/>
      <c r="AF2672" s="344"/>
      <c r="AG2672" s="344"/>
      <c r="AH2672" s="344"/>
      <c r="AI2672" s="344"/>
      <c r="AJ2672" s="344"/>
      <c r="AK2672" s="344"/>
      <c r="AL2672" s="344"/>
      <c r="AM2672" s="344"/>
      <c r="AN2672" s="344"/>
      <c r="AO2672" s="344"/>
      <c r="AP2672" s="344"/>
    </row>
    <row r="2673">
      <c r="A2673" s="343">
        <v>43949.0</v>
      </c>
      <c r="B2673" s="342">
        <f t="shared" ref="B2673:E2673" si="550">average(B2568:B2570)</f>
        <v>105.6666667</v>
      </c>
      <c r="C2673" s="342">
        <f t="shared" si="550"/>
        <v>27</v>
      </c>
      <c r="D2673" s="342">
        <f t="shared" si="550"/>
        <v>54</v>
      </c>
      <c r="E2673" s="342">
        <f t="shared" si="550"/>
        <v>141.6666667</v>
      </c>
      <c r="F2673" s="371">
        <f t="shared" si="510"/>
        <v>328.3333333</v>
      </c>
      <c r="G2673" s="344"/>
      <c r="H2673" s="371"/>
      <c r="I2673" s="344"/>
      <c r="J2673" s="371"/>
      <c r="K2673" s="344"/>
      <c r="L2673" s="371"/>
      <c r="M2673" s="344"/>
      <c r="N2673" s="344"/>
      <c r="O2673" s="344"/>
      <c r="P2673" s="344"/>
      <c r="Q2673" s="344"/>
      <c r="R2673" s="344"/>
      <c r="S2673" s="344"/>
      <c r="T2673" s="344"/>
      <c r="U2673" s="344"/>
      <c r="V2673" s="344"/>
      <c r="W2673" s="344"/>
      <c r="X2673" s="344"/>
      <c r="Y2673" s="344"/>
      <c r="Z2673" s="344"/>
      <c r="AA2673" s="344"/>
      <c r="AB2673" s="344"/>
      <c r="AC2673" s="344"/>
      <c r="AD2673" s="344"/>
      <c r="AE2673" s="344"/>
      <c r="AF2673" s="344"/>
      <c r="AG2673" s="344"/>
      <c r="AH2673" s="344"/>
      <c r="AI2673" s="344"/>
      <c r="AJ2673" s="344"/>
      <c r="AK2673" s="344"/>
      <c r="AL2673" s="344"/>
      <c r="AM2673" s="344"/>
      <c r="AN2673" s="344"/>
      <c r="AO2673" s="344"/>
      <c r="AP2673" s="344"/>
    </row>
    <row r="2674">
      <c r="A2674" s="343">
        <v>43950.0</v>
      </c>
      <c r="B2674" s="342">
        <f t="shared" ref="B2674:E2674" si="551">average(B2569:B2571)</f>
        <v>97.66666667</v>
      </c>
      <c r="C2674" s="342">
        <f t="shared" si="551"/>
        <v>38.66666667</v>
      </c>
      <c r="D2674" s="342">
        <f t="shared" si="551"/>
        <v>53.66666667</v>
      </c>
      <c r="E2674" s="342">
        <f t="shared" si="551"/>
        <v>145</v>
      </c>
      <c r="F2674" s="371">
        <f t="shared" si="510"/>
        <v>335</v>
      </c>
      <c r="G2674" s="344"/>
      <c r="H2674" s="371"/>
      <c r="I2674" s="344"/>
      <c r="J2674" s="371"/>
      <c r="K2674" s="344"/>
      <c r="L2674" s="371"/>
      <c r="M2674" s="344"/>
      <c r="N2674" s="344"/>
      <c r="O2674" s="344"/>
      <c r="P2674" s="344"/>
      <c r="Q2674" s="344"/>
      <c r="R2674" s="344"/>
      <c r="S2674" s="344"/>
      <c r="T2674" s="344"/>
      <c r="U2674" s="344"/>
      <c r="V2674" s="344"/>
      <c r="W2674" s="344"/>
      <c r="X2674" s="344"/>
      <c r="Y2674" s="344"/>
      <c r="Z2674" s="344"/>
      <c r="AA2674" s="344"/>
      <c r="AB2674" s="344"/>
      <c r="AC2674" s="344"/>
      <c r="AD2674" s="344"/>
      <c r="AE2674" s="344"/>
      <c r="AF2674" s="344"/>
      <c r="AG2674" s="344"/>
      <c r="AH2674" s="344"/>
      <c r="AI2674" s="344"/>
      <c r="AJ2674" s="344"/>
      <c r="AK2674" s="344"/>
      <c r="AL2674" s="344"/>
      <c r="AM2674" s="344"/>
      <c r="AN2674" s="344"/>
      <c r="AO2674" s="344"/>
      <c r="AP2674" s="344"/>
    </row>
    <row r="2675">
      <c r="A2675" s="343">
        <v>43951.0</v>
      </c>
      <c r="B2675" s="342">
        <f t="shared" ref="B2675:E2675" si="552">average(B2570:B2572)</f>
        <v>101.6666667</v>
      </c>
      <c r="C2675" s="342">
        <f t="shared" si="552"/>
        <v>28</v>
      </c>
      <c r="D2675" s="342">
        <f t="shared" si="552"/>
        <v>77.33333333</v>
      </c>
      <c r="E2675" s="342">
        <f t="shared" si="552"/>
        <v>161.6666667</v>
      </c>
      <c r="F2675" s="371">
        <f t="shared" si="510"/>
        <v>368.6666667</v>
      </c>
      <c r="G2675" s="344"/>
      <c r="H2675" s="371"/>
      <c r="I2675" s="344"/>
      <c r="J2675" s="371"/>
      <c r="K2675" s="344"/>
      <c r="L2675" s="371"/>
      <c r="M2675" s="344"/>
      <c r="N2675" s="344"/>
      <c r="O2675" s="344"/>
      <c r="P2675" s="344"/>
      <c r="Q2675" s="344"/>
      <c r="R2675" s="344"/>
      <c r="S2675" s="344"/>
      <c r="T2675" s="344"/>
      <c r="U2675" s="344"/>
      <c r="V2675" s="344"/>
      <c r="W2675" s="344"/>
      <c r="X2675" s="344"/>
      <c r="Y2675" s="344"/>
      <c r="Z2675" s="344"/>
      <c r="AA2675" s="344"/>
      <c r="AB2675" s="344"/>
      <c r="AC2675" s="344"/>
      <c r="AD2675" s="344"/>
      <c r="AE2675" s="344"/>
      <c r="AF2675" s="344"/>
      <c r="AG2675" s="344"/>
      <c r="AH2675" s="344"/>
      <c r="AI2675" s="344"/>
      <c r="AJ2675" s="344"/>
      <c r="AK2675" s="344"/>
      <c r="AL2675" s="344"/>
      <c r="AM2675" s="344"/>
      <c r="AN2675" s="344"/>
      <c r="AO2675" s="344"/>
      <c r="AP2675" s="344"/>
    </row>
    <row r="2676">
      <c r="A2676" s="343">
        <v>43952.0</v>
      </c>
      <c r="B2676" s="342">
        <f t="shared" ref="B2676:E2676" si="553">average(B2571:B2573)</f>
        <v>104.6666667</v>
      </c>
      <c r="C2676" s="342">
        <f t="shared" si="553"/>
        <v>24.33333333</v>
      </c>
      <c r="D2676" s="342">
        <f t="shared" si="553"/>
        <v>84</v>
      </c>
      <c r="E2676" s="342">
        <f t="shared" si="553"/>
        <v>158</v>
      </c>
      <c r="F2676" s="371">
        <f t="shared" si="510"/>
        <v>371</v>
      </c>
      <c r="G2676" s="344"/>
      <c r="H2676" s="371"/>
      <c r="I2676" s="344"/>
      <c r="J2676" s="371"/>
      <c r="K2676" s="344"/>
      <c r="L2676" s="371"/>
      <c r="M2676" s="344"/>
      <c r="N2676" s="344"/>
      <c r="O2676" s="344"/>
      <c r="P2676" s="344"/>
      <c r="Q2676" s="344"/>
      <c r="R2676" s="344"/>
      <c r="S2676" s="344"/>
      <c r="T2676" s="344"/>
      <c r="U2676" s="344"/>
      <c r="V2676" s="344"/>
      <c r="W2676" s="344"/>
      <c r="X2676" s="344"/>
      <c r="Y2676" s="344"/>
      <c r="Z2676" s="344"/>
      <c r="AA2676" s="344"/>
      <c r="AB2676" s="344"/>
      <c r="AC2676" s="344"/>
      <c r="AD2676" s="344"/>
      <c r="AE2676" s="344"/>
      <c r="AF2676" s="344"/>
      <c r="AG2676" s="344"/>
      <c r="AH2676" s="344"/>
      <c r="AI2676" s="344"/>
      <c r="AJ2676" s="344"/>
      <c r="AK2676" s="344"/>
      <c r="AL2676" s="344"/>
      <c r="AM2676" s="344"/>
      <c r="AN2676" s="344"/>
      <c r="AO2676" s="344"/>
      <c r="AP2676" s="344"/>
    </row>
    <row r="2677">
      <c r="A2677" s="343">
        <v>43953.0</v>
      </c>
      <c r="B2677" s="342">
        <f t="shared" ref="B2677:E2677" si="554">average(B2572:B2574)</f>
        <v>101.3333333</v>
      </c>
      <c r="C2677" s="342">
        <f t="shared" si="554"/>
        <v>24.33333333</v>
      </c>
      <c r="D2677" s="342">
        <f t="shared" si="554"/>
        <v>79.66666667</v>
      </c>
      <c r="E2677" s="342">
        <f t="shared" si="554"/>
        <v>176.3333333</v>
      </c>
      <c r="F2677" s="371">
        <f t="shared" si="510"/>
        <v>381.6666667</v>
      </c>
      <c r="G2677" s="344"/>
      <c r="H2677" s="371"/>
      <c r="I2677" s="344"/>
      <c r="J2677" s="371"/>
      <c r="K2677" s="344"/>
      <c r="L2677" s="371"/>
      <c r="M2677" s="344"/>
      <c r="N2677" s="344"/>
      <c r="O2677" s="344"/>
      <c r="P2677" s="344"/>
      <c r="Q2677" s="344"/>
      <c r="R2677" s="344"/>
      <c r="S2677" s="344"/>
      <c r="T2677" s="344"/>
      <c r="U2677" s="344"/>
      <c r="V2677" s="344"/>
      <c r="W2677" s="344"/>
      <c r="X2677" s="344"/>
      <c r="Y2677" s="344"/>
      <c r="Z2677" s="344"/>
      <c r="AA2677" s="344"/>
      <c r="AB2677" s="344"/>
      <c r="AC2677" s="344"/>
      <c r="AD2677" s="344"/>
      <c r="AE2677" s="344"/>
      <c r="AF2677" s="344"/>
      <c r="AG2677" s="344"/>
      <c r="AH2677" s="344"/>
      <c r="AI2677" s="344"/>
      <c r="AJ2677" s="344"/>
      <c r="AK2677" s="344"/>
      <c r="AL2677" s="344"/>
      <c r="AM2677" s="344"/>
      <c r="AN2677" s="344"/>
      <c r="AO2677" s="344"/>
      <c r="AP2677" s="344"/>
    </row>
    <row r="2678">
      <c r="A2678" s="343">
        <v>43954.0</v>
      </c>
      <c r="B2678" s="342">
        <f t="shared" ref="B2678:E2678" si="555">average(B2573:B2575)</f>
        <v>96.33333333</v>
      </c>
      <c r="C2678" s="342">
        <f t="shared" si="555"/>
        <v>23</v>
      </c>
      <c r="D2678" s="342">
        <f t="shared" si="555"/>
        <v>76.33333333</v>
      </c>
      <c r="E2678" s="342">
        <f t="shared" si="555"/>
        <v>185.3333333</v>
      </c>
      <c r="F2678" s="371">
        <f t="shared" si="510"/>
        <v>381</v>
      </c>
      <c r="G2678" s="344"/>
      <c r="H2678" s="371"/>
      <c r="I2678" s="344"/>
      <c r="J2678" s="371"/>
      <c r="K2678" s="344"/>
      <c r="L2678" s="371"/>
      <c r="M2678" s="344"/>
      <c r="N2678" s="344"/>
      <c r="O2678" s="344"/>
      <c r="P2678" s="344"/>
      <c r="Q2678" s="344"/>
      <c r="R2678" s="344"/>
      <c r="S2678" s="344"/>
      <c r="T2678" s="344"/>
      <c r="U2678" s="344"/>
      <c r="V2678" s="344"/>
      <c r="W2678" s="344"/>
      <c r="X2678" s="344"/>
      <c r="Y2678" s="344"/>
      <c r="Z2678" s="344"/>
      <c r="AA2678" s="344"/>
      <c r="AB2678" s="344"/>
      <c r="AC2678" s="344"/>
      <c r="AD2678" s="344"/>
      <c r="AE2678" s="344"/>
      <c r="AF2678" s="344"/>
      <c r="AG2678" s="344"/>
      <c r="AH2678" s="344"/>
      <c r="AI2678" s="344"/>
      <c r="AJ2678" s="344"/>
      <c r="AK2678" s="344"/>
      <c r="AL2678" s="344"/>
      <c r="AM2678" s="344"/>
      <c r="AN2678" s="344"/>
      <c r="AO2678" s="344"/>
      <c r="AP2678" s="344"/>
    </row>
    <row r="2679">
      <c r="A2679" s="343">
        <v>43955.0</v>
      </c>
      <c r="B2679" s="342">
        <f t="shared" ref="B2679:E2679" si="556">average(B2574:B2576)</f>
        <v>75.33333333</v>
      </c>
      <c r="C2679" s="342">
        <f t="shared" si="556"/>
        <v>87.33333333</v>
      </c>
      <c r="D2679" s="342">
        <f t="shared" si="556"/>
        <v>50.33333333</v>
      </c>
      <c r="E2679" s="342">
        <f t="shared" si="556"/>
        <v>219.6666667</v>
      </c>
      <c r="F2679" s="371">
        <f t="shared" si="510"/>
        <v>432.6666667</v>
      </c>
      <c r="G2679" s="344"/>
      <c r="H2679" s="371"/>
      <c r="I2679" s="344"/>
      <c r="J2679" s="371"/>
      <c r="K2679" s="344"/>
      <c r="L2679" s="371"/>
      <c r="M2679" s="344"/>
      <c r="N2679" s="344"/>
      <c r="O2679" s="344"/>
      <c r="P2679" s="344"/>
      <c r="Q2679" s="344"/>
      <c r="R2679" s="344"/>
      <c r="S2679" s="344"/>
      <c r="T2679" s="344"/>
      <c r="U2679" s="344"/>
      <c r="V2679" s="344"/>
      <c r="W2679" s="344"/>
      <c r="X2679" s="344"/>
      <c r="Y2679" s="344"/>
      <c r="Z2679" s="344"/>
      <c r="AA2679" s="344"/>
      <c r="AB2679" s="344"/>
      <c r="AC2679" s="344"/>
      <c r="AD2679" s="344"/>
      <c r="AE2679" s="344"/>
      <c r="AF2679" s="344"/>
      <c r="AG2679" s="344"/>
      <c r="AH2679" s="344"/>
      <c r="AI2679" s="344"/>
      <c r="AJ2679" s="344"/>
      <c r="AK2679" s="344"/>
      <c r="AL2679" s="344"/>
      <c r="AM2679" s="344"/>
      <c r="AN2679" s="344"/>
      <c r="AO2679" s="344"/>
      <c r="AP2679" s="344"/>
    </row>
    <row r="2680">
      <c r="A2680" s="343">
        <v>43956.0</v>
      </c>
      <c r="B2680" s="342">
        <f t="shared" ref="B2680:E2680" si="557">average(B2575:B2577)</f>
        <v>98</v>
      </c>
      <c r="C2680" s="342">
        <f t="shared" si="557"/>
        <v>94</v>
      </c>
      <c r="D2680" s="342">
        <f t="shared" si="557"/>
        <v>74.33333333</v>
      </c>
      <c r="E2680" s="342">
        <f t="shared" si="557"/>
        <v>237</v>
      </c>
      <c r="F2680" s="371">
        <f t="shared" si="510"/>
        <v>503.3333333</v>
      </c>
      <c r="G2680" s="344"/>
      <c r="H2680" s="371"/>
      <c r="I2680" s="344"/>
      <c r="J2680" s="371"/>
      <c r="K2680" s="344"/>
      <c r="L2680" s="371"/>
      <c r="M2680" s="344"/>
      <c r="N2680" s="344"/>
      <c r="O2680" s="344"/>
      <c r="P2680" s="344"/>
      <c r="Q2680" s="344"/>
      <c r="R2680" s="344"/>
      <c r="S2680" s="344"/>
      <c r="T2680" s="344"/>
      <c r="U2680" s="344"/>
      <c r="V2680" s="344"/>
      <c r="W2680" s="344"/>
      <c r="X2680" s="344"/>
      <c r="Y2680" s="344"/>
      <c r="Z2680" s="344"/>
      <c r="AA2680" s="344"/>
      <c r="AB2680" s="344"/>
      <c r="AC2680" s="344"/>
      <c r="AD2680" s="344"/>
      <c r="AE2680" s="344"/>
      <c r="AF2680" s="344"/>
      <c r="AG2680" s="344"/>
      <c r="AH2680" s="344"/>
      <c r="AI2680" s="344"/>
      <c r="AJ2680" s="344"/>
      <c r="AK2680" s="344"/>
      <c r="AL2680" s="344"/>
      <c r="AM2680" s="344"/>
      <c r="AN2680" s="344"/>
      <c r="AO2680" s="344"/>
      <c r="AP2680" s="344"/>
    </row>
    <row r="2681">
      <c r="A2681" s="343">
        <v>43957.0</v>
      </c>
      <c r="B2681" s="342">
        <f t="shared" ref="B2681:E2681" si="558">average(B2576:B2578)</f>
        <v>103.3333333</v>
      </c>
      <c r="C2681" s="342">
        <f t="shared" si="558"/>
        <v>105.3333333</v>
      </c>
      <c r="D2681" s="342">
        <f t="shared" si="558"/>
        <v>75.33333333</v>
      </c>
      <c r="E2681" s="342">
        <f t="shared" si="558"/>
        <v>236.6666667</v>
      </c>
      <c r="F2681" s="371">
        <f t="shared" si="510"/>
        <v>520.6666667</v>
      </c>
      <c r="G2681" s="344"/>
      <c r="H2681" s="371"/>
      <c r="I2681" s="344"/>
      <c r="J2681" s="371"/>
      <c r="K2681" s="344"/>
      <c r="L2681" s="371"/>
      <c r="M2681" s="344"/>
      <c r="N2681" s="344"/>
      <c r="O2681" s="344"/>
      <c r="P2681" s="344"/>
      <c r="Q2681" s="344"/>
      <c r="R2681" s="344"/>
      <c r="S2681" s="344"/>
      <c r="T2681" s="344"/>
      <c r="U2681" s="344"/>
      <c r="V2681" s="344"/>
      <c r="W2681" s="344"/>
      <c r="X2681" s="344"/>
      <c r="Y2681" s="344"/>
      <c r="Z2681" s="344"/>
      <c r="AA2681" s="344"/>
      <c r="AB2681" s="344"/>
      <c r="AC2681" s="344"/>
      <c r="AD2681" s="344"/>
      <c r="AE2681" s="344"/>
      <c r="AF2681" s="344"/>
      <c r="AG2681" s="344"/>
      <c r="AH2681" s="344"/>
      <c r="AI2681" s="344"/>
      <c r="AJ2681" s="344"/>
      <c r="AK2681" s="344"/>
      <c r="AL2681" s="344"/>
      <c r="AM2681" s="344"/>
      <c r="AN2681" s="344"/>
      <c r="AO2681" s="344"/>
      <c r="AP2681" s="344"/>
    </row>
    <row r="2682">
      <c r="A2682" s="343">
        <v>43958.0</v>
      </c>
      <c r="B2682" s="342">
        <f t="shared" ref="B2682:E2682" si="559">average(B2577:B2579)</f>
        <v>105.3333333</v>
      </c>
      <c r="C2682" s="342">
        <f t="shared" si="559"/>
        <v>59.33333333</v>
      </c>
      <c r="D2682" s="342">
        <f t="shared" si="559"/>
        <v>90.33333333</v>
      </c>
      <c r="E2682" s="342">
        <f t="shared" si="559"/>
        <v>200.6666667</v>
      </c>
      <c r="F2682" s="371">
        <f t="shared" si="510"/>
        <v>455.6666667</v>
      </c>
      <c r="G2682" s="344"/>
      <c r="H2682" s="371"/>
      <c r="I2682" s="344"/>
      <c r="J2682" s="371"/>
      <c r="K2682" s="344"/>
      <c r="L2682" s="371"/>
      <c r="M2682" s="344"/>
      <c r="N2682" s="344"/>
      <c r="O2682" s="344"/>
      <c r="P2682" s="344"/>
      <c r="Q2682" s="344"/>
      <c r="R2682" s="344"/>
      <c r="S2682" s="344"/>
      <c r="T2682" s="344"/>
      <c r="U2682" s="344"/>
      <c r="V2682" s="344"/>
      <c r="W2682" s="344"/>
      <c r="X2682" s="344"/>
      <c r="Y2682" s="344"/>
      <c r="Z2682" s="344"/>
      <c r="AA2682" s="344"/>
      <c r="AB2682" s="344"/>
      <c r="AC2682" s="344"/>
      <c r="AD2682" s="344"/>
      <c r="AE2682" s="344"/>
      <c r="AF2682" s="344"/>
      <c r="AG2682" s="344"/>
      <c r="AH2682" s="344"/>
      <c r="AI2682" s="344"/>
      <c r="AJ2682" s="344"/>
      <c r="AK2682" s="344"/>
      <c r="AL2682" s="344"/>
      <c r="AM2682" s="344"/>
      <c r="AN2682" s="344"/>
      <c r="AO2682" s="344"/>
      <c r="AP2682" s="344"/>
    </row>
    <row r="2683">
      <c r="A2683" s="343">
        <v>43959.0</v>
      </c>
      <c r="B2683" s="342">
        <f t="shared" ref="B2683:E2683" si="560">average(B2578:B2580)</f>
        <v>89.33333333</v>
      </c>
      <c r="C2683" s="342">
        <f t="shared" si="560"/>
        <v>50.33333333</v>
      </c>
      <c r="D2683" s="342">
        <f t="shared" si="560"/>
        <v>72.66666667</v>
      </c>
      <c r="E2683" s="342">
        <f t="shared" si="560"/>
        <v>185</v>
      </c>
      <c r="F2683" s="371">
        <f t="shared" si="510"/>
        <v>397.3333333</v>
      </c>
      <c r="G2683" s="344"/>
      <c r="H2683" s="371"/>
      <c r="I2683" s="344"/>
      <c r="J2683" s="371"/>
      <c r="K2683" s="344"/>
      <c r="L2683" s="371"/>
      <c r="M2683" s="344"/>
      <c r="N2683" s="344"/>
      <c r="O2683" s="344"/>
      <c r="P2683" s="344"/>
      <c r="Q2683" s="344"/>
      <c r="R2683" s="344"/>
      <c r="S2683" s="344"/>
      <c r="T2683" s="344"/>
      <c r="U2683" s="344"/>
      <c r="V2683" s="344"/>
      <c r="W2683" s="344"/>
      <c r="X2683" s="344"/>
      <c r="Y2683" s="344"/>
      <c r="Z2683" s="344"/>
      <c r="AA2683" s="344"/>
      <c r="AB2683" s="344"/>
      <c r="AC2683" s="344"/>
      <c r="AD2683" s="344"/>
      <c r="AE2683" s="344"/>
      <c r="AF2683" s="344"/>
      <c r="AG2683" s="344"/>
      <c r="AH2683" s="344"/>
      <c r="AI2683" s="344"/>
      <c r="AJ2683" s="344"/>
      <c r="AK2683" s="344"/>
      <c r="AL2683" s="344"/>
      <c r="AM2683" s="344"/>
      <c r="AN2683" s="344"/>
      <c r="AO2683" s="344"/>
      <c r="AP2683" s="344"/>
    </row>
    <row r="2684">
      <c r="A2684" s="343">
        <v>43960.0</v>
      </c>
      <c r="B2684" s="342">
        <f t="shared" ref="B2684:E2684" si="561">average(B2579:B2581)</f>
        <v>95.33333333</v>
      </c>
      <c r="C2684" s="342">
        <f t="shared" si="561"/>
        <v>51</v>
      </c>
      <c r="D2684" s="342">
        <f t="shared" si="561"/>
        <v>96.33333333</v>
      </c>
      <c r="E2684" s="342">
        <f t="shared" si="561"/>
        <v>210.6666667</v>
      </c>
      <c r="F2684" s="371">
        <f t="shared" si="510"/>
        <v>453.3333333</v>
      </c>
      <c r="G2684" s="344"/>
      <c r="H2684" s="371"/>
      <c r="I2684" s="344"/>
      <c r="J2684" s="371"/>
      <c r="K2684" s="344"/>
      <c r="L2684" s="371"/>
      <c r="M2684" s="344"/>
      <c r="N2684" s="344"/>
      <c r="O2684" s="344"/>
      <c r="P2684" s="344"/>
      <c r="Q2684" s="344"/>
      <c r="R2684" s="344"/>
      <c r="S2684" s="344"/>
      <c r="T2684" s="344"/>
      <c r="U2684" s="344"/>
      <c r="V2684" s="344"/>
      <c r="W2684" s="344"/>
      <c r="X2684" s="344"/>
      <c r="Y2684" s="344"/>
      <c r="Z2684" s="344"/>
      <c r="AA2684" s="344"/>
      <c r="AB2684" s="344"/>
      <c r="AC2684" s="344"/>
      <c r="AD2684" s="344"/>
      <c r="AE2684" s="344"/>
      <c r="AF2684" s="344"/>
      <c r="AG2684" s="344"/>
      <c r="AH2684" s="344"/>
      <c r="AI2684" s="344"/>
      <c r="AJ2684" s="344"/>
      <c r="AK2684" s="344"/>
      <c r="AL2684" s="344"/>
      <c r="AM2684" s="344"/>
      <c r="AN2684" s="344"/>
      <c r="AO2684" s="344"/>
      <c r="AP2684" s="344"/>
    </row>
    <row r="2685">
      <c r="A2685" s="343">
        <v>43961.0</v>
      </c>
      <c r="B2685" s="342">
        <f t="shared" ref="B2685:E2685" si="562">average(B2580:B2582)</f>
        <v>111.6666667</v>
      </c>
      <c r="C2685" s="342">
        <f t="shared" si="562"/>
        <v>31.33333333</v>
      </c>
      <c r="D2685" s="342">
        <f t="shared" si="562"/>
        <v>108</v>
      </c>
      <c r="E2685" s="342">
        <f t="shared" si="562"/>
        <v>199</v>
      </c>
      <c r="F2685" s="371">
        <f t="shared" si="510"/>
        <v>450</v>
      </c>
      <c r="G2685" s="344"/>
      <c r="H2685" s="371"/>
      <c r="I2685" s="344"/>
      <c r="J2685" s="371"/>
      <c r="K2685" s="344"/>
      <c r="L2685" s="371"/>
      <c r="M2685" s="344"/>
      <c r="N2685" s="344"/>
      <c r="O2685" s="344"/>
      <c r="P2685" s="344"/>
      <c r="Q2685" s="344"/>
      <c r="R2685" s="344"/>
      <c r="S2685" s="344"/>
      <c r="T2685" s="344"/>
      <c r="U2685" s="344"/>
      <c r="V2685" s="344"/>
      <c r="W2685" s="344"/>
      <c r="X2685" s="344"/>
      <c r="Y2685" s="344"/>
      <c r="Z2685" s="344"/>
      <c r="AA2685" s="344"/>
      <c r="AB2685" s="344"/>
      <c r="AC2685" s="344"/>
      <c r="AD2685" s="344"/>
      <c r="AE2685" s="344"/>
      <c r="AF2685" s="344"/>
      <c r="AG2685" s="344"/>
      <c r="AH2685" s="344"/>
      <c r="AI2685" s="344"/>
      <c r="AJ2685" s="344"/>
      <c r="AK2685" s="344"/>
      <c r="AL2685" s="344"/>
      <c r="AM2685" s="344"/>
      <c r="AN2685" s="344"/>
      <c r="AO2685" s="344"/>
      <c r="AP2685" s="344"/>
    </row>
    <row r="2686">
      <c r="A2686" s="343">
        <v>43962.0</v>
      </c>
      <c r="B2686" s="342">
        <f t="shared" ref="B2686:E2686" si="563">average(B2581:B2583)</f>
        <v>107</v>
      </c>
      <c r="C2686" s="342">
        <f t="shared" si="563"/>
        <v>41.66666667</v>
      </c>
      <c r="D2686" s="342">
        <f t="shared" si="563"/>
        <v>105</v>
      </c>
      <c r="E2686" s="342">
        <f t="shared" si="563"/>
        <v>172.3333333</v>
      </c>
      <c r="F2686" s="371">
        <f t="shared" si="510"/>
        <v>426</v>
      </c>
      <c r="G2686" s="344"/>
      <c r="H2686" s="371"/>
      <c r="I2686" s="344"/>
      <c r="J2686" s="371"/>
      <c r="K2686" s="344"/>
      <c r="L2686" s="371"/>
      <c r="M2686" s="344"/>
      <c r="N2686" s="344"/>
      <c r="O2686" s="344"/>
      <c r="P2686" s="344"/>
      <c r="Q2686" s="344"/>
      <c r="R2686" s="344"/>
      <c r="S2686" s="344"/>
      <c r="T2686" s="344"/>
      <c r="U2686" s="344"/>
      <c r="V2686" s="344"/>
      <c r="W2686" s="344"/>
      <c r="X2686" s="344"/>
      <c r="Y2686" s="344"/>
      <c r="Z2686" s="344"/>
      <c r="AA2686" s="344"/>
      <c r="AB2686" s="344"/>
      <c r="AC2686" s="344"/>
      <c r="AD2686" s="344"/>
      <c r="AE2686" s="344"/>
      <c r="AF2686" s="344"/>
      <c r="AG2686" s="344"/>
      <c r="AH2686" s="344"/>
      <c r="AI2686" s="344"/>
      <c r="AJ2686" s="344"/>
      <c r="AK2686" s="344"/>
      <c r="AL2686" s="344"/>
      <c r="AM2686" s="344"/>
      <c r="AN2686" s="344"/>
      <c r="AO2686" s="344"/>
      <c r="AP2686" s="344"/>
    </row>
    <row r="2687">
      <c r="A2687" s="343">
        <v>43963.0</v>
      </c>
      <c r="B2687" s="342">
        <f t="shared" ref="B2687:E2687" si="564">average(B2582:B2584)</f>
        <v>106.3333333</v>
      </c>
      <c r="C2687" s="342">
        <f t="shared" si="564"/>
        <v>48</v>
      </c>
      <c r="D2687" s="342">
        <f t="shared" si="564"/>
        <v>101</v>
      </c>
      <c r="E2687" s="342">
        <f t="shared" si="564"/>
        <v>157.3333333</v>
      </c>
      <c r="F2687" s="371">
        <f t="shared" si="510"/>
        <v>412.6666667</v>
      </c>
      <c r="G2687" s="344"/>
      <c r="H2687" s="371"/>
      <c r="I2687" s="344"/>
      <c r="J2687" s="371"/>
      <c r="K2687" s="344"/>
      <c r="L2687" s="371"/>
      <c r="M2687" s="344"/>
      <c r="N2687" s="344"/>
      <c r="O2687" s="344"/>
      <c r="P2687" s="344"/>
      <c r="Q2687" s="344"/>
      <c r="R2687" s="344"/>
      <c r="S2687" s="344"/>
      <c r="T2687" s="344"/>
      <c r="U2687" s="344"/>
      <c r="V2687" s="344"/>
      <c r="W2687" s="344"/>
      <c r="X2687" s="344"/>
      <c r="Y2687" s="344"/>
      <c r="Z2687" s="344"/>
      <c r="AA2687" s="344"/>
      <c r="AB2687" s="344"/>
      <c r="AC2687" s="344"/>
      <c r="AD2687" s="344"/>
      <c r="AE2687" s="344"/>
      <c r="AF2687" s="344"/>
      <c r="AG2687" s="344"/>
      <c r="AH2687" s="344"/>
      <c r="AI2687" s="344"/>
      <c r="AJ2687" s="344"/>
      <c r="AK2687" s="344"/>
      <c r="AL2687" s="344"/>
      <c r="AM2687" s="344"/>
      <c r="AN2687" s="344"/>
      <c r="AO2687" s="344"/>
      <c r="AP2687" s="344"/>
    </row>
    <row r="2688">
      <c r="A2688" s="343">
        <v>43964.0</v>
      </c>
      <c r="B2688" s="342">
        <f t="shared" ref="B2688:E2688" si="565">average(B2583:B2585)</f>
        <v>122.6666667</v>
      </c>
      <c r="C2688" s="342">
        <f t="shared" si="565"/>
        <v>54</v>
      </c>
      <c r="D2688" s="342">
        <f t="shared" si="565"/>
        <v>114.3333333</v>
      </c>
      <c r="E2688" s="342">
        <f t="shared" si="565"/>
        <v>228.3333333</v>
      </c>
      <c r="F2688" s="371">
        <f t="shared" si="510"/>
        <v>519.3333333</v>
      </c>
      <c r="G2688" s="344"/>
      <c r="H2688" s="371"/>
      <c r="I2688" s="344"/>
      <c r="J2688" s="371"/>
      <c r="K2688" s="344"/>
      <c r="L2688" s="371"/>
      <c r="M2688" s="344"/>
      <c r="N2688" s="344"/>
      <c r="O2688" s="344"/>
      <c r="P2688" s="344"/>
      <c r="Q2688" s="344"/>
      <c r="R2688" s="344"/>
      <c r="S2688" s="344"/>
      <c r="T2688" s="344"/>
      <c r="U2688" s="344"/>
      <c r="V2688" s="344"/>
      <c r="W2688" s="344"/>
      <c r="X2688" s="344"/>
      <c r="Y2688" s="344"/>
      <c r="Z2688" s="344"/>
      <c r="AA2688" s="344"/>
      <c r="AB2688" s="344"/>
      <c r="AC2688" s="344"/>
      <c r="AD2688" s="344"/>
      <c r="AE2688" s="344"/>
      <c r="AF2688" s="344"/>
      <c r="AG2688" s="344"/>
      <c r="AH2688" s="344"/>
      <c r="AI2688" s="344"/>
      <c r="AJ2688" s="344"/>
      <c r="AK2688" s="344"/>
      <c r="AL2688" s="344"/>
      <c r="AM2688" s="344"/>
      <c r="AN2688" s="344"/>
      <c r="AO2688" s="344"/>
      <c r="AP2688" s="344"/>
    </row>
    <row r="2689">
      <c r="A2689" s="343">
        <v>43965.0</v>
      </c>
      <c r="B2689" s="342">
        <f t="shared" ref="B2689:E2689" si="566">average(B2584:B2586)</f>
        <v>138.6666667</v>
      </c>
      <c r="C2689" s="342">
        <f t="shared" si="566"/>
        <v>40</v>
      </c>
      <c r="D2689" s="342">
        <f t="shared" si="566"/>
        <v>146.3333333</v>
      </c>
      <c r="E2689" s="342">
        <f t="shared" si="566"/>
        <v>292</v>
      </c>
      <c r="F2689" s="371">
        <f t="shared" si="510"/>
        <v>617</v>
      </c>
      <c r="G2689" s="344"/>
      <c r="H2689" s="371"/>
      <c r="I2689" s="344"/>
      <c r="J2689" s="371"/>
      <c r="K2689" s="344"/>
      <c r="L2689" s="371"/>
      <c r="M2689" s="344"/>
      <c r="N2689" s="344"/>
      <c r="O2689" s="344"/>
      <c r="P2689" s="344"/>
      <c r="Q2689" s="344"/>
      <c r="R2689" s="344"/>
      <c r="S2689" s="344"/>
      <c r="T2689" s="344"/>
      <c r="U2689" s="344"/>
      <c r="V2689" s="344"/>
      <c r="W2689" s="344"/>
      <c r="X2689" s="344"/>
      <c r="Y2689" s="344"/>
      <c r="Z2689" s="344"/>
      <c r="AA2689" s="344"/>
      <c r="AB2689" s="344"/>
      <c r="AC2689" s="344"/>
      <c r="AD2689" s="344"/>
      <c r="AE2689" s="344"/>
      <c r="AF2689" s="344"/>
      <c r="AG2689" s="344"/>
      <c r="AH2689" s="344"/>
      <c r="AI2689" s="344"/>
      <c r="AJ2689" s="344"/>
      <c r="AK2689" s="344"/>
      <c r="AL2689" s="344"/>
      <c r="AM2689" s="344"/>
      <c r="AN2689" s="344"/>
      <c r="AO2689" s="344"/>
      <c r="AP2689" s="344"/>
    </row>
    <row r="2690">
      <c r="A2690" s="343">
        <v>43966.0</v>
      </c>
      <c r="B2690" s="342">
        <f t="shared" ref="B2690:E2690" si="567">average(B2585:B2587)</f>
        <v>134.3333333</v>
      </c>
      <c r="C2690" s="342">
        <f t="shared" si="567"/>
        <v>36.66666667</v>
      </c>
      <c r="D2690" s="342">
        <f t="shared" si="567"/>
        <v>130.3333333</v>
      </c>
      <c r="E2690" s="342">
        <f t="shared" si="567"/>
        <v>317.6666667</v>
      </c>
      <c r="F2690" s="371">
        <f t="shared" si="510"/>
        <v>619</v>
      </c>
      <c r="G2690" s="344"/>
      <c r="H2690" s="371"/>
      <c r="I2690" s="344"/>
      <c r="J2690" s="371"/>
      <c r="K2690" s="344"/>
      <c r="L2690" s="371"/>
      <c r="M2690" s="344"/>
      <c r="N2690" s="344"/>
      <c r="O2690" s="344"/>
      <c r="P2690" s="344"/>
      <c r="Q2690" s="344"/>
      <c r="R2690" s="344"/>
      <c r="S2690" s="344"/>
      <c r="T2690" s="344"/>
      <c r="U2690" s="344"/>
      <c r="V2690" s="344"/>
      <c r="W2690" s="344"/>
      <c r="X2690" s="344"/>
      <c r="Y2690" s="344"/>
      <c r="Z2690" s="344"/>
      <c r="AA2690" s="344"/>
      <c r="AB2690" s="344"/>
      <c r="AC2690" s="344"/>
      <c r="AD2690" s="344"/>
      <c r="AE2690" s="344"/>
      <c r="AF2690" s="344"/>
      <c r="AG2690" s="344"/>
      <c r="AH2690" s="344"/>
      <c r="AI2690" s="344"/>
      <c r="AJ2690" s="344"/>
      <c r="AK2690" s="344"/>
      <c r="AL2690" s="344"/>
      <c r="AM2690" s="344"/>
      <c r="AN2690" s="344"/>
      <c r="AO2690" s="344"/>
      <c r="AP2690" s="344"/>
    </row>
    <row r="2691">
      <c r="A2691" s="343">
        <v>43967.0</v>
      </c>
      <c r="B2691" s="342">
        <f t="shared" ref="B2691:E2691" si="568">average(B2586:B2588)</f>
        <v>109</v>
      </c>
      <c r="C2691" s="342">
        <f t="shared" si="568"/>
        <v>36</v>
      </c>
      <c r="D2691" s="342">
        <f t="shared" si="568"/>
        <v>154.3333333</v>
      </c>
      <c r="E2691" s="342">
        <f t="shared" si="568"/>
        <v>265.6666667</v>
      </c>
      <c r="F2691" s="371">
        <f t="shared" si="510"/>
        <v>565</v>
      </c>
      <c r="G2691" s="344"/>
      <c r="H2691" s="371"/>
      <c r="I2691" s="344"/>
      <c r="J2691" s="371"/>
      <c r="K2691" s="344"/>
      <c r="L2691" s="371"/>
      <c r="M2691" s="344"/>
      <c r="N2691" s="344"/>
      <c r="O2691" s="344"/>
      <c r="P2691" s="344"/>
      <c r="Q2691" s="344"/>
      <c r="R2691" s="344"/>
      <c r="S2691" s="344"/>
      <c r="T2691" s="344"/>
      <c r="U2691" s="344"/>
      <c r="V2691" s="344"/>
      <c r="W2691" s="344"/>
      <c r="X2691" s="344"/>
      <c r="Y2691" s="344"/>
      <c r="Z2691" s="344"/>
      <c r="AA2691" s="344"/>
      <c r="AB2691" s="344"/>
      <c r="AC2691" s="344"/>
      <c r="AD2691" s="344"/>
      <c r="AE2691" s="344"/>
      <c r="AF2691" s="344"/>
      <c r="AG2691" s="344"/>
      <c r="AH2691" s="344"/>
      <c r="AI2691" s="344"/>
      <c r="AJ2691" s="344"/>
      <c r="AK2691" s="344"/>
      <c r="AL2691" s="344"/>
      <c r="AM2691" s="344"/>
      <c r="AN2691" s="344"/>
      <c r="AO2691" s="344"/>
      <c r="AP2691" s="344"/>
    </row>
    <row r="2692">
      <c r="A2692" s="343">
        <v>43968.0</v>
      </c>
      <c r="B2692" s="342">
        <f t="shared" ref="B2692:E2692" si="569">average(B2587:B2589)</f>
        <v>108.3333333</v>
      </c>
      <c r="C2692" s="342">
        <f t="shared" si="569"/>
        <v>47</v>
      </c>
      <c r="D2692" s="342">
        <f t="shared" si="569"/>
        <v>131.3333333</v>
      </c>
      <c r="E2692" s="342">
        <f t="shared" si="569"/>
        <v>263</v>
      </c>
      <c r="F2692" s="371">
        <f t="shared" si="510"/>
        <v>549.6666667</v>
      </c>
      <c r="G2692" s="344"/>
      <c r="H2692" s="371"/>
      <c r="I2692" s="344"/>
      <c r="J2692" s="371"/>
      <c r="K2692" s="344"/>
      <c r="L2692" s="371"/>
      <c r="M2692" s="344"/>
      <c r="N2692" s="344"/>
      <c r="O2692" s="344"/>
      <c r="P2692" s="344"/>
      <c r="Q2692" s="344"/>
      <c r="R2692" s="344"/>
      <c r="S2692" s="344"/>
      <c r="T2692" s="344"/>
      <c r="U2692" s="344"/>
      <c r="V2692" s="344"/>
      <c r="W2692" s="344"/>
      <c r="X2692" s="344"/>
      <c r="Y2692" s="344"/>
      <c r="Z2692" s="344"/>
      <c r="AA2692" s="344"/>
      <c r="AB2692" s="344"/>
      <c r="AC2692" s="344"/>
      <c r="AD2692" s="344"/>
      <c r="AE2692" s="344"/>
      <c r="AF2692" s="344"/>
      <c r="AG2692" s="344"/>
      <c r="AH2692" s="344"/>
      <c r="AI2692" s="344"/>
      <c r="AJ2692" s="344"/>
      <c r="AK2692" s="344"/>
      <c r="AL2692" s="344"/>
      <c r="AM2692" s="344"/>
      <c r="AN2692" s="344"/>
      <c r="AO2692" s="344"/>
      <c r="AP2692" s="344"/>
    </row>
    <row r="2693">
      <c r="A2693" s="343">
        <v>43969.0</v>
      </c>
      <c r="B2693" s="342">
        <f t="shared" ref="B2693:E2693" si="570">average(B2588:B2590)</f>
        <v>96</v>
      </c>
      <c r="C2693" s="342">
        <f t="shared" si="570"/>
        <v>44.33333333</v>
      </c>
      <c r="D2693" s="342">
        <f t="shared" si="570"/>
        <v>147.6666667</v>
      </c>
      <c r="E2693" s="342">
        <f t="shared" si="570"/>
        <v>261</v>
      </c>
      <c r="F2693" s="371">
        <f t="shared" si="510"/>
        <v>549</v>
      </c>
      <c r="G2693" s="344"/>
      <c r="H2693" s="371"/>
      <c r="I2693" s="344"/>
      <c r="J2693" s="371"/>
      <c r="K2693" s="344"/>
      <c r="L2693" s="371"/>
      <c r="M2693" s="344"/>
      <c r="N2693" s="344"/>
      <c r="O2693" s="344"/>
      <c r="P2693" s="344"/>
      <c r="Q2693" s="344"/>
      <c r="R2693" s="344"/>
      <c r="S2693" s="344"/>
      <c r="T2693" s="344"/>
      <c r="U2693" s="344"/>
      <c r="V2693" s="344"/>
      <c r="W2693" s="344"/>
      <c r="X2693" s="344"/>
      <c r="Y2693" s="344"/>
      <c r="Z2693" s="344"/>
      <c r="AA2693" s="344"/>
      <c r="AB2693" s="344"/>
      <c r="AC2693" s="344"/>
      <c r="AD2693" s="344"/>
      <c r="AE2693" s="344"/>
      <c r="AF2693" s="344"/>
      <c r="AG2693" s="344"/>
      <c r="AH2693" s="344"/>
      <c r="AI2693" s="344"/>
      <c r="AJ2693" s="344"/>
      <c r="AK2693" s="344"/>
      <c r="AL2693" s="344"/>
      <c r="AM2693" s="344"/>
      <c r="AN2693" s="344"/>
      <c r="AO2693" s="344"/>
      <c r="AP2693" s="344"/>
    </row>
    <row r="2694">
      <c r="A2694" s="343">
        <v>43970.0</v>
      </c>
      <c r="B2694" s="342">
        <f t="shared" ref="B2694:E2694" si="571">average(B2589:B2591)</f>
        <v>93</v>
      </c>
      <c r="C2694" s="342">
        <f t="shared" si="571"/>
        <v>49.66666667</v>
      </c>
      <c r="D2694" s="342">
        <f t="shared" si="571"/>
        <v>106.6666667</v>
      </c>
      <c r="E2694" s="342">
        <f t="shared" si="571"/>
        <v>290.6666667</v>
      </c>
      <c r="F2694" s="371">
        <f t="shared" si="510"/>
        <v>540</v>
      </c>
      <c r="G2694" s="344"/>
      <c r="H2694" s="371"/>
      <c r="I2694" s="344"/>
      <c r="J2694" s="371"/>
      <c r="K2694" s="344"/>
      <c r="L2694" s="371"/>
      <c r="M2694" s="344"/>
      <c r="N2694" s="344"/>
      <c r="O2694" s="344"/>
      <c r="P2694" s="344"/>
      <c r="Q2694" s="344"/>
      <c r="R2694" s="344"/>
      <c r="S2694" s="344"/>
      <c r="T2694" s="344"/>
      <c r="U2694" s="344"/>
      <c r="V2694" s="344"/>
      <c r="W2694" s="344"/>
      <c r="X2694" s="344"/>
      <c r="Y2694" s="344"/>
      <c r="Z2694" s="344"/>
      <c r="AA2694" s="344"/>
      <c r="AB2694" s="344"/>
      <c r="AC2694" s="344"/>
      <c r="AD2694" s="344"/>
      <c r="AE2694" s="344"/>
      <c r="AF2694" s="344"/>
      <c r="AG2694" s="344"/>
      <c r="AH2694" s="344"/>
      <c r="AI2694" s="344"/>
      <c r="AJ2694" s="344"/>
      <c r="AK2694" s="344"/>
      <c r="AL2694" s="344"/>
      <c r="AM2694" s="344"/>
      <c r="AN2694" s="344"/>
      <c r="AO2694" s="344"/>
      <c r="AP2694" s="344"/>
    </row>
    <row r="2695">
      <c r="A2695" s="343">
        <v>43971.0</v>
      </c>
      <c r="B2695" s="342">
        <f t="shared" ref="B2695:E2695" si="572">average(B2590:B2592)</f>
        <v>76</v>
      </c>
      <c r="C2695" s="342">
        <f t="shared" si="572"/>
        <v>90.33333333</v>
      </c>
      <c r="D2695" s="342">
        <f t="shared" si="572"/>
        <v>129.6666667</v>
      </c>
      <c r="E2695" s="342">
        <f t="shared" si="572"/>
        <v>352.6666667</v>
      </c>
      <c r="F2695" s="371">
        <f t="shared" si="510"/>
        <v>648.6666667</v>
      </c>
      <c r="G2695" s="344"/>
      <c r="H2695" s="371"/>
      <c r="I2695" s="344"/>
      <c r="J2695" s="371"/>
      <c r="K2695" s="344"/>
      <c r="L2695" s="371"/>
      <c r="M2695" s="344"/>
      <c r="N2695" s="344"/>
      <c r="O2695" s="344"/>
      <c r="P2695" s="344"/>
      <c r="Q2695" s="344"/>
      <c r="R2695" s="344"/>
      <c r="S2695" s="344"/>
      <c r="T2695" s="344"/>
      <c r="U2695" s="344"/>
      <c r="V2695" s="344"/>
      <c r="W2695" s="344"/>
      <c r="X2695" s="344"/>
      <c r="Y2695" s="344"/>
      <c r="Z2695" s="344"/>
      <c r="AA2695" s="344"/>
      <c r="AB2695" s="344"/>
      <c r="AC2695" s="344"/>
      <c r="AD2695" s="344"/>
      <c r="AE2695" s="344"/>
      <c r="AF2695" s="344"/>
      <c r="AG2695" s="344"/>
      <c r="AH2695" s="344"/>
      <c r="AI2695" s="344"/>
      <c r="AJ2695" s="344"/>
      <c r="AK2695" s="344"/>
      <c r="AL2695" s="344"/>
      <c r="AM2695" s="344"/>
      <c r="AN2695" s="344"/>
      <c r="AO2695" s="344"/>
      <c r="AP2695" s="344"/>
    </row>
    <row r="2696">
      <c r="A2696" s="343">
        <v>43972.0</v>
      </c>
      <c r="B2696" s="342">
        <f t="shared" ref="B2696:E2696" si="573">average(B2591:B2593)</f>
        <v>81.33333333</v>
      </c>
      <c r="C2696" s="342">
        <f t="shared" si="573"/>
        <v>119.6666667</v>
      </c>
      <c r="D2696" s="342">
        <f t="shared" si="573"/>
        <v>256.3333333</v>
      </c>
      <c r="E2696" s="342">
        <f t="shared" si="573"/>
        <v>379.6666667</v>
      </c>
      <c r="F2696" s="371">
        <f t="shared" si="510"/>
        <v>837</v>
      </c>
      <c r="G2696" s="344"/>
      <c r="H2696" s="371"/>
      <c r="I2696" s="344"/>
      <c r="J2696" s="371"/>
      <c r="K2696" s="344"/>
      <c r="L2696" s="371"/>
      <c r="M2696" s="344"/>
      <c r="N2696" s="344"/>
      <c r="O2696" s="344"/>
      <c r="P2696" s="344"/>
      <c r="Q2696" s="344"/>
      <c r="R2696" s="344"/>
      <c r="S2696" s="344"/>
      <c r="T2696" s="344"/>
      <c r="U2696" s="344"/>
      <c r="V2696" s="344"/>
      <c r="W2696" s="344"/>
      <c r="X2696" s="344"/>
      <c r="Y2696" s="344"/>
      <c r="Z2696" s="344"/>
      <c r="AA2696" s="344"/>
      <c r="AB2696" s="344"/>
      <c r="AC2696" s="344"/>
      <c r="AD2696" s="344"/>
      <c r="AE2696" s="344"/>
      <c r="AF2696" s="344"/>
      <c r="AG2696" s="344"/>
      <c r="AH2696" s="344"/>
      <c r="AI2696" s="344"/>
      <c r="AJ2696" s="344"/>
      <c r="AK2696" s="344"/>
      <c r="AL2696" s="344"/>
      <c r="AM2696" s="344"/>
      <c r="AN2696" s="344"/>
      <c r="AO2696" s="344"/>
      <c r="AP2696" s="344"/>
    </row>
    <row r="2697">
      <c r="A2697" s="343">
        <v>43973.0</v>
      </c>
      <c r="B2697" s="342">
        <f t="shared" ref="B2697:E2697" si="574">average(B2592:B2594)</f>
        <v>81.66666667</v>
      </c>
      <c r="C2697" s="342">
        <f t="shared" si="574"/>
        <v>124</v>
      </c>
      <c r="D2697" s="342">
        <f t="shared" si="574"/>
        <v>274.6666667</v>
      </c>
      <c r="E2697" s="342">
        <f t="shared" si="574"/>
        <v>410.3333333</v>
      </c>
      <c r="F2697" s="371">
        <f t="shared" si="510"/>
        <v>890.6666667</v>
      </c>
      <c r="G2697" s="344"/>
      <c r="H2697" s="371"/>
      <c r="I2697" s="344"/>
      <c r="J2697" s="371"/>
      <c r="K2697" s="344"/>
      <c r="L2697" s="371"/>
      <c r="M2697" s="344"/>
      <c r="N2697" s="344"/>
      <c r="O2697" s="344"/>
      <c r="P2697" s="344"/>
      <c r="Q2697" s="344"/>
      <c r="R2697" s="344"/>
      <c r="S2697" s="344"/>
      <c r="T2697" s="344"/>
      <c r="U2697" s="344"/>
      <c r="V2697" s="344"/>
      <c r="W2697" s="344"/>
      <c r="X2697" s="344"/>
      <c r="Y2697" s="344"/>
      <c r="Z2697" s="344"/>
      <c r="AA2697" s="344"/>
      <c r="AB2697" s="344"/>
      <c r="AC2697" s="344"/>
      <c r="AD2697" s="344"/>
      <c r="AE2697" s="344"/>
      <c r="AF2697" s="344"/>
      <c r="AG2697" s="344"/>
      <c r="AH2697" s="344"/>
      <c r="AI2697" s="344"/>
      <c r="AJ2697" s="344"/>
      <c r="AK2697" s="344"/>
      <c r="AL2697" s="344"/>
      <c r="AM2697" s="344"/>
      <c r="AN2697" s="344"/>
      <c r="AO2697" s="344"/>
      <c r="AP2697" s="344"/>
    </row>
    <row r="2698">
      <c r="A2698" s="343">
        <v>43974.0</v>
      </c>
      <c r="B2698" s="342">
        <f t="shared" ref="B2698:E2698" si="575">average(B2593:B2595)</f>
        <v>93</v>
      </c>
      <c r="C2698" s="342">
        <f t="shared" si="575"/>
        <v>79.33333333</v>
      </c>
      <c r="D2698" s="342">
        <f t="shared" si="575"/>
        <v>403.6666667</v>
      </c>
      <c r="E2698" s="342">
        <f t="shared" si="575"/>
        <v>355.3333333</v>
      </c>
      <c r="F2698" s="371">
        <f t="shared" si="510"/>
        <v>931.3333333</v>
      </c>
      <c r="G2698" s="344"/>
      <c r="H2698" s="371"/>
      <c r="I2698" s="344"/>
      <c r="J2698" s="371"/>
      <c r="K2698" s="344"/>
      <c r="L2698" s="371"/>
      <c r="M2698" s="344"/>
      <c r="N2698" s="344"/>
      <c r="O2698" s="344"/>
      <c r="P2698" s="344"/>
      <c r="Q2698" s="344"/>
      <c r="R2698" s="344"/>
      <c r="S2698" s="344"/>
      <c r="T2698" s="344"/>
      <c r="U2698" s="344"/>
      <c r="V2698" s="344"/>
      <c r="W2698" s="344"/>
      <c r="X2698" s="344"/>
      <c r="Y2698" s="344"/>
      <c r="Z2698" s="344"/>
      <c r="AA2698" s="344"/>
      <c r="AB2698" s="344"/>
      <c r="AC2698" s="344"/>
      <c r="AD2698" s="344"/>
      <c r="AE2698" s="344"/>
      <c r="AF2698" s="344"/>
      <c r="AG2698" s="344"/>
      <c r="AH2698" s="344"/>
      <c r="AI2698" s="344"/>
      <c r="AJ2698" s="344"/>
      <c r="AK2698" s="344"/>
      <c r="AL2698" s="344"/>
      <c r="AM2698" s="344"/>
      <c r="AN2698" s="344"/>
      <c r="AO2698" s="344"/>
      <c r="AP2698" s="344"/>
    </row>
    <row r="2699">
      <c r="A2699" s="343">
        <v>43975.0</v>
      </c>
      <c r="B2699" s="342">
        <f t="shared" ref="B2699:E2699" si="576">average(B2594:B2596)</f>
        <v>111</v>
      </c>
      <c r="C2699" s="342">
        <f t="shared" si="576"/>
        <v>55</v>
      </c>
      <c r="D2699" s="342">
        <f t="shared" si="576"/>
        <v>256</v>
      </c>
      <c r="E2699" s="342">
        <f t="shared" si="576"/>
        <v>336</v>
      </c>
      <c r="F2699" s="371">
        <f t="shared" si="510"/>
        <v>758</v>
      </c>
      <c r="G2699" s="344"/>
      <c r="H2699" s="371"/>
      <c r="I2699" s="344"/>
      <c r="J2699" s="371"/>
      <c r="K2699" s="344"/>
      <c r="L2699" s="371"/>
      <c r="M2699" s="344"/>
      <c r="N2699" s="344"/>
      <c r="O2699" s="344"/>
      <c r="P2699" s="344"/>
      <c r="Q2699" s="344"/>
      <c r="R2699" s="344"/>
      <c r="S2699" s="344"/>
      <c r="T2699" s="344"/>
      <c r="U2699" s="344"/>
      <c r="V2699" s="344"/>
      <c r="W2699" s="344"/>
      <c r="X2699" s="344"/>
      <c r="Y2699" s="344"/>
      <c r="Z2699" s="344"/>
      <c r="AA2699" s="344"/>
      <c r="AB2699" s="344"/>
      <c r="AC2699" s="344"/>
      <c r="AD2699" s="344"/>
      <c r="AE2699" s="344"/>
      <c r="AF2699" s="344"/>
      <c r="AG2699" s="344"/>
      <c r="AH2699" s="344"/>
      <c r="AI2699" s="344"/>
      <c r="AJ2699" s="344"/>
      <c r="AK2699" s="344"/>
      <c r="AL2699" s="344"/>
      <c r="AM2699" s="344"/>
      <c r="AN2699" s="344"/>
      <c r="AO2699" s="344"/>
      <c r="AP2699" s="344"/>
    </row>
    <row r="2700">
      <c r="A2700" s="343">
        <v>43976.0</v>
      </c>
      <c r="B2700" s="342">
        <f t="shared" ref="B2700:E2700" si="577">average(B2595:B2597)</f>
        <v>103</v>
      </c>
      <c r="C2700" s="342">
        <f t="shared" si="577"/>
        <v>44</v>
      </c>
      <c r="D2700" s="342">
        <f t="shared" si="577"/>
        <v>280</v>
      </c>
      <c r="E2700" s="342">
        <f t="shared" si="577"/>
        <v>268.3333333</v>
      </c>
      <c r="F2700" s="371">
        <f t="shared" si="510"/>
        <v>695.3333333</v>
      </c>
      <c r="G2700" s="344"/>
      <c r="H2700" s="371"/>
      <c r="I2700" s="344"/>
      <c r="J2700" s="371"/>
      <c r="K2700" s="344"/>
      <c r="L2700" s="371"/>
      <c r="M2700" s="344"/>
      <c r="N2700" s="344"/>
      <c r="O2700" s="344"/>
      <c r="P2700" s="344"/>
      <c r="Q2700" s="344"/>
      <c r="R2700" s="344"/>
      <c r="S2700" s="344"/>
      <c r="T2700" s="344"/>
      <c r="U2700" s="344"/>
      <c r="V2700" s="344"/>
      <c r="W2700" s="344"/>
      <c r="X2700" s="344"/>
      <c r="Y2700" s="344"/>
      <c r="Z2700" s="344"/>
      <c r="AA2700" s="344"/>
      <c r="AB2700" s="344"/>
      <c r="AC2700" s="344"/>
      <c r="AD2700" s="344"/>
      <c r="AE2700" s="344"/>
      <c r="AF2700" s="344"/>
      <c r="AG2700" s="344"/>
      <c r="AH2700" s="344"/>
      <c r="AI2700" s="344"/>
      <c r="AJ2700" s="344"/>
      <c r="AK2700" s="344"/>
      <c r="AL2700" s="344"/>
      <c r="AM2700" s="344"/>
      <c r="AN2700" s="344"/>
      <c r="AO2700" s="344"/>
      <c r="AP2700" s="344"/>
    </row>
    <row r="2701">
      <c r="A2701" s="343">
        <v>43977.0</v>
      </c>
      <c r="B2701" s="342">
        <f t="shared" ref="B2701:E2701" si="578">average(B2596:B2598)</f>
        <v>94.33333333</v>
      </c>
      <c r="C2701" s="342">
        <f t="shared" si="578"/>
        <v>41.33333333</v>
      </c>
      <c r="D2701" s="342">
        <f t="shared" si="578"/>
        <v>125.3333333</v>
      </c>
      <c r="E2701" s="342">
        <f t="shared" si="578"/>
        <v>253.6666667</v>
      </c>
      <c r="F2701" s="371">
        <f t="shared" si="510"/>
        <v>514.6666667</v>
      </c>
      <c r="G2701" s="344"/>
      <c r="H2701" s="371"/>
      <c r="I2701" s="344"/>
      <c r="J2701" s="371"/>
      <c r="K2701" s="344"/>
      <c r="L2701" s="371"/>
      <c r="M2701" s="344"/>
      <c r="N2701" s="344"/>
      <c r="O2701" s="344"/>
      <c r="P2701" s="344"/>
      <c r="Q2701" s="344"/>
      <c r="R2701" s="344"/>
      <c r="S2701" s="344"/>
      <c r="T2701" s="344"/>
      <c r="U2701" s="344"/>
      <c r="V2701" s="344"/>
      <c r="W2701" s="344"/>
      <c r="X2701" s="344"/>
      <c r="Y2701" s="344"/>
      <c r="Z2701" s="344"/>
      <c r="AA2701" s="344"/>
      <c r="AB2701" s="344"/>
      <c r="AC2701" s="344"/>
      <c r="AD2701" s="344"/>
      <c r="AE2701" s="344"/>
      <c r="AF2701" s="344"/>
      <c r="AG2701" s="344"/>
      <c r="AH2701" s="344"/>
      <c r="AI2701" s="344"/>
      <c r="AJ2701" s="344"/>
      <c r="AK2701" s="344"/>
      <c r="AL2701" s="344"/>
      <c r="AM2701" s="344"/>
      <c r="AN2701" s="344"/>
      <c r="AO2701" s="344"/>
      <c r="AP2701" s="344"/>
    </row>
    <row r="2702">
      <c r="A2702" s="343">
        <v>43978.0</v>
      </c>
      <c r="B2702" s="342">
        <f t="shared" ref="B2702:E2702" si="579">average(B2597:B2599)</f>
        <v>87</v>
      </c>
      <c r="C2702" s="342">
        <f t="shared" si="579"/>
        <v>31.33333333</v>
      </c>
      <c r="D2702" s="342">
        <f t="shared" si="579"/>
        <v>166</v>
      </c>
      <c r="E2702" s="342">
        <f t="shared" si="579"/>
        <v>273.6666667</v>
      </c>
      <c r="F2702" s="371">
        <f t="shared" si="510"/>
        <v>558</v>
      </c>
      <c r="G2702" s="344"/>
      <c r="H2702" s="371"/>
      <c r="I2702" s="344"/>
      <c r="J2702" s="371"/>
      <c r="K2702" s="344"/>
      <c r="L2702" s="371"/>
      <c r="M2702" s="344"/>
      <c r="N2702" s="344"/>
      <c r="O2702" s="344"/>
      <c r="P2702" s="344"/>
      <c r="Q2702" s="344"/>
      <c r="R2702" s="344"/>
      <c r="S2702" s="344"/>
      <c r="T2702" s="344"/>
      <c r="U2702" s="344"/>
      <c r="V2702" s="344"/>
      <c r="W2702" s="344"/>
      <c r="X2702" s="344"/>
      <c r="Y2702" s="344"/>
      <c r="Z2702" s="344"/>
      <c r="AA2702" s="344"/>
      <c r="AB2702" s="344"/>
      <c r="AC2702" s="344"/>
      <c r="AD2702" s="344"/>
      <c r="AE2702" s="344"/>
      <c r="AF2702" s="344"/>
      <c r="AG2702" s="344"/>
      <c r="AH2702" s="344"/>
      <c r="AI2702" s="344"/>
      <c r="AJ2702" s="344"/>
      <c r="AK2702" s="344"/>
      <c r="AL2702" s="344"/>
      <c r="AM2702" s="344"/>
      <c r="AN2702" s="344"/>
      <c r="AO2702" s="344"/>
      <c r="AP2702" s="344"/>
    </row>
    <row r="2703">
      <c r="A2703" s="343">
        <v>43979.0</v>
      </c>
      <c r="B2703" s="342">
        <f t="shared" ref="B2703:E2703" si="580">average(B2598:B2600)</f>
        <v>97</v>
      </c>
      <c r="C2703" s="342">
        <f t="shared" si="580"/>
        <v>37</v>
      </c>
      <c r="D2703" s="342">
        <f t="shared" si="580"/>
        <v>151.3333333</v>
      </c>
      <c r="E2703" s="342">
        <f t="shared" si="580"/>
        <v>347.6666667</v>
      </c>
      <c r="F2703" s="371">
        <f t="shared" si="510"/>
        <v>633</v>
      </c>
      <c r="G2703" s="344"/>
      <c r="H2703" s="371"/>
      <c r="I2703" s="344"/>
      <c r="J2703" s="371"/>
      <c r="K2703" s="344"/>
      <c r="L2703" s="371"/>
      <c r="M2703" s="344"/>
      <c r="N2703" s="344"/>
      <c r="O2703" s="344"/>
      <c r="P2703" s="344"/>
      <c r="Q2703" s="344"/>
      <c r="R2703" s="344"/>
      <c r="S2703" s="344"/>
      <c r="T2703" s="344"/>
      <c r="U2703" s="344"/>
      <c r="V2703" s="344"/>
      <c r="W2703" s="344"/>
      <c r="X2703" s="344"/>
      <c r="Y2703" s="344"/>
      <c r="Z2703" s="344"/>
      <c r="AA2703" s="344"/>
      <c r="AB2703" s="344"/>
      <c r="AC2703" s="344"/>
      <c r="AD2703" s="344"/>
      <c r="AE2703" s="344"/>
      <c r="AF2703" s="344"/>
      <c r="AG2703" s="344"/>
      <c r="AH2703" s="344"/>
      <c r="AI2703" s="344"/>
      <c r="AJ2703" s="344"/>
      <c r="AK2703" s="344"/>
      <c r="AL2703" s="344"/>
      <c r="AM2703" s="344"/>
      <c r="AN2703" s="344"/>
      <c r="AO2703" s="344"/>
      <c r="AP2703" s="344"/>
    </row>
    <row r="2704">
      <c r="A2704" s="343">
        <v>43980.0</v>
      </c>
      <c r="B2704" s="342">
        <f t="shared" ref="B2704:E2704" si="581">average(B2599:B2601)</f>
        <v>109</v>
      </c>
      <c r="C2704" s="342">
        <f t="shared" si="581"/>
        <v>40.66666667</v>
      </c>
      <c r="D2704" s="342">
        <f t="shared" si="581"/>
        <v>170</v>
      </c>
      <c r="E2704" s="342">
        <f t="shared" si="581"/>
        <v>404.6666667</v>
      </c>
      <c r="F2704" s="371">
        <f t="shared" si="510"/>
        <v>724.3333333</v>
      </c>
      <c r="G2704" s="344"/>
      <c r="H2704" s="371"/>
      <c r="I2704" s="344"/>
      <c r="J2704" s="371"/>
      <c r="K2704" s="344"/>
      <c r="L2704" s="371"/>
      <c r="M2704" s="344"/>
      <c r="N2704" s="344"/>
      <c r="O2704" s="344"/>
      <c r="P2704" s="344"/>
      <c r="Q2704" s="344"/>
      <c r="R2704" s="344"/>
      <c r="S2704" s="344"/>
      <c r="T2704" s="344"/>
      <c r="U2704" s="344"/>
      <c r="V2704" s="344"/>
      <c r="W2704" s="344"/>
      <c r="X2704" s="344"/>
      <c r="Y2704" s="344"/>
      <c r="Z2704" s="344"/>
      <c r="AA2704" s="344"/>
      <c r="AB2704" s="344"/>
      <c r="AC2704" s="344"/>
      <c r="AD2704" s="344"/>
      <c r="AE2704" s="344"/>
      <c r="AF2704" s="344"/>
      <c r="AG2704" s="344"/>
      <c r="AH2704" s="344"/>
      <c r="AI2704" s="344"/>
      <c r="AJ2704" s="344"/>
      <c r="AK2704" s="344"/>
      <c r="AL2704" s="344"/>
      <c r="AM2704" s="344"/>
      <c r="AN2704" s="344"/>
      <c r="AO2704" s="344"/>
      <c r="AP2704" s="344"/>
    </row>
    <row r="2705">
      <c r="A2705" s="343">
        <v>43981.0</v>
      </c>
      <c r="B2705" s="342">
        <f t="shared" ref="B2705:E2705" si="582">average(B2600:B2602)</f>
        <v>110.3333333</v>
      </c>
      <c r="C2705" s="342">
        <f t="shared" si="582"/>
        <v>39.33333333</v>
      </c>
      <c r="D2705" s="342">
        <f t="shared" si="582"/>
        <v>172</v>
      </c>
      <c r="E2705" s="342">
        <f t="shared" si="582"/>
        <v>358.3333333</v>
      </c>
      <c r="F2705" s="371">
        <f t="shared" si="510"/>
        <v>680</v>
      </c>
      <c r="G2705" s="344"/>
      <c r="H2705" s="371"/>
      <c r="I2705" s="344"/>
      <c r="J2705" s="371"/>
      <c r="K2705" s="344"/>
      <c r="L2705" s="371"/>
      <c r="M2705" s="344"/>
      <c r="N2705" s="344"/>
      <c r="O2705" s="344"/>
      <c r="P2705" s="344"/>
      <c r="Q2705" s="344"/>
      <c r="R2705" s="344"/>
      <c r="S2705" s="344"/>
      <c r="T2705" s="344"/>
      <c r="U2705" s="344"/>
      <c r="V2705" s="344"/>
      <c r="W2705" s="344"/>
      <c r="X2705" s="344"/>
      <c r="Y2705" s="344"/>
      <c r="Z2705" s="344"/>
      <c r="AA2705" s="344"/>
      <c r="AB2705" s="344"/>
      <c r="AC2705" s="344"/>
      <c r="AD2705" s="344"/>
      <c r="AE2705" s="344"/>
      <c r="AF2705" s="344"/>
      <c r="AG2705" s="344"/>
      <c r="AH2705" s="344"/>
      <c r="AI2705" s="344"/>
      <c r="AJ2705" s="344"/>
      <c r="AK2705" s="344"/>
      <c r="AL2705" s="344"/>
      <c r="AM2705" s="344"/>
      <c r="AN2705" s="344"/>
      <c r="AO2705" s="344"/>
      <c r="AP2705" s="344"/>
    </row>
    <row r="2706">
      <c r="A2706" s="343">
        <v>43982.0</v>
      </c>
      <c r="B2706" s="342">
        <f t="shared" ref="B2706:E2706" si="583">average(B2601:B2603)</f>
        <v>114.6666667</v>
      </c>
      <c r="C2706" s="342">
        <f t="shared" si="583"/>
        <v>37.33333333</v>
      </c>
      <c r="D2706" s="342">
        <f t="shared" si="583"/>
        <v>206.3333333</v>
      </c>
      <c r="E2706" s="342">
        <f t="shared" si="583"/>
        <v>324</v>
      </c>
      <c r="F2706" s="371">
        <f t="shared" si="510"/>
        <v>682.3333333</v>
      </c>
      <c r="G2706" s="344"/>
      <c r="H2706" s="371"/>
      <c r="I2706" s="344"/>
      <c r="J2706" s="371"/>
      <c r="K2706" s="344"/>
      <c r="L2706" s="371"/>
      <c r="M2706" s="344"/>
      <c r="N2706" s="344"/>
      <c r="O2706" s="344"/>
      <c r="P2706" s="344"/>
      <c r="Q2706" s="344"/>
      <c r="R2706" s="344"/>
      <c r="S2706" s="344"/>
      <c r="T2706" s="344"/>
      <c r="U2706" s="344"/>
      <c r="V2706" s="344"/>
      <c r="W2706" s="344"/>
      <c r="X2706" s="344"/>
      <c r="Y2706" s="344"/>
      <c r="Z2706" s="344"/>
      <c r="AA2706" s="344"/>
      <c r="AB2706" s="344"/>
      <c r="AC2706" s="344"/>
      <c r="AD2706" s="344"/>
      <c r="AE2706" s="344"/>
      <c r="AF2706" s="344"/>
      <c r="AG2706" s="344"/>
      <c r="AH2706" s="344"/>
      <c r="AI2706" s="344"/>
      <c r="AJ2706" s="344"/>
      <c r="AK2706" s="344"/>
      <c r="AL2706" s="344"/>
      <c r="AM2706" s="344"/>
      <c r="AN2706" s="344"/>
      <c r="AO2706" s="344"/>
      <c r="AP2706" s="344"/>
    </row>
    <row r="2707">
      <c r="A2707" s="343">
        <v>43983.0</v>
      </c>
      <c r="B2707" s="342">
        <f t="shared" ref="B2707:E2707" si="584">average(B2602:B2604)</f>
        <v>118.6666667</v>
      </c>
      <c r="C2707" s="342">
        <f t="shared" si="584"/>
        <v>35.33333333</v>
      </c>
      <c r="D2707" s="342">
        <f t="shared" si="584"/>
        <v>194</v>
      </c>
      <c r="E2707" s="342">
        <f t="shared" si="584"/>
        <v>262</v>
      </c>
      <c r="F2707" s="371">
        <f t="shared" si="510"/>
        <v>610</v>
      </c>
      <c r="G2707" s="344"/>
      <c r="H2707" s="371"/>
      <c r="I2707" s="344"/>
      <c r="J2707" s="371"/>
      <c r="K2707" s="344"/>
      <c r="L2707" s="371"/>
      <c r="M2707" s="344"/>
      <c r="N2707" s="344"/>
      <c r="O2707" s="344"/>
      <c r="P2707" s="344"/>
      <c r="Q2707" s="344"/>
      <c r="R2707" s="344"/>
      <c r="S2707" s="344"/>
      <c r="T2707" s="344"/>
      <c r="U2707" s="344"/>
      <c r="V2707" s="344"/>
      <c r="W2707" s="344"/>
      <c r="X2707" s="344"/>
      <c r="Y2707" s="344"/>
      <c r="Z2707" s="344"/>
      <c r="AA2707" s="344"/>
      <c r="AB2707" s="344"/>
      <c r="AC2707" s="344"/>
      <c r="AD2707" s="344"/>
      <c r="AE2707" s="344"/>
      <c r="AF2707" s="344"/>
      <c r="AG2707" s="344"/>
      <c r="AH2707" s="344"/>
      <c r="AI2707" s="344"/>
      <c r="AJ2707" s="344"/>
      <c r="AK2707" s="344"/>
      <c r="AL2707" s="344"/>
      <c r="AM2707" s="344"/>
      <c r="AN2707" s="344"/>
      <c r="AO2707" s="344"/>
      <c r="AP2707" s="344"/>
    </row>
    <row r="2708">
      <c r="A2708" s="343">
        <v>43984.0</v>
      </c>
      <c r="B2708" s="342">
        <f t="shared" ref="B2708:E2708" si="585">average(B2603:B2605)</f>
        <v>105</v>
      </c>
      <c r="C2708" s="342">
        <f t="shared" si="585"/>
        <v>35</v>
      </c>
      <c r="D2708" s="342">
        <f t="shared" si="585"/>
        <v>197.3333333</v>
      </c>
      <c r="E2708" s="342">
        <f t="shared" si="585"/>
        <v>289.6666667</v>
      </c>
      <c r="F2708" s="371">
        <f t="shared" si="510"/>
        <v>627</v>
      </c>
      <c r="G2708" s="344"/>
      <c r="H2708" s="371"/>
      <c r="I2708" s="344"/>
      <c r="J2708" s="371"/>
      <c r="K2708" s="344"/>
      <c r="L2708" s="371"/>
      <c r="M2708" s="344"/>
      <c r="N2708" s="344"/>
      <c r="O2708" s="344"/>
      <c r="P2708" s="344"/>
      <c r="Q2708" s="344"/>
      <c r="R2708" s="344"/>
      <c r="S2708" s="344"/>
      <c r="T2708" s="344"/>
      <c r="U2708" s="344"/>
      <c r="V2708" s="344"/>
      <c r="W2708" s="344"/>
      <c r="X2708" s="344"/>
      <c r="Y2708" s="344"/>
      <c r="Z2708" s="344"/>
      <c r="AA2708" s="344"/>
      <c r="AB2708" s="344"/>
      <c r="AC2708" s="344"/>
      <c r="AD2708" s="344"/>
      <c r="AE2708" s="344"/>
      <c r="AF2708" s="344"/>
      <c r="AG2708" s="344"/>
      <c r="AH2708" s="344"/>
      <c r="AI2708" s="344"/>
      <c r="AJ2708" s="344"/>
      <c r="AK2708" s="344"/>
      <c r="AL2708" s="344"/>
      <c r="AM2708" s="344"/>
      <c r="AN2708" s="344"/>
      <c r="AO2708" s="344"/>
      <c r="AP2708" s="344"/>
    </row>
    <row r="2709">
      <c r="A2709" s="343">
        <v>43985.0</v>
      </c>
      <c r="B2709" s="342">
        <f t="shared" ref="B2709:E2709" si="586">average(B2604:B2606)</f>
        <v>93</v>
      </c>
      <c r="C2709" s="342">
        <f t="shared" si="586"/>
        <v>49.33333333</v>
      </c>
      <c r="D2709" s="342">
        <f t="shared" si="586"/>
        <v>171.3333333</v>
      </c>
      <c r="E2709" s="342">
        <f t="shared" si="586"/>
        <v>322.3333333</v>
      </c>
      <c r="F2709" s="371">
        <f t="shared" si="510"/>
        <v>636</v>
      </c>
      <c r="G2709" s="344"/>
      <c r="H2709" s="371"/>
      <c r="I2709" s="344"/>
      <c r="J2709" s="371"/>
      <c r="K2709" s="344"/>
      <c r="L2709" s="371"/>
      <c r="M2709" s="344"/>
      <c r="N2709" s="344"/>
      <c r="O2709" s="344"/>
      <c r="P2709" s="344"/>
      <c r="Q2709" s="344"/>
      <c r="R2709" s="344"/>
      <c r="S2709" s="344"/>
      <c r="T2709" s="344"/>
      <c r="U2709" s="344"/>
      <c r="V2709" s="344"/>
      <c r="W2709" s="344"/>
      <c r="X2709" s="344"/>
      <c r="Y2709" s="344"/>
      <c r="Z2709" s="344"/>
      <c r="AA2709" s="344"/>
      <c r="AB2709" s="344"/>
      <c r="AC2709" s="344"/>
      <c r="AD2709" s="344"/>
      <c r="AE2709" s="344"/>
      <c r="AF2709" s="344"/>
      <c r="AG2709" s="344"/>
      <c r="AH2709" s="344"/>
      <c r="AI2709" s="344"/>
      <c r="AJ2709" s="344"/>
      <c r="AK2709" s="344"/>
      <c r="AL2709" s="344"/>
      <c r="AM2709" s="344"/>
      <c r="AN2709" s="344"/>
      <c r="AO2709" s="344"/>
      <c r="AP2709" s="344"/>
    </row>
    <row r="2710">
      <c r="A2710" s="343">
        <v>43986.0</v>
      </c>
      <c r="B2710" s="342">
        <f t="shared" ref="B2710:E2710" si="587">average(B2605:B2607)</f>
        <v>78.66666667</v>
      </c>
      <c r="C2710" s="342">
        <f t="shared" si="587"/>
        <v>42.33333333</v>
      </c>
      <c r="D2710" s="342">
        <f t="shared" si="587"/>
        <v>182.6666667</v>
      </c>
      <c r="E2710" s="342">
        <f t="shared" si="587"/>
        <v>364.6666667</v>
      </c>
      <c r="F2710" s="371">
        <f t="shared" si="510"/>
        <v>668.3333333</v>
      </c>
      <c r="G2710" s="344"/>
      <c r="H2710" s="371"/>
      <c r="I2710" s="344"/>
      <c r="J2710" s="371"/>
      <c r="K2710" s="344"/>
      <c r="L2710" s="371"/>
      <c r="M2710" s="344"/>
      <c r="N2710" s="344"/>
      <c r="O2710" s="344"/>
      <c r="P2710" s="344"/>
      <c r="Q2710" s="344"/>
      <c r="R2710" s="344"/>
      <c r="S2710" s="344"/>
      <c r="T2710" s="344"/>
      <c r="U2710" s="344"/>
      <c r="V2710" s="344"/>
      <c r="W2710" s="344"/>
      <c r="X2710" s="344"/>
      <c r="Y2710" s="344"/>
      <c r="Z2710" s="344"/>
      <c r="AA2710" s="344"/>
      <c r="AB2710" s="344"/>
      <c r="AC2710" s="344"/>
      <c r="AD2710" s="344"/>
      <c r="AE2710" s="344"/>
      <c r="AF2710" s="344"/>
      <c r="AG2710" s="344"/>
      <c r="AH2710" s="344"/>
      <c r="AI2710" s="344"/>
      <c r="AJ2710" s="344"/>
      <c r="AK2710" s="344"/>
      <c r="AL2710" s="344"/>
      <c r="AM2710" s="344"/>
      <c r="AN2710" s="344"/>
      <c r="AO2710" s="344"/>
      <c r="AP2710" s="344"/>
    </row>
    <row r="2711">
      <c r="A2711" s="343">
        <v>43987.0</v>
      </c>
      <c r="B2711" s="342">
        <f t="shared" ref="B2711:E2711" si="588">average(B2606:B2608)</f>
        <v>84</v>
      </c>
      <c r="C2711" s="342">
        <f t="shared" si="588"/>
        <v>43.66666667</v>
      </c>
      <c r="D2711" s="342">
        <f t="shared" si="588"/>
        <v>173.3333333</v>
      </c>
      <c r="E2711" s="342">
        <f t="shared" si="588"/>
        <v>400</v>
      </c>
      <c r="F2711" s="371">
        <f t="shared" si="510"/>
        <v>701</v>
      </c>
      <c r="G2711" s="344"/>
      <c r="H2711" s="371"/>
      <c r="I2711" s="344"/>
      <c r="J2711" s="371"/>
      <c r="K2711" s="344"/>
      <c r="L2711" s="371"/>
      <c r="M2711" s="344"/>
      <c r="N2711" s="344"/>
      <c r="O2711" s="344"/>
      <c r="P2711" s="344"/>
      <c r="Q2711" s="344"/>
      <c r="R2711" s="344"/>
      <c r="S2711" s="344"/>
      <c r="T2711" s="344"/>
      <c r="U2711" s="344"/>
      <c r="V2711" s="344"/>
      <c r="W2711" s="344"/>
      <c r="X2711" s="344"/>
      <c r="Y2711" s="344"/>
      <c r="Z2711" s="344"/>
      <c r="AA2711" s="344"/>
      <c r="AB2711" s="344"/>
      <c r="AC2711" s="344"/>
      <c r="AD2711" s="344"/>
      <c r="AE2711" s="344"/>
      <c r="AF2711" s="344"/>
      <c r="AG2711" s="344"/>
      <c r="AH2711" s="344"/>
      <c r="AI2711" s="344"/>
      <c r="AJ2711" s="344"/>
      <c r="AK2711" s="344"/>
      <c r="AL2711" s="344"/>
      <c r="AM2711" s="344"/>
      <c r="AN2711" s="344"/>
      <c r="AO2711" s="344"/>
      <c r="AP2711" s="344"/>
    </row>
    <row r="2712">
      <c r="A2712" s="343">
        <v>43988.0</v>
      </c>
      <c r="B2712" s="342">
        <f t="shared" ref="B2712:E2712" si="589">average(B2607:B2609)</f>
        <v>91.33333333</v>
      </c>
      <c r="C2712" s="342">
        <f t="shared" si="589"/>
        <v>33.66666667</v>
      </c>
      <c r="D2712" s="342">
        <f t="shared" si="589"/>
        <v>210.3333333</v>
      </c>
      <c r="E2712" s="342">
        <f t="shared" si="589"/>
        <v>458.6666667</v>
      </c>
      <c r="F2712" s="371">
        <f t="shared" si="510"/>
        <v>794</v>
      </c>
      <c r="G2712" s="344"/>
      <c r="H2712" s="371"/>
      <c r="I2712" s="344"/>
      <c r="J2712" s="371"/>
      <c r="K2712" s="344"/>
      <c r="L2712" s="371"/>
      <c r="M2712" s="344"/>
      <c r="N2712" s="344"/>
      <c r="O2712" s="344"/>
      <c r="P2712" s="344"/>
      <c r="Q2712" s="344"/>
      <c r="R2712" s="344"/>
      <c r="S2712" s="344"/>
      <c r="T2712" s="344"/>
      <c r="U2712" s="344"/>
      <c r="V2712" s="344"/>
      <c r="W2712" s="344"/>
      <c r="X2712" s="344"/>
      <c r="Y2712" s="344"/>
      <c r="Z2712" s="344"/>
      <c r="AA2712" s="344"/>
      <c r="AB2712" s="344"/>
      <c r="AC2712" s="344"/>
      <c r="AD2712" s="344"/>
      <c r="AE2712" s="344"/>
      <c r="AF2712" s="344"/>
      <c r="AG2712" s="344"/>
      <c r="AH2712" s="344"/>
      <c r="AI2712" s="344"/>
      <c r="AJ2712" s="344"/>
      <c r="AK2712" s="344"/>
      <c r="AL2712" s="344"/>
      <c r="AM2712" s="344"/>
      <c r="AN2712" s="344"/>
      <c r="AO2712" s="344"/>
      <c r="AP2712" s="344"/>
    </row>
    <row r="2713">
      <c r="A2713" s="343">
        <v>43989.0</v>
      </c>
      <c r="B2713" s="342">
        <f t="shared" ref="B2713:E2713" si="590">average(B2608:B2610)</f>
        <v>114.3333333</v>
      </c>
      <c r="C2713" s="342">
        <f t="shared" si="590"/>
        <v>40</v>
      </c>
      <c r="D2713" s="342">
        <f t="shared" si="590"/>
        <v>227.6666667</v>
      </c>
      <c r="E2713" s="342">
        <f t="shared" si="590"/>
        <v>447.3333333</v>
      </c>
      <c r="F2713" s="371">
        <f t="shared" si="510"/>
        <v>829.3333333</v>
      </c>
      <c r="G2713" s="344"/>
      <c r="H2713" s="371"/>
      <c r="I2713" s="344"/>
      <c r="J2713" s="371"/>
      <c r="K2713" s="344"/>
      <c r="L2713" s="371"/>
      <c r="M2713" s="344"/>
      <c r="N2713" s="344"/>
      <c r="O2713" s="344"/>
      <c r="P2713" s="344"/>
      <c r="Q2713" s="344"/>
      <c r="R2713" s="344"/>
      <c r="S2713" s="344"/>
      <c r="T2713" s="344"/>
      <c r="U2713" s="344"/>
      <c r="V2713" s="344"/>
      <c r="W2713" s="344"/>
      <c r="X2713" s="344"/>
      <c r="Y2713" s="344"/>
      <c r="Z2713" s="344"/>
      <c r="AA2713" s="344"/>
      <c r="AB2713" s="344"/>
      <c r="AC2713" s="344"/>
      <c r="AD2713" s="344"/>
      <c r="AE2713" s="344"/>
      <c r="AF2713" s="344"/>
      <c r="AG2713" s="344"/>
      <c r="AH2713" s="344"/>
      <c r="AI2713" s="344"/>
      <c r="AJ2713" s="344"/>
      <c r="AK2713" s="344"/>
      <c r="AL2713" s="344"/>
      <c r="AM2713" s="344"/>
      <c r="AN2713" s="344"/>
      <c r="AO2713" s="344"/>
      <c r="AP2713" s="344"/>
    </row>
    <row r="2714">
      <c r="A2714" s="343">
        <v>43990.0</v>
      </c>
      <c r="B2714" s="342">
        <f t="shared" ref="B2714:E2714" si="591">average(B2609:B2611)</f>
        <v>118.6666667</v>
      </c>
      <c r="C2714" s="342">
        <f t="shared" si="591"/>
        <v>38.33333333</v>
      </c>
      <c r="D2714" s="342">
        <f t="shared" si="591"/>
        <v>292.6666667</v>
      </c>
      <c r="E2714" s="342">
        <f t="shared" si="591"/>
        <v>426</v>
      </c>
      <c r="F2714" s="371">
        <f t="shared" si="510"/>
        <v>875.6666667</v>
      </c>
      <c r="G2714" s="344"/>
      <c r="H2714" s="371"/>
      <c r="I2714" s="344"/>
      <c r="J2714" s="371"/>
      <c r="K2714" s="344"/>
      <c r="L2714" s="371"/>
      <c r="M2714" s="344"/>
      <c r="N2714" s="344"/>
      <c r="O2714" s="344"/>
      <c r="P2714" s="344"/>
      <c r="Q2714" s="344"/>
      <c r="R2714" s="344"/>
      <c r="S2714" s="344"/>
      <c r="T2714" s="344"/>
      <c r="U2714" s="344"/>
      <c r="V2714" s="344"/>
      <c r="W2714" s="344"/>
      <c r="X2714" s="344"/>
      <c r="Y2714" s="344"/>
      <c r="Z2714" s="344"/>
      <c r="AA2714" s="344"/>
      <c r="AB2714" s="344"/>
      <c r="AC2714" s="344"/>
      <c r="AD2714" s="344"/>
      <c r="AE2714" s="344"/>
      <c r="AF2714" s="344"/>
      <c r="AG2714" s="344"/>
      <c r="AH2714" s="344"/>
      <c r="AI2714" s="344"/>
      <c r="AJ2714" s="344"/>
      <c r="AK2714" s="344"/>
      <c r="AL2714" s="344"/>
      <c r="AM2714" s="344"/>
      <c r="AN2714" s="344"/>
      <c r="AO2714" s="344"/>
      <c r="AP2714" s="344"/>
    </row>
    <row r="2715">
      <c r="A2715" s="343">
        <v>43991.0</v>
      </c>
      <c r="B2715" s="342">
        <f t="shared" ref="B2715:E2715" si="592">average(B2610:B2612)</f>
        <v>161.3333333</v>
      </c>
      <c r="C2715" s="342">
        <f t="shared" si="592"/>
        <v>36.33333333</v>
      </c>
      <c r="D2715" s="342">
        <f t="shared" si="592"/>
        <v>271.6666667</v>
      </c>
      <c r="E2715" s="342">
        <f t="shared" si="592"/>
        <v>421</v>
      </c>
      <c r="F2715" s="371">
        <f t="shared" si="510"/>
        <v>890.3333333</v>
      </c>
      <c r="G2715" s="344"/>
      <c r="H2715" s="371"/>
      <c r="I2715" s="344"/>
      <c r="J2715" s="371"/>
      <c r="K2715" s="344"/>
      <c r="L2715" s="371"/>
      <c r="M2715" s="344"/>
      <c r="N2715" s="344"/>
      <c r="O2715" s="344"/>
      <c r="P2715" s="344"/>
      <c r="Q2715" s="344"/>
      <c r="R2715" s="344"/>
      <c r="S2715" s="344"/>
      <c r="T2715" s="344"/>
      <c r="U2715" s="344"/>
      <c r="V2715" s="344"/>
      <c r="W2715" s="344"/>
      <c r="X2715" s="344"/>
      <c r="Y2715" s="344"/>
      <c r="Z2715" s="344"/>
      <c r="AA2715" s="344"/>
      <c r="AB2715" s="344"/>
      <c r="AC2715" s="344"/>
      <c r="AD2715" s="344"/>
      <c r="AE2715" s="344"/>
      <c r="AF2715" s="344"/>
      <c r="AG2715" s="344"/>
      <c r="AH2715" s="344"/>
      <c r="AI2715" s="344"/>
      <c r="AJ2715" s="344"/>
      <c r="AK2715" s="344"/>
      <c r="AL2715" s="344"/>
      <c r="AM2715" s="344"/>
      <c r="AN2715" s="344"/>
      <c r="AO2715" s="344"/>
      <c r="AP2715" s="344"/>
    </row>
    <row r="2716">
      <c r="A2716" s="343">
        <v>43992.0</v>
      </c>
      <c r="B2716" s="342">
        <f t="shared" ref="B2716:E2716" si="593">average(B2611:B2613)</f>
        <v>159.3333333</v>
      </c>
      <c r="C2716" s="342">
        <f t="shared" si="593"/>
        <v>52</v>
      </c>
      <c r="D2716" s="342">
        <f t="shared" si="593"/>
        <v>354</v>
      </c>
      <c r="E2716" s="342">
        <f t="shared" si="593"/>
        <v>530.3333333</v>
      </c>
      <c r="F2716" s="371">
        <f t="shared" si="510"/>
        <v>1095.666667</v>
      </c>
      <c r="G2716" s="344"/>
      <c r="H2716" s="371"/>
      <c r="I2716" s="344"/>
      <c r="J2716" s="371"/>
      <c r="K2716" s="344"/>
      <c r="L2716" s="371"/>
      <c r="M2716" s="344"/>
      <c r="N2716" s="344"/>
      <c r="O2716" s="344"/>
      <c r="P2716" s="344"/>
      <c r="Q2716" s="344"/>
      <c r="R2716" s="344"/>
      <c r="S2716" s="344"/>
      <c r="T2716" s="344"/>
      <c r="U2716" s="344"/>
      <c r="V2716" s="344"/>
      <c r="W2716" s="344"/>
      <c r="X2716" s="344"/>
      <c r="Y2716" s="344"/>
      <c r="Z2716" s="344"/>
      <c r="AA2716" s="344"/>
      <c r="AB2716" s="344"/>
      <c r="AC2716" s="344"/>
      <c r="AD2716" s="344"/>
      <c r="AE2716" s="344"/>
      <c r="AF2716" s="344"/>
      <c r="AG2716" s="344"/>
      <c r="AH2716" s="344"/>
      <c r="AI2716" s="344"/>
      <c r="AJ2716" s="344"/>
      <c r="AK2716" s="344"/>
      <c r="AL2716" s="344"/>
      <c r="AM2716" s="344"/>
      <c r="AN2716" s="344"/>
      <c r="AO2716" s="344"/>
      <c r="AP2716" s="344"/>
    </row>
    <row r="2717">
      <c r="A2717" s="343">
        <v>43993.0</v>
      </c>
      <c r="B2717" s="342">
        <f t="shared" ref="B2717:E2717" si="594">average(B2612:B2614)</f>
        <v>172.3333333</v>
      </c>
      <c r="C2717" s="342">
        <f t="shared" si="594"/>
        <v>64.33333333</v>
      </c>
      <c r="D2717" s="342">
        <f t="shared" si="594"/>
        <v>328.3333333</v>
      </c>
      <c r="E2717" s="342">
        <f t="shared" si="594"/>
        <v>587</v>
      </c>
      <c r="F2717" s="371">
        <f t="shared" si="510"/>
        <v>1152</v>
      </c>
      <c r="G2717" s="344"/>
      <c r="H2717" s="371"/>
      <c r="I2717" s="344"/>
      <c r="J2717" s="371"/>
      <c r="K2717" s="344"/>
      <c r="L2717" s="371"/>
      <c r="M2717" s="344"/>
      <c r="N2717" s="344"/>
      <c r="O2717" s="344"/>
      <c r="P2717" s="344"/>
      <c r="Q2717" s="344"/>
      <c r="R2717" s="344"/>
      <c r="S2717" s="344"/>
      <c r="T2717" s="344"/>
      <c r="U2717" s="344"/>
      <c r="V2717" s="344"/>
      <c r="W2717" s="344"/>
      <c r="X2717" s="344"/>
      <c r="Y2717" s="344"/>
      <c r="Z2717" s="344"/>
      <c r="AA2717" s="344"/>
      <c r="AB2717" s="344"/>
      <c r="AC2717" s="344"/>
      <c r="AD2717" s="344"/>
      <c r="AE2717" s="344"/>
      <c r="AF2717" s="344"/>
      <c r="AG2717" s="344"/>
      <c r="AH2717" s="344"/>
      <c r="AI2717" s="344"/>
      <c r="AJ2717" s="344"/>
      <c r="AK2717" s="344"/>
      <c r="AL2717" s="344"/>
      <c r="AM2717" s="344"/>
      <c r="AN2717" s="344"/>
      <c r="AO2717" s="344"/>
      <c r="AP2717" s="344"/>
    </row>
    <row r="2718">
      <c r="A2718" s="343">
        <v>43994.0</v>
      </c>
      <c r="B2718" s="342">
        <f t="shared" ref="B2718:E2718" si="595">average(B2613:B2615)</f>
        <v>126</v>
      </c>
      <c r="C2718" s="342">
        <f t="shared" si="595"/>
        <v>69</v>
      </c>
      <c r="D2718" s="342">
        <f t="shared" si="595"/>
        <v>367.6666667</v>
      </c>
      <c r="E2718" s="342">
        <f t="shared" si="595"/>
        <v>616.6666667</v>
      </c>
      <c r="F2718" s="371">
        <f t="shared" si="510"/>
        <v>1179.333333</v>
      </c>
      <c r="G2718" s="344"/>
      <c r="H2718" s="371"/>
      <c r="I2718" s="344"/>
      <c r="J2718" s="371"/>
      <c r="K2718" s="344"/>
      <c r="L2718" s="371"/>
      <c r="M2718" s="344"/>
      <c r="N2718" s="344"/>
      <c r="O2718" s="344"/>
      <c r="P2718" s="344"/>
      <c r="Q2718" s="344"/>
      <c r="R2718" s="344"/>
      <c r="S2718" s="344"/>
      <c r="T2718" s="344"/>
      <c r="U2718" s="344"/>
      <c r="V2718" s="344"/>
      <c r="W2718" s="344"/>
      <c r="X2718" s="344"/>
      <c r="Y2718" s="344"/>
      <c r="Z2718" s="344"/>
      <c r="AA2718" s="344"/>
      <c r="AB2718" s="344"/>
      <c r="AC2718" s="344"/>
      <c r="AD2718" s="344"/>
      <c r="AE2718" s="344"/>
      <c r="AF2718" s="344"/>
      <c r="AG2718" s="344"/>
      <c r="AH2718" s="344"/>
      <c r="AI2718" s="344"/>
      <c r="AJ2718" s="344"/>
      <c r="AK2718" s="344"/>
      <c r="AL2718" s="344"/>
      <c r="AM2718" s="344"/>
      <c r="AN2718" s="344"/>
      <c r="AO2718" s="344"/>
      <c r="AP2718" s="344"/>
    </row>
    <row r="2719">
      <c r="A2719" s="343">
        <v>43995.0</v>
      </c>
      <c r="B2719" s="342">
        <f t="shared" ref="B2719:E2719" si="596">average(B2614:B2616)</f>
        <v>114</v>
      </c>
      <c r="C2719" s="342">
        <f t="shared" si="596"/>
        <v>70.33333333</v>
      </c>
      <c r="D2719" s="342">
        <f t="shared" si="596"/>
        <v>312.6666667</v>
      </c>
      <c r="E2719" s="342">
        <f t="shared" si="596"/>
        <v>608</v>
      </c>
      <c r="F2719" s="371">
        <f t="shared" si="510"/>
        <v>1105</v>
      </c>
      <c r="G2719" s="344"/>
      <c r="H2719" s="371"/>
      <c r="I2719" s="344"/>
      <c r="J2719" s="371"/>
      <c r="K2719" s="344"/>
      <c r="L2719" s="371"/>
      <c r="M2719" s="344"/>
      <c r="N2719" s="344"/>
      <c r="O2719" s="344"/>
      <c r="P2719" s="344"/>
      <c r="Q2719" s="344"/>
      <c r="R2719" s="344"/>
      <c r="S2719" s="344"/>
      <c r="T2719" s="344"/>
      <c r="U2719" s="344"/>
      <c r="V2719" s="344"/>
      <c r="W2719" s="344"/>
      <c r="X2719" s="344"/>
      <c r="Y2719" s="344"/>
      <c r="Z2719" s="344"/>
      <c r="AA2719" s="344"/>
      <c r="AB2719" s="344"/>
      <c r="AC2719" s="344"/>
      <c r="AD2719" s="344"/>
      <c r="AE2719" s="344"/>
      <c r="AF2719" s="344"/>
      <c r="AG2719" s="344"/>
      <c r="AH2719" s="344"/>
      <c r="AI2719" s="344"/>
      <c r="AJ2719" s="344"/>
      <c r="AK2719" s="344"/>
      <c r="AL2719" s="344"/>
      <c r="AM2719" s="344"/>
      <c r="AN2719" s="344"/>
      <c r="AO2719" s="344"/>
      <c r="AP2719" s="344"/>
    </row>
    <row r="2720">
      <c r="A2720" s="343">
        <v>43996.0</v>
      </c>
      <c r="B2720" s="342">
        <f t="shared" ref="B2720:E2720" si="597">average(B2615:B2617)</f>
        <v>110.3333333</v>
      </c>
      <c r="C2720" s="342">
        <f t="shared" si="597"/>
        <v>56.33333333</v>
      </c>
      <c r="D2720" s="342">
        <f t="shared" si="597"/>
        <v>311.3333333</v>
      </c>
      <c r="E2720" s="342">
        <f t="shared" si="597"/>
        <v>572.3333333</v>
      </c>
      <c r="F2720" s="371">
        <f t="shared" si="510"/>
        <v>1050.333333</v>
      </c>
      <c r="G2720" s="344"/>
      <c r="H2720" s="371"/>
      <c r="I2720" s="344"/>
      <c r="J2720" s="371"/>
      <c r="K2720" s="344"/>
      <c r="L2720" s="371"/>
      <c r="M2720" s="344"/>
      <c r="N2720" s="344"/>
      <c r="O2720" s="344"/>
      <c r="P2720" s="344"/>
      <c r="Q2720" s="344"/>
      <c r="R2720" s="344"/>
      <c r="S2720" s="344"/>
      <c r="T2720" s="344"/>
      <c r="U2720" s="344"/>
      <c r="V2720" s="344"/>
      <c r="W2720" s="344"/>
      <c r="X2720" s="344"/>
      <c r="Y2720" s="344"/>
      <c r="Z2720" s="344"/>
      <c r="AA2720" s="344"/>
      <c r="AB2720" s="344"/>
      <c r="AC2720" s="344"/>
      <c r="AD2720" s="344"/>
      <c r="AE2720" s="344"/>
      <c r="AF2720" s="344"/>
      <c r="AG2720" s="344"/>
      <c r="AH2720" s="344"/>
      <c r="AI2720" s="344"/>
      <c r="AJ2720" s="344"/>
      <c r="AK2720" s="344"/>
      <c r="AL2720" s="344"/>
      <c r="AM2720" s="344"/>
      <c r="AN2720" s="344"/>
      <c r="AO2720" s="344"/>
      <c r="AP2720" s="344"/>
    </row>
    <row r="2721">
      <c r="A2721" s="343">
        <v>43997.0</v>
      </c>
      <c r="B2721" s="342">
        <f t="shared" ref="B2721:E2721" si="598">average(B2616:B2618)</f>
        <v>126.6666667</v>
      </c>
      <c r="C2721" s="342">
        <f t="shared" si="598"/>
        <v>45.66666667</v>
      </c>
      <c r="D2721" s="342">
        <f t="shared" si="598"/>
        <v>317</v>
      </c>
      <c r="E2721" s="342">
        <f t="shared" si="598"/>
        <v>519</v>
      </c>
      <c r="F2721" s="371">
        <f t="shared" si="510"/>
        <v>1008.333333</v>
      </c>
      <c r="G2721" s="344"/>
      <c r="H2721" s="371"/>
      <c r="I2721" s="344"/>
      <c r="J2721" s="371"/>
      <c r="K2721" s="344"/>
      <c r="L2721" s="371"/>
      <c r="M2721" s="344"/>
      <c r="N2721" s="344"/>
      <c r="O2721" s="344"/>
      <c r="P2721" s="344"/>
      <c r="Q2721" s="344"/>
      <c r="R2721" s="344"/>
      <c r="S2721" s="344"/>
      <c r="T2721" s="344"/>
      <c r="U2721" s="344"/>
      <c r="V2721" s="344"/>
      <c r="W2721" s="344"/>
      <c r="X2721" s="344"/>
      <c r="Y2721" s="344"/>
      <c r="Z2721" s="344"/>
      <c r="AA2721" s="344"/>
      <c r="AB2721" s="344"/>
      <c r="AC2721" s="344"/>
      <c r="AD2721" s="344"/>
      <c r="AE2721" s="344"/>
      <c r="AF2721" s="344"/>
      <c r="AG2721" s="344"/>
      <c r="AH2721" s="344"/>
      <c r="AI2721" s="344"/>
      <c r="AJ2721" s="344"/>
      <c r="AK2721" s="344"/>
      <c r="AL2721" s="344"/>
      <c r="AM2721" s="344"/>
      <c r="AN2721" s="344"/>
      <c r="AO2721" s="344"/>
      <c r="AP2721" s="344"/>
    </row>
    <row r="2722">
      <c r="A2722" s="343">
        <v>43998.0</v>
      </c>
      <c r="B2722" s="342">
        <f t="shared" ref="B2722:E2722" si="599">average(B2617:B2619)</f>
        <v>120</v>
      </c>
      <c r="C2722" s="342">
        <f t="shared" si="599"/>
        <v>40.66666667</v>
      </c>
      <c r="D2722" s="342">
        <f t="shared" si="599"/>
        <v>335</v>
      </c>
      <c r="E2722" s="342">
        <f t="shared" si="599"/>
        <v>538.3333333</v>
      </c>
      <c r="F2722" s="371">
        <f t="shared" si="510"/>
        <v>1034</v>
      </c>
      <c r="G2722" s="344"/>
      <c r="H2722" s="371"/>
      <c r="I2722" s="344"/>
      <c r="J2722" s="371"/>
      <c r="K2722" s="344"/>
      <c r="L2722" s="371"/>
      <c r="M2722" s="344"/>
      <c r="N2722" s="344"/>
      <c r="O2722" s="344"/>
      <c r="P2722" s="344"/>
      <c r="Q2722" s="344"/>
      <c r="R2722" s="344"/>
      <c r="S2722" s="344"/>
      <c r="T2722" s="344"/>
      <c r="U2722" s="344"/>
      <c r="V2722" s="344"/>
      <c r="W2722" s="344"/>
      <c r="X2722" s="344"/>
      <c r="Y2722" s="344"/>
      <c r="Z2722" s="344"/>
      <c r="AA2722" s="344"/>
      <c r="AB2722" s="344"/>
      <c r="AC2722" s="344"/>
      <c r="AD2722" s="344"/>
      <c r="AE2722" s="344"/>
      <c r="AF2722" s="344"/>
      <c r="AG2722" s="344"/>
      <c r="AH2722" s="344"/>
      <c r="AI2722" s="344"/>
      <c r="AJ2722" s="344"/>
      <c r="AK2722" s="344"/>
      <c r="AL2722" s="344"/>
      <c r="AM2722" s="344"/>
      <c r="AN2722" s="344"/>
      <c r="AO2722" s="344"/>
      <c r="AP2722" s="344"/>
    </row>
    <row r="2723">
      <c r="A2723" s="343">
        <v>43999.0</v>
      </c>
      <c r="B2723" s="342">
        <f t="shared" ref="B2723:E2723" si="600">average(B2618:B2620)</f>
        <v>123.3333333</v>
      </c>
      <c r="C2723" s="342">
        <f t="shared" si="600"/>
        <v>56.33333333</v>
      </c>
      <c r="D2723" s="342">
        <f t="shared" si="600"/>
        <v>344.6666667</v>
      </c>
      <c r="E2723" s="342">
        <f t="shared" si="600"/>
        <v>583.3333333</v>
      </c>
      <c r="F2723" s="371">
        <f t="shared" si="510"/>
        <v>1107.666667</v>
      </c>
      <c r="G2723" s="344"/>
      <c r="H2723" s="371"/>
      <c r="I2723" s="344"/>
      <c r="J2723" s="371"/>
      <c r="K2723" s="344"/>
      <c r="L2723" s="371"/>
      <c r="M2723" s="344"/>
      <c r="N2723" s="344"/>
      <c r="O2723" s="344"/>
      <c r="P2723" s="344"/>
      <c r="Q2723" s="344"/>
      <c r="R2723" s="344"/>
      <c r="S2723" s="344"/>
      <c r="T2723" s="344"/>
      <c r="U2723" s="344"/>
      <c r="V2723" s="344"/>
      <c r="W2723" s="344"/>
      <c r="X2723" s="344"/>
      <c r="Y2723" s="344"/>
      <c r="Z2723" s="344"/>
      <c r="AA2723" s="344"/>
      <c r="AB2723" s="344"/>
      <c r="AC2723" s="344"/>
      <c r="AD2723" s="344"/>
      <c r="AE2723" s="344"/>
      <c r="AF2723" s="344"/>
      <c r="AG2723" s="344"/>
      <c r="AH2723" s="344"/>
      <c r="AI2723" s="344"/>
      <c r="AJ2723" s="344"/>
      <c r="AK2723" s="344"/>
      <c r="AL2723" s="344"/>
      <c r="AM2723" s="344"/>
      <c r="AN2723" s="344"/>
      <c r="AO2723" s="344"/>
      <c r="AP2723" s="344"/>
    </row>
    <row r="2724">
      <c r="A2724" s="343">
        <v>44000.0</v>
      </c>
      <c r="B2724" s="342">
        <f t="shared" ref="B2724:E2724" si="601">average(B2619:B2621)</f>
        <v>133.6666667</v>
      </c>
      <c r="C2724" s="342">
        <f t="shared" si="601"/>
        <v>71.33333333</v>
      </c>
      <c r="D2724" s="342">
        <f t="shared" si="601"/>
        <v>358</v>
      </c>
      <c r="E2724" s="342">
        <f t="shared" si="601"/>
        <v>664.3333333</v>
      </c>
      <c r="F2724" s="371">
        <f t="shared" si="510"/>
        <v>1227.333333</v>
      </c>
      <c r="G2724" s="344"/>
      <c r="H2724" s="371"/>
      <c r="I2724" s="344"/>
      <c r="J2724" s="371"/>
      <c r="K2724" s="344"/>
      <c r="L2724" s="371"/>
      <c r="M2724" s="344"/>
      <c r="N2724" s="344"/>
      <c r="O2724" s="344"/>
      <c r="P2724" s="344"/>
      <c r="Q2724" s="344"/>
      <c r="R2724" s="344"/>
      <c r="S2724" s="344"/>
      <c r="T2724" s="344"/>
      <c r="U2724" s="344"/>
      <c r="V2724" s="344"/>
      <c r="W2724" s="344"/>
      <c r="X2724" s="344"/>
      <c r="Y2724" s="344"/>
      <c r="Z2724" s="344"/>
      <c r="AA2724" s="344"/>
      <c r="AB2724" s="344"/>
      <c r="AC2724" s="344"/>
      <c r="AD2724" s="344"/>
      <c r="AE2724" s="344"/>
      <c r="AF2724" s="344"/>
      <c r="AG2724" s="344"/>
      <c r="AH2724" s="344"/>
      <c r="AI2724" s="344"/>
      <c r="AJ2724" s="344"/>
      <c r="AK2724" s="344"/>
      <c r="AL2724" s="344"/>
      <c r="AM2724" s="344"/>
      <c r="AN2724" s="344"/>
      <c r="AO2724" s="344"/>
      <c r="AP2724" s="344"/>
    </row>
    <row r="2725">
      <c r="A2725" s="343">
        <v>44001.0</v>
      </c>
      <c r="B2725" s="342">
        <f t="shared" ref="B2725:E2725" si="602">average(B2620:B2622)</f>
        <v>147</v>
      </c>
      <c r="C2725" s="342">
        <f t="shared" si="602"/>
        <v>63</v>
      </c>
      <c r="D2725" s="342">
        <f t="shared" si="602"/>
        <v>331</v>
      </c>
      <c r="E2725" s="342">
        <f t="shared" si="602"/>
        <v>656.3333333</v>
      </c>
      <c r="F2725" s="371">
        <f t="shared" si="510"/>
        <v>1197.333333</v>
      </c>
      <c r="G2725" s="344"/>
      <c r="H2725" s="371"/>
      <c r="I2725" s="344"/>
      <c r="J2725" s="371"/>
      <c r="K2725" s="344"/>
      <c r="L2725" s="371"/>
      <c r="M2725" s="344"/>
      <c r="N2725" s="344"/>
      <c r="O2725" s="344"/>
      <c r="P2725" s="344"/>
      <c r="Q2725" s="344"/>
      <c r="R2725" s="344"/>
      <c r="S2725" s="344"/>
      <c r="T2725" s="344"/>
      <c r="U2725" s="344"/>
      <c r="V2725" s="344"/>
      <c r="W2725" s="344"/>
      <c r="X2725" s="344"/>
      <c r="Y2725" s="344"/>
      <c r="Z2725" s="344"/>
      <c r="AA2725" s="344"/>
      <c r="AB2725" s="344"/>
      <c r="AC2725" s="344"/>
      <c r="AD2725" s="344"/>
      <c r="AE2725" s="344"/>
      <c r="AF2725" s="344"/>
      <c r="AG2725" s="344"/>
      <c r="AH2725" s="344"/>
      <c r="AI2725" s="344"/>
      <c r="AJ2725" s="344"/>
      <c r="AK2725" s="344"/>
      <c r="AL2725" s="344"/>
      <c r="AM2725" s="344"/>
      <c r="AN2725" s="344"/>
      <c r="AO2725" s="344"/>
      <c r="AP2725" s="344"/>
    </row>
    <row r="2726">
      <c r="A2726" s="343">
        <v>44002.0</v>
      </c>
      <c r="B2726" s="342">
        <f t="shared" ref="B2726:E2726" si="603">average(B2621:B2623)</f>
        <v>164.6666667</v>
      </c>
      <c r="C2726" s="342">
        <f t="shared" si="603"/>
        <v>49.66666667</v>
      </c>
      <c r="D2726" s="342">
        <f t="shared" si="603"/>
        <v>383.3333333</v>
      </c>
      <c r="E2726" s="342">
        <f t="shared" si="603"/>
        <v>651.3333333</v>
      </c>
      <c r="F2726" s="371">
        <f t="shared" si="510"/>
        <v>1249</v>
      </c>
      <c r="G2726" s="344"/>
      <c r="H2726" s="371"/>
      <c r="I2726" s="344"/>
      <c r="J2726" s="371"/>
      <c r="K2726" s="344"/>
      <c r="L2726" s="371"/>
      <c r="M2726" s="344"/>
      <c r="N2726" s="344"/>
      <c r="O2726" s="344"/>
      <c r="P2726" s="344"/>
      <c r="Q2726" s="344"/>
      <c r="R2726" s="344"/>
      <c r="S2726" s="344"/>
      <c r="T2726" s="344"/>
      <c r="U2726" s="344"/>
      <c r="V2726" s="344"/>
      <c r="W2726" s="344"/>
      <c r="X2726" s="344"/>
      <c r="Y2726" s="344"/>
      <c r="Z2726" s="344"/>
      <c r="AA2726" s="344"/>
      <c r="AB2726" s="344"/>
      <c r="AC2726" s="344"/>
      <c r="AD2726" s="344"/>
      <c r="AE2726" s="344"/>
      <c r="AF2726" s="344"/>
      <c r="AG2726" s="344"/>
      <c r="AH2726" s="344"/>
      <c r="AI2726" s="344"/>
      <c r="AJ2726" s="344"/>
      <c r="AK2726" s="344"/>
      <c r="AL2726" s="344"/>
      <c r="AM2726" s="344"/>
      <c r="AN2726" s="344"/>
      <c r="AO2726" s="344"/>
      <c r="AP2726" s="344"/>
    </row>
    <row r="2727">
      <c r="A2727" s="343"/>
      <c r="B2727" s="341"/>
      <c r="C2727" s="341"/>
      <c r="D2727" s="341"/>
      <c r="E2727" s="341"/>
      <c r="F2727" s="344"/>
      <c r="G2727" s="344"/>
      <c r="H2727" s="371"/>
      <c r="I2727" s="344"/>
      <c r="J2727" s="371"/>
      <c r="K2727" s="344"/>
      <c r="L2727" s="371"/>
      <c r="M2727" s="344"/>
      <c r="N2727" s="344"/>
      <c r="O2727" s="344"/>
      <c r="P2727" s="344"/>
      <c r="Q2727" s="344"/>
      <c r="R2727" s="344"/>
      <c r="S2727" s="344"/>
      <c r="T2727" s="344"/>
      <c r="U2727" s="344"/>
      <c r="V2727" s="344"/>
      <c r="W2727" s="344"/>
      <c r="X2727" s="344"/>
      <c r="Y2727" s="344"/>
      <c r="Z2727" s="344"/>
      <c r="AA2727" s="344"/>
      <c r="AB2727" s="344"/>
      <c r="AC2727" s="344"/>
      <c r="AD2727" s="344"/>
      <c r="AE2727" s="344"/>
      <c r="AF2727" s="344"/>
      <c r="AG2727" s="344"/>
      <c r="AH2727" s="344"/>
      <c r="AI2727" s="344"/>
      <c r="AJ2727" s="344"/>
      <c r="AK2727" s="344"/>
      <c r="AL2727" s="344"/>
      <c r="AM2727" s="344"/>
      <c r="AN2727" s="344"/>
      <c r="AO2727" s="344"/>
      <c r="AP2727" s="344"/>
    </row>
    <row r="2728">
      <c r="A2728" s="343"/>
      <c r="B2728" s="341"/>
      <c r="C2728" s="341"/>
      <c r="D2728" s="341"/>
      <c r="E2728" s="341"/>
      <c r="F2728" s="344"/>
      <c r="G2728" s="344"/>
      <c r="H2728" s="371"/>
      <c r="I2728" s="344"/>
      <c r="J2728" s="371"/>
      <c r="K2728" s="344"/>
      <c r="L2728" s="371"/>
      <c r="M2728" s="344"/>
      <c r="N2728" s="344"/>
      <c r="O2728" s="344"/>
      <c r="P2728" s="344"/>
      <c r="Q2728" s="344"/>
      <c r="R2728" s="344"/>
      <c r="S2728" s="344"/>
      <c r="T2728" s="344"/>
      <c r="U2728" s="344"/>
      <c r="V2728" s="344"/>
      <c r="W2728" s="344"/>
      <c r="X2728" s="344"/>
      <c r="Y2728" s="344"/>
      <c r="Z2728" s="344"/>
      <c r="AA2728" s="344"/>
      <c r="AB2728" s="344"/>
      <c r="AC2728" s="344"/>
      <c r="AD2728" s="344"/>
      <c r="AE2728" s="344"/>
      <c r="AF2728" s="344"/>
      <c r="AG2728" s="344"/>
      <c r="AH2728" s="344"/>
      <c r="AI2728" s="344"/>
      <c r="AJ2728" s="344"/>
      <c r="AK2728" s="344"/>
      <c r="AL2728" s="344"/>
      <c r="AM2728" s="344"/>
      <c r="AN2728" s="344"/>
      <c r="AO2728" s="344"/>
      <c r="AP2728" s="344"/>
    </row>
    <row r="2729">
      <c r="A2729" s="343"/>
      <c r="B2729" s="341"/>
      <c r="C2729" s="341"/>
      <c r="D2729" s="341"/>
      <c r="E2729" s="341"/>
      <c r="F2729" s="344"/>
      <c r="G2729" s="344"/>
      <c r="H2729" s="371"/>
      <c r="I2729" s="344"/>
      <c r="J2729" s="371"/>
      <c r="K2729" s="344"/>
      <c r="L2729" s="371"/>
      <c r="M2729" s="344"/>
      <c r="N2729" s="344"/>
      <c r="O2729" s="344"/>
      <c r="P2729" s="344"/>
      <c r="Q2729" s="344"/>
      <c r="R2729" s="344"/>
      <c r="S2729" s="344"/>
      <c r="T2729" s="344"/>
      <c r="U2729" s="344"/>
      <c r="V2729" s="344"/>
      <c r="W2729" s="344"/>
      <c r="X2729" s="344"/>
      <c r="Y2729" s="344"/>
      <c r="Z2729" s="344"/>
      <c r="AA2729" s="344"/>
      <c r="AB2729" s="344"/>
      <c r="AC2729" s="344"/>
      <c r="AD2729" s="344"/>
      <c r="AE2729" s="344"/>
      <c r="AF2729" s="344"/>
      <c r="AG2729" s="344"/>
      <c r="AH2729" s="344"/>
      <c r="AI2729" s="344"/>
      <c r="AJ2729" s="344"/>
      <c r="AK2729" s="344"/>
      <c r="AL2729" s="344"/>
      <c r="AM2729" s="344"/>
      <c r="AN2729" s="344"/>
      <c r="AO2729" s="344"/>
      <c r="AP2729" s="344"/>
    </row>
    <row r="2730">
      <c r="A2730" s="344"/>
      <c r="B2730" s="344"/>
      <c r="C2730" s="344"/>
      <c r="D2730" s="344"/>
      <c r="E2730" s="344"/>
      <c r="F2730" s="344"/>
      <c r="G2730" s="344"/>
      <c r="H2730" s="371"/>
      <c r="I2730" s="344"/>
      <c r="J2730" s="371"/>
      <c r="K2730" s="344"/>
      <c r="L2730" s="371"/>
      <c r="M2730" s="344"/>
      <c r="N2730" s="344"/>
      <c r="O2730" s="344"/>
      <c r="P2730" s="344"/>
      <c r="Q2730" s="344"/>
      <c r="R2730" s="344"/>
      <c r="S2730" s="344"/>
      <c r="T2730" s="344"/>
      <c r="U2730" s="344"/>
      <c r="V2730" s="344"/>
      <c r="W2730" s="344"/>
      <c r="X2730" s="344"/>
      <c r="Y2730" s="344"/>
      <c r="Z2730" s="344"/>
      <c r="AA2730" s="344"/>
      <c r="AB2730" s="344"/>
      <c r="AC2730" s="344"/>
      <c r="AD2730" s="344"/>
      <c r="AE2730" s="344"/>
      <c r="AF2730" s="344"/>
      <c r="AG2730" s="344"/>
      <c r="AH2730" s="344"/>
      <c r="AI2730" s="344"/>
      <c r="AJ2730" s="344"/>
      <c r="AK2730" s="344"/>
      <c r="AL2730" s="344"/>
      <c r="AM2730" s="344"/>
      <c r="AN2730" s="344"/>
      <c r="AO2730" s="344"/>
      <c r="AP2730" s="344"/>
    </row>
    <row r="2731">
      <c r="A2731" s="344"/>
      <c r="B2731" s="344"/>
      <c r="C2731" s="344"/>
      <c r="D2731" s="344"/>
      <c r="E2731" s="344"/>
      <c r="F2731" s="344"/>
      <c r="G2731" s="344"/>
      <c r="H2731" s="371"/>
      <c r="I2731" s="344"/>
      <c r="J2731" s="371"/>
      <c r="K2731" s="344"/>
      <c r="L2731" s="371"/>
      <c r="M2731" s="344"/>
      <c r="N2731" s="344"/>
      <c r="O2731" s="344"/>
      <c r="P2731" s="344"/>
      <c r="Q2731" s="344"/>
      <c r="R2731" s="344"/>
      <c r="S2731" s="344"/>
      <c r="T2731" s="344"/>
      <c r="U2731" s="344"/>
      <c r="V2731" s="344"/>
      <c r="W2731" s="344"/>
      <c r="X2731" s="344"/>
      <c r="Y2731" s="344"/>
      <c r="Z2731" s="344"/>
      <c r="AA2731" s="344"/>
      <c r="AB2731" s="344"/>
      <c r="AC2731" s="344"/>
      <c r="AD2731" s="344"/>
      <c r="AE2731" s="344"/>
      <c r="AF2731" s="344"/>
      <c r="AG2731" s="344"/>
      <c r="AH2731" s="344"/>
      <c r="AI2731" s="344"/>
      <c r="AJ2731" s="344"/>
      <c r="AK2731" s="344"/>
      <c r="AL2731" s="344"/>
      <c r="AM2731" s="344"/>
      <c r="AN2731" s="344"/>
      <c r="AO2731" s="344"/>
      <c r="AP2731" s="344"/>
    </row>
    <row r="2732">
      <c r="A2732" s="344"/>
      <c r="B2732" s="344"/>
      <c r="C2732" s="344"/>
      <c r="D2732" s="344"/>
      <c r="E2732" s="344"/>
      <c r="F2732" s="344"/>
      <c r="G2732" s="344"/>
      <c r="H2732" s="371"/>
      <c r="I2732" s="344"/>
      <c r="J2732" s="371"/>
      <c r="K2732" s="344"/>
      <c r="L2732" s="371"/>
      <c r="M2732" s="344"/>
      <c r="N2732" s="344"/>
      <c r="O2732" s="344"/>
      <c r="P2732" s="344"/>
      <c r="Q2732" s="344"/>
      <c r="R2732" s="344"/>
      <c r="S2732" s="344"/>
      <c r="T2732" s="344"/>
      <c r="U2732" s="344"/>
      <c r="V2732" s="344"/>
      <c r="W2732" s="344"/>
      <c r="X2732" s="344"/>
      <c r="Y2732" s="344"/>
      <c r="Z2732" s="344"/>
      <c r="AA2732" s="344"/>
      <c r="AB2732" s="344"/>
      <c r="AC2732" s="344"/>
      <c r="AD2732" s="344"/>
      <c r="AE2732" s="344"/>
      <c r="AF2732" s="344"/>
      <c r="AG2732" s="344"/>
      <c r="AH2732" s="344"/>
      <c r="AI2732" s="344"/>
      <c r="AJ2732" s="344"/>
      <c r="AK2732" s="344"/>
      <c r="AL2732" s="344"/>
      <c r="AM2732" s="344"/>
      <c r="AN2732" s="344"/>
      <c r="AO2732" s="344"/>
      <c r="AP2732" s="344"/>
    </row>
    <row r="2733">
      <c r="A2733" s="344"/>
      <c r="B2733" s="344"/>
      <c r="C2733" s="344"/>
      <c r="D2733" s="344"/>
      <c r="E2733" s="344"/>
      <c r="F2733" s="344"/>
      <c r="G2733" s="344"/>
      <c r="H2733" s="371"/>
      <c r="I2733" s="344"/>
      <c r="J2733" s="371"/>
      <c r="K2733" s="344"/>
      <c r="L2733" s="371"/>
      <c r="M2733" s="344"/>
      <c r="N2733" s="344"/>
      <c r="O2733" s="344"/>
      <c r="P2733" s="344"/>
      <c r="Q2733" s="344"/>
      <c r="R2733" s="344"/>
      <c r="S2733" s="344"/>
      <c r="T2733" s="344"/>
      <c r="U2733" s="344"/>
      <c r="V2733" s="344"/>
      <c r="W2733" s="344"/>
      <c r="X2733" s="344"/>
      <c r="Y2733" s="344"/>
      <c r="Z2733" s="344"/>
      <c r="AA2733" s="344"/>
      <c r="AB2733" s="344"/>
      <c r="AC2733" s="344"/>
      <c r="AD2733" s="344"/>
      <c r="AE2733" s="344"/>
      <c r="AF2733" s="344"/>
      <c r="AG2733" s="344"/>
      <c r="AH2733" s="344"/>
      <c r="AI2733" s="344"/>
      <c r="AJ2733" s="344"/>
      <c r="AK2733" s="344"/>
      <c r="AL2733" s="344"/>
      <c r="AM2733" s="344"/>
      <c r="AN2733" s="344"/>
      <c r="AO2733" s="344"/>
      <c r="AP2733" s="344"/>
    </row>
    <row r="2734">
      <c r="A2734" s="344"/>
      <c r="B2734" s="344"/>
      <c r="C2734" s="344"/>
      <c r="D2734" s="344"/>
      <c r="E2734" s="344"/>
      <c r="F2734" s="344"/>
      <c r="G2734" s="344"/>
      <c r="H2734" s="371"/>
      <c r="I2734" s="344"/>
      <c r="J2734" s="371"/>
      <c r="K2734" s="344"/>
      <c r="L2734" s="371"/>
      <c r="M2734" s="344"/>
      <c r="N2734" s="344"/>
      <c r="O2734" s="344"/>
      <c r="P2734" s="344"/>
      <c r="Q2734" s="344"/>
      <c r="R2734" s="344"/>
      <c r="S2734" s="344"/>
      <c r="T2734" s="344"/>
      <c r="U2734" s="344"/>
      <c r="V2734" s="344"/>
      <c r="W2734" s="344"/>
      <c r="X2734" s="344"/>
      <c r="Y2734" s="344"/>
      <c r="Z2734" s="344"/>
      <c r="AA2734" s="344"/>
      <c r="AB2734" s="344"/>
      <c r="AC2734" s="344"/>
      <c r="AD2734" s="344"/>
      <c r="AE2734" s="344"/>
      <c r="AF2734" s="344"/>
      <c r="AG2734" s="344"/>
      <c r="AH2734" s="344"/>
      <c r="AI2734" s="344"/>
      <c r="AJ2734" s="344"/>
      <c r="AK2734" s="344"/>
      <c r="AL2734" s="344"/>
      <c r="AM2734" s="344"/>
      <c r="AN2734" s="344"/>
      <c r="AO2734" s="344"/>
      <c r="AP2734" s="344"/>
    </row>
    <row r="2735">
      <c r="A2735" s="344"/>
      <c r="B2735" s="344"/>
      <c r="C2735" s="344"/>
      <c r="D2735" s="344"/>
      <c r="E2735" s="344"/>
      <c r="F2735" s="344"/>
      <c r="G2735" s="344"/>
      <c r="H2735" s="371"/>
      <c r="I2735" s="344"/>
      <c r="J2735" s="371"/>
      <c r="K2735" s="344"/>
      <c r="L2735" s="371"/>
      <c r="M2735" s="344"/>
      <c r="N2735" s="344"/>
      <c r="O2735" s="344"/>
      <c r="P2735" s="344"/>
      <c r="Q2735" s="344"/>
      <c r="R2735" s="344"/>
      <c r="S2735" s="344"/>
      <c r="T2735" s="344"/>
      <c r="U2735" s="344"/>
      <c r="V2735" s="344"/>
      <c r="W2735" s="344"/>
      <c r="X2735" s="344"/>
      <c r="Y2735" s="344"/>
      <c r="Z2735" s="344"/>
      <c r="AA2735" s="344"/>
      <c r="AB2735" s="344"/>
      <c r="AC2735" s="344"/>
      <c r="AD2735" s="344"/>
      <c r="AE2735" s="344"/>
      <c r="AF2735" s="344"/>
      <c r="AG2735" s="344"/>
      <c r="AH2735" s="344"/>
      <c r="AI2735" s="344"/>
      <c r="AJ2735" s="344"/>
      <c r="AK2735" s="344"/>
      <c r="AL2735" s="344"/>
      <c r="AM2735" s="344"/>
      <c r="AN2735" s="344"/>
      <c r="AO2735" s="344"/>
      <c r="AP2735" s="344"/>
    </row>
    <row r="2736">
      <c r="A2736" s="344"/>
      <c r="B2736" s="344"/>
      <c r="C2736" s="344"/>
      <c r="D2736" s="344"/>
      <c r="E2736" s="344"/>
      <c r="F2736" s="344"/>
      <c r="G2736" s="344"/>
      <c r="H2736" s="371"/>
      <c r="I2736" s="344"/>
      <c r="J2736" s="371"/>
      <c r="K2736" s="344"/>
      <c r="L2736" s="371"/>
      <c r="M2736" s="344"/>
      <c r="N2736" s="344"/>
      <c r="O2736" s="344"/>
      <c r="P2736" s="344"/>
      <c r="Q2736" s="344"/>
      <c r="R2736" s="344"/>
      <c r="S2736" s="344"/>
      <c r="T2736" s="344"/>
      <c r="U2736" s="344"/>
      <c r="V2736" s="344"/>
      <c r="W2736" s="344"/>
      <c r="X2736" s="344"/>
      <c r="Y2736" s="344"/>
      <c r="Z2736" s="344"/>
      <c r="AA2736" s="344"/>
      <c r="AB2736" s="344"/>
      <c r="AC2736" s="344"/>
      <c r="AD2736" s="344"/>
      <c r="AE2736" s="344"/>
      <c r="AF2736" s="344"/>
      <c r="AG2736" s="344"/>
      <c r="AH2736" s="344"/>
      <c r="AI2736" s="344"/>
      <c r="AJ2736" s="344"/>
      <c r="AK2736" s="344"/>
      <c r="AL2736" s="344"/>
      <c r="AM2736" s="344"/>
      <c r="AN2736" s="344"/>
      <c r="AO2736" s="344"/>
      <c r="AP2736" s="344"/>
    </row>
    <row r="2737">
      <c r="A2737" s="344"/>
      <c r="B2737" s="344"/>
      <c r="C2737" s="344"/>
      <c r="D2737" s="344"/>
      <c r="E2737" s="344"/>
      <c r="F2737" s="344"/>
      <c r="G2737" s="344"/>
      <c r="H2737" s="371"/>
      <c r="I2737" s="344"/>
      <c r="J2737" s="371"/>
      <c r="K2737" s="344"/>
      <c r="L2737" s="371"/>
      <c r="M2737" s="344"/>
      <c r="N2737" s="344"/>
      <c r="O2737" s="344"/>
      <c r="P2737" s="344"/>
      <c r="Q2737" s="344"/>
      <c r="R2737" s="344"/>
      <c r="S2737" s="344"/>
      <c r="T2737" s="344"/>
      <c r="U2737" s="344"/>
      <c r="V2737" s="344"/>
      <c r="W2737" s="344"/>
      <c r="X2737" s="344"/>
      <c r="Y2737" s="344"/>
      <c r="Z2737" s="344"/>
      <c r="AA2737" s="344"/>
      <c r="AB2737" s="344"/>
      <c r="AC2737" s="344"/>
      <c r="AD2737" s="344"/>
      <c r="AE2737" s="344"/>
      <c r="AF2737" s="344"/>
      <c r="AG2737" s="344"/>
      <c r="AH2737" s="344"/>
      <c r="AI2737" s="344"/>
      <c r="AJ2737" s="344"/>
      <c r="AK2737" s="344"/>
      <c r="AL2737" s="344"/>
      <c r="AM2737" s="344"/>
      <c r="AN2737" s="344"/>
      <c r="AO2737" s="344"/>
      <c r="AP2737" s="344"/>
    </row>
    <row r="2738">
      <c r="A2738" s="344"/>
      <c r="B2738" s="344"/>
      <c r="C2738" s="344"/>
      <c r="D2738" s="344"/>
      <c r="E2738" s="344"/>
      <c r="F2738" s="344"/>
      <c r="G2738" s="344"/>
      <c r="H2738" s="371"/>
      <c r="I2738" s="344"/>
      <c r="J2738" s="371"/>
      <c r="K2738" s="344"/>
      <c r="L2738" s="371"/>
      <c r="M2738" s="344"/>
      <c r="N2738" s="344"/>
      <c r="O2738" s="344"/>
      <c r="P2738" s="344"/>
      <c r="Q2738" s="344"/>
      <c r="R2738" s="344"/>
      <c r="S2738" s="344"/>
      <c r="T2738" s="344"/>
      <c r="U2738" s="344"/>
      <c r="V2738" s="344"/>
      <c r="W2738" s="344"/>
      <c r="X2738" s="344"/>
      <c r="Y2738" s="344"/>
      <c r="Z2738" s="344"/>
      <c r="AA2738" s="344"/>
      <c r="AB2738" s="344"/>
      <c r="AC2738" s="344"/>
      <c r="AD2738" s="344"/>
      <c r="AE2738" s="344"/>
      <c r="AF2738" s="344"/>
      <c r="AG2738" s="344"/>
      <c r="AH2738" s="344"/>
      <c r="AI2738" s="344"/>
      <c r="AJ2738" s="344"/>
      <c r="AK2738" s="344"/>
      <c r="AL2738" s="344"/>
      <c r="AM2738" s="344"/>
      <c r="AN2738" s="344"/>
      <c r="AO2738" s="344"/>
      <c r="AP2738" s="344"/>
    </row>
    <row r="2739">
      <c r="A2739" s="344"/>
      <c r="B2739" s="344"/>
      <c r="C2739" s="344"/>
      <c r="D2739" s="344"/>
      <c r="E2739" s="344"/>
      <c r="F2739" s="344"/>
      <c r="G2739" s="344"/>
      <c r="H2739" s="371"/>
      <c r="I2739" s="344"/>
      <c r="J2739" s="371"/>
      <c r="K2739" s="344"/>
      <c r="L2739" s="371"/>
      <c r="M2739" s="344"/>
      <c r="N2739" s="344"/>
      <c r="O2739" s="344"/>
      <c r="P2739" s="344"/>
      <c r="Q2739" s="344"/>
      <c r="R2739" s="344"/>
      <c r="S2739" s="344"/>
      <c r="T2739" s="344"/>
      <c r="U2739" s="344"/>
      <c r="V2739" s="344"/>
      <c r="W2739" s="344"/>
      <c r="X2739" s="344"/>
      <c r="Y2739" s="344"/>
      <c r="Z2739" s="344"/>
      <c r="AA2739" s="344"/>
      <c r="AB2739" s="344"/>
      <c r="AC2739" s="344"/>
      <c r="AD2739" s="344"/>
      <c r="AE2739" s="344"/>
      <c r="AF2739" s="344"/>
      <c r="AG2739" s="344"/>
      <c r="AH2739" s="344"/>
      <c r="AI2739" s="344"/>
      <c r="AJ2739" s="344"/>
      <c r="AK2739" s="344"/>
      <c r="AL2739" s="344"/>
      <c r="AM2739" s="344"/>
      <c r="AN2739" s="344"/>
      <c r="AO2739" s="344"/>
      <c r="AP2739" s="344"/>
    </row>
    <row r="2740">
      <c r="A2740" s="344"/>
      <c r="B2740" s="344"/>
      <c r="C2740" s="344"/>
      <c r="D2740" s="344"/>
      <c r="E2740" s="344"/>
      <c r="F2740" s="344"/>
      <c r="G2740" s="344"/>
      <c r="H2740" s="371"/>
      <c r="I2740" s="344"/>
      <c r="J2740" s="371"/>
      <c r="K2740" s="344"/>
      <c r="L2740" s="371"/>
      <c r="M2740" s="344"/>
      <c r="N2740" s="344"/>
      <c r="O2740" s="344"/>
      <c r="P2740" s="344"/>
      <c r="Q2740" s="344"/>
      <c r="R2740" s="344"/>
      <c r="S2740" s="344"/>
      <c r="T2740" s="344"/>
      <c r="U2740" s="344"/>
      <c r="V2740" s="344"/>
      <c r="W2740" s="344"/>
      <c r="X2740" s="344"/>
      <c r="Y2740" s="344"/>
      <c r="Z2740" s="344"/>
      <c r="AA2740" s="344"/>
      <c r="AB2740" s="344"/>
      <c r="AC2740" s="344"/>
      <c r="AD2740" s="344"/>
      <c r="AE2740" s="344"/>
      <c r="AF2740" s="344"/>
      <c r="AG2740" s="344"/>
      <c r="AH2740" s="344"/>
      <c r="AI2740" s="344"/>
      <c r="AJ2740" s="344"/>
      <c r="AK2740" s="344"/>
      <c r="AL2740" s="344"/>
      <c r="AM2740" s="344"/>
      <c r="AN2740" s="344"/>
      <c r="AO2740" s="344"/>
      <c r="AP2740" s="344"/>
    </row>
    <row r="2741">
      <c r="A2741" s="344"/>
      <c r="B2741" s="344"/>
      <c r="C2741" s="344"/>
      <c r="D2741" s="344"/>
      <c r="E2741" s="344"/>
      <c r="F2741" s="344"/>
      <c r="G2741" s="344"/>
      <c r="H2741" s="371"/>
      <c r="I2741" s="344"/>
      <c r="J2741" s="371"/>
      <c r="K2741" s="344"/>
      <c r="L2741" s="371"/>
      <c r="M2741" s="344"/>
      <c r="N2741" s="344"/>
      <c r="O2741" s="344"/>
      <c r="P2741" s="344"/>
      <c r="Q2741" s="344"/>
      <c r="R2741" s="344"/>
      <c r="S2741" s="344"/>
      <c r="T2741" s="344"/>
      <c r="U2741" s="344"/>
      <c r="V2741" s="344"/>
      <c r="W2741" s="344"/>
      <c r="X2741" s="344"/>
      <c r="Y2741" s="344"/>
      <c r="Z2741" s="344"/>
      <c r="AA2741" s="344"/>
      <c r="AB2741" s="344"/>
      <c r="AC2741" s="344"/>
      <c r="AD2741" s="344"/>
      <c r="AE2741" s="344"/>
      <c r="AF2741" s="344"/>
      <c r="AG2741" s="344"/>
      <c r="AH2741" s="344"/>
      <c r="AI2741" s="344"/>
      <c r="AJ2741" s="344"/>
      <c r="AK2741" s="344"/>
      <c r="AL2741" s="344"/>
      <c r="AM2741" s="344"/>
      <c r="AN2741" s="344"/>
      <c r="AO2741" s="344"/>
      <c r="AP2741" s="344"/>
    </row>
    <row r="2742">
      <c r="A2742" s="344"/>
      <c r="B2742" s="344"/>
      <c r="C2742" s="344"/>
      <c r="D2742" s="344"/>
      <c r="E2742" s="344"/>
      <c r="F2742" s="344"/>
      <c r="G2742" s="344"/>
      <c r="H2742" s="371"/>
      <c r="I2742" s="344"/>
      <c r="J2742" s="371"/>
      <c r="K2742" s="344"/>
      <c r="L2742" s="371"/>
      <c r="M2742" s="344"/>
      <c r="N2742" s="344"/>
      <c r="O2742" s="344"/>
      <c r="P2742" s="344"/>
      <c r="Q2742" s="344"/>
      <c r="R2742" s="344"/>
      <c r="S2742" s="344"/>
      <c r="T2742" s="344"/>
      <c r="U2742" s="344"/>
      <c r="V2742" s="344"/>
      <c r="W2742" s="344"/>
      <c r="X2742" s="344"/>
      <c r="Y2742" s="344"/>
      <c r="Z2742" s="344"/>
      <c r="AA2742" s="344"/>
      <c r="AB2742" s="344"/>
      <c r="AC2742" s="344"/>
      <c r="AD2742" s="344"/>
      <c r="AE2742" s="344"/>
      <c r="AF2742" s="344"/>
      <c r="AG2742" s="344"/>
      <c r="AH2742" s="344"/>
      <c r="AI2742" s="344"/>
      <c r="AJ2742" s="344"/>
      <c r="AK2742" s="344"/>
      <c r="AL2742" s="344"/>
      <c r="AM2742" s="344"/>
      <c r="AN2742" s="344"/>
      <c r="AO2742" s="344"/>
      <c r="AP2742" s="344"/>
    </row>
    <row r="2743">
      <c r="A2743" s="344"/>
      <c r="B2743" s="344"/>
      <c r="C2743" s="344"/>
      <c r="D2743" s="344"/>
      <c r="E2743" s="344"/>
      <c r="F2743" s="344"/>
      <c r="G2743" s="344"/>
      <c r="H2743" s="371"/>
      <c r="I2743" s="344"/>
      <c r="J2743" s="371"/>
      <c r="K2743" s="344"/>
      <c r="L2743" s="371"/>
      <c r="M2743" s="344"/>
      <c r="N2743" s="344"/>
      <c r="O2743" s="344"/>
      <c r="P2743" s="344"/>
      <c r="Q2743" s="344"/>
      <c r="R2743" s="344"/>
      <c r="S2743" s="344"/>
      <c r="T2743" s="344"/>
      <c r="U2743" s="344"/>
      <c r="V2743" s="344"/>
      <c r="W2743" s="344"/>
      <c r="X2743" s="344"/>
      <c r="Y2743" s="344"/>
      <c r="Z2743" s="344"/>
      <c r="AA2743" s="344"/>
      <c r="AB2743" s="344"/>
      <c r="AC2743" s="344"/>
      <c r="AD2743" s="344"/>
      <c r="AE2743" s="344"/>
      <c r="AF2743" s="344"/>
      <c r="AG2743" s="344"/>
      <c r="AH2743" s="344"/>
      <c r="AI2743" s="344"/>
      <c r="AJ2743" s="344"/>
      <c r="AK2743" s="344"/>
      <c r="AL2743" s="344"/>
      <c r="AM2743" s="344"/>
      <c r="AN2743" s="344"/>
      <c r="AO2743" s="344"/>
      <c r="AP2743" s="344"/>
    </row>
    <row r="2744">
      <c r="A2744" s="344"/>
      <c r="B2744" s="344"/>
      <c r="C2744" s="344"/>
      <c r="D2744" s="344"/>
      <c r="E2744" s="344"/>
      <c r="F2744" s="344"/>
      <c r="G2744" s="344"/>
      <c r="H2744" s="371"/>
      <c r="I2744" s="344"/>
      <c r="J2744" s="371"/>
      <c r="K2744" s="344"/>
      <c r="L2744" s="371"/>
      <c r="M2744" s="344"/>
      <c r="N2744" s="344"/>
      <c r="O2744" s="344"/>
      <c r="P2744" s="344"/>
      <c r="Q2744" s="344"/>
      <c r="R2744" s="344"/>
      <c r="S2744" s="344"/>
      <c r="T2744" s="344"/>
      <c r="U2744" s="344"/>
      <c r="V2744" s="344"/>
      <c r="W2744" s="344"/>
      <c r="X2744" s="344"/>
      <c r="Y2744" s="344"/>
      <c r="Z2744" s="344"/>
      <c r="AA2744" s="344"/>
      <c r="AB2744" s="344"/>
      <c r="AC2744" s="344"/>
      <c r="AD2744" s="344"/>
      <c r="AE2744" s="344"/>
      <c r="AF2744" s="344"/>
      <c r="AG2744" s="344"/>
      <c r="AH2744" s="344"/>
      <c r="AI2744" s="344"/>
      <c r="AJ2744" s="344"/>
      <c r="AK2744" s="344"/>
      <c r="AL2744" s="344"/>
      <c r="AM2744" s="344"/>
      <c r="AN2744" s="344"/>
      <c r="AO2744" s="344"/>
      <c r="AP2744" s="344"/>
    </row>
    <row r="2745">
      <c r="A2745" s="344"/>
      <c r="B2745" s="344"/>
      <c r="C2745" s="344"/>
      <c r="D2745" s="344"/>
      <c r="E2745" s="344"/>
      <c r="F2745" s="344"/>
      <c r="G2745" s="344"/>
      <c r="H2745" s="371"/>
      <c r="I2745" s="344"/>
      <c r="J2745" s="371"/>
      <c r="K2745" s="344"/>
      <c r="L2745" s="371"/>
      <c r="M2745" s="344"/>
      <c r="N2745" s="344"/>
      <c r="O2745" s="344"/>
      <c r="P2745" s="344"/>
      <c r="Q2745" s="344"/>
      <c r="R2745" s="344"/>
      <c r="S2745" s="344"/>
      <c r="T2745" s="344"/>
      <c r="U2745" s="344"/>
      <c r="V2745" s="344"/>
      <c r="W2745" s="344"/>
      <c r="X2745" s="344"/>
      <c r="Y2745" s="344"/>
      <c r="Z2745" s="344"/>
      <c r="AA2745" s="344"/>
      <c r="AB2745" s="344"/>
      <c r="AC2745" s="344"/>
      <c r="AD2745" s="344"/>
      <c r="AE2745" s="344"/>
      <c r="AF2745" s="344"/>
      <c r="AG2745" s="344"/>
      <c r="AH2745" s="344"/>
      <c r="AI2745" s="344"/>
      <c r="AJ2745" s="344"/>
      <c r="AK2745" s="344"/>
      <c r="AL2745" s="344"/>
      <c r="AM2745" s="344"/>
      <c r="AN2745" s="344"/>
      <c r="AO2745" s="344"/>
      <c r="AP2745" s="344"/>
    </row>
    <row r="2746">
      <c r="A2746" s="344"/>
      <c r="B2746" s="344"/>
      <c r="C2746" s="344"/>
      <c r="D2746" s="344"/>
      <c r="E2746" s="344"/>
      <c r="F2746" s="344"/>
      <c r="G2746" s="344"/>
      <c r="H2746" s="371"/>
      <c r="I2746" s="344"/>
      <c r="J2746" s="371"/>
      <c r="K2746" s="344"/>
      <c r="L2746" s="371"/>
      <c r="M2746" s="344"/>
      <c r="N2746" s="344"/>
      <c r="O2746" s="344"/>
      <c r="P2746" s="344"/>
      <c r="Q2746" s="344"/>
      <c r="R2746" s="344"/>
      <c r="S2746" s="344"/>
      <c r="T2746" s="344"/>
      <c r="U2746" s="344"/>
      <c r="V2746" s="344"/>
      <c r="W2746" s="344"/>
      <c r="X2746" s="344"/>
      <c r="Y2746" s="344"/>
      <c r="Z2746" s="344"/>
      <c r="AA2746" s="344"/>
      <c r="AB2746" s="344"/>
      <c r="AC2746" s="344"/>
      <c r="AD2746" s="344"/>
      <c r="AE2746" s="344"/>
      <c r="AF2746" s="344"/>
      <c r="AG2746" s="344"/>
      <c r="AH2746" s="344"/>
      <c r="AI2746" s="344"/>
      <c r="AJ2746" s="344"/>
      <c r="AK2746" s="344"/>
      <c r="AL2746" s="344"/>
      <c r="AM2746" s="344"/>
      <c r="AN2746" s="344"/>
      <c r="AO2746" s="344"/>
      <c r="AP2746" s="344"/>
    </row>
    <row r="2747">
      <c r="A2747" s="344"/>
      <c r="B2747" s="344"/>
      <c r="C2747" s="344"/>
      <c r="D2747" s="344"/>
      <c r="E2747" s="344"/>
      <c r="F2747" s="344"/>
      <c r="G2747" s="344"/>
      <c r="H2747" s="371"/>
      <c r="I2747" s="344"/>
      <c r="J2747" s="371"/>
      <c r="K2747" s="344"/>
      <c r="L2747" s="371"/>
      <c r="M2747" s="344"/>
      <c r="N2747" s="344"/>
      <c r="O2747" s="344"/>
      <c r="P2747" s="344"/>
      <c r="Q2747" s="344"/>
      <c r="R2747" s="344"/>
      <c r="S2747" s="344"/>
      <c r="T2747" s="344"/>
      <c r="U2747" s="344"/>
      <c r="V2747" s="344"/>
      <c r="W2747" s="344"/>
      <c r="X2747" s="344"/>
      <c r="Y2747" s="344"/>
      <c r="Z2747" s="344"/>
      <c r="AA2747" s="344"/>
      <c r="AB2747" s="344"/>
      <c r="AC2747" s="344"/>
      <c r="AD2747" s="344"/>
      <c r="AE2747" s="344"/>
      <c r="AF2747" s="344"/>
      <c r="AG2747" s="344"/>
      <c r="AH2747" s="344"/>
      <c r="AI2747" s="344"/>
      <c r="AJ2747" s="344"/>
      <c r="AK2747" s="344"/>
      <c r="AL2747" s="344"/>
      <c r="AM2747" s="344"/>
      <c r="AN2747" s="344"/>
      <c r="AO2747" s="344"/>
      <c r="AP2747" s="344"/>
    </row>
    <row r="2748">
      <c r="A2748" s="344"/>
      <c r="B2748" s="344"/>
      <c r="C2748" s="344"/>
      <c r="D2748" s="344"/>
      <c r="E2748" s="344"/>
      <c r="F2748" s="344"/>
      <c r="G2748" s="344"/>
      <c r="H2748" s="371"/>
      <c r="I2748" s="344"/>
      <c r="J2748" s="371"/>
      <c r="K2748" s="344"/>
      <c r="L2748" s="371"/>
      <c r="M2748" s="344"/>
      <c r="N2748" s="344"/>
      <c r="O2748" s="344"/>
      <c r="P2748" s="344"/>
      <c r="Q2748" s="344"/>
      <c r="R2748" s="344"/>
      <c r="S2748" s="344"/>
      <c r="T2748" s="344"/>
      <c r="U2748" s="344"/>
      <c r="V2748" s="344"/>
      <c r="W2748" s="344"/>
      <c r="X2748" s="344"/>
      <c r="Y2748" s="344"/>
      <c r="Z2748" s="344"/>
      <c r="AA2748" s="344"/>
      <c r="AB2748" s="344"/>
      <c r="AC2748" s="344"/>
      <c r="AD2748" s="344"/>
      <c r="AE2748" s="344"/>
      <c r="AF2748" s="344"/>
      <c r="AG2748" s="344"/>
      <c r="AH2748" s="344"/>
      <c r="AI2748" s="344"/>
      <c r="AJ2748" s="344"/>
      <c r="AK2748" s="344"/>
      <c r="AL2748" s="344"/>
      <c r="AM2748" s="344"/>
      <c r="AN2748" s="344"/>
      <c r="AO2748" s="344"/>
      <c r="AP2748" s="344"/>
    </row>
    <row r="2749">
      <c r="A2749" s="344"/>
      <c r="B2749" s="344"/>
      <c r="C2749" s="344"/>
      <c r="D2749" s="344"/>
      <c r="E2749" s="344"/>
      <c r="F2749" s="344"/>
      <c r="G2749" s="344"/>
      <c r="H2749" s="371"/>
      <c r="I2749" s="344"/>
      <c r="J2749" s="371"/>
      <c r="K2749" s="344"/>
      <c r="L2749" s="371"/>
      <c r="M2749" s="344"/>
      <c r="N2749" s="344"/>
      <c r="O2749" s="344"/>
      <c r="P2749" s="344"/>
      <c r="Q2749" s="344"/>
      <c r="R2749" s="344"/>
      <c r="S2749" s="344"/>
      <c r="T2749" s="344"/>
      <c r="U2749" s="344"/>
      <c r="V2749" s="344"/>
      <c r="W2749" s="344"/>
      <c r="X2749" s="344"/>
      <c r="Y2749" s="344"/>
      <c r="Z2749" s="344"/>
      <c r="AA2749" s="344"/>
      <c r="AB2749" s="344"/>
      <c r="AC2749" s="344"/>
      <c r="AD2749" s="344"/>
      <c r="AE2749" s="344"/>
      <c r="AF2749" s="344"/>
      <c r="AG2749" s="344"/>
      <c r="AH2749" s="344"/>
      <c r="AI2749" s="344"/>
      <c r="AJ2749" s="344"/>
      <c r="AK2749" s="344"/>
      <c r="AL2749" s="344"/>
      <c r="AM2749" s="344"/>
      <c r="AN2749" s="344"/>
      <c r="AO2749" s="344"/>
      <c r="AP2749" s="344"/>
    </row>
    <row r="2750">
      <c r="A2750" s="344"/>
      <c r="B2750" s="344"/>
      <c r="C2750" s="344"/>
      <c r="D2750" s="344"/>
      <c r="E2750" s="344"/>
      <c r="F2750" s="344"/>
      <c r="G2750" s="344"/>
      <c r="H2750" s="371"/>
      <c r="I2750" s="344"/>
      <c r="J2750" s="371"/>
      <c r="K2750" s="344"/>
      <c r="L2750" s="371"/>
      <c r="M2750" s="344"/>
      <c r="N2750" s="344"/>
      <c r="O2750" s="344"/>
      <c r="P2750" s="344"/>
      <c r="Q2750" s="344"/>
      <c r="R2750" s="344"/>
      <c r="S2750" s="344"/>
      <c r="T2750" s="344"/>
      <c r="U2750" s="344"/>
      <c r="V2750" s="344"/>
      <c r="W2750" s="344"/>
      <c r="X2750" s="344"/>
      <c r="Y2750" s="344"/>
      <c r="Z2750" s="344"/>
      <c r="AA2750" s="344"/>
      <c r="AB2750" s="344"/>
      <c r="AC2750" s="344"/>
      <c r="AD2750" s="344"/>
      <c r="AE2750" s="344"/>
      <c r="AF2750" s="344"/>
      <c r="AG2750" s="344"/>
      <c r="AH2750" s="344"/>
      <c r="AI2750" s="344"/>
      <c r="AJ2750" s="344"/>
      <c r="AK2750" s="344"/>
      <c r="AL2750" s="344"/>
      <c r="AM2750" s="344"/>
      <c r="AN2750" s="344"/>
      <c r="AO2750" s="344"/>
      <c r="AP2750" s="344"/>
    </row>
    <row r="2751">
      <c r="A2751" s="344"/>
      <c r="B2751" s="344"/>
      <c r="C2751" s="344"/>
      <c r="D2751" s="344"/>
      <c r="E2751" s="344"/>
      <c r="F2751" s="344"/>
      <c r="G2751" s="344"/>
      <c r="H2751" s="371"/>
      <c r="I2751" s="344"/>
      <c r="J2751" s="371"/>
      <c r="K2751" s="344"/>
      <c r="L2751" s="371"/>
      <c r="M2751" s="344"/>
      <c r="N2751" s="344"/>
      <c r="O2751" s="344"/>
      <c r="P2751" s="344"/>
      <c r="Q2751" s="344"/>
      <c r="R2751" s="344"/>
      <c r="S2751" s="344"/>
      <c r="T2751" s="344"/>
      <c r="U2751" s="344"/>
      <c r="V2751" s="344"/>
      <c r="W2751" s="344"/>
      <c r="X2751" s="344"/>
      <c r="Y2751" s="344"/>
      <c r="Z2751" s="344"/>
      <c r="AA2751" s="344"/>
      <c r="AB2751" s="344"/>
      <c r="AC2751" s="344"/>
      <c r="AD2751" s="344"/>
      <c r="AE2751" s="344"/>
      <c r="AF2751" s="344"/>
      <c r="AG2751" s="344"/>
      <c r="AH2751" s="344"/>
      <c r="AI2751" s="344"/>
      <c r="AJ2751" s="344"/>
      <c r="AK2751" s="344"/>
      <c r="AL2751" s="344"/>
      <c r="AM2751" s="344"/>
      <c r="AN2751" s="344"/>
      <c r="AO2751" s="344"/>
      <c r="AP2751" s="344"/>
    </row>
    <row r="2752">
      <c r="A2752" s="344"/>
      <c r="B2752" s="344"/>
      <c r="C2752" s="344"/>
      <c r="D2752" s="344"/>
      <c r="E2752" s="344"/>
      <c r="F2752" s="344"/>
      <c r="G2752" s="344"/>
      <c r="H2752" s="371"/>
      <c r="I2752" s="344"/>
      <c r="J2752" s="371"/>
      <c r="K2752" s="344"/>
      <c r="L2752" s="371"/>
      <c r="M2752" s="344"/>
      <c r="N2752" s="344"/>
      <c r="O2752" s="344"/>
      <c r="P2752" s="344"/>
      <c r="Q2752" s="344"/>
      <c r="R2752" s="344"/>
      <c r="S2752" s="344"/>
      <c r="T2752" s="344"/>
      <c r="U2752" s="344"/>
      <c r="V2752" s="344"/>
      <c r="W2752" s="344"/>
      <c r="X2752" s="344"/>
      <c r="Y2752" s="344"/>
      <c r="Z2752" s="344"/>
      <c r="AA2752" s="344"/>
      <c r="AB2752" s="344"/>
      <c r="AC2752" s="344"/>
      <c r="AD2752" s="344"/>
      <c r="AE2752" s="344"/>
      <c r="AF2752" s="344"/>
      <c r="AG2752" s="344"/>
      <c r="AH2752" s="344"/>
      <c r="AI2752" s="344"/>
      <c r="AJ2752" s="344"/>
      <c r="AK2752" s="344"/>
      <c r="AL2752" s="344"/>
      <c r="AM2752" s="344"/>
      <c r="AN2752" s="344"/>
      <c r="AO2752" s="344"/>
      <c r="AP2752" s="344"/>
    </row>
    <row r="2753">
      <c r="A2753" s="344"/>
      <c r="B2753" s="344"/>
      <c r="C2753" s="344"/>
      <c r="D2753" s="344"/>
      <c r="E2753" s="344"/>
      <c r="F2753" s="344"/>
      <c r="G2753" s="344"/>
      <c r="H2753" s="371"/>
      <c r="I2753" s="344"/>
      <c r="J2753" s="371"/>
      <c r="K2753" s="344"/>
      <c r="L2753" s="371"/>
      <c r="M2753" s="344"/>
      <c r="N2753" s="344"/>
      <c r="O2753" s="344"/>
      <c r="P2753" s="344"/>
      <c r="Q2753" s="344"/>
      <c r="R2753" s="344"/>
      <c r="S2753" s="344"/>
      <c r="T2753" s="344"/>
      <c r="U2753" s="344"/>
      <c r="V2753" s="344"/>
      <c r="W2753" s="344"/>
      <c r="X2753" s="344"/>
      <c r="Y2753" s="344"/>
      <c r="Z2753" s="344"/>
      <c r="AA2753" s="344"/>
      <c r="AB2753" s="344"/>
      <c r="AC2753" s="344"/>
      <c r="AD2753" s="344"/>
      <c r="AE2753" s="344"/>
      <c r="AF2753" s="344"/>
      <c r="AG2753" s="344"/>
      <c r="AH2753" s="344"/>
      <c r="AI2753" s="344"/>
      <c r="AJ2753" s="344"/>
      <c r="AK2753" s="344"/>
      <c r="AL2753" s="344"/>
      <c r="AM2753" s="344"/>
      <c r="AN2753" s="344"/>
      <c r="AO2753" s="344"/>
      <c r="AP2753" s="344"/>
    </row>
    <row r="2754">
      <c r="A2754" s="344"/>
      <c r="B2754" s="344"/>
      <c r="C2754" s="344"/>
      <c r="D2754" s="344"/>
      <c r="E2754" s="344"/>
      <c r="F2754" s="344"/>
      <c r="G2754" s="344"/>
      <c r="H2754" s="371"/>
      <c r="I2754" s="344"/>
      <c r="J2754" s="371"/>
      <c r="K2754" s="344"/>
      <c r="L2754" s="371"/>
      <c r="M2754" s="344"/>
      <c r="N2754" s="344"/>
      <c r="O2754" s="344"/>
      <c r="P2754" s="344"/>
      <c r="Q2754" s="344"/>
      <c r="R2754" s="344"/>
      <c r="S2754" s="344"/>
      <c r="T2754" s="344"/>
      <c r="U2754" s="344"/>
      <c r="V2754" s="344"/>
      <c r="W2754" s="344"/>
      <c r="X2754" s="344"/>
      <c r="Y2754" s="344"/>
      <c r="Z2754" s="344"/>
      <c r="AA2754" s="344"/>
      <c r="AB2754" s="344"/>
      <c r="AC2754" s="344"/>
      <c r="AD2754" s="344"/>
      <c r="AE2754" s="344"/>
      <c r="AF2754" s="344"/>
      <c r="AG2754" s="344"/>
      <c r="AH2754" s="344"/>
      <c r="AI2754" s="344"/>
      <c r="AJ2754" s="344"/>
      <c r="AK2754" s="344"/>
      <c r="AL2754" s="344"/>
      <c r="AM2754" s="344"/>
      <c r="AN2754" s="344"/>
      <c r="AO2754" s="344"/>
      <c r="AP2754" s="344"/>
    </row>
    <row r="2755">
      <c r="A2755" s="344"/>
      <c r="B2755" s="344"/>
      <c r="C2755" s="344"/>
      <c r="D2755" s="344"/>
      <c r="E2755" s="344"/>
      <c r="F2755" s="344"/>
      <c r="G2755" s="344"/>
      <c r="H2755" s="371"/>
      <c r="I2755" s="344"/>
      <c r="J2755" s="371"/>
      <c r="K2755" s="344"/>
      <c r="L2755" s="371"/>
      <c r="M2755" s="344"/>
      <c r="N2755" s="344"/>
      <c r="O2755" s="344"/>
      <c r="P2755" s="344"/>
      <c r="Q2755" s="344"/>
      <c r="R2755" s="344"/>
      <c r="S2755" s="344"/>
      <c r="T2755" s="344"/>
      <c r="U2755" s="344"/>
      <c r="V2755" s="344"/>
      <c r="W2755" s="344"/>
      <c r="X2755" s="344"/>
      <c r="Y2755" s="344"/>
      <c r="Z2755" s="344"/>
      <c r="AA2755" s="344"/>
      <c r="AB2755" s="344"/>
      <c r="AC2755" s="344"/>
      <c r="AD2755" s="344"/>
      <c r="AE2755" s="344"/>
      <c r="AF2755" s="344"/>
      <c r="AG2755" s="344"/>
      <c r="AH2755" s="344"/>
      <c r="AI2755" s="344"/>
      <c r="AJ2755" s="344"/>
      <c r="AK2755" s="344"/>
      <c r="AL2755" s="344"/>
      <c r="AM2755" s="344"/>
      <c r="AN2755" s="344"/>
      <c r="AO2755" s="344"/>
      <c r="AP2755" s="344"/>
    </row>
    <row r="2756">
      <c r="A2756" s="344"/>
      <c r="B2756" s="344"/>
      <c r="C2756" s="344"/>
      <c r="D2756" s="344"/>
      <c r="E2756" s="344"/>
      <c r="F2756" s="344"/>
      <c r="G2756" s="344"/>
      <c r="H2756" s="371"/>
      <c r="I2756" s="344"/>
      <c r="J2756" s="371"/>
      <c r="K2756" s="344"/>
      <c r="L2756" s="371"/>
      <c r="M2756" s="344"/>
      <c r="N2756" s="344"/>
      <c r="O2756" s="344"/>
      <c r="P2756" s="344"/>
      <c r="Q2756" s="344"/>
      <c r="R2756" s="344"/>
      <c r="S2756" s="344"/>
      <c r="T2756" s="344"/>
      <c r="U2756" s="344"/>
      <c r="V2756" s="344"/>
      <c r="W2756" s="344"/>
      <c r="X2756" s="344"/>
      <c r="Y2756" s="344"/>
      <c r="Z2756" s="344"/>
      <c r="AA2756" s="344"/>
      <c r="AB2756" s="344"/>
      <c r="AC2756" s="344"/>
      <c r="AD2756" s="344"/>
      <c r="AE2756" s="344"/>
      <c r="AF2756" s="344"/>
      <c r="AG2756" s="344"/>
      <c r="AH2756" s="344"/>
      <c r="AI2756" s="344"/>
      <c r="AJ2756" s="344"/>
      <c r="AK2756" s="344"/>
      <c r="AL2756" s="344"/>
      <c r="AM2756" s="344"/>
      <c r="AN2756" s="344"/>
      <c r="AO2756" s="344"/>
      <c r="AP2756" s="344"/>
    </row>
    <row r="2757">
      <c r="A2757" s="344"/>
      <c r="B2757" s="344"/>
      <c r="C2757" s="344"/>
      <c r="D2757" s="344"/>
      <c r="E2757" s="344"/>
      <c r="F2757" s="344"/>
      <c r="G2757" s="344"/>
      <c r="H2757" s="371"/>
      <c r="I2757" s="344"/>
      <c r="J2757" s="371"/>
      <c r="K2757" s="344"/>
      <c r="L2757" s="371"/>
      <c r="M2757" s="344"/>
      <c r="N2757" s="344"/>
      <c r="O2757" s="344"/>
      <c r="P2757" s="344"/>
      <c r="Q2757" s="344"/>
      <c r="R2757" s="344"/>
      <c r="S2757" s="344"/>
      <c r="T2757" s="344"/>
      <c r="U2757" s="344"/>
      <c r="V2757" s="344"/>
      <c r="W2757" s="344"/>
      <c r="X2757" s="344"/>
      <c r="Y2757" s="344"/>
      <c r="Z2757" s="344"/>
      <c r="AA2757" s="344"/>
      <c r="AB2757" s="344"/>
      <c r="AC2757" s="344"/>
      <c r="AD2757" s="344"/>
      <c r="AE2757" s="344"/>
      <c r="AF2757" s="344"/>
      <c r="AG2757" s="344"/>
      <c r="AH2757" s="344"/>
      <c r="AI2757" s="344"/>
      <c r="AJ2757" s="344"/>
      <c r="AK2757" s="344"/>
      <c r="AL2757" s="344"/>
      <c r="AM2757" s="344"/>
      <c r="AN2757" s="344"/>
      <c r="AO2757" s="344"/>
      <c r="AP2757" s="344"/>
    </row>
    <row r="2758">
      <c r="A2758" s="344"/>
      <c r="B2758" s="344"/>
      <c r="C2758" s="344"/>
      <c r="D2758" s="344"/>
      <c r="E2758" s="344"/>
      <c r="F2758" s="344"/>
      <c r="G2758" s="344"/>
      <c r="H2758" s="371"/>
      <c r="I2758" s="344"/>
      <c r="J2758" s="371"/>
      <c r="K2758" s="344"/>
      <c r="L2758" s="371"/>
      <c r="M2758" s="344"/>
      <c r="N2758" s="344"/>
      <c r="O2758" s="344"/>
      <c r="P2758" s="344"/>
      <c r="Q2758" s="344"/>
      <c r="R2758" s="344"/>
      <c r="S2758" s="344"/>
      <c r="T2758" s="344"/>
      <c r="U2758" s="344"/>
      <c r="V2758" s="344"/>
      <c r="W2758" s="344"/>
      <c r="X2758" s="344"/>
      <c r="Y2758" s="344"/>
      <c r="Z2758" s="344"/>
      <c r="AA2758" s="344"/>
      <c r="AB2758" s="344"/>
      <c r="AC2758" s="344"/>
      <c r="AD2758" s="344"/>
      <c r="AE2758" s="344"/>
      <c r="AF2758" s="344"/>
      <c r="AG2758" s="344"/>
      <c r="AH2758" s="344"/>
      <c r="AI2758" s="344"/>
      <c r="AJ2758" s="344"/>
      <c r="AK2758" s="344"/>
      <c r="AL2758" s="344"/>
      <c r="AM2758" s="344"/>
      <c r="AN2758" s="344"/>
      <c r="AO2758" s="344"/>
      <c r="AP2758" s="344"/>
    </row>
    <row r="2759">
      <c r="A2759" s="344"/>
      <c r="B2759" s="344"/>
      <c r="C2759" s="344"/>
      <c r="D2759" s="344"/>
      <c r="E2759" s="344"/>
      <c r="F2759" s="344"/>
      <c r="G2759" s="344"/>
      <c r="H2759" s="371"/>
      <c r="I2759" s="344"/>
      <c r="J2759" s="371"/>
      <c r="K2759" s="344"/>
      <c r="L2759" s="371"/>
      <c r="M2759" s="344"/>
      <c r="N2759" s="344"/>
      <c r="O2759" s="344"/>
      <c r="P2759" s="344"/>
      <c r="Q2759" s="344"/>
      <c r="R2759" s="344"/>
      <c r="S2759" s="344"/>
      <c r="T2759" s="344"/>
      <c r="U2759" s="344"/>
      <c r="V2759" s="344"/>
      <c r="W2759" s="344"/>
      <c r="X2759" s="344"/>
      <c r="Y2759" s="344"/>
      <c r="Z2759" s="344"/>
      <c r="AA2759" s="344"/>
      <c r="AB2759" s="344"/>
      <c r="AC2759" s="344"/>
      <c r="AD2759" s="344"/>
      <c r="AE2759" s="344"/>
      <c r="AF2759" s="344"/>
      <c r="AG2759" s="344"/>
      <c r="AH2759" s="344"/>
      <c r="AI2759" s="344"/>
      <c r="AJ2759" s="344"/>
      <c r="AK2759" s="344"/>
      <c r="AL2759" s="344"/>
      <c r="AM2759" s="344"/>
      <c r="AN2759" s="344"/>
      <c r="AO2759" s="344"/>
      <c r="AP2759" s="344"/>
    </row>
    <row r="2760">
      <c r="A2760" s="344"/>
      <c r="B2760" s="344"/>
      <c r="C2760" s="344"/>
      <c r="D2760" s="344"/>
      <c r="E2760" s="344"/>
      <c r="F2760" s="344"/>
      <c r="G2760" s="344"/>
      <c r="H2760" s="371"/>
      <c r="I2760" s="344"/>
      <c r="J2760" s="371"/>
      <c r="K2760" s="344"/>
      <c r="L2760" s="371"/>
      <c r="M2760" s="344"/>
      <c r="N2760" s="344"/>
      <c r="O2760" s="344"/>
      <c r="P2760" s="344"/>
      <c r="Q2760" s="344"/>
      <c r="R2760" s="344"/>
      <c r="S2760" s="344"/>
      <c r="T2760" s="344"/>
      <c r="U2760" s="344"/>
      <c r="V2760" s="344"/>
      <c r="W2760" s="344"/>
      <c r="X2760" s="344"/>
      <c r="Y2760" s="344"/>
      <c r="Z2760" s="344"/>
      <c r="AA2760" s="344"/>
      <c r="AB2760" s="344"/>
      <c r="AC2760" s="344"/>
      <c r="AD2760" s="344"/>
      <c r="AE2760" s="344"/>
      <c r="AF2760" s="344"/>
      <c r="AG2760" s="344"/>
      <c r="AH2760" s="344"/>
      <c r="AI2760" s="344"/>
      <c r="AJ2760" s="344"/>
      <c r="AK2760" s="344"/>
      <c r="AL2760" s="344"/>
      <c r="AM2760" s="344"/>
      <c r="AN2760" s="344"/>
      <c r="AO2760" s="344"/>
      <c r="AP2760" s="344"/>
    </row>
    <row r="2761">
      <c r="A2761" s="344"/>
      <c r="B2761" s="344"/>
      <c r="C2761" s="344"/>
      <c r="D2761" s="344"/>
      <c r="E2761" s="344"/>
      <c r="F2761" s="344"/>
      <c r="G2761" s="344"/>
      <c r="H2761" s="371"/>
      <c r="I2761" s="344"/>
      <c r="J2761" s="371"/>
      <c r="K2761" s="344"/>
      <c r="L2761" s="371"/>
      <c r="M2761" s="344"/>
      <c r="N2761" s="344"/>
      <c r="O2761" s="344"/>
      <c r="P2761" s="344"/>
      <c r="Q2761" s="344"/>
      <c r="R2761" s="344"/>
      <c r="S2761" s="344"/>
      <c r="T2761" s="344"/>
      <c r="U2761" s="344"/>
      <c r="V2761" s="344"/>
      <c r="W2761" s="344"/>
      <c r="X2761" s="344"/>
      <c r="Y2761" s="344"/>
      <c r="Z2761" s="344"/>
      <c r="AA2761" s="344"/>
      <c r="AB2761" s="344"/>
      <c r="AC2761" s="344"/>
      <c r="AD2761" s="344"/>
      <c r="AE2761" s="344"/>
      <c r="AF2761" s="344"/>
      <c r="AG2761" s="344"/>
      <c r="AH2761" s="344"/>
      <c r="AI2761" s="344"/>
      <c r="AJ2761" s="344"/>
      <c r="AK2761" s="344"/>
      <c r="AL2761" s="344"/>
      <c r="AM2761" s="344"/>
      <c r="AN2761" s="344"/>
      <c r="AO2761" s="344"/>
      <c r="AP2761" s="344"/>
    </row>
    <row r="2762">
      <c r="A2762" s="344"/>
      <c r="B2762" s="344"/>
      <c r="C2762" s="344"/>
      <c r="D2762" s="344"/>
      <c r="E2762" s="344"/>
      <c r="F2762" s="344"/>
      <c r="G2762" s="344"/>
      <c r="H2762" s="371"/>
      <c r="I2762" s="344"/>
      <c r="J2762" s="371"/>
      <c r="K2762" s="344"/>
      <c r="L2762" s="371"/>
      <c r="M2762" s="344"/>
      <c r="N2762" s="344"/>
      <c r="O2762" s="344"/>
      <c r="P2762" s="344"/>
      <c r="Q2762" s="344"/>
      <c r="R2762" s="344"/>
      <c r="S2762" s="344"/>
      <c r="T2762" s="344"/>
      <c r="U2762" s="344"/>
      <c r="V2762" s="344"/>
      <c r="W2762" s="344"/>
      <c r="X2762" s="344"/>
      <c r="Y2762" s="344"/>
      <c r="Z2762" s="344"/>
      <c r="AA2762" s="344"/>
      <c r="AB2762" s="344"/>
      <c r="AC2762" s="344"/>
      <c r="AD2762" s="344"/>
      <c r="AE2762" s="344"/>
      <c r="AF2762" s="344"/>
      <c r="AG2762" s="344"/>
      <c r="AH2762" s="344"/>
      <c r="AI2762" s="344"/>
      <c r="AJ2762" s="344"/>
      <c r="AK2762" s="344"/>
      <c r="AL2762" s="344"/>
      <c r="AM2762" s="344"/>
      <c r="AN2762" s="344"/>
      <c r="AO2762" s="344"/>
      <c r="AP2762" s="344"/>
    </row>
    <row r="2763">
      <c r="A2763" s="344"/>
      <c r="B2763" s="344"/>
      <c r="C2763" s="344"/>
      <c r="D2763" s="344"/>
      <c r="E2763" s="344"/>
      <c r="F2763" s="344"/>
      <c r="G2763" s="344"/>
      <c r="H2763" s="371"/>
      <c r="I2763" s="344"/>
      <c r="J2763" s="371"/>
      <c r="K2763" s="344"/>
      <c r="L2763" s="371"/>
      <c r="M2763" s="344"/>
      <c r="N2763" s="344"/>
      <c r="O2763" s="344"/>
      <c r="P2763" s="344"/>
      <c r="Q2763" s="344"/>
      <c r="R2763" s="344"/>
      <c r="S2763" s="344"/>
      <c r="T2763" s="344"/>
      <c r="U2763" s="344"/>
      <c r="V2763" s="344"/>
      <c r="W2763" s="344"/>
      <c r="X2763" s="344"/>
      <c r="Y2763" s="344"/>
      <c r="Z2763" s="344"/>
      <c r="AA2763" s="344"/>
      <c r="AB2763" s="344"/>
      <c r="AC2763" s="344"/>
      <c r="AD2763" s="344"/>
      <c r="AE2763" s="344"/>
      <c r="AF2763" s="344"/>
      <c r="AG2763" s="344"/>
      <c r="AH2763" s="344"/>
      <c r="AI2763" s="344"/>
      <c r="AJ2763" s="344"/>
      <c r="AK2763" s="344"/>
      <c r="AL2763" s="344"/>
      <c r="AM2763" s="344"/>
      <c r="AN2763" s="344"/>
      <c r="AO2763" s="344"/>
      <c r="AP2763" s="344"/>
    </row>
    <row r="2764">
      <c r="A2764" s="344"/>
      <c r="B2764" s="344"/>
      <c r="C2764" s="344"/>
      <c r="D2764" s="344"/>
      <c r="E2764" s="344"/>
      <c r="F2764" s="344"/>
      <c r="G2764" s="344"/>
      <c r="H2764" s="371"/>
      <c r="I2764" s="344"/>
      <c r="J2764" s="371"/>
      <c r="K2764" s="344"/>
      <c r="L2764" s="371"/>
      <c r="M2764" s="344"/>
      <c r="N2764" s="344"/>
      <c r="O2764" s="344"/>
      <c r="P2764" s="344"/>
      <c r="Q2764" s="344"/>
      <c r="R2764" s="344"/>
      <c r="S2764" s="344"/>
      <c r="T2764" s="344"/>
      <c r="U2764" s="344"/>
      <c r="V2764" s="344"/>
      <c r="W2764" s="344"/>
      <c r="X2764" s="344"/>
      <c r="Y2764" s="344"/>
      <c r="Z2764" s="344"/>
      <c r="AA2764" s="344"/>
      <c r="AB2764" s="344"/>
      <c r="AC2764" s="344"/>
      <c r="AD2764" s="344"/>
      <c r="AE2764" s="344"/>
      <c r="AF2764" s="344"/>
      <c r="AG2764" s="344"/>
      <c r="AH2764" s="344"/>
      <c r="AI2764" s="344"/>
      <c r="AJ2764" s="344"/>
      <c r="AK2764" s="344"/>
      <c r="AL2764" s="344"/>
      <c r="AM2764" s="344"/>
      <c r="AN2764" s="344"/>
      <c r="AO2764" s="344"/>
      <c r="AP2764" s="344"/>
    </row>
    <row r="2765">
      <c r="A2765" s="344"/>
      <c r="B2765" s="344"/>
      <c r="C2765" s="344"/>
      <c r="D2765" s="344"/>
      <c r="E2765" s="344"/>
      <c r="F2765" s="344"/>
      <c r="G2765" s="344"/>
      <c r="H2765" s="371"/>
      <c r="I2765" s="344"/>
      <c r="J2765" s="371"/>
      <c r="K2765" s="344"/>
      <c r="L2765" s="371"/>
      <c r="M2765" s="344"/>
      <c r="N2765" s="344"/>
      <c r="O2765" s="344"/>
      <c r="P2765" s="344"/>
      <c r="Q2765" s="344"/>
      <c r="R2765" s="344"/>
      <c r="S2765" s="344"/>
      <c r="T2765" s="344"/>
      <c r="U2765" s="344"/>
      <c r="V2765" s="344"/>
      <c r="W2765" s="344"/>
      <c r="X2765" s="344"/>
      <c r="Y2765" s="344"/>
      <c r="Z2765" s="344"/>
      <c r="AA2765" s="344"/>
      <c r="AB2765" s="344"/>
      <c r="AC2765" s="344"/>
      <c r="AD2765" s="344"/>
      <c r="AE2765" s="344"/>
      <c r="AF2765" s="344"/>
      <c r="AG2765" s="344"/>
      <c r="AH2765" s="344"/>
      <c r="AI2765" s="344"/>
      <c r="AJ2765" s="344"/>
      <c r="AK2765" s="344"/>
      <c r="AL2765" s="344"/>
      <c r="AM2765" s="344"/>
      <c r="AN2765" s="344"/>
      <c r="AO2765" s="344"/>
      <c r="AP2765" s="344"/>
    </row>
    <row r="2766">
      <c r="A2766" s="344"/>
      <c r="B2766" s="344"/>
      <c r="C2766" s="344"/>
      <c r="D2766" s="344"/>
      <c r="E2766" s="344"/>
      <c r="F2766" s="344"/>
      <c r="G2766" s="344"/>
      <c r="H2766" s="371"/>
      <c r="I2766" s="344"/>
      <c r="J2766" s="371"/>
      <c r="K2766" s="344"/>
      <c r="L2766" s="371"/>
      <c r="M2766" s="344"/>
      <c r="N2766" s="344"/>
      <c r="O2766" s="344"/>
      <c r="P2766" s="344"/>
      <c r="Q2766" s="344"/>
      <c r="R2766" s="344"/>
      <c r="S2766" s="344"/>
      <c r="T2766" s="344"/>
      <c r="U2766" s="344"/>
      <c r="V2766" s="344"/>
      <c r="W2766" s="344"/>
      <c r="X2766" s="344"/>
      <c r="Y2766" s="344"/>
      <c r="Z2766" s="344"/>
      <c r="AA2766" s="344"/>
      <c r="AB2766" s="344"/>
      <c r="AC2766" s="344"/>
      <c r="AD2766" s="344"/>
      <c r="AE2766" s="344"/>
      <c r="AF2766" s="344"/>
      <c r="AG2766" s="344"/>
      <c r="AH2766" s="344"/>
      <c r="AI2766" s="344"/>
      <c r="AJ2766" s="344"/>
      <c r="AK2766" s="344"/>
      <c r="AL2766" s="344"/>
      <c r="AM2766" s="344"/>
      <c r="AN2766" s="344"/>
      <c r="AO2766" s="344"/>
      <c r="AP2766" s="344"/>
    </row>
    <row r="2767">
      <c r="A2767" s="344"/>
      <c r="B2767" s="344"/>
      <c r="C2767" s="344"/>
      <c r="D2767" s="344"/>
      <c r="E2767" s="344"/>
      <c r="F2767" s="344"/>
      <c r="G2767" s="344"/>
      <c r="H2767" s="371"/>
      <c r="I2767" s="344"/>
      <c r="J2767" s="371"/>
      <c r="K2767" s="344"/>
      <c r="L2767" s="371"/>
      <c r="M2767" s="344"/>
      <c r="N2767" s="344"/>
      <c r="O2767" s="344"/>
      <c r="P2767" s="344"/>
      <c r="Q2767" s="344"/>
      <c r="R2767" s="344"/>
      <c r="S2767" s="344"/>
      <c r="T2767" s="344"/>
      <c r="U2767" s="344"/>
      <c r="V2767" s="344"/>
      <c r="W2767" s="344"/>
      <c r="X2767" s="344"/>
      <c r="Y2767" s="344"/>
      <c r="Z2767" s="344"/>
      <c r="AA2767" s="344"/>
      <c r="AB2767" s="344"/>
      <c r="AC2767" s="344"/>
      <c r="AD2767" s="344"/>
      <c r="AE2767" s="344"/>
      <c r="AF2767" s="344"/>
      <c r="AG2767" s="344"/>
      <c r="AH2767" s="344"/>
      <c r="AI2767" s="344"/>
      <c r="AJ2767" s="344"/>
      <c r="AK2767" s="344"/>
      <c r="AL2767" s="344"/>
      <c r="AM2767" s="344"/>
      <c r="AN2767" s="344"/>
      <c r="AO2767" s="344"/>
      <c r="AP2767" s="344"/>
    </row>
    <row r="2768">
      <c r="A2768" s="344"/>
      <c r="B2768" s="344"/>
      <c r="C2768" s="344"/>
      <c r="D2768" s="344"/>
      <c r="E2768" s="344"/>
      <c r="F2768" s="344"/>
      <c r="G2768" s="344"/>
      <c r="H2768" s="371"/>
      <c r="I2768" s="344"/>
      <c r="J2768" s="371"/>
      <c r="K2768" s="344"/>
      <c r="L2768" s="371"/>
      <c r="M2768" s="344"/>
      <c r="N2768" s="344"/>
      <c r="O2768" s="344"/>
      <c r="P2768" s="344"/>
      <c r="Q2768" s="344"/>
      <c r="R2768" s="344"/>
      <c r="S2768" s="344"/>
      <c r="T2768" s="344"/>
      <c r="U2768" s="344"/>
      <c r="V2768" s="344"/>
      <c r="W2768" s="344"/>
      <c r="X2768" s="344"/>
      <c r="Y2768" s="344"/>
      <c r="Z2768" s="344"/>
      <c r="AA2768" s="344"/>
      <c r="AB2768" s="344"/>
      <c r="AC2768" s="344"/>
      <c r="AD2768" s="344"/>
      <c r="AE2768" s="344"/>
      <c r="AF2768" s="344"/>
      <c r="AG2768" s="344"/>
      <c r="AH2768" s="344"/>
      <c r="AI2768" s="344"/>
      <c r="AJ2768" s="344"/>
      <c r="AK2768" s="344"/>
      <c r="AL2768" s="344"/>
      <c r="AM2768" s="344"/>
      <c r="AN2768" s="344"/>
      <c r="AO2768" s="344"/>
      <c r="AP2768" s="344"/>
    </row>
    <row r="2769">
      <c r="A2769" s="344"/>
      <c r="B2769" s="344"/>
      <c r="C2769" s="344"/>
      <c r="D2769" s="344"/>
      <c r="E2769" s="344"/>
      <c r="F2769" s="344"/>
      <c r="G2769" s="344"/>
      <c r="H2769" s="371"/>
      <c r="I2769" s="344"/>
      <c r="J2769" s="371"/>
      <c r="K2769" s="344"/>
      <c r="L2769" s="371"/>
      <c r="M2769" s="344"/>
      <c r="N2769" s="344"/>
      <c r="O2769" s="344"/>
      <c r="P2769" s="344"/>
      <c r="Q2769" s="344"/>
      <c r="R2769" s="344"/>
      <c r="S2769" s="344"/>
      <c r="T2769" s="344"/>
      <c r="U2769" s="344"/>
      <c r="V2769" s="344"/>
      <c r="W2769" s="344"/>
      <c r="X2769" s="344"/>
      <c r="Y2769" s="344"/>
      <c r="Z2769" s="344"/>
      <c r="AA2769" s="344"/>
      <c r="AB2769" s="344"/>
      <c r="AC2769" s="344"/>
      <c r="AD2769" s="344"/>
      <c r="AE2769" s="344"/>
      <c r="AF2769" s="344"/>
      <c r="AG2769" s="344"/>
      <c r="AH2769" s="344"/>
      <c r="AI2769" s="344"/>
      <c r="AJ2769" s="344"/>
      <c r="AK2769" s="344"/>
      <c r="AL2769" s="344"/>
      <c r="AM2769" s="344"/>
      <c r="AN2769" s="344"/>
      <c r="AO2769" s="344"/>
      <c r="AP2769" s="344"/>
    </row>
    <row r="2770">
      <c r="A2770" s="344"/>
      <c r="B2770" s="344"/>
      <c r="C2770" s="344"/>
      <c r="D2770" s="344"/>
      <c r="E2770" s="344"/>
      <c r="F2770" s="344"/>
      <c r="G2770" s="344"/>
      <c r="H2770" s="371"/>
      <c r="I2770" s="344"/>
      <c r="J2770" s="371"/>
      <c r="K2770" s="344"/>
      <c r="L2770" s="371"/>
      <c r="M2770" s="344"/>
      <c r="N2770" s="344"/>
      <c r="O2770" s="344"/>
      <c r="P2770" s="344"/>
      <c r="Q2770" s="344"/>
      <c r="R2770" s="344"/>
      <c r="S2770" s="344"/>
      <c r="T2770" s="344"/>
      <c r="U2770" s="344"/>
      <c r="V2770" s="344"/>
      <c r="W2770" s="344"/>
      <c r="X2770" s="344"/>
      <c r="Y2770" s="344"/>
      <c r="Z2770" s="344"/>
      <c r="AA2770" s="344"/>
      <c r="AB2770" s="344"/>
      <c r="AC2770" s="344"/>
      <c r="AD2770" s="344"/>
      <c r="AE2770" s="344"/>
      <c r="AF2770" s="344"/>
      <c r="AG2770" s="344"/>
      <c r="AH2770" s="344"/>
      <c r="AI2770" s="344"/>
      <c r="AJ2770" s="344"/>
      <c r="AK2770" s="344"/>
      <c r="AL2770" s="344"/>
      <c r="AM2770" s="344"/>
      <c r="AN2770" s="344"/>
      <c r="AO2770" s="344"/>
      <c r="AP2770" s="344"/>
    </row>
    <row r="2771">
      <c r="A2771" s="344"/>
      <c r="B2771" s="344"/>
      <c r="C2771" s="344"/>
      <c r="D2771" s="344"/>
      <c r="E2771" s="344"/>
      <c r="F2771" s="344"/>
      <c r="G2771" s="344"/>
      <c r="H2771" s="371"/>
      <c r="I2771" s="344"/>
      <c r="J2771" s="371"/>
      <c r="K2771" s="344"/>
      <c r="L2771" s="371"/>
      <c r="M2771" s="344"/>
      <c r="N2771" s="344"/>
      <c r="O2771" s="344"/>
      <c r="P2771" s="344"/>
      <c r="Q2771" s="344"/>
      <c r="R2771" s="344"/>
      <c r="S2771" s="344"/>
      <c r="T2771" s="344"/>
      <c r="U2771" s="344"/>
      <c r="V2771" s="344"/>
      <c r="W2771" s="344"/>
      <c r="X2771" s="344"/>
      <c r="Y2771" s="344"/>
      <c r="Z2771" s="344"/>
      <c r="AA2771" s="344"/>
      <c r="AB2771" s="344"/>
      <c r="AC2771" s="344"/>
      <c r="AD2771" s="344"/>
      <c r="AE2771" s="344"/>
      <c r="AF2771" s="344"/>
      <c r="AG2771" s="344"/>
      <c r="AH2771" s="344"/>
      <c r="AI2771" s="344"/>
      <c r="AJ2771" s="344"/>
      <c r="AK2771" s="344"/>
      <c r="AL2771" s="344"/>
      <c r="AM2771" s="344"/>
      <c r="AN2771" s="344"/>
      <c r="AO2771" s="344"/>
      <c r="AP2771" s="344"/>
    </row>
    <row r="2772">
      <c r="A2772" s="344"/>
      <c r="B2772" s="344"/>
      <c r="C2772" s="344"/>
      <c r="D2772" s="344"/>
      <c r="E2772" s="344"/>
      <c r="F2772" s="344"/>
      <c r="G2772" s="344"/>
      <c r="H2772" s="371"/>
      <c r="I2772" s="344"/>
      <c r="J2772" s="371"/>
      <c r="K2772" s="344"/>
      <c r="L2772" s="371"/>
      <c r="M2772" s="344"/>
      <c r="N2772" s="344"/>
      <c r="O2772" s="344"/>
      <c r="P2772" s="344"/>
      <c r="Q2772" s="344"/>
      <c r="R2772" s="344"/>
      <c r="S2772" s="344"/>
      <c r="T2772" s="344"/>
      <c r="U2772" s="344"/>
      <c r="V2772" s="344"/>
      <c r="W2772" s="344"/>
      <c r="X2772" s="344"/>
      <c r="Y2772" s="344"/>
      <c r="Z2772" s="344"/>
      <c r="AA2772" s="344"/>
      <c r="AB2772" s="344"/>
      <c r="AC2772" s="344"/>
      <c r="AD2772" s="344"/>
      <c r="AE2772" s="344"/>
      <c r="AF2772" s="344"/>
      <c r="AG2772" s="344"/>
      <c r="AH2772" s="344"/>
      <c r="AI2772" s="344"/>
      <c r="AJ2772" s="344"/>
      <c r="AK2772" s="344"/>
      <c r="AL2772" s="344"/>
      <c r="AM2772" s="344"/>
      <c r="AN2772" s="344"/>
      <c r="AO2772" s="344"/>
      <c r="AP2772" s="344"/>
    </row>
    <row r="2773">
      <c r="A2773" s="344"/>
      <c r="B2773" s="344"/>
      <c r="C2773" s="344"/>
      <c r="D2773" s="344"/>
      <c r="E2773" s="344"/>
      <c r="F2773" s="344"/>
      <c r="G2773" s="344"/>
      <c r="H2773" s="371"/>
      <c r="I2773" s="344"/>
      <c r="J2773" s="371"/>
      <c r="K2773" s="344"/>
      <c r="L2773" s="371"/>
      <c r="M2773" s="344"/>
      <c r="N2773" s="344"/>
      <c r="O2773" s="344"/>
      <c r="P2773" s="344"/>
      <c r="Q2773" s="344"/>
      <c r="R2773" s="344"/>
      <c r="S2773" s="344"/>
      <c r="T2773" s="344"/>
      <c r="U2773" s="344"/>
      <c r="V2773" s="344"/>
      <c r="W2773" s="344"/>
      <c r="X2773" s="344"/>
      <c r="Y2773" s="344"/>
      <c r="Z2773" s="344"/>
      <c r="AA2773" s="344"/>
      <c r="AB2773" s="344"/>
      <c r="AC2773" s="344"/>
      <c r="AD2773" s="344"/>
      <c r="AE2773" s="344"/>
      <c r="AF2773" s="344"/>
      <c r="AG2773" s="344"/>
      <c r="AH2773" s="344"/>
      <c r="AI2773" s="344"/>
      <c r="AJ2773" s="344"/>
      <c r="AK2773" s="344"/>
      <c r="AL2773" s="344"/>
      <c r="AM2773" s="344"/>
      <c r="AN2773" s="344"/>
      <c r="AO2773" s="344"/>
      <c r="AP2773" s="344"/>
    </row>
    <row r="2774">
      <c r="A2774" s="344"/>
      <c r="B2774" s="344"/>
      <c r="C2774" s="344"/>
      <c r="D2774" s="344"/>
      <c r="E2774" s="344"/>
      <c r="F2774" s="344"/>
      <c r="G2774" s="344"/>
      <c r="H2774" s="371"/>
      <c r="I2774" s="344"/>
      <c r="J2774" s="371"/>
      <c r="K2774" s="344"/>
      <c r="L2774" s="371"/>
      <c r="M2774" s="344"/>
      <c r="N2774" s="344"/>
      <c r="O2774" s="344"/>
      <c r="P2774" s="344"/>
      <c r="Q2774" s="344"/>
      <c r="R2774" s="344"/>
      <c r="S2774" s="344"/>
      <c r="T2774" s="344"/>
      <c r="U2774" s="344"/>
      <c r="V2774" s="344"/>
      <c r="W2774" s="344"/>
      <c r="X2774" s="344"/>
      <c r="Y2774" s="344"/>
      <c r="Z2774" s="344"/>
      <c r="AA2774" s="344"/>
      <c r="AB2774" s="344"/>
      <c r="AC2774" s="344"/>
      <c r="AD2774" s="344"/>
      <c r="AE2774" s="344"/>
      <c r="AF2774" s="344"/>
      <c r="AG2774" s="344"/>
      <c r="AH2774" s="344"/>
      <c r="AI2774" s="344"/>
      <c r="AJ2774" s="344"/>
      <c r="AK2774" s="344"/>
      <c r="AL2774" s="344"/>
      <c r="AM2774" s="344"/>
      <c r="AN2774" s="344"/>
      <c r="AO2774" s="344"/>
      <c r="AP2774" s="344"/>
    </row>
    <row r="2775">
      <c r="A2775" s="344"/>
      <c r="B2775" s="344"/>
      <c r="C2775" s="344"/>
      <c r="D2775" s="344"/>
      <c r="E2775" s="344"/>
      <c r="F2775" s="344"/>
      <c r="G2775" s="344"/>
      <c r="H2775" s="371"/>
      <c r="I2775" s="344"/>
      <c r="J2775" s="371"/>
      <c r="K2775" s="344"/>
      <c r="L2775" s="371"/>
      <c r="M2775" s="344"/>
      <c r="N2775" s="344"/>
      <c r="O2775" s="344"/>
      <c r="P2775" s="344"/>
      <c r="Q2775" s="344"/>
      <c r="R2775" s="344"/>
      <c r="S2775" s="344"/>
      <c r="T2775" s="344"/>
      <c r="U2775" s="344"/>
      <c r="V2775" s="344"/>
      <c r="W2775" s="344"/>
      <c r="X2775" s="344"/>
      <c r="Y2775" s="344"/>
      <c r="Z2775" s="344"/>
      <c r="AA2775" s="344"/>
      <c r="AB2775" s="344"/>
      <c r="AC2775" s="344"/>
      <c r="AD2775" s="344"/>
      <c r="AE2775" s="344"/>
      <c r="AF2775" s="344"/>
      <c r="AG2775" s="344"/>
      <c r="AH2775" s="344"/>
      <c r="AI2775" s="344"/>
      <c r="AJ2775" s="344"/>
      <c r="AK2775" s="344"/>
      <c r="AL2775" s="344"/>
      <c r="AM2775" s="344"/>
      <c r="AN2775" s="344"/>
      <c r="AO2775" s="344"/>
      <c r="AP2775" s="344"/>
    </row>
    <row r="2776">
      <c r="A2776" s="344"/>
      <c r="B2776" s="344"/>
      <c r="C2776" s="344"/>
      <c r="D2776" s="344"/>
      <c r="E2776" s="344"/>
      <c r="F2776" s="344"/>
      <c r="G2776" s="344"/>
      <c r="H2776" s="371"/>
      <c r="I2776" s="344"/>
      <c r="J2776" s="371"/>
      <c r="K2776" s="344"/>
      <c r="L2776" s="371"/>
      <c r="M2776" s="344"/>
      <c r="N2776" s="344"/>
      <c r="O2776" s="344"/>
      <c r="P2776" s="344"/>
      <c r="Q2776" s="344"/>
      <c r="R2776" s="344"/>
      <c r="S2776" s="344"/>
      <c r="T2776" s="344"/>
      <c r="U2776" s="344"/>
      <c r="V2776" s="344"/>
      <c r="W2776" s="344"/>
      <c r="X2776" s="344"/>
      <c r="Y2776" s="344"/>
      <c r="Z2776" s="344"/>
      <c r="AA2776" s="344"/>
      <c r="AB2776" s="344"/>
      <c r="AC2776" s="344"/>
      <c r="AD2776" s="344"/>
      <c r="AE2776" s="344"/>
      <c r="AF2776" s="344"/>
      <c r="AG2776" s="344"/>
      <c r="AH2776" s="344"/>
      <c r="AI2776" s="344"/>
      <c r="AJ2776" s="344"/>
      <c r="AK2776" s="344"/>
      <c r="AL2776" s="344"/>
      <c r="AM2776" s="344"/>
      <c r="AN2776" s="344"/>
      <c r="AO2776" s="344"/>
      <c r="AP2776" s="344"/>
    </row>
    <row r="2777">
      <c r="A2777" s="344"/>
      <c r="B2777" s="344"/>
      <c r="C2777" s="344"/>
      <c r="D2777" s="344"/>
      <c r="E2777" s="344"/>
      <c r="F2777" s="344"/>
      <c r="G2777" s="344"/>
      <c r="H2777" s="371"/>
      <c r="I2777" s="344"/>
      <c r="J2777" s="371"/>
      <c r="K2777" s="344"/>
      <c r="L2777" s="371"/>
      <c r="M2777" s="344"/>
      <c r="N2777" s="344"/>
      <c r="O2777" s="344"/>
      <c r="P2777" s="344"/>
      <c r="Q2777" s="344"/>
      <c r="R2777" s="344"/>
      <c r="S2777" s="344"/>
      <c r="T2777" s="344"/>
      <c r="U2777" s="344"/>
      <c r="V2777" s="344"/>
      <c r="W2777" s="344"/>
      <c r="X2777" s="344"/>
      <c r="Y2777" s="344"/>
      <c r="Z2777" s="344"/>
      <c r="AA2777" s="344"/>
      <c r="AB2777" s="344"/>
      <c r="AC2777" s="344"/>
      <c r="AD2777" s="344"/>
      <c r="AE2777" s="344"/>
      <c r="AF2777" s="344"/>
      <c r="AG2777" s="344"/>
      <c r="AH2777" s="344"/>
      <c r="AI2777" s="344"/>
      <c r="AJ2777" s="344"/>
      <c r="AK2777" s="344"/>
      <c r="AL2777" s="344"/>
      <c r="AM2777" s="344"/>
      <c r="AN2777" s="344"/>
      <c r="AO2777" s="344"/>
      <c r="AP2777" s="344"/>
    </row>
    <row r="2778">
      <c r="A2778" s="344"/>
      <c r="B2778" s="344"/>
      <c r="C2778" s="344"/>
      <c r="D2778" s="344"/>
      <c r="E2778" s="344"/>
      <c r="F2778" s="344"/>
      <c r="G2778" s="344"/>
      <c r="H2778" s="371"/>
      <c r="I2778" s="344"/>
      <c r="J2778" s="371"/>
      <c r="K2778" s="344"/>
      <c r="L2778" s="371"/>
      <c r="M2778" s="344"/>
      <c r="N2778" s="344"/>
      <c r="O2778" s="344"/>
      <c r="P2778" s="344"/>
      <c r="Q2778" s="344"/>
      <c r="R2778" s="344"/>
      <c r="S2778" s="344"/>
      <c r="T2778" s="344"/>
      <c r="U2778" s="344"/>
      <c r="V2778" s="344"/>
      <c r="W2778" s="344"/>
      <c r="X2778" s="344"/>
      <c r="Y2778" s="344"/>
      <c r="Z2778" s="344"/>
      <c r="AA2778" s="344"/>
      <c r="AB2778" s="344"/>
      <c r="AC2778" s="344"/>
      <c r="AD2778" s="344"/>
      <c r="AE2778" s="344"/>
      <c r="AF2778" s="344"/>
      <c r="AG2778" s="344"/>
      <c r="AH2778" s="344"/>
      <c r="AI2778" s="344"/>
      <c r="AJ2778" s="344"/>
      <c r="AK2778" s="344"/>
      <c r="AL2778" s="344"/>
      <c r="AM2778" s="344"/>
      <c r="AN2778" s="344"/>
      <c r="AO2778" s="344"/>
      <c r="AP2778" s="344"/>
    </row>
    <row r="2779">
      <c r="A2779" s="344"/>
      <c r="B2779" s="344"/>
      <c r="C2779" s="344"/>
      <c r="D2779" s="344"/>
      <c r="E2779" s="344"/>
      <c r="F2779" s="344"/>
      <c r="G2779" s="344"/>
      <c r="H2779" s="371"/>
      <c r="I2779" s="344"/>
      <c r="J2779" s="371"/>
      <c r="K2779" s="344"/>
      <c r="L2779" s="371"/>
      <c r="M2779" s="344"/>
      <c r="N2779" s="344"/>
      <c r="O2779" s="344"/>
      <c r="P2779" s="344"/>
      <c r="Q2779" s="344"/>
      <c r="R2779" s="344"/>
      <c r="S2779" s="344"/>
      <c r="T2779" s="344"/>
      <c r="U2779" s="344"/>
      <c r="V2779" s="344"/>
      <c r="W2779" s="344"/>
      <c r="X2779" s="344"/>
      <c r="Y2779" s="344"/>
      <c r="Z2779" s="344"/>
      <c r="AA2779" s="344"/>
      <c r="AB2779" s="344"/>
      <c r="AC2779" s="344"/>
      <c r="AD2779" s="344"/>
      <c r="AE2779" s="344"/>
      <c r="AF2779" s="344"/>
      <c r="AG2779" s="344"/>
      <c r="AH2779" s="344"/>
      <c r="AI2779" s="344"/>
      <c r="AJ2779" s="344"/>
      <c r="AK2779" s="344"/>
      <c r="AL2779" s="344"/>
      <c r="AM2779" s="344"/>
      <c r="AN2779" s="344"/>
      <c r="AO2779" s="344"/>
      <c r="AP2779" s="344"/>
    </row>
    <row r="2780">
      <c r="A2780" s="344"/>
      <c r="B2780" s="344"/>
      <c r="C2780" s="344"/>
      <c r="D2780" s="344"/>
      <c r="E2780" s="344"/>
      <c r="F2780" s="344"/>
      <c r="G2780" s="344"/>
      <c r="H2780" s="371"/>
      <c r="I2780" s="344"/>
      <c r="J2780" s="371"/>
      <c r="K2780" s="344"/>
      <c r="L2780" s="371"/>
      <c r="M2780" s="344"/>
      <c r="N2780" s="344"/>
      <c r="O2780" s="344"/>
      <c r="P2780" s="344"/>
      <c r="Q2780" s="344"/>
      <c r="R2780" s="344"/>
      <c r="S2780" s="344"/>
      <c r="T2780" s="344"/>
      <c r="U2780" s="344"/>
      <c r="V2780" s="344"/>
      <c r="W2780" s="344"/>
      <c r="X2780" s="344"/>
      <c r="Y2780" s="344"/>
      <c r="Z2780" s="344"/>
      <c r="AA2780" s="344"/>
      <c r="AB2780" s="344"/>
      <c r="AC2780" s="344"/>
      <c r="AD2780" s="344"/>
      <c r="AE2780" s="344"/>
      <c r="AF2780" s="344"/>
      <c r="AG2780" s="344"/>
      <c r="AH2780" s="344"/>
      <c r="AI2780" s="344"/>
      <c r="AJ2780" s="344"/>
      <c r="AK2780" s="344"/>
      <c r="AL2780" s="344"/>
      <c r="AM2780" s="344"/>
      <c r="AN2780" s="344"/>
      <c r="AO2780" s="344"/>
      <c r="AP2780" s="344"/>
    </row>
    <row r="2781">
      <c r="A2781" s="344"/>
      <c r="B2781" s="344"/>
      <c r="C2781" s="344"/>
      <c r="D2781" s="344"/>
      <c r="E2781" s="344"/>
      <c r="F2781" s="344"/>
      <c r="G2781" s="344"/>
      <c r="H2781" s="371"/>
      <c r="I2781" s="344"/>
      <c r="J2781" s="371"/>
      <c r="K2781" s="344"/>
      <c r="L2781" s="371"/>
      <c r="M2781" s="344"/>
      <c r="N2781" s="344"/>
      <c r="O2781" s="344"/>
      <c r="P2781" s="344"/>
      <c r="Q2781" s="344"/>
      <c r="R2781" s="344"/>
      <c r="S2781" s="344"/>
      <c r="T2781" s="344"/>
      <c r="U2781" s="344"/>
      <c r="V2781" s="344"/>
      <c r="W2781" s="344"/>
      <c r="X2781" s="344"/>
      <c r="Y2781" s="344"/>
      <c r="Z2781" s="344"/>
      <c r="AA2781" s="344"/>
      <c r="AB2781" s="344"/>
      <c r="AC2781" s="344"/>
      <c r="AD2781" s="344"/>
      <c r="AE2781" s="344"/>
      <c r="AF2781" s="344"/>
      <c r="AG2781" s="344"/>
      <c r="AH2781" s="344"/>
      <c r="AI2781" s="344"/>
      <c r="AJ2781" s="344"/>
      <c r="AK2781" s="344"/>
      <c r="AL2781" s="344"/>
      <c r="AM2781" s="344"/>
      <c r="AN2781" s="344"/>
      <c r="AO2781" s="344"/>
      <c r="AP2781" s="344"/>
    </row>
    <row r="2782">
      <c r="A2782" s="344"/>
      <c r="B2782" s="344"/>
      <c r="C2782" s="344"/>
      <c r="D2782" s="344"/>
      <c r="E2782" s="344"/>
      <c r="F2782" s="344"/>
      <c r="G2782" s="344"/>
      <c r="H2782" s="371"/>
      <c r="I2782" s="344"/>
      <c r="J2782" s="371"/>
      <c r="K2782" s="344"/>
      <c r="L2782" s="371"/>
      <c r="M2782" s="344"/>
      <c r="N2782" s="344"/>
      <c r="O2782" s="344"/>
      <c r="P2782" s="344"/>
      <c r="Q2782" s="344"/>
      <c r="R2782" s="344"/>
      <c r="S2782" s="344"/>
      <c r="T2782" s="344"/>
      <c r="U2782" s="344"/>
      <c r="V2782" s="344"/>
      <c r="W2782" s="344"/>
      <c r="X2782" s="344"/>
      <c r="Y2782" s="344"/>
      <c r="Z2782" s="344"/>
      <c r="AA2782" s="344"/>
      <c r="AB2782" s="344"/>
      <c r="AC2782" s="344"/>
      <c r="AD2782" s="344"/>
      <c r="AE2782" s="344"/>
      <c r="AF2782" s="344"/>
      <c r="AG2782" s="344"/>
      <c r="AH2782" s="344"/>
      <c r="AI2782" s="344"/>
      <c r="AJ2782" s="344"/>
      <c r="AK2782" s="344"/>
      <c r="AL2782" s="344"/>
      <c r="AM2782" s="344"/>
      <c r="AN2782" s="344"/>
      <c r="AO2782" s="344"/>
      <c r="AP2782" s="344"/>
    </row>
    <row r="2783">
      <c r="A2783" s="344"/>
      <c r="B2783" s="344"/>
      <c r="C2783" s="344"/>
      <c r="D2783" s="344"/>
      <c r="E2783" s="344"/>
      <c r="F2783" s="344"/>
      <c r="G2783" s="344"/>
      <c r="H2783" s="371"/>
      <c r="I2783" s="344"/>
      <c r="J2783" s="371"/>
      <c r="K2783" s="344"/>
      <c r="L2783" s="371"/>
      <c r="M2783" s="344"/>
      <c r="N2783" s="344"/>
      <c r="O2783" s="344"/>
      <c r="P2783" s="344"/>
      <c r="Q2783" s="344"/>
      <c r="R2783" s="344"/>
      <c r="S2783" s="344"/>
      <c r="T2783" s="344"/>
      <c r="U2783" s="344"/>
      <c r="V2783" s="344"/>
      <c r="W2783" s="344"/>
      <c r="X2783" s="344"/>
      <c r="Y2783" s="344"/>
      <c r="Z2783" s="344"/>
      <c r="AA2783" s="344"/>
      <c r="AB2783" s="344"/>
      <c r="AC2783" s="344"/>
      <c r="AD2783" s="344"/>
      <c r="AE2783" s="344"/>
      <c r="AF2783" s="344"/>
      <c r="AG2783" s="344"/>
      <c r="AH2783" s="344"/>
      <c r="AI2783" s="344"/>
      <c r="AJ2783" s="344"/>
      <c r="AK2783" s="344"/>
      <c r="AL2783" s="344"/>
      <c r="AM2783" s="344"/>
      <c r="AN2783" s="344"/>
      <c r="AO2783" s="344"/>
      <c r="AP2783" s="344"/>
    </row>
    <row r="2784">
      <c r="A2784" s="344"/>
      <c r="B2784" s="344"/>
      <c r="C2784" s="344"/>
      <c r="D2784" s="344"/>
      <c r="E2784" s="344"/>
      <c r="F2784" s="344"/>
      <c r="G2784" s="344"/>
      <c r="H2784" s="371"/>
      <c r="I2784" s="344"/>
      <c r="J2784" s="371"/>
      <c r="K2784" s="344"/>
      <c r="L2784" s="371"/>
      <c r="M2784" s="344"/>
      <c r="N2784" s="344"/>
      <c r="O2784" s="344"/>
      <c r="P2784" s="344"/>
      <c r="Q2784" s="344"/>
      <c r="R2784" s="344"/>
      <c r="S2784" s="344"/>
      <c r="T2784" s="344"/>
      <c r="U2784" s="344"/>
      <c r="V2784" s="344"/>
      <c r="W2784" s="344"/>
      <c r="X2784" s="344"/>
      <c r="Y2784" s="344"/>
      <c r="Z2784" s="344"/>
      <c r="AA2784" s="344"/>
      <c r="AB2784" s="344"/>
      <c r="AC2784" s="344"/>
      <c r="AD2784" s="344"/>
      <c r="AE2784" s="344"/>
      <c r="AF2784" s="344"/>
      <c r="AG2784" s="344"/>
      <c r="AH2784" s="344"/>
      <c r="AI2784" s="344"/>
      <c r="AJ2784" s="344"/>
      <c r="AK2784" s="344"/>
      <c r="AL2784" s="344"/>
      <c r="AM2784" s="344"/>
      <c r="AN2784" s="344"/>
      <c r="AO2784" s="344"/>
      <c r="AP2784" s="344"/>
    </row>
    <row r="2785">
      <c r="A2785" s="344"/>
      <c r="B2785" s="344"/>
      <c r="C2785" s="344"/>
      <c r="D2785" s="344"/>
      <c r="E2785" s="344"/>
      <c r="F2785" s="344"/>
      <c r="G2785" s="344"/>
      <c r="H2785" s="371"/>
      <c r="I2785" s="344"/>
      <c r="J2785" s="371"/>
      <c r="K2785" s="344"/>
      <c r="L2785" s="371"/>
      <c r="M2785" s="344"/>
      <c r="N2785" s="344"/>
      <c r="O2785" s="344"/>
      <c r="P2785" s="344"/>
      <c r="Q2785" s="344"/>
      <c r="R2785" s="344"/>
      <c r="S2785" s="344"/>
      <c r="T2785" s="344"/>
      <c r="U2785" s="344"/>
      <c r="V2785" s="344"/>
      <c r="W2785" s="344"/>
      <c r="X2785" s="344"/>
      <c r="Y2785" s="344"/>
      <c r="Z2785" s="344"/>
      <c r="AA2785" s="344"/>
      <c r="AB2785" s="344"/>
      <c r="AC2785" s="344"/>
      <c r="AD2785" s="344"/>
      <c r="AE2785" s="344"/>
      <c r="AF2785" s="344"/>
      <c r="AG2785" s="344"/>
      <c r="AH2785" s="344"/>
      <c r="AI2785" s="344"/>
      <c r="AJ2785" s="344"/>
      <c r="AK2785" s="344"/>
      <c r="AL2785" s="344"/>
      <c r="AM2785" s="344"/>
      <c r="AN2785" s="344"/>
      <c r="AO2785" s="344"/>
      <c r="AP2785" s="344"/>
    </row>
    <row r="2786">
      <c r="A2786" s="344"/>
      <c r="B2786" s="344"/>
      <c r="C2786" s="344"/>
      <c r="D2786" s="344"/>
      <c r="E2786" s="344"/>
      <c r="F2786" s="344"/>
      <c r="G2786" s="344"/>
      <c r="H2786" s="371"/>
      <c r="I2786" s="344"/>
      <c r="J2786" s="371"/>
      <c r="K2786" s="344"/>
      <c r="L2786" s="371"/>
      <c r="M2786" s="344"/>
      <c r="N2786" s="344"/>
      <c r="O2786" s="344"/>
      <c r="P2786" s="344"/>
      <c r="Q2786" s="344"/>
      <c r="R2786" s="344"/>
      <c r="S2786" s="344"/>
      <c r="T2786" s="344"/>
      <c r="U2786" s="344"/>
      <c r="V2786" s="344"/>
      <c r="W2786" s="344"/>
      <c r="X2786" s="344"/>
      <c r="Y2786" s="344"/>
      <c r="Z2786" s="344"/>
      <c r="AA2786" s="344"/>
      <c r="AB2786" s="344"/>
      <c r="AC2786" s="344"/>
      <c r="AD2786" s="344"/>
      <c r="AE2786" s="344"/>
      <c r="AF2786" s="344"/>
      <c r="AG2786" s="344"/>
      <c r="AH2786" s="344"/>
      <c r="AI2786" s="344"/>
      <c r="AJ2786" s="344"/>
      <c r="AK2786" s="344"/>
      <c r="AL2786" s="344"/>
      <c r="AM2786" s="344"/>
      <c r="AN2786" s="344"/>
      <c r="AO2786" s="344"/>
      <c r="AP2786" s="344"/>
    </row>
    <row r="2787">
      <c r="A2787" s="344"/>
      <c r="B2787" s="344"/>
      <c r="C2787" s="344"/>
      <c r="D2787" s="344"/>
      <c r="E2787" s="344"/>
      <c r="F2787" s="344"/>
      <c r="G2787" s="344"/>
      <c r="H2787" s="371"/>
      <c r="I2787" s="344"/>
      <c r="J2787" s="371"/>
      <c r="K2787" s="344"/>
      <c r="L2787" s="371"/>
      <c r="M2787" s="344"/>
      <c r="N2787" s="344"/>
      <c r="O2787" s="344"/>
      <c r="P2787" s="344"/>
      <c r="Q2787" s="344"/>
      <c r="R2787" s="344"/>
      <c r="S2787" s="344"/>
      <c r="T2787" s="344"/>
      <c r="U2787" s="344"/>
      <c r="V2787" s="344"/>
      <c r="W2787" s="344"/>
      <c r="X2787" s="344"/>
      <c r="Y2787" s="344"/>
      <c r="Z2787" s="344"/>
      <c r="AA2787" s="344"/>
      <c r="AB2787" s="344"/>
      <c r="AC2787" s="344"/>
      <c r="AD2787" s="344"/>
      <c r="AE2787" s="344"/>
      <c r="AF2787" s="344"/>
      <c r="AG2787" s="344"/>
      <c r="AH2787" s="344"/>
      <c r="AI2787" s="344"/>
      <c r="AJ2787" s="344"/>
      <c r="AK2787" s="344"/>
      <c r="AL2787" s="344"/>
      <c r="AM2787" s="344"/>
      <c r="AN2787" s="344"/>
      <c r="AO2787" s="344"/>
      <c r="AP2787" s="344"/>
    </row>
    <row r="2788">
      <c r="A2788" s="344"/>
      <c r="B2788" s="344"/>
      <c r="C2788" s="344"/>
      <c r="D2788" s="344"/>
      <c r="E2788" s="344"/>
      <c r="F2788" s="344"/>
      <c r="G2788" s="344"/>
      <c r="H2788" s="371"/>
      <c r="I2788" s="344"/>
      <c r="J2788" s="371"/>
      <c r="K2788" s="344"/>
      <c r="L2788" s="371"/>
      <c r="M2788" s="344"/>
      <c r="N2788" s="344"/>
      <c r="O2788" s="344"/>
      <c r="P2788" s="344"/>
      <c r="Q2788" s="344"/>
      <c r="R2788" s="344"/>
      <c r="S2788" s="344"/>
      <c r="T2788" s="344"/>
      <c r="U2788" s="344"/>
      <c r="V2788" s="344"/>
      <c r="W2788" s="344"/>
      <c r="X2788" s="344"/>
      <c r="Y2788" s="344"/>
      <c r="Z2788" s="344"/>
      <c r="AA2788" s="344"/>
      <c r="AB2788" s="344"/>
      <c r="AC2788" s="344"/>
      <c r="AD2788" s="344"/>
      <c r="AE2788" s="344"/>
      <c r="AF2788" s="344"/>
      <c r="AG2788" s="344"/>
      <c r="AH2788" s="344"/>
      <c r="AI2788" s="344"/>
      <c r="AJ2788" s="344"/>
      <c r="AK2788" s="344"/>
      <c r="AL2788" s="344"/>
      <c r="AM2788" s="344"/>
      <c r="AN2788" s="344"/>
      <c r="AO2788" s="344"/>
      <c r="AP2788" s="344"/>
    </row>
    <row r="2789">
      <c r="A2789" s="344"/>
      <c r="B2789" s="344"/>
      <c r="C2789" s="344"/>
      <c r="D2789" s="344"/>
      <c r="E2789" s="344"/>
      <c r="F2789" s="344"/>
      <c r="G2789" s="344"/>
      <c r="H2789" s="371"/>
      <c r="I2789" s="344"/>
      <c r="J2789" s="371"/>
      <c r="K2789" s="344"/>
      <c r="L2789" s="371"/>
      <c r="M2789" s="344"/>
      <c r="N2789" s="344"/>
      <c r="O2789" s="344"/>
      <c r="P2789" s="344"/>
      <c r="Q2789" s="344"/>
      <c r="R2789" s="344"/>
      <c r="S2789" s="344"/>
      <c r="T2789" s="344"/>
      <c r="U2789" s="344"/>
      <c r="V2789" s="344"/>
      <c r="W2789" s="344"/>
      <c r="X2789" s="344"/>
      <c r="Y2789" s="344"/>
      <c r="Z2789" s="344"/>
      <c r="AA2789" s="344"/>
      <c r="AB2789" s="344"/>
      <c r="AC2789" s="344"/>
      <c r="AD2789" s="344"/>
      <c r="AE2789" s="344"/>
      <c r="AF2789" s="344"/>
      <c r="AG2789" s="344"/>
      <c r="AH2789" s="344"/>
      <c r="AI2789" s="344"/>
      <c r="AJ2789" s="344"/>
      <c r="AK2789" s="344"/>
      <c r="AL2789" s="344"/>
      <c r="AM2789" s="344"/>
      <c r="AN2789" s="344"/>
      <c r="AO2789" s="344"/>
      <c r="AP2789" s="344"/>
    </row>
    <row r="2790">
      <c r="A2790" s="344"/>
      <c r="B2790" s="344"/>
      <c r="C2790" s="344"/>
      <c r="D2790" s="344"/>
      <c r="E2790" s="344"/>
      <c r="F2790" s="344"/>
      <c r="G2790" s="344"/>
      <c r="H2790" s="371"/>
      <c r="I2790" s="344"/>
      <c r="J2790" s="371"/>
      <c r="K2790" s="344"/>
      <c r="L2790" s="371"/>
      <c r="M2790" s="344"/>
      <c r="N2790" s="344"/>
      <c r="O2790" s="344"/>
      <c r="P2790" s="344"/>
      <c r="Q2790" s="344"/>
      <c r="R2790" s="344"/>
      <c r="S2790" s="344"/>
      <c r="T2790" s="344"/>
      <c r="U2790" s="344"/>
      <c r="V2790" s="344"/>
      <c r="W2790" s="344"/>
      <c r="X2790" s="344"/>
      <c r="Y2790" s="344"/>
      <c r="Z2790" s="344"/>
      <c r="AA2790" s="344"/>
      <c r="AB2790" s="344"/>
      <c r="AC2790" s="344"/>
      <c r="AD2790" s="344"/>
      <c r="AE2790" s="344"/>
      <c r="AF2790" s="344"/>
      <c r="AG2790" s="344"/>
      <c r="AH2790" s="344"/>
      <c r="AI2790" s="344"/>
      <c r="AJ2790" s="344"/>
      <c r="AK2790" s="344"/>
      <c r="AL2790" s="344"/>
      <c r="AM2790" s="344"/>
      <c r="AN2790" s="344"/>
      <c r="AO2790" s="344"/>
      <c r="AP2790" s="344"/>
    </row>
    <row r="2791">
      <c r="A2791" s="344"/>
      <c r="B2791" s="344"/>
      <c r="C2791" s="344"/>
      <c r="D2791" s="344"/>
      <c r="E2791" s="344"/>
      <c r="F2791" s="344"/>
      <c r="G2791" s="344"/>
      <c r="H2791" s="371"/>
      <c r="I2791" s="344"/>
      <c r="J2791" s="371"/>
      <c r="K2791" s="344"/>
      <c r="L2791" s="371"/>
      <c r="M2791" s="344"/>
      <c r="N2791" s="344"/>
      <c r="O2791" s="344"/>
      <c r="P2791" s="344"/>
      <c r="Q2791" s="344"/>
      <c r="R2791" s="344"/>
      <c r="S2791" s="344"/>
      <c r="T2791" s="344"/>
      <c r="U2791" s="344"/>
      <c r="V2791" s="344"/>
      <c r="W2791" s="344"/>
      <c r="X2791" s="344"/>
      <c r="Y2791" s="344"/>
      <c r="Z2791" s="344"/>
      <c r="AA2791" s="344"/>
      <c r="AB2791" s="344"/>
      <c r="AC2791" s="344"/>
      <c r="AD2791" s="344"/>
      <c r="AE2791" s="344"/>
      <c r="AF2791" s="344"/>
      <c r="AG2791" s="344"/>
      <c r="AH2791" s="344"/>
      <c r="AI2791" s="344"/>
      <c r="AJ2791" s="344"/>
      <c r="AK2791" s="344"/>
      <c r="AL2791" s="344"/>
      <c r="AM2791" s="344"/>
      <c r="AN2791" s="344"/>
      <c r="AO2791" s="344"/>
      <c r="AP2791" s="344"/>
    </row>
    <row r="2792">
      <c r="A2792" s="344"/>
      <c r="B2792" s="344"/>
      <c r="C2792" s="344"/>
      <c r="D2792" s="344"/>
      <c r="E2792" s="344"/>
      <c r="F2792" s="344"/>
      <c r="G2792" s="344"/>
      <c r="H2792" s="371"/>
      <c r="I2792" s="344"/>
      <c r="J2792" s="371"/>
      <c r="K2792" s="344"/>
      <c r="L2792" s="371"/>
      <c r="M2792" s="344"/>
      <c r="N2792" s="344"/>
      <c r="O2792" s="344"/>
      <c r="P2792" s="344"/>
      <c r="Q2792" s="344"/>
      <c r="R2792" s="344"/>
      <c r="S2792" s="344"/>
      <c r="T2792" s="344"/>
      <c r="U2792" s="344"/>
      <c r="V2792" s="344"/>
      <c r="W2792" s="344"/>
      <c r="X2792" s="344"/>
      <c r="Y2792" s="344"/>
      <c r="Z2792" s="344"/>
      <c r="AA2792" s="344"/>
      <c r="AB2792" s="344"/>
      <c r="AC2792" s="344"/>
      <c r="AD2792" s="344"/>
      <c r="AE2792" s="344"/>
      <c r="AF2792" s="344"/>
      <c r="AG2792" s="344"/>
      <c r="AH2792" s="344"/>
      <c r="AI2792" s="344"/>
      <c r="AJ2792" s="344"/>
      <c r="AK2792" s="344"/>
      <c r="AL2792" s="344"/>
      <c r="AM2792" s="344"/>
      <c r="AN2792" s="344"/>
      <c r="AO2792" s="344"/>
      <c r="AP2792" s="344"/>
    </row>
    <row r="2793">
      <c r="A2793" s="344"/>
      <c r="B2793" s="344"/>
      <c r="C2793" s="344"/>
      <c r="D2793" s="344"/>
      <c r="E2793" s="344"/>
      <c r="F2793" s="344"/>
      <c r="G2793" s="344"/>
      <c r="H2793" s="371"/>
      <c r="I2793" s="344"/>
      <c r="J2793" s="371"/>
      <c r="K2793" s="344"/>
      <c r="L2793" s="371"/>
      <c r="M2793" s="344"/>
      <c r="N2793" s="344"/>
      <c r="O2793" s="344"/>
      <c r="P2793" s="344"/>
      <c r="Q2793" s="344"/>
      <c r="R2793" s="344"/>
      <c r="S2793" s="344"/>
      <c r="T2793" s="344"/>
      <c r="U2793" s="344"/>
      <c r="V2793" s="344"/>
      <c r="W2793" s="344"/>
      <c r="X2793" s="344"/>
      <c r="Y2793" s="344"/>
      <c r="Z2793" s="344"/>
      <c r="AA2793" s="344"/>
      <c r="AB2793" s="344"/>
      <c r="AC2793" s="344"/>
      <c r="AD2793" s="344"/>
      <c r="AE2793" s="344"/>
      <c r="AF2793" s="344"/>
      <c r="AG2793" s="344"/>
      <c r="AH2793" s="344"/>
      <c r="AI2793" s="344"/>
      <c r="AJ2793" s="344"/>
      <c r="AK2793" s="344"/>
      <c r="AL2793" s="344"/>
      <c r="AM2793" s="344"/>
      <c r="AN2793" s="344"/>
      <c r="AO2793" s="344"/>
      <c r="AP2793" s="344"/>
    </row>
    <row r="2794">
      <c r="A2794" s="344"/>
      <c r="B2794" s="344"/>
      <c r="C2794" s="344"/>
      <c r="D2794" s="344"/>
      <c r="E2794" s="344"/>
      <c r="F2794" s="344"/>
      <c r="G2794" s="344"/>
      <c r="H2794" s="371"/>
      <c r="I2794" s="344"/>
      <c r="J2794" s="371"/>
      <c r="K2794" s="344"/>
      <c r="L2794" s="371"/>
      <c r="M2794" s="344"/>
      <c r="N2794" s="344"/>
      <c r="O2794" s="344"/>
      <c r="P2794" s="344"/>
      <c r="Q2794" s="344"/>
      <c r="R2794" s="344"/>
      <c r="S2794" s="344"/>
      <c r="T2794" s="344"/>
      <c r="U2794" s="344"/>
      <c r="V2794" s="344"/>
      <c r="W2794" s="344"/>
      <c r="X2794" s="344"/>
      <c r="Y2794" s="344"/>
      <c r="Z2794" s="344"/>
      <c r="AA2794" s="344"/>
      <c r="AB2794" s="344"/>
      <c r="AC2794" s="344"/>
      <c r="AD2794" s="344"/>
      <c r="AE2794" s="344"/>
      <c r="AF2794" s="344"/>
      <c r="AG2794" s="344"/>
      <c r="AH2794" s="344"/>
      <c r="AI2794" s="344"/>
      <c r="AJ2794" s="344"/>
      <c r="AK2794" s="344"/>
      <c r="AL2794" s="344"/>
      <c r="AM2794" s="344"/>
      <c r="AN2794" s="344"/>
      <c r="AO2794" s="344"/>
      <c r="AP2794" s="344"/>
    </row>
    <row r="2795">
      <c r="A2795" s="344"/>
      <c r="B2795" s="344"/>
      <c r="C2795" s="344"/>
      <c r="D2795" s="344"/>
      <c r="E2795" s="344"/>
      <c r="F2795" s="344"/>
      <c r="G2795" s="344"/>
      <c r="H2795" s="371"/>
      <c r="I2795" s="344"/>
      <c r="J2795" s="371"/>
      <c r="K2795" s="344"/>
      <c r="L2795" s="371"/>
      <c r="M2795" s="344"/>
      <c r="N2795" s="344"/>
      <c r="O2795" s="344"/>
      <c r="P2795" s="344"/>
      <c r="Q2795" s="344"/>
      <c r="R2795" s="344"/>
      <c r="S2795" s="344"/>
      <c r="T2795" s="344"/>
      <c r="U2795" s="344"/>
      <c r="V2795" s="344"/>
      <c r="W2795" s="344"/>
      <c r="X2795" s="344"/>
      <c r="Y2795" s="344"/>
      <c r="Z2795" s="344"/>
      <c r="AA2795" s="344"/>
      <c r="AB2795" s="344"/>
      <c r="AC2795" s="344"/>
      <c r="AD2795" s="344"/>
      <c r="AE2795" s="344"/>
      <c r="AF2795" s="344"/>
      <c r="AG2795" s="344"/>
      <c r="AH2795" s="344"/>
      <c r="AI2795" s="344"/>
      <c r="AJ2795" s="344"/>
      <c r="AK2795" s="344"/>
      <c r="AL2795" s="344"/>
      <c r="AM2795" s="344"/>
      <c r="AN2795" s="344"/>
      <c r="AO2795" s="344"/>
      <c r="AP2795" s="344"/>
    </row>
    <row r="2796">
      <c r="A2796" s="344"/>
      <c r="B2796" s="344"/>
      <c r="C2796" s="344"/>
      <c r="D2796" s="344"/>
      <c r="E2796" s="344"/>
      <c r="F2796" s="344"/>
      <c r="G2796" s="344"/>
      <c r="H2796" s="371"/>
      <c r="I2796" s="344"/>
      <c r="J2796" s="371"/>
      <c r="K2796" s="344"/>
      <c r="L2796" s="371"/>
      <c r="M2796" s="344"/>
      <c r="N2796" s="344"/>
      <c r="O2796" s="344"/>
      <c r="P2796" s="344"/>
      <c r="Q2796" s="344"/>
      <c r="R2796" s="344"/>
      <c r="S2796" s="344"/>
      <c r="T2796" s="344"/>
      <c r="U2796" s="344"/>
      <c r="V2796" s="344"/>
      <c r="W2796" s="344"/>
      <c r="X2796" s="344"/>
      <c r="Y2796" s="344"/>
      <c r="Z2796" s="344"/>
      <c r="AA2796" s="344"/>
      <c r="AB2796" s="344"/>
      <c r="AC2796" s="344"/>
      <c r="AD2796" s="344"/>
      <c r="AE2796" s="344"/>
      <c r="AF2796" s="344"/>
      <c r="AG2796" s="344"/>
      <c r="AH2796" s="344"/>
      <c r="AI2796" s="344"/>
      <c r="AJ2796" s="344"/>
      <c r="AK2796" s="344"/>
      <c r="AL2796" s="344"/>
      <c r="AM2796" s="344"/>
      <c r="AN2796" s="344"/>
      <c r="AO2796" s="344"/>
      <c r="AP2796" s="344"/>
    </row>
    <row r="2797">
      <c r="A2797" s="344"/>
      <c r="B2797" s="344"/>
      <c r="C2797" s="344"/>
      <c r="D2797" s="344"/>
      <c r="E2797" s="344"/>
      <c r="F2797" s="344"/>
      <c r="G2797" s="344"/>
      <c r="H2797" s="371"/>
      <c r="I2797" s="344"/>
      <c r="J2797" s="371"/>
      <c r="K2797" s="344"/>
      <c r="L2797" s="371"/>
      <c r="M2797" s="344"/>
      <c r="N2797" s="344"/>
      <c r="O2797" s="344"/>
      <c r="P2797" s="344"/>
      <c r="Q2797" s="344"/>
      <c r="R2797" s="344"/>
      <c r="S2797" s="344"/>
      <c r="T2797" s="344"/>
      <c r="U2797" s="344"/>
      <c r="V2797" s="344"/>
      <c r="W2797" s="344"/>
      <c r="X2797" s="344"/>
      <c r="Y2797" s="344"/>
      <c r="Z2797" s="344"/>
      <c r="AA2797" s="344"/>
      <c r="AB2797" s="344"/>
      <c r="AC2797" s="344"/>
      <c r="AD2797" s="344"/>
      <c r="AE2797" s="344"/>
      <c r="AF2797" s="344"/>
      <c r="AG2797" s="344"/>
      <c r="AH2797" s="344"/>
      <c r="AI2797" s="344"/>
      <c r="AJ2797" s="344"/>
      <c r="AK2797" s="344"/>
      <c r="AL2797" s="344"/>
      <c r="AM2797" s="344"/>
      <c r="AN2797" s="344"/>
      <c r="AO2797" s="344"/>
      <c r="AP2797" s="344"/>
    </row>
    <row r="2798">
      <c r="A2798" s="344"/>
      <c r="B2798" s="344"/>
      <c r="C2798" s="344"/>
      <c r="D2798" s="344"/>
      <c r="E2798" s="344"/>
      <c r="F2798" s="344"/>
      <c r="G2798" s="344"/>
      <c r="H2798" s="371"/>
      <c r="I2798" s="344"/>
      <c r="J2798" s="371"/>
      <c r="K2798" s="344"/>
      <c r="L2798" s="371"/>
      <c r="M2798" s="344"/>
      <c r="N2798" s="344"/>
      <c r="O2798" s="344"/>
      <c r="P2798" s="344"/>
      <c r="Q2798" s="344"/>
      <c r="R2798" s="344"/>
      <c r="S2798" s="344"/>
      <c r="T2798" s="344"/>
      <c r="U2798" s="344"/>
      <c r="V2798" s="344"/>
      <c r="W2798" s="344"/>
      <c r="X2798" s="344"/>
      <c r="Y2798" s="344"/>
      <c r="Z2798" s="344"/>
      <c r="AA2798" s="344"/>
      <c r="AB2798" s="344"/>
      <c r="AC2798" s="344"/>
      <c r="AD2798" s="344"/>
      <c r="AE2798" s="344"/>
      <c r="AF2798" s="344"/>
      <c r="AG2798" s="344"/>
      <c r="AH2798" s="344"/>
      <c r="AI2798" s="344"/>
      <c r="AJ2798" s="344"/>
      <c r="AK2798" s="344"/>
      <c r="AL2798" s="344"/>
      <c r="AM2798" s="344"/>
      <c r="AN2798" s="344"/>
      <c r="AO2798" s="344"/>
      <c r="AP2798" s="344"/>
    </row>
    <row r="2799">
      <c r="A2799" s="344"/>
      <c r="B2799" s="344"/>
      <c r="C2799" s="344"/>
      <c r="D2799" s="344"/>
      <c r="E2799" s="344"/>
      <c r="F2799" s="344"/>
      <c r="G2799" s="344"/>
      <c r="H2799" s="371"/>
      <c r="I2799" s="344"/>
      <c r="J2799" s="371"/>
      <c r="K2799" s="344"/>
      <c r="L2799" s="371"/>
      <c r="M2799" s="344"/>
      <c r="N2799" s="344"/>
      <c r="O2799" s="344"/>
      <c r="P2799" s="344"/>
      <c r="Q2799" s="344"/>
      <c r="R2799" s="344"/>
      <c r="S2799" s="344"/>
      <c r="T2799" s="344"/>
      <c r="U2799" s="344"/>
      <c r="V2799" s="344"/>
      <c r="W2799" s="344"/>
      <c r="X2799" s="344"/>
      <c r="Y2799" s="344"/>
      <c r="Z2799" s="344"/>
      <c r="AA2799" s="344"/>
      <c r="AB2799" s="344"/>
      <c r="AC2799" s="344"/>
      <c r="AD2799" s="344"/>
      <c r="AE2799" s="344"/>
      <c r="AF2799" s="344"/>
      <c r="AG2799" s="344"/>
      <c r="AH2799" s="344"/>
      <c r="AI2799" s="344"/>
      <c r="AJ2799" s="344"/>
      <c r="AK2799" s="344"/>
      <c r="AL2799" s="344"/>
      <c r="AM2799" s="344"/>
      <c r="AN2799" s="344"/>
      <c r="AO2799" s="344"/>
      <c r="AP2799" s="344"/>
    </row>
    <row r="2800">
      <c r="A2800" s="344"/>
      <c r="B2800" s="344"/>
      <c r="C2800" s="344"/>
      <c r="D2800" s="344"/>
      <c r="E2800" s="344"/>
      <c r="F2800" s="344"/>
      <c r="G2800" s="344"/>
      <c r="H2800" s="371"/>
      <c r="I2800" s="344"/>
      <c r="J2800" s="371"/>
      <c r="K2800" s="344"/>
      <c r="L2800" s="371"/>
      <c r="M2800" s="344"/>
      <c r="N2800" s="344"/>
      <c r="O2800" s="344"/>
      <c r="P2800" s="344"/>
      <c r="Q2800" s="344"/>
      <c r="R2800" s="344"/>
      <c r="S2800" s="344"/>
      <c r="T2800" s="344"/>
      <c r="U2800" s="344"/>
      <c r="V2800" s="344"/>
      <c r="W2800" s="344"/>
      <c r="X2800" s="344"/>
      <c r="Y2800" s="344"/>
      <c r="Z2800" s="344"/>
      <c r="AA2800" s="344"/>
      <c r="AB2800" s="344"/>
      <c r="AC2800" s="344"/>
      <c r="AD2800" s="344"/>
      <c r="AE2800" s="344"/>
      <c r="AF2800" s="344"/>
      <c r="AG2800" s="344"/>
      <c r="AH2800" s="344"/>
      <c r="AI2800" s="344"/>
      <c r="AJ2800" s="344"/>
      <c r="AK2800" s="344"/>
      <c r="AL2800" s="344"/>
      <c r="AM2800" s="344"/>
      <c r="AN2800" s="344"/>
      <c r="AO2800" s="344"/>
      <c r="AP2800" s="344"/>
    </row>
    <row r="2801">
      <c r="A2801" s="344"/>
      <c r="B2801" s="344"/>
      <c r="C2801" s="344"/>
      <c r="D2801" s="344"/>
      <c r="E2801" s="344"/>
      <c r="F2801" s="344"/>
      <c r="G2801" s="344"/>
      <c r="H2801" s="371"/>
      <c r="I2801" s="344"/>
      <c r="J2801" s="371"/>
      <c r="K2801" s="344"/>
      <c r="L2801" s="371"/>
      <c r="M2801" s="344"/>
      <c r="N2801" s="344"/>
      <c r="O2801" s="344"/>
      <c r="P2801" s="344"/>
      <c r="Q2801" s="344"/>
      <c r="R2801" s="344"/>
      <c r="S2801" s="344"/>
      <c r="T2801" s="344"/>
      <c r="U2801" s="344"/>
      <c r="V2801" s="344"/>
      <c r="W2801" s="344"/>
      <c r="X2801" s="344"/>
      <c r="Y2801" s="344"/>
      <c r="Z2801" s="344"/>
      <c r="AA2801" s="344"/>
      <c r="AB2801" s="344"/>
      <c r="AC2801" s="344"/>
      <c r="AD2801" s="344"/>
      <c r="AE2801" s="344"/>
      <c r="AF2801" s="344"/>
      <c r="AG2801" s="344"/>
      <c r="AH2801" s="344"/>
      <c r="AI2801" s="344"/>
      <c r="AJ2801" s="344"/>
      <c r="AK2801" s="344"/>
      <c r="AL2801" s="344"/>
      <c r="AM2801" s="344"/>
      <c r="AN2801" s="344"/>
      <c r="AO2801" s="344"/>
      <c r="AP2801" s="344"/>
    </row>
    <row r="2802">
      <c r="A2802" s="344"/>
      <c r="B2802" s="344"/>
      <c r="C2802" s="344"/>
      <c r="D2802" s="344"/>
      <c r="E2802" s="344"/>
      <c r="F2802" s="344"/>
      <c r="G2802" s="344"/>
      <c r="H2802" s="371"/>
      <c r="I2802" s="344"/>
      <c r="J2802" s="371"/>
      <c r="K2802" s="344"/>
      <c r="L2802" s="371"/>
      <c r="M2802" s="344"/>
      <c r="N2802" s="344"/>
      <c r="O2802" s="344"/>
      <c r="P2802" s="344"/>
      <c r="Q2802" s="344"/>
      <c r="R2802" s="344"/>
      <c r="S2802" s="344"/>
      <c r="T2802" s="344"/>
      <c r="U2802" s="344"/>
      <c r="V2802" s="344"/>
      <c r="W2802" s="344"/>
      <c r="X2802" s="344"/>
      <c r="Y2802" s="344"/>
      <c r="Z2802" s="344"/>
      <c r="AA2802" s="344"/>
      <c r="AB2802" s="344"/>
      <c r="AC2802" s="344"/>
      <c r="AD2802" s="344"/>
      <c r="AE2802" s="344"/>
      <c r="AF2802" s="344"/>
      <c r="AG2802" s="344"/>
      <c r="AH2802" s="344"/>
      <c r="AI2802" s="344"/>
      <c r="AJ2802" s="344"/>
      <c r="AK2802" s="344"/>
      <c r="AL2802" s="344"/>
      <c r="AM2802" s="344"/>
      <c r="AN2802" s="344"/>
      <c r="AO2802" s="344"/>
      <c r="AP2802" s="344"/>
    </row>
    <row r="2803">
      <c r="A2803" s="344"/>
      <c r="B2803" s="344"/>
      <c r="C2803" s="344"/>
      <c r="D2803" s="344"/>
      <c r="E2803" s="344"/>
      <c r="F2803" s="344"/>
      <c r="G2803" s="344"/>
      <c r="H2803" s="371"/>
      <c r="I2803" s="344"/>
      <c r="J2803" s="371"/>
      <c r="K2803" s="344"/>
      <c r="L2803" s="371"/>
      <c r="M2803" s="344"/>
      <c r="N2803" s="344"/>
      <c r="O2803" s="344"/>
      <c r="P2803" s="344"/>
      <c r="Q2803" s="344"/>
      <c r="R2803" s="344"/>
      <c r="S2803" s="344"/>
      <c r="T2803" s="344"/>
      <c r="U2803" s="344"/>
      <c r="V2803" s="344"/>
      <c r="W2803" s="344"/>
      <c r="X2803" s="344"/>
      <c r="Y2803" s="344"/>
      <c r="Z2803" s="344"/>
      <c r="AA2803" s="344"/>
      <c r="AB2803" s="344"/>
      <c r="AC2803" s="344"/>
      <c r="AD2803" s="344"/>
      <c r="AE2803" s="344"/>
      <c r="AF2803" s="344"/>
      <c r="AG2803" s="344"/>
      <c r="AH2803" s="344"/>
      <c r="AI2803" s="344"/>
      <c r="AJ2803" s="344"/>
      <c r="AK2803" s="344"/>
      <c r="AL2803" s="344"/>
      <c r="AM2803" s="344"/>
      <c r="AN2803" s="344"/>
      <c r="AO2803" s="344"/>
      <c r="AP2803" s="344"/>
    </row>
    <row r="2804">
      <c r="A2804" s="344"/>
      <c r="B2804" s="344"/>
      <c r="C2804" s="344"/>
      <c r="D2804" s="344"/>
      <c r="E2804" s="344"/>
      <c r="F2804" s="344"/>
      <c r="G2804" s="344"/>
      <c r="H2804" s="371"/>
      <c r="I2804" s="344"/>
      <c r="J2804" s="371"/>
      <c r="K2804" s="344"/>
      <c r="L2804" s="371"/>
      <c r="M2804" s="344"/>
      <c r="N2804" s="344"/>
      <c r="O2804" s="344"/>
      <c r="P2804" s="344"/>
      <c r="Q2804" s="344"/>
      <c r="R2804" s="344"/>
      <c r="S2804" s="344"/>
      <c r="T2804" s="344"/>
      <c r="U2804" s="344"/>
      <c r="V2804" s="344"/>
      <c r="W2804" s="344"/>
      <c r="X2804" s="344"/>
      <c r="Y2804" s="344"/>
      <c r="Z2804" s="344"/>
      <c r="AA2804" s="344"/>
      <c r="AB2804" s="344"/>
      <c r="AC2804" s="344"/>
      <c r="AD2804" s="344"/>
      <c r="AE2804" s="344"/>
      <c r="AF2804" s="344"/>
      <c r="AG2804" s="344"/>
      <c r="AH2804" s="344"/>
      <c r="AI2804" s="344"/>
      <c r="AJ2804" s="344"/>
      <c r="AK2804" s="344"/>
      <c r="AL2804" s="344"/>
      <c r="AM2804" s="344"/>
      <c r="AN2804" s="344"/>
      <c r="AO2804" s="344"/>
      <c r="AP2804" s="344"/>
    </row>
    <row r="2805">
      <c r="A2805" s="344"/>
      <c r="B2805" s="344"/>
      <c r="C2805" s="344"/>
      <c r="D2805" s="344"/>
      <c r="E2805" s="344"/>
      <c r="F2805" s="344"/>
      <c r="G2805" s="344"/>
      <c r="H2805" s="371"/>
      <c r="I2805" s="344"/>
      <c r="J2805" s="371"/>
      <c r="K2805" s="344"/>
      <c r="L2805" s="371"/>
      <c r="M2805" s="344"/>
      <c r="N2805" s="344"/>
      <c r="O2805" s="344"/>
      <c r="P2805" s="344"/>
      <c r="Q2805" s="344"/>
      <c r="R2805" s="344"/>
      <c r="S2805" s="344"/>
      <c r="T2805" s="344"/>
      <c r="U2805" s="344"/>
      <c r="V2805" s="344"/>
      <c r="W2805" s="344"/>
      <c r="X2805" s="344"/>
      <c r="Y2805" s="344"/>
      <c r="Z2805" s="344"/>
      <c r="AA2805" s="344"/>
      <c r="AB2805" s="344"/>
      <c r="AC2805" s="344"/>
      <c r="AD2805" s="344"/>
      <c r="AE2805" s="344"/>
      <c r="AF2805" s="344"/>
      <c r="AG2805" s="344"/>
      <c r="AH2805" s="344"/>
      <c r="AI2805" s="344"/>
      <c r="AJ2805" s="344"/>
      <c r="AK2805" s="344"/>
      <c r="AL2805" s="344"/>
      <c r="AM2805" s="344"/>
      <c r="AN2805" s="344"/>
      <c r="AO2805" s="344"/>
      <c r="AP2805" s="344"/>
    </row>
    <row r="2806">
      <c r="A2806" s="344"/>
      <c r="B2806" s="344"/>
      <c r="C2806" s="344"/>
      <c r="D2806" s="344"/>
      <c r="E2806" s="344"/>
      <c r="F2806" s="344"/>
      <c r="G2806" s="344"/>
      <c r="H2806" s="371"/>
      <c r="I2806" s="344"/>
      <c r="J2806" s="371"/>
      <c r="K2806" s="344"/>
      <c r="L2806" s="371"/>
      <c r="M2806" s="344"/>
      <c r="N2806" s="344"/>
      <c r="O2806" s="344"/>
      <c r="P2806" s="344"/>
      <c r="Q2806" s="344"/>
      <c r="R2806" s="344"/>
      <c r="S2806" s="344"/>
      <c r="T2806" s="344"/>
      <c r="U2806" s="344"/>
      <c r="V2806" s="344"/>
      <c r="W2806" s="344"/>
      <c r="X2806" s="344"/>
      <c r="Y2806" s="344"/>
      <c r="Z2806" s="344"/>
      <c r="AA2806" s="344"/>
      <c r="AB2806" s="344"/>
      <c r="AC2806" s="344"/>
      <c r="AD2806" s="344"/>
      <c r="AE2806" s="344"/>
      <c r="AF2806" s="344"/>
      <c r="AG2806" s="344"/>
      <c r="AH2806" s="344"/>
      <c r="AI2806" s="344"/>
      <c r="AJ2806" s="344"/>
      <c r="AK2806" s="344"/>
      <c r="AL2806" s="344"/>
      <c r="AM2806" s="344"/>
      <c r="AN2806" s="344"/>
      <c r="AO2806" s="344"/>
      <c r="AP2806" s="344"/>
    </row>
    <row r="2807">
      <c r="A2807" s="344"/>
      <c r="B2807" s="344"/>
      <c r="C2807" s="344"/>
      <c r="D2807" s="344"/>
      <c r="E2807" s="344"/>
      <c r="F2807" s="344"/>
      <c r="G2807" s="344"/>
      <c r="H2807" s="371"/>
      <c r="I2807" s="344"/>
      <c r="J2807" s="371"/>
      <c r="K2807" s="344"/>
      <c r="L2807" s="371"/>
      <c r="M2807" s="344"/>
      <c r="N2807" s="344"/>
      <c r="O2807" s="344"/>
      <c r="P2807" s="344"/>
      <c r="Q2807" s="344"/>
      <c r="R2807" s="344"/>
      <c r="S2807" s="344"/>
      <c r="T2807" s="344"/>
      <c r="U2807" s="344"/>
      <c r="V2807" s="344"/>
      <c r="W2807" s="344"/>
      <c r="X2807" s="344"/>
      <c r="Y2807" s="344"/>
      <c r="Z2807" s="344"/>
      <c r="AA2807" s="344"/>
      <c r="AB2807" s="344"/>
      <c r="AC2807" s="344"/>
      <c r="AD2807" s="344"/>
      <c r="AE2807" s="344"/>
      <c r="AF2807" s="344"/>
      <c r="AG2807" s="344"/>
      <c r="AH2807" s="344"/>
      <c r="AI2807" s="344"/>
      <c r="AJ2807" s="344"/>
      <c r="AK2807" s="344"/>
      <c r="AL2807" s="344"/>
      <c r="AM2807" s="344"/>
      <c r="AN2807" s="344"/>
      <c r="AO2807" s="344"/>
      <c r="AP2807" s="344"/>
    </row>
    <row r="2808">
      <c r="A2808" s="344"/>
      <c r="B2808" s="344"/>
      <c r="C2808" s="344"/>
      <c r="D2808" s="344"/>
      <c r="E2808" s="344"/>
      <c r="F2808" s="344"/>
      <c r="G2808" s="344"/>
      <c r="H2808" s="371"/>
      <c r="I2808" s="344"/>
      <c r="J2808" s="371"/>
      <c r="K2808" s="344"/>
      <c r="L2808" s="371"/>
      <c r="M2808" s="344"/>
      <c r="N2808" s="344"/>
      <c r="O2808" s="344"/>
      <c r="P2808" s="344"/>
      <c r="Q2808" s="344"/>
      <c r="R2808" s="344"/>
      <c r="S2808" s="344"/>
      <c r="T2808" s="344"/>
      <c r="U2808" s="344"/>
      <c r="V2808" s="344"/>
      <c r="W2808" s="344"/>
      <c r="X2808" s="344"/>
      <c r="Y2808" s="344"/>
      <c r="Z2808" s="344"/>
      <c r="AA2808" s="344"/>
      <c r="AB2808" s="344"/>
      <c r="AC2808" s="344"/>
      <c r="AD2808" s="344"/>
      <c r="AE2808" s="344"/>
      <c r="AF2808" s="344"/>
      <c r="AG2808" s="344"/>
      <c r="AH2808" s="344"/>
      <c r="AI2808" s="344"/>
      <c r="AJ2808" s="344"/>
      <c r="AK2808" s="344"/>
      <c r="AL2808" s="344"/>
      <c r="AM2808" s="344"/>
      <c r="AN2808" s="344"/>
      <c r="AO2808" s="344"/>
      <c r="AP2808" s="344"/>
    </row>
    <row r="2809">
      <c r="A2809" s="344"/>
      <c r="B2809" s="344"/>
      <c r="C2809" s="344"/>
      <c r="D2809" s="344"/>
      <c r="E2809" s="344"/>
      <c r="F2809" s="344"/>
      <c r="G2809" s="344"/>
      <c r="H2809" s="371"/>
      <c r="I2809" s="344"/>
      <c r="J2809" s="371"/>
      <c r="K2809" s="344"/>
      <c r="L2809" s="371"/>
      <c r="M2809" s="344"/>
      <c r="N2809" s="344"/>
      <c r="O2809" s="344"/>
      <c r="P2809" s="344"/>
      <c r="Q2809" s="344"/>
      <c r="R2809" s="344"/>
      <c r="S2809" s="344"/>
      <c r="T2809" s="344"/>
      <c r="U2809" s="344"/>
      <c r="V2809" s="344"/>
      <c r="W2809" s="344"/>
      <c r="X2809" s="344"/>
      <c r="Y2809" s="344"/>
      <c r="Z2809" s="344"/>
      <c r="AA2809" s="344"/>
      <c r="AB2809" s="344"/>
      <c r="AC2809" s="344"/>
      <c r="AD2809" s="344"/>
      <c r="AE2809" s="344"/>
      <c r="AF2809" s="344"/>
      <c r="AG2809" s="344"/>
      <c r="AH2809" s="344"/>
      <c r="AI2809" s="344"/>
      <c r="AJ2809" s="344"/>
      <c r="AK2809" s="344"/>
      <c r="AL2809" s="344"/>
      <c r="AM2809" s="344"/>
      <c r="AN2809" s="344"/>
      <c r="AO2809" s="344"/>
      <c r="AP2809" s="344"/>
    </row>
    <row r="2810">
      <c r="A2810" s="344"/>
      <c r="B2810" s="344"/>
      <c r="C2810" s="344"/>
      <c r="D2810" s="344"/>
      <c r="E2810" s="344"/>
      <c r="F2810" s="344"/>
      <c r="G2810" s="344"/>
      <c r="H2810" s="371"/>
      <c r="I2810" s="344"/>
      <c r="J2810" s="371"/>
      <c r="K2810" s="344"/>
      <c r="L2810" s="371"/>
      <c r="M2810" s="344"/>
      <c r="N2810" s="344"/>
      <c r="O2810" s="344"/>
      <c r="P2810" s="344"/>
      <c r="Q2810" s="344"/>
      <c r="R2810" s="344"/>
      <c r="S2810" s="344"/>
      <c r="T2810" s="344"/>
      <c r="U2810" s="344"/>
      <c r="V2810" s="344"/>
      <c r="W2810" s="344"/>
      <c r="X2810" s="344"/>
      <c r="Y2810" s="344"/>
      <c r="Z2810" s="344"/>
      <c r="AA2810" s="344"/>
      <c r="AB2810" s="344"/>
      <c r="AC2810" s="344"/>
      <c r="AD2810" s="344"/>
      <c r="AE2810" s="344"/>
      <c r="AF2810" s="344"/>
      <c r="AG2810" s="344"/>
      <c r="AH2810" s="344"/>
      <c r="AI2810" s="344"/>
      <c r="AJ2810" s="344"/>
      <c r="AK2810" s="344"/>
      <c r="AL2810" s="344"/>
      <c r="AM2810" s="344"/>
      <c r="AN2810" s="344"/>
      <c r="AO2810" s="344"/>
      <c r="AP2810" s="344"/>
    </row>
    <row r="2811">
      <c r="A2811" s="344"/>
      <c r="B2811" s="344"/>
      <c r="C2811" s="344"/>
      <c r="D2811" s="344"/>
      <c r="E2811" s="344"/>
      <c r="F2811" s="344"/>
      <c r="G2811" s="344"/>
      <c r="H2811" s="371"/>
      <c r="I2811" s="344"/>
      <c r="J2811" s="371"/>
      <c r="K2811" s="344"/>
      <c r="L2811" s="371"/>
      <c r="M2811" s="344"/>
      <c r="N2811" s="344"/>
      <c r="O2811" s="344"/>
      <c r="P2811" s="344"/>
      <c r="Q2811" s="344"/>
      <c r="R2811" s="344"/>
      <c r="S2811" s="344"/>
      <c r="T2811" s="344"/>
      <c r="U2811" s="344"/>
      <c r="V2811" s="344"/>
      <c r="W2811" s="344"/>
      <c r="X2811" s="344"/>
      <c r="Y2811" s="344"/>
      <c r="Z2811" s="344"/>
      <c r="AA2811" s="344"/>
      <c r="AB2811" s="344"/>
      <c r="AC2811" s="344"/>
      <c r="AD2811" s="344"/>
      <c r="AE2811" s="344"/>
      <c r="AF2811" s="344"/>
      <c r="AG2811" s="344"/>
      <c r="AH2811" s="344"/>
      <c r="AI2811" s="344"/>
      <c r="AJ2811" s="344"/>
      <c r="AK2811" s="344"/>
      <c r="AL2811" s="344"/>
      <c r="AM2811" s="344"/>
      <c r="AN2811" s="344"/>
      <c r="AO2811" s="344"/>
      <c r="AP2811" s="344"/>
    </row>
    <row r="2812">
      <c r="A2812" s="344"/>
      <c r="B2812" s="344"/>
      <c r="C2812" s="344"/>
      <c r="D2812" s="344"/>
      <c r="E2812" s="344"/>
      <c r="F2812" s="344"/>
      <c r="G2812" s="344"/>
      <c r="H2812" s="371"/>
      <c r="I2812" s="344"/>
      <c r="J2812" s="371"/>
      <c r="K2812" s="344"/>
      <c r="L2812" s="371"/>
      <c r="M2812" s="344"/>
      <c r="N2812" s="344"/>
      <c r="O2812" s="344"/>
      <c r="P2812" s="344"/>
      <c r="Q2812" s="344"/>
      <c r="R2812" s="344"/>
      <c r="S2812" s="344"/>
      <c r="T2812" s="344"/>
      <c r="U2812" s="344"/>
      <c r="V2812" s="344"/>
      <c r="W2812" s="344"/>
      <c r="X2812" s="344"/>
      <c r="Y2812" s="344"/>
      <c r="Z2812" s="344"/>
      <c r="AA2812" s="344"/>
      <c r="AB2812" s="344"/>
      <c r="AC2812" s="344"/>
      <c r="AD2812" s="344"/>
      <c r="AE2812" s="344"/>
      <c r="AF2812" s="344"/>
      <c r="AG2812" s="344"/>
      <c r="AH2812" s="344"/>
      <c r="AI2812" s="344"/>
      <c r="AJ2812" s="344"/>
      <c r="AK2812" s="344"/>
      <c r="AL2812" s="344"/>
      <c r="AM2812" s="344"/>
      <c r="AN2812" s="344"/>
      <c r="AO2812" s="344"/>
      <c r="AP2812" s="344"/>
    </row>
    <row r="2813">
      <c r="A2813" s="344"/>
      <c r="B2813" s="344"/>
      <c r="C2813" s="344"/>
      <c r="D2813" s="344"/>
      <c r="E2813" s="344"/>
      <c r="F2813" s="344"/>
      <c r="G2813" s="344"/>
      <c r="H2813" s="371"/>
      <c r="I2813" s="344"/>
      <c r="J2813" s="371"/>
      <c r="K2813" s="344"/>
      <c r="L2813" s="371"/>
      <c r="M2813" s="344"/>
      <c r="N2813" s="344"/>
      <c r="O2813" s="344"/>
      <c r="P2813" s="344"/>
      <c r="Q2813" s="344"/>
      <c r="R2813" s="344"/>
      <c r="S2813" s="344"/>
      <c r="T2813" s="344"/>
      <c r="U2813" s="344"/>
      <c r="V2813" s="344"/>
      <c r="W2813" s="344"/>
      <c r="X2813" s="344"/>
      <c r="Y2813" s="344"/>
      <c r="Z2813" s="344"/>
      <c r="AA2813" s="344"/>
      <c r="AB2813" s="344"/>
      <c r="AC2813" s="344"/>
      <c r="AD2813" s="344"/>
      <c r="AE2813" s="344"/>
      <c r="AF2813" s="344"/>
      <c r="AG2813" s="344"/>
      <c r="AH2813" s="344"/>
      <c r="AI2813" s="344"/>
      <c r="AJ2813" s="344"/>
      <c r="AK2813" s="344"/>
      <c r="AL2813" s="344"/>
      <c r="AM2813" s="344"/>
      <c r="AN2813" s="344"/>
      <c r="AO2813" s="344"/>
      <c r="AP2813" s="344"/>
    </row>
    <row r="2814">
      <c r="A2814" s="344"/>
      <c r="B2814" s="344"/>
      <c r="C2814" s="344"/>
      <c r="D2814" s="344"/>
      <c r="E2814" s="344"/>
      <c r="F2814" s="344"/>
      <c r="G2814" s="344"/>
      <c r="H2814" s="371"/>
      <c r="I2814" s="344"/>
      <c r="J2814" s="371"/>
      <c r="K2814" s="344"/>
      <c r="L2814" s="371"/>
      <c r="M2814" s="344"/>
      <c r="N2814" s="344"/>
      <c r="O2814" s="344"/>
      <c r="P2814" s="344"/>
      <c r="Q2814" s="344"/>
      <c r="R2814" s="344"/>
      <c r="S2814" s="344"/>
      <c r="T2814" s="344"/>
      <c r="U2814" s="344"/>
      <c r="V2814" s="344"/>
      <c r="W2814" s="344"/>
      <c r="X2814" s="344"/>
      <c r="Y2814" s="344"/>
      <c r="Z2814" s="344"/>
      <c r="AA2814" s="344"/>
      <c r="AB2814" s="344"/>
      <c r="AC2814" s="344"/>
      <c r="AD2814" s="344"/>
      <c r="AE2814" s="344"/>
      <c r="AF2814" s="344"/>
      <c r="AG2814" s="344"/>
      <c r="AH2814" s="344"/>
      <c r="AI2814" s="344"/>
      <c r="AJ2814" s="344"/>
      <c r="AK2814" s="344"/>
      <c r="AL2814" s="344"/>
      <c r="AM2814" s="344"/>
      <c r="AN2814" s="344"/>
      <c r="AO2814" s="344"/>
      <c r="AP2814" s="344"/>
    </row>
    <row r="2815">
      <c r="A2815" s="344"/>
      <c r="B2815" s="344"/>
      <c r="C2815" s="344"/>
      <c r="D2815" s="344"/>
      <c r="E2815" s="344"/>
      <c r="F2815" s="344"/>
      <c r="G2815" s="344"/>
      <c r="H2815" s="371"/>
      <c r="I2815" s="344"/>
      <c r="J2815" s="371"/>
      <c r="K2815" s="344"/>
      <c r="L2815" s="371"/>
      <c r="M2815" s="344"/>
      <c r="N2815" s="344"/>
      <c r="O2815" s="344"/>
      <c r="P2815" s="344"/>
      <c r="Q2815" s="344"/>
      <c r="R2815" s="344"/>
      <c r="S2815" s="344"/>
      <c r="T2815" s="344"/>
      <c r="U2815" s="344"/>
      <c r="V2815" s="344"/>
      <c r="W2815" s="344"/>
      <c r="X2815" s="344"/>
      <c r="Y2815" s="344"/>
      <c r="Z2815" s="344"/>
      <c r="AA2815" s="344"/>
      <c r="AB2815" s="344"/>
      <c r="AC2815" s="344"/>
      <c r="AD2815" s="344"/>
      <c r="AE2815" s="344"/>
      <c r="AF2815" s="344"/>
      <c r="AG2815" s="344"/>
      <c r="AH2815" s="344"/>
      <c r="AI2815" s="344"/>
      <c r="AJ2815" s="344"/>
      <c r="AK2815" s="344"/>
      <c r="AL2815" s="344"/>
      <c r="AM2815" s="344"/>
      <c r="AN2815" s="344"/>
      <c r="AO2815" s="344"/>
      <c r="AP2815" s="344"/>
    </row>
    <row r="2816">
      <c r="A2816" s="344"/>
      <c r="B2816" s="344"/>
      <c r="C2816" s="344"/>
      <c r="D2816" s="344"/>
      <c r="E2816" s="344"/>
      <c r="F2816" s="344"/>
      <c r="G2816" s="344"/>
      <c r="H2816" s="371"/>
      <c r="I2816" s="344"/>
      <c r="J2816" s="371"/>
      <c r="K2816" s="344"/>
      <c r="L2816" s="371"/>
      <c r="M2816" s="344"/>
      <c r="N2816" s="344"/>
      <c r="O2816" s="344"/>
      <c r="P2816" s="344"/>
      <c r="Q2816" s="344"/>
      <c r="R2816" s="344"/>
      <c r="S2816" s="344"/>
      <c r="T2816" s="344"/>
      <c r="U2816" s="344"/>
      <c r="V2816" s="344"/>
      <c r="W2816" s="344"/>
      <c r="X2816" s="344"/>
      <c r="Y2816" s="344"/>
      <c r="Z2816" s="344"/>
      <c r="AA2816" s="344"/>
      <c r="AB2816" s="344"/>
      <c r="AC2816" s="344"/>
      <c r="AD2816" s="344"/>
      <c r="AE2816" s="344"/>
      <c r="AF2816" s="344"/>
      <c r="AG2816" s="344"/>
      <c r="AH2816" s="344"/>
      <c r="AI2816" s="344"/>
      <c r="AJ2816" s="344"/>
      <c r="AK2816" s="344"/>
      <c r="AL2816" s="344"/>
      <c r="AM2816" s="344"/>
      <c r="AN2816" s="344"/>
      <c r="AO2816" s="344"/>
      <c r="AP2816" s="344"/>
    </row>
    <row r="2817">
      <c r="A2817" s="344"/>
      <c r="B2817" s="344"/>
      <c r="C2817" s="344"/>
      <c r="D2817" s="344"/>
      <c r="E2817" s="344"/>
      <c r="F2817" s="344"/>
      <c r="G2817" s="344"/>
      <c r="H2817" s="371"/>
      <c r="I2817" s="344"/>
      <c r="J2817" s="371"/>
      <c r="K2817" s="344"/>
      <c r="L2817" s="371"/>
      <c r="M2817" s="344"/>
      <c r="N2817" s="344"/>
      <c r="O2817" s="344"/>
      <c r="P2817" s="344"/>
      <c r="Q2817" s="344"/>
      <c r="R2817" s="344"/>
      <c r="S2817" s="344"/>
      <c r="T2817" s="344"/>
      <c r="U2817" s="344"/>
      <c r="V2817" s="344"/>
      <c r="W2817" s="344"/>
      <c r="X2817" s="344"/>
      <c r="Y2817" s="344"/>
      <c r="Z2817" s="344"/>
      <c r="AA2817" s="344"/>
      <c r="AB2817" s="344"/>
      <c r="AC2817" s="344"/>
      <c r="AD2817" s="344"/>
      <c r="AE2817" s="344"/>
      <c r="AF2817" s="344"/>
      <c r="AG2817" s="344"/>
      <c r="AH2817" s="344"/>
      <c r="AI2817" s="344"/>
      <c r="AJ2817" s="344"/>
      <c r="AK2817" s="344"/>
      <c r="AL2817" s="344"/>
      <c r="AM2817" s="344"/>
      <c r="AN2817" s="344"/>
      <c r="AO2817" s="344"/>
      <c r="AP2817" s="344"/>
    </row>
    <row r="2818">
      <c r="A2818" s="344"/>
      <c r="B2818" s="344"/>
      <c r="C2818" s="344"/>
      <c r="D2818" s="344"/>
      <c r="E2818" s="344"/>
      <c r="F2818" s="344"/>
      <c r="G2818" s="344"/>
      <c r="H2818" s="371"/>
      <c r="I2818" s="344"/>
      <c r="J2818" s="371"/>
      <c r="K2818" s="344"/>
      <c r="L2818" s="371"/>
      <c r="M2818" s="344"/>
      <c r="N2818" s="344"/>
      <c r="O2818" s="344"/>
      <c r="P2818" s="344"/>
      <c r="Q2818" s="344"/>
      <c r="R2818" s="344"/>
      <c r="S2818" s="344"/>
      <c r="T2818" s="344"/>
      <c r="U2818" s="344"/>
      <c r="V2818" s="344"/>
      <c r="W2818" s="344"/>
      <c r="X2818" s="344"/>
      <c r="Y2818" s="344"/>
      <c r="Z2818" s="344"/>
      <c r="AA2818" s="344"/>
      <c r="AB2818" s="344"/>
      <c r="AC2818" s="344"/>
      <c r="AD2818" s="344"/>
      <c r="AE2818" s="344"/>
      <c r="AF2818" s="344"/>
      <c r="AG2818" s="344"/>
      <c r="AH2818" s="344"/>
      <c r="AI2818" s="344"/>
      <c r="AJ2818" s="344"/>
      <c r="AK2818" s="344"/>
      <c r="AL2818" s="344"/>
      <c r="AM2818" s="344"/>
      <c r="AN2818" s="344"/>
      <c r="AO2818" s="344"/>
      <c r="AP2818" s="344"/>
    </row>
    <row r="2819">
      <c r="A2819" s="344"/>
      <c r="B2819" s="344"/>
      <c r="C2819" s="344"/>
      <c r="D2819" s="344"/>
      <c r="E2819" s="344"/>
      <c r="F2819" s="344"/>
      <c r="G2819" s="344"/>
      <c r="H2819" s="371"/>
      <c r="I2819" s="344"/>
      <c r="J2819" s="371"/>
      <c r="K2819" s="344"/>
      <c r="L2819" s="371"/>
      <c r="M2819" s="344"/>
      <c r="N2819" s="344"/>
      <c r="O2819" s="344"/>
      <c r="P2819" s="344"/>
      <c r="Q2819" s="344"/>
      <c r="R2819" s="344"/>
      <c r="S2819" s="344"/>
      <c r="T2819" s="344"/>
      <c r="U2819" s="344"/>
      <c r="V2819" s="344"/>
      <c r="W2819" s="344"/>
      <c r="X2819" s="344"/>
      <c r="Y2819" s="344"/>
      <c r="Z2819" s="344"/>
      <c r="AA2819" s="344"/>
      <c r="AB2819" s="344"/>
      <c r="AC2819" s="344"/>
      <c r="AD2819" s="344"/>
      <c r="AE2819" s="344"/>
      <c r="AF2819" s="344"/>
      <c r="AG2819" s="344"/>
      <c r="AH2819" s="344"/>
      <c r="AI2819" s="344"/>
      <c r="AJ2819" s="344"/>
      <c r="AK2819" s="344"/>
      <c r="AL2819" s="344"/>
      <c r="AM2819" s="344"/>
      <c r="AN2819" s="344"/>
      <c r="AO2819" s="344"/>
      <c r="AP2819" s="344"/>
    </row>
    <row r="2820">
      <c r="A2820" s="344"/>
      <c r="B2820" s="344"/>
      <c r="C2820" s="344"/>
      <c r="D2820" s="344"/>
      <c r="E2820" s="344"/>
      <c r="F2820" s="344"/>
      <c r="G2820" s="344"/>
      <c r="H2820" s="371"/>
      <c r="I2820" s="344"/>
      <c r="J2820" s="371"/>
      <c r="K2820" s="344"/>
      <c r="L2820" s="371"/>
      <c r="M2820" s="344"/>
      <c r="N2820" s="344"/>
      <c r="O2820" s="344"/>
      <c r="P2820" s="344"/>
      <c r="Q2820" s="344"/>
      <c r="R2820" s="344"/>
      <c r="S2820" s="344"/>
      <c r="T2820" s="344"/>
      <c r="U2820" s="344"/>
      <c r="V2820" s="344"/>
      <c r="W2820" s="344"/>
      <c r="X2820" s="344"/>
      <c r="Y2820" s="344"/>
      <c r="Z2820" s="344"/>
      <c r="AA2820" s="344"/>
      <c r="AB2820" s="344"/>
      <c r="AC2820" s="344"/>
      <c r="AD2820" s="344"/>
      <c r="AE2820" s="344"/>
      <c r="AF2820" s="344"/>
      <c r="AG2820" s="344"/>
      <c r="AH2820" s="344"/>
      <c r="AI2820" s="344"/>
      <c r="AJ2820" s="344"/>
      <c r="AK2820" s="344"/>
      <c r="AL2820" s="344"/>
      <c r="AM2820" s="344"/>
      <c r="AN2820" s="344"/>
      <c r="AO2820" s="344"/>
      <c r="AP2820" s="344"/>
    </row>
    <row r="2821">
      <c r="A2821" s="344"/>
      <c r="B2821" s="344"/>
      <c r="C2821" s="344"/>
      <c r="D2821" s="344"/>
      <c r="E2821" s="344"/>
      <c r="F2821" s="344"/>
      <c r="G2821" s="344"/>
      <c r="H2821" s="371"/>
      <c r="I2821" s="344"/>
      <c r="J2821" s="371"/>
      <c r="K2821" s="344"/>
      <c r="L2821" s="371"/>
      <c r="M2821" s="344"/>
      <c r="N2821" s="344"/>
      <c r="O2821" s="344"/>
      <c r="P2821" s="344"/>
      <c r="Q2821" s="344"/>
      <c r="R2821" s="344"/>
      <c r="S2821" s="344"/>
      <c r="T2821" s="344"/>
      <c r="U2821" s="344"/>
      <c r="V2821" s="344"/>
      <c r="W2821" s="344"/>
      <c r="X2821" s="344"/>
      <c r="Y2821" s="344"/>
      <c r="Z2821" s="344"/>
      <c r="AA2821" s="344"/>
      <c r="AB2821" s="344"/>
      <c r="AC2821" s="344"/>
      <c r="AD2821" s="344"/>
      <c r="AE2821" s="344"/>
      <c r="AF2821" s="344"/>
      <c r="AG2821" s="344"/>
      <c r="AH2821" s="344"/>
      <c r="AI2821" s="344"/>
      <c r="AJ2821" s="344"/>
      <c r="AK2821" s="344"/>
      <c r="AL2821" s="344"/>
      <c r="AM2821" s="344"/>
      <c r="AN2821" s="344"/>
      <c r="AO2821" s="344"/>
      <c r="AP2821" s="344"/>
    </row>
    <row r="2822">
      <c r="A2822" s="344"/>
      <c r="B2822" s="344"/>
      <c r="C2822" s="344"/>
      <c r="D2822" s="344"/>
      <c r="E2822" s="344"/>
      <c r="F2822" s="344"/>
      <c r="G2822" s="344"/>
      <c r="H2822" s="371"/>
      <c r="I2822" s="344"/>
      <c r="J2822" s="371"/>
      <c r="K2822" s="344"/>
      <c r="L2822" s="371"/>
      <c r="M2822" s="344"/>
      <c r="N2822" s="344"/>
      <c r="O2822" s="344"/>
      <c r="P2822" s="344"/>
      <c r="Q2822" s="344"/>
      <c r="R2822" s="344"/>
      <c r="S2822" s="344"/>
      <c r="T2822" s="344"/>
      <c r="U2822" s="344"/>
      <c r="V2822" s="344"/>
      <c r="W2822" s="344"/>
      <c r="X2822" s="344"/>
      <c r="Y2822" s="344"/>
      <c r="Z2822" s="344"/>
      <c r="AA2822" s="344"/>
      <c r="AB2822" s="344"/>
      <c r="AC2822" s="344"/>
      <c r="AD2822" s="344"/>
      <c r="AE2822" s="344"/>
      <c r="AF2822" s="344"/>
      <c r="AG2822" s="344"/>
      <c r="AH2822" s="344"/>
      <c r="AI2822" s="344"/>
      <c r="AJ2822" s="344"/>
      <c r="AK2822" s="344"/>
      <c r="AL2822" s="344"/>
      <c r="AM2822" s="344"/>
      <c r="AN2822" s="344"/>
      <c r="AO2822" s="344"/>
      <c r="AP2822" s="344"/>
    </row>
    <row r="2823">
      <c r="A2823" s="344"/>
      <c r="B2823" s="344"/>
      <c r="C2823" s="344"/>
      <c r="D2823" s="344"/>
      <c r="E2823" s="344"/>
      <c r="F2823" s="344"/>
      <c r="G2823" s="344"/>
      <c r="H2823" s="371"/>
      <c r="I2823" s="344"/>
      <c r="J2823" s="371"/>
      <c r="K2823" s="344"/>
      <c r="L2823" s="371"/>
      <c r="M2823" s="344"/>
      <c r="N2823" s="344"/>
      <c r="O2823" s="344"/>
      <c r="P2823" s="344"/>
      <c r="Q2823" s="344"/>
      <c r="R2823" s="344"/>
      <c r="S2823" s="344"/>
      <c r="T2823" s="344"/>
      <c r="U2823" s="344"/>
      <c r="V2823" s="344"/>
      <c r="W2823" s="344"/>
      <c r="X2823" s="344"/>
      <c r="Y2823" s="344"/>
      <c r="Z2823" s="344"/>
      <c r="AA2823" s="344"/>
      <c r="AB2823" s="344"/>
      <c r="AC2823" s="344"/>
      <c r="AD2823" s="344"/>
      <c r="AE2823" s="344"/>
      <c r="AF2823" s="344"/>
      <c r="AG2823" s="344"/>
      <c r="AH2823" s="344"/>
      <c r="AI2823" s="344"/>
      <c r="AJ2823" s="344"/>
      <c r="AK2823" s="344"/>
      <c r="AL2823" s="344"/>
      <c r="AM2823" s="344"/>
      <c r="AN2823" s="344"/>
      <c r="AO2823" s="344"/>
      <c r="AP2823" s="344"/>
    </row>
    <row r="2824">
      <c r="A2824" s="344"/>
      <c r="B2824" s="344"/>
      <c r="C2824" s="344"/>
      <c r="D2824" s="344"/>
      <c r="E2824" s="344"/>
      <c r="F2824" s="344"/>
      <c r="G2824" s="344"/>
      <c r="H2824" s="371"/>
      <c r="I2824" s="344"/>
      <c r="J2824" s="371"/>
      <c r="K2824" s="344"/>
      <c r="L2824" s="371"/>
      <c r="M2824" s="344"/>
      <c r="N2824" s="344"/>
      <c r="O2824" s="344"/>
      <c r="P2824" s="344"/>
      <c r="Q2824" s="344"/>
      <c r="R2824" s="344"/>
      <c r="S2824" s="344"/>
      <c r="T2824" s="344"/>
      <c r="U2824" s="344"/>
      <c r="V2824" s="344"/>
      <c r="W2824" s="344"/>
      <c r="X2824" s="344"/>
      <c r="Y2824" s="344"/>
      <c r="Z2824" s="344"/>
      <c r="AA2824" s="344"/>
      <c r="AB2824" s="344"/>
      <c r="AC2824" s="344"/>
      <c r="AD2824" s="344"/>
      <c r="AE2824" s="344"/>
      <c r="AF2824" s="344"/>
      <c r="AG2824" s="344"/>
      <c r="AH2824" s="344"/>
      <c r="AI2824" s="344"/>
      <c r="AJ2824" s="344"/>
      <c r="AK2824" s="344"/>
      <c r="AL2824" s="344"/>
      <c r="AM2824" s="344"/>
      <c r="AN2824" s="344"/>
      <c r="AO2824" s="344"/>
      <c r="AP2824" s="344"/>
    </row>
    <row r="2825">
      <c r="A2825" s="344"/>
      <c r="B2825" s="344"/>
      <c r="C2825" s="344"/>
      <c r="D2825" s="344"/>
      <c r="E2825" s="344"/>
      <c r="F2825" s="344"/>
      <c r="G2825" s="344"/>
      <c r="H2825" s="371"/>
      <c r="I2825" s="344"/>
      <c r="J2825" s="371"/>
      <c r="K2825" s="344"/>
      <c r="L2825" s="371"/>
      <c r="M2825" s="344"/>
      <c r="N2825" s="344"/>
      <c r="O2825" s="344"/>
      <c r="P2825" s="344"/>
      <c r="Q2825" s="344"/>
      <c r="R2825" s="344"/>
      <c r="S2825" s="344"/>
      <c r="T2825" s="344"/>
      <c r="U2825" s="344"/>
      <c r="V2825" s="344"/>
      <c r="W2825" s="344"/>
      <c r="X2825" s="344"/>
      <c r="Y2825" s="344"/>
      <c r="Z2825" s="344"/>
      <c r="AA2825" s="344"/>
      <c r="AB2825" s="344"/>
      <c r="AC2825" s="344"/>
      <c r="AD2825" s="344"/>
      <c r="AE2825" s="344"/>
      <c r="AF2825" s="344"/>
      <c r="AG2825" s="344"/>
      <c r="AH2825" s="344"/>
      <c r="AI2825" s="344"/>
      <c r="AJ2825" s="344"/>
      <c r="AK2825" s="344"/>
      <c r="AL2825" s="344"/>
      <c r="AM2825" s="344"/>
      <c r="AN2825" s="344"/>
      <c r="AO2825" s="344"/>
      <c r="AP2825" s="344"/>
    </row>
    <row r="2826">
      <c r="A2826" s="344"/>
      <c r="B2826" s="344"/>
      <c r="C2826" s="344"/>
      <c r="D2826" s="344"/>
      <c r="E2826" s="344"/>
      <c r="F2826" s="344"/>
      <c r="G2826" s="344"/>
      <c r="H2826" s="371"/>
      <c r="I2826" s="344"/>
      <c r="J2826" s="371"/>
      <c r="K2826" s="344"/>
      <c r="L2826" s="371"/>
      <c r="M2826" s="344"/>
      <c r="N2826" s="344"/>
      <c r="O2826" s="344"/>
      <c r="P2826" s="344"/>
      <c r="Q2826" s="344"/>
      <c r="R2826" s="344"/>
      <c r="S2826" s="344"/>
      <c r="T2826" s="344"/>
      <c r="U2826" s="344"/>
      <c r="V2826" s="344"/>
      <c r="W2826" s="344"/>
      <c r="X2826" s="344"/>
      <c r="Y2826" s="344"/>
      <c r="Z2826" s="344"/>
      <c r="AA2826" s="344"/>
      <c r="AB2826" s="344"/>
      <c r="AC2826" s="344"/>
      <c r="AD2826" s="344"/>
      <c r="AE2826" s="344"/>
      <c r="AF2826" s="344"/>
      <c r="AG2826" s="344"/>
      <c r="AH2826" s="344"/>
      <c r="AI2826" s="344"/>
      <c r="AJ2826" s="344"/>
      <c r="AK2826" s="344"/>
      <c r="AL2826" s="344"/>
      <c r="AM2826" s="344"/>
      <c r="AN2826" s="344"/>
      <c r="AO2826" s="344"/>
      <c r="AP2826" s="344"/>
    </row>
    <row r="2827">
      <c r="A2827" s="344"/>
      <c r="B2827" s="344"/>
      <c r="C2827" s="344"/>
      <c r="D2827" s="344"/>
      <c r="E2827" s="344"/>
      <c r="F2827" s="344"/>
      <c r="G2827" s="344"/>
      <c r="H2827" s="371"/>
      <c r="I2827" s="344"/>
      <c r="J2827" s="371"/>
      <c r="K2827" s="344"/>
      <c r="L2827" s="371"/>
      <c r="M2827" s="344"/>
      <c r="N2827" s="344"/>
      <c r="O2827" s="344"/>
      <c r="P2827" s="344"/>
      <c r="Q2827" s="344"/>
      <c r="R2827" s="344"/>
      <c r="S2827" s="344"/>
      <c r="T2827" s="344"/>
      <c r="U2827" s="344"/>
      <c r="V2827" s="344"/>
      <c r="W2827" s="344"/>
      <c r="X2827" s="344"/>
      <c r="Y2827" s="344"/>
      <c r="Z2827" s="344"/>
      <c r="AA2827" s="344"/>
      <c r="AB2827" s="344"/>
      <c r="AC2827" s="344"/>
      <c r="AD2827" s="344"/>
      <c r="AE2827" s="344"/>
      <c r="AF2827" s="344"/>
      <c r="AG2827" s="344"/>
      <c r="AH2827" s="344"/>
      <c r="AI2827" s="344"/>
      <c r="AJ2827" s="344"/>
      <c r="AK2827" s="344"/>
      <c r="AL2827" s="344"/>
      <c r="AM2827" s="344"/>
      <c r="AN2827" s="344"/>
      <c r="AO2827" s="344"/>
      <c r="AP2827" s="344"/>
    </row>
    <row r="2828">
      <c r="A2828" s="344"/>
      <c r="B2828" s="344"/>
      <c r="C2828" s="344"/>
      <c r="D2828" s="344"/>
      <c r="E2828" s="344"/>
      <c r="F2828" s="344"/>
      <c r="G2828" s="344"/>
      <c r="H2828" s="371"/>
      <c r="I2828" s="344"/>
      <c r="J2828" s="371"/>
      <c r="K2828" s="344"/>
      <c r="L2828" s="371"/>
      <c r="M2828" s="344"/>
      <c r="N2828" s="344"/>
      <c r="O2828" s="344"/>
      <c r="P2828" s="344"/>
      <c r="Q2828" s="344"/>
      <c r="R2828" s="344"/>
      <c r="S2828" s="344"/>
      <c r="T2828" s="344"/>
      <c r="U2828" s="344"/>
      <c r="V2828" s="344"/>
      <c r="W2828" s="344"/>
      <c r="X2828" s="344"/>
      <c r="Y2828" s="344"/>
      <c r="Z2828" s="344"/>
      <c r="AA2828" s="344"/>
      <c r="AB2828" s="344"/>
      <c r="AC2828" s="344"/>
      <c r="AD2828" s="344"/>
      <c r="AE2828" s="344"/>
      <c r="AF2828" s="344"/>
      <c r="AG2828" s="344"/>
      <c r="AH2828" s="344"/>
      <c r="AI2828" s="344"/>
      <c r="AJ2828" s="344"/>
      <c r="AK2828" s="344"/>
      <c r="AL2828" s="344"/>
      <c r="AM2828" s="344"/>
      <c r="AN2828" s="344"/>
      <c r="AO2828" s="344"/>
      <c r="AP2828" s="344"/>
    </row>
    <row r="2829">
      <c r="A2829" s="344"/>
      <c r="B2829" s="344"/>
      <c r="C2829" s="344"/>
      <c r="D2829" s="344"/>
      <c r="E2829" s="344"/>
      <c r="F2829" s="344"/>
      <c r="G2829" s="344"/>
      <c r="H2829" s="371"/>
      <c r="I2829" s="344"/>
      <c r="J2829" s="371"/>
      <c r="K2829" s="344"/>
      <c r="L2829" s="371"/>
      <c r="M2829" s="344"/>
      <c r="N2829" s="344"/>
      <c r="O2829" s="344"/>
      <c r="P2829" s="344"/>
      <c r="Q2829" s="344"/>
      <c r="R2829" s="344"/>
      <c r="S2829" s="344"/>
      <c r="T2829" s="344"/>
      <c r="U2829" s="344"/>
      <c r="V2829" s="344"/>
      <c r="W2829" s="344"/>
      <c r="X2829" s="344"/>
      <c r="Y2829" s="344"/>
      <c r="Z2829" s="344"/>
      <c r="AA2829" s="344"/>
      <c r="AB2829" s="344"/>
      <c r="AC2829" s="344"/>
      <c r="AD2829" s="344"/>
      <c r="AE2829" s="344"/>
      <c r="AF2829" s="344"/>
      <c r="AG2829" s="344"/>
      <c r="AH2829" s="344"/>
      <c r="AI2829" s="344"/>
      <c r="AJ2829" s="344"/>
      <c r="AK2829" s="344"/>
      <c r="AL2829" s="344"/>
      <c r="AM2829" s="344"/>
      <c r="AN2829" s="344"/>
      <c r="AO2829" s="344"/>
      <c r="AP2829" s="344"/>
    </row>
    <row r="2830">
      <c r="A2830" s="344"/>
      <c r="B2830" s="344"/>
      <c r="C2830" s="344"/>
      <c r="D2830" s="344"/>
      <c r="E2830" s="344"/>
      <c r="F2830" s="344"/>
      <c r="G2830" s="344"/>
      <c r="H2830" s="371"/>
      <c r="I2830" s="344"/>
      <c r="J2830" s="371"/>
      <c r="K2830" s="344"/>
      <c r="L2830" s="371"/>
      <c r="M2830" s="344"/>
      <c r="N2830" s="344"/>
      <c r="O2830" s="344"/>
      <c r="P2830" s="344"/>
      <c r="Q2830" s="344"/>
      <c r="R2830" s="344"/>
      <c r="S2830" s="344"/>
      <c r="T2830" s="344"/>
      <c r="U2830" s="344"/>
      <c r="V2830" s="344"/>
      <c r="W2830" s="344"/>
      <c r="X2830" s="344"/>
      <c r="Y2830" s="344"/>
      <c r="Z2830" s="344"/>
      <c r="AA2830" s="344"/>
      <c r="AB2830" s="344"/>
      <c r="AC2830" s="344"/>
      <c r="AD2830" s="344"/>
      <c r="AE2830" s="344"/>
      <c r="AF2830" s="344"/>
      <c r="AG2830" s="344"/>
      <c r="AH2830" s="344"/>
      <c r="AI2830" s="344"/>
      <c r="AJ2830" s="344"/>
      <c r="AK2830" s="344"/>
      <c r="AL2830" s="344"/>
      <c r="AM2830" s="344"/>
      <c r="AN2830" s="344"/>
      <c r="AO2830" s="344"/>
      <c r="AP2830" s="344"/>
    </row>
    <row r="2831">
      <c r="A2831" s="344"/>
      <c r="B2831" s="344"/>
      <c r="C2831" s="344"/>
      <c r="D2831" s="344"/>
      <c r="E2831" s="344"/>
      <c r="F2831" s="344"/>
      <c r="G2831" s="344"/>
      <c r="H2831" s="371"/>
      <c r="I2831" s="344"/>
      <c r="J2831" s="371"/>
      <c r="K2831" s="344"/>
      <c r="L2831" s="371"/>
      <c r="M2831" s="344"/>
      <c r="N2831" s="344"/>
      <c r="O2831" s="344"/>
      <c r="P2831" s="344"/>
      <c r="Q2831" s="344"/>
      <c r="R2831" s="344"/>
      <c r="S2831" s="344"/>
      <c r="T2831" s="344"/>
      <c r="U2831" s="344"/>
      <c r="V2831" s="344"/>
      <c r="W2831" s="344"/>
      <c r="X2831" s="344"/>
      <c r="Y2831" s="344"/>
      <c r="Z2831" s="344"/>
      <c r="AA2831" s="344"/>
      <c r="AB2831" s="344"/>
      <c r="AC2831" s="344"/>
      <c r="AD2831" s="344"/>
      <c r="AE2831" s="344"/>
      <c r="AF2831" s="344"/>
      <c r="AG2831" s="344"/>
      <c r="AH2831" s="344"/>
      <c r="AI2831" s="344"/>
      <c r="AJ2831" s="344"/>
      <c r="AK2831" s="344"/>
      <c r="AL2831" s="344"/>
      <c r="AM2831" s="344"/>
      <c r="AN2831" s="344"/>
      <c r="AO2831" s="344"/>
      <c r="AP2831" s="344"/>
    </row>
    <row r="2832">
      <c r="A2832" s="344"/>
      <c r="B2832" s="344"/>
      <c r="C2832" s="344"/>
      <c r="D2832" s="344"/>
      <c r="E2832" s="344"/>
      <c r="F2832" s="344"/>
      <c r="G2832" s="344"/>
      <c r="H2832" s="371"/>
      <c r="I2832" s="344"/>
      <c r="J2832" s="371"/>
      <c r="K2832" s="344"/>
      <c r="L2832" s="371"/>
      <c r="M2832" s="344"/>
      <c r="N2832" s="344"/>
      <c r="O2832" s="344"/>
      <c r="P2832" s="344"/>
      <c r="Q2832" s="344"/>
      <c r="R2832" s="344"/>
      <c r="S2832" s="344"/>
      <c r="T2832" s="344"/>
      <c r="U2832" s="344"/>
      <c r="V2832" s="344"/>
      <c r="W2832" s="344"/>
      <c r="X2832" s="344"/>
      <c r="Y2832" s="344"/>
      <c r="Z2832" s="344"/>
      <c r="AA2832" s="344"/>
      <c r="AB2832" s="344"/>
      <c r="AC2832" s="344"/>
      <c r="AD2832" s="344"/>
      <c r="AE2832" s="344"/>
      <c r="AF2832" s="344"/>
      <c r="AG2832" s="344"/>
      <c r="AH2832" s="344"/>
      <c r="AI2832" s="344"/>
      <c r="AJ2832" s="344"/>
      <c r="AK2832" s="344"/>
      <c r="AL2832" s="344"/>
      <c r="AM2832" s="344"/>
      <c r="AN2832" s="344"/>
      <c r="AO2832" s="344"/>
      <c r="AP2832" s="344"/>
    </row>
    <row r="2833">
      <c r="A2833" s="344"/>
      <c r="B2833" s="344"/>
      <c r="C2833" s="344"/>
      <c r="D2833" s="344"/>
      <c r="E2833" s="344"/>
      <c r="F2833" s="344"/>
      <c r="G2833" s="344"/>
      <c r="H2833" s="371"/>
      <c r="I2833" s="344"/>
      <c r="J2833" s="371"/>
      <c r="K2833" s="344"/>
      <c r="L2833" s="371"/>
      <c r="M2833" s="344"/>
      <c r="N2833" s="344"/>
      <c r="O2833" s="344"/>
      <c r="P2833" s="344"/>
      <c r="Q2833" s="344"/>
      <c r="R2833" s="344"/>
      <c r="S2833" s="344"/>
      <c r="T2833" s="344"/>
      <c r="U2833" s="344"/>
      <c r="V2833" s="344"/>
      <c r="W2833" s="344"/>
      <c r="X2833" s="344"/>
      <c r="Y2833" s="344"/>
      <c r="Z2833" s="344"/>
      <c r="AA2833" s="344"/>
      <c r="AB2833" s="344"/>
      <c r="AC2833" s="344"/>
      <c r="AD2833" s="344"/>
      <c r="AE2833" s="344"/>
      <c r="AF2833" s="344"/>
      <c r="AG2833" s="344"/>
      <c r="AH2833" s="344"/>
      <c r="AI2833" s="344"/>
      <c r="AJ2833" s="344"/>
      <c r="AK2833" s="344"/>
      <c r="AL2833" s="344"/>
      <c r="AM2833" s="344"/>
      <c r="AN2833" s="344"/>
      <c r="AO2833" s="344"/>
      <c r="AP2833" s="344"/>
    </row>
    <row r="2834">
      <c r="A2834" s="344"/>
      <c r="B2834" s="344"/>
      <c r="C2834" s="344"/>
      <c r="D2834" s="344"/>
      <c r="E2834" s="344"/>
      <c r="F2834" s="344"/>
      <c r="G2834" s="344"/>
      <c r="H2834" s="371"/>
      <c r="I2834" s="344"/>
      <c r="J2834" s="371"/>
      <c r="K2834" s="344"/>
      <c r="L2834" s="371"/>
      <c r="M2834" s="344"/>
      <c r="N2834" s="344"/>
      <c r="O2834" s="344"/>
      <c r="P2834" s="344"/>
      <c r="Q2834" s="344"/>
      <c r="R2834" s="344"/>
      <c r="S2834" s="344"/>
      <c r="T2834" s="344"/>
      <c r="U2834" s="344"/>
      <c r="V2834" s="344"/>
      <c r="W2834" s="344"/>
      <c r="X2834" s="344"/>
      <c r="Y2834" s="344"/>
      <c r="Z2834" s="344"/>
      <c r="AA2834" s="344"/>
      <c r="AB2834" s="344"/>
      <c r="AC2834" s="344"/>
      <c r="AD2834" s="344"/>
      <c r="AE2834" s="344"/>
      <c r="AF2834" s="344"/>
      <c r="AG2834" s="344"/>
      <c r="AH2834" s="344"/>
      <c r="AI2834" s="344"/>
      <c r="AJ2834" s="344"/>
      <c r="AK2834" s="344"/>
      <c r="AL2834" s="344"/>
      <c r="AM2834" s="344"/>
      <c r="AN2834" s="344"/>
      <c r="AO2834" s="344"/>
      <c r="AP2834" s="344"/>
    </row>
    <row r="2835">
      <c r="A2835" s="344"/>
      <c r="B2835" s="344"/>
      <c r="C2835" s="344"/>
      <c r="D2835" s="344"/>
      <c r="E2835" s="344"/>
      <c r="F2835" s="344"/>
      <c r="G2835" s="344"/>
      <c r="H2835" s="371"/>
      <c r="I2835" s="344"/>
      <c r="J2835" s="371"/>
      <c r="K2835" s="344"/>
      <c r="L2835" s="371"/>
      <c r="M2835" s="344"/>
      <c r="N2835" s="344"/>
      <c r="O2835" s="344"/>
      <c r="P2835" s="344"/>
      <c r="Q2835" s="344"/>
      <c r="R2835" s="344"/>
      <c r="S2835" s="344"/>
      <c r="T2835" s="344"/>
      <c r="U2835" s="344"/>
      <c r="V2835" s="344"/>
      <c r="W2835" s="344"/>
      <c r="X2835" s="344"/>
      <c r="Y2835" s="344"/>
      <c r="Z2835" s="344"/>
      <c r="AA2835" s="344"/>
      <c r="AB2835" s="344"/>
      <c r="AC2835" s="344"/>
      <c r="AD2835" s="344"/>
      <c r="AE2835" s="344"/>
      <c r="AF2835" s="344"/>
      <c r="AG2835" s="344"/>
      <c r="AH2835" s="344"/>
      <c r="AI2835" s="344"/>
      <c r="AJ2835" s="344"/>
      <c r="AK2835" s="344"/>
      <c r="AL2835" s="344"/>
      <c r="AM2835" s="344"/>
      <c r="AN2835" s="344"/>
      <c r="AO2835" s="344"/>
      <c r="AP2835" s="344"/>
    </row>
    <row r="2836">
      <c r="A2836" s="344"/>
      <c r="B2836" s="344"/>
      <c r="C2836" s="344"/>
      <c r="D2836" s="344"/>
      <c r="E2836" s="344"/>
      <c r="F2836" s="344"/>
      <c r="G2836" s="344"/>
      <c r="H2836" s="371"/>
      <c r="I2836" s="344"/>
      <c r="J2836" s="371"/>
      <c r="K2836" s="344"/>
      <c r="L2836" s="371"/>
      <c r="M2836" s="344"/>
      <c r="N2836" s="344"/>
      <c r="O2836" s="344"/>
      <c r="P2836" s="344"/>
      <c r="Q2836" s="344"/>
      <c r="R2836" s="344"/>
      <c r="S2836" s="344"/>
      <c r="T2836" s="344"/>
      <c r="U2836" s="344"/>
      <c r="V2836" s="344"/>
      <c r="W2836" s="344"/>
      <c r="X2836" s="344"/>
      <c r="Y2836" s="344"/>
      <c r="Z2836" s="344"/>
      <c r="AA2836" s="344"/>
      <c r="AB2836" s="344"/>
      <c r="AC2836" s="344"/>
      <c r="AD2836" s="344"/>
      <c r="AE2836" s="344"/>
      <c r="AF2836" s="344"/>
      <c r="AG2836" s="344"/>
      <c r="AH2836" s="344"/>
      <c r="AI2836" s="344"/>
      <c r="AJ2836" s="344"/>
      <c r="AK2836" s="344"/>
      <c r="AL2836" s="344"/>
      <c r="AM2836" s="344"/>
      <c r="AN2836" s="344"/>
      <c r="AO2836" s="344"/>
      <c r="AP2836" s="344"/>
    </row>
    <row r="2837">
      <c r="A2837" s="344"/>
      <c r="B2837" s="344"/>
      <c r="C2837" s="344"/>
      <c r="D2837" s="344"/>
      <c r="E2837" s="344"/>
      <c r="F2837" s="344"/>
      <c r="G2837" s="344"/>
      <c r="H2837" s="371"/>
      <c r="I2837" s="344"/>
      <c r="J2837" s="371"/>
      <c r="K2837" s="344"/>
      <c r="L2837" s="371"/>
      <c r="M2837" s="344"/>
      <c r="N2837" s="344"/>
      <c r="O2837" s="344"/>
      <c r="P2837" s="344"/>
      <c r="Q2837" s="344"/>
      <c r="R2837" s="344"/>
      <c r="S2837" s="344"/>
      <c r="T2837" s="344"/>
      <c r="U2837" s="344"/>
      <c r="V2837" s="344"/>
      <c r="W2837" s="344"/>
      <c r="X2837" s="344"/>
      <c r="Y2837" s="344"/>
      <c r="Z2837" s="344"/>
      <c r="AA2837" s="344"/>
      <c r="AB2837" s="344"/>
      <c r="AC2837" s="344"/>
      <c r="AD2837" s="344"/>
      <c r="AE2837" s="344"/>
      <c r="AF2837" s="344"/>
      <c r="AG2837" s="344"/>
      <c r="AH2837" s="344"/>
      <c r="AI2837" s="344"/>
      <c r="AJ2837" s="344"/>
      <c r="AK2837" s="344"/>
      <c r="AL2837" s="344"/>
      <c r="AM2837" s="344"/>
      <c r="AN2837" s="344"/>
      <c r="AO2837" s="344"/>
      <c r="AP2837" s="344"/>
    </row>
    <row r="2838">
      <c r="A2838" s="344"/>
      <c r="B2838" s="344"/>
      <c r="C2838" s="344"/>
      <c r="D2838" s="344"/>
      <c r="E2838" s="344"/>
      <c r="F2838" s="344"/>
      <c r="G2838" s="344"/>
      <c r="H2838" s="371"/>
      <c r="I2838" s="344"/>
      <c r="J2838" s="371"/>
      <c r="K2838" s="344"/>
      <c r="L2838" s="371"/>
      <c r="M2838" s="344"/>
      <c r="N2838" s="344"/>
      <c r="O2838" s="344"/>
      <c r="P2838" s="344"/>
      <c r="Q2838" s="344"/>
      <c r="R2838" s="344"/>
      <c r="S2838" s="344"/>
      <c r="T2838" s="344"/>
      <c r="U2838" s="344"/>
      <c r="V2838" s="344"/>
      <c r="W2838" s="344"/>
      <c r="X2838" s="344"/>
      <c r="Y2838" s="344"/>
      <c r="Z2838" s="344"/>
      <c r="AA2838" s="344"/>
      <c r="AB2838" s="344"/>
      <c r="AC2838" s="344"/>
      <c r="AD2838" s="344"/>
      <c r="AE2838" s="344"/>
      <c r="AF2838" s="344"/>
      <c r="AG2838" s="344"/>
      <c r="AH2838" s="344"/>
      <c r="AI2838" s="344"/>
      <c r="AJ2838" s="344"/>
      <c r="AK2838" s="344"/>
      <c r="AL2838" s="344"/>
      <c r="AM2838" s="344"/>
      <c r="AN2838" s="344"/>
      <c r="AO2838" s="344"/>
      <c r="AP2838" s="344"/>
    </row>
    <row r="2839">
      <c r="A2839" s="344"/>
      <c r="B2839" s="344"/>
      <c r="C2839" s="344"/>
      <c r="D2839" s="344"/>
      <c r="E2839" s="344"/>
      <c r="F2839" s="344"/>
      <c r="G2839" s="344"/>
      <c r="H2839" s="371"/>
      <c r="I2839" s="344"/>
      <c r="J2839" s="371"/>
      <c r="K2839" s="344"/>
      <c r="L2839" s="371"/>
      <c r="M2839" s="344"/>
      <c r="N2839" s="344"/>
      <c r="O2839" s="344"/>
      <c r="P2839" s="344"/>
      <c r="Q2839" s="344"/>
      <c r="R2839" s="344"/>
      <c r="S2839" s="344"/>
      <c r="T2839" s="344"/>
      <c r="U2839" s="344"/>
      <c r="V2839" s="344"/>
      <c r="W2839" s="344"/>
      <c r="X2839" s="344"/>
      <c r="Y2839" s="344"/>
      <c r="Z2839" s="344"/>
      <c r="AA2839" s="344"/>
      <c r="AB2839" s="344"/>
      <c r="AC2839" s="344"/>
      <c r="AD2839" s="344"/>
      <c r="AE2839" s="344"/>
      <c r="AF2839" s="344"/>
      <c r="AG2839" s="344"/>
      <c r="AH2839" s="344"/>
      <c r="AI2839" s="344"/>
      <c r="AJ2839" s="344"/>
      <c r="AK2839" s="344"/>
      <c r="AL2839" s="344"/>
      <c r="AM2839" s="344"/>
      <c r="AN2839" s="344"/>
      <c r="AO2839" s="344"/>
      <c r="AP2839" s="344"/>
    </row>
    <row r="2840">
      <c r="A2840" s="344"/>
      <c r="B2840" s="344"/>
      <c r="C2840" s="344"/>
      <c r="D2840" s="344"/>
      <c r="E2840" s="344"/>
      <c r="F2840" s="344"/>
      <c r="G2840" s="344"/>
      <c r="H2840" s="371"/>
      <c r="I2840" s="344"/>
      <c r="J2840" s="371"/>
      <c r="K2840" s="344"/>
      <c r="L2840" s="371"/>
      <c r="M2840" s="344"/>
      <c r="N2840" s="344"/>
      <c r="O2840" s="344"/>
      <c r="P2840" s="344"/>
      <c r="Q2840" s="344"/>
      <c r="R2840" s="344"/>
      <c r="S2840" s="344"/>
      <c r="T2840" s="344"/>
      <c r="U2840" s="344"/>
      <c r="V2840" s="344"/>
      <c r="W2840" s="344"/>
      <c r="X2840" s="344"/>
      <c r="Y2840" s="344"/>
      <c r="Z2840" s="344"/>
      <c r="AA2840" s="344"/>
      <c r="AB2840" s="344"/>
      <c r="AC2840" s="344"/>
      <c r="AD2840" s="344"/>
      <c r="AE2840" s="344"/>
      <c r="AF2840" s="344"/>
      <c r="AG2840" s="344"/>
      <c r="AH2840" s="344"/>
      <c r="AI2840" s="344"/>
      <c r="AJ2840" s="344"/>
      <c r="AK2840" s="344"/>
      <c r="AL2840" s="344"/>
      <c r="AM2840" s="344"/>
      <c r="AN2840" s="344"/>
      <c r="AO2840" s="344"/>
      <c r="AP2840" s="344"/>
    </row>
    <row r="2841">
      <c r="A2841" s="344"/>
      <c r="B2841" s="344"/>
      <c r="C2841" s="344"/>
      <c r="D2841" s="344"/>
      <c r="E2841" s="344"/>
      <c r="F2841" s="344"/>
      <c r="G2841" s="344"/>
      <c r="H2841" s="371"/>
      <c r="I2841" s="344"/>
      <c r="J2841" s="371"/>
      <c r="K2841" s="344"/>
      <c r="L2841" s="371"/>
      <c r="M2841" s="344"/>
      <c r="N2841" s="344"/>
      <c r="O2841" s="344"/>
      <c r="P2841" s="344"/>
      <c r="Q2841" s="344"/>
      <c r="R2841" s="344"/>
      <c r="S2841" s="344"/>
      <c r="T2841" s="344"/>
      <c r="U2841" s="344"/>
      <c r="V2841" s="344"/>
      <c r="W2841" s="344"/>
      <c r="X2841" s="344"/>
      <c r="Y2841" s="344"/>
      <c r="Z2841" s="344"/>
      <c r="AA2841" s="344"/>
      <c r="AB2841" s="344"/>
      <c r="AC2841" s="344"/>
      <c r="AD2841" s="344"/>
      <c r="AE2841" s="344"/>
      <c r="AF2841" s="344"/>
      <c r="AG2841" s="344"/>
      <c r="AH2841" s="344"/>
      <c r="AI2841" s="344"/>
      <c r="AJ2841" s="344"/>
      <c r="AK2841" s="344"/>
      <c r="AL2841" s="344"/>
      <c r="AM2841" s="344"/>
      <c r="AN2841" s="344"/>
      <c r="AO2841" s="344"/>
      <c r="AP2841" s="344"/>
    </row>
    <row r="2842">
      <c r="A2842" s="344"/>
      <c r="B2842" s="344"/>
      <c r="C2842" s="344"/>
      <c r="D2842" s="344"/>
      <c r="E2842" s="344"/>
      <c r="F2842" s="344"/>
      <c r="G2842" s="344"/>
      <c r="H2842" s="371"/>
      <c r="I2842" s="344"/>
      <c r="J2842" s="371"/>
      <c r="K2842" s="344"/>
      <c r="L2842" s="371"/>
      <c r="M2842" s="344"/>
      <c r="N2842" s="344"/>
      <c r="O2842" s="344"/>
      <c r="P2842" s="344"/>
      <c r="Q2842" s="344"/>
      <c r="R2842" s="344"/>
      <c r="S2842" s="344"/>
      <c r="T2842" s="344"/>
      <c r="U2842" s="344"/>
      <c r="V2842" s="344"/>
      <c r="W2842" s="344"/>
      <c r="X2842" s="344"/>
      <c r="Y2842" s="344"/>
      <c r="Z2842" s="344"/>
      <c r="AA2842" s="344"/>
      <c r="AB2842" s="344"/>
      <c r="AC2842" s="344"/>
      <c r="AD2842" s="344"/>
      <c r="AE2842" s="344"/>
      <c r="AF2842" s="344"/>
      <c r="AG2842" s="344"/>
      <c r="AH2842" s="344"/>
      <c r="AI2842" s="344"/>
      <c r="AJ2842" s="344"/>
      <c r="AK2842" s="344"/>
      <c r="AL2842" s="344"/>
      <c r="AM2842" s="344"/>
      <c r="AN2842" s="344"/>
      <c r="AO2842" s="344"/>
      <c r="AP2842" s="344"/>
    </row>
    <row r="2843">
      <c r="A2843" s="344"/>
      <c r="B2843" s="344"/>
      <c r="C2843" s="344"/>
      <c r="D2843" s="344"/>
      <c r="E2843" s="344"/>
      <c r="F2843" s="344"/>
      <c r="G2843" s="344"/>
      <c r="H2843" s="371"/>
      <c r="I2843" s="344"/>
      <c r="J2843" s="371"/>
      <c r="K2843" s="344"/>
      <c r="L2843" s="371"/>
      <c r="M2843" s="344"/>
      <c r="N2843" s="344"/>
      <c r="O2843" s="344"/>
      <c r="P2843" s="344"/>
      <c r="Q2843" s="344"/>
      <c r="R2843" s="344"/>
      <c r="S2843" s="344"/>
      <c r="T2843" s="344"/>
      <c r="U2843" s="344"/>
      <c r="V2843" s="344"/>
      <c r="W2843" s="344"/>
      <c r="X2843" s="344"/>
      <c r="Y2843" s="344"/>
      <c r="Z2843" s="344"/>
      <c r="AA2843" s="344"/>
      <c r="AB2843" s="344"/>
      <c r="AC2843" s="344"/>
      <c r="AD2843" s="344"/>
      <c r="AE2843" s="344"/>
      <c r="AF2843" s="344"/>
      <c r="AG2843" s="344"/>
      <c r="AH2843" s="344"/>
      <c r="AI2843" s="344"/>
      <c r="AJ2843" s="344"/>
      <c r="AK2843" s="344"/>
      <c r="AL2843" s="344"/>
      <c r="AM2843" s="344"/>
      <c r="AN2843" s="344"/>
      <c r="AO2843" s="344"/>
      <c r="AP2843" s="344"/>
    </row>
    <row r="2844">
      <c r="A2844" s="344"/>
      <c r="B2844" s="344"/>
      <c r="C2844" s="344"/>
      <c r="D2844" s="344"/>
      <c r="E2844" s="344"/>
      <c r="F2844" s="344"/>
      <c r="G2844" s="344"/>
      <c r="H2844" s="371"/>
      <c r="I2844" s="344"/>
      <c r="J2844" s="371"/>
      <c r="K2844" s="344"/>
      <c r="L2844" s="371"/>
      <c r="M2844" s="344"/>
      <c r="N2844" s="344"/>
      <c r="O2844" s="344"/>
      <c r="P2844" s="344"/>
      <c r="Q2844" s="344"/>
      <c r="R2844" s="344"/>
      <c r="S2844" s="344"/>
      <c r="T2844" s="344"/>
      <c r="U2844" s="344"/>
      <c r="V2844" s="344"/>
      <c r="W2844" s="344"/>
      <c r="X2844" s="344"/>
      <c r="Y2844" s="344"/>
      <c r="Z2844" s="344"/>
      <c r="AA2844" s="344"/>
      <c r="AB2844" s="344"/>
      <c r="AC2844" s="344"/>
      <c r="AD2844" s="344"/>
      <c r="AE2844" s="344"/>
      <c r="AF2844" s="344"/>
      <c r="AG2844" s="344"/>
      <c r="AH2844" s="344"/>
      <c r="AI2844" s="344"/>
      <c r="AJ2844" s="344"/>
      <c r="AK2844" s="344"/>
      <c r="AL2844" s="344"/>
      <c r="AM2844" s="344"/>
      <c r="AN2844" s="344"/>
      <c r="AO2844" s="344"/>
      <c r="AP2844" s="344"/>
    </row>
    <row r="2845">
      <c r="A2845" s="344"/>
      <c r="B2845" s="344"/>
      <c r="C2845" s="344"/>
      <c r="D2845" s="344"/>
      <c r="E2845" s="344"/>
      <c r="F2845" s="344"/>
      <c r="G2845" s="344"/>
      <c r="H2845" s="371"/>
      <c r="I2845" s="344"/>
      <c r="J2845" s="371"/>
      <c r="K2845" s="344"/>
      <c r="L2845" s="371"/>
      <c r="M2845" s="344"/>
      <c r="N2845" s="344"/>
      <c r="O2845" s="344"/>
      <c r="P2845" s="344"/>
      <c r="Q2845" s="344"/>
      <c r="R2845" s="344"/>
      <c r="S2845" s="344"/>
      <c r="T2845" s="344"/>
      <c r="U2845" s="344"/>
      <c r="V2845" s="344"/>
      <c r="W2845" s="344"/>
      <c r="X2845" s="344"/>
      <c r="Y2845" s="344"/>
      <c r="Z2845" s="344"/>
      <c r="AA2845" s="344"/>
      <c r="AB2845" s="344"/>
      <c r="AC2845" s="344"/>
      <c r="AD2845" s="344"/>
      <c r="AE2845" s="344"/>
      <c r="AF2845" s="344"/>
      <c r="AG2845" s="344"/>
      <c r="AH2845" s="344"/>
      <c r="AI2845" s="344"/>
      <c r="AJ2845" s="344"/>
      <c r="AK2845" s="344"/>
      <c r="AL2845" s="344"/>
      <c r="AM2845" s="344"/>
      <c r="AN2845" s="344"/>
      <c r="AO2845" s="344"/>
      <c r="AP2845" s="344"/>
    </row>
    <row r="2846">
      <c r="A2846" s="344"/>
      <c r="B2846" s="344"/>
      <c r="C2846" s="344"/>
      <c r="D2846" s="344"/>
      <c r="E2846" s="344"/>
      <c r="F2846" s="344"/>
      <c r="G2846" s="344"/>
      <c r="H2846" s="371"/>
      <c r="I2846" s="344"/>
      <c r="J2846" s="371"/>
      <c r="K2846" s="344"/>
      <c r="L2846" s="371"/>
      <c r="M2846" s="344"/>
      <c r="N2846" s="344"/>
      <c r="O2846" s="344"/>
      <c r="P2846" s="344"/>
      <c r="Q2846" s="344"/>
      <c r="R2846" s="344"/>
      <c r="S2846" s="344"/>
      <c r="T2846" s="344"/>
      <c r="U2846" s="344"/>
      <c r="V2846" s="344"/>
      <c r="W2846" s="344"/>
      <c r="X2846" s="344"/>
      <c r="Y2846" s="344"/>
      <c r="Z2846" s="344"/>
      <c r="AA2846" s="344"/>
      <c r="AB2846" s="344"/>
      <c r="AC2846" s="344"/>
      <c r="AD2846" s="344"/>
      <c r="AE2846" s="344"/>
      <c r="AF2846" s="344"/>
      <c r="AG2846" s="344"/>
      <c r="AH2846" s="344"/>
      <c r="AI2846" s="344"/>
      <c r="AJ2846" s="344"/>
      <c r="AK2846" s="344"/>
      <c r="AL2846" s="344"/>
      <c r="AM2846" s="344"/>
      <c r="AN2846" s="344"/>
      <c r="AO2846" s="344"/>
      <c r="AP2846" s="344"/>
    </row>
    <row r="2847">
      <c r="A2847" s="344"/>
      <c r="B2847" s="344"/>
      <c r="C2847" s="344"/>
      <c r="D2847" s="344"/>
      <c r="E2847" s="344"/>
      <c r="F2847" s="344"/>
      <c r="G2847" s="344"/>
      <c r="H2847" s="371"/>
      <c r="I2847" s="344"/>
      <c r="J2847" s="371"/>
      <c r="K2847" s="344"/>
      <c r="L2847" s="371"/>
      <c r="M2847" s="344"/>
      <c r="N2847" s="344"/>
      <c r="O2847" s="344"/>
      <c r="P2847" s="344"/>
      <c r="Q2847" s="344"/>
      <c r="R2847" s="344"/>
      <c r="S2847" s="344"/>
      <c r="T2847" s="344"/>
      <c r="U2847" s="344"/>
      <c r="V2847" s="344"/>
      <c r="W2847" s="344"/>
      <c r="X2847" s="344"/>
      <c r="Y2847" s="344"/>
      <c r="Z2847" s="344"/>
      <c r="AA2847" s="344"/>
      <c r="AB2847" s="344"/>
      <c r="AC2847" s="344"/>
      <c r="AD2847" s="344"/>
      <c r="AE2847" s="344"/>
      <c r="AF2847" s="344"/>
      <c r="AG2847" s="344"/>
      <c r="AH2847" s="344"/>
      <c r="AI2847" s="344"/>
      <c r="AJ2847" s="344"/>
      <c r="AK2847" s="344"/>
      <c r="AL2847" s="344"/>
      <c r="AM2847" s="344"/>
      <c r="AN2847" s="344"/>
      <c r="AO2847" s="344"/>
      <c r="AP2847" s="344"/>
    </row>
    <row r="2848">
      <c r="A2848" s="344"/>
      <c r="B2848" s="344"/>
      <c r="C2848" s="344"/>
      <c r="D2848" s="344"/>
      <c r="E2848" s="344"/>
      <c r="F2848" s="344"/>
      <c r="G2848" s="344"/>
      <c r="H2848" s="371"/>
      <c r="I2848" s="344"/>
      <c r="J2848" s="371"/>
      <c r="K2848" s="344"/>
      <c r="L2848" s="371"/>
      <c r="M2848" s="344"/>
      <c r="N2848" s="344"/>
      <c r="O2848" s="344"/>
      <c r="P2848" s="344"/>
      <c r="Q2848" s="344"/>
      <c r="R2848" s="344"/>
      <c r="S2848" s="344"/>
      <c r="T2848" s="344"/>
      <c r="U2848" s="344"/>
      <c r="V2848" s="344"/>
      <c r="W2848" s="344"/>
      <c r="X2848" s="344"/>
      <c r="Y2848" s="344"/>
      <c r="Z2848" s="344"/>
      <c r="AA2848" s="344"/>
      <c r="AB2848" s="344"/>
      <c r="AC2848" s="344"/>
      <c r="AD2848" s="344"/>
      <c r="AE2848" s="344"/>
      <c r="AF2848" s="344"/>
      <c r="AG2848" s="344"/>
      <c r="AH2848" s="344"/>
      <c r="AI2848" s="344"/>
      <c r="AJ2848" s="344"/>
      <c r="AK2848" s="344"/>
      <c r="AL2848" s="344"/>
      <c r="AM2848" s="344"/>
      <c r="AN2848" s="344"/>
      <c r="AO2848" s="344"/>
      <c r="AP2848" s="344"/>
    </row>
    <row r="2849">
      <c r="A2849" s="344"/>
      <c r="B2849" s="344"/>
      <c r="C2849" s="344"/>
      <c r="D2849" s="344"/>
      <c r="E2849" s="344"/>
      <c r="F2849" s="344"/>
      <c r="G2849" s="344"/>
      <c r="H2849" s="371"/>
      <c r="I2849" s="344"/>
      <c r="J2849" s="371"/>
      <c r="K2849" s="344"/>
      <c r="L2849" s="371"/>
      <c r="M2849" s="344"/>
      <c r="N2849" s="344"/>
      <c r="O2849" s="344"/>
      <c r="P2849" s="344"/>
      <c r="Q2849" s="344"/>
      <c r="R2849" s="344"/>
      <c r="S2849" s="344"/>
      <c r="T2849" s="344"/>
      <c r="U2849" s="344"/>
      <c r="V2849" s="344"/>
      <c r="W2849" s="344"/>
      <c r="X2849" s="344"/>
      <c r="Y2849" s="344"/>
      <c r="Z2849" s="344"/>
      <c r="AA2849" s="344"/>
      <c r="AB2849" s="344"/>
      <c r="AC2849" s="344"/>
      <c r="AD2849" s="344"/>
      <c r="AE2849" s="344"/>
      <c r="AF2849" s="344"/>
      <c r="AG2849" s="344"/>
      <c r="AH2849" s="344"/>
      <c r="AI2849" s="344"/>
      <c r="AJ2849" s="344"/>
      <c r="AK2849" s="344"/>
      <c r="AL2849" s="344"/>
      <c r="AM2849" s="344"/>
      <c r="AN2849" s="344"/>
      <c r="AO2849" s="344"/>
      <c r="AP2849" s="344"/>
    </row>
    <row r="2850">
      <c r="A2850" s="344"/>
      <c r="B2850" s="344"/>
      <c r="C2850" s="344"/>
      <c r="D2850" s="344"/>
      <c r="E2850" s="344"/>
      <c r="F2850" s="344"/>
      <c r="G2850" s="344"/>
      <c r="H2850" s="371"/>
      <c r="I2850" s="344"/>
      <c r="J2850" s="371"/>
      <c r="K2850" s="344"/>
      <c r="L2850" s="371"/>
      <c r="M2850" s="344"/>
      <c r="N2850" s="344"/>
      <c r="O2850" s="344"/>
      <c r="P2850" s="344"/>
      <c r="Q2850" s="344"/>
      <c r="R2850" s="344"/>
      <c r="S2850" s="344"/>
      <c r="T2850" s="344"/>
      <c r="U2850" s="344"/>
      <c r="V2850" s="344"/>
      <c r="W2850" s="344"/>
      <c r="X2850" s="344"/>
      <c r="Y2850" s="344"/>
      <c r="Z2850" s="344"/>
      <c r="AA2850" s="344"/>
      <c r="AB2850" s="344"/>
      <c r="AC2850" s="344"/>
      <c r="AD2850" s="344"/>
      <c r="AE2850" s="344"/>
      <c r="AF2850" s="344"/>
      <c r="AG2850" s="344"/>
      <c r="AH2850" s="344"/>
      <c r="AI2850" s="344"/>
      <c r="AJ2850" s="344"/>
      <c r="AK2850" s="344"/>
      <c r="AL2850" s="344"/>
      <c r="AM2850" s="344"/>
      <c r="AN2850" s="344"/>
      <c r="AO2850" s="344"/>
      <c r="AP2850" s="344"/>
    </row>
    <row r="2851">
      <c r="A2851" s="344"/>
      <c r="B2851" s="344"/>
      <c r="C2851" s="344"/>
      <c r="D2851" s="344"/>
      <c r="E2851" s="344"/>
      <c r="F2851" s="344"/>
      <c r="G2851" s="344"/>
      <c r="H2851" s="371"/>
      <c r="I2851" s="344"/>
      <c r="J2851" s="371"/>
      <c r="K2851" s="344"/>
      <c r="L2851" s="371"/>
      <c r="M2851" s="344"/>
      <c r="N2851" s="344"/>
      <c r="O2851" s="344"/>
      <c r="P2851" s="344"/>
      <c r="Q2851" s="344"/>
      <c r="R2851" s="344"/>
      <c r="S2851" s="344"/>
      <c r="T2851" s="344"/>
      <c r="U2851" s="344"/>
      <c r="V2851" s="344"/>
      <c r="W2851" s="344"/>
      <c r="X2851" s="344"/>
      <c r="Y2851" s="344"/>
      <c r="Z2851" s="344"/>
      <c r="AA2851" s="344"/>
      <c r="AB2851" s="344"/>
      <c r="AC2851" s="344"/>
      <c r="AD2851" s="344"/>
      <c r="AE2851" s="344"/>
      <c r="AF2851" s="344"/>
      <c r="AG2851" s="344"/>
      <c r="AH2851" s="344"/>
      <c r="AI2851" s="344"/>
      <c r="AJ2851" s="344"/>
      <c r="AK2851" s="344"/>
      <c r="AL2851" s="344"/>
      <c r="AM2851" s="344"/>
      <c r="AN2851" s="344"/>
      <c r="AO2851" s="344"/>
      <c r="AP2851" s="344"/>
    </row>
    <row r="2852">
      <c r="A2852" s="344"/>
      <c r="B2852" s="344"/>
      <c r="C2852" s="344"/>
      <c r="D2852" s="344"/>
      <c r="E2852" s="344"/>
      <c r="F2852" s="344"/>
      <c r="G2852" s="344"/>
      <c r="H2852" s="371"/>
      <c r="I2852" s="344"/>
      <c r="J2852" s="371"/>
      <c r="K2852" s="344"/>
      <c r="L2852" s="371"/>
      <c r="M2852" s="344"/>
      <c r="N2852" s="344"/>
      <c r="O2852" s="344"/>
      <c r="P2852" s="344"/>
      <c r="Q2852" s="344"/>
      <c r="R2852" s="344"/>
      <c r="S2852" s="344"/>
      <c r="T2852" s="344"/>
      <c r="U2852" s="344"/>
      <c r="V2852" s="344"/>
      <c r="W2852" s="344"/>
      <c r="X2852" s="344"/>
      <c r="Y2852" s="344"/>
      <c r="Z2852" s="344"/>
      <c r="AA2852" s="344"/>
      <c r="AB2852" s="344"/>
      <c r="AC2852" s="344"/>
      <c r="AD2852" s="344"/>
      <c r="AE2852" s="344"/>
      <c r="AF2852" s="344"/>
      <c r="AG2852" s="344"/>
      <c r="AH2852" s="344"/>
      <c r="AI2852" s="344"/>
      <c r="AJ2852" s="344"/>
      <c r="AK2852" s="344"/>
      <c r="AL2852" s="344"/>
      <c r="AM2852" s="344"/>
      <c r="AN2852" s="344"/>
      <c r="AO2852" s="344"/>
      <c r="AP2852" s="344"/>
    </row>
    <row r="2853">
      <c r="A2853" s="344"/>
      <c r="B2853" s="344"/>
      <c r="C2853" s="344"/>
      <c r="D2853" s="344"/>
      <c r="E2853" s="344"/>
      <c r="F2853" s="344"/>
      <c r="G2853" s="344"/>
      <c r="H2853" s="371"/>
      <c r="I2853" s="344"/>
      <c r="J2853" s="371"/>
      <c r="K2853" s="344"/>
      <c r="L2853" s="371"/>
      <c r="M2853" s="344"/>
      <c r="N2853" s="344"/>
      <c r="O2853" s="344"/>
      <c r="P2853" s="344"/>
      <c r="Q2853" s="344"/>
      <c r="R2853" s="344"/>
      <c r="S2853" s="344"/>
      <c r="T2853" s="344"/>
      <c r="U2853" s="344"/>
      <c r="V2853" s="344"/>
      <c r="W2853" s="344"/>
      <c r="X2853" s="344"/>
      <c r="Y2853" s="344"/>
      <c r="Z2853" s="344"/>
      <c r="AA2853" s="344"/>
      <c r="AB2853" s="344"/>
      <c r="AC2853" s="344"/>
      <c r="AD2853" s="344"/>
      <c r="AE2853" s="344"/>
      <c r="AF2853" s="344"/>
      <c r="AG2853" s="344"/>
      <c r="AH2853" s="344"/>
      <c r="AI2853" s="344"/>
      <c r="AJ2853" s="344"/>
      <c r="AK2853" s="344"/>
      <c r="AL2853" s="344"/>
      <c r="AM2853" s="344"/>
      <c r="AN2853" s="344"/>
      <c r="AO2853" s="344"/>
      <c r="AP2853" s="344"/>
    </row>
    <row r="2854">
      <c r="A2854" s="344"/>
      <c r="B2854" s="344"/>
      <c r="C2854" s="344"/>
      <c r="D2854" s="344"/>
      <c r="E2854" s="344"/>
      <c r="F2854" s="344"/>
      <c r="G2854" s="344"/>
      <c r="H2854" s="371"/>
      <c r="I2854" s="344"/>
      <c r="J2854" s="371"/>
      <c r="K2854" s="344"/>
      <c r="L2854" s="371"/>
      <c r="M2854" s="344"/>
      <c r="N2854" s="344"/>
      <c r="O2854" s="344"/>
      <c r="P2854" s="344"/>
      <c r="Q2854" s="344"/>
      <c r="R2854" s="344"/>
      <c r="S2854" s="344"/>
      <c r="T2854" s="344"/>
      <c r="U2854" s="344"/>
      <c r="V2854" s="344"/>
      <c r="W2854" s="344"/>
      <c r="X2854" s="344"/>
      <c r="Y2854" s="344"/>
      <c r="Z2854" s="344"/>
      <c r="AA2854" s="344"/>
      <c r="AB2854" s="344"/>
      <c r="AC2854" s="344"/>
      <c r="AD2854" s="344"/>
      <c r="AE2854" s="344"/>
      <c r="AF2854" s="344"/>
      <c r="AG2854" s="344"/>
      <c r="AH2854" s="344"/>
      <c r="AI2854" s="344"/>
      <c r="AJ2854" s="344"/>
      <c r="AK2854" s="344"/>
      <c r="AL2854" s="344"/>
      <c r="AM2854" s="344"/>
      <c r="AN2854" s="344"/>
      <c r="AO2854" s="344"/>
      <c r="AP2854" s="344"/>
    </row>
    <row r="2855">
      <c r="A2855" s="344"/>
      <c r="B2855" s="344"/>
      <c r="C2855" s="344"/>
      <c r="D2855" s="344"/>
      <c r="E2855" s="344"/>
      <c r="F2855" s="344"/>
      <c r="G2855" s="344"/>
      <c r="H2855" s="371"/>
      <c r="I2855" s="344"/>
      <c r="J2855" s="371"/>
      <c r="K2855" s="344"/>
      <c r="L2855" s="371"/>
      <c r="M2855" s="344"/>
      <c r="N2855" s="344"/>
      <c r="O2855" s="344"/>
      <c r="P2855" s="344"/>
      <c r="Q2855" s="344"/>
      <c r="R2855" s="344"/>
      <c r="S2855" s="344"/>
      <c r="T2855" s="344"/>
      <c r="U2855" s="344"/>
      <c r="V2855" s="344"/>
      <c r="W2855" s="344"/>
      <c r="X2855" s="344"/>
      <c r="Y2855" s="344"/>
      <c r="Z2855" s="344"/>
      <c r="AA2855" s="344"/>
      <c r="AB2855" s="344"/>
      <c r="AC2855" s="344"/>
      <c r="AD2855" s="344"/>
      <c r="AE2855" s="344"/>
      <c r="AF2855" s="344"/>
      <c r="AG2855" s="344"/>
      <c r="AH2855" s="344"/>
      <c r="AI2855" s="344"/>
      <c r="AJ2855" s="344"/>
      <c r="AK2855" s="344"/>
      <c r="AL2855" s="344"/>
      <c r="AM2855" s="344"/>
      <c r="AN2855" s="344"/>
      <c r="AO2855" s="344"/>
      <c r="AP2855" s="344"/>
    </row>
    <row r="2856">
      <c r="A2856" s="344"/>
      <c r="B2856" s="344"/>
      <c r="C2856" s="344"/>
      <c r="D2856" s="344"/>
      <c r="E2856" s="344"/>
      <c r="F2856" s="344"/>
      <c r="G2856" s="344"/>
      <c r="H2856" s="371"/>
      <c r="I2856" s="344"/>
      <c r="J2856" s="371"/>
      <c r="K2856" s="344"/>
      <c r="L2856" s="371"/>
      <c r="M2856" s="344"/>
      <c r="N2856" s="344"/>
      <c r="O2856" s="344"/>
      <c r="P2856" s="344"/>
      <c r="Q2856" s="344"/>
      <c r="R2856" s="344"/>
      <c r="S2856" s="344"/>
      <c r="T2856" s="344"/>
      <c r="U2856" s="344"/>
      <c r="V2856" s="344"/>
      <c r="W2856" s="344"/>
      <c r="X2856" s="344"/>
      <c r="Y2856" s="344"/>
      <c r="Z2856" s="344"/>
      <c r="AA2856" s="344"/>
      <c r="AB2856" s="344"/>
      <c r="AC2856" s="344"/>
      <c r="AD2856" s="344"/>
      <c r="AE2856" s="344"/>
      <c r="AF2856" s="344"/>
      <c r="AG2856" s="344"/>
      <c r="AH2856" s="344"/>
      <c r="AI2856" s="344"/>
      <c r="AJ2856" s="344"/>
      <c r="AK2856" s="344"/>
      <c r="AL2856" s="344"/>
      <c r="AM2856" s="344"/>
      <c r="AN2856" s="344"/>
      <c r="AO2856" s="344"/>
      <c r="AP2856" s="344"/>
    </row>
    <row r="2857">
      <c r="A2857" s="344"/>
      <c r="B2857" s="344"/>
      <c r="C2857" s="344"/>
      <c r="D2857" s="344"/>
      <c r="E2857" s="344"/>
      <c r="F2857" s="344"/>
      <c r="G2857" s="344"/>
      <c r="H2857" s="371"/>
      <c r="I2857" s="344"/>
      <c r="J2857" s="371"/>
      <c r="K2857" s="344"/>
      <c r="L2857" s="371"/>
      <c r="M2857" s="344"/>
      <c r="N2857" s="344"/>
      <c r="O2857" s="344"/>
      <c r="P2857" s="344"/>
      <c r="Q2857" s="344"/>
      <c r="R2857" s="344"/>
      <c r="S2857" s="344"/>
      <c r="T2857" s="344"/>
      <c r="U2857" s="344"/>
      <c r="V2857" s="344"/>
      <c r="W2857" s="344"/>
      <c r="X2857" s="344"/>
      <c r="Y2857" s="344"/>
      <c r="Z2857" s="344"/>
      <c r="AA2857" s="344"/>
      <c r="AB2857" s="344"/>
      <c r="AC2857" s="344"/>
      <c r="AD2857" s="344"/>
      <c r="AE2857" s="344"/>
      <c r="AF2857" s="344"/>
      <c r="AG2857" s="344"/>
      <c r="AH2857" s="344"/>
      <c r="AI2857" s="344"/>
      <c r="AJ2857" s="344"/>
      <c r="AK2857" s="344"/>
      <c r="AL2857" s="344"/>
      <c r="AM2857" s="344"/>
      <c r="AN2857" s="344"/>
      <c r="AO2857" s="344"/>
      <c r="AP2857" s="344"/>
    </row>
    <row r="2858">
      <c r="A2858" s="344"/>
      <c r="B2858" s="344"/>
      <c r="C2858" s="344"/>
      <c r="D2858" s="344"/>
      <c r="E2858" s="344"/>
      <c r="F2858" s="344"/>
      <c r="G2858" s="344"/>
      <c r="H2858" s="371"/>
      <c r="I2858" s="344"/>
      <c r="J2858" s="371"/>
      <c r="K2858" s="344"/>
      <c r="L2858" s="371"/>
      <c r="M2858" s="344"/>
      <c r="N2858" s="344"/>
      <c r="O2858" s="344"/>
      <c r="P2858" s="344"/>
      <c r="Q2858" s="344"/>
      <c r="R2858" s="344"/>
      <c r="S2858" s="344"/>
      <c r="T2858" s="344"/>
      <c r="U2858" s="344"/>
      <c r="V2858" s="344"/>
      <c r="W2858" s="344"/>
      <c r="X2858" s="344"/>
      <c r="Y2858" s="344"/>
      <c r="Z2858" s="344"/>
      <c r="AA2858" s="344"/>
      <c r="AB2858" s="344"/>
      <c r="AC2858" s="344"/>
      <c r="AD2858" s="344"/>
      <c r="AE2858" s="344"/>
      <c r="AF2858" s="344"/>
      <c r="AG2858" s="344"/>
      <c r="AH2858" s="344"/>
      <c r="AI2858" s="344"/>
      <c r="AJ2858" s="344"/>
      <c r="AK2858" s="344"/>
      <c r="AL2858" s="344"/>
      <c r="AM2858" s="344"/>
      <c r="AN2858" s="344"/>
      <c r="AO2858" s="344"/>
      <c r="AP2858" s="344"/>
    </row>
    <row r="2859">
      <c r="A2859" s="344"/>
      <c r="B2859" s="344"/>
      <c r="C2859" s="344"/>
      <c r="D2859" s="344"/>
      <c r="E2859" s="344"/>
      <c r="F2859" s="344"/>
      <c r="G2859" s="344"/>
      <c r="H2859" s="371"/>
      <c r="I2859" s="344"/>
      <c r="J2859" s="371"/>
      <c r="K2859" s="344"/>
      <c r="L2859" s="371"/>
      <c r="M2859" s="344"/>
      <c r="N2859" s="344"/>
      <c r="O2859" s="344"/>
      <c r="P2859" s="344"/>
      <c r="Q2859" s="344"/>
      <c r="R2859" s="344"/>
      <c r="S2859" s="344"/>
      <c r="T2859" s="344"/>
      <c r="U2859" s="344"/>
      <c r="V2859" s="344"/>
      <c r="W2859" s="344"/>
      <c r="X2859" s="344"/>
      <c r="Y2859" s="344"/>
      <c r="Z2859" s="344"/>
      <c r="AA2859" s="344"/>
      <c r="AB2859" s="344"/>
      <c r="AC2859" s="344"/>
      <c r="AD2859" s="344"/>
      <c r="AE2859" s="344"/>
      <c r="AF2859" s="344"/>
      <c r="AG2859" s="344"/>
      <c r="AH2859" s="344"/>
      <c r="AI2859" s="344"/>
      <c r="AJ2859" s="344"/>
      <c r="AK2859" s="344"/>
      <c r="AL2859" s="344"/>
      <c r="AM2859" s="344"/>
      <c r="AN2859" s="344"/>
      <c r="AO2859" s="344"/>
      <c r="AP2859" s="344"/>
    </row>
    <row r="2860">
      <c r="A2860" s="344"/>
      <c r="B2860" s="344"/>
      <c r="C2860" s="344"/>
      <c r="D2860" s="344"/>
      <c r="E2860" s="344"/>
      <c r="F2860" s="344"/>
      <c r="G2860" s="344"/>
      <c r="H2860" s="371"/>
      <c r="I2860" s="344"/>
      <c r="J2860" s="371"/>
      <c r="K2860" s="344"/>
      <c r="L2860" s="371"/>
      <c r="M2860" s="344"/>
      <c r="N2860" s="344"/>
      <c r="O2860" s="344"/>
      <c r="P2860" s="344"/>
      <c r="Q2860" s="344"/>
      <c r="R2860" s="344"/>
      <c r="S2860" s="344"/>
      <c r="T2860" s="344"/>
      <c r="U2860" s="344"/>
      <c r="V2860" s="344"/>
      <c r="W2860" s="344"/>
      <c r="X2860" s="344"/>
      <c r="Y2860" s="344"/>
      <c r="Z2860" s="344"/>
      <c r="AA2860" s="344"/>
      <c r="AB2860" s="344"/>
      <c r="AC2860" s="344"/>
      <c r="AD2860" s="344"/>
      <c r="AE2860" s="344"/>
      <c r="AF2860" s="344"/>
      <c r="AG2860" s="344"/>
      <c r="AH2860" s="344"/>
      <c r="AI2860" s="344"/>
      <c r="AJ2860" s="344"/>
      <c r="AK2860" s="344"/>
      <c r="AL2860" s="344"/>
      <c r="AM2860" s="344"/>
      <c r="AN2860" s="344"/>
      <c r="AO2860" s="344"/>
      <c r="AP2860" s="344"/>
    </row>
    <row r="2861">
      <c r="A2861" s="344"/>
      <c r="B2861" s="344"/>
      <c r="C2861" s="344"/>
      <c r="D2861" s="344"/>
      <c r="E2861" s="344"/>
      <c r="F2861" s="344"/>
      <c r="G2861" s="344"/>
      <c r="H2861" s="371"/>
      <c r="I2861" s="344"/>
      <c r="J2861" s="371"/>
      <c r="K2861" s="344"/>
      <c r="L2861" s="371"/>
      <c r="M2861" s="344"/>
      <c r="N2861" s="344"/>
      <c r="O2861" s="344"/>
      <c r="P2861" s="344"/>
      <c r="Q2861" s="344"/>
      <c r="R2861" s="344"/>
      <c r="S2861" s="344"/>
      <c r="T2861" s="344"/>
      <c r="U2861" s="344"/>
      <c r="V2861" s="344"/>
      <c r="W2861" s="344"/>
      <c r="X2861" s="344"/>
      <c r="Y2861" s="344"/>
      <c r="Z2861" s="344"/>
      <c r="AA2861" s="344"/>
      <c r="AB2861" s="344"/>
      <c r="AC2861" s="344"/>
      <c r="AD2861" s="344"/>
      <c r="AE2861" s="344"/>
      <c r="AF2861" s="344"/>
      <c r="AG2861" s="344"/>
      <c r="AH2861" s="344"/>
      <c r="AI2861" s="344"/>
      <c r="AJ2861" s="344"/>
      <c r="AK2861" s="344"/>
      <c r="AL2861" s="344"/>
      <c r="AM2861" s="344"/>
      <c r="AN2861" s="344"/>
      <c r="AO2861" s="344"/>
      <c r="AP2861" s="344"/>
    </row>
    <row r="2862">
      <c r="A2862" s="344"/>
      <c r="B2862" s="344"/>
      <c r="C2862" s="344"/>
      <c r="D2862" s="344"/>
      <c r="E2862" s="344"/>
      <c r="F2862" s="344"/>
      <c r="G2862" s="344"/>
      <c r="H2862" s="371"/>
      <c r="I2862" s="344"/>
      <c r="J2862" s="371"/>
      <c r="K2862" s="344"/>
      <c r="L2862" s="371"/>
      <c r="M2862" s="344"/>
      <c r="N2862" s="344"/>
      <c r="O2862" s="344"/>
      <c r="P2862" s="344"/>
      <c r="Q2862" s="344"/>
      <c r="R2862" s="344"/>
      <c r="S2862" s="344"/>
      <c r="T2862" s="344"/>
      <c r="U2862" s="344"/>
      <c r="V2862" s="344"/>
      <c r="W2862" s="344"/>
      <c r="X2862" s="344"/>
      <c r="Y2862" s="344"/>
      <c r="Z2862" s="344"/>
      <c r="AA2862" s="344"/>
      <c r="AB2862" s="344"/>
      <c r="AC2862" s="344"/>
      <c r="AD2862" s="344"/>
      <c r="AE2862" s="344"/>
      <c r="AF2862" s="344"/>
      <c r="AG2862" s="344"/>
      <c r="AH2862" s="344"/>
      <c r="AI2862" s="344"/>
      <c r="AJ2862" s="344"/>
      <c r="AK2862" s="344"/>
      <c r="AL2862" s="344"/>
      <c r="AM2862" s="344"/>
      <c r="AN2862" s="344"/>
      <c r="AO2862" s="344"/>
      <c r="AP2862" s="344"/>
    </row>
    <row r="2863">
      <c r="A2863" s="344"/>
      <c r="B2863" s="344"/>
      <c r="C2863" s="344"/>
      <c r="D2863" s="344"/>
      <c r="E2863" s="344"/>
      <c r="F2863" s="344"/>
      <c r="G2863" s="344"/>
      <c r="H2863" s="371"/>
      <c r="I2863" s="344"/>
      <c r="J2863" s="371"/>
      <c r="K2863" s="344"/>
      <c r="L2863" s="371"/>
      <c r="M2863" s="344"/>
      <c r="N2863" s="344"/>
      <c r="O2863" s="344"/>
      <c r="P2863" s="344"/>
      <c r="Q2863" s="344"/>
      <c r="R2863" s="344"/>
      <c r="S2863" s="344"/>
      <c r="T2863" s="344"/>
      <c r="U2863" s="344"/>
      <c r="V2863" s="344"/>
      <c r="W2863" s="344"/>
      <c r="X2863" s="344"/>
      <c r="Y2863" s="344"/>
      <c r="Z2863" s="344"/>
      <c r="AA2863" s="344"/>
      <c r="AB2863" s="344"/>
      <c r="AC2863" s="344"/>
      <c r="AD2863" s="344"/>
      <c r="AE2863" s="344"/>
      <c r="AF2863" s="344"/>
      <c r="AG2863" s="344"/>
      <c r="AH2863" s="344"/>
      <c r="AI2863" s="344"/>
      <c r="AJ2863" s="344"/>
      <c r="AK2863" s="344"/>
      <c r="AL2863" s="344"/>
      <c r="AM2863" s="344"/>
      <c r="AN2863" s="344"/>
      <c r="AO2863" s="344"/>
      <c r="AP2863" s="344"/>
    </row>
    <row r="2864">
      <c r="A2864" s="344"/>
      <c r="B2864" s="344"/>
      <c r="C2864" s="344"/>
      <c r="D2864" s="344"/>
      <c r="E2864" s="344"/>
      <c r="F2864" s="344"/>
      <c r="G2864" s="344"/>
      <c r="H2864" s="371"/>
      <c r="I2864" s="344"/>
      <c r="J2864" s="371"/>
      <c r="K2864" s="344"/>
      <c r="L2864" s="371"/>
      <c r="M2864" s="344"/>
      <c r="N2864" s="344"/>
      <c r="O2864" s="344"/>
      <c r="P2864" s="344"/>
      <c r="Q2864" s="344"/>
      <c r="R2864" s="344"/>
      <c r="S2864" s="344"/>
      <c r="T2864" s="344"/>
      <c r="U2864" s="344"/>
      <c r="V2864" s="344"/>
      <c r="W2864" s="344"/>
      <c r="X2864" s="344"/>
      <c r="Y2864" s="344"/>
      <c r="Z2864" s="344"/>
      <c r="AA2864" s="344"/>
      <c r="AB2864" s="344"/>
      <c r="AC2864" s="344"/>
      <c r="AD2864" s="344"/>
      <c r="AE2864" s="344"/>
      <c r="AF2864" s="344"/>
      <c r="AG2864" s="344"/>
      <c r="AH2864" s="344"/>
      <c r="AI2864" s="344"/>
      <c r="AJ2864" s="344"/>
      <c r="AK2864" s="344"/>
      <c r="AL2864" s="344"/>
      <c r="AM2864" s="344"/>
      <c r="AN2864" s="344"/>
      <c r="AO2864" s="344"/>
      <c r="AP2864" s="344"/>
    </row>
    <row r="2865">
      <c r="A2865" s="344"/>
      <c r="B2865" s="344"/>
      <c r="C2865" s="344"/>
      <c r="D2865" s="344"/>
      <c r="E2865" s="344"/>
      <c r="F2865" s="344"/>
      <c r="G2865" s="344"/>
      <c r="H2865" s="371"/>
      <c r="I2865" s="344"/>
      <c r="J2865" s="371"/>
      <c r="K2865" s="344"/>
      <c r="L2865" s="371"/>
      <c r="M2865" s="344"/>
      <c r="N2865" s="344"/>
      <c r="O2865" s="344"/>
      <c r="P2865" s="344"/>
      <c r="Q2865" s="344"/>
      <c r="R2865" s="344"/>
      <c r="S2865" s="344"/>
      <c r="T2865" s="344"/>
      <c r="U2865" s="344"/>
      <c r="V2865" s="344"/>
      <c r="W2865" s="344"/>
      <c r="X2865" s="344"/>
      <c r="Y2865" s="344"/>
      <c r="Z2865" s="344"/>
      <c r="AA2865" s="344"/>
      <c r="AB2865" s="344"/>
      <c r="AC2865" s="344"/>
      <c r="AD2865" s="344"/>
      <c r="AE2865" s="344"/>
      <c r="AF2865" s="344"/>
      <c r="AG2865" s="344"/>
      <c r="AH2865" s="344"/>
      <c r="AI2865" s="344"/>
      <c r="AJ2865" s="344"/>
      <c r="AK2865" s="344"/>
      <c r="AL2865" s="344"/>
      <c r="AM2865" s="344"/>
      <c r="AN2865" s="344"/>
      <c r="AO2865" s="344"/>
      <c r="AP2865" s="344"/>
    </row>
    <row r="2866">
      <c r="A2866" s="344"/>
      <c r="B2866" s="344"/>
      <c r="C2866" s="344"/>
      <c r="D2866" s="344"/>
      <c r="E2866" s="344"/>
      <c r="F2866" s="344"/>
      <c r="G2866" s="344"/>
      <c r="H2866" s="371"/>
      <c r="I2866" s="344"/>
      <c r="J2866" s="371"/>
      <c r="K2866" s="344"/>
      <c r="L2866" s="371"/>
      <c r="M2866" s="344"/>
      <c r="N2866" s="344"/>
      <c r="O2866" s="344"/>
      <c r="P2866" s="344"/>
      <c r="Q2866" s="344"/>
      <c r="R2866" s="344"/>
      <c r="S2866" s="344"/>
      <c r="T2866" s="344"/>
      <c r="U2866" s="344"/>
      <c r="V2866" s="344"/>
      <c r="W2866" s="344"/>
      <c r="X2866" s="344"/>
      <c r="Y2866" s="344"/>
      <c r="Z2866" s="344"/>
      <c r="AA2866" s="344"/>
      <c r="AB2866" s="344"/>
      <c r="AC2866" s="344"/>
      <c r="AD2866" s="344"/>
      <c r="AE2866" s="344"/>
      <c r="AF2866" s="344"/>
      <c r="AG2866" s="344"/>
      <c r="AH2866" s="344"/>
      <c r="AI2866" s="344"/>
      <c r="AJ2866" s="344"/>
      <c r="AK2866" s="344"/>
      <c r="AL2866" s="344"/>
      <c r="AM2866" s="344"/>
      <c r="AN2866" s="344"/>
      <c r="AO2866" s="344"/>
      <c r="AP2866" s="344"/>
    </row>
    <row r="2867">
      <c r="A2867" s="344"/>
      <c r="B2867" s="344"/>
      <c r="C2867" s="344"/>
      <c r="D2867" s="344"/>
      <c r="E2867" s="344"/>
      <c r="F2867" s="344"/>
      <c r="G2867" s="344"/>
      <c r="H2867" s="371"/>
      <c r="I2867" s="344"/>
      <c r="J2867" s="371"/>
      <c r="K2867" s="344"/>
      <c r="L2867" s="371"/>
      <c r="M2867" s="344"/>
      <c r="N2867" s="344"/>
      <c r="O2867" s="344"/>
      <c r="P2867" s="344"/>
      <c r="Q2867" s="344"/>
      <c r="R2867" s="344"/>
      <c r="S2867" s="344"/>
      <c r="T2867" s="344"/>
      <c r="U2867" s="344"/>
      <c r="V2867" s="344"/>
      <c r="W2867" s="344"/>
      <c r="X2867" s="344"/>
      <c r="Y2867" s="344"/>
      <c r="Z2867" s="344"/>
      <c r="AA2867" s="344"/>
      <c r="AB2867" s="344"/>
      <c r="AC2867" s="344"/>
      <c r="AD2867" s="344"/>
      <c r="AE2867" s="344"/>
      <c r="AF2867" s="344"/>
      <c r="AG2867" s="344"/>
      <c r="AH2867" s="344"/>
      <c r="AI2867" s="344"/>
      <c r="AJ2867" s="344"/>
      <c r="AK2867" s="344"/>
      <c r="AL2867" s="344"/>
      <c r="AM2867" s="344"/>
      <c r="AN2867" s="344"/>
      <c r="AO2867" s="344"/>
      <c r="AP2867" s="344"/>
    </row>
    <row r="2868">
      <c r="A2868" s="344"/>
      <c r="B2868" s="344"/>
      <c r="C2868" s="344"/>
      <c r="D2868" s="344"/>
      <c r="E2868" s="344"/>
      <c r="F2868" s="344"/>
      <c r="G2868" s="344"/>
      <c r="H2868" s="371"/>
      <c r="I2868" s="344"/>
      <c r="J2868" s="371"/>
      <c r="K2868" s="344"/>
      <c r="L2868" s="371"/>
      <c r="M2868" s="344"/>
      <c r="N2868" s="344"/>
      <c r="O2868" s="344"/>
      <c r="P2868" s="344"/>
      <c r="Q2868" s="344"/>
      <c r="R2868" s="344"/>
      <c r="S2868" s="344"/>
      <c r="T2868" s="344"/>
      <c r="U2868" s="344"/>
      <c r="V2868" s="344"/>
      <c r="W2868" s="344"/>
      <c r="X2868" s="344"/>
      <c r="Y2868" s="344"/>
      <c r="Z2868" s="344"/>
      <c r="AA2868" s="344"/>
      <c r="AB2868" s="344"/>
      <c r="AC2868" s="344"/>
      <c r="AD2868" s="344"/>
      <c r="AE2868" s="344"/>
      <c r="AF2868" s="344"/>
      <c r="AG2868" s="344"/>
      <c r="AH2868" s="344"/>
      <c r="AI2868" s="344"/>
      <c r="AJ2868" s="344"/>
      <c r="AK2868" s="344"/>
      <c r="AL2868" s="344"/>
      <c r="AM2868" s="344"/>
      <c r="AN2868" s="344"/>
      <c r="AO2868" s="344"/>
      <c r="AP2868" s="344"/>
    </row>
    <row r="2869">
      <c r="A2869" s="344"/>
      <c r="B2869" s="344"/>
      <c r="C2869" s="344"/>
      <c r="D2869" s="344"/>
      <c r="E2869" s="344"/>
      <c r="F2869" s="344"/>
      <c r="G2869" s="344"/>
      <c r="H2869" s="371"/>
      <c r="I2869" s="344"/>
      <c r="J2869" s="371"/>
      <c r="K2869" s="344"/>
      <c r="L2869" s="371"/>
      <c r="M2869" s="344"/>
      <c r="N2869" s="344"/>
      <c r="O2869" s="344"/>
      <c r="P2869" s="344"/>
      <c r="Q2869" s="344"/>
      <c r="R2869" s="344"/>
      <c r="S2869" s="344"/>
      <c r="T2869" s="344"/>
      <c r="U2869" s="344"/>
      <c r="V2869" s="344"/>
      <c r="W2869" s="344"/>
      <c r="X2869" s="344"/>
      <c r="Y2869" s="344"/>
      <c r="Z2869" s="344"/>
      <c r="AA2869" s="344"/>
      <c r="AB2869" s="344"/>
      <c r="AC2869" s="344"/>
      <c r="AD2869" s="344"/>
      <c r="AE2869" s="344"/>
      <c r="AF2869" s="344"/>
      <c r="AG2869" s="344"/>
      <c r="AH2869" s="344"/>
      <c r="AI2869" s="344"/>
      <c r="AJ2869" s="344"/>
      <c r="AK2869" s="344"/>
      <c r="AL2869" s="344"/>
      <c r="AM2869" s="344"/>
      <c r="AN2869" s="344"/>
      <c r="AO2869" s="344"/>
      <c r="AP2869" s="344"/>
    </row>
    <row r="2870">
      <c r="A2870" s="344"/>
      <c r="B2870" s="344"/>
      <c r="C2870" s="344"/>
      <c r="D2870" s="344"/>
      <c r="E2870" s="344"/>
      <c r="F2870" s="344"/>
      <c r="G2870" s="344"/>
      <c r="H2870" s="371"/>
      <c r="I2870" s="344"/>
      <c r="J2870" s="371"/>
      <c r="K2870" s="344"/>
      <c r="L2870" s="371"/>
      <c r="M2870" s="344"/>
      <c r="N2870" s="344"/>
      <c r="O2870" s="344"/>
      <c r="P2870" s="344"/>
      <c r="Q2870" s="344"/>
      <c r="R2870" s="344"/>
      <c r="S2870" s="344"/>
      <c r="T2870" s="344"/>
      <c r="U2870" s="344"/>
      <c r="V2870" s="344"/>
      <c r="W2870" s="344"/>
      <c r="X2870" s="344"/>
      <c r="Y2870" s="344"/>
      <c r="Z2870" s="344"/>
      <c r="AA2870" s="344"/>
      <c r="AB2870" s="344"/>
      <c r="AC2870" s="344"/>
      <c r="AD2870" s="344"/>
      <c r="AE2870" s="344"/>
      <c r="AF2870" s="344"/>
      <c r="AG2870" s="344"/>
      <c r="AH2870" s="344"/>
      <c r="AI2870" s="344"/>
      <c r="AJ2870" s="344"/>
      <c r="AK2870" s="344"/>
      <c r="AL2870" s="344"/>
      <c r="AM2870" s="344"/>
      <c r="AN2870" s="344"/>
      <c r="AO2870" s="344"/>
      <c r="AP2870" s="344"/>
    </row>
    <row r="2871">
      <c r="A2871" s="344"/>
      <c r="B2871" s="344"/>
      <c r="C2871" s="344"/>
      <c r="D2871" s="344"/>
      <c r="E2871" s="344"/>
      <c r="F2871" s="344"/>
      <c r="G2871" s="344"/>
      <c r="H2871" s="371"/>
      <c r="I2871" s="344"/>
      <c r="J2871" s="371"/>
      <c r="K2871" s="344"/>
      <c r="L2871" s="371"/>
      <c r="M2871" s="344"/>
      <c r="N2871" s="344"/>
      <c r="O2871" s="344"/>
      <c r="P2871" s="344"/>
      <c r="Q2871" s="344"/>
      <c r="R2871" s="344"/>
      <c r="S2871" s="344"/>
      <c r="T2871" s="344"/>
      <c r="U2871" s="344"/>
      <c r="V2871" s="344"/>
      <c r="W2871" s="344"/>
      <c r="X2871" s="344"/>
      <c r="Y2871" s="344"/>
      <c r="Z2871" s="344"/>
      <c r="AA2871" s="344"/>
      <c r="AB2871" s="344"/>
      <c r="AC2871" s="344"/>
      <c r="AD2871" s="344"/>
      <c r="AE2871" s="344"/>
      <c r="AF2871" s="344"/>
      <c r="AG2871" s="344"/>
      <c r="AH2871" s="344"/>
      <c r="AI2871" s="344"/>
      <c r="AJ2871" s="344"/>
      <c r="AK2871" s="344"/>
      <c r="AL2871" s="344"/>
      <c r="AM2871" s="344"/>
      <c r="AN2871" s="344"/>
      <c r="AO2871" s="344"/>
      <c r="AP2871" s="344"/>
    </row>
    <row r="2872">
      <c r="A2872" s="344"/>
      <c r="B2872" s="344"/>
      <c r="C2872" s="344"/>
      <c r="D2872" s="344"/>
      <c r="E2872" s="344"/>
      <c r="F2872" s="344"/>
      <c r="G2872" s="344"/>
      <c r="H2872" s="371"/>
      <c r="I2872" s="344"/>
      <c r="J2872" s="371"/>
      <c r="K2872" s="344"/>
      <c r="L2872" s="371"/>
      <c r="M2872" s="344"/>
      <c r="N2872" s="344"/>
      <c r="O2872" s="344"/>
      <c r="P2872" s="344"/>
      <c r="Q2872" s="344"/>
      <c r="R2872" s="344"/>
      <c r="S2872" s="344"/>
      <c r="T2872" s="344"/>
      <c r="U2872" s="344"/>
      <c r="V2872" s="344"/>
      <c r="W2872" s="344"/>
      <c r="X2872" s="344"/>
      <c r="Y2872" s="344"/>
      <c r="Z2872" s="344"/>
      <c r="AA2872" s="344"/>
      <c r="AB2872" s="344"/>
      <c r="AC2872" s="344"/>
      <c r="AD2872" s="344"/>
      <c r="AE2872" s="344"/>
      <c r="AF2872" s="344"/>
      <c r="AG2872" s="344"/>
      <c r="AH2872" s="344"/>
      <c r="AI2872" s="344"/>
      <c r="AJ2872" s="344"/>
      <c r="AK2872" s="344"/>
      <c r="AL2872" s="344"/>
      <c r="AM2872" s="344"/>
      <c r="AN2872" s="344"/>
      <c r="AO2872" s="344"/>
      <c r="AP2872" s="344"/>
    </row>
    <row r="2873">
      <c r="A2873" s="344"/>
      <c r="B2873" s="344"/>
      <c r="C2873" s="344"/>
      <c r="D2873" s="344"/>
      <c r="E2873" s="344"/>
      <c r="F2873" s="344"/>
      <c r="G2873" s="344"/>
      <c r="H2873" s="371"/>
      <c r="I2873" s="344"/>
      <c r="J2873" s="371"/>
      <c r="K2873" s="344"/>
      <c r="L2873" s="371"/>
      <c r="M2873" s="344"/>
      <c r="N2873" s="344"/>
      <c r="O2873" s="344"/>
      <c r="P2873" s="344"/>
      <c r="Q2873" s="344"/>
      <c r="R2873" s="344"/>
      <c r="S2873" s="344"/>
      <c r="T2873" s="344"/>
      <c r="U2873" s="344"/>
      <c r="V2873" s="344"/>
      <c r="W2873" s="344"/>
      <c r="X2873" s="344"/>
      <c r="Y2873" s="344"/>
      <c r="Z2873" s="344"/>
      <c r="AA2873" s="344"/>
      <c r="AB2873" s="344"/>
      <c r="AC2873" s="344"/>
      <c r="AD2873" s="344"/>
      <c r="AE2873" s="344"/>
      <c r="AF2873" s="344"/>
      <c r="AG2873" s="344"/>
      <c r="AH2873" s="344"/>
      <c r="AI2873" s="344"/>
      <c r="AJ2873" s="344"/>
      <c r="AK2873" s="344"/>
      <c r="AL2873" s="344"/>
      <c r="AM2873" s="344"/>
      <c r="AN2873" s="344"/>
      <c r="AO2873" s="344"/>
      <c r="AP2873" s="344"/>
    </row>
    <row r="2874">
      <c r="A2874" s="344"/>
      <c r="B2874" s="344"/>
      <c r="C2874" s="344"/>
      <c r="D2874" s="344"/>
      <c r="E2874" s="344"/>
      <c r="F2874" s="344"/>
      <c r="G2874" s="344"/>
      <c r="H2874" s="371"/>
      <c r="I2874" s="344"/>
      <c r="J2874" s="371"/>
      <c r="K2874" s="344"/>
      <c r="L2874" s="371"/>
      <c r="M2874" s="344"/>
      <c r="N2874" s="344"/>
      <c r="O2874" s="344"/>
      <c r="P2874" s="344"/>
      <c r="Q2874" s="344"/>
      <c r="R2874" s="344"/>
      <c r="S2874" s="344"/>
      <c r="T2874" s="344"/>
      <c r="U2874" s="344"/>
      <c r="V2874" s="344"/>
      <c r="W2874" s="344"/>
      <c r="X2874" s="344"/>
      <c r="Y2874" s="344"/>
      <c r="Z2874" s="344"/>
      <c r="AA2874" s="344"/>
      <c r="AB2874" s="344"/>
      <c r="AC2874" s="344"/>
      <c r="AD2874" s="344"/>
      <c r="AE2874" s="344"/>
      <c r="AF2874" s="344"/>
      <c r="AG2874" s="344"/>
      <c r="AH2874" s="344"/>
      <c r="AI2874" s="344"/>
      <c r="AJ2874" s="344"/>
      <c r="AK2874" s="344"/>
      <c r="AL2874" s="344"/>
      <c r="AM2874" s="344"/>
      <c r="AN2874" s="344"/>
      <c r="AO2874" s="344"/>
      <c r="AP2874" s="344"/>
    </row>
    <row r="2875">
      <c r="A2875" s="344"/>
      <c r="B2875" s="344"/>
      <c r="C2875" s="344"/>
      <c r="D2875" s="344"/>
      <c r="E2875" s="344"/>
      <c r="F2875" s="344"/>
      <c r="G2875" s="344"/>
      <c r="H2875" s="371"/>
      <c r="I2875" s="344"/>
      <c r="J2875" s="371"/>
      <c r="K2875" s="344"/>
      <c r="L2875" s="371"/>
      <c r="M2875" s="344"/>
      <c r="N2875" s="344"/>
      <c r="O2875" s="344"/>
      <c r="P2875" s="344"/>
      <c r="Q2875" s="344"/>
      <c r="R2875" s="344"/>
      <c r="S2875" s="344"/>
      <c r="T2875" s="344"/>
      <c r="U2875" s="344"/>
      <c r="V2875" s="344"/>
      <c r="W2875" s="344"/>
      <c r="X2875" s="344"/>
      <c r="Y2875" s="344"/>
      <c r="Z2875" s="344"/>
      <c r="AA2875" s="344"/>
      <c r="AB2875" s="344"/>
      <c r="AC2875" s="344"/>
      <c r="AD2875" s="344"/>
      <c r="AE2875" s="344"/>
      <c r="AF2875" s="344"/>
      <c r="AG2875" s="344"/>
      <c r="AH2875" s="344"/>
      <c r="AI2875" s="344"/>
      <c r="AJ2875" s="344"/>
      <c r="AK2875" s="344"/>
      <c r="AL2875" s="344"/>
      <c r="AM2875" s="344"/>
      <c r="AN2875" s="344"/>
      <c r="AO2875" s="344"/>
      <c r="AP2875" s="344"/>
    </row>
    <row r="2876">
      <c r="A2876" s="344"/>
      <c r="B2876" s="344"/>
      <c r="C2876" s="344"/>
      <c r="D2876" s="344"/>
      <c r="E2876" s="344"/>
      <c r="F2876" s="344"/>
      <c r="G2876" s="344"/>
      <c r="H2876" s="371"/>
      <c r="I2876" s="344"/>
      <c r="J2876" s="371"/>
      <c r="K2876" s="344"/>
      <c r="L2876" s="371"/>
      <c r="M2876" s="344"/>
      <c r="N2876" s="344"/>
      <c r="O2876" s="344"/>
      <c r="P2876" s="344"/>
      <c r="Q2876" s="344"/>
      <c r="R2876" s="344"/>
      <c r="S2876" s="344"/>
      <c r="T2876" s="344"/>
      <c r="U2876" s="344"/>
      <c r="V2876" s="344"/>
      <c r="W2876" s="344"/>
      <c r="X2876" s="344"/>
      <c r="Y2876" s="344"/>
      <c r="Z2876" s="344"/>
      <c r="AA2876" s="344"/>
      <c r="AB2876" s="344"/>
      <c r="AC2876" s="344"/>
      <c r="AD2876" s="344"/>
      <c r="AE2876" s="344"/>
      <c r="AF2876" s="344"/>
      <c r="AG2876" s="344"/>
      <c r="AH2876" s="344"/>
      <c r="AI2876" s="344"/>
      <c r="AJ2876" s="344"/>
      <c r="AK2876" s="344"/>
      <c r="AL2876" s="344"/>
      <c r="AM2876" s="344"/>
      <c r="AN2876" s="344"/>
      <c r="AO2876" s="344"/>
      <c r="AP2876" s="344"/>
    </row>
    <row r="2877">
      <c r="A2877" s="344"/>
      <c r="B2877" s="344"/>
      <c r="C2877" s="344"/>
      <c r="D2877" s="344"/>
      <c r="E2877" s="344"/>
      <c r="F2877" s="344"/>
      <c r="G2877" s="344"/>
      <c r="H2877" s="371"/>
      <c r="I2877" s="344"/>
      <c r="J2877" s="371"/>
      <c r="K2877" s="344"/>
      <c r="L2877" s="371"/>
      <c r="M2877" s="344"/>
      <c r="N2877" s="344"/>
      <c r="O2877" s="344"/>
      <c r="P2877" s="344"/>
      <c r="Q2877" s="344"/>
      <c r="R2877" s="344"/>
      <c r="S2877" s="344"/>
      <c r="T2877" s="344"/>
      <c r="U2877" s="344"/>
      <c r="V2877" s="344"/>
      <c r="W2877" s="344"/>
      <c r="X2877" s="344"/>
      <c r="Y2877" s="344"/>
      <c r="Z2877" s="344"/>
      <c r="AA2877" s="344"/>
      <c r="AB2877" s="344"/>
      <c r="AC2877" s="344"/>
      <c r="AD2877" s="344"/>
      <c r="AE2877" s="344"/>
      <c r="AF2877" s="344"/>
      <c r="AG2877" s="344"/>
      <c r="AH2877" s="344"/>
      <c r="AI2877" s="344"/>
      <c r="AJ2877" s="344"/>
      <c r="AK2877" s="344"/>
      <c r="AL2877" s="344"/>
      <c r="AM2877" s="344"/>
      <c r="AN2877" s="344"/>
      <c r="AO2877" s="344"/>
      <c r="AP2877" s="344"/>
    </row>
    <row r="2878">
      <c r="A2878" s="344"/>
      <c r="B2878" s="344"/>
      <c r="C2878" s="344"/>
      <c r="D2878" s="344"/>
      <c r="E2878" s="344"/>
      <c r="F2878" s="344"/>
      <c r="G2878" s="344"/>
      <c r="H2878" s="371"/>
      <c r="I2878" s="344"/>
      <c r="J2878" s="371"/>
      <c r="K2878" s="344"/>
      <c r="L2878" s="371"/>
      <c r="M2878" s="344"/>
      <c r="N2878" s="344"/>
      <c r="O2878" s="344"/>
      <c r="P2878" s="344"/>
      <c r="Q2878" s="344"/>
      <c r="R2878" s="344"/>
      <c r="S2878" s="344"/>
      <c r="T2878" s="344"/>
      <c r="U2878" s="344"/>
      <c r="V2878" s="344"/>
      <c r="W2878" s="344"/>
      <c r="X2878" s="344"/>
      <c r="Y2878" s="344"/>
      <c r="Z2878" s="344"/>
      <c r="AA2878" s="344"/>
      <c r="AB2878" s="344"/>
      <c r="AC2878" s="344"/>
      <c r="AD2878" s="344"/>
      <c r="AE2878" s="344"/>
      <c r="AF2878" s="344"/>
      <c r="AG2878" s="344"/>
      <c r="AH2878" s="344"/>
      <c r="AI2878" s="344"/>
      <c r="AJ2878" s="344"/>
      <c r="AK2878" s="344"/>
      <c r="AL2878" s="344"/>
      <c r="AM2878" s="344"/>
      <c r="AN2878" s="344"/>
      <c r="AO2878" s="344"/>
      <c r="AP2878" s="344"/>
    </row>
    <row r="2879">
      <c r="A2879" s="344"/>
      <c r="B2879" s="344"/>
      <c r="C2879" s="344"/>
      <c r="D2879" s="344"/>
      <c r="E2879" s="344"/>
      <c r="F2879" s="344"/>
      <c r="G2879" s="344"/>
      <c r="H2879" s="371"/>
      <c r="I2879" s="344"/>
      <c r="J2879" s="371"/>
      <c r="K2879" s="344"/>
      <c r="L2879" s="371"/>
      <c r="M2879" s="344"/>
      <c r="N2879" s="344"/>
      <c r="O2879" s="344"/>
      <c r="P2879" s="344"/>
      <c r="Q2879" s="344"/>
      <c r="R2879" s="344"/>
      <c r="S2879" s="344"/>
      <c r="T2879" s="344"/>
      <c r="U2879" s="344"/>
      <c r="V2879" s="344"/>
      <c r="W2879" s="344"/>
      <c r="X2879" s="344"/>
      <c r="Y2879" s="344"/>
      <c r="Z2879" s="344"/>
      <c r="AA2879" s="344"/>
      <c r="AB2879" s="344"/>
      <c r="AC2879" s="344"/>
      <c r="AD2879" s="344"/>
      <c r="AE2879" s="344"/>
      <c r="AF2879" s="344"/>
      <c r="AG2879" s="344"/>
      <c r="AH2879" s="344"/>
      <c r="AI2879" s="344"/>
      <c r="AJ2879" s="344"/>
      <c r="AK2879" s="344"/>
      <c r="AL2879" s="344"/>
      <c r="AM2879" s="344"/>
      <c r="AN2879" s="344"/>
      <c r="AO2879" s="344"/>
      <c r="AP2879" s="344"/>
    </row>
    <row r="2880">
      <c r="A2880" s="344"/>
      <c r="B2880" s="344"/>
      <c r="C2880" s="344"/>
      <c r="D2880" s="344"/>
      <c r="E2880" s="344"/>
      <c r="F2880" s="344"/>
      <c r="G2880" s="344"/>
      <c r="H2880" s="371"/>
      <c r="I2880" s="344"/>
      <c r="J2880" s="371"/>
      <c r="K2880" s="344"/>
      <c r="L2880" s="371"/>
      <c r="M2880" s="344"/>
      <c r="N2880" s="344"/>
      <c r="O2880" s="344"/>
      <c r="P2880" s="344"/>
      <c r="Q2880" s="344"/>
      <c r="R2880" s="344"/>
      <c r="S2880" s="344"/>
      <c r="T2880" s="344"/>
      <c r="U2880" s="344"/>
      <c r="V2880" s="344"/>
      <c r="W2880" s="344"/>
      <c r="X2880" s="344"/>
      <c r="Y2880" s="344"/>
      <c r="Z2880" s="344"/>
      <c r="AA2880" s="344"/>
      <c r="AB2880" s="344"/>
      <c r="AC2880" s="344"/>
      <c r="AD2880" s="344"/>
      <c r="AE2880" s="344"/>
      <c r="AF2880" s="344"/>
      <c r="AG2880" s="344"/>
      <c r="AH2880" s="344"/>
      <c r="AI2880" s="344"/>
      <c r="AJ2880" s="344"/>
      <c r="AK2880" s="344"/>
      <c r="AL2880" s="344"/>
      <c r="AM2880" s="344"/>
      <c r="AN2880" s="344"/>
      <c r="AO2880" s="344"/>
      <c r="AP2880" s="344"/>
    </row>
    <row r="2881">
      <c r="A2881" s="344"/>
      <c r="B2881" s="344"/>
      <c r="C2881" s="344"/>
      <c r="D2881" s="344"/>
      <c r="E2881" s="344"/>
      <c r="F2881" s="344"/>
      <c r="G2881" s="344"/>
      <c r="H2881" s="371"/>
      <c r="I2881" s="344"/>
      <c r="J2881" s="371"/>
      <c r="K2881" s="344"/>
      <c r="L2881" s="371"/>
      <c r="M2881" s="344"/>
      <c r="N2881" s="344"/>
      <c r="O2881" s="344"/>
      <c r="P2881" s="344"/>
      <c r="Q2881" s="344"/>
      <c r="R2881" s="344"/>
      <c r="S2881" s="344"/>
      <c r="T2881" s="344"/>
      <c r="U2881" s="344"/>
      <c r="V2881" s="344"/>
      <c r="W2881" s="344"/>
      <c r="X2881" s="344"/>
      <c r="Y2881" s="344"/>
      <c r="Z2881" s="344"/>
      <c r="AA2881" s="344"/>
      <c r="AB2881" s="344"/>
      <c r="AC2881" s="344"/>
      <c r="AD2881" s="344"/>
      <c r="AE2881" s="344"/>
      <c r="AF2881" s="344"/>
      <c r="AG2881" s="344"/>
      <c r="AH2881" s="344"/>
      <c r="AI2881" s="344"/>
      <c r="AJ2881" s="344"/>
      <c r="AK2881" s="344"/>
      <c r="AL2881" s="344"/>
      <c r="AM2881" s="344"/>
      <c r="AN2881" s="344"/>
      <c r="AO2881" s="344"/>
      <c r="AP2881" s="344"/>
    </row>
    <row r="2882">
      <c r="A2882" s="344"/>
      <c r="B2882" s="344"/>
      <c r="C2882" s="344"/>
      <c r="D2882" s="344"/>
      <c r="E2882" s="344"/>
      <c r="F2882" s="344"/>
      <c r="G2882" s="344"/>
      <c r="H2882" s="371"/>
      <c r="I2882" s="344"/>
      <c r="J2882" s="371"/>
      <c r="K2882" s="344"/>
      <c r="L2882" s="371"/>
      <c r="M2882" s="344"/>
      <c r="N2882" s="344"/>
      <c r="O2882" s="344"/>
      <c r="P2882" s="344"/>
      <c r="Q2882" s="344"/>
      <c r="R2882" s="344"/>
      <c r="S2882" s="344"/>
      <c r="T2882" s="344"/>
      <c r="U2882" s="344"/>
      <c r="V2882" s="344"/>
      <c r="W2882" s="344"/>
      <c r="X2882" s="344"/>
      <c r="Y2882" s="344"/>
      <c r="Z2882" s="344"/>
      <c r="AA2882" s="344"/>
      <c r="AB2882" s="344"/>
      <c r="AC2882" s="344"/>
      <c r="AD2882" s="344"/>
      <c r="AE2882" s="344"/>
      <c r="AF2882" s="344"/>
      <c r="AG2882" s="344"/>
      <c r="AH2882" s="344"/>
      <c r="AI2882" s="344"/>
      <c r="AJ2882" s="344"/>
      <c r="AK2882" s="344"/>
      <c r="AL2882" s="344"/>
      <c r="AM2882" s="344"/>
      <c r="AN2882" s="344"/>
      <c r="AO2882" s="344"/>
      <c r="AP2882" s="344"/>
    </row>
    <row r="2883">
      <c r="A2883" s="344"/>
      <c r="B2883" s="344"/>
      <c r="C2883" s="344"/>
      <c r="D2883" s="344"/>
      <c r="E2883" s="344"/>
      <c r="F2883" s="344"/>
      <c r="G2883" s="344"/>
      <c r="H2883" s="371"/>
      <c r="I2883" s="344"/>
      <c r="J2883" s="371"/>
      <c r="K2883" s="344"/>
      <c r="L2883" s="371"/>
      <c r="M2883" s="344"/>
      <c r="N2883" s="344"/>
      <c r="O2883" s="344"/>
      <c r="P2883" s="344"/>
      <c r="Q2883" s="344"/>
      <c r="R2883" s="344"/>
      <c r="S2883" s="344"/>
      <c r="T2883" s="344"/>
      <c r="U2883" s="344"/>
      <c r="V2883" s="344"/>
      <c r="W2883" s="344"/>
      <c r="X2883" s="344"/>
      <c r="Y2883" s="344"/>
      <c r="Z2883" s="344"/>
      <c r="AA2883" s="344"/>
      <c r="AB2883" s="344"/>
      <c r="AC2883" s="344"/>
      <c r="AD2883" s="344"/>
      <c r="AE2883" s="344"/>
      <c r="AF2883" s="344"/>
      <c r="AG2883" s="344"/>
      <c r="AH2883" s="344"/>
      <c r="AI2883" s="344"/>
      <c r="AJ2883" s="344"/>
      <c r="AK2883" s="344"/>
      <c r="AL2883" s="344"/>
      <c r="AM2883" s="344"/>
      <c r="AN2883" s="344"/>
      <c r="AO2883" s="344"/>
      <c r="AP2883" s="344"/>
    </row>
    <row r="2884">
      <c r="A2884" s="344"/>
      <c r="B2884" s="344"/>
      <c r="C2884" s="344"/>
      <c r="D2884" s="344"/>
      <c r="E2884" s="344"/>
      <c r="F2884" s="344"/>
      <c r="G2884" s="344"/>
      <c r="H2884" s="371"/>
      <c r="I2884" s="344"/>
      <c r="J2884" s="371"/>
      <c r="K2884" s="344"/>
      <c r="L2884" s="371"/>
      <c r="M2884" s="344"/>
      <c r="N2884" s="344"/>
      <c r="O2884" s="344"/>
      <c r="P2884" s="344"/>
      <c r="Q2884" s="344"/>
      <c r="R2884" s="344"/>
      <c r="S2884" s="344"/>
      <c r="T2884" s="344"/>
      <c r="U2884" s="344"/>
      <c r="V2884" s="344"/>
      <c r="W2884" s="344"/>
      <c r="X2884" s="344"/>
      <c r="Y2884" s="344"/>
      <c r="Z2884" s="344"/>
      <c r="AA2884" s="344"/>
      <c r="AB2884" s="344"/>
      <c r="AC2884" s="344"/>
      <c r="AD2884" s="344"/>
      <c r="AE2884" s="344"/>
      <c r="AF2884" s="344"/>
      <c r="AG2884" s="344"/>
      <c r="AH2884" s="344"/>
      <c r="AI2884" s="344"/>
      <c r="AJ2884" s="344"/>
      <c r="AK2884" s="344"/>
      <c r="AL2884" s="344"/>
      <c r="AM2884" s="344"/>
      <c r="AN2884" s="344"/>
      <c r="AO2884" s="344"/>
      <c r="AP2884" s="344"/>
    </row>
    <row r="2885">
      <c r="A2885" s="344"/>
      <c r="B2885" s="344"/>
      <c r="C2885" s="344"/>
      <c r="D2885" s="344"/>
      <c r="E2885" s="344"/>
      <c r="F2885" s="344"/>
      <c r="G2885" s="344"/>
      <c r="H2885" s="371"/>
      <c r="I2885" s="344"/>
      <c r="J2885" s="371"/>
      <c r="K2885" s="344"/>
      <c r="L2885" s="371"/>
      <c r="M2885" s="344"/>
      <c r="N2885" s="344"/>
      <c r="O2885" s="344"/>
      <c r="P2885" s="344"/>
      <c r="Q2885" s="344"/>
      <c r="R2885" s="344"/>
      <c r="S2885" s="344"/>
      <c r="T2885" s="344"/>
      <c r="U2885" s="344"/>
      <c r="V2885" s="344"/>
      <c r="W2885" s="344"/>
      <c r="X2885" s="344"/>
      <c r="Y2885" s="344"/>
      <c r="Z2885" s="344"/>
      <c r="AA2885" s="344"/>
      <c r="AB2885" s="344"/>
      <c r="AC2885" s="344"/>
      <c r="AD2885" s="344"/>
      <c r="AE2885" s="344"/>
      <c r="AF2885" s="344"/>
      <c r="AG2885" s="344"/>
      <c r="AH2885" s="344"/>
      <c r="AI2885" s="344"/>
      <c r="AJ2885" s="344"/>
      <c r="AK2885" s="344"/>
      <c r="AL2885" s="344"/>
      <c r="AM2885" s="344"/>
      <c r="AN2885" s="344"/>
      <c r="AO2885" s="344"/>
      <c r="AP2885" s="344"/>
    </row>
    <row r="2886">
      <c r="A2886" s="344"/>
      <c r="B2886" s="344"/>
      <c r="C2886" s="344"/>
      <c r="D2886" s="344"/>
      <c r="E2886" s="344"/>
      <c r="F2886" s="344"/>
      <c r="G2886" s="344"/>
      <c r="H2886" s="371"/>
      <c r="I2886" s="344"/>
      <c r="J2886" s="371"/>
      <c r="K2886" s="344"/>
      <c r="L2886" s="371"/>
      <c r="M2886" s="344"/>
      <c r="N2886" s="344"/>
      <c r="O2886" s="344"/>
      <c r="P2886" s="344"/>
      <c r="Q2886" s="344"/>
      <c r="R2886" s="344"/>
      <c r="S2886" s="344"/>
      <c r="T2886" s="344"/>
      <c r="U2886" s="344"/>
      <c r="V2886" s="344"/>
      <c r="W2886" s="344"/>
      <c r="X2886" s="344"/>
      <c r="Y2886" s="344"/>
      <c r="Z2886" s="344"/>
      <c r="AA2886" s="344"/>
      <c r="AB2886" s="344"/>
      <c r="AC2886" s="344"/>
      <c r="AD2886" s="344"/>
      <c r="AE2886" s="344"/>
      <c r="AF2886" s="344"/>
      <c r="AG2886" s="344"/>
      <c r="AH2886" s="344"/>
      <c r="AI2886" s="344"/>
      <c r="AJ2886" s="344"/>
      <c r="AK2886" s="344"/>
      <c r="AL2886" s="344"/>
      <c r="AM2886" s="344"/>
      <c r="AN2886" s="344"/>
      <c r="AO2886" s="344"/>
      <c r="AP2886" s="344"/>
    </row>
    <row r="2887">
      <c r="A2887" s="344"/>
      <c r="B2887" s="344"/>
      <c r="C2887" s="344"/>
      <c r="D2887" s="344"/>
      <c r="E2887" s="344"/>
      <c r="F2887" s="344"/>
      <c r="G2887" s="344"/>
      <c r="H2887" s="371"/>
      <c r="I2887" s="344"/>
      <c r="J2887" s="371"/>
      <c r="K2887" s="344"/>
      <c r="L2887" s="371"/>
      <c r="M2887" s="344"/>
      <c r="N2887" s="344"/>
      <c r="O2887" s="344"/>
      <c r="P2887" s="344"/>
      <c r="Q2887" s="344"/>
      <c r="R2887" s="344"/>
      <c r="S2887" s="344"/>
      <c r="T2887" s="344"/>
      <c r="U2887" s="344"/>
      <c r="V2887" s="344"/>
      <c r="W2887" s="344"/>
      <c r="X2887" s="344"/>
      <c r="Y2887" s="344"/>
      <c r="Z2887" s="344"/>
      <c r="AA2887" s="344"/>
      <c r="AB2887" s="344"/>
      <c r="AC2887" s="344"/>
      <c r="AD2887" s="344"/>
      <c r="AE2887" s="344"/>
      <c r="AF2887" s="344"/>
      <c r="AG2887" s="344"/>
      <c r="AH2887" s="344"/>
      <c r="AI2887" s="344"/>
      <c r="AJ2887" s="344"/>
      <c r="AK2887" s="344"/>
      <c r="AL2887" s="344"/>
      <c r="AM2887" s="344"/>
      <c r="AN2887" s="344"/>
      <c r="AO2887" s="344"/>
      <c r="AP2887" s="344"/>
    </row>
    <row r="2888">
      <c r="A2888" s="344"/>
      <c r="B2888" s="344"/>
      <c r="C2888" s="344"/>
      <c r="D2888" s="344"/>
      <c r="E2888" s="344"/>
      <c r="F2888" s="344"/>
      <c r="G2888" s="344"/>
      <c r="H2888" s="371"/>
      <c r="I2888" s="344"/>
      <c r="J2888" s="371"/>
      <c r="K2888" s="344"/>
      <c r="L2888" s="371"/>
      <c r="M2888" s="344"/>
      <c r="N2888" s="344"/>
      <c r="O2888" s="344"/>
      <c r="P2888" s="344"/>
      <c r="Q2888" s="344"/>
      <c r="R2888" s="344"/>
      <c r="S2888" s="344"/>
      <c r="T2888" s="344"/>
      <c r="U2888" s="344"/>
      <c r="V2888" s="344"/>
      <c r="W2888" s="344"/>
      <c r="X2888" s="344"/>
      <c r="Y2888" s="344"/>
      <c r="Z2888" s="344"/>
      <c r="AA2888" s="344"/>
      <c r="AB2888" s="344"/>
      <c r="AC2888" s="344"/>
      <c r="AD2888" s="344"/>
      <c r="AE2888" s="344"/>
      <c r="AF2888" s="344"/>
      <c r="AG2888" s="344"/>
      <c r="AH2888" s="344"/>
      <c r="AI2888" s="344"/>
      <c r="AJ2888" s="344"/>
      <c r="AK2888" s="344"/>
      <c r="AL2888" s="344"/>
      <c r="AM2888" s="344"/>
      <c r="AN2888" s="344"/>
      <c r="AO2888" s="344"/>
      <c r="AP2888" s="344"/>
    </row>
    <row r="2889">
      <c r="A2889" s="344"/>
      <c r="B2889" s="344"/>
      <c r="C2889" s="344"/>
      <c r="D2889" s="344"/>
      <c r="E2889" s="344"/>
      <c r="F2889" s="344"/>
      <c r="G2889" s="344"/>
      <c r="H2889" s="371"/>
      <c r="I2889" s="344"/>
      <c r="J2889" s="371"/>
      <c r="K2889" s="344"/>
      <c r="L2889" s="371"/>
      <c r="M2889" s="344"/>
      <c r="N2889" s="344"/>
      <c r="O2889" s="344"/>
      <c r="P2889" s="344"/>
      <c r="Q2889" s="344"/>
      <c r="R2889" s="344"/>
      <c r="S2889" s="344"/>
      <c r="T2889" s="344"/>
      <c r="U2889" s="344"/>
      <c r="V2889" s="344"/>
      <c r="W2889" s="344"/>
      <c r="X2889" s="344"/>
      <c r="Y2889" s="344"/>
      <c r="Z2889" s="344"/>
      <c r="AA2889" s="344"/>
      <c r="AB2889" s="344"/>
      <c r="AC2889" s="344"/>
      <c r="AD2889" s="344"/>
      <c r="AE2889" s="344"/>
      <c r="AF2889" s="344"/>
      <c r="AG2889" s="344"/>
      <c r="AH2889" s="344"/>
      <c r="AI2889" s="344"/>
      <c r="AJ2889" s="344"/>
      <c r="AK2889" s="344"/>
      <c r="AL2889" s="344"/>
      <c r="AM2889" s="344"/>
      <c r="AN2889" s="344"/>
      <c r="AO2889" s="344"/>
      <c r="AP2889" s="344"/>
    </row>
    <row r="2890">
      <c r="A2890" s="344"/>
      <c r="B2890" s="344"/>
      <c r="C2890" s="344"/>
      <c r="D2890" s="344"/>
      <c r="E2890" s="344"/>
      <c r="F2890" s="344"/>
      <c r="G2890" s="344"/>
      <c r="H2890" s="371"/>
      <c r="I2890" s="344"/>
      <c r="J2890" s="371"/>
      <c r="K2890" s="344"/>
      <c r="L2890" s="371"/>
      <c r="M2890" s="344"/>
      <c r="N2890" s="344"/>
      <c r="O2890" s="344"/>
      <c r="P2890" s="344"/>
      <c r="Q2890" s="344"/>
      <c r="R2890" s="344"/>
      <c r="S2890" s="344"/>
      <c r="T2890" s="344"/>
      <c r="U2890" s="344"/>
      <c r="V2890" s="344"/>
      <c r="W2890" s="344"/>
      <c r="X2890" s="344"/>
      <c r="Y2890" s="344"/>
      <c r="Z2890" s="344"/>
      <c r="AA2890" s="344"/>
      <c r="AB2890" s="344"/>
      <c r="AC2890" s="344"/>
      <c r="AD2890" s="344"/>
      <c r="AE2890" s="344"/>
      <c r="AF2890" s="344"/>
      <c r="AG2890" s="344"/>
      <c r="AH2890" s="344"/>
      <c r="AI2890" s="344"/>
      <c r="AJ2890" s="344"/>
      <c r="AK2890" s="344"/>
      <c r="AL2890" s="344"/>
      <c r="AM2890" s="344"/>
      <c r="AN2890" s="344"/>
      <c r="AO2890" s="344"/>
      <c r="AP2890" s="344"/>
    </row>
    <row r="2891">
      <c r="A2891" s="344"/>
      <c r="B2891" s="344"/>
      <c r="C2891" s="344"/>
      <c r="D2891" s="344"/>
      <c r="E2891" s="344"/>
      <c r="F2891" s="344"/>
      <c r="G2891" s="344"/>
      <c r="H2891" s="371"/>
      <c r="I2891" s="344"/>
      <c r="J2891" s="371"/>
      <c r="K2891" s="344"/>
      <c r="L2891" s="371"/>
      <c r="M2891" s="344"/>
      <c r="N2891" s="344"/>
      <c r="O2891" s="344"/>
      <c r="P2891" s="344"/>
      <c r="Q2891" s="344"/>
      <c r="R2891" s="344"/>
      <c r="S2891" s="344"/>
      <c r="T2891" s="344"/>
      <c r="U2891" s="344"/>
      <c r="V2891" s="344"/>
      <c r="W2891" s="344"/>
      <c r="X2891" s="344"/>
      <c r="Y2891" s="344"/>
      <c r="Z2891" s="344"/>
      <c r="AA2891" s="344"/>
      <c r="AB2891" s="344"/>
      <c r="AC2891" s="344"/>
      <c r="AD2891" s="344"/>
      <c r="AE2891" s="344"/>
      <c r="AF2891" s="344"/>
      <c r="AG2891" s="344"/>
      <c r="AH2891" s="344"/>
      <c r="AI2891" s="344"/>
      <c r="AJ2891" s="344"/>
      <c r="AK2891" s="344"/>
      <c r="AL2891" s="344"/>
      <c r="AM2891" s="344"/>
      <c r="AN2891" s="344"/>
      <c r="AO2891" s="344"/>
      <c r="AP2891" s="344"/>
    </row>
    <row r="2892">
      <c r="A2892" s="344"/>
      <c r="B2892" s="344"/>
      <c r="C2892" s="344"/>
      <c r="D2892" s="344"/>
      <c r="E2892" s="344"/>
      <c r="F2892" s="344"/>
      <c r="G2892" s="344"/>
      <c r="H2892" s="371"/>
      <c r="I2892" s="344"/>
      <c r="J2892" s="371"/>
      <c r="K2892" s="344"/>
      <c r="L2892" s="371"/>
      <c r="M2892" s="344"/>
      <c r="N2892" s="344"/>
      <c r="O2892" s="344"/>
      <c r="P2892" s="344"/>
      <c r="Q2892" s="344"/>
      <c r="R2892" s="344"/>
      <c r="S2892" s="344"/>
      <c r="T2892" s="344"/>
      <c r="U2892" s="344"/>
      <c r="V2892" s="344"/>
      <c r="W2892" s="344"/>
      <c r="X2892" s="344"/>
      <c r="Y2892" s="344"/>
      <c r="Z2892" s="344"/>
      <c r="AA2892" s="344"/>
      <c r="AB2892" s="344"/>
      <c r="AC2892" s="344"/>
      <c r="AD2892" s="344"/>
      <c r="AE2892" s="344"/>
      <c r="AF2892" s="344"/>
      <c r="AG2892" s="344"/>
      <c r="AH2892" s="344"/>
      <c r="AI2892" s="344"/>
      <c r="AJ2892" s="344"/>
      <c r="AK2892" s="344"/>
      <c r="AL2892" s="344"/>
      <c r="AM2892" s="344"/>
      <c r="AN2892" s="344"/>
      <c r="AO2892" s="344"/>
      <c r="AP2892" s="344"/>
    </row>
    <row r="2893">
      <c r="A2893" s="344"/>
      <c r="B2893" s="344"/>
      <c r="C2893" s="344"/>
      <c r="D2893" s="344"/>
      <c r="E2893" s="344"/>
      <c r="F2893" s="344"/>
      <c r="G2893" s="344"/>
      <c r="H2893" s="371"/>
      <c r="I2893" s="344"/>
      <c r="J2893" s="371"/>
      <c r="K2893" s="344"/>
      <c r="L2893" s="371"/>
      <c r="M2893" s="344"/>
      <c r="N2893" s="344"/>
      <c r="O2893" s="344"/>
      <c r="P2893" s="344"/>
      <c r="Q2893" s="344"/>
      <c r="R2893" s="344"/>
      <c r="S2893" s="344"/>
      <c r="T2893" s="344"/>
      <c r="U2893" s="344"/>
      <c r="V2893" s="344"/>
      <c r="W2893" s="344"/>
      <c r="X2893" s="344"/>
      <c r="Y2893" s="344"/>
      <c r="Z2893" s="344"/>
      <c r="AA2893" s="344"/>
      <c r="AB2893" s="344"/>
      <c r="AC2893" s="344"/>
      <c r="AD2893" s="344"/>
      <c r="AE2893" s="344"/>
      <c r="AF2893" s="344"/>
      <c r="AG2893" s="344"/>
      <c r="AH2893" s="344"/>
      <c r="AI2893" s="344"/>
      <c r="AJ2893" s="344"/>
      <c r="AK2893" s="344"/>
      <c r="AL2893" s="344"/>
      <c r="AM2893" s="344"/>
      <c r="AN2893" s="344"/>
      <c r="AO2893" s="344"/>
      <c r="AP2893" s="344"/>
    </row>
    <row r="2894">
      <c r="A2894" s="344"/>
      <c r="B2894" s="344"/>
      <c r="C2894" s="344"/>
      <c r="D2894" s="344"/>
      <c r="E2894" s="344"/>
      <c r="F2894" s="344"/>
      <c r="G2894" s="344"/>
      <c r="H2894" s="371"/>
      <c r="I2894" s="344"/>
      <c r="J2894" s="371"/>
      <c r="K2894" s="344"/>
      <c r="L2894" s="371"/>
      <c r="M2894" s="344"/>
      <c r="N2894" s="344"/>
      <c r="O2894" s="344"/>
      <c r="P2894" s="344"/>
      <c r="Q2894" s="344"/>
      <c r="R2894" s="344"/>
      <c r="S2894" s="344"/>
      <c r="T2894" s="344"/>
      <c r="U2894" s="344"/>
      <c r="V2894" s="344"/>
      <c r="W2894" s="344"/>
      <c r="X2894" s="344"/>
      <c r="Y2894" s="344"/>
      <c r="Z2894" s="344"/>
      <c r="AA2894" s="344"/>
      <c r="AB2894" s="344"/>
      <c r="AC2894" s="344"/>
      <c r="AD2894" s="344"/>
      <c r="AE2894" s="344"/>
      <c r="AF2894" s="344"/>
      <c r="AG2894" s="344"/>
      <c r="AH2894" s="344"/>
      <c r="AI2894" s="344"/>
      <c r="AJ2894" s="344"/>
      <c r="AK2894" s="344"/>
      <c r="AL2894" s="344"/>
      <c r="AM2894" s="344"/>
      <c r="AN2894" s="344"/>
      <c r="AO2894" s="344"/>
      <c r="AP2894" s="344"/>
    </row>
    <row r="2895">
      <c r="A2895" s="344"/>
      <c r="B2895" s="344"/>
      <c r="C2895" s="344"/>
      <c r="D2895" s="344"/>
      <c r="E2895" s="344"/>
      <c r="F2895" s="344"/>
      <c r="G2895" s="344"/>
      <c r="H2895" s="371"/>
      <c r="I2895" s="344"/>
      <c r="J2895" s="371"/>
      <c r="K2895" s="344"/>
      <c r="L2895" s="371"/>
      <c r="M2895" s="344"/>
      <c r="N2895" s="344"/>
      <c r="O2895" s="344"/>
      <c r="P2895" s="344"/>
      <c r="Q2895" s="344"/>
      <c r="R2895" s="344"/>
      <c r="S2895" s="344"/>
      <c r="T2895" s="344"/>
      <c r="U2895" s="344"/>
      <c r="V2895" s="344"/>
      <c r="W2895" s="344"/>
      <c r="X2895" s="344"/>
      <c r="Y2895" s="344"/>
      <c r="Z2895" s="344"/>
      <c r="AA2895" s="344"/>
      <c r="AB2895" s="344"/>
      <c r="AC2895" s="344"/>
      <c r="AD2895" s="344"/>
      <c r="AE2895" s="344"/>
      <c r="AF2895" s="344"/>
      <c r="AG2895" s="344"/>
      <c r="AH2895" s="344"/>
      <c r="AI2895" s="344"/>
      <c r="AJ2895" s="344"/>
      <c r="AK2895" s="344"/>
      <c r="AL2895" s="344"/>
      <c r="AM2895" s="344"/>
      <c r="AN2895" s="344"/>
      <c r="AO2895" s="344"/>
      <c r="AP2895" s="344"/>
    </row>
    <row r="2896">
      <c r="A2896" s="344"/>
      <c r="B2896" s="344"/>
      <c r="C2896" s="344"/>
      <c r="D2896" s="344"/>
      <c r="E2896" s="344"/>
      <c r="F2896" s="344"/>
      <c r="G2896" s="344"/>
      <c r="H2896" s="371"/>
      <c r="I2896" s="344"/>
      <c r="J2896" s="371"/>
      <c r="K2896" s="344"/>
      <c r="L2896" s="371"/>
      <c r="M2896" s="344"/>
      <c r="N2896" s="344"/>
      <c r="O2896" s="344"/>
      <c r="P2896" s="344"/>
      <c r="Q2896" s="344"/>
      <c r="R2896" s="344"/>
      <c r="S2896" s="344"/>
      <c r="T2896" s="344"/>
      <c r="U2896" s="344"/>
      <c r="V2896" s="344"/>
      <c r="W2896" s="344"/>
      <c r="X2896" s="344"/>
      <c r="Y2896" s="344"/>
      <c r="Z2896" s="344"/>
      <c r="AA2896" s="344"/>
      <c r="AB2896" s="344"/>
      <c r="AC2896" s="344"/>
      <c r="AD2896" s="344"/>
      <c r="AE2896" s="344"/>
      <c r="AF2896" s="344"/>
      <c r="AG2896" s="344"/>
      <c r="AH2896" s="344"/>
      <c r="AI2896" s="344"/>
      <c r="AJ2896" s="344"/>
      <c r="AK2896" s="344"/>
      <c r="AL2896" s="344"/>
      <c r="AM2896" s="344"/>
      <c r="AN2896" s="344"/>
      <c r="AO2896" s="344"/>
      <c r="AP2896" s="344"/>
    </row>
    <row r="2897">
      <c r="A2897" s="344"/>
      <c r="B2897" s="344"/>
      <c r="C2897" s="344"/>
      <c r="D2897" s="344"/>
      <c r="E2897" s="344"/>
      <c r="F2897" s="344"/>
      <c r="G2897" s="344"/>
      <c r="H2897" s="371"/>
      <c r="I2897" s="344"/>
      <c r="J2897" s="371"/>
      <c r="K2897" s="344"/>
      <c r="L2897" s="371"/>
      <c r="M2897" s="344"/>
      <c r="N2897" s="344"/>
      <c r="O2897" s="344"/>
      <c r="P2897" s="344"/>
      <c r="Q2897" s="344"/>
      <c r="R2897" s="344"/>
      <c r="S2897" s="344"/>
      <c r="T2897" s="344"/>
      <c r="U2897" s="344"/>
      <c r="V2897" s="344"/>
      <c r="W2897" s="344"/>
      <c r="X2897" s="344"/>
      <c r="Y2897" s="344"/>
      <c r="Z2897" s="344"/>
      <c r="AA2897" s="344"/>
      <c r="AB2897" s="344"/>
      <c r="AC2897" s="344"/>
      <c r="AD2897" s="344"/>
      <c r="AE2897" s="344"/>
      <c r="AF2897" s="344"/>
      <c r="AG2897" s="344"/>
      <c r="AH2897" s="344"/>
      <c r="AI2897" s="344"/>
      <c r="AJ2897" s="344"/>
      <c r="AK2897" s="344"/>
      <c r="AL2897" s="344"/>
      <c r="AM2897" s="344"/>
      <c r="AN2897" s="344"/>
      <c r="AO2897" s="344"/>
      <c r="AP2897" s="344"/>
    </row>
    <row r="2898">
      <c r="A2898" s="344"/>
      <c r="B2898" s="344"/>
      <c r="C2898" s="344"/>
      <c r="D2898" s="344"/>
      <c r="E2898" s="344"/>
      <c r="F2898" s="344"/>
      <c r="G2898" s="344"/>
      <c r="H2898" s="371"/>
      <c r="I2898" s="344"/>
      <c r="J2898" s="371"/>
      <c r="K2898" s="344"/>
      <c r="L2898" s="371"/>
      <c r="M2898" s="344"/>
      <c r="N2898" s="344"/>
      <c r="O2898" s="344"/>
      <c r="P2898" s="344"/>
      <c r="Q2898" s="344"/>
      <c r="R2898" s="344"/>
      <c r="S2898" s="344"/>
      <c r="T2898" s="344"/>
      <c r="U2898" s="344"/>
      <c r="V2898" s="344"/>
      <c r="W2898" s="344"/>
      <c r="X2898" s="344"/>
      <c r="Y2898" s="344"/>
      <c r="Z2898" s="344"/>
      <c r="AA2898" s="344"/>
      <c r="AB2898" s="344"/>
      <c r="AC2898" s="344"/>
      <c r="AD2898" s="344"/>
      <c r="AE2898" s="344"/>
      <c r="AF2898" s="344"/>
      <c r="AG2898" s="344"/>
      <c r="AH2898" s="344"/>
      <c r="AI2898" s="344"/>
      <c r="AJ2898" s="344"/>
      <c r="AK2898" s="344"/>
      <c r="AL2898" s="344"/>
      <c r="AM2898" s="344"/>
      <c r="AN2898" s="344"/>
      <c r="AO2898" s="344"/>
      <c r="AP2898" s="344"/>
    </row>
    <row r="2899">
      <c r="A2899" s="344"/>
      <c r="B2899" s="344"/>
      <c r="C2899" s="344"/>
      <c r="D2899" s="344"/>
      <c r="E2899" s="344"/>
      <c r="F2899" s="344"/>
      <c r="G2899" s="344"/>
      <c r="H2899" s="371"/>
      <c r="I2899" s="344"/>
      <c r="J2899" s="371"/>
      <c r="K2899" s="344"/>
      <c r="L2899" s="371"/>
      <c r="M2899" s="344"/>
      <c r="N2899" s="344"/>
      <c r="O2899" s="344"/>
      <c r="P2899" s="344"/>
      <c r="Q2899" s="344"/>
      <c r="R2899" s="344"/>
      <c r="S2899" s="344"/>
      <c r="T2899" s="344"/>
      <c r="U2899" s="344"/>
      <c r="V2899" s="344"/>
      <c r="W2899" s="344"/>
      <c r="X2899" s="344"/>
      <c r="Y2899" s="344"/>
      <c r="Z2899" s="344"/>
      <c r="AA2899" s="344"/>
      <c r="AB2899" s="344"/>
      <c r="AC2899" s="344"/>
      <c r="AD2899" s="344"/>
      <c r="AE2899" s="344"/>
      <c r="AF2899" s="344"/>
      <c r="AG2899" s="344"/>
      <c r="AH2899" s="344"/>
      <c r="AI2899" s="344"/>
      <c r="AJ2899" s="344"/>
      <c r="AK2899" s="344"/>
      <c r="AL2899" s="344"/>
      <c r="AM2899" s="344"/>
      <c r="AN2899" s="344"/>
      <c r="AO2899" s="344"/>
      <c r="AP2899" s="344"/>
    </row>
    <row r="2900">
      <c r="A2900" s="344"/>
      <c r="B2900" s="344"/>
      <c r="C2900" s="344"/>
      <c r="D2900" s="344"/>
      <c r="E2900" s="344"/>
      <c r="F2900" s="344"/>
      <c r="G2900" s="344"/>
      <c r="H2900" s="371"/>
      <c r="I2900" s="344"/>
      <c r="J2900" s="371"/>
      <c r="K2900" s="344"/>
      <c r="L2900" s="371"/>
      <c r="M2900" s="344"/>
      <c r="N2900" s="344"/>
      <c r="O2900" s="344"/>
      <c r="P2900" s="344"/>
      <c r="Q2900" s="344"/>
      <c r="R2900" s="344"/>
      <c r="S2900" s="344"/>
      <c r="T2900" s="344"/>
      <c r="U2900" s="344"/>
      <c r="V2900" s="344"/>
      <c r="W2900" s="344"/>
      <c r="X2900" s="344"/>
      <c r="Y2900" s="344"/>
      <c r="Z2900" s="344"/>
      <c r="AA2900" s="344"/>
      <c r="AB2900" s="344"/>
      <c r="AC2900" s="344"/>
      <c r="AD2900" s="344"/>
      <c r="AE2900" s="344"/>
      <c r="AF2900" s="344"/>
      <c r="AG2900" s="344"/>
      <c r="AH2900" s="344"/>
      <c r="AI2900" s="344"/>
      <c r="AJ2900" s="344"/>
      <c r="AK2900" s="344"/>
      <c r="AL2900" s="344"/>
      <c r="AM2900" s="344"/>
      <c r="AN2900" s="344"/>
      <c r="AO2900" s="344"/>
      <c r="AP2900" s="344"/>
    </row>
    <row r="2901">
      <c r="A2901" s="344"/>
      <c r="B2901" s="344"/>
      <c r="C2901" s="344"/>
      <c r="D2901" s="344"/>
      <c r="E2901" s="344"/>
      <c r="F2901" s="344"/>
      <c r="G2901" s="344"/>
      <c r="H2901" s="371"/>
      <c r="I2901" s="344"/>
      <c r="J2901" s="371"/>
      <c r="K2901" s="344"/>
      <c r="L2901" s="371"/>
      <c r="M2901" s="344"/>
      <c r="N2901" s="344"/>
      <c r="O2901" s="344"/>
      <c r="P2901" s="344"/>
      <c r="Q2901" s="344"/>
      <c r="R2901" s="344"/>
      <c r="S2901" s="344"/>
      <c r="T2901" s="344"/>
      <c r="U2901" s="344"/>
      <c r="V2901" s="344"/>
      <c r="W2901" s="344"/>
      <c r="X2901" s="344"/>
      <c r="Y2901" s="344"/>
      <c r="Z2901" s="344"/>
      <c r="AA2901" s="344"/>
      <c r="AB2901" s="344"/>
      <c r="AC2901" s="344"/>
      <c r="AD2901" s="344"/>
      <c r="AE2901" s="344"/>
      <c r="AF2901" s="344"/>
      <c r="AG2901" s="344"/>
      <c r="AH2901" s="344"/>
      <c r="AI2901" s="344"/>
      <c r="AJ2901" s="344"/>
      <c r="AK2901" s="344"/>
      <c r="AL2901" s="344"/>
      <c r="AM2901" s="344"/>
      <c r="AN2901" s="344"/>
      <c r="AO2901" s="344"/>
      <c r="AP2901" s="344"/>
    </row>
    <row r="2902">
      <c r="A2902" s="344"/>
      <c r="B2902" s="344"/>
      <c r="C2902" s="344"/>
      <c r="D2902" s="344"/>
      <c r="E2902" s="344"/>
      <c r="F2902" s="344"/>
      <c r="G2902" s="344"/>
      <c r="H2902" s="371"/>
      <c r="I2902" s="344"/>
      <c r="J2902" s="371"/>
      <c r="K2902" s="344"/>
      <c r="L2902" s="371"/>
      <c r="M2902" s="344"/>
      <c r="N2902" s="344"/>
      <c r="O2902" s="344"/>
      <c r="P2902" s="344"/>
      <c r="Q2902" s="344"/>
      <c r="R2902" s="344"/>
      <c r="S2902" s="344"/>
      <c r="T2902" s="344"/>
      <c r="U2902" s="344"/>
      <c r="V2902" s="344"/>
      <c r="W2902" s="344"/>
      <c r="X2902" s="344"/>
      <c r="Y2902" s="344"/>
      <c r="Z2902" s="344"/>
      <c r="AA2902" s="344"/>
      <c r="AB2902" s="344"/>
      <c r="AC2902" s="344"/>
      <c r="AD2902" s="344"/>
      <c r="AE2902" s="344"/>
      <c r="AF2902" s="344"/>
      <c r="AG2902" s="344"/>
      <c r="AH2902" s="344"/>
      <c r="AI2902" s="344"/>
      <c r="AJ2902" s="344"/>
      <c r="AK2902" s="344"/>
      <c r="AL2902" s="344"/>
      <c r="AM2902" s="344"/>
      <c r="AN2902" s="344"/>
      <c r="AO2902" s="344"/>
      <c r="AP2902" s="344"/>
    </row>
    <row r="2903">
      <c r="A2903" s="344"/>
      <c r="B2903" s="344"/>
      <c r="C2903" s="344"/>
      <c r="D2903" s="344"/>
      <c r="E2903" s="344"/>
      <c r="F2903" s="344"/>
      <c r="G2903" s="344"/>
      <c r="H2903" s="371"/>
      <c r="I2903" s="344"/>
      <c r="J2903" s="371"/>
      <c r="K2903" s="344"/>
      <c r="L2903" s="371"/>
      <c r="M2903" s="344"/>
      <c r="N2903" s="344"/>
      <c r="O2903" s="344"/>
      <c r="P2903" s="344"/>
      <c r="Q2903" s="344"/>
      <c r="R2903" s="344"/>
      <c r="S2903" s="344"/>
      <c r="T2903" s="344"/>
      <c r="U2903" s="344"/>
      <c r="V2903" s="344"/>
      <c r="W2903" s="344"/>
      <c r="X2903" s="344"/>
      <c r="Y2903" s="344"/>
      <c r="Z2903" s="344"/>
      <c r="AA2903" s="344"/>
      <c r="AB2903" s="344"/>
      <c r="AC2903" s="344"/>
      <c r="AD2903" s="344"/>
      <c r="AE2903" s="344"/>
      <c r="AF2903" s="344"/>
      <c r="AG2903" s="344"/>
      <c r="AH2903" s="344"/>
      <c r="AI2903" s="344"/>
      <c r="AJ2903" s="344"/>
      <c r="AK2903" s="344"/>
      <c r="AL2903" s="344"/>
      <c r="AM2903" s="344"/>
      <c r="AN2903" s="344"/>
      <c r="AO2903" s="344"/>
      <c r="AP2903" s="344"/>
    </row>
    <row r="2904">
      <c r="A2904" s="344"/>
      <c r="B2904" s="344"/>
      <c r="C2904" s="344"/>
      <c r="D2904" s="344"/>
      <c r="E2904" s="344"/>
      <c r="F2904" s="344"/>
      <c r="G2904" s="344"/>
      <c r="H2904" s="371"/>
      <c r="I2904" s="344"/>
      <c r="J2904" s="371"/>
      <c r="K2904" s="344"/>
      <c r="L2904" s="371"/>
      <c r="M2904" s="344"/>
      <c r="N2904" s="344"/>
      <c r="O2904" s="344"/>
      <c r="P2904" s="344"/>
      <c r="Q2904" s="344"/>
      <c r="R2904" s="344"/>
      <c r="S2904" s="344"/>
      <c r="T2904" s="344"/>
      <c r="U2904" s="344"/>
      <c r="V2904" s="344"/>
      <c r="W2904" s="344"/>
      <c r="X2904" s="344"/>
      <c r="Y2904" s="344"/>
      <c r="Z2904" s="344"/>
      <c r="AA2904" s="344"/>
      <c r="AB2904" s="344"/>
      <c r="AC2904" s="344"/>
      <c r="AD2904" s="344"/>
      <c r="AE2904" s="344"/>
      <c r="AF2904" s="344"/>
      <c r="AG2904" s="344"/>
      <c r="AH2904" s="344"/>
      <c r="AI2904" s="344"/>
      <c r="AJ2904" s="344"/>
      <c r="AK2904" s="344"/>
      <c r="AL2904" s="344"/>
      <c r="AM2904" s="344"/>
      <c r="AN2904" s="344"/>
      <c r="AO2904" s="344"/>
      <c r="AP2904" s="344"/>
    </row>
    <row r="2905">
      <c r="A2905" s="344"/>
      <c r="B2905" s="344"/>
      <c r="C2905" s="344"/>
      <c r="D2905" s="344"/>
      <c r="E2905" s="344"/>
      <c r="F2905" s="344"/>
      <c r="G2905" s="344"/>
      <c r="H2905" s="371"/>
      <c r="I2905" s="344"/>
      <c r="J2905" s="371"/>
      <c r="K2905" s="344"/>
      <c r="L2905" s="371"/>
      <c r="M2905" s="344"/>
      <c r="N2905" s="344"/>
      <c r="O2905" s="344"/>
      <c r="P2905" s="344"/>
      <c r="Q2905" s="344"/>
      <c r="R2905" s="344"/>
      <c r="S2905" s="344"/>
      <c r="T2905" s="344"/>
      <c r="U2905" s="344"/>
      <c r="V2905" s="344"/>
      <c r="W2905" s="344"/>
      <c r="X2905" s="344"/>
      <c r="Y2905" s="344"/>
      <c r="Z2905" s="344"/>
      <c r="AA2905" s="344"/>
      <c r="AB2905" s="344"/>
      <c r="AC2905" s="344"/>
      <c r="AD2905" s="344"/>
      <c r="AE2905" s="344"/>
      <c r="AF2905" s="344"/>
      <c r="AG2905" s="344"/>
      <c r="AH2905" s="344"/>
      <c r="AI2905" s="344"/>
      <c r="AJ2905" s="344"/>
      <c r="AK2905" s="344"/>
      <c r="AL2905" s="344"/>
      <c r="AM2905" s="344"/>
      <c r="AN2905" s="344"/>
      <c r="AO2905" s="344"/>
      <c r="AP2905" s="344"/>
    </row>
    <row r="2906">
      <c r="A2906" s="344"/>
      <c r="B2906" s="344"/>
      <c r="C2906" s="344"/>
      <c r="D2906" s="344"/>
      <c r="E2906" s="344"/>
      <c r="F2906" s="344"/>
      <c r="G2906" s="344"/>
      <c r="H2906" s="371"/>
      <c r="I2906" s="344"/>
      <c r="J2906" s="371"/>
      <c r="K2906" s="344"/>
      <c r="L2906" s="371"/>
      <c r="M2906" s="344"/>
      <c r="N2906" s="344"/>
      <c r="O2906" s="344"/>
      <c r="P2906" s="344"/>
      <c r="Q2906" s="344"/>
      <c r="R2906" s="344"/>
      <c r="S2906" s="344"/>
      <c r="T2906" s="344"/>
      <c r="U2906" s="344"/>
      <c r="V2906" s="344"/>
      <c r="W2906" s="344"/>
      <c r="X2906" s="344"/>
      <c r="Y2906" s="344"/>
      <c r="Z2906" s="344"/>
      <c r="AA2906" s="344"/>
      <c r="AB2906" s="344"/>
      <c r="AC2906" s="344"/>
      <c r="AD2906" s="344"/>
      <c r="AE2906" s="344"/>
      <c r="AF2906" s="344"/>
      <c r="AG2906" s="344"/>
      <c r="AH2906" s="344"/>
      <c r="AI2906" s="344"/>
      <c r="AJ2906" s="344"/>
      <c r="AK2906" s="344"/>
      <c r="AL2906" s="344"/>
      <c r="AM2906" s="344"/>
      <c r="AN2906" s="344"/>
      <c r="AO2906" s="344"/>
      <c r="AP2906" s="344"/>
    </row>
    <row r="2907">
      <c r="A2907" s="344"/>
      <c r="B2907" s="344"/>
      <c r="C2907" s="344"/>
      <c r="D2907" s="344"/>
      <c r="E2907" s="344"/>
      <c r="F2907" s="344"/>
      <c r="G2907" s="344"/>
      <c r="H2907" s="371"/>
      <c r="I2907" s="344"/>
      <c r="J2907" s="371"/>
      <c r="K2907" s="344"/>
      <c r="L2907" s="371"/>
      <c r="M2907" s="344"/>
      <c r="N2907" s="344"/>
      <c r="O2907" s="344"/>
      <c r="P2907" s="344"/>
      <c r="Q2907" s="344"/>
      <c r="R2907" s="344"/>
      <c r="S2907" s="344"/>
      <c r="T2907" s="344"/>
      <c r="U2907" s="344"/>
      <c r="V2907" s="344"/>
      <c r="W2907" s="344"/>
      <c r="X2907" s="344"/>
      <c r="Y2907" s="344"/>
      <c r="Z2907" s="344"/>
      <c r="AA2907" s="344"/>
      <c r="AB2907" s="344"/>
      <c r="AC2907" s="344"/>
      <c r="AD2907" s="344"/>
      <c r="AE2907" s="344"/>
      <c r="AF2907" s="344"/>
      <c r="AG2907" s="344"/>
      <c r="AH2907" s="344"/>
      <c r="AI2907" s="344"/>
      <c r="AJ2907" s="344"/>
      <c r="AK2907" s="344"/>
      <c r="AL2907" s="344"/>
      <c r="AM2907" s="344"/>
      <c r="AN2907" s="344"/>
      <c r="AO2907" s="344"/>
      <c r="AP2907" s="344"/>
    </row>
    <row r="2908">
      <c r="A2908" s="344"/>
      <c r="B2908" s="344"/>
      <c r="C2908" s="344"/>
      <c r="D2908" s="344"/>
      <c r="E2908" s="344"/>
      <c r="F2908" s="344"/>
      <c r="G2908" s="344"/>
      <c r="H2908" s="371"/>
      <c r="I2908" s="344"/>
      <c r="J2908" s="371"/>
      <c r="K2908" s="344"/>
      <c r="L2908" s="371"/>
      <c r="M2908" s="344"/>
      <c r="N2908" s="344"/>
      <c r="O2908" s="344"/>
      <c r="P2908" s="344"/>
      <c r="Q2908" s="344"/>
      <c r="R2908" s="344"/>
      <c r="S2908" s="344"/>
      <c r="T2908" s="344"/>
      <c r="U2908" s="344"/>
      <c r="V2908" s="344"/>
      <c r="W2908" s="344"/>
      <c r="X2908" s="344"/>
      <c r="Y2908" s="344"/>
      <c r="Z2908" s="344"/>
      <c r="AA2908" s="344"/>
      <c r="AB2908" s="344"/>
      <c r="AC2908" s="344"/>
      <c r="AD2908" s="344"/>
      <c r="AE2908" s="344"/>
      <c r="AF2908" s="344"/>
      <c r="AG2908" s="344"/>
      <c r="AH2908" s="344"/>
      <c r="AI2908" s="344"/>
      <c r="AJ2908" s="344"/>
      <c r="AK2908" s="344"/>
      <c r="AL2908" s="344"/>
      <c r="AM2908" s="344"/>
      <c r="AN2908" s="344"/>
      <c r="AO2908" s="344"/>
      <c r="AP2908" s="344"/>
    </row>
    <row r="2909">
      <c r="A2909" s="344"/>
      <c r="B2909" s="344"/>
      <c r="C2909" s="344"/>
      <c r="D2909" s="344"/>
      <c r="E2909" s="344"/>
      <c r="F2909" s="344"/>
      <c r="G2909" s="344"/>
      <c r="H2909" s="371"/>
      <c r="I2909" s="344"/>
      <c r="J2909" s="371"/>
      <c r="K2909" s="344"/>
      <c r="L2909" s="371"/>
      <c r="M2909" s="344"/>
      <c r="N2909" s="344"/>
      <c r="O2909" s="344"/>
      <c r="P2909" s="344"/>
      <c r="Q2909" s="344"/>
      <c r="R2909" s="344"/>
      <c r="S2909" s="344"/>
      <c r="T2909" s="344"/>
      <c r="U2909" s="344"/>
      <c r="V2909" s="344"/>
      <c r="W2909" s="344"/>
      <c r="X2909" s="344"/>
      <c r="Y2909" s="344"/>
      <c r="Z2909" s="344"/>
      <c r="AA2909" s="344"/>
      <c r="AB2909" s="344"/>
      <c r="AC2909" s="344"/>
      <c r="AD2909" s="344"/>
      <c r="AE2909" s="344"/>
      <c r="AF2909" s="344"/>
      <c r="AG2909" s="344"/>
      <c r="AH2909" s="344"/>
      <c r="AI2909" s="344"/>
      <c r="AJ2909" s="344"/>
      <c r="AK2909" s="344"/>
      <c r="AL2909" s="344"/>
      <c r="AM2909" s="344"/>
      <c r="AN2909" s="344"/>
      <c r="AO2909" s="344"/>
      <c r="AP2909" s="344"/>
    </row>
    <row r="2910">
      <c r="A2910" s="344"/>
      <c r="B2910" s="344"/>
      <c r="C2910" s="344"/>
      <c r="D2910" s="344"/>
      <c r="E2910" s="344"/>
      <c r="F2910" s="344"/>
      <c r="G2910" s="344"/>
      <c r="H2910" s="371"/>
      <c r="I2910" s="344"/>
      <c r="J2910" s="371"/>
      <c r="K2910" s="344"/>
      <c r="L2910" s="371"/>
      <c r="M2910" s="344"/>
      <c r="N2910" s="344"/>
      <c r="O2910" s="344"/>
      <c r="P2910" s="344"/>
      <c r="Q2910" s="344"/>
      <c r="R2910" s="344"/>
      <c r="S2910" s="344"/>
      <c r="T2910" s="344"/>
      <c r="U2910" s="344"/>
      <c r="V2910" s="344"/>
      <c r="W2910" s="344"/>
      <c r="X2910" s="344"/>
      <c r="Y2910" s="344"/>
      <c r="Z2910" s="344"/>
      <c r="AA2910" s="344"/>
      <c r="AB2910" s="344"/>
      <c r="AC2910" s="344"/>
      <c r="AD2910" s="344"/>
      <c r="AE2910" s="344"/>
      <c r="AF2910" s="344"/>
      <c r="AG2910" s="344"/>
      <c r="AH2910" s="344"/>
      <c r="AI2910" s="344"/>
      <c r="AJ2910" s="344"/>
      <c r="AK2910" s="344"/>
      <c r="AL2910" s="344"/>
      <c r="AM2910" s="344"/>
      <c r="AN2910" s="344"/>
      <c r="AO2910" s="344"/>
      <c r="AP2910" s="344"/>
    </row>
    <row r="2911">
      <c r="A2911" s="344"/>
      <c r="B2911" s="344"/>
      <c r="C2911" s="344"/>
      <c r="D2911" s="344"/>
      <c r="E2911" s="344"/>
      <c r="F2911" s="344"/>
      <c r="G2911" s="344"/>
      <c r="H2911" s="371"/>
      <c r="I2911" s="344"/>
      <c r="J2911" s="371"/>
      <c r="K2911" s="344"/>
      <c r="L2911" s="371"/>
      <c r="M2911" s="344"/>
      <c r="N2911" s="344"/>
      <c r="O2911" s="344"/>
      <c r="P2911" s="344"/>
      <c r="Q2911" s="344"/>
      <c r="R2911" s="344"/>
      <c r="S2911" s="344"/>
      <c r="T2911" s="344"/>
      <c r="U2911" s="344"/>
      <c r="V2911" s="344"/>
      <c r="W2911" s="344"/>
      <c r="X2911" s="344"/>
      <c r="Y2911" s="344"/>
      <c r="Z2911" s="344"/>
      <c r="AA2911" s="344"/>
      <c r="AB2911" s="344"/>
      <c r="AC2911" s="344"/>
      <c r="AD2911" s="344"/>
      <c r="AE2911" s="344"/>
      <c r="AF2911" s="344"/>
      <c r="AG2911" s="344"/>
      <c r="AH2911" s="344"/>
      <c r="AI2911" s="344"/>
      <c r="AJ2911" s="344"/>
      <c r="AK2911" s="344"/>
      <c r="AL2911" s="344"/>
      <c r="AM2911" s="344"/>
      <c r="AN2911" s="344"/>
      <c r="AO2911" s="344"/>
      <c r="AP2911" s="344"/>
    </row>
    <row r="2912">
      <c r="A2912" s="344"/>
      <c r="B2912" s="344"/>
      <c r="C2912" s="344"/>
      <c r="D2912" s="344"/>
      <c r="E2912" s="344"/>
      <c r="F2912" s="344"/>
      <c r="G2912" s="344"/>
      <c r="H2912" s="371"/>
      <c r="I2912" s="344"/>
      <c r="J2912" s="371"/>
      <c r="K2912" s="344"/>
      <c r="L2912" s="371"/>
      <c r="M2912" s="344"/>
      <c r="N2912" s="344"/>
      <c r="O2912" s="344"/>
      <c r="P2912" s="344"/>
      <c r="Q2912" s="344"/>
      <c r="R2912" s="344"/>
      <c r="S2912" s="344"/>
      <c r="T2912" s="344"/>
      <c r="U2912" s="344"/>
      <c r="V2912" s="344"/>
      <c r="W2912" s="344"/>
      <c r="X2912" s="344"/>
      <c r="Y2912" s="344"/>
      <c r="Z2912" s="344"/>
      <c r="AA2912" s="344"/>
      <c r="AB2912" s="344"/>
      <c r="AC2912" s="344"/>
      <c r="AD2912" s="344"/>
      <c r="AE2912" s="344"/>
      <c r="AF2912" s="344"/>
      <c r="AG2912" s="344"/>
      <c r="AH2912" s="344"/>
      <c r="AI2912" s="344"/>
      <c r="AJ2912" s="344"/>
      <c r="AK2912" s="344"/>
      <c r="AL2912" s="344"/>
      <c r="AM2912" s="344"/>
      <c r="AN2912" s="344"/>
      <c r="AO2912" s="344"/>
      <c r="AP2912" s="344"/>
    </row>
    <row r="2913">
      <c r="A2913" s="344"/>
      <c r="B2913" s="344"/>
      <c r="C2913" s="344"/>
      <c r="D2913" s="344"/>
      <c r="E2913" s="344"/>
      <c r="F2913" s="344"/>
      <c r="G2913" s="344"/>
      <c r="H2913" s="371"/>
      <c r="I2913" s="344"/>
      <c r="J2913" s="371"/>
      <c r="K2913" s="344"/>
      <c r="L2913" s="371"/>
      <c r="M2913" s="344"/>
      <c r="N2913" s="344"/>
      <c r="O2913" s="344"/>
      <c r="P2913" s="344"/>
      <c r="Q2913" s="344"/>
      <c r="R2913" s="344"/>
      <c r="S2913" s="344"/>
      <c r="T2913" s="344"/>
      <c r="U2913" s="344"/>
      <c r="V2913" s="344"/>
      <c r="W2913" s="344"/>
      <c r="X2913" s="344"/>
      <c r="Y2913" s="344"/>
      <c r="Z2913" s="344"/>
      <c r="AA2913" s="344"/>
      <c r="AB2913" s="344"/>
      <c r="AC2913" s="344"/>
      <c r="AD2913" s="344"/>
      <c r="AE2913" s="344"/>
      <c r="AF2913" s="344"/>
      <c r="AG2913" s="344"/>
      <c r="AH2913" s="344"/>
      <c r="AI2913" s="344"/>
      <c r="AJ2913" s="344"/>
      <c r="AK2913" s="344"/>
      <c r="AL2913" s="344"/>
      <c r="AM2913" s="344"/>
      <c r="AN2913" s="344"/>
      <c r="AO2913" s="344"/>
      <c r="AP2913" s="344"/>
    </row>
    <row r="2914">
      <c r="A2914" s="344"/>
      <c r="B2914" s="344"/>
      <c r="C2914" s="344"/>
      <c r="D2914" s="344"/>
      <c r="E2914" s="344"/>
      <c r="F2914" s="344"/>
      <c r="G2914" s="344"/>
      <c r="H2914" s="371"/>
      <c r="I2914" s="344"/>
      <c r="J2914" s="371"/>
      <c r="K2914" s="344"/>
      <c r="L2914" s="371"/>
      <c r="M2914" s="344"/>
      <c r="N2914" s="344"/>
      <c r="O2914" s="344"/>
      <c r="P2914" s="344"/>
      <c r="Q2914" s="344"/>
      <c r="R2914" s="344"/>
      <c r="S2914" s="344"/>
      <c r="T2914" s="344"/>
      <c r="U2914" s="344"/>
      <c r="V2914" s="344"/>
      <c r="W2914" s="344"/>
      <c r="X2914" s="344"/>
      <c r="Y2914" s="344"/>
      <c r="Z2914" s="344"/>
      <c r="AA2914" s="344"/>
      <c r="AB2914" s="344"/>
      <c r="AC2914" s="344"/>
      <c r="AD2914" s="344"/>
      <c r="AE2914" s="344"/>
      <c r="AF2914" s="344"/>
      <c r="AG2914" s="344"/>
      <c r="AH2914" s="344"/>
      <c r="AI2914" s="344"/>
      <c r="AJ2914" s="344"/>
      <c r="AK2914" s="344"/>
      <c r="AL2914" s="344"/>
      <c r="AM2914" s="344"/>
      <c r="AN2914" s="344"/>
      <c r="AO2914" s="344"/>
      <c r="AP2914" s="344"/>
    </row>
    <row r="2915">
      <c r="A2915" s="344"/>
      <c r="B2915" s="344"/>
      <c r="C2915" s="344"/>
      <c r="D2915" s="344"/>
      <c r="E2915" s="344"/>
      <c r="F2915" s="344"/>
      <c r="G2915" s="344"/>
      <c r="H2915" s="371"/>
      <c r="I2915" s="344"/>
      <c r="J2915" s="371"/>
      <c r="K2915" s="344"/>
      <c r="L2915" s="371"/>
      <c r="M2915" s="344"/>
      <c r="N2915" s="344"/>
      <c r="O2915" s="344"/>
      <c r="P2915" s="344"/>
      <c r="Q2915" s="344"/>
      <c r="R2915" s="344"/>
      <c r="S2915" s="344"/>
      <c r="T2915" s="344"/>
      <c r="U2915" s="344"/>
      <c r="V2915" s="344"/>
      <c r="W2915" s="344"/>
      <c r="X2915" s="344"/>
      <c r="Y2915" s="344"/>
      <c r="Z2915" s="344"/>
      <c r="AA2915" s="344"/>
      <c r="AB2915" s="344"/>
      <c r="AC2915" s="344"/>
      <c r="AD2915" s="344"/>
      <c r="AE2915" s="344"/>
      <c r="AF2915" s="344"/>
      <c r="AG2915" s="344"/>
      <c r="AH2915" s="344"/>
      <c r="AI2915" s="344"/>
      <c r="AJ2915" s="344"/>
      <c r="AK2915" s="344"/>
      <c r="AL2915" s="344"/>
      <c r="AM2915" s="344"/>
      <c r="AN2915" s="344"/>
      <c r="AO2915" s="344"/>
      <c r="AP2915" s="344"/>
    </row>
    <row r="2916">
      <c r="A2916" s="344"/>
      <c r="B2916" s="344"/>
      <c r="C2916" s="344"/>
      <c r="D2916" s="344"/>
      <c r="E2916" s="344"/>
      <c r="F2916" s="344"/>
      <c r="G2916" s="344"/>
      <c r="H2916" s="371"/>
      <c r="I2916" s="344"/>
      <c r="J2916" s="371"/>
      <c r="K2916" s="344"/>
      <c r="L2916" s="371"/>
      <c r="M2916" s="344"/>
      <c r="N2916" s="344"/>
      <c r="O2916" s="344"/>
      <c r="P2916" s="344"/>
      <c r="Q2916" s="344"/>
      <c r="R2916" s="344"/>
      <c r="S2916" s="344"/>
      <c r="T2916" s="344"/>
      <c r="U2916" s="344"/>
      <c r="V2916" s="344"/>
      <c r="W2916" s="344"/>
      <c r="X2916" s="344"/>
      <c r="Y2916" s="344"/>
      <c r="Z2916" s="344"/>
      <c r="AA2916" s="344"/>
      <c r="AB2916" s="344"/>
      <c r="AC2916" s="344"/>
      <c r="AD2916" s="344"/>
      <c r="AE2916" s="344"/>
      <c r="AF2916" s="344"/>
      <c r="AG2916" s="344"/>
      <c r="AH2916" s="344"/>
      <c r="AI2916" s="344"/>
      <c r="AJ2916" s="344"/>
      <c r="AK2916" s="344"/>
      <c r="AL2916" s="344"/>
      <c r="AM2916" s="344"/>
      <c r="AN2916" s="344"/>
      <c r="AO2916" s="344"/>
      <c r="AP2916" s="344"/>
    </row>
    <row r="2917">
      <c r="A2917" s="344"/>
      <c r="B2917" s="344"/>
      <c r="C2917" s="344"/>
      <c r="D2917" s="344"/>
      <c r="E2917" s="344"/>
      <c r="F2917" s="344"/>
      <c r="G2917" s="344"/>
      <c r="H2917" s="371"/>
      <c r="I2917" s="344"/>
      <c r="J2917" s="371"/>
      <c r="K2917" s="344"/>
      <c r="L2917" s="371"/>
      <c r="M2917" s="344"/>
      <c r="N2917" s="344"/>
      <c r="O2917" s="344"/>
      <c r="P2917" s="344"/>
      <c r="Q2917" s="344"/>
      <c r="R2917" s="344"/>
      <c r="S2917" s="344"/>
      <c r="T2917" s="344"/>
      <c r="U2917" s="344"/>
      <c r="V2917" s="344"/>
      <c r="W2917" s="344"/>
      <c r="X2917" s="344"/>
      <c r="Y2917" s="344"/>
      <c r="Z2917" s="344"/>
      <c r="AA2917" s="344"/>
      <c r="AB2917" s="344"/>
      <c r="AC2917" s="344"/>
      <c r="AD2917" s="344"/>
      <c r="AE2917" s="344"/>
      <c r="AF2917" s="344"/>
      <c r="AG2917" s="344"/>
      <c r="AH2917" s="344"/>
      <c r="AI2917" s="344"/>
      <c r="AJ2917" s="344"/>
      <c r="AK2917" s="344"/>
      <c r="AL2917" s="344"/>
      <c r="AM2917" s="344"/>
      <c r="AN2917" s="344"/>
      <c r="AO2917" s="344"/>
      <c r="AP2917" s="344"/>
    </row>
    <row r="2918">
      <c r="A2918" s="344"/>
      <c r="B2918" s="344"/>
      <c r="C2918" s="344"/>
      <c r="D2918" s="344"/>
      <c r="E2918" s="344"/>
      <c r="F2918" s="344"/>
      <c r="G2918" s="344"/>
      <c r="H2918" s="371"/>
      <c r="I2918" s="344"/>
      <c r="J2918" s="371"/>
      <c r="K2918" s="344"/>
      <c r="L2918" s="371"/>
      <c r="M2918" s="344"/>
      <c r="N2918" s="344"/>
      <c r="O2918" s="344"/>
      <c r="P2918" s="344"/>
      <c r="Q2918" s="344"/>
      <c r="R2918" s="344"/>
      <c r="S2918" s="344"/>
      <c r="T2918" s="344"/>
      <c r="U2918" s="344"/>
      <c r="V2918" s="344"/>
      <c r="W2918" s="344"/>
      <c r="X2918" s="344"/>
      <c r="Y2918" s="344"/>
      <c r="Z2918" s="344"/>
      <c r="AA2918" s="344"/>
      <c r="AB2918" s="344"/>
      <c r="AC2918" s="344"/>
      <c r="AD2918" s="344"/>
      <c r="AE2918" s="344"/>
      <c r="AF2918" s="344"/>
      <c r="AG2918" s="344"/>
      <c r="AH2918" s="344"/>
      <c r="AI2918" s="344"/>
      <c r="AJ2918" s="344"/>
      <c r="AK2918" s="344"/>
      <c r="AL2918" s="344"/>
      <c r="AM2918" s="344"/>
      <c r="AN2918" s="344"/>
      <c r="AO2918" s="344"/>
      <c r="AP2918" s="344"/>
    </row>
    <row r="2919">
      <c r="A2919" s="344"/>
      <c r="B2919" s="344"/>
      <c r="C2919" s="344"/>
      <c r="D2919" s="344"/>
      <c r="E2919" s="344"/>
      <c r="F2919" s="344"/>
      <c r="G2919" s="344"/>
      <c r="H2919" s="371"/>
      <c r="I2919" s="344"/>
      <c r="J2919" s="371"/>
      <c r="K2919" s="344"/>
      <c r="L2919" s="371"/>
      <c r="M2919" s="344"/>
      <c r="N2919" s="344"/>
      <c r="O2919" s="344"/>
      <c r="P2919" s="344"/>
      <c r="Q2919" s="344"/>
      <c r="R2919" s="344"/>
      <c r="S2919" s="344"/>
      <c r="T2919" s="344"/>
      <c r="U2919" s="344"/>
      <c r="V2919" s="344"/>
      <c r="W2919" s="344"/>
      <c r="X2919" s="344"/>
      <c r="Y2919" s="344"/>
      <c r="Z2919" s="344"/>
      <c r="AA2919" s="344"/>
      <c r="AB2919" s="344"/>
      <c r="AC2919" s="344"/>
      <c r="AD2919" s="344"/>
      <c r="AE2919" s="344"/>
      <c r="AF2919" s="344"/>
      <c r="AG2919" s="344"/>
      <c r="AH2919" s="344"/>
      <c r="AI2919" s="344"/>
      <c r="AJ2919" s="344"/>
      <c r="AK2919" s="344"/>
      <c r="AL2919" s="344"/>
      <c r="AM2919" s="344"/>
      <c r="AN2919" s="344"/>
      <c r="AO2919" s="344"/>
      <c r="AP2919" s="344"/>
    </row>
    <row r="2920">
      <c r="A2920" s="344"/>
      <c r="B2920" s="344"/>
      <c r="C2920" s="344"/>
      <c r="D2920" s="344"/>
      <c r="E2920" s="344"/>
      <c r="F2920" s="344"/>
      <c r="G2920" s="344"/>
      <c r="H2920" s="371"/>
      <c r="I2920" s="344"/>
      <c r="J2920" s="371"/>
      <c r="K2920" s="344"/>
      <c r="L2920" s="371"/>
      <c r="M2920" s="344"/>
      <c r="N2920" s="344"/>
      <c r="O2920" s="344"/>
      <c r="P2920" s="344"/>
      <c r="Q2920" s="344"/>
      <c r="R2920" s="344"/>
      <c r="S2920" s="344"/>
      <c r="T2920" s="344"/>
      <c r="U2920" s="344"/>
      <c r="V2920" s="344"/>
      <c r="W2920" s="344"/>
      <c r="X2920" s="344"/>
      <c r="Y2920" s="344"/>
      <c r="Z2920" s="344"/>
      <c r="AA2920" s="344"/>
      <c r="AB2920" s="344"/>
      <c r="AC2920" s="344"/>
      <c r="AD2920" s="344"/>
      <c r="AE2920" s="344"/>
      <c r="AF2920" s="344"/>
      <c r="AG2920" s="344"/>
      <c r="AH2920" s="344"/>
      <c r="AI2920" s="344"/>
      <c r="AJ2920" s="344"/>
      <c r="AK2920" s="344"/>
      <c r="AL2920" s="344"/>
      <c r="AM2920" s="344"/>
      <c r="AN2920" s="344"/>
      <c r="AO2920" s="344"/>
      <c r="AP2920" s="344"/>
    </row>
    <row r="2921">
      <c r="A2921" s="344"/>
      <c r="B2921" s="344"/>
      <c r="C2921" s="344"/>
      <c r="D2921" s="344"/>
      <c r="E2921" s="344"/>
      <c r="F2921" s="344"/>
      <c r="G2921" s="344"/>
      <c r="H2921" s="371"/>
      <c r="I2921" s="344"/>
      <c r="J2921" s="371"/>
      <c r="K2921" s="344"/>
      <c r="L2921" s="371"/>
      <c r="M2921" s="344"/>
      <c r="N2921" s="344"/>
      <c r="O2921" s="344"/>
      <c r="P2921" s="344"/>
      <c r="Q2921" s="344"/>
      <c r="R2921" s="344"/>
      <c r="S2921" s="344"/>
      <c r="T2921" s="344"/>
      <c r="U2921" s="344"/>
      <c r="V2921" s="344"/>
      <c r="W2921" s="344"/>
      <c r="X2921" s="344"/>
      <c r="Y2921" s="344"/>
      <c r="Z2921" s="344"/>
      <c r="AA2921" s="344"/>
      <c r="AB2921" s="344"/>
      <c r="AC2921" s="344"/>
      <c r="AD2921" s="344"/>
      <c r="AE2921" s="344"/>
      <c r="AF2921" s="344"/>
      <c r="AG2921" s="344"/>
      <c r="AH2921" s="344"/>
      <c r="AI2921" s="344"/>
      <c r="AJ2921" s="344"/>
      <c r="AK2921" s="344"/>
      <c r="AL2921" s="344"/>
      <c r="AM2921" s="344"/>
      <c r="AN2921" s="344"/>
      <c r="AO2921" s="344"/>
      <c r="AP2921" s="344"/>
    </row>
    <row r="2922">
      <c r="A2922" s="344"/>
      <c r="B2922" s="344"/>
      <c r="C2922" s="344"/>
      <c r="D2922" s="344"/>
      <c r="E2922" s="344"/>
      <c r="F2922" s="344"/>
      <c r="G2922" s="344"/>
      <c r="H2922" s="371"/>
      <c r="I2922" s="344"/>
      <c r="J2922" s="371"/>
      <c r="K2922" s="344"/>
      <c r="L2922" s="371"/>
      <c r="M2922" s="344"/>
      <c r="N2922" s="344"/>
      <c r="O2922" s="344"/>
      <c r="P2922" s="344"/>
      <c r="Q2922" s="344"/>
      <c r="R2922" s="344"/>
      <c r="S2922" s="344"/>
      <c r="T2922" s="344"/>
      <c r="U2922" s="344"/>
      <c r="V2922" s="344"/>
      <c r="W2922" s="344"/>
      <c r="X2922" s="344"/>
      <c r="Y2922" s="344"/>
      <c r="Z2922" s="344"/>
      <c r="AA2922" s="344"/>
      <c r="AB2922" s="344"/>
      <c r="AC2922" s="344"/>
      <c r="AD2922" s="344"/>
      <c r="AE2922" s="344"/>
      <c r="AF2922" s="344"/>
      <c r="AG2922" s="344"/>
      <c r="AH2922" s="344"/>
      <c r="AI2922" s="344"/>
      <c r="AJ2922" s="344"/>
      <c r="AK2922" s="344"/>
      <c r="AL2922" s="344"/>
      <c r="AM2922" s="344"/>
      <c r="AN2922" s="344"/>
      <c r="AO2922" s="344"/>
      <c r="AP2922" s="344"/>
    </row>
    <row r="2923">
      <c r="A2923" s="344"/>
      <c r="B2923" s="344"/>
      <c r="C2923" s="344"/>
      <c r="D2923" s="344"/>
      <c r="E2923" s="344"/>
      <c r="F2923" s="344"/>
      <c r="G2923" s="344"/>
      <c r="H2923" s="371"/>
      <c r="I2923" s="344"/>
      <c r="J2923" s="371"/>
      <c r="K2923" s="344"/>
      <c r="L2923" s="371"/>
      <c r="M2923" s="344"/>
      <c r="N2923" s="344"/>
      <c r="O2923" s="344"/>
      <c r="P2923" s="344"/>
      <c r="Q2923" s="344"/>
      <c r="R2923" s="344"/>
      <c r="S2923" s="344"/>
      <c r="T2923" s="344"/>
      <c r="U2923" s="344"/>
      <c r="V2923" s="344"/>
      <c r="W2923" s="344"/>
      <c r="X2923" s="344"/>
      <c r="Y2923" s="344"/>
      <c r="Z2923" s="344"/>
      <c r="AA2923" s="344"/>
      <c r="AB2923" s="344"/>
      <c r="AC2923" s="344"/>
      <c r="AD2923" s="344"/>
      <c r="AE2923" s="344"/>
      <c r="AF2923" s="344"/>
      <c r="AG2923" s="344"/>
      <c r="AH2923" s="344"/>
      <c r="AI2923" s="344"/>
      <c r="AJ2923" s="344"/>
      <c r="AK2923" s="344"/>
      <c r="AL2923" s="344"/>
      <c r="AM2923" s="344"/>
      <c r="AN2923" s="344"/>
      <c r="AO2923" s="344"/>
      <c r="AP2923" s="344"/>
    </row>
    <row r="2924">
      <c r="A2924" s="344"/>
      <c r="B2924" s="344"/>
      <c r="C2924" s="344"/>
      <c r="D2924" s="344"/>
      <c r="E2924" s="344"/>
      <c r="F2924" s="344"/>
      <c r="G2924" s="344"/>
      <c r="H2924" s="371"/>
      <c r="I2924" s="344"/>
      <c r="J2924" s="371"/>
      <c r="K2924" s="344"/>
      <c r="L2924" s="371"/>
      <c r="M2924" s="344"/>
      <c r="N2924" s="344"/>
      <c r="O2924" s="344"/>
      <c r="P2924" s="344"/>
      <c r="Q2924" s="344"/>
      <c r="R2924" s="344"/>
      <c r="S2924" s="344"/>
      <c r="T2924" s="344"/>
      <c r="U2924" s="344"/>
      <c r="V2924" s="344"/>
      <c r="W2924" s="344"/>
      <c r="X2924" s="344"/>
      <c r="Y2924" s="344"/>
      <c r="Z2924" s="344"/>
      <c r="AA2924" s="344"/>
      <c r="AB2924" s="344"/>
      <c r="AC2924" s="344"/>
      <c r="AD2924" s="344"/>
      <c r="AE2924" s="344"/>
      <c r="AF2924" s="344"/>
      <c r="AG2924" s="344"/>
      <c r="AH2924" s="344"/>
      <c r="AI2924" s="344"/>
      <c r="AJ2924" s="344"/>
      <c r="AK2924" s="344"/>
      <c r="AL2924" s="344"/>
      <c r="AM2924" s="344"/>
      <c r="AN2924" s="344"/>
      <c r="AO2924" s="344"/>
      <c r="AP2924" s="344"/>
    </row>
    <row r="2925">
      <c r="A2925" s="344"/>
      <c r="B2925" s="344"/>
      <c r="C2925" s="344"/>
      <c r="D2925" s="344"/>
      <c r="E2925" s="344"/>
      <c r="F2925" s="344"/>
      <c r="G2925" s="344"/>
      <c r="H2925" s="371"/>
      <c r="I2925" s="344"/>
      <c r="J2925" s="371"/>
      <c r="K2925" s="344"/>
      <c r="L2925" s="371"/>
      <c r="M2925" s="344"/>
      <c r="N2925" s="344"/>
      <c r="O2925" s="344"/>
      <c r="P2925" s="344"/>
      <c r="Q2925" s="344"/>
      <c r="R2925" s="344"/>
      <c r="S2925" s="344"/>
      <c r="T2925" s="344"/>
      <c r="U2925" s="344"/>
      <c r="V2925" s="344"/>
      <c r="W2925" s="344"/>
      <c r="X2925" s="344"/>
      <c r="Y2925" s="344"/>
      <c r="Z2925" s="344"/>
      <c r="AA2925" s="344"/>
      <c r="AB2925" s="344"/>
      <c r="AC2925" s="344"/>
      <c r="AD2925" s="344"/>
      <c r="AE2925" s="344"/>
      <c r="AF2925" s="344"/>
      <c r="AG2925" s="344"/>
      <c r="AH2925" s="344"/>
      <c r="AI2925" s="344"/>
      <c r="AJ2925" s="344"/>
      <c r="AK2925" s="344"/>
      <c r="AL2925" s="344"/>
      <c r="AM2925" s="344"/>
      <c r="AN2925" s="344"/>
      <c r="AO2925" s="344"/>
      <c r="AP2925" s="344"/>
    </row>
    <row r="2926">
      <c r="A2926" s="344"/>
      <c r="B2926" s="344"/>
      <c r="C2926" s="344"/>
      <c r="D2926" s="344"/>
      <c r="E2926" s="344"/>
      <c r="F2926" s="344"/>
      <c r="G2926" s="344"/>
      <c r="H2926" s="371"/>
      <c r="I2926" s="344"/>
      <c r="J2926" s="371"/>
      <c r="K2926" s="344"/>
      <c r="L2926" s="371"/>
      <c r="M2926" s="344"/>
      <c r="N2926" s="344"/>
      <c r="O2926" s="344"/>
      <c r="P2926" s="344"/>
      <c r="Q2926" s="344"/>
      <c r="R2926" s="344"/>
      <c r="S2926" s="344"/>
      <c r="T2926" s="344"/>
      <c r="U2926" s="344"/>
      <c r="V2926" s="344"/>
      <c r="W2926" s="344"/>
      <c r="X2926" s="344"/>
      <c r="Y2926" s="344"/>
      <c r="Z2926" s="344"/>
      <c r="AA2926" s="344"/>
      <c r="AB2926" s="344"/>
      <c r="AC2926" s="344"/>
      <c r="AD2926" s="344"/>
      <c r="AE2926" s="344"/>
      <c r="AF2926" s="344"/>
      <c r="AG2926" s="344"/>
      <c r="AH2926" s="344"/>
      <c r="AI2926" s="344"/>
      <c r="AJ2926" s="344"/>
      <c r="AK2926" s="344"/>
      <c r="AL2926" s="344"/>
      <c r="AM2926" s="344"/>
      <c r="AN2926" s="344"/>
      <c r="AO2926" s="344"/>
      <c r="AP2926" s="344"/>
    </row>
    <row r="2927">
      <c r="A2927" s="344"/>
      <c r="B2927" s="344"/>
      <c r="C2927" s="344"/>
      <c r="D2927" s="344"/>
      <c r="E2927" s="344"/>
      <c r="F2927" s="344"/>
      <c r="G2927" s="344"/>
      <c r="H2927" s="371"/>
      <c r="I2927" s="344"/>
      <c r="J2927" s="371"/>
      <c r="K2927" s="344"/>
      <c r="L2927" s="371"/>
      <c r="M2927" s="344"/>
      <c r="N2927" s="344"/>
      <c r="O2927" s="344"/>
      <c r="P2927" s="344"/>
      <c r="Q2927" s="344"/>
      <c r="R2927" s="344"/>
      <c r="S2927" s="344"/>
      <c r="T2927" s="344"/>
      <c r="U2927" s="344"/>
      <c r="V2927" s="344"/>
      <c r="W2927" s="344"/>
      <c r="X2927" s="344"/>
      <c r="Y2927" s="344"/>
      <c r="Z2927" s="344"/>
      <c r="AA2927" s="344"/>
      <c r="AB2927" s="344"/>
      <c r="AC2927" s="344"/>
      <c r="AD2927" s="344"/>
      <c r="AE2927" s="344"/>
      <c r="AF2927" s="344"/>
      <c r="AG2927" s="344"/>
      <c r="AH2927" s="344"/>
      <c r="AI2927" s="344"/>
      <c r="AJ2927" s="344"/>
      <c r="AK2927" s="344"/>
      <c r="AL2927" s="344"/>
      <c r="AM2927" s="344"/>
      <c r="AN2927" s="344"/>
      <c r="AO2927" s="344"/>
      <c r="AP2927" s="344"/>
    </row>
    <row r="2928">
      <c r="A2928" s="344"/>
      <c r="B2928" s="344"/>
      <c r="C2928" s="344"/>
      <c r="D2928" s="344"/>
      <c r="E2928" s="344"/>
      <c r="F2928" s="344"/>
      <c r="G2928" s="344"/>
      <c r="H2928" s="371"/>
      <c r="I2928" s="344"/>
      <c r="J2928" s="371"/>
      <c r="K2928" s="344"/>
      <c r="L2928" s="371"/>
      <c r="M2928" s="344"/>
      <c r="N2928" s="344"/>
      <c r="O2928" s="344"/>
      <c r="P2928" s="344"/>
      <c r="Q2928" s="344"/>
      <c r="R2928" s="344"/>
      <c r="S2928" s="344"/>
      <c r="T2928" s="344"/>
      <c r="U2928" s="344"/>
      <c r="V2928" s="344"/>
      <c r="W2928" s="344"/>
      <c r="X2928" s="344"/>
      <c r="Y2928" s="344"/>
      <c r="Z2928" s="344"/>
      <c r="AA2928" s="344"/>
      <c r="AB2928" s="344"/>
      <c r="AC2928" s="344"/>
      <c r="AD2928" s="344"/>
      <c r="AE2928" s="344"/>
      <c r="AF2928" s="344"/>
      <c r="AG2928" s="344"/>
      <c r="AH2928" s="344"/>
      <c r="AI2928" s="344"/>
      <c r="AJ2928" s="344"/>
      <c r="AK2928" s="344"/>
      <c r="AL2928" s="344"/>
      <c r="AM2928" s="344"/>
      <c r="AN2928" s="344"/>
      <c r="AO2928" s="344"/>
      <c r="AP2928" s="344"/>
    </row>
    <row r="2929">
      <c r="A2929" s="344"/>
      <c r="B2929" s="344"/>
      <c r="C2929" s="344"/>
      <c r="D2929" s="344"/>
      <c r="E2929" s="344"/>
      <c r="F2929" s="344"/>
      <c r="G2929" s="344"/>
      <c r="H2929" s="371"/>
      <c r="I2929" s="344"/>
      <c r="J2929" s="371"/>
      <c r="K2929" s="344"/>
      <c r="L2929" s="371"/>
      <c r="M2929" s="344"/>
      <c r="N2929" s="344"/>
      <c r="O2929" s="344"/>
      <c r="P2929" s="344"/>
      <c r="Q2929" s="344"/>
      <c r="R2929" s="344"/>
      <c r="S2929" s="344"/>
      <c r="T2929" s="344"/>
      <c r="U2929" s="344"/>
      <c r="V2929" s="344"/>
      <c r="W2929" s="344"/>
      <c r="X2929" s="344"/>
      <c r="Y2929" s="344"/>
      <c r="Z2929" s="344"/>
      <c r="AA2929" s="344"/>
      <c r="AB2929" s="344"/>
      <c r="AC2929" s="344"/>
      <c r="AD2929" s="344"/>
      <c r="AE2929" s="344"/>
      <c r="AF2929" s="344"/>
      <c r="AG2929" s="344"/>
      <c r="AH2929" s="344"/>
      <c r="AI2929" s="344"/>
      <c r="AJ2929" s="344"/>
      <c r="AK2929" s="344"/>
      <c r="AL2929" s="344"/>
      <c r="AM2929" s="344"/>
      <c r="AN2929" s="344"/>
      <c r="AO2929" s="344"/>
      <c r="AP2929" s="344"/>
    </row>
    <row r="2930">
      <c r="A2930" s="344"/>
      <c r="B2930" s="344"/>
      <c r="C2930" s="344"/>
      <c r="D2930" s="344"/>
      <c r="E2930" s="344"/>
      <c r="F2930" s="344"/>
      <c r="G2930" s="344"/>
      <c r="H2930" s="371"/>
      <c r="I2930" s="344"/>
      <c r="J2930" s="371"/>
      <c r="K2930" s="344"/>
      <c r="L2930" s="371"/>
      <c r="M2930" s="344"/>
      <c r="N2930" s="344"/>
      <c r="O2930" s="344"/>
      <c r="P2930" s="344"/>
      <c r="Q2930" s="344"/>
      <c r="R2930" s="344"/>
      <c r="S2930" s="344"/>
      <c r="T2930" s="344"/>
      <c r="U2930" s="344"/>
      <c r="V2930" s="344"/>
      <c r="W2930" s="344"/>
      <c r="X2930" s="344"/>
      <c r="Y2930" s="344"/>
      <c r="Z2930" s="344"/>
      <c r="AA2930" s="344"/>
      <c r="AB2930" s="344"/>
      <c r="AC2930" s="344"/>
      <c r="AD2930" s="344"/>
      <c r="AE2930" s="344"/>
      <c r="AF2930" s="344"/>
      <c r="AG2930" s="344"/>
      <c r="AH2930" s="344"/>
      <c r="AI2930" s="344"/>
      <c r="AJ2930" s="344"/>
      <c r="AK2930" s="344"/>
      <c r="AL2930" s="344"/>
      <c r="AM2930" s="344"/>
      <c r="AN2930" s="344"/>
      <c r="AO2930" s="344"/>
      <c r="AP2930" s="344"/>
    </row>
    <row r="2931">
      <c r="A2931" s="344"/>
      <c r="B2931" s="344"/>
      <c r="C2931" s="344"/>
      <c r="D2931" s="344"/>
      <c r="E2931" s="344"/>
      <c r="F2931" s="344"/>
      <c r="G2931" s="344"/>
      <c r="H2931" s="371"/>
      <c r="I2931" s="344"/>
      <c r="J2931" s="371"/>
      <c r="K2931" s="344"/>
      <c r="L2931" s="371"/>
      <c r="M2931" s="344"/>
      <c r="N2931" s="344"/>
      <c r="O2931" s="344"/>
      <c r="P2931" s="344"/>
      <c r="Q2931" s="344"/>
      <c r="R2931" s="344"/>
      <c r="S2931" s="344"/>
      <c r="T2931" s="344"/>
      <c r="U2931" s="344"/>
      <c r="V2931" s="344"/>
      <c r="W2931" s="344"/>
      <c r="X2931" s="344"/>
      <c r="Y2931" s="344"/>
      <c r="Z2931" s="344"/>
      <c r="AA2931" s="344"/>
      <c r="AB2931" s="344"/>
      <c r="AC2931" s="344"/>
      <c r="AD2931" s="344"/>
      <c r="AE2931" s="344"/>
      <c r="AF2931" s="344"/>
      <c r="AG2931" s="344"/>
      <c r="AH2931" s="344"/>
      <c r="AI2931" s="344"/>
      <c r="AJ2931" s="344"/>
      <c r="AK2931" s="344"/>
      <c r="AL2931" s="344"/>
      <c r="AM2931" s="344"/>
      <c r="AN2931" s="344"/>
      <c r="AO2931" s="344"/>
      <c r="AP2931" s="344"/>
    </row>
    <row r="2932">
      <c r="A2932" s="344"/>
      <c r="B2932" s="344"/>
      <c r="C2932" s="344"/>
      <c r="D2932" s="344"/>
      <c r="E2932" s="344"/>
      <c r="F2932" s="344"/>
      <c r="G2932" s="344"/>
      <c r="H2932" s="371"/>
      <c r="I2932" s="344"/>
      <c r="J2932" s="371"/>
      <c r="K2932" s="344"/>
      <c r="L2932" s="371"/>
      <c r="M2932" s="344"/>
      <c r="N2932" s="344"/>
      <c r="O2932" s="344"/>
      <c r="P2932" s="344"/>
      <c r="Q2932" s="344"/>
      <c r="R2932" s="344"/>
      <c r="S2932" s="344"/>
      <c r="T2932" s="344"/>
      <c r="U2932" s="344"/>
      <c r="V2932" s="344"/>
      <c r="W2932" s="344"/>
      <c r="X2932" s="344"/>
      <c r="Y2932" s="344"/>
      <c r="Z2932" s="344"/>
      <c r="AA2932" s="344"/>
      <c r="AB2932" s="344"/>
      <c r="AC2932" s="344"/>
      <c r="AD2932" s="344"/>
      <c r="AE2932" s="344"/>
      <c r="AF2932" s="344"/>
      <c r="AG2932" s="344"/>
      <c r="AH2932" s="344"/>
      <c r="AI2932" s="344"/>
      <c r="AJ2932" s="344"/>
      <c r="AK2932" s="344"/>
      <c r="AL2932" s="344"/>
      <c r="AM2932" s="344"/>
      <c r="AN2932" s="344"/>
      <c r="AO2932" s="344"/>
      <c r="AP2932" s="344"/>
    </row>
    <row r="2933">
      <c r="A2933" s="344"/>
      <c r="B2933" s="344"/>
      <c r="C2933" s="344"/>
      <c r="D2933" s="344"/>
      <c r="E2933" s="344"/>
      <c r="F2933" s="344"/>
      <c r="G2933" s="344"/>
      <c r="H2933" s="371"/>
      <c r="I2933" s="344"/>
      <c r="J2933" s="371"/>
      <c r="K2933" s="344"/>
      <c r="L2933" s="371"/>
      <c r="M2933" s="344"/>
      <c r="N2933" s="344"/>
      <c r="O2933" s="344"/>
      <c r="P2933" s="344"/>
      <c r="Q2933" s="344"/>
      <c r="R2933" s="344"/>
      <c r="S2933" s="344"/>
      <c r="T2933" s="344"/>
      <c r="U2933" s="344"/>
      <c r="V2933" s="344"/>
      <c r="W2933" s="344"/>
      <c r="X2933" s="344"/>
      <c r="Y2933" s="344"/>
      <c r="Z2933" s="344"/>
      <c r="AA2933" s="344"/>
      <c r="AB2933" s="344"/>
      <c r="AC2933" s="344"/>
      <c r="AD2933" s="344"/>
      <c r="AE2933" s="344"/>
      <c r="AF2933" s="344"/>
      <c r="AG2933" s="344"/>
      <c r="AH2933" s="344"/>
      <c r="AI2933" s="344"/>
      <c r="AJ2933" s="344"/>
      <c r="AK2933" s="344"/>
      <c r="AL2933" s="344"/>
      <c r="AM2933" s="344"/>
      <c r="AN2933" s="344"/>
      <c r="AO2933" s="344"/>
      <c r="AP2933" s="344"/>
    </row>
    <row r="2934">
      <c r="A2934" s="344"/>
      <c r="B2934" s="344"/>
      <c r="C2934" s="344"/>
      <c r="D2934" s="344"/>
      <c r="E2934" s="344"/>
      <c r="F2934" s="344"/>
      <c r="G2934" s="344"/>
      <c r="H2934" s="371"/>
      <c r="I2934" s="344"/>
      <c r="J2934" s="371"/>
      <c r="K2934" s="344"/>
      <c r="L2934" s="371"/>
      <c r="M2934" s="344"/>
      <c r="N2934" s="344"/>
      <c r="O2934" s="344"/>
      <c r="P2934" s="344"/>
      <c r="Q2934" s="344"/>
      <c r="R2934" s="344"/>
      <c r="S2934" s="344"/>
      <c r="T2934" s="344"/>
      <c r="U2934" s="344"/>
      <c r="V2934" s="344"/>
      <c r="W2934" s="344"/>
      <c r="X2934" s="344"/>
      <c r="Y2934" s="344"/>
      <c r="Z2934" s="344"/>
      <c r="AA2934" s="344"/>
      <c r="AB2934" s="344"/>
      <c r="AC2934" s="344"/>
      <c r="AD2934" s="344"/>
      <c r="AE2934" s="344"/>
      <c r="AF2934" s="344"/>
      <c r="AG2934" s="344"/>
      <c r="AH2934" s="344"/>
      <c r="AI2934" s="344"/>
      <c r="AJ2934" s="344"/>
      <c r="AK2934" s="344"/>
      <c r="AL2934" s="344"/>
      <c r="AM2934" s="344"/>
      <c r="AN2934" s="344"/>
      <c r="AO2934" s="344"/>
      <c r="AP2934" s="344"/>
    </row>
    <row r="2935">
      <c r="A2935" s="344"/>
      <c r="B2935" s="344"/>
      <c r="C2935" s="344"/>
      <c r="D2935" s="344"/>
      <c r="E2935" s="344"/>
      <c r="F2935" s="344"/>
      <c r="G2935" s="344"/>
      <c r="H2935" s="371"/>
      <c r="I2935" s="344"/>
      <c r="J2935" s="371"/>
      <c r="K2935" s="344"/>
      <c r="L2935" s="371"/>
      <c r="M2935" s="344"/>
      <c r="N2935" s="344"/>
      <c r="O2935" s="344"/>
      <c r="P2935" s="344"/>
      <c r="Q2935" s="344"/>
      <c r="R2935" s="344"/>
      <c r="S2935" s="344"/>
      <c r="T2935" s="344"/>
      <c r="U2935" s="344"/>
      <c r="V2935" s="344"/>
      <c r="W2935" s="344"/>
      <c r="X2935" s="344"/>
      <c r="Y2935" s="344"/>
      <c r="Z2935" s="344"/>
      <c r="AA2935" s="344"/>
      <c r="AB2935" s="344"/>
      <c r="AC2935" s="344"/>
      <c r="AD2935" s="344"/>
      <c r="AE2935" s="344"/>
      <c r="AF2935" s="344"/>
      <c r="AG2935" s="344"/>
      <c r="AH2935" s="344"/>
      <c r="AI2935" s="344"/>
      <c r="AJ2935" s="344"/>
      <c r="AK2935" s="344"/>
      <c r="AL2935" s="344"/>
      <c r="AM2935" s="344"/>
      <c r="AN2935" s="344"/>
      <c r="AO2935" s="344"/>
      <c r="AP2935" s="344"/>
    </row>
    <row r="2936">
      <c r="A2936" s="344"/>
      <c r="B2936" s="344"/>
      <c r="C2936" s="344"/>
      <c r="D2936" s="344"/>
      <c r="E2936" s="344"/>
      <c r="F2936" s="344"/>
      <c r="G2936" s="344"/>
      <c r="H2936" s="371"/>
      <c r="I2936" s="344"/>
      <c r="J2936" s="371"/>
      <c r="K2936" s="344"/>
      <c r="L2936" s="371"/>
      <c r="M2936" s="344"/>
      <c r="N2936" s="344"/>
      <c r="O2936" s="344"/>
      <c r="P2936" s="344"/>
      <c r="Q2936" s="344"/>
      <c r="R2936" s="344"/>
      <c r="S2936" s="344"/>
      <c r="T2936" s="344"/>
      <c r="U2936" s="344"/>
      <c r="V2936" s="344"/>
      <c r="W2936" s="344"/>
      <c r="X2936" s="344"/>
      <c r="Y2936" s="344"/>
      <c r="Z2936" s="344"/>
      <c r="AA2936" s="344"/>
      <c r="AB2936" s="344"/>
      <c r="AC2936" s="344"/>
      <c r="AD2936" s="344"/>
      <c r="AE2936" s="344"/>
      <c r="AF2936" s="344"/>
      <c r="AG2936" s="344"/>
      <c r="AH2936" s="344"/>
      <c r="AI2936" s="344"/>
      <c r="AJ2936" s="344"/>
      <c r="AK2936" s="344"/>
      <c r="AL2936" s="344"/>
      <c r="AM2936" s="344"/>
      <c r="AN2936" s="344"/>
      <c r="AO2936" s="344"/>
      <c r="AP2936" s="344"/>
    </row>
    <row r="2937">
      <c r="A2937" s="344"/>
      <c r="B2937" s="344"/>
      <c r="C2937" s="344"/>
      <c r="D2937" s="344"/>
      <c r="E2937" s="344"/>
      <c r="F2937" s="344"/>
      <c r="G2937" s="344"/>
      <c r="H2937" s="371"/>
      <c r="I2937" s="344"/>
      <c r="J2937" s="371"/>
      <c r="K2937" s="344"/>
      <c r="L2937" s="371"/>
      <c r="M2937" s="344"/>
      <c r="N2937" s="344"/>
      <c r="O2937" s="344"/>
      <c r="P2937" s="344"/>
      <c r="Q2937" s="344"/>
      <c r="R2937" s="344"/>
      <c r="S2937" s="344"/>
      <c r="T2937" s="344"/>
      <c r="U2937" s="344"/>
      <c r="V2937" s="344"/>
      <c r="W2937" s="344"/>
      <c r="X2937" s="344"/>
      <c r="Y2937" s="344"/>
      <c r="Z2937" s="344"/>
      <c r="AA2937" s="344"/>
      <c r="AB2937" s="344"/>
      <c r="AC2937" s="344"/>
      <c r="AD2937" s="344"/>
      <c r="AE2937" s="344"/>
      <c r="AF2937" s="344"/>
      <c r="AG2937" s="344"/>
      <c r="AH2937" s="344"/>
      <c r="AI2937" s="344"/>
      <c r="AJ2937" s="344"/>
      <c r="AK2937" s="344"/>
      <c r="AL2937" s="344"/>
      <c r="AM2937" s="344"/>
      <c r="AN2937" s="344"/>
      <c r="AO2937" s="344"/>
      <c r="AP2937" s="344"/>
    </row>
    <row r="2938">
      <c r="A2938" s="344"/>
      <c r="B2938" s="344"/>
      <c r="C2938" s="344"/>
      <c r="D2938" s="344"/>
      <c r="E2938" s="344"/>
      <c r="F2938" s="344"/>
      <c r="G2938" s="344"/>
      <c r="H2938" s="371"/>
      <c r="I2938" s="344"/>
      <c r="J2938" s="371"/>
      <c r="K2938" s="344"/>
      <c r="L2938" s="371"/>
      <c r="M2938" s="344"/>
      <c r="N2938" s="344"/>
      <c r="O2938" s="344"/>
      <c r="P2938" s="344"/>
      <c r="Q2938" s="344"/>
      <c r="R2938" s="344"/>
      <c r="S2938" s="344"/>
      <c r="T2938" s="344"/>
      <c r="U2938" s="344"/>
      <c r="V2938" s="344"/>
      <c r="W2938" s="344"/>
      <c r="X2938" s="344"/>
      <c r="Y2938" s="344"/>
      <c r="Z2938" s="344"/>
      <c r="AA2938" s="344"/>
      <c r="AB2938" s="344"/>
      <c r="AC2938" s="344"/>
      <c r="AD2938" s="344"/>
      <c r="AE2938" s="344"/>
      <c r="AF2938" s="344"/>
      <c r="AG2938" s="344"/>
      <c r="AH2938" s="344"/>
      <c r="AI2938" s="344"/>
      <c r="AJ2938" s="344"/>
      <c r="AK2938" s="344"/>
      <c r="AL2938" s="344"/>
      <c r="AM2938" s="344"/>
      <c r="AN2938" s="344"/>
      <c r="AO2938" s="344"/>
      <c r="AP2938" s="344"/>
    </row>
    <row r="2939">
      <c r="A2939" s="344"/>
      <c r="B2939" s="344"/>
      <c r="C2939" s="344"/>
      <c r="D2939" s="344"/>
      <c r="E2939" s="344"/>
      <c r="F2939" s="344"/>
      <c r="G2939" s="344"/>
      <c r="H2939" s="371"/>
      <c r="I2939" s="344"/>
      <c r="J2939" s="371"/>
      <c r="K2939" s="344"/>
      <c r="L2939" s="371"/>
      <c r="M2939" s="344"/>
      <c r="N2939" s="344"/>
      <c r="O2939" s="344"/>
      <c r="P2939" s="344"/>
      <c r="Q2939" s="344"/>
      <c r="R2939" s="344"/>
      <c r="S2939" s="344"/>
      <c r="T2939" s="344"/>
      <c r="U2939" s="344"/>
      <c r="V2939" s="344"/>
      <c r="W2939" s="344"/>
      <c r="X2939" s="344"/>
      <c r="Y2939" s="344"/>
      <c r="Z2939" s="344"/>
      <c r="AA2939" s="344"/>
      <c r="AB2939" s="344"/>
      <c r="AC2939" s="344"/>
      <c r="AD2939" s="344"/>
      <c r="AE2939" s="344"/>
      <c r="AF2939" s="344"/>
      <c r="AG2939" s="344"/>
      <c r="AH2939" s="344"/>
      <c r="AI2939" s="344"/>
      <c r="AJ2939" s="344"/>
      <c r="AK2939" s="344"/>
      <c r="AL2939" s="344"/>
      <c r="AM2939" s="344"/>
      <c r="AN2939" s="344"/>
      <c r="AO2939" s="344"/>
      <c r="AP2939" s="344"/>
    </row>
    <row r="2940">
      <c r="A2940" s="344"/>
      <c r="B2940" s="344"/>
      <c r="C2940" s="344"/>
      <c r="D2940" s="344"/>
      <c r="E2940" s="344"/>
      <c r="F2940" s="344"/>
      <c r="G2940" s="344"/>
      <c r="H2940" s="371"/>
      <c r="I2940" s="344"/>
      <c r="J2940" s="371"/>
      <c r="K2940" s="344"/>
      <c r="L2940" s="371"/>
      <c r="M2940" s="344"/>
      <c r="N2940" s="344"/>
      <c r="O2940" s="344"/>
      <c r="P2940" s="344"/>
      <c r="Q2940" s="344"/>
      <c r="R2940" s="344"/>
      <c r="S2940" s="344"/>
      <c r="T2940" s="344"/>
      <c r="U2940" s="344"/>
      <c r="V2940" s="344"/>
      <c r="W2940" s="344"/>
      <c r="X2940" s="344"/>
      <c r="Y2940" s="344"/>
      <c r="Z2940" s="344"/>
      <c r="AA2940" s="344"/>
      <c r="AB2940" s="344"/>
      <c r="AC2940" s="344"/>
      <c r="AD2940" s="344"/>
      <c r="AE2940" s="344"/>
      <c r="AF2940" s="344"/>
      <c r="AG2940" s="344"/>
      <c r="AH2940" s="344"/>
      <c r="AI2940" s="344"/>
      <c r="AJ2940" s="344"/>
      <c r="AK2940" s="344"/>
      <c r="AL2940" s="344"/>
      <c r="AM2940" s="344"/>
      <c r="AN2940" s="344"/>
      <c r="AO2940" s="344"/>
      <c r="AP2940" s="344"/>
    </row>
    <row r="2941">
      <c r="A2941" s="344"/>
      <c r="B2941" s="344"/>
      <c r="C2941" s="344"/>
      <c r="D2941" s="344"/>
      <c r="E2941" s="344"/>
      <c r="F2941" s="344"/>
      <c r="G2941" s="344"/>
      <c r="H2941" s="371"/>
      <c r="I2941" s="344"/>
      <c r="J2941" s="371"/>
      <c r="K2941" s="344"/>
      <c r="L2941" s="371"/>
      <c r="M2941" s="344"/>
      <c r="N2941" s="344"/>
      <c r="O2941" s="344"/>
      <c r="P2941" s="344"/>
      <c r="Q2941" s="344"/>
      <c r="R2941" s="344"/>
      <c r="S2941" s="344"/>
      <c r="T2941" s="344"/>
      <c r="U2941" s="344"/>
      <c r="V2941" s="344"/>
      <c r="W2941" s="344"/>
      <c r="X2941" s="344"/>
      <c r="Y2941" s="344"/>
      <c r="Z2941" s="344"/>
      <c r="AA2941" s="344"/>
      <c r="AB2941" s="344"/>
      <c r="AC2941" s="344"/>
      <c r="AD2941" s="344"/>
      <c r="AE2941" s="344"/>
      <c r="AF2941" s="344"/>
      <c r="AG2941" s="344"/>
      <c r="AH2941" s="344"/>
      <c r="AI2941" s="344"/>
      <c r="AJ2941" s="344"/>
      <c r="AK2941" s="344"/>
      <c r="AL2941" s="344"/>
      <c r="AM2941" s="344"/>
      <c r="AN2941" s="344"/>
      <c r="AO2941" s="344"/>
      <c r="AP2941" s="344"/>
    </row>
    <row r="2942">
      <c r="A2942" s="344"/>
      <c r="B2942" s="344"/>
      <c r="C2942" s="344"/>
      <c r="D2942" s="344"/>
      <c r="E2942" s="344"/>
      <c r="F2942" s="344"/>
      <c r="G2942" s="344"/>
      <c r="H2942" s="371"/>
      <c r="I2942" s="344"/>
      <c r="J2942" s="371"/>
      <c r="K2942" s="344"/>
      <c r="L2942" s="371"/>
      <c r="M2942" s="344"/>
      <c r="N2942" s="344"/>
      <c r="O2942" s="344"/>
      <c r="P2942" s="344"/>
      <c r="Q2942" s="344"/>
      <c r="R2942" s="344"/>
      <c r="S2942" s="344"/>
      <c r="T2942" s="344"/>
      <c r="U2942" s="344"/>
      <c r="V2942" s="344"/>
      <c r="W2942" s="344"/>
      <c r="X2942" s="344"/>
      <c r="Y2942" s="344"/>
      <c r="Z2942" s="344"/>
      <c r="AA2942" s="344"/>
      <c r="AB2942" s="344"/>
      <c r="AC2942" s="344"/>
      <c r="AD2942" s="344"/>
      <c r="AE2942" s="344"/>
      <c r="AF2942" s="344"/>
      <c r="AG2942" s="344"/>
      <c r="AH2942" s="344"/>
      <c r="AI2942" s="344"/>
      <c r="AJ2942" s="344"/>
      <c r="AK2942" s="344"/>
      <c r="AL2942" s="344"/>
      <c r="AM2942" s="344"/>
      <c r="AN2942" s="344"/>
      <c r="AO2942" s="344"/>
      <c r="AP2942" s="344"/>
    </row>
    <row r="2943">
      <c r="A2943" s="344"/>
      <c r="B2943" s="344"/>
      <c r="C2943" s="344"/>
      <c r="D2943" s="344"/>
      <c r="E2943" s="344"/>
      <c r="F2943" s="344"/>
      <c r="G2943" s="344"/>
      <c r="H2943" s="371"/>
      <c r="I2943" s="344"/>
      <c r="J2943" s="371"/>
      <c r="K2943" s="344"/>
      <c r="L2943" s="371"/>
      <c r="M2943" s="344"/>
      <c r="N2943" s="344"/>
      <c r="O2943" s="344"/>
      <c r="P2943" s="344"/>
      <c r="Q2943" s="344"/>
      <c r="R2943" s="344"/>
      <c r="S2943" s="344"/>
      <c r="T2943" s="344"/>
      <c r="U2943" s="344"/>
      <c r="V2943" s="344"/>
      <c r="W2943" s="344"/>
      <c r="X2943" s="344"/>
      <c r="Y2943" s="344"/>
      <c r="Z2943" s="344"/>
      <c r="AA2943" s="344"/>
      <c r="AB2943" s="344"/>
      <c r="AC2943" s="344"/>
      <c r="AD2943" s="344"/>
      <c r="AE2943" s="344"/>
      <c r="AF2943" s="344"/>
      <c r="AG2943" s="344"/>
      <c r="AH2943" s="344"/>
      <c r="AI2943" s="344"/>
      <c r="AJ2943" s="344"/>
      <c r="AK2943" s="344"/>
      <c r="AL2943" s="344"/>
      <c r="AM2943" s="344"/>
      <c r="AN2943" s="344"/>
      <c r="AO2943" s="344"/>
      <c r="AP2943" s="344"/>
    </row>
    <row r="2944">
      <c r="A2944" s="344"/>
      <c r="B2944" s="344"/>
      <c r="C2944" s="344"/>
      <c r="D2944" s="344"/>
      <c r="E2944" s="344"/>
      <c r="F2944" s="344"/>
      <c r="G2944" s="344"/>
      <c r="H2944" s="371"/>
      <c r="I2944" s="344"/>
      <c r="J2944" s="371"/>
      <c r="K2944" s="344"/>
      <c r="L2944" s="371"/>
      <c r="M2944" s="344"/>
      <c r="N2944" s="344"/>
      <c r="O2944" s="344"/>
      <c r="P2944" s="344"/>
      <c r="Q2944" s="344"/>
      <c r="R2944" s="344"/>
      <c r="S2944" s="344"/>
      <c r="T2944" s="344"/>
      <c r="U2944" s="344"/>
      <c r="V2944" s="344"/>
      <c r="W2944" s="344"/>
      <c r="X2944" s="344"/>
      <c r="Y2944" s="344"/>
      <c r="Z2944" s="344"/>
      <c r="AA2944" s="344"/>
      <c r="AB2944" s="344"/>
      <c r="AC2944" s="344"/>
      <c r="AD2944" s="344"/>
      <c r="AE2944" s="344"/>
      <c r="AF2944" s="344"/>
      <c r="AG2944" s="344"/>
      <c r="AH2944" s="344"/>
      <c r="AI2944" s="344"/>
      <c r="AJ2944" s="344"/>
      <c r="AK2944" s="344"/>
      <c r="AL2944" s="344"/>
      <c r="AM2944" s="344"/>
      <c r="AN2944" s="344"/>
      <c r="AO2944" s="344"/>
      <c r="AP2944" s="344"/>
    </row>
    <row r="2945">
      <c r="A2945" s="344"/>
      <c r="B2945" s="344"/>
      <c r="C2945" s="344"/>
      <c r="D2945" s="344"/>
      <c r="E2945" s="344"/>
      <c r="F2945" s="344"/>
      <c r="G2945" s="344"/>
      <c r="H2945" s="371"/>
      <c r="I2945" s="344"/>
      <c r="J2945" s="371"/>
      <c r="K2945" s="344"/>
      <c r="L2945" s="371"/>
      <c r="M2945" s="344"/>
      <c r="N2945" s="344"/>
      <c r="O2945" s="344"/>
      <c r="P2945" s="344"/>
      <c r="Q2945" s="344"/>
      <c r="R2945" s="344"/>
      <c r="S2945" s="344"/>
      <c r="T2945" s="344"/>
      <c r="U2945" s="344"/>
      <c r="V2945" s="344"/>
      <c r="W2945" s="344"/>
      <c r="X2945" s="344"/>
      <c r="Y2945" s="344"/>
      <c r="Z2945" s="344"/>
      <c r="AA2945" s="344"/>
      <c r="AB2945" s="344"/>
      <c r="AC2945" s="344"/>
      <c r="AD2945" s="344"/>
      <c r="AE2945" s="344"/>
      <c r="AF2945" s="344"/>
      <c r="AG2945" s="344"/>
      <c r="AH2945" s="344"/>
      <c r="AI2945" s="344"/>
      <c r="AJ2945" s="344"/>
      <c r="AK2945" s="344"/>
      <c r="AL2945" s="344"/>
      <c r="AM2945" s="344"/>
      <c r="AN2945" s="344"/>
      <c r="AO2945" s="344"/>
      <c r="AP2945" s="344"/>
    </row>
    <row r="2946">
      <c r="A2946" s="344"/>
      <c r="B2946" s="344"/>
      <c r="C2946" s="344"/>
      <c r="D2946" s="344"/>
      <c r="E2946" s="344"/>
      <c r="F2946" s="344"/>
      <c r="G2946" s="344"/>
      <c r="H2946" s="371"/>
      <c r="I2946" s="344"/>
      <c r="J2946" s="371"/>
      <c r="K2946" s="344"/>
      <c r="L2946" s="371"/>
      <c r="M2946" s="344"/>
      <c r="N2946" s="344"/>
      <c r="O2946" s="344"/>
      <c r="P2946" s="344"/>
      <c r="Q2946" s="344"/>
      <c r="R2946" s="344"/>
      <c r="S2946" s="344"/>
      <c r="T2946" s="344"/>
      <c r="U2946" s="344"/>
      <c r="V2946" s="344"/>
      <c r="W2946" s="344"/>
      <c r="X2946" s="344"/>
      <c r="Y2946" s="344"/>
      <c r="Z2946" s="344"/>
      <c r="AA2946" s="344"/>
      <c r="AB2946" s="344"/>
      <c r="AC2946" s="344"/>
      <c r="AD2946" s="344"/>
      <c r="AE2946" s="344"/>
      <c r="AF2946" s="344"/>
      <c r="AG2946" s="344"/>
      <c r="AH2946" s="344"/>
      <c r="AI2946" s="344"/>
      <c r="AJ2946" s="344"/>
      <c r="AK2946" s="344"/>
      <c r="AL2946" s="344"/>
      <c r="AM2946" s="344"/>
      <c r="AN2946" s="344"/>
      <c r="AO2946" s="344"/>
      <c r="AP2946" s="344"/>
    </row>
    <row r="2947">
      <c r="A2947" s="344"/>
      <c r="B2947" s="344"/>
      <c r="C2947" s="344"/>
      <c r="D2947" s="344"/>
      <c r="E2947" s="344"/>
      <c r="F2947" s="344"/>
      <c r="G2947" s="344"/>
      <c r="H2947" s="371"/>
      <c r="I2947" s="344"/>
      <c r="J2947" s="371"/>
      <c r="K2947" s="344"/>
      <c r="L2947" s="371"/>
      <c r="M2947" s="344"/>
      <c r="N2947" s="344"/>
      <c r="O2947" s="344"/>
      <c r="P2947" s="344"/>
      <c r="Q2947" s="344"/>
      <c r="R2947" s="344"/>
      <c r="S2947" s="344"/>
      <c r="T2947" s="344"/>
      <c r="U2947" s="344"/>
      <c r="V2947" s="344"/>
      <c r="W2947" s="344"/>
      <c r="X2947" s="344"/>
      <c r="Y2947" s="344"/>
      <c r="Z2947" s="344"/>
      <c r="AA2947" s="344"/>
      <c r="AB2947" s="344"/>
      <c r="AC2947" s="344"/>
      <c r="AD2947" s="344"/>
      <c r="AE2947" s="344"/>
      <c r="AF2947" s="344"/>
      <c r="AG2947" s="344"/>
      <c r="AH2947" s="344"/>
      <c r="AI2947" s="344"/>
      <c r="AJ2947" s="344"/>
      <c r="AK2947" s="344"/>
      <c r="AL2947" s="344"/>
      <c r="AM2947" s="344"/>
      <c r="AN2947" s="344"/>
      <c r="AO2947" s="344"/>
      <c r="AP2947" s="344"/>
    </row>
    <row r="2948">
      <c r="A2948" s="344"/>
      <c r="B2948" s="344"/>
      <c r="C2948" s="344"/>
      <c r="D2948" s="344"/>
      <c r="E2948" s="344"/>
      <c r="F2948" s="344"/>
      <c r="G2948" s="344"/>
      <c r="H2948" s="371"/>
      <c r="I2948" s="344"/>
      <c r="J2948" s="371"/>
      <c r="K2948" s="344"/>
      <c r="L2948" s="371"/>
      <c r="M2948" s="344"/>
      <c r="N2948" s="344"/>
      <c r="O2948" s="344"/>
      <c r="P2948" s="344"/>
      <c r="Q2948" s="344"/>
      <c r="R2948" s="344"/>
      <c r="S2948" s="344"/>
      <c r="T2948" s="344"/>
      <c r="U2948" s="344"/>
      <c r="V2948" s="344"/>
      <c r="W2948" s="344"/>
      <c r="X2948" s="344"/>
      <c r="Y2948" s="344"/>
      <c r="Z2948" s="344"/>
      <c r="AA2948" s="344"/>
      <c r="AB2948" s="344"/>
      <c r="AC2948" s="344"/>
      <c r="AD2948" s="344"/>
      <c r="AE2948" s="344"/>
      <c r="AF2948" s="344"/>
      <c r="AG2948" s="344"/>
      <c r="AH2948" s="344"/>
      <c r="AI2948" s="344"/>
      <c r="AJ2948" s="344"/>
      <c r="AK2948" s="344"/>
      <c r="AL2948" s="344"/>
      <c r="AM2948" s="344"/>
      <c r="AN2948" s="344"/>
      <c r="AO2948" s="344"/>
      <c r="AP2948" s="344"/>
    </row>
    <row r="2949">
      <c r="A2949" s="344"/>
      <c r="B2949" s="344"/>
      <c r="C2949" s="344"/>
      <c r="D2949" s="344"/>
      <c r="E2949" s="344"/>
      <c r="F2949" s="344"/>
      <c r="G2949" s="344"/>
      <c r="H2949" s="371"/>
      <c r="I2949" s="344"/>
      <c r="J2949" s="371"/>
      <c r="K2949" s="344"/>
      <c r="L2949" s="371"/>
      <c r="M2949" s="344"/>
      <c r="N2949" s="344"/>
      <c r="O2949" s="344"/>
      <c r="P2949" s="344"/>
      <c r="Q2949" s="344"/>
      <c r="R2949" s="344"/>
      <c r="S2949" s="344"/>
      <c r="T2949" s="344"/>
      <c r="U2949" s="344"/>
      <c r="V2949" s="344"/>
      <c r="W2949" s="344"/>
      <c r="X2949" s="344"/>
      <c r="Y2949" s="344"/>
      <c r="Z2949" s="344"/>
      <c r="AA2949" s="344"/>
      <c r="AB2949" s="344"/>
      <c r="AC2949" s="344"/>
      <c r="AD2949" s="344"/>
      <c r="AE2949" s="344"/>
      <c r="AF2949" s="344"/>
      <c r="AG2949" s="344"/>
      <c r="AH2949" s="344"/>
      <c r="AI2949" s="344"/>
      <c r="AJ2949" s="344"/>
      <c r="AK2949" s="344"/>
      <c r="AL2949" s="344"/>
      <c r="AM2949" s="344"/>
      <c r="AN2949" s="344"/>
      <c r="AO2949" s="344"/>
      <c r="AP2949" s="344"/>
    </row>
    <row r="2950">
      <c r="A2950" s="344"/>
      <c r="B2950" s="344"/>
      <c r="C2950" s="344"/>
      <c r="D2950" s="344"/>
      <c r="E2950" s="344"/>
      <c r="F2950" s="344"/>
      <c r="G2950" s="344"/>
      <c r="H2950" s="371"/>
      <c r="I2950" s="344"/>
      <c r="J2950" s="371"/>
      <c r="K2950" s="344"/>
      <c r="L2950" s="371"/>
      <c r="M2950" s="344"/>
      <c r="N2950" s="344"/>
      <c r="O2950" s="344"/>
      <c r="P2950" s="344"/>
      <c r="Q2950" s="344"/>
      <c r="R2950" s="344"/>
      <c r="S2950" s="344"/>
      <c r="T2950" s="344"/>
      <c r="U2950" s="344"/>
      <c r="V2950" s="344"/>
      <c r="W2950" s="344"/>
      <c r="X2950" s="344"/>
      <c r="Y2950" s="344"/>
      <c r="Z2950" s="344"/>
      <c r="AA2950" s="344"/>
      <c r="AB2950" s="344"/>
      <c r="AC2950" s="344"/>
      <c r="AD2950" s="344"/>
      <c r="AE2950" s="344"/>
      <c r="AF2950" s="344"/>
      <c r="AG2950" s="344"/>
      <c r="AH2950" s="344"/>
      <c r="AI2950" s="344"/>
      <c r="AJ2950" s="344"/>
      <c r="AK2950" s="344"/>
      <c r="AL2950" s="344"/>
      <c r="AM2950" s="344"/>
      <c r="AN2950" s="344"/>
      <c r="AO2950" s="344"/>
      <c r="AP2950" s="344"/>
    </row>
    <row r="2951">
      <c r="A2951" s="344"/>
      <c r="B2951" s="344"/>
      <c r="C2951" s="344"/>
      <c r="D2951" s="344"/>
      <c r="E2951" s="344"/>
      <c r="F2951" s="344"/>
      <c r="G2951" s="344"/>
      <c r="H2951" s="371"/>
      <c r="I2951" s="344"/>
      <c r="J2951" s="371"/>
      <c r="K2951" s="344"/>
      <c r="L2951" s="371"/>
      <c r="M2951" s="344"/>
      <c r="N2951" s="344"/>
      <c r="O2951" s="344"/>
      <c r="P2951" s="344"/>
      <c r="Q2951" s="344"/>
      <c r="R2951" s="344"/>
      <c r="S2951" s="344"/>
      <c r="T2951" s="344"/>
      <c r="U2951" s="344"/>
      <c r="V2951" s="344"/>
      <c r="W2951" s="344"/>
      <c r="X2951" s="344"/>
      <c r="Y2951" s="344"/>
      <c r="Z2951" s="344"/>
      <c r="AA2951" s="344"/>
      <c r="AB2951" s="344"/>
      <c r="AC2951" s="344"/>
      <c r="AD2951" s="344"/>
      <c r="AE2951" s="344"/>
      <c r="AF2951" s="344"/>
      <c r="AG2951" s="344"/>
      <c r="AH2951" s="344"/>
      <c r="AI2951" s="344"/>
      <c r="AJ2951" s="344"/>
      <c r="AK2951" s="344"/>
      <c r="AL2951" s="344"/>
      <c r="AM2951" s="344"/>
      <c r="AN2951" s="344"/>
      <c r="AO2951" s="344"/>
      <c r="AP2951" s="344"/>
    </row>
    <row r="2952">
      <c r="A2952" s="344"/>
      <c r="B2952" s="344"/>
      <c r="C2952" s="344"/>
      <c r="D2952" s="344"/>
      <c r="E2952" s="344"/>
      <c r="F2952" s="344"/>
      <c r="G2952" s="344"/>
      <c r="H2952" s="371"/>
      <c r="I2952" s="344"/>
      <c r="J2952" s="371"/>
      <c r="K2952" s="344"/>
      <c r="L2952" s="371"/>
      <c r="M2952" s="344"/>
      <c r="N2952" s="344"/>
      <c r="O2952" s="344"/>
      <c r="P2952" s="344"/>
      <c r="Q2952" s="344"/>
      <c r="R2952" s="344"/>
      <c r="S2952" s="344"/>
      <c r="T2952" s="344"/>
      <c r="U2952" s="344"/>
      <c r="V2952" s="344"/>
      <c r="W2952" s="344"/>
      <c r="X2952" s="344"/>
      <c r="Y2952" s="344"/>
      <c r="Z2952" s="344"/>
      <c r="AA2952" s="344"/>
      <c r="AB2952" s="344"/>
      <c r="AC2952" s="344"/>
      <c r="AD2952" s="344"/>
      <c r="AE2952" s="344"/>
      <c r="AF2952" s="344"/>
      <c r="AG2952" s="344"/>
      <c r="AH2952" s="344"/>
      <c r="AI2952" s="344"/>
      <c r="AJ2952" s="344"/>
      <c r="AK2952" s="344"/>
      <c r="AL2952" s="344"/>
      <c r="AM2952" s="344"/>
      <c r="AN2952" s="344"/>
      <c r="AO2952" s="344"/>
      <c r="AP2952" s="344"/>
    </row>
    <row r="2953">
      <c r="A2953" s="344"/>
      <c r="B2953" s="344"/>
      <c r="C2953" s="344"/>
      <c r="D2953" s="344"/>
      <c r="E2953" s="344"/>
      <c r="F2953" s="344"/>
      <c r="G2953" s="344"/>
      <c r="H2953" s="371"/>
      <c r="I2953" s="344"/>
      <c r="J2953" s="371"/>
      <c r="K2953" s="344"/>
      <c r="L2953" s="371"/>
      <c r="M2953" s="344"/>
      <c r="N2953" s="344"/>
      <c r="O2953" s="344"/>
      <c r="P2953" s="344"/>
      <c r="Q2953" s="344"/>
      <c r="R2953" s="344"/>
      <c r="S2953" s="344"/>
      <c r="T2953" s="344"/>
      <c r="U2953" s="344"/>
      <c r="V2953" s="344"/>
      <c r="W2953" s="344"/>
      <c r="X2953" s="344"/>
      <c r="Y2953" s="344"/>
      <c r="Z2953" s="344"/>
      <c r="AA2953" s="344"/>
      <c r="AB2953" s="344"/>
      <c r="AC2953" s="344"/>
      <c r="AD2953" s="344"/>
      <c r="AE2953" s="344"/>
      <c r="AF2953" s="344"/>
      <c r="AG2953" s="344"/>
      <c r="AH2953" s="344"/>
      <c r="AI2953" s="344"/>
      <c r="AJ2953" s="344"/>
      <c r="AK2953" s="344"/>
      <c r="AL2953" s="344"/>
      <c r="AM2953" s="344"/>
      <c r="AN2953" s="344"/>
      <c r="AO2953" s="344"/>
      <c r="AP2953" s="344"/>
    </row>
    <row r="2954">
      <c r="A2954" s="344"/>
      <c r="B2954" s="344"/>
      <c r="C2954" s="344"/>
      <c r="D2954" s="344"/>
      <c r="E2954" s="344"/>
      <c r="F2954" s="344"/>
      <c r="G2954" s="344"/>
      <c r="H2954" s="371"/>
      <c r="I2954" s="344"/>
      <c r="J2954" s="371"/>
      <c r="K2954" s="344"/>
      <c r="L2954" s="371"/>
      <c r="M2954" s="344"/>
      <c r="N2954" s="344"/>
      <c r="O2954" s="344"/>
      <c r="P2954" s="344"/>
      <c r="Q2954" s="344"/>
      <c r="R2954" s="344"/>
      <c r="S2954" s="344"/>
      <c r="T2954" s="344"/>
      <c r="U2954" s="344"/>
      <c r="V2954" s="344"/>
      <c r="W2954" s="344"/>
      <c r="X2954" s="344"/>
      <c r="Y2954" s="344"/>
      <c r="Z2954" s="344"/>
      <c r="AA2954" s="344"/>
      <c r="AB2954" s="344"/>
      <c r="AC2954" s="344"/>
      <c r="AD2954" s="344"/>
      <c r="AE2954" s="344"/>
      <c r="AF2954" s="344"/>
      <c r="AG2954" s="344"/>
      <c r="AH2954" s="344"/>
      <c r="AI2954" s="344"/>
      <c r="AJ2954" s="344"/>
      <c r="AK2954" s="344"/>
      <c r="AL2954" s="344"/>
      <c r="AM2954" s="344"/>
      <c r="AN2954" s="344"/>
      <c r="AO2954" s="344"/>
      <c r="AP2954" s="344"/>
    </row>
    <row r="2955">
      <c r="A2955" s="344"/>
      <c r="B2955" s="344"/>
      <c r="C2955" s="344"/>
      <c r="D2955" s="344"/>
      <c r="E2955" s="344"/>
      <c r="F2955" s="344"/>
      <c r="G2955" s="344"/>
      <c r="H2955" s="371"/>
      <c r="I2955" s="344"/>
      <c r="J2955" s="371"/>
      <c r="K2955" s="344"/>
      <c r="L2955" s="371"/>
      <c r="M2955" s="344"/>
      <c r="N2955" s="344"/>
      <c r="O2955" s="344"/>
      <c r="P2955" s="344"/>
      <c r="Q2955" s="344"/>
      <c r="R2955" s="344"/>
      <c r="S2955" s="344"/>
      <c r="T2955" s="344"/>
      <c r="U2955" s="344"/>
      <c r="V2955" s="344"/>
      <c r="W2955" s="344"/>
      <c r="X2955" s="344"/>
      <c r="Y2955" s="344"/>
      <c r="Z2955" s="344"/>
      <c r="AA2955" s="344"/>
      <c r="AB2955" s="344"/>
      <c r="AC2955" s="344"/>
      <c r="AD2955" s="344"/>
      <c r="AE2955" s="344"/>
      <c r="AF2955" s="344"/>
      <c r="AG2955" s="344"/>
      <c r="AH2955" s="344"/>
      <c r="AI2955" s="344"/>
      <c r="AJ2955" s="344"/>
      <c r="AK2955" s="344"/>
      <c r="AL2955" s="344"/>
      <c r="AM2955" s="344"/>
      <c r="AN2955" s="344"/>
      <c r="AO2955" s="344"/>
      <c r="AP2955" s="344"/>
    </row>
    <row r="2956">
      <c r="A2956" s="344"/>
      <c r="B2956" s="344"/>
      <c r="C2956" s="344"/>
      <c r="D2956" s="344"/>
      <c r="E2956" s="344"/>
      <c r="F2956" s="344"/>
      <c r="G2956" s="344"/>
      <c r="H2956" s="371"/>
      <c r="I2956" s="344"/>
      <c r="J2956" s="371"/>
      <c r="K2956" s="344"/>
      <c r="L2956" s="371"/>
      <c r="M2956" s="344"/>
      <c r="N2956" s="344"/>
      <c r="O2956" s="344"/>
      <c r="P2956" s="344"/>
      <c r="Q2956" s="344"/>
      <c r="R2956" s="344"/>
      <c r="S2956" s="344"/>
      <c r="T2956" s="344"/>
      <c r="U2956" s="344"/>
      <c r="V2956" s="344"/>
      <c r="W2956" s="344"/>
      <c r="X2956" s="344"/>
      <c r="Y2956" s="344"/>
      <c r="Z2956" s="344"/>
      <c r="AA2956" s="344"/>
      <c r="AB2956" s="344"/>
      <c r="AC2956" s="344"/>
      <c r="AD2956" s="344"/>
      <c r="AE2956" s="344"/>
      <c r="AF2956" s="344"/>
      <c r="AG2956" s="344"/>
      <c r="AH2956" s="344"/>
      <c r="AI2956" s="344"/>
      <c r="AJ2956" s="344"/>
      <c r="AK2956" s="344"/>
      <c r="AL2956" s="344"/>
      <c r="AM2956" s="344"/>
      <c r="AN2956" s="344"/>
      <c r="AO2956" s="344"/>
      <c r="AP2956" s="344"/>
    </row>
    <row r="2957">
      <c r="A2957" s="344"/>
      <c r="B2957" s="344"/>
      <c r="C2957" s="344"/>
      <c r="D2957" s="344"/>
      <c r="E2957" s="344"/>
      <c r="F2957" s="344"/>
      <c r="G2957" s="344"/>
      <c r="H2957" s="371"/>
      <c r="I2957" s="344"/>
      <c r="J2957" s="371"/>
      <c r="K2957" s="344"/>
      <c r="L2957" s="371"/>
      <c r="M2957" s="344"/>
      <c r="N2957" s="344"/>
      <c r="O2957" s="344"/>
      <c r="P2957" s="344"/>
      <c r="Q2957" s="344"/>
      <c r="R2957" s="344"/>
      <c r="S2957" s="344"/>
      <c r="T2957" s="344"/>
      <c r="U2957" s="344"/>
      <c r="V2957" s="344"/>
      <c r="W2957" s="344"/>
      <c r="X2957" s="344"/>
      <c r="Y2957" s="344"/>
      <c r="Z2957" s="344"/>
      <c r="AA2957" s="344"/>
      <c r="AB2957" s="344"/>
      <c r="AC2957" s="344"/>
      <c r="AD2957" s="344"/>
      <c r="AE2957" s="344"/>
      <c r="AF2957" s="344"/>
      <c r="AG2957" s="344"/>
      <c r="AH2957" s="344"/>
      <c r="AI2957" s="344"/>
      <c r="AJ2957" s="344"/>
      <c r="AK2957" s="344"/>
      <c r="AL2957" s="344"/>
      <c r="AM2957" s="344"/>
      <c r="AN2957" s="344"/>
      <c r="AO2957" s="344"/>
      <c r="AP2957" s="344"/>
    </row>
    <row r="2958">
      <c r="A2958" s="344"/>
      <c r="B2958" s="344"/>
      <c r="C2958" s="344"/>
      <c r="D2958" s="344"/>
      <c r="E2958" s="344"/>
      <c r="F2958" s="344"/>
      <c r="G2958" s="344"/>
      <c r="H2958" s="371"/>
      <c r="I2958" s="344"/>
      <c r="J2958" s="371"/>
      <c r="K2958" s="344"/>
      <c r="L2958" s="371"/>
      <c r="M2958" s="344"/>
      <c r="N2958" s="344"/>
      <c r="O2958" s="344"/>
      <c r="P2958" s="344"/>
      <c r="Q2958" s="344"/>
      <c r="R2958" s="344"/>
      <c r="S2958" s="344"/>
      <c r="T2958" s="344"/>
      <c r="U2958" s="344"/>
      <c r="V2958" s="344"/>
      <c r="W2958" s="344"/>
      <c r="X2958" s="344"/>
      <c r="Y2958" s="344"/>
      <c r="Z2958" s="344"/>
      <c r="AA2958" s="344"/>
      <c r="AB2958" s="344"/>
      <c r="AC2958" s="344"/>
      <c r="AD2958" s="344"/>
      <c r="AE2958" s="344"/>
      <c r="AF2958" s="344"/>
      <c r="AG2958" s="344"/>
      <c r="AH2958" s="344"/>
      <c r="AI2958" s="344"/>
      <c r="AJ2958" s="344"/>
      <c r="AK2958" s="344"/>
      <c r="AL2958" s="344"/>
      <c r="AM2958" s="344"/>
      <c r="AN2958" s="344"/>
      <c r="AO2958" s="344"/>
      <c r="AP2958" s="344"/>
    </row>
    <row r="2959">
      <c r="A2959" s="344"/>
      <c r="B2959" s="344"/>
      <c r="C2959" s="344"/>
      <c r="D2959" s="344"/>
      <c r="E2959" s="344"/>
      <c r="F2959" s="344"/>
      <c r="G2959" s="344"/>
      <c r="H2959" s="371"/>
      <c r="I2959" s="344"/>
      <c r="J2959" s="371"/>
      <c r="K2959" s="344"/>
      <c r="L2959" s="371"/>
      <c r="M2959" s="344"/>
      <c r="N2959" s="344"/>
      <c r="O2959" s="344"/>
      <c r="P2959" s="344"/>
      <c r="Q2959" s="344"/>
      <c r="R2959" s="344"/>
      <c r="S2959" s="344"/>
      <c r="T2959" s="344"/>
      <c r="U2959" s="344"/>
      <c r="V2959" s="344"/>
      <c r="W2959" s="344"/>
      <c r="X2959" s="344"/>
      <c r="Y2959" s="344"/>
      <c r="Z2959" s="344"/>
      <c r="AA2959" s="344"/>
      <c r="AB2959" s="344"/>
      <c r="AC2959" s="344"/>
      <c r="AD2959" s="344"/>
      <c r="AE2959" s="344"/>
      <c r="AF2959" s="344"/>
      <c r="AG2959" s="344"/>
      <c r="AH2959" s="344"/>
      <c r="AI2959" s="344"/>
      <c r="AJ2959" s="344"/>
      <c r="AK2959" s="344"/>
      <c r="AL2959" s="344"/>
      <c r="AM2959" s="344"/>
      <c r="AN2959" s="344"/>
      <c r="AO2959" s="344"/>
      <c r="AP2959" s="344"/>
    </row>
    <row r="2960">
      <c r="A2960" s="344"/>
      <c r="B2960" s="344"/>
      <c r="C2960" s="344"/>
      <c r="D2960" s="344"/>
      <c r="E2960" s="344"/>
      <c r="F2960" s="344"/>
      <c r="G2960" s="344"/>
      <c r="H2960" s="371"/>
      <c r="I2960" s="344"/>
      <c r="J2960" s="371"/>
      <c r="K2960" s="344"/>
      <c r="L2960" s="371"/>
      <c r="M2960" s="344"/>
      <c r="N2960" s="344"/>
      <c r="O2960" s="344"/>
      <c r="P2960" s="344"/>
      <c r="Q2960" s="344"/>
      <c r="R2960" s="344"/>
      <c r="S2960" s="344"/>
      <c r="T2960" s="344"/>
      <c r="U2960" s="344"/>
      <c r="V2960" s="344"/>
      <c r="W2960" s="344"/>
      <c r="X2960" s="344"/>
      <c r="Y2960" s="344"/>
      <c r="Z2960" s="344"/>
      <c r="AA2960" s="344"/>
      <c r="AB2960" s="344"/>
      <c r="AC2960" s="344"/>
      <c r="AD2960" s="344"/>
      <c r="AE2960" s="344"/>
      <c r="AF2960" s="344"/>
      <c r="AG2960" s="344"/>
      <c r="AH2960" s="344"/>
      <c r="AI2960" s="344"/>
      <c r="AJ2960" s="344"/>
      <c r="AK2960" s="344"/>
      <c r="AL2960" s="344"/>
      <c r="AM2960" s="344"/>
      <c r="AN2960" s="344"/>
      <c r="AO2960" s="344"/>
      <c r="AP2960" s="344"/>
    </row>
    <row r="2961">
      <c r="A2961" s="344"/>
      <c r="B2961" s="344"/>
      <c r="C2961" s="344"/>
      <c r="D2961" s="344"/>
      <c r="E2961" s="344"/>
      <c r="F2961" s="344"/>
      <c r="G2961" s="344"/>
      <c r="H2961" s="371"/>
      <c r="I2961" s="344"/>
      <c r="J2961" s="371"/>
      <c r="K2961" s="344"/>
      <c r="L2961" s="371"/>
      <c r="M2961" s="344"/>
      <c r="N2961" s="344"/>
      <c r="O2961" s="344"/>
      <c r="P2961" s="344"/>
      <c r="Q2961" s="344"/>
      <c r="R2961" s="344"/>
      <c r="S2961" s="344"/>
      <c r="T2961" s="344"/>
      <c r="U2961" s="344"/>
      <c r="V2961" s="344"/>
      <c r="W2961" s="344"/>
      <c r="X2961" s="344"/>
      <c r="Y2961" s="344"/>
      <c r="Z2961" s="344"/>
      <c r="AA2961" s="344"/>
      <c r="AB2961" s="344"/>
      <c r="AC2961" s="344"/>
      <c r="AD2961" s="344"/>
      <c r="AE2961" s="344"/>
      <c r="AF2961" s="344"/>
      <c r="AG2961" s="344"/>
      <c r="AH2961" s="344"/>
      <c r="AI2961" s="344"/>
      <c r="AJ2961" s="344"/>
      <c r="AK2961" s="344"/>
      <c r="AL2961" s="344"/>
      <c r="AM2961" s="344"/>
      <c r="AN2961" s="344"/>
      <c r="AO2961" s="344"/>
      <c r="AP2961" s="344"/>
    </row>
    <row r="2962">
      <c r="A2962" s="344"/>
      <c r="B2962" s="344"/>
      <c r="C2962" s="344"/>
      <c r="D2962" s="344"/>
      <c r="E2962" s="344"/>
      <c r="F2962" s="344"/>
      <c r="G2962" s="344"/>
      <c r="H2962" s="371"/>
      <c r="I2962" s="344"/>
      <c r="J2962" s="371"/>
      <c r="K2962" s="344"/>
      <c r="L2962" s="371"/>
      <c r="M2962" s="344"/>
      <c r="N2962" s="344"/>
      <c r="O2962" s="344"/>
      <c r="P2962" s="344"/>
      <c r="Q2962" s="344"/>
      <c r="R2962" s="344"/>
      <c r="S2962" s="344"/>
      <c r="T2962" s="344"/>
      <c r="U2962" s="344"/>
      <c r="V2962" s="344"/>
      <c r="W2962" s="344"/>
      <c r="X2962" s="344"/>
      <c r="Y2962" s="344"/>
      <c r="Z2962" s="344"/>
      <c r="AA2962" s="344"/>
      <c r="AB2962" s="344"/>
      <c r="AC2962" s="344"/>
      <c r="AD2962" s="344"/>
      <c r="AE2962" s="344"/>
      <c r="AF2962" s="344"/>
      <c r="AG2962" s="344"/>
      <c r="AH2962" s="344"/>
      <c r="AI2962" s="344"/>
      <c r="AJ2962" s="344"/>
      <c r="AK2962" s="344"/>
      <c r="AL2962" s="344"/>
      <c r="AM2962" s="344"/>
      <c r="AN2962" s="344"/>
      <c r="AO2962" s="344"/>
      <c r="AP2962" s="344"/>
    </row>
    <row r="2963">
      <c r="A2963" s="344"/>
      <c r="B2963" s="344"/>
      <c r="C2963" s="344"/>
      <c r="D2963" s="344"/>
      <c r="E2963" s="344"/>
      <c r="F2963" s="344"/>
      <c r="G2963" s="344"/>
      <c r="H2963" s="371"/>
      <c r="I2963" s="344"/>
      <c r="J2963" s="371"/>
      <c r="K2963" s="344"/>
      <c r="L2963" s="371"/>
      <c r="M2963" s="344"/>
      <c r="N2963" s="344"/>
      <c r="O2963" s="344"/>
      <c r="P2963" s="344"/>
      <c r="Q2963" s="344"/>
      <c r="R2963" s="344"/>
      <c r="S2963" s="344"/>
      <c r="T2963" s="344"/>
      <c r="U2963" s="344"/>
      <c r="V2963" s="344"/>
      <c r="W2963" s="344"/>
      <c r="X2963" s="344"/>
      <c r="Y2963" s="344"/>
      <c r="Z2963" s="344"/>
      <c r="AA2963" s="344"/>
      <c r="AB2963" s="344"/>
      <c r="AC2963" s="344"/>
      <c r="AD2963" s="344"/>
      <c r="AE2963" s="344"/>
      <c r="AF2963" s="344"/>
      <c r="AG2963" s="344"/>
      <c r="AH2963" s="344"/>
      <c r="AI2963" s="344"/>
      <c r="AJ2963" s="344"/>
      <c r="AK2963" s="344"/>
      <c r="AL2963" s="344"/>
      <c r="AM2963" s="344"/>
      <c r="AN2963" s="344"/>
      <c r="AO2963" s="344"/>
      <c r="AP2963" s="344"/>
    </row>
    <row r="2964">
      <c r="A2964" s="344"/>
      <c r="B2964" s="344"/>
      <c r="C2964" s="344"/>
      <c r="D2964" s="344"/>
      <c r="E2964" s="344"/>
      <c r="F2964" s="344"/>
      <c r="G2964" s="344"/>
      <c r="H2964" s="371"/>
      <c r="I2964" s="344"/>
      <c r="J2964" s="371"/>
      <c r="K2964" s="344"/>
      <c r="L2964" s="371"/>
      <c r="M2964" s="344"/>
      <c r="N2964" s="344"/>
      <c r="O2964" s="344"/>
      <c r="P2964" s="344"/>
      <c r="Q2964" s="344"/>
      <c r="R2964" s="344"/>
      <c r="S2964" s="344"/>
      <c r="T2964" s="344"/>
      <c r="U2964" s="344"/>
      <c r="V2964" s="344"/>
      <c r="W2964" s="344"/>
      <c r="X2964" s="344"/>
      <c r="Y2964" s="344"/>
      <c r="Z2964" s="344"/>
      <c r="AA2964" s="344"/>
      <c r="AB2964" s="344"/>
      <c r="AC2964" s="344"/>
      <c r="AD2964" s="344"/>
      <c r="AE2964" s="344"/>
      <c r="AF2964" s="344"/>
      <c r="AG2964" s="344"/>
      <c r="AH2964" s="344"/>
      <c r="AI2964" s="344"/>
      <c r="AJ2964" s="344"/>
      <c r="AK2964" s="344"/>
      <c r="AL2964" s="344"/>
      <c r="AM2964" s="344"/>
      <c r="AN2964" s="344"/>
      <c r="AO2964" s="344"/>
      <c r="AP2964" s="344"/>
    </row>
    <row r="2965">
      <c r="A2965" s="344"/>
      <c r="B2965" s="344"/>
      <c r="C2965" s="344"/>
      <c r="D2965" s="344"/>
      <c r="E2965" s="344"/>
      <c r="F2965" s="344"/>
      <c r="G2965" s="344"/>
      <c r="H2965" s="371"/>
      <c r="I2965" s="344"/>
      <c r="J2965" s="371"/>
      <c r="K2965" s="344"/>
      <c r="L2965" s="371"/>
      <c r="M2965" s="344"/>
      <c r="N2965" s="344"/>
      <c r="O2965" s="344"/>
      <c r="P2965" s="344"/>
      <c r="Q2965" s="344"/>
      <c r="R2965" s="344"/>
      <c r="S2965" s="344"/>
      <c r="T2965" s="344"/>
      <c r="U2965" s="344"/>
      <c r="V2965" s="344"/>
      <c r="W2965" s="344"/>
      <c r="X2965" s="344"/>
      <c r="Y2965" s="344"/>
      <c r="Z2965" s="344"/>
      <c r="AA2965" s="344"/>
      <c r="AB2965" s="344"/>
      <c r="AC2965" s="344"/>
      <c r="AD2965" s="344"/>
      <c r="AE2965" s="344"/>
      <c r="AF2965" s="344"/>
      <c r="AG2965" s="344"/>
      <c r="AH2965" s="344"/>
      <c r="AI2965" s="344"/>
      <c r="AJ2965" s="344"/>
      <c r="AK2965" s="344"/>
      <c r="AL2965" s="344"/>
      <c r="AM2965" s="344"/>
      <c r="AN2965" s="344"/>
      <c r="AO2965" s="344"/>
      <c r="AP2965" s="344"/>
    </row>
    <row r="2966">
      <c r="A2966" s="344"/>
      <c r="B2966" s="344"/>
      <c r="C2966" s="344"/>
      <c r="D2966" s="344"/>
      <c r="E2966" s="344"/>
      <c r="F2966" s="344"/>
      <c r="G2966" s="344"/>
      <c r="H2966" s="371"/>
      <c r="I2966" s="344"/>
      <c r="J2966" s="371"/>
      <c r="K2966" s="344"/>
      <c r="L2966" s="371"/>
      <c r="M2966" s="344"/>
      <c r="N2966" s="344"/>
      <c r="O2966" s="344"/>
      <c r="P2966" s="344"/>
      <c r="Q2966" s="344"/>
      <c r="R2966" s="344"/>
      <c r="S2966" s="344"/>
      <c r="T2966" s="344"/>
      <c r="U2966" s="344"/>
      <c r="V2966" s="344"/>
      <c r="W2966" s="344"/>
      <c r="X2966" s="344"/>
      <c r="Y2966" s="344"/>
      <c r="Z2966" s="344"/>
      <c r="AA2966" s="344"/>
      <c r="AB2966" s="344"/>
      <c r="AC2966" s="344"/>
      <c r="AD2966" s="344"/>
      <c r="AE2966" s="344"/>
      <c r="AF2966" s="344"/>
      <c r="AG2966" s="344"/>
      <c r="AH2966" s="344"/>
      <c r="AI2966" s="344"/>
      <c r="AJ2966" s="344"/>
      <c r="AK2966" s="344"/>
      <c r="AL2966" s="344"/>
      <c r="AM2966" s="344"/>
      <c r="AN2966" s="344"/>
      <c r="AO2966" s="344"/>
      <c r="AP2966" s="344"/>
    </row>
    <row r="2967">
      <c r="A2967" s="344"/>
      <c r="B2967" s="344"/>
      <c r="C2967" s="344"/>
      <c r="D2967" s="344"/>
      <c r="E2967" s="344"/>
      <c r="F2967" s="344"/>
      <c r="G2967" s="344"/>
      <c r="H2967" s="371"/>
      <c r="I2967" s="344"/>
      <c r="J2967" s="371"/>
      <c r="K2967" s="344"/>
      <c r="L2967" s="371"/>
      <c r="M2967" s="344"/>
      <c r="N2967" s="344"/>
      <c r="O2967" s="344"/>
      <c r="P2967" s="344"/>
      <c r="Q2967" s="344"/>
      <c r="R2967" s="344"/>
      <c r="S2967" s="344"/>
      <c r="T2967" s="344"/>
      <c r="U2967" s="344"/>
      <c r="V2967" s="344"/>
      <c r="W2967" s="344"/>
      <c r="X2967" s="344"/>
      <c r="Y2967" s="344"/>
      <c r="Z2967" s="344"/>
      <c r="AA2967" s="344"/>
      <c r="AB2967" s="344"/>
      <c r="AC2967" s="344"/>
      <c r="AD2967" s="344"/>
      <c r="AE2967" s="344"/>
      <c r="AF2967" s="344"/>
      <c r="AG2967" s="344"/>
      <c r="AH2967" s="344"/>
      <c r="AI2967" s="344"/>
      <c r="AJ2967" s="344"/>
      <c r="AK2967" s="344"/>
      <c r="AL2967" s="344"/>
      <c r="AM2967" s="344"/>
      <c r="AN2967" s="344"/>
      <c r="AO2967" s="344"/>
      <c r="AP2967" s="344"/>
    </row>
    <row r="2968">
      <c r="A2968" s="344"/>
      <c r="B2968" s="344"/>
      <c r="C2968" s="344"/>
      <c r="D2968" s="344"/>
      <c r="E2968" s="344"/>
      <c r="F2968" s="344"/>
      <c r="G2968" s="344"/>
      <c r="H2968" s="371"/>
      <c r="I2968" s="344"/>
      <c r="J2968" s="371"/>
      <c r="K2968" s="344"/>
      <c r="L2968" s="371"/>
      <c r="M2968" s="344"/>
      <c r="N2968" s="344"/>
      <c r="O2968" s="344"/>
      <c r="P2968" s="344"/>
      <c r="Q2968" s="344"/>
      <c r="R2968" s="344"/>
      <c r="S2968" s="344"/>
      <c r="T2968" s="344"/>
      <c r="U2968" s="344"/>
      <c r="V2968" s="344"/>
      <c r="W2968" s="344"/>
      <c r="X2968" s="344"/>
      <c r="Y2968" s="344"/>
      <c r="Z2968" s="344"/>
      <c r="AA2968" s="344"/>
      <c r="AB2968" s="344"/>
      <c r="AC2968" s="344"/>
      <c r="AD2968" s="344"/>
      <c r="AE2968" s="344"/>
      <c r="AF2968" s="344"/>
      <c r="AG2968" s="344"/>
      <c r="AH2968" s="344"/>
      <c r="AI2968" s="344"/>
      <c r="AJ2968" s="344"/>
      <c r="AK2968" s="344"/>
      <c r="AL2968" s="344"/>
      <c r="AM2968" s="344"/>
      <c r="AN2968" s="344"/>
      <c r="AO2968" s="344"/>
      <c r="AP2968" s="344"/>
    </row>
    <row r="2969">
      <c r="A2969" s="344"/>
      <c r="B2969" s="344"/>
      <c r="C2969" s="344"/>
      <c r="D2969" s="344"/>
      <c r="E2969" s="344"/>
      <c r="F2969" s="344"/>
      <c r="G2969" s="344"/>
      <c r="H2969" s="371"/>
      <c r="I2969" s="344"/>
      <c r="J2969" s="371"/>
      <c r="K2969" s="344"/>
      <c r="L2969" s="371"/>
      <c r="M2969" s="344"/>
      <c r="N2969" s="344"/>
      <c r="O2969" s="344"/>
      <c r="P2969" s="344"/>
      <c r="Q2969" s="344"/>
      <c r="R2969" s="344"/>
      <c r="S2969" s="344"/>
      <c r="T2969" s="344"/>
      <c r="U2969" s="344"/>
      <c r="V2969" s="344"/>
      <c r="W2969" s="344"/>
      <c r="X2969" s="344"/>
      <c r="Y2969" s="344"/>
      <c r="Z2969" s="344"/>
      <c r="AA2969" s="344"/>
      <c r="AB2969" s="344"/>
      <c r="AC2969" s="344"/>
      <c r="AD2969" s="344"/>
      <c r="AE2969" s="344"/>
      <c r="AF2969" s="344"/>
      <c r="AG2969" s="344"/>
      <c r="AH2969" s="344"/>
      <c r="AI2969" s="344"/>
      <c r="AJ2969" s="344"/>
      <c r="AK2969" s="344"/>
      <c r="AL2969" s="344"/>
      <c r="AM2969" s="344"/>
      <c r="AN2969" s="344"/>
      <c r="AO2969" s="344"/>
      <c r="AP2969" s="344"/>
    </row>
    <row r="2970">
      <c r="A2970" s="344"/>
      <c r="B2970" s="344"/>
      <c r="C2970" s="344"/>
      <c r="D2970" s="344"/>
      <c r="E2970" s="344"/>
      <c r="F2970" s="344"/>
      <c r="G2970" s="344"/>
      <c r="H2970" s="371"/>
      <c r="I2970" s="344"/>
      <c r="J2970" s="371"/>
      <c r="K2970" s="344"/>
      <c r="L2970" s="371"/>
      <c r="M2970" s="344"/>
      <c r="N2970" s="344"/>
      <c r="O2970" s="344"/>
      <c r="P2970" s="344"/>
      <c r="Q2970" s="344"/>
      <c r="R2970" s="344"/>
      <c r="S2970" s="344"/>
      <c r="T2970" s="344"/>
      <c r="U2970" s="344"/>
      <c r="V2970" s="344"/>
      <c r="W2970" s="344"/>
      <c r="X2970" s="344"/>
      <c r="Y2970" s="344"/>
      <c r="Z2970" s="344"/>
      <c r="AA2970" s="344"/>
      <c r="AB2970" s="344"/>
      <c r="AC2970" s="344"/>
      <c r="AD2970" s="344"/>
      <c r="AE2970" s="344"/>
      <c r="AF2970" s="344"/>
      <c r="AG2970" s="344"/>
      <c r="AH2970" s="344"/>
      <c r="AI2970" s="344"/>
      <c r="AJ2970" s="344"/>
      <c r="AK2970" s="344"/>
      <c r="AL2970" s="344"/>
      <c r="AM2970" s="344"/>
      <c r="AN2970" s="344"/>
      <c r="AO2970" s="344"/>
      <c r="AP2970" s="344"/>
    </row>
    <row r="2971">
      <c r="A2971" s="344"/>
      <c r="B2971" s="344"/>
      <c r="C2971" s="344"/>
      <c r="D2971" s="344"/>
      <c r="E2971" s="344"/>
      <c r="F2971" s="344"/>
      <c r="G2971" s="344"/>
      <c r="H2971" s="371"/>
      <c r="I2971" s="344"/>
      <c r="J2971" s="371"/>
      <c r="K2971" s="344"/>
      <c r="L2971" s="371"/>
      <c r="M2971" s="344"/>
      <c r="N2971" s="344"/>
      <c r="O2971" s="344"/>
      <c r="P2971" s="344"/>
      <c r="Q2971" s="344"/>
      <c r="R2971" s="344"/>
      <c r="S2971" s="344"/>
      <c r="T2971" s="344"/>
      <c r="U2971" s="344"/>
      <c r="V2971" s="344"/>
      <c r="W2971" s="344"/>
      <c r="X2971" s="344"/>
      <c r="Y2971" s="344"/>
      <c r="Z2971" s="344"/>
      <c r="AA2971" s="344"/>
      <c r="AB2971" s="344"/>
      <c r="AC2971" s="344"/>
      <c r="AD2971" s="344"/>
      <c r="AE2971" s="344"/>
      <c r="AF2971" s="344"/>
      <c r="AG2971" s="344"/>
      <c r="AH2971" s="344"/>
      <c r="AI2971" s="344"/>
      <c r="AJ2971" s="344"/>
      <c r="AK2971" s="344"/>
      <c r="AL2971" s="344"/>
      <c r="AM2971" s="344"/>
      <c r="AN2971" s="344"/>
      <c r="AO2971" s="344"/>
      <c r="AP2971" s="344"/>
    </row>
    <row r="2972">
      <c r="A2972" s="344"/>
      <c r="B2972" s="344"/>
      <c r="C2972" s="344"/>
      <c r="D2972" s="344"/>
      <c r="E2972" s="344"/>
      <c r="F2972" s="344"/>
      <c r="G2972" s="344"/>
      <c r="H2972" s="371"/>
      <c r="I2972" s="344"/>
      <c r="J2972" s="371"/>
      <c r="K2972" s="344"/>
      <c r="L2972" s="371"/>
      <c r="M2972" s="344"/>
      <c r="N2972" s="344"/>
      <c r="O2972" s="344"/>
      <c r="P2972" s="344"/>
      <c r="Q2972" s="344"/>
      <c r="R2972" s="344"/>
      <c r="S2972" s="344"/>
      <c r="T2972" s="344"/>
      <c r="U2972" s="344"/>
      <c r="V2972" s="344"/>
      <c r="W2972" s="344"/>
      <c r="X2972" s="344"/>
      <c r="Y2972" s="344"/>
      <c r="Z2972" s="344"/>
      <c r="AA2972" s="344"/>
      <c r="AB2972" s="344"/>
      <c r="AC2972" s="344"/>
      <c r="AD2972" s="344"/>
      <c r="AE2972" s="344"/>
      <c r="AF2972" s="344"/>
      <c r="AG2972" s="344"/>
      <c r="AH2972" s="344"/>
      <c r="AI2972" s="344"/>
      <c r="AJ2972" s="344"/>
      <c r="AK2972" s="344"/>
      <c r="AL2972" s="344"/>
      <c r="AM2972" s="344"/>
      <c r="AN2972" s="344"/>
      <c r="AO2972" s="344"/>
      <c r="AP2972" s="344"/>
    </row>
    <row r="2973">
      <c r="A2973" s="344"/>
      <c r="B2973" s="344"/>
      <c r="C2973" s="344"/>
      <c r="D2973" s="344"/>
      <c r="E2973" s="344"/>
      <c r="F2973" s="344"/>
      <c r="G2973" s="344"/>
      <c r="H2973" s="371"/>
      <c r="I2973" s="344"/>
      <c r="J2973" s="371"/>
      <c r="K2973" s="344"/>
      <c r="L2973" s="371"/>
      <c r="M2973" s="344"/>
      <c r="N2973" s="344"/>
      <c r="O2973" s="344"/>
      <c r="P2973" s="344"/>
      <c r="Q2973" s="344"/>
      <c r="R2973" s="344"/>
      <c r="S2973" s="344"/>
      <c r="T2973" s="344"/>
      <c r="U2973" s="344"/>
      <c r="V2973" s="344"/>
      <c r="W2973" s="344"/>
      <c r="X2973" s="344"/>
      <c r="Y2973" s="344"/>
      <c r="Z2973" s="344"/>
      <c r="AA2973" s="344"/>
      <c r="AB2973" s="344"/>
      <c r="AC2973" s="344"/>
      <c r="AD2973" s="344"/>
      <c r="AE2973" s="344"/>
      <c r="AF2973" s="344"/>
      <c r="AG2973" s="344"/>
      <c r="AH2973" s="344"/>
      <c r="AI2973" s="344"/>
      <c r="AJ2973" s="344"/>
      <c r="AK2973" s="344"/>
      <c r="AL2973" s="344"/>
      <c r="AM2973" s="344"/>
      <c r="AN2973" s="344"/>
      <c r="AO2973" s="344"/>
      <c r="AP2973" s="344"/>
    </row>
    <row r="2974">
      <c r="A2974" s="344"/>
      <c r="B2974" s="344"/>
      <c r="C2974" s="344"/>
      <c r="D2974" s="344"/>
      <c r="E2974" s="344"/>
      <c r="F2974" s="344"/>
      <c r="G2974" s="344"/>
      <c r="H2974" s="371"/>
      <c r="I2974" s="344"/>
      <c r="J2974" s="371"/>
      <c r="K2974" s="344"/>
      <c r="L2974" s="371"/>
      <c r="M2974" s="344"/>
      <c r="N2974" s="344"/>
      <c r="O2974" s="344"/>
      <c r="P2974" s="344"/>
      <c r="Q2974" s="344"/>
      <c r="R2974" s="344"/>
      <c r="S2974" s="344"/>
      <c r="T2974" s="344"/>
      <c r="U2974" s="344"/>
      <c r="V2974" s="344"/>
      <c r="W2974" s="344"/>
      <c r="X2974" s="344"/>
      <c r="Y2974" s="344"/>
      <c r="Z2974" s="344"/>
      <c r="AA2974" s="344"/>
      <c r="AB2974" s="344"/>
      <c r="AC2974" s="344"/>
      <c r="AD2974" s="344"/>
      <c r="AE2974" s="344"/>
      <c r="AF2974" s="344"/>
      <c r="AG2974" s="344"/>
      <c r="AH2974" s="344"/>
      <c r="AI2974" s="344"/>
      <c r="AJ2974" s="344"/>
      <c r="AK2974" s="344"/>
      <c r="AL2974" s="344"/>
      <c r="AM2974" s="344"/>
      <c r="AN2974" s="344"/>
      <c r="AO2974" s="344"/>
      <c r="AP2974" s="344"/>
    </row>
    <row r="2975">
      <c r="A2975" s="344"/>
      <c r="B2975" s="344"/>
      <c r="C2975" s="344"/>
      <c r="D2975" s="344"/>
      <c r="E2975" s="344"/>
      <c r="F2975" s="344"/>
      <c r="G2975" s="344"/>
      <c r="H2975" s="371"/>
      <c r="I2975" s="344"/>
      <c r="J2975" s="371"/>
      <c r="K2975" s="344"/>
      <c r="L2975" s="371"/>
      <c r="M2975" s="344"/>
      <c r="N2975" s="344"/>
      <c r="O2975" s="344"/>
      <c r="P2975" s="344"/>
      <c r="Q2975" s="344"/>
      <c r="R2975" s="344"/>
      <c r="S2975" s="344"/>
      <c r="T2975" s="344"/>
      <c r="U2975" s="344"/>
      <c r="V2975" s="344"/>
      <c r="W2975" s="344"/>
      <c r="X2975" s="344"/>
      <c r="Y2975" s="344"/>
      <c r="Z2975" s="344"/>
      <c r="AA2975" s="344"/>
      <c r="AB2975" s="344"/>
      <c r="AC2975" s="344"/>
      <c r="AD2975" s="344"/>
      <c r="AE2975" s="344"/>
      <c r="AF2975" s="344"/>
      <c r="AG2975" s="344"/>
      <c r="AH2975" s="344"/>
      <c r="AI2975" s="344"/>
      <c r="AJ2975" s="344"/>
      <c r="AK2975" s="344"/>
      <c r="AL2975" s="344"/>
      <c r="AM2975" s="344"/>
      <c r="AN2975" s="344"/>
      <c r="AO2975" s="344"/>
      <c r="AP2975" s="344"/>
    </row>
    <row r="2976">
      <c r="A2976" s="344"/>
      <c r="B2976" s="344"/>
      <c r="C2976" s="344"/>
      <c r="D2976" s="344"/>
      <c r="E2976" s="344"/>
      <c r="F2976" s="344"/>
      <c r="G2976" s="344"/>
      <c r="H2976" s="371"/>
      <c r="I2976" s="344"/>
      <c r="J2976" s="371"/>
      <c r="K2976" s="344"/>
      <c r="L2976" s="371"/>
      <c r="M2976" s="344"/>
      <c r="N2976" s="344"/>
      <c r="O2976" s="344"/>
      <c r="P2976" s="344"/>
      <c r="Q2976" s="344"/>
      <c r="R2976" s="344"/>
      <c r="S2976" s="344"/>
      <c r="T2976" s="344"/>
      <c r="U2976" s="344"/>
      <c r="V2976" s="344"/>
      <c r="W2976" s="344"/>
      <c r="X2976" s="344"/>
      <c r="Y2976" s="344"/>
      <c r="Z2976" s="344"/>
      <c r="AA2976" s="344"/>
      <c r="AB2976" s="344"/>
      <c r="AC2976" s="344"/>
      <c r="AD2976" s="344"/>
      <c r="AE2976" s="344"/>
      <c r="AF2976" s="344"/>
      <c r="AG2976" s="344"/>
      <c r="AH2976" s="344"/>
      <c r="AI2976" s="344"/>
      <c r="AJ2976" s="344"/>
      <c r="AK2976" s="344"/>
      <c r="AL2976" s="344"/>
      <c r="AM2976" s="344"/>
      <c r="AN2976" s="344"/>
      <c r="AO2976" s="344"/>
      <c r="AP2976" s="344"/>
    </row>
    <row r="2977">
      <c r="A2977" s="344"/>
      <c r="B2977" s="344"/>
      <c r="C2977" s="344"/>
      <c r="D2977" s="344"/>
      <c r="E2977" s="344"/>
      <c r="F2977" s="344"/>
      <c r="G2977" s="344"/>
      <c r="H2977" s="371"/>
      <c r="I2977" s="344"/>
      <c r="J2977" s="371"/>
      <c r="K2977" s="344"/>
      <c r="L2977" s="371"/>
      <c r="M2977" s="344"/>
      <c r="N2977" s="344"/>
      <c r="O2977" s="344"/>
      <c r="P2977" s="344"/>
      <c r="Q2977" s="344"/>
      <c r="R2977" s="344"/>
      <c r="S2977" s="344"/>
      <c r="T2977" s="344"/>
      <c r="U2977" s="344"/>
      <c r="V2977" s="344"/>
      <c r="W2977" s="344"/>
      <c r="X2977" s="344"/>
      <c r="Y2977" s="344"/>
      <c r="Z2977" s="344"/>
      <c r="AA2977" s="344"/>
      <c r="AB2977" s="344"/>
      <c r="AC2977" s="344"/>
      <c r="AD2977" s="344"/>
      <c r="AE2977" s="344"/>
      <c r="AF2977" s="344"/>
      <c r="AG2977" s="344"/>
      <c r="AH2977" s="344"/>
      <c r="AI2977" s="344"/>
      <c r="AJ2977" s="344"/>
      <c r="AK2977" s="344"/>
      <c r="AL2977" s="344"/>
      <c r="AM2977" s="344"/>
      <c r="AN2977" s="344"/>
      <c r="AO2977" s="344"/>
      <c r="AP2977" s="344"/>
    </row>
    <row r="2978">
      <c r="A2978" s="344"/>
      <c r="B2978" s="344"/>
      <c r="C2978" s="344"/>
      <c r="D2978" s="344"/>
      <c r="E2978" s="344"/>
      <c r="F2978" s="344"/>
      <c r="G2978" s="344"/>
      <c r="H2978" s="371"/>
      <c r="I2978" s="344"/>
      <c r="J2978" s="371"/>
      <c r="K2978" s="344"/>
      <c r="L2978" s="371"/>
      <c r="M2978" s="344"/>
      <c r="N2978" s="344"/>
      <c r="O2978" s="344"/>
      <c r="P2978" s="344"/>
      <c r="Q2978" s="344"/>
      <c r="R2978" s="344"/>
      <c r="S2978" s="344"/>
      <c r="T2978" s="344"/>
      <c r="U2978" s="344"/>
      <c r="V2978" s="344"/>
      <c r="W2978" s="344"/>
      <c r="X2978" s="344"/>
      <c r="Y2978" s="344"/>
      <c r="Z2978" s="344"/>
      <c r="AA2978" s="344"/>
      <c r="AB2978" s="344"/>
      <c r="AC2978" s="344"/>
      <c r="AD2978" s="344"/>
      <c r="AE2978" s="344"/>
      <c r="AF2978" s="344"/>
      <c r="AG2978" s="344"/>
      <c r="AH2978" s="344"/>
      <c r="AI2978" s="344"/>
      <c r="AJ2978" s="344"/>
      <c r="AK2978" s="344"/>
      <c r="AL2978" s="344"/>
      <c r="AM2978" s="344"/>
      <c r="AN2978" s="344"/>
      <c r="AO2978" s="344"/>
      <c r="AP2978" s="344"/>
    </row>
    <row r="2979">
      <c r="A2979" s="344"/>
      <c r="B2979" s="344"/>
      <c r="C2979" s="344"/>
      <c r="D2979" s="344"/>
      <c r="E2979" s="344"/>
      <c r="F2979" s="344"/>
      <c r="G2979" s="344"/>
      <c r="H2979" s="371"/>
      <c r="I2979" s="344"/>
      <c r="J2979" s="371"/>
      <c r="K2979" s="344"/>
      <c r="L2979" s="371"/>
      <c r="M2979" s="344"/>
      <c r="N2979" s="344"/>
      <c r="O2979" s="344"/>
      <c r="P2979" s="344"/>
      <c r="Q2979" s="344"/>
      <c r="R2979" s="344"/>
      <c r="S2979" s="344"/>
      <c r="T2979" s="344"/>
      <c r="U2979" s="344"/>
      <c r="V2979" s="344"/>
      <c r="W2979" s="344"/>
      <c r="X2979" s="344"/>
      <c r="Y2979" s="344"/>
      <c r="Z2979" s="344"/>
      <c r="AA2979" s="344"/>
      <c r="AB2979" s="344"/>
      <c r="AC2979" s="344"/>
      <c r="AD2979" s="344"/>
      <c r="AE2979" s="344"/>
      <c r="AF2979" s="344"/>
      <c r="AG2979" s="344"/>
      <c r="AH2979" s="344"/>
      <c r="AI2979" s="344"/>
      <c r="AJ2979" s="344"/>
      <c r="AK2979" s="344"/>
      <c r="AL2979" s="344"/>
      <c r="AM2979" s="344"/>
      <c r="AN2979" s="344"/>
      <c r="AO2979" s="344"/>
      <c r="AP2979" s="344"/>
    </row>
    <row r="2980">
      <c r="A2980" s="344"/>
      <c r="B2980" s="344"/>
      <c r="C2980" s="344"/>
      <c r="D2980" s="344"/>
      <c r="E2980" s="344"/>
      <c r="F2980" s="344"/>
      <c r="G2980" s="344"/>
      <c r="H2980" s="371"/>
      <c r="I2980" s="344"/>
      <c r="J2980" s="371"/>
      <c r="K2980" s="344"/>
      <c r="L2980" s="371"/>
      <c r="M2980" s="344"/>
      <c r="N2980" s="344"/>
      <c r="O2980" s="344"/>
      <c r="P2980" s="344"/>
      <c r="Q2980" s="344"/>
      <c r="R2980" s="344"/>
      <c r="S2980" s="344"/>
      <c r="T2980" s="344"/>
      <c r="U2980" s="344"/>
      <c r="V2980" s="344"/>
      <c r="W2980" s="344"/>
      <c r="X2980" s="344"/>
      <c r="Y2980" s="344"/>
      <c r="Z2980" s="344"/>
      <c r="AA2980" s="344"/>
      <c r="AB2980" s="344"/>
      <c r="AC2980" s="344"/>
      <c r="AD2980" s="344"/>
      <c r="AE2980" s="344"/>
      <c r="AF2980" s="344"/>
      <c r="AG2980" s="344"/>
      <c r="AH2980" s="344"/>
      <c r="AI2980" s="344"/>
      <c r="AJ2980" s="344"/>
      <c r="AK2980" s="344"/>
      <c r="AL2980" s="344"/>
      <c r="AM2980" s="344"/>
      <c r="AN2980" s="344"/>
      <c r="AO2980" s="344"/>
      <c r="AP2980" s="344"/>
    </row>
    <row r="2981">
      <c r="A2981" s="344"/>
      <c r="B2981" s="344"/>
      <c r="C2981" s="344"/>
      <c r="D2981" s="344"/>
      <c r="E2981" s="344"/>
      <c r="F2981" s="344"/>
      <c r="G2981" s="344"/>
      <c r="H2981" s="371"/>
      <c r="I2981" s="344"/>
      <c r="J2981" s="371"/>
      <c r="K2981" s="344"/>
      <c r="L2981" s="371"/>
      <c r="M2981" s="344"/>
      <c r="N2981" s="344"/>
      <c r="O2981" s="344"/>
      <c r="P2981" s="344"/>
      <c r="Q2981" s="344"/>
      <c r="R2981" s="344"/>
      <c r="S2981" s="344"/>
      <c r="T2981" s="344"/>
      <c r="U2981" s="344"/>
      <c r="V2981" s="344"/>
      <c r="W2981" s="344"/>
      <c r="X2981" s="344"/>
      <c r="Y2981" s="344"/>
      <c r="Z2981" s="344"/>
      <c r="AA2981" s="344"/>
      <c r="AB2981" s="344"/>
      <c r="AC2981" s="344"/>
      <c r="AD2981" s="344"/>
      <c r="AE2981" s="344"/>
      <c r="AF2981" s="344"/>
      <c r="AG2981" s="344"/>
      <c r="AH2981" s="344"/>
      <c r="AI2981" s="344"/>
      <c r="AJ2981" s="344"/>
      <c r="AK2981" s="344"/>
      <c r="AL2981" s="344"/>
      <c r="AM2981" s="344"/>
      <c r="AN2981" s="344"/>
      <c r="AO2981" s="344"/>
      <c r="AP2981" s="344"/>
    </row>
    <row r="2982">
      <c r="A2982" s="344"/>
      <c r="B2982" s="344"/>
      <c r="C2982" s="344"/>
      <c r="D2982" s="344"/>
      <c r="E2982" s="344"/>
      <c r="F2982" s="344"/>
      <c r="G2982" s="344"/>
      <c r="H2982" s="371"/>
      <c r="I2982" s="344"/>
      <c r="J2982" s="371"/>
      <c r="K2982" s="344"/>
      <c r="L2982" s="371"/>
      <c r="M2982" s="344"/>
      <c r="N2982" s="344"/>
      <c r="O2982" s="344"/>
      <c r="P2982" s="344"/>
      <c r="Q2982" s="344"/>
      <c r="R2982" s="344"/>
      <c r="S2982" s="344"/>
      <c r="T2982" s="344"/>
      <c r="U2982" s="344"/>
      <c r="V2982" s="344"/>
      <c r="W2982" s="344"/>
      <c r="X2982" s="344"/>
      <c r="Y2982" s="344"/>
      <c r="Z2982" s="344"/>
      <c r="AA2982" s="344"/>
      <c r="AB2982" s="344"/>
      <c r="AC2982" s="344"/>
      <c r="AD2982" s="344"/>
      <c r="AE2982" s="344"/>
      <c r="AF2982" s="344"/>
      <c r="AG2982" s="344"/>
      <c r="AH2982" s="344"/>
      <c r="AI2982" s="344"/>
      <c r="AJ2982" s="344"/>
      <c r="AK2982" s="344"/>
      <c r="AL2982" s="344"/>
      <c r="AM2982" s="344"/>
      <c r="AN2982" s="344"/>
      <c r="AO2982" s="344"/>
      <c r="AP2982" s="344"/>
    </row>
    <row r="2983">
      <c r="A2983" s="344"/>
      <c r="B2983" s="344"/>
      <c r="C2983" s="344"/>
      <c r="D2983" s="344"/>
      <c r="E2983" s="344"/>
      <c r="F2983" s="344"/>
      <c r="G2983" s="344"/>
      <c r="H2983" s="371"/>
      <c r="I2983" s="344"/>
      <c r="J2983" s="371"/>
      <c r="K2983" s="344"/>
      <c r="L2983" s="371"/>
      <c r="M2983" s="344"/>
      <c r="N2983" s="344"/>
      <c r="O2983" s="344"/>
      <c r="P2983" s="344"/>
      <c r="Q2983" s="344"/>
      <c r="R2983" s="344"/>
      <c r="S2983" s="344"/>
      <c r="T2983" s="344"/>
      <c r="U2983" s="344"/>
      <c r="V2983" s="344"/>
      <c r="W2983" s="344"/>
      <c r="X2983" s="344"/>
      <c r="Y2983" s="344"/>
      <c r="Z2983" s="344"/>
      <c r="AA2983" s="344"/>
      <c r="AB2983" s="344"/>
      <c r="AC2983" s="344"/>
      <c r="AD2983" s="344"/>
      <c r="AE2983" s="344"/>
      <c r="AF2983" s="344"/>
      <c r="AG2983" s="344"/>
      <c r="AH2983" s="344"/>
      <c r="AI2983" s="344"/>
      <c r="AJ2983" s="344"/>
      <c r="AK2983" s="344"/>
      <c r="AL2983" s="344"/>
      <c r="AM2983" s="344"/>
      <c r="AN2983" s="344"/>
      <c r="AO2983" s="344"/>
      <c r="AP2983" s="344"/>
    </row>
    <row r="2984">
      <c r="A2984" s="344"/>
      <c r="B2984" s="344"/>
      <c r="C2984" s="344"/>
      <c r="D2984" s="344"/>
      <c r="E2984" s="344"/>
      <c r="F2984" s="344"/>
      <c r="G2984" s="344"/>
      <c r="H2984" s="371"/>
      <c r="I2984" s="344"/>
      <c r="J2984" s="371"/>
      <c r="K2984" s="344"/>
      <c r="L2984" s="371"/>
      <c r="M2984" s="344"/>
      <c r="N2984" s="344"/>
      <c r="O2984" s="344"/>
      <c r="P2984" s="344"/>
      <c r="Q2984" s="344"/>
      <c r="R2984" s="344"/>
      <c r="S2984" s="344"/>
      <c r="T2984" s="344"/>
      <c r="U2984" s="344"/>
      <c r="V2984" s="344"/>
      <c r="W2984" s="344"/>
      <c r="X2984" s="344"/>
      <c r="Y2984" s="344"/>
      <c r="Z2984" s="344"/>
      <c r="AA2984" s="344"/>
      <c r="AB2984" s="344"/>
      <c r="AC2984" s="344"/>
      <c r="AD2984" s="344"/>
      <c r="AE2984" s="344"/>
      <c r="AF2984" s="344"/>
      <c r="AG2984" s="344"/>
      <c r="AH2984" s="344"/>
      <c r="AI2984" s="344"/>
      <c r="AJ2984" s="344"/>
      <c r="AK2984" s="344"/>
      <c r="AL2984" s="344"/>
      <c r="AM2984" s="344"/>
      <c r="AN2984" s="344"/>
      <c r="AO2984" s="344"/>
      <c r="AP2984" s="344"/>
    </row>
    <row r="2985">
      <c r="A2985" s="344"/>
      <c r="B2985" s="344"/>
      <c r="C2985" s="344"/>
      <c r="D2985" s="344"/>
      <c r="E2985" s="344"/>
      <c r="F2985" s="344"/>
      <c r="G2985" s="344"/>
      <c r="H2985" s="371"/>
      <c r="I2985" s="344"/>
      <c r="J2985" s="371"/>
      <c r="K2985" s="344"/>
      <c r="L2985" s="371"/>
      <c r="M2985" s="344"/>
      <c r="N2985" s="344"/>
      <c r="O2985" s="344"/>
      <c r="P2985" s="344"/>
      <c r="Q2985" s="344"/>
      <c r="R2985" s="344"/>
      <c r="S2985" s="344"/>
      <c r="T2985" s="344"/>
      <c r="U2985" s="344"/>
      <c r="V2985" s="344"/>
      <c r="W2985" s="344"/>
      <c r="X2985" s="344"/>
      <c r="Y2985" s="344"/>
      <c r="Z2985" s="344"/>
      <c r="AA2985" s="344"/>
      <c r="AB2985" s="344"/>
      <c r="AC2985" s="344"/>
      <c r="AD2985" s="344"/>
      <c r="AE2985" s="344"/>
      <c r="AF2985" s="344"/>
      <c r="AG2985" s="344"/>
      <c r="AH2985" s="344"/>
      <c r="AI2985" s="344"/>
      <c r="AJ2985" s="344"/>
      <c r="AK2985" s="344"/>
      <c r="AL2985" s="344"/>
      <c r="AM2985" s="344"/>
      <c r="AN2985" s="344"/>
      <c r="AO2985" s="344"/>
      <c r="AP2985" s="344"/>
    </row>
    <row r="2986">
      <c r="A2986" s="344"/>
      <c r="B2986" s="344"/>
      <c r="C2986" s="344"/>
      <c r="D2986" s="344"/>
      <c r="E2986" s="344"/>
      <c r="F2986" s="344"/>
      <c r="G2986" s="344"/>
      <c r="H2986" s="371"/>
      <c r="I2986" s="344"/>
      <c r="J2986" s="371"/>
      <c r="K2986" s="344"/>
      <c r="L2986" s="371"/>
      <c r="M2986" s="344"/>
      <c r="N2986" s="344"/>
      <c r="O2986" s="344"/>
      <c r="P2986" s="344"/>
      <c r="Q2986" s="344"/>
      <c r="R2986" s="344"/>
      <c r="S2986" s="344"/>
      <c r="T2986" s="344"/>
      <c r="U2986" s="344"/>
      <c r="V2986" s="344"/>
      <c r="W2986" s="344"/>
      <c r="X2986" s="344"/>
      <c r="Y2986" s="344"/>
      <c r="Z2986" s="344"/>
      <c r="AA2986" s="344"/>
      <c r="AB2986" s="344"/>
      <c r="AC2986" s="344"/>
      <c r="AD2986" s="344"/>
      <c r="AE2986" s="344"/>
      <c r="AF2986" s="344"/>
      <c r="AG2986" s="344"/>
      <c r="AH2986" s="344"/>
      <c r="AI2986" s="344"/>
      <c r="AJ2986" s="344"/>
      <c r="AK2986" s="344"/>
      <c r="AL2986" s="344"/>
      <c r="AM2986" s="344"/>
      <c r="AN2986" s="344"/>
      <c r="AO2986" s="344"/>
      <c r="AP2986" s="344"/>
    </row>
    <row r="2987">
      <c r="A2987" s="344"/>
      <c r="B2987" s="344"/>
      <c r="C2987" s="344"/>
      <c r="D2987" s="344"/>
      <c r="E2987" s="344"/>
      <c r="F2987" s="344"/>
      <c r="G2987" s="344"/>
      <c r="H2987" s="371"/>
      <c r="I2987" s="344"/>
      <c r="J2987" s="371"/>
      <c r="K2987" s="344"/>
      <c r="L2987" s="371"/>
      <c r="M2987" s="344"/>
      <c r="N2987" s="344"/>
      <c r="O2987" s="344"/>
      <c r="P2987" s="344"/>
      <c r="Q2987" s="344"/>
      <c r="R2987" s="344"/>
      <c r="S2987" s="344"/>
      <c r="T2987" s="344"/>
      <c r="U2987" s="344"/>
      <c r="V2987" s="344"/>
      <c r="W2987" s="344"/>
      <c r="X2987" s="344"/>
      <c r="Y2987" s="344"/>
      <c r="Z2987" s="344"/>
      <c r="AA2987" s="344"/>
      <c r="AB2987" s="344"/>
      <c r="AC2987" s="344"/>
      <c r="AD2987" s="344"/>
      <c r="AE2987" s="344"/>
      <c r="AF2987" s="344"/>
      <c r="AG2987" s="344"/>
      <c r="AH2987" s="344"/>
      <c r="AI2987" s="344"/>
      <c r="AJ2987" s="344"/>
      <c r="AK2987" s="344"/>
      <c r="AL2987" s="344"/>
      <c r="AM2987" s="344"/>
      <c r="AN2987" s="344"/>
      <c r="AO2987" s="344"/>
      <c r="AP2987" s="344"/>
    </row>
    <row r="2988">
      <c r="A2988" s="344"/>
      <c r="B2988" s="344"/>
      <c r="C2988" s="344"/>
      <c r="D2988" s="344"/>
      <c r="E2988" s="344"/>
      <c r="F2988" s="344"/>
      <c r="G2988" s="344"/>
      <c r="H2988" s="371"/>
      <c r="I2988" s="344"/>
      <c r="J2988" s="371"/>
      <c r="K2988" s="344"/>
      <c r="L2988" s="371"/>
      <c r="M2988" s="344"/>
      <c r="N2988" s="344"/>
      <c r="O2988" s="344"/>
      <c r="P2988" s="344"/>
      <c r="Q2988" s="344"/>
      <c r="R2988" s="344"/>
      <c r="S2988" s="344"/>
      <c r="T2988" s="344"/>
      <c r="U2988" s="344"/>
      <c r="V2988" s="344"/>
      <c r="W2988" s="344"/>
      <c r="X2988" s="344"/>
      <c r="Y2988" s="344"/>
      <c r="Z2988" s="344"/>
      <c r="AA2988" s="344"/>
      <c r="AB2988" s="344"/>
      <c r="AC2988" s="344"/>
      <c r="AD2988" s="344"/>
      <c r="AE2988" s="344"/>
      <c r="AF2988" s="344"/>
      <c r="AG2988" s="344"/>
      <c r="AH2988" s="344"/>
      <c r="AI2988" s="344"/>
      <c r="AJ2988" s="344"/>
      <c r="AK2988" s="344"/>
      <c r="AL2988" s="344"/>
      <c r="AM2988" s="344"/>
      <c r="AN2988" s="344"/>
      <c r="AO2988" s="344"/>
      <c r="AP2988" s="344"/>
    </row>
    <row r="2989">
      <c r="A2989" s="344"/>
      <c r="B2989" s="344"/>
      <c r="C2989" s="344"/>
      <c r="D2989" s="344"/>
      <c r="E2989" s="344"/>
      <c r="F2989" s="344"/>
      <c r="G2989" s="344"/>
      <c r="H2989" s="371"/>
      <c r="I2989" s="344"/>
      <c r="J2989" s="371"/>
      <c r="K2989" s="344"/>
      <c r="L2989" s="371"/>
      <c r="M2989" s="344"/>
      <c r="N2989" s="344"/>
      <c r="O2989" s="344"/>
      <c r="P2989" s="344"/>
      <c r="Q2989" s="344"/>
      <c r="R2989" s="344"/>
      <c r="S2989" s="344"/>
      <c r="T2989" s="344"/>
      <c r="U2989" s="344"/>
      <c r="V2989" s="344"/>
      <c r="W2989" s="344"/>
      <c r="X2989" s="344"/>
      <c r="Y2989" s="344"/>
      <c r="Z2989" s="344"/>
      <c r="AA2989" s="344"/>
      <c r="AB2989" s="344"/>
      <c r="AC2989" s="344"/>
      <c r="AD2989" s="344"/>
      <c r="AE2989" s="344"/>
      <c r="AF2989" s="344"/>
      <c r="AG2989" s="344"/>
      <c r="AH2989" s="344"/>
      <c r="AI2989" s="344"/>
      <c r="AJ2989" s="344"/>
      <c r="AK2989" s="344"/>
      <c r="AL2989" s="344"/>
      <c r="AM2989" s="344"/>
      <c r="AN2989" s="344"/>
      <c r="AO2989" s="344"/>
      <c r="AP2989" s="344"/>
    </row>
    <row r="2990">
      <c r="A2990" s="344"/>
      <c r="B2990" s="344"/>
      <c r="C2990" s="344"/>
      <c r="D2990" s="344"/>
      <c r="E2990" s="344"/>
      <c r="F2990" s="344"/>
      <c r="G2990" s="344"/>
      <c r="H2990" s="371"/>
      <c r="I2990" s="344"/>
      <c r="J2990" s="371"/>
      <c r="K2990" s="344"/>
      <c r="L2990" s="371"/>
      <c r="M2990" s="344"/>
      <c r="N2990" s="344"/>
      <c r="O2990" s="344"/>
      <c r="P2990" s="344"/>
      <c r="Q2990" s="344"/>
      <c r="R2990" s="344"/>
      <c r="S2990" s="344"/>
      <c r="T2990" s="344"/>
      <c r="U2990" s="344"/>
      <c r="V2990" s="344"/>
      <c r="W2990" s="344"/>
      <c r="X2990" s="344"/>
      <c r="Y2990" s="344"/>
      <c r="Z2990" s="344"/>
      <c r="AA2990" s="344"/>
      <c r="AB2990" s="344"/>
      <c r="AC2990" s="344"/>
      <c r="AD2990" s="344"/>
      <c r="AE2990" s="344"/>
      <c r="AF2990" s="344"/>
      <c r="AG2990" s="344"/>
      <c r="AH2990" s="344"/>
      <c r="AI2990" s="344"/>
      <c r="AJ2990" s="344"/>
      <c r="AK2990" s="344"/>
      <c r="AL2990" s="344"/>
      <c r="AM2990" s="344"/>
      <c r="AN2990" s="344"/>
      <c r="AO2990" s="344"/>
      <c r="AP2990" s="344"/>
    </row>
    <row r="2991">
      <c r="A2991" s="344"/>
      <c r="B2991" s="344"/>
      <c r="C2991" s="344"/>
      <c r="D2991" s="344"/>
      <c r="E2991" s="344"/>
      <c r="F2991" s="344"/>
      <c r="G2991" s="344"/>
      <c r="H2991" s="371"/>
      <c r="I2991" s="344"/>
      <c r="J2991" s="371"/>
      <c r="K2991" s="344"/>
      <c r="L2991" s="371"/>
      <c r="M2991" s="344"/>
      <c r="N2991" s="344"/>
      <c r="O2991" s="344"/>
      <c r="P2991" s="344"/>
      <c r="Q2991" s="344"/>
      <c r="R2991" s="344"/>
      <c r="S2991" s="344"/>
      <c r="T2991" s="344"/>
      <c r="U2991" s="344"/>
      <c r="V2991" s="344"/>
      <c r="W2991" s="344"/>
      <c r="X2991" s="344"/>
      <c r="Y2991" s="344"/>
      <c r="Z2991" s="344"/>
      <c r="AA2991" s="344"/>
      <c r="AB2991" s="344"/>
      <c r="AC2991" s="344"/>
      <c r="AD2991" s="344"/>
      <c r="AE2991" s="344"/>
      <c r="AF2991" s="344"/>
      <c r="AG2991" s="344"/>
      <c r="AH2991" s="344"/>
      <c r="AI2991" s="344"/>
      <c r="AJ2991" s="344"/>
      <c r="AK2991" s="344"/>
      <c r="AL2991" s="344"/>
      <c r="AM2991" s="344"/>
      <c r="AN2991" s="344"/>
      <c r="AO2991" s="344"/>
      <c r="AP2991" s="344"/>
    </row>
    <row r="2992">
      <c r="A2992" s="344"/>
      <c r="B2992" s="344"/>
      <c r="C2992" s="344"/>
      <c r="D2992" s="344"/>
      <c r="E2992" s="344"/>
      <c r="F2992" s="344"/>
      <c r="G2992" s="344"/>
      <c r="H2992" s="371"/>
      <c r="I2992" s="344"/>
      <c r="J2992" s="371"/>
      <c r="K2992" s="344"/>
      <c r="L2992" s="371"/>
      <c r="M2992" s="344"/>
      <c r="N2992" s="344"/>
      <c r="O2992" s="344"/>
      <c r="P2992" s="344"/>
      <c r="Q2992" s="344"/>
      <c r="R2992" s="344"/>
      <c r="S2992" s="344"/>
      <c r="T2992" s="344"/>
      <c r="U2992" s="344"/>
      <c r="V2992" s="344"/>
      <c r="W2992" s="344"/>
      <c r="X2992" s="344"/>
      <c r="Y2992" s="344"/>
      <c r="Z2992" s="344"/>
      <c r="AA2992" s="344"/>
      <c r="AB2992" s="344"/>
      <c r="AC2992" s="344"/>
      <c r="AD2992" s="344"/>
      <c r="AE2992" s="344"/>
      <c r="AF2992" s="344"/>
      <c r="AG2992" s="344"/>
      <c r="AH2992" s="344"/>
      <c r="AI2992" s="344"/>
      <c r="AJ2992" s="344"/>
      <c r="AK2992" s="344"/>
      <c r="AL2992" s="344"/>
      <c r="AM2992" s="344"/>
      <c r="AN2992" s="344"/>
      <c r="AO2992" s="344"/>
      <c r="AP2992" s="344"/>
    </row>
    <row r="2993">
      <c r="A2993" s="344"/>
      <c r="B2993" s="344"/>
      <c r="C2993" s="344"/>
      <c r="D2993" s="344"/>
      <c r="E2993" s="344"/>
      <c r="F2993" s="344"/>
      <c r="G2993" s="344"/>
      <c r="H2993" s="371"/>
      <c r="I2993" s="344"/>
      <c r="J2993" s="371"/>
      <c r="K2993" s="344"/>
      <c r="L2993" s="371"/>
      <c r="M2993" s="344"/>
      <c r="N2993" s="344"/>
      <c r="O2993" s="344"/>
      <c r="P2993" s="344"/>
      <c r="Q2993" s="344"/>
      <c r="R2993" s="344"/>
      <c r="S2993" s="344"/>
      <c r="T2993" s="344"/>
      <c r="U2993" s="344"/>
      <c r="V2993" s="344"/>
      <c r="W2993" s="344"/>
      <c r="X2993" s="344"/>
      <c r="Y2993" s="344"/>
      <c r="Z2993" s="344"/>
      <c r="AA2993" s="344"/>
      <c r="AB2993" s="344"/>
      <c r="AC2993" s="344"/>
      <c r="AD2993" s="344"/>
      <c r="AE2993" s="344"/>
      <c r="AF2993" s="344"/>
      <c r="AG2993" s="344"/>
      <c r="AH2993" s="344"/>
      <c r="AI2993" s="344"/>
      <c r="AJ2993" s="344"/>
      <c r="AK2993" s="344"/>
      <c r="AL2993" s="344"/>
      <c r="AM2993" s="344"/>
      <c r="AN2993" s="344"/>
      <c r="AO2993" s="344"/>
      <c r="AP2993" s="344"/>
    </row>
    <row r="2994">
      <c r="A2994" s="344"/>
      <c r="B2994" s="344"/>
      <c r="C2994" s="344"/>
      <c r="D2994" s="344"/>
      <c r="E2994" s="344"/>
      <c r="F2994" s="344"/>
      <c r="G2994" s="344"/>
      <c r="H2994" s="371"/>
      <c r="I2994" s="344"/>
      <c r="J2994" s="371"/>
      <c r="K2994" s="344"/>
      <c r="L2994" s="371"/>
      <c r="M2994" s="344"/>
      <c r="N2994" s="344"/>
      <c r="O2994" s="344"/>
      <c r="P2994" s="344"/>
      <c r="Q2994" s="344"/>
      <c r="R2994" s="344"/>
      <c r="S2994" s="344"/>
      <c r="T2994" s="344"/>
      <c r="U2994" s="344"/>
      <c r="V2994" s="344"/>
      <c r="W2994" s="344"/>
      <c r="X2994" s="344"/>
      <c r="Y2994" s="344"/>
      <c r="Z2994" s="344"/>
      <c r="AA2994" s="344"/>
      <c r="AB2994" s="344"/>
      <c r="AC2994" s="344"/>
      <c r="AD2994" s="344"/>
      <c r="AE2994" s="344"/>
      <c r="AF2994" s="344"/>
      <c r="AG2994" s="344"/>
      <c r="AH2994" s="344"/>
      <c r="AI2994" s="344"/>
      <c r="AJ2994" s="344"/>
      <c r="AK2994" s="344"/>
      <c r="AL2994" s="344"/>
      <c r="AM2994" s="344"/>
      <c r="AN2994" s="344"/>
      <c r="AO2994" s="344"/>
      <c r="AP2994" s="344"/>
    </row>
    <row r="2995">
      <c r="A2995" s="344"/>
      <c r="B2995" s="344"/>
      <c r="C2995" s="344"/>
      <c r="D2995" s="344"/>
      <c r="E2995" s="344"/>
      <c r="F2995" s="344"/>
      <c r="G2995" s="344"/>
      <c r="H2995" s="371"/>
      <c r="I2995" s="344"/>
      <c r="J2995" s="371"/>
      <c r="K2995" s="344"/>
      <c r="L2995" s="371"/>
      <c r="M2995" s="344"/>
      <c r="N2995" s="344"/>
      <c r="O2995" s="344"/>
      <c r="P2995" s="344"/>
      <c r="Q2995" s="344"/>
      <c r="R2995" s="344"/>
      <c r="S2995" s="344"/>
      <c r="T2995" s="344"/>
      <c r="U2995" s="344"/>
      <c r="V2995" s="344"/>
      <c r="W2995" s="344"/>
      <c r="X2995" s="344"/>
      <c r="Y2995" s="344"/>
      <c r="Z2995" s="344"/>
      <c r="AA2995" s="344"/>
      <c r="AB2995" s="344"/>
      <c r="AC2995" s="344"/>
      <c r="AD2995" s="344"/>
      <c r="AE2995" s="344"/>
      <c r="AF2995" s="344"/>
      <c r="AG2995" s="344"/>
      <c r="AH2995" s="344"/>
      <c r="AI2995" s="344"/>
      <c r="AJ2995" s="344"/>
      <c r="AK2995" s="344"/>
      <c r="AL2995" s="344"/>
      <c r="AM2995" s="344"/>
      <c r="AN2995" s="344"/>
      <c r="AO2995" s="344"/>
      <c r="AP2995" s="344"/>
    </row>
    <row r="2996">
      <c r="A2996" s="344"/>
      <c r="B2996" s="344"/>
      <c r="C2996" s="344"/>
      <c r="D2996" s="344"/>
      <c r="E2996" s="344"/>
      <c r="F2996" s="344"/>
      <c r="G2996" s="344"/>
      <c r="H2996" s="371"/>
      <c r="I2996" s="344"/>
      <c r="J2996" s="371"/>
      <c r="K2996" s="344"/>
      <c r="L2996" s="371"/>
      <c r="M2996" s="344"/>
      <c r="N2996" s="344"/>
      <c r="O2996" s="344"/>
      <c r="P2996" s="344"/>
      <c r="Q2996" s="344"/>
      <c r="R2996" s="344"/>
      <c r="S2996" s="344"/>
      <c r="T2996" s="344"/>
      <c r="U2996" s="344"/>
      <c r="V2996" s="344"/>
      <c r="W2996" s="344"/>
      <c r="X2996" s="344"/>
      <c r="Y2996" s="344"/>
      <c r="Z2996" s="344"/>
      <c r="AA2996" s="344"/>
      <c r="AB2996" s="344"/>
      <c r="AC2996" s="344"/>
      <c r="AD2996" s="344"/>
      <c r="AE2996" s="344"/>
      <c r="AF2996" s="344"/>
      <c r="AG2996" s="344"/>
      <c r="AH2996" s="344"/>
      <c r="AI2996" s="344"/>
      <c r="AJ2996" s="344"/>
      <c r="AK2996" s="344"/>
      <c r="AL2996" s="344"/>
      <c r="AM2996" s="344"/>
      <c r="AN2996" s="344"/>
      <c r="AO2996" s="344"/>
      <c r="AP2996" s="344"/>
    </row>
    <row r="2997">
      <c r="A2997" s="344"/>
      <c r="B2997" s="344"/>
      <c r="C2997" s="344"/>
      <c r="D2997" s="344"/>
      <c r="E2997" s="344"/>
      <c r="F2997" s="344"/>
      <c r="G2997" s="344"/>
      <c r="H2997" s="371"/>
      <c r="I2997" s="344"/>
      <c r="J2997" s="371"/>
      <c r="K2997" s="344"/>
      <c r="L2997" s="371"/>
      <c r="M2997" s="344"/>
      <c r="N2997" s="344"/>
      <c r="O2997" s="344"/>
      <c r="P2997" s="344"/>
      <c r="Q2997" s="344"/>
      <c r="R2997" s="344"/>
      <c r="S2997" s="344"/>
      <c r="T2997" s="344"/>
      <c r="U2997" s="344"/>
      <c r="V2997" s="344"/>
      <c r="W2997" s="344"/>
      <c r="X2997" s="344"/>
      <c r="Y2997" s="344"/>
      <c r="Z2997" s="344"/>
      <c r="AA2997" s="344"/>
      <c r="AB2997" s="344"/>
      <c r="AC2997" s="344"/>
      <c r="AD2997" s="344"/>
      <c r="AE2997" s="344"/>
      <c r="AF2997" s="344"/>
      <c r="AG2997" s="344"/>
      <c r="AH2997" s="344"/>
      <c r="AI2997" s="344"/>
      <c r="AJ2997" s="344"/>
      <c r="AK2997" s="344"/>
      <c r="AL2997" s="344"/>
      <c r="AM2997" s="344"/>
      <c r="AN2997" s="344"/>
      <c r="AO2997" s="344"/>
      <c r="AP2997" s="344"/>
    </row>
    <row r="2998">
      <c r="A2998" s="344"/>
      <c r="B2998" s="344"/>
      <c r="C2998" s="344"/>
      <c r="D2998" s="344"/>
      <c r="E2998" s="344"/>
      <c r="F2998" s="344"/>
      <c r="G2998" s="344"/>
      <c r="H2998" s="371"/>
      <c r="I2998" s="344"/>
      <c r="J2998" s="371"/>
      <c r="K2998" s="344"/>
      <c r="L2998" s="371"/>
      <c r="M2998" s="344"/>
      <c r="N2998" s="344"/>
      <c r="O2998" s="344"/>
      <c r="P2998" s="344"/>
      <c r="Q2998" s="344"/>
      <c r="R2998" s="344"/>
      <c r="S2998" s="344"/>
      <c r="T2998" s="344"/>
      <c r="U2998" s="344"/>
      <c r="V2998" s="344"/>
      <c r="W2998" s="344"/>
      <c r="X2998" s="344"/>
      <c r="Y2998" s="344"/>
      <c r="Z2998" s="344"/>
      <c r="AA2998" s="344"/>
      <c r="AB2998" s="344"/>
      <c r="AC2998" s="344"/>
      <c r="AD2998" s="344"/>
      <c r="AE2998" s="344"/>
      <c r="AF2998" s="344"/>
      <c r="AG2998" s="344"/>
      <c r="AH2998" s="344"/>
      <c r="AI2998" s="344"/>
      <c r="AJ2998" s="344"/>
      <c r="AK2998" s="344"/>
      <c r="AL2998" s="344"/>
      <c r="AM2998" s="344"/>
      <c r="AN2998" s="344"/>
      <c r="AO2998" s="344"/>
      <c r="AP2998" s="344"/>
    </row>
    <row r="2999">
      <c r="A2999" s="344"/>
      <c r="B2999" s="344"/>
      <c r="C2999" s="344"/>
      <c r="D2999" s="344"/>
      <c r="E2999" s="344"/>
      <c r="F2999" s="344"/>
      <c r="G2999" s="344"/>
      <c r="H2999" s="371"/>
      <c r="I2999" s="344"/>
      <c r="J2999" s="371"/>
      <c r="K2999" s="344"/>
      <c r="L2999" s="371"/>
      <c r="M2999" s="344"/>
      <c r="N2999" s="344"/>
      <c r="O2999" s="344"/>
      <c r="P2999" s="344"/>
      <c r="Q2999" s="344"/>
      <c r="R2999" s="344"/>
      <c r="S2999" s="344"/>
      <c r="T2999" s="344"/>
      <c r="U2999" s="344"/>
      <c r="V2999" s="344"/>
      <c r="W2999" s="344"/>
      <c r="X2999" s="344"/>
      <c r="Y2999" s="344"/>
      <c r="Z2999" s="344"/>
      <c r="AA2999" s="344"/>
      <c r="AB2999" s="344"/>
      <c r="AC2999" s="344"/>
      <c r="AD2999" s="344"/>
      <c r="AE2999" s="344"/>
      <c r="AF2999" s="344"/>
      <c r="AG2999" s="344"/>
      <c r="AH2999" s="344"/>
      <c r="AI2999" s="344"/>
      <c r="AJ2999" s="344"/>
      <c r="AK2999" s="344"/>
      <c r="AL2999" s="344"/>
      <c r="AM2999" s="344"/>
      <c r="AN2999" s="344"/>
      <c r="AO2999" s="344"/>
      <c r="AP2999" s="344"/>
    </row>
    <row r="3000">
      <c r="A3000" s="344"/>
      <c r="B3000" s="344"/>
      <c r="C3000" s="344"/>
      <c r="D3000" s="344"/>
      <c r="E3000" s="344"/>
      <c r="F3000" s="344"/>
      <c r="G3000" s="344"/>
      <c r="H3000" s="371"/>
      <c r="I3000" s="344"/>
      <c r="J3000" s="371"/>
      <c r="K3000" s="344"/>
      <c r="L3000" s="371"/>
      <c r="M3000" s="344"/>
      <c r="N3000" s="344"/>
      <c r="O3000" s="344"/>
      <c r="P3000" s="344"/>
      <c r="Q3000" s="344"/>
      <c r="R3000" s="344"/>
      <c r="S3000" s="344"/>
      <c r="T3000" s="344"/>
      <c r="U3000" s="344"/>
      <c r="V3000" s="344"/>
      <c r="W3000" s="344"/>
      <c r="X3000" s="344"/>
      <c r="Y3000" s="344"/>
      <c r="Z3000" s="344"/>
      <c r="AA3000" s="344"/>
      <c r="AB3000" s="344"/>
      <c r="AC3000" s="344"/>
      <c r="AD3000" s="344"/>
      <c r="AE3000" s="344"/>
      <c r="AF3000" s="344"/>
      <c r="AG3000" s="344"/>
      <c r="AH3000" s="344"/>
      <c r="AI3000" s="344"/>
      <c r="AJ3000" s="344"/>
      <c r="AK3000" s="344"/>
      <c r="AL3000" s="344"/>
      <c r="AM3000" s="344"/>
      <c r="AN3000" s="344"/>
      <c r="AO3000" s="344"/>
      <c r="AP3000" s="344"/>
    </row>
    <row r="3001">
      <c r="A3001" s="344"/>
      <c r="B3001" s="344"/>
      <c r="C3001" s="344"/>
      <c r="D3001" s="344"/>
      <c r="E3001" s="344"/>
      <c r="F3001" s="344"/>
      <c r="G3001" s="344"/>
      <c r="H3001" s="371"/>
      <c r="I3001" s="344"/>
      <c r="J3001" s="371"/>
      <c r="K3001" s="344"/>
      <c r="L3001" s="371"/>
      <c r="M3001" s="344"/>
      <c r="N3001" s="344"/>
      <c r="O3001" s="344"/>
      <c r="P3001" s="344"/>
      <c r="Q3001" s="344"/>
      <c r="R3001" s="344"/>
      <c r="S3001" s="344"/>
      <c r="T3001" s="344"/>
      <c r="U3001" s="344"/>
      <c r="V3001" s="344"/>
      <c r="W3001" s="344"/>
      <c r="X3001" s="344"/>
      <c r="Y3001" s="344"/>
      <c r="Z3001" s="344"/>
      <c r="AA3001" s="344"/>
      <c r="AB3001" s="344"/>
      <c r="AC3001" s="344"/>
      <c r="AD3001" s="344"/>
      <c r="AE3001" s="344"/>
      <c r="AF3001" s="344"/>
      <c r="AG3001" s="344"/>
      <c r="AH3001" s="344"/>
      <c r="AI3001" s="344"/>
      <c r="AJ3001" s="344"/>
      <c r="AK3001" s="344"/>
      <c r="AL3001" s="344"/>
      <c r="AM3001" s="344"/>
      <c r="AN3001" s="344"/>
      <c r="AO3001" s="344"/>
      <c r="AP3001" s="344"/>
    </row>
    <row r="3002">
      <c r="A3002" s="344"/>
      <c r="B3002" s="344"/>
      <c r="C3002" s="344"/>
      <c r="D3002" s="344"/>
      <c r="E3002" s="344"/>
      <c r="F3002" s="344"/>
      <c r="G3002" s="344"/>
      <c r="H3002" s="371"/>
      <c r="I3002" s="344"/>
      <c r="J3002" s="371"/>
      <c r="K3002" s="344"/>
      <c r="L3002" s="371"/>
      <c r="M3002" s="344"/>
      <c r="N3002" s="344"/>
      <c r="O3002" s="344"/>
      <c r="P3002" s="344"/>
      <c r="Q3002" s="344"/>
      <c r="R3002" s="344"/>
      <c r="S3002" s="344"/>
      <c r="T3002" s="344"/>
      <c r="U3002" s="344"/>
      <c r="V3002" s="344"/>
      <c r="W3002" s="344"/>
      <c r="X3002" s="344"/>
      <c r="Y3002" s="344"/>
      <c r="Z3002" s="344"/>
      <c r="AA3002" s="344"/>
      <c r="AB3002" s="344"/>
      <c r="AC3002" s="344"/>
      <c r="AD3002" s="344"/>
      <c r="AE3002" s="344"/>
      <c r="AF3002" s="344"/>
      <c r="AG3002" s="344"/>
      <c r="AH3002" s="344"/>
      <c r="AI3002" s="344"/>
      <c r="AJ3002" s="344"/>
      <c r="AK3002" s="344"/>
      <c r="AL3002" s="344"/>
      <c r="AM3002" s="344"/>
      <c r="AN3002" s="344"/>
      <c r="AO3002" s="344"/>
      <c r="AP3002" s="344"/>
    </row>
    <row r="3003">
      <c r="A3003" s="344"/>
      <c r="B3003" s="344"/>
      <c r="C3003" s="344"/>
      <c r="D3003" s="344"/>
      <c r="E3003" s="344"/>
      <c r="F3003" s="344"/>
      <c r="G3003" s="344"/>
      <c r="H3003" s="371"/>
      <c r="I3003" s="344"/>
      <c r="J3003" s="371"/>
      <c r="K3003" s="344"/>
      <c r="L3003" s="371"/>
      <c r="M3003" s="344"/>
      <c r="N3003" s="344"/>
      <c r="O3003" s="344"/>
      <c r="P3003" s="344"/>
      <c r="Q3003" s="344"/>
      <c r="R3003" s="344"/>
      <c r="S3003" s="344"/>
      <c r="T3003" s="344"/>
      <c r="U3003" s="344"/>
      <c r="V3003" s="344"/>
      <c r="W3003" s="344"/>
      <c r="X3003" s="344"/>
      <c r="Y3003" s="344"/>
      <c r="Z3003" s="344"/>
      <c r="AA3003" s="344"/>
      <c r="AB3003" s="344"/>
      <c r="AC3003" s="344"/>
      <c r="AD3003" s="344"/>
      <c r="AE3003" s="344"/>
      <c r="AF3003" s="344"/>
      <c r="AG3003" s="344"/>
      <c r="AH3003" s="344"/>
      <c r="AI3003" s="344"/>
      <c r="AJ3003" s="344"/>
      <c r="AK3003" s="344"/>
      <c r="AL3003" s="344"/>
      <c r="AM3003" s="344"/>
      <c r="AN3003" s="344"/>
      <c r="AO3003" s="344"/>
      <c r="AP3003" s="344"/>
    </row>
    <row r="3004">
      <c r="A3004" s="344"/>
      <c r="B3004" s="344"/>
      <c r="C3004" s="344"/>
      <c r="D3004" s="344"/>
      <c r="E3004" s="344"/>
      <c r="F3004" s="344"/>
      <c r="G3004" s="344"/>
      <c r="H3004" s="371"/>
      <c r="I3004" s="344"/>
      <c r="J3004" s="371"/>
      <c r="K3004" s="344"/>
      <c r="L3004" s="371"/>
      <c r="M3004" s="344"/>
      <c r="N3004" s="344"/>
      <c r="O3004" s="344"/>
      <c r="P3004" s="344"/>
      <c r="Q3004" s="344"/>
      <c r="R3004" s="344"/>
      <c r="S3004" s="344"/>
      <c r="T3004" s="344"/>
      <c r="U3004" s="344"/>
      <c r="V3004" s="344"/>
      <c r="W3004" s="344"/>
      <c r="X3004" s="344"/>
      <c r="Y3004" s="344"/>
      <c r="Z3004" s="344"/>
      <c r="AA3004" s="344"/>
      <c r="AB3004" s="344"/>
      <c r="AC3004" s="344"/>
      <c r="AD3004" s="344"/>
      <c r="AE3004" s="344"/>
      <c r="AF3004" s="344"/>
      <c r="AG3004" s="344"/>
      <c r="AH3004" s="344"/>
      <c r="AI3004" s="344"/>
      <c r="AJ3004" s="344"/>
      <c r="AK3004" s="344"/>
      <c r="AL3004" s="344"/>
      <c r="AM3004" s="344"/>
      <c r="AN3004" s="344"/>
      <c r="AO3004" s="344"/>
      <c r="AP3004" s="344"/>
    </row>
    <row r="3005">
      <c r="A3005" s="344"/>
      <c r="B3005" s="344"/>
      <c r="C3005" s="344"/>
      <c r="D3005" s="344"/>
      <c r="E3005" s="344"/>
      <c r="F3005" s="344"/>
      <c r="G3005" s="344"/>
      <c r="H3005" s="371"/>
      <c r="I3005" s="344"/>
      <c r="J3005" s="371"/>
      <c r="K3005" s="344"/>
      <c r="L3005" s="371"/>
      <c r="M3005" s="344"/>
      <c r="N3005" s="344"/>
      <c r="O3005" s="344"/>
      <c r="P3005" s="344"/>
      <c r="Q3005" s="344"/>
      <c r="R3005" s="344"/>
      <c r="S3005" s="344"/>
      <c r="T3005" s="344"/>
      <c r="U3005" s="344"/>
      <c r="V3005" s="344"/>
      <c r="W3005" s="344"/>
      <c r="X3005" s="344"/>
      <c r="Y3005" s="344"/>
      <c r="Z3005" s="344"/>
      <c r="AA3005" s="344"/>
      <c r="AB3005" s="344"/>
      <c r="AC3005" s="344"/>
      <c r="AD3005" s="344"/>
      <c r="AE3005" s="344"/>
      <c r="AF3005" s="344"/>
      <c r="AG3005" s="344"/>
      <c r="AH3005" s="344"/>
      <c r="AI3005" s="344"/>
      <c r="AJ3005" s="344"/>
      <c r="AK3005" s="344"/>
      <c r="AL3005" s="344"/>
      <c r="AM3005" s="344"/>
      <c r="AN3005" s="344"/>
      <c r="AO3005" s="344"/>
      <c r="AP3005" s="344"/>
    </row>
    <row r="3006">
      <c r="A3006" s="344"/>
      <c r="B3006" s="344"/>
      <c r="C3006" s="344"/>
      <c r="D3006" s="344"/>
      <c r="E3006" s="344"/>
      <c r="F3006" s="344"/>
      <c r="G3006" s="344"/>
      <c r="H3006" s="371"/>
      <c r="I3006" s="344"/>
      <c r="J3006" s="371"/>
      <c r="K3006" s="344"/>
      <c r="L3006" s="371"/>
      <c r="M3006" s="344"/>
      <c r="N3006" s="344"/>
      <c r="O3006" s="344"/>
      <c r="P3006" s="344"/>
      <c r="Q3006" s="344"/>
      <c r="R3006" s="344"/>
      <c r="S3006" s="344"/>
      <c r="T3006" s="344"/>
      <c r="U3006" s="344"/>
      <c r="V3006" s="344"/>
      <c r="W3006" s="344"/>
      <c r="X3006" s="344"/>
      <c r="Y3006" s="344"/>
      <c r="Z3006" s="344"/>
      <c r="AA3006" s="344"/>
      <c r="AB3006" s="344"/>
      <c r="AC3006" s="344"/>
      <c r="AD3006" s="344"/>
      <c r="AE3006" s="344"/>
      <c r="AF3006" s="344"/>
      <c r="AG3006" s="344"/>
      <c r="AH3006" s="344"/>
      <c r="AI3006" s="344"/>
      <c r="AJ3006" s="344"/>
      <c r="AK3006" s="344"/>
      <c r="AL3006" s="344"/>
      <c r="AM3006" s="344"/>
      <c r="AN3006" s="344"/>
      <c r="AO3006" s="344"/>
      <c r="AP3006" s="344"/>
    </row>
    <row r="3007">
      <c r="A3007" s="344"/>
      <c r="B3007" s="344"/>
      <c r="C3007" s="344"/>
      <c r="D3007" s="344"/>
      <c r="E3007" s="344"/>
      <c r="F3007" s="344"/>
      <c r="G3007" s="344"/>
      <c r="H3007" s="371"/>
      <c r="I3007" s="344"/>
      <c r="J3007" s="371"/>
      <c r="K3007" s="344"/>
      <c r="L3007" s="371"/>
      <c r="M3007" s="344"/>
      <c r="N3007" s="344"/>
      <c r="O3007" s="344"/>
      <c r="P3007" s="344"/>
      <c r="Q3007" s="344"/>
      <c r="R3007" s="344"/>
      <c r="S3007" s="344"/>
      <c r="T3007" s="344"/>
      <c r="U3007" s="344"/>
      <c r="V3007" s="344"/>
      <c r="W3007" s="344"/>
      <c r="X3007" s="344"/>
      <c r="Y3007" s="344"/>
      <c r="Z3007" s="344"/>
      <c r="AA3007" s="344"/>
      <c r="AB3007" s="344"/>
      <c r="AC3007" s="344"/>
      <c r="AD3007" s="344"/>
      <c r="AE3007" s="344"/>
      <c r="AF3007" s="344"/>
      <c r="AG3007" s="344"/>
      <c r="AH3007" s="344"/>
      <c r="AI3007" s="344"/>
      <c r="AJ3007" s="344"/>
      <c r="AK3007" s="344"/>
      <c r="AL3007" s="344"/>
      <c r="AM3007" s="344"/>
      <c r="AN3007" s="344"/>
      <c r="AO3007" s="344"/>
      <c r="AP3007" s="344"/>
    </row>
    <row r="3008">
      <c r="A3008" s="344"/>
      <c r="B3008" s="344"/>
      <c r="C3008" s="344"/>
      <c r="D3008" s="344"/>
      <c r="E3008" s="344"/>
      <c r="F3008" s="344"/>
      <c r="G3008" s="344"/>
      <c r="H3008" s="371"/>
      <c r="I3008" s="344"/>
      <c r="J3008" s="371"/>
      <c r="K3008" s="344"/>
      <c r="L3008" s="371"/>
      <c r="M3008" s="344"/>
      <c r="N3008" s="344"/>
      <c r="O3008" s="344"/>
      <c r="P3008" s="344"/>
      <c r="Q3008" s="344"/>
      <c r="R3008" s="344"/>
      <c r="S3008" s="344"/>
      <c r="T3008" s="344"/>
      <c r="U3008" s="344"/>
      <c r="V3008" s="344"/>
      <c r="W3008" s="344"/>
      <c r="X3008" s="344"/>
      <c r="Y3008" s="344"/>
      <c r="Z3008" s="344"/>
      <c r="AA3008" s="344"/>
      <c r="AB3008" s="344"/>
      <c r="AC3008" s="344"/>
      <c r="AD3008" s="344"/>
      <c r="AE3008" s="344"/>
      <c r="AF3008" s="344"/>
      <c r="AG3008" s="344"/>
      <c r="AH3008" s="344"/>
      <c r="AI3008" s="344"/>
      <c r="AJ3008" s="344"/>
      <c r="AK3008" s="344"/>
      <c r="AL3008" s="344"/>
      <c r="AM3008" s="344"/>
      <c r="AN3008" s="344"/>
      <c r="AO3008" s="344"/>
      <c r="AP3008" s="344"/>
    </row>
    <row r="3009">
      <c r="A3009" s="344"/>
      <c r="B3009" s="344"/>
      <c r="C3009" s="344"/>
      <c r="D3009" s="344"/>
      <c r="E3009" s="344"/>
      <c r="F3009" s="344"/>
      <c r="G3009" s="344"/>
      <c r="H3009" s="371"/>
      <c r="I3009" s="344"/>
      <c r="J3009" s="371"/>
      <c r="K3009" s="344"/>
      <c r="L3009" s="371"/>
      <c r="M3009" s="344"/>
      <c r="N3009" s="344"/>
      <c r="O3009" s="344"/>
      <c r="P3009" s="344"/>
      <c r="Q3009" s="344"/>
      <c r="R3009" s="344"/>
      <c r="S3009" s="344"/>
      <c r="T3009" s="344"/>
      <c r="U3009" s="344"/>
      <c r="V3009" s="344"/>
      <c r="W3009" s="344"/>
      <c r="X3009" s="344"/>
      <c r="Y3009" s="344"/>
      <c r="Z3009" s="344"/>
      <c r="AA3009" s="344"/>
      <c r="AB3009" s="344"/>
      <c r="AC3009" s="344"/>
      <c r="AD3009" s="344"/>
      <c r="AE3009" s="344"/>
      <c r="AF3009" s="344"/>
      <c r="AG3009" s="344"/>
      <c r="AH3009" s="344"/>
      <c r="AI3009" s="344"/>
      <c r="AJ3009" s="344"/>
      <c r="AK3009" s="344"/>
      <c r="AL3009" s="344"/>
      <c r="AM3009" s="344"/>
      <c r="AN3009" s="344"/>
      <c r="AO3009" s="344"/>
      <c r="AP3009" s="344"/>
    </row>
    <row r="3010">
      <c r="A3010" s="344"/>
      <c r="B3010" s="344"/>
      <c r="C3010" s="344"/>
      <c r="D3010" s="344"/>
      <c r="E3010" s="344"/>
      <c r="F3010" s="344"/>
      <c r="G3010" s="344"/>
      <c r="H3010" s="371"/>
      <c r="I3010" s="344"/>
      <c r="J3010" s="371"/>
      <c r="K3010" s="344"/>
      <c r="L3010" s="371"/>
      <c r="M3010" s="344"/>
      <c r="N3010" s="344"/>
      <c r="O3010" s="344"/>
      <c r="P3010" s="344"/>
      <c r="Q3010" s="344"/>
      <c r="R3010" s="344"/>
      <c r="S3010" s="344"/>
      <c r="T3010" s="344"/>
      <c r="U3010" s="344"/>
      <c r="V3010" s="344"/>
      <c r="W3010" s="344"/>
      <c r="X3010" s="344"/>
      <c r="Y3010" s="344"/>
      <c r="Z3010" s="344"/>
      <c r="AA3010" s="344"/>
      <c r="AB3010" s="344"/>
      <c r="AC3010" s="344"/>
      <c r="AD3010" s="344"/>
      <c r="AE3010" s="344"/>
      <c r="AF3010" s="344"/>
      <c r="AG3010" s="344"/>
      <c r="AH3010" s="344"/>
      <c r="AI3010" s="344"/>
      <c r="AJ3010" s="344"/>
      <c r="AK3010" s="344"/>
      <c r="AL3010" s="344"/>
      <c r="AM3010" s="344"/>
      <c r="AN3010" s="344"/>
      <c r="AO3010" s="344"/>
      <c r="AP3010" s="344"/>
    </row>
    <row r="3011">
      <c r="A3011" s="344"/>
      <c r="B3011" s="344"/>
      <c r="C3011" s="344"/>
      <c r="D3011" s="344"/>
      <c r="E3011" s="344"/>
      <c r="F3011" s="344"/>
      <c r="G3011" s="344"/>
      <c r="H3011" s="371"/>
      <c r="I3011" s="344"/>
      <c r="J3011" s="371"/>
      <c r="K3011" s="344"/>
      <c r="L3011" s="371"/>
      <c r="M3011" s="344"/>
      <c r="N3011" s="344"/>
      <c r="O3011" s="344"/>
      <c r="P3011" s="344"/>
      <c r="Q3011" s="344"/>
      <c r="R3011" s="344"/>
      <c r="S3011" s="344"/>
      <c r="T3011" s="344"/>
      <c r="U3011" s="344"/>
      <c r="V3011" s="344"/>
      <c r="W3011" s="344"/>
      <c r="X3011" s="344"/>
      <c r="Y3011" s="344"/>
      <c r="Z3011" s="344"/>
      <c r="AA3011" s="344"/>
      <c r="AB3011" s="344"/>
      <c r="AC3011" s="344"/>
      <c r="AD3011" s="344"/>
      <c r="AE3011" s="344"/>
      <c r="AF3011" s="344"/>
      <c r="AG3011" s="344"/>
      <c r="AH3011" s="344"/>
      <c r="AI3011" s="344"/>
      <c r="AJ3011" s="344"/>
      <c r="AK3011" s="344"/>
      <c r="AL3011" s="344"/>
      <c r="AM3011" s="344"/>
      <c r="AN3011" s="344"/>
      <c r="AO3011" s="344"/>
      <c r="AP3011" s="344"/>
    </row>
    <row r="3012">
      <c r="A3012" s="344"/>
      <c r="B3012" s="344"/>
      <c r="C3012" s="344"/>
      <c r="D3012" s="344"/>
      <c r="E3012" s="344"/>
      <c r="F3012" s="344"/>
      <c r="G3012" s="344"/>
      <c r="H3012" s="371"/>
      <c r="I3012" s="344"/>
      <c r="J3012" s="371"/>
      <c r="K3012" s="344"/>
      <c r="L3012" s="371"/>
      <c r="M3012" s="344"/>
      <c r="N3012" s="344"/>
      <c r="O3012" s="344"/>
      <c r="P3012" s="344"/>
      <c r="Q3012" s="344"/>
      <c r="R3012" s="344"/>
      <c r="S3012" s="344"/>
      <c r="T3012" s="344"/>
      <c r="U3012" s="344"/>
      <c r="V3012" s="344"/>
      <c r="W3012" s="344"/>
      <c r="X3012" s="344"/>
      <c r="Y3012" s="344"/>
      <c r="Z3012" s="344"/>
      <c r="AA3012" s="344"/>
      <c r="AB3012" s="344"/>
      <c r="AC3012" s="344"/>
      <c r="AD3012" s="344"/>
      <c r="AE3012" s="344"/>
      <c r="AF3012" s="344"/>
      <c r="AG3012" s="344"/>
      <c r="AH3012" s="344"/>
      <c r="AI3012" s="344"/>
      <c r="AJ3012" s="344"/>
      <c r="AK3012" s="344"/>
      <c r="AL3012" s="344"/>
      <c r="AM3012" s="344"/>
      <c r="AN3012" s="344"/>
      <c r="AO3012" s="344"/>
      <c r="AP3012" s="344"/>
    </row>
    <row r="3013">
      <c r="A3013" s="344"/>
      <c r="B3013" s="344"/>
      <c r="C3013" s="344"/>
      <c r="D3013" s="344"/>
      <c r="E3013" s="344"/>
      <c r="F3013" s="344"/>
      <c r="G3013" s="344"/>
      <c r="H3013" s="371"/>
      <c r="I3013" s="344"/>
      <c r="J3013" s="371"/>
      <c r="K3013" s="344"/>
      <c r="L3013" s="371"/>
      <c r="M3013" s="344"/>
      <c r="N3013" s="344"/>
      <c r="O3013" s="344"/>
      <c r="P3013" s="344"/>
      <c r="Q3013" s="344"/>
      <c r="R3013" s="344"/>
      <c r="S3013" s="344"/>
      <c r="T3013" s="344"/>
      <c r="U3013" s="344"/>
      <c r="V3013" s="344"/>
      <c r="W3013" s="344"/>
      <c r="X3013" s="344"/>
      <c r="Y3013" s="344"/>
      <c r="Z3013" s="344"/>
      <c r="AA3013" s="344"/>
      <c r="AB3013" s="344"/>
      <c r="AC3013" s="344"/>
      <c r="AD3013" s="344"/>
      <c r="AE3013" s="344"/>
      <c r="AF3013" s="344"/>
      <c r="AG3013" s="344"/>
      <c r="AH3013" s="344"/>
      <c r="AI3013" s="344"/>
      <c r="AJ3013" s="344"/>
      <c r="AK3013" s="344"/>
      <c r="AL3013" s="344"/>
      <c r="AM3013" s="344"/>
      <c r="AN3013" s="344"/>
      <c r="AO3013" s="344"/>
      <c r="AP3013" s="344"/>
    </row>
    <row r="3014">
      <c r="A3014" s="344"/>
      <c r="B3014" s="344"/>
      <c r="C3014" s="344"/>
      <c r="D3014" s="344"/>
      <c r="E3014" s="344"/>
      <c r="F3014" s="344"/>
      <c r="G3014" s="344"/>
      <c r="H3014" s="371"/>
      <c r="I3014" s="344"/>
      <c r="J3014" s="371"/>
      <c r="K3014" s="344"/>
      <c r="L3014" s="371"/>
      <c r="M3014" s="344"/>
      <c r="N3014" s="344"/>
      <c r="O3014" s="344"/>
      <c r="P3014" s="344"/>
      <c r="Q3014" s="344"/>
      <c r="R3014" s="344"/>
      <c r="S3014" s="344"/>
      <c r="T3014" s="344"/>
      <c r="U3014" s="344"/>
      <c r="V3014" s="344"/>
      <c r="W3014" s="344"/>
      <c r="X3014" s="344"/>
      <c r="Y3014" s="344"/>
      <c r="Z3014" s="344"/>
      <c r="AA3014" s="344"/>
      <c r="AB3014" s="344"/>
      <c r="AC3014" s="344"/>
      <c r="AD3014" s="344"/>
      <c r="AE3014" s="344"/>
      <c r="AF3014" s="344"/>
      <c r="AG3014" s="344"/>
      <c r="AH3014" s="344"/>
      <c r="AI3014" s="344"/>
      <c r="AJ3014" s="344"/>
      <c r="AK3014" s="344"/>
      <c r="AL3014" s="344"/>
      <c r="AM3014" s="344"/>
      <c r="AN3014" s="344"/>
      <c r="AO3014" s="344"/>
      <c r="AP3014" s="344"/>
    </row>
    <row r="3015">
      <c r="A3015" s="344"/>
      <c r="B3015" s="344"/>
      <c r="C3015" s="344"/>
      <c r="D3015" s="344"/>
      <c r="E3015" s="344"/>
      <c r="F3015" s="344"/>
      <c r="G3015" s="344"/>
      <c r="H3015" s="371"/>
      <c r="I3015" s="344"/>
      <c r="J3015" s="371"/>
      <c r="K3015" s="344"/>
      <c r="L3015" s="371"/>
      <c r="M3015" s="344"/>
      <c r="N3015" s="344"/>
      <c r="O3015" s="344"/>
      <c r="P3015" s="344"/>
      <c r="Q3015" s="344"/>
      <c r="R3015" s="344"/>
      <c r="S3015" s="344"/>
      <c r="T3015" s="344"/>
      <c r="U3015" s="344"/>
      <c r="V3015" s="344"/>
      <c r="W3015" s="344"/>
      <c r="X3015" s="344"/>
      <c r="Y3015" s="344"/>
      <c r="Z3015" s="344"/>
      <c r="AA3015" s="344"/>
      <c r="AB3015" s="344"/>
      <c r="AC3015" s="344"/>
      <c r="AD3015" s="344"/>
      <c r="AE3015" s="344"/>
      <c r="AF3015" s="344"/>
      <c r="AG3015" s="344"/>
      <c r="AH3015" s="344"/>
      <c r="AI3015" s="344"/>
      <c r="AJ3015" s="344"/>
      <c r="AK3015" s="344"/>
      <c r="AL3015" s="344"/>
      <c r="AM3015" s="344"/>
      <c r="AN3015" s="344"/>
      <c r="AO3015" s="344"/>
      <c r="AP3015" s="344"/>
    </row>
    <row r="3016">
      <c r="A3016" s="344"/>
      <c r="B3016" s="344"/>
      <c r="C3016" s="344"/>
      <c r="D3016" s="344"/>
      <c r="E3016" s="344"/>
      <c r="F3016" s="344"/>
      <c r="G3016" s="344"/>
      <c r="H3016" s="371"/>
      <c r="I3016" s="344"/>
      <c r="J3016" s="371"/>
      <c r="K3016" s="344"/>
      <c r="L3016" s="371"/>
      <c r="M3016" s="344"/>
      <c r="N3016" s="344"/>
      <c r="O3016" s="344"/>
      <c r="P3016" s="344"/>
      <c r="Q3016" s="344"/>
      <c r="R3016" s="344"/>
      <c r="S3016" s="344"/>
      <c r="T3016" s="344"/>
      <c r="U3016" s="344"/>
      <c r="V3016" s="344"/>
      <c r="W3016" s="344"/>
      <c r="X3016" s="344"/>
      <c r="Y3016" s="344"/>
      <c r="Z3016" s="344"/>
      <c r="AA3016" s="344"/>
      <c r="AB3016" s="344"/>
      <c r="AC3016" s="344"/>
      <c r="AD3016" s="344"/>
      <c r="AE3016" s="344"/>
      <c r="AF3016" s="344"/>
      <c r="AG3016" s="344"/>
      <c r="AH3016" s="344"/>
      <c r="AI3016" s="344"/>
      <c r="AJ3016" s="344"/>
      <c r="AK3016" s="344"/>
      <c r="AL3016" s="344"/>
      <c r="AM3016" s="344"/>
      <c r="AN3016" s="344"/>
      <c r="AO3016" s="344"/>
      <c r="AP3016" s="344"/>
    </row>
    <row r="3017">
      <c r="A3017" s="344"/>
      <c r="B3017" s="344"/>
      <c r="C3017" s="344"/>
      <c r="D3017" s="344"/>
      <c r="E3017" s="344"/>
      <c r="F3017" s="344"/>
      <c r="G3017" s="344"/>
      <c r="H3017" s="371"/>
      <c r="I3017" s="344"/>
      <c r="J3017" s="371"/>
      <c r="K3017" s="344"/>
      <c r="L3017" s="371"/>
      <c r="M3017" s="344"/>
      <c r="N3017" s="344"/>
      <c r="O3017" s="344"/>
      <c r="P3017" s="344"/>
      <c r="Q3017" s="344"/>
      <c r="R3017" s="344"/>
      <c r="S3017" s="344"/>
      <c r="T3017" s="344"/>
      <c r="U3017" s="344"/>
      <c r="V3017" s="344"/>
      <c r="W3017" s="344"/>
      <c r="X3017" s="344"/>
      <c r="Y3017" s="344"/>
      <c r="Z3017" s="344"/>
      <c r="AA3017" s="344"/>
      <c r="AB3017" s="344"/>
      <c r="AC3017" s="344"/>
      <c r="AD3017" s="344"/>
      <c r="AE3017" s="344"/>
      <c r="AF3017" s="344"/>
      <c r="AG3017" s="344"/>
      <c r="AH3017" s="344"/>
      <c r="AI3017" s="344"/>
      <c r="AJ3017" s="344"/>
      <c r="AK3017" s="344"/>
      <c r="AL3017" s="344"/>
      <c r="AM3017" s="344"/>
      <c r="AN3017" s="344"/>
      <c r="AO3017" s="344"/>
      <c r="AP3017" s="344"/>
    </row>
    <row r="3018">
      <c r="A3018" s="344"/>
      <c r="B3018" s="344"/>
      <c r="C3018" s="344"/>
      <c r="D3018" s="344"/>
      <c r="E3018" s="344"/>
      <c r="F3018" s="344"/>
      <c r="G3018" s="344"/>
      <c r="H3018" s="371"/>
      <c r="I3018" s="344"/>
      <c r="J3018" s="371"/>
      <c r="K3018" s="344"/>
      <c r="L3018" s="371"/>
      <c r="M3018" s="344"/>
      <c r="N3018" s="344"/>
      <c r="O3018" s="344"/>
      <c r="P3018" s="344"/>
      <c r="Q3018" s="344"/>
      <c r="R3018" s="344"/>
      <c r="S3018" s="344"/>
      <c r="T3018" s="344"/>
      <c r="U3018" s="344"/>
      <c r="V3018" s="344"/>
      <c r="W3018" s="344"/>
      <c r="X3018" s="344"/>
      <c r="Y3018" s="344"/>
      <c r="Z3018" s="344"/>
      <c r="AA3018" s="344"/>
      <c r="AB3018" s="344"/>
      <c r="AC3018" s="344"/>
      <c r="AD3018" s="344"/>
      <c r="AE3018" s="344"/>
      <c r="AF3018" s="344"/>
      <c r="AG3018" s="344"/>
      <c r="AH3018" s="344"/>
      <c r="AI3018" s="344"/>
      <c r="AJ3018" s="344"/>
      <c r="AK3018" s="344"/>
      <c r="AL3018" s="344"/>
      <c r="AM3018" s="344"/>
      <c r="AN3018" s="344"/>
      <c r="AO3018" s="344"/>
      <c r="AP3018" s="344"/>
    </row>
    <row r="3019">
      <c r="A3019" s="344"/>
      <c r="B3019" s="344"/>
      <c r="C3019" s="344"/>
      <c r="D3019" s="344"/>
      <c r="E3019" s="344"/>
      <c r="F3019" s="344"/>
      <c r="G3019" s="344"/>
      <c r="H3019" s="371"/>
      <c r="I3019" s="344"/>
      <c r="J3019" s="371"/>
      <c r="K3019" s="344"/>
      <c r="L3019" s="371"/>
      <c r="M3019" s="344"/>
      <c r="N3019" s="344"/>
      <c r="O3019" s="344"/>
      <c r="P3019" s="344"/>
      <c r="Q3019" s="344"/>
      <c r="R3019" s="344"/>
      <c r="S3019" s="344"/>
      <c r="T3019" s="344"/>
      <c r="U3019" s="344"/>
      <c r="V3019" s="344"/>
      <c r="W3019" s="344"/>
      <c r="X3019" s="344"/>
      <c r="Y3019" s="344"/>
      <c r="Z3019" s="344"/>
      <c r="AA3019" s="344"/>
      <c r="AB3019" s="344"/>
      <c r="AC3019" s="344"/>
      <c r="AD3019" s="344"/>
      <c r="AE3019" s="344"/>
      <c r="AF3019" s="344"/>
      <c r="AG3019" s="344"/>
      <c r="AH3019" s="344"/>
      <c r="AI3019" s="344"/>
      <c r="AJ3019" s="344"/>
      <c r="AK3019" s="344"/>
      <c r="AL3019" s="344"/>
      <c r="AM3019" s="344"/>
      <c r="AN3019" s="344"/>
      <c r="AO3019" s="344"/>
      <c r="AP3019" s="344"/>
    </row>
    <row r="3020">
      <c r="A3020" s="344"/>
      <c r="B3020" s="344"/>
      <c r="C3020" s="344"/>
      <c r="D3020" s="344"/>
      <c r="E3020" s="344"/>
      <c r="F3020" s="344"/>
      <c r="G3020" s="344"/>
      <c r="H3020" s="371"/>
      <c r="I3020" s="344"/>
      <c r="J3020" s="371"/>
      <c r="K3020" s="344"/>
      <c r="L3020" s="371"/>
      <c r="M3020" s="344"/>
      <c r="N3020" s="344"/>
      <c r="O3020" s="344"/>
      <c r="P3020" s="344"/>
      <c r="Q3020" s="344"/>
      <c r="R3020" s="344"/>
      <c r="S3020" s="344"/>
      <c r="T3020" s="344"/>
      <c r="U3020" s="344"/>
      <c r="V3020" s="344"/>
      <c r="W3020" s="344"/>
      <c r="X3020" s="344"/>
      <c r="Y3020" s="344"/>
      <c r="Z3020" s="344"/>
      <c r="AA3020" s="344"/>
      <c r="AB3020" s="344"/>
      <c r="AC3020" s="344"/>
      <c r="AD3020" s="344"/>
      <c r="AE3020" s="344"/>
      <c r="AF3020" s="344"/>
      <c r="AG3020" s="344"/>
      <c r="AH3020" s="344"/>
      <c r="AI3020" s="344"/>
      <c r="AJ3020" s="344"/>
      <c r="AK3020" s="344"/>
      <c r="AL3020" s="344"/>
      <c r="AM3020" s="344"/>
      <c r="AN3020" s="344"/>
      <c r="AO3020" s="344"/>
      <c r="AP3020" s="344"/>
    </row>
    <row r="3021">
      <c r="A3021" s="344"/>
      <c r="B3021" s="344"/>
      <c r="C3021" s="344"/>
      <c r="D3021" s="344"/>
      <c r="E3021" s="344"/>
      <c r="F3021" s="344"/>
      <c r="G3021" s="344"/>
      <c r="H3021" s="371"/>
      <c r="I3021" s="344"/>
      <c r="J3021" s="371"/>
      <c r="K3021" s="344"/>
      <c r="L3021" s="371"/>
      <c r="M3021" s="344"/>
      <c r="N3021" s="344"/>
      <c r="O3021" s="344"/>
      <c r="P3021" s="344"/>
      <c r="Q3021" s="344"/>
      <c r="R3021" s="344"/>
      <c r="S3021" s="344"/>
      <c r="T3021" s="344"/>
      <c r="U3021" s="344"/>
      <c r="V3021" s="344"/>
      <c r="W3021" s="344"/>
      <c r="X3021" s="344"/>
      <c r="Y3021" s="344"/>
      <c r="Z3021" s="344"/>
      <c r="AA3021" s="344"/>
      <c r="AB3021" s="344"/>
      <c r="AC3021" s="344"/>
      <c r="AD3021" s="344"/>
      <c r="AE3021" s="344"/>
      <c r="AF3021" s="344"/>
      <c r="AG3021" s="344"/>
      <c r="AH3021" s="344"/>
      <c r="AI3021" s="344"/>
      <c r="AJ3021" s="344"/>
      <c r="AK3021" s="344"/>
      <c r="AL3021" s="344"/>
      <c r="AM3021" s="344"/>
      <c r="AN3021" s="344"/>
      <c r="AO3021" s="344"/>
      <c r="AP3021" s="344"/>
    </row>
    <row r="3022">
      <c r="A3022" s="344"/>
      <c r="B3022" s="344"/>
      <c r="C3022" s="344"/>
      <c r="D3022" s="344"/>
      <c r="E3022" s="344"/>
      <c r="F3022" s="344"/>
      <c r="G3022" s="344"/>
      <c r="H3022" s="371"/>
      <c r="I3022" s="344"/>
      <c r="J3022" s="371"/>
      <c r="K3022" s="344"/>
      <c r="L3022" s="371"/>
      <c r="M3022" s="344"/>
      <c r="N3022" s="344"/>
      <c r="O3022" s="344"/>
      <c r="P3022" s="344"/>
      <c r="Q3022" s="344"/>
      <c r="R3022" s="344"/>
      <c r="S3022" s="344"/>
      <c r="T3022" s="344"/>
      <c r="U3022" s="344"/>
      <c r="V3022" s="344"/>
      <c r="W3022" s="344"/>
      <c r="X3022" s="344"/>
      <c r="Y3022" s="344"/>
      <c r="Z3022" s="344"/>
      <c r="AA3022" s="344"/>
      <c r="AB3022" s="344"/>
      <c r="AC3022" s="344"/>
      <c r="AD3022" s="344"/>
      <c r="AE3022" s="344"/>
      <c r="AF3022" s="344"/>
      <c r="AG3022" s="344"/>
      <c r="AH3022" s="344"/>
      <c r="AI3022" s="344"/>
      <c r="AJ3022" s="344"/>
      <c r="AK3022" s="344"/>
      <c r="AL3022" s="344"/>
      <c r="AM3022" s="344"/>
      <c r="AN3022" s="344"/>
      <c r="AO3022" s="344"/>
      <c r="AP3022" s="344"/>
    </row>
    <row r="3023">
      <c r="A3023" s="344"/>
      <c r="B3023" s="344"/>
      <c r="C3023" s="344"/>
      <c r="D3023" s="344"/>
      <c r="E3023" s="344"/>
      <c r="F3023" s="344"/>
      <c r="G3023" s="344"/>
      <c r="H3023" s="371"/>
      <c r="I3023" s="344"/>
      <c r="J3023" s="371"/>
      <c r="K3023" s="344"/>
      <c r="L3023" s="371"/>
      <c r="M3023" s="344"/>
      <c r="N3023" s="344"/>
      <c r="O3023" s="344"/>
      <c r="P3023" s="344"/>
      <c r="Q3023" s="344"/>
      <c r="R3023" s="344"/>
      <c r="S3023" s="344"/>
      <c r="T3023" s="344"/>
      <c r="U3023" s="344"/>
      <c r="V3023" s="344"/>
      <c r="W3023" s="344"/>
      <c r="X3023" s="344"/>
      <c r="Y3023" s="344"/>
      <c r="Z3023" s="344"/>
      <c r="AA3023" s="344"/>
      <c r="AB3023" s="344"/>
      <c r="AC3023" s="344"/>
      <c r="AD3023" s="344"/>
      <c r="AE3023" s="344"/>
      <c r="AF3023" s="344"/>
      <c r="AG3023" s="344"/>
      <c r="AH3023" s="344"/>
      <c r="AI3023" s="344"/>
      <c r="AJ3023" s="344"/>
      <c r="AK3023" s="344"/>
      <c r="AL3023" s="344"/>
      <c r="AM3023" s="344"/>
      <c r="AN3023" s="344"/>
      <c r="AO3023" s="344"/>
      <c r="AP3023" s="344"/>
    </row>
    <row r="3024">
      <c r="A3024" s="344"/>
      <c r="B3024" s="344"/>
      <c r="C3024" s="344"/>
      <c r="D3024" s="344"/>
      <c r="E3024" s="344"/>
      <c r="F3024" s="344"/>
      <c r="G3024" s="344"/>
      <c r="H3024" s="371"/>
      <c r="I3024" s="344"/>
      <c r="J3024" s="371"/>
      <c r="K3024" s="344"/>
      <c r="L3024" s="371"/>
      <c r="M3024" s="344"/>
      <c r="N3024" s="344"/>
      <c r="O3024" s="344"/>
      <c r="P3024" s="344"/>
      <c r="Q3024" s="344"/>
      <c r="R3024" s="344"/>
      <c r="S3024" s="344"/>
      <c r="T3024" s="344"/>
      <c r="U3024" s="344"/>
      <c r="V3024" s="344"/>
      <c r="W3024" s="344"/>
      <c r="X3024" s="344"/>
      <c r="Y3024" s="344"/>
      <c r="Z3024" s="344"/>
      <c r="AA3024" s="344"/>
      <c r="AB3024" s="344"/>
      <c r="AC3024" s="344"/>
      <c r="AD3024" s="344"/>
      <c r="AE3024" s="344"/>
      <c r="AF3024" s="344"/>
      <c r="AG3024" s="344"/>
      <c r="AH3024" s="344"/>
      <c r="AI3024" s="344"/>
      <c r="AJ3024" s="344"/>
      <c r="AK3024" s="344"/>
      <c r="AL3024" s="344"/>
      <c r="AM3024" s="344"/>
      <c r="AN3024" s="344"/>
      <c r="AO3024" s="344"/>
      <c r="AP3024" s="344"/>
    </row>
    <row r="3025">
      <c r="A3025" s="344"/>
      <c r="B3025" s="344"/>
      <c r="C3025" s="344"/>
      <c r="D3025" s="344"/>
      <c r="E3025" s="344"/>
      <c r="F3025" s="344"/>
      <c r="G3025" s="344"/>
      <c r="H3025" s="371"/>
      <c r="I3025" s="344"/>
      <c r="J3025" s="371"/>
      <c r="K3025" s="344"/>
      <c r="L3025" s="371"/>
      <c r="M3025" s="344"/>
      <c r="N3025" s="344"/>
      <c r="O3025" s="344"/>
      <c r="P3025" s="344"/>
      <c r="Q3025" s="344"/>
      <c r="R3025" s="344"/>
      <c r="S3025" s="344"/>
      <c r="T3025" s="344"/>
      <c r="U3025" s="344"/>
      <c r="V3025" s="344"/>
      <c r="W3025" s="344"/>
      <c r="X3025" s="344"/>
      <c r="Y3025" s="344"/>
      <c r="Z3025" s="344"/>
      <c r="AA3025" s="344"/>
      <c r="AB3025" s="344"/>
      <c r="AC3025" s="344"/>
      <c r="AD3025" s="344"/>
      <c r="AE3025" s="344"/>
      <c r="AF3025" s="344"/>
      <c r="AG3025" s="344"/>
      <c r="AH3025" s="344"/>
      <c r="AI3025" s="344"/>
      <c r="AJ3025" s="344"/>
      <c r="AK3025" s="344"/>
      <c r="AL3025" s="344"/>
      <c r="AM3025" s="344"/>
      <c r="AN3025" s="344"/>
      <c r="AO3025" s="344"/>
      <c r="AP3025" s="344"/>
    </row>
    <row r="3026">
      <c r="A3026" s="344"/>
      <c r="B3026" s="344"/>
      <c r="C3026" s="344"/>
      <c r="D3026" s="344"/>
      <c r="E3026" s="344"/>
      <c r="F3026" s="344"/>
      <c r="G3026" s="344"/>
      <c r="H3026" s="371"/>
      <c r="I3026" s="344"/>
      <c r="J3026" s="371"/>
      <c r="K3026" s="344"/>
      <c r="L3026" s="371"/>
      <c r="M3026" s="344"/>
      <c r="N3026" s="344"/>
      <c r="O3026" s="344"/>
      <c r="P3026" s="344"/>
      <c r="Q3026" s="344"/>
      <c r="R3026" s="344"/>
      <c r="S3026" s="344"/>
      <c r="T3026" s="344"/>
      <c r="U3026" s="344"/>
      <c r="V3026" s="344"/>
      <c r="W3026" s="344"/>
      <c r="X3026" s="344"/>
      <c r="Y3026" s="344"/>
      <c r="Z3026" s="344"/>
      <c r="AA3026" s="344"/>
      <c r="AB3026" s="344"/>
      <c r="AC3026" s="344"/>
      <c r="AD3026" s="344"/>
      <c r="AE3026" s="344"/>
      <c r="AF3026" s="344"/>
      <c r="AG3026" s="344"/>
      <c r="AH3026" s="344"/>
      <c r="AI3026" s="344"/>
      <c r="AJ3026" s="344"/>
      <c r="AK3026" s="344"/>
      <c r="AL3026" s="344"/>
      <c r="AM3026" s="344"/>
      <c r="AN3026" s="344"/>
      <c r="AO3026" s="344"/>
      <c r="AP3026" s="344"/>
    </row>
    <row r="3027">
      <c r="A3027" s="344"/>
      <c r="B3027" s="344"/>
      <c r="C3027" s="344"/>
      <c r="D3027" s="344"/>
      <c r="E3027" s="344"/>
      <c r="F3027" s="344"/>
      <c r="G3027" s="344"/>
      <c r="H3027" s="371"/>
      <c r="I3027" s="344"/>
      <c r="J3027" s="371"/>
      <c r="K3027" s="344"/>
      <c r="L3027" s="371"/>
      <c r="M3027" s="344"/>
      <c r="N3027" s="344"/>
      <c r="O3027" s="344"/>
      <c r="P3027" s="344"/>
      <c r="Q3027" s="344"/>
      <c r="R3027" s="344"/>
      <c r="S3027" s="344"/>
      <c r="T3027" s="344"/>
      <c r="U3027" s="344"/>
      <c r="V3027" s="344"/>
      <c r="W3027" s="344"/>
      <c r="X3027" s="344"/>
      <c r="Y3027" s="344"/>
      <c r="Z3027" s="344"/>
      <c r="AA3027" s="344"/>
      <c r="AB3027" s="344"/>
      <c r="AC3027" s="344"/>
      <c r="AD3027" s="344"/>
      <c r="AE3027" s="344"/>
      <c r="AF3027" s="344"/>
      <c r="AG3027" s="344"/>
      <c r="AH3027" s="344"/>
      <c r="AI3027" s="344"/>
      <c r="AJ3027" s="344"/>
      <c r="AK3027" s="344"/>
      <c r="AL3027" s="344"/>
      <c r="AM3027" s="344"/>
      <c r="AN3027" s="344"/>
      <c r="AO3027" s="344"/>
      <c r="AP3027" s="344"/>
    </row>
    <row r="3028">
      <c r="A3028" s="344"/>
      <c r="B3028" s="344"/>
      <c r="C3028" s="344"/>
      <c r="D3028" s="344"/>
      <c r="E3028" s="344"/>
      <c r="F3028" s="344"/>
      <c r="G3028" s="344"/>
      <c r="H3028" s="371"/>
      <c r="I3028" s="344"/>
      <c r="J3028" s="371"/>
      <c r="K3028" s="344"/>
      <c r="L3028" s="371"/>
      <c r="M3028" s="344"/>
      <c r="N3028" s="344"/>
      <c r="O3028" s="344"/>
      <c r="P3028" s="344"/>
      <c r="Q3028" s="344"/>
      <c r="R3028" s="344"/>
      <c r="S3028" s="344"/>
      <c r="T3028" s="344"/>
      <c r="U3028" s="344"/>
      <c r="V3028" s="344"/>
      <c r="W3028" s="344"/>
      <c r="X3028" s="344"/>
      <c r="Y3028" s="344"/>
      <c r="Z3028" s="344"/>
      <c r="AA3028" s="344"/>
      <c r="AB3028" s="344"/>
      <c r="AC3028" s="344"/>
      <c r="AD3028" s="344"/>
      <c r="AE3028" s="344"/>
      <c r="AF3028" s="344"/>
      <c r="AG3028" s="344"/>
      <c r="AH3028" s="344"/>
      <c r="AI3028" s="344"/>
      <c r="AJ3028" s="344"/>
      <c r="AK3028" s="344"/>
      <c r="AL3028" s="344"/>
      <c r="AM3028" s="344"/>
      <c r="AN3028" s="344"/>
      <c r="AO3028" s="344"/>
      <c r="AP3028" s="344"/>
    </row>
    <row r="3029">
      <c r="A3029" s="344"/>
      <c r="B3029" s="344"/>
      <c r="C3029" s="344"/>
      <c r="D3029" s="344"/>
      <c r="E3029" s="344"/>
      <c r="F3029" s="344"/>
      <c r="G3029" s="344"/>
      <c r="H3029" s="371"/>
      <c r="I3029" s="344"/>
      <c r="J3029" s="371"/>
      <c r="K3029" s="344"/>
      <c r="L3029" s="371"/>
      <c r="M3029" s="344"/>
      <c r="N3029" s="344"/>
      <c r="O3029" s="344"/>
      <c r="P3029" s="344"/>
      <c r="Q3029" s="344"/>
      <c r="R3029" s="344"/>
      <c r="S3029" s="344"/>
      <c r="T3029" s="344"/>
      <c r="U3029" s="344"/>
      <c r="V3029" s="344"/>
      <c r="W3029" s="344"/>
      <c r="X3029" s="344"/>
      <c r="Y3029" s="344"/>
      <c r="Z3029" s="344"/>
      <c r="AA3029" s="344"/>
      <c r="AB3029" s="344"/>
      <c r="AC3029" s="344"/>
      <c r="AD3029" s="344"/>
      <c r="AE3029" s="344"/>
      <c r="AF3029" s="344"/>
      <c r="AG3029" s="344"/>
      <c r="AH3029" s="344"/>
      <c r="AI3029" s="344"/>
      <c r="AJ3029" s="344"/>
      <c r="AK3029" s="344"/>
      <c r="AL3029" s="344"/>
      <c r="AM3029" s="344"/>
      <c r="AN3029" s="344"/>
      <c r="AO3029" s="344"/>
      <c r="AP3029" s="344"/>
    </row>
    <row r="3030">
      <c r="A3030" s="344"/>
      <c r="B3030" s="344"/>
      <c r="C3030" s="344"/>
      <c r="D3030" s="344"/>
      <c r="E3030" s="344"/>
      <c r="F3030" s="344"/>
      <c r="G3030" s="344"/>
      <c r="H3030" s="371"/>
      <c r="I3030" s="344"/>
      <c r="J3030" s="371"/>
      <c r="K3030" s="344"/>
      <c r="L3030" s="371"/>
      <c r="M3030" s="344"/>
      <c r="N3030" s="344"/>
      <c r="O3030" s="344"/>
      <c r="P3030" s="344"/>
      <c r="Q3030" s="344"/>
      <c r="R3030" s="344"/>
      <c r="S3030" s="344"/>
      <c r="T3030" s="344"/>
      <c r="U3030" s="344"/>
      <c r="V3030" s="344"/>
      <c r="W3030" s="344"/>
      <c r="X3030" s="344"/>
      <c r="Y3030" s="344"/>
      <c r="Z3030" s="344"/>
      <c r="AA3030" s="344"/>
      <c r="AB3030" s="344"/>
      <c r="AC3030" s="344"/>
      <c r="AD3030" s="344"/>
      <c r="AE3030" s="344"/>
      <c r="AF3030" s="344"/>
      <c r="AG3030" s="344"/>
      <c r="AH3030" s="344"/>
      <c r="AI3030" s="344"/>
      <c r="AJ3030" s="344"/>
      <c r="AK3030" s="344"/>
      <c r="AL3030" s="344"/>
      <c r="AM3030" s="344"/>
      <c r="AN3030" s="344"/>
      <c r="AO3030" s="344"/>
      <c r="AP3030" s="344"/>
    </row>
    <row r="3031">
      <c r="A3031" s="344"/>
      <c r="B3031" s="344"/>
      <c r="C3031" s="344"/>
      <c r="D3031" s="344"/>
      <c r="E3031" s="344"/>
      <c r="F3031" s="344"/>
      <c r="G3031" s="344"/>
      <c r="H3031" s="371"/>
      <c r="I3031" s="344"/>
      <c r="J3031" s="371"/>
      <c r="K3031" s="344"/>
      <c r="L3031" s="371"/>
      <c r="M3031" s="344"/>
      <c r="N3031" s="344"/>
      <c r="O3031" s="344"/>
      <c r="P3031" s="344"/>
      <c r="Q3031" s="344"/>
      <c r="R3031" s="344"/>
      <c r="S3031" s="344"/>
      <c r="T3031" s="344"/>
      <c r="U3031" s="344"/>
      <c r="V3031" s="344"/>
      <c r="W3031" s="344"/>
      <c r="X3031" s="344"/>
      <c r="Y3031" s="344"/>
      <c r="Z3031" s="344"/>
      <c r="AA3031" s="344"/>
      <c r="AB3031" s="344"/>
      <c r="AC3031" s="344"/>
      <c r="AD3031" s="344"/>
      <c r="AE3031" s="344"/>
      <c r="AF3031" s="344"/>
      <c r="AG3031" s="344"/>
      <c r="AH3031" s="344"/>
      <c r="AI3031" s="344"/>
      <c r="AJ3031" s="344"/>
      <c r="AK3031" s="344"/>
      <c r="AL3031" s="344"/>
      <c r="AM3031" s="344"/>
      <c r="AN3031" s="344"/>
      <c r="AO3031" s="344"/>
      <c r="AP3031" s="344"/>
    </row>
    <row r="3032">
      <c r="A3032" s="344"/>
      <c r="B3032" s="344"/>
      <c r="C3032" s="344"/>
      <c r="D3032" s="344"/>
      <c r="E3032" s="344"/>
      <c r="F3032" s="344"/>
      <c r="G3032" s="344"/>
      <c r="H3032" s="371"/>
      <c r="I3032" s="344"/>
      <c r="J3032" s="371"/>
      <c r="K3032" s="344"/>
      <c r="L3032" s="371"/>
      <c r="M3032" s="344"/>
      <c r="N3032" s="344"/>
      <c r="O3032" s="344"/>
      <c r="P3032" s="344"/>
      <c r="Q3032" s="344"/>
      <c r="R3032" s="344"/>
      <c r="S3032" s="344"/>
      <c r="T3032" s="344"/>
      <c r="U3032" s="344"/>
      <c r="V3032" s="344"/>
      <c r="W3032" s="344"/>
      <c r="X3032" s="344"/>
      <c r="Y3032" s="344"/>
      <c r="Z3032" s="344"/>
      <c r="AA3032" s="344"/>
      <c r="AB3032" s="344"/>
      <c r="AC3032" s="344"/>
      <c r="AD3032" s="344"/>
      <c r="AE3032" s="344"/>
      <c r="AF3032" s="344"/>
      <c r="AG3032" s="344"/>
      <c r="AH3032" s="344"/>
      <c r="AI3032" s="344"/>
      <c r="AJ3032" s="344"/>
      <c r="AK3032" s="344"/>
      <c r="AL3032" s="344"/>
      <c r="AM3032" s="344"/>
      <c r="AN3032" s="344"/>
      <c r="AO3032" s="344"/>
      <c r="AP3032" s="344"/>
    </row>
    <row r="3033">
      <c r="A3033" s="344"/>
      <c r="B3033" s="344"/>
      <c r="C3033" s="344"/>
      <c r="D3033" s="344"/>
      <c r="E3033" s="344"/>
      <c r="F3033" s="344"/>
      <c r="G3033" s="344"/>
      <c r="H3033" s="371"/>
      <c r="I3033" s="344"/>
      <c r="J3033" s="371"/>
      <c r="K3033" s="344"/>
      <c r="L3033" s="371"/>
      <c r="M3033" s="344"/>
      <c r="N3033" s="344"/>
      <c r="O3033" s="344"/>
      <c r="P3033" s="344"/>
      <c r="Q3033" s="344"/>
      <c r="R3033" s="344"/>
      <c r="S3033" s="344"/>
      <c r="T3033" s="344"/>
      <c r="U3033" s="344"/>
      <c r="V3033" s="344"/>
      <c r="W3033" s="344"/>
      <c r="X3033" s="344"/>
      <c r="Y3033" s="344"/>
      <c r="Z3033" s="344"/>
      <c r="AA3033" s="344"/>
      <c r="AB3033" s="344"/>
      <c r="AC3033" s="344"/>
      <c r="AD3033" s="344"/>
      <c r="AE3033" s="344"/>
      <c r="AF3033" s="344"/>
      <c r="AG3033" s="344"/>
      <c r="AH3033" s="344"/>
      <c r="AI3033" s="344"/>
      <c r="AJ3033" s="344"/>
      <c r="AK3033" s="344"/>
      <c r="AL3033" s="344"/>
      <c r="AM3033" s="344"/>
      <c r="AN3033" s="344"/>
      <c r="AO3033" s="344"/>
      <c r="AP3033" s="344"/>
    </row>
    <row r="3034">
      <c r="A3034" s="344"/>
      <c r="B3034" s="344"/>
      <c r="C3034" s="344"/>
      <c r="D3034" s="344"/>
      <c r="E3034" s="344"/>
      <c r="F3034" s="344"/>
      <c r="G3034" s="344"/>
      <c r="H3034" s="371"/>
      <c r="I3034" s="344"/>
      <c r="J3034" s="371"/>
      <c r="K3034" s="344"/>
      <c r="L3034" s="371"/>
      <c r="M3034" s="344"/>
      <c r="N3034" s="344"/>
      <c r="O3034" s="344"/>
      <c r="P3034" s="344"/>
      <c r="Q3034" s="344"/>
      <c r="R3034" s="344"/>
      <c r="S3034" s="344"/>
      <c r="T3034" s="344"/>
      <c r="U3034" s="344"/>
      <c r="V3034" s="344"/>
      <c r="W3034" s="344"/>
      <c r="X3034" s="344"/>
      <c r="Y3034" s="344"/>
      <c r="Z3034" s="344"/>
      <c r="AA3034" s="344"/>
      <c r="AB3034" s="344"/>
      <c r="AC3034" s="344"/>
      <c r="AD3034" s="344"/>
      <c r="AE3034" s="344"/>
      <c r="AF3034" s="344"/>
      <c r="AG3034" s="344"/>
      <c r="AH3034" s="344"/>
      <c r="AI3034" s="344"/>
      <c r="AJ3034" s="344"/>
      <c r="AK3034" s="344"/>
      <c r="AL3034" s="344"/>
      <c r="AM3034" s="344"/>
      <c r="AN3034" s="344"/>
      <c r="AO3034" s="344"/>
      <c r="AP3034" s="344"/>
    </row>
    <row r="3035">
      <c r="A3035" s="344"/>
      <c r="B3035" s="344"/>
      <c r="C3035" s="344"/>
      <c r="D3035" s="344"/>
      <c r="E3035" s="344"/>
      <c r="F3035" s="344"/>
      <c r="G3035" s="344"/>
      <c r="H3035" s="371"/>
      <c r="I3035" s="344"/>
      <c r="J3035" s="371"/>
      <c r="K3035" s="344"/>
      <c r="L3035" s="371"/>
      <c r="M3035" s="344"/>
      <c r="N3035" s="344"/>
      <c r="O3035" s="344"/>
      <c r="P3035" s="344"/>
      <c r="Q3035" s="344"/>
      <c r="R3035" s="344"/>
      <c r="S3035" s="344"/>
      <c r="T3035" s="344"/>
      <c r="U3035" s="344"/>
      <c r="V3035" s="344"/>
      <c r="W3035" s="344"/>
      <c r="X3035" s="344"/>
      <c r="Y3035" s="344"/>
      <c r="Z3035" s="344"/>
      <c r="AA3035" s="344"/>
      <c r="AB3035" s="344"/>
      <c r="AC3035" s="344"/>
      <c r="AD3035" s="344"/>
      <c r="AE3035" s="344"/>
      <c r="AF3035" s="344"/>
      <c r="AG3035" s="344"/>
      <c r="AH3035" s="344"/>
      <c r="AI3035" s="344"/>
      <c r="AJ3035" s="344"/>
      <c r="AK3035" s="344"/>
      <c r="AL3035" s="344"/>
      <c r="AM3035" s="344"/>
      <c r="AN3035" s="344"/>
      <c r="AO3035" s="344"/>
      <c r="AP3035" s="344"/>
    </row>
    <row r="3036">
      <c r="A3036" s="344"/>
      <c r="B3036" s="344"/>
      <c r="C3036" s="344"/>
      <c r="D3036" s="344"/>
      <c r="E3036" s="344"/>
      <c r="F3036" s="344"/>
      <c r="G3036" s="344"/>
      <c r="H3036" s="371"/>
      <c r="I3036" s="344"/>
      <c r="J3036" s="371"/>
      <c r="K3036" s="344"/>
      <c r="L3036" s="371"/>
      <c r="M3036" s="344"/>
      <c r="N3036" s="344"/>
      <c r="O3036" s="344"/>
      <c r="P3036" s="344"/>
      <c r="Q3036" s="344"/>
      <c r="R3036" s="344"/>
      <c r="S3036" s="344"/>
      <c r="T3036" s="344"/>
      <c r="U3036" s="344"/>
      <c r="V3036" s="344"/>
      <c r="W3036" s="344"/>
      <c r="X3036" s="344"/>
      <c r="Y3036" s="344"/>
      <c r="Z3036" s="344"/>
      <c r="AA3036" s="344"/>
      <c r="AB3036" s="344"/>
      <c r="AC3036" s="344"/>
      <c r="AD3036" s="344"/>
      <c r="AE3036" s="344"/>
      <c r="AF3036" s="344"/>
      <c r="AG3036" s="344"/>
      <c r="AH3036" s="344"/>
      <c r="AI3036" s="344"/>
      <c r="AJ3036" s="344"/>
      <c r="AK3036" s="344"/>
      <c r="AL3036" s="344"/>
      <c r="AM3036" s="344"/>
      <c r="AN3036" s="344"/>
      <c r="AO3036" s="344"/>
      <c r="AP3036" s="344"/>
    </row>
    <row r="3037">
      <c r="A3037" s="344"/>
      <c r="B3037" s="344"/>
      <c r="C3037" s="344"/>
      <c r="D3037" s="344"/>
      <c r="E3037" s="344"/>
      <c r="F3037" s="344"/>
      <c r="G3037" s="344"/>
      <c r="H3037" s="371"/>
      <c r="I3037" s="344"/>
      <c r="J3037" s="371"/>
      <c r="K3037" s="344"/>
      <c r="L3037" s="371"/>
      <c r="M3037" s="344"/>
      <c r="N3037" s="344"/>
      <c r="O3037" s="344"/>
      <c r="P3037" s="344"/>
      <c r="Q3037" s="344"/>
      <c r="R3037" s="344"/>
      <c r="S3037" s="344"/>
      <c r="T3037" s="344"/>
      <c r="U3037" s="344"/>
      <c r="V3037" s="344"/>
      <c r="W3037" s="344"/>
      <c r="X3037" s="344"/>
      <c r="Y3037" s="344"/>
      <c r="Z3037" s="344"/>
      <c r="AA3037" s="344"/>
      <c r="AB3037" s="344"/>
      <c r="AC3037" s="344"/>
      <c r="AD3037" s="344"/>
      <c r="AE3037" s="344"/>
      <c r="AF3037" s="344"/>
      <c r="AG3037" s="344"/>
      <c r="AH3037" s="344"/>
      <c r="AI3037" s="344"/>
      <c r="AJ3037" s="344"/>
      <c r="AK3037" s="344"/>
      <c r="AL3037" s="344"/>
      <c r="AM3037" s="344"/>
      <c r="AN3037" s="344"/>
      <c r="AO3037" s="344"/>
      <c r="AP3037" s="344"/>
    </row>
    <row r="3038">
      <c r="A3038" s="344"/>
      <c r="B3038" s="344"/>
      <c r="C3038" s="344"/>
      <c r="D3038" s="344"/>
      <c r="E3038" s="344"/>
      <c r="F3038" s="344"/>
      <c r="G3038" s="344"/>
      <c r="H3038" s="371"/>
      <c r="I3038" s="344"/>
      <c r="J3038" s="371"/>
      <c r="K3038" s="344"/>
      <c r="L3038" s="371"/>
      <c r="M3038" s="344"/>
      <c r="N3038" s="344"/>
      <c r="O3038" s="344"/>
      <c r="P3038" s="344"/>
      <c r="Q3038" s="344"/>
      <c r="R3038" s="344"/>
      <c r="S3038" s="344"/>
      <c r="T3038" s="344"/>
      <c r="U3038" s="344"/>
      <c r="V3038" s="344"/>
      <c r="W3038" s="344"/>
      <c r="X3038" s="344"/>
      <c r="Y3038" s="344"/>
      <c r="Z3038" s="344"/>
      <c r="AA3038" s="344"/>
      <c r="AB3038" s="344"/>
      <c r="AC3038" s="344"/>
      <c r="AD3038" s="344"/>
      <c r="AE3038" s="344"/>
      <c r="AF3038" s="344"/>
      <c r="AG3038" s="344"/>
      <c r="AH3038" s="344"/>
      <c r="AI3038" s="344"/>
      <c r="AJ3038" s="344"/>
      <c r="AK3038" s="344"/>
      <c r="AL3038" s="344"/>
      <c r="AM3038" s="344"/>
      <c r="AN3038" s="344"/>
      <c r="AO3038" s="344"/>
      <c r="AP3038" s="344"/>
    </row>
    <row r="3039">
      <c r="A3039" s="344"/>
      <c r="B3039" s="344"/>
      <c r="C3039" s="344"/>
      <c r="D3039" s="344"/>
      <c r="E3039" s="344"/>
      <c r="F3039" s="344"/>
      <c r="G3039" s="344"/>
      <c r="H3039" s="371"/>
      <c r="I3039" s="344"/>
      <c r="J3039" s="371"/>
      <c r="K3039" s="344"/>
      <c r="L3039" s="371"/>
      <c r="M3039" s="344"/>
      <c r="N3039" s="344"/>
      <c r="O3039" s="344"/>
      <c r="P3039" s="344"/>
      <c r="Q3039" s="344"/>
      <c r="R3039" s="344"/>
      <c r="S3039" s="344"/>
      <c r="T3039" s="344"/>
      <c r="U3039" s="344"/>
      <c r="V3039" s="344"/>
      <c r="W3039" s="344"/>
      <c r="X3039" s="344"/>
      <c r="Y3039" s="344"/>
      <c r="Z3039" s="344"/>
      <c r="AA3039" s="344"/>
      <c r="AB3039" s="344"/>
      <c r="AC3039" s="344"/>
      <c r="AD3039" s="344"/>
      <c r="AE3039" s="344"/>
      <c r="AF3039" s="344"/>
      <c r="AG3039" s="344"/>
      <c r="AH3039" s="344"/>
      <c r="AI3039" s="344"/>
      <c r="AJ3039" s="344"/>
      <c r="AK3039" s="344"/>
      <c r="AL3039" s="344"/>
      <c r="AM3039" s="344"/>
      <c r="AN3039" s="344"/>
      <c r="AO3039" s="344"/>
      <c r="AP3039" s="344"/>
    </row>
    <row r="3040">
      <c r="A3040" s="344"/>
      <c r="B3040" s="344"/>
      <c r="C3040" s="344"/>
      <c r="D3040" s="344"/>
      <c r="E3040" s="344"/>
      <c r="F3040" s="344"/>
      <c r="G3040" s="344"/>
      <c r="H3040" s="371"/>
      <c r="I3040" s="344"/>
      <c r="J3040" s="371"/>
      <c r="K3040" s="344"/>
      <c r="L3040" s="371"/>
      <c r="M3040" s="344"/>
      <c r="N3040" s="344"/>
      <c r="O3040" s="344"/>
      <c r="P3040" s="344"/>
      <c r="Q3040" s="344"/>
      <c r="R3040" s="344"/>
      <c r="S3040" s="344"/>
      <c r="T3040" s="344"/>
      <c r="U3040" s="344"/>
      <c r="V3040" s="344"/>
      <c r="W3040" s="344"/>
      <c r="X3040" s="344"/>
      <c r="Y3040" s="344"/>
      <c r="Z3040" s="344"/>
      <c r="AA3040" s="344"/>
      <c r="AB3040" s="344"/>
      <c r="AC3040" s="344"/>
      <c r="AD3040" s="344"/>
      <c r="AE3040" s="344"/>
      <c r="AF3040" s="344"/>
      <c r="AG3040" s="344"/>
      <c r="AH3040" s="344"/>
      <c r="AI3040" s="344"/>
      <c r="AJ3040" s="344"/>
      <c r="AK3040" s="344"/>
      <c r="AL3040" s="344"/>
      <c r="AM3040" s="344"/>
      <c r="AN3040" s="344"/>
      <c r="AO3040" s="344"/>
      <c r="AP3040" s="344"/>
    </row>
    <row r="3041">
      <c r="A3041" s="344"/>
      <c r="B3041" s="344"/>
      <c r="C3041" s="344"/>
      <c r="D3041" s="344"/>
      <c r="E3041" s="344"/>
      <c r="F3041" s="344"/>
      <c r="G3041" s="344"/>
      <c r="H3041" s="371"/>
      <c r="I3041" s="344"/>
      <c r="J3041" s="371"/>
      <c r="K3041" s="344"/>
      <c r="L3041" s="371"/>
      <c r="M3041" s="344"/>
      <c r="N3041" s="344"/>
      <c r="O3041" s="344"/>
      <c r="P3041" s="344"/>
      <c r="Q3041" s="344"/>
      <c r="R3041" s="344"/>
      <c r="S3041" s="344"/>
      <c r="T3041" s="344"/>
      <c r="U3041" s="344"/>
      <c r="V3041" s="344"/>
      <c r="W3041" s="344"/>
      <c r="X3041" s="344"/>
      <c r="Y3041" s="344"/>
      <c r="Z3041" s="344"/>
      <c r="AA3041" s="344"/>
      <c r="AB3041" s="344"/>
      <c r="AC3041" s="344"/>
      <c r="AD3041" s="344"/>
      <c r="AE3041" s="344"/>
      <c r="AF3041" s="344"/>
      <c r="AG3041" s="344"/>
      <c r="AH3041" s="344"/>
      <c r="AI3041" s="344"/>
      <c r="AJ3041" s="344"/>
      <c r="AK3041" s="344"/>
      <c r="AL3041" s="344"/>
      <c r="AM3041" s="344"/>
      <c r="AN3041" s="344"/>
      <c r="AO3041" s="344"/>
      <c r="AP3041" s="344"/>
    </row>
    <row r="3042">
      <c r="A3042" s="344"/>
      <c r="B3042" s="344"/>
      <c r="C3042" s="344"/>
      <c r="D3042" s="344"/>
      <c r="E3042" s="344"/>
      <c r="F3042" s="344"/>
      <c r="G3042" s="344"/>
      <c r="H3042" s="371"/>
      <c r="I3042" s="344"/>
      <c r="J3042" s="371"/>
      <c r="K3042" s="344"/>
      <c r="L3042" s="371"/>
      <c r="M3042" s="344"/>
      <c r="N3042" s="344"/>
      <c r="O3042" s="344"/>
      <c r="P3042" s="344"/>
      <c r="Q3042" s="344"/>
      <c r="R3042" s="344"/>
      <c r="S3042" s="344"/>
      <c r="T3042" s="344"/>
      <c r="U3042" s="344"/>
      <c r="V3042" s="344"/>
      <c r="W3042" s="344"/>
      <c r="X3042" s="344"/>
      <c r="Y3042" s="344"/>
      <c r="Z3042" s="344"/>
      <c r="AA3042" s="344"/>
      <c r="AB3042" s="344"/>
      <c r="AC3042" s="344"/>
      <c r="AD3042" s="344"/>
      <c r="AE3042" s="344"/>
      <c r="AF3042" s="344"/>
      <c r="AG3042" s="344"/>
      <c r="AH3042" s="344"/>
      <c r="AI3042" s="344"/>
      <c r="AJ3042" s="344"/>
      <c r="AK3042" s="344"/>
      <c r="AL3042" s="344"/>
      <c r="AM3042" s="344"/>
      <c r="AN3042" s="344"/>
      <c r="AO3042" s="344"/>
      <c r="AP3042" s="344"/>
    </row>
    <row r="3043">
      <c r="A3043" s="344"/>
      <c r="B3043" s="344"/>
      <c r="C3043" s="344"/>
      <c r="D3043" s="344"/>
      <c r="E3043" s="344"/>
      <c r="F3043" s="344"/>
      <c r="G3043" s="344"/>
      <c r="H3043" s="371"/>
      <c r="I3043" s="344"/>
      <c r="J3043" s="371"/>
      <c r="K3043" s="344"/>
      <c r="L3043" s="371"/>
      <c r="M3043" s="344"/>
      <c r="N3043" s="344"/>
      <c r="O3043" s="344"/>
      <c r="P3043" s="344"/>
      <c r="Q3043" s="344"/>
      <c r="R3043" s="344"/>
      <c r="S3043" s="344"/>
      <c r="T3043" s="344"/>
      <c r="U3043" s="344"/>
      <c r="V3043" s="344"/>
      <c r="W3043" s="344"/>
      <c r="X3043" s="344"/>
      <c r="Y3043" s="344"/>
      <c r="Z3043" s="344"/>
      <c r="AA3043" s="344"/>
      <c r="AB3043" s="344"/>
      <c r="AC3043" s="344"/>
      <c r="AD3043" s="344"/>
      <c r="AE3043" s="344"/>
      <c r="AF3043" s="344"/>
      <c r="AG3043" s="344"/>
      <c r="AH3043" s="344"/>
      <c r="AI3043" s="344"/>
      <c r="AJ3043" s="344"/>
      <c r="AK3043" s="344"/>
      <c r="AL3043" s="344"/>
      <c r="AM3043" s="344"/>
      <c r="AN3043" s="344"/>
      <c r="AO3043" s="344"/>
      <c r="AP3043" s="344"/>
    </row>
    <row r="3044">
      <c r="A3044" s="344"/>
      <c r="B3044" s="344"/>
      <c r="C3044" s="344"/>
      <c r="D3044" s="344"/>
      <c r="E3044" s="344"/>
      <c r="F3044" s="344"/>
      <c r="G3044" s="344"/>
      <c r="H3044" s="371"/>
      <c r="I3044" s="344"/>
      <c r="J3044" s="371"/>
      <c r="K3044" s="344"/>
      <c r="L3044" s="371"/>
      <c r="M3044" s="344"/>
      <c r="N3044" s="344"/>
      <c r="O3044" s="344"/>
      <c r="P3044" s="344"/>
      <c r="Q3044" s="344"/>
      <c r="R3044" s="344"/>
      <c r="S3044" s="344"/>
      <c r="T3044" s="344"/>
      <c r="U3044" s="344"/>
      <c r="V3044" s="344"/>
      <c r="W3044" s="344"/>
      <c r="X3044" s="344"/>
      <c r="Y3044" s="344"/>
      <c r="Z3044" s="344"/>
      <c r="AA3044" s="344"/>
      <c r="AB3044" s="344"/>
      <c r="AC3044" s="344"/>
      <c r="AD3044" s="344"/>
      <c r="AE3044" s="344"/>
      <c r="AF3044" s="344"/>
      <c r="AG3044" s="344"/>
      <c r="AH3044" s="344"/>
      <c r="AI3044" s="344"/>
      <c r="AJ3044" s="344"/>
      <c r="AK3044" s="344"/>
      <c r="AL3044" s="344"/>
      <c r="AM3044" s="344"/>
      <c r="AN3044" s="344"/>
      <c r="AO3044" s="344"/>
      <c r="AP3044" s="344"/>
    </row>
    <row r="3045">
      <c r="A3045" s="344"/>
      <c r="B3045" s="344"/>
      <c r="C3045" s="344"/>
      <c r="D3045" s="344"/>
      <c r="E3045" s="344"/>
      <c r="F3045" s="344"/>
      <c r="G3045" s="344"/>
      <c r="H3045" s="371"/>
      <c r="I3045" s="344"/>
      <c r="J3045" s="371"/>
      <c r="K3045" s="344"/>
      <c r="L3045" s="371"/>
      <c r="M3045" s="344"/>
      <c r="N3045" s="344"/>
      <c r="O3045" s="344"/>
      <c r="P3045" s="344"/>
      <c r="Q3045" s="344"/>
      <c r="R3045" s="344"/>
      <c r="S3045" s="344"/>
      <c r="T3045" s="344"/>
      <c r="U3045" s="344"/>
      <c r="V3045" s="344"/>
      <c r="W3045" s="344"/>
      <c r="X3045" s="344"/>
      <c r="Y3045" s="344"/>
      <c r="Z3045" s="344"/>
      <c r="AA3045" s="344"/>
      <c r="AB3045" s="344"/>
      <c r="AC3045" s="344"/>
      <c r="AD3045" s="344"/>
      <c r="AE3045" s="344"/>
      <c r="AF3045" s="344"/>
      <c r="AG3045" s="344"/>
      <c r="AH3045" s="344"/>
      <c r="AI3045" s="344"/>
      <c r="AJ3045" s="344"/>
      <c r="AK3045" s="344"/>
      <c r="AL3045" s="344"/>
      <c r="AM3045" s="344"/>
      <c r="AN3045" s="344"/>
      <c r="AO3045" s="344"/>
      <c r="AP3045" s="344"/>
    </row>
    <row r="3046">
      <c r="A3046" s="344"/>
      <c r="B3046" s="344"/>
      <c r="C3046" s="344"/>
      <c r="D3046" s="344"/>
      <c r="E3046" s="344"/>
      <c r="F3046" s="344"/>
      <c r="G3046" s="344"/>
      <c r="H3046" s="371"/>
      <c r="I3046" s="344"/>
      <c r="J3046" s="371"/>
      <c r="K3046" s="344"/>
      <c r="L3046" s="371"/>
      <c r="M3046" s="344"/>
      <c r="N3046" s="344"/>
      <c r="O3046" s="344"/>
      <c r="P3046" s="344"/>
      <c r="Q3046" s="344"/>
      <c r="R3046" s="344"/>
      <c r="S3046" s="344"/>
      <c r="T3046" s="344"/>
      <c r="U3046" s="344"/>
      <c r="V3046" s="344"/>
      <c r="W3046" s="344"/>
      <c r="X3046" s="344"/>
      <c r="Y3046" s="344"/>
      <c r="Z3046" s="344"/>
      <c r="AA3046" s="344"/>
      <c r="AB3046" s="344"/>
      <c r="AC3046" s="344"/>
      <c r="AD3046" s="344"/>
      <c r="AE3046" s="344"/>
      <c r="AF3046" s="344"/>
      <c r="AG3046" s="344"/>
      <c r="AH3046" s="344"/>
      <c r="AI3046" s="344"/>
      <c r="AJ3046" s="344"/>
      <c r="AK3046" s="344"/>
      <c r="AL3046" s="344"/>
      <c r="AM3046" s="344"/>
      <c r="AN3046" s="344"/>
      <c r="AO3046" s="344"/>
      <c r="AP3046" s="344"/>
    </row>
    <row r="3047">
      <c r="A3047" s="344"/>
      <c r="B3047" s="344"/>
      <c r="C3047" s="344"/>
      <c r="D3047" s="344"/>
      <c r="E3047" s="344"/>
      <c r="F3047" s="344"/>
      <c r="G3047" s="344"/>
      <c r="H3047" s="371"/>
      <c r="I3047" s="344"/>
      <c r="J3047" s="371"/>
      <c r="K3047" s="344"/>
      <c r="L3047" s="371"/>
      <c r="M3047" s="344"/>
      <c r="N3047" s="344"/>
      <c r="O3047" s="344"/>
      <c r="P3047" s="344"/>
      <c r="Q3047" s="344"/>
      <c r="R3047" s="344"/>
      <c r="S3047" s="344"/>
      <c r="T3047" s="344"/>
      <c r="U3047" s="344"/>
      <c r="V3047" s="344"/>
      <c r="W3047" s="344"/>
      <c r="X3047" s="344"/>
      <c r="Y3047" s="344"/>
      <c r="Z3047" s="344"/>
      <c r="AA3047" s="344"/>
      <c r="AB3047" s="344"/>
      <c r="AC3047" s="344"/>
      <c r="AD3047" s="344"/>
      <c r="AE3047" s="344"/>
      <c r="AF3047" s="344"/>
      <c r="AG3047" s="344"/>
      <c r="AH3047" s="344"/>
      <c r="AI3047" s="344"/>
      <c r="AJ3047" s="344"/>
      <c r="AK3047" s="344"/>
      <c r="AL3047" s="344"/>
      <c r="AM3047" s="344"/>
      <c r="AN3047" s="344"/>
      <c r="AO3047" s="344"/>
      <c r="AP3047" s="344"/>
    </row>
    <row r="3048">
      <c r="A3048" s="344"/>
      <c r="B3048" s="344"/>
      <c r="C3048" s="344"/>
      <c r="D3048" s="344"/>
      <c r="E3048" s="344"/>
      <c r="F3048" s="344"/>
      <c r="G3048" s="344"/>
      <c r="H3048" s="371"/>
      <c r="I3048" s="344"/>
      <c r="J3048" s="371"/>
      <c r="K3048" s="344"/>
      <c r="L3048" s="371"/>
      <c r="M3048" s="344"/>
      <c r="N3048" s="344"/>
      <c r="O3048" s="344"/>
      <c r="P3048" s="344"/>
      <c r="Q3048" s="344"/>
      <c r="R3048" s="344"/>
      <c r="S3048" s="344"/>
      <c r="T3048" s="344"/>
      <c r="U3048" s="344"/>
      <c r="V3048" s="344"/>
      <c r="W3048" s="344"/>
      <c r="X3048" s="344"/>
      <c r="Y3048" s="344"/>
      <c r="Z3048" s="344"/>
      <c r="AA3048" s="344"/>
      <c r="AB3048" s="344"/>
      <c r="AC3048" s="344"/>
      <c r="AD3048" s="344"/>
      <c r="AE3048" s="344"/>
      <c r="AF3048" s="344"/>
      <c r="AG3048" s="344"/>
      <c r="AH3048" s="344"/>
      <c r="AI3048" s="344"/>
      <c r="AJ3048" s="344"/>
      <c r="AK3048" s="344"/>
      <c r="AL3048" s="344"/>
      <c r="AM3048" s="344"/>
      <c r="AN3048" s="344"/>
      <c r="AO3048" s="344"/>
      <c r="AP3048" s="344"/>
    </row>
    <row r="3049">
      <c r="A3049" s="344"/>
      <c r="B3049" s="344"/>
      <c r="C3049" s="344"/>
      <c r="D3049" s="344"/>
      <c r="E3049" s="344"/>
      <c r="F3049" s="344"/>
      <c r="G3049" s="344"/>
      <c r="H3049" s="371"/>
      <c r="I3049" s="344"/>
      <c r="J3049" s="371"/>
      <c r="K3049" s="344"/>
      <c r="L3049" s="371"/>
      <c r="M3049" s="344"/>
      <c r="N3049" s="344"/>
      <c r="O3049" s="344"/>
      <c r="P3049" s="344"/>
      <c r="Q3049" s="344"/>
      <c r="R3049" s="344"/>
      <c r="S3049" s="344"/>
      <c r="T3049" s="344"/>
      <c r="U3049" s="344"/>
      <c r="V3049" s="344"/>
      <c r="W3049" s="344"/>
      <c r="X3049" s="344"/>
      <c r="Y3049" s="344"/>
      <c r="Z3049" s="344"/>
      <c r="AA3049" s="344"/>
      <c r="AB3049" s="344"/>
      <c r="AC3049" s="344"/>
      <c r="AD3049" s="344"/>
      <c r="AE3049" s="344"/>
      <c r="AF3049" s="344"/>
      <c r="AG3049" s="344"/>
      <c r="AH3049" s="344"/>
      <c r="AI3049" s="344"/>
      <c r="AJ3049" s="344"/>
      <c r="AK3049" s="344"/>
      <c r="AL3049" s="344"/>
      <c r="AM3049" s="344"/>
      <c r="AN3049" s="344"/>
      <c r="AO3049" s="344"/>
      <c r="AP3049" s="344"/>
    </row>
    <row r="3050">
      <c r="A3050" s="344"/>
      <c r="B3050" s="344"/>
      <c r="C3050" s="344"/>
      <c r="D3050" s="344"/>
      <c r="E3050" s="344"/>
      <c r="F3050" s="344"/>
      <c r="G3050" s="344"/>
      <c r="H3050" s="371"/>
      <c r="I3050" s="344"/>
      <c r="J3050" s="371"/>
      <c r="K3050" s="344"/>
      <c r="L3050" s="371"/>
      <c r="M3050" s="344"/>
      <c r="N3050" s="344"/>
      <c r="O3050" s="344"/>
      <c r="P3050" s="344"/>
      <c r="Q3050" s="344"/>
      <c r="R3050" s="344"/>
      <c r="S3050" s="344"/>
      <c r="T3050" s="344"/>
      <c r="U3050" s="344"/>
      <c r="V3050" s="344"/>
      <c r="W3050" s="344"/>
      <c r="X3050" s="344"/>
      <c r="Y3050" s="344"/>
      <c r="Z3050" s="344"/>
      <c r="AA3050" s="344"/>
      <c r="AB3050" s="344"/>
      <c r="AC3050" s="344"/>
      <c r="AD3050" s="344"/>
      <c r="AE3050" s="344"/>
      <c r="AF3050" s="344"/>
      <c r="AG3050" s="344"/>
      <c r="AH3050" s="344"/>
      <c r="AI3050" s="344"/>
      <c r="AJ3050" s="344"/>
      <c r="AK3050" s="344"/>
      <c r="AL3050" s="344"/>
      <c r="AM3050" s="344"/>
      <c r="AN3050" s="344"/>
      <c r="AO3050" s="344"/>
      <c r="AP3050" s="344"/>
    </row>
    <row r="3051">
      <c r="A3051" s="344"/>
      <c r="B3051" s="344"/>
      <c r="C3051" s="344"/>
      <c r="D3051" s="344"/>
      <c r="E3051" s="344"/>
      <c r="F3051" s="344"/>
      <c r="G3051" s="344"/>
      <c r="H3051" s="371"/>
      <c r="I3051" s="344"/>
      <c r="J3051" s="371"/>
      <c r="K3051" s="344"/>
      <c r="L3051" s="371"/>
      <c r="M3051" s="344"/>
      <c r="N3051" s="344"/>
      <c r="O3051" s="344"/>
      <c r="P3051" s="344"/>
      <c r="Q3051" s="344"/>
      <c r="R3051" s="344"/>
      <c r="S3051" s="344"/>
      <c r="T3051" s="344"/>
      <c r="U3051" s="344"/>
      <c r="V3051" s="344"/>
      <c r="W3051" s="344"/>
      <c r="X3051" s="344"/>
      <c r="Y3051" s="344"/>
      <c r="Z3051" s="344"/>
      <c r="AA3051" s="344"/>
      <c r="AB3051" s="344"/>
      <c r="AC3051" s="344"/>
      <c r="AD3051" s="344"/>
      <c r="AE3051" s="344"/>
      <c r="AF3051" s="344"/>
      <c r="AG3051" s="344"/>
      <c r="AH3051" s="344"/>
      <c r="AI3051" s="344"/>
      <c r="AJ3051" s="344"/>
      <c r="AK3051" s="344"/>
      <c r="AL3051" s="344"/>
      <c r="AM3051" s="344"/>
      <c r="AN3051" s="344"/>
      <c r="AO3051" s="344"/>
      <c r="AP3051" s="344"/>
    </row>
    <row r="3052">
      <c r="A3052" s="344"/>
      <c r="B3052" s="344"/>
      <c r="C3052" s="344"/>
      <c r="D3052" s="344"/>
      <c r="E3052" s="344"/>
      <c r="F3052" s="344"/>
      <c r="G3052" s="344"/>
      <c r="H3052" s="371"/>
      <c r="I3052" s="344"/>
      <c r="J3052" s="371"/>
      <c r="K3052" s="344"/>
      <c r="L3052" s="371"/>
      <c r="M3052" s="344"/>
      <c r="N3052" s="344"/>
      <c r="O3052" s="344"/>
      <c r="P3052" s="344"/>
      <c r="Q3052" s="344"/>
      <c r="R3052" s="344"/>
      <c r="S3052" s="344"/>
      <c r="T3052" s="344"/>
      <c r="U3052" s="344"/>
      <c r="V3052" s="344"/>
      <c r="W3052" s="344"/>
      <c r="X3052" s="344"/>
      <c r="Y3052" s="344"/>
      <c r="Z3052" s="344"/>
      <c r="AA3052" s="344"/>
      <c r="AB3052" s="344"/>
      <c r="AC3052" s="344"/>
      <c r="AD3052" s="344"/>
      <c r="AE3052" s="344"/>
      <c r="AF3052" s="344"/>
      <c r="AG3052" s="344"/>
      <c r="AH3052" s="344"/>
      <c r="AI3052" s="344"/>
      <c r="AJ3052" s="344"/>
      <c r="AK3052" s="344"/>
      <c r="AL3052" s="344"/>
      <c r="AM3052" s="344"/>
      <c r="AN3052" s="344"/>
      <c r="AO3052" s="344"/>
      <c r="AP3052" s="344"/>
    </row>
    <row r="3053">
      <c r="A3053" s="344"/>
      <c r="B3053" s="344"/>
      <c r="C3053" s="344"/>
      <c r="D3053" s="344"/>
      <c r="E3053" s="344"/>
      <c r="F3053" s="344"/>
      <c r="G3053" s="344"/>
      <c r="H3053" s="371"/>
      <c r="I3053" s="344"/>
      <c r="J3053" s="371"/>
      <c r="K3053" s="344"/>
      <c r="L3053" s="371"/>
      <c r="M3053" s="344"/>
      <c r="N3053" s="344"/>
      <c r="O3053" s="344"/>
      <c r="P3053" s="344"/>
      <c r="Q3053" s="344"/>
      <c r="R3053" s="344"/>
      <c r="S3053" s="344"/>
      <c r="T3053" s="344"/>
      <c r="U3053" s="344"/>
      <c r="V3053" s="344"/>
      <c r="W3053" s="344"/>
      <c r="X3053" s="344"/>
      <c r="Y3053" s="344"/>
      <c r="Z3053" s="344"/>
      <c r="AA3053" s="344"/>
      <c r="AB3053" s="344"/>
      <c r="AC3053" s="344"/>
      <c r="AD3053" s="344"/>
      <c r="AE3053" s="344"/>
      <c r="AF3053" s="344"/>
      <c r="AG3053" s="344"/>
      <c r="AH3053" s="344"/>
      <c r="AI3053" s="344"/>
      <c r="AJ3053" s="344"/>
      <c r="AK3053" s="344"/>
      <c r="AL3053" s="344"/>
      <c r="AM3053" s="344"/>
      <c r="AN3053" s="344"/>
      <c r="AO3053" s="344"/>
      <c r="AP3053" s="344"/>
    </row>
    <row r="3054">
      <c r="A3054" s="344"/>
      <c r="B3054" s="344"/>
      <c r="C3054" s="344"/>
      <c r="D3054" s="344"/>
      <c r="E3054" s="344"/>
      <c r="F3054" s="344"/>
      <c r="G3054" s="344"/>
      <c r="H3054" s="371"/>
      <c r="I3054" s="344"/>
      <c r="J3054" s="371"/>
      <c r="K3054" s="344"/>
      <c r="L3054" s="371"/>
      <c r="M3054" s="344"/>
      <c r="N3054" s="344"/>
      <c r="O3054" s="344"/>
      <c r="P3054" s="344"/>
      <c r="Q3054" s="344"/>
      <c r="R3054" s="344"/>
      <c r="S3054" s="344"/>
      <c r="T3054" s="344"/>
      <c r="U3054" s="344"/>
      <c r="V3054" s="344"/>
      <c r="W3054" s="344"/>
      <c r="X3054" s="344"/>
      <c r="Y3054" s="344"/>
      <c r="Z3054" s="344"/>
      <c r="AA3054" s="344"/>
      <c r="AB3054" s="344"/>
      <c r="AC3054" s="344"/>
      <c r="AD3054" s="344"/>
      <c r="AE3054" s="344"/>
      <c r="AF3054" s="344"/>
      <c r="AG3054" s="344"/>
      <c r="AH3054" s="344"/>
      <c r="AI3054" s="344"/>
      <c r="AJ3054" s="344"/>
      <c r="AK3054" s="344"/>
      <c r="AL3054" s="344"/>
      <c r="AM3054" s="344"/>
      <c r="AN3054" s="344"/>
      <c r="AO3054" s="344"/>
      <c r="AP3054" s="344"/>
    </row>
    <row r="3055">
      <c r="A3055" s="344"/>
      <c r="B3055" s="344"/>
      <c r="C3055" s="344"/>
      <c r="D3055" s="344"/>
      <c r="E3055" s="344"/>
      <c r="F3055" s="344"/>
      <c r="G3055" s="344"/>
      <c r="H3055" s="371"/>
      <c r="I3055" s="344"/>
      <c r="J3055" s="371"/>
      <c r="K3055" s="344"/>
      <c r="L3055" s="371"/>
      <c r="M3055" s="344"/>
      <c r="N3055" s="344"/>
      <c r="O3055" s="344"/>
      <c r="P3055" s="344"/>
      <c r="Q3055" s="344"/>
      <c r="R3055" s="344"/>
      <c r="S3055" s="344"/>
      <c r="T3055" s="344"/>
      <c r="U3055" s="344"/>
      <c r="V3055" s="344"/>
      <c r="W3055" s="344"/>
      <c r="X3055" s="344"/>
      <c r="Y3055" s="344"/>
      <c r="Z3055" s="344"/>
      <c r="AA3055" s="344"/>
      <c r="AB3055" s="344"/>
      <c r="AC3055" s="344"/>
      <c r="AD3055" s="344"/>
      <c r="AE3055" s="344"/>
      <c r="AF3055" s="344"/>
      <c r="AG3055" s="344"/>
      <c r="AH3055" s="344"/>
      <c r="AI3055" s="344"/>
      <c r="AJ3055" s="344"/>
      <c r="AK3055" s="344"/>
      <c r="AL3055" s="344"/>
      <c r="AM3055" s="344"/>
      <c r="AN3055" s="344"/>
      <c r="AO3055" s="344"/>
      <c r="AP3055" s="344"/>
    </row>
    <row r="3056">
      <c r="A3056" s="344"/>
      <c r="B3056" s="344"/>
      <c r="C3056" s="344"/>
      <c r="D3056" s="344"/>
      <c r="E3056" s="344"/>
      <c r="F3056" s="344"/>
      <c r="G3056" s="344"/>
      <c r="H3056" s="371"/>
      <c r="I3056" s="344"/>
      <c r="J3056" s="371"/>
      <c r="K3056" s="344"/>
      <c r="L3056" s="371"/>
      <c r="M3056" s="344"/>
      <c r="N3056" s="344"/>
      <c r="O3056" s="344"/>
      <c r="P3056" s="344"/>
      <c r="Q3056" s="344"/>
      <c r="R3056" s="344"/>
      <c r="S3056" s="344"/>
      <c r="T3056" s="344"/>
      <c r="U3056" s="344"/>
      <c r="V3056" s="344"/>
      <c r="W3056" s="344"/>
      <c r="X3056" s="344"/>
      <c r="Y3056" s="344"/>
      <c r="Z3056" s="344"/>
      <c r="AA3056" s="344"/>
      <c r="AB3056" s="344"/>
      <c r="AC3056" s="344"/>
      <c r="AD3056" s="344"/>
      <c r="AE3056" s="344"/>
      <c r="AF3056" s="344"/>
      <c r="AG3056" s="344"/>
      <c r="AH3056" s="344"/>
      <c r="AI3056" s="344"/>
      <c r="AJ3056" s="344"/>
      <c r="AK3056" s="344"/>
      <c r="AL3056" s="344"/>
      <c r="AM3056" s="344"/>
      <c r="AN3056" s="344"/>
      <c r="AO3056" s="344"/>
      <c r="AP3056" s="344"/>
    </row>
    <row r="3057">
      <c r="A3057" s="344"/>
      <c r="B3057" s="344"/>
      <c r="C3057" s="344"/>
      <c r="D3057" s="344"/>
      <c r="E3057" s="344"/>
      <c r="F3057" s="344"/>
      <c r="G3057" s="344"/>
      <c r="H3057" s="371"/>
      <c r="I3057" s="344"/>
      <c r="J3057" s="371"/>
      <c r="K3057" s="344"/>
      <c r="L3057" s="371"/>
      <c r="M3057" s="344"/>
      <c r="N3057" s="344"/>
      <c r="O3057" s="344"/>
      <c r="P3057" s="344"/>
      <c r="Q3057" s="344"/>
      <c r="R3057" s="344"/>
      <c r="S3057" s="344"/>
      <c r="T3057" s="344"/>
      <c r="U3057" s="344"/>
      <c r="V3057" s="344"/>
      <c r="W3057" s="344"/>
      <c r="X3057" s="344"/>
      <c r="Y3057" s="344"/>
      <c r="Z3057" s="344"/>
      <c r="AA3057" s="344"/>
      <c r="AB3057" s="344"/>
      <c r="AC3057" s="344"/>
      <c r="AD3057" s="344"/>
      <c r="AE3057" s="344"/>
      <c r="AF3057" s="344"/>
      <c r="AG3057" s="344"/>
      <c r="AH3057" s="344"/>
      <c r="AI3057" s="344"/>
      <c r="AJ3057" s="344"/>
      <c r="AK3057" s="344"/>
      <c r="AL3057" s="344"/>
      <c r="AM3057" s="344"/>
      <c r="AN3057" s="344"/>
      <c r="AO3057" s="344"/>
      <c r="AP3057" s="344"/>
    </row>
    <row r="3058">
      <c r="A3058" s="344"/>
      <c r="B3058" s="344"/>
      <c r="C3058" s="344"/>
      <c r="D3058" s="344"/>
      <c r="E3058" s="344"/>
      <c r="F3058" s="344"/>
      <c r="G3058" s="344"/>
      <c r="H3058" s="371"/>
      <c r="I3058" s="344"/>
      <c r="J3058" s="371"/>
      <c r="K3058" s="344"/>
      <c r="L3058" s="371"/>
      <c r="M3058" s="344"/>
      <c r="N3058" s="344"/>
      <c r="O3058" s="344"/>
      <c r="P3058" s="344"/>
      <c r="Q3058" s="344"/>
      <c r="R3058" s="344"/>
      <c r="S3058" s="344"/>
      <c r="T3058" s="344"/>
      <c r="U3058" s="344"/>
      <c r="V3058" s="344"/>
      <c r="W3058" s="344"/>
      <c r="X3058" s="344"/>
      <c r="Y3058" s="344"/>
      <c r="Z3058" s="344"/>
      <c r="AA3058" s="344"/>
      <c r="AB3058" s="344"/>
      <c r="AC3058" s="344"/>
      <c r="AD3058" s="344"/>
      <c r="AE3058" s="344"/>
      <c r="AF3058" s="344"/>
      <c r="AG3058" s="344"/>
      <c r="AH3058" s="344"/>
      <c r="AI3058" s="344"/>
      <c r="AJ3058" s="344"/>
      <c r="AK3058" s="344"/>
      <c r="AL3058" s="344"/>
      <c r="AM3058" s="344"/>
      <c r="AN3058" s="344"/>
      <c r="AO3058" s="344"/>
      <c r="AP3058" s="344"/>
    </row>
    <row r="3059">
      <c r="A3059" s="344"/>
      <c r="B3059" s="344"/>
      <c r="C3059" s="344"/>
      <c r="D3059" s="344"/>
      <c r="E3059" s="344"/>
      <c r="F3059" s="344"/>
      <c r="G3059" s="344"/>
      <c r="H3059" s="371"/>
      <c r="I3059" s="344"/>
      <c r="J3059" s="371"/>
      <c r="K3059" s="344"/>
      <c r="L3059" s="371"/>
      <c r="M3059" s="344"/>
      <c r="N3059" s="344"/>
      <c r="O3059" s="344"/>
      <c r="P3059" s="344"/>
      <c r="Q3059" s="344"/>
      <c r="R3059" s="344"/>
      <c r="S3059" s="344"/>
      <c r="T3059" s="344"/>
      <c r="U3059" s="344"/>
      <c r="V3059" s="344"/>
      <c r="W3059" s="344"/>
      <c r="X3059" s="344"/>
      <c r="Y3059" s="344"/>
      <c r="Z3059" s="344"/>
      <c r="AA3059" s="344"/>
      <c r="AB3059" s="344"/>
      <c r="AC3059" s="344"/>
      <c r="AD3059" s="344"/>
      <c r="AE3059" s="344"/>
      <c r="AF3059" s="344"/>
      <c r="AG3059" s="344"/>
      <c r="AH3059" s="344"/>
      <c r="AI3059" s="344"/>
      <c r="AJ3059" s="344"/>
      <c r="AK3059" s="344"/>
      <c r="AL3059" s="344"/>
      <c r="AM3059" s="344"/>
      <c r="AN3059" s="344"/>
      <c r="AO3059" s="344"/>
      <c r="AP3059" s="344"/>
    </row>
    <row r="3060">
      <c r="A3060" s="344"/>
      <c r="B3060" s="344"/>
      <c r="C3060" s="344"/>
      <c r="D3060" s="344"/>
      <c r="E3060" s="344"/>
      <c r="F3060" s="344"/>
      <c r="G3060" s="344"/>
      <c r="H3060" s="371"/>
      <c r="I3060" s="344"/>
      <c r="J3060" s="371"/>
      <c r="K3060" s="344"/>
      <c r="L3060" s="371"/>
      <c r="M3060" s="344"/>
      <c r="N3060" s="344"/>
      <c r="O3060" s="344"/>
      <c r="P3060" s="344"/>
      <c r="Q3060" s="344"/>
      <c r="R3060" s="344"/>
      <c r="S3060" s="344"/>
      <c r="T3060" s="344"/>
      <c r="U3060" s="344"/>
      <c r="V3060" s="344"/>
      <c r="W3060" s="344"/>
      <c r="X3060" s="344"/>
      <c r="Y3060" s="344"/>
      <c r="Z3060" s="344"/>
      <c r="AA3060" s="344"/>
      <c r="AB3060" s="344"/>
      <c r="AC3060" s="344"/>
      <c r="AD3060" s="344"/>
      <c r="AE3060" s="344"/>
      <c r="AF3060" s="344"/>
      <c r="AG3060" s="344"/>
      <c r="AH3060" s="344"/>
      <c r="AI3060" s="344"/>
      <c r="AJ3060" s="344"/>
      <c r="AK3060" s="344"/>
      <c r="AL3060" s="344"/>
      <c r="AM3060" s="344"/>
      <c r="AN3060" s="344"/>
      <c r="AO3060" s="344"/>
      <c r="AP3060" s="344"/>
    </row>
    <row r="3061">
      <c r="A3061" s="344"/>
      <c r="B3061" s="344"/>
      <c r="C3061" s="344"/>
      <c r="D3061" s="344"/>
      <c r="E3061" s="344"/>
      <c r="F3061" s="344"/>
      <c r="G3061" s="344"/>
      <c r="H3061" s="371"/>
      <c r="I3061" s="344"/>
      <c r="J3061" s="371"/>
      <c r="K3061" s="344"/>
      <c r="L3061" s="371"/>
      <c r="M3061" s="344"/>
      <c r="N3061" s="344"/>
      <c r="O3061" s="344"/>
      <c r="P3061" s="344"/>
      <c r="Q3061" s="344"/>
      <c r="R3061" s="344"/>
      <c r="S3061" s="344"/>
      <c r="T3061" s="344"/>
      <c r="U3061" s="344"/>
      <c r="V3061" s="344"/>
      <c r="W3061" s="344"/>
      <c r="X3061" s="344"/>
      <c r="Y3061" s="344"/>
      <c r="Z3061" s="344"/>
      <c r="AA3061" s="344"/>
      <c r="AB3061" s="344"/>
      <c r="AC3061" s="344"/>
      <c r="AD3061" s="344"/>
      <c r="AE3061" s="344"/>
      <c r="AF3061" s="344"/>
      <c r="AG3061" s="344"/>
      <c r="AH3061" s="344"/>
      <c r="AI3061" s="344"/>
      <c r="AJ3061" s="344"/>
      <c r="AK3061" s="344"/>
      <c r="AL3061" s="344"/>
      <c r="AM3061" s="344"/>
      <c r="AN3061" s="344"/>
      <c r="AO3061" s="344"/>
      <c r="AP3061" s="344"/>
    </row>
    <row r="3062">
      <c r="A3062" s="344"/>
      <c r="B3062" s="344"/>
      <c r="C3062" s="344"/>
      <c r="D3062" s="344"/>
      <c r="E3062" s="344"/>
      <c r="F3062" s="344"/>
      <c r="G3062" s="344"/>
      <c r="H3062" s="371"/>
      <c r="I3062" s="344"/>
      <c r="J3062" s="371"/>
      <c r="K3062" s="344"/>
      <c r="L3062" s="371"/>
      <c r="M3062" s="344"/>
      <c r="N3062" s="344"/>
      <c r="O3062" s="344"/>
      <c r="P3062" s="344"/>
      <c r="Q3062" s="344"/>
      <c r="R3062" s="344"/>
      <c r="S3062" s="344"/>
      <c r="T3062" s="344"/>
      <c r="U3062" s="344"/>
      <c r="V3062" s="344"/>
      <c r="W3062" s="344"/>
      <c r="X3062" s="344"/>
      <c r="Y3062" s="344"/>
      <c r="Z3062" s="344"/>
      <c r="AA3062" s="344"/>
      <c r="AB3062" s="344"/>
      <c r="AC3062" s="344"/>
      <c r="AD3062" s="344"/>
      <c r="AE3062" s="344"/>
      <c r="AF3062" s="344"/>
      <c r="AG3062" s="344"/>
      <c r="AH3062" s="344"/>
      <c r="AI3062" s="344"/>
      <c r="AJ3062" s="344"/>
      <c r="AK3062" s="344"/>
      <c r="AL3062" s="344"/>
      <c r="AM3062" s="344"/>
      <c r="AN3062" s="344"/>
      <c r="AO3062" s="344"/>
      <c r="AP3062" s="344"/>
    </row>
    <row r="3063">
      <c r="A3063" s="344"/>
      <c r="B3063" s="344"/>
      <c r="C3063" s="344"/>
      <c r="D3063" s="344"/>
      <c r="E3063" s="344"/>
      <c r="F3063" s="344"/>
      <c r="G3063" s="344"/>
      <c r="H3063" s="371"/>
      <c r="I3063" s="344"/>
      <c r="J3063" s="371"/>
      <c r="K3063" s="344"/>
      <c r="L3063" s="371"/>
      <c r="M3063" s="344"/>
      <c r="N3063" s="344"/>
      <c r="O3063" s="344"/>
      <c r="P3063" s="344"/>
      <c r="Q3063" s="344"/>
      <c r="R3063" s="344"/>
      <c r="S3063" s="344"/>
      <c r="T3063" s="344"/>
      <c r="U3063" s="344"/>
      <c r="V3063" s="344"/>
      <c r="W3063" s="344"/>
      <c r="X3063" s="344"/>
      <c r="Y3063" s="344"/>
      <c r="Z3063" s="344"/>
      <c r="AA3063" s="344"/>
      <c r="AB3063" s="344"/>
      <c r="AC3063" s="344"/>
      <c r="AD3063" s="344"/>
      <c r="AE3063" s="344"/>
      <c r="AF3063" s="344"/>
      <c r="AG3063" s="344"/>
      <c r="AH3063" s="344"/>
      <c r="AI3063" s="344"/>
      <c r="AJ3063" s="344"/>
      <c r="AK3063" s="344"/>
      <c r="AL3063" s="344"/>
      <c r="AM3063" s="344"/>
      <c r="AN3063" s="344"/>
      <c r="AO3063" s="344"/>
      <c r="AP3063" s="344"/>
    </row>
    <row r="3064">
      <c r="A3064" s="344"/>
      <c r="B3064" s="344"/>
      <c r="C3064" s="344"/>
      <c r="D3064" s="344"/>
      <c r="E3064" s="344"/>
      <c r="F3064" s="344"/>
      <c r="G3064" s="344"/>
      <c r="H3064" s="371"/>
      <c r="I3064" s="344"/>
      <c r="J3064" s="371"/>
      <c r="K3064" s="344"/>
      <c r="L3064" s="371"/>
      <c r="M3064" s="344"/>
      <c r="N3064" s="344"/>
      <c r="O3064" s="344"/>
      <c r="P3064" s="344"/>
      <c r="Q3064" s="344"/>
      <c r="R3064" s="344"/>
      <c r="S3064" s="344"/>
      <c r="T3064" s="344"/>
      <c r="U3064" s="344"/>
      <c r="V3064" s="344"/>
      <c r="W3064" s="344"/>
      <c r="X3064" s="344"/>
      <c r="Y3064" s="344"/>
      <c r="Z3064" s="344"/>
      <c r="AA3064" s="344"/>
      <c r="AB3064" s="344"/>
      <c r="AC3064" s="344"/>
      <c r="AD3064" s="344"/>
      <c r="AE3064" s="344"/>
      <c r="AF3064" s="344"/>
      <c r="AG3064" s="344"/>
      <c r="AH3064" s="344"/>
      <c r="AI3064" s="344"/>
      <c r="AJ3064" s="344"/>
      <c r="AK3064" s="344"/>
      <c r="AL3064" s="344"/>
      <c r="AM3064" s="344"/>
      <c r="AN3064" s="344"/>
      <c r="AO3064" s="344"/>
      <c r="AP3064" s="344"/>
    </row>
    <row r="3065">
      <c r="A3065" s="344"/>
      <c r="B3065" s="344"/>
      <c r="C3065" s="344"/>
      <c r="D3065" s="344"/>
      <c r="E3065" s="344"/>
      <c r="F3065" s="344"/>
      <c r="G3065" s="344"/>
      <c r="H3065" s="371"/>
      <c r="I3065" s="344"/>
      <c r="J3065" s="371"/>
      <c r="K3065" s="344"/>
      <c r="L3065" s="371"/>
      <c r="M3065" s="344"/>
      <c r="N3065" s="344"/>
      <c r="O3065" s="344"/>
      <c r="P3065" s="344"/>
      <c r="Q3065" s="344"/>
      <c r="R3065" s="344"/>
      <c r="S3065" s="344"/>
      <c r="T3065" s="344"/>
      <c r="U3065" s="344"/>
      <c r="V3065" s="344"/>
      <c r="W3065" s="344"/>
      <c r="X3065" s="344"/>
      <c r="Y3065" s="344"/>
      <c r="Z3065" s="344"/>
      <c r="AA3065" s="344"/>
      <c r="AB3065" s="344"/>
      <c r="AC3065" s="344"/>
      <c r="AD3065" s="344"/>
      <c r="AE3065" s="344"/>
      <c r="AF3065" s="344"/>
      <c r="AG3065" s="344"/>
      <c r="AH3065" s="344"/>
      <c r="AI3065" s="344"/>
      <c r="AJ3065" s="344"/>
      <c r="AK3065" s="344"/>
      <c r="AL3065" s="344"/>
      <c r="AM3065" s="344"/>
      <c r="AN3065" s="344"/>
      <c r="AO3065" s="344"/>
      <c r="AP3065" s="344"/>
    </row>
    <row r="3066">
      <c r="A3066" s="344"/>
      <c r="B3066" s="344"/>
      <c r="C3066" s="344"/>
      <c r="D3066" s="344"/>
      <c r="E3066" s="344"/>
      <c r="F3066" s="344"/>
      <c r="G3066" s="344"/>
      <c r="H3066" s="371"/>
      <c r="I3066" s="344"/>
      <c r="J3066" s="371"/>
      <c r="K3066" s="344"/>
      <c r="L3066" s="371"/>
      <c r="M3066" s="344"/>
      <c r="N3066" s="344"/>
      <c r="O3066" s="344"/>
      <c r="P3066" s="344"/>
      <c r="Q3066" s="344"/>
      <c r="R3066" s="344"/>
      <c r="S3066" s="344"/>
      <c r="T3066" s="344"/>
      <c r="U3066" s="344"/>
      <c r="V3066" s="344"/>
      <c r="W3066" s="344"/>
      <c r="X3066" s="344"/>
      <c r="Y3066" s="344"/>
      <c r="Z3066" s="344"/>
      <c r="AA3066" s="344"/>
      <c r="AB3066" s="344"/>
      <c r="AC3066" s="344"/>
      <c r="AD3066" s="344"/>
      <c r="AE3066" s="344"/>
      <c r="AF3066" s="344"/>
      <c r="AG3066" s="344"/>
      <c r="AH3066" s="344"/>
      <c r="AI3066" s="344"/>
      <c r="AJ3066" s="344"/>
      <c r="AK3066" s="344"/>
      <c r="AL3066" s="344"/>
      <c r="AM3066" s="344"/>
      <c r="AN3066" s="344"/>
      <c r="AO3066" s="344"/>
      <c r="AP3066" s="344"/>
    </row>
    <row r="3067">
      <c r="A3067" s="344"/>
      <c r="B3067" s="344"/>
      <c r="C3067" s="344"/>
      <c r="D3067" s="344"/>
      <c r="E3067" s="344"/>
      <c r="F3067" s="344"/>
      <c r="G3067" s="344"/>
      <c r="H3067" s="371"/>
      <c r="I3067" s="344"/>
      <c r="J3067" s="371"/>
      <c r="K3067" s="344"/>
      <c r="L3067" s="371"/>
      <c r="M3067" s="344"/>
      <c r="N3067" s="344"/>
      <c r="O3067" s="344"/>
      <c r="P3067" s="344"/>
      <c r="Q3067" s="344"/>
      <c r="R3067" s="344"/>
      <c r="S3067" s="344"/>
      <c r="T3067" s="344"/>
      <c r="U3067" s="344"/>
      <c r="V3067" s="344"/>
      <c r="W3067" s="344"/>
      <c r="X3067" s="344"/>
      <c r="Y3067" s="344"/>
      <c r="Z3067" s="344"/>
      <c r="AA3067" s="344"/>
      <c r="AB3067" s="344"/>
      <c r="AC3067" s="344"/>
      <c r="AD3067" s="344"/>
      <c r="AE3067" s="344"/>
      <c r="AF3067" s="344"/>
      <c r="AG3067" s="344"/>
      <c r="AH3067" s="344"/>
      <c r="AI3067" s="344"/>
      <c r="AJ3067" s="344"/>
      <c r="AK3067" s="344"/>
      <c r="AL3067" s="344"/>
      <c r="AM3067" s="344"/>
      <c r="AN3067" s="344"/>
      <c r="AO3067" s="344"/>
      <c r="AP3067" s="344"/>
    </row>
    <row r="3068">
      <c r="A3068" s="344"/>
      <c r="B3068" s="344"/>
      <c r="C3068" s="344"/>
      <c r="D3068" s="344"/>
      <c r="E3068" s="344"/>
      <c r="F3068" s="344"/>
      <c r="G3068" s="344"/>
      <c r="H3068" s="371"/>
      <c r="I3068" s="344"/>
      <c r="J3068" s="371"/>
      <c r="K3068" s="344"/>
      <c r="L3068" s="371"/>
      <c r="M3068" s="344"/>
      <c r="N3068" s="344"/>
      <c r="O3068" s="344"/>
      <c r="P3068" s="344"/>
      <c r="Q3068" s="344"/>
      <c r="R3068" s="344"/>
      <c r="S3068" s="344"/>
      <c r="T3068" s="344"/>
      <c r="U3068" s="344"/>
      <c r="V3068" s="344"/>
      <c r="W3068" s="344"/>
      <c r="X3068" s="344"/>
      <c r="Y3068" s="344"/>
      <c r="Z3068" s="344"/>
      <c r="AA3068" s="344"/>
      <c r="AB3068" s="344"/>
      <c r="AC3068" s="344"/>
      <c r="AD3068" s="344"/>
      <c r="AE3068" s="344"/>
      <c r="AF3068" s="344"/>
      <c r="AG3068" s="344"/>
      <c r="AH3068" s="344"/>
      <c r="AI3068" s="344"/>
      <c r="AJ3068" s="344"/>
      <c r="AK3068" s="344"/>
      <c r="AL3068" s="344"/>
      <c r="AM3068" s="344"/>
      <c r="AN3068" s="344"/>
      <c r="AO3068" s="344"/>
      <c r="AP3068" s="344"/>
    </row>
    <row r="3069">
      <c r="A3069" s="344"/>
      <c r="B3069" s="344"/>
      <c r="C3069" s="344"/>
      <c r="D3069" s="344"/>
      <c r="E3069" s="344"/>
      <c r="F3069" s="344"/>
      <c r="G3069" s="344"/>
      <c r="H3069" s="371"/>
      <c r="I3069" s="344"/>
      <c r="J3069" s="371"/>
      <c r="K3069" s="344"/>
      <c r="L3069" s="371"/>
      <c r="M3069" s="344"/>
      <c r="N3069" s="344"/>
      <c r="O3069" s="344"/>
      <c r="P3069" s="344"/>
      <c r="Q3069" s="344"/>
      <c r="R3069" s="344"/>
      <c r="S3069" s="344"/>
      <c r="T3069" s="344"/>
      <c r="U3069" s="344"/>
      <c r="V3069" s="344"/>
      <c r="W3069" s="344"/>
      <c r="X3069" s="344"/>
      <c r="Y3069" s="344"/>
      <c r="Z3069" s="344"/>
      <c r="AA3069" s="344"/>
      <c r="AB3069" s="344"/>
      <c r="AC3069" s="344"/>
      <c r="AD3069" s="344"/>
      <c r="AE3069" s="344"/>
      <c r="AF3069" s="344"/>
      <c r="AG3069" s="344"/>
      <c r="AH3069" s="344"/>
      <c r="AI3069" s="344"/>
      <c r="AJ3069" s="344"/>
      <c r="AK3069" s="344"/>
      <c r="AL3069" s="344"/>
      <c r="AM3069" s="344"/>
      <c r="AN3069" s="344"/>
      <c r="AO3069" s="344"/>
      <c r="AP3069" s="344"/>
    </row>
    <row r="3070">
      <c r="A3070" s="344"/>
      <c r="B3070" s="344"/>
      <c r="C3070" s="344"/>
      <c r="D3070" s="344"/>
      <c r="E3070" s="344"/>
      <c r="F3070" s="344"/>
      <c r="G3070" s="344"/>
      <c r="H3070" s="371"/>
      <c r="I3070" s="344"/>
      <c r="J3070" s="371"/>
      <c r="K3070" s="344"/>
      <c r="L3070" s="371"/>
      <c r="M3070" s="344"/>
      <c r="N3070" s="344"/>
      <c r="O3070" s="344"/>
      <c r="P3070" s="344"/>
      <c r="Q3070" s="344"/>
      <c r="R3070" s="344"/>
      <c r="S3070" s="344"/>
      <c r="T3070" s="344"/>
      <c r="U3070" s="344"/>
      <c r="V3070" s="344"/>
      <c r="W3070" s="344"/>
      <c r="X3070" s="344"/>
      <c r="Y3070" s="344"/>
      <c r="Z3070" s="344"/>
      <c r="AA3070" s="344"/>
      <c r="AB3070" s="344"/>
      <c r="AC3070" s="344"/>
      <c r="AD3070" s="344"/>
      <c r="AE3070" s="344"/>
      <c r="AF3070" s="344"/>
      <c r="AG3070" s="344"/>
      <c r="AH3070" s="344"/>
      <c r="AI3070" s="344"/>
      <c r="AJ3070" s="344"/>
      <c r="AK3070" s="344"/>
      <c r="AL3070" s="344"/>
      <c r="AM3070" s="344"/>
      <c r="AN3070" s="344"/>
      <c r="AO3070" s="344"/>
      <c r="AP3070" s="344"/>
    </row>
    <row r="3071">
      <c r="A3071" s="344"/>
      <c r="B3071" s="344"/>
      <c r="C3071" s="344"/>
      <c r="D3071" s="344"/>
      <c r="E3071" s="344"/>
      <c r="F3071" s="344"/>
      <c r="G3071" s="344"/>
      <c r="H3071" s="371"/>
      <c r="I3071" s="344"/>
      <c r="J3071" s="371"/>
      <c r="K3071" s="344"/>
      <c r="L3071" s="371"/>
      <c r="M3071" s="344"/>
      <c r="N3071" s="344"/>
      <c r="O3071" s="344"/>
      <c r="P3071" s="344"/>
      <c r="Q3071" s="344"/>
      <c r="R3071" s="344"/>
      <c r="S3071" s="344"/>
      <c r="T3071" s="344"/>
      <c r="U3071" s="344"/>
      <c r="V3071" s="344"/>
      <c r="W3071" s="344"/>
      <c r="X3071" s="344"/>
      <c r="Y3071" s="344"/>
      <c r="Z3071" s="344"/>
      <c r="AA3071" s="344"/>
      <c r="AB3071" s="344"/>
      <c r="AC3071" s="344"/>
      <c r="AD3071" s="344"/>
      <c r="AE3071" s="344"/>
      <c r="AF3071" s="344"/>
      <c r="AG3071" s="344"/>
      <c r="AH3071" s="344"/>
      <c r="AI3071" s="344"/>
      <c r="AJ3071" s="344"/>
      <c r="AK3071" s="344"/>
      <c r="AL3071" s="344"/>
      <c r="AM3071" s="344"/>
      <c r="AN3071" s="344"/>
      <c r="AO3071" s="344"/>
      <c r="AP3071" s="344"/>
    </row>
    <row r="3072">
      <c r="A3072" s="344"/>
      <c r="B3072" s="344"/>
      <c r="C3072" s="344"/>
      <c r="D3072" s="344"/>
      <c r="E3072" s="344"/>
      <c r="F3072" s="344"/>
      <c r="G3072" s="344"/>
      <c r="H3072" s="371"/>
      <c r="I3072" s="344"/>
      <c r="J3072" s="371"/>
      <c r="K3072" s="344"/>
      <c r="L3072" s="371"/>
      <c r="M3072" s="344"/>
      <c r="N3072" s="344"/>
      <c r="O3072" s="344"/>
      <c r="P3072" s="344"/>
      <c r="Q3072" s="344"/>
      <c r="R3072" s="344"/>
      <c r="S3072" s="344"/>
      <c r="T3072" s="344"/>
      <c r="U3072" s="344"/>
      <c r="V3072" s="344"/>
      <c r="W3072" s="344"/>
      <c r="X3072" s="344"/>
      <c r="Y3072" s="344"/>
      <c r="Z3072" s="344"/>
      <c r="AA3072" s="344"/>
      <c r="AB3072" s="344"/>
      <c r="AC3072" s="344"/>
      <c r="AD3072" s="344"/>
      <c r="AE3072" s="344"/>
      <c r="AF3072" s="344"/>
      <c r="AG3072" s="344"/>
      <c r="AH3072" s="344"/>
      <c r="AI3072" s="344"/>
      <c r="AJ3072" s="344"/>
      <c r="AK3072" s="344"/>
      <c r="AL3072" s="344"/>
      <c r="AM3072" s="344"/>
      <c r="AN3072" s="344"/>
      <c r="AO3072" s="344"/>
      <c r="AP3072" s="344"/>
    </row>
    <row r="3073">
      <c r="A3073" s="344"/>
      <c r="B3073" s="344"/>
      <c r="C3073" s="344"/>
      <c r="D3073" s="344"/>
      <c r="E3073" s="344"/>
      <c r="F3073" s="344"/>
      <c r="G3073" s="344"/>
      <c r="H3073" s="371"/>
      <c r="I3073" s="344"/>
      <c r="J3073" s="371"/>
      <c r="K3073" s="344"/>
      <c r="L3073" s="371"/>
      <c r="M3073" s="344"/>
      <c r="N3073" s="344"/>
      <c r="O3073" s="344"/>
      <c r="P3073" s="344"/>
      <c r="Q3073" s="344"/>
      <c r="R3073" s="344"/>
      <c r="S3073" s="344"/>
      <c r="T3073" s="344"/>
      <c r="U3073" s="344"/>
      <c r="V3073" s="344"/>
      <c r="W3073" s="344"/>
      <c r="X3073" s="344"/>
      <c r="Y3073" s="344"/>
      <c r="Z3073" s="344"/>
      <c r="AA3073" s="344"/>
      <c r="AB3073" s="344"/>
      <c r="AC3073" s="344"/>
      <c r="AD3073" s="344"/>
      <c r="AE3073" s="344"/>
      <c r="AF3073" s="344"/>
      <c r="AG3073" s="344"/>
      <c r="AH3073" s="344"/>
      <c r="AI3073" s="344"/>
      <c r="AJ3073" s="344"/>
      <c r="AK3073" s="344"/>
      <c r="AL3073" s="344"/>
      <c r="AM3073" s="344"/>
      <c r="AN3073" s="344"/>
      <c r="AO3073" s="344"/>
      <c r="AP3073" s="344"/>
    </row>
    <row r="3074">
      <c r="A3074" s="344"/>
      <c r="B3074" s="344"/>
      <c r="C3074" s="344"/>
      <c r="D3074" s="344"/>
      <c r="E3074" s="344"/>
      <c r="F3074" s="344"/>
      <c r="G3074" s="344"/>
      <c r="H3074" s="371"/>
      <c r="I3074" s="344"/>
      <c r="J3074" s="371"/>
      <c r="K3074" s="344"/>
      <c r="L3074" s="371"/>
      <c r="M3074" s="344"/>
      <c r="N3074" s="344"/>
      <c r="O3074" s="344"/>
      <c r="P3074" s="344"/>
      <c r="Q3074" s="344"/>
      <c r="R3074" s="344"/>
      <c r="S3074" s="344"/>
      <c r="T3074" s="344"/>
      <c r="U3074" s="344"/>
      <c r="V3074" s="344"/>
      <c r="W3074" s="344"/>
      <c r="X3074" s="344"/>
      <c r="Y3074" s="344"/>
      <c r="Z3074" s="344"/>
      <c r="AA3074" s="344"/>
      <c r="AB3074" s="344"/>
      <c r="AC3074" s="344"/>
      <c r="AD3074" s="344"/>
      <c r="AE3074" s="344"/>
      <c r="AF3074" s="344"/>
      <c r="AG3074" s="344"/>
      <c r="AH3074" s="344"/>
      <c r="AI3074" s="344"/>
      <c r="AJ3074" s="344"/>
      <c r="AK3074" s="344"/>
      <c r="AL3074" s="344"/>
      <c r="AM3074" s="344"/>
      <c r="AN3074" s="344"/>
      <c r="AO3074" s="344"/>
      <c r="AP3074" s="344"/>
    </row>
    <row r="3075">
      <c r="A3075" s="344"/>
      <c r="B3075" s="344"/>
      <c r="C3075" s="344"/>
      <c r="D3075" s="344"/>
      <c r="E3075" s="344"/>
      <c r="F3075" s="344"/>
      <c r="G3075" s="344"/>
      <c r="H3075" s="371"/>
      <c r="I3075" s="344"/>
      <c r="J3075" s="371"/>
      <c r="K3075" s="344"/>
      <c r="L3075" s="371"/>
      <c r="M3075" s="344"/>
      <c r="N3075" s="344"/>
      <c r="O3075" s="344"/>
      <c r="P3075" s="344"/>
      <c r="Q3075" s="344"/>
      <c r="R3075" s="344"/>
      <c r="S3075" s="344"/>
      <c r="T3075" s="344"/>
      <c r="U3075" s="344"/>
      <c r="V3075" s="344"/>
      <c r="W3075" s="344"/>
      <c r="X3075" s="344"/>
      <c r="Y3075" s="344"/>
      <c r="Z3075" s="344"/>
      <c r="AA3075" s="344"/>
      <c r="AB3075" s="344"/>
      <c r="AC3075" s="344"/>
      <c r="AD3075" s="344"/>
      <c r="AE3075" s="344"/>
      <c r="AF3075" s="344"/>
      <c r="AG3075" s="344"/>
      <c r="AH3075" s="344"/>
      <c r="AI3075" s="344"/>
      <c r="AJ3075" s="344"/>
      <c r="AK3075" s="344"/>
      <c r="AL3075" s="344"/>
      <c r="AM3075" s="344"/>
      <c r="AN3075" s="344"/>
      <c r="AO3075" s="344"/>
      <c r="AP3075" s="344"/>
    </row>
    <row r="3076">
      <c r="A3076" s="344"/>
      <c r="B3076" s="344"/>
      <c r="C3076" s="344"/>
      <c r="D3076" s="344"/>
      <c r="E3076" s="344"/>
      <c r="F3076" s="344"/>
      <c r="G3076" s="344"/>
      <c r="H3076" s="371"/>
      <c r="I3076" s="344"/>
      <c r="J3076" s="371"/>
      <c r="K3076" s="344"/>
      <c r="L3076" s="371"/>
      <c r="M3076" s="344"/>
      <c r="N3076" s="344"/>
      <c r="O3076" s="344"/>
      <c r="P3076" s="344"/>
      <c r="Q3076" s="344"/>
      <c r="R3076" s="344"/>
      <c r="S3076" s="344"/>
      <c r="T3076" s="344"/>
      <c r="U3076" s="344"/>
      <c r="V3076" s="344"/>
      <c r="W3076" s="344"/>
      <c r="X3076" s="344"/>
      <c r="Y3076" s="344"/>
      <c r="Z3076" s="344"/>
      <c r="AA3076" s="344"/>
      <c r="AB3076" s="344"/>
      <c r="AC3076" s="344"/>
      <c r="AD3076" s="344"/>
      <c r="AE3076" s="344"/>
      <c r="AF3076" s="344"/>
      <c r="AG3076" s="344"/>
      <c r="AH3076" s="344"/>
      <c r="AI3076" s="344"/>
      <c r="AJ3076" s="344"/>
      <c r="AK3076" s="344"/>
      <c r="AL3076" s="344"/>
      <c r="AM3076" s="344"/>
      <c r="AN3076" s="344"/>
      <c r="AO3076" s="344"/>
      <c r="AP3076" s="344"/>
    </row>
    <row r="3077">
      <c r="A3077" s="344"/>
      <c r="B3077" s="344"/>
      <c r="C3077" s="344"/>
      <c r="D3077" s="344"/>
      <c r="E3077" s="344"/>
      <c r="F3077" s="344"/>
      <c r="G3077" s="344"/>
      <c r="H3077" s="371"/>
      <c r="I3077" s="344"/>
      <c r="J3077" s="371"/>
      <c r="K3077" s="344"/>
      <c r="L3077" s="371"/>
      <c r="M3077" s="344"/>
      <c r="N3077" s="344"/>
      <c r="O3077" s="344"/>
      <c r="P3077" s="344"/>
      <c r="Q3077" s="344"/>
      <c r="R3077" s="344"/>
      <c r="S3077" s="344"/>
      <c r="T3077" s="344"/>
      <c r="U3077" s="344"/>
      <c r="V3077" s="344"/>
      <c r="W3077" s="344"/>
      <c r="X3077" s="344"/>
      <c r="Y3077" s="344"/>
      <c r="Z3077" s="344"/>
      <c r="AA3077" s="344"/>
      <c r="AB3077" s="344"/>
      <c r="AC3077" s="344"/>
      <c r="AD3077" s="344"/>
      <c r="AE3077" s="344"/>
      <c r="AF3077" s="344"/>
      <c r="AG3077" s="344"/>
      <c r="AH3077" s="344"/>
      <c r="AI3077" s="344"/>
      <c r="AJ3077" s="344"/>
      <c r="AK3077" s="344"/>
      <c r="AL3077" s="344"/>
      <c r="AM3077" s="344"/>
      <c r="AN3077" s="344"/>
      <c r="AO3077" s="344"/>
      <c r="AP3077" s="344"/>
    </row>
    <row r="3078">
      <c r="A3078" s="344"/>
      <c r="B3078" s="344"/>
      <c r="C3078" s="344"/>
      <c r="D3078" s="344"/>
      <c r="E3078" s="344"/>
      <c r="F3078" s="344"/>
      <c r="G3078" s="344"/>
      <c r="H3078" s="371"/>
      <c r="I3078" s="344"/>
      <c r="J3078" s="371"/>
      <c r="K3078" s="344"/>
      <c r="L3078" s="371"/>
      <c r="M3078" s="344"/>
      <c r="N3078" s="344"/>
      <c r="O3078" s="344"/>
      <c r="P3078" s="344"/>
      <c r="Q3078" s="344"/>
      <c r="R3078" s="344"/>
      <c r="S3078" s="344"/>
      <c r="T3078" s="344"/>
      <c r="U3078" s="344"/>
      <c r="V3078" s="344"/>
      <c r="W3078" s="344"/>
      <c r="X3078" s="344"/>
      <c r="Y3078" s="344"/>
      <c r="Z3078" s="344"/>
      <c r="AA3078" s="344"/>
      <c r="AB3078" s="344"/>
      <c r="AC3078" s="344"/>
      <c r="AD3078" s="344"/>
      <c r="AE3078" s="344"/>
      <c r="AF3078" s="344"/>
      <c r="AG3078" s="344"/>
      <c r="AH3078" s="344"/>
      <c r="AI3078" s="344"/>
      <c r="AJ3078" s="344"/>
      <c r="AK3078" s="344"/>
      <c r="AL3078" s="344"/>
      <c r="AM3078" s="344"/>
      <c r="AN3078" s="344"/>
      <c r="AO3078" s="344"/>
      <c r="AP3078" s="344"/>
    </row>
    <row r="3079">
      <c r="A3079" s="344"/>
      <c r="B3079" s="344"/>
      <c r="C3079" s="344"/>
      <c r="D3079" s="344"/>
      <c r="E3079" s="344"/>
      <c r="F3079" s="344"/>
      <c r="G3079" s="344"/>
      <c r="H3079" s="371"/>
      <c r="I3079" s="344"/>
      <c r="J3079" s="371"/>
      <c r="K3079" s="344"/>
      <c r="L3079" s="371"/>
      <c r="M3079" s="344"/>
      <c r="N3079" s="344"/>
      <c r="O3079" s="344"/>
      <c r="P3079" s="344"/>
      <c r="Q3079" s="344"/>
      <c r="R3079" s="344"/>
      <c r="S3079" s="344"/>
      <c r="T3079" s="344"/>
      <c r="U3079" s="344"/>
      <c r="V3079" s="344"/>
      <c r="W3079" s="344"/>
      <c r="X3079" s="344"/>
      <c r="Y3079" s="344"/>
      <c r="Z3079" s="344"/>
      <c r="AA3079" s="344"/>
      <c r="AB3079" s="344"/>
      <c r="AC3079" s="344"/>
      <c r="AD3079" s="344"/>
      <c r="AE3079" s="344"/>
      <c r="AF3079" s="344"/>
      <c r="AG3079" s="344"/>
      <c r="AH3079" s="344"/>
      <c r="AI3079" s="344"/>
      <c r="AJ3079" s="344"/>
      <c r="AK3079" s="344"/>
      <c r="AL3079" s="344"/>
      <c r="AM3079" s="344"/>
      <c r="AN3079" s="344"/>
      <c r="AO3079" s="344"/>
      <c r="AP3079" s="344"/>
    </row>
    <row r="3080">
      <c r="A3080" s="344"/>
      <c r="B3080" s="344"/>
      <c r="C3080" s="344"/>
      <c r="D3080" s="344"/>
      <c r="E3080" s="344"/>
      <c r="F3080" s="344"/>
      <c r="G3080" s="344"/>
      <c r="H3080" s="371"/>
      <c r="I3080" s="344"/>
      <c r="J3080" s="371"/>
      <c r="K3080" s="344"/>
      <c r="L3080" s="371"/>
      <c r="M3080" s="344"/>
      <c r="N3080" s="344"/>
      <c r="O3080" s="344"/>
      <c r="P3080" s="344"/>
      <c r="Q3080" s="344"/>
      <c r="R3080" s="344"/>
      <c r="S3080" s="344"/>
      <c r="T3080" s="344"/>
      <c r="U3080" s="344"/>
      <c r="V3080" s="344"/>
      <c r="W3080" s="344"/>
      <c r="X3080" s="344"/>
      <c r="Y3080" s="344"/>
      <c r="Z3080" s="344"/>
      <c r="AA3080" s="344"/>
      <c r="AB3080" s="344"/>
      <c r="AC3080" s="344"/>
      <c r="AD3080" s="344"/>
      <c r="AE3080" s="344"/>
      <c r="AF3080" s="344"/>
      <c r="AG3080" s="344"/>
      <c r="AH3080" s="344"/>
      <c r="AI3080" s="344"/>
      <c r="AJ3080" s="344"/>
      <c r="AK3080" s="344"/>
      <c r="AL3080" s="344"/>
      <c r="AM3080" s="344"/>
      <c r="AN3080" s="344"/>
      <c r="AO3080" s="344"/>
      <c r="AP3080" s="344"/>
    </row>
    <row r="3081">
      <c r="A3081" s="344"/>
      <c r="B3081" s="344"/>
      <c r="C3081" s="344"/>
      <c r="D3081" s="344"/>
      <c r="E3081" s="344"/>
      <c r="F3081" s="344"/>
      <c r="G3081" s="344"/>
      <c r="H3081" s="371"/>
      <c r="I3081" s="344"/>
      <c r="J3081" s="371"/>
      <c r="K3081" s="344"/>
      <c r="L3081" s="371"/>
      <c r="M3081" s="344"/>
      <c r="N3081" s="344"/>
      <c r="O3081" s="344"/>
      <c r="P3081" s="344"/>
      <c r="Q3081" s="344"/>
      <c r="R3081" s="344"/>
      <c r="S3081" s="344"/>
      <c r="T3081" s="344"/>
      <c r="U3081" s="344"/>
      <c r="V3081" s="344"/>
      <c r="W3081" s="344"/>
      <c r="X3081" s="344"/>
      <c r="Y3081" s="344"/>
      <c r="Z3081" s="344"/>
      <c r="AA3081" s="344"/>
      <c r="AB3081" s="344"/>
      <c r="AC3081" s="344"/>
      <c r="AD3081" s="344"/>
      <c r="AE3081" s="344"/>
      <c r="AF3081" s="344"/>
      <c r="AG3081" s="344"/>
      <c r="AH3081" s="344"/>
      <c r="AI3081" s="344"/>
      <c r="AJ3081" s="344"/>
      <c r="AK3081" s="344"/>
      <c r="AL3081" s="344"/>
      <c r="AM3081" s="344"/>
      <c r="AN3081" s="344"/>
      <c r="AO3081" s="344"/>
      <c r="AP3081" s="344"/>
    </row>
    <row r="3082">
      <c r="A3082" s="344"/>
      <c r="B3082" s="344"/>
      <c r="C3082" s="344"/>
      <c r="D3082" s="344"/>
      <c r="E3082" s="344"/>
      <c r="F3082" s="344"/>
      <c r="G3082" s="344"/>
      <c r="H3082" s="371"/>
      <c r="I3082" s="344"/>
      <c r="J3082" s="371"/>
      <c r="K3082" s="344"/>
      <c r="L3082" s="371"/>
      <c r="M3082" s="344"/>
      <c r="N3082" s="344"/>
      <c r="O3082" s="344"/>
      <c r="P3082" s="344"/>
      <c r="Q3082" s="344"/>
      <c r="R3082" s="344"/>
      <c r="S3082" s="344"/>
      <c r="T3082" s="344"/>
      <c r="U3082" s="344"/>
      <c r="V3082" s="344"/>
      <c r="W3082" s="344"/>
      <c r="X3082" s="344"/>
      <c r="Y3082" s="344"/>
      <c r="Z3082" s="344"/>
      <c r="AA3082" s="344"/>
      <c r="AB3082" s="344"/>
      <c r="AC3082" s="344"/>
      <c r="AD3082" s="344"/>
      <c r="AE3082" s="344"/>
      <c r="AF3082" s="344"/>
      <c r="AG3082" s="344"/>
      <c r="AH3082" s="344"/>
      <c r="AI3082" s="344"/>
      <c r="AJ3082" s="344"/>
      <c r="AK3082" s="344"/>
      <c r="AL3082" s="344"/>
      <c r="AM3082" s="344"/>
      <c r="AN3082" s="344"/>
      <c r="AO3082" s="344"/>
      <c r="AP3082" s="344"/>
    </row>
    <row r="3083">
      <c r="A3083" s="344"/>
      <c r="B3083" s="344"/>
      <c r="C3083" s="344"/>
      <c r="D3083" s="344"/>
      <c r="E3083" s="344"/>
      <c r="F3083" s="344"/>
      <c r="G3083" s="344"/>
      <c r="H3083" s="371"/>
      <c r="I3083" s="344"/>
      <c r="J3083" s="371"/>
      <c r="K3083" s="344"/>
      <c r="L3083" s="371"/>
      <c r="M3083" s="344"/>
      <c r="N3083" s="344"/>
      <c r="O3083" s="344"/>
      <c r="P3083" s="344"/>
      <c r="Q3083" s="344"/>
      <c r="R3083" s="344"/>
      <c r="S3083" s="344"/>
      <c r="T3083" s="344"/>
      <c r="U3083" s="344"/>
      <c r="V3083" s="344"/>
      <c r="W3083" s="344"/>
      <c r="X3083" s="344"/>
      <c r="Y3083" s="344"/>
      <c r="Z3083" s="344"/>
      <c r="AA3083" s="344"/>
      <c r="AB3083" s="344"/>
      <c r="AC3083" s="344"/>
      <c r="AD3083" s="344"/>
      <c r="AE3083" s="344"/>
      <c r="AF3083" s="344"/>
      <c r="AG3083" s="344"/>
      <c r="AH3083" s="344"/>
      <c r="AI3083" s="344"/>
      <c r="AJ3083" s="344"/>
      <c r="AK3083" s="344"/>
      <c r="AL3083" s="344"/>
      <c r="AM3083" s="344"/>
      <c r="AN3083" s="344"/>
      <c r="AO3083" s="344"/>
      <c r="AP3083" s="344"/>
    </row>
    <row r="3084">
      <c r="A3084" s="344"/>
      <c r="B3084" s="344"/>
      <c r="C3084" s="344"/>
      <c r="D3084" s="344"/>
      <c r="E3084" s="344"/>
      <c r="F3084" s="344"/>
      <c r="G3084" s="344"/>
      <c r="H3084" s="371"/>
      <c r="I3084" s="344"/>
      <c r="J3084" s="371"/>
      <c r="K3084" s="344"/>
      <c r="L3084" s="371"/>
      <c r="M3084" s="344"/>
      <c r="N3084" s="344"/>
      <c r="O3084" s="344"/>
      <c r="P3084" s="344"/>
      <c r="Q3084" s="344"/>
      <c r="R3084" s="344"/>
      <c r="S3084" s="344"/>
      <c r="T3084" s="344"/>
      <c r="U3084" s="344"/>
      <c r="V3084" s="344"/>
      <c r="W3084" s="344"/>
      <c r="X3084" s="344"/>
      <c r="Y3084" s="344"/>
      <c r="Z3084" s="344"/>
      <c r="AA3084" s="344"/>
      <c r="AB3084" s="344"/>
      <c r="AC3084" s="344"/>
      <c r="AD3084" s="344"/>
      <c r="AE3084" s="344"/>
      <c r="AF3084" s="344"/>
      <c r="AG3084" s="344"/>
      <c r="AH3084" s="344"/>
      <c r="AI3084" s="344"/>
      <c r="AJ3084" s="344"/>
      <c r="AK3084" s="344"/>
      <c r="AL3084" s="344"/>
      <c r="AM3084" s="344"/>
      <c r="AN3084" s="344"/>
      <c r="AO3084" s="344"/>
      <c r="AP3084" s="344"/>
    </row>
    <row r="3085">
      <c r="A3085" s="344"/>
      <c r="B3085" s="344"/>
      <c r="C3085" s="344"/>
      <c r="D3085" s="344"/>
      <c r="E3085" s="344"/>
      <c r="F3085" s="344"/>
      <c r="G3085" s="344"/>
      <c r="H3085" s="371"/>
      <c r="I3085" s="344"/>
      <c r="J3085" s="371"/>
      <c r="K3085" s="344"/>
      <c r="L3085" s="371"/>
      <c r="M3085" s="344"/>
      <c r="N3085" s="344"/>
      <c r="O3085" s="344"/>
      <c r="P3085" s="344"/>
      <c r="Q3085" s="344"/>
      <c r="R3085" s="344"/>
      <c r="S3085" s="344"/>
      <c r="T3085" s="344"/>
      <c r="U3085" s="344"/>
      <c r="V3085" s="344"/>
      <c r="W3085" s="344"/>
      <c r="X3085" s="344"/>
      <c r="Y3085" s="344"/>
      <c r="Z3085" s="344"/>
      <c r="AA3085" s="344"/>
      <c r="AB3085" s="344"/>
      <c r="AC3085" s="344"/>
      <c r="AD3085" s="344"/>
      <c r="AE3085" s="344"/>
      <c r="AF3085" s="344"/>
      <c r="AG3085" s="344"/>
      <c r="AH3085" s="344"/>
      <c r="AI3085" s="344"/>
      <c r="AJ3085" s="344"/>
      <c r="AK3085" s="344"/>
      <c r="AL3085" s="344"/>
      <c r="AM3085" s="344"/>
      <c r="AN3085" s="344"/>
      <c r="AO3085" s="344"/>
      <c r="AP3085" s="344"/>
    </row>
    <row r="3086">
      <c r="A3086" s="344"/>
      <c r="B3086" s="344"/>
      <c r="C3086" s="344"/>
      <c r="D3086" s="344"/>
      <c r="E3086" s="344"/>
      <c r="F3086" s="344"/>
      <c r="G3086" s="344"/>
      <c r="H3086" s="371"/>
      <c r="I3086" s="344"/>
      <c r="J3086" s="371"/>
      <c r="K3086" s="344"/>
      <c r="L3086" s="371"/>
      <c r="M3086" s="344"/>
      <c r="N3086" s="344"/>
      <c r="O3086" s="344"/>
      <c r="P3086" s="344"/>
      <c r="Q3086" s="344"/>
      <c r="R3086" s="344"/>
      <c r="S3086" s="344"/>
      <c r="T3086" s="344"/>
      <c r="U3086" s="344"/>
      <c r="V3086" s="344"/>
      <c r="W3086" s="344"/>
      <c r="X3086" s="344"/>
      <c r="Y3086" s="344"/>
      <c r="Z3086" s="344"/>
      <c r="AA3086" s="344"/>
      <c r="AB3086" s="344"/>
      <c r="AC3086" s="344"/>
      <c r="AD3086" s="344"/>
      <c r="AE3086" s="344"/>
      <c r="AF3086" s="344"/>
      <c r="AG3086" s="344"/>
      <c r="AH3086" s="344"/>
      <c r="AI3086" s="344"/>
      <c r="AJ3086" s="344"/>
      <c r="AK3086" s="344"/>
      <c r="AL3086" s="344"/>
      <c r="AM3086" s="344"/>
      <c r="AN3086" s="344"/>
      <c r="AO3086" s="344"/>
      <c r="AP3086" s="344"/>
    </row>
    <row r="3087">
      <c r="A3087" s="344"/>
      <c r="B3087" s="344"/>
      <c r="C3087" s="344"/>
      <c r="D3087" s="344"/>
      <c r="E3087" s="344"/>
      <c r="F3087" s="344"/>
      <c r="G3087" s="344"/>
      <c r="H3087" s="371"/>
      <c r="I3087" s="344"/>
      <c r="J3087" s="371"/>
      <c r="K3087" s="344"/>
      <c r="L3087" s="371"/>
      <c r="M3087" s="344"/>
      <c r="N3087" s="344"/>
      <c r="O3087" s="344"/>
      <c r="P3087" s="344"/>
      <c r="Q3087" s="344"/>
      <c r="R3087" s="344"/>
      <c r="S3087" s="344"/>
      <c r="T3087" s="344"/>
      <c r="U3087" s="344"/>
      <c r="V3087" s="344"/>
      <c r="W3087" s="344"/>
      <c r="X3087" s="344"/>
      <c r="Y3087" s="344"/>
      <c r="Z3087" s="344"/>
      <c r="AA3087" s="344"/>
      <c r="AB3087" s="344"/>
      <c r="AC3087" s="344"/>
      <c r="AD3087" s="344"/>
      <c r="AE3087" s="344"/>
      <c r="AF3087" s="344"/>
      <c r="AG3087" s="344"/>
      <c r="AH3087" s="344"/>
      <c r="AI3087" s="344"/>
      <c r="AJ3087" s="344"/>
      <c r="AK3087" s="344"/>
      <c r="AL3087" s="344"/>
      <c r="AM3087" s="344"/>
      <c r="AN3087" s="344"/>
      <c r="AO3087" s="344"/>
      <c r="AP3087" s="344"/>
    </row>
    <row r="3088">
      <c r="A3088" s="344"/>
      <c r="B3088" s="344"/>
      <c r="C3088" s="344"/>
      <c r="D3088" s="344"/>
      <c r="E3088" s="344"/>
      <c r="F3088" s="344"/>
      <c r="G3088" s="344"/>
      <c r="H3088" s="371"/>
      <c r="I3088" s="344"/>
      <c r="J3088" s="371"/>
      <c r="K3088" s="344"/>
      <c r="L3088" s="371"/>
      <c r="M3088" s="344"/>
      <c r="N3088" s="344"/>
      <c r="O3088" s="344"/>
      <c r="P3088" s="344"/>
      <c r="Q3088" s="344"/>
      <c r="R3088" s="344"/>
      <c r="S3088" s="344"/>
      <c r="T3088" s="344"/>
      <c r="U3088" s="344"/>
      <c r="V3088" s="344"/>
      <c r="W3088" s="344"/>
      <c r="X3088" s="344"/>
      <c r="Y3088" s="344"/>
      <c r="Z3088" s="344"/>
      <c r="AA3088" s="344"/>
      <c r="AB3088" s="344"/>
      <c r="AC3088" s="344"/>
      <c r="AD3088" s="344"/>
      <c r="AE3088" s="344"/>
      <c r="AF3088" s="344"/>
      <c r="AG3088" s="344"/>
      <c r="AH3088" s="344"/>
      <c r="AI3088" s="344"/>
      <c r="AJ3088" s="344"/>
      <c r="AK3088" s="344"/>
      <c r="AL3088" s="344"/>
      <c r="AM3088" s="344"/>
      <c r="AN3088" s="344"/>
      <c r="AO3088" s="344"/>
      <c r="AP3088" s="344"/>
    </row>
    <row r="3089">
      <c r="A3089" s="344"/>
      <c r="B3089" s="344"/>
      <c r="C3089" s="344"/>
      <c r="D3089" s="344"/>
      <c r="E3089" s="344"/>
      <c r="F3089" s="344"/>
      <c r="G3089" s="344"/>
      <c r="H3089" s="371"/>
      <c r="I3089" s="344"/>
      <c r="J3089" s="371"/>
      <c r="K3089" s="344"/>
      <c r="L3089" s="371"/>
      <c r="M3089" s="344"/>
      <c r="N3089" s="344"/>
      <c r="O3089" s="344"/>
      <c r="P3089" s="344"/>
      <c r="Q3089" s="344"/>
      <c r="R3089" s="344"/>
      <c r="S3089" s="344"/>
      <c r="T3089" s="344"/>
      <c r="U3089" s="344"/>
      <c r="V3089" s="344"/>
      <c r="W3089" s="344"/>
      <c r="X3089" s="344"/>
      <c r="Y3089" s="344"/>
      <c r="Z3089" s="344"/>
      <c r="AA3089" s="344"/>
      <c r="AB3089" s="344"/>
      <c r="AC3089" s="344"/>
      <c r="AD3089" s="344"/>
      <c r="AE3089" s="344"/>
      <c r="AF3089" s="344"/>
      <c r="AG3089" s="344"/>
      <c r="AH3089" s="344"/>
      <c r="AI3089" s="344"/>
      <c r="AJ3089" s="344"/>
      <c r="AK3089" s="344"/>
      <c r="AL3089" s="344"/>
      <c r="AM3089" s="344"/>
      <c r="AN3089" s="344"/>
      <c r="AO3089" s="344"/>
      <c r="AP3089" s="344"/>
    </row>
    <row r="3090">
      <c r="A3090" s="344"/>
      <c r="B3090" s="344"/>
      <c r="C3090" s="344"/>
      <c r="D3090" s="344"/>
      <c r="E3090" s="344"/>
      <c r="F3090" s="344"/>
      <c r="G3090" s="344"/>
      <c r="H3090" s="371"/>
      <c r="I3090" s="344"/>
      <c r="J3090" s="371"/>
      <c r="K3090" s="344"/>
      <c r="L3090" s="371"/>
      <c r="M3090" s="344"/>
      <c r="N3090" s="344"/>
      <c r="O3090" s="344"/>
      <c r="P3090" s="344"/>
      <c r="Q3090" s="344"/>
      <c r="R3090" s="344"/>
      <c r="S3090" s="344"/>
      <c r="T3090" s="344"/>
      <c r="U3090" s="344"/>
      <c r="V3090" s="344"/>
      <c r="W3090" s="344"/>
      <c r="X3090" s="344"/>
      <c r="Y3090" s="344"/>
      <c r="Z3090" s="344"/>
      <c r="AA3090" s="344"/>
      <c r="AB3090" s="344"/>
      <c r="AC3090" s="344"/>
      <c r="AD3090" s="344"/>
      <c r="AE3090" s="344"/>
      <c r="AF3090" s="344"/>
      <c r="AG3090" s="344"/>
      <c r="AH3090" s="344"/>
      <c r="AI3090" s="344"/>
      <c r="AJ3090" s="344"/>
      <c r="AK3090" s="344"/>
      <c r="AL3090" s="344"/>
      <c r="AM3090" s="344"/>
      <c r="AN3090" s="344"/>
      <c r="AO3090" s="344"/>
      <c r="AP3090" s="344"/>
    </row>
    <row r="3091">
      <c r="A3091" s="344"/>
      <c r="B3091" s="344"/>
      <c r="C3091" s="344"/>
      <c r="D3091" s="344"/>
      <c r="E3091" s="344"/>
      <c r="F3091" s="344"/>
      <c r="G3091" s="344"/>
      <c r="H3091" s="371"/>
      <c r="I3091" s="344"/>
      <c r="J3091" s="371"/>
      <c r="K3091" s="344"/>
      <c r="L3091" s="371"/>
      <c r="M3091" s="344"/>
      <c r="N3091" s="344"/>
      <c r="O3091" s="344"/>
      <c r="P3091" s="344"/>
      <c r="Q3091" s="344"/>
      <c r="R3091" s="344"/>
      <c r="S3091" s="344"/>
      <c r="T3091" s="344"/>
      <c r="U3091" s="344"/>
      <c r="V3091" s="344"/>
      <c r="W3091" s="344"/>
      <c r="X3091" s="344"/>
      <c r="Y3091" s="344"/>
      <c r="Z3091" s="344"/>
      <c r="AA3091" s="344"/>
      <c r="AB3091" s="344"/>
      <c r="AC3091" s="344"/>
      <c r="AD3091" s="344"/>
      <c r="AE3091" s="344"/>
      <c r="AF3091" s="344"/>
      <c r="AG3091" s="344"/>
      <c r="AH3091" s="344"/>
      <c r="AI3091" s="344"/>
      <c r="AJ3091" s="344"/>
      <c r="AK3091" s="344"/>
      <c r="AL3091" s="344"/>
      <c r="AM3091" s="344"/>
      <c r="AN3091" s="344"/>
      <c r="AO3091" s="344"/>
      <c r="AP3091" s="344"/>
    </row>
    <row r="3092">
      <c r="A3092" s="344"/>
      <c r="B3092" s="344"/>
      <c r="C3092" s="344"/>
      <c r="D3092" s="344"/>
      <c r="E3092" s="344"/>
      <c r="F3092" s="344"/>
      <c r="G3092" s="344"/>
      <c r="H3092" s="371"/>
      <c r="I3092" s="344"/>
      <c r="J3092" s="371"/>
      <c r="K3092" s="344"/>
      <c r="L3092" s="371"/>
      <c r="M3092" s="344"/>
      <c r="N3092" s="344"/>
      <c r="O3092" s="344"/>
      <c r="P3092" s="344"/>
      <c r="Q3092" s="344"/>
      <c r="R3092" s="344"/>
      <c r="S3092" s="344"/>
      <c r="T3092" s="344"/>
      <c r="U3092" s="344"/>
      <c r="V3092" s="344"/>
      <c r="W3092" s="344"/>
      <c r="X3092" s="344"/>
      <c r="Y3092" s="344"/>
      <c r="Z3092" s="344"/>
      <c r="AA3092" s="344"/>
      <c r="AB3092" s="344"/>
      <c r="AC3092" s="344"/>
      <c r="AD3092" s="344"/>
      <c r="AE3092" s="344"/>
      <c r="AF3092" s="344"/>
      <c r="AG3092" s="344"/>
      <c r="AH3092" s="344"/>
      <c r="AI3092" s="344"/>
      <c r="AJ3092" s="344"/>
      <c r="AK3092" s="344"/>
      <c r="AL3092" s="344"/>
      <c r="AM3092" s="344"/>
      <c r="AN3092" s="344"/>
      <c r="AO3092" s="344"/>
      <c r="AP3092" s="344"/>
    </row>
    <row r="3093">
      <c r="A3093" s="344"/>
      <c r="B3093" s="344"/>
      <c r="C3093" s="344"/>
      <c r="D3093" s="344"/>
      <c r="E3093" s="344"/>
      <c r="F3093" s="344"/>
      <c r="G3093" s="344"/>
      <c r="H3093" s="371"/>
      <c r="I3093" s="344"/>
      <c r="J3093" s="371"/>
      <c r="K3093" s="344"/>
      <c r="L3093" s="371"/>
      <c r="M3093" s="344"/>
      <c r="N3093" s="344"/>
      <c r="O3093" s="344"/>
      <c r="P3093" s="344"/>
      <c r="Q3093" s="344"/>
      <c r="R3093" s="344"/>
      <c r="S3093" s="344"/>
      <c r="T3093" s="344"/>
      <c r="U3093" s="344"/>
      <c r="V3093" s="344"/>
      <c r="W3093" s="344"/>
      <c r="X3093" s="344"/>
      <c r="Y3093" s="344"/>
      <c r="Z3093" s="344"/>
      <c r="AA3093" s="344"/>
      <c r="AB3093" s="344"/>
      <c r="AC3093" s="344"/>
      <c r="AD3093" s="344"/>
      <c r="AE3093" s="344"/>
      <c r="AF3093" s="344"/>
      <c r="AG3093" s="344"/>
      <c r="AH3093" s="344"/>
      <c r="AI3093" s="344"/>
      <c r="AJ3093" s="344"/>
      <c r="AK3093" s="344"/>
      <c r="AL3093" s="344"/>
      <c r="AM3093" s="344"/>
      <c r="AN3093" s="344"/>
      <c r="AO3093" s="344"/>
      <c r="AP3093" s="344"/>
    </row>
    <row r="3094">
      <c r="A3094" s="344"/>
      <c r="B3094" s="344"/>
      <c r="C3094" s="344"/>
      <c r="D3094" s="344"/>
      <c r="E3094" s="344"/>
      <c r="F3094" s="344"/>
      <c r="G3094" s="344"/>
      <c r="H3094" s="371"/>
      <c r="I3094" s="344"/>
      <c r="J3094" s="371"/>
      <c r="K3094" s="344"/>
      <c r="L3094" s="371"/>
      <c r="M3094" s="344"/>
      <c r="N3094" s="344"/>
      <c r="O3094" s="344"/>
      <c r="P3094" s="344"/>
      <c r="Q3094" s="344"/>
      <c r="R3094" s="344"/>
      <c r="S3094" s="344"/>
      <c r="T3094" s="344"/>
      <c r="U3094" s="344"/>
      <c r="V3094" s="344"/>
      <c r="W3094" s="344"/>
      <c r="X3094" s="344"/>
      <c r="Y3094" s="344"/>
      <c r="Z3094" s="344"/>
      <c r="AA3094" s="344"/>
      <c r="AB3094" s="344"/>
      <c r="AC3094" s="344"/>
      <c r="AD3094" s="344"/>
      <c r="AE3094" s="344"/>
      <c r="AF3094" s="344"/>
      <c r="AG3094" s="344"/>
      <c r="AH3094" s="344"/>
      <c r="AI3094" s="344"/>
      <c r="AJ3094" s="344"/>
      <c r="AK3094" s="344"/>
      <c r="AL3094" s="344"/>
      <c r="AM3094" s="344"/>
      <c r="AN3094" s="344"/>
      <c r="AO3094" s="344"/>
      <c r="AP3094" s="344"/>
    </row>
    <row r="3095">
      <c r="A3095" s="344"/>
      <c r="B3095" s="344"/>
      <c r="C3095" s="344"/>
      <c r="D3095" s="344"/>
      <c r="E3095" s="344"/>
      <c r="F3095" s="344"/>
      <c r="G3095" s="344"/>
      <c r="H3095" s="371"/>
      <c r="I3095" s="344"/>
      <c r="J3095" s="371"/>
      <c r="K3095" s="344"/>
      <c r="L3095" s="371"/>
      <c r="M3095" s="344"/>
      <c r="N3095" s="344"/>
      <c r="O3095" s="344"/>
      <c r="P3095" s="344"/>
      <c r="Q3095" s="344"/>
      <c r="R3095" s="344"/>
      <c r="S3095" s="344"/>
      <c r="T3095" s="344"/>
      <c r="U3095" s="344"/>
      <c r="V3095" s="344"/>
      <c r="W3095" s="344"/>
      <c r="X3095" s="344"/>
      <c r="Y3095" s="344"/>
      <c r="Z3095" s="344"/>
      <c r="AA3095" s="344"/>
      <c r="AB3095" s="344"/>
      <c r="AC3095" s="344"/>
      <c r="AD3095" s="344"/>
      <c r="AE3095" s="344"/>
      <c r="AF3095" s="344"/>
      <c r="AG3095" s="344"/>
      <c r="AH3095" s="344"/>
      <c r="AI3095" s="344"/>
      <c r="AJ3095" s="344"/>
      <c r="AK3095" s="344"/>
      <c r="AL3095" s="344"/>
      <c r="AM3095" s="344"/>
      <c r="AN3095" s="344"/>
      <c r="AO3095" s="344"/>
      <c r="AP3095" s="344"/>
    </row>
    <row r="3096">
      <c r="A3096" s="344"/>
      <c r="B3096" s="344"/>
      <c r="C3096" s="344"/>
      <c r="D3096" s="344"/>
      <c r="E3096" s="344"/>
      <c r="F3096" s="344"/>
      <c r="G3096" s="344"/>
      <c r="H3096" s="371"/>
      <c r="I3096" s="344"/>
      <c r="J3096" s="371"/>
      <c r="K3096" s="344"/>
      <c r="L3096" s="371"/>
      <c r="M3096" s="344"/>
      <c r="N3096" s="344"/>
      <c r="O3096" s="344"/>
      <c r="P3096" s="344"/>
      <c r="Q3096" s="344"/>
      <c r="R3096" s="344"/>
      <c r="S3096" s="344"/>
      <c r="T3096" s="344"/>
      <c r="U3096" s="344"/>
      <c r="V3096" s="344"/>
      <c r="W3096" s="344"/>
      <c r="X3096" s="344"/>
      <c r="Y3096" s="344"/>
      <c r="Z3096" s="344"/>
      <c r="AA3096" s="344"/>
      <c r="AB3096" s="344"/>
      <c r="AC3096" s="344"/>
      <c r="AD3096" s="344"/>
      <c r="AE3096" s="344"/>
      <c r="AF3096" s="344"/>
      <c r="AG3096" s="344"/>
      <c r="AH3096" s="344"/>
      <c r="AI3096" s="344"/>
      <c r="AJ3096" s="344"/>
      <c r="AK3096" s="344"/>
      <c r="AL3096" s="344"/>
      <c r="AM3096" s="344"/>
      <c r="AN3096" s="344"/>
      <c r="AO3096" s="344"/>
      <c r="AP3096" s="344"/>
    </row>
    <row r="3097">
      <c r="A3097" s="344"/>
      <c r="B3097" s="344"/>
      <c r="C3097" s="344"/>
      <c r="D3097" s="344"/>
      <c r="E3097" s="344"/>
      <c r="F3097" s="344"/>
      <c r="G3097" s="344"/>
      <c r="H3097" s="371"/>
      <c r="I3097" s="344"/>
      <c r="J3097" s="371"/>
      <c r="K3097" s="344"/>
      <c r="L3097" s="371"/>
      <c r="M3097" s="344"/>
      <c r="N3097" s="344"/>
      <c r="O3097" s="344"/>
      <c r="P3097" s="344"/>
      <c r="Q3097" s="344"/>
      <c r="R3097" s="344"/>
      <c r="S3097" s="344"/>
      <c r="T3097" s="344"/>
      <c r="U3097" s="344"/>
      <c r="V3097" s="344"/>
      <c r="W3097" s="344"/>
      <c r="X3097" s="344"/>
      <c r="Y3097" s="344"/>
      <c r="Z3097" s="344"/>
      <c r="AA3097" s="344"/>
      <c r="AB3097" s="344"/>
      <c r="AC3097" s="344"/>
      <c r="AD3097" s="344"/>
      <c r="AE3097" s="344"/>
      <c r="AF3097" s="344"/>
      <c r="AG3097" s="344"/>
      <c r="AH3097" s="344"/>
      <c r="AI3097" s="344"/>
      <c r="AJ3097" s="344"/>
      <c r="AK3097" s="344"/>
      <c r="AL3097" s="344"/>
      <c r="AM3097" s="344"/>
      <c r="AN3097" s="344"/>
      <c r="AO3097" s="344"/>
      <c r="AP3097" s="344"/>
    </row>
    <row r="3098">
      <c r="A3098" s="344"/>
      <c r="B3098" s="344"/>
      <c r="C3098" s="344"/>
      <c r="D3098" s="344"/>
      <c r="E3098" s="344"/>
      <c r="F3098" s="344"/>
      <c r="G3098" s="344"/>
      <c r="H3098" s="371"/>
      <c r="I3098" s="344"/>
      <c r="J3098" s="371"/>
      <c r="K3098" s="344"/>
      <c r="L3098" s="371"/>
      <c r="M3098" s="344"/>
      <c r="N3098" s="344"/>
      <c r="O3098" s="344"/>
      <c r="P3098" s="344"/>
      <c r="Q3098" s="344"/>
      <c r="R3098" s="344"/>
      <c r="S3098" s="344"/>
      <c r="T3098" s="344"/>
      <c r="U3098" s="344"/>
      <c r="V3098" s="344"/>
      <c r="W3098" s="344"/>
      <c r="X3098" s="344"/>
      <c r="Y3098" s="344"/>
      <c r="Z3098" s="344"/>
      <c r="AA3098" s="344"/>
      <c r="AB3098" s="344"/>
      <c r="AC3098" s="344"/>
      <c r="AD3098" s="344"/>
      <c r="AE3098" s="344"/>
      <c r="AF3098" s="344"/>
      <c r="AG3098" s="344"/>
      <c r="AH3098" s="344"/>
      <c r="AI3098" s="344"/>
      <c r="AJ3098" s="344"/>
      <c r="AK3098" s="344"/>
      <c r="AL3098" s="344"/>
      <c r="AM3098" s="344"/>
      <c r="AN3098" s="344"/>
      <c r="AO3098" s="344"/>
      <c r="AP3098" s="344"/>
    </row>
    <row r="3099">
      <c r="A3099" s="344"/>
      <c r="B3099" s="344"/>
      <c r="C3099" s="344"/>
      <c r="D3099" s="344"/>
      <c r="E3099" s="344"/>
      <c r="F3099" s="344"/>
      <c r="G3099" s="344"/>
      <c r="H3099" s="371"/>
      <c r="I3099" s="344"/>
      <c r="J3099" s="371"/>
      <c r="K3099" s="344"/>
      <c r="L3099" s="371"/>
      <c r="M3099" s="344"/>
      <c r="N3099" s="344"/>
      <c r="O3099" s="344"/>
      <c r="P3099" s="344"/>
      <c r="Q3099" s="344"/>
      <c r="R3099" s="344"/>
      <c r="S3099" s="344"/>
      <c r="T3099" s="344"/>
      <c r="U3099" s="344"/>
      <c r="V3099" s="344"/>
      <c r="W3099" s="344"/>
      <c r="X3099" s="344"/>
      <c r="Y3099" s="344"/>
      <c r="Z3099" s="344"/>
      <c r="AA3099" s="344"/>
      <c r="AB3099" s="344"/>
      <c r="AC3099" s="344"/>
      <c r="AD3099" s="344"/>
      <c r="AE3099" s="344"/>
      <c r="AF3099" s="344"/>
      <c r="AG3099" s="344"/>
      <c r="AH3099" s="344"/>
      <c r="AI3099" s="344"/>
      <c r="AJ3099" s="344"/>
      <c r="AK3099" s="344"/>
      <c r="AL3099" s="344"/>
      <c r="AM3099" s="344"/>
      <c r="AN3099" s="344"/>
      <c r="AO3099" s="344"/>
      <c r="AP3099" s="344"/>
    </row>
    <row r="3100">
      <c r="A3100" s="344"/>
      <c r="B3100" s="344"/>
      <c r="C3100" s="344"/>
      <c r="D3100" s="344"/>
      <c r="E3100" s="344"/>
      <c r="F3100" s="344"/>
      <c r="G3100" s="344"/>
      <c r="H3100" s="371"/>
      <c r="I3100" s="344"/>
      <c r="J3100" s="371"/>
      <c r="K3100" s="344"/>
      <c r="L3100" s="371"/>
      <c r="M3100" s="344"/>
      <c r="N3100" s="344"/>
      <c r="O3100" s="344"/>
      <c r="P3100" s="344"/>
      <c r="Q3100" s="344"/>
      <c r="R3100" s="344"/>
      <c r="S3100" s="344"/>
      <c r="T3100" s="344"/>
      <c r="U3100" s="344"/>
      <c r="V3100" s="344"/>
      <c r="W3100" s="344"/>
      <c r="X3100" s="344"/>
      <c r="Y3100" s="344"/>
      <c r="Z3100" s="344"/>
      <c r="AA3100" s="344"/>
      <c r="AB3100" s="344"/>
      <c r="AC3100" s="344"/>
      <c r="AD3100" s="344"/>
      <c r="AE3100" s="344"/>
      <c r="AF3100" s="344"/>
      <c r="AG3100" s="344"/>
      <c r="AH3100" s="344"/>
      <c r="AI3100" s="344"/>
      <c r="AJ3100" s="344"/>
      <c r="AK3100" s="344"/>
      <c r="AL3100" s="344"/>
      <c r="AM3100" s="344"/>
      <c r="AN3100" s="344"/>
      <c r="AO3100" s="344"/>
      <c r="AP3100" s="344"/>
    </row>
    <row r="3101">
      <c r="A3101" s="344"/>
      <c r="B3101" s="344"/>
      <c r="C3101" s="344"/>
      <c r="D3101" s="344"/>
      <c r="E3101" s="344"/>
      <c r="F3101" s="344"/>
      <c r="G3101" s="344"/>
      <c r="H3101" s="371"/>
      <c r="I3101" s="344"/>
      <c r="J3101" s="371"/>
      <c r="K3101" s="344"/>
      <c r="L3101" s="371"/>
      <c r="M3101" s="344"/>
      <c r="N3101" s="344"/>
      <c r="O3101" s="344"/>
      <c r="P3101" s="344"/>
      <c r="Q3101" s="344"/>
      <c r="R3101" s="344"/>
      <c r="S3101" s="344"/>
      <c r="T3101" s="344"/>
      <c r="U3101" s="344"/>
      <c r="V3101" s="344"/>
      <c r="W3101" s="344"/>
      <c r="X3101" s="344"/>
      <c r="Y3101" s="344"/>
      <c r="Z3101" s="344"/>
      <c r="AA3101" s="344"/>
      <c r="AB3101" s="344"/>
      <c r="AC3101" s="344"/>
      <c r="AD3101" s="344"/>
      <c r="AE3101" s="344"/>
      <c r="AF3101" s="344"/>
      <c r="AG3101" s="344"/>
      <c r="AH3101" s="344"/>
      <c r="AI3101" s="344"/>
      <c r="AJ3101" s="344"/>
      <c r="AK3101" s="344"/>
      <c r="AL3101" s="344"/>
      <c r="AM3101" s="344"/>
      <c r="AN3101" s="344"/>
      <c r="AO3101" s="344"/>
      <c r="AP3101" s="344"/>
    </row>
    <row r="3102">
      <c r="A3102" s="344"/>
      <c r="B3102" s="344"/>
      <c r="C3102" s="344"/>
      <c r="D3102" s="344"/>
      <c r="E3102" s="344"/>
      <c r="F3102" s="344"/>
      <c r="G3102" s="344"/>
      <c r="H3102" s="371"/>
      <c r="I3102" s="344"/>
      <c r="J3102" s="371"/>
      <c r="K3102" s="344"/>
      <c r="L3102" s="371"/>
      <c r="M3102" s="344"/>
      <c r="N3102" s="344"/>
      <c r="O3102" s="344"/>
      <c r="P3102" s="344"/>
      <c r="Q3102" s="344"/>
      <c r="R3102" s="344"/>
      <c r="S3102" s="344"/>
      <c r="T3102" s="344"/>
      <c r="U3102" s="344"/>
      <c r="V3102" s="344"/>
      <c r="W3102" s="344"/>
      <c r="X3102" s="344"/>
      <c r="Y3102" s="344"/>
      <c r="Z3102" s="344"/>
      <c r="AA3102" s="344"/>
      <c r="AB3102" s="344"/>
      <c r="AC3102" s="344"/>
      <c r="AD3102" s="344"/>
      <c r="AE3102" s="344"/>
      <c r="AF3102" s="344"/>
      <c r="AG3102" s="344"/>
      <c r="AH3102" s="344"/>
      <c r="AI3102" s="344"/>
      <c r="AJ3102" s="344"/>
      <c r="AK3102" s="344"/>
      <c r="AL3102" s="344"/>
      <c r="AM3102" s="344"/>
      <c r="AN3102" s="344"/>
      <c r="AO3102" s="344"/>
      <c r="AP3102" s="344"/>
    </row>
    <row r="3103">
      <c r="A3103" s="344"/>
      <c r="B3103" s="344"/>
      <c r="C3103" s="344"/>
      <c r="D3103" s="344"/>
      <c r="E3103" s="344"/>
      <c r="F3103" s="344"/>
      <c r="G3103" s="344"/>
      <c r="H3103" s="371"/>
      <c r="I3103" s="344"/>
      <c r="J3103" s="371"/>
      <c r="K3103" s="344"/>
      <c r="L3103" s="371"/>
      <c r="M3103" s="344"/>
      <c r="N3103" s="344"/>
      <c r="O3103" s="344"/>
      <c r="P3103" s="344"/>
      <c r="Q3103" s="344"/>
      <c r="R3103" s="344"/>
      <c r="S3103" s="344"/>
      <c r="T3103" s="344"/>
      <c r="U3103" s="344"/>
      <c r="V3103" s="344"/>
      <c r="W3103" s="344"/>
      <c r="X3103" s="344"/>
      <c r="Y3103" s="344"/>
      <c r="Z3103" s="344"/>
      <c r="AA3103" s="344"/>
      <c r="AB3103" s="344"/>
      <c r="AC3103" s="344"/>
      <c r="AD3103" s="344"/>
      <c r="AE3103" s="344"/>
      <c r="AF3103" s="344"/>
      <c r="AG3103" s="344"/>
      <c r="AH3103" s="344"/>
      <c r="AI3103" s="344"/>
      <c r="AJ3103" s="344"/>
      <c r="AK3103" s="344"/>
      <c r="AL3103" s="344"/>
      <c r="AM3103" s="344"/>
      <c r="AN3103" s="344"/>
      <c r="AO3103" s="344"/>
      <c r="AP3103" s="344"/>
    </row>
    <row r="3104">
      <c r="A3104" s="344"/>
      <c r="B3104" s="344"/>
      <c r="C3104" s="344"/>
      <c r="D3104" s="344"/>
      <c r="E3104" s="344"/>
      <c r="F3104" s="344"/>
      <c r="G3104" s="344"/>
      <c r="H3104" s="371"/>
      <c r="I3104" s="344"/>
      <c r="J3104" s="371"/>
      <c r="K3104" s="344"/>
      <c r="L3104" s="371"/>
      <c r="M3104" s="344"/>
      <c r="N3104" s="344"/>
      <c r="O3104" s="344"/>
      <c r="P3104" s="344"/>
      <c r="Q3104" s="344"/>
      <c r="R3104" s="344"/>
      <c r="S3104" s="344"/>
      <c r="T3104" s="344"/>
      <c r="U3104" s="344"/>
      <c r="V3104" s="344"/>
      <c r="W3104" s="344"/>
      <c r="X3104" s="344"/>
      <c r="Y3104" s="344"/>
      <c r="Z3104" s="344"/>
      <c r="AA3104" s="344"/>
      <c r="AB3104" s="344"/>
      <c r="AC3104" s="344"/>
      <c r="AD3104" s="344"/>
      <c r="AE3104" s="344"/>
      <c r="AF3104" s="344"/>
      <c r="AG3104" s="344"/>
      <c r="AH3104" s="344"/>
      <c r="AI3104" s="344"/>
      <c r="AJ3104" s="344"/>
      <c r="AK3104" s="344"/>
      <c r="AL3104" s="344"/>
      <c r="AM3104" s="344"/>
      <c r="AN3104" s="344"/>
      <c r="AO3104" s="344"/>
      <c r="AP3104" s="344"/>
    </row>
    <row r="3105">
      <c r="A3105" s="344"/>
      <c r="B3105" s="344"/>
      <c r="C3105" s="344"/>
      <c r="D3105" s="344"/>
      <c r="E3105" s="344"/>
      <c r="F3105" s="344"/>
      <c r="G3105" s="344"/>
      <c r="H3105" s="371"/>
      <c r="I3105" s="344"/>
      <c r="J3105" s="371"/>
      <c r="K3105" s="344"/>
      <c r="L3105" s="371"/>
      <c r="M3105" s="344"/>
      <c r="N3105" s="344"/>
      <c r="O3105" s="344"/>
      <c r="P3105" s="344"/>
      <c r="Q3105" s="344"/>
      <c r="R3105" s="344"/>
      <c r="S3105" s="344"/>
      <c r="T3105" s="344"/>
      <c r="U3105" s="344"/>
      <c r="V3105" s="344"/>
      <c r="W3105" s="344"/>
      <c r="X3105" s="344"/>
      <c r="Y3105" s="344"/>
      <c r="Z3105" s="344"/>
      <c r="AA3105" s="344"/>
      <c r="AB3105" s="344"/>
      <c r="AC3105" s="344"/>
      <c r="AD3105" s="344"/>
      <c r="AE3105" s="344"/>
      <c r="AF3105" s="344"/>
      <c r="AG3105" s="344"/>
      <c r="AH3105" s="344"/>
      <c r="AI3105" s="344"/>
      <c r="AJ3105" s="344"/>
      <c r="AK3105" s="344"/>
      <c r="AL3105" s="344"/>
      <c r="AM3105" s="344"/>
      <c r="AN3105" s="344"/>
      <c r="AO3105" s="344"/>
      <c r="AP3105" s="344"/>
    </row>
    <row r="3106">
      <c r="A3106" s="344"/>
      <c r="B3106" s="344"/>
      <c r="C3106" s="344"/>
      <c r="D3106" s="344"/>
      <c r="E3106" s="344"/>
      <c r="F3106" s="344"/>
      <c r="G3106" s="344"/>
      <c r="H3106" s="371"/>
      <c r="I3106" s="344"/>
      <c r="J3106" s="371"/>
      <c r="K3106" s="344"/>
      <c r="L3106" s="371"/>
      <c r="M3106" s="344"/>
      <c r="N3106" s="344"/>
      <c r="O3106" s="344"/>
      <c r="P3106" s="344"/>
      <c r="Q3106" s="344"/>
      <c r="R3106" s="344"/>
      <c r="S3106" s="344"/>
      <c r="T3106" s="344"/>
      <c r="U3106" s="344"/>
      <c r="V3106" s="344"/>
      <c r="W3106" s="344"/>
      <c r="X3106" s="344"/>
      <c r="Y3106" s="344"/>
      <c r="Z3106" s="344"/>
      <c r="AA3106" s="344"/>
      <c r="AB3106" s="344"/>
      <c r="AC3106" s="344"/>
      <c r="AD3106" s="344"/>
      <c r="AE3106" s="344"/>
      <c r="AF3106" s="344"/>
      <c r="AG3106" s="344"/>
      <c r="AH3106" s="344"/>
      <c r="AI3106" s="344"/>
      <c r="AJ3106" s="344"/>
      <c r="AK3106" s="344"/>
      <c r="AL3106" s="344"/>
      <c r="AM3106" s="344"/>
      <c r="AN3106" s="344"/>
      <c r="AO3106" s="344"/>
      <c r="AP3106" s="344"/>
    </row>
    <row r="3107">
      <c r="A3107" s="344"/>
      <c r="B3107" s="344"/>
      <c r="C3107" s="344"/>
      <c r="D3107" s="344"/>
      <c r="E3107" s="344"/>
      <c r="F3107" s="344"/>
      <c r="G3107" s="344"/>
      <c r="H3107" s="371"/>
      <c r="I3107" s="344"/>
      <c r="J3107" s="371"/>
      <c r="K3107" s="344"/>
      <c r="L3107" s="371"/>
      <c r="M3107" s="344"/>
      <c r="N3107" s="344"/>
      <c r="O3107" s="344"/>
      <c r="P3107" s="344"/>
      <c r="Q3107" s="344"/>
      <c r="R3107" s="344"/>
      <c r="S3107" s="344"/>
      <c r="T3107" s="344"/>
      <c r="U3107" s="344"/>
      <c r="V3107" s="344"/>
      <c r="W3107" s="344"/>
      <c r="X3107" s="344"/>
      <c r="Y3107" s="344"/>
      <c r="Z3107" s="344"/>
      <c r="AA3107" s="344"/>
      <c r="AB3107" s="344"/>
      <c r="AC3107" s="344"/>
      <c r="AD3107" s="344"/>
      <c r="AE3107" s="344"/>
      <c r="AF3107" s="344"/>
      <c r="AG3107" s="344"/>
      <c r="AH3107" s="344"/>
      <c r="AI3107" s="344"/>
      <c r="AJ3107" s="344"/>
      <c r="AK3107" s="344"/>
      <c r="AL3107" s="344"/>
      <c r="AM3107" s="344"/>
      <c r="AN3107" s="344"/>
      <c r="AO3107" s="344"/>
      <c r="AP3107" s="344"/>
    </row>
    <row r="3108">
      <c r="A3108" s="344"/>
      <c r="B3108" s="344"/>
      <c r="C3108" s="344"/>
      <c r="D3108" s="344"/>
      <c r="E3108" s="344"/>
      <c r="F3108" s="344"/>
      <c r="G3108" s="344"/>
      <c r="H3108" s="371"/>
      <c r="I3108" s="344"/>
      <c r="J3108" s="371"/>
      <c r="K3108" s="344"/>
      <c r="L3108" s="371"/>
      <c r="M3108" s="344"/>
      <c r="N3108" s="344"/>
      <c r="O3108" s="344"/>
      <c r="P3108" s="344"/>
      <c r="Q3108" s="344"/>
      <c r="R3108" s="344"/>
      <c r="S3108" s="344"/>
      <c r="T3108" s="344"/>
      <c r="U3108" s="344"/>
      <c r="V3108" s="344"/>
      <c r="W3108" s="344"/>
      <c r="X3108" s="344"/>
      <c r="Y3108" s="344"/>
      <c r="Z3108" s="344"/>
      <c r="AA3108" s="344"/>
      <c r="AB3108" s="344"/>
      <c r="AC3108" s="344"/>
      <c r="AD3108" s="344"/>
      <c r="AE3108" s="344"/>
      <c r="AF3108" s="344"/>
      <c r="AG3108" s="344"/>
      <c r="AH3108" s="344"/>
      <c r="AI3108" s="344"/>
      <c r="AJ3108" s="344"/>
      <c r="AK3108" s="344"/>
      <c r="AL3108" s="344"/>
      <c r="AM3108" s="344"/>
      <c r="AN3108" s="344"/>
      <c r="AO3108" s="344"/>
      <c r="AP3108" s="344"/>
    </row>
    <row r="3109">
      <c r="A3109" s="344"/>
      <c r="B3109" s="344"/>
      <c r="C3109" s="344"/>
      <c r="D3109" s="344"/>
      <c r="E3109" s="344"/>
      <c r="F3109" s="344"/>
      <c r="G3109" s="344"/>
      <c r="H3109" s="371"/>
      <c r="I3109" s="344"/>
      <c r="J3109" s="371"/>
      <c r="K3109" s="344"/>
      <c r="L3109" s="371"/>
      <c r="M3109" s="344"/>
      <c r="N3109" s="344"/>
      <c r="O3109" s="344"/>
      <c r="P3109" s="344"/>
      <c r="Q3109" s="344"/>
      <c r="R3109" s="344"/>
      <c r="S3109" s="344"/>
      <c r="T3109" s="344"/>
      <c r="U3109" s="344"/>
      <c r="V3109" s="344"/>
      <c r="W3109" s="344"/>
      <c r="X3109" s="344"/>
      <c r="Y3109" s="344"/>
      <c r="Z3109" s="344"/>
      <c r="AA3109" s="344"/>
      <c r="AB3109" s="344"/>
      <c r="AC3109" s="344"/>
      <c r="AD3109" s="344"/>
      <c r="AE3109" s="344"/>
      <c r="AF3109" s="344"/>
      <c r="AG3109" s="344"/>
      <c r="AH3109" s="344"/>
      <c r="AI3109" s="344"/>
      <c r="AJ3109" s="344"/>
      <c r="AK3109" s="344"/>
      <c r="AL3109" s="344"/>
      <c r="AM3109" s="344"/>
      <c r="AN3109" s="344"/>
      <c r="AO3109" s="344"/>
      <c r="AP3109" s="344"/>
    </row>
    <row r="3110">
      <c r="A3110" s="344"/>
      <c r="B3110" s="344"/>
      <c r="C3110" s="344"/>
      <c r="D3110" s="344"/>
      <c r="E3110" s="344"/>
      <c r="F3110" s="344"/>
      <c r="G3110" s="344"/>
      <c r="H3110" s="371"/>
      <c r="I3110" s="344"/>
      <c r="J3110" s="371"/>
      <c r="K3110" s="344"/>
      <c r="L3110" s="371"/>
      <c r="M3110" s="344"/>
      <c r="N3110" s="344"/>
      <c r="O3110" s="344"/>
      <c r="P3110" s="344"/>
      <c r="Q3110" s="344"/>
      <c r="R3110" s="344"/>
      <c r="S3110" s="344"/>
      <c r="T3110" s="344"/>
      <c r="U3110" s="344"/>
      <c r="V3110" s="344"/>
      <c r="W3110" s="344"/>
      <c r="X3110" s="344"/>
      <c r="Y3110" s="344"/>
      <c r="Z3110" s="344"/>
      <c r="AA3110" s="344"/>
      <c r="AB3110" s="344"/>
      <c r="AC3110" s="344"/>
      <c r="AD3110" s="344"/>
      <c r="AE3110" s="344"/>
      <c r="AF3110" s="344"/>
      <c r="AG3110" s="344"/>
      <c r="AH3110" s="344"/>
      <c r="AI3110" s="344"/>
      <c r="AJ3110" s="344"/>
      <c r="AK3110" s="344"/>
      <c r="AL3110" s="344"/>
      <c r="AM3110" s="344"/>
      <c r="AN3110" s="344"/>
      <c r="AO3110" s="344"/>
      <c r="AP3110" s="344"/>
    </row>
    <row r="3111">
      <c r="A3111" s="344"/>
      <c r="B3111" s="344"/>
      <c r="C3111" s="344"/>
      <c r="D3111" s="344"/>
      <c r="E3111" s="344"/>
      <c r="F3111" s="344"/>
      <c r="G3111" s="344"/>
      <c r="H3111" s="371"/>
      <c r="I3111" s="344"/>
      <c r="J3111" s="371"/>
      <c r="K3111" s="344"/>
      <c r="L3111" s="371"/>
      <c r="M3111" s="344"/>
      <c r="N3111" s="344"/>
      <c r="O3111" s="344"/>
      <c r="P3111" s="344"/>
      <c r="Q3111" s="344"/>
      <c r="R3111" s="344"/>
      <c r="S3111" s="344"/>
      <c r="T3111" s="344"/>
      <c r="U3111" s="344"/>
      <c r="V3111" s="344"/>
      <c r="W3111" s="344"/>
      <c r="X3111" s="344"/>
      <c r="Y3111" s="344"/>
      <c r="Z3111" s="344"/>
      <c r="AA3111" s="344"/>
      <c r="AB3111" s="344"/>
      <c r="AC3111" s="344"/>
      <c r="AD3111" s="344"/>
      <c r="AE3111" s="344"/>
      <c r="AF3111" s="344"/>
      <c r="AG3111" s="344"/>
      <c r="AH3111" s="344"/>
      <c r="AI3111" s="344"/>
      <c r="AJ3111" s="344"/>
      <c r="AK3111" s="344"/>
      <c r="AL3111" s="344"/>
      <c r="AM3111" s="344"/>
      <c r="AN3111" s="344"/>
      <c r="AO3111" s="344"/>
      <c r="AP3111" s="344"/>
    </row>
    <row r="3112">
      <c r="A3112" s="344"/>
      <c r="B3112" s="344"/>
      <c r="C3112" s="344"/>
      <c r="D3112" s="344"/>
      <c r="E3112" s="344"/>
      <c r="F3112" s="344"/>
      <c r="G3112" s="344"/>
      <c r="H3112" s="371"/>
      <c r="I3112" s="344"/>
      <c r="J3112" s="371"/>
      <c r="K3112" s="344"/>
      <c r="L3112" s="371"/>
      <c r="M3112" s="344"/>
      <c r="N3112" s="344"/>
      <c r="O3112" s="344"/>
      <c r="P3112" s="344"/>
      <c r="Q3112" s="344"/>
      <c r="R3112" s="344"/>
      <c r="S3112" s="344"/>
      <c r="T3112" s="344"/>
      <c r="U3112" s="344"/>
      <c r="V3112" s="344"/>
      <c r="W3112" s="344"/>
      <c r="X3112" s="344"/>
      <c r="Y3112" s="344"/>
      <c r="Z3112" s="344"/>
      <c r="AA3112" s="344"/>
      <c r="AB3112" s="344"/>
      <c r="AC3112" s="344"/>
      <c r="AD3112" s="344"/>
      <c r="AE3112" s="344"/>
      <c r="AF3112" s="344"/>
      <c r="AG3112" s="344"/>
      <c r="AH3112" s="344"/>
      <c r="AI3112" s="344"/>
      <c r="AJ3112" s="344"/>
      <c r="AK3112" s="344"/>
      <c r="AL3112" s="344"/>
      <c r="AM3112" s="344"/>
      <c r="AN3112" s="344"/>
      <c r="AO3112" s="344"/>
      <c r="AP3112" s="344"/>
    </row>
    <row r="3113">
      <c r="A3113" s="344"/>
      <c r="B3113" s="344"/>
      <c r="C3113" s="344"/>
      <c r="D3113" s="344"/>
      <c r="E3113" s="344"/>
      <c r="F3113" s="344"/>
      <c r="G3113" s="344"/>
      <c r="H3113" s="371"/>
      <c r="I3113" s="344"/>
      <c r="J3113" s="371"/>
      <c r="K3113" s="344"/>
      <c r="L3113" s="371"/>
      <c r="M3113" s="344"/>
      <c r="N3113" s="344"/>
      <c r="O3113" s="344"/>
      <c r="P3113" s="344"/>
      <c r="Q3113" s="344"/>
      <c r="R3113" s="344"/>
      <c r="S3113" s="344"/>
      <c r="T3113" s="344"/>
      <c r="U3113" s="344"/>
      <c r="V3113" s="344"/>
      <c r="W3113" s="344"/>
      <c r="X3113" s="344"/>
      <c r="Y3113" s="344"/>
      <c r="Z3113" s="344"/>
      <c r="AA3113" s="344"/>
      <c r="AB3113" s="344"/>
      <c r="AC3113" s="344"/>
      <c r="AD3113" s="344"/>
      <c r="AE3113" s="344"/>
      <c r="AF3113" s="344"/>
      <c r="AG3113" s="344"/>
      <c r="AH3113" s="344"/>
      <c r="AI3113" s="344"/>
      <c r="AJ3113" s="344"/>
      <c r="AK3113" s="344"/>
      <c r="AL3113" s="344"/>
      <c r="AM3113" s="344"/>
      <c r="AN3113" s="344"/>
      <c r="AO3113" s="344"/>
      <c r="AP3113" s="344"/>
    </row>
    <row r="3114">
      <c r="A3114" s="344"/>
      <c r="B3114" s="344"/>
      <c r="C3114" s="344"/>
      <c r="D3114" s="344"/>
      <c r="E3114" s="344"/>
      <c r="F3114" s="344"/>
      <c r="G3114" s="344"/>
      <c r="H3114" s="371"/>
      <c r="I3114" s="344"/>
      <c r="J3114" s="371"/>
      <c r="K3114" s="344"/>
      <c r="L3114" s="371"/>
      <c r="M3114" s="344"/>
      <c r="N3114" s="344"/>
      <c r="O3114" s="344"/>
      <c r="P3114" s="344"/>
      <c r="Q3114" s="344"/>
      <c r="R3114" s="344"/>
      <c r="S3114" s="344"/>
      <c r="T3114" s="344"/>
      <c r="U3114" s="344"/>
      <c r="V3114" s="344"/>
      <c r="W3114" s="344"/>
      <c r="X3114" s="344"/>
      <c r="Y3114" s="344"/>
      <c r="Z3114" s="344"/>
      <c r="AA3114" s="344"/>
      <c r="AB3114" s="344"/>
      <c r="AC3114" s="344"/>
      <c r="AD3114" s="344"/>
      <c r="AE3114" s="344"/>
      <c r="AF3114" s="344"/>
      <c r="AG3114" s="344"/>
      <c r="AH3114" s="344"/>
      <c r="AI3114" s="344"/>
      <c r="AJ3114" s="344"/>
      <c r="AK3114" s="344"/>
      <c r="AL3114" s="344"/>
      <c r="AM3114" s="344"/>
      <c r="AN3114" s="344"/>
      <c r="AO3114" s="344"/>
      <c r="AP3114" s="344"/>
    </row>
    <row r="3115">
      <c r="A3115" s="344"/>
      <c r="B3115" s="344"/>
      <c r="C3115" s="344"/>
      <c r="D3115" s="344"/>
      <c r="E3115" s="344"/>
      <c r="F3115" s="344"/>
      <c r="G3115" s="344"/>
      <c r="H3115" s="371"/>
      <c r="I3115" s="344"/>
      <c r="J3115" s="371"/>
      <c r="K3115" s="344"/>
      <c r="L3115" s="371"/>
      <c r="M3115" s="344"/>
      <c r="N3115" s="344"/>
      <c r="O3115" s="344"/>
      <c r="P3115" s="344"/>
      <c r="Q3115" s="344"/>
      <c r="R3115" s="344"/>
      <c r="S3115" s="344"/>
      <c r="T3115" s="344"/>
      <c r="U3115" s="344"/>
      <c r="V3115" s="344"/>
      <c r="W3115" s="344"/>
      <c r="X3115" s="344"/>
      <c r="Y3115" s="344"/>
      <c r="Z3115" s="344"/>
      <c r="AA3115" s="344"/>
      <c r="AB3115" s="344"/>
      <c r="AC3115" s="344"/>
      <c r="AD3115" s="344"/>
      <c r="AE3115" s="344"/>
      <c r="AF3115" s="344"/>
      <c r="AG3115" s="344"/>
      <c r="AH3115" s="344"/>
      <c r="AI3115" s="344"/>
      <c r="AJ3115" s="344"/>
      <c r="AK3115" s="344"/>
      <c r="AL3115" s="344"/>
      <c r="AM3115" s="344"/>
      <c r="AN3115" s="344"/>
      <c r="AO3115" s="344"/>
      <c r="AP3115" s="344"/>
    </row>
    <row r="3116">
      <c r="A3116" s="344"/>
      <c r="B3116" s="344"/>
      <c r="C3116" s="344"/>
      <c r="D3116" s="344"/>
      <c r="E3116" s="344"/>
      <c r="F3116" s="344"/>
      <c r="G3116" s="344"/>
      <c r="H3116" s="371"/>
      <c r="I3116" s="344"/>
      <c r="J3116" s="371"/>
      <c r="K3116" s="344"/>
      <c r="L3116" s="371"/>
      <c r="M3116" s="344"/>
      <c r="N3116" s="344"/>
      <c r="O3116" s="344"/>
      <c r="P3116" s="344"/>
      <c r="Q3116" s="344"/>
      <c r="R3116" s="344"/>
      <c r="S3116" s="344"/>
      <c r="T3116" s="344"/>
      <c r="U3116" s="344"/>
      <c r="V3116" s="344"/>
      <c r="W3116" s="344"/>
      <c r="X3116" s="344"/>
      <c r="Y3116" s="344"/>
      <c r="Z3116" s="344"/>
      <c r="AA3116" s="344"/>
      <c r="AB3116" s="344"/>
      <c r="AC3116" s="344"/>
      <c r="AD3116" s="344"/>
      <c r="AE3116" s="344"/>
      <c r="AF3116" s="344"/>
      <c r="AG3116" s="344"/>
      <c r="AH3116" s="344"/>
      <c r="AI3116" s="344"/>
      <c r="AJ3116" s="344"/>
      <c r="AK3116" s="344"/>
      <c r="AL3116" s="344"/>
      <c r="AM3116" s="344"/>
      <c r="AN3116" s="344"/>
      <c r="AO3116" s="344"/>
      <c r="AP3116" s="344"/>
    </row>
    <row r="3117">
      <c r="A3117" s="344"/>
      <c r="B3117" s="344"/>
      <c r="C3117" s="344"/>
      <c r="D3117" s="344"/>
      <c r="E3117" s="344"/>
      <c r="F3117" s="344"/>
      <c r="G3117" s="344"/>
      <c r="H3117" s="371"/>
      <c r="I3117" s="344"/>
      <c r="J3117" s="371"/>
      <c r="K3117" s="344"/>
      <c r="L3117" s="371"/>
      <c r="M3117" s="344"/>
      <c r="N3117" s="344"/>
      <c r="O3117" s="344"/>
      <c r="P3117" s="344"/>
      <c r="Q3117" s="344"/>
      <c r="R3117" s="344"/>
      <c r="S3117" s="344"/>
      <c r="T3117" s="344"/>
      <c r="U3117" s="344"/>
      <c r="V3117" s="344"/>
      <c r="W3117" s="344"/>
      <c r="X3117" s="344"/>
      <c r="Y3117" s="344"/>
      <c r="Z3117" s="344"/>
      <c r="AA3117" s="344"/>
      <c r="AB3117" s="344"/>
      <c r="AC3117" s="344"/>
      <c r="AD3117" s="344"/>
      <c r="AE3117" s="344"/>
      <c r="AF3117" s="344"/>
      <c r="AG3117" s="344"/>
      <c r="AH3117" s="344"/>
      <c r="AI3117" s="344"/>
      <c r="AJ3117" s="344"/>
      <c r="AK3117" s="344"/>
      <c r="AL3117" s="344"/>
      <c r="AM3117" s="344"/>
      <c r="AN3117" s="344"/>
      <c r="AO3117" s="344"/>
      <c r="AP3117" s="344"/>
    </row>
    <row r="3118">
      <c r="A3118" s="344"/>
      <c r="B3118" s="344"/>
      <c r="C3118" s="344"/>
      <c r="D3118" s="344"/>
      <c r="E3118" s="344"/>
      <c r="F3118" s="344"/>
      <c r="G3118" s="344"/>
      <c r="H3118" s="371"/>
      <c r="I3118" s="344"/>
      <c r="J3118" s="371"/>
      <c r="K3118" s="344"/>
      <c r="L3118" s="371"/>
      <c r="M3118" s="344"/>
      <c r="N3118" s="344"/>
      <c r="O3118" s="344"/>
      <c r="P3118" s="344"/>
      <c r="Q3118" s="344"/>
      <c r="R3118" s="344"/>
      <c r="S3118" s="344"/>
      <c r="T3118" s="344"/>
      <c r="U3118" s="344"/>
      <c r="V3118" s="344"/>
      <c r="W3118" s="344"/>
      <c r="X3118" s="344"/>
      <c r="Y3118" s="344"/>
      <c r="Z3118" s="344"/>
      <c r="AA3118" s="344"/>
      <c r="AB3118" s="344"/>
      <c r="AC3118" s="344"/>
      <c r="AD3118" s="344"/>
      <c r="AE3118" s="344"/>
      <c r="AF3118" s="344"/>
      <c r="AG3118" s="344"/>
      <c r="AH3118" s="344"/>
      <c r="AI3118" s="344"/>
      <c r="AJ3118" s="344"/>
      <c r="AK3118" s="344"/>
      <c r="AL3118" s="344"/>
      <c r="AM3118" s="344"/>
      <c r="AN3118" s="344"/>
      <c r="AO3118" s="344"/>
      <c r="AP3118" s="344"/>
    </row>
    <row r="3119">
      <c r="A3119" s="344"/>
      <c r="B3119" s="344"/>
      <c r="C3119" s="344"/>
      <c r="D3119" s="344"/>
      <c r="E3119" s="344"/>
      <c r="F3119" s="344"/>
      <c r="G3119" s="344"/>
      <c r="H3119" s="371"/>
      <c r="I3119" s="344"/>
      <c r="J3119" s="371"/>
      <c r="K3119" s="344"/>
      <c r="L3119" s="371"/>
      <c r="M3119" s="344"/>
      <c r="N3119" s="344"/>
      <c r="O3119" s="344"/>
      <c r="P3119" s="344"/>
      <c r="Q3119" s="344"/>
      <c r="R3119" s="344"/>
      <c r="S3119" s="344"/>
      <c r="T3119" s="344"/>
      <c r="U3119" s="344"/>
      <c r="V3119" s="344"/>
      <c r="W3119" s="344"/>
      <c r="X3119" s="344"/>
      <c r="Y3119" s="344"/>
      <c r="Z3119" s="344"/>
      <c r="AA3119" s="344"/>
      <c r="AB3119" s="344"/>
      <c r="AC3119" s="344"/>
      <c r="AD3119" s="344"/>
      <c r="AE3119" s="344"/>
      <c r="AF3119" s="344"/>
      <c r="AG3119" s="344"/>
      <c r="AH3119" s="344"/>
      <c r="AI3119" s="344"/>
      <c r="AJ3119" s="344"/>
      <c r="AK3119" s="344"/>
      <c r="AL3119" s="344"/>
      <c r="AM3119" s="344"/>
      <c r="AN3119" s="344"/>
      <c r="AO3119" s="344"/>
      <c r="AP3119" s="344"/>
    </row>
    <row r="3120">
      <c r="A3120" s="344"/>
      <c r="B3120" s="344"/>
      <c r="C3120" s="344"/>
      <c r="D3120" s="344"/>
      <c r="E3120" s="344"/>
      <c r="F3120" s="344"/>
      <c r="G3120" s="344"/>
      <c r="H3120" s="371"/>
      <c r="I3120" s="344"/>
      <c r="J3120" s="371"/>
      <c r="K3120" s="344"/>
      <c r="L3120" s="371"/>
      <c r="M3120" s="344"/>
      <c r="N3120" s="344"/>
      <c r="O3120" s="344"/>
      <c r="P3120" s="344"/>
      <c r="Q3120" s="344"/>
      <c r="R3120" s="344"/>
      <c r="S3120" s="344"/>
      <c r="T3120" s="344"/>
      <c r="U3120" s="344"/>
      <c r="V3120" s="344"/>
      <c r="W3120" s="344"/>
      <c r="X3120" s="344"/>
      <c r="Y3120" s="344"/>
      <c r="Z3120" s="344"/>
      <c r="AA3120" s="344"/>
      <c r="AB3120" s="344"/>
      <c r="AC3120" s="344"/>
      <c r="AD3120" s="344"/>
      <c r="AE3120" s="344"/>
      <c r="AF3120" s="344"/>
      <c r="AG3120" s="344"/>
      <c r="AH3120" s="344"/>
      <c r="AI3120" s="344"/>
      <c r="AJ3120" s="344"/>
      <c r="AK3120" s="344"/>
      <c r="AL3120" s="344"/>
      <c r="AM3120" s="344"/>
      <c r="AN3120" s="344"/>
      <c r="AO3120" s="344"/>
      <c r="AP3120" s="344"/>
    </row>
    <row r="3121">
      <c r="A3121" s="344"/>
      <c r="B3121" s="344"/>
      <c r="C3121" s="344"/>
      <c r="D3121" s="344"/>
      <c r="E3121" s="344"/>
      <c r="F3121" s="344"/>
      <c r="G3121" s="344"/>
      <c r="H3121" s="371"/>
      <c r="I3121" s="344"/>
      <c r="J3121" s="371"/>
      <c r="K3121" s="344"/>
      <c r="L3121" s="371"/>
      <c r="M3121" s="344"/>
      <c r="N3121" s="344"/>
      <c r="O3121" s="344"/>
      <c r="P3121" s="344"/>
      <c r="Q3121" s="344"/>
      <c r="R3121" s="344"/>
      <c r="S3121" s="344"/>
      <c r="T3121" s="344"/>
      <c r="U3121" s="344"/>
      <c r="V3121" s="344"/>
      <c r="W3121" s="344"/>
      <c r="X3121" s="344"/>
      <c r="Y3121" s="344"/>
      <c r="Z3121" s="344"/>
      <c r="AA3121" s="344"/>
      <c r="AB3121" s="344"/>
      <c r="AC3121" s="344"/>
      <c r="AD3121" s="344"/>
      <c r="AE3121" s="344"/>
      <c r="AF3121" s="344"/>
      <c r="AG3121" s="344"/>
      <c r="AH3121" s="344"/>
      <c r="AI3121" s="344"/>
      <c r="AJ3121" s="344"/>
      <c r="AK3121" s="344"/>
      <c r="AL3121" s="344"/>
      <c r="AM3121" s="344"/>
      <c r="AN3121" s="344"/>
      <c r="AO3121" s="344"/>
      <c r="AP3121" s="344"/>
    </row>
    <row r="3122">
      <c r="A3122" s="344"/>
      <c r="B3122" s="344"/>
      <c r="C3122" s="344"/>
      <c r="D3122" s="344"/>
      <c r="E3122" s="344"/>
      <c r="F3122" s="344"/>
      <c r="G3122" s="344"/>
      <c r="H3122" s="371"/>
      <c r="I3122" s="344"/>
      <c r="J3122" s="371"/>
      <c r="K3122" s="344"/>
      <c r="L3122" s="371"/>
      <c r="M3122" s="344"/>
      <c r="N3122" s="344"/>
      <c r="O3122" s="344"/>
      <c r="P3122" s="344"/>
      <c r="Q3122" s="344"/>
      <c r="R3122" s="344"/>
      <c r="S3122" s="344"/>
      <c r="T3122" s="344"/>
      <c r="U3122" s="344"/>
      <c r="V3122" s="344"/>
      <c r="W3122" s="344"/>
      <c r="X3122" s="344"/>
      <c r="Y3122" s="344"/>
      <c r="Z3122" s="344"/>
      <c r="AA3122" s="344"/>
      <c r="AB3122" s="344"/>
      <c r="AC3122" s="344"/>
      <c r="AD3122" s="344"/>
      <c r="AE3122" s="344"/>
      <c r="AF3122" s="344"/>
      <c r="AG3122" s="344"/>
      <c r="AH3122" s="344"/>
      <c r="AI3122" s="344"/>
      <c r="AJ3122" s="344"/>
      <c r="AK3122" s="344"/>
      <c r="AL3122" s="344"/>
      <c r="AM3122" s="344"/>
      <c r="AN3122" s="344"/>
      <c r="AO3122" s="344"/>
      <c r="AP3122" s="344"/>
    </row>
    <row r="3123">
      <c r="A3123" s="344"/>
      <c r="B3123" s="344"/>
      <c r="C3123" s="344"/>
      <c r="D3123" s="344"/>
      <c r="E3123" s="344"/>
      <c r="F3123" s="344"/>
      <c r="G3123" s="344"/>
      <c r="H3123" s="371"/>
      <c r="I3123" s="344"/>
      <c r="J3123" s="371"/>
      <c r="K3123" s="344"/>
      <c r="L3123" s="371"/>
      <c r="M3123" s="344"/>
      <c r="N3123" s="344"/>
      <c r="O3123" s="344"/>
      <c r="P3123" s="344"/>
      <c r="Q3123" s="344"/>
      <c r="R3123" s="344"/>
      <c r="S3123" s="344"/>
      <c r="T3123" s="344"/>
      <c r="U3123" s="344"/>
      <c r="V3123" s="344"/>
      <c r="W3123" s="344"/>
      <c r="X3123" s="344"/>
      <c r="Y3123" s="344"/>
      <c r="Z3123" s="344"/>
      <c r="AA3123" s="344"/>
      <c r="AB3123" s="344"/>
      <c r="AC3123" s="344"/>
      <c r="AD3123" s="344"/>
      <c r="AE3123" s="344"/>
      <c r="AF3123" s="344"/>
      <c r="AG3123" s="344"/>
      <c r="AH3123" s="344"/>
      <c r="AI3123" s="344"/>
      <c r="AJ3123" s="344"/>
      <c r="AK3123" s="344"/>
      <c r="AL3123" s="344"/>
      <c r="AM3123" s="344"/>
      <c r="AN3123" s="344"/>
      <c r="AO3123" s="344"/>
      <c r="AP3123" s="344"/>
    </row>
    <row r="3124">
      <c r="A3124" s="344"/>
      <c r="B3124" s="344"/>
      <c r="C3124" s="344"/>
      <c r="D3124" s="344"/>
      <c r="E3124" s="344"/>
      <c r="F3124" s="344"/>
      <c r="G3124" s="344"/>
      <c r="H3124" s="371"/>
      <c r="I3124" s="344"/>
      <c r="J3124" s="371"/>
      <c r="K3124" s="344"/>
      <c r="L3124" s="371"/>
      <c r="M3124" s="344"/>
      <c r="N3124" s="344"/>
      <c r="O3124" s="344"/>
      <c r="P3124" s="344"/>
      <c r="Q3124" s="344"/>
      <c r="R3124" s="344"/>
      <c r="S3124" s="344"/>
      <c r="T3124" s="344"/>
      <c r="U3124" s="344"/>
      <c r="V3124" s="344"/>
      <c r="W3124" s="344"/>
      <c r="X3124" s="344"/>
      <c r="Y3124" s="344"/>
      <c r="Z3124" s="344"/>
      <c r="AA3124" s="344"/>
      <c r="AB3124" s="344"/>
      <c r="AC3124" s="344"/>
      <c r="AD3124" s="344"/>
      <c r="AE3124" s="344"/>
      <c r="AF3124" s="344"/>
      <c r="AG3124" s="344"/>
      <c r="AH3124" s="344"/>
      <c r="AI3124" s="344"/>
      <c r="AJ3124" s="344"/>
      <c r="AK3124" s="344"/>
      <c r="AL3124" s="344"/>
      <c r="AM3124" s="344"/>
      <c r="AN3124" s="344"/>
      <c r="AO3124" s="344"/>
      <c r="AP3124" s="344"/>
    </row>
    <row r="3125">
      <c r="A3125" s="344"/>
      <c r="B3125" s="344"/>
      <c r="C3125" s="344"/>
      <c r="D3125" s="344"/>
      <c r="E3125" s="344"/>
      <c r="F3125" s="344"/>
      <c r="G3125" s="344"/>
      <c r="H3125" s="371"/>
      <c r="I3125" s="344"/>
      <c r="J3125" s="371"/>
      <c r="K3125" s="344"/>
      <c r="L3125" s="371"/>
      <c r="M3125" s="344"/>
      <c r="N3125" s="344"/>
      <c r="O3125" s="344"/>
      <c r="P3125" s="344"/>
      <c r="Q3125" s="344"/>
      <c r="R3125" s="344"/>
      <c r="S3125" s="344"/>
      <c r="T3125" s="344"/>
      <c r="U3125" s="344"/>
      <c r="V3125" s="344"/>
      <c r="W3125" s="344"/>
      <c r="X3125" s="344"/>
      <c r="Y3125" s="344"/>
      <c r="Z3125" s="344"/>
      <c r="AA3125" s="344"/>
      <c r="AB3125" s="344"/>
      <c r="AC3125" s="344"/>
      <c r="AD3125" s="344"/>
      <c r="AE3125" s="344"/>
      <c r="AF3125" s="344"/>
      <c r="AG3125" s="344"/>
      <c r="AH3125" s="344"/>
      <c r="AI3125" s="344"/>
      <c r="AJ3125" s="344"/>
      <c r="AK3125" s="344"/>
      <c r="AL3125" s="344"/>
      <c r="AM3125" s="344"/>
      <c r="AN3125" s="344"/>
      <c r="AO3125" s="344"/>
      <c r="AP3125" s="344"/>
    </row>
    <row r="3126">
      <c r="A3126" s="344"/>
      <c r="B3126" s="344"/>
      <c r="C3126" s="344"/>
      <c r="D3126" s="344"/>
      <c r="E3126" s="344"/>
      <c r="F3126" s="344"/>
      <c r="G3126" s="344"/>
      <c r="H3126" s="371"/>
      <c r="I3126" s="344"/>
      <c r="J3126" s="371"/>
      <c r="K3126" s="344"/>
      <c r="L3126" s="371"/>
      <c r="M3126" s="344"/>
      <c r="N3126" s="344"/>
      <c r="O3126" s="344"/>
      <c r="P3126" s="344"/>
      <c r="Q3126" s="344"/>
      <c r="R3126" s="344"/>
      <c r="S3126" s="344"/>
      <c r="T3126" s="344"/>
      <c r="U3126" s="344"/>
      <c r="V3126" s="344"/>
      <c r="W3126" s="344"/>
      <c r="X3126" s="344"/>
      <c r="Y3126" s="344"/>
      <c r="Z3126" s="344"/>
      <c r="AA3126" s="344"/>
      <c r="AB3126" s="344"/>
      <c r="AC3126" s="344"/>
      <c r="AD3126" s="344"/>
      <c r="AE3126" s="344"/>
      <c r="AF3126" s="344"/>
      <c r="AG3126" s="344"/>
      <c r="AH3126" s="344"/>
      <c r="AI3126" s="344"/>
      <c r="AJ3126" s="344"/>
      <c r="AK3126" s="344"/>
      <c r="AL3126" s="344"/>
      <c r="AM3126" s="344"/>
      <c r="AN3126" s="344"/>
      <c r="AO3126" s="344"/>
      <c r="AP3126" s="344"/>
    </row>
    <row r="3127">
      <c r="A3127" s="344"/>
      <c r="B3127" s="344"/>
      <c r="C3127" s="344"/>
      <c r="D3127" s="344"/>
      <c r="E3127" s="344"/>
      <c r="F3127" s="344"/>
      <c r="G3127" s="344"/>
      <c r="H3127" s="371"/>
      <c r="I3127" s="344"/>
      <c r="J3127" s="371"/>
      <c r="K3127" s="344"/>
      <c r="L3127" s="371"/>
      <c r="M3127" s="344"/>
      <c r="N3127" s="344"/>
      <c r="O3127" s="344"/>
      <c r="P3127" s="344"/>
      <c r="Q3127" s="344"/>
      <c r="R3127" s="344"/>
      <c r="S3127" s="344"/>
      <c r="T3127" s="344"/>
      <c r="U3127" s="344"/>
      <c r="V3127" s="344"/>
      <c r="W3127" s="344"/>
      <c r="X3127" s="344"/>
      <c r="Y3127" s="344"/>
      <c r="Z3127" s="344"/>
      <c r="AA3127" s="344"/>
      <c r="AB3127" s="344"/>
      <c r="AC3127" s="344"/>
      <c r="AD3127" s="344"/>
      <c r="AE3127" s="344"/>
      <c r="AF3127" s="344"/>
      <c r="AG3127" s="344"/>
      <c r="AH3127" s="344"/>
      <c r="AI3127" s="344"/>
      <c r="AJ3127" s="344"/>
      <c r="AK3127" s="344"/>
      <c r="AL3127" s="344"/>
      <c r="AM3127" s="344"/>
      <c r="AN3127" s="344"/>
      <c r="AO3127" s="344"/>
      <c r="AP3127" s="344"/>
    </row>
    <row r="3128">
      <c r="A3128" s="344"/>
      <c r="B3128" s="344"/>
      <c r="C3128" s="344"/>
      <c r="D3128" s="344"/>
      <c r="E3128" s="344"/>
      <c r="F3128" s="344"/>
      <c r="G3128" s="344"/>
      <c r="H3128" s="371"/>
      <c r="I3128" s="344"/>
      <c r="J3128" s="371"/>
      <c r="K3128" s="344"/>
      <c r="L3128" s="371"/>
      <c r="M3128" s="344"/>
      <c r="N3128" s="344"/>
      <c r="O3128" s="344"/>
      <c r="P3128" s="344"/>
      <c r="Q3128" s="344"/>
      <c r="R3128" s="344"/>
      <c r="S3128" s="344"/>
      <c r="T3128" s="344"/>
      <c r="U3128" s="344"/>
      <c r="V3128" s="344"/>
      <c r="W3128" s="344"/>
      <c r="X3128" s="344"/>
      <c r="Y3128" s="344"/>
      <c r="Z3128" s="344"/>
      <c r="AA3128" s="344"/>
      <c r="AB3128" s="344"/>
      <c r="AC3128" s="344"/>
      <c r="AD3128" s="344"/>
      <c r="AE3128" s="344"/>
      <c r="AF3128" s="344"/>
      <c r="AG3128" s="344"/>
      <c r="AH3128" s="344"/>
      <c r="AI3128" s="344"/>
      <c r="AJ3128" s="344"/>
      <c r="AK3128" s="344"/>
      <c r="AL3128" s="344"/>
      <c r="AM3128" s="344"/>
      <c r="AN3128" s="344"/>
      <c r="AO3128" s="344"/>
      <c r="AP3128" s="344"/>
    </row>
    <row r="3129">
      <c r="A3129" s="344"/>
      <c r="B3129" s="344"/>
      <c r="C3129" s="344"/>
      <c r="D3129" s="344"/>
      <c r="E3129" s="344"/>
      <c r="F3129" s="344"/>
      <c r="G3129" s="344"/>
      <c r="H3129" s="371"/>
      <c r="I3129" s="344"/>
      <c r="J3129" s="371"/>
      <c r="K3129" s="344"/>
      <c r="L3129" s="371"/>
      <c r="M3129" s="344"/>
      <c r="N3129" s="344"/>
      <c r="O3129" s="344"/>
      <c r="P3129" s="344"/>
      <c r="Q3129" s="344"/>
      <c r="R3129" s="344"/>
      <c r="S3129" s="344"/>
      <c r="T3129" s="344"/>
      <c r="U3129" s="344"/>
      <c r="V3129" s="344"/>
      <c r="W3129" s="344"/>
      <c r="X3129" s="344"/>
      <c r="Y3129" s="344"/>
      <c r="Z3129" s="344"/>
      <c r="AA3129" s="344"/>
      <c r="AB3129" s="344"/>
      <c r="AC3129" s="344"/>
      <c r="AD3129" s="344"/>
      <c r="AE3129" s="344"/>
      <c r="AF3129" s="344"/>
      <c r="AG3129" s="344"/>
      <c r="AH3129" s="344"/>
      <c r="AI3129" s="344"/>
      <c r="AJ3129" s="344"/>
      <c r="AK3129" s="344"/>
      <c r="AL3129" s="344"/>
      <c r="AM3129" s="344"/>
      <c r="AN3129" s="344"/>
      <c r="AO3129" s="344"/>
      <c r="AP3129" s="344"/>
    </row>
    <row r="3130">
      <c r="A3130" s="344"/>
      <c r="B3130" s="344"/>
      <c r="C3130" s="344"/>
      <c r="D3130" s="344"/>
      <c r="E3130" s="344"/>
      <c r="F3130" s="344"/>
      <c r="G3130" s="344"/>
      <c r="H3130" s="371"/>
      <c r="I3130" s="344"/>
      <c r="J3130" s="371"/>
      <c r="K3130" s="344"/>
      <c r="L3130" s="371"/>
      <c r="M3130" s="344"/>
      <c r="N3130" s="344"/>
      <c r="O3130" s="344"/>
      <c r="P3130" s="344"/>
      <c r="Q3130" s="344"/>
      <c r="R3130" s="344"/>
      <c r="S3130" s="344"/>
      <c r="T3130" s="344"/>
      <c r="U3130" s="344"/>
      <c r="V3130" s="344"/>
      <c r="W3130" s="344"/>
      <c r="X3130" s="344"/>
      <c r="Y3130" s="344"/>
      <c r="Z3130" s="344"/>
      <c r="AA3130" s="344"/>
      <c r="AB3130" s="344"/>
      <c r="AC3130" s="344"/>
      <c r="AD3130" s="344"/>
      <c r="AE3130" s="344"/>
      <c r="AF3130" s="344"/>
      <c r="AG3130" s="344"/>
      <c r="AH3130" s="344"/>
      <c r="AI3130" s="344"/>
      <c r="AJ3130" s="344"/>
      <c r="AK3130" s="344"/>
      <c r="AL3130" s="344"/>
      <c r="AM3130" s="344"/>
      <c r="AN3130" s="344"/>
      <c r="AO3130" s="344"/>
      <c r="AP3130" s="344"/>
    </row>
    <row r="3131">
      <c r="A3131" s="344"/>
      <c r="B3131" s="344"/>
      <c r="C3131" s="344"/>
      <c r="D3131" s="344"/>
      <c r="E3131" s="344"/>
      <c r="F3131" s="344"/>
      <c r="G3131" s="344"/>
      <c r="H3131" s="371"/>
      <c r="I3131" s="344"/>
      <c r="J3131" s="371"/>
      <c r="K3131" s="344"/>
      <c r="L3131" s="371"/>
      <c r="M3131" s="344"/>
      <c r="N3131" s="344"/>
      <c r="O3131" s="344"/>
      <c r="P3131" s="344"/>
      <c r="Q3131" s="344"/>
      <c r="R3131" s="344"/>
      <c r="S3131" s="344"/>
      <c r="T3131" s="344"/>
      <c r="U3131" s="344"/>
      <c r="V3131" s="344"/>
      <c r="W3131" s="344"/>
      <c r="X3131" s="344"/>
      <c r="Y3131" s="344"/>
      <c r="Z3131" s="344"/>
      <c r="AA3131" s="344"/>
      <c r="AB3131" s="344"/>
      <c r="AC3131" s="344"/>
      <c r="AD3131" s="344"/>
      <c r="AE3131" s="344"/>
      <c r="AF3131" s="344"/>
      <c r="AG3131" s="344"/>
      <c r="AH3131" s="344"/>
      <c r="AI3131" s="344"/>
      <c r="AJ3131" s="344"/>
      <c r="AK3131" s="344"/>
      <c r="AL3131" s="344"/>
      <c r="AM3131" s="344"/>
      <c r="AN3131" s="344"/>
      <c r="AO3131" s="344"/>
      <c r="AP3131" s="344"/>
    </row>
    <row r="3132">
      <c r="A3132" s="344"/>
      <c r="B3132" s="344"/>
      <c r="C3132" s="344"/>
      <c r="D3132" s="344"/>
      <c r="E3132" s="344"/>
      <c r="F3132" s="344"/>
      <c r="G3132" s="344"/>
      <c r="H3132" s="371"/>
      <c r="I3132" s="344"/>
      <c r="J3132" s="371"/>
      <c r="K3132" s="344"/>
      <c r="L3132" s="371"/>
      <c r="M3132" s="344"/>
      <c r="N3132" s="344"/>
      <c r="O3132" s="344"/>
      <c r="P3132" s="344"/>
      <c r="Q3132" s="344"/>
      <c r="R3132" s="344"/>
      <c r="S3132" s="344"/>
      <c r="T3132" s="344"/>
      <c r="U3132" s="344"/>
      <c r="V3132" s="344"/>
      <c r="W3132" s="344"/>
      <c r="X3132" s="344"/>
      <c r="Y3132" s="344"/>
      <c r="Z3132" s="344"/>
      <c r="AA3132" s="344"/>
      <c r="AB3132" s="344"/>
      <c r="AC3132" s="344"/>
      <c r="AD3132" s="344"/>
      <c r="AE3132" s="344"/>
      <c r="AF3132" s="344"/>
      <c r="AG3132" s="344"/>
      <c r="AH3132" s="344"/>
      <c r="AI3132" s="344"/>
      <c r="AJ3132" s="344"/>
      <c r="AK3132" s="344"/>
      <c r="AL3132" s="344"/>
      <c r="AM3132" s="344"/>
      <c r="AN3132" s="344"/>
      <c r="AO3132" s="344"/>
      <c r="AP3132" s="344"/>
    </row>
    <row r="3133">
      <c r="A3133" s="344"/>
      <c r="B3133" s="344"/>
      <c r="C3133" s="344"/>
      <c r="D3133" s="344"/>
      <c r="E3133" s="344"/>
      <c r="F3133" s="344"/>
      <c r="G3133" s="344"/>
      <c r="H3133" s="371"/>
      <c r="I3133" s="344"/>
      <c r="J3133" s="371"/>
      <c r="K3133" s="344"/>
      <c r="L3133" s="371"/>
      <c r="M3133" s="344"/>
      <c r="N3133" s="344"/>
      <c r="O3133" s="344"/>
      <c r="P3133" s="344"/>
      <c r="Q3133" s="344"/>
      <c r="R3133" s="344"/>
      <c r="S3133" s="344"/>
      <c r="T3133" s="344"/>
      <c r="U3133" s="344"/>
      <c r="V3133" s="344"/>
      <c r="W3133" s="344"/>
      <c r="X3133" s="344"/>
      <c r="Y3133" s="344"/>
      <c r="Z3133" s="344"/>
      <c r="AA3133" s="344"/>
      <c r="AB3133" s="344"/>
      <c r="AC3133" s="344"/>
      <c r="AD3133" s="344"/>
      <c r="AE3133" s="344"/>
      <c r="AF3133" s="344"/>
      <c r="AG3133" s="344"/>
      <c r="AH3133" s="344"/>
      <c r="AI3133" s="344"/>
      <c r="AJ3133" s="344"/>
      <c r="AK3133" s="344"/>
      <c r="AL3133" s="344"/>
      <c r="AM3133" s="344"/>
      <c r="AN3133" s="344"/>
      <c r="AO3133" s="344"/>
      <c r="AP3133" s="344"/>
    </row>
    <row r="3134">
      <c r="A3134" s="344"/>
      <c r="B3134" s="344"/>
      <c r="C3134" s="344"/>
      <c r="D3134" s="344"/>
      <c r="E3134" s="344"/>
      <c r="F3134" s="344"/>
      <c r="G3134" s="344"/>
      <c r="H3134" s="371"/>
      <c r="I3134" s="344"/>
      <c r="J3134" s="371"/>
      <c r="K3134" s="344"/>
      <c r="L3134" s="371"/>
      <c r="M3134" s="344"/>
      <c r="N3134" s="344"/>
      <c r="O3134" s="344"/>
      <c r="P3134" s="344"/>
      <c r="Q3134" s="344"/>
      <c r="R3134" s="344"/>
      <c r="S3134" s="344"/>
      <c r="T3134" s="344"/>
      <c r="U3134" s="344"/>
      <c r="V3134" s="344"/>
      <c r="W3134" s="344"/>
      <c r="X3134" s="344"/>
      <c r="Y3134" s="344"/>
      <c r="Z3134" s="344"/>
      <c r="AA3134" s="344"/>
      <c r="AB3134" s="344"/>
      <c r="AC3134" s="344"/>
      <c r="AD3134" s="344"/>
      <c r="AE3134" s="344"/>
      <c r="AF3134" s="344"/>
      <c r="AG3134" s="344"/>
      <c r="AH3134" s="344"/>
      <c r="AI3134" s="344"/>
      <c r="AJ3134" s="344"/>
      <c r="AK3134" s="344"/>
      <c r="AL3134" s="344"/>
      <c r="AM3134" s="344"/>
      <c r="AN3134" s="344"/>
      <c r="AO3134" s="344"/>
      <c r="AP3134" s="344"/>
    </row>
    <row r="3135">
      <c r="A3135" s="344"/>
      <c r="B3135" s="344"/>
      <c r="C3135" s="344"/>
      <c r="D3135" s="344"/>
      <c r="E3135" s="344"/>
      <c r="F3135" s="344"/>
      <c r="G3135" s="344"/>
      <c r="H3135" s="371"/>
      <c r="I3135" s="344"/>
      <c r="J3135" s="371"/>
      <c r="K3135" s="344"/>
      <c r="L3135" s="371"/>
      <c r="M3135" s="344"/>
      <c r="N3135" s="344"/>
      <c r="O3135" s="344"/>
      <c r="P3135" s="344"/>
      <c r="Q3135" s="344"/>
      <c r="R3135" s="344"/>
      <c r="S3135" s="344"/>
      <c r="T3135" s="344"/>
      <c r="U3135" s="344"/>
      <c r="V3135" s="344"/>
      <c r="W3135" s="344"/>
      <c r="X3135" s="344"/>
      <c r="Y3135" s="344"/>
      <c r="Z3135" s="344"/>
      <c r="AA3135" s="344"/>
      <c r="AB3135" s="344"/>
      <c r="AC3135" s="344"/>
      <c r="AD3135" s="344"/>
      <c r="AE3135" s="344"/>
      <c r="AF3135" s="344"/>
      <c r="AG3135" s="344"/>
      <c r="AH3135" s="344"/>
      <c r="AI3135" s="344"/>
      <c r="AJ3135" s="344"/>
      <c r="AK3135" s="344"/>
      <c r="AL3135" s="344"/>
      <c r="AM3135" s="344"/>
      <c r="AN3135" s="344"/>
      <c r="AO3135" s="344"/>
      <c r="AP3135" s="344"/>
    </row>
    <row r="3136">
      <c r="A3136" s="344"/>
      <c r="B3136" s="344"/>
      <c r="C3136" s="344"/>
      <c r="D3136" s="344"/>
      <c r="E3136" s="344"/>
      <c r="F3136" s="344"/>
      <c r="G3136" s="344"/>
      <c r="H3136" s="371"/>
      <c r="I3136" s="344"/>
      <c r="J3136" s="371"/>
      <c r="K3136" s="344"/>
      <c r="L3136" s="371"/>
      <c r="M3136" s="344"/>
      <c r="N3136" s="344"/>
      <c r="O3136" s="344"/>
      <c r="P3136" s="344"/>
      <c r="Q3136" s="344"/>
      <c r="R3136" s="344"/>
      <c r="S3136" s="344"/>
      <c r="T3136" s="344"/>
      <c r="U3136" s="344"/>
      <c r="V3136" s="344"/>
      <c r="W3136" s="344"/>
      <c r="X3136" s="344"/>
      <c r="Y3136" s="344"/>
      <c r="Z3136" s="344"/>
      <c r="AA3136" s="344"/>
      <c r="AB3136" s="344"/>
      <c r="AC3136" s="344"/>
      <c r="AD3136" s="344"/>
      <c r="AE3136" s="344"/>
      <c r="AF3136" s="344"/>
      <c r="AG3136" s="344"/>
      <c r="AH3136" s="344"/>
      <c r="AI3136" s="344"/>
      <c r="AJ3136" s="344"/>
      <c r="AK3136" s="344"/>
      <c r="AL3136" s="344"/>
      <c r="AM3136" s="344"/>
      <c r="AN3136" s="344"/>
      <c r="AO3136" s="344"/>
      <c r="AP3136" s="344"/>
    </row>
    <row r="3137">
      <c r="A3137" s="344"/>
      <c r="B3137" s="344"/>
      <c r="C3137" s="344"/>
      <c r="D3137" s="344"/>
      <c r="E3137" s="344"/>
      <c r="F3137" s="344"/>
      <c r="G3137" s="344"/>
      <c r="H3137" s="371"/>
      <c r="I3137" s="344"/>
      <c r="J3137" s="371"/>
      <c r="K3137" s="344"/>
      <c r="L3137" s="371"/>
      <c r="M3137" s="344"/>
      <c r="N3137" s="344"/>
      <c r="O3137" s="344"/>
      <c r="P3137" s="344"/>
      <c r="Q3137" s="344"/>
      <c r="R3137" s="344"/>
      <c r="S3137" s="344"/>
      <c r="T3137" s="344"/>
      <c r="U3137" s="344"/>
      <c r="V3137" s="344"/>
      <c r="W3137" s="344"/>
      <c r="X3137" s="344"/>
      <c r="Y3137" s="344"/>
      <c r="Z3137" s="344"/>
      <c r="AA3137" s="344"/>
      <c r="AB3137" s="344"/>
      <c r="AC3137" s="344"/>
      <c r="AD3137" s="344"/>
      <c r="AE3137" s="344"/>
      <c r="AF3137" s="344"/>
      <c r="AG3137" s="344"/>
      <c r="AH3137" s="344"/>
      <c r="AI3137" s="344"/>
      <c r="AJ3137" s="344"/>
      <c r="AK3137" s="344"/>
      <c r="AL3137" s="344"/>
      <c r="AM3137" s="344"/>
      <c r="AN3137" s="344"/>
      <c r="AO3137" s="344"/>
      <c r="AP3137" s="344"/>
    </row>
    <row r="3138">
      <c r="A3138" s="344"/>
      <c r="B3138" s="344"/>
      <c r="C3138" s="344"/>
      <c r="D3138" s="344"/>
      <c r="E3138" s="344"/>
      <c r="F3138" s="344"/>
      <c r="G3138" s="344"/>
      <c r="H3138" s="371"/>
      <c r="I3138" s="344"/>
      <c r="J3138" s="371"/>
      <c r="K3138" s="344"/>
      <c r="L3138" s="371"/>
      <c r="M3138" s="344"/>
      <c r="N3138" s="344"/>
      <c r="O3138" s="344"/>
      <c r="P3138" s="344"/>
      <c r="Q3138" s="344"/>
      <c r="R3138" s="344"/>
      <c r="S3138" s="344"/>
      <c r="T3138" s="344"/>
      <c r="U3138" s="344"/>
      <c r="V3138" s="344"/>
      <c r="W3138" s="344"/>
      <c r="X3138" s="344"/>
      <c r="Y3138" s="344"/>
      <c r="Z3138" s="344"/>
      <c r="AA3138" s="344"/>
      <c r="AB3138" s="344"/>
      <c r="AC3138" s="344"/>
      <c r="AD3138" s="344"/>
      <c r="AE3138" s="344"/>
      <c r="AF3138" s="344"/>
      <c r="AG3138" s="344"/>
      <c r="AH3138" s="344"/>
      <c r="AI3138" s="344"/>
      <c r="AJ3138" s="344"/>
      <c r="AK3138" s="344"/>
      <c r="AL3138" s="344"/>
      <c r="AM3138" s="344"/>
      <c r="AN3138" s="344"/>
      <c r="AO3138" s="344"/>
      <c r="AP3138" s="344"/>
    </row>
    <row r="3139">
      <c r="A3139" s="344"/>
      <c r="B3139" s="344"/>
      <c r="C3139" s="344"/>
      <c r="D3139" s="344"/>
      <c r="E3139" s="344"/>
      <c r="F3139" s="344"/>
      <c r="G3139" s="344"/>
      <c r="H3139" s="371"/>
      <c r="I3139" s="344"/>
      <c r="J3139" s="371"/>
      <c r="K3139" s="344"/>
      <c r="L3139" s="371"/>
      <c r="M3139" s="344"/>
      <c r="N3139" s="344"/>
      <c r="O3139" s="344"/>
      <c r="P3139" s="344"/>
      <c r="Q3139" s="344"/>
      <c r="R3139" s="344"/>
      <c r="S3139" s="344"/>
      <c r="T3139" s="344"/>
      <c r="U3139" s="344"/>
      <c r="V3139" s="344"/>
      <c r="W3139" s="344"/>
      <c r="X3139" s="344"/>
      <c r="Y3139" s="344"/>
      <c r="Z3139" s="344"/>
      <c r="AA3139" s="344"/>
      <c r="AB3139" s="344"/>
      <c r="AC3139" s="344"/>
      <c r="AD3139" s="344"/>
      <c r="AE3139" s="344"/>
      <c r="AF3139" s="344"/>
      <c r="AG3139" s="344"/>
      <c r="AH3139" s="344"/>
      <c r="AI3139" s="344"/>
      <c r="AJ3139" s="344"/>
      <c r="AK3139" s="344"/>
      <c r="AL3139" s="344"/>
      <c r="AM3139" s="344"/>
      <c r="AN3139" s="344"/>
      <c r="AO3139" s="344"/>
      <c r="AP3139" s="344"/>
    </row>
    <row r="3140">
      <c r="A3140" s="344"/>
      <c r="B3140" s="344"/>
      <c r="C3140" s="344"/>
      <c r="D3140" s="344"/>
      <c r="E3140" s="344"/>
      <c r="F3140" s="344"/>
      <c r="G3140" s="344"/>
      <c r="H3140" s="371"/>
      <c r="I3140" s="344"/>
      <c r="J3140" s="371"/>
      <c r="K3140" s="344"/>
      <c r="L3140" s="371"/>
      <c r="M3140" s="344"/>
      <c r="N3140" s="344"/>
      <c r="O3140" s="344"/>
      <c r="P3140" s="344"/>
      <c r="Q3140" s="344"/>
      <c r="R3140" s="344"/>
      <c r="S3140" s="344"/>
      <c r="T3140" s="344"/>
      <c r="U3140" s="344"/>
      <c r="V3140" s="344"/>
      <c r="W3140" s="344"/>
      <c r="X3140" s="344"/>
      <c r="Y3140" s="344"/>
      <c r="Z3140" s="344"/>
      <c r="AA3140" s="344"/>
      <c r="AB3140" s="344"/>
      <c r="AC3140" s="344"/>
      <c r="AD3140" s="344"/>
      <c r="AE3140" s="344"/>
      <c r="AF3140" s="344"/>
      <c r="AG3140" s="344"/>
      <c r="AH3140" s="344"/>
      <c r="AI3140" s="344"/>
      <c r="AJ3140" s="344"/>
      <c r="AK3140" s="344"/>
      <c r="AL3140" s="344"/>
      <c r="AM3140" s="344"/>
      <c r="AN3140" s="344"/>
      <c r="AO3140" s="344"/>
      <c r="AP3140" s="344"/>
    </row>
    <row r="3141">
      <c r="A3141" s="344"/>
      <c r="B3141" s="344"/>
      <c r="C3141" s="344"/>
      <c r="D3141" s="344"/>
      <c r="E3141" s="344"/>
      <c r="F3141" s="344"/>
      <c r="G3141" s="344"/>
      <c r="H3141" s="371"/>
      <c r="I3141" s="344"/>
      <c r="J3141" s="371"/>
      <c r="K3141" s="344"/>
      <c r="L3141" s="371"/>
      <c r="M3141" s="344"/>
      <c r="N3141" s="344"/>
      <c r="O3141" s="344"/>
      <c r="P3141" s="344"/>
      <c r="Q3141" s="344"/>
      <c r="R3141" s="344"/>
      <c r="S3141" s="344"/>
      <c r="T3141" s="344"/>
      <c r="U3141" s="344"/>
      <c r="V3141" s="344"/>
      <c r="W3141" s="344"/>
      <c r="X3141" s="344"/>
      <c r="Y3141" s="344"/>
      <c r="Z3141" s="344"/>
      <c r="AA3141" s="344"/>
      <c r="AB3141" s="344"/>
      <c r="AC3141" s="344"/>
      <c r="AD3141" s="344"/>
      <c r="AE3141" s="344"/>
      <c r="AF3141" s="344"/>
      <c r="AG3141" s="344"/>
      <c r="AH3141" s="344"/>
      <c r="AI3141" s="344"/>
      <c r="AJ3141" s="344"/>
      <c r="AK3141" s="344"/>
      <c r="AL3141" s="344"/>
      <c r="AM3141" s="344"/>
      <c r="AN3141" s="344"/>
      <c r="AO3141" s="344"/>
      <c r="AP3141" s="344"/>
    </row>
    <row r="3142">
      <c r="A3142" s="344"/>
      <c r="B3142" s="344"/>
      <c r="C3142" s="344"/>
      <c r="D3142" s="344"/>
      <c r="E3142" s="344"/>
      <c r="F3142" s="344"/>
      <c r="G3142" s="344"/>
      <c r="H3142" s="371"/>
      <c r="I3142" s="344"/>
      <c r="J3142" s="371"/>
      <c r="K3142" s="344"/>
      <c r="L3142" s="371"/>
      <c r="M3142" s="344"/>
      <c r="N3142" s="344"/>
      <c r="O3142" s="344"/>
      <c r="P3142" s="344"/>
      <c r="Q3142" s="344"/>
      <c r="R3142" s="344"/>
      <c r="S3142" s="344"/>
      <c r="T3142" s="344"/>
      <c r="U3142" s="344"/>
      <c r="V3142" s="344"/>
      <c r="W3142" s="344"/>
      <c r="X3142" s="344"/>
      <c r="Y3142" s="344"/>
      <c r="Z3142" s="344"/>
      <c r="AA3142" s="344"/>
      <c r="AB3142" s="344"/>
      <c r="AC3142" s="344"/>
      <c r="AD3142" s="344"/>
      <c r="AE3142" s="344"/>
      <c r="AF3142" s="344"/>
      <c r="AG3142" s="344"/>
      <c r="AH3142" s="344"/>
      <c r="AI3142" s="344"/>
      <c r="AJ3142" s="344"/>
      <c r="AK3142" s="344"/>
      <c r="AL3142" s="344"/>
      <c r="AM3142" s="344"/>
      <c r="AN3142" s="344"/>
      <c r="AO3142" s="344"/>
      <c r="AP3142" s="344"/>
    </row>
    <row r="3143">
      <c r="A3143" s="344"/>
      <c r="B3143" s="344"/>
      <c r="C3143" s="344"/>
      <c r="D3143" s="344"/>
      <c r="E3143" s="344"/>
      <c r="F3143" s="344"/>
      <c r="G3143" s="344"/>
      <c r="H3143" s="371"/>
      <c r="I3143" s="344"/>
      <c r="J3143" s="371"/>
      <c r="K3143" s="344"/>
      <c r="L3143" s="371"/>
      <c r="M3143" s="344"/>
      <c r="N3143" s="344"/>
      <c r="O3143" s="344"/>
      <c r="P3143" s="344"/>
      <c r="Q3143" s="344"/>
      <c r="R3143" s="344"/>
      <c r="S3143" s="344"/>
      <c r="T3143" s="344"/>
      <c r="U3143" s="344"/>
      <c r="V3143" s="344"/>
      <c r="W3143" s="344"/>
      <c r="X3143" s="344"/>
      <c r="Y3143" s="344"/>
      <c r="Z3143" s="344"/>
      <c r="AA3143" s="344"/>
      <c r="AB3143" s="344"/>
      <c r="AC3143" s="344"/>
      <c r="AD3143" s="344"/>
      <c r="AE3143" s="344"/>
      <c r="AF3143" s="344"/>
      <c r="AG3143" s="344"/>
      <c r="AH3143" s="344"/>
      <c r="AI3143" s="344"/>
      <c r="AJ3143" s="344"/>
      <c r="AK3143" s="344"/>
      <c r="AL3143" s="344"/>
      <c r="AM3143" s="344"/>
      <c r="AN3143" s="344"/>
      <c r="AO3143" s="344"/>
      <c r="AP3143" s="344"/>
    </row>
    <row r="3144">
      <c r="A3144" s="344"/>
      <c r="B3144" s="344"/>
      <c r="C3144" s="344"/>
      <c r="D3144" s="344"/>
      <c r="E3144" s="344"/>
      <c r="F3144" s="344"/>
      <c r="G3144" s="344"/>
      <c r="H3144" s="371"/>
      <c r="I3144" s="344"/>
      <c r="J3144" s="371"/>
      <c r="K3144" s="344"/>
      <c r="L3144" s="371"/>
      <c r="M3144" s="344"/>
      <c r="N3144" s="344"/>
      <c r="O3144" s="344"/>
      <c r="P3144" s="344"/>
      <c r="Q3144" s="344"/>
      <c r="R3144" s="344"/>
      <c r="S3144" s="344"/>
      <c r="T3144" s="344"/>
      <c r="U3144" s="344"/>
      <c r="V3144" s="344"/>
      <c r="W3144" s="344"/>
      <c r="X3144" s="344"/>
      <c r="Y3144" s="344"/>
      <c r="Z3144" s="344"/>
      <c r="AA3144" s="344"/>
      <c r="AB3144" s="344"/>
      <c r="AC3144" s="344"/>
      <c r="AD3144" s="344"/>
      <c r="AE3144" s="344"/>
      <c r="AF3144" s="344"/>
      <c r="AG3144" s="344"/>
      <c r="AH3144" s="344"/>
      <c r="AI3144" s="344"/>
      <c r="AJ3144" s="344"/>
      <c r="AK3144" s="344"/>
      <c r="AL3144" s="344"/>
      <c r="AM3144" s="344"/>
      <c r="AN3144" s="344"/>
      <c r="AO3144" s="344"/>
      <c r="AP3144" s="344"/>
    </row>
    <row r="3145">
      <c r="A3145" s="344"/>
      <c r="B3145" s="344"/>
      <c r="C3145" s="344"/>
      <c r="D3145" s="344"/>
      <c r="E3145" s="344"/>
      <c r="F3145" s="344"/>
      <c r="G3145" s="344"/>
      <c r="H3145" s="371"/>
      <c r="I3145" s="344"/>
      <c r="J3145" s="371"/>
      <c r="K3145" s="344"/>
      <c r="L3145" s="371"/>
      <c r="M3145" s="344"/>
      <c r="N3145" s="344"/>
      <c r="O3145" s="344"/>
      <c r="P3145" s="344"/>
      <c r="Q3145" s="344"/>
      <c r="R3145" s="344"/>
      <c r="S3145" s="344"/>
      <c r="T3145" s="344"/>
      <c r="U3145" s="344"/>
      <c r="V3145" s="344"/>
      <c r="W3145" s="344"/>
      <c r="X3145" s="344"/>
      <c r="Y3145" s="344"/>
      <c r="Z3145" s="344"/>
      <c r="AA3145" s="344"/>
      <c r="AB3145" s="344"/>
      <c r="AC3145" s="344"/>
      <c r="AD3145" s="344"/>
      <c r="AE3145" s="344"/>
      <c r="AF3145" s="344"/>
      <c r="AG3145" s="344"/>
      <c r="AH3145" s="344"/>
      <c r="AI3145" s="344"/>
      <c r="AJ3145" s="344"/>
      <c r="AK3145" s="344"/>
      <c r="AL3145" s="344"/>
      <c r="AM3145" s="344"/>
      <c r="AN3145" s="344"/>
      <c r="AO3145" s="344"/>
      <c r="AP3145" s="344"/>
    </row>
    <row r="3146">
      <c r="A3146" s="344"/>
      <c r="B3146" s="344"/>
      <c r="C3146" s="344"/>
      <c r="D3146" s="344"/>
      <c r="E3146" s="344"/>
      <c r="F3146" s="344"/>
      <c r="G3146" s="344"/>
      <c r="H3146" s="371"/>
      <c r="I3146" s="344"/>
      <c r="J3146" s="371"/>
      <c r="K3146" s="344"/>
      <c r="L3146" s="371"/>
      <c r="M3146" s="344"/>
      <c r="N3146" s="344"/>
      <c r="O3146" s="344"/>
      <c r="P3146" s="344"/>
      <c r="Q3146" s="344"/>
      <c r="R3146" s="344"/>
      <c r="S3146" s="344"/>
      <c r="T3146" s="344"/>
      <c r="U3146" s="344"/>
      <c r="V3146" s="344"/>
      <c r="W3146" s="344"/>
      <c r="X3146" s="344"/>
      <c r="Y3146" s="344"/>
      <c r="Z3146" s="344"/>
      <c r="AA3146" s="344"/>
      <c r="AB3146" s="344"/>
      <c r="AC3146" s="344"/>
      <c r="AD3146" s="344"/>
      <c r="AE3146" s="344"/>
      <c r="AF3146" s="344"/>
      <c r="AG3146" s="344"/>
      <c r="AH3146" s="344"/>
      <c r="AI3146" s="344"/>
      <c r="AJ3146" s="344"/>
      <c r="AK3146" s="344"/>
      <c r="AL3146" s="344"/>
      <c r="AM3146" s="344"/>
      <c r="AN3146" s="344"/>
      <c r="AO3146" s="344"/>
      <c r="AP3146" s="344"/>
    </row>
    <row r="3147">
      <c r="A3147" s="344"/>
      <c r="B3147" s="344"/>
      <c r="C3147" s="344"/>
      <c r="D3147" s="344"/>
      <c r="E3147" s="344"/>
      <c r="F3147" s="344"/>
      <c r="G3147" s="344"/>
      <c r="H3147" s="371"/>
      <c r="I3147" s="344"/>
      <c r="J3147" s="371"/>
      <c r="K3147" s="344"/>
      <c r="L3147" s="371"/>
      <c r="M3147" s="344"/>
      <c r="N3147" s="344"/>
      <c r="O3147" s="344"/>
      <c r="P3147" s="344"/>
      <c r="Q3147" s="344"/>
      <c r="R3147" s="344"/>
      <c r="S3147" s="344"/>
      <c r="T3147" s="344"/>
      <c r="U3147" s="344"/>
      <c r="V3147" s="344"/>
      <c r="W3147" s="344"/>
      <c r="X3147" s="344"/>
      <c r="Y3147" s="344"/>
      <c r="Z3147" s="344"/>
      <c r="AA3147" s="344"/>
      <c r="AB3147" s="344"/>
      <c r="AC3147" s="344"/>
      <c r="AD3147" s="344"/>
      <c r="AE3147" s="344"/>
      <c r="AF3147" s="344"/>
      <c r="AG3147" s="344"/>
      <c r="AH3147" s="344"/>
      <c r="AI3147" s="344"/>
      <c r="AJ3147" s="344"/>
      <c r="AK3147" s="344"/>
      <c r="AL3147" s="344"/>
      <c r="AM3147" s="344"/>
      <c r="AN3147" s="344"/>
      <c r="AO3147" s="344"/>
      <c r="AP3147" s="344"/>
    </row>
    <row r="3148">
      <c r="A3148" s="344"/>
      <c r="B3148" s="344"/>
      <c r="C3148" s="344"/>
      <c r="D3148" s="344"/>
      <c r="E3148" s="344"/>
      <c r="F3148" s="344"/>
      <c r="G3148" s="344"/>
      <c r="H3148" s="371"/>
      <c r="I3148" s="344"/>
      <c r="J3148" s="371"/>
      <c r="K3148" s="344"/>
      <c r="L3148" s="371"/>
      <c r="M3148" s="344"/>
      <c r="N3148" s="344"/>
      <c r="O3148" s="344"/>
      <c r="P3148" s="344"/>
      <c r="Q3148" s="344"/>
      <c r="R3148" s="344"/>
      <c r="S3148" s="344"/>
      <c r="T3148" s="344"/>
      <c r="U3148" s="344"/>
      <c r="V3148" s="344"/>
      <c r="W3148" s="344"/>
      <c r="X3148" s="344"/>
      <c r="Y3148" s="344"/>
      <c r="Z3148" s="344"/>
      <c r="AA3148" s="344"/>
      <c r="AB3148" s="344"/>
      <c r="AC3148" s="344"/>
      <c r="AD3148" s="344"/>
      <c r="AE3148" s="344"/>
      <c r="AF3148" s="344"/>
      <c r="AG3148" s="344"/>
      <c r="AH3148" s="344"/>
      <c r="AI3148" s="344"/>
      <c r="AJ3148" s="344"/>
      <c r="AK3148" s="344"/>
      <c r="AL3148" s="344"/>
      <c r="AM3148" s="344"/>
      <c r="AN3148" s="344"/>
      <c r="AO3148" s="344"/>
      <c r="AP3148" s="344"/>
    </row>
    <row r="3149">
      <c r="A3149" s="344"/>
      <c r="B3149" s="344"/>
      <c r="C3149" s="344"/>
      <c r="D3149" s="344"/>
      <c r="E3149" s="344"/>
      <c r="F3149" s="344"/>
      <c r="G3149" s="344"/>
      <c r="H3149" s="371"/>
      <c r="I3149" s="344"/>
      <c r="J3149" s="371"/>
      <c r="K3149" s="344"/>
      <c r="L3149" s="371"/>
      <c r="M3149" s="344"/>
      <c r="N3149" s="344"/>
      <c r="O3149" s="344"/>
      <c r="P3149" s="344"/>
      <c r="Q3149" s="344"/>
      <c r="R3149" s="344"/>
      <c r="S3149" s="344"/>
      <c r="T3149" s="344"/>
      <c r="U3149" s="344"/>
      <c r="V3149" s="344"/>
      <c r="W3149" s="344"/>
      <c r="X3149" s="344"/>
      <c r="Y3149" s="344"/>
      <c r="Z3149" s="344"/>
      <c r="AA3149" s="344"/>
      <c r="AB3149" s="344"/>
      <c r="AC3149" s="344"/>
      <c r="AD3149" s="344"/>
      <c r="AE3149" s="344"/>
      <c r="AF3149" s="344"/>
      <c r="AG3149" s="344"/>
      <c r="AH3149" s="344"/>
      <c r="AI3149" s="344"/>
      <c r="AJ3149" s="344"/>
      <c r="AK3149" s="344"/>
      <c r="AL3149" s="344"/>
      <c r="AM3149" s="344"/>
      <c r="AN3149" s="344"/>
      <c r="AO3149" s="344"/>
      <c r="AP3149" s="344"/>
    </row>
    <row r="3150">
      <c r="A3150" s="344"/>
      <c r="B3150" s="344"/>
      <c r="C3150" s="344"/>
      <c r="D3150" s="344"/>
      <c r="E3150" s="344"/>
      <c r="F3150" s="344"/>
      <c r="G3150" s="344"/>
      <c r="H3150" s="371"/>
      <c r="I3150" s="344"/>
      <c r="J3150" s="371"/>
      <c r="K3150" s="344"/>
      <c r="L3150" s="371"/>
      <c r="M3150" s="344"/>
      <c r="N3150" s="344"/>
      <c r="O3150" s="344"/>
      <c r="P3150" s="344"/>
      <c r="Q3150" s="344"/>
      <c r="R3150" s="344"/>
      <c r="S3150" s="344"/>
      <c r="T3150" s="344"/>
      <c r="U3150" s="344"/>
      <c r="V3150" s="344"/>
      <c r="W3150" s="344"/>
      <c r="X3150" s="344"/>
      <c r="Y3150" s="344"/>
      <c r="Z3150" s="344"/>
      <c r="AA3150" s="344"/>
      <c r="AB3150" s="344"/>
      <c r="AC3150" s="344"/>
      <c r="AD3150" s="344"/>
      <c r="AE3150" s="344"/>
      <c r="AF3150" s="344"/>
      <c r="AG3150" s="344"/>
      <c r="AH3150" s="344"/>
      <c r="AI3150" s="344"/>
      <c r="AJ3150" s="344"/>
      <c r="AK3150" s="344"/>
      <c r="AL3150" s="344"/>
      <c r="AM3150" s="344"/>
      <c r="AN3150" s="344"/>
      <c r="AO3150" s="344"/>
      <c r="AP3150" s="344"/>
    </row>
    <row r="3151">
      <c r="A3151" s="344"/>
      <c r="B3151" s="344"/>
      <c r="C3151" s="344"/>
      <c r="D3151" s="344"/>
      <c r="E3151" s="344"/>
      <c r="F3151" s="344"/>
      <c r="G3151" s="344"/>
      <c r="H3151" s="371"/>
      <c r="I3151" s="344"/>
      <c r="J3151" s="371"/>
      <c r="K3151" s="344"/>
      <c r="L3151" s="371"/>
      <c r="M3151" s="344"/>
      <c r="N3151" s="344"/>
      <c r="O3151" s="344"/>
      <c r="P3151" s="344"/>
      <c r="Q3151" s="344"/>
      <c r="R3151" s="344"/>
      <c r="S3151" s="344"/>
      <c r="T3151" s="344"/>
      <c r="U3151" s="344"/>
      <c r="V3151" s="344"/>
      <c r="W3151" s="344"/>
      <c r="X3151" s="344"/>
      <c r="Y3151" s="344"/>
      <c r="Z3151" s="344"/>
      <c r="AA3151" s="344"/>
      <c r="AB3151" s="344"/>
      <c r="AC3151" s="344"/>
      <c r="AD3151" s="344"/>
      <c r="AE3151" s="344"/>
      <c r="AF3151" s="344"/>
      <c r="AG3151" s="344"/>
      <c r="AH3151" s="344"/>
      <c r="AI3151" s="344"/>
      <c r="AJ3151" s="344"/>
      <c r="AK3151" s="344"/>
      <c r="AL3151" s="344"/>
      <c r="AM3151" s="344"/>
      <c r="AN3151" s="344"/>
      <c r="AO3151" s="344"/>
      <c r="AP3151" s="344"/>
    </row>
    <row r="3152">
      <c r="A3152" s="344"/>
      <c r="B3152" s="344"/>
      <c r="C3152" s="344"/>
      <c r="D3152" s="344"/>
      <c r="E3152" s="344"/>
      <c r="F3152" s="344"/>
      <c r="G3152" s="344"/>
      <c r="H3152" s="371"/>
      <c r="I3152" s="344"/>
      <c r="J3152" s="371"/>
      <c r="K3152" s="344"/>
      <c r="L3152" s="371"/>
      <c r="M3152" s="344"/>
      <c r="N3152" s="344"/>
      <c r="O3152" s="344"/>
      <c r="P3152" s="344"/>
      <c r="Q3152" s="344"/>
      <c r="R3152" s="344"/>
      <c r="S3152" s="344"/>
      <c r="T3152" s="344"/>
      <c r="U3152" s="344"/>
      <c r="V3152" s="344"/>
      <c r="W3152" s="344"/>
      <c r="X3152" s="344"/>
      <c r="Y3152" s="344"/>
      <c r="Z3152" s="344"/>
      <c r="AA3152" s="344"/>
      <c r="AB3152" s="344"/>
      <c r="AC3152" s="344"/>
      <c r="AD3152" s="344"/>
      <c r="AE3152" s="344"/>
      <c r="AF3152" s="344"/>
      <c r="AG3152" s="344"/>
      <c r="AH3152" s="344"/>
      <c r="AI3152" s="344"/>
      <c r="AJ3152" s="344"/>
      <c r="AK3152" s="344"/>
      <c r="AL3152" s="344"/>
      <c r="AM3152" s="344"/>
      <c r="AN3152" s="344"/>
      <c r="AO3152" s="344"/>
      <c r="AP3152" s="344"/>
    </row>
    <row r="3153">
      <c r="A3153" s="344"/>
      <c r="B3153" s="344"/>
      <c r="C3153" s="344"/>
      <c r="D3153" s="344"/>
      <c r="E3153" s="344"/>
      <c r="F3153" s="344"/>
      <c r="G3153" s="344"/>
      <c r="H3153" s="371"/>
      <c r="I3153" s="344"/>
      <c r="J3153" s="371"/>
      <c r="K3153" s="344"/>
      <c r="L3153" s="371"/>
      <c r="M3153" s="344"/>
      <c r="N3153" s="344"/>
      <c r="O3153" s="344"/>
      <c r="P3153" s="344"/>
      <c r="Q3153" s="344"/>
      <c r="R3153" s="344"/>
      <c r="S3153" s="344"/>
      <c r="T3153" s="344"/>
      <c r="U3153" s="344"/>
      <c r="V3153" s="344"/>
      <c r="W3153" s="344"/>
      <c r="X3153" s="344"/>
      <c r="Y3153" s="344"/>
      <c r="Z3153" s="344"/>
      <c r="AA3153" s="344"/>
      <c r="AB3153" s="344"/>
      <c r="AC3153" s="344"/>
      <c r="AD3153" s="344"/>
      <c r="AE3153" s="344"/>
      <c r="AF3153" s="344"/>
      <c r="AG3153" s="344"/>
      <c r="AH3153" s="344"/>
      <c r="AI3153" s="344"/>
      <c r="AJ3153" s="344"/>
      <c r="AK3153" s="344"/>
      <c r="AL3153" s="344"/>
      <c r="AM3153" s="344"/>
      <c r="AN3153" s="344"/>
      <c r="AO3153" s="344"/>
      <c r="AP3153" s="344"/>
    </row>
    <row r="3154">
      <c r="A3154" s="344"/>
      <c r="B3154" s="344"/>
      <c r="C3154" s="344"/>
      <c r="D3154" s="344"/>
      <c r="E3154" s="344"/>
      <c r="F3154" s="344"/>
      <c r="G3154" s="344"/>
      <c r="H3154" s="371"/>
      <c r="I3154" s="344"/>
      <c r="J3154" s="371"/>
      <c r="K3154" s="344"/>
      <c r="L3154" s="371"/>
      <c r="M3154" s="344"/>
      <c r="N3154" s="344"/>
      <c r="O3154" s="344"/>
      <c r="P3154" s="344"/>
      <c r="Q3154" s="344"/>
      <c r="R3154" s="344"/>
      <c r="S3154" s="344"/>
      <c r="T3154" s="344"/>
      <c r="U3154" s="344"/>
      <c r="V3154" s="344"/>
      <c r="W3154" s="344"/>
      <c r="X3154" s="344"/>
      <c r="Y3154" s="344"/>
      <c r="Z3154" s="344"/>
      <c r="AA3154" s="344"/>
      <c r="AB3154" s="344"/>
      <c r="AC3154" s="344"/>
      <c r="AD3154" s="344"/>
      <c r="AE3154" s="344"/>
      <c r="AF3154" s="344"/>
      <c r="AG3154" s="344"/>
      <c r="AH3154" s="344"/>
      <c r="AI3154" s="344"/>
      <c r="AJ3154" s="344"/>
      <c r="AK3154" s="344"/>
      <c r="AL3154" s="344"/>
      <c r="AM3154" s="344"/>
      <c r="AN3154" s="344"/>
      <c r="AO3154" s="344"/>
      <c r="AP3154" s="344"/>
    </row>
    <row r="3155">
      <c r="A3155" s="344"/>
      <c r="B3155" s="344"/>
      <c r="C3155" s="344"/>
      <c r="D3155" s="344"/>
      <c r="E3155" s="344"/>
      <c r="F3155" s="344"/>
      <c r="G3155" s="344"/>
      <c r="H3155" s="371"/>
      <c r="I3155" s="344"/>
      <c r="J3155" s="371"/>
      <c r="K3155" s="344"/>
      <c r="L3155" s="371"/>
      <c r="M3155" s="344"/>
      <c r="N3155" s="344"/>
      <c r="O3155" s="344"/>
      <c r="P3155" s="344"/>
      <c r="Q3155" s="344"/>
      <c r="R3155" s="344"/>
      <c r="S3155" s="344"/>
      <c r="T3155" s="344"/>
      <c r="U3155" s="344"/>
      <c r="V3155" s="344"/>
      <c r="W3155" s="344"/>
      <c r="X3155" s="344"/>
      <c r="Y3155" s="344"/>
      <c r="Z3155" s="344"/>
      <c r="AA3155" s="344"/>
      <c r="AB3155" s="344"/>
      <c r="AC3155" s="344"/>
      <c r="AD3155" s="344"/>
      <c r="AE3155" s="344"/>
      <c r="AF3155" s="344"/>
      <c r="AG3155" s="344"/>
      <c r="AH3155" s="344"/>
      <c r="AI3155" s="344"/>
      <c r="AJ3155" s="344"/>
      <c r="AK3155" s="344"/>
      <c r="AL3155" s="344"/>
      <c r="AM3155" s="344"/>
      <c r="AN3155" s="344"/>
      <c r="AO3155" s="344"/>
      <c r="AP3155" s="344"/>
    </row>
    <row r="3156">
      <c r="A3156" s="344"/>
      <c r="B3156" s="344"/>
      <c r="C3156" s="344"/>
      <c r="D3156" s="344"/>
      <c r="E3156" s="344"/>
      <c r="F3156" s="344"/>
      <c r="G3156" s="344"/>
      <c r="H3156" s="371"/>
      <c r="I3156" s="344"/>
      <c r="J3156" s="371"/>
      <c r="K3156" s="344"/>
      <c r="L3156" s="371"/>
      <c r="M3156" s="344"/>
      <c r="N3156" s="344"/>
      <c r="O3156" s="344"/>
      <c r="P3156" s="344"/>
      <c r="Q3156" s="344"/>
      <c r="R3156" s="344"/>
      <c r="S3156" s="344"/>
      <c r="T3156" s="344"/>
      <c r="U3156" s="344"/>
      <c r="V3156" s="344"/>
      <c r="W3156" s="344"/>
      <c r="X3156" s="344"/>
      <c r="Y3156" s="344"/>
      <c r="Z3156" s="344"/>
      <c r="AA3156" s="344"/>
      <c r="AB3156" s="344"/>
      <c r="AC3156" s="344"/>
      <c r="AD3156" s="344"/>
      <c r="AE3156" s="344"/>
      <c r="AF3156" s="344"/>
      <c r="AG3156" s="344"/>
      <c r="AH3156" s="344"/>
      <c r="AI3156" s="344"/>
      <c r="AJ3156" s="344"/>
      <c r="AK3156" s="344"/>
      <c r="AL3156" s="344"/>
      <c r="AM3156" s="344"/>
      <c r="AN3156" s="344"/>
      <c r="AO3156" s="344"/>
      <c r="AP3156" s="344"/>
    </row>
    <row r="3157">
      <c r="A3157" s="344"/>
      <c r="B3157" s="344"/>
      <c r="C3157" s="344"/>
      <c r="D3157" s="344"/>
      <c r="E3157" s="344"/>
      <c r="F3157" s="344"/>
      <c r="G3157" s="344"/>
      <c r="H3157" s="371"/>
      <c r="I3157" s="344"/>
      <c r="J3157" s="371"/>
      <c r="K3157" s="344"/>
      <c r="L3157" s="371"/>
      <c r="M3157" s="344"/>
      <c r="N3157" s="344"/>
      <c r="O3157" s="344"/>
      <c r="P3157" s="344"/>
      <c r="Q3157" s="344"/>
      <c r="R3157" s="344"/>
      <c r="S3157" s="344"/>
      <c r="T3157" s="344"/>
      <c r="U3157" s="344"/>
      <c r="V3157" s="344"/>
      <c r="W3157" s="344"/>
      <c r="X3157" s="344"/>
      <c r="Y3157" s="344"/>
      <c r="Z3157" s="344"/>
      <c r="AA3157" s="344"/>
      <c r="AB3157" s="344"/>
      <c r="AC3157" s="344"/>
      <c r="AD3157" s="344"/>
      <c r="AE3157" s="344"/>
      <c r="AF3157" s="344"/>
      <c r="AG3157" s="344"/>
      <c r="AH3157" s="344"/>
      <c r="AI3157" s="344"/>
      <c r="AJ3157" s="344"/>
      <c r="AK3157" s="344"/>
      <c r="AL3157" s="344"/>
      <c r="AM3157" s="344"/>
      <c r="AN3157" s="344"/>
      <c r="AO3157" s="344"/>
      <c r="AP3157" s="344"/>
    </row>
    <row r="3158">
      <c r="A3158" s="344"/>
      <c r="B3158" s="344"/>
      <c r="C3158" s="344"/>
      <c r="D3158" s="344"/>
      <c r="E3158" s="344"/>
      <c r="F3158" s="344"/>
      <c r="G3158" s="344"/>
      <c r="H3158" s="371"/>
      <c r="I3158" s="344"/>
      <c r="J3158" s="371"/>
      <c r="K3158" s="344"/>
      <c r="L3158" s="371"/>
      <c r="M3158" s="344"/>
      <c r="N3158" s="344"/>
      <c r="O3158" s="344"/>
      <c r="P3158" s="344"/>
      <c r="Q3158" s="344"/>
      <c r="R3158" s="344"/>
      <c r="S3158" s="344"/>
      <c r="T3158" s="344"/>
      <c r="U3158" s="344"/>
      <c r="V3158" s="344"/>
      <c r="W3158" s="344"/>
      <c r="X3158" s="344"/>
      <c r="Y3158" s="344"/>
      <c r="Z3158" s="344"/>
      <c r="AA3158" s="344"/>
      <c r="AB3158" s="344"/>
      <c r="AC3158" s="344"/>
      <c r="AD3158" s="344"/>
      <c r="AE3158" s="344"/>
      <c r="AF3158" s="344"/>
      <c r="AG3158" s="344"/>
      <c r="AH3158" s="344"/>
      <c r="AI3158" s="344"/>
      <c r="AJ3158" s="344"/>
      <c r="AK3158" s="344"/>
      <c r="AL3158" s="344"/>
      <c r="AM3158" s="344"/>
      <c r="AN3158" s="344"/>
      <c r="AO3158" s="344"/>
      <c r="AP3158" s="344"/>
    </row>
    <row r="3159">
      <c r="A3159" s="344"/>
      <c r="B3159" s="344"/>
      <c r="C3159" s="344"/>
      <c r="D3159" s="344"/>
      <c r="E3159" s="344"/>
      <c r="F3159" s="344"/>
      <c r="G3159" s="344"/>
      <c r="H3159" s="371"/>
      <c r="I3159" s="344"/>
      <c r="J3159" s="371"/>
      <c r="K3159" s="344"/>
      <c r="L3159" s="371"/>
      <c r="M3159" s="344"/>
      <c r="N3159" s="344"/>
      <c r="O3159" s="344"/>
      <c r="P3159" s="344"/>
      <c r="Q3159" s="344"/>
      <c r="R3159" s="344"/>
      <c r="S3159" s="344"/>
      <c r="T3159" s="344"/>
      <c r="U3159" s="344"/>
      <c r="V3159" s="344"/>
      <c r="W3159" s="344"/>
      <c r="X3159" s="344"/>
      <c r="Y3159" s="344"/>
      <c r="Z3159" s="344"/>
      <c r="AA3159" s="344"/>
      <c r="AB3159" s="344"/>
      <c r="AC3159" s="344"/>
      <c r="AD3159" s="344"/>
      <c r="AE3159" s="344"/>
      <c r="AF3159" s="344"/>
      <c r="AG3159" s="344"/>
      <c r="AH3159" s="344"/>
      <c r="AI3159" s="344"/>
      <c r="AJ3159" s="344"/>
      <c r="AK3159" s="344"/>
      <c r="AL3159" s="344"/>
      <c r="AM3159" s="344"/>
      <c r="AN3159" s="344"/>
      <c r="AO3159" s="344"/>
      <c r="AP3159" s="344"/>
    </row>
    <row r="3160">
      <c r="A3160" s="344"/>
      <c r="B3160" s="344"/>
      <c r="C3160" s="344"/>
      <c r="D3160" s="344"/>
      <c r="E3160" s="344"/>
      <c r="F3160" s="344"/>
      <c r="G3160" s="344"/>
      <c r="H3160" s="371"/>
      <c r="I3160" s="344"/>
      <c r="J3160" s="371"/>
      <c r="K3160" s="344"/>
      <c r="L3160" s="371"/>
      <c r="M3160" s="344"/>
      <c r="N3160" s="344"/>
      <c r="O3160" s="344"/>
      <c r="P3160" s="344"/>
      <c r="Q3160" s="344"/>
      <c r="R3160" s="344"/>
      <c r="S3160" s="344"/>
      <c r="T3160" s="344"/>
      <c r="U3160" s="344"/>
      <c r="V3160" s="344"/>
      <c r="W3160" s="344"/>
      <c r="X3160" s="344"/>
      <c r="Y3160" s="344"/>
      <c r="Z3160" s="344"/>
      <c r="AA3160" s="344"/>
      <c r="AB3160" s="344"/>
      <c r="AC3160" s="344"/>
      <c r="AD3160" s="344"/>
      <c r="AE3160" s="344"/>
      <c r="AF3160" s="344"/>
      <c r="AG3160" s="344"/>
      <c r="AH3160" s="344"/>
      <c r="AI3160" s="344"/>
      <c r="AJ3160" s="344"/>
      <c r="AK3160" s="344"/>
      <c r="AL3160" s="344"/>
      <c r="AM3160" s="344"/>
      <c r="AN3160" s="344"/>
      <c r="AO3160" s="344"/>
      <c r="AP3160" s="344"/>
    </row>
    <row r="3161">
      <c r="A3161" s="344"/>
      <c r="B3161" s="344"/>
      <c r="C3161" s="344"/>
      <c r="D3161" s="344"/>
      <c r="E3161" s="344"/>
      <c r="F3161" s="344"/>
      <c r="G3161" s="344"/>
      <c r="H3161" s="371"/>
      <c r="I3161" s="344"/>
      <c r="J3161" s="371"/>
      <c r="K3161" s="344"/>
      <c r="L3161" s="371"/>
      <c r="M3161" s="344"/>
      <c r="N3161" s="344"/>
      <c r="O3161" s="344"/>
      <c r="P3161" s="344"/>
      <c r="Q3161" s="344"/>
      <c r="R3161" s="344"/>
      <c r="S3161" s="344"/>
      <c r="T3161" s="344"/>
      <c r="U3161" s="344"/>
      <c r="V3161" s="344"/>
      <c r="W3161" s="344"/>
      <c r="X3161" s="344"/>
      <c r="Y3161" s="344"/>
      <c r="Z3161" s="344"/>
      <c r="AA3161" s="344"/>
      <c r="AB3161" s="344"/>
      <c r="AC3161" s="344"/>
      <c r="AD3161" s="344"/>
      <c r="AE3161" s="344"/>
      <c r="AF3161" s="344"/>
      <c r="AG3161" s="344"/>
      <c r="AH3161" s="344"/>
      <c r="AI3161" s="344"/>
      <c r="AJ3161" s="344"/>
      <c r="AK3161" s="344"/>
      <c r="AL3161" s="344"/>
      <c r="AM3161" s="344"/>
      <c r="AN3161" s="344"/>
      <c r="AO3161" s="344"/>
      <c r="AP3161" s="344"/>
    </row>
    <row r="3162">
      <c r="A3162" s="344"/>
      <c r="B3162" s="344"/>
      <c r="C3162" s="344"/>
      <c r="D3162" s="344"/>
      <c r="E3162" s="344"/>
      <c r="F3162" s="344"/>
      <c r="G3162" s="344"/>
      <c r="H3162" s="371"/>
      <c r="I3162" s="344"/>
      <c r="J3162" s="371"/>
      <c r="K3162" s="344"/>
      <c r="L3162" s="371"/>
      <c r="M3162" s="344"/>
      <c r="N3162" s="344"/>
      <c r="O3162" s="344"/>
      <c r="P3162" s="344"/>
      <c r="Q3162" s="344"/>
      <c r="R3162" s="344"/>
      <c r="S3162" s="344"/>
      <c r="T3162" s="344"/>
      <c r="U3162" s="344"/>
      <c r="V3162" s="344"/>
      <c r="W3162" s="344"/>
      <c r="X3162" s="344"/>
      <c r="Y3162" s="344"/>
      <c r="Z3162" s="344"/>
      <c r="AA3162" s="344"/>
      <c r="AB3162" s="344"/>
      <c r="AC3162" s="344"/>
      <c r="AD3162" s="344"/>
      <c r="AE3162" s="344"/>
      <c r="AF3162" s="344"/>
      <c r="AG3162" s="344"/>
      <c r="AH3162" s="344"/>
      <c r="AI3162" s="344"/>
      <c r="AJ3162" s="344"/>
      <c r="AK3162" s="344"/>
      <c r="AL3162" s="344"/>
      <c r="AM3162" s="344"/>
      <c r="AN3162" s="344"/>
      <c r="AO3162" s="344"/>
      <c r="AP3162" s="344"/>
    </row>
    <row r="3163">
      <c r="A3163" s="344"/>
      <c r="B3163" s="344"/>
      <c r="C3163" s="344"/>
      <c r="D3163" s="344"/>
      <c r="E3163" s="344"/>
      <c r="F3163" s="344"/>
      <c r="G3163" s="344"/>
      <c r="H3163" s="371"/>
      <c r="I3163" s="344"/>
      <c r="J3163" s="371"/>
      <c r="K3163" s="344"/>
      <c r="L3163" s="371"/>
      <c r="M3163" s="344"/>
      <c r="N3163" s="344"/>
      <c r="O3163" s="344"/>
      <c r="P3163" s="344"/>
      <c r="Q3163" s="344"/>
      <c r="R3163" s="344"/>
      <c r="S3163" s="344"/>
      <c r="T3163" s="344"/>
      <c r="U3163" s="344"/>
      <c r="V3163" s="344"/>
      <c r="W3163" s="344"/>
      <c r="X3163" s="344"/>
      <c r="Y3163" s="344"/>
      <c r="Z3163" s="344"/>
      <c r="AA3163" s="344"/>
      <c r="AB3163" s="344"/>
      <c r="AC3163" s="344"/>
      <c r="AD3163" s="344"/>
      <c r="AE3163" s="344"/>
      <c r="AF3163" s="344"/>
      <c r="AG3163" s="344"/>
      <c r="AH3163" s="344"/>
      <c r="AI3163" s="344"/>
      <c r="AJ3163" s="344"/>
      <c r="AK3163" s="344"/>
      <c r="AL3163" s="344"/>
      <c r="AM3163" s="344"/>
      <c r="AN3163" s="344"/>
      <c r="AO3163" s="344"/>
      <c r="AP3163" s="344"/>
    </row>
    <row r="3164">
      <c r="A3164" s="344"/>
      <c r="B3164" s="344"/>
      <c r="C3164" s="344"/>
      <c r="D3164" s="344"/>
      <c r="E3164" s="344"/>
      <c r="F3164" s="344"/>
      <c r="G3164" s="344"/>
      <c r="H3164" s="371"/>
      <c r="I3164" s="344"/>
      <c r="J3164" s="371"/>
      <c r="K3164" s="344"/>
      <c r="L3164" s="371"/>
      <c r="M3164" s="344"/>
      <c r="N3164" s="344"/>
      <c r="O3164" s="344"/>
      <c r="P3164" s="344"/>
      <c r="Q3164" s="344"/>
      <c r="R3164" s="344"/>
      <c r="S3164" s="344"/>
      <c r="T3164" s="344"/>
      <c r="U3164" s="344"/>
      <c r="V3164" s="344"/>
      <c r="W3164" s="344"/>
      <c r="X3164" s="344"/>
      <c r="Y3164" s="344"/>
      <c r="Z3164" s="344"/>
      <c r="AA3164" s="344"/>
      <c r="AB3164" s="344"/>
      <c r="AC3164" s="344"/>
      <c r="AD3164" s="344"/>
      <c r="AE3164" s="344"/>
      <c r="AF3164" s="344"/>
      <c r="AG3164" s="344"/>
      <c r="AH3164" s="344"/>
      <c r="AI3164" s="344"/>
      <c r="AJ3164" s="344"/>
      <c r="AK3164" s="344"/>
      <c r="AL3164" s="344"/>
      <c r="AM3164" s="344"/>
      <c r="AN3164" s="344"/>
      <c r="AO3164" s="344"/>
      <c r="AP3164" s="344"/>
    </row>
    <row r="3165">
      <c r="A3165" s="344"/>
      <c r="B3165" s="344"/>
      <c r="C3165" s="344"/>
      <c r="D3165" s="344"/>
      <c r="E3165" s="344"/>
      <c r="F3165" s="344"/>
      <c r="G3165" s="344"/>
      <c r="H3165" s="371"/>
      <c r="I3165" s="344"/>
      <c r="J3165" s="371"/>
      <c r="K3165" s="344"/>
      <c r="L3165" s="371"/>
      <c r="M3165" s="344"/>
      <c r="N3165" s="344"/>
      <c r="O3165" s="344"/>
      <c r="P3165" s="344"/>
      <c r="Q3165" s="344"/>
      <c r="R3165" s="344"/>
      <c r="S3165" s="344"/>
      <c r="T3165" s="344"/>
      <c r="U3165" s="344"/>
      <c r="V3165" s="344"/>
      <c r="W3165" s="344"/>
      <c r="X3165" s="344"/>
      <c r="Y3165" s="344"/>
      <c r="Z3165" s="344"/>
      <c r="AA3165" s="344"/>
      <c r="AB3165" s="344"/>
      <c r="AC3165" s="344"/>
      <c r="AD3165" s="344"/>
      <c r="AE3165" s="344"/>
      <c r="AF3165" s="344"/>
      <c r="AG3165" s="344"/>
      <c r="AH3165" s="344"/>
      <c r="AI3165" s="344"/>
      <c r="AJ3165" s="344"/>
      <c r="AK3165" s="344"/>
      <c r="AL3165" s="344"/>
      <c r="AM3165" s="344"/>
      <c r="AN3165" s="344"/>
      <c r="AO3165" s="344"/>
      <c r="AP3165" s="344"/>
    </row>
    <row r="3166">
      <c r="A3166" s="344"/>
      <c r="B3166" s="344"/>
      <c r="C3166" s="344"/>
      <c r="D3166" s="344"/>
      <c r="E3166" s="344"/>
      <c r="F3166" s="344"/>
      <c r="G3166" s="344"/>
      <c r="H3166" s="371"/>
      <c r="I3166" s="344"/>
      <c r="J3166" s="371"/>
      <c r="K3166" s="344"/>
      <c r="L3166" s="371"/>
      <c r="M3166" s="344"/>
      <c r="N3166" s="344"/>
      <c r="O3166" s="344"/>
      <c r="P3166" s="344"/>
      <c r="Q3166" s="344"/>
      <c r="R3166" s="344"/>
      <c r="S3166" s="344"/>
      <c r="T3166" s="344"/>
      <c r="U3166" s="344"/>
      <c r="V3166" s="344"/>
      <c r="W3166" s="344"/>
      <c r="X3166" s="344"/>
      <c r="Y3166" s="344"/>
      <c r="Z3166" s="344"/>
      <c r="AA3166" s="344"/>
      <c r="AB3166" s="344"/>
      <c r="AC3166" s="344"/>
      <c r="AD3166" s="344"/>
      <c r="AE3166" s="344"/>
      <c r="AF3166" s="344"/>
      <c r="AG3166" s="344"/>
      <c r="AH3166" s="344"/>
      <c r="AI3166" s="344"/>
      <c r="AJ3166" s="344"/>
      <c r="AK3166" s="344"/>
      <c r="AL3166" s="344"/>
      <c r="AM3166" s="344"/>
      <c r="AN3166" s="344"/>
      <c r="AO3166" s="344"/>
      <c r="AP3166" s="344"/>
    </row>
    <row r="3167">
      <c r="A3167" s="344"/>
      <c r="B3167" s="344"/>
      <c r="C3167" s="344"/>
      <c r="D3167" s="344"/>
      <c r="E3167" s="344"/>
      <c r="F3167" s="344"/>
      <c r="G3167" s="344"/>
      <c r="H3167" s="371"/>
      <c r="I3167" s="344"/>
      <c r="J3167" s="371"/>
      <c r="K3167" s="344"/>
      <c r="L3167" s="371"/>
      <c r="M3167" s="344"/>
      <c r="N3167" s="344"/>
      <c r="O3167" s="344"/>
      <c r="P3167" s="344"/>
      <c r="Q3167" s="344"/>
      <c r="R3167" s="344"/>
      <c r="S3167" s="344"/>
      <c r="T3167" s="344"/>
      <c r="U3167" s="344"/>
      <c r="V3167" s="344"/>
      <c r="W3167" s="344"/>
      <c r="X3167" s="344"/>
      <c r="Y3167" s="344"/>
      <c r="Z3167" s="344"/>
      <c r="AA3167" s="344"/>
      <c r="AB3167" s="344"/>
      <c r="AC3167" s="344"/>
      <c r="AD3167" s="344"/>
      <c r="AE3167" s="344"/>
      <c r="AF3167" s="344"/>
      <c r="AG3167" s="344"/>
      <c r="AH3167" s="344"/>
      <c r="AI3167" s="344"/>
      <c r="AJ3167" s="344"/>
      <c r="AK3167" s="344"/>
      <c r="AL3167" s="344"/>
      <c r="AM3167" s="344"/>
      <c r="AN3167" s="344"/>
      <c r="AO3167" s="344"/>
      <c r="AP3167" s="344"/>
    </row>
    <row r="3168">
      <c r="A3168" s="344"/>
      <c r="B3168" s="344"/>
      <c r="C3168" s="344"/>
      <c r="D3168" s="344"/>
      <c r="E3168" s="344"/>
      <c r="F3168" s="344"/>
      <c r="G3168" s="344"/>
      <c r="H3168" s="371"/>
      <c r="I3168" s="344"/>
      <c r="J3168" s="371"/>
      <c r="K3168" s="344"/>
      <c r="L3168" s="371"/>
      <c r="M3168" s="344"/>
      <c r="N3168" s="344"/>
      <c r="O3168" s="344"/>
      <c r="P3168" s="344"/>
      <c r="Q3168" s="344"/>
      <c r="R3168" s="344"/>
      <c r="S3168" s="344"/>
      <c r="T3168" s="344"/>
      <c r="U3168" s="344"/>
      <c r="V3168" s="344"/>
      <c r="W3168" s="344"/>
      <c r="X3168" s="344"/>
      <c r="Y3168" s="344"/>
      <c r="Z3168" s="344"/>
      <c r="AA3168" s="344"/>
      <c r="AB3168" s="344"/>
      <c r="AC3168" s="344"/>
      <c r="AD3168" s="344"/>
      <c r="AE3168" s="344"/>
      <c r="AF3168" s="344"/>
      <c r="AG3168" s="344"/>
      <c r="AH3168" s="344"/>
      <c r="AI3168" s="344"/>
      <c r="AJ3168" s="344"/>
      <c r="AK3168" s="344"/>
      <c r="AL3168" s="344"/>
      <c r="AM3168" s="344"/>
      <c r="AN3168" s="344"/>
      <c r="AO3168" s="344"/>
      <c r="AP3168" s="344"/>
    </row>
    <row r="3169">
      <c r="A3169" s="344"/>
      <c r="B3169" s="344"/>
      <c r="C3169" s="344"/>
      <c r="D3169" s="344"/>
      <c r="E3169" s="344"/>
      <c r="F3169" s="344"/>
      <c r="G3169" s="344"/>
      <c r="H3169" s="371"/>
      <c r="I3169" s="344"/>
      <c r="J3169" s="371"/>
      <c r="K3169" s="344"/>
      <c r="L3169" s="371"/>
      <c r="M3169" s="344"/>
      <c r="N3169" s="344"/>
      <c r="O3169" s="344"/>
      <c r="P3169" s="344"/>
      <c r="Q3169" s="344"/>
      <c r="R3169" s="344"/>
      <c r="S3169" s="344"/>
      <c r="T3169" s="344"/>
      <c r="U3169" s="344"/>
      <c r="V3169" s="344"/>
      <c r="W3169" s="344"/>
      <c r="X3169" s="344"/>
      <c r="Y3169" s="344"/>
      <c r="Z3169" s="344"/>
      <c r="AA3169" s="344"/>
      <c r="AB3169" s="344"/>
      <c r="AC3169" s="344"/>
      <c r="AD3169" s="344"/>
      <c r="AE3169" s="344"/>
      <c r="AF3169" s="344"/>
      <c r="AG3169" s="344"/>
      <c r="AH3169" s="344"/>
      <c r="AI3169" s="344"/>
      <c r="AJ3169" s="344"/>
      <c r="AK3169" s="344"/>
      <c r="AL3169" s="344"/>
      <c r="AM3169" s="344"/>
      <c r="AN3169" s="344"/>
      <c r="AO3169" s="344"/>
      <c r="AP3169" s="344"/>
    </row>
    <row r="3170">
      <c r="A3170" s="344"/>
      <c r="B3170" s="344"/>
      <c r="C3170" s="344"/>
      <c r="D3170" s="344"/>
      <c r="E3170" s="344"/>
      <c r="F3170" s="344"/>
      <c r="G3170" s="344"/>
      <c r="H3170" s="371"/>
      <c r="I3170" s="344"/>
      <c r="J3170" s="371"/>
      <c r="K3170" s="344"/>
      <c r="L3170" s="371"/>
      <c r="M3170" s="344"/>
      <c r="N3170" s="344"/>
      <c r="O3170" s="344"/>
      <c r="P3170" s="344"/>
      <c r="Q3170" s="344"/>
      <c r="R3170" s="344"/>
      <c r="S3170" s="344"/>
      <c r="T3170" s="344"/>
      <c r="U3170" s="344"/>
      <c r="V3170" s="344"/>
      <c r="W3170" s="344"/>
      <c r="X3170" s="344"/>
      <c r="Y3170" s="344"/>
      <c r="Z3170" s="344"/>
      <c r="AA3170" s="344"/>
      <c r="AB3170" s="344"/>
      <c r="AC3170" s="344"/>
      <c r="AD3170" s="344"/>
      <c r="AE3170" s="344"/>
      <c r="AF3170" s="344"/>
      <c r="AG3170" s="344"/>
      <c r="AH3170" s="344"/>
      <c r="AI3170" s="344"/>
      <c r="AJ3170" s="344"/>
      <c r="AK3170" s="344"/>
      <c r="AL3170" s="344"/>
      <c r="AM3170" s="344"/>
      <c r="AN3170" s="344"/>
      <c r="AO3170" s="344"/>
      <c r="AP3170" s="344"/>
    </row>
    <row r="3171">
      <c r="A3171" s="344"/>
      <c r="B3171" s="344"/>
      <c r="C3171" s="344"/>
      <c r="D3171" s="344"/>
      <c r="E3171" s="344"/>
      <c r="F3171" s="344"/>
      <c r="G3171" s="344"/>
      <c r="H3171" s="371"/>
      <c r="I3171" s="344"/>
      <c r="J3171" s="371"/>
      <c r="K3171" s="344"/>
      <c r="L3171" s="371"/>
      <c r="M3171" s="344"/>
      <c r="N3171" s="344"/>
      <c r="O3171" s="344"/>
      <c r="P3171" s="344"/>
      <c r="Q3171" s="344"/>
      <c r="R3171" s="344"/>
      <c r="S3171" s="344"/>
      <c r="T3171" s="344"/>
      <c r="U3171" s="344"/>
      <c r="V3171" s="344"/>
      <c r="W3171" s="344"/>
      <c r="X3171" s="344"/>
      <c r="Y3171" s="344"/>
      <c r="Z3171" s="344"/>
      <c r="AA3171" s="344"/>
      <c r="AB3171" s="344"/>
      <c r="AC3171" s="344"/>
      <c r="AD3171" s="344"/>
      <c r="AE3171" s="344"/>
      <c r="AF3171" s="344"/>
      <c r="AG3171" s="344"/>
      <c r="AH3171" s="344"/>
      <c r="AI3171" s="344"/>
      <c r="AJ3171" s="344"/>
      <c r="AK3171" s="344"/>
      <c r="AL3171" s="344"/>
      <c r="AM3171" s="344"/>
      <c r="AN3171" s="344"/>
      <c r="AO3171" s="344"/>
      <c r="AP3171" s="344"/>
    </row>
    <row r="3172">
      <c r="A3172" s="344"/>
      <c r="B3172" s="344"/>
      <c r="C3172" s="344"/>
      <c r="D3172" s="344"/>
      <c r="E3172" s="344"/>
      <c r="F3172" s="344"/>
      <c r="G3172" s="344"/>
      <c r="H3172" s="371"/>
      <c r="I3172" s="344"/>
      <c r="J3172" s="371"/>
      <c r="K3172" s="344"/>
      <c r="L3172" s="371"/>
      <c r="M3172" s="344"/>
      <c r="N3172" s="344"/>
      <c r="O3172" s="344"/>
      <c r="P3172" s="344"/>
      <c r="Q3172" s="344"/>
      <c r="R3172" s="344"/>
      <c r="S3172" s="344"/>
      <c r="T3172" s="344"/>
      <c r="U3172" s="344"/>
      <c r="V3172" s="344"/>
      <c r="W3172" s="344"/>
      <c r="X3172" s="344"/>
      <c r="Y3172" s="344"/>
      <c r="Z3172" s="344"/>
      <c r="AA3172" s="344"/>
      <c r="AB3172" s="344"/>
      <c r="AC3172" s="344"/>
      <c r="AD3172" s="344"/>
      <c r="AE3172" s="344"/>
      <c r="AF3172" s="344"/>
      <c r="AG3172" s="344"/>
      <c r="AH3172" s="344"/>
      <c r="AI3172" s="344"/>
      <c r="AJ3172" s="344"/>
      <c r="AK3172" s="344"/>
      <c r="AL3172" s="344"/>
      <c r="AM3172" s="344"/>
      <c r="AN3172" s="344"/>
      <c r="AO3172" s="344"/>
      <c r="AP3172" s="344"/>
    </row>
    <row r="3173">
      <c r="A3173" s="344"/>
      <c r="B3173" s="344"/>
      <c r="C3173" s="344"/>
      <c r="D3173" s="344"/>
      <c r="E3173" s="344"/>
      <c r="F3173" s="344"/>
      <c r="G3173" s="344"/>
      <c r="H3173" s="371"/>
      <c r="I3173" s="344"/>
      <c r="J3173" s="371"/>
      <c r="K3173" s="344"/>
      <c r="L3173" s="371"/>
      <c r="M3173" s="344"/>
      <c r="N3173" s="344"/>
      <c r="O3173" s="344"/>
      <c r="P3173" s="344"/>
      <c r="Q3173" s="344"/>
      <c r="R3173" s="344"/>
      <c r="S3173" s="344"/>
      <c r="T3173" s="344"/>
      <c r="U3173" s="344"/>
      <c r="V3173" s="344"/>
      <c r="W3173" s="344"/>
      <c r="X3173" s="344"/>
      <c r="Y3173" s="344"/>
      <c r="Z3173" s="344"/>
      <c r="AA3173" s="344"/>
      <c r="AB3173" s="344"/>
      <c r="AC3173" s="344"/>
      <c r="AD3173" s="344"/>
      <c r="AE3173" s="344"/>
      <c r="AF3173" s="344"/>
      <c r="AG3173" s="344"/>
      <c r="AH3173" s="344"/>
      <c r="AI3173" s="344"/>
      <c r="AJ3173" s="344"/>
      <c r="AK3173" s="344"/>
      <c r="AL3173" s="344"/>
      <c r="AM3173" s="344"/>
      <c r="AN3173" s="344"/>
      <c r="AO3173" s="344"/>
      <c r="AP3173" s="344"/>
    </row>
    <row r="3174">
      <c r="A3174" s="344"/>
      <c r="B3174" s="344"/>
      <c r="C3174" s="344"/>
      <c r="D3174" s="344"/>
      <c r="E3174" s="344"/>
      <c r="F3174" s="344"/>
      <c r="G3174" s="344"/>
      <c r="H3174" s="371"/>
      <c r="I3174" s="344"/>
      <c r="J3174" s="371"/>
      <c r="K3174" s="344"/>
      <c r="L3174" s="371"/>
      <c r="M3174" s="344"/>
      <c r="N3174" s="344"/>
      <c r="O3174" s="344"/>
      <c r="P3174" s="344"/>
      <c r="Q3174" s="344"/>
      <c r="R3174" s="344"/>
      <c r="S3174" s="344"/>
      <c r="T3174" s="344"/>
      <c r="U3174" s="344"/>
      <c r="V3174" s="344"/>
      <c r="W3174" s="344"/>
      <c r="X3174" s="344"/>
      <c r="Y3174" s="344"/>
      <c r="Z3174" s="344"/>
      <c r="AA3174" s="344"/>
      <c r="AB3174" s="344"/>
      <c r="AC3174" s="344"/>
      <c r="AD3174" s="344"/>
      <c r="AE3174" s="344"/>
      <c r="AF3174" s="344"/>
      <c r="AG3174" s="344"/>
      <c r="AH3174" s="344"/>
      <c r="AI3174" s="344"/>
      <c r="AJ3174" s="344"/>
      <c r="AK3174" s="344"/>
      <c r="AL3174" s="344"/>
      <c r="AM3174" s="344"/>
      <c r="AN3174" s="344"/>
      <c r="AO3174" s="344"/>
      <c r="AP3174" s="344"/>
    </row>
    <row r="3175">
      <c r="A3175" s="344"/>
      <c r="B3175" s="344"/>
      <c r="C3175" s="344"/>
      <c r="D3175" s="344"/>
      <c r="E3175" s="344"/>
      <c r="F3175" s="344"/>
      <c r="G3175" s="344"/>
      <c r="H3175" s="371"/>
      <c r="I3175" s="344"/>
      <c r="J3175" s="371"/>
      <c r="K3175" s="344"/>
      <c r="L3175" s="371"/>
      <c r="M3175" s="344"/>
      <c r="N3175" s="344"/>
      <c r="O3175" s="344"/>
      <c r="P3175" s="344"/>
      <c r="Q3175" s="344"/>
      <c r="R3175" s="344"/>
      <c r="S3175" s="344"/>
      <c r="T3175" s="344"/>
      <c r="U3175" s="344"/>
      <c r="V3175" s="344"/>
      <c r="W3175" s="344"/>
      <c r="X3175" s="344"/>
      <c r="Y3175" s="344"/>
      <c r="Z3175" s="344"/>
      <c r="AA3175" s="344"/>
      <c r="AB3175" s="344"/>
      <c r="AC3175" s="344"/>
      <c r="AD3175" s="344"/>
      <c r="AE3175" s="344"/>
      <c r="AF3175" s="344"/>
      <c r="AG3175" s="344"/>
      <c r="AH3175" s="344"/>
      <c r="AI3175" s="344"/>
      <c r="AJ3175" s="344"/>
      <c r="AK3175" s="344"/>
      <c r="AL3175" s="344"/>
      <c r="AM3175" s="344"/>
      <c r="AN3175" s="344"/>
      <c r="AO3175" s="344"/>
      <c r="AP3175" s="344"/>
    </row>
    <row r="3176">
      <c r="A3176" s="344"/>
      <c r="B3176" s="344"/>
      <c r="C3176" s="344"/>
      <c r="D3176" s="344"/>
      <c r="E3176" s="344"/>
      <c r="F3176" s="344"/>
      <c r="G3176" s="344"/>
      <c r="H3176" s="371"/>
      <c r="I3176" s="344"/>
      <c r="J3176" s="371"/>
      <c r="K3176" s="344"/>
      <c r="L3176" s="371"/>
      <c r="M3176" s="344"/>
      <c r="N3176" s="344"/>
      <c r="O3176" s="344"/>
      <c r="P3176" s="344"/>
      <c r="Q3176" s="344"/>
      <c r="R3176" s="344"/>
      <c r="S3176" s="344"/>
      <c r="T3176" s="344"/>
      <c r="U3176" s="344"/>
      <c r="V3176" s="344"/>
      <c r="W3176" s="344"/>
      <c r="X3176" s="344"/>
      <c r="Y3176" s="344"/>
      <c r="Z3176" s="344"/>
      <c r="AA3176" s="344"/>
      <c r="AB3176" s="344"/>
      <c r="AC3176" s="344"/>
      <c r="AD3176" s="344"/>
      <c r="AE3176" s="344"/>
      <c r="AF3176" s="344"/>
      <c r="AG3176" s="344"/>
      <c r="AH3176" s="344"/>
      <c r="AI3176" s="344"/>
      <c r="AJ3176" s="344"/>
      <c r="AK3176" s="344"/>
      <c r="AL3176" s="344"/>
      <c r="AM3176" s="344"/>
      <c r="AN3176" s="344"/>
      <c r="AO3176" s="344"/>
      <c r="AP3176" s="344"/>
    </row>
    <row r="3177">
      <c r="A3177" s="344"/>
      <c r="B3177" s="344"/>
      <c r="C3177" s="344"/>
      <c r="D3177" s="344"/>
      <c r="E3177" s="344"/>
      <c r="F3177" s="344"/>
      <c r="G3177" s="344"/>
      <c r="H3177" s="371"/>
      <c r="I3177" s="344"/>
      <c r="J3177" s="371"/>
      <c r="K3177" s="344"/>
      <c r="L3177" s="371"/>
      <c r="M3177" s="344"/>
      <c r="N3177" s="344"/>
      <c r="O3177" s="344"/>
      <c r="P3177" s="344"/>
      <c r="Q3177" s="344"/>
      <c r="R3177" s="344"/>
      <c r="S3177" s="344"/>
      <c r="T3177" s="344"/>
      <c r="U3177" s="344"/>
      <c r="V3177" s="344"/>
      <c r="W3177" s="344"/>
      <c r="X3177" s="344"/>
      <c r="Y3177" s="344"/>
      <c r="Z3177" s="344"/>
      <c r="AA3177" s="344"/>
      <c r="AB3177" s="344"/>
      <c r="AC3177" s="344"/>
      <c r="AD3177" s="344"/>
      <c r="AE3177" s="344"/>
      <c r="AF3177" s="344"/>
      <c r="AG3177" s="344"/>
      <c r="AH3177" s="344"/>
      <c r="AI3177" s="344"/>
      <c r="AJ3177" s="344"/>
      <c r="AK3177" s="344"/>
      <c r="AL3177" s="344"/>
      <c r="AM3177" s="344"/>
      <c r="AN3177" s="344"/>
      <c r="AO3177" s="344"/>
      <c r="AP3177" s="344"/>
    </row>
    <row r="3178">
      <c r="A3178" s="344"/>
      <c r="B3178" s="344"/>
      <c r="C3178" s="344"/>
      <c r="D3178" s="344"/>
      <c r="E3178" s="344"/>
      <c r="F3178" s="344"/>
      <c r="G3178" s="344"/>
      <c r="H3178" s="371"/>
      <c r="I3178" s="344"/>
      <c r="J3178" s="371"/>
      <c r="K3178" s="344"/>
      <c r="L3178" s="371"/>
      <c r="M3178" s="344"/>
      <c r="N3178" s="344"/>
      <c r="O3178" s="344"/>
      <c r="P3178" s="344"/>
      <c r="Q3178" s="344"/>
      <c r="R3178" s="344"/>
      <c r="S3178" s="344"/>
      <c r="T3178" s="344"/>
      <c r="U3178" s="344"/>
      <c r="V3178" s="344"/>
      <c r="W3178" s="344"/>
      <c r="X3178" s="344"/>
      <c r="Y3178" s="344"/>
      <c r="Z3178" s="344"/>
      <c r="AA3178" s="344"/>
      <c r="AB3178" s="344"/>
      <c r="AC3178" s="344"/>
      <c r="AD3178" s="344"/>
      <c r="AE3178" s="344"/>
      <c r="AF3178" s="344"/>
      <c r="AG3178" s="344"/>
      <c r="AH3178" s="344"/>
      <c r="AI3178" s="344"/>
      <c r="AJ3178" s="344"/>
      <c r="AK3178" s="344"/>
      <c r="AL3178" s="344"/>
      <c r="AM3178" s="344"/>
      <c r="AN3178" s="344"/>
      <c r="AO3178" s="344"/>
      <c r="AP3178" s="344"/>
    </row>
    <row r="3179">
      <c r="A3179" s="344"/>
      <c r="B3179" s="344"/>
      <c r="C3179" s="344"/>
      <c r="D3179" s="344"/>
      <c r="E3179" s="344"/>
      <c r="F3179" s="344"/>
      <c r="G3179" s="344"/>
      <c r="H3179" s="371"/>
      <c r="I3179" s="344"/>
      <c r="J3179" s="371"/>
      <c r="K3179" s="344"/>
      <c r="L3179" s="371"/>
      <c r="M3179" s="344"/>
      <c r="N3179" s="344"/>
      <c r="O3179" s="344"/>
      <c r="P3179" s="344"/>
      <c r="Q3179" s="344"/>
      <c r="R3179" s="344"/>
      <c r="S3179" s="344"/>
      <c r="T3179" s="344"/>
      <c r="U3179" s="344"/>
      <c r="V3179" s="344"/>
      <c r="W3179" s="344"/>
      <c r="X3179" s="344"/>
      <c r="Y3179" s="344"/>
      <c r="Z3179" s="344"/>
      <c r="AA3179" s="344"/>
      <c r="AB3179" s="344"/>
      <c r="AC3179" s="344"/>
      <c r="AD3179" s="344"/>
      <c r="AE3179" s="344"/>
      <c r="AF3179" s="344"/>
      <c r="AG3179" s="344"/>
      <c r="AH3179" s="344"/>
      <c r="AI3179" s="344"/>
      <c r="AJ3179" s="344"/>
      <c r="AK3179" s="344"/>
      <c r="AL3179" s="344"/>
      <c r="AM3179" s="344"/>
      <c r="AN3179" s="344"/>
      <c r="AO3179" s="344"/>
      <c r="AP3179" s="344"/>
    </row>
    <row r="3180">
      <c r="A3180" s="344"/>
      <c r="B3180" s="344"/>
      <c r="C3180" s="344"/>
      <c r="D3180" s="344"/>
      <c r="E3180" s="344"/>
      <c r="F3180" s="344"/>
      <c r="G3180" s="344"/>
      <c r="H3180" s="371"/>
      <c r="I3180" s="344"/>
      <c r="J3180" s="371"/>
      <c r="K3180" s="344"/>
      <c r="L3180" s="371"/>
      <c r="M3180" s="344"/>
      <c r="N3180" s="344"/>
      <c r="O3180" s="344"/>
      <c r="P3180" s="344"/>
      <c r="Q3180" s="344"/>
      <c r="R3180" s="344"/>
      <c r="S3180" s="344"/>
      <c r="T3180" s="344"/>
      <c r="U3180" s="344"/>
      <c r="V3180" s="344"/>
      <c r="W3180" s="344"/>
      <c r="X3180" s="344"/>
      <c r="Y3180" s="344"/>
      <c r="Z3180" s="344"/>
      <c r="AA3180" s="344"/>
      <c r="AB3180" s="344"/>
      <c r="AC3180" s="344"/>
      <c r="AD3180" s="344"/>
      <c r="AE3180" s="344"/>
      <c r="AF3180" s="344"/>
      <c r="AG3180" s="344"/>
      <c r="AH3180" s="344"/>
      <c r="AI3180" s="344"/>
      <c r="AJ3180" s="344"/>
      <c r="AK3180" s="344"/>
      <c r="AL3180" s="344"/>
      <c r="AM3180" s="344"/>
      <c r="AN3180" s="344"/>
      <c r="AO3180" s="344"/>
      <c r="AP3180" s="344"/>
    </row>
    <row r="3181">
      <c r="A3181" s="344"/>
      <c r="B3181" s="344"/>
      <c r="C3181" s="344"/>
      <c r="D3181" s="344"/>
      <c r="E3181" s="344"/>
      <c r="F3181" s="344"/>
      <c r="G3181" s="344"/>
      <c r="H3181" s="371"/>
      <c r="I3181" s="344"/>
      <c r="J3181" s="371"/>
      <c r="K3181" s="344"/>
      <c r="L3181" s="371"/>
      <c r="M3181" s="344"/>
      <c r="N3181" s="344"/>
      <c r="O3181" s="344"/>
      <c r="P3181" s="344"/>
      <c r="Q3181" s="344"/>
      <c r="R3181" s="344"/>
      <c r="S3181" s="344"/>
      <c r="T3181" s="344"/>
      <c r="U3181" s="344"/>
      <c r="V3181" s="344"/>
      <c r="W3181" s="344"/>
      <c r="X3181" s="344"/>
      <c r="Y3181" s="344"/>
      <c r="Z3181" s="344"/>
      <c r="AA3181" s="344"/>
      <c r="AB3181" s="344"/>
      <c r="AC3181" s="344"/>
      <c r="AD3181" s="344"/>
      <c r="AE3181" s="344"/>
      <c r="AF3181" s="344"/>
      <c r="AG3181" s="344"/>
      <c r="AH3181" s="344"/>
      <c r="AI3181" s="344"/>
      <c r="AJ3181" s="344"/>
      <c r="AK3181" s="344"/>
      <c r="AL3181" s="344"/>
      <c r="AM3181" s="344"/>
      <c r="AN3181" s="344"/>
      <c r="AO3181" s="344"/>
      <c r="AP3181" s="344"/>
    </row>
    <row r="3182">
      <c r="A3182" s="344"/>
      <c r="B3182" s="344"/>
      <c r="C3182" s="344"/>
      <c r="D3182" s="344"/>
      <c r="E3182" s="344"/>
      <c r="F3182" s="344"/>
      <c r="G3182" s="344"/>
      <c r="H3182" s="371"/>
      <c r="I3182" s="344"/>
      <c r="J3182" s="371"/>
      <c r="K3182" s="344"/>
      <c r="L3182" s="371"/>
      <c r="M3182" s="344"/>
      <c r="N3182" s="344"/>
      <c r="O3182" s="344"/>
      <c r="P3182" s="344"/>
      <c r="Q3182" s="344"/>
      <c r="R3182" s="344"/>
      <c r="S3182" s="344"/>
      <c r="T3182" s="344"/>
      <c r="U3182" s="344"/>
      <c r="V3182" s="344"/>
      <c r="W3182" s="344"/>
      <c r="X3182" s="344"/>
      <c r="Y3182" s="344"/>
      <c r="Z3182" s="344"/>
      <c r="AA3182" s="344"/>
      <c r="AB3182" s="344"/>
      <c r="AC3182" s="344"/>
      <c r="AD3182" s="344"/>
      <c r="AE3182" s="344"/>
      <c r="AF3182" s="344"/>
      <c r="AG3182" s="344"/>
      <c r="AH3182" s="344"/>
      <c r="AI3182" s="344"/>
      <c r="AJ3182" s="344"/>
      <c r="AK3182" s="344"/>
      <c r="AL3182" s="344"/>
      <c r="AM3182" s="344"/>
      <c r="AN3182" s="344"/>
      <c r="AO3182" s="344"/>
      <c r="AP3182" s="344"/>
    </row>
    <row r="3183">
      <c r="A3183" s="344"/>
      <c r="B3183" s="344"/>
      <c r="C3183" s="344"/>
      <c r="D3183" s="344"/>
      <c r="E3183" s="344"/>
      <c r="F3183" s="344"/>
      <c r="G3183" s="344"/>
      <c r="H3183" s="371"/>
      <c r="I3183" s="344"/>
      <c r="J3183" s="371"/>
      <c r="K3183" s="344"/>
      <c r="L3183" s="371"/>
      <c r="M3183" s="344"/>
      <c r="N3183" s="344"/>
      <c r="O3183" s="344"/>
      <c r="P3183" s="344"/>
      <c r="Q3183" s="344"/>
      <c r="R3183" s="344"/>
      <c r="S3183" s="344"/>
      <c r="T3183" s="344"/>
      <c r="U3183" s="344"/>
      <c r="V3183" s="344"/>
      <c r="W3183" s="344"/>
      <c r="X3183" s="344"/>
      <c r="Y3183" s="344"/>
      <c r="Z3183" s="344"/>
      <c r="AA3183" s="344"/>
      <c r="AB3183" s="344"/>
      <c r="AC3183" s="344"/>
      <c r="AD3183" s="344"/>
      <c r="AE3183" s="344"/>
      <c r="AF3183" s="344"/>
      <c r="AG3183" s="344"/>
      <c r="AH3183" s="344"/>
      <c r="AI3183" s="344"/>
      <c r="AJ3183" s="344"/>
      <c r="AK3183" s="344"/>
      <c r="AL3183" s="344"/>
      <c r="AM3183" s="344"/>
      <c r="AN3183" s="344"/>
      <c r="AO3183" s="344"/>
      <c r="AP3183" s="344"/>
    </row>
    <row r="3184">
      <c r="A3184" s="344"/>
      <c r="B3184" s="344"/>
      <c r="C3184" s="344"/>
      <c r="D3184" s="344"/>
      <c r="E3184" s="344"/>
      <c r="F3184" s="344"/>
      <c r="G3184" s="344"/>
      <c r="H3184" s="371"/>
      <c r="I3184" s="344"/>
      <c r="J3184" s="371"/>
      <c r="K3184" s="344"/>
      <c r="L3184" s="371"/>
      <c r="M3184" s="344"/>
      <c r="N3184" s="344"/>
      <c r="O3184" s="344"/>
      <c r="P3184" s="344"/>
      <c r="Q3184" s="344"/>
      <c r="R3184" s="344"/>
      <c r="S3184" s="344"/>
      <c r="T3184" s="344"/>
      <c r="U3184" s="344"/>
      <c r="V3184" s="344"/>
      <c r="W3184" s="344"/>
      <c r="X3184" s="344"/>
      <c r="Y3184" s="344"/>
      <c r="Z3184" s="344"/>
      <c r="AA3184" s="344"/>
      <c r="AB3184" s="344"/>
      <c r="AC3184" s="344"/>
      <c r="AD3184" s="344"/>
      <c r="AE3184" s="344"/>
      <c r="AF3184" s="344"/>
      <c r="AG3184" s="344"/>
      <c r="AH3184" s="344"/>
      <c r="AI3184" s="344"/>
      <c r="AJ3184" s="344"/>
      <c r="AK3184" s="344"/>
      <c r="AL3184" s="344"/>
      <c r="AM3184" s="344"/>
      <c r="AN3184" s="344"/>
      <c r="AO3184" s="344"/>
      <c r="AP3184" s="344"/>
    </row>
    <row r="3185">
      <c r="A3185" s="344"/>
      <c r="B3185" s="344"/>
      <c r="C3185" s="344"/>
      <c r="D3185" s="344"/>
      <c r="E3185" s="344"/>
      <c r="F3185" s="344"/>
      <c r="G3185" s="344"/>
      <c r="H3185" s="371"/>
      <c r="I3185" s="344"/>
      <c r="J3185" s="371"/>
      <c r="K3185" s="344"/>
      <c r="L3185" s="371"/>
      <c r="M3185" s="344"/>
      <c r="N3185" s="344"/>
      <c r="O3185" s="344"/>
      <c r="P3185" s="344"/>
      <c r="Q3185" s="344"/>
      <c r="R3185" s="344"/>
      <c r="S3185" s="344"/>
      <c r="T3185" s="344"/>
      <c r="U3185" s="344"/>
      <c r="V3185" s="344"/>
      <c r="W3185" s="344"/>
      <c r="X3185" s="344"/>
      <c r="Y3185" s="344"/>
      <c r="Z3185" s="344"/>
      <c r="AA3185" s="344"/>
      <c r="AB3185" s="344"/>
      <c r="AC3185" s="344"/>
      <c r="AD3185" s="344"/>
      <c r="AE3185" s="344"/>
      <c r="AF3185" s="344"/>
      <c r="AG3185" s="344"/>
      <c r="AH3185" s="344"/>
      <c r="AI3185" s="344"/>
      <c r="AJ3185" s="344"/>
      <c r="AK3185" s="344"/>
      <c r="AL3185" s="344"/>
      <c r="AM3185" s="344"/>
      <c r="AN3185" s="344"/>
      <c r="AO3185" s="344"/>
      <c r="AP3185" s="344"/>
    </row>
    <row r="3186">
      <c r="A3186" s="344"/>
      <c r="B3186" s="344"/>
      <c r="C3186" s="344"/>
      <c r="D3186" s="344"/>
      <c r="E3186" s="344"/>
      <c r="F3186" s="344"/>
      <c r="G3186" s="344"/>
      <c r="H3186" s="371"/>
      <c r="I3186" s="344"/>
      <c r="J3186" s="371"/>
      <c r="K3186" s="344"/>
      <c r="L3186" s="371"/>
      <c r="M3186" s="344"/>
      <c r="N3186" s="344"/>
      <c r="O3186" s="344"/>
      <c r="P3186" s="344"/>
      <c r="Q3186" s="344"/>
      <c r="R3186" s="344"/>
      <c r="S3186" s="344"/>
      <c r="T3186" s="344"/>
      <c r="U3186" s="344"/>
      <c r="V3186" s="344"/>
      <c r="W3186" s="344"/>
      <c r="X3186" s="344"/>
      <c r="Y3186" s="344"/>
      <c r="Z3186" s="344"/>
      <c r="AA3186" s="344"/>
      <c r="AB3186" s="344"/>
      <c r="AC3186" s="344"/>
      <c r="AD3186" s="344"/>
      <c r="AE3186" s="344"/>
      <c r="AF3186" s="344"/>
      <c r="AG3186" s="344"/>
      <c r="AH3186" s="344"/>
      <c r="AI3186" s="344"/>
      <c r="AJ3186" s="344"/>
      <c r="AK3186" s="344"/>
      <c r="AL3186" s="344"/>
      <c r="AM3186" s="344"/>
      <c r="AN3186" s="344"/>
      <c r="AO3186" s="344"/>
      <c r="AP3186" s="344"/>
    </row>
    <row r="3187">
      <c r="A3187" s="344"/>
      <c r="B3187" s="344"/>
      <c r="C3187" s="344"/>
      <c r="D3187" s="344"/>
      <c r="E3187" s="344"/>
      <c r="F3187" s="344"/>
      <c r="G3187" s="344"/>
      <c r="H3187" s="371"/>
      <c r="I3187" s="344"/>
      <c r="J3187" s="371"/>
      <c r="K3187" s="344"/>
      <c r="L3187" s="371"/>
      <c r="M3187" s="344"/>
      <c r="N3187" s="344"/>
      <c r="O3187" s="344"/>
      <c r="P3187" s="344"/>
      <c r="Q3187" s="344"/>
      <c r="R3187" s="344"/>
      <c r="S3187" s="344"/>
      <c r="T3187" s="344"/>
      <c r="U3187" s="344"/>
      <c r="V3187" s="344"/>
      <c r="W3187" s="344"/>
      <c r="X3187" s="344"/>
      <c r="Y3187" s="344"/>
      <c r="Z3187" s="344"/>
      <c r="AA3187" s="344"/>
      <c r="AB3187" s="344"/>
      <c r="AC3187" s="344"/>
      <c r="AD3187" s="344"/>
      <c r="AE3187" s="344"/>
      <c r="AF3187" s="344"/>
      <c r="AG3187" s="344"/>
      <c r="AH3187" s="344"/>
      <c r="AI3187" s="344"/>
      <c r="AJ3187" s="344"/>
      <c r="AK3187" s="344"/>
      <c r="AL3187" s="344"/>
      <c r="AM3187" s="344"/>
      <c r="AN3187" s="344"/>
      <c r="AO3187" s="344"/>
      <c r="AP3187" s="344"/>
    </row>
    <row r="3188">
      <c r="A3188" s="344"/>
      <c r="B3188" s="344"/>
      <c r="C3188" s="344"/>
      <c r="D3188" s="344"/>
      <c r="E3188" s="344"/>
      <c r="F3188" s="344"/>
      <c r="G3188" s="344"/>
      <c r="H3188" s="371"/>
      <c r="I3188" s="344"/>
      <c r="J3188" s="371"/>
      <c r="K3188" s="344"/>
      <c r="L3188" s="371"/>
      <c r="M3188" s="344"/>
      <c r="N3188" s="344"/>
      <c r="O3188" s="344"/>
      <c r="P3188" s="344"/>
      <c r="Q3188" s="344"/>
      <c r="R3188" s="344"/>
      <c r="S3188" s="344"/>
      <c r="T3188" s="344"/>
      <c r="U3188" s="344"/>
      <c r="V3188" s="344"/>
      <c r="W3188" s="344"/>
      <c r="X3188" s="344"/>
      <c r="Y3188" s="344"/>
      <c r="Z3188" s="344"/>
      <c r="AA3188" s="344"/>
      <c r="AB3188" s="344"/>
      <c r="AC3188" s="344"/>
      <c r="AD3188" s="344"/>
      <c r="AE3188" s="344"/>
      <c r="AF3188" s="344"/>
      <c r="AG3188" s="344"/>
      <c r="AH3188" s="344"/>
      <c r="AI3188" s="344"/>
      <c r="AJ3188" s="344"/>
      <c r="AK3188" s="344"/>
      <c r="AL3188" s="344"/>
      <c r="AM3188" s="344"/>
      <c r="AN3188" s="344"/>
      <c r="AO3188" s="344"/>
      <c r="AP3188" s="344"/>
    </row>
    <row r="3189">
      <c r="A3189" s="344"/>
      <c r="B3189" s="344"/>
      <c r="C3189" s="344"/>
      <c r="D3189" s="344"/>
      <c r="E3189" s="344"/>
      <c r="F3189" s="344"/>
      <c r="G3189" s="344"/>
      <c r="H3189" s="371"/>
      <c r="I3189" s="344"/>
      <c r="J3189" s="371"/>
      <c r="K3189" s="344"/>
      <c r="L3189" s="371"/>
      <c r="M3189" s="344"/>
      <c r="N3189" s="344"/>
      <c r="O3189" s="344"/>
      <c r="P3189" s="344"/>
      <c r="Q3189" s="344"/>
      <c r="R3189" s="344"/>
      <c r="S3189" s="344"/>
      <c r="T3189" s="344"/>
      <c r="U3189" s="344"/>
      <c r="V3189" s="344"/>
      <c r="W3189" s="344"/>
      <c r="X3189" s="344"/>
      <c r="Y3189" s="344"/>
      <c r="Z3189" s="344"/>
      <c r="AA3189" s="344"/>
      <c r="AB3189" s="344"/>
      <c r="AC3189" s="344"/>
      <c r="AD3189" s="344"/>
      <c r="AE3189" s="344"/>
      <c r="AF3189" s="344"/>
      <c r="AG3189" s="344"/>
      <c r="AH3189" s="344"/>
      <c r="AI3189" s="344"/>
      <c r="AJ3189" s="344"/>
      <c r="AK3189" s="344"/>
      <c r="AL3189" s="344"/>
      <c r="AM3189" s="344"/>
      <c r="AN3189" s="344"/>
      <c r="AO3189" s="344"/>
      <c r="AP3189" s="344"/>
    </row>
    <row r="3190">
      <c r="A3190" s="344"/>
      <c r="B3190" s="344"/>
      <c r="C3190" s="344"/>
      <c r="D3190" s="344"/>
      <c r="E3190" s="344"/>
      <c r="F3190" s="344"/>
      <c r="G3190" s="344"/>
      <c r="H3190" s="371"/>
      <c r="I3190" s="344"/>
      <c r="J3190" s="371"/>
      <c r="K3190" s="344"/>
      <c r="L3190" s="371"/>
      <c r="M3190" s="344"/>
      <c r="N3190" s="344"/>
      <c r="O3190" s="344"/>
      <c r="P3190" s="344"/>
      <c r="Q3190" s="344"/>
      <c r="R3190" s="344"/>
      <c r="S3190" s="344"/>
      <c r="T3190" s="344"/>
      <c r="U3190" s="344"/>
      <c r="V3190" s="344"/>
      <c r="W3190" s="344"/>
      <c r="X3190" s="344"/>
      <c r="Y3190" s="344"/>
      <c r="Z3190" s="344"/>
      <c r="AA3190" s="344"/>
      <c r="AB3190" s="344"/>
      <c r="AC3190" s="344"/>
      <c r="AD3190" s="344"/>
      <c r="AE3190" s="344"/>
      <c r="AF3190" s="344"/>
      <c r="AG3190" s="344"/>
      <c r="AH3190" s="344"/>
      <c r="AI3190" s="344"/>
      <c r="AJ3190" s="344"/>
      <c r="AK3190" s="344"/>
      <c r="AL3190" s="344"/>
      <c r="AM3190" s="344"/>
      <c r="AN3190" s="344"/>
      <c r="AO3190" s="344"/>
      <c r="AP3190" s="344"/>
    </row>
    <row r="3191">
      <c r="A3191" s="344"/>
      <c r="B3191" s="344"/>
      <c r="C3191" s="344"/>
      <c r="D3191" s="344"/>
      <c r="E3191" s="344"/>
      <c r="F3191" s="344"/>
      <c r="G3191" s="344"/>
      <c r="H3191" s="371"/>
      <c r="I3191" s="344"/>
      <c r="J3191" s="371"/>
      <c r="K3191" s="344"/>
      <c r="L3191" s="371"/>
      <c r="M3191" s="344"/>
      <c r="N3191" s="344"/>
      <c r="O3191" s="344"/>
      <c r="P3191" s="344"/>
      <c r="Q3191" s="344"/>
      <c r="R3191" s="344"/>
      <c r="S3191" s="344"/>
      <c r="T3191" s="344"/>
      <c r="U3191" s="344"/>
      <c r="V3191" s="344"/>
      <c r="W3191" s="344"/>
      <c r="X3191" s="344"/>
      <c r="Y3191" s="344"/>
      <c r="Z3191" s="344"/>
      <c r="AA3191" s="344"/>
      <c r="AB3191" s="344"/>
      <c r="AC3191" s="344"/>
      <c r="AD3191" s="344"/>
      <c r="AE3191" s="344"/>
      <c r="AF3191" s="344"/>
      <c r="AG3191" s="344"/>
      <c r="AH3191" s="344"/>
      <c r="AI3191" s="344"/>
      <c r="AJ3191" s="344"/>
      <c r="AK3191" s="344"/>
      <c r="AL3191" s="344"/>
      <c r="AM3191" s="344"/>
      <c r="AN3191" s="344"/>
      <c r="AO3191" s="344"/>
      <c r="AP3191" s="344"/>
    </row>
    <row r="3192">
      <c r="A3192" s="344"/>
      <c r="B3192" s="344"/>
      <c r="C3192" s="344"/>
      <c r="D3192" s="344"/>
      <c r="E3192" s="344"/>
      <c r="F3192" s="344"/>
      <c r="G3192" s="344"/>
      <c r="H3192" s="371"/>
      <c r="I3192" s="344"/>
      <c r="J3192" s="371"/>
      <c r="K3192" s="344"/>
      <c r="L3192" s="371"/>
      <c r="M3192" s="344"/>
      <c r="N3192" s="344"/>
      <c r="O3192" s="344"/>
      <c r="P3192" s="344"/>
      <c r="Q3192" s="344"/>
      <c r="R3192" s="344"/>
      <c r="S3192" s="344"/>
      <c r="T3192" s="344"/>
      <c r="U3192" s="344"/>
      <c r="V3192" s="344"/>
      <c r="W3192" s="344"/>
      <c r="X3192" s="344"/>
      <c r="Y3192" s="344"/>
      <c r="Z3192" s="344"/>
      <c r="AA3192" s="344"/>
      <c r="AB3192" s="344"/>
      <c r="AC3192" s="344"/>
      <c r="AD3192" s="344"/>
      <c r="AE3192" s="344"/>
      <c r="AF3192" s="344"/>
      <c r="AG3192" s="344"/>
      <c r="AH3192" s="344"/>
      <c r="AI3192" s="344"/>
      <c r="AJ3192" s="344"/>
      <c r="AK3192" s="344"/>
      <c r="AL3192" s="344"/>
      <c r="AM3192" s="344"/>
      <c r="AN3192" s="344"/>
      <c r="AO3192" s="344"/>
      <c r="AP3192" s="344"/>
    </row>
    <row r="3193">
      <c r="A3193" s="344"/>
      <c r="B3193" s="344"/>
      <c r="C3193" s="344"/>
      <c r="D3193" s="344"/>
      <c r="E3193" s="344"/>
      <c r="F3193" s="344"/>
      <c r="G3193" s="344"/>
      <c r="H3193" s="371"/>
      <c r="I3193" s="344"/>
      <c r="J3193" s="371"/>
      <c r="K3193" s="344"/>
      <c r="L3193" s="371"/>
      <c r="M3193" s="344"/>
      <c r="N3193" s="344"/>
      <c r="O3193" s="344"/>
      <c r="P3193" s="344"/>
      <c r="Q3193" s="344"/>
      <c r="R3193" s="344"/>
      <c r="S3193" s="344"/>
      <c r="T3193" s="344"/>
      <c r="U3193" s="344"/>
      <c r="V3193" s="344"/>
      <c r="W3193" s="344"/>
      <c r="X3193" s="344"/>
      <c r="Y3193" s="344"/>
      <c r="Z3193" s="344"/>
      <c r="AA3193" s="344"/>
      <c r="AB3193" s="344"/>
      <c r="AC3193" s="344"/>
      <c r="AD3193" s="344"/>
      <c r="AE3193" s="344"/>
      <c r="AF3193" s="344"/>
      <c r="AG3193" s="344"/>
      <c r="AH3193" s="344"/>
      <c r="AI3193" s="344"/>
      <c r="AJ3193" s="344"/>
      <c r="AK3193" s="344"/>
      <c r="AL3193" s="344"/>
      <c r="AM3193" s="344"/>
      <c r="AN3193" s="344"/>
      <c r="AO3193" s="344"/>
      <c r="AP3193" s="344"/>
    </row>
    <row r="3194">
      <c r="A3194" s="344"/>
      <c r="B3194" s="344"/>
      <c r="C3194" s="344"/>
      <c r="D3194" s="344"/>
      <c r="E3194" s="344"/>
      <c r="F3194" s="344"/>
      <c r="G3194" s="344"/>
      <c r="H3194" s="371"/>
      <c r="I3194" s="344"/>
      <c r="J3194" s="371"/>
      <c r="K3194" s="344"/>
      <c r="L3194" s="371"/>
      <c r="M3194" s="344"/>
      <c r="N3194" s="344"/>
      <c r="O3194" s="344"/>
      <c r="P3194" s="344"/>
      <c r="Q3194" s="344"/>
      <c r="R3194" s="344"/>
      <c r="S3194" s="344"/>
      <c r="T3194" s="344"/>
      <c r="U3194" s="344"/>
      <c r="V3194" s="344"/>
      <c r="W3194" s="344"/>
      <c r="X3194" s="344"/>
      <c r="Y3194" s="344"/>
      <c r="Z3194" s="344"/>
      <c r="AA3194" s="344"/>
      <c r="AB3194" s="344"/>
      <c r="AC3194" s="344"/>
      <c r="AD3194" s="344"/>
      <c r="AE3194" s="344"/>
      <c r="AF3194" s="344"/>
      <c r="AG3194" s="344"/>
      <c r="AH3194" s="344"/>
      <c r="AI3194" s="344"/>
      <c r="AJ3194" s="344"/>
      <c r="AK3194" s="344"/>
      <c r="AL3194" s="344"/>
      <c r="AM3194" s="344"/>
      <c r="AN3194" s="344"/>
      <c r="AO3194" s="344"/>
      <c r="AP3194" s="344"/>
    </row>
    <row r="3195">
      <c r="A3195" s="344"/>
      <c r="B3195" s="344"/>
      <c r="C3195" s="344"/>
      <c r="D3195" s="344"/>
      <c r="E3195" s="344"/>
      <c r="F3195" s="344"/>
      <c r="G3195" s="344"/>
      <c r="H3195" s="371"/>
      <c r="I3195" s="344"/>
      <c r="J3195" s="371"/>
      <c r="K3195" s="344"/>
      <c r="L3195" s="371"/>
      <c r="M3195" s="344"/>
      <c r="N3195" s="344"/>
      <c r="O3195" s="344"/>
      <c r="P3195" s="344"/>
      <c r="Q3195" s="344"/>
      <c r="R3195" s="344"/>
      <c r="S3195" s="344"/>
      <c r="T3195" s="344"/>
      <c r="U3195" s="344"/>
      <c r="V3195" s="344"/>
      <c r="W3195" s="344"/>
      <c r="X3195" s="344"/>
      <c r="Y3195" s="344"/>
      <c r="Z3195" s="344"/>
      <c r="AA3195" s="344"/>
      <c r="AB3195" s="344"/>
      <c r="AC3195" s="344"/>
      <c r="AD3195" s="344"/>
      <c r="AE3195" s="344"/>
      <c r="AF3195" s="344"/>
      <c r="AG3195" s="344"/>
      <c r="AH3195" s="344"/>
      <c r="AI3195" s="344"/>
      <c r="AJ3195" s="344"/>
      <c r="AK3195" s="344"/>
      <c r="AL3195" s="344"/>
      <c r="AM3195" s="344"/>
      <c r="AN3195" s="344"/>
      <c r="AO3195" s="344"/>
      <c r="AP3195" s="344"/>
    </row>
    <row r="3196">
      <c r="A3196" s="344"/>
      <c r="B3196" s="344"/>
      <c r="C3196" s="344"/>
      <c r="D3196" s="344"/>
      <c r="E3196" s="344"/>
      <c r="F3196" s="344"/>
      <c r="G3196" s="344"/>
      <c r="H3196" s="371"/>
      <c r="I3196" s="344"/>
      <c r="J3196" s="371"/>
      <c r="K3196" s="344"/>
      <c r="L3196" s="371"/>
      <c r="M3196" s="344"/>
      <c r="N3196" s="344"/>
      <c r="O3196" s="344"/>
      <c r="P3196" s="344"/>
      <c r="Q3196" s="344"/>
      <c r="R3196" s="344"/>
      <c r="S3196" s="344"/>
      <c r="T3196" s="344"/>
      <c r="U3196" s="344"/>
      <c r="V3196" s="344"/>
      <c r="W3196" s="344"/>
      <c r="X3196" s="344"/>
      <c r="Y3196" s="344"/>
      <c r="Z3196" s="344"/>
      <c r="AA3196" s="344"/>
      <c r="AB3196" s="344"/>
      <c r="AC3196" s="344"/>
      <c r="AD3196" s="344"/>
      <c r="AE3196" s="344"/>
      <c r="AF3196" s="344"/>
      <c r="AG3196" s="344"/>
      <c r="AH3196" s="344"/>
      <c r="AI3196" s="344"/>
      <c r="AJ3196" s="344"/>
      <c r="AK3196" s="344"/>
      <c r="AL3196" s="344"/>
      <c r="AM3196" s="344"/>
      <c r="AN3196" s="344"/>
      <c r="AO3196" s="344"/>
      <c r="AP3196" s="344"/>
    </row>
    <row r="3197">
      <c r="A3197" s="344"/>
      <c r="B3197" s="344"/>
      <c r="C3197" s="344"/>
      <c r="D3197" s="344"/>
      <c r="E3197" s="344"/>
      <c r="F3197" s="344"/>
      <c r="G3197" s="344"/>
      <c r="H3197" s="371"/>
      <c r="I3197" s="344"/>
      <c r="J3197" s="371"/>
      <c r="K3197" s="344"/>
      <c r="L3197" s="371"/>
      <c r="M3197" s="344"/>
      <c r="N3197" s="344"/>
      <c r="O3197" s="344"/>
      <c r="P3197" s="344"/>
      <c r="Q3197" s="344"/>
      <c r="R3197" s="344"/>
      <c r="S3197" s="344"/>
      <c r="T3197" s="344"/>
      <c r="U3197" s="344"/>
      <c r="V3197" s="344"/>
      <c r="W3197" s="344"/>
      <c r="X3197" s="344"/>
      <c r="Y3197" s="344"/>
      <c r="Z3197" s="344"/>
      <c r="AA3197" s="344"/>
      <c r="AB3197" s="344"/>
      <c r="AC3197" s="344"/>
      <c r="AD3197" s="344"/>
      <c r="AE3197" s="344"/>
      <c r="AF3197" s="344"/>
      <c r="AG3197" s="344"/>
      <c r="AH3197" s="344"/>
      <c r="AI3197" s="344"/>
      <c r="AJ3197" s="344"/>
      <c r="AK3197" s="344"/>
      <c r="AL3197" s="344"/>
      <c r="AM3197" s="344"/>
      <c r="AN3197" s="344"/>
      <c r="AO3197" s="344"/>
      <c r="AP3197" s="344"/>
    </row>
    <row r="3198">
      <c r="A3198" s="344"/>
      <c r="B3198" s="344"/>
      <c r="C3198" s="344"/>
      <c r="D3198" s="344"/>
      <c r="E3198" s="344"/>
      <c r="F3198" s="344"/>
      <c r="G3198" s="344"/>
      <c r="H3198" s="371"/>
      <c r="I3198" s="344"/>
      <c r="J3198" s="371"/>
      <c r="K3198" s="344"/>
      <c r="L3198" s="371"/>
      <c r="M3198" s="344"/>
      <c r="N3198" s="344"/>
      <c r="O3198" s="344"/>
      <c r="P3198" s="344"/>
      <c r="Q3198" s="344"/>
      <c r="R3198" s="344"/>
      <c r="S3198" s="344"/>
      <c r="T3198" s="344"/>
      <c r="U3198" s="344"/>
      <c r="V3198" s="344"/>
      <c r="W3198" s="344"/>
      <c r="X3198" s="344"/>
      <c r="Y3198" s="344"/>
      <c r="Z3198" s="344"/>
      <c r="AA3198" s="344"/>
      <c r="AB3198" s="344"/>
      <c r="AC3198" s="344"/>
      <c r="AD3198" s="344"/>
      <c r="AE3198" s="344"/>
      <c r="AF3198" s="344"/>
      <c r="AG3198" s="344"/>
      <c r="AH3198" s="344"/>
      <c r="AI3198" s="344"/>
      <c r="AJ3198" s="344"/>
      <c r="AK3198" s="344"/>
      <c r="AL3198" s="344"/>
      <c r="AM3198" s="344"/>
      <c r="AN3198" s="344"/>
      <c r="AO3198" s="344"/>
      <c r="AP3198" s="344"/>
    </row>
    <row r="3199">
      <c r="A3199" s="344"/>
      <c r="B3199" s="344"/>
      <c r="C3199" s="344"/>
      <c r="D3199" s="344"/>
      <c r="E3199" s="344"/>
      <c r="F3199" s="344"/>
      <c r="G3199" s="344"/>
      <c r="H3199" s="371"/>
      <c r="I3199" s="344"/>
      <c r="J3199" s="371"/>
      <c r="K3199" s="344"/>
      <c r="L3199" s="371"/>
      <c r="M3199" s="344"/>
      <c r="N3199" s="344"/>
      <c r="O3199" s="344"/>
      <c r="P3199" s="344"/>
      <c r="Q3199" s="344"/>
      <c r="R3199" s="344"/>
      <c r="S3199" s="344"/>
      <c r="T3199" s="344"/>
      <c r="U3199" s="344"/>
      <c r="V3199" s="344"/>
      <c r="W3199" s="344"/>
      <c r="X3199" s="344"/>
      <c r="Y3199" s="344"/>
      <c r="Z3199" s="344"/>
      <c r="AA3199" s="344"/>
      <c r="AB3199" s="344"/>
      <c r="AC3199" s="344"/>
      <c r="AD3199" s="344"/>
      <c r="AE3199" s="344"/>
      <c r="AF3199" s="344"/>
      <c r="AG3199" s="344"/>
      <c r="AH3199" s="344"/>
      <c r="AI3199" s="344"/>
      <c r="AJ3199" s="344"/>
      <c r="AK3199" s="344"/>
      <c r="AL3199" s="344"/>
      <c r="AM3199" s="344"/>
      <c r="AN3199" s="344"/>
      <c r="AO3199" s="344"/>
      <c r="AP3199" s="344"/>
    </row>
    <row r="3200">
      <c r="A3200" s="344"/>
      <c r="B3200" s="344"/>
      <c r="C3200" s="344"/>
      <c r="D3200" s="344"/>
      <c r="E3200" s="344"/>
      <c r="F3200" s="344"/>
      <c r="G3200" s="344"/>
      <c r="H3200" s="371"/>
      <c r="I3200" s="344"/>
      <c r="J3200" s="371"/>
      <c r="K3200" s="344"/>
      <c r="L3200" s="371"/>
      <c r="M3200" s="344"/>
      <c r="N3200" s="344"/>
      <c r="O3200" s="344"/>
      <c r="P3200" s="344"/>
      <c r="Q3200" s="344"/>
      <c r="R3200" s="344"/>
      <c r="S3200" s="344"/>
      <c r="T3200" s="344"/>
      <c r="U3200" s="344"/>
      <c r="V3200" s="344"/>
      <c r="W3200" s="344"/>
      <c r="X3200" s="344"/>
      <c r="Y3200" s="344"/>
      <c r="Z3200" s="344"/>
      <c r="AA3200" s="344"/>
      <c r="AB3200" s="344"/>
      <c r="AC3200" s="344"/>
      <c r="AD3200" s="344"/>
      <c r="AE3200" s="344"/>
      <c r="AF3200" s="344"/>
      <c r="AG3200" s="344"/>
      <c r="AH3200" s="344"/>
      <c r="AI3200" s="344"/>
      <c r="AJ3200" s="344"/>
      <c r="AK3200" s="344"/>
      <c r="AL3200" s="344"/>
      <c r="AM3200" s="344"/>
      <c r="AN3200" s="344"/>
      <c r="AO3200" s="344"/>
      <c r="AP3200" s="344"/>
    </row>
    <row r="3201">
      <c r="A3201" s="344"/>
      <c r="B3201" s="344"/>
      <c r="C3201" s="344"/>
      <c r="D3201" s="344"/>
      <c r="E3201" s="344"/>
      <c r="F3201" s="344"/>
      <c r="G3201" s="344"/>
      <c r="H3201" s="371"/>
      <c r="I3201" s="344"/>
      <c r="J3201" s="371"/>
      <c r="K3201" s="344"/>
      <c r="L3201" s="371"/>
      <c r="M3201" s="344"/>
      <c r="N3201" s="344"/>
      <c r="O3201" s="344"/>
      <c r="P3201" s="344"/>
      <c r="Q3201" s="344"/>
      <c r="R3201" s="344"/>
      <c r="S3201" s="344"/>
      <c r="T3201" s="344"/>
      <c r="U3201" s="344"/>
      <c r="V3201" s="344"/>
      <c r="W3201" s="344"/>
      <c r="X3201" s="344"/>
      <c r="Y3201" s="344"/>
      <c r="Z3201" s="344"/>
      <c r="AA3201" s="344"/>
      <c r="AB3201" s="344"/>
      <c r="AC3201" s="344"/>
      <c r="AD3201" s="344"/>
      <c r="AE3201" s="344"/>
      <c r="AF3201" s="344"/>
      <c r="AG3201" s="344"/>
      <c r="AH3201" s="344"/>
      <c r="AI3201" s="344"/>
      <c r="AJ3201" s="344"/>
      <c r="AK3201" s="344"/>
      <c r="AL3201" s="344"/>
      <c r="AM3201" s="344"/>
      <c r="AN3201" s="344"/>
      <c r="AO3201" s="344"/>
      <c r="AP3201" s="344"/>
    </row>
    <row r="3202">
      <c r="A3202" s="344"/>
      <c r="B3202" s="344"/>
      <c r="C3202" s="344"/>
      <c r="D3202" s="344"/>
      <c r="E3202" s="344"/>
      <c r="F3202" s="344"/>
      <c r="G3202" s="344"/>
      <c r="H3202" s="371"/>
      <c r="I3202" s="344"/>
      <c r="J3202" s="371"/>
      <c r="K3202" s="344"/>
      <c r="L3202" s="371"/>
      <c r="M3202" s="344"/>
      <c r="N3202" s="344"/>
      <c r="O3202" s="344"/>
      <c r="P3202" s="344"/>
      <c r="Q3202" s="344"/>
      <c r="R3202" s="344"/>
      <c r="S3202" s="344"/>
      <c r="T3202" s="344"/>
      <c r="U3202" s="344"/>
      <c r="V3202" s="344"/>
      <c r="W3202" s="344"/>
      <c r="X3202" s="344"/>
      <c r="Y3202" s="344"/>
      <c r="Z3202" s="344"/>
      <c r="AA3202" s="344"/>
      <c r="AB3202" s="344"/>
      <c r="AC3202" s="344"/>
      <c r="AD3202" s="344"/>
      <c r="AE3202" s="344"/>
      <c r="AF3202" s="344"/>
      <c r="AG3202" s="344"/>
      <c r="AH3202" s="344"/>
      <c r="AI3202" s="344"/>
      <c r="AJ3202" s="344"/>
      <c r="AK3202" s="344"/>
      <c r="AL3202" s="344"/>
      <c r="AM3202" s="344"/>
      <c r="AN3202" s="344"/>
      <c r="AO3202" s="344"/>
      <c r="AP3202" s="344"/>
    </row>
    <row r="3203">
      <c r="A3203" s="344"/>
      <c r="B3203" s="344"/>
      <c r="C3203" s="344"/>
      <c r="D3203" s="344"/>
      <c r="E3203" s="344"/>
      <c r="F3203" s="344"/>
      <c r="G3203" s="344"/>
      <c r="H3203" s="371"/>
      <c r="I3203" s="344"/>
      <c r="J3203" s="371"/>
      <c r="K3203" s="344"/>
      <c r="L3203" s="371"/>
      <c r="M3203" s="344"/>
      <c r="N3203" s="344"/>
      <c r="O3203" s="344"/>
      <c r="P3203" s="344"/>
      <c r="Q3203" s="344"/>
      <c r="R3203" s="344"/>
      <c r="S3203" s="344"/>
      <c r="T3203" s="344"/>
      <c r="U3203" s="344"/>
      <c r="V3203" s="344"/>
      <c r="W3203" s="344"/>
      <c r="X3203" s="344"/>
      <c r="Y3203" s="344"/>
      <c r="Z3203" s="344"/>
      <c r="AA3203" s="344"/>
      <c r="AB3203" s="344"/>
      <c r="AC3203" s="344"/>
      <c r="AD3203" s="344"/>
      <c r="AE3203" s="344"/>
      <c r="AF3203" s="344"/>
      <c r="AG3203" s="344"/>
      <c r="AH3203" s="344"/>
      <c r="AI3203" s="344"/>
      <c r="AJ3203" s="344"/>
      <c r="AK3203" s="344"/>
      <c r="AL3203" s="344"/>
      <c r="AM3203" s="344"/>
      <c r="AN3203" s="344"/>
      <c r="AO3203" s="344"/>
      <c r="AP3203" s="344"/>
    </row>
    <row r="3204">
      <c r="A3204" s="344"/>
      <c r="B3204" s="344"/>
      <c r="C3204" s="344"/>
      <c r="D3204" s="344"/>
      <c r="E3204" s="344"/>
      <c r="F3204" s="344"/>
      <c r="G3204" s="344"/>
      <c r="H3204" s="371"/>
      <c r="I3204" s="344"/>
      <c r="J3204" s="371"/>
      <c r="K3204" s="344"/>
      <c r="L3204" s="371"/>
      <c r="M3204" s="344"/>
      <c r="N3204" s="344"/>
      <c r="O3204" s="344"/>
      <c r="P3204" s="344"/>
      <c r="Q3204" s="344"/>
      <c r="R3204" s="344"/>
      <c r="S3204" s="344"/>
      <c r="T3204" s="344"/>
      <c r="U3204" s="344"/>
      <c r="V3204" s="344"/>
      <c r="W3204" s="344"/>
      <c r="X3204" s="344"/>
      <c r="Y3204" s="344"/>
      <c r="Z3204" s="344"/>
      <c r="AA3204" s="344"/>
      <c r="AB3204" s="344"/>
      <c r="AC3204" s="344"/>
      <c r="AD3204" s="344"/>
      <c r="AE3204" s="344"/>
      <c r="AF3204" s="344"/>
      <c r="AG3204" s="344"/>
      <c r="AH3204" s="344"/>
      <c r="AI3204" s="344"/>
      <c r="AJ3204" s="344"/>
      <c r="AK3204" s="344"/>
      <c r="AL3204" s="344"/>
      <c r="AM3204" s="344"/>
      <c r="AN3204" s="344"/>
      <c r="AO3204" s="344"/>
      <c r="AP3204" s="344"/>
    </row>
    <row r="3205">
      <c r="A3205" s="344"/>
      <c r="B3205" s="344"/>
      <c r="C3205" s="344"/>
      <c r="D3205" s="344"/>
      <c r="E3205" s="344"/>
      <c r="F3205" s="344"/>
      <c r="G3205" s="344"/>
      <c r="H3205" s="371"/>
      <c r="I3205" s="344"/>
      <c r="J3205" s="371"/>
      <c r="K3205" s="344"/>
      <c r="L3205" s="371"/>
      <c r="M3205" s="344"/>
      <c r="N3205" s="344"/>
      <c r="O3205" s="344"/>
      <c r="P3205" s="344"/>
      <c r="Q3205" s="344"/>
      <c r="R3205" s="344"/>
      <c r="S3205" s="344"/>
      <c r="T3205" s="344"/>
      <c r="U3205" s="344"/>
      <c r="V3205" s="344"/>
      <c r="W3205" s="344"/>
      <c r="X3205" s="344"/>
      <c r="Y3205" s="344"/>
      <c r="Z3205" s="344"/>
      <c r="AA3205" s="344"/>
      <c r="AB3205" s="344"/>
      <c r="AC3205" s="344"/>
      <c r="AD3205" s="344"/>
      <c r="AE3205" s="344"/>
      <c r="AF3205" s="344"/>
      <c r="AG3205" s="344"/>
      <c r="AH3205" s="344"/>
      <c r="AI3205" s="344"/>
      <c r="AJ3205" s="344"/>
      <c r="AK3205" s="344"/>
      <c r="AL3205" s="344"/>
      <c r="AM3205" s="344"/>
      <c r="AN3205" s="344"/>
      <c r="AO3205" s="344"/>
      <c r="AP3205" s="344"/>
    </row>
    <row r="3206">
      <c r="A3206" s="344"/>
      <c r="B3206" s="344"/>
      <c r="C3206" s="344"/>
      <c r="D3206" s="344"/>
      <c r="E3206" s="344"/>
      <c r="F3206" s="344"/>
      <c r="G3206" s="344"/>
      <c r="H3206" s="371"/>
      <c r="I3206" s="344"/>
      <c r="J3206" s="371"/>
      <c r="K3206" s="344"/>
      <c r="L3206" s="371"/>
      <c r="M3206" s="344"/>
      <c r="N3206" s="344"/>
      <c r="O3206" s="344"/>
      <c r="P3206" s="344"/>
      <c r="Q3206" s="344"/>
      <c r="R3206" s="344"/>
      <c r="S3206" s="344"/>
      <c r="T3206" s="344"/>
      <c r="U3206" s="344"/>
      <c r="V3206" s="344"/>
      <c r="W3206" s="344"/>
      <c r="X3206" s="344"/>
      <c r="Y3206" s="344"/>
      <c r="Z3206" s="344"/>
      <c r="AA3206" s="344"/>
      <c r="AB3206" s="344"/>
      <c r="AC3206" s="344"/>
      <c r="AD3206" s="344"/>
      <c r="AE3206" s="344"/>
      <c r="AF3206" s="344"/>
      <c r="AG3206" s="344"/>
      <c r="AH3206" s="344"/>
      <c r="AI3206" s="344"/>
      <c r="AJ3206" s="344"/>
      <c r="AK3206" s="344"/>
      <c r="AL3206" s="344"/>
      <c r="AM3206" s="344"/>
      <c r="AN3206" s="344"/>
      <c r="AO3206" s="344"/>
      <c r="AP3206" s="344"/>
    </row>
    <row r="3207">
      <c r="A3207" s="344"/>
      <c r="B3207" s="344"/>
      <c r="C3207" s="344"/>
      <c r="D3207" s="344"/>
      <c r="E3207" s="344"/>
      <c r="F3207" s="344"/>
      <c r="G3207" s="344"/>
      <c r="H3207" s="371"/>
      <c r="I3207" s="344"/>
      <c r="J3207" s="371"/>
      <c r="K3207" s="344"/>
      <c r="L3207" s="371"/>
      <c r="M3207" s="344"/>
      <c r="N3207" s="344"/>
      <c r="O3207" s="344"/>
      <c r="P3207" s="344"/>
      <c r="Q3207" s="344"/>
      <c r="R3207" s="344"/>
      <c r="S3207" s="344"/>
      <c r="T3207" s="344"/>
      <c r="U3207" s="344"/>
      <c r="V3207" s="344"/>
      <c r="W3207" s="344"/>
      <c r="X3207" s="344"/>
      <c r="Y3207" s="344"/>
      <c r="Z3207" s="344"/>
      <c r="AA3207" s="344"/>
      <c r="AB3207" s="344"/>
      <c r="AC3207" s="344"/>
      <c r="AD3207" s="344"/>
      <c r="AE3207" s="344"/>
      <c r="AF3207" s="344"/>
      <c r="AG3207" s="344"/>
      <c r="AH3207" s="344"/>
      <c r="AI3207" s="344"/>
      <c r="AJ3207" s="344"/>
      <c r="AK3207" s="344"/>
      <c r="AL3207" s="344"/>
      <c r="AM3207" s="344"/>
      <c r="AN3207" s="344"/>
      <c r="AO3207" s="344"/>
      <c r="AP3207" s="344"/>
    </row>
    <row r="3208">
      <c r="A3208" s="344"/>
      <c r="B3208" s="344"/>
      <c r="C3208" s="344"/>
      <c r="D3208" s="344"/>
      <c r="E3208" s="344"/>
      <c r="F3208" s="344"/>
      <c r="G3208" s="344"/>
      <c r="H3208" s="371"/>
      <c r="I3208" s="344"/>
      <c r="J3208" s="371"/>
      <c r="K3208" s="344"/>
      <c r="L3208" s="371"/>
      <c r="M3208" s="344"/>
      <c r="N3208" s="344"/>
      <c r="O3208" s="344"/>
      <c r="P3208" s="344"/>
      <c r="Q3208" s="344"/>
      <c r="R3208" s="344"/>
      <c r="S3208" s="344"/>
      <c r="T3208" s="344"/>
      <c r="U3208" s="344"/>
      <c r="V3208" s="344"/>
      <c r="W3208" s="344"/>
      <c r="X3208" s="344"/>
      <c r="Y3208" s="344"/>
      <c r="Z3208" s="344"/>
      <c r="AA3208" s="344"/>
      <c r="AB3208" s="344"/>
      <c r="AC3208" s="344"/>
      <c r="AD3208" s="344"/>
      <c r="AE3208" s="344"/>
      <c r="AF3208" s="344"/>
      <c r="AG3208" s="344"/>
      <c r="AH3208" s="344"/>
      <c r="AI3208" s="344"/>
      <c r="AJ3208" s="344"/>
      <c r="AK3208" s="344"/>
      <c r="AL3208" s="344"/>
      <c r="AM3208" s="344"/>
      <c r="AN3208" s="344"/>
      <c r="AO3208" s="344"/>
      <c r="AP3208" s="344"/>
    </row>
    <row r="3209">
      <c r="A3209" s="344"/>
      <c r="B3209" s="344"/>
      <c r="C3209" s="344"/>
      <c r="D3209" s="344"/>
      <c r="E3209" s="344"/>
      <c r="F3209" s="344"/>
      <c r="G3209" s="344"/>
      <c r="H3209" s="371"/>
      <c r="I3209" s="344"/>
      <c r="J3209" s="371"/>
      <c r="K3209" s="344"/>
      <c r="L3209" s="371"/>
      <c r="M3209" s="344"/>
      <c r="N3209" s="344"/>
      <c r="O3209" s="344"/>
      <c r="P3209" s="344"/>
      <c r="Q3209" s="344"/>
      <c r="R3209" s="344"/>
      <c r="S3209" s="344"/>
      <c r="T3209" s="344"/>
      <c r="U3209" s="344"/>
      <c r="V3209" s="344"/>
      <c r="W3209" s="344"/>
      <c r="X3209" s="344"/>
      <c r="Y3209" s="344"/>
      <c r="Z3209" s="344"/>
      <c r="AA3209" s="344"/>
      <c r="AB3209" s="344"/>
      <c r="AC3209" s="344"/>
      <c r="AD3209" s="344"/>
      <c r="AE3209" s="344"/>
      <c r="AF3209" s="344"/>
      <c r="AG3209" s="344"/>
      <c r="AH3209" s="344"/>
      <c r="AI3209" s="344"/>
      <c r="AJ3209" s="344"/>
      <c r="AK3209" s="344"/>
      <c r="AL3209" s="344"/>
      <c r="AM3209" s="344"/>
      <c r="AN3209" s="344"/>
      <c r="AO3209" s="344"/>
      <c r="AP3209" s="344"/>
    </row>
    <row r="3210">
      <c r="A3210" s="344"/>
      <c r="B3210" s="344"/>
      <c r="C3210" s="344"/>
      <c r="D3210" s="344"/>
      <c r="E3210" s="344"/>
      <c r="F3210" s="344"/>
      <c r="G3210" s="344"/>
      <c r="H3210" s="371"/>
      <c r="I3210" s="344"/>
      <c r="J3210" s="371"/>
      <c r="K3210" s="344"/>
      <c r="L3210" s="371"/>
      <c r="M3210" s="344"/>
      <c r="N3210" s="344"/>
      <c r="O3210" s="344"/>
      <c r="P3210" s="344"/>
      <c r="Q3210" s="344"/>
      <c r="R3210" s="344"/>
      <c r="S3210" s="344"/>
      <c r="T3210" s="344"/>
      <c r="U3210" s="344"/>
      <c r="V3210" s="344"/>
      <c r="W3210" s="344"/>
      <c r="X3210" s="344"/>
      <c r="Y3210" s="344"/>
      <c r="Z3210" s="344"/>
      <c r="AA3210" s="344"/>
      <c r="AB3210" s="344"/>
      <c r="AC3210" s="344"/>
      <c r="AD3210" s="344"/>
      <c r="AE3210" s="344"/>
      <c r="AF3210" s="344"/>
      <c r="AG3210" s="344"/>
      <c r="AH3210" s="344"/>
      <c r="AI3210" s="344"/>
      <c r="AJ3210" s="344"/>
      <c r="AK3210" s="344"/>
      <c r="AL3210" s="344"/>
      <c r="AM3210" s="344"/>
      <c r="AN3210" s="344"/>
      <c r="AO3210" s="344"/>
      <c r="AP3210" s="344"/>
    </row>
    <row r="3211">
      <c r="A3211" s="344"/>
      <c r="B3211" s="344"/>
      <c r="C3211" s="344"/>
      <c r="D3211" s="344"/>
      <c r="E3211" s="344"/>
      <c r="F3211" s="344"/>
      <c r="G3211" s="344"/>
      <c r="H3211" s="371"/>
      <c r="I3211" s="344"/>
      <c r="J3211" s="371"/>
      <c r="K3211" s="344"/>
      <c r="L3211" s="371"/>
      <c r="M3211" s="344"/>
      <c r="N3211" s="344"/>
      <c r="O3211" s="344"/>
      <c r="P3211" s="344"/>
      <c r="Q3211" s="344"/>
      <c r="R3211" s="344"/>
      <c r="S3211" s="344"/>
      <c r="T3211" s="344"/>
      <c r="U3211" s="344"/>
      <c r="V3211" s="344"/>
      <c r="W3211" s="344"/>
      <c r="X3211" s="344"/>
      <c r="Y3211" s="344"/>
      <c r="Z3211" s="344"/>
      <c r="AA3211" s="344"/>
      <c r="AB3211" s="344"/>
      <c r="AC3211" s="344"/>
      <c r="AD3211" s="344"/>
      <c r="AE3211" s="344"/>
      <c r="AF3211" s="344"/>
      <c r="AG3211" s="344"/>
      <c r="AH3211" s="344"/>
      <c r="AI3211" s="344"/>
      <c r="AJ3211" s="344"/>
      <c r="AK3211" s="344"/>
      <c r="AL3211" s="344"/>
      <c r="AM3211" s="344"/>
      <c r="AN3211" s="344"/>
      <c r="AO3211" s="344"/>
      <c r="AP3211" s="344"/>
    </row>
    <row r="3212">
      <c r="A3212" s="344"/>
      <c r="B3212" s="344"/>
      <c r="C3212" s="344"/>
      <c r="D3212" s="344"/>
      <c r="E3212" s="344"/>
      <c r="F3212" s="344"/>
      <c r="G3212" s="344"/>
      <c r="H3212" s="371"/>
      <c r="I3212" s="344"/>
      <c r="J3212" s="371"/>
      <c r="K3212" s="344"/>
      <c r="L3212" s="371"/>
      <c r="M3212" s="344"/>
      <c r="N3212" s="344"/>
      <c r="O3212" s="344"/>
      <c r="P3212" s="344"/>
      <c r="Q3212" s="344"/>
      <c r="R3212" s="344"/>
      <c r="S3212" s="344"/>
      <c r="T3212" s="344"/>
      <c r="U3212" s="344"/>
      <c r="V3212" s="344"/>
      <c r="W3212" s="344"/>
      <c r="X3212" s="344"/>
      <c r="Y3212" s="344"/>
      <c r="Z3212" s="344"/>
      <c r="AA3212" s="344"/>
      <c r="AB3212" s="344"/>
      <c r="AC3212" s="344"/>
      <c r="AD3212" s="344"/>
      <c r="AE3212" s="344"/>
      <c r="AF3212" s="344"/>
      <c r="AG3212" s="344"/>
      <c r="AH3212" s="344"/>
      <c r="AI3212" s="344"/>
      <c r="AJ3212" s="344"/>
      <c r="AK3212" s="344"/>
      <c r="AL3212" s="344"/>
      <c r="AM3212" s="344"/>
      <c r="AN3212" s="344"/>
      <c r="AO3212" s="344"/>
      <c r="AP3212" s="344"/>
    </row>
    <row r="3213">
      <c r="A3213" s="344"/>
      <c r="B3213" s="344"/>
      <c r="C3213" s="344"/>
      <c r="D3213" s="344"/>
      <c r="E3213" s="344"/>
      <c r="F3213" s="344"/>
      <c r="G3213" s="344"/>
      <c r="H3213" s="371"/>
      <c r="I3213" s="344"/>
      <c r="J3213" s="371"/>
      <c r="K3213" s="344"/>
      <c r="L3213" s="371"/>
      <c r="M3213" s="344"/>
      <c r="N3213" s="344"/>
      <c r="O3213" s="344"/>
      <c r="P3213" s="344"/>
      <c r="Q3213" s="344"/>
      <c r="R3213" s="344"/>
      <c r="S3213" s="344"/>
      <c r="T3213" s="344"/>
      <c r="U3213" s="344"/>
      <c r="V3213" s="344"/>
      <c r="W3213" s="344"/>
      <c r="X3213" s="344"/>
      <c r="Y3213" s="344"/>
      <c r="Z3213" s="344"/>
      <c r="AA3213" s="344"/>
      <c r="AB3213" s="344"/>
      <c r="AC3213" s="344"/>
      <c r="AD3213" s="344"/>
      <c r="AE3213" s="344"/>
      <c r="AF3213" s="344"/>
      <c r="AG3213" s="344"/>
      <c r="AH3213" s="344"/>
      <c r="AI3213" s="344"/>
      <c r="AJ3213" s="344"/>
      <c r="AK3213" s="344"/>
      <c r="AL3213" s="344"/>
      <c r="AM3213" s="344"/>
      <c r="AN3213" s="344"/>
      <c r="AO3213" s="344"/>
      <c r="AP3213" s="344"/>
    </row>
    <row r="3214">
      <c r="A3214" s="344"/>
      <c r="B3214" s="344"/>
      <c r="C3214" s="344"/>
      <c r="D3214" s="344"/>
      <c r="E3214" s="344"/>
      <c r="F3214" s="344"/>
      <c r="G3214" s="344"/>
      <c r="H3214" s="371"/>
      <c r="I3214" s="344"/>
      <c r="J3214" s="371"/>
      <c r="K3214" s="344"/>
      <c r="L3214" s="371"/>
      <c r="M3214" s="344"/>
      <c r="N3214" s="344"/>
      <c r="O3214" s="344"/>
      <c r="P3214" s="344"/>
      <c r="Q3214" s="344"/>
      <c r="R3214" s="344"/>
      <c r="S3214" s="344"/>
      <c r="T3214" s="344"/>
      <c r="U3214" s="344"/>
      <c r="V3214" s="344"/>
      <c r="W3214" s="344"/>
      <c r="X3214" s="344"/>
      <c r="Y3214" s="344"/>
      <c r="Z3214" s="344"/>
      <c r="AA3214" s="344"/>
      <c r="AB3214" s="344"/>
      <c r="AC3214" s="344"/>
      <c r="AD3214" s="344"/>
      <c r="AE3214" s="344"/>
      <c r="AF3214" s="344"/>
      <c r="AG3214" s="344"/>
      <c r="AH3214" s="344"/>
      <c r="AI3214" s="344"/>
      <c r="AJ3214" s="344"/>
      <c r="AK3214" s="344"/>
      <c r="AL3214" s="344"/>
      <c r="AM3214" s="344"/>
      <c r="AN3214" s="344"/>
      <c r="AO3214" s="344"/>
      <c r="AP3214" s="344"/>
    </row>
    <row r="3215">
      <c r="A3215" s="344"/>
      <c r="B3215" s="344"/>
      <c r="C3215" s="344"/>
      <c r="D3215" s="344"/>
      <c r="E3215" s="344"/>
      <c r="F3215" s="344"/>
      <c r="G3215" s="344"/>
      <c r="H3215" s="371"/>
      <c r="I3215" s="344"/>
      <c r="J3215" s="371"/>
      <c r="K3215" s="344"/>
      <c r="L3215" s="371"/>
      <c r="M3215" s="344"/>
      <c r="N3215" s="344"/>
      <c r="O3215" s="344"/>
      <c r="P3215" s="344"/>
      <c r="Q3215" s="344"/>
      <c r="R3215" s="344"/>
      <c r="S3215" s="344"/>
      <c r="T3215" s="344"/>
      <c r="U3215" s="344"/>
      <c r="V3215" s="344"/>
      <c r="W3215" s="344"/>
      <c r="X3215" s="344"/>
      <c r="Y3215" s="344"/>
      <c r="Z3215" s="344"/>
      <c r="AA3215" s="344"/>
      <c r="AB3215" s="344"/>
      <c r="AC3215" s="344"/>
      <c r="AD3215" s="344"/>
      <c r="AE3215" s="344"/>
      <c r="AF3215" s="344"/>
      <c r="AG3215" s="344"/>
      <c r="AH3215" s="344"/>
      <c r="AI3215" s="344"/>
      <c r="AJ3215" s="344"/>
      <c r="AK3215" s="344"/>
      <c r="AL3215" s="344"/>
      <c r="AM3215" s="344"/>
      <c r="AN3215" s="344"/>
      <c r="AO3215" s="344"/>
      <c r="AP3215" s="344"/>
    </row>
    <row r="3216">
      <c r="A3216" s="344"/>
      <c r="B3216" s="344"/>
      <c r="C3216" s="344"/>
      <c r="D3216" s="344"/>
      <c r="E3216" s="344"/>
      <c r="F3216" s="344"/>
      <c r="G3216" s="344"/>
      <c r="H3216" s="371"/>
      <c r="I3216" s="344"/>
      <c r="J3216" s="371"/>
      <c r="K3216" s="344"/>
      <c r="L3216" s="371"/>
      <c r="M3216" s="344"/>
      <c r="N3216" s="344"/>
      <c r="O3216" s="344"/>
      <c r="P3216" s="344"/>
      <c r="Q3216" s="344"/>
      <c r="R3216" s="344"/>
      <c r="S3216" s="344"/>
      <c r="T3216" s="344"/>
      <c r="U3216" s="344"/>
      <c r="V3216" s="344"/>
      <c r="W3216" s="344"/>
      <c r="X3216" s="344"/>
      <c r="Y3216" s="344"/>
      <c r="Z3216" s="344"/>
      <c r="AA3216" s="344"/>
      <c r="AB3216" s="344"/>
      <c r="AC3216" s="344"/>
      <c r="AD3216" s="344"/>
      <c r="AE3216" s="344"/>
      <c r="AF3216" s="344"/>
      <c r="AG3216" s="344"/>
      <c r="AH3216" s="344"/>
      <c r="AI3216" s="344"/>
      <c r="AJ3216" s="344"/>
      <c r="AK3216" s="344"/>
      <c r="AL3216" s="344"/>
      <c r="AM3216" s="344"/>
      <c r="AN3216" s="344"/>
      <c r="AO3216" s="344"/>
      <c r="AP3216" s="344"/>
    </row>
    <row r="3217">
      <c r="A3217" s="344"/>
      <c r="B3217" s="344"/>
      <c r="C3217" s="344"/>
      <c r="D3217" s="344"/>
      <c r="E3217" s="344"/>
      <c r="F3217" s="344"/>
      <c r="G3217" s="344"/>
      <c r="H3217" s="371"/>
      <c r="I3217" s="344"/>
      <c r="J3217" s="371"/>
      <c r="K3217" s="344"/>
      <c r="L3217" s="371"/>
      <c r="M3217" s="344"/>
      <c r="N3217" s="344"/>
      <c r="O3217" s="344"/>
      <c r="P3217" s="344"/>
      <c r="Q3217" s="344"/>
      <c r="R3217" s="344"/>
      <c r="S3217" s="344"/>
      <c r="T3217" s="344"/>
      <c r="U3217" s="344"/>
      <c r="V3217" s="344"/>
      <c r="W3217" s="344"/>
      <c r="X3217" s="344"/>
      <c r="Y3217" s="344"/>
      <c r="Z3217" s="344"/>
      <c r="AA3217" s="344"/>
      <c r="AB3217" s="344"/>
      <c r="AC3217" s="344"/>
      <c r="AD3217" s="344"/>
      <c r="AE3217" s="344"/>
      <c r="AF3217" s="344"/>
      <c r="AG3217" s="344"/>
      <c r="AH3217" s="344"/>
      <c r="AI3217" s="344"/>
      <c r="AJ3217" s="344"/>
      <c r="AK3217" s="344"/>
      <c r="AL3217" s="344"/>
      <c r="AM3217" s="344"/>
      <c r="AN3217" s="344"/>
      <c r="AO3217" s="344"/>
      <c r="AP3217" s="344"/>
    </row>
    <row r="3218">
      <c r="A3218" s="344"/>
      <c r="B3218" s="344"/>
      <c r="C3218" s="344"/>
      <c r="D3218" s="344"/>
      <c r="E3218" s="344"/>
      <c r="F3218" s="344"/>
      <c r="G3218" s="344"/>
      <c r="H3218" s="371"/>
      <c r="I3218" s="344"/>
      <c r="J3218" s="371"/>
      <c r="K3218" s="344"/>
      <c r="L3218" s="371"/>
      <c r="M3218" s="344"/>
      <c r="N3218" s="344"/>
      <c r="O3218" s="344"/>
      <c r="P3218" s="344"/>
      <c r="Q3218" s="344"/>
      <c r="R3218" s="344"/>
      <c r="S3218" s="344"/>
      <c r="T3218" s="344"/>
      <c r="U3218" s="344"/>
      <c r="V3218" s="344"/>
      <c r="W3218" s="344"/>
      <c r="X3218" s="344"/>
      <c r="Y3218" s="344"/>
      <c r="Z3218" s="344"/>
      <c r="AA3218" s="344"/>
      <c r="AB3218" s="344"/>
      <c r="AC3218" s="344"/>
      <c r="AD3218" s="344"/>
      <c r="AE3218" s="344"/>
      <c r="AF3218" s="344"/>
      <c r="AG3218" s="344"/>
      <c r="AH3218" s="344"/>
      <c r="AI3218" s="344"/>
      <c r="AJ3218" s="344"/>
      <c r="AK3218" s="344"/>
      <c r="AL3218" s="344"/>
      <c r="AM3218" s="344"/>
      <c r="AN3218" s="344"/>
      <c r="AO3218" s="344"/>
      <c r="AP3218" s="344"/>
    </row>
    <row r="3219">
      <c r="A3219" s="344"/>
      <c r="B3219" s="344"/>
      <c r="C3219" s="344"/>
      <c r="D3219" s="344"/>
      <c r="E3219" s="344"/>
      <c r="F3219" s="344"/>
      <c r="G3219" s="344"/>
      <c r="H3219" s="371"/>
      <c r="I3219" s="344"/>
      <c r="J3219" s="371"/>
      <c r="K3219" s="344"/>
      <c r="L3219" s="371"/>
      <c r="M3219" s="344"/>
      <c r="N3219" s="344"/>
      <c r="O3219" s="344"/>
      <c r="P3219" s="344"/>
      <c r="Q3219" s="344"/>
      <c r="R3219" s="344"/>
      <c r="S3219" s="344"/>
      <c r="T3219" s="344"/>
      <c r="U3219" s="344"/>
      <c r="V3219" s="344"/>
      <c r="W3219" s="344"/>
      <c r="X3219" s="344"/>
      <c r="Y3219" s="344"/>
      <c r="Z3219" s="344"/>
      <c r="AA3219" s="344"/>
      <c r="AB3219" s="344"/>
      <c r="AC3219" s="344"/>
      <c r="AD3219" s="344"/>
      <c r="AE3219" s="344"/>
      <c r="AF3219" s="344"/>
      <c r="AG3219" s="344"/>
      <c r="AH3219" s="344"/>
      <c r="AI3219" s="344"/>
      <c r="AJ3219" s="344"/>
      <c r="AK3219" s="344"/>
      <c r="AL3219" s="344"/>
      <c r="AM3219" s="344"/>
      <c r="AN3219" s="344"/>
      <c r="AO3219" s="344"/>
      <c r="AP3219" s="344"/>
    </row>
    <row r="3220">
      <c r="A3220" s="344"/>
      <c r="B3220" s="344"/>
      <c r="C3220" s="344"/>
      <c r="D3220" s="344"/>
      <c r="E3220" s="344"/>
      <c r="F3220" s="344"/>
      <c r="G3220" s="344"/>
      <c r="H3220" s="371"/>
      <c r="I3220" s="344"/>
      <c r="J3220" s="371"/>
      <c r="K3220" s="344"/>
      <c r="L3220" s="371"/>
      <c r="M3220" s="344"/>
      <c r="N3220" s="344"/>
      <c r="O3220" s="344"/>
      <c r="P3220" s="344"/>
      <c r="Q3220" s="344"/>
      <c r="R3220" s="344"/>
      <c r="S3220" s="344"/>
      <c r="T3220" s="344"/>
      <c r="U3220" s="344"/>
      <c r="V3220" s="344"/>
      <c r="W3220" s="344"/>
      <c r="X3220" s="344"/>
      <c r="Y3220" s="344"/>
      <c r="Z3220" s="344"/>
      <c r="AA3220" s="344"/>
      <c r="AB3220" s="344"/>
      <c r="AC3220" s="344"/>
      <c r="AD3220" s="344"/>
      <c r="AE3220" s="344"/>
      <c r="AF3220" s="344"/>
      <c r="AG3220" s="344"/>
      <c r="AH3220" s="344"/>
      <c r="AI3220" s="344"/>
      <c r="AJ3220" s="344"/>
      <c r="AK3220" s="344"/>
      <c r="AL3220" s="344"/>
      <c r="AM3220" s="344"/>
      <c r="AN3220" s="344"/>
      <c r="AO3220" s="344"/>
      <c r="AP3220" s="344"/>
    </row>
    <row r="3221">
      <c r="A3221" s="344"/>
      <c r="B3221" s="344"/>
      <c r="C3221" s="344"/>
      <c r="D3221" s="344"/>
      <c r="E3221" s="344"/>
      <c r="F3221" s="344"/>
      <c r="G3221" s="344"/>
      <c r="H3221" s="371"/>
      <c r="I3221" s="344"/>
      <c r="J3221" s="371"/>
      <c r="K3221" s="344"/>
      <c r="L3221" s="371"/>
      <c r="M3221" s="344"/>
      <c r="N3221" s="344"/>
      <c r="O3221" s="344"/>
      <c r="P3221" s="344"/>
      <c r="Q3221" s="344"/>
      <c r="R3221" s="344"/>
      <c r="S3221" s="344"/>
      <c r="T3221" s="344"/>
      <c r="U3221" s="344"/>
      <c r="V3221" s="344"/>
      <c r="W3221" s="344"/>
      <c r="X3221" s="344"/>
      <c r="Y3221" s="344"/>
      <c r="Z3221" s="344"/>
      <c r="AA3221" s="344"/>
      <c r="AB3221" s="344"/>
      <c r="AC3221" s="344"/>
      <c r="AD3221" s="344"/>
      <c r="AE3221" s="344"/>
      <c r="AF3221" s="344"/>
      <c r="AG3221" s="344"/>
      <c r="AH3221" s="344"/>
      <c r="AI3221" s="344"/>
      <c r="AJ3221" s="344"/>
      <c r="AK3221" s="344"/>
      <c r="AL3221" s="344"/>
      <c r="AM3221" s="344"/>
      <c r="AN3221" s="344"/>
      <c r="AO3221" s="344"/>
      <c r="AP3221" s="344"/>
    </row>
    <row r="3222">
      <c r="A3222" s="344"/>
      <c r="B3222" s="344"/>
      <c r="C3222" s="344"/>
      <c r="D3222" s="344"/>
      <c r="E3222" s="344"/>
      <c r="F3222" s="344"/>
      <c r="G3222" s="344"/>
      <c r="H3222" s="371"/>
      <c r="I3222" s="344"/>
      <c r="J3222" s="371"/>
      <c r="K3222" s="344"/>
      <c r="L3222" s="371"/>
      <c r="M3222" s="344"/>
      <c r="N3222" s="344"/>
      <c r="O3222" s="344"/>
      <c r="P3222" s="344"/>
      <c r="Q3222" s="344"/>
      <c r="R3222" s="344"/>
      <c r="S3222" s="344"/>
      <c r="T3222" s="344"/>
      <c r="U3222" s="344"/>
      <c r="V3222" s="344"/>
      <c r="W3222" s="344"/>
      <c r="X3222" s="344"/>
      <c r="Y3222" s="344"/>
      <c r="Z3222" s="344"/>
      <c r="AA3222" s="344"/>
      <c r="AB3222" s="344"/>
      <c r="AC3222" s="344"/>
      <c r="AD3222" s="344"/>
      <c r="AE3222" s="344"/>
      <c r="AF3222" s="344"/>
      <c r="AG3222" s="344"/>
      <c r="AH3222" s="344"/>
      <c r="AI3222" s="344"/>
      <c r="AJ3222" s="344"/>
      <c r="AK3222" s="344"/>
      <c r="AL3222" s="344"/>
      <c r="AM3222" s="344"/>
      <c r="AN3222" s="344"/>
      <c r="AO3222" s="344"/>
      <c r="AP3222" s="344"/>
    </row>
    <row r="3223">
      <c r="A3223" s="344"/>
      <c r="B3223" s="344"/>
      <c r="C3223" s="344"/>
      <c r="D3223" s="344"/>
      <c r="E3223" s="344"/>
      <c r="F3223" s="344"/>
      <c r="G3223" s="344"/>
      <c r="H3223" s="371"/>
      <c r="I3223" s="344"/>
      <c r="J3223" s="371"/>
      <c r="K3223" s="344"/>
      <c r="L3223" s="371"/>
      <c r="M3223" s="344"/>
      <c r="N3223" s="344"/>
      <c r="O3223" s="344"/>
      <c r="P3223" s="344"/>
      <c r="Q3223" s="344"/>
      <c r="R3223" s="344"/>
      <c r="S3223" s="344"/>
      <c r="T3223" s="344"/>
      <c r="U3223" s="344"/>
      <c r="V3223" s="344"/>
      <c r="W3223" s="344"/>
      <c r="X3223" s="344"/>
      <c r="Y3223" s="344"/>
      <c r="Z3223" s="344"/>
      <c r="AA3223" s="344"/>
      <c r="AB3223" s="344"/>
      <c r="AC3223" s="344"/>
      <c r="AD3223" s="344"/>
      <c r="AE3223" s="344"/>
      <c r="AF3223" s="344"/>
      <c r="AG3223" s="344"/>
      <c r="AH3223" s="344"/>
      <c r="AI3223" s="344"/>
      <c r="AJ3223" s="344"/>
      <c r="AK3223" s="344"/>
      <c r="AL3223" s="344"/>
      <c r="AM3223" s="344"/>
      <c r="AN3223" s="344"/>
      <c r="AO3223" s="344"/>
      <c r="AP3223" s="344"/>
    </row>
    <row r="3224">
      <c r="A3224" s="344"/>
      <c r="B3224" s="344"/>
      <c r="C3224" s="344"/>
      <c r="D3224" s="344"/>
      <c r="E3224" s="344"/>
      <c r="F3224" s="344"/>
      <c r="G3224" s="344"/>
      <c r="H3224" s="371"/>
      <c r="I3224" s="344"/>
      <c r="J3224" s="371"/>
      <c r="K3224" s="344"/>
      <c r="L3224" s="371"/>
      <c r="M3224" s="344"/>
      <c r="N3224" s="344"/>
      <c r="O3224" s="344"/>
      <c r="P3224" s="344"/>
      <c r="Q3224" s="344"/>
      <c r="R3224" s="344"/>
      <c r="S3224" s="344"/>
      <c r="T3224" s="344"/>
      <c r="U3224" s="344"/>
      <c r="V3224" s="344"/>
      <c r="W3224" s="344"/>
      <c r="X3224" s="344"/>
      <c r="Y3224" s="344"/>
      <c r="Z3224" s="344"/>
      <c r="AA3224" s="344"/>
      <c r="AB3224" s="344"/>
      <c r="AC3224" s="344"/>
      <c r="AD3224" s="344"/>
      <c r="AE3224" s="344"/>
      <c r="AF3224" s="344"/>
      <c r="AG3224" s="344"/>
      <c r="AH3224" s="344"/>
      <c r="AI3224" s="344"/>
      <c r="AJ3224" s="344"/>
      <c r="AK3224" s="344"/>
      <c r="AL3224" s="344"/>
      <c r="AM3224" s="344"/>
      <c r="AN3224" s="344"/>
      <c r="AO3224" s="344"/>
      <c r="AP3224" s="344"/>
    </row>
    <row r="3225">
      <c r="A3225" s="344"/>
      <c r="B3225" s="344"/>
      <c r="C3225" s="344"/>
      <c r="D3225" s="344"/>
      <c r="E3225" s="344"/>
      <c r="F3225" s="344"/>
      <c r="G3225" s="344"/>
      <c r="H3225" s="371"/>
      <c r="I3225" s="344"/>
      <c r="J3225" s="371"/>
      <c r="K3225" s="344"/>
      <c r="L3225" s="371"/>
      <c r="M3225" s="344"/>
      <c r="N3225" s="344"/>
      <c r="O3225" s="344"/>
      <c r="P3225" s="344"/>
      <c r="Q3225" s="344"/>
      <c r="R3225" s="344"/>
      <c r="S3225" s="344"/>
      <c r="T3225" s="344"/>
      <c r="U3225" s="344"/>
      <c r="V3225" s="344"/>
      <c r="W3225" s="344"/>
      <c r="X3225" s="344"/>
      <c r="Y3225" s="344"/>
      <c r="Z3225" s="344"/>
      <c r="AA3225" s="344"/>
      <c r="AB3225" s="344"/>
      <c r="AC3225" s="344"/>
      <c r="AD3225" s="344"/>
      <c r="AE3225" s="344"/>
      <c r="AF3225" s="344"/>
      <c r="AG3225" s="344"/>
      <c r="AH3225" s="344"/>
      <c r="AI3225" s="344"/>
      <c r="AJ3225" s="344"/>
      <c r="AK3225" s="344"/>
      <c r="AL3225" s="344"/>
      <c r="AM3225" s="344"/>
      <c r="AN3225" s="344"/>
      <c r="AO3225" s="344"/>
      <c r="AP3225" s="344"/>
    </row>
    <row r="3226">
      <c r="A3226" s="344"/>
      <c r="B3226" s="344"/>
      <c r="C3226" s="344"/>
      <c r="D3226" s="344"/>
      <c r="E3226" s="344"/>
      <c r="F3226" s="344"/>
      <c r="G3226" s="344"/>
      <c r="H3226" s="371"/>
      <c r="I3226" s="344"/>
      <c r="J3226" s="371"/>
      <c r="K3226" s="344"/>
      <c r="L3226" s="371"/>
      <c r="M3226" s="344"/>
      <c r="N3226" s="344"/>
      <c r="O3226" s="344"/>
      <c r="P3226" s="344"/>
      <c r="Q3226" s="344"/>
      <c r="R3226" s="344"/>
      <c r="S3226" s="344"/>
      <c r="T3226" s="344"/>
      <c r="U3226" s="344"/>
      <c r="V3226" s="344"/>
      <c r="W3226" s="344"/>
      <c r="X3226" s="344"/>
      <c r="Y3226" s="344"/>
      <c r="Z3226" s="344"/>
      <c r="AA3226" s="344"/>
      <c r="AB3226" s="344"/>
      <c r="AC3226" s="344"/>
      <c r="AD3226" s="344"/>
      <c r="AE3226" s="344"/>
      <c r="AF3226" s="344"/>
      <c r="AG3226" s="344"/>
      <c r="AH3226" s="344"/>
      <c r="AI3226" s="344"/>
      <c r="AJ3226" s="344"/>
      <c r="AK3226" s="344"/>
      <c r="AL3226" s="344"/>
      <c r="AM3226" s="344"/>
      <c r="AN3226" s="344"/>
      <c r="AO3226" s="344"/>
      <c r="AP3226" s="344"/>
    </row>
    <row r="3227">
      <c r="A3227" s="344"/>
      <c r="B3227" s="344"/>
      <c r="C3227" s="344"/>
      <c r="D3227" s="344"/>
      <c r="E3227" s="344"/>
      <c r="F3227" s="344"/>
      <c r="G3227" s="344"/>
      <c r="H3227" s="371"/>
      <c r="I3227" s="344"/>
      <c r="J3227" s="371"/>
      <c r="K3227" s="344"/>
      <c r="L3227" s="371"/>
      <c r="M3227" s="344"/>
      <c r="N3227" s="344"/>
      <c r="O3227" s="344"/>
      <c r="P3227" s="344"/>
      <c r="Q3227" s="344"/>
      <c r="R3227" s="344"/>
      <c r="S3227" s="344"/>
      <c r="T3227" s="344"/>
      <c r="U3227" s="344"/>
      <c r="V3227" s="344"/>
      <c r="W3227" s="344"/>
      <c r="X3227" s="344"/>
      <c r="Y3227" s="344"/>
      <c r="Z3227" s="344"/>
      <c r="AA3227" s="344"/>
      <c r="AB3227" s="344"/>
      <c r="AC3227" s="344"/>
      <c r="AD3227" s="344"/>
      <c r="AE3227" s="344"/>
      <c r="AF3227" s="344"/>
      <c r="AG3227" s="344"/>
      <c r="AH3227" s="344"/>
      <c r="AI3227" s="344"/>
      <c r="AJ3227" s="344"/>
      <c r="AK3227" s="344"/>
      <c r="AL3227" s="344"/>
      <c r="AM3227" s="344"/>
      <c r="AN3227" s="344"/>
      <c r="AO3227" s="344"/>
      <c r="AP3227" s="344"/>
    </row>
    <row r="3228">
      <c r="A3228" s="344"/>
      <c r="B3228" s="344"/>
      <c r="C3228" s="344"/>
      <c r="D3228" s="344"/>
      <c r="E3228" s="344"/>
      <c r="F3228" s="344"/>
      <c r="G3228" s="344"/>
      <c r="H3228" s="371"/>
      <c r="I3228" s="344"/>
      <c r="J3228" s="371"/>
      <c r="K3228" s="344"/>
      <c r="L3228" s="371"/>
      <c r="M3228" s="344"/>
      <c r="N3228" s="344"/>
      <c r="O3228" s="344"/>
      <c r="P3228" s="344"/>
      <c r="Q3228" s="344"/>
      <c r="R3228" s="344"/>
      <c r="S3228" s="344"/>
      <c r="T3228" s="344"/>
      <c r="U3228" s="344"/>
      <c r="V3228" s="344"/>
      <c r="W3228" s="344"/>
      <c r="X3228" s="344"/>
      <c r="Y3228" s="344"/>
      <c r="Z3228" s="344"/>
      <c r="AA3228" s="344"/>
      <c r="AB3228" s="344"/>
      <c r="AC3228" s="344"/>
      <c r="AD3228" s="344"/>
      <c r="AE3228" s="344"/>
      <c r="AF3228" s="344"/>
      <c r="AG3228" s="344"/>
      <c r="AH3228" s="344"/>
      <c r="AI3228" s="344"/>
      <c r="AJ3228" s="344"/>
      <c r="AK3228" s="344"/>
      <c r="AL3228" s="344"/>
      <c r="AM3228" s="344"/>
      <c r="AN3228" s="344"/>
      <c r="AO3228" s="344"/>
      <c r="AP3228" s="344"/>
    </row>
    <row r="3229">
      <c r="A3229" s="344"/>
      <c r="B3229" s="344"/>
      <c r="C3229" s="344"/>
      <c r="D3229" s="344"/>
      <c r="E3229" s="344"/>
      <c r="F3229" s="344"/>
      <c r="G3229" s="344"/>
      <c r="H3229" s="371"/>
      <c r="I3229" s="344"/>
      <c r="J3229" s="371"/>
      <c r="K3229" s="344"/>
      <c r="L3229" s="371"/>
      <c r="M3229" s="344"/>
      <c r="N3229" s="344"/>
      <c r="O3229" s="344"/>
      <c r="P3229" s="344"/>
      <c r="Q3229" s="344"/>
      <c r="R3229" s="344"/>
      <c r="S3229" s="344"/>
      <c r="T3229" s="344"/>
      <c r="U3229" s="344"/>
      <c r="V3229" s="344"/>
      <c r="W3229" s="344"/>
      <c r="X3229" s="344"/>
      <c r="Y3229" s="344"/>
      <c r="Z3229" s="344"/>
      <c r="AA3229" s="344"/>
      <c r="AB3229" s="344"/>
      <c r="AC3229" s="344"/>
      <c r="AD3229" s="344"/>
      <c r="AE3229" s="344"/>
      <c r="AF3229" s="344"/>
      <c r="AG3229" s="344"/>
      <c r="AH3229" s="344"/>
      <c r="AI3229" s="344"/>
      <c r="AJ3229" s="344"/>
      <c r="AK3229" s="344"/>
      <c r="AL3229" s="344"/>
      <c r="AM3229" s="344"/>
      <c r="AN3229" s="344"/>
      <c r="AO3229" s="344"/>
      <c r="AP3229" s="344"/>
    </row>
    <row r="3230">
      <c r="A3230" s="344"/>
      <c r="B3230" s="344"/>
      <c r="C3230" s="344"/>
      <c r="D3230" s="344"/>
      <c r="E3230" s="344"/>
      <c r="F3230" s="344"/>
      <c r="G3230" s="344"/>
      <c r="H3230" s="371"/>
      <c r="I3230" s="344"/>
      <c r="J3230" s="371"/>
      <c r="K3230" s="344"/>
      <c r="L3230" s="371"/>
      <c r="M3230" s="344"/>
      <c r="N3230" s="344"/>
      <c r="O3230" s="344"/>
      <c r="P3230" s="344"/>
      <c r="Q3230" s="344"/>
      <c r="R3230" s="344"/>
      <c r="S3230" s="344"/>
      <c r="T3230" s="344"/>
      <c r="U3230" s="344"/>
      <c r="V3230" s="344"/>
      <c r="W3230" s="344"/>
      <c r="X3230" s="344"/>
      <c r="Y3230" s="344"/>
      <c r="Z3230" s="344"/>
      <c r="AA3230" s="344"/>
      <c r="AB3230" s="344"/>
      <c r="AC3230" s="344"/>
      <c r="AD3230" s="344"/>
      <c r="AE3230" s="344"/>
      <c r="AF3230" s="344"/>
      <c r="AG3230" s="344"/>
      <c r="AH3230" s="344"/>
      <c r="AI3230" s="344"/>
      <c r="AJ3230" s="344"/>
      <c r="AK3230" s="344"/>
      <c r="AL3230" s="344"/>
      <c r="AM3230" s="344"/>
      <c r="AN3230" s="344"/>
      <c r="AO3230" s="344"/>
      <c r="AP3230" s="344"/>
    </row>
    <row r="3231">
      <c r="A3231" s="344"/>
      <c r="B3231" s="344"/>
      <c r="C3231" s="344"/>
      <c r="D3231" s="344"/>
      <c r="E3231" s="344"/>
      <c r="F3231" s="344"/>
      <c r="G3231" s="344"/>
      <c r="H3231" s="371"/>
      <c r="I3231" s="344"/>
      <c r="J3231" s="371"/>
      <c r="K3231" s="344"/>
      <c r="L3231" s="371"/>
      <c r="M3231" s="344"/>
      <c r="N3231" s="344"/>
      <c r="O3231" s="344"/>
      <c r="P3231" s="344"/>
      <c r="Q3231" s="344"/>
      <c r="R3231" s="344"/>
      <c r="S3231" s="344"/>
      <c r="T3231" s="344"/>
      <c r="U3231" s="344"/>
      <c r="V3231" s="344"/>
      <c r="W3231" s="344"/>
      <c r="X3231" s="344"/>
      <c r="Y3231" s="344"/>
      <c r="Z3231" s="344"/>
      <c r="AA3231" s="344"/>
      <c r="AB3231" s="344"/>
      <c r="AC3231" s="344"/>
      <c r="AD3231" s="344"/>
      <c r="AE3231" s="344"/>
      <c r="AF3231" s="344"/>
      <c r="AG3231" s="344"/>
      <c r="AH3231" s="344"/>
      <c r="AI3231" s="344"/>
      <c r="AJ3231" s="344"/>
      <c r="AK3231" s="344"/>
      <c r="AL3231" s="344"/>
      <c r="AM3231" s="344"/>
      <c r="AN3231" s="344"/>
      <c r="AO3231" s="344"/>
      <c r="AP3231" s="344"/>
    </row>
    <row r="3232">
      <c r="A3232" s="344"/>
      <c r="B3232" s="344"/>
      <c r="C3232" s="344"/>
      <c r="D3232" s="344"/>
      <c r="E3232" s="344"/>
      <c r="F3232" s="344"/>
      <c r="G3232" s="344"/>
      <c r="H3232" s="371"/>
      <c r="I3232" s="344"/>
      <c r="J3232" s="371"/>
      <c r="K3232" s="344"/>
      <c r="L3232" s="371"/>
      <c r="M3232" s="344"/>
      <c r="N3232" s="344"/>
      <c r="O3232" s="344"/>
      <c r="P3232" s="344"/>
      <c r="Q3232" s="344"/>
      <c r="R3232" s="344"/>
      <c r="S3232" s="344"/>
      <c r="T3232" s="344"/>
      <c r="U3232" s="344"/>
      <c r="V3232" s="344"/>
      <c r="W3232" s="344"/>
      <c r="X3232" s="344"/>
      <c r="Y3232" s="344"/>
      <c r="Z3232" s="344"/>
      <c r="AA3232" s="344"/>
      <c r="AB3232" s="344"/>
      <c r="AC3232" s="344"/>
      <c r="AD3232" s="344"/>
      <c r="AE3232" s="344"/>
      <c r="AF3232" s="344"/>
      <c r="AG3232" s="344"/>
      <c r="AH3232" s="344"/>
      <c r="AI3232" s="344"/>
      <c r="AJ3232" s="344"/>
      <c r="AK3232" s="344"/>
      <c r="AL3232" s="344"/>
      <c r="AM3232" s="344"/>
      <c r="AN3232" s="344"/>
      <c r="AO3232" s="344"/>
      <c r="AP3232" s="344"/>
    </row>
    <row r="3233">
      <c r="A3233" s="344"/>
      <c r="B3233" s="344"/>
      <c r="C3233" s="344"/>
      <c r="D3233" s="344"/>
      <c r="E3233" s="344"/>
      <c r="F3233" s="344"/>
      <c r="G3233" s="344"/>
      <c r="H3233" s="371"/>
      <c r="I3233" s="344"/>
      <c r="J3233" s="371"/>
      <c r="K3233" s="344"/>
      <c r="L3233" s="371"/>
      <c r="M3233" s="344"/>
      <c r="N3233" s="344"/>
      <c r="O3233" s="344"/>
      <c r="P3233" s="344"/>
      <c r="Q3233" s="344"/>
      <c r="R3233" s="344"/>
      <c r="S3233" s="344"/>
      <c r="T3233" s="344"/>
      <c r="U3233" s="344"/>
      <c r="V3233" s="344"/>
      <c r="W3233" s="344"/>
      <c r="X3233" s="344"/>
      <c r="Y3233" s="344"/>
      <c r="Z3233" s="344"/>
      <c r="AA3233" s="344"/>
      <c r="AB3233" s="344"/>
      <c r="AC3233" s="344"/>
      <c r="AD3233" s="344"/>
      <c r="AE3233" s="344"/>
      <c r="AF3233" s="344"/>
      <c r="AG3233" s="344"/>
      <c r="AH3233" s="344"/>
      <c r="AI3233" s="344"/>
      <c r="AJ3233" s="344"/>
      <c r="AK3233" s="344"/>
      <c r="AL3233" s="344"/>
      <c r="AM3233" s="344"/>
      <c r="AN3233" s="344"/>
      <c r="AO3233" s="344"/>
      <c r="AP3233" s="344"/>
    </row>
    <row r="3234">
      <c r="A3234" s="344"/>
      <c r="B3234" s="344"/>
      <c r="C3234" s="344"/>
      <c r="D3234" s="344"/>
      <c r="E3234" s="344"/>
      <c r="F3234" s="344"/>
      <c r="G3234" s="344"/>
      <c r="H3234" s="371"/>
      <c r="I3234" s="344"/>
      <c r="J3234" s="371"/>
      <c r="K3234" s="344"/>
      <c r="L3234" s="371"/>
      <c r="M3234" s="344"/>
      <c r="N3234" s="344"/>
      <c r="O3234" s="344"/>
      <c r="P3234" s="344"/>
      <c r="Q3234" s="344"/>
      <c r="R3234" s="344"/>
      <c r="S3234" s="344"/>
      <c r="T3234" s="344"/>
      <c r="U3234" s="344"/>
      <c r="V3234" s="344"/>
      <c r="W3234" s="344"/>
      <c r="X3234" s="344"/>
      <c r="Y3234" s="344"/>
      <c r="Z3234" s="344"/>
      <c r="AA3234" s="344"/>
      <c r="AB3234" s="344"/>
      <c r="AC3234" s="344"/>
      <c r="AD3234" s="344"/>
      <c r="AE3234" s="344"/>
      <c r="AF3234" s="344"/>
      <c r="AG3234" s="344"/>
      <c r="AH3234" s="344"/>
      <c r="AI3234" s="344"/>
      <c r="AJ3234" s="344"/>
      <c r="AK3234" s="344"/>
      <c r="AL3234" s="344"/>
      <c r="AM3234" s="344"/>
      <c r="AN3234" s="344"/>
      <c r="AO3234" s="344"/>
      <c r="AP3234" s="344"/>
    </row>
    <row r="3235">
      <c r="A3235" s="344"/>
      <c r="B3235" s="344"/>
      <c r="C3235" s="344"/>
      <c r="D3235" s="344"/>
      <c r="E3235" s="344"/>
      <c r="F3235" s="344"/>
      <c r="G3235" s="344"/>
      <c r="H3235" s="371"/>
      <c r="I3235" s="344"/>
      <c r="J3235" s="371"/>
      <c r="K3235" s="344"/>
      <c r="L3235" s="371"/>
      <c r="M3235" s="344"/>
      <c r="N3235" s="344"/>
      <c r="O3235" s="344"/>
      <c r="P3235" s="344"/>
      <c r="Q3235" s="344"/>
      <c r="R3235" s="344"/>
      <c r="S3235" s="344"/>
      <c r="T3235" s="344"/>
      <c r="U3235" s="344"/>
      <c r="V3235" s="344"/>
      <c r="W3235" s="344"/>
      <c r="X3235" s="344"/>
      <c r="Y3235" s="344"/>
      <c r="Z3235" s="344"/>
      <c r="AA3235" s="344"/>
      <c r="AB3235" s="344"/>
      <c r="AC3235" s="344"/>
      <c r="AD3235" s="344"/>
      <c r="AE3235" s="344"/>
      <c r="AF3235" s="344"/>
      <c r="AG3235" s="344"/>
      <c r="AH3235" s="344"/>
      <c r="AI3235" s="344"/>
      <c r="AJ3235" s="344"/>
      <c r="AK3235" s="344"/>
      <c r="AL3235" s="344"/>
      <c r="AM3235" s="344"/>
      <c r="AN3235" s="344"/>
      <c r="AO3235" s="344"/>
      <c r="AP3235" s="344"/>
    </row>
    <row r="3236">
      <c r="A3236" s="344"/>
      <c r="B3236" s="344"/>
      <c r="C3236" s="344"/>
      <c r="D3236" s="344"/>
      <c r="E3236" s="344"/>
      <c r="F3236" s="344"/>
      <c r="G3236" s="344"/>
      <c r="H3236" s="371"/>
      <c r="I3236" s="344"/>
      <c r="J3236" s="371"/>
      <c r="K3236" s="344"/>
      <c r="L3236" s="371"/>
      <c r="M3236" s="344"/>
      <c r="N3236" s="344"/>
      <c r="O3236" s="344"/>
      <c r="P3236" s="344"/>
      <c r="Q3236" s="344"/>
      <c r="R3236" s="344"/>
      <c r="S3236" s="344"/>
      <c r="T3236" s="344"/>
      <c r="U3236" s="344"/>
      <c r="V3236" s="344"/>
      <c r="W3236" s="344"/>
      <c r="X3236" s="344"/>
      <c r="Y3236" s="344"/>
      <c r="Z3236" s="344"/>
      <c r="AA3236" s="344"/>
      <c r="AB3236" s="344"/>
      <c r="AC3236" s="344"/>
      <c r="AD3236" s="344"/>
      <c r="AE3236" s="344"/>
      <c r="AF3236" s="344"/>
      <c r="AG3236" s="344"/>
      <c r="AH3236" s="344"/>
      <c r="AI3236" s="344"/>
      <c r="AJ3236" s="344"/>
      <c r="AK3236" s="344"/>
      <c r="AL3236" s="344"/>
      <c r="AM3236" s="344"/>
      <c r="AN3236" s="344"/>
      <c r="AO3236" s="344"/>
      <c r="AP3236" s="344"/>
    </row>
    <row r="3237">
      <c r="A3237" s="344"/>
      <c r="B3237" s="344"/>
      <c r="C3237" s="344"/>
      <c r="D3237" s="344"/>
      <c r="E3237" s="344"/>
      <c r="F3237" s="344"/>
      <c r="G3237" s="344"/>
      <c r="H3237" s="371"/>
      <c r="I3237" s="344"/>
      <c r="J3237" s="371"/>
      <c r="K3237" s="344"/>
      <c r="L3237" s="371"/>
      <c r="M3237" s="344"/>
      <c r="N3237" s="344"/>
      <c r="O3237" s="344"/>
      <c r="P3237" s="344"/>
      <c r="Q3237" s="344"/>
      <c r="R3237" s="344"/>
      <c r="S3237" s="344"/>
      <c r="T3237" s="344"/>
      <c r="U3237" s="344"/>
      <c r="V3237" s="344"/>
      <c r="W3237" s="344"/>
      <c r="X3237" s="344"/>
      <c r="Y3237" s="344"/>
      <c r="Z3237" s="344"/>
      <c r="AA3237" s="344"/>
      <c r="AB3237" s="344"/>
      <c r="AC3237" s="344"/>
      <c r="AD3237" s="344"/>
      <c r="AE3237" s="344"/>
      <c r="AF3237" s="344"/>
      <c r="AG3237" s="344"/>
      <c r="AH3237" s="344"/>
      <c r="AI3237" s="344"/>
      <c r="AJ3237" s="344"/>
      <c r="AK3237" s="344"/>
      <c r="AL3237" s="344"/>
      <c r="AM3237" s="344"/>
      <c r="AN3237" s="344"/>
      <c r="AO3237" s="344"/>
      <c r="AP3237" s="344"/>
    </row>
    <row r="3238">
      <c r="A3238" s="344"/>
      <c r="B3238" s="344"/>
      <c r="C3238" s="344"/>
      <c r="D3238" s="344"/>
      <c r="E3238" s="344"/>
      <c r="F3238" s="344"/>
      <c r="G3238" s="344"/>
      <c r="H3238" s="371"/>
      <c r="I3238" s="344"/>
      <c r="J3238" s="371"/>
      <c r="K3238" s="344"/>
      <c r="L3238" s="371"/>
      <c r="M3238" s="344"/>
      <c r="N3238" s="344"/>
      <c r="O3238" s="344"/>
      <c r="P3238" s="344"/>
      <c r="Q3238" s="344"/>
      <c r="R3238" s="344"/>
      <c r="S3238" s="344"/>
      <c r="T3238" s="344"/>
      <c r="U3238" s="344"/>
      <c r="V3238" s="344"/>
      <c r="W3238" s="344"/>
      <c r="X3238" s="344"/>
      <c r="Y3238" s="344"/>
      <c r="Z3238" s="344"/>
      <c r="AA3238" s="344"/>
      <c r="AB3238" s="344"/>
      <c r="AC3238" s="344"/>
      <c r="AD3238" s="344"/>
      <c r="AE3238" s="344"/>
      <c r="AF3238" s="344"/>
      <c r="AG3238" s="344"/>
      <c r="AH3238" s="344"/>
      <c r="AI3238" s="344"/>
      <c r="AJ3238" s="344"/>
      <c r="AK3238" s="344"/>
      <c r="AL3238" s="344"/>
      <c r="AM3238" s="344"/>
      <c r="AN3238" s="344"/>
      <c r="AO3238" s="344"/>
      <c r="AP3238" s="344"/>
    </row>
    <row r="3239">
      <c r="A3239" s="344"/>
      <c r="B3239" s="344"/>
      <c r="C3239" s="344"/>
      <c r="D3239" s="344"/>
      <c r="E3239" s="344"/>
      <c r="F3239" s="344"/>
      <c r="G3239" s="344"/>
      <c r="H3239" s="371"/>
      <c r="I3239" s="344"/>
      <c r="J3239" s="371"/>
      <c r="K3239" s="344"/>
      <c r="L3239" s="371"/>
      <c r="M3239" s="344"/>
      <c r="N3239" s="344"/>
      <c r="O3239" s="344"/>
      <c r="P3239" s="344"/>
      <c r="Q3239" s="344"/>
      <c r="R3239" s="344"/>
      <c r="S3239" s="344"/>
      <c r="T3239" s="344"/>
      <c r="U3239" s="344"/>
      <c r="V3239" s="344"/>
      <c r="W3239" s="344"/>
      <c r="X3239" s="344"/>
      <c r="Y3239" s="344"/>
      <c r="Z3239" s="344"/>
      <c r="AA3239" s="344"/>
      <c r="AB3239" s="344"/>
      <c r="AC3239" s="344"/>
      <c r="AD3239" s="344"/>
      <c r="AE3239" s="344"/>
      <c r="AF3239" s="344"/>
      <c r="AG3239" s="344"/>
      <c r="AH3239" s="344"/>
      <c r="AI3239" s="344"/>
      <c r="AJ3239" s="344"/>
      <c r="AK3239" s="344"/>
      <c r="AL3239" s="344"/>
      <c r="AM3239" s="344"/>
      <c r="AN3239" s="344"/>
      <c r="AO3239" s="344"/>
      <c r="AP3239" s="344"/>
    </row>
    <row r="3240">
      <c r="A3240" s="344"/>
      <c r="B3240" s="344"/>
      <c r="C3240" s="344"/>
      <c r="D3240" s="344"/>
      <c r="E3240" s="344"/>
      <c r="F3240" s="344"/>
      <c r="G3240" s="344"/>
      <c r="H3240" s="371"/>
      <c r="I3240" s="344"/>
      <c r="J3240" s="371"/>
      <c r="K3240" s="344"/>
      <c r="L3240" s="371"/>
      <c r="M3240" s="344"/>
      <c r="N3240" s="344"/>
      <c r="O3240" s="344"/>
      <c r="P3240" s="344"/>
      <c r="Q3240" s="344"/>
      <c r="R3240" s="344"/>
      <c r="S3240" s="344"/>
      <c r="T3240" s="344"/>
      <c r="U3240" s="344"/>
      <c r="V3240" s="344"/>
      <c r="W3240" s="344"/>
      <c r="X3240" s="344"/>
      <c r="Y3240" s="344"/>
      <c r="Z3240" s="344"/>
      <c r="AA3240" s="344"/>
      <c r="AB3240" s="344"/>
      <c r="AC3240" s="344"/>
      <c r="AD3240" s="344"/>
      <c r="AE3240" s="344"/>
      <c r="AF3240" s="344"/>
      <c r="AG3240" s="344"/>
      <c r="AH3240" s="344"/>
      <c r="AI3240" s="344"/>
      <c r="AJ3240" s="344"/>
      <c r="AK3240" s="344"/>
      <c r="AL3240" s="344"/>
      <c r="AM3240" s="344"/>
      <c r="AN3240" s="344"/>
      <c r="AO3240" s="344"/>
      <c r="AP3240" s="344"/>
    </row>
    <row r="3241">
      <c r="A3241" s="344"/>
      <c r="B3241" s="344"/>
      <c r="C3241" s="344"/>
      <c r="D3241" s="344"/>
      <c r="E3241" s="344"/>
      <c r="F3241" s="344"/>
      <c r="G3241" s="344"/>
      <c r="H3241" s="371"/>
      <c r="I3241" s="344"/>
      <c r="J3241" s="371"/>
      <c r="K3241" s="344"/>
      <c r="L3241" s="371"/>
      <c r="M3241" s="344"/>
      <c r="N3241" s="344"/>
      <c r="O3241" s="344"/>
      <c r="P3241" s="344"/>
      <c r="Q3241" s="344"/>
      <c r="R3241" s="344"/>
      <c r="S3241" s="344"/>
      <c r="T3241" s="344"/>
      <c r="U3241" s="344"/>
      <c r="V3241" s="344"/>
      <c r="W3241" s="344"/>
      <c r="X3241" s="344"/>
      <c r="Y3241" s="344"/>
      <c r="Z3241" s="344"/>
      <c r="AA3241" s="344"/>
      <c r="AB3241" s="344"/>
      <c r="AC3241" s="344"/>
      <c r="AD3241" s="344"/>
      <c r="AE3241" s="344"/>
      <c r="AF3241" s="344"/>
      <c r="AG3241" s="344"/>
      <c r="AH3241" s="344"/>
      <c r="AI3241" s="344"/>
      <c r="AJ3241" s="344"/>
      <c r="AK3241" s="344"/>
      <c r="AL3241" s="344"/>
      <c r="AM3241" s="344"/>
      <c r="AN3241" s="344"/>
      <c r="AO3241" s="344"/>
      <c r="AP3241" s="344"/>
    </row>
    <row r="3242">
      <c r="A3242" s="344"/>
      <c r="B3242" s="344"/>
      <c r="C3242" s="344"/>
      <c r="D3242" s="344"/>
      <c r="E3242" s="344"/>
      <c r="F3242" s="344"/>
      <c r="G3242" s="344"/>
      <c r="H3242" s="371"/>
      <c r="I3242" s="344"/>
      <c r="J3242" s="371"/>
      <c r="K3242" s="344"/>
      <c r="L3242" s="371"/>
      <c r="M3242" s="344"/>
      <c r="N3242" s="344"/>
      <c r="O3242" s="344"/>
      <c r="P3242" s="344"/>
      <c r="Q3242" s="344"/>
      <c r="R3242" s="344"/>
      <c r="S3242" s="344"/>
      <c r="T3242" s="344"/>
      <c r="U3242" s="344"/>
      <c r="V3242" s="344"/>
      <c r="W3242" s="344"/>
      <c r="X3242" s="344"/>
      <c r="Y3242" s="344"/>
      <c r="Z3242" s="344"/>
      <c r="AA3242" s="344"/>
      <c r="AB3242" s="344"/>
      <c r="AC3242" s="344"/>
      <c r="AD3242" s="344"/>
      <c r="AE3242" s="344"/>
      <c r="AF3242" s="344"/>
      <c r="AG3242" s="344"/>
      <c r="AH3242" s="344"/>
      <c r="AI3242" s="344"/>
      <c r="AJ3242" s="344"/>
      <c r="AK3242" s="344"/>
      <c r="AL3242" s="344"/>
      <c r="AM3242" s="344"/>
      <c r="AN3242" s="344"/>
      <c r="AO3242" s="344"/>
      <c r="AP3242" s="344"/>
    </row>
    <row r="3243">
      <c r="A3243" s="344"/>
      <c r="B3243" s="344"/>
      <c r="C3243" s="344"/>
      <c r="D3243" s="344"/>
      <c r="E3243" s="344"/>
      <c r="F3243" s="344"/>
      <c r="G3243" s="344"/>
      <c r="H3243" s="371"/>
      <c r="I3243" s="344"/>
      <c r="J3243" s="371"/>
      <c r="K3243" s="344"/>
      <c r="L3243" s="371"/>
      <c r="M3243" s="344"/>
      <c r="N3243" s="344"/>
      <c r="O3243" s="344"/>
      <c r="P3243" s="344"/>
      <c r="Q3243" s="344"/>
      <c r="R3243" s="344"/>
      <c r="S3243" s="344"/>
      <c r="T3243" s="344"/>
      <c r="U3243" s="344"/>
      <c r="V3243" s="344"/>
      <c r="W3243" s="344"/>
      <c r="X3243" s="344"/>
      <c r="Y3243" s="344"/>
      <c r="Z3243" s="344"/>
      <c r="AA3243" s="344"/>
      <c r="AB3243" s="344"/>
      <c r="AC3243" s="344"/>
      <c r="AD3243" s="344"/>
      <c r="AE3243" s="344"/>
      <c r="AF3243" s="344"/>
      <c r="AG3243" s="344"/>
      <c r="AH3243" s="344"/>
      <c r="AI3243" s="344"/>
      <c r="AJ3243" s="344"/>
      <c r="AK3243" s="344"/>
      <c r="AL3243" s="344"/>
      <c r="AM3243" s="344"/>
      <c r="AN3243" s="344"/>
      <c r="AO3243" s="344"/>
      <c r="AP3243" s="344"/>
    </row>
    <row r="3244">
      <c r="A3244" s="344"/>
      <c r="B3244" s="344"/>
      <c r="C3244" s="344"/>
      <c r="D3244" s="344"/>
      <c r="E3244" s="344"/>
      <c r="F3244" s="344"/>
      <c r="G3244" s="344"/>
      <c r="H3244" s="371"/>
      <c r="I3244" s="344"/>
      <c r="J3244" s="371"/>
      <c r="K3244" s="344"/>
      <c r="L3244" s="371"/>
      <c r="M3244" s="344"/>
      <c r="N3244" s="344"/>
      <c r="O3244" s="344"/>
      <c r="P3244" s="344"/>
      <c r="Q3244" s="344"/>
      <c r="R3244" s="344"/>
      <c r="S3244" s="344"/>
      <c r="T3244" s="344"/>
      <c r="U3244" s="344"/>
      <c r="V3244" s="344"/>
      <c r="W3244" s="344"/>
      <c r="X3244" s="344"/>
      <c r="Y3244" s="344"/>
      <c r="Z3244" s="344"/>
      <c r="AA3244" s="344"/>
      <c r="AB3244" s="344"/>
      <c r="AC3244" s="344"/>
      <c r="AD3244" s="344"/>
      <c r="AE3244" s="344"/>
      <c r="AF3244" s="344"/>
      <c r="AG3244" s="344"/>
      <c r="AH3244" s="344"/>
      <c r="AI3244" s="344"/>
      <c r="AJ3244" s="344"/>
      <c r="AK3244" s="344"/>
      <c r="AL3244" s="344"/>
      <c r="AM3244" s="344"/>
      <c r="AN3244" s="344"/>
      <c r="AO3244" s="344"/>
      <c r="AP3244" s="344"/>
    </row>
    <row r="3245">
      <c r="A3245" s="344"/>
      <c r="B3245" s="344"/>
      <c r="C3245" s="344"/>
      <c r="D3245" s="344"/>
      <c r="E3245" s="344"/>
      <c r="F3245" s="344"/>
      <c r="G3245" s="344"/>
      <c r="H3245" s="371"/>
      <c r="I3245" s="344"/>
      <c r="J3245" s="371"/>
      <c r="K3245" s="344"/>
      <c r="L3245" s="371"/>
      <c r="M3245" s="344"/>
      <c r="N3245" s="344"/>
      <c r="O3245" s="344"/>
      <c r="P3245" s="344"/>
      <c r="Q3245" s="344"/>
      <c r="R3245" s="344"/>
      <c r="S3245" s="344"/>
      <c r="T3245" s="344"/>
      <c r="U3245" s="344"/>
      <c r="V3245" s="344"/>
      <c r="W3245" s="344"/>
      <c r="X3245" s="344"/>
      <c r="Y3245" s="344"/>
      <c r="Z3245" s="344"/>
      <c r="AA3245" s="344"/>
      <c r="AB3245" s="344"/>
      <c r="AC3245" s="344"/>
      <c r="AD3245" s="344"/>
      <c r="AE3245" s="344"/>
      <c r="AF3245" s="344"/>
      <c r="AG3245" s="344"/>
      <c r="AH3245" s="344"/>
      <c r="AI3245" s="344"/>
      <c r="AJ3245" s="344"/>
      <c r="AK3245" s="344"/>
      <c r="AL3245" s="344"/>
      <c r="AM3245" s="344"/>
      <c r="AN3245" s="344"/>
      <c r="AO3245" s="344"/>
      <c r="AP3245" s="344"/>
    </row>
    <row r="3246">
      <c r="A3246" s="344"/>
      <c r="B3246" s="344"/>
      <c r="C3246" s="344"/>
      <c r="D3246" s="344"/>
      <c r="E3246" s="344"/>
      <c r="F3246" s="344"/>
      <c r="G3246" s="344"/>
      <c r="H3246" s="371"/>
      <c r="I3246" s="344"/>
      <c r="J3246" s="371"/>
      <c r="K3246" s="344"/>
      <c r="L3246" s="371"/>
      <c r="M3246" s="344"/>
      <c r="N3246" s="344"/>
      <c r="O3246" s="344"/>
      <c r="P3246" s="344"/>
      <c r="Q3246" s="344"/>
      <c r="R3246" s="344"/>
      <c r="S3246" s="344"/>
      <c r="T3246" s="344"/>
      <c r="U3246" s="344"/>
      <c r="V3246" s="344"/>
      <c r="W3246" s="344"/>
      <c r="X3246" s="344"/>
      <c r="Y3246" s="344"/>
      <c r="Z3246" s="344"/>
      <c r="AA3246" s="344"/>
      <c r="AB3246" s="344"/>
      <c r="AC3246" s="344"/>
      <c r="AD3246" s="344"/>
      <c r="AE3246" s="344"/>
      <c r="AF3246" s="344"/>
      <c r="AG3246" s="344"/>
      <c r="AH3246" s="344"/>
      <c r="AI3246" s="344"/>
      <c r="AJ3246" s="344"/>
      <c r="AK3246" s="344"/>
      <c r="AL3246" s="344"/>
      <c r="AM3246" s="344"/>
      <c r="AN3246" s="344"/>
      <c r="AO3246" s="344"/>
      <c r="AP3246" s="344"/>
    </row>
    <row r="3247">
      <c r="A3247" s="344"/>
      <c r="B3247" s="344"/>
      <c r="C3247" s="344"/>
      <c r="D3247" s="344"/>
      <c r="E3247" s="344"/>
      <c r="F3247" s="344"/>
      <c r="G3247" s="344"/>
      <c r="H3247" s="371"/>
      <c r="I3247" s="344"/>
      <c r="J3247" s="371"/>
      <c r="K3247" s="344"/>
      <c r="L3247" s="371"/>
      <c r="M3247" s="344"/>
      <c r="N3247" s="344"/>
      <c r="O3247" s="344"/>
      <c r="P3247" s="344"/>
      <c r="Q3247" s="344"/>
      <c r="R3247" s="344"/>
      <c r="S3247" s="344"/>
      <c r="T3247" s="344"/>
      <c r="U3247" s="344"/>
      <c r="V3247" s="344"/>
      <c r="W3247" s="344"/>
      <c r="X3247" s="344"/>
      <c r="Y3247" s="344"/>
      <c r="Z3247" s="344"/>
      <c r="AA3247" s="344"/>
      <c r="AB3247" s="344"/>
      <c r="AC3247" s="344"/>
      <c r="AD3247" s="344"/>
      <c r="AE3247" s="344"/>
      <c r="AF3247" s="344"/>
      <c r="AG3247" s="344"/>
      <c r="AH3247" s="344"/>
      <c r="AI3247" s="344"/>
      <c r="AJ3247" s="344"/>
      <c r="AK3247" s="344"/>
      <c r="AL3247" s="344"/>
      <c r="AM3247" s="344"/>
      <c r="AN3247" s="344"/>
      <c r="AO3247" s="344"/>
      <c r="AP3247" s="344"/>
    </row>
    <row r="3248">
      <c r="A3248" s="344"/>
      <c r="B3248" s="344"/>
      <c r="C3248" s="344"/>
      <c r="D3248" s="344"/>
      <c r="E3248" s="344"/>
      <c r="F3248" s="344"/>
      <c r="G3248" s="344"/>
      <c r="H3248" s="371"/>
      <c r="I3248" s="344"/>
      <c r="J3248" s="371"/>
      <c r="K3248" s="344"/>
      <c r="L3248" s="371"/>
      <c r="M3248" s="344"/>
      <c r="N3248" s="344"/>
      <c r="O3248" s="344"/>
      <c r="P3248" s="344"/>
      <c r="Q3248" s="344"/>
      <c r="R3248" s="344"/>
      <c r="S3248" s="344"/>
      <c r="T3248" s="344"/>
      <c r="U3248" s="344"/>
      <c r="V3248" s="344"/>
      <c r="W3248" s="344"/>
      <c r="X3248" s="344"/>
      <c r="Y3248" s="344"/>
      <c r="Z3248" s="344"/>
      <c r="AA3248" s="344"/>
      <c r="AB3248" s="344"/>
      <c r="AC3248" s="344"/>
      <c r="AD3248" s="344"/>
      <c r="AE3248" s="344"/>
      <c r="AF3248" s="344"/>
      <c r="AG3248" s="344"/>
      <c r="AH3248" s="344"/>
      <c r="AI3248" s="344"/>
      <c r="AJ3248" s="344"/>
      <c r="AK3248" s="344"/>
      <c r="AL3248" s="344"/>
      <c r="AM3248" s="344"/>
      <c r="AN3248" s="344"/>
      <c r="AO3248" s="344"/>
      <c r="AP3248" s="344"/>
    </row>
    <row r="3249">
      <c r="A3249" s="344"/>
      <c r="B3249" s="344"/>
      <c r="C3249" s="344"/>
      <c r="D3249" s="344"/>
      <c r="E3249" s="344"/>
      <c r="F3249" s="344"/>
      <c r="G3249" s="344"/>
      <c r="H3249" s="371"/>
      <c r="I3249" s="344"/>
      <c r="J3249" s="371"/>
      <c r="K3249" s="344"/>
      <c r="L3249" s="371"/>
      <c r="M3249" s="344"/>
      <c r="N3249" s="344"/>
      <c r="O3249" s="344"/>
      <c r="P3249" s="344"/>
      <c r="Q3249" s="344"/>
      <c r="R3249" s="344"/>
      <c r="S3249" s="344"/>
      <c r="T3249" s="344"/>
      <c r="U3249" s="344"/>
      <c r="V3249" s="344"/>
      <c r="W3249" s="344"/>
      <c r="X3249" s="344"/>
      <c r="Y3249" s="344"/>
      <c r="Z3249" s="344"/>
      <c r="AA3249" s="344"/>
      <c r="AB3249" s="344"/>
      <c r="AC3249" s="344"/>
      <c r="AD3249" s="344"/>
      <c r="AE3249" s="344"/>
      <c r="AF3249" s="344"/>
      <c r="AG3249" s="344"/>
      <c r="AH3249" s="344"/>
      <c r="AI3249" s="344"/>
      <c r="AJ3249" s="344"/>
      <c r="AK3249" s="344"/>
      <c r="AL3249" s="344"/>
      <c r="AM3249" s="344"/>
      <c r="AN3249" s="344"/>
      <c r="AO3249" s="344"/>
      <c r="AP3249" s="344"/>
    </row>
    <row r="3250">
      <c r="A3250" s="344"/>
      <c r="B3250" s="344"/>
      <c r="C3250" s="344"/>
      <c r="D3250" s="344"/>
      <c r="E3250" s="344"/>
      <c r="F3250" s="344"/>
      <c r="G3250" s="344"/>
      <c r="H3250" s="371"/>
      <c r="I3250" s="344"/>
      <c r="J3250" s="371"/>
      <c r="K3250" s="344"/>
      <c r="L3250" s="371"/>
      <c r="M3250" s="344"/>
      <c r="N3250" s="344"/>
      <c r="O3250" s="344"/>
      <c r="P3250" s="344"/>
      <c r="Q3250" s="344"/>
      <c r="R3250" s="344"/>
      <c r="S3250" s="344"/>
      <c r="T3250" s="344"/>
      <c r="U3250" s="344"/>
      <c r="V3250" s="344"/>
      <c r="W3250" s="344"/>
      <c r="X3250" s="344"/>
      <c r="Y3250" s="344"/>
      <c r="Z3250" s="344"/>
      <c r="AA3250" s="344"/>
      <c r="AB3250" s="344"/>
      <c r="AC3250" s="344"/>
      <c r="AD3250" s="344"/>
      <c r="AE3250" s="344"/>
      <c r="AF3250" s="344"/>
      <c r="AG3250" s="344"/>
      <c r="AH3250" s="344"/>
      <c r="AI3250" s="344"/>
      <c r="AJ3250" s="344"/>
      <c r="AK3250" s="344"/>
      <c r="AL3250" s="344"/>
      <c r="AM3250" s="344"/>
      <c r="AN3250" s="344"/>
      <c r="AO3250" s="344"/>
      <c r="AP3250" s="344"/>
    </row>
    <row r="3251">
      <c r="A3251" s="344"/>
      <c r="B3251" s="344"/>
      <c r="C3251" s="344"/>
      <c r="D3251" s="344"/>
      <c r="E3251" s="344"/>
      <c r="F3251" s="344"/>
      <c r="G3251" s="344"/>
      <c r="H3251" s="371"/>
      <c r="I3251" s="344"/>
      <c r="J3251" s="371"/>
      <c r="K3251" s="344"/>
      <c r="L3251" s="371"/>
      <c r="M3251" s="344"/>
      <c r="N3251" s="344"/>
      <c r="O3251" s="344"/>
      <c r="P3251" s="344"/>
      <c r="Q3251" s="344"/>
      <c r="R3251" s="344"/>
      <c r="S3251" s="344"/>
      <c r="T3251" s="344"/>
      <c r="U3251" s="344"/>
      <c r="V3251" s="344"/>
      <c r="W3251" s="344"/>
      <c r="X3251" s="344"/>
      <c r="Y3251" s="344"/>
      <c r="Z3251" s="344"/>
      <c r="AA3251" s="344"/>
      <c r="AB3251" s="344"/>
      <c r="AC3251" s="344"/>
      <c r="AD3251" s="344"/>
      <c r="AE3251" s="344"/>
      <c r="AF3251" s="344"/>
      <c r="AG3251" s="344"/>
      <c r="AH3251" s="344"/>
      <c r="AI3251" s="344"/>
      <c r="AJ3251" s="344"/>
      <c r="AK3251" s="344"/>
      <c r="AL3251" s="344"/>
      <c r="AM3251" s="344"/>
      <c r="AN3251" s="344"/>
      <c r="AO3251" s="344"/>
      <c r="AP3251" s="344"/>
    </row>
    <row r="3252">
      <c r="A3252" s="344"/>
      <c r="B3252" s="344"/>
      <c r="C3252" s="344"/>
      <c r="D3252" s="344"/>
      <c r="E3252" s="344"/>
      <c r="F3252" s="344"/>
      <c r="G3252" s="344"/>
      <c r="H3252" s="371"/>
      <c r="I3252" s="344"/>
      <c r="J3252" s="371"/>
      <c r="K3252" s="344"/>
      <c r="L3252" s="371"/>
      <c r="M3252" s="344"/>
      <c r="N3252" s="344"/>
      <c r="O3252" s="344"/>
      <c r="P3252" s="344"/>
      <c r="Q3252" s="344"/>
      <c r="R3252" s="344"/>
      <c r="S3252" s="344"/>
      <c r="T3252" s="344"/>
      <c r="U3252" s="344"/>
      <c r="V3252" s="344"/>
      <c r="W3252" s="344"/>
      <c r="X3252" s="344"/>
      <c r="Y3252" s="344"/>
      <c r="Z3252" s="344"/>
      <c r="AA3252" s="344"/>
      <c r="AB3252" s="344"/>
      <c r="AC3252" s="344"/>
      <c r="AD3252" s="344"/>
      <c r="AE3252" s="344"/>
      <c r="AF3252" s="344"/>
      <c r="AG3252" s="344"/>
      <c r="AH3252" s="344"/>
      <c r="AI3252" s="344"/>
      <c r="AJ3252" s="344"/>
      <c r="AK3252" s="344"/>
      <c r="AL3252" s="344"/>
      <c r="AM3252" s="344"/>
      <c r="AN3252" s="344"/>
      <c r="AO3252" s="344"/>
      <c r="AP3252" s="344"/>
    </row>
    <row r="3253">
      <c r="A3253" s="344"/>
      <c r="B3253" s="344"/>
      <c r="C3253" s="344"/>
      <c r="D3253" s="344"/>
      <c r="E3253" s="344"/>
      <c r="F3253" s="344"/>
      <c r="G3253" s="344"/>
      <c r="H3253" s="371"/>
      <c r="I3253" s="344"/>
      <c r="J3253" s="371"/>
      <c r="K3253" s="344"/>
      <c r="L3253" s="371"/>
      <c r="M3253" s="344"/>
      <c r="N3253" s="344"/>
      <c r="O3253" s="344"/>
      <c r="P3253" s="344"/>
      <c r="Q3253" s="344"/>
      <c r="R3253" s="344"/>
      <c r="S3253" s="344"/>
      <c r="T3253" s="344"/>
      <c r="U3253" s="344"/>
      <c r="V3253" s="344"/>
      <c r="W3253" s="344"/>
      <c r="X3253" s="344"/>
      <c r="Y3253" s="344"/>
      <c r="Z3253" s="344"/>
      <c r="AA3253" s="344"/>
      <c r="AB3253" s="344"/>
      <c r="AC3253" s="344"/>
      <c r="AD3253" s="344"/>
      <c r="AE3253" s="344"/>
      <c r="AF3253" s="344"/>
      <c r="AG3253" s="344"/>
      <c r="AH3253" s="344"/>
      <c r="AI3253" s="344"/>
      <c r="AJ3253" s="344"/>
      <c r="AK3253" s="344"/>
      <c r="AL3253" s="344"/>
      <c r="AM3253" s="344"/>
      <c r="AN3253" s="344"/>
      <c r="AO3253" s="344"/>
      <c r="AP3253" s="344"/>
    </row>
    <row r="3254">
      <c r="A3254" s="344"/>
      <c r="B3254" s="344"/>
      <c r="C3254" s="344"/>
      <c r="D3254" s="344"/>
      <c r="E3254" s="344"/>
      <c r="F3254" s="344"/>
      <c r="G3254" s="344"/>
      <c r="H3254" s="371"/>
      <c r="I3254" s="344"/>
      <c r="J3254" s="371"/>
      <c r="K3254" s="344"/>
      <c r="L3254" s="371"/>
      <c r="M3254" s="344"/>
      <c r="N3254" s="344"/>
      <c r="O3254" s="344"/>
      <c r="P3254" s="344"/>
      <c r="Q3254" s="344"/>
      <c r="R3254" s="344"/>
      <c r="S3254" s="344"/>
      <c r="T3254" s="344"/>
      <c r="U3254" s="344"/>
      <c r="V3254" s="344"/>
      <c r="W3254" s="344"/>
      <c r="X3254" s="344"/>
      <c r="Y3254" s="344"/>
      <c r="Z3254" s="344"/>
      <c r="AA3254" s="344"/>
      <c r="AB3254" s="344"/>
      <c r="AC3254" s="344"/>
      <c r="AD3254" s="344"/>
      <c r="AE3254" s="344"/>
      <c r="AF3254" s="344"/>
      <c r="AG3254" s="344"/>
      <c r="AH3254" s="344"/>
      <c r="AI3254" s="344"/>
      <c r="AJ3254" s="344"/>
      <c r="AK3254" s="344"/>
      <c r="AL3254" s="344"/>
      <c r="AM3254" s="344"/>
      <c r="AN3254" s="344"/>
      <c r="AO3254" s="344"/>
      <c r="AP3254" s="344"/>
    </row>
    <row r="3255">
      <c r="A3255" s="344"/>
      <c r="B3255" s="344"/>
      <c r="C3255" s="344"/>
      <c r="D3255" s="344"/>
      <c r="E3255" s="344"/>
      <c r="F3255" s="344"/>
      <c r="G3255" s="344"/>
      <c r="H3255" s="371"/>
      <c r="I3255" s="344"/>
      <c r="J3255" s="371"/>
      <c r="K3255" s="344"/>
      <c r="L3255" s="371"/>
      <c r="M3255" s="344"/>
      <c r="N3255" s="344"/>
      <c r="O3255" s="344"/>
      <c r="P3255" s="344"/>
      <c r="Q3255" s="344"/>
      <c r="R3255" s="344"/>
      <c r="S3255" s="344"/>
      <c r="T3255" s="344"/>
      <c r="U3255" s="344"/>
      <c r="V3255" s="344"/>
      <c r="W3255" s="344"/>
      <c r="X3255" s="344"/>
      <c r="Y3255" s="344"/>
      <c r="Z3255" s="344"/>
      <c r="AA3255" s="344"/>
      <c r="AB3255" s="344"/>
      <c r="AC3255" s="344"/>
      <c r="AD3255" s="344"/>
      <c r="AE3255" s="344"/>
      <c r="AF3255" s="344"/>
      <c r="AG3255" s="344"/>
      <c r="AH3255" s="344"/>
      <c r="AI3255" s="344"/>
      <c r="AJ3255" s="344"/>
      <c r="AK3255" s="344"/>
      <c r="AL3255" s="344"/>
      <c r="AM3255" s="344"/>
      <c r="AN3255" s="344"/>
      <c r="AO3255" s="344"/>
      <c r="AP3255" s="344"/>
    </row>
    <row r="3256">
      <c r="A3256" s="344"/>
      <c r="B3256" s="344"/>
      <c r="C3256" s="344"/>
      <c r="D3256" s="344"/>
      <c r="E3256" s="344"/>
      <c r="F3256" s="344"/>
      <c r="G3256" s="344"/>
      <c r="H3256" s="371"/>
      <c r="I3256" s="344"/>
      <c r="J3256" s="371"/>
      <c r="K3256" s="344"/>
      <c r="L3256" s="371"/>
      <c r="M3256" s="344"/>
      <c r="N3256" s="344"/>
      <c r="O3256" s="344"/>
      <c r="P3256" s="344"/>
      <c r="Q3256" s="344"/>
      <c r="R3256" s="344"/>
      <c r="S3256" s="344"/>
      <c r="T3256" s="344"/>
      <c r="U3256" s="344"/>
      <c r="V3256" s="344"/>
      <c r="W3256" s="344"/>
      <c r="X3256" s="344"/>
      <c r="Y3256" s="344"/>
      <c r="Z3256" s="344"/>
      <c r="AA3256" s="344"/>
      <c r="AB3256" s="344"/>
      <c r="AC3256" s="344"/>
      <c r="AD3256" s="344"/>
      <c r="AE3256" s="344"/>
      <c r="AF3256" s="344"/>
      <c r="AG3256" s="344"/>
      <c r="AH3256" s="344"/>
      <c r="AI3256" s="344"/>
      <c r="AJ3256" s="344"/>
      <c r="AK3256" s="344"/>
      <c r="AL3256" s="344"/>
      <c r="AM3256" s="344"/>
      <c r="AN3256" s="344"/>
      <c r="AO3256" s="344"/>
      <c r="AP3256" s="344"/>
    </row>
    <row r="3257">
      <c r="A3257" s="344"/>
      <c r="B3257" s="344"/>
      <c r="C3257" s="344"/>
      <c r="D3257" s="344"/>
      <c r="E3257" s="344"/>
      <c r="F3257" s="344"/>
      <c r="G3257" s="344"/>
      <c r="H3257" s="371"/>
      <c r="I3257" s="344"/>
      <c r="J3257" s="371"/>
      <c r="K3257" s="344"/>
      <c r="L3257" s="371"/>
      <c r="M3257" s="344"/>
      <c r="N3257" s="344"/>
      <c r="O3257" s="344"/>
      <c r="P3257" s="344"/>
      <c r="Q3257" s="344"/>
      <c r="R3257" s="344"/>
      <c r="S3257" s="344"/>
      <c r="T3257" s="344"/>
      <c r="U3257" s="344"/>
      <c r="V3257" s="344"/>
      <c r="W3257" s="344"/>
      <c r="X3257" s="344"/>
      <c r="Y3257" s="344"/>
      <c r="Z3257" s="344"/>
      <c r="AA3257" s="344"/>
      <c r="AB3257" s="344"/>
      <c r="AC3257" s="344"/>
      <c r="AD3257" s="344"/>
      <c r="AE3257" s="344"/>
      <c r="AF3257" s="344"/>
      <c r="AG3257" s="344"/>
      <c r="AH3257" s="344"/>
      <c r="AI3257" s="344"/>
      <c r="AJ3257" s="344"/>
      <c r="AK3257" s="344"/>
      <c r="AL3257" s="344"/>
      <c r="AM3257" s="344"/>
      <c r="AN3257" s="344"/>
      <c r="AO3257" s="344"/>
      <c r="AP3257" s="344"/>
    </row>
    <row r="3258">
      <c r="A3258" s="344"/>
      <c r="B3258" s="344"/>
      <c r="C3258" s="344"/>
      <c r="D3258" s="344"/>
      <c r="E3258" s="344"/>
      <c r="F3258" s="344"/>
      <c r="G3258" s="344"/>
      <c r="H3258" s="371"/>
      <c r="I3258" s="344"/>
      <c r="J3258" s="371"/>
      <c r="K3258" s="344"/>
      <c r="L3258" s="371"/>
      <c r="M3258" s="344"/>
      <c r="N3258" s="344"/>
      <c r="O3258" s="344"/>
      <c r="P3258" s="344"/>
      <c r="Q3258" s="344"/>
      <c r="R3258" s="344"/>
      <c r="S3258" s="344"/>
      <c r="T3258" s="344"/>
      <c r="U3258" s="344"/>
      <c r="V3258" s="344"/>
      <c r="W3258" s="344"/>
      <c r="X3258" s="344"/>
      <c r="Y3258" s="344"/>
      <c r="Z3258" s="344"/>
      <c r="AA3258" s="344"/>
      <c r="AB3258" s="344"/>
      <c r="AC3258" s="344"/>
      <c r="AD3258" s="344"/>
      <c r="AE3258" s="344"/>
      <c r="AF3258" s="344"/>
      <c r="AG3258" s="344"/>
      <c r="AH3258" s="344"/>
      <c r="AI3258" s="344"/>
      <c r="AJ3258" s="344"/>
      <c r="AK3258" s="344"/>
      <c r="AL3258" s="344"/>
      <c r="AM3258" s="344"/>
      <c r="AN3258" s="344"/>
      <c r="AO3258" s="344"/>
      <c r="AP3258" s="344"/>
    </row>
    <row r="3259">
      <c r="A3259" s="344"/>
      <c r="B3259" s="344"/>
      <c r="C3259" s="344"/>
      <c r="D3259" s="344"/>
      <c r="E3259" s="344"/>
      <c r="F3259" s="344"/>
      <c r="G3259" s="344"/>
      <c r="H3259" s="371"/>
      <c r="I3259" s="344"/>
      <c r="J3259" s="371"/>
      <c r="K3259" s="344"/>
      <c r="L3259" s="371"/>
      <c r="M3259" s="344"/>
      <c r="N3259" s="344"/>
      <c r="O3259" s="344"/>
      <c r="P3259" s="344"/>
      <c r="Q3259" s="344"/>
      <c r="R3259" s="344"/>
      <c r="S3259" s="344"/>
      <c r="T3259" s="344"/>
      <c r="U3259" s="344"/>
      <c r="V3259" s="344"/>
      <c r="W3259" s="344"/>
      <c r="X3259" s="344"/>
      <c r="Y3259" s="344"/>
      <c r="Z3259" s="344"/>
      <c r="AA3259" s="344"/>
      <c r="AB3259" s="344"/>
      <c r="AC3259" s="344"/>
      <c r="AD3259" s="344"/>
      <c r="AE3259" s="344"/>
      <c r="AF3259" s="344"/>
      <c r="AG3259" s="344"/>
      <c r="AH3259" s="344"/>
      <c r="AI3259" s="344"/>
      <c r="AJ3259" s="344"/>
      <c r="AK3259" s="344"/>
      <c r="AL3259" s="344"/>
      <c r="AM3259" s="344"/>
      <c r="AN3259" s="344"/>
      <c r="AO3259" s="344"/>
      <c r="AP3259" s="344"/>
    </row>
    <row r="3260">
      <c r="A3260" s="344"/>
      <c r="B3260" s="344"/>
      <c r="C3260" s="344"/>
      <c r="D3260" s="344"/>
      <c r="E3260" s="344"/>
      <c r="F3260" s="344"/>
      <c r="G3260" s="344"/>
      <c r="H3260" s="371"/>
      <c r="I3260" s="344"/>
      <c r="J3260" s="371"/>
      <c r="K3260" s="344"/>
      <c r="L3260" s="371"/>
      <c r="M3260" s="344"/>
      <c r="N3260" s="344"/>
      <c r="O3260" s="344"/>
      <c r="P3260" s="344"/>
      <c r="Q3260" s="344"/>
      <c r="R3260" s="344"/>
      <c r="S3260" s="344"/>
      <c r="T3260" s="344"/>
      <c r="U3260" s="344"/>
      <c r="V3260" s="344"/>
      <c r="W3260" s="344"/>
      <c r="X3260" s="344"/>
      <c r="Y3260" s="344"/>
      <c r="Z3260" s="344"/>
      <c r="AA3260" s="344"/>
      <c r="AB3260" s="344"/>
      <c r="AC3260" s="344"/>
      <c r="AD3260" s="344"/>
      <c r="AE3260" s="344"/>
      <c r="AF3260" s="344"/>
      <c r="AG3260" s="344"/>
      <c r="AH3260" s="344"/>
      <c r="AI3260" s="344"/>
      <c r="AJ3260" s="344"/>
      <c r="AK3260" s="344"/>
      <c r="AL3260" s="344"/>
      <c r="AM3260" s="344"/>
      <c r="AN3260" s="344"/>
      <c r="AO3260" s="344"/>
      <c r="AP3260" s="344"/>
    </row>
    <row r="3261">
      <c r="A3261" s="344"/>
      <c r="B3261" s="344"/>
      <c r="C3261" s="344"/>
      <c r="D3261" s="344"/>
      <c r="E3261" s="344"/>
      <c r="F3261" s="344"/>
      <c r="G3261" s="344"/>
      <c r="H3261" s="371"/>
      <c r="I3261" s="344"/>
      <c r="J3261" s="371"/>
      <c r="K3261" s="344"/>
      <c r="L3261" s="371"/>
      <c r="M3261" s="344"/>
      <c r="N3261" s="344"/>
      <c r="O3261" s="344"/>
      <c r="P3261" s="344"/>
      <c r="Q3261" s="344"/>
      <c r="R3261" s="344"/>
      <c r="S3261" s="344"/>
      <c r="T3261" s="344"/>
      <c r="U3261" s="344"/>
      <c r="V3261" s="344"/>
      <c r="W3261" s="344"/>
      <c r="X3261" s="344"/>
      <c r="Y3261" s="344"/>
      <c r="Z3261" s="344"/>
      <c r="AA3261" s="344"/>
      <c r="AB3261" s="344"/>
      <c r="AC3261" s="344"/>
      <c r="AD3261" s="344"/>
      <c r="AE3261" s="344"/>
      <c r="AF3261" s="344"/>
      <c r="AG3261" s="344"/>
      <c r="AH3261" s="344"/>
      <c r="AI3261" s="344"/>
      <c r="AJ3261" s="344"/>
      <c r="AK3261" s="344"/>
      <c r="AL3261" s="344"/>
      <c r="AM3261" s="344"/>
      <c r="AN3261" s="344"/>
      <c r="AO3261" s="344"/>
      <c r="AP3261" s="344"/>
    </row>
    <row r="3262">
      <c r="A3262" s="344"/>
      <c r="B3262" s="344"/>
      <c r="C3262" s="344"/>
      <c r="D3262" s="344"/>
      <c r="E3262" s="344"/>
      <c r="F3262" s="344"/>
      <c r="G3262" s="344"/>
      <c r="H3262" s="371"/>
      <c r="I3262" s="344"/>
      <c r="J3262" s="371"/>
      <c r="K3262" s="344"/>
      <c r="L3262" s="371"/>
      <c r="M3262" s="344"/>
      <c r="N3262" s="344"/>
      <c r="O3262" s="344"/>
      <c r="P3262" s="344"/>
      <c r="Q3262" s="344"/>
      <c r="R3262" s="344"/>
      <c r="S3262" s="344"/>
      <c r="T3262" s="344"/>
      <c r="U3262" s="344"/>
      <c r="V3262" s="344"/>
      <c r="W3262" s="344"/>
      <c r="X3262" s="344"/>
      <c r="Y3262" s="344"/>
      <c r="Z3262" s="344"/>
      <c r="AA3262" s="344"/>
      <c r="AB3262" s="344"/>
      <c r="AC3262" s="344"/>
      <c r="AD3262" s="344"/>
      <c r="AE3262" s="344"/>
      <c r="AF3262" s="344"/>
      <c r="AG3262" s="344"/>
      <c r="AH3262" s="344"/>
      <c r="AI3262" s="344"/>
      <c r="AJ3262" s="344"/>
      <c r="AK3262" s="344"/>
      <c r="AL3262" s="344"/>
      <c r="AM3262" s="344"/>
      <c r="AN3262" s="344"/>
      <c r="AO3262" s="344"/>
      <c r="AP3262" s="344"/>
    </row>
    <row r="3263">
      <c r="A3263" s="344"/>
      <c r="B3263" s="344"/>
      <c r="C3263" s="344"/>
      <c r="D3263" s="344"/>
      <c r="E3263" s="344"/>
      <c r="F3263" s="344"/>
      <c r="G3263" s="344"/>
      <c r="H3263" s="371"/>
      <c r="I3263" s="344"/>
      <c r="J3263" s="371"/>
      <c r="K3263" s="344"/>
      <c r="L3263" s="371"/>
      <c r="M3263" s="344"/>
      <c r="N3263" s="344"/>
      <c r="O3263" s="344"/>
      <c r="P3263" s="344"/>
      <c r="Q3263" s="344"/>
      <c r="R3263" s="344"/>
      <c r="S3263" s="344"/>
      <c r="T3263" s="344"/>
      <c r="U3263" s="344"/>
      <c r="V3263" s="344"/>
      <c r="W3263" s="344"/>
      <c r="X3263" s="344"/>
      <c r="Y3263" s="344"/>
      <c r="Z3263" s="344"/>
      <c r="AA3263" s="344"/>
      <c r="AB3263" s="344"/>
      <c r="AC3263" s="344"/>
      <c r="AD3263" s="344"/>
      <c r="AE3263" s="344"/>
      <c r="AF3263" s="344"/>
      <c r="AG3263" s="344"/>
      <c r="AH3263" s="344"/>
      <c r="AI3263" s="344"/>
      <c r="AJ3263" s="344"/>
      <c r="AK3263" s="344"/>
      <c r="AL3263" s="344"/>
      <c r="AM3263" s="344"/>
      <c r="AN3263" s="344"/>
      <c r="AO3263" s="344"/>
      <c r="AP3263" s="344"/>
    </row>
    <row r="3264">
      <c r="A3264" s="344"/>
      <c r="B3264" s="344"/>
      <c r="C3264" s="344"/>
      <c r="D3264" s="344"/>
      <c r="E3264" s="344"/>
      <c r="F3264" s="344"/>
      <c r="G3264" s="344"/>
      <c r="H3264" s="371"/>
      <c r="I3264" s="344"/>
      <c r="J3264" s="371"/>
      <c r="K3264" s="344"/>
      <c r="L3264" s="371"/>
      <c r="M3264" s="344"/>
      <c r="N3264" s="344"/>
      <c r="O3264" s="344"/>
      <c r="P3264" s="344"/>
      <c r="Q3264" s="344"/>
      <c r="R3264" s="344"/>
      <c r="S3264" s="344"/>
      <c r="T3264" s="344"/>
      <c r="U3264" s="344"/>
      <c r="V3264" s="344"/>
      <c r="W3264" s="344"/>
      <c r="X3264" s="344"/>
      <c r="Y3264" s="344"/>
      <c r="Z3264" s="344"/>
      <c r="AA3264" s="344"/>
      <c r="AB3264" s="344"/>
      <c r="AC3264" s="344"/>
      <c r="AD3264" s="344"/>
      <c r="AE3264" s="344"/>
      <c r="AF3264" s="344"/>
      <c r="AG3264" s="344"/>
      <c r="AH3264" s="344"/>
      <c r="AI3264" s="344"/>
      <c r="AJ3264" s="344"/>
      <c r="AK3264" s="344"/>
      <c r="AL3264" s="344"/>
      <c r="AM3264" s="344"/>
      <c r="AN3264" s="344"/>
      <c r="AO3264" s="344"/>
      <c r="AP3264" s="344"/>
    </row>
    <row r="3265">
      <c r="A3265" s="344"/>
      <c r="B3265" s="344"/>
      <c r="C3265" s="344"/>
      <c r="D3265" s="344"/>
      <c r="E3265" s="344"/>
      <c r="F3265" s="344"/>
      <c r="G3265" s="344"/>
      <c r="H3265" s="371"/>
      <c r="I3265" s="344"/>
      <c r="J3265" s="371"/>
      <c r="K3265" s="344"/>
      <c r="L3265" s="371"/>
      <c r="M3265" s="344"/>
      <c r="N3265" s="344"/>
      <c r="O3265" s="344"/>
      <c r="P3265" s="344"/>
      <c r="Q3265" s="344"/>
      <c r="R3265" s="344"/>
      <c r="S3265" s="344"/>
      <c r="T3265" s="344"/>
      <c r="U3265" s="344"/>
      <c r="V3265" s="344"/>
      <c r="W3265" s="344"/>
      <c r="X3265" s="344"/>
      <c r="Y3265" s="344"/>
      <c r="Z3265" s="344"/>
      <c r="AA3265" s="344"/>
      <c r="AB3265" s="344"/>
      <c r="AC3265" s="344"/>
      <c r="AD3265" s="344"/>
      <c r="AE3265" s="344"/>
      <c r="AF3265" s="344"/>
      <c r="AG3265" s="344"/>
      <c r="AH3265" s="344"/>
      <c r="AI3265" s="344"/>
      <c r="AJ3265" s="344"/>
      <c r="AK3265" s="344"/>
      <c r="AL3265" s="344"/>
      <c r="AM3265" s="344"/>
      <c r="AN3265" s="344"/>
      <c r="AO3265" s="344"/>
      <c r="AP3265" s="344"/>
    </row>
    <row r="3266">
      <c r="A3266" s="344"/>
      <c r="B3266" s="344"/>
      <c r="C3266" s="344"/>
      <c r="D3266" s="344"/>
      <c r="E3266" s="344"/>
      <c r="F3266" s="344"/>
      <c r="G3266" s="344"/>
      <c r="H3266" s="371"/>
      <c r="I3266" s="344"/>
      <c r="J3266" s="371"/>
      <c r="K3266" s="344"/>
      <c r="L3266" s="371"/>
      <c r="M3266" s="344"/>
      <c r="N3266" s="344"/>
      <c r="O3266" s="344"/>
      <c r="P3266" s="344"/>
      <c r="Q3266" s="344"/>
      <c r="R3266" s="344"/>
      <c r="S3266" s="344"/>
      <c r="T3266" s="344"/>
      <c r="U3266" s="344"/>
      <c r="V3266" s="344"/>
      <c r="W3266" s="344"/>
      <c r="X3266" s="344"/>
      <c r="Y3266" s="344"/>
      <c r="Z3266" s="344"/>
      <c r="AA3266" s="344"/>
      <c r="AB3266" s="344"/>
      <c r="AC3266" s="344"/>
      <c r="AD3266" s="344"/>
      <c r="AE3266" s="344"/>
      <c r="AF3266" s="344"/>
      <c r="AG3266" s="344"/>
      <c r="AH3266" s="344"/>
      <c r="AI3266" s="344"/>
      <c r="AJ3266" s="344"/>
      <c r="AK3266" s="344"/>
      <c r="AL3266" s="344"/>
      <c r="AM3266" s="344"/>
      <c r="AN3266" s="344"/>
      <c r="AO3266" s="344"/>
      <c r="AP3266" s="344"/>
    </row>
    <row r="3267">
      <c r="A3267" s="344"/>
      <c r="B3267" s="344"/>
      <c r="C3267" s="344"/>
      <c r="D3267" s="344"/>
      <c r="E3267" s="344"/>
      <c r="F3267" s="344"/>
      <c r="G3267" s="344"/>
      <c r="H3267" s="371"/>
      <c r="I3267" s="344"/>
      <c r="J3267" s="371"/>
      <c r="K3267" s="344"/>
      <c r="L3267" s="371"/>
      <c r="M3267" s="344"/>
      <c r="N3267" s="344"/>
      <c r="O3267" s="344"/>
      <c r="P3267" s="344"/>
      <c r="Q3267" s="344"/>
      <c r="R3267" s="344"/>
      <c r="S3267" s="344"/>
      <c r="T3267" s="344"/>
      <c r="U3267" s="344"/>
      <c r="V3267" s="344"/>
      <c r="W3267" s="344"/>
      <c r="X3267" s="344"/>
      <c r="Y3267" s="344"/>
      <c r="Z3267" s="344"/>
      <c r="AA3267" s="344"/>
      <c r="AB3267" s="344"/>
      <c r="AC3267" s="344"/>
      <c r="AD3267" s="344"/>
      <c r="AE3267" s="344"/>
      <c r="AF3267" s="344"/>
      <c r="AG3267" s="344"/>
      <c r="AH3267" s="344"/>
      <c r="AI3267" s="344"/>
      <c r="AJ3267" s="344"/>
      <c r="AK3267" s="344"/>
      <c r="AL3267" s="344"/>
      <c r="AM3267" s="344"/>
      <c r="AN3267" s="344"/>
      <c r="AO3267" s="344"/>
      <c r="AP3267" s="344"/>
    </row>
    <row r="3268">
      <c r="A3268" s="344"/>
      <c r="B3268" s="344"/>
      <c r="C3268" s="344"/>
      <c r="D3268" s="344"/>
      <c r="E3268" s="344"/>
      <c r="F3268" s="344"/>
      <c r="G3268" s="344"/>
      <c r="H3268" s="371"/>
      <c r="I3268" s="344"/>
      <c r="J3268" s="371"/>
      <c r="K3268" s="344"/>
      <c r="L3268" s="371"/>
      <c r="M3268" s="344"/>
      <c r="N3268" s="344"/>
      <c r="O3268" s="344"/>
      <c r="P3268" s="344"/>
      <c r="Q3268" s="344"/>
      <c r="R3268" s="344"/>
      <c r="S3268" s="344"/>
      <c r="T3268" s="344"/>
      <c r="U3268" s="344"/>
      <c r="V3268" s="344"/>
      <c r="W3268" s="344"/>
      <c r="X3268" s="344"/>
      <c r="Y3268" s="344"/>
      <c r="Z3268" s="344"/>
      <c r="AA3268" s="344"/>
      <c r="AB3268" s="344"/>
      <c r="AC3268" s="344"/>
      <c r="AD3268" s="344"/>
      <c r="AE3268" s="344"/>
      <c r="AF3268" s="344"/>
      <c r="AG3268" s="344"/>
      <c r="AH3268" s="344"/>
      <c r="AI3268" s="344"/>
      <c r="AJ3268" s="344"/>
      <c r="AK3268" s="344"/>
      <c r="AL3268" s="344"/>
      <c r="AM3268" s="344"/>
      <c r="AN3268" s="344"/>
      <c r="AO3268" s="344"/>
      <c r="AP3268" s="344"/>
    </row>
    <row r="3269">
      <c r="A3269" s="344"/>
      <c r="B3269" s="344"/>
      <c r="C3269" s="344"/>
      <c r="D3269" s="344"/>
      <c r="E3269" s="344"/>
      <c r="F3269" s="344"/>
      <c r="G3269" s="344"/>
      <c r="H3269" s="371"/>
      <c r="I3269" s="344"/>
      <c r="J3269" s="371"/>
      <c r="K3269" s="344"/>
      <c r="L3269" s="371"/>
      <c r="M3269" s="344"/>
      <c r="N3269" s="344"/>
      <c r="O3269" s="344"/>
      <c r="P3269" s="344"/>
      <c r="Q3269" s="344"/>
      <c r="R3269" s="344"/>
      <c r="S3269" s="344"/>
      <c r="T3269" s="344"/>
      <c r="U3269" s="344"/>
      <c r="V3269" s="344"/>
      <c r="W3269" s="344"/>
      <c r="X3269" s="344"/>
      <c r="Y3269" s="344"/>
      <c r="Z3269" s="344"/>
      <c r="AA3269" s="344"/>
      <c r="AB3269" s="344"/>
      <c r="AC3269" s="344"/>
      <c r="AD3269" s="344"/>
      <c r="AE3269" s="344"/>
      <c r="AF3269" s="344"/>
      <c r="AG3269" s="344"/>
      <c r="AH3269" s="344"/>
      <c r="AI3269" s="344"/>
      <c r="AJ3269" s="344"/>
      <c r="AK3269" s="344"/>
      <c r="AL3269" s="344"/>
      <c r="AM3269" s="344"/>
      <c r="AN3269" s="344"/>
      <c r="AO3269" s="344"/>
      <c r="AP3269" s="344"/>
    </row>
    <row r="3270">
      <c r="A3270" s="344"/>
      <c r="B3270" s="344"/>
      <c r="C3270" s="344"/>
      <c r="D3270" s="344"/>
      <c r="E3270" s="344"/>
      <c r="F3270" s="344"/>
      <c r="G3270" s="344"/>
      <c r="H3270" s="371"/>
      <c r="I3270" s="344"/>
      <c r="J3270" s="371"/>
      <c r="K3270" s="344"/>
      <c r="L3270" s="371"/>
      <c r="M3270" s="344"/>
      <c r="N3270" s="344"/>
      <c r="O3270" s="344"/>
      <c r="P3270" s="344"/>
      <c r="Q3270" s="344"/>
      <c r="R3270" s="344"/>
      <c r="S3270" s="344"/>
      <c r="T3270" s="344"/>
      <c r="U3270" s="344"/>
      <c r="V3270" s="344"/>
      <c r="W3270" s="344"/>
      <c r="X3270" s="344"/>
      <c r="Y3270" s="344"/>
      <c r="Z3270" s="344"/>
      <c r="AA3270" s="344"/>
      <c r="AB3270" s="344"/>
      <c r="AC3270" s="344"/>
      <c r="AD3270" s="344"/>
      <c r="AE3270" s="344"/>
      <c r="AF3270" s="344"/>
      <c r="AG3270" s="344"/>
      <c r="AH3270" s="344"/>
      <c r="AI3270" s="344"/>
      <c r="AJ3270" s="344"/>
      <c r="AK3270" s="344"/>
      <c r="AL3270" s="344"/>
      <c r="AM3270" s="344"/>
      <c r="AN3270" s="344"/>
      <c r="AO3270" s="344"/>
      <c r="AP3270" s="344"/>
    </row>
    <row r="3271">
      <c r="A3271" s="344"/>
      <c r="B3271" s="344"/>
      <c r="C3271" s="344"/>
      <c r="D3271" s="344"/>
      <c r="E3271" s="344"/>
      <c r="F3271" s="344"/>
      <c r="G3271" s="344"/>
      <c r="H3271" s="371"/>
      <c r="I3271" s="344"/>
      <c r="J3271" s="371"/>
      <c r="K3271" s="344"/>
      <c r="L3271" s="371"/>
      <c r="M3271" s="344"/>
      <c r="N3271" s="344"/>
      <c r="O3271" s="344"/>
      <c r="P3271" s="344"/>
      <c r="Q3271" s="344"/>
      <c r="R3271" s="344"/>
      <c r="S3271" s="344"/>
      <c r="T3271" s="344"/>
      <c r="U3271" s="344"/>
      <c r="V3271" s="344"/>
      <c r="W3271" s="344"/>
      <c r="X3271" s="344"/>
      <c r="Y3271" s="344"/>
      <c r="Z3271" s="344"/>
      <c r="AA3271" s="344"/>
      <c r="AB3271" s="344"/>
      <c r="AC3271" s="344"/>
      <c r="AD3271" s="344"/>
      <c r="AE3271" s="344"/>
      <c r="AF3271" s="344"/>
      <c r="AG3271" s="344"/>
      <c r="AH3271" s="344"/>
      <c r="AI3271" s="344"/>
      <c r="AJ3271" s="344"/>
      <c r="AK3271" s="344"/>
      <c r="AL3271" s="344"/>
      <c r="AM3271" s="344"/>
      <c r="AN3271" s="344"/>
      <c r="AO3271" s="344"/>
      <c r="AP3271" s="344"/>
    </row>
    <row r="3272">
      <c r="A3272" s="344"/>
      <c r="B3272" s="344"/>
      <c r="C3272" s="344"/>
      <c r="D3272" s="344"/>
      <c r="E3272" s="344"/>
      <c r="F3272" s="344"/>
      <c r="G3272" s="344"/>
      <c r="H3272" s="371"/>
      <c r="I3272" s="344"/>
      <c r="J3272" s="371"/>
      <c r="K3272" s="344"/>
      <c r="L3272" s="371"/>
      <c r="M3272" s="344"/>
      <c r="N3272" s="344"/>
      <c r="O3272" s="344"/>
      <c r="P3272" s="344"/>
      <c r="Q3272" s="344"/>
      <c r="R3272" s="344"/>
      <c r="S3272" s="344"/>
      <c r="T3272" s="344"/>
      <c r="U3272" s="344"/>
      <c r="V3272" s="344"/>
      <c r="W3272" s="344"/>
      <c r="X3272" s="344"/>
      <c r="Y3272" s="344"/>
      <c r="Z3272" s="344"/>
      <c r="AA3272" s="344"/>
      <c r="AB3272" s="344"/>
      <c r="AC3272" s="344"/>
      <c r="AD3272" s="344"/>
      <c r="AE3272" s="344"/>
      <c r="AF3272" s="344"/>
      <c r="AG3272" s="344"/>
      <c r="AH3272" s="344"/>
      <c r="AI3272" s="344"/>
      <c r="AJ3272" s="344"/>
      <c r="AK3272" s="344"/>
      <c r="AL3272" s="344"/>
      <c r="AM3272" s="344"/>
      <c r="AN3272" s="344"/>
      <c r="AO3272" s="344"/>
      <c r="AP3272" s="344"/>
    </row>
    <row r="3273">
      <c r="A3273" s="344"/>
      <c r="B3273" s="344"/>
      <c r="C3273" s="344"/>
      <c r="D3273" s="344"/>
      <c r="E3273" s="344"/>
      <c r="F3273" s="344"/>
      <c r="G3273" s="344"/>
      <c r="H3273" s="371"/>
      <c r="I3273" s="344"/>
      <c r="J3273" s="371"/>
      <c r="K3273" s="344"/>
      <c r="L3273" s="371"/>
      <c r="M3273" s="344"/>
      <c r="N3273" s="344"/>
      <c r="O3273" s="344"/>
      <c r="P3273" s="344"/>
      <c r="Q3273" s="344"/>
      <c r="R3273" s="344"/>
      <c r="S3273" s="344"/>
      <c r="T3273" s="344"/>
      <c r="U3273" s="344"/>
      <c r="V3273" s="344"/>
      <c r="W3273" s="344"/>
      <c r="X3273" s="344"/>
      <c r="Y3273" s="344"/>
      <c r="Z3273" s="344"/>
      <c r="AA3273" s="344"/>
      <c r="AB3273" s="344"/>
      <c r="AC3273" s="344"/>
      <c r="AD3273" s="344"/>
      <c r="AE3273" s="344"/>
      <c r="AF3273" s="344"/>
      <c r="AG3273" s="344"/>
      <c r="AH3273" s="344"/>
      <c r="AI3273" s="344"/>
      <c r="AJ3273" s="344"/>
      <c r="AK3273" s="344"/>
      <c r="AL3273" s="344"/>
      <c r="AM3273" s="344"/>
      <c r="AN3273" s="344"/>
      <c r="AO3273" s="344"/>
      <c r="AP3273" s="344"/>
    </row>
    <row r="3274">
      <c r="A3274" s="344"/>
      <c r="B3274" s="344"/>
      <c r="C3274" s="344"/>
      <c r="D3274" s="344"/>
      <c r="E3274" s="344"/>
      <c r="F3274" s="344"/>
      <c r="G3274" s="344"/>
      <c r="H3274" s="371"/>
      <c r="I3274" s="344"/>
      <c r="J3274" s="371"/>
      <c r="K3274" s="344"/>
      <c r="L3274" s="371"/>
      <c r="M3274" s="344"/>
      <c r="N3274" s="344"/>
      <c r="O3274" s="344"/>
      <c r="P3274" s="344"/>
      <c r="Q3274" s="344"/>
      <c r="R3274" s="344"/>
      <c r="S3274" s="344"/>
      <c r="T3274" s="344"/>
      <c r="U3274" s="344"/>
      <c r="V3274" s="344"/>
      <c r="W3274" s="344"/>
      <c r="X3274" s="344"/>
      <c r="Y3274" s="344"/>
      <c r="Z3274" s="344"/>
      <c r="AA3274" s="344"/>
      <c r="AB3274" s="344"/>
      <c r="AC3274" s="344"/>
      <c r="AD3274" s="344"/>
      <c r="AE3274" s="344"/>
      <c r="AF3274" s="344"/>
      <c r="AG3274" s="344"/>
      <c r="AH3274" s="344"/>
      <c r="AI3274" s="344"/>
      <c r="AJ3274" s="344"/>
      <c r="AK3274" s="344"/>
      <c r="AL3274" s="344"/>
      <c r="AM3274" s="344"/>
      <c r="AN3274" s="344"/>
      <c r="AO3274" s="344"/>
      <c r="AP3274" s="344"/>
    </row>
    <row r="3275">
      <c r="A3275" s="344"/>
      <c r="B3275" s="344"/>
      <c r="C3275" s="344"/>
      <c r="D3275" s="344"/>
      <c r="E3275" s="344"/>
      <c r="F3275" s="344"/>
      <c r="G3275" s="344"/>
      <c r="H3275" s="371"/>
      <c r="I3275" s="344"/>
      <c r="J3275" s="371"/>
      <c r="K3275" s="344"/>
      <c r="L3275" s="371"/>
      <c r="M3275" s="344"/>
      <c r="N3275" s="344"/>
      <c r="O3275" s="344"/>
      <c r="P3275" s="344"/>
      <c r="Q3275" s="344"/>
      <c r="R3275" s="344"/>
      <c r="S3275" s="344"/>
      <c r="T3275" s="344"/>
      <c r="U3275" s="344"/>
      <c r="V3275" s="344"/>
      <c r="W3275" s="344"/>
      <c r="X3275" s="344"/>
      <c r="Y3275" s="344"/>
      <c r="Z3275" s="344"/>
      <c r="AA3275" s="344"/>
      <c r="AB3275" s="344"/>
      <c r="AC3275" s="344"/>
      <c r="AD3275" s="344"/>
      <c r="AE3275" s="344"/>
      <c r="AF3275" s="344"/>
      <c r="AG3275" s="344"/>
      <c r="AH3275" s="344"/>
      <c r="AI3275" s="344"/>
      <c r="AJ3275" s="344"/>
      <c r="AK3275" s="344"/>
      <c r="AL3275" s="344"/>
      <c r="AM3275" s="344"/>
      <c r="AN3275" s="344"/>
      <c r="AO3275" s="344"/>
      <c r="AP3275" s="344"/>
    </row>
    <row r="3276">
      <c r="A3276" s="344"/>
      <c r="B3276" s="344"/>
      <c r="C3276" s="344"/>
      <c r="D3276" s="344"/>
      <c r="E3276" s="344"/>
      <c r="F3276" s="344"/>
      <c r="G3276" s="344"/>
      <c r="H3276" s="371"/>
      <c r="I3276" s="344"/>
      <c r="J3276" s="371"/>
      <c r="K3276" s="344"/>
      <c r="L3276" s="371"/>
      <c r="M3276" s="344"/>
      <c r="N3276" s="344"/>
      <c r="O3276" s="344"/>
      <c r="P3276" s="344"/>
      <c r="Q3276" s="344"/>
      <c r="R3276" s="344"/>
      <c r="S3276" s="344"/>
      <c r="T3276" s="344"/>
      <c r="U3276" s="344"/>
      <c r="V3276" s="344"/>
      <c r="W3276" s="344"/>
      <c r="X3276" s="344"/>
      <c r="Y3276" s="344"/>
      <c r="Z3276" s="344"/>
      <c r="AA3276" s="344"/>
      <c r="AB3276" s="344"/>
      <c r="AC3276" s="344"/>
      <c r="AD3276" s="344"/>
      <c r="AE3276" s="344"/>
      <c r="AF3276" s="344"/>
      <c r="AG3276" s="344"/>
      <c r="AH3276" s="344"/>
      <c r="AI3276" s="344"/>
      <c r="AJ3276" s="344"/>
      <c r="AK3276" s="344"/>
      <c r="AL3276" s="344"/>
      <c r="AM3276" s="344"/>
      <c r="AN3276" s="344"/>
      <c r="AO3276" s="344"/>
      <c r="AP3276" s="344"/>
    </row>
    <row r="3277">
      <c r="A3277" s="344"/>
      <c r="B3277" s="344"/>
      <c r="C3277" s="344"/>
      <c r="D3277" s="344"/>
      <c r="E3277" s="344"/>
      <c r="F3277" s="344"/>
      <c r="G3277" s="344"/>
      <c r="H3277" s="371"/>
      <c r="I3277" s="344"/>
      <c r="J3277" s="371"/>
      <c r="K3277" s="344"/>
      <c r="L3277" s="371"/>
      <c r="M3277" s="344"/>
      <c r="N3277" s="344"/>
      <c r="O3277" s="344"/>
      <c r="P3277" s="344"/>
      <c r="Q3277" s="344"/>
      <c r="R3277" s="344"/>
      <c r="S3277" s="344"/>
      <c r="T3277" s="344"/>
      <c r="U3277" s="344"/>
      <c r="V3277" s="344"/>
      <c r="W3277" s="344"/>
      <c r="X3277" s="344"/>
      <c r="Y3277" s="344"/>
      <c r="Z3277" s="344"/>
      <c r="AA3277" s="344"/>
      <c r="AB3277" s="344"/>
      <c r="AC3277" s="344"/>
      <c r="AD3277" s="344"/>
      <c r="AE3277" s="344"/>
      <c r="AF3277" s="344"/>
      <c r="AG3277" s="344"/>
      <c r="AH3277" s="344"/>
      <c r="AI3277" s="344"/>
      <c r="AJ3277" s="344"/>
      <c r="AK3277" s="344"/>
      <c r="AL3277" s="344"/>
      <c r="AM3277" s="344"/>
      <c r="AN3277" s="344"/>
      <c r="AO3277" s="344"/>
      <c r="AP3277" s="344"/>
    </row>
    <row r="3278">
      <c r="A3278" s="344"/>
      <c r="B3278" s="344"/>
      <c r="C3278" s="344"/>
      <c r="D3278" s="344"/>
      <c r="E3278" s="344"/>
      <c r="F3278" s="344"/>
      <c r="G3278" s="344"/>
      <c r="H3278" s="371"/>
      <c r="I3278" s="344"/>
      <c r="J3278" s="371"/>
      <c r="K3278" s="344"/>
      <c r="L3278" s="371"/>
      <c r="M3278" s="344"/>
      <c r="N3278" s="344"/>
      <c r="O3278" s="344"/>
      <c r="P3278" s="344"/>
      <c r="Q3278" s="344"/>
      <c r="R3278" s="344"/>
      <c r="S3278" s="344"/>
      <c r="T3278" s="344"/>
      <c r="U3278" s="344"/>
      <c r="V3278" s="344"/>
      <c r="W3278" s="344"/>
      <c r="X3278" s="344"/>
      <c r="Y3278" s="344"/>
      <c r="Z3278" s="344"/>
      <c r="AA3278" s="344"/>
      <c r="AB3278" s="344"/>
      <c r="AC3278" s="344"/>
      <c r="AD3278" s="344"/>
      <c r="AE3278" s="344"/>
      <c r="AF3278" s="344"/>
      <c r="AG3278" s="344"/>
      <c r="AH3278" s="344"/>
      <c r="AI3278" s="344"/>
      <c r="AJ3278" s="344"/>
      <c r="AK3278" s="344"/>
      <c r="AL3278" s="344"/>
      <c r="AM3278" s="344"/>
      <c r="AN3278" s="344"/>
      <c r="AO3278" s="344"/>
      <c r="AP3278" s="344"/>
    </row>
    <row r="3279">
      <c r="A3279" s="344"/>
      <c r="B3279" s="344"/>
      <c r="C3279" s="344"/>
      <c r="D3279" s="344"/>
      <c r="E3279" s="344"/>
      <c r="F3279" s="344"/>
      <c r="G3279" s="344"/>
      <c r="H3279" s="371"/>
      <c r="I3279" s="344"/>
      <c r="J3279" s="371"/>
      <c r="K3279" s="344"/>
      <c r="L3279" s="371"/>
      <c r="M3279" s="344"/>
      <c r="N3279" s="344"/>
      <c r="O3279" s="344"/>
      <c r="P3279" s="344"/>
      <c r="Q3279" s="344"/>
      <c r="R3279" s="344"/>
      <c r="S3279" s="344"/>
      <c r="T3279" s="344"/>
      <c r="U3279" s="344"/>
      <c r="V3279" s="344"/>
      <c r="W3279" s="344"/>
      <c r="X3279" s="344"/>
      <c r="Y3279" s="344"/>
      <c r="Z3279" s="344"/>
      <c r="AA3279" s="344"/>
      <c r="AB3279" s="344"/>
      <c r="AC3279" s="344"/>
      <c r="AD3279" s="344"/>
      <c r="AE3279" s="344"/>
      <c r="AF3279" s="344"/>
      <c r="AG3279" s="344"/>
      <c r="AH3279" s="344"/>
      <c r="AI3279" s="344"/>
      <c r="AJ3279" s="344"/>
      <c r="AK3279" s="344"/>
      <c r="AL3279" s="344"/>
      <c r="AM3279" s="344"/>
      <c r="AN3279" s="344"/>
      <c r="AO3279" s="344"/>
      <c r="AP3279" s="344"/>
    </row>
    <row r="3280">
      <c r="A3280" s="344"/>
      <c r="B3280" s="344"/>
      <c r="C3280" s="344"/>
      <c r="D3280" s="344"/>
      <c r="E3280" s="344"/>
      <c r="F3280" s="344"/>
      <c r="G3280" s="344"/>
      <c r="H3280" s="371"/>
      <c r="I3280" s="344"/>
      <c r="J3280" s="371"/>
      <c r="K3280" s="344"/>
      <c r="L3280" s="371"/>
      <c r="M3280" s="344"/>
      <c r="N3280" s="344"/>
      <c r="O3280" s="344"/>
      <c r="P3280" s="344"/>
      <c r="Q3280" s="344"/>
      <c r="R3280" s="344"/>
      <c r="S3280" s="344"/>
      <c r="T3280" s="344"/>
      <c r="U3280" s="344"/>
      <c r="V3280" s="344"/>
      <c r="W3280" s="344"/>
      <c r="X3280" s="344"/>
      <c r="Y3280" s="344"/>
      <c r="Z3280" s="344"/>
      <c r="AA3280" s="344"/>
      <c r="AB3280" s="344"/>
      <c r="AC3280" s="344"/>
      <c r="AD3280" s="344"/>
      <c r="AE3280" s="344"/>
      <c r="AF3280" s="344"/>
      <c r="AG3280" s="344"/>
      <c r="AH3280" s="344"/>
      <c r="AI3280" s="344"/>
      <c r="AJ3280" s="344"/>
      <c r="AK3280" s="344"/>
      <c r="AL3280" s="344"/>
      <c r="AM3280" s="344"/>
      <c r="AN3280" s="344"/>
      <c r="AO3280" s="344"/>
      <c r="AP3280" s="344"/>
    </row>
    <row r="3281">
      <c r="A3281" s="344"/>
      <c r="B3281" s="344"/>
      <c r="C3281" s="344"/>
      <c r="D3281" s="344"/>
      <c r="E3281" s="344"/>
      <c r="F3281" s="344"/>
      <c r="G3281" s="344"/>
      <c r="H3281" s="371"/>
      <c r="I3281" s="344"/>
      <c r="J3281" s="371"/>
      <c r="K3281" s="344"/>
      <c r="L3281" s="371"/>
      <c r="M3281" s="344"/>
      <c r="N3281" s="344"/>
      <c r="O3281" s="344"/>
      <c r="P3281" s="344"/>
      <c r="Q3281" s="344"/>
      <c r="R3281" s="344"/>
      <c r="S3281" s="344"/>
      <c r="T3281" s="344"/>
      <c r="U3281" s="344"/>
      <c r="V3281" s="344"/>
      <c r="W3281" s="344"/>
      <c r="X3281" s="344"/>
      <c r="Y3281" s="344"/>
      <c r="Z3281" s="344"/>
      <c r="AA3281" s="344"/>
      <c r="AB3281" s="344"/>
      <c r="AC3281" s="344"/>
      <c r="AD3281" s="344"/>
      <c r="AE3281" s="344"/>
      <c r="AF3281" s="344"/>
      <c r="AG3281" s="344"/>
      <c r="AH3281" s="344"/>
      <c r="AI3281" s="344"/>
      <c r="AJ3281" s="344"/>
      <c r="AK3281" s="344"/>
      <c r="AL3281" s="344"/>
      <c r="AM3281" s="344"/>
      <c r="AN3281" s="344"/>
      <c r="AO3281" s="344"/>
      <c r="AP3281" s="344"/>
    </row>
    <row r="3282">
      <c r="A3282" s="344"/>
      <c r="B3282" s="344"/>
      <c r="C3282" s="344"/>
      <c r="D3282" s="344"/>
      <c r="E3282" s="344"/>
      <c r="F3282" s="344"/>
      <c r="G3282" s="344"/>
      <c r="H3282" s="371"/>
      <c r="I3282" s="344"/>
      <c r="J3282" s="371"/>
      <c r="K3282" s="344"/>
      <c r="L3282" s="371"/>
      <c r="M3282" s="344"/>
      <c r="N3282" s="344"/>
      <c r="O3282" s="344"/>
      <c r="P3282" s="344"/>
      <c r="Q3282" s="344"/>
      <c r="R3282" s="344"/>
      <c r="S3282" s="344"/>
      <c r="T3282" s="344"/>
      <c r="U3282" s="344"/>
      <c r="V3282" s="344"/>
      <c r="W3282" s="344"/>
      <c r="X3282" s="344"/>
      <c r="Y3282" s="344"/>
      <c r="Z3282" s="344"/>
      <c r="AA3282" s="344"/>
      <c r="AB3282" s="344"/>
      <c r="AC3282" s="344"/>
      <c r="AD3282" s="344"/>
      <c r="AE3282" s="344"/>
      <c r="AF3282" s="344"/>
      <c r="AG3282" s="344"/>
      <c r="AH3282" s="344"/>
      <c r="AI3282" s="344"/>
      <c r="AJ3282" s="344"/>
      <c r="AK3282" s="344"/>
      <c r="AL3282" s="344"/>
      <c r="AM3282" s="344"/>
      <c r="AN3282" s="344"/>
      <c r="AO3282" s="344"/>
      <c r="AP3282" s="344"/>
    </row>
    <row r="3283">
      <c r="A3283" s="344"/>
      <c r="B3283" s="344"/>
      <c r="C3283" s="344"/>
      <c r="D3283" s="344"/>
      <c r="E3283" s="344"/>
      <c r="F3283" s="344"/>
      <c r="G3283" s="344"/>
      <c r="H3283" s="371"/>
      <c r="I3283" s="344"/>
      <c r="J3283" s="371"/>
      <c r="K3283" s="344"/>
      <c r="L3283" s="371"/>
      <c r="M3283" s="344"/>
      <c r="N3283" s="344"/>
      <c r="O3283" s="344"/>
      <c r="P3283" s="344"/>
      <c r="Q3283" s="344"/>
      <c r="R3283" s="344"/>
      <c r="S3283" s="344"/>
      <c r="T3283" s="344"/>
      <c r="U3283" s="344"/>
      <c r="V3283" s="344"/>
      <c r="W3283" s="344"/>
      <c r="X3283" s="344"/>
      <c r="Y3283" s="344"/>
      <c r="Z3283" s="344"/>
      <c r="AA3283" s="344"/>
      <c r="AB3283" s="344"/>
      <c r="AC3283" s="344"/>
      <c r="AD3283" s="344"/>
      <c r="AE3283" s="344"/>
      <c r="AF3283" s="344"/>
      <c r="AG3283" s="344"/>
      <c r="AH3283" s="344"/>
      <c r="AI3283" s="344"/>
      <c r="AJ3283" s="344"/>
      <c r="AK3283" s="344"/>
      <c r="AL3283" s="344"/>
      <c r="AM3283" s="344"/>
      <c r="AN3283" s="344"/>
      <c r="AO3283" s="344"/>
      <c r="AP3283" s="344"/>
    </row>
    <row r="3284">
      <c r="A3284" s="344"/>
      <c r="B3284" s="344"/>
      <c r="C3284" s="344"/>
      <c r="D3284" s="344"/>
      <c r="E3284" s="344"/>
      <c r="F3284" s="344"/>
      <c r="G3284" s="344"/>
      <c r="H3284" s="371"/>
      <c r="I3284" s="344"/>
      <c r="J3284" s="371"/>
      <c r="K3284" s="344"/>
      <c r="L3284" s="371"/>
      <c r="M3284" s="344"/>
      <c r="N3284" s="344"/>
      <c r="O3284" s="344"/>
      <c r="P3284" s="344"/>
      <c r="Q3284" s="344"/>
      <c r="R3284" s="344"/>
      <c r="S3284" s="344"/>
      <c r="T3284" s="344"/>
      <c r="U3284" s="344"/>
      <c r="V3284" s="344"/>
      <c r="W3284" s="344"/>
      <c r="X3284" s="344"/>
      <c r="Y3284" s="344"/>
      <c r="Z3284" s="344"/>
      <c r="AA3284" s="344"/>
      <c r="AB3284" s="344"/>
      <c r="AC3284" s="344"/>
      <c r="AD3284" s="344"/>
      <c r="AE3284" s="344"/>
      <c r="AF3284" s="344"/>
      <c r="AG3284" s="344"/>
      <c r="AH3284" s="344"/>
      <c r="AI3284" s="344"/>
      <c r="AJ3284" s="344"/>
      <c r="AK3284" s="344"/>
      <c r="AL3284" s="344"/>
      <c r="AM3284" s="344"/>
      <c r="AN3284" s="344"/>
      <c r="AO3284" s="344"/>
      <c r="AP3284" s="344"/>
    </row>
    <row r="3285">
      <c r="A3285" s="344"/>
      <c r="B3285" s="344"/>
      <c r="C3285" s="344"/>
      <c r="D3285" s="344"/>
      <c r="E3285" s="344"/>
      <c r="F3285" s="344"/>
      <c r="G3285" s="344"/>
      <c r="H3285" s="371"/>
      <c r="I3285" s="344"/>
      <c r="J3285" s="371"/>
      <c r="K3285" s="344"/>
      <c r="L3285" s="371"/>
      <c r="M3285" s="344"/>
      <c r="N3285" s="344"/>
      <c r="O3285" s="344"/>
      <c r="P3285" s="344"/>
      <c r="Q3285" s="344"/>
      <c r="R3285" s="344"/>
      <c r="S3285" s="344"/>
      <c r="T3285" s="344"/>
      <c r="U3285" s="344"/>
      <c r="V3285" s="344"/>
      <c r="W3285" s="344"/>
      <c r="X3285" s="344"/>
      <c r="Y3285" s="344"/>
      <c r="Z3285" s="344"/>
      <c r="AA3285" s="344"/>
      <c r="AB3285" s="344"/>
      <c r="AC3285" s="344"/>
      <c r="AD3285" s="344"/>
      <c r="AE3285" s="344"/>
      <c r="AF3285" s="344"/>
      <c r="AG3285" s="344"/>
      <c r="AH3285" s="344"/>
      <c r="AI3285" s="344"/>
      <c r="AJ3285" s="344"/>
      <c r="AK3285" s="344"/>
      <c r="AL3285" s="344"/>
      <c r="AM3285" s="344"/>
      <c r="AN3285" s="344"/>
      <c r="AO3285" s="344"/>
      <c r="AP3285" s="344"/>
    </row>
    <row r="3286">
      <c r="A3286" s="344"/>
      <c r="B3286" s="344"/>
      <c r="C3286" s="344"/>
      <c r="D3286" s="344"/>
      <c r="E3286" s="344"/>
      <c r="F3286" s="344"/>
      <c r="G3286" s="344"/>
      <c r="H3286" s="371"/>
      <c r="I3286" s="344"/>
      <c r="J3286" s="371"/>
      <c r="K3286" s="344"/>
      <c r="L3286" s="371"/>
      <c r="M3286" s="344"/>
      <c r="N3286" s="344"/>
      <c r="O3286" s="344"/>
      <c r="P3286" s="344"/>
      <c r="Q3286" s="344"/>
      <c r="R3286" s="344"/>
      <c r="S3286" s="344"/>
      <c r="T3286" s="344"/>
      <c r="U3286" s="344"/>
      <c r="V3286" s="344"/>
      <c r="W3286" s="344"/>
      <c r="X3286" s="344"/>
      <c r="Y3286" s="344"/>
      <c r="Z3286" s="344"/>
      <c r="AA3286" s="344"/>
      <c r="AB3286" s="344"/>
      <c r="AC3286" s="344"/>
      <c r="AD3286" s="344"/>
      <c r="AE3286" s="344"/>
      <c r="AF3286" s="344"/>
      <c r="AG3286" s="344"/>
      <c r="AH3286" s="344"/>
      <c r="AI3286" s="344"/>
      <c r="AJ3286" s="344"/>
      <c r="AK3286" s="344"/>
      <c r="AL3286" s="344"/>
      <c r="AM3286" s="344"/>
      <c r="AN3286" s="344"/>
      <c r="AO3286" s="344"/>
      <c r="AP3286" s="344"/>
    </row>
    <row r="3287">
      <c r="A3287" s="344"/>
      <c r="B3287" s="344"/>
      <c r="C3287" s="344"/>
      <c r="D3287" s="344"/>
      <c r="E3287" s="344"/>
      <c r="F3287" s="344"/>
      <c r="G3287" s="344"/>
      <c r="H3287" s="371"/>
      <c r="I3287" s="344"/>
      <c r="J3287" s="371"/>
      <c r="K3287" s="344"/>
      <c r="L3287" s="371"/>
      <c r="M3287" s="344"/>
      <c r="N3287" s="344"/>
      <c r="O3287" s="344"/>
      <c r="P3287" s="344"/>
      <c r="Q3287" s="344"/>
      <c r="R3287" s="344"/>
      <c r="S3287" s="344"/>
      <c r="T3287" s="344"/>
      <c r="U3287" s="344"/>
      <c r="V3287" s="344"/>
      <c r="W3287" s="344"/>
      <c r="X3287" s="344"/>
      <c r="Y3287" s="344"/>
      <c r="Z3287" s="344"/>
      <c r="AA3287" s="344"/>
      <c r="AB3287" s="344"/>
      <c r="AC3287" s="344"/>
      <c r="AD3287" s="344"/>
      <c r="AE3287" s="344"/>
      <c r="AF3287" s="344"/>
      <c r="AG3287" s="344"/>
      <c r="AH3287" s="344"/>
      <c r="AI3287" s="344"/>
      <c r="AJ3287" s="344"/>
      <c r="AK3287" s="344"/>
      <c r="AL3287" s="344"/>
      <c r="AM3287" s="344"/>
      <c r="AN3287" s="344"/>
      <c r="AO3287" s="344"/>
      <c r="AP3287" s="344"/>
    </row>
    <row r="3288">
      <c r="A3288" s="344"/>
      <c r="B3288" s="344"/>
      <c r="C3288" s="344"/>
      <c r="D3288" s="344"/>
      <c r="E3288" s="344"/>
      <c r="F3288" s="344"/>
      <c r="G3288" s="344"/>
      <c r="H3288" s="371"/>
      <c r="I3288" s="344"/>
      <c r="J3288" s="371"/>
      <c r="K3288" s="344"/>
      <c r="L3288" s="371"/>
      <c r="M3288" s="344"/>
      <c r="N3288" s="344"/>
      <c r="O3288" s="344"/>
      <c r="P3288" s="344"/>
      <c r="Q3288" s="344"/>
      <c r="R3288" s="344"/>
      <c r="S3288" s="344"/>
      <c r="T3288" s="344"/>
      <c r="U3288" s="344"/>
      <c r="V3288" s="344"/>
      <c r="W3288" s="344"/>
      <c r="X3288" s="344"/>
      <c r="Y3288" s="344"/>
      <c r="Z3288" s="344"/>
      <c r="AA3288" s="344"/>
      <c r="AB3288" s="344"/>
      <c r="AC3288" s="344"/>
      <c r="AD3288" s="344"/>
      <c r="AE3288" s="344"/>
      <c r="AF3288" s="344"/>
      <c r="AG3288" s="344"/>
      <c r="AH3288" s="344"/>
      <c r="AI3288" s="344"/>
      <c r="AJ3288" s="344"/>
      <c r="AK3288" s="344"/>
      <c r="AL3288" s="344"/>
      <c r="AM3288" s="344"/>
      <c r="AN3288" s="344"/>
      <c r="AO3288" s="344"/>
      <c r="AP3288" s="344"/>
    </row>
    <row r="3289">
      <c r="A3289" s="344"/>
      <c r="B3289" s="344"/>
      <c r="C3289" s="344"/>
      <c r="D3289" s="344"/>
      <c r="E3289" s="344"/>
      <c r="F3289" s="344"/>
      <c r="G3289" s="344"/>
      <c r="H3289" s="371"/>
      <c r="I3289" s="344"/>
      <c r="J3289" s="371"/>
      <c r="K3289" s="344"/>
      <c r="L3289" s="371"/>
      <c r="M3289" s="344"/>
      <c r="N3289" s="344"/>
      <c r="O3289" s="344"/>
      <c r="P3289" s="344"/>
      <c r="Q3289" s="344"/>
      <c r="R3289" s="344"/>
      <c r="S3289" s="344"/>
      <c r="T3289" s="344"/>
      <c r="U3289" s="344"/>
      <c r="V3289" s="344"/>
      <c r="W3289" s="344"/>
      <c r="X3289" s="344"/>
      <c r="Y3289" s="344"/>
      <c r="Z3289" s="344"/>
      <c r="AA3289" s="344"/>
      <c r="AB3289" s="344"/>
      <c r="AC3289" s="344"/>
      <c r="AD3289" s="344"/>
      <c r="AE3289" s="344"/>
      <c r="AF3289" s="344"/>
      <c r="AG3289" s="344"/>
      <c r="AH3289" s="344"/>
      <c r="AI3289" s="344"/>
      <c r="AJ3289" s="344"/>
      <c r="AK3289" s="344"/>
      <c r="AL3289" s="344"/>
      <c r="AM3289" s="344"/>
      <c r="AN3289" s="344"/>
      <c r="AO3289" s="344"/>
      <c r="AP3289" s="344"/>
    </row>
    <row r="3290">
      <c r="A3290" s="344"/>
      <c r="B3290" s="344"/>
      <c r="C3290" s="344"/>
      <c r="D3290" s="344"/>
      <c r="E3290" s="344"/>
      <c r="F3290" s="344"/>
      <c r="G3290" s="344"/>
      <c r="H3290" s="371"/>
      <c r="I3290" s="344"/>
      <c r="J3290" s="371"/>
      <c r="K3290" s="344"/>
      <c r="L3290" s="371"/>
      <c r="M3290" s="344"/>
      <c r="N3290" s="344"/>
      <c r="O3290" s="344"/>
      <c r="P3290" s="344"/>
      <c r="Q3290" s="344"/>
      <c r="R3290" s="344"/>
      <c r="S3290" s="344"/>
      <c r="T3290" s="344"/>
      <c r="U3290" s="344"/>
      <c r="V3290" s="344"/>
      <c r="W3290" s="344"/>
      <c r="X3290" s="344"/>
      <c r="Y3290" s="344"/>
      <c r="Z3290" s="344"/>
      <c r="AA3290" s="344"/>
      <c r="AB3290" s="344"/>
      <c r="AC3290" s="344"/>
      <c r="AD3290" s="344"/>
      <c r="AE3290" s="344"/>
      <c r="AF3290" s="344"/>
      <c r="AG3290" s="344"/>
      <c r="AH3290" s="344"/>
      <c r="AI3290" s="344"/>
      <c r="AJ3290" s="344"/>
      <c r="AK3290" s="344"/>
      <c r="AL3290" s="344"/>
      <c r="AM3290" s="344"/>
      <c r="AN3290" s="344"/>
      <c r="AO3290" s="344"/>
      <c r="AP3290" s="344"/>
    </row>
    <row r="3291">
      <c r="A3291" s="344"/>
      <c r="B3291" s="344"/>
      <c r="C3291" s="344"/>
      <c r="D3291" s="344"/>
      <c r="E3291" s="344"/>
      <c r="F3291" s="344"/>
      <c r="G3291" s="344"/>
      <c r="H3291" s="371"/>
      <c r="I3291" s="344"/>
      <c r="J3291" s="371"/>
      <c r="K3291" s="344"/>
      <c r="L3291" s="371"/>
      <c r="M3291" s="344"/>
      <c r="N3291" s="344"/>
      <c r="O3291" s="344"/>
      <c r="P3291" s="344"/>
      <c r="Q3291" s="344"/>
      <c r="R3291" s="344"/>
      <c r="S3291" s="344"/>
      <c r="T3291" s="344"/>
      <c r="U3291" s="344"/>
      <c r="V3291" s="344"/>
      <c r="W3291" s="344"/>
      <c r="X3291" s="344"/>
      <c r="Y3291" s="344"/>
      <c r="Z3291" s="344"/>
      <c r="AA3291" s="344"/>
      <c r="AB3291" s="344"/>
      <c r="AC3291" s="344"/>
      <c r="AD3291" s="344"/>
      <c r="AE3291" s="344"/>
      <c r="AF3291" s="344"/>
      <c r="AG3291" s="344"/>
      <c r="AH3291" s="344"/>
      <c r="AI3291" s="344"/>
      <c r="AJ3291" s="344"/>
      <c r="AK3291" s="344"/>
      <c r="AL3291" s="344"/>
      <c r="AM3291" s="344"/>
      <c r="AN3291" s="344"/>
      <c r="AO3291" s="344"/>
      <c r="AP3291" s="344"/>
    </row>
    <row r="3292">
      <c r="A3292" s="344"/>
      <c r="B3292" s="344"/>
      <c r="C3292" s="344"/>
      <c r="D3292" s="344"/>
      <c r="E3292" s="344"/>
      <c r="F3292" s="344"/>
      <c r="G3292" s="344"/>
      <c r="H3292" s="371"/>
      <c r="I3292" s="344"/>
      <c r="J3292" s="371"/>
      <c r="K3292" s="344"/>
      <c r="L3292" s="371"/>
      <c r="M3292" s="344"/>
      <c r="N3292" s="344"/>
      <c r="O3292" s="344"/>
      <c r="P3292" s="344"/>
      <c r="Q3292" s="344"/>
      <c r="R3292" s="344"/>
      <c r="S3292" s="344"/>
      <c r="T3292" s="344"/>
      <c r="U3292" s="344"/>
      <c r="V3292" s="344"/>
      <c r="W3292" s="344"/>
      <c r="X3292" s="344"/>
      <c r="Y3292" s="344"/>
      <c r="Z3292" s="344"/>
      <c r="AA3292" s="344"/>
      <c r="AB3292" s="344"/>
      <c r="AC3292" s="344"/>
      <c r="AD3292" s="344"/>
      <c r="AE3292" s="344"/>
      <c r="AF3292" s="344"/>
      <c r="AG3292" s="344"/>
      <c r="AH3292" s="344"/>
      <c r="AI3292" s="344"/>
      <c r="AJ3292" s="344"/>
      <c r="AK3292" s="344"/>
      <c r="AL3292" s="344"/>
      <c r="AM3292" s="344"/>
      <c r="AN3292" s="344"/>
      <c r="AO3292" s="344"/>
      <c r="AP3292" s="344"/>
    </row>
    <row r="3293">
      <c r="A3293" s="344"/>
      <c r="B3293" s="344"/>
      <c r="C3293" s="344"/>
      <c r="D3293" s="344"/>
      <c r="E3293" s="344"/>
      <c r="F3293" s="344"/>
      <c r="G3293" s="344"/>
      <c r="H3293" s="371"/>
      <c r="I3293" s="344"/>
      <c r="J3293" s="371"/>
      <c r="K3293" s="344"/>
      <c r="L3293" s="371"/>
      <c r="M3293" s="344"/>
      <c r="N3293" s="344"/>
      <c r="O3293" s="344"/>
      <c r="P3293" s="344"/>
      <c r="Q3293" s="344"/>
      <c r="R3293" s="344"/>
      <c r="S3293" s="344"/>
      <c r="T3293" s="344"/>
      <c r="U3293" s="344"/>
      <c r="V3293" s="344"/>
      <c r="W3293" s="344"/>
      <c r="X3293" s="344"/>
      <c r="Y3293" s="344"/>
      <c r="Z3293" s="344"/>
      <c r="AA3293" s="344"/>
      <c r="AB3293" s="344"/>
      <c r="AC3293" s="344"/>
      <c r="AD3293" s="344"/>
      <c r="AE3293" s="344"/>
      <c r="AF3293" s="344"/>
      <c r="AG3293" s="344"/>
      <c r="AH3293" s="344"/>
      <c r="AI3293" s="344"/>
      <c r="AJ3293" s="344"/>
      <c r="AK3293" s="344"/>
      <c r="AL3293" s="344"/>
      <c r="AM3293" s="344"/>
      <c r="AN3293" s="344"/>
      <c r="AO3293" s="344"/>
      <c r="AP3293" s="344"/>
    </row>
    <row r="3294">
      <c r="A3294" s="344"/>
      <c r="B3294" s="344"/>
      <c r="C3294" s="344"/>
      <c r="D3294" s="344"/>
      <c r="E3294" s="344"/>
      <c r="F3294" s="344"/>
      <c r="G3294" s="344"/>
      <c r="H3294" s="371"/>
      <c r="I3294" s="344"/>
      <c r="J3294" s="371"/>
      <c r="K3294" s="344"/>
      <c r="L3294" s="371"/>
      <c r="M3294" s="344"/>
      <c r="N3294" s="344"/>
      <c r="O3294" s="344"/>
      <c r="P3294" s="344"/>
      <c r="Q3294" s="344"/>
      <c r="R3294" s="344"/>
      <c r="S3294" s="344"/>
      <c r="T3294" s="344"/>
      <c r="U3294" s="344"/>
      <c r="V3294" s="344"/>
      <c r="W3294" s="344"/>
      <c r="X3294" s="344"/>
      <c r="Y3294" s="344"/>
      <c r="Z3294" s="344"/>
      <c r="AA3294" s="344"/>
      <c r="AB3294" s="344"/>
      <c r="AC3294" s="344"/>
      <c r="AD3294" s="344"/>
      <c r="AE3294" s="344"/>
      <c r="AF3294" s="344"/>
      <c r="AG3294" s="344"/>
      <c r="AH3294" s="344"/>
      <c r="AI3294" s="344"/>
      <c r="AJ3294" s="344"/>
      <c r="AK3294" s="344"/>
      <c r="AL3294" s="344"/>
      <c r="AM3294" s="344"/>
      <c r="AN3294" s="344"/>
      <c r="AO3294" s="344"/>
      <c r="AP3294" s="344"/>
    </row>
    <row r="3295">
      <c r="A3295" s="344"/>
      <c r="B3295" s="344"/>
      <c r="C3295" s="344"/>
      <c r="D3295" s="344"/>
      <c r="E3295" s="344"/>
      <c r="F3295" s="344"/>
      <c r="G3295" s="344"/>
      <c r="H3295" s="371"/>
      <c r="I3295" s="344"/>
      <c r="J3295" s="371"/>
      <c r="K3295" s="344"/>
      <c r="L3295" s="371"/>
      <c r="M3295" s="344"/>
      <c r="N3295" s="344"/>
      <c r="O3295" s="344"/>
      <c r="P3295" s="344"/>
      <c r="Q3295" s="344"/>
      <c r="R3295" s="344"/>
      <c r="S3295" s="344"/>
      <c r="T3295" s="344"/>
      <c r="U3295" s="344"/>
      <c r="V3295" s="344"/>
      <c r="W3295" s="344"/>
      <c r="X3295" s="344"/>
      <c r="Y3295" s="344"/>
      <c r="Z3295" s="344"/>
      <c r="AA3295" s="344"/>
      <c r="AB3295" s="344"/>
      <c r="AC3295" s="344"/>
      <c r="AD3295" s="344"/>
      <c r="AE3295" s="344"/>
      <c r="AF3295" s="344"/>
      <c r="AG3295" s="344"/>
      <c r="AH3295" s="344"/>
      <c r="AI3295" s="344"/>
      <c r="AJ3295" s="344"/>
      <c r="AK3295" s="344"/>
      <c r="AL3295" s="344"/>
      <c r="AM3295" s="344"/>
      <c r="AN3295" s="344"/>
      <c r="AO3295" s="344"/>
      <c r="AP3295" s="344"/>
    </row>
    <row r="3296">
      <c r="A3296" s="344"/>
      <c r="B3296" s="344"/>
      <c r="C3296" s="344"/>
      <c r="D3296" s="344"/>
      <c r="E3296" s="344"/>
      <c r="F3296" s="344"/>
      <c r="G3296" s="344"/>
      <c r="H3296" s="371"/>
      <c r="I3296" s="344"/>
      <c r="J3296" s="371"/>
      <c r="K3296" s="344"/>
      <c r="L3296" s="371"/>
      <c r="M3296" s="344"/>
      <c r="N3296" s="344"/>
      <c r="O3296" s="344"/>
      <c r="P3296" s="344"/>
      <c r="Q3296" s="344"/>
      <c r="R3296" s="344"/>
      <c r="S3296" s="344"/>
      <c r="T3296" s="344"/>
      <c r="U3296" s="344"/>
      <c r="V3296" s="344"/>
      <c r="W3296" s="344"/>
      <c r="X3296" s="344"/>
      <c r="Y3296" s="344"/>
      <c r="Z3296" s="344"/>
      <c r="AA3296" s="344"/>
      <c r="AB3296" s="344"/>
      <c r="AC3296" s="344"/>
      <c r="AD3296" s="344"/>
      <c r="AE3296" s="344"/>
      <c r="AF3296" s="344"/>
      <c r="AG3296" s="344"/>
      <c r="AH3296" s="344"/>
      <c r="AI3296" s="344"/>
      <c r="AJ3296" s="344"/>
      <c r="AK3296" s="344"/>
      <c r="AL3296" s="344"/>
      <c r="AM3296" s="344"/>
      <c r="AN3296" s="344"/>
      <c r="AO3296" s="344"/>
      <c r="AP3296" s="344"/>
    </row>
    <row r="3297">
      <c r="A3297" s="344"/>
      <c r="B3297" s="344"/>
      <c r="C3297" s="344"/>
      <c r="D3297" s="344"/>
      <c r="E3297" s="344"/>
      <c r="F3297" s="344"/>
      <c r="G3297" s="344"/>
      <c r="H3297" s="371"/>
      <c r="I3297" s="344"/>
      <c r="J3297" s="371"/>
      <c r="K3297" s="344"/>
      <c r="L3297" s="371"/>
      <c r="M3297" s="344"/>
      <c r="N3297" s="344"/>
      <c r="O3297" s="344"/>
      <c r="P3297" s="344"/>
      <c r="Q3297" s="344"/>
      <c r="R3297" s="344"/>
      <c r="S3297" s="344"/>
      <c r="T3297" s="344"/>
      <c r="U3297" s="344"/>
      <c r="V3297" s="344"/>
      <c r="W3297" s="344"/>
      <c r="X3297" s="344"/>
      <c r="Y3297" s="344"/>
      <c r="Z3297" s="344"/>
      <c r="AA3297" s="344"/>
      <c r="AB3297" s="344"/>
      <c r="AC3297" s="344"/>
      <c r="AD3297" s="344"/>
      <c r="AE3297" s="344"/>
      <c r="AF3297" s="344"/>
      <c r="AG3297" s="344"/>
      <c r="AH3297" s="344"/>
      <c r="AI3297" s="344"/>
      <c r="AJ3297" s="344"/>
      <c r="AK3297" s="344"/>
      <c r="AL3297" s="344"/>
      <c r="AM3297" s="344"/>
      <c r="AN3297" s="344"/>
      <c r="AO3297" s="344"/>
      <c r="AP3297" s="344"/>
    </row>
    <row r="3298">
      <c r="A3298" s="344"/>
      <c r="B3298" s="344"/>
      <c r="C3298" s="344"/>
      <c r="D3298" s="344"/>
      <c r="E3298" s="344"/>
      <c r="F3298" s="344"/>
      <c r="G3298" s="344"/>
      <c r="H3298" s="371"/>
      <c r="I3298" s="344"/>
      <c r="J3298" s="371"/>
      <c r="K3298" s="344"/>
      <c r="L3298" s="371"/>
      <c r="M3298" s="344"/>
      <c r="N3298" s="344"/>
      <c r="O3298" s="344"/>
      <c r="P3298" s="344"/>
      <c r="Q3298" s="344"/>
      <c r="R3298" s="344"/>
      <c r="S3298" s="344"/>
      <c r="T3298" s="344"/>
      <c r="U3298" s="344"/>
      <c r="V3298" s="344"/>
      <c r="W3298" s="344"/>
      <c r="X3298" s="344"/>
      <c r="Y3298" s="344"/>
      <c r="Z3298" s="344"/>
      <c r="AA3298" s="344"/>
      <c r="AB3298" s="344"/>
      <c r="AC3298" s="344"/>
      <c r="AD3298" s="344"/>
      <c r="AE3298" s="344"/>
      <c r="AF3298" s="344"/>
      <c r="AG3298" s="344"/>
      <c r="AH3298" s="344"/>
      <c r="AI3298" s="344"/>
      <c r="AJ3298" s="344"/>
      <c r="AK3298" s="344"/>
      <c r="AL3298" s="344"/>
      <c r="AM3298" s="344"/>
      <c r="AN3298" s="344"/>
      <c r="AO3298" s="344"/>
      <c r="AP3298" s="344"/>
    </row>
    <row r="3299">
      <c r="A3299" s="344"/>
      <c r="B3299" s="344"/>
      <c r="C3299" s="344"/>
      <c r="D3299" s="344"/>
      <c r="E3299" s="344"/>
      <c r="F3299" s="344"/>
      <c r="G3299" s="344"/>
      <c r="H3299" s="371"/>
      <c r="I3299" s="344"/>
      <c r="J3299" s="371"/>
      <c r="K3299" s="344"/>
      <c r="L3299" s="371"/>
      <c r="M3299" s="344"/>
      <c r="N3299" s="344"/>
      <c r="O3299" s="344"/>
      <c r="P3299" s="344"/>
      <c r="Q3299" s="344"/>
      <c r="R3299" s="344"/>
      <c r="S3299" s="344"/>
      <c r="T3299" s="344"/>
      <c r="U3299" s="344"/>
      <c r="V3299" s="344"/>
      <c r="W3299" s="344"/>
      <c r="X3299" s="344"/>
      <c r="Y3299" s="344"/>
      <c r="Z3299" s="344"/>
      <c r="AA3299" s="344"/>
      <c r="AB3299" s="344"/>
      <c r="AC3299" s="344"/>
      <c r="AD3299" s="344"/>
      <c r="AE3299" s="344"/>
      <c r="AF3299" s="344"/>
      <c r="AG3299" s="344"/>
      <c r="AH3299" s="344"/>
      <c r="AI3299" s="344"/>
      <c r="AJ3299" s="344"/>
      <c r="AK3299" s="344"/>
      <c r="AL3299" s="344"/>
      <c r="AM3299" s="344"/>
      <c r="AN3299" s="344"/>
      <c r="AO3299" s="344"/>
      <c r="AP3299" s="344"/>
    </row>
    <row r="3300">
      <c r="A3300" s="344"/>
      <c r="B3300" s="344"/>
      <c r="C3300" s="344"/>
      <c r="D3300" s="344"/>
      <c r="E3300" s="344"/>
      <c r="F3300" s="344"/>
      <c r="G3300" s="344"/>
      <c r="H3300" s="371"/>
      <c r="I3300" s="344"/>
      <c r="J3300" s="371"/>
      <c r="K3300" s="344"/>
      <c r="L3300" s="371"/>
      <c r="M3300" s="344"/>
      <c r="N3300" s="344"/>
      <c r="O3300" s="344"/>
      <c r="P3300" s="344"/>
      <c r="Q3300" s="344"/>
      <c r="R3300" s="344"/>
      <c r="S3300" s="344"/>
      <c r="T3300" s="344"/>
      <c r="U3300" s="344"/>
      <c r="V3300" s="344"/>
      <c r="W3300" s="344"/>
      <c r="X3300" s="344"/>
      <c r="Y3300" s="344"/>
      <c r="Z3300" s="344"/>
      <c r="AA3300" s="344"/>
      <c r="AB3300" s="344"/>
      <c r="AC3300" s="344"/>
      <c r="AD3300" s="344"/>
      <c r="AE3300" s="344"/>
      <c r="AF3300" s="344"/>
      <c r="AG3300" s="344"/>
      <c r="AH3300" s="344"/>
      <c r="AI3300" s="344"/>
      <c r="AJ3300" s="344"/>
      <c r="AK3300" s="344"/>
      <c r="AL3300" s="344"/>
      <c r="AM3300" s="344"/>
      <c r="AN3300" s="344"/>
      <c r="AO3300" s="344"/>
      <c r="AP3300" s="344"/>
    </row>
    <row r="3301">
      <c r="A3301" s="344"/>
      <c r="B3301" s="344"/>
      <c r="C3301" s="344"/>
      <c r="D3301" s="344"/>
      <c r="E3301" s="344"/>
      <c r="F3301" s="344"/>
      <c r="G3301" s="344"/>
      <c r="H3301" s="371"/>
      <c r="I3301" s="344"/>
      <c r="J3301" s="371"/>
      <c r="K3301" s="344"/>
      <c r="L3301" s="371"/>
      <c r="M3301" s="344"/>
      <c r="N3301" s="344"/>
      <c r="O3301" s="344"/>
      <c r="P3301" s="344"/>
      <c r="Q3301" s="344"/>
      <c r="R3301" s="344"/>
      <c r="S3301" s="344"/>
      <c r="T3301" s="344"/>
      <c r="U3301" s="344"/>
      <c r="V3301" s="344"/>
      <c r="W3301" s="344"/>
      <c r="X3301" s="344"/>
      <c r="Y3301" s="344"/>
      <c r="Z3301" s="344"/>
      <c r="AA3301" s="344"/>
      <c r="AB3301" s="344"/>
      <c r="AC3301" s="344"/>
      <c r="AD3301" s="344"/>
      <c r="AE3301" s="344"/>
      <c r="AF3301" s="344"/>
      <c r="AG3301" s="344"/>
      <c r="AH3301" s="344"/>
      <c r="AI3301" s="344"/>
      <c r="AJ3301" s="344"/>
      <c r="AK3301" s="344"/>
      <c r="AL3301" s="344"/>
      <c r="AM3301" s="344"/>
      <c r="AN3301" s="344"/>
      <c r="AO3301" s="344"/>
      <c r="AP3301" s="344"/>
    </row>
    <row r="3302">
      <c r="A3302" s="344"/>
      <c r="B3302" s="344"/>
      <c r="C3302" s="344"/>
      <c r="D3302" s="344"/>
      <c r="E3302" s="344"/>
      <c r="F3302" s="344"/>
      <c r="G3302" s="344"/>
      <c r="H3302" s="371"/>
      <c r="I3302" s="344"/>
      <c r="J3302" s="371"/>
      <c r="K3302" s="344"/>
      <c r="L3302" s="371"/>
      <c r="M3302" s="344"/>
      <c r="N3302" s="344"/>
      <c r="O3302" s="344"/>
      <c r="P3302" s="344"/>
      <c r="Q3302" s="344"/>
      <c r="R3302" s="344"/>
      <c r="S3302" s="344"/>
      <c r="T3302" s="344"/>
      <c r="U3302" s="344"/>
      <c r="V3302" s="344"/>
      <c r="W3302" s="344"/>
      <c r="X3302" s="344"/>
      <c r="Y3302" s="344"/>
      <c r="Z3302" s="344"/>
      <c r="AA3302" s="344"/>
      <c r="AB3302" s="344"/>
      <c r="AC3302" s="344"/>
      <c r="AD3302" s="344"/>
      <c r="AE3302" s="344"/>
      <c r="AF3302" s="344"/>
      <c r="AG3302" s="344"/>
      <c r="AH3302" s="344"/>
      <c r="AI3302" s="344"/>
      <c r="AJ3302" s="344"/>
      <c r="AK3302" s="344"/>
      <c r="AL3302" s="344"/>
      <c r="AM3302" s="344"/>
      <c r="AN3302" s="344"/>
      <c r="AO3302" s="344"/>
      <c r="AP3302" s="344"/>
    </row>
    <row r="3303">
      <c r="A3303" s="344"/>
      <c r="B3303" s="344"/>
      <c r="C3303" s="344"/>
      <c r="D3303" s="344"/>
      <c r="E3303" s="344"/>
      <c r="F3303" s="344"/>
      <c r="G3303" s="344"/>
      <c r="H3303" s="371"/>
      <c r="I3303" s="344"/>
      <c r="J3303" s="371"/>
      <c r="K3303" s="344"/>
      <c r="L3303" s="371"/>
      <c r="M3303" s="344"/>
      <c r="N3303" s="344"/>
      <c r="O3303" s="344"/>
      <c r="P3303" s="344"/>
      <c r="Q3303" s="344"/>
      <c r="R3303" s="344"/>
      <c r="S3303" s="344"/>
      <c r="T3303" s="344"/>
      <c r="U3303" s="344"/>
      <c r="V3303" s="344"/>
      <c r="W3303" s="344"/>
      <c r="X3303" s="344"/>
      <c r="Y3303" s="344"/>
      <c r="Z3303" s="344"/>
      <c r="AA3303" s="344"/>
      <c r="AB3303" s="344"/>
      <c r="AC3303" s="344"/>
      <c r="AD3303" s="344"/>
      <c r="AE3303" s="344"/>
      <c r="AF3303" s="344"/>
      <c r="AG3303" s="344"/>
      <c r="AH3303" s="344"/>
      <c r="AI3303" s="344"/>
      <c r="AJ3303" s="344"/>
      <c r="AK3303" s="344"/>
      <c r="AL3303" s="344"/>
      <c r="AM3303" s="344"/>
      <c r="AN3303" s="344"/>
      <c r="AO3303" s="344"/>
      <c r="AP3303" s="344"/>
    </row>
    <row r="3304">
      <c r="A3304" s="344"/>
      <c r="B3304" s="344"/>
      <c r="C3304" s="344"/>
      <c r="D3304" s="344"/>
      <c r="E3304" s="344"/>
      <c r="F3304" s="344"/>
      <c r="G3304" s="344"/>
      <c r="H3304" s="371"/>
      <c r="I3304" s="344"/>
      <c r="J3304" s="371"/>
      <c r="K3304" s="344"/>
      <c r="L3304" s="371"/>
      <c r="M3304" s="344"/>
      <c r="N3304" s="344"/>
      <c r="O3304" s="344"/>
      <c r="P3304" s="344"/>
      <c r="Q3304" s="344"/>
      <c r="R3304" s="344"/>
      <c r="S3304" s="344"/>
      <c r="T3304" s="344"/>
      <c r="U3304" s="344"/>
      <c r="V3304" s="344"/>
      <c r="W3304" s="344"/>
      <c r="X3304" s="344"/>
      <c r="Y3304" s="344"/>
      <c r="Z3304" s="344"/>
      <c r="AA3304" s="344"/>
      <c r="AB3304" s="344"/>
      <c r="AC3304" s="344"/>
      <c r="AD3304" s="344"/>
      <c r="AE3304" s="344"/>
      <c r="AF3304" s="344"/>
      <c r="AG3304" s="344"/>
      <c r="AH3304" s="344"/>
      <c r="AI3304" s="344"/>
      <c r="AJ3304" s="344"/>
      <c r="AK3304" s="344"/>
      <c r="AL3304" s="344"/>
      <c r="AM3304" s="344"/>
      <c r="AN3304" s="344"/>
      <c r="AO3304" s="344"/>
      <c r="AP3304" s="344"/>
    </row>
    <row r="3305">
      <c r="A3305" s="344"/>
      <c r="B3305" s="344"/>
      <c r="C3305" s="344"/>
      <c r="D3305" s="344"/>
      <c r="E3305" s="344"/>
      <c r="F3305" s="344"/>
      <c r="G3305" s="344"/>
      <c r="H3305" s="371"/>
      <c r="I3305" s="344"/>
      <c r="J3305" s="371"/>
      <c r="K3305" s="344"/>
      <c r="L3305" s="371"/>
      <c r="M3305" s="344"/>
      <c r="N3305" s="344"/>
      <c r="O3305" s="344"/>
      <c r="P3305" s="344"/>
      <c r="Q3305" s="344"/>
      <c r="R3305" s="344"/>
      <c r="S3305" s="344"/>
      <c r="T3305" s="344"/>
      <c r="U3305" s="344"/>
      <c r="V3305" s="344"/>
      <c r="W3305" s="344"/>
      <c r="X3305" s="344"/>
      <c r="Y3305" s="344"/>
      <c r="Z3305" s="344"/>
      <c r="AA3305" s="344"/>
      <c r="AB3305" s="344"/>
      <c r="AC3305" s="344"/>
      <c r="AD3305" s="344"/>
      <c r="AE3305" s="344"/>
      <c r="AF3305" s="344"/>
      <c r="AG3305" s="344"/>
      <c r="AH3305" s="344"/>
      <c r="AI3305" s="344"/>
      <c r="AJ3305" s="344"/>
      <c r="AK3305" s="344"/>
      <c r="AL3305" s="344"/>
      <c r="AM3305" s="344"/>
      <c r="AN3305" s="344"/>
      <c r="AO3305" s="344"/>
      <c r="AP3305" s="344"/>
    </row>
    <row r="3306">
      <c r="A3306" s="344"/>
      <c r="B3306" s="344"/>
      <c r="C3306" s="344"/>
      <c r="D3306" s="344"/>
      <c r="E3306" s="344"/>
      <c r="F3306" s="344"/>
      <c r="G3306" s="344"/>
      <c r="H3306" s="371"/>
      <c r="I3306" s="344"/>
      <c r="J3306" s="371"/>
      <c r="K3306" s="344"/>
      <c r="L3306" s="371"/>
      <c r="M3306" s="344"/>
      <c r="N3306" s="344"/>
      <c r="O3306" s="344"/>
      <c r="P3306" s="344"/>
      <c r="Q3306" s="344"/>
      <c r="R3306" s="344"/>
      <c r="S3306" s="344"/>
      <c r="T3306" s="344"/>
      <c r="U3306" s="344"/>
      <c r="V3306" s="344"/>
      <c r="W3306" s="344"/>
      <c r="X3306" s="344"/>
      <c r="Y3306" s="344"/>
      <c r="Z3306" s="344"/>
      <c r="AA3306" s="344"/>
      <c r="AB3306" s="344"/>
      <c r="AC3306" s="344"/>
      <c r="AD3306" s="344"/>
      <c r="AE3306" s="344"/>
      <c r="AF3306" s="344"/>
      <c r="AG3306" s="344"/>
      <c r="AH3306" s="344"/>
      <c r="AI3306" s="344"/>
      <c r="AJ3306" s="344"/>
      <c r="AK3306" s="344"/>
      <c r="AL3306" s="344"/>
      <c r="AM3306" s="344"/>
      <c r="AN3306" s="344"/>
      <c r="AO3306" s="344"/>
      <c r="AP3306" s="344"/>
    </row>
    <row r="3307">
      <c r="A3307" s="344"/>
      <c r="B3307" s="344"/>
      <c r="C3307" s="344"/>
      <c r="D3307" s="344"/>
      <c r="E3307" s="344"/>
      <c r="F3307" s="344"/>
      <c r="G3307" s="344"/>
      <c r="H3307" s="371"/>
      <c r="I3307" s="344"/>
      <c r="J3307" s="371"/>
      <c r="K3307" s="344"/>
      <c r="L3307" s="371"/>
      <c r="M3307" s="344"/>
      <c r="N3307" s="344"/>
      <c r="O3307" s="344"/>
      <c r="P3307" s="344"/>
      <c r="Q3307" s="344"/>
      <c r="R3307" s="344"/>
      <c r="S3307" s="344"/>
      <c r="T3307" s="344"/>
      <c r="U3307" s="344"/>
      <c r="V3307" s="344"/>
      <c r="W3307" s="344"/>
      <c r="X3307" s="344"/>
      <c r="Y3307" s="344"/>
      <c r="Z3307" s="344"/>
      <c r="AA3307" s="344"/>
      <c r="AB3307" s="344"/>
      <c r="AC3307" s="344"/>
      <c r="AD3307" s="344"/>
      <c r="AE3307" s="344"/>
      <c r="AF3307" s="344"/>
      <c r="AG3307" s="344"/>
      <c r="AH3307" s="344"/>
      <c r="AI3307" s="344"/>
      <c r="AJ3307" s="344"/>
      <c r="AK3307" s="344"/>
      <c r="AL3307" s="344"/>
      <c r="AM3307" s="344"/>
      <c r="AN3307" s="344"/>
      <c r="AO3307" s="344"/>
      <c r="AP3307" s="344"/>
    </row>
    <row r="3308">
      <c r="A3308" s="344"/>
      <c r="B3308" s="344"/>
      <c r="C3308" s="344"/>
      <c r="D3308" s="344"/>
      <c r="E3308" s="344"/>
      <c r="F3308" s="344"/>
      <c r="G3308" s="344"/>
      <c r="H3308" s="371"/>
      <c r="I3308" s="344"/>
      <c r="J3308" s="371"/>
      <c r="K3308" s="344"/>
      <c r="L3308" s="371"/>
      <c r="M3308" s="344"/>
      <c r="N3308" s="344"/>
      <c r="O3308" s="344"/>
      <c r="P3308" s="344"/>
      <c r="Q3308" s="344"/>
      <c r="R3308" s="344"/>
      <c r="S3308" s="344"/>
      <c r="T3308" s="344"/>
      <c r="U3308" s="344"/>
      <c r="V3308" s="344"/>
      <c r="W3308" s="344"/>
      <c r="X3308" s="344"/>
      <c r="Y3308" s="344"/>
      <c r="Z3308" s="344"/>
      <c r="AA3308" s="344"/>
      <c r="AB3308" s="344"/>
      <c r="AC3308" s="344"/>
      <c r="AD3308" s="344"/>
      <c r="AE3308" s="344"/>
      <c r="AF3308" s="344"/>
      <c r="AG3308" s="344"/>
      <c r="AH3308" s="344"/>
      <c r="AI3308" s="344"/>
      <c r="AJ3308" s="344"/>
      <c r="AK3308" s="344"/>
      <c r="AL3308" s="344"/>
      <c r="AM3308" s="344"/>
      <c r="AN3308" s="344"/>
      <c r="AO3308" s="344"/>
      <c r="AP3308" s="344"/>
    </row>
    <row r="3309">
      <c r="A3309" s="344"/>
      <c r="B3309" s="344"/>
      <c r="C3309" s="344"/>
      <c r="D3309" s="344"/>
      <c r="E3309" s="344"/>
      <c r="F3309" s="344"/>
      <c r="G3309" s="344"/>
      <c r="H3309" s="371"/>
      <c r="I3309" s="344"/>
      <c r="J3309" s="371"/>
      <c r="K3309" s="344"/>
      <c r="L3309" s="371"/>
      <c r="M3309" s="344"/>
      <c r="N3309" s="344"/>
      <c r="O3309" s="344"/>
      <c r="P3309" s="344"/>
      <c r="Q3309" s="344"/>
      <c r="R3309" s="344"/>
      <c r="S3309" s="344"/>
      <c r="T3309" s="344"/>
      <c r="U3309" s="344"/>
      <c r="V3309" s="344"/>
      <c r="W3309" s="344"/>
      <c r="X3309" s="344"/>
      <c r="Y3309" s="344"/>
      <c r="Z3309" s="344"/>
      <c r="AA3309" s="344"/>
      <c r="AB3309" s="344"/>
      <c r="AC3309" s="344"/>
      <c r="AD3309" s="344"/>
      <c r="AE3309" s="344"/>
      <c r="AF3309" s="344"/>
      <c r="AG3309" s="344"/>
      <c r="AH3309" s="344"/>
      <c r="AI3309" s="344"/>
      <c r="AJ3309" s="344"/>
      <c r="AK3309" s="344"/>
      <c r="AL3309" s="344"/>
      <c r="AM3309" s="344"/>
      <c r="AN3309" s="344"/>
      <c r="AO3309" s="344"/>
      <c r="AP3309" s="344"/>
    </row>
    <row r="3310">
      <c r="A3310" s="344"/>
      <c r="B3310" s="344"/>
      <c r="C3310" s="344"/>
      <c r="D3310" s="344"/>
      <c r="E3310" s="344"/>
      <c r="F3310" s="344"/>
      <c r="G3310" s="344"/>
      <c r="H3310" s="371"/>
      <c r="I3310" s="344"/>
      <c r="J3310" s="371"/>
      <c r="K3310" s="344"/>
      <c r="L3310" s="371"/>
      <c r="M3310" s="344"/>
      <c r="N3310" s="344"/>
      <c r="O3310" s="344"/>
      <c r="P3310" s="344"/>
      <c r="Q3310" s="344"/>
      <c r="R3310" s="344"/>
      <c r="S3310" s="344"/>
      <c r="T3310" s="344"/>
      <c r="U3310" s="344"/>
      <c r="V3310" s="344"/>
      <c r="W3310" s="344"/>
      <c r="X3310" s="344"/>
      <c r="Y3310" s="344"/>
      <c r="Z3310" s="344"/>
      <c r="AA3310" s="344"/>
      <c r="AB3310" s="344"/>
      <c r="AC3310" s="344"/>
      <c r="AD3310" s="344"/>
      <c r="AE3310" s="344"/>
      <c r="AF3310" s="344"/>
      <c r="AG3310" s="344"/>
      <c r="AH3310" s="344"/>
      <c r="AI3310" s="344"/>
      <c r="AJ3310" s="344"/>
      <c r="AK3310" s="344"/>
      <c r="AL3310" s="344"/>
      <c r="AM3310" s="344"/>
      <c r="AN3310" s="344"/>
      <c r="AO3310" s="344"/>
      <c r="AP3310" s="344"/>
    </row>
    <row r="3311">
      <c r="A3311" s="344"/>
      <c r="B3311" s="344"/>
      <c r="C3311" s="344"/>
      <c r="D3311" s="344"/>
      <c r="E3311" s="344"/>
      <c r="F3311" s="344"/>
      <c r="G3311" s="344"/>
      <c r="H3311" s="371"/>
      <c r="I3311" s="344"/>
      <c r="J3311" s="371"/>
      <c r="K3311" s="344"/>
      <c r="L3311" s="371"/>
      <c r="M3311" s="344"/>
      <c r="N3311" s="344"/>
      <c r="O3311" s="344"/>
      <c r="P3311" s="344"/>
      <c r="Q3311" s="344"/>
      <c r="R3311" s="344"/>
      <c r="S3311" s="344"/>
      <c r="T3311" s="344"/>
      <c r="U3311" s="344"/>
      <c r="V3311" s="344"/>
      <c r="W3311" s="344"/>
      <c r="X3311" s="344"/>
      <c r="Y3311" s="344"/>
      <c r="Z3311" s="344"/>
      <c r="AA3311" s="344"/>
      <c r="AB3311" s="344"/>
      <c r="AC3311" s="344"/>
      <c r="AD3311" s="344"/>
      <c r="AE3311" s="344"/>
      <c r="AF3311" s="344"/>
      <c r="AG3311" s="344"/>
      <c r="AH3311" s="344"/>
      <c r="AI3311" s="344"/>
      <c r="AJ3311" s="344"/>
      <c r="AK3311" s="344"/>
      <c r="AL3311" s="344"/>
      <c r="AM3311" s="344"/>
      <c r="AN3311" s="344"/>
      <c r="AO3311" s="344"/>
      <c r="AP3311" s="344"/>
    </row>
    <row r="3312">
      <c r="A3312" s="344"/>
      <c r="B3312" s="344"/>
      <c r="C3312" s="344"/>
      <c r="D3312" s="344"/>
      <c r="E3312" s="344"/>
      <c r="F3312" s="344"/>
      <c r="G3312" s="344"/>
      <c r="H3312" s="371"/>
      <c r="I3312" s="344"/>
      <c r="J3312" s="371"/>
      <c r="K3312" s="344"/>
      <c r="L3312" s="371"/>
      <c r="M3312" s="344"/>
      <c r="N3312" s="344"/>
      <c r="O3312" s="344"/>
      <c r="P3312" s="344"/>
      <c r="Q3312" s="344"/>
      <c r="R3312" s="344"/>
      <c r="S3312" s="344"/>
      <c r="T3312" s="344"/>
      <c r="U3312" s="344"/>
      <c r="V3312" s="344"/>
      <c r="W3312" s="344"/>
      <c r="X3312" s="344"/>
      <c r="Y3312" s="344"/>
      <c r="Z3312" s="344"/>
      <c r="AA3312" s="344"/>
      <c r="AB3312" s="344"/>
      <c r="AC3312" s="344"/>
      <c r="AD3312" s="344"/>
      <c r="AE3312" s="344"/>
      <c r="AF3312" s="344"/>
      <c r="AG3312" s="344"/>
      <c r="AH3312" s="344"/>
      <c r="AI3312" s="344"/>
      <c r="AJ3312" s="344"/>
      <c r="AK3312" s="344"/>
      <c r="AL3312" s="344"/>
      <c r="AM3312" s="344"/>
      <c r="AN3312" s="344"/>
      <c r="AO3312" s="344"/>
      <c r="AP3312" s="344"/>
    </row>
    <row r="3313">
      <c r="A3313" s="344"/>
      <c r="B3313" s="344"/>
      <c r="C3313" s="344"/>
      <c r="D3313" s="344"/>
      <c r="E3313" s="344"/>
      <c r="F3313" s="344"/>
      <c r="G3313" s="344"/>
      <c r="H3313" s="371"/>
      <c r="I3313" s="344"/>
      <c r="J3313" s="371"/>
      <c r="K3313" s="344"/>
      <c r="L3313" s="371"/>
      <c r="M3313" s="344"/>
      <c r="N3313" s="344"/>
      <c r="O3313" s="344"/>
      <c r="P3313" s="344"/>
      <c r="Q3313" s="344"/>
      <c r="R3313" s="344"/>
      <c r="S3313" s="344"/>
      <c r="T3313" s="344"/>
      <c r="U3313" s="344"/>
      <c r="V3313" s="344"/>
      <c r="W3313" s="344"/>
      <c r="X3313" s="344"/>
      <c r="Y3313" s="344"/>
      <c r="Z3313" s="344"/>
      <c r="AA3313" s="344"/>
      <c r="AB3313" s="344"/>
      <c r="AC3313" s="344"/>
      <c r="AD3313" s="344"/>
      <c r="AE3313" s="344"/>
      <c r="AF3313" s="344"/>
      <c r="AG3313" s="344"/>
      <c r="AH3313" s="344"/>
      <c r="AI3313" s="344"/>
      <c r="AJ3313" s="344"/>
      <c r="AK3313" s="344"/>
      <c r="AL3313" s="344"/>
      <c r="AM3313" s="344"/>
      <c r="AN3313" s="344"/>
      <c r="AO3313" s="344"/>
      <c r="AP3313" s="344"/>
    </row>
    <row r="3314">
      <c r="A3314" s="344"/>
      <c r="B3314" s="344"/>
      <c r="C3314" s="344"/>
      <c r="D3314" s="344"/>
      <c r="E3314" s="344"/>
      <c r="F3314" s="344"/>
      <c r="G3314" s="344"/>
      <c r="H3314" s="371"/>
      <c r="I3314" s="344"/>
      <c r="J3314" s="371"/>
      <c r="K3314" s="344"/>
      <c r="L3314" s="371"/>
      <c r="M3314" s="344"/>
      <c r="N3314" s="344"/>
      <c r="O3314" s="344"/>
      <c r="P3314" s="344"/>
      <c r="Q3314" s="344"/>
      <c r="R3314" s="344"/>
      <c r="S3314" s="344"/>
      <c r="T3314" s="344"/>
      <c r="U3314" s="344"/>
      <c r="V3314" s="344"/>
      <c r="W3314" s="344"/>
      <c r="X3314" s="344"/>
      <c r="Y3314" s="344"/>
      <c r="Z3314" s="344"/>
      <c r="AA3314" s="344"/>
      <c r="AB3314" s="344"/>
      <c r="AC3314" s="344"/>
      <c r="AD3314" s="344"/>
      <c r="AE3314" s="344"/>
      <c r="AF3314" s="344"/>
      <c r="AG3314" s="344"/>
      <c r="AH3314" s="344"/>
      <c r="AI3314" s="344"/>
      <c r="AJ3314" s="344"/>
      <c r="AK3314" s="344"/>
      <c r="AL3314" s="344"/>
      <c r="AM3314" s="344"/>
      <c r="AN3314" s="344"/>
      <c r="AO3314" s="344"/>
      <c r="AP3314" s="344"/>
    </row>
    <row r="3315">
      <c r="A3315" s="344"/>
      <c r="B3315" s="344"/>
      <c r="C3315" s="344"/>
      <c r="D3315" s="344"/>
      <c r="E3315" s="344"/>
      <c r="F3315" s="344"/>
      <c r="G3315" s="344"/>
      <c r="H3315" s="371"/>
      <c r="I3315" s="344"/>
      <c r="J3315" s="371"/>
      <c r="K3315" s="344"/>
      <c r="L3315" s="371"/>
      <c r="M3315" s="344"/>
      <c r="N3315" s="344"/>
      <c r="O3315" s="344"/>
      <c r="P3315" s="344"/>
      <c r="Q3315" s="344"/>
      <c r="R3315" s="344"/>
      <c r="S3315" s="344"/>
      <c r="T3315" s="344"/>
      <c r="U3315" s="344"/>
      <c r="V3315" s="344"/>
      <c r="W3315" s="344"/>
      <c r="X3315" s="344"/>
      <c r="Y3315" s="344"/>
      <c r="Z3315" s="344"/>
      <c r="AA3315" s="344"/>
      <c r="AB3315" s="344"/>
      <c r="AC3315" s="344"/>
      <c r="AD3315" s="344"/>
      <c r="AE3315" s="344"/>
      <c r="AF3315" s="344"/>
      <c r="AG3315" s="344"/>
      <c r="AH3315" s="344"/>
      <c r="AI3315" s="344"/>
      <c r="AJ3315" s="344"/>
      <c r="AK3315" s="344"/>
      <c r="AL3315" s="344"/>
      <c r="AM3315" s="344"/>
      <c r="AN3315" s="344"/>
      <c r="AO3315" s="344"/>
      <c r="AP3315" s="344"/>
    </row>
    <row r="3316">
      <c r="A3316" s="344"/>
      <c r="B3316" s="344"/>
      <c r="C3316" s="344"/>
      <c r="D3316" s="344"/>
      <c r="E3316" s="344"/>
      <c r="F3316" s="344"/>
      <c r="G3316" s="344"/>
      <c r="H3316" s="371"/>
      <c r="I3316" s="344"/>
      <c r="J3316" s="371"/>
      <c r="K3316" s="344"/>
      <c r="L3316" s="371"/>
      <c r="M3316" s="344"/>
      <c r="N3316" s="344"/>
      <c r="O3316" s="344"/>
      <c r="P3316" s="344"/>
      <c r="Q3316" s="344"/>
      <c r="R3316" s="344"/>
      <c r="S3316" s="344"/>
      <c r="T3316" s="344"/>
      <c r="U3316" s="344"/>
      <c r="V3316" s="344"/>
      <c r="W3316" s="344"/>
      <c r="X3316" s="344"/>
      <c r="Y3316" s="344"/>
      <c r="Z3316" s="344"/>
      <c r="AA3316" s="344"/>
      <c r="AB3316" s="344"/>
      <c r="AC3316" s="344"/>
      <c r="AD3316" s="344"/>
      <c r="AE3316" s="344"/>
      <c r="AF3316" s="344"/>
      <c r="AG3316" s="344"/>
      <c r="AH3316" s="344"/>
      <c r="AI3316" s="344"/>
      <c r="AJ3316" s="344"/>
      <c r="AK3316" s="344"/>
      <c r="AL3316" s="344"/>
      <c r="AM3316" s="344"/>
      <c r="AN3316" s="344"/>
      <c r="AO3316" s="344"/>
      <c r="AP3316" s="344"/>
    </row>
    <row r="3317">
      <c r="A3317" s="344"/>
      <c r="B3317" s="344"/>
      <c r="C3317" s="344"/>
      <c r="D3317" s="344"/>
      <c r="E3317" s="344"/>
      <c r="F3317" s="344"/>
      <c r="G3317" s="344"/>
      <c r="H3317" s="371"/>
      <c r="I3317" s="344"/>
      <c r="J3317" s="371"/>
      <c r="K3317" s="344"/>
      <c r="L3317" s="371"/>
      <c r="M3317" s="344"/>
      <c r="N3317" s="344"/>
      <c r="O3317" s="344"/>
      <c r="P3317" s="344"/>
      <c r="Q3317" s="344"/>
      <c r="R3317" s="344"/>
      <c r="S3317" s="344"/>
      <c r="T3317" s="344"/>
      <c r="U3317" s="344"/>
      <c r="V3317" s="344"/>
      <c r="W3317" s="344"/>
      <c r="X3317" s="344"/>
      <c r="Y3317" s="344"/>
      <c r="Z3317" s="344"/>
      <c r="AA3317" s="344"/>
      <c r="AB3317" s="344"/>
      <c r="AC3317" s="344"/>
      <c r="AD3317" s="344"/>
      <c r="AE3317" s="344"/>
      <c r="AF3317" s="344"/>
      <c r="AG3317" s="344"/>
      <c r="AH3317" s="344"/>
      <c r="AI3317" s="344"/>
      <c r="AJ3317" s="344"/>
      <c r="AK3317" s="344"/>
      <c r="AL3317" s="344"/>
      <c r="AM3317" s="344"/>
      <c r="AN3317" s="344"/>
      <c r="AO3317" s="344"/>
      <c r="AP3317" s="344"/>
    </row>
    <row r="3318">
      <c r="A3318" s="344"/>
      <c r="B3318" s="344"/>
      <c r="C3318" s="344"/>
      <c r="D3318" s="344"/>
      <c r="E3318" s="344"/>
      <c r="F3318" s="344"/>
      <c r="G3318" s="344"/>
      <c r="H3318" s="371"/>
      <c r="I3318" s="344"/>
      <c r="J3318" s="371"/>
      <c r="K3318" s="344"/>
      <c r="L3318" s="371"/>
      <c r="M3318" s="344"/>
      <c r="N3318" s="344"/>
      <c r="O3318" s="344"/>
      <c r="P3318" s="344"/>
      <c r="Q3318" s="344"/>
      <c r="R3318" s="344"/>
      <c r="S3318" s="344"/>
      <c r="T3318" s="344"/>
      <c r="U3318" s="344"/>
      <c r="V3318" s="344"/>
      <c r="W3318" s="344"/>
      <c r="X3318" s="344"/>
      <c r="Y3318" s="344"/>
      <c r="Z3318" s="344"/>
      <c r="AA3318" s="344"/>
      <c r="AB3318" s="344"/>
      <c r="AC3318" s="344"/>
      <c r="AD3318" s="344"/>
      <c r="AE3318" s="344"/>
      <c r="AF3318" s="344"/>
      <c r="AG3318" s="344"/>
      <c r="AH3318" s="344"/>
      <c r="AI3318" s="344"/>
      <c r="AJ3318" s="344"/>
      <c r="AK3318" s="344"/>
      <c r="AL3318" s="344"/>
      <c r="AM3318" s="344"/>
      <c r="AN3318" s="344"/>
      <c r="AO3318" s="344"/>
      <c r="AP3318" s="344"/>
    </row>
    <row r="3319">
      <c r="A3319" s="344"/>
      <c r="B3319" s="344"/>
      <c r="C3319" s="344"/>
      <c r="D3319" s="344"/>
      <c r="E3319" s="344"/>
      <c r="F3319" s="344"/>
      <c r="G3319" s="344"/>
      <c r="H3319" s="371"/>
      <c r="I3319" s="344"/>
      <c r="J3319" s="371"/>
      <c r="K3319" s="344"/>
      <c r="L3319" s="371"/>
      <c r="M3319" s="344"/>
      <c r="N3319" s="344"/>
      <c r="O3319" s="344"/>
      <c r="P3319" s="344"/>
      <c r="Q3319" s="344"/>
      <c r="R3319" s="344"/>
      <c r="S3319" s="344"/>
      <c r="T3319" s="344"/>
      <c r="U3319" s="344"/>
      <c r="V3319" s="344"/>
      <c r="W3319" s="344"/>
      <c r="X3319" s="344"/>
      <c r="Y3319" s="344"/>
      <c r="Z3319" s="344"/>
      <c r="AA3319" s="344"/>
      <c r="AB3319" s="344"/>
      <c r="AC3319" s="344"/>
      <c r="AD3319" s="344"/>
      <c r="AE3319" s="344"/>
      <c r="AF3319" s="344"/>
      <c r="AG3319" s="344"/>
      <c r="AH3319" s="344"/>
      <c r="AI3319" s="344"/>
      <c r="AJ3319" s="344"/>
      <c r="AK3319" s="344"/>
      <c r="AL3319" s="344"/>
      <c r="AM3319" s="344"/>
      <c r="AN3319" s="344"/>
      <c r="AO3319" s="344"/>
      <c r="AP3319" s="344"/>
    </row>
    <row r="3320">
      <c r="A3320" s="344"/>
      <c r="B3320" s="344"/>
      <c r="C3320" s="344"/>
      <c r="D3320" s="344"/>
      <c r="E3320" s="344"/>
      <c r="F3320" s="344"/>
      <c r="G3320" s="344"/>
      <c r="H3320" s="371"/>
      <c r="I3320" s="344"/>
      <c r="J3320" s="371"/>
      <c r="K3320" s="344"/>
      <c r="L3320" s="371"/>
      <c r="M3320" s="344"/>
      <c r="N3320" s="344"/>
      <c r="O3320" s="344"/>
      <c r="P3320" s="344"/>
      <c r="Q3320" s="344"/>
      <c r="R3320" s="344"/>
      <c r="S3320" s="344"/>
      <c r="T3320" s="344"/>
      <c r="U3320" s="344"/>
      <c r="V3320" s="344"/>
      <c r="W3320" s="344"/>
      <c r="X3320" s="344"/>
      <c r="Y3320" s="344"/>
      <c r="Z3320" s="344"/>
      <c r="AA3320" s="344"/>
      <c r="AB3320" s="344"/>
      <c r="AC3320" s="344"/>
      <c r="AD3320" s="344"/>
      <c r="AE3320" s="344"/>
      <c r="AF3320" s="344"/>
      <c r="AG3320" s="344"/>
      <c r="AH3320" s="344"/>
      <c r="AI3320" s="344"/>
      <c r="AJ3320" s="344"/>
      <c r="AK3320" s="344"/>
      <c r="AL3320" s="344"/>
      <c r="AM3320" s="344"/>
      <c r="AN3320" s="344"/>
      <c r="AO3320" s="344"/>
      <c r="AP3320" s="344"/>
    </row>
    <row r="3321">
      <c r="A3321" s="344"/>
      <c r="B3321" s="344"/>
      <c r="C3321" s="344"/>
      <c r="D3321" s="344"/>
      <c r="E3321" s="344"/>
      <c r="F3321" s="344"/>
      <c r="G3321" s="344"/>
      <c r="H3321" s="371"/>
      <c r="I3321" s="344"/>
      <c r="J3321" s="371"/>
      <c r="K3321" s="344"/>
      <c r="L3321" s="371"/>
      <c r="M3321" s="344"/>
      <c r="N3321" s="344"/>
      <c r="O3321" s="344"/>
      <c r="P3321" s="344"/>
      <c r="Q3321" s="344"/>
      <c r="R3321" s="344"/>
      <c r="S3321" s="344"/>
      <c r="T3321" s="344"/>
      <c r="U3321" s="344"/>
      <c r="V3321" s="344"/>
      <c r="W3321" s="344"/>
      <c r="X3321" s="344"/>
      <c r="Y3321" s="344"/>
      <c r="Z3321" s="344"/>
      <c r="AA3321" s="344"/>
      <c r="AB3321" s="344"/>
      <c r="AC3321" s="344"/>
      <c r="AD3321" s="344"/>
      <c r="AE3321" s="344"/>
      <c r="AF3321" s="344"/>
      <c r="AG3321" s="344"/>
      <c r="AH3321" s="344"/>
      <c r="AI3321" s="344"/>
      <c r="AJ3321" s="344"/>
      <c r="AK3321" s="344"/>
      <c r="AL3321" s="344"/>
      <c r="AM3321" s="344"/>
      <c r="AN3321" s="344"/>
      <c r="AO3321" s="344"/>
      <c r="AP3321" s="344"/>
    </row>
    <row r="3322">
      <c r="A3322" s="344"/>
      <c r="B3322" s="344"/>
      <c r="C3322" s="344"/>
      <c r="D3322" s="344"/>
      <c r="E3322" s="344"/>
      <c r="F3322" s="344"/>
      <c r="G3322" s="344"/>
      <c r="H3322" s="371"/>
      <c r="I3322" s="344"/>
      <c r="J3322" s="371"/>
      <c r="K3322" s="344"/>
      <c r="L3322" s="371"/>
      <c r="M3322" s="344"/>
      <c r="N3322" s="344"/>
      <c r="O3322" s="344"/>
      <c r="P3322" s="344"/>
      <c r="Q3322" s="344"/>
      <c r="R3322" s="344"/>
      <c r="S3322" s="344"/>
      <c r="T3322" s="344"/>
      <c r="U3322" s="344"/>
      <c r="V3322" s="344"/>
      <c r="W3322" s="344"/>
      <c r="X3322" s="344"/>
      <c r="Y3322" s="344"/>
      <c r="Z3322" s="344"/>
      <c r="AA3322" s="344"/>
      <c r="AB3322" s="344"/>
      <c r="AC3322" s="344"/>
      <c r="AD3322" s="344"/>
      <c r="AE3322" s="344"/>
      <c r="AF3322" s="344"/>
      <c r="AG3322" s="344"/>
      <c r="AH3322" s="344"/>
      <c r="AI3322" s="344"/>
      <c r="AJ3322" s="344"/>
      <c r="AK3322" s="344"/>
      <c r="AL3322" s="344"/>
      <c r="AM3322" s="344"/>
      <c r="AN3322" s="344"/>
      <c r="AO3322" s="344"/>
      <c r="AP3322" s="344"/>
    </row>
    <row r="3323">
      <c r="A3323" s="344"/>
      <c r="B3323" s="344"/>
      <c r="C3323" s="344"/>
      <c r="D3323" s="344"/>
      <c r="E3323" s="344"/>
      <c r="F3323" s="344"/>
      <c r="G3323" s="344"/>
      <c r="H3323" s="371"/>
      <c r="I3323" s="344"/>
      <c r="J3323" s="371"/>
      <c r="K3323" s="344"/>
      <c r="L3323" s="371"/>
      <c r="M3323" s="344"/>
      <c r="N3323" s="344"/>
      <c r="O3323" s="344"/>
      <c r="P3323" s="344"/>
      <c r="Q3323" s="344"/>
      <c r="R3323" s="344"/>
      <c r="S3323" s="344"/>
      <c r="T3323" s="344"/>
      <c r="U3323" s="344"/>
      <c r="V3323" s="344"/>
      <c r="W3323" s="344"/>
      <c r="X3323" s="344"/>
      <c r="Y3323" s="344"/>
      <c r="Z3323" s="344"/>
      <c r="AA3323" s="344"/>
      <c r="AB3323" s="344"/>
      <c r="AC3323" s="344"/>
      <c r="AD3323" s="344"/>
      <c r="AE3323" s="344"/>
      <c r="AF3323" s="344"/>
      <c r="AG3323" s="344"/>
      <c r="AH3323" s="344"/>
      <c r="AI3323" s="344"/>
      <c r="AJ3323" s="344"/>
      <c r="AK3323" s="344"/>
      <c r="AL3323" s="344"/>
      <c r="AM3323" s="344"/>
      <c r="AN3323" s="344"/>
      <c r="AO3323" s="344"/>
      <c r="AP3323" s="344"/>
    </row>
    <row r="3324">
      <c r="A3324" s="344"/>
      <c r="B3324" s="344"/>
      <c r="C3324" s="344"/>
      <c r="D3324" s="344"/>
      <c r="E3324" s="344"/>
      <c r="F3324" s="344"/>
      <c r="G3324" s="344"/>
      <c r="H3324" s="371"/>
      <c r="I3324" s="344"/>
      <c r="J3324" s="371"/>
      <c r="K3324" s="344"/>
      <c r="L3324" s="371"/>
      <c r="M3324" s="344"/>
      <c r="N3324" s="344"/>
      <c r="O3324" s="344"/>
      <c r="P3324" s="344"/>
      <c r="Q3324" s="344"/>
      <c r="R3324" s="344"/>
      <c r="S3324" s="344"/>
      <c r="T3324" s="344"/>
      <c r="U3324" s="344"/>
      <c r="V3324" s="344"/>
      <c r="W3324" s="344"/>
      <c r="X3324" s="344"/>
      <c r="Y3324" s="344"/>
      <c r="Z3324" s="344"/>
      <c r="AA3324" s="344"/>
      <c r="AB3324" s="344"/>
      <c r="AC3324" s="344"/>
      <c r="AD3324" s="344"/>
      <c r="AE3324" s="344"/>
      <c r="AF3324" s="344"/>
      <c r="AG3324" s="344"/>
      <c r="AH3324" s="344"/>
      <c r="AI3324" s="344"/>
      <c r="AJ3324" s="344"/>
      <c r="AK3324" s="344"/>
      <c r="AL3324" s="344"/>
      <c r="AM3324" s="344"/>
      <c r="AN3324" s="344"/>
      <c r="AO3324" s="344"/>
      <c r="AP3324" s="344"/>
    </row>
    <row r="3325">
      <c r="A3325" s="344"/>
      <c r="B3325" s="344"/>
      <c r="C3325" s="344"/>
      <c r="D3325" s="344"/>
      <c r="E3325" s="344"/>
      <c r="F3325" s="344"/>
      <c r="G3325" s="344"/>
      <c r="H3325" s="371"/>
      <c r="I3325" s="344"/>
      <c r="J3325" s="371"/>
      <c r="K3325" s="344"/>
      <c r="L3325" s="371"/>
      <c r="M3325" s="344"/>
      <c r="N3325" s="344"/>
      <c r="O3325" s="344"/>
      <c r="P3325" s="344"/>
      <c r="Q3325" s="344"/>
      <c r="R3325" s="344"/>
      <c r="S3325" s="344"/>
      <c r="T3325" s="344"/>
      <c r="U3325" s="344"/>
      <c r="V3325" s="344"/>
      <c r="W3325" s="344"/>
      <c r="X3325" s="344"/>
      <c r="Y3325" s="344"/>
      <c r="Z3325" s="344"/>
      <c r="AA3325" s="344"/>
      <c r="AB3325" s="344"/>
      <c r="AC3325" s="344"/>
      <c r="AD3325" s="344"/>
      <c r="AE3325" s="344"/>
      <c r="AF3325" s="344"/>
      <c r="AG3325" s="344"/>
      <c r="AH3325" s="344"/>
      <c r="AI3325" s="344"/>
      <c r="AJ3325" s="344"/>
      <c r="AK3325" s="344"/>
      <c r="AL3325" s="344"/>
      <c r="AM3325" s="344"/>
      <c r="AN3325" s="344"/>
      <c r="AO3325" s="344"/>
      <c r="AP3325" s="344"/>
    </row>
    <row r="3326">
      <c r="A3326" s="344"/>
      <c r="B3326" s="344"/>
      <c r="C3326" s="344"/>
      <c r="D3326" s="344"/>
      <c r="E3326" s="344"/>
      <c r="F3326" s="344"/>
      <c r="G3326" s="344"/>
      <c r="H3326" s="371"/>
      <c r="I3326" s="344"/>
      <c r="J3326" s="371"/>
      <c r="K3326" s="344"/>
      <c r="L3326" s="371"/>
      <c r="M3326" s="344"/>
      <c r="N3326" s="344"/>
      <c r="O3326" s="344"/>
      <c r="P3326" s="344"/>
      <c r="Q3326" s="344"/>
      <c r="R3326" s="344"/>
      <c r="S3326" s="344"/>
      <c r="T3326" s="344"/>
      <c r="U3326" s="344"/>
      <c r="V3326" s="344"/>
      <c r="W3326" s="344"/>
      <c r="X3326" s="344"/>
      <c r="Y3326" s="344"/>
      <c r="Z3326" s="344"/>
      <c r="AA3326" s="344"/>
      <c r="AB3326" s="344"/>
      <c r="AC3326" s="344"/>
      <c r="AD3326" s="344"/>
      <c r="AE3326" s="344"/>
      <c r="AF3326" s="344"/>
      <c r="AG3326" s="344"/>
      <c r="AH3326" s="344"/>
      <c r="AI3326" s="344"/>
      <c r="AJ3326" s="344"/>
      <c r="AK3326" s="344"/>
      <c r="AL3326" s="344"/>
      <c r="AM3326" s="344"/>
      <c r="AN3326" s="344"/>
      <c r="AO3326" s="344"/>
      <c r="AP3326" s="344"/>
    </row>
    <row r="3327">
      <c r="A3327" s="344"/>
      <c r="B3327" s="344"/>
      <c r="C3327" s="344"/>
      <c r="D3327" s="344"/>
      <c r="E3327" s="344"/>
      <c r="F3327" s="344"/>
      <c r="G3327" s="344"/>
      <c r="H3327" s="371"/>
      <c r="I3327" s="344"/>
      <c r="J3327" s="371"/>
      <c r="K3327" s="344"/>
      <c r="L3327" s="371"/>
      <c r="M3327" s="344"/>
      <c r="N3327" s="344"/>
      <c r="O3327" s="344"/>
      <c r="P3327" s="344"/>
      <c r="Q3327" s="344"/>
      <c r="R3327" s="344"/>
      <c r="S3327" s="344"/>
      <c r="T3327" s="344"/>
      <c r="U3327" s="344"/>
      <c r="V3327" s="344"/>
      <c r="W3327" s="344"/>
      <c r="X3327" s="344"/>
      <c r="Y3327" s="344"/>
      <c r="Z3327" s="344"/>
      <c r="AA3327" s="344"/>
      <c r="AB3327" s="344"/>
      <c r="AC3327" s="344"/>
      <c r="AD3327" s="344"/>
      <c r="AE3327" s="344"/>
      <c r="AF3327" s="344"/>
      <c r="AG3327" s="344"/>
      <c r="AH3327" s="344"/>
      <c r="AI3327" s="344"/>
      <c r="AJ3327" s="344"/>
      <c r="AK3327" s="344"/>
      <c r="AL3327" s="344"/>
      <c r="AM3327" s="344"/>
      <c r="AN3327" s="344"/>
      <c r="AO3327" s="344"/>
      <c r="AP3327" s="344"/>
    </row>
    <row r="3328">
      <c r="A3328" s="344"/>
      <c r="B3328" s="344"/>
      <c r="C3328" s="344"/>
      <c r="D3328" s="344"/>
      <c r="E3328" s="344"/>
      <c r="F3328" s="344"/>
      <c r="G3328" s="344"/>
      <c r="H3328" s="371"/>
      <c r="I3328" s="344"/>
      <c r="J3328" s="371"/>
      <c r="K3328" s="344"/>
      <c r="L3328" s="371"/>
      <c r="M3328" s="344"/>
      <c r="N3328" s="344"/>
      <c r="O3328" s="344"/>
      <c r="P3328" s="344"/>
      <c r="Q3328" s="344"/>
      <c r="R3328" s="344"/>
      <c r="S3328" s="344"/>
      <c r="T3328" s="344"/>
      <c r="U3328" s="344"/>
      <c r="V3328" s="344"/>
      <c r="W3328" s="344"/>
      <c r="X3328" s="344"/>
      <c r="Y3328" s="344"/>
      <c r="Z3328" s="344"/>
      <c r="AA3328" s="344"/>
      <c r="AB3328" s="344"/>
      <c r="AC3328" s="344"/>
      <c r="AD3328" s="344"/>
      <c r="AE3328" s="344"/>
      <c r="AF3328" s="344"/>
      <c r="AG3328" s="344"/>
      <c r="AH3328" s="344"/>
      <c r="AI3328" s="344"/>
      <c r="AJ3328" s="344"/>
      <c r="AK3328" s="344"/>
      <c r="AL3328" s="344"/>
      <c r="AM3328" s="344"/>
      <c r="AN3328" s="344"/>
      <c r="AO3328" s="344"/>
      <c r="AP3328" s="344"/>
    </row>
    <row r="3329">
      <c r="A3329" s="344"/>
      <c r="B3329" s="344"/>
      <c r="C3329" s="344"/>
      <c r="D3329" s="344"/>
      <c r="E3329" s="344"/>
      <c r="F3329" s="344"/>
      <c r="G3329" s="344"/>
      <c r="H3329" s="371"/>
      <c r="I3329" s="344"/>
      <c r="J3329" s="371"/>
      <c r="K3329" s="344"/>
      <c r="L3329" s="371"/>
      <c r="M3329" s="344"/>
      <c r="N3329" s="344"/>
      <c r="O3329" s="344"/>
      <c r="P3329" s="344"/>
      <c r="Q3329" s="344"/>
      <c r="R3329" s="344"/>
      <c r="S3329" s="344"/>
      <c r="T3329" s="344"/>
      <c r="U3329" s="344"/>
      <c r="V3329" s="344"/>
      <c r="W3329" s="344"/>
      <c r="X3329" s="344"/>
      <c r="Y3329" s="344"/>
      <c r="Z3329" s="344"/>
      <c r="AA3329" s="344"/>
      <c r="AB3329" s="344"/>
      <c r="AC3329" s="344"/>
      <c r="AD3329" s="344"/>
      <c r="AE3329" s="344"/>
      <c r="AF3329" s="344"/>
      <c r="AG3329" s="344"/>
      <c r="AH3329" s="344"/>
      <c r="AI3329" s="344"/>
      <c r="AJ3329" s="344"/>
      <c r="AK3329" s="344"/>
      <c r="AL3329" s="344"/>
      <c r="AM3329" s="344"/>
      <c r="AN3329" s="344"/>
      <c r="AO3329" s="344"/>
      <c r="AP3329" s="344"/>
    </row>
    <row r="3330">
      <c r="A3330" s="344"/>
      <c r="B3330" s="344"/>
      <c r="C3330" s="344"/>
      <c r="D3330" s="344"/>
      <c r="E3330" s="344"/>
      <c r="F3330" s="344"/>
      <c r="G3330" s="344"/>
      <c r="H3330" s="371"/>
      <c r="I3330" s="344"/>
      <c r="J3330" s="371"/>
      <c r="K3330" s="344"/>
      <c r="L3330" s="371"/>
      <c r="M3330" s="344"/>
      <c r="N3330" s="344"/>
      <c r="O3330" s="344"/>
      <c r="P3330" s="344"/>
      <c r="Q3330" s="344"/>
      <c r="R3330" s="344"/>
      <c r="S3330" s="344"/>
      <c r="T3330" s="344"/>
      <c r="U3330" s="344"/>
      <c r="V3330" s="344"/>
      <c r="W3330" s="344"/>
      <c r="X3330" s="344"/>
      <c r="Y3330" s="344"/>
      <c r="Z3330" s="344"/>
      <c r="AA3330" s="344"/>
      <c r="AB3330" s="344"/>
      <c r="AC3330" s="344"/>
      <c r="AD3330" s="344"/>
      <c r="AE3330" s="344"/>
      <c r="AF3330" s="344"/>
      <c r="AG3330" s="344"/>
      <c r="AH3330" s="344"/>
      <c r="AI3330" s="344"/>
      <c r="AJ3330" s="344"/>
      <c r="AK3330" s="344"/>
      <c r="AL3330" s="344"/>
      <c r="AM3330" s="344"/>
      <c r="AN3330" s="344"/>
      <c r="AO3330" s="344"/>
      <c r="AP3330" s="344"/>
    </row>
    <row r="3331">
      <c r="A3331" s="344"/>
      <c r="B3331" s="344"/>
      <c r="C3331" s="344"/>
      <c r="D3331" s="344"/>
      <c r="E3331" s="344"/>
      <c r="F3331" s="344"/>
      <c r="G3331" s="344"/>
      <c r="H3331" s="371"/>
      <c r="I3331" s="344"/>
      <c r="J3331" s="371"/>
      <c r="K3331" s="344"/>
      <c r="L3331" s="371"/>
      <c r="M3331" s="344"/>
      <c r="N3331" s="344"/>
      <c r="O3331" s="344"/>
      <c r="P3331" s="344"/>
      <c r="Q3331" s="344"/>
      <c r="R3331" s="344"/>
      <c r="S3331" s="344"/>
      <c r="T3331" s="344"/>
      <c r="U3331" s="344"/>
      <c r="V3331" s="344"/>
      <c r="W3331" s="344"/>
      <c r="X3331" s="344"/>
      <c r="Y3331" s="344"/>
      <c r="Z3331" s="344"/>
      <c r="AA3331" s="344"/>
      <c r="AB3331" s="344"/>
      <c r="AC3331" s="344"/>
      <c r="AD3331" s="344"/>
      <c r="AE3331" s="344"/>
      <c r="AF3331" s="344"/>
      <c r="AG3331" s="344"/>
      <c r="AH3331" s="344"/>
      <c r="AI3331" s="344"/>
      <c r="AJ3331" s="344"/>
      <c r="AK3331" s="344"/>
      <c r="AL3331" s="344"/>
      <c r="AM3331" s="344"/>
      <c r="AN3331" s="344"/>
      <c r="AO3331" s="344"/>
      <c r="AP3331" s="344"/>
    </row>
    <row r="3332">
      <c r="A3332" s="344"/>
      <c r="B3332" s="344"/>
      <c r="C3332" s="344"/>
      <c r="D3332" s="344"/>
      <c r="E3332" s="344"/>
      <c r="F3332" s="344"/>
      <c r="G3332" s="344"/>
      <c r="H3332" s="371"/>
      <c r="I3332" s="344"/>
      <c r="J3332" s="371"/>
      <c r="K3332" s="344"/>
      <c r="L3332" s="371"/>
      <c r="M3332" s="344"/>
      <c r="N3332" s="344"/>
      <c r="O3332" s="344"/>
      <c r="P3332" s="344"/>
      <c r="Q3332" s="344"/>
      <c r="R3332" s="344"/>
      <c r="S3332" s="344"/>
      <c r="T3332" s="344"/>
      <c r="U3332" s="344"/>
      <c r="V3332" s="344"/>
      <c r="W3332" s="344"/>
      <c r="X3332" s="344"/>
      <c r="Y3332" s="344"/>
      <c r="Z3332" s="344"/>
      <c r="AA3332" s="344"/>
      <c r="AB3332" s="344"/>
      <c r="AC3332" s="344"/>
      <c r="AD3332" s="344"/>
      <c r="AE3332" s="344"/>
      <c r="AF3332" s="344"/>
      <c r="AG3332" s="344"/>
      <c r="AH3332" s="344"/>
      <c r="AI3332" s="344"/>
      <c r="AJ3332" s="344"/>
      <c r="AK3332" s="344"/>
      <c r="AL3332" s="344"/>
      <c r="AM3332" s="344"/>
      <c r="AN3332" s="344"/>
      <c r="AO3332" s="344"/>
      <c r="AP3332" s="344"/>
    </row>
    <row r="3333">
      <c r="A3333" s="344"/>
      <c r="B3333" s="344"/>
      <c r="C3333" s="344"/>
      <c r="D3333" s="344"/>
      <c r="E3333" s="344"/>
      <c r="F3333" s="344"/>
      <c r="G3333" s="344"/>
      <c r="H3333" s="371"/>
      <c r="I3333" s="344"/>
      <c r="J3333" s="371"/>
      <c r="K3333" s="344"/>
      <c r="L3333" s="371"/>
      <c r="M3333" s="344"/>
      <c r="N3333" s="344"/>
      <c r="O3333" s="344"/>
      <c r="P3333" s="344"/>
      <c r="Q3333" s="344"/>
      <c r="R3333" s="344"/>
      <c r="S3333" s="344"/>
      <c r="T3333" s="344"/>
      <c r="U3333" s="344"/>
      <c r="V3333" s="344"/>
      <c r="W3333" s="344"/>
      <c r="X3333" s="344"/>
      <c r="Y3333" s="344"/>
      <c r="Z3333" s="344"/>
      <c r="AA3333" s="344"/>
      <c r="AB3333" s="344"/>
      <c r="AC3333" s="344"/>
      <c r="AD3333" s="344"/>
      <c r="AE3333" s="344"/>
      <c r="AF3333" s="344"/>
      <c r="AG3333" s="344"/>
      <c r="AH3333" s="344"/>
      <c r="AI3333" s="344"/>
      <c r="AJ3333" s="344"/>
      <c r="AK3333" s="344"/>
      <c r="AL3333" s="344"/>
      <c r="AM3333" s="344"/>
      <c r="AN3333" s="344"/>
      <c r="AO3333" s="344"/>
      <c r="AP3333" s="344"/>
    </row>
    <row r="3334">
      <c r="A3334" s="344"/>
      <c r="B3334" s="344"/>
      <c r="C3334" s="344"/>
      <c r="D3334" s="344"/>
      <c r="E3334" s="344"/>
      <c r="F3334" s="344"/>
      <c r="G3334" s="344"/>
      <c r="H3334" s="371"/>
      <c r="I3334" s="344"/>
      <c r="J3334" s="371"/>
      <c r="K3334" s="344"/>
      <c r="L3334" s="371"/>
      <c r="M3334" s="344"/>
      <c r="N3334" s="344"/>
      <c r="O3334" s="344"/>
      <c r="P3334" s="344"/>
      <c r="Q3334" s="344"/>
      <c r="R3334" s="344"/>
      <c r="S3334" s="344"/>
      <c r="T3334" s="344"/>
      <c r="U3334" s="344"/>
      <c r="V3334" s="344"/>
      <c r="W3334" s="344"/>
      <c r="X3334" s="344"/>
      <c r="Y3334" s="344"/>
      <c r="Z3334" s="344"/>
      <c r="AA3334" s="344"/>
      <c r="AB3334" s="344"/>
      <c r="AC3334" s="344"/>
      <c r="AD3334" s="344"/>
      <c r="AE3334" s="344"/>
      <c r="AF3334" s="344"/>
      <c r="AG3334" s="344"/>
      <c r="AH3334" s="344"/>
      <c r="AI3334" s="344"/>
      <c r="AJ3334" s="344"/>
      <c r="AK3334" s="344"/>
      <c r="AL3334" s="344"/>
      <c r="AM3334" s="344"/>
      <c r="AN3334" s="344"/>
      <c r="AO3334" s="344"/>
      <c r="AP3334" s="344"/>
    </row>
    <row r="3335">
      <c r="A3335" s="344"/>
      <c r="B3335" s="344"/>
      <c r="C3335" s="344"/>
      <c r="D3335" s="344"/>
      <c r="E3335" s="344"/>
      <c r="F3335" s="344"/>
      <c r="G3335" s="344"/>
      <c r="H3335" s="371"/>
      <c r="I3335" s="344"/>
      <c r="J3335" s="371"/>
      <c r="K3335" s="344"/>
      <c r="L3335" s="371"/>
      <c r="M3335" s="344"/>
      <c r="N3335" s="344"/>
      <c r="O3335" s="344"/>
      <c r="P3335" s="344"/>
      <c r="Q3335" s="344"/>
      <c r="R3335" s="344"/>
      <c r="S3335" s="344"/>
      <c r="T3335" s="344"/>
      <c r="U3335" s="344"/>
      <c r="V3335" s="344"/>
      <c r="W3335" s="344"/>
      <c r="X3335" s="344"/>
      <c r="Y3335" s="344"/>
      <c r="Z3335" s="344"/>
      <c r="AA3335" s="344"/>
      <c r="AB3335" s="344"/>
      <c r="AC3335" s="344"/>
      <c r="AD3335" s="344"/>
      <c r="AE3335" s="344"/>
      <c r="AF3335" s="344"/>
      <c r="AG3335" s="344"/>
      <c r="AH3335" s="344"/>
      <c r="AI3335" s="344"/>
      <c r="AJ3335" s="344"/>
      <c r="AK3335" s="344"/>
      <c r="AL3335" s="344"/>
      <c r="AM3335" s="344"/>
      <c r="AN3335" s="344"/>
      <c r="AO3335" s="344"/>
      <c r="AP3335" s="344"/>
    </row>
    <row r="3336">
      <c r="A3336" s="344"/>
      <c r="B3336" s="344"/>
      <c r="C3336" s="344"/>
      <c r="D3336" s="344"/>
      <c r="E3336" s="344"/>
      <c r="F3336" s="344"/>
      <c r="G3336" s="344"/>
      <c r="H3336" s="371"/>
      <c r="I3336" s="344"/>
      <c r="J3336" s="371"/>
      <c r="K3336" s="344"/>
      <c r="L3336" s="371"/>
      <c r="M3336" s="344"/>
      <c r="N3336" s="344"/>
      <c r="O3336" s="344"/>
      <c r="P3336" s="344"/>
      <c r="Q3336" s="344"/>
      <c r="R3336" s="344"/>
      <c r="S3336" s="344"/>
      <c r="T3336" s="344"/>
      <c r="U3336" s="344"/>
      <c r="V3336" s="344"/>
      <c r="W3336" s="344"/>
      <c r="X3336" s="344"/>
      <c r="Y3336" s="344"/>
      <c r="Z3336" s="344"/>
      <c r="AA3336" s="344"/>
      <c r="AB3336" s="344"/>
      <c r="AC3336" s="344"/>
      <c r="AD3336" s="344"/>
      <c r="AE3336" s="344"/>
      <c r="AF3336" s="344"/>
      <c r="AG3336" s="344"/>
      <c r="AH3336" s="344"/>
      <c r="AI3336" s="344"/>
      <c r="AJ3336" s="344"/>
      <c r="AK3336" s="344"/>
      <c r="AL3336" s="344"/>
      <c r="AM3336" s="344"/>
      <c r="AN3336" s="344"/>
      <c r="AO3336" s="344"/>
      <c r="AP3336" s="344"/>
    </row>
    <row r="3337">
      <c r="A3337" s="344"/>
      <c r="B3337" s="344"/>
      <c r="C3337" s="344"/>
      <c r="D3337" s="344"/>
      <c r="E3337" s="344"/>
      <c r="F3337" s="344"/>
      <c r="G3337" s="344"/>
      <c r="H3337" s="371"/>
      <c r="I3337" s="344"/>
      <c r="J3337" s="371"/>
      <c r="K3337" s="344"/>
      <c r="L3337" s="371"/>
      <c r="M3337" s="344"/>
      <c r="N3337" s="344"/>
      <c r="O3337" s="344"/>
      <c r="P3337" s="344"/>
      <c r="Q3337" s="344"/>
      <c r="R3337" s="344"/>
      <c r="S3337" s="344"/>
      <c r="T3337" s="344"/>
      <c r="U3337" s="344"/>
      <c r="V3337" s="344"/>
      <c r="W3337" s="344"/>
      <c r="X3337" s="344"/>
      <c r="Y3337" s="344"/>
      <c r="Z3337" s="344"/>
      <c r="AA3337" s="344"/>
      <c r="AB3337" s="344"/>
      <c r="AC3337" s="344"/>
      <c r="AD3337" s="344"/>
      <c r="AE3337" s="344"/>
      <c r="AF3337" s="344"/>
      <c r="AG3337" s="344"/>
      <c r="AH3337" s="344"/>
      <c r="AI3337" s="344"/>
      <c r="AJ3337" s="344"/>
      <c r="AK3337" s="344"/>
      <c r="AL3337" s="344"/>
      <c r="AM3337" s="344"/>
      <c r="AN3337" s="344"/>
      <c r="AO3337" s="344"/>
      <c r="AP3337" s="344"/>
    </row>
    <row r="3338">
      <c r="A3338" s="344"/>
      <c r="B3338" s="344"/>
      <c r="C3338" s="344"/>
      <c r="D3338" s="344"/>
      <c r="E3338" s="344"/>
      <c r="F3338" s="344"/>
      <c r="G3338" s="344"/>
      <c r="H3338" s="371"/>
      <c r="I3338" s="344"/>
      <c r="J3338" s="371"/>
      <c r="K3338" s="344"/>
      <c r="L3338" s="371"/>
      <c r="M3338" s="344"/>
      <c r="N3338" s="344"/>
      <c r="O3338" s="344"/>
      <c r="P3338" s="344"/>
      <c r="Q3338" s="344"/>
      <c r="R3338" s="344"/>
      <c r="S3338" s="344"/>
      <c r="T3338" s="344"/>
      <c r="U3338" s="344"/>
      <c r="V3338" s="344"/>
      <c r="W3338" s="344"/>
      <c r="X3338" s="344"/>
      <c r="Y3338" s="344"/>
      <c r="Z3338" s="344"/>
      <c r="AA3338" s="344"/>
      <c r="AB3338" s="344"/>
      <c r="AC3338" s="344"/>
      <c r="AD3338" s="344"/>
      <c r="AE3338" s="344"/>
      <c r="AF3338" s="344"/>
      <c r="AG3338" s="344"/>
      <c r="AH3338" s="344"/>
      <c r="AI3338" s="344"/>
      <c r="AJ3338" s="344"/>
      <c r="AK3338" s="344"/>
      <c r="AL3338" s="344"/>
      <c r="AM3338" s="344"/>
      <c r="AN3338" s="344"/>
      <c r="AO3338" s="344"/>
      <c r="AP3338" s="344"/>
    </row>
    <row r="3339">
      <c r="A3339" s="344"/>
      <c r="B3339" s="344"/>
      <c r="C3339" s="344"/>
      <c r="D3339" s="344"/>
      <c r="E3339" s="344"/>
      <c r="F3339" s="344"/>
      <c r="G3339" s="344"/>
      <c r="H3339" s="371"/>
      <c r="I3339" s="344"/>
      <c r="J3339" s="371"/>
      <c r="K3339" s="344"/>
      <c r="L3339" s="371"/>
      <c r="M3339" s="344"/>
      <c r="N3339" s="344"/>
      <c r="O3339" s="344"/>
      <c r="P3339" s="344"/>
      <c r="Q3339" s="344"/>
      <c r="R3339" s="344"/>
      <c r="S3339" s="344"/>
      <c r="T3339" s="344"/>
      <c r="U3339" s="344"/>
      <c r="V3339" s="344"/>
      <c r="W3339" s="344"/>
      <c r="X3339" s="344"/>
      <c r="Y3339" s="344"/>
      <c r="Z3339" s="344"/>
      <c r="AA3339" s="344"/>
      <c r="AB3339" s="344"/>
      <c r="AC3339" s="344"/>
      <c r="AD3339" s="344"/>
      <c r="AE3339" s="344"/>
      <c r="AF3339" s="344"/>
      <c r="AG3339" s="344"/>
      <c r="AH3339" s="344"/>
      <c r="AI3339" s="344"/>
      <c r="AJ3339" s="344"/>
      <c r="AK3339" s="344"/>
      <c r="AL3339" s="344"/>
      <c r="AM3339" s="344"/>
      <c r="AN3339" s="344"/>
      <c r="AO3339" s="344"/>
      <c r="AP3339" s="344"/>
    </row>
    <row r="3340">
      <c r="A3340" s="344"/>
      <c r="B3340" s="344"/>
      <c r="C3340" s="344"/>
      <c r="D3340" s="344"/>
      <c r="E3340" s="344"/>
      <c r="F3340" s="344"/>
      <c r="G3340" s="344"/>
      <c r="H3340" s="371"/>
      <c r="I3340" s="344"/>
      <c r="J3340" s="371"/>
      <c r="K3340" s="344"/>
      <c r="L3340" s="371"/>
      <c r="M3340" s="344"/>
      <c r="N3340" s="344"/>
      <c r="O3340" s="344"/>
      <c r="P3340" s="344"/>
      <c r="Q3340" s="344"/>
      <c r="R3340" s="344"/>
      <c r="S3340" s="344"/>
      <c r="T3340" s="344"/>
      <c r="U3340" s="344"/>
      <c r="V3340" s="344"/>
      <c r="W3340" s="344"/>
      <c r="X3340" s="344"/>
      <c r="Y3340" s="344"/>
      <c r="Z3340" s="344"/>
      <c r="AA3340" s="344"/>
      <c r="AB3340" s="344"/>
      <c r="AC3340" s="344"/>
      <c r="AD3340" s="344"/>
      <c r="AE3340" s="344"/>
      <c r="AF3340" s="344"/>
      <c r="AG3340" s="344"/>
      <c r="AH3340" s="344"/>
      <c r="AI3340" s="344"/>
      <c r="AJ3340" s="344"/>
      <c r="AK3340" s="344"/>
      <c r="AL3340" s="344"/>
      <c r="AM3340" s="344"/>
      <c r="AN3340" s="344"/>
      <c r="AO3340" s="344"/>
      <c r="AP3340" s="344"/>
    </row>
    <row r="3341">
      <c r="A3341" s="344"/>
      <c r="B3341" s="344"/>
      <c r="C3341" s="344"/>
      <c r="D3341" s="344"/>
      <c r="E3341" s="344"/>
      <c r="F3341" s="344"/>
      <c r="G3341" s="344"/>
      <c r="H3341" s="371"/>
      <c r="I3341" s="344"/>
      <c r="J3341" s="371"/>
      <c r="K3341" s="344"/>
      <c r="L3341" s="371"/>
      <c r="M3341" s="344"/>
      <c r="N3341" s="344"/>
      <c r="O3341" s="344"/>
      <c r="P3341" s="344"/>
      <c r="Q3341" s="344"/>
      <c r="R3341" s="344"/>
      <c r="S3341" s="344"/>
      <c r="T3341" s="344"/>
      <c r="U3341" s="344"/>
      <c r="V3341" s="344"/>
      <c r="W3341" s="344"/>
      <c r="X3341" s="344"/>
      <c r="Y3341" s="344"/>
      <c r="Z3341" s="344"/>
      <c r="AA3341" s="344"/>
      <c r="AB3341" s="344"/>
      <c r="AC3341" s="344"/>
      <c r="AD3341" s="344"/>
      <c r="AE3341" s="344"/>
      <c r="AF3341" s="344"/>
      <c r="AG3341" s="344"/>
      <c r="AH3341" s="344"/>
      <c r="AI3341" s="344"/>
      <c r="AJ3341" s="344"/>
      <c r="AK3341" s="344"/>
      <c r="AL3341" s="344"/>
      <c r="AM3341" s="344"/>
      <c r="AN3341" s="344"/>
      <c r="AO3341" s="344"/>
      <c r="AP3341" s="344"/>
    </row>
    <row r="3342">
      <c r="A3342" s="344"/>
      <c r="B3342" s="344"/>
      <c r="C3342" s="344"/>
      <c r="D3342" s="344"/>
      <c r="E3342" s="344"/>
      <c r="F3342" s="344"/>
      <c r="G3342" s="344"/>
      <c r="H3342" s="371"/>
      <c r="I3342" s="344"/>
      <c r="J3342" s="371"/>
      <c r="K3342" s="344"/>
      <c r="L3342" s="371"/>
      <c r="M3342" s="344"/>
      <c r="N3342" s="344"/>
      <c r="O3342" s="344"/>
      <c r="P3342" s="344"/>
      <c r="Q3342" s="344"/>
      <c r="R3342" s="344"/>
      <c r="S3342" s="344"/>
      <c r="T3342" s="344"/>
      <c r="U3342" s="344"/>
      <c r="V3342" s="344"/>
      <c r="W3342" s="344"/>
      <c r="X3342" s="344"/>
      <c r="Y3342" s="344"/>
      <c r="Z3342" s="344"/>
      <c r="AA3342" s="344"/>
      <c r="AB3342" s="344"/>
      <c r="AC3342" s="344"/>
      <c r="AD3342" s="344"/>
      <c r="AE3342" s="344"/>
      <c r="AF3342" s="344"/>
      <c r="AG3342" s="344"/>
      <c r="AH3342" s="344"/>
      <c r="AI3342" s="344"/>
      <c r="AJ3342" s="344"/>
      <c r="AK3342" s="344"/>
      <c r="AL3342" s="344"/>
      <c r="AM3342" s="344"/>
      <c r="AN3342" s="344"/>
      <c r="AO3342" s="344"/>
      <c r="AP3342" s="344"/>
    </row>
    <row r="3343">
      <c r="A3343" s="344"/>
      <c r="B3343" s="344"/>
      <c r="C3343" s="344"/>
      <c r="D3343" s="344"/>
      <c r="E3343" s="344"/>
      <c r="F3343" s="344"/>
      <c r="G3343" s="344"/>
      <c r="H3343" s="371"/>
      <c r="I3343" s="344"/>
      <c r="J3343" s="371"/>
      <c r="K3343" s="344"/>
      <c r="L3343" s="371"/>
      <c r="M3343" s="344"/>
      <c r="N3343" s="344"/>
      <c r="O3343" s="344"/>
      <c r="P3343" s="344"/>
      <c r="Q3343" s="344"/>
      <c r="R3343" s="344"/>
      <c r="S3343" s="344"/>
      <c r="T3343" s="344"/>
      <c r="U3343" s="344"/>
      <c r="V3343" s="344"/>
      <c r="W3343" s="344"/>
      <c r="X3343" s="344"/>
      <c r="Y3343" s="344"/>
      <c r="Z3343" s="344"/>
      <c r="AA3343" s="344"/>
      <c r="AB3343" s="344"/>
      <c r="AC3343" s="344"/>
      <c r="AD3343" s="344"/>
      <c r="AE3343" s="344"/>
      <c r="AF3343" s="344"/>
      <c r="AG3343" s="344"/>
      <c r="AH3343" s="344"/>
      <c r="AI3343" s="344"/>
      <c r="AJ3343" s="344"/>
      <c r="AK3343" s="344"/>
      <c r="AL3343" s="344"/>
      <c r="AM3343" s="344"/>
      <c r="AN3343" s="344"/>
      <c r="AO3343" s="344"/>
      <c r="AP3343" s="344"/>
    </row>
    <row r="3344">
      <c r="A3344" s="344"/>
      <c r="B3344" s="344"/>
      <c r="C3344" s="344"/>
      <c r="D3344" s="344"/>
      <c r="E3344" s="344"/>
      <c r="F3344" s="344"/>
      <c r="G3344" s="344"/>
      <c r="H3344" s="371"/>
      <c r="I3344" s="344"/>
      <c r="J3344" s="371"/>
      <c r="K3344" s="344"/>
      <c r="L3344" s="371"/>
      <c r="M3344" s="344"/>
      <c r="N3344" s="344"/>
      <c r="O3344" s="344"/>
      <c r="P3344" s="344"/>
      <c r="Q3344" s="344"/>
      <c r="R3344" s="344"/>
      <c r="S3344" s="344"/>
      <c r="T3344" s="344"/>
      <c r="U3344" s="344"/>
      <c r="V3344" s="344"/>
      <c r="W3344" s="344"/>
      <c r="X3344" s="344"/>
      <c r="Y3344" s="344"/>
      <c r="Z3344" s="344"/>
      <c r="AA3344" s="344"/>
      <c r="AB3344" s="344"/>
      <c r="AC3344" s="344"/>
      <c r="AD3344" s="344"/>
      <c r="AE3344" s="344"/>
      <c r="AF3344" s="344"/>
      <c r="AG3344" s="344"/>
      <c r="AH3344" s="344"/>
      <c r="AI3344" s="344"/>
      <c r="AJ3344" s="344"/>
      <c r="AK3344" s="344"/>
      <c r="AL3344" s="344"/>
      <c r="AM3344" s="344"/>
      <c r="AN3344" s="344"/>
      <c r="AO3344" s="344"/>
      <c r="AP3344" s="344"/>
    </row>
    <row r="3345">
      <c r="A3345" s="344"/>
      <c r="B3345" s="344"/>
      <c r="C3345" s="344"/>
      <c r="D3345" s="344"/>
      <c r="E3345" s="344"/>
      <c r="F3345" s="344"/>
      <c r="G3345" s="344"/>
      <c r="H3345" s="371"/>
      <c r="I3345" s="344"/>
      <c r="J3345" s="371"/>
      <c r="K3345" s="344"/>
      <c r="L3345" s="371"/>
      <c r="M3345" s="344"/>
      <c r="N3345" s="344"/>
      <c r="O3345" s="344"/>
      <c r="P3345" s="344"/>
      <c r="Q3345" s="344"/>
      <c r="R3345" s="344"/>
      <c r="S3345" s="344"/>
      <c r="T3345" s="344"/>
      <c r="U3345" s="344"/>
      <c r="V3345" s="344"/>
      <c r="W3345" s="344"/>
      <c r="X3345" s="344"/>
      <c r="Y3345" s="344"/>
      <c r="Z3345" s="344"/>
      <c r="AA3345" s="344"/>
      <c r="AB3345" s="344"/>
      <c r="AC3345" s="344"/>
      <c r="AD3345" s="344"/>
      <c r="AE3345" s="344"/>
      <c r="AF3345" s="344"/>
      <c r="AG3345" s="344"/>
      <c r="AH3345" s="344"/>
      <c r="AI3345" s="344"/>
      <c r="AJ3345" s="344"/>
      <c r="AK3345" s="344"/>
      <c r="AL3345" s="344"/>
      <c r="AM3345" s="344"/>
      <c r="AN3345" s="344"/>
      <c r="AO3345" s="344"/>
      <c r="AP3345" s="344"/>
    </row>
    <row r="3346">
      <c r="A3346" s="344"/>
      <c r="B3346" s="344"/>
      <c r="C3346" s="344"/>
      <c r="D3346" s="344"/>
      <c r="E3346" s="344"/>
      <c r="F3346" s="344"/>
      <c r="G3346" s="344"/>
      <c r="H3346" s="371"/>
      <c r="I3346" s="344"/>
      <c r="J3346" s="371"/>
      <c r="K3346" s="344"/>
      <c r="L3346" s="371"/>
      <c r="M3346" s="344"/>
      <c r="N3346" s="344"/>
      <c r="O3346" s="344"/>
      <c r="P3346" s="344"/>
      <c r="Q3346" s="344"/>
      <c r="R3346" s="344"/>
      <c r="S3346" s="344"/>
      <c r="T3346" s="344"/>
      <c r="U3346" s="344"/>
      <c r="V3346" s="344"/>
      <c r="W3346" s="344"/>
      <c r="X3346" s="344"/>
      <c r="Y3346" s="344"/>
      <c r="Z3346" s="344"/>
      <c r="AA3346" s="344"/>
      <c r="AB3346" s="344"/>
      <c r="AC3346" s="344"/>
      <c r="AD3346" s="344"/>
      <c r="AE3346" s="344"/>
      <c r="AF3346" s="344"/>
      <c r="AG3346" s="344"/>
      <c r="AH3346" s="344"/>
      <c r="AI3346" s="344"/>
      <c r="AJ3346" s="344"/>
      <c r="AK3346" s="344"/>
      <c r="AL3346" s="344"/>
      <c r="AM3346" s="344"/>
      <c r="AN3346" s="344"/>
      <c r="AO3346" s="344"/>
      <c r="AP3346" s="344"/>
    </row>
    <row r="3347">
      <c r="A3347" s="344"/>
      <c r="B3347" s="344"/>
      <c r="C3347" s="344"/>
      <c r="D3347" s="344"/>
      <c r="E3347" s="344"/>
      <c r="F3347" s="344"/>
      <c r="G3347" s="344"/>
      <c r="H3347" s="371"/>
      <c r="I3347" s="344"/>
      <c r="J3347" s="371"/>
      <c r="K3347" s="344"/>
      <c r="L3347" s="371"/>
      <c r="M3347" s="344"/>
      <c r="N3347" s="344"/>
      <c r="O3347" s="344"/>
      <c r="P3347" s="344"/>
      <c r="Q3347" s="344"/>
      <c r="R3347" s="344"/>
      <c r="S3347" s="344"/>
      <c r="T3347" s="344"/>
      <c r="U3347" s="344"/>
      <c r="V3347" s="344"/>
      <c r="W3347" s="344"/>
      <c r="X3347" s="344"/>
      <c r="Y3347" s="344"/>
      <c r="Z3347" s="344"/>
      <c r="AA3347" s="344"/>
      <c r="AB3347" s="344"/>
      <c r="AC3347" s="344"/>
      <c r="AD3347" s="344"/>
      <c r="AE3347" s="344"/>
      <c r="AF3347" s="344"/>
      <c r="AG3347" s="344"/>
      <c r="AH3347" s="344"/>
      <c r="AI3347" s="344"/>
      <c r="AJ3347" s="344"/>
      <c r="AK3347" s="344"/>
      <c r="AL3347" s="344"/>
      <c r="AM3347" s="344"/>
      <c r="AN3347" s="344"/>
      <c r="AO3347" s="344"/>
      <c r="AP3347" s="344"/>
    </row>
    <row r="3348">
      <c r="A3348" s="344"/>
      <c r="B3348" s="344"/>
      <c r="C3348" s="344"/>
      <c r="D3348" s="344"/>
      <c r="E3348" s="344"/>
      <c r="F3348" s="344"/>
      <c r="G3348" s="344"/>
      <c r="H3348" s="371"/>
      <c r="I3348" s="344"/>
      <c r="J3348" s="371"/>
      <c r="K3348" s="344"/>
      <c r="L3348" s="371"/>
      <c r="M3348" s="344"/>
      <c r="N3348" s="344"/>
      <c r="O3348" s="344"/>
      <c r="P3348" s="344"/>
      <c r="Q3348" s="344"/>
      <c r="R3348" s="344"/>
      <c r="S3348" s="344"/>
      <c r="T3348" s="344"/>
      <c r="U3348" s="344"/>
      <c r="V3348" s="344"/>
      <c r="W3348" s="344"/>
      <c r="X3348" s="344"/>
      <c r="Y3348" s="344"/>
      <c r="Z3348" s="344"/>
      <c r="AA3348" s="344"/>
      <c r="AB3348" s="344"/>
      <c r="AC3348" s="344"/>
      <c r="AD3348" s="344"/>
      <c r="AE3348" s="344"/>
      <c r="AF3348" s="344"/>
      <c r="AG3348" s="344"/>
      <c r="AH3348" s="344"/>
      <c r="AI3348" s="344"/>
      <c r="AJ3348" s="344"/>
      <c r="AK3348" s="344"/>
      <c r="AL3348" s="344"/>
      <c r="AM3348" s="344"/>
      <c r="AN3348" s="344"/>
      <c r="AO3348" s="344"/>
      <c r="AP3348" s="344"/>
    </row>
    <row r="3349">
      <c r="A3349" s="344"/>
      <c r="B3349" s="344"/>
      <c r="C3349" s="344"/>
      <c r="D3349" s="344"/>
      <c r="E3349" s="344"/>
      <c r="F3349" s="344"/>
      <c r="G3349" s="344"/>
      <c r="H3349" s="371"/>
      <c r="I3349" s="344"/>
      <c r="J3349" s="371"/>
      <c r="K3349" s="344"/>
      <c r="L3349" s="371"/>
      <c r="M3349" s="344"/>
      <c r="N3349" s="344"/>
      <c r="O3349" s="344"/>
      <c r="P3349" s="344"/>
      <c r="Q3349" s="344"/>
      <c r="R3349" s="344"/>
      <c r="S3349" s="344"/>
      <c r="T3349" s="344"/>
      <c r="U3349" s="344"/>
      <c r="V3349" s="344"/>
      <c r="W3349" s="344"/>
      <c r="X3349" s="344"/>
      <c r="Y3349" s="344"/>
      <c r="Z3349" s="344"/>
      <c r="AA3349" s="344"/>
      <c r="AB3349" s="344"/>
      <c r="AC3349" s="344"/>
      <c r="AD3349" s="344"/>
      <c r="AE3349" s="344"/>
      <c r="AF3349" s="344"/>
      <c r="AG3349" s="344"/>
      <c r="AH3349" s="344"/>
      <c r="AI3349" s="344"/>
      <c r="AJ3349" s="344"/>
      <c r="AK3349" s="344"/>
      <c r="AL3349" s="344"/>
      <c r="AM3349" s="344"/>
      <c r="AN3349" s="344"/>
      <c r="AO3349" s="344"/>
      <c r="AP3349" s="344"/>
    </row>
    <row r="3350">
      <c r="A3350" s="344"/>
      <c r="B3350" s="344"/>
      <c r="C3350" s="344"/>
      <c r="D3350" s="344"/>
      <c r="E3350" s="344"/>
      <c r="F3350" s="344"/>
      <c r="G3350" s="344"/>
      <c r="H3350" s="371"/>
      <c r="I3350" s="344"/>
      <c r="J3350" s="371"/>
      <c r="K3350" s="344"/>
      <c r="L3350" s="371"/>
      <c r="M3350" s="344"/>
      <c r="N3350" s="344"/>
      <c r="O3350" s="344"/>
      <c r="P3350" s="344"/>
      <c r="Q3350" s="344"/>
      <c r="R3350" s="344"/>
      <c r="S3350" s="344"/>
      <c r="T3350" s="344"/>
      <c r="U3350" s="344"/>
      <c r="V3350" s="344"/>
      <c r="W3350" s="344"/>
      <c r="X3350" s="344"/>
      <c r="Y3350" s="344"/>
      <c r="Z3350" s="344"/>
      <c r="AA3350" s="344"/>
      <c r="AB3350" s="344"/>
      <c r="AC3350" s="344"/>
      <c r="AD3350" s="344"/>
      <c r="AE3350" s="344"/>
      <c r="AF3350" s="344"/>
      <c r="AG3350" s="344"/>
      <c r="AH3350" s="344"/>
      <c r="AI3350" s="344"/>
      <c r="AJ3350" s="344"/>
      <c r="AK3350" s="344"/>
      <c r="AL3350" s="344"/>
      <c r="AM3350" s="344"/>
      <c r="AN3350" s="344"/>
      <c r="AO3350" s="344"/>
      <c r="AP3350" s="344"/>
    </row>
    <row r="3351">
      <c r="A3351" s="344"/>
      <c r="B3351" s="344"/>
      <c r="C3351" s="344"/>
      <c r="D3351" s="344"/>
      <c r="E3351" s="344"/>
      <c r="F3351" s="344"/>
      <c r="G3351" s="344"/>
      <c r="H3351" s="371"/>
      <c r="I3351" s="344"/>
      <c r="J3351" s="371"/>
      <c r="K3351" s="344"/>
      <c r="L3351" s="371"/>
      <c r="M3351" s="344"/>
      <c r="N3351" s="344"/>
      <c r="O3351" s="344"/>
      <c r="P3351" s="344"/>
      <c r="Q3351" s="344"/>
      <c r="R3351" s="344"/>
      <c r="S3351" s="344"/>
      <c r="T3351" s="344"/>
      <c r="U3351" s="344"/>
      <c r="V3351" s="344"/>
      <c r="W3351" s="344"/>
      <c r="X3351" s="344"/>
      <c r="Y3351" s="344"/>
      <c r="Z3351" s="344"/>
      <c r="AA3351" s="344"/>
      <c r="AB3351" s="344"/>
      <c r="AC3351" s="344"/>
      <c r="AD3351" s="344"/>
      <c r="AE3351" s="344"/>
      <c r="AF3351" s="344"/>
      <c r="AG3351" s="344"/>
      <c r="AH3351" s="344"/>
      <c r="AI3351" s="344"/>
      <c r="AJ3351" s="344"/>
      <c r="AK3351" s="344"/>
      <c r="AL3351" s="344"/>
      <c r="AM3351" s="344"/>
      <c r="AN3351" s="344"/>
      <c r="AO3351" s="344"/>
      <c r="AP3351" s="344"/>
    </row>
    <row r="3352">
      <c r="A3352" s="344"/>
      <c r="B3352" s="344"/>
      <c r="C3352" s="344"/>
      <c r="D3352" s="344"/>
      <c r="E3352" s="344"/>
      <c r="F3352" s="344"/>
      <c r="G3352" s="344"/>
      <c r="H3352" s="371"/>
      <c r="I3352" s="344"/>
      <c r="J3352" s="371"/>
      <c r="K3352" s="344"/>
      <c r="L3352" s="371"/>
      <c r="M3352" s="344"/>
      <c r="N3352" s="344"/>
      <c r="O3352" s="344"/>
      <c r="P3352" s="344"/>
      <c r="Q3352" s="344"/>
      <c r="R3352" s="344"/>
      <c r="S3352" s="344"/>
      <c r="T3352" s="344"/>
      <c r="U3352" s="344"/>
      <c r="V3352" s="344"/>
      <c r="W3352" s="344"/>
      <c r="X3352" s="344"/>
      <c r="Y3352" s="344"/>
      <c r="Z3352" s="344"/>
      <c r="AA3352" s="344"/>
      <c r="AB3352" s="344"/>
      <c r="AC3352" s="344"/>
      <c r="AD3352" s="344"/>
      <c r="AE3352" s="344"/>
      <c r="AF3352" s="344"/>
      <c r="AG3352" s="344"/>
      <c r="AH3352" s="344"/>
      <c r="AI3352" s="344"/>
      <c r="AJ3352" s="344"/>
      <c r="AK3352" s="344"/>
      <c r="AL3352" s="344"/>
      <c r="AM3352" s="344"/>
      <c r="AN3352" s="344"/>
      <c r="AO3352" s="344"/>
      <c r="AP3352" s="344"/>
    </row>
    <row r="3353">
      <c r="A3353" s="344"/>
      <c r="B3353" s="344"/>
      <c r="C3353" s="344"/>
      <c r="D3353" s="344"/>
      <c r="E3353" s="344"/>
      <c r="F3353" s="344"/>
      <c r="G3353" s="344"/>
      <c r="H3353" s="371"/>
      <c r="I3353" s="344"/>
      <c r="J3353" s="371"/>
      <c r="K3353" s="344"/>
      <c r="L3353" s="371"/>
      <c r="M3353" s="344"/>
      <c r="N3353" s="344"/>
      <c r="O3353" s="344"/>
      <c r="P3353" s="344"/>
      <c r="Q3353" s="344"/>
      <c r="R3353" s="344"/>
      <c r="S3353" s="344"/>
      <c r="T3353" s="344"/>
      <c r="U3353" s="344"/>
      <c r="V3353" s="344"/>
      <c r="W3353" s="344"/>
      <c r="X3353" s="344"/>
      <c r="Y3353" s="344"/>
      <c r="Z3353" s="344"/>
      <c r="AA3353" s="344"/>
      <c r="AB3353" s="344"/>
      <c r="AC3353" s="344"/>
      <c r="AD3353" s="344"/>
      <c r="AE3353" s="344"/>
      <c r="AF3353" s="344"/>
      <c r="AG3353" s="344"/>
      <c r="AH3353" s="344"/>
      <c r="AI3353" s="344"/>
      <c r="AJ3353" s="344"/>
      <c r="AK3353" s="344"/>
      <c r="AL3353" s="344"/>
      <c r="AM3353" s="344"/>
      <c r="AN3353" s="344"/>
      <c r="AO3353" s="344"/>
      <c r="AP3353" s="344"/>
    </row>
    <row r="3354">
      <c r="A3354" s="344"/>
      <c r="B3354" s="344"/>
      <c r="C3354" s="344"/>
      <c r="D3354" s="344"/>
      <c r="E3354" s="344"/>
      <c r="F3354" s="344"/>
      <c r="G3354" s="344"/>
      <c r="H3354" s="371"/>
      <c r="I3354" s="344"/>
      <c r="J3354" s="371"/>
      <c r="K3354" s="344"/>
      <c r="L3354" s="371"/>
      <c r="M3354" s="344"/>
      <c r="N3354" s="344"/>
      <c r="O3354" s="344"/>
      <c r="P3354" s="344"/>
      <c r="Q3354" s="344"/>
      <c r="R3354" s="344"/>
      <c r="S3354" s="344"/>
      <c r="T3354" s="344"/>
      <c r="U3354" s="344"/>
      <c r="V3354" s="344"/>
      <c r="W3354" s="344"/>
      <c r="X3354" s="344"/>
      <c r="Y3354" s="344"/>
      <c r="Z3354" s="344"/>
      <c r="AA3354" s="344"/>
      <c r="AB3354" s="344"/>
      <c r="AC3354" s="344"/>
      <c r="AD3354" s="344"/>
      <c r="AE3354" s="344"/>
      <c r="AF3354" s="344"/>
      <c r="AG3354" s="344"/>
      <c r="AH3354" s="344"/>
      <c r="AI3354" s="344"/>
      <c r="AJ3354" s="344"/>
      <c r="AK3354" s="344"/>
      <c r="AL3354" s="344"/>
      <c r="AM3354" s="344"/>
      <c r="AN3354" s="344"/>
      <c r="AO3354" s="344"/>
      <c r="AP3354" s="344"/>
    </row>
    <row r="3355">
      <c r="A3355" s="344"/>
      <c r="B3355" s="344"/>
      <c r="C3355" s="344"/>
      <c r="D3355" s="344"/>
      <c r="E3355" s="344"/>
      <c r="F3355" s="344"/>
      <c r="G3355" s="344"/>
      <c r="H3355" s="371"/>
      <c r="I3355" s="344"/>
      <c r="J3355" s="371"/>
      <c r="K3355" s="344"/>
      <c r="L3355" s="371"/>
      <c r="M3355" s="344"/>
      <c r="N3355" s="344"/>
      <c r="O3355" s="344"/>
      <c r="P3355" s="344"/>
      <c r="Q3355" s="344"/>
      <c r="R3355" s="344"/>
      <c r="S3355" s="344"/>
      <c r="T3355" s="344"/>
      <c r="U3355" s="344"/>
      <c r="V3355" s="344"/>
      <c r="W3355" s="344"/>
      <c r="X3355" s="344"/>
      <c r="Y3355" s="344"/>
      <c r="Z3355" s="344"/>
      <c r="AA3355" s="344"/>
      <c r="AB3355" s="344"/>
      <c r="AC3355" s="344"/>
      <c r="AD3355" s="344"/>
      <c r="AE3355" s="344"/>
      <c r="AF3355" s="344"/>
      <c r="AG3355" s="344"/>
      <c r="AH3355" s="344"/>
      <c r="AI3355" s="344"/>
      <c r="AJ3355" s="344"/>
      <c r="AK3355" s="344"/>
      <c r="AL3355" s="344"/>
      <c r="AM3355" s="344"/>
      <c r="AN3355" s="344"/>
      <c r="AO3355" s="344"/>
      <c r="AP3355" s="344"/>
    </row>
    <row r="3356">
      <c r="A3356" s="344"/>
      <c r="B3356" s="344"/>
      <c r="C3356" s="344"/>
      <c r="D3356" s="344"/>
      <c r="E3356" s="344"/>
      <c r="F3356" s="344"/>
      <c r="G3356" s="344"/>
      <c r="H3356" s="371"/>
      <c r="I3356" s="344"/>
      <c r="J3356" s="371"/>
      <c r="K3356" s="344"/>
      <c r="L3356" s="371"/>
      <c r="M3356" s="344"/>
      <c r="N3356" s="344"/>
      <c r="O3356" s="344"/>
      <c r="P3356" s="344"/>
      <c r="Q3356" s="344"/>
      <c r="R3356" s="344"/>
      <c r="S3356" s="344"/>
      <c r="T3356" s="344"/>
      <c r="U3356" s="344"/>
      <c r="V3356" s="344"/>
      <c r="W3356" s="344"/>
      <c r="X3356" s="344"/>
      <c r="Y3356" s="344"/>
      <c r="Z3356" s="344"/>
      <c r="AA3356" s="344"/>
      <c r="AB3356" s="344"/>
      <c r="AC3356" s="344"/>
      <c r="AD3356" s="344"/>
      <c r="AE3356" s="344"/>
      <c r="AF3356" s="344"/>
      <c r="AG3356" s="344"/>
      <c r="AH3356" s="344"/>
      <c r="AI3356" s="344"/>
      <c r="AJ3356" s="344"/>
      <c r="AK3356" s="344"/>
      <c r="AL3356" s="344"/>
      <c r="AM3356" s="344"/>
      <c r="AN3356" s="344"/>
      <c r="AO3356" s="344"/>
      <c r="AP3356" s="344"/>
    </row>
    <row r="3357">
      <c r="A3357" s="344"/>
      <c r="B3357" s="344"/>
      <c r="C3357" s="344"/>
      <c r="D3357" s="344"/>
      <c r="E3357" s="344"/>
      <c r="F3357" s="344"/>
      <c r="G3357" s="344"/>
      <c r="H3357" s="371"/>
      <c r="I3357" s="344"/>
      <c r="J3357" s="371"/>
      <c r="K3357" s="344"/>
      <c r="L3357" s="371"/>
      <c r="M3357" s="344"/>
      <c r="N3357" s="344"/>
      <c r="O3357" s="344"/>
      <c r="P3357" s="344"/>
      <c r="Q3357" s="344"/>
      <c r="R3357" s="344"/>
      <c r="S3357" s="344"/>
      <c r="T3357" s="344"/>
      <c r="U3357" s="344"/>
      <c r="V3357" s="344"/>
      <c r="W3357" s="344"/>
      <c r="X3357" s="344"/>
      <c r="Y3357" s="344"/>
      <c r="Z3357" s="344"/>
      <c r="AA3357" s="344"/>
      <c r="AB3357" s="344"/>
      <c r="AC3357" s="344"/>
      <c r="AD3357" s="344"/>
      <c r="AE3357" s="344"/>
      <c r="AF3357" s="344"/>
      <c r="AG3357" s="344"/>
      <c r="AH3357" s="344"/>
      <c r="AI3357" s="344"/>
      <c r="AJ3357" s="344"/>
      <c r="AK3357" s="344"/>
      <c r="AL3357" s="344"/>
      <c r="AM3357" s="344"/>
      <c r="AN3357" s="344"/>
      <c r="AO3357" s="344"/>
      <c r="AP3357" s="344"/>
    </row>
    <row r="3358">
      <c r="A3358" s="344"/>
      <c r="B3358" s="344"/>
      <c r="C3358" s="344"/>
      <c r="D3358" s="344"/>
      <c r="E3358" s="344"/>
      <c r="F3358" s="344"/>
      <c r="G3358" s="344"/>
      <c r="H3358" s="371"/>
      <c r="I3358" s="344"/>
      <c r="J3358" s="371"/>
      <c r="K3358" s="344"/>
      <c r="L3358" s="371"/>
      <c r="M3358" s="344"/>
      <c r="N3358" s="344"/>
      <c r="O3358" s="344"/>
      <c r="P3358" s="344"/>
      <c r="Q3358" s="344"/>
      <c r="R3358" s="344"/>
      <c r="S3358" s="344"/>
      <c r="T3358" s="344"/>
      <c r="U3358" s="344"/>
      <c r="V3358" s="344"/>
      <c r="W3358" s="344"/>
      <c r="X3358" s="344"/>
      <c r="Y3358" s="344"/>
      <c r="Z3358" s="344"/>
      <c r="AA3358" s="344"/>
      <c r="AB3358" s="344"/>
      <c r="AC3358" s="344"/>
      <c r="AD3358" s="344"/>
      <c r="AE3358" s="344"/>
      <c r="AF3358" s="344"/>
      <c r="AG3358" s="344"/>
      <c r="AH3358" s="344"/>
      <c r="AI3358" s="344"/>
      <c r="AJ3358" s="344"/>
      <c r="AK3358" s="344"/>
      <c r="AL3358" s="344"/>
      <c r="AM3358" s="344"/>
      <c r="AN3358" s="344"/>
      <c r="AO3358" s="344"/>
      <c r="AP3358" s="344"/>
    </row>
    <row r="3359">
      <c r="A3359" s="344"/>
      <c r="B3359" s="344"/>
      <c r="C3359" s="344"/>
      <c r="D3359" s="344"/>
      <c r="E3359" s="344"/>
      <c r="F3359" s="344"/>
      <c r="G3359" s="344"/>
      <c r="H3359" s="371"/>
      <c r="I3359" s="344"/>
      <c r="J3359" s="371"/>
      <c r="K3359" s="344"/>
      <c r="L3359" s="371"/>
      <c r="M3359" s="344"/>
      <c r="N3359" s="344"/>
      <c r="O3359" s="344"/>
      <c r="P3359" s="344"/>
      <c r="Q3359" s="344"/>
      <c r="R3359" s="344"/>
      <c r="S3359" s="344"/>
      <c r="T3359" s="344"/>
      <c r="U3359" s="344"/>
      <c r="V3359" s="344"/>
      <c r="W3359" s="344"/>
      <c r="X3359" s="344"/>
      <c r="Y3359" s="344"/>
      <c r="Z3359" s="344"/>
      <c r="AA3359" s="344"/>
      <c r="AB3359" s="344"/>
      <c r="AC3359" s="344"/>
      <c r="AD3359" s="344"/>
      <c r="AE3359" s="344"/>
      <c r="AF3359" s="344"/>
      <c r="AG3359" s="344"/>
      <c r="AH3359" s="344"/>
      <c r="AI3359" s="344"/>
      <c r="AJ3359" s="344"/>
      <c r="AK3359" s="344"/>
      <c r="AL3359" s="344"/>
      <c r="AM3359" s="344"/>
      <c r="AN3359" s="344"/>
      <c r="AO3359" s="344"/>
      <c r="AP3359" s="344"/>
    </row>
    <row r="3360">
      <c r="A3360" s="344"/>
      <c r="B3360" s="344"/>
      <c r="C3360" s="344"/>
      <c r="D3360" s="344"/>
      <c r="E3360" s="344"/>
      <c r="F3360" s="344"/>
      <c r="G3360" s="344"/>
      <c r="H3360" s="371"/>
      <c r="I3360" s="344"/>
      <c r="J3360" s="371"/>
      <c r="K3360" s="344"/>
      <c r="L3360" s="371"/>
      <c r="M3360" s="344"/>
      <c r="N3360" s="344"/>
      <c r="O3360" s="344"/>
      <c r="P3360" s="344"/>
      <c r="Q3360" s="344"/>
      <c r="R3360" s="344"/>
      <c r="S3360" s="344"/>
      <c r="T3360" s="344"/>
      <c r="U3360" s="344"/>
      <c r="V3360" s="344"/>
      <c r="W3360" s="344"/>
      <c r="X3360" s="344"/>
      <c r="Y3360" s="344"/>
      <c r="Z3360" s="344"/>
      <c r="AA3360" s="344"/>
      <c r="AB3360" s="344"/>
      <c r="AC3360" s="344"/>
      <c r="AD3360" s="344"/>
      <c r="AE3360" s="344"/>
      <c r="AF3360" s="344"/>
      <c r="AG3360" s="344"/>
      <c r="AH3360" s="344"/>
      <c r="AI3360" s="344"/>
      <c r="AJ3360" s="344"/>
      <c r="AK3360" s="344"/>
      <c r="AL3360" s="344"/>
      <c r="AM3360" s="344"/>
      <c r="AN3360" s="344"/>
      <c r="AO3360" s="344"/>
      <c r="AP3360" s="344"/>
    </row>
    <row r="3361">
      <c r="A3361" s="344"/>
      <c r="B3361" s="344"/>
      <c r="C3361" s="344"/>
      <c r="D3361" s="344"/>
      <c r="E3361" s="344"/>
      <c r="F3361" s="344"/>
      <c r="G3361" s="344"/>
      <c r="H3361" s="371"/>
      <c r="I3361" s="344"/>
      <c r="J3361" s="371"/>
      <c r="K3361" s="344"/>
      <c r="L3361" s="371"/>
      <c r="M3361" s="344"/>
      <c r="N3361" s="344"/>
      <c r="O3361" s="344"/>
      <c r="P3361" s="344"/>
      <c r="Q3361" s="344"/>
      <c r="R3361" s="344"/>
      <c r="S3361" s="344"/>
      <c r="T3361" s="344"/>
      <c r="U3361" s="344"/>
      <c r="V3361" s="344"/>
      <c r="W3361" s="344"/>
      <c r="X3361" s="344"/>
      <c r="Y3361" s="344"/>
      <c r="Z3361" s="344"/>
      <c r="AA3361" s="344"/>
      <c r="AB3361" s="344"/>
      <c r="AC3361" s="344"/>
      <c r="AD3361" s="344"/>
      <c r="AE3361" s="344"/>
      <c r="AF3361" s="344"/>
      <c r="AG3361" s="344"/>
      <c r="AH3361" s="344"/>
      <c r="AI3361" s="344"/>
      <c r="AJ3361" s="344"/>
      <c r="AK3361" s="344"/>
      <c r="AL3361" s="344"/>
      <c r="AM3361" s="344"/>
      <c r="AN3361" s="344"/>
      <c r="AO3361" s="344"/>
      <c r="AP3361" s="344"/>
    </row>
    <row r="3362">
      <c r="A3362" s="344"/>
      <c r="B3362" s="344"/>
      <c r="C3362" s="344"/>
      <c r="D3362" s="344"/>
      <c r="E3362" s="344"/>
      <c r="F3362" s="344"/>
      <c r="G3362" s="344"/>
      <c r="H3362" s="371"/>
      <c r="I3362" s="344"/>
      <c r="J3362" s="371"/>
      <c r="K3362" s="344"/>
      <c r="L3362" s="371"/>
      <c r="M3362" s="344"/>
      <c r="N3362" s="344"/>
      <c r="O3362" s="344"/>
      <c r="P3362" s="344"/>
      <c r="Q3362" s="344"/>
      <c r="R3362" s="344"/>
      <c r="S3362" s="344"/>
      <c r="T3362" s="344"/>
      <c r="U3362" s="344"/>
      <c r="V3362" s="344"/>
      <c r="W3362" s="344"/>
      <c r="X3362" s="344"/>
      <c r="Y3362" s="344"/>
      <c r="Z3362" s="344"/>
      <c r="AA3362" s="344"/>
      <c r="AB3362" s="344"/>
      <c r="AC3362" s="344"/>
      <c r="AD3362" s="344"/>
      <c r="AE3362" s="344"/>
      <c r="AF3362" s="344"/>
      <c r="AG3362" s="344"/>
      <c r="AH3362" s="344"/>
      <c r="AI3362" s="344"/>
      <c r="AJ3362" s="344"/>
      <c r="AK3362" s="344"/>
      <c r="AL3362" s="344"/>
      <c r="AM3362" s="344"/>
      <c r="AN3362" s="344"/>
      <c r="AO3362" s="344"/>
      <c r="AP3362" s="344"/>
    </row>
    <row r="3363">
      <c r="A3363" s="344"/>
      <c r="B3363" s="344"/>
      <c r="C3363" s="344"/>
      <c r="D3363" s="344"/>
      <c r="E3363" s="344"/>
      <c r="F3363" s="344"/>
      <c r="G3363" s="344"/>
      <c r="H3363" s="371"/>
      <c r="I3363" s="344"/>
      <c r="J3363" s="371"/>
      <c r="K3363" s="344"/>
      <c r="L3363" s="371"/>
      <c r="M3363" s="344"/>
      <c r="N3363" s="344"/>
      <c r="O3363" s="344"/>
      <c r="P3363" s="344"/>
      <c r="Q3363" s="344"/>
      <c r="R3363" s="344"/>
      <c r="S3363" s="344"/>
      <c r="T3363" s="344"/>
      <c r="U3363" s="344"/>
      <c r="V3363" s="344"/>
      <c r="W3363" s="344"/>
      <c r="X3363" s="344"/>
      <c r="Y3363" s="344"/>
      <c r="Z3363" s="344"/>
      <c r="AA3363" s="344"/>
      <c r="AB3363" s="344"/>
      <c r="AC3363" s="344"/>
      <c r="AD3363" s="344"/>
      <c r="AE3363" s="344"/>
      <c r="AF3363" s="344"/>
      <c r="AG3363" s="344"/>
      <c r="AH3363" s="344"/>
      <c r="AI3363" s="344"/>
      <c r="AJ3363" s="344"/>
      <c r="AK3363" s="344"/>
      <c r="AL3363" s="344"/>
      <c r="AM3363" s="344"/>
      <c r="AN3363" s="344"/>
      <c r="AO3363" s="344"/>
      <c r="AP3363" s="344"/>
    </row>
    <row r="3364">
      <c r="A3364" s="344"/>
      <c r="B3364" s="344"/>
      <c r="C3364" s="344"/>
      <c r="D3364" s="344"/>
      <c r="E3364" s="344"/>
      <c r="F3364" s="344"/>
      <c r="G3364" s="344"/>
      <c r="H3364" s="371"/>
      <c r="I3364" s="344"/>
      <c r="J3364" s="371"/>
      <c r="K3364" s="344"/>
      <c r="L3364" s="371"/>
      <c r="M3364" s="344"/>
      <c r="N3364" s="344"/>
      <c r="O3364" s="344"/>
      <c r="P3364" s="344"/>
      <c r="Q3364" s="344"/>
      <c r="R3364" s="344"/>
      <c r="S3364" s="344"/>
      <c r="T3364" s="344"/>
      <c r="U3364" s="344"/>
      <c r="V3364" s="344"/>
      <c r="W3364" s="344"/>
      <c r="X3364" s="344"/>
      <c r="Y3364" s="344"/>
      <c r="Z3364" s="344"/>
      <c r="AA3364" s="344"/>
      <c r="AB3364" s="344"/>
      <c r="AC3364" s="344"/>
      <c r="AD3364" s="344"/>
      <c r="AE3364" s="344"/>
      <c r="AF3364" s="344"/>
      <c r="AG3364" s="344"/>
      <c r="AH3364" s="344"/>
      <c r="AI3364" s="344"/>
      <c r="AJ3364" s="344"/>
      <c r="AK3364" s="344"/>
      <c r="AL3364" s="344"/>
      <c r="AM3364" s="344"/>
      <c r="AN3364" s="344"/>
      <c r="AO3364" s="344"/>
      <c r="AP3364" s="344"/>
    </row>
    <row r="3365">
      <c r="A3365" s="344"/>
      <c r="B3365" s="344"/>
      <c r="C3365" s="344"/>
      <c r="D3365" s="344"/>
      <c r="E3365" s="344"/>
      <c r="F3365" s="344"/>
      <c r="G3365" s="344"/>
      <c r="H3365" s="371"/>
      <c r="I3365" s="344"/>
      <c r="J3365" s="371"/>
      <c r="K3365" s="344"/>
      <c r="L3365" s="371"/>
      <c r="M3365" s="344"/>
      <c r="N3365" s="344"/>
      <c r="O3365" s="344"/>
      <c r="P3365" s="344"/>
      <c r="Q3365" s="344"/>
      <c r="R3365" s="344"/>
      <c r="S3365" s="344"/>
      <c r="T3365" s="344"/>
      <c r="U3365" s="344"/>
      <c r="V3365" s="344"/>
      <c r="W3365" s="344"/>
      <c r="X3365" s="344"/>
      <c r="Y3365" s="344"/>
      <c r="Z3365" s="344"/>
      <c r="AA3365" s="344"/>
      <c r="AB3365" s="344"/>
      <c r="AC3365" s="344"/>
      <c r="AD3365" s="344"/>
      <c r="AE3365" s="344"/>
      <c r="AF3365" s="344"/>
      <c r="AG3365" s="344"/>
      <c r="AH3365" s="344"/>
      <c r="AI3365" s="344"/>
      <c r="AJ3365" s="344"/>
      <c r="AK3365" s="344"/>
      <c r="AL3365" s="344"/>
      <c r="AM3365" s="344"/>
      <c r="AN3365" s="344"/>
      <c r="AO3365" s="344"/>
      <c r="AP3365" s="344"/>
    </row>
    <row r="3366">
      <c r="A3366" s="344"/>
      <c r="B3366" s="344"/>
      <c r="C3366" s="344"/>
      <c r="D3366" s="344"/>
      <c r="E3366" s="344"/>
      <c r="F3366" s="344"/>
      <c r="G3366" s="344"/>
      <c r="H3366" s="371"/>
      <c r="I3366" s="344"/>
      <c r="J3366" s="371"/>
      <c r="K3366" s="344"/>
      <c r="L3366" s="371"/>
      <c r="M3366" s="344"/>
      <c r="N3366" s="344"/>
      <c r="O3366" s="344"/>
      <c r="P3366" s="344"/>
      <c r="Q3366" s="344"/>
      <c r="R3366" s="344"/>
      <c r="S3366" s="344"/>
      <c r="T3366" s="344"/>
      <c r="U3366" s="344"/>
      <c r="V3366" s="344"/>
      <c r="W3366" s="344"/>
      <c r="X3366" s="344"/>
      <c r="Y3366" s="344"/>
      <c r="Z3366" s="344"/>
      <c r="AA3366" s="344"/>
      <c r="AB3366" s="344"/>
      <c r="AC3366" s="344"/>
      <c r="AD3366" s="344"/>
      <c r="AE3366" s="344"/>
      <c r="AF3366" s="344"/>
      <c r="AG3366" s="344"/>
      <c r="AH3366" s="344"/>
      <c r="AI3366" s="344"/>
      <c r="AJ3366" s="344"/>
      <c r="AK3366" s="344"/>
      <c r="AL3366" s="344"/>
      <c r="AM3366" s="344"/>
      <c r="AN3366" s="344"/>
      <c r="AO3366" s="344"/>
      <c r="AP3366" s="344"/>
    </row>
    <row r="3367">
      <c r="A3367" s="344"/>
      <c r="B3367" s="344"/>
      <c r="C3367" s="344"/>
      <c r="D3367" s="344"/>
      <c r="E3367" s="344"/>
      <c r="F3367" s="344"/>
      <c r="G3367" s="344"/>
      <c r="H3367" s="371"/>
      <c r="I3367" s="344"/>
      <c r="J3367" s="371"/>
      <c r="K3367" s="344"/>
      <c r="L3367" s="371"/>
      <c r="M3367" s="344"/>
      <c r="N3367" s="344"/>
      <c r="O3367" s="344"/>
      <c r="P3367" s="344"/>
      <c r="Q3367" s="344"/>
      <c r="R3367" s="344"/>
      <c r="S3367" s="344"/>
      <c r="T3367" s="344"/>
      <c r="U3367" s="344"/>
      <c r="V3367" s="344"/>
      <c r="W3367" s="344"/>
      <c r="X3367" s="344"/>
      <c r="Y3367" s="344"/>
      <c r="Z3367" s="344"/>
      <c r="AA3367" s="344"/>
      <c r="AB3367" s="344"/>
      <c r="AC3367" s="344"/>
      <c r="AD3367" s="344"/>
      <c r="AE3367" s="344"/>
      <c r="AF3367" s="344"/>
      <c r="AG3367" s="344"/>
      <c r="AH3367" s="344"/>
      <c r="AI3367" s="344"/>
      <c r="AJ3367" s="344"/>
      <c r="AK3367" s="344"/>
      <c r="AL3367" s="344"/>
      <c r="AM3367" s="344"/>
      <c r="AN3367" s="344"/>
      <c r="AO3367" s="344"/>
      <c r="AP3367" s="344"/>
    </row>
    <row r="3368">
      <c r="A3368" s="344"/>
      <c r="B3368" s="344"/>
      <c r="C3368" s="344"/>
      <c r="D3368" s="344"/>
      <c r="E3368" s="344"/>
      <c r="F3368" s="344"/>
      <c r="G3368" s="344"/>
      <c r="H3368" s="371"/>
      <c r="I3368" s="344"/>
      <c r="J3368" s="371"/>
      <c r="K3368" s="344"/>
      <c r="L3368" s="371"/>
      <c r="M3368" s="344"/>
      <c r="N3368" s="344"/>
      <c r="O3368" s="344"/>
      <c r="P3368" s="344"/>
      <c r="Q3368" s="344"/>
      <c r="R3368" s="344"/>
      <c r="S3368" s="344"/>
      <c r="T3368" s="344"/>
      <c r="U3368" s="344"/>
      <c r="V3368" s="344"/>
      <c r="W3368" s="344"/>
      <c r="X3368" s="344"/>
      <c r="Y3368" s="344"/>
      <c r="Z3368" s="344"/>
      <c r="AA3368" s="344"/>
      <c r="AB3368" s="344"/>
      <c r="AC3368" s="344"/>
      <c r="AD3368" s="344"/>
      <c r="AE3368" s="344"/>
      <c r="AF3368" s="344"/>
      <c r="AG3368" s="344"/>
      <c r="AH3368" s="344"/>
      <c r="AI3368" s="344"/>
      <c r="AJ3368" s="344"/>
      <c r="AK3368" s="344"/>
      <c r="AL3368" s="344"/>
      <c r="AM3368" s="344"/>
      <c r="AN3368" s="344"/>
      <c r="AO3368" s="344"/>
      <c r="AP3368" s="344"/>
    </row>
    <row r="3369">
      <c r="A3369" s="344"/>
      <c r="B3369" s="344"/>
      <c r="C3369" s="344"/>
      <c r="D3369" s="344"/>
      <c r="E3369" s="344"/>
      <c r="F3369" s="344"/>
      <c r="G3369" s="344"/>
      <c r="H3369" s="371"/>
      <c r="I3369" s="344"/>
      <c r="J3369" s="371"/>
      <c r="K3369" s="344"/>
      <c r="L3369" s="371"/>
      <c r="M3369" s="344"/>
      <c r="N3369" s="344"/>
      <c r="O3369" s="344"/>
      <c r="P3369" s="344"/>
      <c r="Q3369" s="344"/>
      <c r="R3369" s="344"/>
      <c r="S3369" s="344"/>
      <c r="T3369" s="344"/>
      <c r="U3369" s="344"/>
      <c r="V3369" s="344"/>
      <c r="W3369" s="344"/>
      <c r="X3369" s="344"/>
      <c r="Y3369" s="344"/>
      <c r="Z3369" s="344"/>
      <c r="AA3369" s="344"/>
      <c r="AB3369" s="344"/>
      <c r="AC3369" s="344"/>
      <c r="AD3369" s="344"/>
      <c r="AE3369" s="344"/>
      <c r="AF3369" s="344"/>
      <c r="AG3369" s="344"/>
      <c r="AH3369" s="344"/>
      <c r="AI3369" s="344"/>
      <c r="AJ3369" s="344"/>
      <c r="AK3369" s="344"/>
      <c r="AL3369" s="344"/>
      <c r="AM3369" s="344"/>
      <c r="AN3369" s="344"/>
      <c r="AO3369" s="344"/>
      <c r="AP3369" s="344"/>
    </row>
    <row r="3370">
      <c r="A3370" s="344"/>
      <c r="B3370" s="344"/>
      <c r="C3370" s="344"/>
      <c r="D3370" s="344"/>
      <c r="E3370" s="344"/>
      <c r="F3370" s="344"/>
      <c r="G3370" s="344"/>
      <c r="H3370" s="371"/>
      <c r="I3370" s="344"/>
      <c r="J3370" s="371"/>
      <c r="K3370" s="344"/>
      <c r="L3370" s="371"/>
      <c r="M3370" s="344"/>
      <c r="N3370" s="344"/>
      <c r="O3370" s="344"/>
      <c r="P3370" s="344"/>
      <c r="Q3370" s="344"/>
      <c r="R3370" s="344"/>
      <c r="S3370" s="344"/>
      <c r="T3370" s="344"/>
      <c r="U3370" s="344"/>
      <c r="V3370" s="344"/>
      <c r="W3370" s="344"/>
      <c r="X3370" s="344"/>
      <c r="Y3370" s="344"/>
      <c r="Z3370" s="344"/>
      <c r="AA3370" s="344"/>
      <c r="AB3370" s="344"/>
      <c r="AC3370" s="344"/>
      <c r="AD3370" s="344"/>
      <c r="AE3370" s="344"/>
      <c r="AF3370" s="344"/>
      <c r="AG3370" s="344"/>
      <c r="AH3370" s="344"/>
      <c r="AI3370" s="344"/>
      <c r="AJ3370" s="344"/>
      <c r="AK3370" s="344"/>
      <c r="AL3370" s="344"/>
      <c r="AM3370" s="344"/>
      <c r="AN3370" s="344"/>
      <c r="AO3370" s="344"/>
      <c r="AP3370" s="344"/>
    </row>
    <row r="3371">
      <c r="A3371" s="344"/>
      <c r="B3371" s="344"/>
      <c r="C3371" s="344"/>
      <c r="D3371" s="344"/>
      <c r="E3371" s="344"/>
      <c r="F3371" s="344"/>
      <c r="G3371" s="344"/>
      <c r="H3371" s="371"/>
      <c r="I3371" s="344"/>
      <c r="J3371" s="371"/>
      <c r="K3371" s="344"/>
      <c r="L3371" s="371"/>
      <c r="M3371" s="344"/>
      <c r="N3371" s="344"/>
      <c r="O3371" s="344"/>
      <c r="P3371" s="344"/>
      <c r="Q3371" s="344"/>
      <c r="R3371" s="344"/>
      <c r="S3371" s="344"/>
      <c r="T3371" s="344"/>
      <c r="U3371" s="344"/>
      <c r="V3371" s="344"/>
      <c r="W3371" s="344"/>
      <c r="X3371" s="344"/>
      <c r="Y3371" s="344"/>
      <c r="Z3371" s="344"/>
      <c r="AA3371" s="344"/>
      <c r="AB3371" s="344"/>
      <c r="AC3371" s="344"/>
      <c r="AD3371" s="344"/>
      <c r="AE3371" s="344"/>
      <c r="AF3371" s="344"/>
      <c r="AG3371" s="344"/>
      <c r="AH3371" s="344"/>
      <c r="AI3371" s="344"/>
      <c r="AJ3371" s="344"/>
      <c r="AK3371" s="344"/>
      <c r="AL3371" s="344"/>
      <c r="AM3371" s="344"/>
      <c r="AN3371" s="344"/>
      <c r="AO3371" s="344"/>
      <c r="AP3371" s="344"/>
    </row>
    <row r="3372">
      <c r="A3372" s="344"/>
      <c r="B3372" s="344"/>
      <c r="C3372" s="344"/>
      <c r="D3372" s="344"/>
      <c r="E3372" s="344"/>
      <c r="F3372" s="344"/>
      <c r="G3372" s="344"/>
      <c r="H3372" s="371"/>
      <c r="I3372" s="344"/>
      <c r="J3372" s="371"/>
      <c r="K3372" s="344"/>
      <c r="L3372" s="371"/>
      <c r="M3372" s="344"/>
      <c r="N3372" s="344"/>
      <c r="O3372" s="344"/>
      <c r="P3372" s="344"/>
      <c r="Q3372" s="344"/>
      <c r="R3372" s="344"/>
      <c r="S3372" s="344"/>
      <c r="T3372" s="344"/>
      <c r="U3372" s="344"/>
      <c r="V3372" s="344"/>
      <c r="W3372" s="344"/>
      <c r="X3372" s="344"/>
      <c r="Y3372" s="344"/>
      <c r="Z3372" s="344"/>
      <c r="AA3372" s="344"/>
      <c r="AB3372" s="344"/>
      <c r="AC3372" s="344"/>
      <c r="AD3372" s="344"/>
      <c r="AE3372" s="344"/>
      <c r="AF3372" s="344"/>
      <c r="AG3372" s="344"/>
      <c r="AH3372" s="344"/>
      <c r="AI3372" s="344"/>
      <c r="AJ3372" s="344"/>
      <c r="AK3372" s="344"/>
      <c r="AL3372" s="344"/>
      <c r="AM3372" s="344"/>
      <c r="AN3372" s="344"/>
      <c r="AO3372" s="344"/>
      <c r="AP3372" s="344"/>
    </row>
    <row r="3373">
      <c r="A3373" s="344"/>
      <c r="B3373" s="344"/>
      <c r="C3373" s="344"/>
      <c r="D3373" s="344"/>
      <c r="E3373" s="344"/>
      <c r="F3373" s="344"/>
      <c r="G3373" s="344"/>
      <c r="H3373" s="371"/>
      <c r="I3373" s="344"/>
      <c r="J3373" s="371"/>
      <c r="K3373" s="344"/>
      <c r="L3373" s="371"/>
      <c r="M3373" s="344"/>
      <c r="N3373" s="344"/>
      <c r="O3373" s="344"/>
      <c r="P3373" s="344"/>
      <c r="Q3373" s="344"/>
      <c r="R3373" s="344"/>
      <c r="S3373" s="344"/>
      <c r="T3373" s="344"/>
      <c r="U3373" s="344"/>
      <c r="V3373" s="344"/>
      <c r="W3373" s="344"/>
      <c r="X3373" s="344"/>
      <c r="Y3373" s="344"/>
      <c r="Z3373" s="344"/>
      <c r="AA3373" s="344"/>
      <c r="AB3373" s="344"/>
      <c r="AC3373" s="344"/>
      <c r="AD3373" s="344"/>
      <c r="AE3373" s="344"/>
      <c r="AF3373" s="344"/>
      <c r="AG3373" s="344"/>
      <c r="AH3373" s="344"/>
      <c r="AI3373" s="344"/>
      <c r="AJ3373" s="344"/>
      <c r="AK3373" s="344"/>
      <c r="AL3373" s="344"/>
      <c r="AM3373" s="344"/>
      <c r="AN3373" s="344"/>
      <c r="AO3373" s="344"/>
      <c r="AP3373" s="344"/>
    </row>
    <row r="3374">
      <c r="A3374" s="344"/>
      <c r="B3374" s="344"/>
      <c r="C3374" s="344"/>
      <c r="D3374" s="344"/>
      <c r="E3374" s="344"/>
      <c r="F3374" s="344"/>
      <c r="G3374" s="344"/>
      <c r="H3374" s="371"/>
      <c r="I3374" s="344"/>
      <c r="J3374" s="371"/>
      <c r="K3374" s="344"/>
      <c r="L3374" s="371"/>
      <c r="M3374" s="344"/>
      <c r="N3374" s="344"/>
      <c r="O3374" s="344"/>
      <c r="P3374" s="344"/>
      <c r="Q3374" s="344"/>
      <c r="R3374" s="344"/>
      <c r="S3374" s="344"/>
      <c r="T3374" s="344"/>
      <c r="U3374" s="344"/>
      <c r="V3374" s="344"/>
      <c r="W3374" s="344"/>
      <c r="X3374" s="344"/>
      <c r="Y3374" s="344"/>
      <c r="Z3374" s="344"/>
      <c r="AA3374" s="344"/>
      <c r="AB3374" s="344"/>
      <c r="AC3374" s="344"/>
      <c r="AD3374" s="344"/>
      <c r="AE3374" s="344"/>
      <c r="AF3374" s="344"/>
      <c r="AG3374" s="344"/>
      <c r="AH3374" s="344"/>
      <c r="AI3374" s="344"/>
      <c r="AJ3374" s="344"/>
      <c r="AK3374" s="344"/>
      <c r="AL3374" s="344"/>
      <c r="AM3374" s="344"/>
      <c r="AN3374" s="344"/>
      <c r="AO3374" s="344"/>
      <c r="AP3374" s="344"/>
    </row>
    <row r="3375">
      <c r="A3375" s="344"/>
      <c r="B3375" s="344"/>
      <c r="C3375" s="344"/>
      <c r="D3375" s="344"/>
      <c r="E3375" s="344"/>
      <c r="F3375" s="344"/>
      <c r="G3375" s="344"/>
      <c r="H3375" s="371"/>
      <c r="I3375" s="344"/>
      <c r="J3375" s="371"/>
      <c r="K3375" s="344"/>
      <c r="L3375" s="371"/>
      <c r="M3375" s="344"/>
      <c r="N3375" s="344"/>
      <c r="O3375" s="344"/>
      <c r="P3375" s="344"/>
      <c r="Q3375" s="344"/>
      <c r="R3375" s="344"/>
      <c r="S3375" s="344"/>
      <c r="T3375" s="344"/>
      <c r="U3375" s="344"/>
      <c r="V3375" s="344"/>
      <c r="W3375" s="344"/>
      <c r="X3375" s="344"/>
      <c r="Y3375" s="344"/>
      <c r="Z3375" s="344"/>
      <c r="AA3375" s="344"/>
      <c r="AB3375" s="344"/>
      <c r="AC3375" s="344"/>
      <c r="AD3375" s="344"/>
      <c r="AE3375" s="344"/>
      <c r="AF3375" s="344"/>
      <c r="AG3375" s="344"/>
      <c r="AH3375" s="344"/>
      <c r="AI3375" s="344"/>
      <c r="AJ3375" s="344"/>
      <c r="AK3375" s="344"/>
      <c r="AL3375" s="344"/>
      <c r="AM3375" s="344"/>
      <c r="AN3375" s="344"/>
      <c r="AO3375" s="344"/>
      <c r="AP3375" s="344"/>
    </row>
    <row r="3376">
      <c r="A3376" s="344"/>
      <c r="B3376" s="344"/>
      <c r="C3376" s="344"/>
      <c r="D3376" s="344"/>
      <c r="E3376" s="344"/>
      <c r="F3376" s="344"/>
      <c r="G3376" s="344"/>
      <c r="H3376" s="371"/>
      <c r="I3376" s="344"/>
      <c r="J3376" s="371"/>
      <c r="K3376" s="344"/>
      <c r="L3376" s="371"/>
      <c r="M3376" s="344"/>
      <c r="N3376" s="344"/>
      <c r="O3376" s="344"/>
      <c r="P3376" s="344"/>
      <c r="Q3376" s="344"/>
      <c r="R3376" s="344"/>
      <c r="S3376" s="344"/>
      <c r="T3376" s="344"/>
      <c r="U3376" s="344"/>
      <c r="V3376" s="344"/>
      <c r="W3376" s="344"/>
      <c r="X3376" s="344"/>
      <c r="Y3376" s="344"/>
      <c r="Z3376" s="344"/>
      <c r="AA3376" s="344"/>
      <c r="AB3376" s="344"/>
      <c r="AC3376" s="344"/>
      <c r="AD3376" s="344"/>
      <c r="AE3376" s="344"/>
      <c r="AF3376" s="344"/>
      <c r="AG3376" s="344"/>
      <c r="AH3376" s="344"/>
      <c r="AI3376" s="344"/>
      <c r="AJ3376" s="344"/>
      <c r="AK3376" s="344"/>
      <c r="AL3376" s="344"/>
      <c r="AM3376" s="344"/>
      <c r="AN3376" s="344"/>
      <c r="AO3376" s="344"/>
      <c r="AP3376" s="344"/>
    </row>
    <row r="3377">
      <c r="A3377" s="344"/>
      <c r="B3377" s="344"/>
      <c r="C3377" s="344"/>
      <c r="D3377" s="344"/>
      <c r="E3377" s="344"/>
      <c r="F3377" s="344"/>
      <c r="G3377" s="344"/>
      <c r="H3377" s="371"/>
      <c r="I3377" s="344"/>
      <c r="J3377" s="371"/>
      <c r="K3377" s="344"/>
      <c r="L3377" s="371"/>
      <c r="M3377" s="344"/>
      <c r="N3377" s="344"/>
      <c r="O3377" s="344"/>
      <c r="P3377" s="344"/>
      <c r="Q3377" s="344"/>
      <c r="R3377" s="344"/>
      <c r="S3377" s="344"/>
      <c r="T3377" s="344"/>
      <c r="U3377" s="344"/>
      <c r="V3377" s="344"/>
      <c r="W3377" s="344"/>
      <c r="X3377" s="344"/>
      <c r="Y3377" s="344"/>
      <c r="Z3377" s="344"/>
      <c r="AA3377" s="344"/>
      <c r="AB3377" s="344"/>
      <c r="AC3377" s="344"/>
      <c r="AD3377" s="344"/>
      <c r="AE3377" s="344"/>
      <c r="AF3377" s="344"/>
      <c r="AG3377" s="344"/>
      <c r="AH3377" s="344"/>
      <c r="AI3377" s="344"/>
      <c r="AJ3377" s="344"/>
      <c r="AK3377" s="344"/>
      <c r="AL3377" s="344"/>
      <c r="AM3377" s="344"/>
      <c r="AN3377" s="344"/>
      <c r="AO3377" s="344"/>
      <c r="AP3377" s="344"/>
    </row>
    <row r="3378">
      <c r="A3378" s="344"/>
      <c r="B3378" s="344"/>
      <c r="C3378" s="344"/>
      <c r="D3378" s="344"/>
      <c r="E3378" s="344"/>
      <c r="F3378" s="344"/>
      <c r="G3378" s="344"/>
      <c r="H3378" s="371"/>
      <c r="I3378" s="344"/>
      <c r="J3378" s="371"/>
      <c r="K3378" s="344"/>
      <c r="L3378" s="371"/>
      <c r="M3378" s="344"/>
      <c r="N3378" s="344"/>
      <c r="O3378" s="344"/>
      <c r="P3378" s="344"/>
      <c r="Q3378" s="344"/>
      <c r="R3378" s="344"/>
      <c r="S3378" s="344"/>
      <c r="T3378" s="344"/>
      <c r="U3378" s="344"/>
      <c r="V3378" s="344"/>
      <c r="W3378" s="344"/>
      <c r="X3378" s="344"/>
      <c r="Y3378" s="344"/>
      <c r="Z3378" s="344"/>
      <c r="AA3378" s="344"/>
      <c r="AB3378" s="344"/>
      <c r="AC3378" s="344"/>
      <c r="AD3378" s="344"/>
      <c r="AE3378" s="344"/>
      <c r="AF3378" s="344"/>
      <c r="AG3378" s="344"/>
      <c r="AH3378" s="344"/>
      <c r="AI3378" s="344"/>
      <c r="AJ3378" s="344"/>
      <c r="AK3378" s="344"/>
      <c r="AL3378" s="344"/>
      <c r="AM3378" s="344"/>
      <c r="AN3378" s="344"/>
      <c r="AO3378" s="344"/>
      <c r="AP3378" s="344"/>
    </row>
    <row r="3379">
      <c r="A3379" s="344"/>
      <c r="B3379" s="344"/>
      <c r="C3379" s="344"/>
      <c r="D3379" s="344"/>
      <c r="E3379" s="344"/>
      <c r="F3379" s="344"/>
      <c r="G3379" s="344"/>
      <c r="H3379" s="371"/>
      <c r="I3379" s="344"/>
      <c r="J3379" s="371"/>
      <c r="K3379" s="344"/>
      <c r="L3379" s="371"/>
      <c r="M3379" s="344"/>
      <c r="N3379" s="344"/>
      <c r="O3379" s="344"/>
      <c r="P3379" s="344"/>
      <c r="Q3379" s="344"/>
      <c r="R3379" s="344"/>
      <c r="S3379" s="344"/>
      <c r="T3379" s="344"/>
      <c r="U3379" s="344"/>
      <c r="V3379" s="344"/>
      <c r="W3379" s="344"/>
      <c r="X3379" s="344"/>
      <c r="Y3379" s="344"/>
      <c r="Z3379" s="344"/>
      <c r="AA3379" s="344"/>
      <c r="AB3379" s="344"/>
      <c r="AC3379" s="344"/>
      <c r="AD3379" s="344"/>
      <c r="AE3379" s="344"/>
      <c r="AF3379" s="344"/>
      <c r="AG3379" s="344"/>
      <c r="AH3379" s="344"/>
      <c r="AI3379" s="344"/>
      <c r="AJ3379" s="344"/>
      <c r="AK3379" s="344"/>
      <c r="AL3379" s="344"/>
      <c r="AM3379" s="344"/>
      <c r="AN3379" s="344"/>
      <c r="AO3379" s="344"/>
      <c r="AP3379" s="344"/>
    </row>
    <row r="3380">
      <c r="A3380" s="344"/>
      <c r="B3380" s="344"/>
      <c r="C3380" s="344"/>
      <c r="D3380" s="344"/>
      <c r="E3380" s="344"/>
      <c r="F3380" s="344"/>
      <c r="G3380" s="344"/>
      <c r="H3380" s="371"/>
      <c r="I3380" s="344"/>
      <c r="J3380" s="371"/>
      <c r="K3380" s="344"/>
      <c r="L3380" s="371"/>
      <c r="M3380" s="344"/>
      <c r="N3380" s="344"/>
      <c r="O3380" s="344"/>
      <c r="P3380" s="344"/>
      <c r="Q3380" s="344"/>
      <c r="R3380" s="344"/>
      <c r="S3380" s="344"/>
      <c r="T3380" s="344"/>
      <c r="U3380" s="344"/>
      <c r="V3380" s="344"/>
      <c r="W3380" s="344"/>
      <c r="X3380" s="344"/>
      <c r="Y3380" s="344"/>
      <c r="Z3380" s="344"/>
      <c r="AA3380" s="344"/>
      <c r="AB3380" s="344"/>
      <c r="AC3380" s="344"/>
      <c r="AD3380" s="344"/>
      <c r="AE3380" s="344"/>
      <c r="AF3380" s="344"/>
      <c r="AG3380" s="344"/>
      <c r="AH3380" s="344"/>
      <c r="AI3380" s="344"/>
      <c r="AJ3380" s="344"/>
      <c r="AK3380" s="344"/>
      <c r="AL3380" s="344"/>
      <c r="AM3380" s="344"/>
      <c r="AN3380" s="344"/>
      <c r="AO3380" s="344"/>
      <c r="AP3380" s="344"/>
    </row>
    <row r="3381">
      <c r="A3381" s="344"/>
      <c r="B3381" s="344"/>
      <c r="C3381" s="344"/>
      <c r="D3381" s="344"/>
      <c r="E3381" s="344"/>
      <c r="F3381" s="344"/>
      <c r="G3381" s="344"/>
      <c r="H3381" s="371"/>
      <c r="I3381" s="344"/>
      <c r="J3381" s="371"/>
      <c r="K3381" s="344"/>
      <c r="L3381" s="371"/>
      <c r="M3381" s="344"/>
      <c r="N3381" s="344"/>
      <c r="O3381" s="344"/>
      <c r="P3381" s="344"/>
      <c r="Q3381" s="344"/>
      <c r="R3381" s="344"/>
      <c r="S3381" s="344"/>
      <c r="T3381" s="344"/>
      <c r="U3381" s="344"/>
      <c r="V3381" s="344"/>
      <c r="W3381" s="344"/>
      <c r="X3381" s="344"/>
      <c r="Y3381" s="344"/>
      <c r="Z3381" s="344"/>
      <c r="AA3381" s="344"/>
      <c r="AB3381" s="344"/>
      <c r="AC3381" s="344"/>
      <c r="AD3381" s="344"/>
      <c r="AE3381" s="344"/>
      <c r="AF3381" s="344"/>
      <c r="AG3381" s="344"/>
      <c r="AH3381" s="344"/>
      <c r="AI3381" s="344"/>
      <c r="AJ3381" s="344"/>
      <c r="AK3381" s="344"/>
      <c r="AL3381" s="344"/>
      <c r="AM3381" s="344"/>
      <c r="AN3381" s="344"/>
      <c r="AO3381" s="344"/>
      <c r="AP3381" s="344"/>
    </row>
    <row r="3382">
      <c r="A3382" s="344"/>
      <c r="B3382" s="344"/>
      <c r="C3382" s="344"/>
      <c r="D3382" s="344"/>
      <c r="E3382" s="344"/>
      <c r="F3382" s="344"/>
      <c r="G3382" s="344"/>
      <c r="H3382" s="371"/>
      <c r="I3382" s="344"/>
      <c r="J3382" s="371"/>
      <c r="K3382" s="344"/>
      <c r="L3382" s="371"/>
      <c r="M3382" s="344"/>
      <c r="N3382" s="344"/>
      <c r="O3382" s="344"/>
      <c r="P3382" s="344"/>
      <c r="Q3382" s="344"/>
      <c r="R3382" s="344"/>
      <c r="S3382" s="344"/>
      <c r="T3382" s="344"/>
      <c r="U3382" s="344"/>
      <c r="V3382" s="344"/>
      <c r="W3382" s="344"/>
      <c r="X3382" s="344"/>
      <c r="Y3382" s="344"/>
      <c r="Z3382" s="344"/>
      <c r="AA3382" s="344"/>
      <c r="AB3382" s="344"/>
      <c r="AC3382" s="344"/>
      <c r="AD3382" s="344"/>
      <c r="AE3382" s="344"/>
      <c r="AF3382" s="344"/>
      <c r="AG3382" s="344"/>
      <c r="AH3382" s="344"/>
      <c r="AI3382" s="344"/>
      <c r="AJ3382" s="344"/>
      <c r="AK3382" s="344"/>
      <c r="AL3382" s="344"/>
      <c r="AM3382" s="344"/>
      <c r="AN3382" s="344"/>
      <c r="AO3382" s="344"/>
      <c r="AP3382" s="344"/>
    </row>
    <row r="3383">
      <c r="A3383" s="344"/>
      <c r="B3383" s="344"/>
      <c r="C3383" s="344"/>
      <c r="D3383" s="344"/>
      <c r="E3383" s="344"/>
      <c r="F3383" s="344"/>
      <c r="G3383" s="344"/>
      <c r="H3383" s="371"/>
      <c r="I3383" s="344"/>
      <c r="J3383" s="371"/>
      <c r="K3383" s="344"/>
      <c r="L3383" s="371"/>
      <c r="M3383" s="344"/>
      <c r="N3383" s="344"/>
      <c r="O3383" s="344"/>
      <c r="P3383" s="344"/>
      <c r="Q3383" s="344"/>
      <c r="R3383" s="344"/>
      <c r="S3383" s="344"/>
      <c r="T3383" s="344"/>
      <c r="U3383" s="344"/>
      <c r="V3383" s="344"/>
      <c r="W3383" s="344"/>
      <c r="X3383" s="344"/>
      <c r="Y3383" s="344"/>
      <c r="Z3383" s="344"/>
      <c r="AA3383" s="344"/>
      <c r="AB3383" s="344"/>
      <c r="AC3383" s="344"/>
      <c r="AD3383" s="344"/>
      <c r="AE3383" s="344"/>
      <c r="AF3383" s="344"/>
      <c r="AG3383" s="344"/>
      <c r="AH3383" s="344"/>
      <c r="AI3383" s="344"/>
      <c r="AJ3383" s="344"/>
      <c r="AK3383" s="344"/>
      <c r="AL3383" s="344"/>
      <c r="AM3383" s="344"/>
      <c r="AN3383" s="344"/>
      <c r="AO3383" s="344"/>
      <c r="AP3383" s="344"/>
    </row>
    <row r="3384">
      <c r="A3384" s="344"/>
      <c r="B3384" s="344"/>
      <c r="C3384" s="344"/>
      <c r="D3384" s="344"/>
      <c r="E3384" s="344"/>
      <c r="F3384" s="344"/>
      <c r="G3384" s="344"/>
      <c r="H3384" s="371"/>
      <c r="I3384" s="344"/>
      <c r="J3384" s="371"/>
      <c r="K3384" s="344"/>
      <c r="L3384" s="371"/>
      <c r="M3384" s="344"/>
      <c r="N3384" s="344"/>
      <c r="O3384" s="344"/>
      <c r="P3384" s="344"/>
      <c r="Q3384" s="344"/>
      <c r="R3384" s="344"/>
      <c r="S3384" s="344"/>
      <c r="T3384" s="344"/>
      <c r="U3384" s="344"/>
      <c r="V3384" s="344"/>
      <c r="W3384" s="344"/>
      <c r="X3384" s="344"/>
      <c r="Y3384" s="344"/>
      <c r="Z3384" s="344"/>
      <c r="AA3384" s="344"/>
      <c r="AB3384" s="344"/>
      <c r="AC3384" s="344"/>
      <c r="AD3384" s="344"/>
      <c r="AE3384" s="344"/>
      <c r="AF3384" s="344"/>
      <c r="AG3384" s="344"/>
      <c r="AH3384" s="344"/>
      <c r="AI3384" s="344"/>
      <c r="AJ3384" s="344"/>
      <c r="AK3384" s="344"/>
      <c r="AL3384" s="344"/>
      <c r="AM3384" s="344"/>
      <c r="AN3384" s="344"/>
      <c r="AO3384" s="344"/>
      <c r="AP3384" s="344"/>
    </row>
    <row r="3385">
      <c r="A3385" s="344"/>
      <c r="B3385" s="344"/>
      <c r="C3385" s="344"/>
      <c r="D3385" s="344"/>
      <c r="E3385" s="344"/>
      <c r="F3385" s="344"/>
      <c r="G3385" s="344"/>
      <c r="H3385" s="371"/>
      <c r="I3385" s="344"/>
      <c r="J3385" s="371"/>
      <c r="K3385" s="344"/>
      <c r="L3385" s="371"/>
      <c r="M3385" s="344"/>
      <c r="N3385" s="344"/>
      <c r="O3385" s="344"/>
      <c r="P3385" s="344"/>
      <c r="Q3385" s="344"/>
      <c r="R3385" s="344"/>
      <c r="S3385" s="344"/>
      <c r="T3385" s="344"/>
      <c r="U3385" s="344"/>
      <c r="V3385" s="344"/>
      <c r="W3385" s="344"/>
      <c r="X3385" s="344"/>
      <c r="Y3385" s="344"/>
      <c r="Z3385" s="344"/>
      <c r="AA3385" s="344"/>
      <c r="AB3385" s="344"/>
      <c r="AC3385" s="344"/>
      <c r="AD3385" s="344"/>
      <c r="AE3385" s="344"/>
      <c r="AF3385" s="344"/>
      <c r="AG3385" s="344"/>
      <c r="AH3385" s="344"/>
      <c r="AI3385" s="344"/>
      <c r="AJ3385" s="344"/>
      <c r="AK3385" s="344"/>
      <c r="AL3385" s="344"/>
      <c r="AM3385" s="344"/>
      <c r="AN3385" s="344"/>
      <c r="AO3385" s="344"/>
      <c r="AP3385" s="344"/>
    </row>
  </sheetData>
  <conditionalFormatting sqref="B1:AJ356">
    <cfRule type="colorScale" priority="1">
      <colorScale>
        <cfvo type="min"/>
        <cfvo type="percentile" val="50"/>
        <cfvo type="max"/>
        <color rgb="FF57BB8A"/>
        <color rgb="FFFFFF00"/>
        <color rgb="FFFF0000"/>
      </colorScale>
    </cfRule>
  </conditionalFormatting>
  <conditionalFormatting sqref="B717:AJ1067">
    <cfRule type="colorScale" priority="2">
      <colorScale>
        <cfvo type="min"/>
        <cfvo type="percentile" val="50"/>
        <cfvo type="max"/>
        <color rgb="FF57BB8A"/>
        <color rgb="FFFFFF00"/>
        <color rgb="FFFF0000"/>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5"/>
      <c r="B1" s="375"/>
      <c r="C1" s="376">
        <f>today()-2</f>
        <v>44260</v>
      </c>
      <c r="D1" s="377"/>
      <c r="E1" s="377"/>
      <c r="F1" s="377"/>
      <c r="G1" s="378"/>
      <c r="I1" s="376">
        <f>today()-1</f>
        <v>44261</v>
      </c>
      <c r="J1" s="377"/>
      <c r="K1" s="377"/>
      <c r="L1" s="377"/>
      <c r="M1" s="378"/>
      <c r="O1" s="379" t="str">
        <f t="shared" ref="O1:P1" si="1">A2</f>
        <v>No</v>
      </c>
      <c r="P1" s="380" t="str">
        <f t="shared" si="1"/>
        <v>Provinsi Asal</v>
      </c>
      <c r="Q1" s="381" t="s">
        <v>662</v>
      </c>
      <c r="R1" s="382"/>
      <c r="S1" s="383"/>
      <c r="T1" s="381" t="s">
        <v>7</v>
      </c>
      <c r="U1" s="382"/>
      <c r="V1" s="383"/>
      <c r="W1" s="381" t="s">
        <v>789</v>
      </c>
      <c r="X1" s="382"/>
      <c r="Y1" s="383"/>
    </row>
    <row r="2">
      <c r="A2" s="178" t="s">
        <v>59</v>
      </c>
      <c r="B2" s="178" t="s">
        <v>729</v>
      </c>
      <c r="C2" s="191" t="s">
        <v>765</v>
      </c>
      <c r="D2" s="191" t="s">
        <v>766</v>
      </c>
      <c r="E2" s="191" t="s">
        <v>767</v>
      </c>
      <c r="F2" s="191" t="s">
        <v>768</v>
      </c>
      <c r="G2" s="192" t="s">
        <v>769</v>
      </c>
      <c r="I2" s="384" t="s">
        <v>765</v>
      </c>
      <c r="J2" s="191" t="s">
        <v>766</v>
      </c>
      <c r="K2" s="191" t="s">
        <v>767</v>
      </c>
      <c r="L2" s="384" t="s">
        <v>768</v>
      </c>
      <c r="M2" s="385" t="s">
        <v>769</v>
      </c>
      <c r="O2" s="327"/>
      <c r="P2" s="327"/>
      <c r="Q2" s="386">
        <f>today()-2</f>
        <v>44260</v>
      </c>
      <c r="R2" s="387" t="s">
        <v>786</v>
      </c>
      <c r="S2" s="386">
        <f>today()-1</f>
        <v>44261</v>
      </c>
      <c r="T2" s="386">
        <f>today()-2</f>
        <v>44260</v>
      </c>
      <c r="U2" s="387" t="s">
        <v>788</v>
      </c>
      <c r="V2" s="386">
        <f>today()-1</f>
        <v>44261</v>
      </c>
      <c r="W2" s="386">
        <f>today()-2</f>
        <v>44260</v>
      </c>
      <c r="X2" s="388" t="s">
        <v>790</v>
      </c>
      <c r="Y2" s="386">
        <f>today()-1</f>
        <v>44261</v>
      </c>
    </row>
    <row r="3">
      <c r="A3" s="204">
        <v>1.0</v>
      </c>
      <c r="B3" s="204" t="s">
        <v>626</v>
      </c>
      <c r="C3" s="213">
        <v>9589.0</v>
      </c>
      <c r="D3" s="214">
        <v>1352.0</v>
      </c>
      <c r="E3" s="215">
        <v>7852.0</v>
      </c>
      <c r="F3" s="215">
        <v>385.0</v>
      </c>
      <c r="G3" s="215"/>
      <c r="I3" s="213">
        <v>9605.0</v>
      </c>
      <c r="J3" s="214">
        <v>1350.0</v>
      </c>
      <c r="K3" s="215">
        <v>7870.0</v>
      </c>
      <c r="L3" s="215">
        <v>385.0</v>
      </c>
      <c r="M3" s="215"/>
      <c r="O3" s="389">
        <f t="shared" ref="O3:Q3" si="2">A3</f>
        <v>1</v>
      </c>
      <c r="P3" s="390" t="str">
        <f t="shared" si="2"/>
        <v>Aceh</v>
      </c>
      <c r="Q3" s="391">
        <f t="shared" si="2"/>
        <v>9589</v>
      </c>
      <c r="R3" s="391">
        <f t="shared" ref="R3:R29" si="4">I3-C3</f>
        <v>16</v>
      </c>
      <c r="S3" s="391">
        <f t="shared" ref="S3:S36" si="5">I3</f>
        <v>9605</v>
      </c>
      <c r="T3" s="391">
        <f t="shared" ref="T3:T36" si="6">E3</f>
        <v>7852</v>
      </c>
      <c r="U3" s="391">
        <f t="shared" ref="U3:U29" si="7">V3-T3</f>
        <v>18</v>
      </c>
      <c r="V3" s="391">
        <f t="shared" ref="V3:V36" si="8">K3</f>
        <v>7870</v>
      </c>
      <c r="W3" s="391">
        <f t="shared" ref="W3:W36" si="9">F3</f>
        <v>385</v>
      </c>
      <c r="X3" s="391">
        <f t="shared" ref="X3:X29" si="10">Y3-W3</f>
        <v>0</v>
      </c>
      <c r="Y3" s="391">
        <f t="shared" ref="Y3:Y36" si="11">L3</f>
        <v>385</v>
      </c>
    </row>
    <row r="4">
      <c r="A4" s="204">
        <v>2.0</v>
      </c>
      <c r="B4" s="204" t="s">
        <v>627</v>
      </c>
      <c r="C4" s="224">
        <v>35379.0</v>
      </c>
      <c r="D4" s="225">
        <v>2036.0</v>
      </c>
      <c r="E4" s="226">
        <v>32373.0</v>
      </c>
      <c r="F4" s="226">
        <v>970.0</v>
      </c>
      <c r="G4" s="215"/>
      <c r="I4" s="224">
        <v>35532.0</v>
      </c>
      <c r="J4" s="225">
        <v>1965.0</v>
      </c>
      <c r="K4" s="226">
        <v>32592.0</v>
      </c>
      <c r="L4" s="226">
        <v>975.0</v>
      </c>
      <c r="M4" s="215"/>
      <c r="O4" s="389">
        <f t="shared" ref="O4:Q4" si="3">A4</f>
        <v>2</v>
      </c>
      <c r="P4" s="390" t="str">
        <f t="shared" si="3"/>
        <v>Bali</v>
      </c>
      <c r="Q4" s="391">
        <f t="shared" si="3"/>
        <v>35379</v>
      </c>
      <c r="R4" s="391">
        <f t="shared" si="4"/>
        <v>153</v>
      </c>
      <c r="S4" s="391">
        <f t="shared" si="5"/>
        <v>35532</v>
      </c>
      <c r="T4" s="391">
        <f t="shared" si="6"/>
        <v>32373</v>
      </c>
      <c r="U4" s="391">
        <f t="shared" si="7"/>
        <v>219</v>
      </c>
      <c r="V4" s="391">
        <f t="shared" si="8"/>
        <v>32592</v>
      </c>
      <c r="W4" s="391">
        <f t="shared" si="9"/>
        <v>970</v>
      </c>
      <c r="X4" s="391">
        <f t="shared" si="10"/>
        <v>5</v>
      </c>
      <c r="Y4" s="391">
        <f t="shared" si="11"/>
        <v>975</v>
      </c>
    </row>
    <row r="5">
      <c r="A5" s="204">
        <v>3.0</v>
      </c>
      <c r="B5" s="204" t="s">
        <v>595</v>
      </c>
      <c r="C5" s="224">
        <v>37746.0</v>
      </c>
      <c r="D5" s="225">
        <v>3451.0</v>
      </c>
      <c r="E5" s="226">
        <v>33271.0</v>
      </c>
      <c r="F5" s="226">
        <v>1024.0</v>
      </c>
      <c r="G5" s="215"/>
      <c r="I5" s="224">
        <v>37991.0</v>
      </c>
      <c r="J5" s="225">
        <v>3543.0</v>
      </c>
      <c r="K5" s="226">
        <v>33414.0</v>
      </c>
      <c r="L5" s="226">
        <v>1034.0</v>
      </c>
      <c r="M5" s="215"/>
      <c r="O5" s="389">
        <f t="shared" ref="O5:Q5" si="12">A5</f>
        <v>3</v>
      </c>
      <c r="P5" s="390" t="str">
        <f t="shared" si="12"/>
        <v>Banten</v>
      </c>
      <c r="Q5" s="391">
        <f t="shared" si="12"/>
        <v>37746</v>
      </c>
      <c r="R5" s="391">
        <f t="shared" si="4"/>
        <v>245</v>
      </c>
      <c r="S5" s="391">
        <f t="shared" si="5"/>
        <v>37991</v>
      </c>
      <c r="T5" s="391">
        <f t="shared" si="6"/>
        <v>33271</v>
      </c>
      <c r="U5" s="391">
        <f t="shared" si="7"/>
        <v>143</v>
      </c>
      <c r="V5" s="391">
        <f t="shared" si="8"/>
        <v>33414</v>
      </c>
      <c r="W5" s="391">
        <f t="shared" si="9"/>
        <v>1024</v>
      </c>
      <c r="X5" s="391">
        <f t="shared" si="10"/>
        <v>10</v>
      </c>
      <c r="Y5" s="391">
        <f t="shared" si="11"/>
        <v>1034</v>
      </c>
    </row>
    <row r="6">
      <c r="A6" s="204">
        <v>4.0</v>
      </c>
      <c r="B6" s="204" t="s">
        <v>598</v>
      </c>
      <c r="C6" s="213">
        <v>7543.0</v>
      </c>
      <c r="D6" s="214">
        <v>527.0</v>
      </c>
      <c r="E6" s="215">
        <v>6904.0</v>
      </c>
      <c r="F6" s="215">
        <v>112.0</v>
      </c>
      <c r="G6" s="215"/>
      <c r="I6" s="213">
        <v>7618.0</v>
      </c>
      <c r="J6" s="214">
        <v>516.0</v>
      </c>
      <c r="K6" s="215">
        <v>6989.0</v>
      </c>
      <c r="L6" s="215">
        <v>113.0</v>
      </c>
      <c r="M6" s="215"/>
      <c r="O6" s="389">
        <f t="shared" ref="O6:Q6" si="13">A6</f>
        <v>4</v>
      </c>
      <c r="P6" s="390" t="str">
        <f t="shared" si="13"/>
        <v>Bangka Belitung</v>
      </c>
      <c r="Q6" s="391">
        <f t="shared" si="13"/>
        <v>7543</v>
      </c>
      <c r="R6" s="391">
        <f t="shared" si="4"/>
        <v>75</v>
      </c>
      <c r="S6" s="391">
        <f t="shared" si="5"/>
        <v>7618</v>
      </c>
      <c r="T6" s="391">
        <f t="shared" si="6"/>
        <v>6904</v>
      </c>
      <c r="U6" s="391">
        <f t="shared" si="7"/>
        <v>85</v>
      </c>
      <c r="V6" s="391">
        <f t="shared" si="8"/>
        <v>6989</v>
      </c>
      <c r="W6" s="391">
        <f t="shared" si="9"/>
        <v>112</v>
      </c>
      <c r="X6" s="391">
        <f t="shared" si="10"/>
        <v>1</v>
      </c>
      <c r="Y6" s="391">
        <f t="shared" si="11"/>
        <v>113</v>
      </c>
    </row>
    <row r="7">
      <c r="A7" s="204">
        <v>5.0</v>
      </c>
      <c r="B7" s="204" t="s">
        <v>123</v>
      </c>
      <c r="C7" s="213">
        <v>5006.0</v>
      </c>
      <c r="D7" s="214">
        <v>227.0</v>
      </c>
      <c r="E7" s="215">
        <v>4634.0</v>
      </c>
      <c r="F7" s="215">
        <v>145.0</v>
      </c>
      <c r="G7" s="215"/>
      <c r="I7" s="213">
        <v>5014.0</v>
      </c>
      <c r="J7" s="214">
        <v>225.0</v>
      </c>
      <c r="K7" s="215">
        <v>4644.0</v>
      </c>
      <c r="L7" s="215">
        <v>145.0</v>
      </c>
      <c r="M7" s="215"/>
      <c r="O7" s="389">
        <f t="shared" ref="O7:Q7" si="14">A7</f>
        <v>5</v>
      </c>
      <c r="P7" s="390" t="str">
        <f t="shared" si="14"/>
        <v>Bengkulu</v>
      </c>
      <c r="Q7" s="391">
        <f t="shared" si="14"/>
        <v>5006</v>
      </c>
      <c r="R7" s="391">
        <f t="shared" si="4"/>
        <v>8</v>
      </c>
      <c r="S7" s="391">
        <f t="shared" si="5"/>
        <v>5014</v>
      </c>
      <c r="T7" s="391">
        <f t="shared" si="6"/>
        <v>4634</v>
      </c>
      <c r="U7" s="391">
        <f t="shared" si="7"/>
        <v>10</v>
      </c>
      <c r="V7" s="391">
        <f t="shared" si="8"/>
        <v>4644</v>
      </c>
      <c r="W7" s="391">
        <f t="shared" si="9"/>
        <v>145</v>
      </c>
      <c r="X7" s="391">
        <f t="shared" si="10"/>
        <v>0</v>
      </c>
      <c r="Y7" s="391">
        <f t="shared" si="11"/>
        <v>145</v>
      </c>
    </row>
    <row r="8">
      <c r="A8" s="204">
        <v>6.0</v>
      </c>
      <c r="B8" s="204" t="s">
        <v>590</v>
      </c>
      <c r="C8" s="213">
        <v>28865.0</v>
      </c>
      <c r="D8" s="214">
        <v>12206.0</v>
      </c>
      <c r="E8" s="215">
        <v>16124.0</v>
      </c>
      <c r="F8" s="215">
        <v>535.0</v>
      </c>
      <c r="G8" s="215"/>
      <c r="I8" s="213">
        <v>28954.0</v>
      </c>
      <c r="J8" s="214">
        <v>12295.0</v>
      </c>
      <c r="K8" s="215">
        <v>16124.0</v>
      </c>
      <c r="L8" s="215">
        <v>535.0</v>
      </c>
      <c r="M8" s="215"/>
      <c r="O8" s="389">
        <f t="shared" ref="O8:Q8" si="15">A8</f>
        <v>6</v>
      </c>
      <c r="P8" s="390" t="str">
        <f t="shared" si="15"/>
        <v>DI Yogyakarta</v>
      </c>
      <c r="Q8" s="391">
        <f t="shared" si="15"/>
        <v>28865</v>
      </c>
      <c r="R8" s="391">
        <f t="shared" si="4"/>
        <v>89</v>
      </c>
      <c r="S8" s="391">
        <f t="shared" si="5"/>
        <v>28954</v>
      </c>
      <c r="T8" s="391">
        <f t="shared" si="6"/>
        <v>16124</v>
      </c>
      <c r="U8" s="391">
        <f t="shared" si="7"/>
        <v>0</v>
      </c>
      <c r="V8" s="391">
        <f t="shared" si="8"/>
        <v>16124</v>
      </c>
      <c r="W8" s="391">
        <f t="shared" si="9"/>
        <v>535</v>
      </c>
      <c r="X8" s="391">
        <f t="shared" si="10"/>
        <v>0</v>
      </c>
      <c r="Y8" s="391">
        <f t="shared" si="11"/>
        <v>535</v>
      </c>
    </row>
    <row r="9">
      <c r="A9" s="204">
        <v>7.0</v>
      </c>
      <c r="B9" s="204" t="s">
        <v>586</v>
      </c>
      <c r="C9" s="213">
        <v>346975.0</v>
      </c>
      <c r="D9" s="225">
        <v>3147.0</v>
      </c>
      <c r="E9" s="215">
        <v>334100.0</v>
      </c>
      <c r="F9" s="215">
        <v>5702.0</v>
      </c>
      <c r="G9" s="215">
        <v>4026.0</v>
      </c>
      <c r="I9" s="213">
        <v>348591.0</v>
      </c>
      <c r="J9" s="225">
        <v>2998.0</v>
      </c>
      <c r="K9" s="215">
        <v>335617.0</v>
      </c>
      <c r="L9" s="215">
        <v>5748.0</v>
      </c>
      <c r="M9" s="215">
        <v>4228.0</v>
      </c>
      <c r="O9" s="389">
        <f t="shared" ref="O9:Q9" si="16">A9</f>
        <v>7</v>
      </c>
      <c r="P9" s="390" t="str">
        <f t="shared" si="16"/>
        <v>DKI Jakarta</v>
      </c>
      <c r="Q9" s="391">
        <f t="shared" si="16"/>
        <v>346975</v>
      </c>
      <c r="R9" s="391">
        <f t="shared" si="4"/>
        <v>1616</v>
      </c>
      <c r="S9" s="391">
        <f t="shared" si="5"/>
        <v>348591</v>
      </c>
      <c r="T9" s="391">
        <f t="shared" si="6"/>
        <v>334100</v>
      </c>
      <c r="U9" s="391">
        <f t="shared" si="7"/>
        <v>1517</v>
      </c>
      <c r="V9" s="391">
        <f t="shared" si="8"/>
        <v>335617</v>
      </c>
      <c r="W9" s="391">
        <f t="shared" si="9"/>
        <v>5702</v>
      </c>
      <c r="X9" s="391">
        <f t="shared" si="10"/>
        <v>46</v>
      </c>
      <c r="Y9" s="391">
        <f t="shared" si="11"/>
        <v>5748</v>
      </c>
    </row>
    <row r="10">
      <c r="A10" s="204">
        <v>8.0</v>
      </c>
      <c r="B10" s="204" t="s">
        <v>223</v>
      </c>
      <c r="C10" s="224">
        <v>5594.0</v>
      </c>
      <c r="D10" s="225">
        <v>1091.0</v>
      </c>
      <c r="E10" s="226">
        <v>4418.0</v>
      </c>
      <c r="F10" s="226">
        <v>85.0</v>
      </c>
      <c r="G10" s="215"/>
      <c r="I10" s="224">
        <v>5611.0</v>
      </c>
      <c r="J10" s="225">
        <v>1074.0</v>
      </c>
      <c r="K10" s="226">
        <v>4452.0</v>
      </c>
      <c r="L10" s="226">
        <v>85.0</v>
      </c>
      <c r="M10" s="215"/>
      <c r="O10" s="389">
        <f t="shared" ref="O10:Q10" si="17">A10</f>
        <v>8</v>
      </c>
      <c r="P10" s="390" t="str">
        <f t="shared" si="17"/>
        <v>Jambi</v>
      </c>
      <c r="Q10" s="391">
        <f t="shared" si="17"/>
        <v>5594</v>
      </c>
      <c r="R10" s="391">
        <f t="shared" si="4"/>
        <v>17</v>
      </c>
      <c r="S10" s="391">
        <f t="shared" si="5"/>
        <v>5611</v>
      </c>
      <c r="T10" s="391">
        <f t="shared" si="6"/>
        <v>4418</v>
      </c>
      <c r="U10" s="391">
        <f t="shared" si="7"/>
        <v>34</v>
      </c>
      <c r="V10" s="391">
        <f t="shared" si="8"/>
        <v>4452</v>
      </c>
      <c r="W10" s="391">
        <f t="shared" si="9"/>
        <v>85</v>
      </c>
      <c r="X10" s="391">
        <f t="shared" si="10"/>
        <v>0</v>
      </c>
      <c r="Y10" s="391">
        <f t="shared" si="11"/>
        <v>85</v>
      </c>
    </row>
    <row r="11">
      <c r="A11" s="204">
        <v>9.0</v>
      </c>
      <c r="B11" s="204" t="s">
        <v>588</v>
      </c>
      <c r="C11" s="224">
        <v>219896.0</v>
      </c>
      <c r="D11" s="225">
        <v>14556.0</v>
      </c>
      <c r="E11" s="226">
        <v>197321.0</v>
      </c>
      <c r="F11" s="226">
        <v>4741.0</v>
      </c>
      <c r="G11" s="226">
        <v>3278.0</v>
      </c>
      <c r="I11" s="224">
        <v>221606.0</v>
      </c>
      <c r="J11" s="225">
        <v>14581.0</v>
      </c>
      <c r="K11" s="226">
        <v>199197.0</v>
      </c>
      <c r="L11" s="226">
        <v>4792.0</v>
      </c>
      <c r="M11" s="226">
        <v>3036.0</v>
      </c>
      <c r="O11" s="389">
        <f t="shared" ref="O11:Q11" si="18">A11</f>
        <v>9</v>
      </c>
      <c r="P11" s="390" t="str">
        <f t="shared" si="18"/>
        <v>Jawa Barat</v>
      </c>
      <c r="Q11" s="391">
        <f t="shared" si="18"/>
        <v>219896</v>
      </c>
      <c r="R11" s="391">
        <f t="shared" si="4"/>
        <v>1710</v>
      </c>
      <c r="S11" s="391">
        <f t="shared" si="5"/>
        <v>221606</v>
      </c>
      <c r="T11" s="391">
        <f t="shared" si="6"/>
        <v>197321</v>
      </c>
      <c r="U11" s="391">
        <f t="shared" si="7"/>
        <v>1876</v>
      </c>
      <c r="V11" s="391">
        <f t="shared" si="8"/>
        <v>199197</v>
      </c>
      <c r="W11" s="391">
        <f t="shared" si="9"/>
        <v>4741</v>
      </c>
      <c r="X11" s="391">
        <f t="shared" si="10"/>
        <v>51</v>
      </c>
      <c r="Y11" s="391">
        <f t="shared" si="11"/>
        <v>4792</v>
      </c>
    </row>
    <row r="12">
      <c r="A12" s="204">
        <v>10.0</v>
      </c>
      <c r="B12" s="204" t="s">
        <v>593</v>
      </c>
      <c r="C12" s="224">
        <v>195762.0</v>
      </c>
      <c r="D12" s="225">
        <v>7917.0</v>
      </c>
      <c r="E12" s="226">
        <v>176538.0</v>
      </c>
      <c r="F12" s="226">
        <v>11307.0</v>
      </c>
      <c r="G12" s="226">
        <v>0.0</v>
      </c>
      <c r="I12" s="224">
        <v>196317.0</v>
      </c>
      <c r="J12" s="225">
        <v>7959.0</v>
      </c>
      <c r="K12" s="226">
        <v>177017.0</v>
      </c>
      <c r="L12" s="226">
        <v>11341.0</v>
      </c>
      <c r="M12" s="226">
        <v>0.0</v>
      </c>
      <c r="O12" s="389">
        <f t="shared" ref="O12:Q12" si="19">A12</f>
        <v>10</v>
      </c>
      <c r="P12" s="390" t="str">
        <f t="shared" si="19"/>
        <v>Jawa Tengah</v>
      </c>
      <c r="Q12" s="391">
        <f t="shared" si="19"/>
        <v>195762</v>
      </c>
      <c r="R12" s="391">
        <f t="shared" si="4"/>
        <v>555</v>
      </c>
      <c r="S12" s="391">
        <f t="shared" si="5"/>
        <v>196317</v>
      </c>
      <c r="T12" s="391">
        <f t="shared" si="6"/>
        <v>176538</v>
      </c>
      <c r="U12" s="391">
        <f t="shared" si="7"/>
        <v>479</v>
      </c>
      <c r="V12" s="391">
        <f t="shared" si="8"/>
        <v>177017</v>
      </c>
      <c r="W12" s="391">
        <f t="shared" si="9"/>
        <v>11307</v>
      </c>
      <c r="X12" s="391">
        <f t="shared" si="10"/>
        <v>34</v>
      </c>
      <c r="Y12" s="391">
        <f t="shared" si="11"/>
        <v>11341</v>
      </c>
    </row>
    <row r="13">
      <c r="A13" s="204">
        <v>11.0</v>
      </c>
      <c r="B13" s="204" t="s">
        <v>591</v>
      </c>
      <c r="C13" s="256">
        <v>131843.0</v>
      </c>
      <c r="D13" s="214">
        <v>1594.0</v>
      </c>
      <c r="E13" s="257">
        <v>119644.0</v>
      </c>
      <c r="F13" s="257">
        <v>9277.0</v>
      </c>
      <c r="G13" s="226">
        <f>C13-sum(D13:F13)</f>
        <v>1328</v>
      </c>
      <c r="I13" s="256">
        <v>132171.0</v>
      </c>
      <c r="J13" s="214">
        <v>1594.0</v>
      </c>
      <c r="K13" s="257">
        <v>120074.0</v>
      </c>
      <c r="L13" s="257">
        <v>9295.0</v>
      </c>
      <c r="M13" s="226">
        <f>I13-sum(J13:L13)</f>
        <v>1208</v>
      </c>
      <c r="O13" s="389">
        <f t="shared" ref="O13:Q13" si="20">A13</f>
        <v>11</v>
      </c>
      <c r="P13" s="390" t="str">
        <f t="shared" si="20"/>
        <v>Jawa Timur</v>
      </c>
      <c r="Q13" s="391">
        <f t="shared" si="20"/>
        <v>131843</v>
      </c>
      <c r="R13" s="391">
        <f t="shared" si="4"/>
        <v>328</v>
      </c>
      <c r="S13" s="391">
        <f t="shared" si="5"/>
        <v>132171</v>
      </c>
      <c r="T13" s="391">
        <f t="shared" si="6"/>
        <v>119644</v>
      </c>
      <c r="U13" s="391">
        <f t="shared" si="7"/>
        <v>430</v>
      </c>
      <c r="V13" s="391">
        <f t="shared" si="8"/>
        <v>120074</v>
      </c>
      <c r="W13" s="391">
        <f t="shared" si="9"/>
        <v>9277</v>
      </c>
      <c r="X13" s="391">
        <f t="shared" si="10"/>
        <v>18</v>
      </c>
      <c r="Y13" s="391">
        <f t="shared" si="11"/>
        <v>9295</v>
      </c>
    </row>
    <row r="14">
      <c r="A14" s="204">
        <v>12.0</v>
      </c>
      <c r="B14" s="204" t="s">
        <v>667</v>
      </c>
      <c r="C14" s="224">
        <v>4766.0</v>
      </c>
      <c r="D14" s="214">
        <v>425.0</v>
      </c>
      <c r="E14" s="226">
        <v>4308.0</v>
      </c>
      <c r="F14" s="226">
        <v>33.0</v>
      </c>
      <c r="G14" s="225"/>
      <c r="I14" s="224">
        <v>4839.0</v>
      </c>
      <c r="J14" s="214">
        <v>472.0</v>
      </c>
      <c r="K14" s="226">
        <v>4334.0</v>
      </c>
      <c r="L14" s="226">
        <v>33.0</v>
      </c>
      <c r="M14" s="225"/>
      <c r="O14" s="389">
        <f t="shared" ref="O14:Q14" si="21">A14</f>
        <v>12</v>
      </c>
      <c r="P14" s="390" t="str">
        <f t="shared" si="21"/>
        <v>Kalimantan Barat</v>
      </c>
      <c r="Q14" s="391">
        <f t="shared" si="21"/>
        <v>4766</v>
      </c>
      <c r="R14" s="391">
        <f t="shared" si="4"/>
        <v>73</v>
      </c>
      <c r="S14" s="391">
        <f t="shared" si="5"/>
        <v>4839</v>
      </c>
      <c r="T14" s="391">
        <f t="shared" si="6"/>
        <v>4308</v>
      </c>
      <c r="U14" s="391">
        <f t="shared" si="7"/>
        <v>26</v>
      </c>
      <c r="V14" s="391">
        <f t="shared" si="8"/>
        <v>4334</v>
      </c>
      <c r="W14" s="391">
        <f t="shared" si="9"/>
        <v>33</v>
      </c>
      <c r="X14" s="391">
        <f t="shared" si="10"/>
        <v>0</v>
      </c>
      <c r="Y14" s="391">
        <f t="shared" si="11"/>
        <v>33</v>
      </c>
    </row>
    <row r="15">
      <c r="A15" s="204">
        <v>13.0</v>
      </c>
      <c r="B15" s="204" t="s">
        <v>668</v>
      </c>
      <c r="C15" s="224">
        <v>57292.0</v>
      </c>
      <c r="D15" s="225">
        <v>6325.0</v>
      </c>
      <c r="E15" s="226">
        <v>49617.0</v>
      </c>
      <c r="F15" s="226">
        <v>1350.0</v>
      </c>
      <c r="G15" s="215"/>
      <c r="I15" s="224">
        <v>57688.0</v>
      </c>
      <c r="J15" s="225">
        <v>6243.0</v>
      </c>
      <c r="K15" s="226">
        <v>50091.0</v>
      </c>
      <c r="L15" s="226">
        <v>1354.0</v>
      </c>
      <c r="M15" s="215"/>
      <c r="O15" s="389">
        <f t="shared" ref="O15:Q15" si="22">A15</f>
        <v>13</v>
      </c>
      <c r="P15" s="390" t="str">
        <f t="shared" si="22"/>
        <v>Kalimantan Timur</v>
      </c>
      <c r="Q15" s="391">
        <f t="shared" si="22"/>
        <v>57292</v>
      </c>
      <c r="R15" s="391">
        <f t="shared" si="4"/>
        <v>396</v>
      </c>
      <c r="S15" s="391">
        <f t="shared" si="5"/>
        <v>57688</v>
      </c>
      <c r="T15" s="391">
        <f t="shared" si="6"/>
        <v>49617</v>
      </c>
      <c r="U15" s="391">
        <f t="shared" si="7"/>
        <v>474</v>
      </c>
      <c r="V15" s="391">
        <f t="shared" si="8"/>
        <v>50091</v>
      </c>
      <c r="W15" s="391">
        <f t="shared" si="9"/>
        <v>1350</v>
      </c>
      <c r="X15" s="391">
        <f t="shared" si="10"/>
        <v>4</v>
      </c>
      <c r="Y15" s="391">
        <f t="shared" si="11"/>
        <v>1354</v>
      </c>
    </row>
    <row r="16">
      <c r="A16" s="204">
        <v>14.0</v>
      </c>
      <c r="B16" s="204" t="s">
        <v>669</v>
      </c>
      <c r="C16" s="224">
        <v>14317.0</v>
      </c>
      <c r="D16" s="225">
        <v>1292.0</v>
      </c>
      <c r="E16" s="226">
        <v>12659.0</v>
      </c>
      <c r="F16" s="226">
        <v>366.0</v>
      </c>
      <c r="G16" s="215"/>
      <c r="I16" s="224">
        <v>14438.0</v>
      </c>
      <c r="J16" s="225">
        <v>1247.0</v>
      </c>
      <c r="K16" s="226">
        <v>12823.0</v>
      </c>
      <c r="L16" s="226">
        <v>368.0</v>
      </c>
      <c r="M16" s="215"/>
      <c r="O16" s="389">
        <f t="shared" ref="O16:Q16" si="23">A16</f>
        <v>14</v>
      </c>
      <c r="P16" s="390" t="str">
        <f t="shared" si="23"/>
        <v>Kalimantan Tengah</v>
      </c>
      <c r="Q16" s="391">
        <f t="shared" si="23"/>
        <v>14317</v>
      </c>
      <c r="R16" s="391">
        <f t="shared" si="4"/>
        <v>121</v>
      </c>
      <c r="S16" s="391">
        <f t="shared" si="5"/>
        <v>14438</v>
      </c>
      <c r="T16" s="391">
        <f t="shared" si="6"/>
        <v>12659</v>
      </c>
      <c r="U16" s="391">
        <f t="shared" si="7"/>
        <v>164</v>
      </c>
      <c r="V16" s="391">
        <f t="shared" si="8"/>
        <v>12823</v>
      </c>
      <c r="W16" s="391">
        <f t="shared" si="9"/>
        <v>366</v>
      </c>
      <c r="X16" s="391">
        <f t="shared" si="10"/>
        <v>2</v>
      </c>
      <c r="Y16" s="391">
        <f t="shared" si="11"/>
        <v>368</v>
      </c>
    </row>
    <row r="17">
      <c r="A17" s="204">
        <v>15.0</v>
      </c>
      <c r="B17" s="204" t="s">
        <v>670</v>
      </c>
      <c r="C17" s="224">
        <v>22773.0</v>
      </c>
      <c r="D17" s="225">
        <v>2063.0</v>
      </c>
      <c r="E17" s="226">
        <v>19966.0</v>
      </c>
      <c r="F17" s="226">
        <v>744.0</v>
      </c>
      <c r="G17" s="215"/>
      <c r="I17" s="224">
        <v>22944.0</v>
      </c>
      <c r="J17" s="225">
        <v>2049.0</v>
      </c>
      <c r="K17" s="226">
        <v>20147.0</v>
      </c>
      <c r="L17" s="226">
        <v>748.0</v>
      </c>
      <c r="M17" s="215"/>
      <c r="O17" s="389">
        <f t="shared" ref="O17:Q17" si="24">A17</f>
        <v>15</v>
      </c>
      <c r="P17" s="390" t="str">
        <f t="shared" si="24"/>
        <v>Kalimantan Selatan</v>
      </c>
      <c r="Q17" s="391">
        <f t="shared" si="24"/>
        <v>22773</v>
      </c>
      <c r="R17" s="391">
        <f t="shared" si="4"/>
        <v>171</v>
      </c>
      <c r="S17" s="391">
        <f t="shared" si="5"/>
        <v>22944</v>
      </c>
      <c r="T17" s="391">
        <f t="shared" si="6"/>
        <v>19966</v>
      </c>
      <c r="U17" s="391">
        <f t="shared" si="7"/>
        <v>181</v>
      </c>
      <c r="V17" s="391">
        <f t="shared" si="8"/>
        <v>20147</v>
      </c>
      <c r="W17" s="391">
        <f t="shared" si="9"/>
        <v>744</v>
      </c>
      <c r="X17" s="391">
        <f t="shared" si="10"/>
        <v>4</v>
      </c>
      <c r="Y17" s="391">
        <f t="shared" si="11"/>
        <v>748</v>
      </c>
    </row>
    <row r="18">
      <c r="A18" s="204">
        <v>16.0</v>
      </c>
      <c r="B18" s="204" t="s">
        <v>671</v>
      </c>
      <c r="C18" s="224">
        <v>9980.0</v>
      </c>
      <c r="D18" s="214">
        <v>1825.0</v>
      </c>
      <c r="E18" s="226">
        <v>8000.0</v>
      </c>
      <c r="F18" s="226">
        <v>155.0</v>
      </c>
      <c r="G18" s="215"/>
      <c r="I18" s="224">
        <v>10040.0</v>
      </c>
      <c r="J18" s="214">
        <v>1847.0</v>
      </c>
      <c r="K18" s="226">
        <v>8038.0</v>
      </c>
      <c r="L18" s="226">
        <v>155.0</v>
      </c>
      <c r="M18" s="215"/>
      <c r="O18" s="389">
        <f t="shared" ref="O18:Q18" si="25">A18</f>
        <v>16</v>
      </c>
      <c r="P18" s="390" t="str">
        <f t="shared" si="25"/>
        <v>Kalimantan Utara</v>
      </c>
      <c r="Q18" s="391">
        <f t="shared" si="25"/>
        <v>9980</v>
      </c>
      <c r="R18" s="391">
        <f t="shared" si="4"/>
        <v>60</v>
      </c>
      <c r="S18" s="391">
        <f t="shared" si="5"/>
        <v>10040</v>
      </c>
      <c r="T18" s="391">
        <f t="shared" si="6"/>
        <v>8000</v>
      </c>
      <c r="U18" s="391">
        <f t="shared" si="7"/>
        <v>38</v>
      </c>
      <c r="V18" s="391">
        <f t="shared" si="8"/>
        <v>8038</v>
      </c>
      <c r="W18" s="391">
        <f t="shared" si="9"/>
        <v>155</v>
      </c>
      <c r="X18" s="391">
        <f t="shared" si="10"/>
        <v>0</v>
      </c>
      <c r="Y18" s="391">
        <f t="shared" si="11"/>
        <v>155</v>
      </c>
    </row>
    <row r="19">
      <c r="A19" s="204">
        <v>17.0</v>
      </c>
      <c r="B19" s="204" t="s">
        <v>601</v>
      </c>
      <c r="C19" s="224">
        <v>8695.0</v>
      </c>
      <c r="D19" s="214">
        <v>190.0</v>
      </c>
      <c r="E19" s="226">
        <v>8287.0</v>
      </c>
      <c r="F19" s="226">
        <v>218.0</v>
      </c>
      <c r="G19" s="226">
        <v>0.0</v>
      </c>
      <c r="I19" s="224">
        <v>8774.0</v>
      </c>
      <c r="J19" s="214">
        <v>160.0</v>
      </c>
      <c r="K19" s="226">
        <v>8394.0</v>
      </c>
      <c r="L19" s="226">
        <v>220.0</v>
      </c>
      <c r="M19" s="226">
        <v>0.0</v>
      </c>
      <c r="O19" s="389">
        <f t="shared" ref="O19:Q19" si="26">A19</f>
        <v>17</v>
      </c>
      <c r="P19" s="390" t="str">
        <f t="shared" si="26"/>
        <v>Kepulauan Riau</v>
      </c>
      <c r="Q19" s="391">
        <f t="shared" si="26"/>
        <v>8695</v>
      </c>
      <c r="R19" s="391">
        <f t="shared" si="4"/>
        <v>79</v>
      </c>
      <c r="S19" s="391">
        <f t="shared" si="5"/>
        <v>8774</v>
      </c>
      <c r="T19" s="391">
        <f t="shared" si="6"/>
        <v>8287</v>
      </c>
      <c r="U19" s="391">
        <f t="shared" si="7"/>
        <v>107</v>
      </c>
      <c r="V19" s="391">
        <f t="shared" si="8"/>
        <v>8394</v>
      </c>
      <c r="W19" s="391">
        <f t="shared" si="9"/>
        <v>218</v>
      </c>
      <c r="X19" s="391">
        <f t="shared" si="10"/>
        <v>2</v>
      </c>
      <c r="Y19" s="391">
        <f t="shared" si="11"/>
        <v>220</v>
      </c>
    </row>
    <row r="20">
      <c r="A20" s="204">
        <v>18.0</v>
      </c>
      <c r="B20" s="204" t="s">
        <v>672</v>
      </c>
      <c r="C20" s="224">
        <v>9598.0</v>
      </c>
      <c r="D20" s="225">
        <v>903.0</v>
      </c>
      <c r="E20" s="226">
        <v>8296.0</v>
      </c>
      <c r="F20" s="226">
        <v>399.0</v>
      </c>
      <c r="G20" s="215"/>
      <c r="I20" s="224">
        <v>9641.0</v>
      </c>
      <c r="J20" s="225">
        <v>926.0</v>
      </c>
      <c r="K20" s="226">
        <v>8315.0</v>
      </c>
      <c r="L20" s="226">
        <v>400.0</v>
      </c>
      <c r="M20" s="215"/>
      <c r="O20" s="389">
        <f t="shared" ref="O20:Q20" si="27">A20</f>
        <v>18</v>
      </c>
      <c r="P20" s="390" t="str">
        <f t="shared" si="27"/>
        <v>Nusa Tenggara Barat</v>
      </c>
      <c r="Q20" s="391">
        <f t="shared" si="27"/>
        <v>9598</v>
      </c>
      <c r="R20" s="391">
        <f t="shared" si="4"/>
        <v>43</v>
      </c>
      <c r="S20" s="391">
        <f t="shared" si="5"/>
        <v>9641</v>
      </c>
      <c r="T20" s="391">
        <f t="shared" si="6"/>
        <v>8296</v>
      </c>
      <c r="U20" s="391">
        <f t="shared" si="7"/>
        <v>19</v>
      </c>
      <c r="V20" s="391">
        <f t="shared" si="8"/>
        <v>8315</v>
      </c>
      <c r="W20" s="391">
        <f t="shared" si="9"/>
        <v>399</v>
      </c>
      <c r="X20" s="391">
        <f t="shared" si="10"/>
        <v>1</v>
      </c>
      <c r="Y20" s="391">
        <f t="shared" si="11"/>
        <v>400</v>
      </c>
    </row>
    <row r="21">
      <c r="A21" s="204">
        <v>19.0</v>
      </c>
      <c r="B21" s="204" t="s">
        <v>673</v>
      </c>
      <c r="C21" s="224">
        <v>16170.0</v>
      </c>
      <c r="D21" s="225">
        <v>287.0</v>
      </c>
      <c r="E21" s="226">
        <v>14376.0</v>
      </c>
      <c r="F21" s="226">
        <v>781.0</v>
      </c>
      <c r="G21" s="226">
        <v>726.0</v>
      </c>
      <c r="I21" s="224">
        <v>16228.0</v>
      </c>
      <c r="J21" s="225">
        <v>277.0</v>
      </c>
      <c r="K21" s="226">
        <v>14474.0</v>
      </c>
      <c r="L21" s="226">
        <v>782.0</v>
      </c>
      <c r="M21" s="226">
        <v>695.0</v>
      </c>
      <c r="O21" s="389">
        <f t="shared" ref="O21:Q21" si="28">A21</f>
        <v>19</v>
      </c>
      <c r="P21" s="390" t="str">
        <f t="shared" si="28"/>
        <v>Sumatera Selatan</v>
      </c>
      <c r="Q21" s="391">
        <f t="shared" si="28"/>
        <v>16170</v>
      </c>
      <c r="R21" s="391">
        <f t="shared" si="4"/>
        <v>58</v>
      </c>
      <c r="S21" s="391">
        <f t="shared" si="5"/>
        <v>16228</v>
      </c>
      <c r="T21" s="391">
        <f t="shared" si="6"/>
        <v>14376</v>
      </c>
      <c r="U21" s="391">
        <f t="shared" si="7"/>
        <v>98</v>
      </c>
      <c r="V21" s="391">
        <f t="shared" si="8"/>
        <v>14474</v>
      </c>
      <c r="W21" s="391">
        <f t="shared" si="9"/>
        <v>781</v>
      </c>
      <c r="X21" s="391">
        <f t="shared" si="10"/>
        <v>1</v>
      </c>
      <c r="Y21" s="391">
        <f t="shared" si="11"/>
        <v>782</v>
      </c>
    </row>
    <row r="22">
      <c r="A22" s="204">
        <v>20.0</v>
      </c>
      <c r="B22" s="204" t="s">
        <v>674</v>
      </c>
      <c r="C22" s="224">
        <v>29554.0</v>
      </c>
      <c r="D22" s="225">
        <v>242.0</v>
      </c>
      <c r="E22" s="226">
        <v>27894.0</v>
      </c>
      <c r="F22" s="226">
        <v>653.0</v>
      </c>
      <c r="G22" s="226">
        <v>765.0</v>
      </c>
      <c r="I22" s="224">
        <v>29646.0</v>
      </c>
      <c r="J22" s="225">
        <v>247.0</v>
      </c>
      <c r="K22" s="226">
        <v>27982.0</v>
      </c>
      <c r="L22" s="226">
        <v>654.0</v>
      </c>
      <c r="M22" s="226">
        <v>763.0</v>
      </c>
      <c r="O22" s="389">
        <f t="shared" ref="O22:Q22" si="29">A22</f>
        <v>20</v>
      </c>
      <c r="P22" s="390" t="str">
        <f t="shared" si="29"/>
        <v>Sumatera Barat</v>
      </c>
      <c r="Q22" s="391">
        <f t="shared" si="29"/>
        <v>29554</v>
      </c>
      <c r="R22" s="391">
        <f t="shared" si="4"/>
        <v>92</v>
      </c>
      <c r="S22" s="391">
        <f t="shared" si="5"/>
        <v>29646</v>
      </c>
      <c r="T22" s="391">
        <f t="shared" si="6"/>
        <v>27894</v>
      </c>
      <c r="U22" s="391">
        <f t="shared" si="7"/>
        <v>88</v>
      </c>
      <c r="V22" s="391">
        <f t="shared" si="8"/>
        <v>27982</v>
      </c>
      <c r="W22" s="391">
        <f t="shared" si="9"/>
        <v>653</v>
      </c>
      <c r="X22" s="391">
        <f t="shared" si="10"/>
        <v>1</v>
      </c>
      <c r="Y22" s="391">
        <f t="shared" si="11"/>
        <v>654</v>
      </c>
    </row>
    <row r="23">
      <c r="A23" s="204">
        <v>21.0</v>
      </c>
      <c r="B23" s="204" t="s">
        <v>675</v>
      </c>
      <c r="C23" s="224">
        <v>15061.0</v>
      </c>
      <c r="D23" s="225">
        <v>2536.0</v>
      </c>
      <c r="E23" s="226">
        <v>12009.0</v>
      </c>
      <c r="F23" s="226">
        <v>516.0</v>
      </c>
      <c r="G23" s="215"/>
      <c r="I23" s="224">
        <v>15084.0</v>
      </c>
      <c r="J23" s="225">
        <v>2551.0</v>
      </c>
      <c r="K23" s="226">
        <v>12017.0</v>
      </c>
      <c r="L23" s="226">
        <v>516.0</v>
      </c>
      <c r="M23" s="215"/>
      <c r="O23" s="389">
        <f t="shared" ref="O23:Q23" si="30">A23</f>
        <v>21</v>
      </c>
      <c r="P23" s="390" t="str">
        <f t="shared" si="30"/>
        <v>Sulawesi Utara</v>
      </c>
      <c r="Q23" s="391">
        <f t="shared" si="30"/>
        <v>15061</v>
      </c>
      <c r="R23" s="391">
        <f t="shared" si="4"/>
        <v>23</v>
      </c>
      <c r="S23" s="391">
        <f t="shared" si="5"/>
        <v>15084</v>
      </c>
      <c r="T23" s="391">
        <f t="shared" si="6"/>
        <v>12009</v>
      </c>
      <c r="U23" s="391">
        <f t="shared" si="7"/>
        <v>8</v>
      </c>
      <c r="V23" s="391">
        <f t="shared" si="8"/>
        <v>12017</v>
      </c>
      <c r="W23" s="391">
        <f t="shared" si="9"/>
        <v>516</v>
      </c>
      <c r="X23" s="391">
        <f t="shared" si="10"/>
        <v>0</v>
      </c>
      <c r="Y23" s="391">
        <f t="shared" si="11"/>
        <v>516</v>
      </c>
    </row>
    <row r="24">
      <c r="A24" s="204">
        <v>22.0</v>
      </c>
      <c r="B24" s="204" t="s">
        <v>597</v>
      </c>
      <c r="C24" s="224">
        <v>25164.0</v>
      </c>
      <c r="D24" s="225">
        <v>2526.0</v>
      </c>
      <c r="E24" s="226">
        <v>21787.0</v>
      </c>
      <c r="F24" s="226">
        <v>851.0</v>
      </c>
      <c r="G24" s="215"/>
      <c r="I24" s="224">
        <v>25251.0</v>
      </c>
      <c r="J24" s="225">
        <v>2520.0</v>
      </c>
      <c r="K24" s="226">
        <v>21877.0</v>
      </c>
      <c r="L24" s="226">
        <v>854.0</v>
      </c>
      <c r="M24" s="215"/>
      <c r="O24" s="389">
        <f t="shared" ref="O24:Q24" si="31">A24</f>
        <v>22</v>
      </c>
      <c r="P24" s="390" t="str">
        <f t="shared" si="31"/>
        <v>Sumatera Utara</v>
      </c>
      <c r="Q24" s="391">
        <f t="shared" si="31"/>
        <v>25164</v>
      </c>
      <c r="R24" s="391">
        <f t="shared" si="4"/>
        <v>87</v>
      </c>
      <c r="S24" s="391">
        <f t="shared" si="5"/>
        <v>25251</v>
      </c>
      <c r="T24" s="391">
        <f t="shared" si="6"/>
        <v>21787</v>
      </c>
      <c r="U24" s="391">
        <f t="shared" si="7"/>
        <v>90</v>
      </c>
      <c r="V24" s="391">
        <f t="shared" si="8"/>
        <v>21877</v>
      </c>
      <c r="W24" s="391">
        <f t="shared" si="9"/>
        <v>851</v>
      </c>
      <c r="X24" s="391">
        <f t="shared" si="10"/>
        <v>3</v>
      </c>
      <c r="Y24" s="391">
        <f t="shared" si="11"/>
        <v>854</v>
      </c>
    </row>
    <row r="25">
      <c r="A25" s="204">
        <v>23.0</v>
      </c>
      <c r="B25" s="204" t="s">
        <v>676</v>
      </c>
      <c r="C25" s="224">
        <v>10087.0</v>
      </c>
      <c r="D25" s="214">
        <v>606.0</v>
      </c>
      <c r="E25" s="226">
        <v>9281.0</v>
      </c>
      <c r="F25" s="226">
        <v>200.0</v>
      </c>
      <c r="G25" s="215"/>
      <c r="I25" s="224">
        <v>10089.0</v>
      </c>
      <c r="J25" s="214">
        <v>584.0</v>
      </c>
      <c r="K25" s="226">
        <v>9305.0</v>
      </c>
      <c r="L25" s="226">
        <v>200.0</v>
      </c>
      <c r="M25" s="215"/>
      <c r="O25" s="389">
        <f t="shared" ref="O25:Q25" si="32">A25</f>
        <v>23</v>
      </c>
      <c r="P25" s="390" t="str">
        <f t="shared" si="32"/>
        <v>Sulawesi Tenggara</v>
      </c>
      <c r="Q25" s="391">
        <f t="shared" si="32"/>
        <v>10087</v>
      </c>
      <c r="R25" s="391">
        <f t="shared" si="4"/>
        <v>2</v>
      </c>
      <c r="S25" s="391">
        <f t="shared" si="5"/>
        <v>10089</v>
      </c>
      <c r="T25" s="391">
        <f t="shared" si="6"/>
        <v>9281</v>
      </c>
      <c r="U25" s="391">
        <f t="shared" si="7"/>
        <v>24</v>
      </c>
      <c r="V25" s="391">
        <f t="shared" si="8"/>
        <v>9305</v>
      </c>
      <c r="W25" s="391">
        <f t="shared" si="9"/>
        <v>200</v>
      </c>
      <c r="X25" s="391">
        <f t="shared" si="10"/>
        <v>0</v>
      </c>
      <c r="Y25" s="391">
        <f t="shared" si="11"/>
        <v>200</v>
      </c>
    </row>
    <row r="26">
      <c r="A26" s="204">
        <v>24.0</v>
      </c>
      <c r="B26" s="204" t="s">
        <v>678</v>
      </c>
      <c r="C26" s="224">
        <v>57172.0</v>
      </c>
      <c r="D26" s="225">
        <v>2686.0</v>
      </c>
      <c r="E26" s="226">
        <v>52941.0</v>
      </c>
      <c r="F26" s="226">
        <v>869.0</v>
      </c>
      <c r="G26" s="226">
        <v>676.0</v>
      </c>
      <c r="I26" s="224">
        <v>57337.0</v>
      </c>
      <c r="J26" s="225">
        <f>2686-149</f>
        <v>2537</v>
      </c>
      <c r="K26" s="226">
        <v>53251.0</v>
      </c>
      <c r="L26" s="226">
        <v>873.0</v>
      </c>
      <c r="M26" s="226">
        <v>676.0</v>
      </c>
      <c r="O26" s="389">
        <f t="shared" ref="O26:Q26" si="33">A26</f>
        <v>24</v>
      </c>
      <c r="P26" s="390" t="str">
        <f t="shared" si="33"/>
        <v>Sulawesi Selatan</v>
      </c>
      <c r="Q26" s="391">
        <f t="shared" si="33"/>
        <v>57172</v>
      </c>
      <c r="R26" s="391">
        <f t="shared" si="4"/>
        <v>165</v>
      </c>
      <c r="S26" s="391">
        <f t="shared" si="5"/>
        <v>57337</v>
      </c>
      <c r="T26" s="391">
        <f t="shared" si="6"/>
        <v>52941</v>
      </c>
      <c r="U26" s="391">
        <f t="shared" si="7"/>
        <v>310</v>
      </c>
      <c r="V26" s="391">
        <f t="shared" si="8"/>
        <v>53251</v>
      </c>
      <c r="W26" s="391">
        <f t="shared" si="9"/>
        <v>869</v>
      </c>
      <c r="X26" s="391">
        <f t="shared" si="10"/>
        <v>4</v>
      </c>
      <c r="Y26" s="391">
        <f t="shared" si="11"/>
        <v>873</v>
      </c>
    </row>
    <row r="27">
      <c r="A27" s="204">
        <v>25.0</v>
      </c>
      <c r="B27" s="204" t="s">
        <v>679</v>
      </c>
      <c r="C27" s="224">
        <v>10289.0</v>
      </c>
      <c r="D27" s="225">
        <v>1539.0</v>
      </c>
      <c r="E27" s="226">
        <v>8487.0</v>
      </c>
      <c r="F27" s="226">
        <v>263.0</v>
      </c>
      <c r="G27" s="215"/>
      <c r="I27" s="224">
        <v>10323.0</v>
      </c>
      <c r="J27" s="225">
        <v>1569.0</v>
      </c>
      <c r="K27" s="226">
        <v>8491.0</v>
      </c>
      <c r="L27" s="226">
        <v>263.0</v>
      </c>
      <c r="M27" s="215"/>
      <c r="O27" s="389">
        <f t="shared" ref="O27:Q27" si="34">A27</f>
        <v>25</v>
      </c>
      <c r="P27" s="390" t="str">
        <f t="shared" si="34"/>
        <v>Sulawesi Tengah</v>
      </c>
      <c r="Q27" s="391">
        <f t="shared" si="34"/>
        <v>10289</v>
      </c>
      <c r="R27" s="391">
        <f t="shared" si="4"/>
        <v>34</v>
      </c>
      <c r="S27" s="391">
        <f t="shared" si="5"/>
        <v>10323</v>
      </c>
      <c r="T27" s="391">
        <f t="shared" si="6"/>
        <v>8487</v>
      </c>
      <c r="U27" s="391">
        <f t="shared" si="7"/>
        <v>4</v>
      </c>
      <c r="V27" s="391">
        <f t="shared" si="8"/>
        <v>8491</v>
      </c>
      <c r="W27" s="391">
        <f t="shared" si="9"/>
        <v>263</v>
      </c>
      <c r="X27" s="391">
        <f t="shared" si="10"/>
        <v>0</v>
      </c>
      <c r="Y27" s="391">
        <f t="shared" si="11"/>
        <v>263</v>
      </c>
    </row>
    <row r="28">
      <c r="A28" s="204">
        <v>26.0</v>
      </c>
      <c r="B28" s="204" t="s">
        <v>648</v>
      </c>
      <c r="C28" s="224">
        <v>12818.0</v>
      </c>
      <c r="D28" s="225">
        <v>881.0</v>
      </c>
      <c r="E28" s="226">
        <v>11267.0</v>
      </c>
      <c r="F28" s="226">
        <v>670.0</v>
      </c>
      <c r="G28" s="215"/>
      <c r="I28" s="224">
        <v>12907.0</v>
      </c>
      <c r="J28" s="225">
        <v>852.0</v>
      </c>
      <c r="K28" s="226">
        <v>11384.0</v>
      </c>
      <c r="L28" s="226">
        <v>671.0</v>
      </c>
      <c r="M28" s="215"/>
      <c r="O28" s="389">
        <f t="shared" ref="O28:Q28" si="35">A28</f>
        <v>26</v>
      </c>
      <c r="P28" s="390" t="str">
        <f t="shared" si="35"/>
        <v>Lampung</v>
      </c>
      <c r="Q28" s="391">
        <f t="shared" si="35"/>
        <v>12818</v>
      </c>
      <c r="R28" s="391">
        <f t="shared" si="4"/>
        <v>89</v>
      </c>
      <c r="S28" s="391">
        <f t="shared" si="5"/>
        <v>12907</v>
      </c>
      <c r="T28" s="391">
        <f t="shared" si="6"/>
        <v>11267</v>
      </c>
      <c r="U28" s="391">
        <f t="shared" si="7"/>
        <v>117</v>
      </c>
      <c r="V28" s="391">
        <f t="shared" si="8"/>
        <v>11384</v>
      </c>
      <c r="W28" s="391">
        <f t="shared" si="9"/>
        <v>670</v>
      </c>
      <c r="X28" s="391">
        <f t="shared" si="10"/>
        <v>1</v>
      </c>
      <c r="Y28" s="391">
        <f t="shared" si="11"/>
        <v>671</v>
      </c>
    </row>
    <row r="29">
      <c r="A29" s="204">
        <v>27.0</v>
      </c>
      <c r="B29" s="204" t="s">
        <v>649</v>
      </c>
      <c r="C29" s="224">
        <v>31836.0</v>
      </c>
      <c r="D29" s="225">
        <v>284.0</v>
      </c>
      <c r="E29" s="226">
        <v>30094.0</v>
      </c>
      <c r="F29" s="226">
        <v>774.0</v>
      </c>
      <c r="G29" s="226">
        <v>684.0</v>
      </c>
      <c r="I29" s="224">
        <v>31904.0</v>
      </c>
      <c r="J29" s="225">
        <v>319.0</v>
      </c>
      <c r="K29" s="226">
        <v>30181.0</v>
      </c>
      <c r="L29" s="226">
        <v>778.0</v>
      </c>
      <c r="M29" s="226">
        <v>626.0</v>
      </c>
      <c r="O29" s="389">
        <f t="shared" ref="O29:Q29" si="36">A29</f>
        <v>27</v>
      </c>
      <c r="P29" s="390" t="str">
        <f t="shared" si="36"/>
        <v>Riau</v>
      </c>
      <c r="Q29" s="391">
        <f t="shared" si="36"/>
        <v>31836</v>
      </c>
      <c r="R29" s="391">
        <f t="shared" si="4"/>
        <v>68</v>
      </c>
      <c r="S29" s="391">
        <f t="shared" si="5"/>
        <v>31904</v>
      </c>
      <c r="T29" s="391">
        <f t="shared" si="6"/>
        <v>30094</v>
      </c>
      <c r="U29" s="391">
        <f t="shared" si="7"/>
        <v>87</v>
      </c>
      <c r="V29" s="391">
        <f t="shared" si="8"/>
        <v>30181</v>
      </c>
      <c r="W29" s="391">
        <f t="shared" si="9"/>
        <v>774</v>
      </c>
      <c r="X29" s="391">
        <f t="shared" si="10"/>
        <v>4</v>
      </c>
      <c r="Y29" s="391">
        <f t="shared" si="11"/>
        <v>778</v>
      </c>
    </row>
    <row r="30">
      <c r="A30" s="204">
        <v>28.0</v>
      </c>
      <c r="B30" s="204" t="s">
        <v>677</v>
      </c>
      <c r="C30" s="224">
        <v>3987.0</v>
      </c>
      <c r="D30" s="225">
        <v>471.0</v>
      </c>
      <c r="E30" s="226">
        <v>3403.0</v>
      </c>
      <c r="F30" s="226">
        <v>113.0</v>
      </c>
      <c r="G30" s="215"/>
      <c r="I30" s="224">
        <v>3987.0</v>
      </c>
      <c r="J30" s="225">
        <v>471.0</v>
      </c>
      <c r="K30" s="226">
        <v>3403.0</v>
      </c>
      <c r="L30" s="226">
        <v>113.0</v>
      </c>
      <c r="M30" s="215"/>
      <c r="O30" s="389">
        <f t="shared" ref="O30:Q30" si="37">A30</f>
        <v>28</v>
      </c>
      <c r="P30" s="390" t="str">
        <f t="shared" si="37"/>
        <v>Maluku Utara</v>
      </c>
      <c r="Q30" s="391">
        <f t="shared" si="37"/>
        <v>3987</v>
      </c>
      <c r="R30" s="392" t="s">
        <v>795</v>
      </c>
      <c r="S30" s="391">
        <f t="shared" si="5"/>
        <v>3987</v>
      </c>
      <c r="T30" s="391">
        <f t="shared" si="6"/>
        <v>3403</v>
      </c>
      <c r="U30" s="392" t="s">
        <v>795</v>
      </c>
      <c r="V30" s="391">
        <f t="shared" si="8"/>
        <v>3403</v>
      </c>
      <c r="W30" s="391">
        <f t="shared" si="9"/>
        <v>113</v>
      </c>
      <c r="X30" s="392" t="s">
        <v>795</v>
      </c>
      <c r="Y30" s="391">
        <f t="shared" si="11"/>
        <v>113</v>
      </c>
    </row>
    <row r="31">
      <c r="A31" s="204">
        <v>29.0</v>
      </c>
      <c r="B31" s="204" t="s">
        <v>651</v>
      </c>
      <c r="C31" s="224">
        <v>6984.0</v>
      </c>
      <c r="D31" s="214">
        <v>686.0</v>
      </c>
      <c r="E31" s="226">
        <v>6193.0</v>
      </c>
      <c r="F31" s="226">
        <v>105.0</v>
      </c>
      <c r="G31" s="215"/>
      <c r="I31" s="224">
        <v>6984.0</v>
      </c>
      <c r="J31" s="214">
        <v>686.0</v>
      </c>
      <c r="K31" s="226">
        <v>6193.0</v>
      </c>
      <c r="L31" s="226">
        <v>105.0</v>
      </c>
      <c r="M31" s="215"/>
      <c r="O31" s="389">
        <f t="shared" ref="O31:Q31" si="38">A31</f>
        <v>29</v>
      </c>
      <c r="P31" s="390" t="str">
        <f t="shared" si="38"/>
        <v>Maluku</v>
      </c>
      <c r="Q31" s="391">
        <f t="shared" si="38"/>
        <v>6984</v>
      </c>
      <c r="R31" s="392" t="s">
        <v>795</v>
      </c>
      <c r="S31" s="391">
        <f t="shared" si="5"/>
        <v>6984</v>
      </c>
      <c r="T31" s="391">
        <f t="shared" si="6"/>
        <v>6193</v>
      </c>
      <c r="U31" s="392" t="s">
        <v>795</v>
      </c>
      <c r="V31" s="391">
        <f t="shared" si="8"/>
        <v>6193</v>
      </c>
      <c r="W31" s="391">
        <f t="shared" si="9"/>
        <v>105</v>
      </c>
      <c r="X31" s="392" t="s">
        <v>795</v>
      </c>
      <c r="Y31" s="391">
        <f t="shared" si="11"/>
        <v>105</v>
      </c>
    </row>
    <row r="32">
      <c r="A32" s="204">
        <v>30.0</v>
      </c>
      <c r="B32" s="204" t="s">
        <v>680</v>
      </c>
      <c r="C32" s="224">
        <v>7544.0</v>
      </c>
      <c r="D32" s="214">
        <v>514.0</v>
      </c>
      <c r="E32" s="226">
        <v>6904.0</v>
      </c>
      <c r="F32" s="226">
        <v>126.0</v>
      </c>
      <c r="G32" s="215"/>
      <c r="I32" s="224">
        <v>7615.0</v>
      </c>
      <c r="J32" s="214">
        <v>542.0</v>
      </c>
      <c r="K32" s="226">
        <v>6947.0</v>
      </c>
      <c r="L32" s="226">
        <v>126.0</v>
      </c>
      <c r="M32" s="215"/>
      <c r="O32" s="389">
        <f t="shared" ref="O32:Q32" si="39">A32</f>
        <v>30</v>
      </c>
      <c r="P32" s="390" t="str">
        <f t="shared" si="39"/>
        <v>Papua Barat</v>
      </c>
      <c r="Q32" s="391">
        <f t="shared" si="39"/>
        <v>7544</v>
      </c>
      <c r="R32" s="391">
        <f>I32-C32</f>
        <v>71</v>
      </c>
      <c r="S32" s="391">
        <f t="shared" si="5"/>
        <v>7615</v>
      </c>
      <c r="T32" s="391">
        <f t="shared" si="6"/>
        <v>6904</v>
      </c>
      <c r="U32" s="391">
        <f>V32-T32</f>
        <v>43</v>
      </c>
      <c r="V32" s="391">
        <f t="shared" si="8"/>
        <v>6947</v>
      </c>
      <c r="W32" s="391">
        <f t="shared" si="9"/>
        <v>126</v>
      </c>
      <c r="X32" s="391">
        <f>Y32-W32</f>
        <v>0</v>
      </c>
      <c r="Y32" s="391">
        <f t="shared" si="11"/>
        <v>126</v>
      </c>
    </row>
    <row r="33">
      <c r="A33" s="204">
        <v>31.0</v>
      </c>
      <c r="B33" s="204" t="s">
        <v>653</v>
      </c>
      <c r="C33" s="224">
        <v>11821.0</v>
      </c>
      <c r="D33" s="214">
        <v>1823.0</v>
      </c>
      <c r="E33" s="226">
        <v>9798.0</v>
      </c>
      <c r="F33" s="226">
        <v>200.0</v>
      </c>
      <c r="G33" s="215"/>
      <c r="I33" s="224">
        <v>11821.0</v>
      </c>
      <c r="J33" s="214">
        <v>1823.0</v>
      </c>
      <c r="K33" s="226">
        <v>9798.0</v>
      </c>
      <c r="L33" s="226">
        <v>200.0</v>
      </c>
      <c r="M33" s="215"/>
      <c r="O33" s="389">
        <f t="shared" ref="O33:Q33" si="40">A33</f>
        <v>31</v>
      </c>
      <c r="P33" s="390" t="str">
        <f t="shared" si="40"/>
        <v>Papua</v>
      </c>
      <c r="Q33" s="391">
        <f t="shared" si="40"/>
        <v>11821</v>
      </c>
      <c r="R33" s="392" t="s">
        <v>795</v>
      </c>
      <c r="S33" s="391">
        <f t="shared" si="5"/>
        <v>11821</v>
      </c>
      <c r="T33" s="391">
        <f t="shared" si="6"/>
        <v>9798</v>
      </c>
      <c r="U33" s="392" t="s">
        <v>795</v>
      </c>
      <c r="V33" s="391">
        <f t="shared" si="8"/>
        <v>9798</v>
      </c>
      <c r="W33" s="391">
        <f t="shared" si="9"/>
        <v>200</v>
      </c>
      <c r="X33" s="392" t="s">
        <v>795</v>
      </c>
      <c r="Y33" s="391">
        <f t="shared" si="11"/>
        <v>200</v>
      </c>
    </row>
    <row r="34">
      <c r="A34" s="204">
        <v>32.0</v>
      </c>
      <c r="B34" s="204" t="s">
        <v>681</v>
      </c>
      <c r="C34" s="224">
        <v>5285.0</v>
      </c>
      <c r="D34" s="214">
        <v>82.0</v>
      </c>
      <c r="E34" s="226">
        <v>4184.0</v>
      </c>
      <c r="F34" s="226">
        <v>106.0</v>
      </c>
      <c r="G34" s="226">
        <v>913.0</v>
      </c>
      <c r="I34" s="224">
        <v>5285.0</v>
      </c>
      <c r="J34" s="214">
        <v>82.0</v>
      </c>
      <c r="K34" s="226">
        <v>4184.0</v>
      </c>
      <c r="L34" s="226">
        <v>106.0</v>
      </c>
      <c r="M34" s="226">
        <v>913.0</v>
      </c>
      <c r="O34" s="389">
        <f t="shared" ref="O34:Q34" si="41">A34</f>
        <v>32</v>
      </c>
      <c r="P34" s="390" t="str">
        <f t="shared" si="41"/>
        <v>Sulawesi Barat</v>
      </c>
      <c r="Q34" s="391">
        <f t="shared" si="41"/>
        <v>5285</v>
      </c>
      <c r="R34" s="393" t="s">
        <v>795</v>
      </c>
      <c r="S34" s="391">
        <f t="shared" si="5"/>
        <v>5285</v>
      </c>
      <c r="T34" s="391">
        <f t="shared" si="6"/>
        <v>4184</v>
      </c>
      <c r="U34" s="393" t="s">
        <v>795</v>
      </c>
      <c r="V34" s="391">
        <f t="shared" si="8"/>
        <v>4184</v>
      </c>
      <c r="W34" s="391">
        <f t="shared" si="9"/>
        <v>106</v>
      </c>
      <c r="X34" s="393" t="s">
        <v>795</v>
      </c>
      <c r="Y34" s="391">
        <f t="shared" si="11"/>
        <v>106</v>
      </c>
    </row>
    <row r="35">
      <c r="A35" s="204">
        <v>33.0</v>
      </c>
      <c r="B35" s="204" t="s">
        <v>773</v>
      </c>
      <c r="C35" s="224">
        <v>9934.0</v>
      </c>
      <c r="D35" s="225">
        <v>2012.0</v>
      </c>
      <c r="E35" s="226">
        <v>7642.0</v>
      </c>
      <c r="F35" s="226">
        <v>280.0</v>
      </c>
      <c r="G35" s="215"/>
      <c r="I35" s="224">
        <v>9974.0</v>
      </c>
      <c r="J35" s="225">
        <v>1839.0</v>
      </c>
      <c r="K35" s="226">
        <v>7853.0</v>
      </c>
      <c r="L35" s="226">
        <v>282.0</v>
      </c>
      <c r="M35" s="215"/>
      <c r="O35" s="389">
        <f t="shared" ref="O35:Q35" si="42">A35</f>
        <v>33</v>
      </c>
      <c r="P35" s="390" t="str">
        <f t="shared" si="42"/>
        <v>Nusa Tenggara Timur</v>
      </c>
      <c r="Q35" s="391">
        <f t="shared" si="42"/>
        <v>9934</v>
      </c>
      <c r="R35" s="391">
        <f>I35-C35</f>
        <v>40</v>
      </c>
      <c r="S35" s="391">
        <f t="shared" si="5"/>
        <v>9974</v>
      </c>
      <c r="T35" s="391">
        <f t="shared" si="6"/>
        <v>7642</v>
      </c>
      <c r="U35" s="391">
        <f>V35-T35</f>
        <v>211</v>
      </c>
      <c r="V35" s="391">
        <f t="shared" si="8"/>
        <v>7853</v>
      </c>
      <c r="W35" s="391">
        <f t="shared" si="9"/>
        <v>280</v>
      </c>
      <c r="X35" s="391">
        <f>Y35-W35</f>
        <v>2</v>
      </c>
      <c r="Y35" s="391">
        <f t="shared" si="11"/>
        <v>282</v>
      </c>
    </row>
    <row r="36">
      <c r="A36" s="204">
        <v>34.0</v>
      </c>
      <c r="B36" s="204" t="s">
        <v>195</v>
      </c>
      <c r="C36" s="224">
        <v>4864.0</v>
      </c>
      <c r="D36" s="225">
        <v>124.0</v>
      </c>
      <c r="E36" s="225">
        <v>4600.0</v>
      </c>
      <c r="F36" s="225">
        <v>140.0</v>
      </c>
      <c r="G36" s="215"/>
      <c r="I36" s="224">
        <v>4864.0</v>
      </c>
      <c r="J36" s="225">
        <v>124.0</v>
      </c>
      <c r="K36" s="225">
        <v>4600.0</v>
      </c>
      <c r="L36" s="225">
        <v>140.0</v>
      </c>
      <c r="M36" s="215"/>
      <c r="O36" s="389">
        <f t="shared" ref="O36:Q36" si="43">A36</f>
        <v>34</v>
      </c>
      <c r="P36" s="390" t="str">
        <f t="shared" si="43"/>
        <v>Gorontalo</v>
      </c>
      <c r="Q36" s="391">
        <f t="shared" si="43"/>
        <v>4864</v>
      </c>
      <c r="R36" s="393" t="s">
        <v>795</v>
      </c>
      <c r="S36" s="391">
        <f t="shared" si="5"/>
        <v>4864</v>
      </c>
      <c r="T36" s="391">
        <f t="shared" si="6"/>
        <v>4600</v>
      </c>
      <c r="U36" s="393" t="s">
        <v>795</v>
      </c>
      <c r="V36" s="391">
        <f t="shared" si="8"/>
        <v>4600</v>
      </c>
      <c r="W36" s="391">
        <f t="shared" si="9"/>
        <v>140</v>
      </c>
      <c r="X36" s="393" t="s">
        <v>795</v>
      </c>
      <c r="Y36" s="391">
        <f t="shared" si="11"/>
        <v>140</v>
      </c>
    </row>
    <row r="37">
      <c r="A37" s="204">
        <v>35.0</v>
      </c>
      <c r="B37" s="204" t="s">
        <v>774</v>
      </c>
      <c r="C37" s="214"/>
      <c r="D37" s="299"/>
      <c r="E37" s="299"/>
      <c r="F37" s="300"/>
      <c r="G37" s="214"/>
      <c r="I37" s="214"/>
      <c r="J37" s="299"/>
      <c r="K37" s="299"/>
      <c r="L37" s="300"/>
      <c r="M37" s="214"/>
      <c r="O37" s="389"/>
      <c r="P37" s="394" t="s">
        <v>657</v>
      </c>
      <c r="Q37" s="395">
        <f t="shared" ref="Q37:Y37" si="44">sum(Q3:Q36)</f>
        <v>1410189</v>
      </c>
      <c r="R37" s="395">
        <f t="shared" si="44"/>
        <v>6484</v>
      </c>
      <c r="S37" s="395">
        <f t="shared" si="44"/>
        <v>1416673</v>
      </c>
      <c r="T37" s="395">
        <f t="shared" si="44"/>
        <v>1275172</v>
      </c>
      <c r="U37" s="395">
        <f t="shared" si="44"/>
        <v>6900</v>
      </c>
      <c r="V37" s="395">
        <f t="shared" si="44"/>
        <v>1282072</v>
      </c>
      <c r="W37" s="395">
        <f t="shared" si="44"/>
        <v>44195</v>
      </c>
      <c r="X37" s="395">
        <f t="shared" si="44"/>
        <v>194</v>
      </c>
      <c r="Y37" s="395">
        <f t="shared" si="44"/>
        <v>44389</v>
      </c>
    </row>
    <row r="38">
      <c r="A38" s="396"/>
      <c r="B38" s="396"/>
      <c r="C38" s="315">
        <f t="shared" ref="C38:G38" si="45">sum(C2:C37)</f>
        <v>1410189</v>
      </c>
      <c r="D38" s="315">
        <f t="shared" si="45"/>
        <v>78426</v>
      </c>
      <c r="E38" s="315">
        <f t="shared" si="45"/>
        <v>1275172</v>
      </c>
      <c r="F38" s="315">
        <f t="shared" si="45"/>
        <v>44195</v>
      </c>
      <c r="G38" s="315">
        <f t="shared" si="45"/>
        <v>12396</v>
      </c>
      <c r="I38" s="315">
        <f t="shared" ref="I38:M38" si="46">sum(I2:I37)</f>
        <v>1416673</v>
      </c>
      <c r="J38" s="315">
        <f t="shared" si="46"/>
        <v>78067</v>
      </c>
      <c r="K38" s="315">
        <f t="shared" si="46"/>
        <v>1282072</v>
      </c>
      <c r="L38" s="315">
        <f t="shared" si="46"/>
        <v>44389</v>
      </c>
      <c r="M38" s="315">
        <f t="shared" si="46"/>
        <v>12145</v>
      </c>
      <c r="O38" s="397" t="str">
        <f t="shared" ref="O38:P38" si="47">A38</f>
        <v/>
      </c>
      <c r="P38" s="398" t="str">
        <f t="shared" si="47"/>
        <v/>
      </c>
      <c r="Q38" s="399"/>
      <c r="R38" s="399"/>
      <c r="S38" s="399"/>
      <c r="T38" s="399"/>
      <c r="U38" s="400"/>
      <c r="V38" s="399"/>
      <c r="W38" s="399"/>
      <c r="X38" s="399"/>
      <c r="Y38" s="399"/>
    </row>
    <row r="39">
      <c r="I39" s="316"/>
      <c r="J39" s="163"/>
      <c r="K39" s="316"/>
      <c r="L39" s="318"/>
      <c r="M39" s="319"/>
      <c r="O39" s="399"/>
      <c r="P39" s="401"/>
      <c r="Q39" s="399"/>
      <c r="R39" s="399"/>
      <c r="S39" s="399"/>
      <c r="T39" s="399"/>
      <c r="U39" s="400"/>
      <c r="V39" s="399"/>
      <c r="W39" s="399"/>
      <c r="X39" s="399"/>
      <c r="Y39" s="399"/>
    </row>
    <row r="40">
      <c r="D40" s="122">
        <f>D38+G38</f>
        <v>90822</v>
      </c>
      <c r="J40" s="122">
        <f>J38+M38</f>
        <v>90212</v>
      </c>
      <c r="L40" s="122">
        <f>J40-D40</f>
        <v>-610</v>
      </c>
      <c r="O40" s="399"/>
      <c r="P40" s="401"/>
      <c r="Q40" s="399"/>
      <c r="R40" s="399"/>
      <c r="S40" s="399"/>
      <c r="T40" s="399"/>
      <c r="U40" s="400"/>
      <c r="V40" s="399"/>
      <c r="W40" s="399"/>
      <c r="X40" s="399"/>
      <c r="Y40" s="399"/>
    </row>
    <row r="41">
      <c r="O41" s="399"/>
      <c r="P41" s="401"/>
      <c r="Q41" s="399"/>
      <c r="R41" s="399"/>
      <c r="S41" s="399"/>
      <c r="T41" s="399"/>
      <c r="U41" s="400"/>
      <c r="V41" s="399"/>
      <c r="W41" s="399"/>
      <c r="X41" s="399"/>
      <c r="Y41" s="399"/>
    </row>
    <row r="42">
      <c r="O42" s="399"/>
      <c r="P42" s="401"/>
      <c r="Q42" s="399"/>
      <c r="R42" s="399"/>
      <c r="S42" s="399"/>
      <c r="T42" s="399"/>
      <c r="U42" s="400"/>
      <c r="V42" s="399"/>
      <c r="W42" s="399"/>
      <c r="X42" s="399"/>
      <c r="Y42" s="399"/>
    </row>
    <row r="43">
      <c r="O43" s="399"/>
      <c r="P43" s="401"/>
      <c r="Q43" s="399"/>
      <c r="R43" s="399"/>
      <c r="S43" s="399"/>
      <c r="T43" s="399"/>
      <c r="U43" s="400"/>
      <c r="V43" s="399"/>
      <c r="W43" s="399"/>
      <c r="X43" s="399"/>
      <c r="Y43" s="399"/>
    </row>
    <row r="44">
      <c r="O44" s="399"/>
      <c r="P44" s="401"/>
      <c r="Q44" s="399"/>
      <c r="R44" s="399"/>
      <c r="S44" s="399"/>
      <c r="T44" s="399"/>
      <c r="U44" s="400"/>
      <c r="V44" s="399"/>
      <c r="W44" s="399"/>
      <c r="X44" s="399"/>
      <c r="Y44" s="399"/>
    </row>
    <row r="45">
      <c r="O45" s="399"/>
      <c r="P45" s="401"/>
      <c r="Q45" s="399"/>
      <c r="R45" s="399"/>
      <c r="S45" s="399"/>
      <c r="T45" s="399"/>
      <c r="U45" s="400"/>
      <c r="V45" s="399"/>
      <c r="W45" s="399"/>
      <c r="X45" s="399"/>
      <c r="Y45" s="399"/>
    </row>
    <row r="46">
      <c r="O46" s="399"/>
      <c r="P46" s="401"/>
      <c r="Q46" s="399"/>
      <c r="R46" s="399"/>
      <c r="S46" s="399"/>
      <c r="T46" s="399"/>
      <c r="U46" s="400"/>
      <c r="V46" s="399"/>
      <c r="W46" s="399"/>
      <c r="X46" s="399"/>
      <c r="Y46" s="399"/>
    </row>
    <row r="47">
      <c r="O47" s="399"/>
      <c r="P47" s="401"/>
      <c r="Q47" s="399"/>
      <c r="R47" s="399"/>
      <c r="S47" s="399"/>
      <c r="T47" s="399"/>
      <c r="U47" s="400"/>
      <c r="V47" s="399"/>
      <c r="W47" s="399"/>
      <c r="X47" s="399"/>
      <c r="Y47" s="399"/>
    </row>
    <row r="48">
      <c r="O48" s="399"/>
      <c r="P48" s="401"/>
      <c r="Q48" s="399"/>
      <c r="R48" s="399"/>
      <c r="S48" s="399"/>
      <c r="T48" s="399"/>
      <c r="U48" s="400"/>
      <c r="V48" s="399"/>
      <c r="W48" s="399"/>
      <c r="X48" s="399"/>
      <c r="Y48" s="399"/>
    </row>
    <row r="49">
      <c r="O49" s="399"/>
      <c r="P49" s="401"/>
      <c r="Q49" s="399"/>
      <c r="R49" s="399"/>
      <c r="S49" s="399"/>
      <c r="T49" s="399"/>
      <c r="U49" s="400"/>
      <c r="V49" s="399"/>
      <c r="W49" s="399"/>
      <c r="X49" s="399"/>
      <c r="Y49" s="399"/>
    </row>
    <row r="50">
      <c r="O50" s="399"/>
      <c r="P50" s="401"/>
      <c r="Q50" s="399"/>
      <c r="R50" s="399"/>
      <c r="S50" s="399"/>
      <c r="T50" s="399"/>
      <c r="U50" s="400"/>
      <c r="V50" s="399"/>
      <c r="W50" s="399"/>
      <c r="X50" s="399"/>
      <c r="Y50" s="399"/>
    </row>
    <row r="51">
      <c r="O51" s="399"/>
      <c r="P51" s="401"/>
      <c r="Q51" s="399"/>
      <c r="R51" s="399"/>
      <c r="S51" s="399"/>
      <c r="T51" s="399"/>
      <c r="U51" s="400"/>
      <c r="V51" s="399"/>
      <c r="W51" s="399"/>
      <c r="X51" s="399"/>
      <c r="Y51" s="399"/>
    </row>
    <row r="52">
      <c r="O52" s="399"/>
      <c r="P52" s="401"/>
      <c r="Q52" s="399"/>
      <c r="R52" s="399"/>
      <c r="S52" s="399"/>
      <c r="T52" s="399"/>
      <c r="U52" s="400"/>
      <c r="V52" s="399"/>
      <c r="W52" s="399"/>
      <c r="X52" s="399"/>
      <c r="Y52" s="399"/>
    </row>
    <row r="53">
      <c r="O53" s="399"/>
      <c r="P53" s="401"/>
      <c r="Q53" s="399"/>
      <c r="R53" s="399"/>
      <c r="S53" s="399"/>
      <c r="T53" s="399"/>
      <c r="U53" s="400"/>
      <c r="V53" s="399"/>
      <c r="W53" s="399"/>
      <c r="X53" s="399"/>
      <c r="Y53" s="399"/>
    </row>
    <row r="54">
      <c r="O54" s="399"/>
      <c r="P54" s="401"/>
      <c r="Q54" s="399"/>
      <c r="R54" s="399"/>
      <c r="S54" s="399"/>
      <c r="T54" s="399"/>
      <c r="U54" s="400"/>
      <c r="V54" s="399"/>
      <c r="W54" s="399"/>
      <c r="X54" s="399"/>
      <c r="Y54" s="399"/>
    </row>
    <row r="55">
      <c r="O55" s="399"/>
      <c r="P55" s="401"/>
      <c r="Q55" s="399"/>
      <c r="R55" s="399"/>
      <c r="S55" s="399"/>
      <c r="T55" s="399"/>
      <c r="U55" s="400"/>
      <c r="V55" s="399"/>
      <c r="W55" s="399"/>
      <c r="X55" s="399"/>
      <c r="Y55" s="399"/>
    </row>
    <row r="56">
      <c r="O56" s="399"/>
      <c r="P56" s="401"/>
      <c r="Q56" s="399"/>
      <c r="R56" s="399"/>
      <c r="S56" s="399"/>
      <c r="T56" s="399"/>
      <c r="U56" s="400"/>
      <c r="V56" s="399"/>
      <c r="W56" s="399"/>
      <c r="X56" s="399"/>
      <c r="Y56" s="399"/>
    </row>
    <row r="57">
      <c r="O57" s="399"/>
      <c r="P57" s="401"/>
      <c r="Q57" s="399"/>
      <c r="R57" s="399"/>
      <c r="S57" s="399"/>
      <c r="T57" s="399"/>
      <c r="U57" s="400"/>
      <c r="V57" s="399"/>
      <c r="W57" s="399"/>
      <c r="X57" s="399"/>
      <c r="Y57" s="399"/>
    </row>
    <row r="58">
      <c r="O58" s="399"/>
      <c r="P58" s="401"/>
      <c r="Q58" s="399"/>
      <c r="R58" s="399"/>
      <c r="S58" s="399"/>
      <c r="T58" s="399"/>
      <c r="U58" s="400"/>
      <c r="V58" s="399"/>
      <c r="W58" s="399"/>
      <c r="X58" s="399"/>
      <c r="Y58" s="399"/>
    </row>
    <row r="59">
      <c r="O59" s="399"/>
      <c r="P59" s="401"/>
      <c r="Q59" s="399"/>
      <c r="R59" s="399"/>
      <c r="S59" s="399"/>
      <c r="T59" s="399"/>
      <c r="U59" s="400"/>
      <c r="V59" s="399"/>
      <c r="W59" s="399"/>
      <c r="X59" s="399"/>
      <c r="Y59" s="399"/>
    </row>
    <row r="60">
      <c r="O60" s="399"/>
      <c r="P60" s="401"/>
      <c r="Q60" s="399"/>
      <c r="R60" s="399"/>
      <c r="S60" s="399"/>
      <c r="T60" s="399"/>
      <c r="U60" s="400"/>
      <c r="V60" s="399"/>
      <c r="W60" s="399"/>
      <c r="X60" s="399"/>
      <c r="Y60" s="399"/>
    </row>
    <row r="61">
      <c r="O61" s="399"/>
      <c r="P61" s="401"/>
      <c r="Q61" s="399"/>
      <c r="R61" s="399"/>
      <c r="S61" s="399"/>
      <c r="T61" s="399"/>
      <c r="U61" s="400"/>
      <c r="V61" s="399"/>
      <c r="W61" s="399"/>
      <c r="X61" s="399"/>
      <c r="Y61" s="399"/>
    </row>
    <row r="62">
      <c r="O62" s="399"/>
      <c r="P62" s="401"/>
      <c r="Q62" s="399"/>
      <c r="R62" s="399"/>
      <c r="S62" s="399"/>
      <c r="T62" s="399"/>
      <c r="U62" s="400"/>
      <c r="V62" s="399"/>
      <c r="W62" s="399"/>
      <c r="X62" s="399"/>
      <c r="Y62" s="399"/>
    </row>
    <row r="63">
      <c r="O63" s="399"/>
      <c r="P63" s="401"/>
      <c r="Q63" s="399"/>
      <c r="R63" s="399"/>
      <c r="S63" s="399"/>
      <c r="T63" s="399"/>
      <c r="U63" s="400"/>
      <c r="V63" s="399"/>
      <c r="W63" s="399"/>
      <c r="X63" s="399"/>
      <c r="Y63" s="399"/>
    </row>
    <row r="64">
      <c r="O64" s="399"/>
      <c r="P64" s="401"/>
      <c r="Q64" s="399"/>
      <c r="R64" s="399"/>
      <c r="S64" s="399"/>
      <c r="T64" s="399"/>
      <c r="U64" s="400"/>
      <c r="V64" s="399"/>
      <c r="W64" s="399"/>
      <c r="X64" s="399"/>
      <c r="Y64" s="399"/>
    </row>
    <row r="65">
      <c r="O65" s="399"/>
      <c r="P65" s="401"/>
      <c r="Q65" s="399"/>
      <c r="R65" s="399"/>
      <c r="S65" s="399"/>
      <c r="T65" s="399"/>
      <c r="U65" s="400"/>
      <c r="V65" s="399"/>
      <c r="W65" s="399"/>
      <c r="X65" s="399"/>
      <c r="Y65" s="399"/>
    </row>
    <row r="66">
      <c r="O66" s="399"/>
      <c r="P66" s="401"/>
      <c r="Q66" s="399"/>
      <c r="R66" s="399"/>
      <c r="S66" s="399"/>
      <c r="T66" s="399"/>
      <c r="U66" s="400"/>
      <c r="V66" s="399"/>
      <c r="W66" s="399"/>
      <c r="X66" s="399"/>
      <c r="Y66" s="399"/>
    </row>
    <row r="67">
      <c r="O67" s="399"/>
      <c r="P67" s="401"/>
      <c r="Q67" s="399"/>
      <c r="R67" s="399"/>
      <c r="S67" s="399"/>
      <c r="T67" s="399"/>
      <c r="U67" s="400"/>
      <c r="V67" s="399"/>
      <c r="W67" s="399"/>
      <c r="X67" s="399"/>
      <c r="Y67" s="399"/>
    </row>
    <row r="68">
      <c r="O68" s="399"/>
      <c r="P68" s="401"/>
      <c r="Q68" s="399"/>
      <c r="R68" s="399"/>
      <c r="S68" s="399"/>
      <c r="T68" s="399"/>
      <c r="U68" s="400"/>
      <c r="V68" s="399"/>
      <c r="W68" s="399"/>
      <c r="X68" s="399"/>
      <c r="Y68" s="399"/>
    </row>
    <row r="69">
      <c r="O69" s="399"/>
      <c r="P69" s="401"/>
      <c r="Q69" s="399"/>
      <c r="R69" s="399"/>
      <c r="S69" s="399"/>
      <c r="T69" s="399"/>
      <c r="U69" s="400"/>
      <c r="V69" s="399"/>
      <c r="W69" s="399"/>
      <c r="X69" s="399"/>
      <c r="Y69" s="399"/>
    </row>
    <row r="70">
      <c r="O70" s="399"/>
      <c r="P70" s="401"/>
      <c r="Q70" s="399"/>
      <c r="R70" s="399"/>
      <c r="S70" s="399"/>
      <c r="T70" s="399"/>
      <c r="U70" s="400"/>
      <c r="V70" s="399"/>
      <c r="W70" s="399"/>
      <c r="X70" s="399"/>
      <c r="Y70" s="399"/>
    </row>
    <row r="71">
      <c r="O71" s="399"/>
      <c r="P71" s="401"/>
      <c r="Q71" s="399"/>
      <c r="R71" s="399"/>
      <c r="S71" s="399"/>
      <c r="T71" s="399"/>
      <c r="U71" s="400"/>
      <c r="V71" s="399"/>
      <c r="W71" s="399"/>
      <c r="X71" s="399"/>
      <c r="Y71" s="399"/>
    </row>
    <row r="72">
      <c r="O72" s="399"/>
      <c r="P72" s="401"/>
      <c r="Q72" s="399"/>
      <c r="R72" s="399"/>
      <c r="S72" s="399"/>
      <c r="T72" s="399"/>
      <c r="U72" s="400"/>
      <c r="V72" s="399"/>
      <c r="W72" s="399"/>
      <c r="X72" s="399"/>
      <c r="Y72" s="399"/>
    </row>
    <row r="73">
      <c r="O73" s="399"/>
      <c r="P73" s="401"/>
      <c r="Q73" s="399"/>
      <c r="R73" s="399"/>
      <c r="S73" s="399"/>
      <c r="T73" s="399"/>
      <c r="U73" s="400"/>
      <c r="V73" s="399"/>
      <c r="W73" s="399"/>
      <c r="X73" s="399"/>
      <c r="Y73" s="399"/>
    </row>
    <row r="74">
      <c r="O74" s="399"/>
      <c r="P74" s="401"/>
      <c r="Q74" s="399"/>
      <c r="R74" s="399"/>
      <c r="S74" s="399"/>
      <c r="T74" s="399"/>
      <c r="U74" s="400"/>
      <c r="V74" s="399"/>
      <c r="W74" s="399"/>
      <c r="X74" s="399"/>
      <c r="Y74" s="399"/>
    </row>
    <row r="75">
      <c r="O75" s="399"/>
      <c r="P75" s="401"/>
      <c r="Q75" s="399"/>
      <c r="R75" s="399"/>
      <c r="S75" s="399"/>
      <c r="T75" s="399"/>
      <c r="U75" s="400"/>
      <c r="V75" s="399"/>
      <c r="W75" s="399"/>
      <c r="X75" s="399"/>
      <c r="Y75" s="399"/>
    </row>
    <row r="76">
      <c r="O76" s="399"/>
      <c r="P76" s="401"/>
      <c r="Q76" s="399"/>
      <c r="R76" s="399"/>
      <c r="S76" s="399"/>
      <c r="T76" s="399"/>
      <c r="U76" s="400"/>
      <c r="V76" s="399"/>
      <c r="W76" s="399"/>
      <c r="X76" s="399"/>
      <c r="Y76" s="399"/>
    </row>
    <row r="77">
      <c r="O77" s="399"/>
      <c r="P77" s="401"/>
      <c r="Q77" s="399"/>
      <c r="R77" s="399"/>
      <c r="S77" s="399"/>
      <c r="T77" s="399"/>
      <c r="U77" s="400"/>
      <c r="V77" s="399"/>
      <c r="W77" s="399"/>
      <c r="X77" s="399"/>
      <c r="Y77" s="399"/>
    </row>
    <row r="78">
      <c r="O78" s="399"/>
      <c r="P78" s="401"/>
      <c r="Q78" s="399"/>
      <c r="R78" s="399"/>
      <c r="S78" s="399"/>
      <c r="T78" s="399"/>
      <c r="U78" s="400"/>
      <c r="V78" s="399"/>
      <c r="W78" s="399"/>
      <c r="X78" s="399"/>
      <c r="Y78" s="399"/>
    </row>
    <row r="79">
      <c r="O79" s="399"/>
      <c r="P79" s="401"/>
      <c r="Q79" s="399"/>
      <c r="R79" s="399"/>
      <c r="S79" s="399"/>
      <c r="T79" s="399"/>
      <c r="U79" s="400"/>
      <c r="V79" s="399"/>
      <c r="W79" s="399"/>
      <c r="X79" s="399"/>
      <c r="Y79" s="399"/>
    </row>
    <row r="80">
      <c r="O80" s="399"/>
      <c r="P80" s="401"/>
      <c r="Q80" s="399"/>
      <c r="R80" s="399"/>
      <c r="S80" s="399"/>
      <c r="T80" s="399"/>
      <c r="U80" s="400"/>
      <c r="V80" s="399"/>
      <c r="W80" s="399"/>
      <c r="X80" s="399"/>
      <c r="Y80" s="399"/>
    </row>
    <row r="81">
      <c r="O81" s="399"/>
      <c r="P81" s="401"/>
      <c r="Q81" s="399"/>
      <c r="R81" s="399"/>
      <c r="S81" s="399"/>
      <c r="T81" s="399"/>
      <c r="U81" s="400"/>
      <c r="V81" s="399"/>
      <c r="W81" s="399"/>
      <c r="X81" s="399"/>
      <c r="Y81" s="399"/>
    </row>
    <row r="82">
      <c r="O82" s="399"/>
      <c r="P82" s="401"/>
      <c r="Q82" s="399"/>
      <c r="R82" s="399"/>
      <c r="S82" s="399"/>
      <c r="T82" s="399"/>
      <c r="U82" s="400"/>
      <c r="V82" s="399"/>
      <c r="W82" s="399"/>
      <c r="X82" s="399"/>
      <c r="Y82" s="399"/>
    </row>
    <row r="83">
      <c r="O83" s="399"/>
      <c r="P83" s="401"/>
      <c r="Q83" s="399"/>
      <c r="R83" s="399"/>
      <c r="S83" s="399"/>
      <c r="T83" s="399"/>
      <c r="U83" s="400"/>
      <c r="V83" s="399"/>
      <c r="W83" s="399"/>
      <c r="X83" s="399"/>
      <c r="Y83" s="399"/>
    </row>
    <row r="84">
      <c r="O84" s="399"/>
      <c r="P84" s="401"/>
      <c r="Q84" s="399"/>
      <c r="R84" s="399"/>
      <c r="S84" s="399"/>
      <c r="T84" s="399"/>
      <c r="U84" s="400"/>
      <c r="V84" s="399"/>
      <c r="W84" s="399"/>
      <c r="X84" s="399"/>
      <c r="Y84" s="399"/>
    </row>
    <row r="85">
      <c r="O85" s="399"/>
      <c r="P85" s="401"/>
      <c r="Q85" s="399"/>
      <c r="R85" s="399"/>
      <c r="S85" s="399"/>
      <c r="T85" s="399"/>
      <c r="U85" s="400"/>
      <c r="V85" s="399"/>
      <c r="W85" s="399"/>
      <c r="X85" s="399"/>
      <c r="Y85" s="399"/>
    </row>
    <row r="86">
      <c r="O86" s="399"/>
      <c r="P86" s="401"/>
      <c r="Q86" s="399"/>
      <c r="R86" s="399"/>
      <c r="S86" s="399"/>
      <c r="T86" s="399"/>
      <c r="U86" s="400"/>
      <c r="V86" s="399"/>
      <c r="W86" s="399"/>
      <c r="X86" s="399"/>
      <c r="Y86" s="399"/>
    </row>
    <row r="87">
      <c r="O87" s="399"/>
      <c r="P87" s="401"/>
      <c r="Q87" s="399"/>
      <c r="R87" s="399"/>
      <c r="S87" s="399"/>
      <c r="T87" s="399"/>
      <c r="U87" s="400"/>
      <c r="V87" s="399"/>
      <c r="W87" s="399"/>
      <c r="X87" s="399"/>
      <c r="Y87" s="399"/>
    </row>
    <row r="88">
      <c r="O88" s="399"/>
      <c r="P88" s="401"/>
      <c r="Q88" s="399"/>
      <c r="R88" s="399"/>
      <c r="S88" s="399"/>
      <c r="T88" s="399"/>
      <c r="U88" s="400"/>
      <c r="V88" s="399"/>
      <c r="W88" s="399"/>
      <c r="X88" s="399"/>
      <c r="Y88" s="399"/>
    </row>
    <row r="89">
      <c r="O89" s="399"/>
      <c r="P89" s="401"/>
      <c r="Q89" s="399"/>
      <c r="R89" s="399"/>
      <c r="S89" s="399"/>
      <c r="T89" s="399"/>
      <c r="U89" s="400"/>
      <c r="V89" s="399"/>
      <c r="W89" s="399"/>
      <c r="X89" s="399"/>
      <c r="Y89" s="399"/>
    </row>
    <row r="90">
      <c r="O90" s="399"/>
      <c r="P90" s="401"/>
      <c r="Q90" s="399"/>
      <c r="R90" s="399"/>
      <c r="S90" s="399"/>
      <c r="T90" s="399"/>
      <c r="U90" s="400"/>
      <c r="V90" s="399"/>
      <c r="W90" s="399"/>
      <c r="X90" s="399"/>
      <c r="Y90" s="399"/>
    </row>
    <row r="91">
      <c r="O91" s="399"/>
      <c r="P91" s="401"/>
      <c r="Q91" s="399"/>
      <c r="R91" s="399"/>
      <c r="S91" s="399"/>
      <c r="T91" s="399"/>
      <c r="U91" s="400"/>
      <c r="V91" s="399"/>
      <c r="W91" s="399"/>
      <c r="X91" s="399"/>
      <c r="Y91" s="399"/>
    </row>
    <row r="92">
      <c r="O92" s="399"/>
      <c r="P92" s="401"/>
      <c r="Q92" s="399"/>
      <c r="R92" s="399"/>
      <c r="S92" s="399"/>
      <c r="T92" s="399"/>
      <c r="U92" s="400"/>
      <c r="V92" s="399"/>
      <c r="W92" s="399"/>
      <c r="X92" s="399"/>
      <c r="Y92" s="399"/>
    </row>
    <row r="93">
      <c r="O93" s="399"/>
      <c r="P93" s="401"/>
      <c r="Q93" s="399"/>
      <c r="R93" s="399"/>
      <c r="S93" s="399"/>
      <c r="T93" s="399"/>
      <c r="U93" s="400"/>
      <c r="V93" s="399"/>
      <c r="W93" s="399"/>
      <c r="X93" s="399"/>
      <c r="Y93" s="399"/>
    </row>
    <row r="94">
      <c r="O94" s="399"/>
      <c r="P94" s="401"/>
      <c r="Q94" s="399"/>
      <c r="R94" s="399"/>
      <c r="S94" s="399"/>
      <c r="T94" s="399"/>
      <c r="U94" s="400"/>
      <c r="V94" s="399"/>
      <c r="W94" s="399"/>
      <c r="X94" s="399"/>
      <c r="Y94" s="399"/>
    </row>
    <row r="95">
      <c r="O95" s="399"/>
      <c r="P95" s="401"/>
      <c r="Q95" s="399"/>
      <c r="R95" s="399"/>
      <c r="S95" s="399"/>
      <c r="T95" s="399"/>
      <c r="U95" s="400"/>
      <c r="V95" s="399"/>
      <c r="W95" s="399"/>
      <c r="X95" s="399"/>
      <c r="Y95" s="399"/>
    </row>
    <row r="96">
      <c r="O96" s="399"/>
      <c r="P96" s="401"/>
      <c r="Q96" s="399"/>
      <c r="R96" s="399"/>
      <c r="S96" s="399"/>
      <c r="T96" s="399"/>
      <c r="U96" s="400"/>
      <c r="V96" s="399"/>
      <c r="W96" s="399"/>
      <c r="X96" s="399"/>
      <c r="Y96" s="399"/>
    </row>
    <row r="97">
      <c r="O97" s="399"/>
      <c r="P97" s="401"/>
      <c r="Q97" s="399"/>
      <c r="R97" s="399"/>
      <c r="S97" s="399"/>
      <c r="T97" s="399"/>
      <c r="U97" s="400"/>
      <c r="V97" s="399"/>
      <c r="W97" s="399"/>
      <c r="X97" s="399"/>
      <c r="Y97" s="399"/>
    </row>
    <row r="98">
      <c r="O98" s="399"/>
      <c r="P98" s="401"/>
      <c r="Q98" s="399"/>
      <c r="R98" s="399"/>
      <c r="S98" s="399"/>
      <c r="T98" s="399"/>
      <c r="U98" s="400"/>
      <c r="V98" s="399"/>
      <c r="W98" s="399"/>
      <c r="X98" s="399"/>
      <c r="Y98" s="399"/>
    </row>
    <row r="99">
      <c r="O99" s="399"/>
      <c r="P99" s="401"/>
      <c r="Q99" s="399"/>
      <c r="R99" s="399"/>
      <c r="S99" s="399"/>
      <c r="T99" s="399"/>
      <c r="U99" s="400"/>
      <c r="V99" s="399"/>
      <c r="W99" s="399"/>
      <c r="X99" s="399"/>
      <c r="Y99" s="399"/>
    </row>
    <row r="100">
      <c r="O100" s="399"/>
      <c r="P100" s="401"/>
      <c r="Q100" s="399"/>
      <c r="R100" s="399"/>
      <c r="S100" s="399"/>
      <c r="T100" s="399"/>
      <c r="U100" s="400"/>
      <c r="V100" s="399"/>
      <c r="W100" s="399"/>
      <c r="X100" s="399"/>
      <c r="Y100" s="399"/>
    </row>
    <row r="101">
      <c r="O101" s="399"/>
      <c r="P101" s="401"/>
      <c r="Q101" s="399"/>
      <c r="R101" s="399"/>
      <c r="S101" s="399"/>
      <c r="T101" s="399"/>
      <c r="U101" s="400"/>
      <c r="V101" s="399"/>
      <c r="W101" s="399"/>
      <c r="X101" s="399"/>
      <c r="Y101" s="399"/>
    </row>
    <row r="102">
      <c r="O102" s="399"/>
      <c r="P102" s="401"/>
      <c r="Q102" s="399"/>
      <c r="R102" s="399"/>
      <c r="S102" s="399"/>
      <c r="T102" s="399"/>
      <c r="U102" s="400"/>
      <c r="V102" s="399"/>
      <c r="W102" s="399"/>
      <c r="X102" s="399"/>
      <c r="Y102" s="399"/>
    </row>
    <row r="103">
      <c r="O103" s="399"/>
      <c r="P103" s="401"/>
      <c r="Q103" s="399"/>
      <c r="R103" s="399"/>
      <c r="S103" s="399"/>
      <c r="T103" s="399"/>
      <c r="U103" s="400"/>
      <c r="V103" s="399"/>
      <c r="W103" s="399"/>
      <c r="X103" s="399"/>
      <c r="Y103" s="399"/>
    </row>
    <row r="104">
      <c r="O104" s="399"/>
      <c r="P104" s="401"/>
      <c r="Q104" s="399"/>
      <c r="R104" s="399"/>
      <c r="S104" s="399"/>
      <c r="T104" s="399"/>
      <c r="U104" s="400"/>
      <c r="V104" s="399"/>
      <c r="W104" s="399"/>
      <c r="X104" s="399"/>
      <c r="Y104" s="399"/>
    </row>
    <row r="105">
      <c r="O105" s="399"/>
      <c r="P105" s="401"/>
      <c r="Q105" s="399"/>
      <c r="R105" s="399"/>
      <c r="S105" s="399"/>
      <c r="T105" s="399"/>
      <c r="U105" s="400"/>
      <c r="V105" s="399"/>
      <c r="W105" s="399"/>
      <c r="X105" s="399"/>
      <c r="Y105" s="399"/>
    </row>
    <row r="106">
      <c r="O106" s="399"/>
      <c r="P106" s="401"/>
      <c r="Q106" s="399"/>
      <c r="R106" s="399"/>
      <c r="S106" s="399"/>
      <c r="T106" s="399"/>
      <c r="U106" s="400"/>
      <c r="V106" s="399"/>
      <c r="W106" s="399"/>
      <c r="X106" s="399"/>
      <c r="Y106" s="399"/>
    </row>
    <row r="107">
      <c r="O107" s="399"/>
      <c r="P107" s="401"/>
      <c r="Q107" s="399"/>
      <c r="R107" s="399"/>
      <c r="S107" s="399"/>
      <c r="T107" s="399"/>
      <c r="U107" s="400"/>
      <c r="V107" s="399"/>
      <c r="W107" s="399"/>
      <c r="X107" s="399"/>
      <c r="Y107" s="399"/>
    </row>
    <row r="108">
      <c r="O108" s="399"/>
      <c r="P108" s="401"/>
      <c r="Q108" s="399"/>
      <c r="R108" s="399"/>
      <c r="S108" s="399"/>
      <c r="T108" s="399"/>
      <c r="U108" s="400"/>
      <c r="V108" s="399"/>
      <c r="W108" s="399"/>
      <c r="X108" s="399"/>
      <c r="Y108" s="399"/>
    </row>
    <row r="109">
      <c r="O109" s="399"/>
      <c r="P109" s="401"/>
      <c r="Q109" s="399"/>
      <c r="R109" s="399"/>
      <c r="S109" s="399"/>
      <c r="T109" s="399"/>
      <c r="U109" s="400"/>
      <c r="V109" s="399"/>
      <c r="W109" s="399"/>
      <c r="X109" s="399"/>
      <c r="Y109" s="399"/>
    </row>
    <row r="110">
      <c r="O110" s="399"/>
      <c r="P110" s="401"/>
      <c r="Q110" s="399"/>
      <c r="R110" s="399"/>
      <c r="S110" s="399"/>
      <c r="T110" s="399"/>
      <c r="U110" s="400"/>
      <c r="V110" s="399"/>
      <c r="W110" s="399"/>
      <c r="X110" s="399"/>
      <c r="Y110" s="399"/>
    </row>
    <row r="111">
      <c r="O111" s="399"/>
      <c r="P111" s="401"/>
      <c r="Q111" s="399"/>
      <c r="R111" s="399"/>
      <c r="S111" s="399"/>
      <c r="T111" s="399"/>
      <c r="U111" s="400"/>
      <c r="V111" s="399"/>
      <c r="W111" s="399"/>
      <c r="X111" s="399"/>
      <c r="Y111" s="399"/>
    </row>
    <row r="112">
      <c r="O112" s="399"/>
      <c r="P112" s="401"/>
      <c r="Q112" s="399"/>
      <c r="R112" s="399"/>
      <c r="S112" s="399"/>
      <c r="T112" s="399"/>
      <c r="U112" s="400"/>
      <c r="V112" s="399"/>
      <c r="W112" s="399"/>
      <c r="X112" s="399"/>
      <c r="Y112" s="399"/>
    </row>
    <row r="113">
      <c r="O113" s="399"/>
      <c r="P113" s="401"/>
      <c r="Q113" s="399"/>
      <c r="R113" s="399"/>
      <c r="S113" s="399"/>
      <c r="T113" s="399"/>
      <c r="U113" s="400"/>
      <c r="V113" s="399"/>
      <c r="W113" s="399"/>
      <c r="X113" s="399"/>
      <c r="Y113" s="399"/>
    </row>
    <row r="114">
      <c r="O114" s="399"/>
      <c r="P114" s="401"/>
      <c r="Q114" s="399"/>
      <c r="R114" s="399"/>
      <c r="S114" s="399"/>
      <c r="T114" s="399"/>
      <c r="U114" s="400"/>
      <c r="V114" s="399"/>
      <c r="W114" s="399"/>
      <c r="X114" s="399"/>
      <c r="Y114" s="399"/>
    </row>
    <row r="115">
      <c r="O115" s="399"/>
      <c r="P115" s="401"/>
      <c r="Q115" s="399"/>
      <c r="R115" s="399"/>
      <c r="S115" s="399"/>
      <c r="T115" s="399"/>
      <c r="U115" s="400"/>
      <c r="V115" s="399"/>
      <c r="W115" s="399"/>
      <c r="X115" s="399"/>
      <c r="Y115" s="399"/>
    </row>
    <row r="116">
      <c r="O116" s="399"/>
      <c r="P116" s="401"/>
      <c r="Q116" s="399"/>
      <c r="R116" s="399"/>
      <c r="S116" s="399"/>
      <c r="T116" s="399"/>
      <c r="U116" s="400"/>
      <c r="V116" s="399"/>
      <c r="W116" s="399"/>
      <c r="X116" s="399"/>
      <c r="Y116" s="399"/>
    </row>
    <row r="117">
      <c r="O117" s="399"/>
      <c r="P117" s="401"/>
      <c r="Q117" s="399"/>
      <c r="R117" s="399"/>
      <c r="S117" s="399"/>
      <c r="T117" s="399"/>
      <c r="U117" s="400"/>
      <c r="V117" s="399"/>
      <c r="W117" s="399"/>
      <c r="X117" s="399"/>
      <c r="Y117" s="399"/>
    </row>
    <row r="118">
      <c r="O118" s="399"/>
      <c r="P118" s="401"/>
      <c r="Q118" s="399"/>
      <c r="R118" s="399"/>
      <c r="S118" s="399"/>
      <c r="T118" s="399"/>
      <c r="U118" s="400"/>
      <c r="V118" s="399"/>
      <c r="W118" s="399"/>
      <c r="X118" s="399"/>
      <c r="Y118" s="399"/>
    </row>
    <row r="119">
      <c r="O119" s="399"/>
      <c r="P119" s="401"/>
      <c r="Q119" s="399"/>
      <c r="R119" s="399"/>
      <c r="S119" s="399"/>
      <c r="T119" s="399"/>
      <c r="U119" s="400"/>
      <c r="V119" s="399"/>
      <c r="W119" s="399"/>
      <c r="X119" s="399"/>
      <c r="Y119" s="399"/>
    </row>
    <row r="120">
      <c r="O120" s="399"/>
      <c r="P120" s="401"/>
      <c r="Q120" s="399"/>
      <c r="R120" s="399"/>
      <c r="S120" s="399"/>
      <c r="T120" s="399"/>
      <c r="U120" s="400"/>
      <c r="V120" s="399"/>
      <c r="W120" s="399"/>
      <c r="X120" s="399"/>
      <c r="Y120" s="399"/>
    </row>
    <row r="121">
      <c r="O121" s="399"/>
      <c r="P121" s="401"/>
      <c r="Q121" s="399"/>
      <c r="R121" s="399"/>
      <c r="S121" s="399"/>
      <c r="T121" s="399"/>
      <c r="U121" s="400"/>
      <c r="V121" s="399"/>
      <c r="W121" s="399"/>
      <c r="X121" s="399"/>
      <c r="Y121" s="399"/>
    </row>
    <row r="122">
      <c r="O122" s="399"/>
      <c r="P122" s="401"/>
      <c r="Q122" s="399"/>
      <c r="R122" s="399"/>
      <c r="S122" s="399"/>
      <c r="T122" s="399"/>
      <c r="U122" s="400"/>
      <c r="V122" s="399"/>
      <c r="W122" s="399"/>
      <c r="X122" s="399"/>
      <c r="Y122" s="399"/>
    </row>
    <row r="123">
      <c r="O123" s="399"/>
      <c r="P123" s="401"/>
      <c r="Q123" s="399"/>
      <c r="R123" s="399"/>
      <c r="S123" s="399"/>
      <c r="T123" s="399"/>
      <c r="U123" s="400"/>
      <c r="V123" s="399"/>
      <c r="W123" s="399"/>
      <c r="X123" s="399"/>
      <c r="Y123" s="399"/>
    </row>
    <row r="124">
      <c r="O124" s="399"/>
      <c r="P124" s="401"/>
      <c r="Q124" s="399"/>
      <c r="R124" s="399"/>
      <c r="S124" s="399"/>
      <c r="T124" s="399"/>
      <c r="U124" s="400"/>
      <c r="V124" s="399"/>
      <c r="W124" s="399"/>
      <c r="X124" s="399"/>
      <c r="Y124" s="399"/>
    </row>
    <row r="125">
      <c r="O125" s="399"/>
      <c r="P125" s="401"/>
      <c r="Q125" s="399"/>
      <c r="R125" s="399"/>
      <c r="S125" s="399"/>
      <c r="T125" s="399"/>
      <c r="U125" s="400"/>
      <c r="V125" s="399"/>
      <c r="W125" s="399"/>
      <c r="X125" s="399"/>
      <c r="Y125" s="399"/>
    </row>
    <row r="126">
      <c r="O126" s="399"/>
      <c r="P126" s="401"/>
      <c r="Q126" s="399"/>
      <c r="R126" s="399"/>
      <c r="S126" s="399"/>
      <c r="T126" s="399"/>
      <c r="U126" s="400"/>
      <c r="V126" s="399"/>
      <c r="W126" s="399"/>
      <c r="X126" s="399"/>
      <c r="Y126" s="399"/>
    </row>
    <row r="127">
      <c r="O127" s="399"/>
      <c r="P127" s="401"/>
      <c r="Q127" s="399"/>
      <c r="R127" s="399"/>
      <c r="S127" s="399"/>
      <c r="T127" s="399"/>
      <c r="U127" s="400"/>
      <c r="V127" s="399"/>
      <c r="W127" s="399"/>
      <c r="X127" s="399"/>
      <c r="Y127" s="399"/>
    </row>
    <row r="128">
      <c r="O128" s="399"/>
      <c r="P128" s="401"/>
      <c r="Q128" s="399"/>
      <c r="R128" s="399"/>
      <c r="S128" s="399"/>
      <c r="T128" s="399"/>
      <c r="U128" s="400"/>
      <c r="V128" s="399"/>
      <c r="W128" s="399"/>
      <c r="X128" s="399"/>
      <c r="Y128" s="399"/>
    </row>
    <row r="129">
      <c r="O129" s="399"/>
      <c r="P129" s="401"/>
      <c r="Q129" s="399"/>
      <c r="R129" s="399"/>
      <c r="S129" s="399"/>
      <c r="T129" s="399"/>
      <c r="U129" s="400"/>
      <c r="V129" s="399"/>
      <c r="W129" s="399"/>
      <c r="X129" s="399"/>
      <c r="Y129" s="399"/>
    </row>
    <row r="130">
      <c r="O130" s="399"/>
      <c r="P130" s="401"/>
      <c r="Q130" s="399"/>
      <c r="R130" s="399"/>
      <c r="S130" s="399"/>
      <c r="T130" s="399"/>
      <c r="U130" s="400"/>
      <c r="V130" s="399"/>
      <c r="W130" s="399"/>
      <c r="X130" s="399"/>
      <c r="Y130" s="399"/>
    </row>
    <row r="131">
      <c r="O131" s="399"/>
      <c r="P131" s="401"/>
      <c r="Q131" s="399"/>
      <c r="R131" s="399"/>
      <c r="S131" s="399"/>
      <c r="T131" s="399"/>
      <c r="U131" s="400"/>
      <c r="V131" s="399"/>
      <c r="W131" s="399"/>
      <c r="X131" s="399"/>
      <c r="Y131" s="399"/>
    </row>
    <row r="132">
      <c r="O132" s="399"/>
      <c r="P132" s="401"/>
      <c r="Q132" s="399"/>
      <c r="R132" s="399"/>
      <c r="S132" s="399"/>
      <c r="T132" s="399"/>
      <c r="U132" s="400"/>
      <c r="V132" s="399"/>
      <c r="W132" s="399"/>
      <c r="X132" s="399"/>
      <c r="Y132" s="399"/>
    </row>
    <row r="133">
      <c r="O133" s="399"/>
      <c r="P133" s="401"/>
      <c r="Q133" s="399"/>
      <c r="R133" s="399"/>
      <c r="S133" s="399"/>
      <c r="T133" s="399"/>
      <c r="U133" s="400"/>
      <c r="V133" s="399"/>
      <c r="W133" s="399"/>
      <c r="X133" s="399"/>
      <c r="Y133" s="399"/>
    </row>
    <row r="134">
      <c r="O134" s="399"/>
      <c r="P134" s="401"/>
      <c r="Q134" s="399"/>
      <c r="R134" s="399"/>
      <c r="S134" s="399"/>
      <c r="T134" s="399"/>
      <c r="U134" s="400"/>
      <c r="V134" s="399"/>
      <c r="W134" s="399"/>
      <c r="X134" s="399"/>
      <c r="Y134" s="399"/>
    </row>
    <row r="135">
      <c r="O135" s="399"/>
      <c r="P135" s="401"/>
      <c r="Q135" s="399"/>
      <c r="R135" s="399"/>
      <c r="S135" s="399"/>
      <c r="T135" s="399"/>
      <c r="U135" s="400"/>
      <c r="V135" s="399"/>
      <c r="W135" s="399"/>
      <c r="X135" s="399"/>
      <c r="Y135" s="399"/>
    </row>
    <row r="136">
      <c r="O136" s="399"/>
      <c r="P136" s="401"/>
      <c r="Q136" s="399"/>
      <c r="R136" s="399"/>
      <c r="S136" s="399"/>
      <c r="T136" s="399"/>
      <c r="U136" s="400"/>
      <c r="V136" s="399"/>
      <c r="W136" s="399"/>
      <c r="X136" s="399"/>
      <c r="Y136" s="399"/>
    </row>
    <row r="137">
      <c r="O137" s="399"/>
      <c r="P137" s="401"/>
      <c r="Q137" s="399"/>
      <c r="R137" s="399"/>
      <c r="S137" s="399"/>
      <c r="T137" s="399"/>
      <c r="U137" s="400"/>
      <c r="V137" s="399"/>
      <c r="W137" s="399"/>
      <c r="X137" s="399"/>
      <c r="Y137" s="399"/>
    </row>
    <row r="138">
      <c r="O138" s="399"/>
      <c r="P138" s="401"/>
      <c r="Q138" s="399"/>
      <c r="R138" s="399"/>
      <c r="S138" s="399"/>
      <c r="T138" s="399"/>
      <c r="U138" s="400"/>
      <c r="V138" s="399"/>
      <c r="W138" s="399"/>
      <c r="X138" s="399"/>
      <c r="Y138" s="399"/>
    </row>
    <row r="139">
      <c r="O139" s="399"/>
      <c r="P139" s="401"/>
      <c r="Q139" s="399"/>
      <c r="R139" s="399"/>
      <c r="S139" s="399"/>
      <c r="T139" s="399"/>
      <c r="U139" s="400"/>
      <c r="V139" s="399"/>
      <c r="W139" s="399"/>
      <c r="X139" s="399"/>
      <c r="Y139" s="399"/>
    </row>
    <row r="140">
      <c r="O140" s="399"/>
      <c r="P140" s="401"/>
      <c r="Q140" s="399"/>
      <c r="R140" s="399"/>
      <c r="S140" s="399"/>
      <c r="T140" s="399"/>
      <c r="U140" s="400"/>
      <c r="V140" s="399"/>
      <c r="W140" s="399"/>
      <c r="X140" s="399"/>
      <c r="Y140" s="399"/>
    </row>
    <row r="141">
      <c r="O141" s="399"/>
      <c r="P141" s="401"/>
      <c r="Q141" s="399"/>
      <c r="R141" s="399"/>
      <c r="S141" s="399"/>
      <c r="T141" s="399"/>
      <c r="U141" s="400"/>
      <c r="V141" s="399"/>
      <c r="W141" s="399"/>
      <c r="X141" s="399"/>
      <c r="Y141" s="399"/>
    </row>
    <row r="142">
      <c r="O142" s="399"/>
      <c r="P142" s="401"/>
      <c r="Q142" s="399"/>
      <c r="R142" s="399"/>
      <c r="S142" s="399"/>
      <c r="T142" s="399"/>
      <c r="U142" s="400"/>
      <c r="V142" s="399"/>
      <c r="W142" s="399"/>
      <c r="X142" s="399"/>
      <c r="Y142" s="399"/>
    </row>
    <row r="143">
      <c r="O143" s="399"/>
      <c r="P143" s="401"/>
      <c r="Q143" s="399"/>
      <c r="R143" s="399"/>
      <c r="S143" s="399"/>
      <c r="T143" s="399"/>
      <c r="U143" s="400"/>
      <c r="V143" s="399"/>
      <c r="W143" s="399"/>
      <c r="X143" s="399"/>
      <c r="Y143" s="399"/>
    </row>
    <row r="144">
      <c r="O144" s="399"/>
      <c r="P144" s="401"/>
      <c r="Q144" s="399"/>
      <c r="R144" s="399"/>
      <c r="S144" s="399"/>
      <c r="T144" s="399"/>
      <c r="U144" s="400"/>
      <c r="V144" s="399"/>
      <c r="W144" s="399"/>
      <c r="X144" s="399"/>
      <c r="Y144" s="399"/>
    </row>
    <row r="145">
      <c r="O145" s="399"/>
      <c r="P145" s="401"/>
      <c r="Q145" s="399"/>
      <c r="R145" s="399"/>
      <c r="S145" s="399"/>
      <c r="T145" s="399"/>
      <c r="U145" s="400"/>
      <c r="V145" s="399"/>
      <c r="W145" s="399"/>
      <c r="X145" s="399"/>
      <c r="Y145" s="399"/>
    </row>
    <row r="146">
      <c r="O146" s="399"/>
      <c r="P146" s="401"/>
      <c r="Q146" s="399"/>
      <c r="R146" s="399"/>
      <c r="S146" s="399"/>
      <c r="T146" s="399"/>
      <c r="U146" s="400"/>
      <c r="V146" s="399"/>
      <c r="W146" s="399"/>
      <c r="X146" s="399"/>
      <c r="Y146" s="399"/>
    </row>
    <row r="147">
      <c r="O147" s="399"/>
      <c r="P147" s="401"/>
      <c r="Q147" s="399"/>
      <c r="R147" s="399"/>
      <c r="S147" s="399"/>
      <c r="T147" s="399"/>
      <c r="U147" s="400"/>
      <c r="V147" s="399"/>
      <c r="W147" s="399"/>
      <c r="X147" s="399"/>
      <c r="Y147" s="399"/>
    </row>
    <row r="148">
      <c r="O148" s="399"/>
      <c r="P148" s="401"/>
      <c r="Q148" s="399"/>
      <c r="R148" s="399"/>
      <c r="S148" s="399"/>
      <c r="T148" s="399"/>
      <c r="U148" s="400"/>
      <c r="V148" s="399"/>
      <c r="W148" s="399"/>
      <c r="X148" s="399"/>
      <c r="Y148" s="399"/>
    </row>
    <row r="149">
      <c r="O149" s="399"/>
      <c r="P149" s="401"/>
      <c r="Q149" s="399"/>
      <c r="R149" s="399"/>
      <c r="S149" s="399"/>
      <c r="T149" s="399"/>
      <c r="U149" s="400"/>
      <c r="V149" s="399"/>
      <c r="W149" s="399"/>
      <c r="X149" s="399"/>
      <c r="Y149" s="399"/>
    </row>
    <row r="150">
      <c r="O150" s="399"/>
      <c r="P150" s="401"/>
      <c r="Q150" s="399"/>
      <c r="R150" s="399"/>
      <c r="S150" s="399"/>
      <c r="T150" s="399"/>
      <c r="U150" s="400"/>
      <c r="V150" s="399"/>
      <c r="W150" s="399"/>
      <c r="X150" s="399"/>
      <c r="Y150" s="399"/>
    </row>
    <row r="151">
      <c r="O151" s="399"/>
      <c r="P151" s="401"/>
      <c r="Q151" s="399"/>
      <c r="R151" s="399"/>
      <c r="S151" s="399"/>
      <c r="T151" s="399"/>
      <c r="U151" s="400"/>
      <c r="V151" s="399"/>
      <c r="W151" s="399"/>
      <c r="X151" s="399"/>
      <c r="Y151" s="399"/>
    </row>
    <row r="152">
      <c r="O152" s="399"/>
      <c r="P152" s="401"/>
      <c r="Q152" s="399"/>
      <c r="R152" s="399"/>
      <c r="S152" s="399"/>
      <c r="T152" s="399"/>
      <c r="U152" s="400"/>
      <c r="V152" s="399"/>
      <c r="W152" s="399"/>
      <c r="X152" s="399"/>
      <c r="Y152" s="399"/>
    </row>
    <row r="153">
      <c r="O153" s="399"/>
      <c r="P153" s="401"/>
      <c r="Q153" s="399"/>
      <c r="R153" s="399"/>
      <c r="S153" s="399"/>
      <c r="T153" s="399"/>
      <c r="U153" s="400"/>
      <c r="V153" s="399"/>
      <c r="W153" s="399"/>
      <c r="X153" s="399"/>
      <c r="Y153" s="399"/>
    </row>
    <row r="154">
      <c r="O154" s="399"/>
      <c r="P154" s="401"/>
      <c r="Q154" s="399"/>
      <c r="R154" s="399"/>
      <c r="S154" s="399"/>
      <c r="T154" s="399"/>
      <c r="U154" s="400"/>
      <c r="V154" s="399"/>
      <c r="W154" s="399"/>
      <c r="X154" s="399"/>
      <c r="Y154" s="399"/>
    </row>
    <row r="155">
      <c r="O155" s="399"/>
      <c r="P155" s="401"/>
      <c r="Q155" s="399"/>
      <c r="R155" s="399"/>
      <c r="S155" s="399"/>
      <c r="T155" s="399"/>
      <c r="U155" s="400"/>
      <c r="V155" s="399"/>
      <c r="W155" s="399"/>
      <c r="X155" s="399"/>
      <c r="Y155" s="399"/>
    </row>
    <row r="156">
      <c r="O156" s="399"/>
      <c r="P156" s="401"/>
      <c r="Q156" s="399"/>
      <c r="R156" s="399"/>
      <c r="S156" s="399"/>
      <c r="T156" s="399"/>
      <c r="U156" s="400"/>
      <c r="V156" s="399"/>
      <c r="W156" s="399"/>
      <c r="X156" s="399"/>
      <c r="Y156" s="399"/>
    </row>
    <row r="157">
      <c r="O157" s="399"/>
      <c r="P157" s="401"/>
      <c r="Q157" s="399"/>
      <c r="R157" s="399"/>
      <c r="S157" s="399"/>
      <c r="T157" s="399"/>
      <c r="U157" s="400"/>
      <c r="V157" s="399"/>
      <c r="W157" s="399"/>
      <c r="X157" s="399"/>
      <c r="Y157" s="399"/>
    </row>
    <row r="158">
      <c r="O158" s="399"/>
      <c r="P158" s="401"/>
      <c r="Q158" s="399"/>
      <c r="R158" s="399"/>
      <c r="S158" s="399"/>
      <c r="T158" s="399"/>
      <c r="U158" s="400"/>
      <c r="V158" s="399"/>
      <c r="W158" s="399"/>
      <c r="X158" s="399"/>
      <c r="Y158" s="399"/>
    </row>
    <row r="159">
      <c r="O159" s="399"/>
      <c r="P159" s="401"/>
      <c r="Q159" s="399"/>
      <c r="R159" s="399"/>
      <c r="S159" s="399"/>
      <c r="T159" s="399"/>
      <c r="U159" s="400"/>
      <c r="V159" s="399"/>
      <c r="W159" s="399"/>
      <c r="X159" s="399"/>
      <c r="Y159" s="399"/>
    </row>
    <row r="160">
      <c r="O160" s="399"/>
      <c r="P160" s="401"/>
      <c r="Q160" s="399"/>
      <c r="R160" s="399"/>
      <c r="S160" s="399"/>
      <c r="T160" s="399"/>
      <c r="U160" s="400"/>
      <c r="V160" s="399"/>
      <c r="W160" s="399"/>
      <c r="X160" s="399"/>
      <c r="Y160" s="399"/>
    </row>
    <row r="161">
      <c r="O161" s="399"/>
      <c r="P161" s="401"/>
      <c r="Q161" s="399"/>
      <c r="R161" s="399"/>
      <c r="S161" s="399"/>
      <c r="T161" s="399"/>
      <c r="U161" s="400"/>
      <c r="V161" s="399"/>
      <c r="W161" s="399"/>
      <c r="X161" s="399"/>
      <c r="Y161" s="399"/>
    </row>
    <row r="162">
      <c r="O162" s="399"/>
      <c r="P162" s="401"/>
      <c r="Q162" s="399"/>
      <c r="R162" s="399"/>
      <c r="S162" s="399"/>
      <c r="T162" s="399"/>
      <c r="U162" s="400"/>
      <c r="V162" s="399"/>
      <c r="W162" s="399"/>
      <c r="X162" s="399"/>
      <c r="Y162" s="399"/>
    </row>
    <row r="163">
      <c r="O163" s="399"/>
      <c r="P163" s="401"/>
      <c r="Q163" s="399"/>
      <c r="R163" s="399"/>
      <c r="S163" s="399"/>
      <c r="T163" s="399"/>
      <c r="U163" s="400"/>
      <c r="V163" s="399"/>
      <c r="W163" s="399"/>
      <c r="X163" s="399"/>
      <c r="Y163" s="399"/>
    </row>
    <row r="164">
      <c r="O164" s="399"/>
      <c r="P164" s="401"/>
      <c r="Q164" s="399"/>
      <c r="R164" s="399"/>
      <c r="S164" s="399"/>
      <c r="T164" s="399"/>
      <c r="U164" s="400"/>
      <c r="V164" s="399"/>
      <c r="W164" s="399"/>
      <c r="X164" s="399"/>
      <c r="Y164" s="399"/>
    </row>
    <row r="165">
      <c r="O165" s="399"/>
      <c r="P165" s="401"/>
      <c r="Q165" s="399"/>
      <c r="R165" s="399"/>
      <c r="S165" s="399"/>
      <c r="T165" s="399"/>
      <c r="U165" s="400"/>
      <c r="V165" s="399"/>
      <c r="W165" s="399"/>
      <c r="X165" s="399"/>
      <c r="Y165" s="399"/>
    </row>
    <row r="166">
      <c r="O166" s="399"/>
      <c r="P166" s="401"/>
      <c r="Q166" s="399"/>
      <c r="R166" s="399"/>
      <c r="S166" s="399"/>
      <c r="T166" s="399"/>
      <c r="U166" s="400"/>
      <c r="V166" s="399"/>
      <c r="W166" s="399"/>
      <c r="X166" s="399"/>
      <c r="Y166" s="399"/>
    </row>
    <row r="167">
      <c r="O167" s="399"/>
      <c r="P167" s="401"/>
      <c r="Q167" s="399"/>
      <c r="R167" s="399"/>
      <c r="S167" s="399"/>
      <c r="T167" s="399"/>
      <c r="U167" s="400"/>
      <c r="V167" s="399"/>
      <c r="W167" s="399"/>
      <c r="X167" s="399"/>
      <c r="Y167" s="399"/>
    </row>
    <row r="168">
      <c r="O168" s="399"/>
      <c r="P168" s="401"/>
      <c r="Q168" s="399"/>
      <c r="R168" s="399"/>
      <c r="S168" s="399"/>
      <c r="T168" s="399"/>
      <c r="U168" s="400"/>
      <c r="V168" s="399"/>
      <c r="W168" s="399"/>
      <c r="X168" s="399"/>
      <c r="Y168" s="399"/>
    </row>
    <row r="169">
      <c r="O169" s="399"/>
      <c r="P169" s="401"/>
      <c r="Q169" s="399"/>
      <c r="R169" s="399"/>
      <c r="S169" s="399"/>
      <c r="T169" s="399"/>
      <c r="U169" s="400"/>
      <c r="V169" s="399"/>
      <c r="W169" s="399"/>
      <c r="X169" s="399"/>
      <c r="Y169" s="399"/>
    </row>
    <row r="170">
      <c r="O170" s="399"/>
      <c r="P170" s="401"/>
      <c r="Q170" s="399"/>
      <c r="R170" s="399"/>
      <c r="S170" s="399"/>
      <c r="T170" s="399"/>
      <c r="U170" s="400"/>
      <c r="V170" s="399"/>
      <c r="W170" s="399"/>
      <c r="X170" s="399"/>
      <c r="Y170" s="399"/>
    </row>
    <row r="171">
      <c r="O171" s="399"/>
      <c r="P171" s="401"/>
      <c r="Q171" s="399"/>
      <c r="R171" s="399"/>
      <c r="S171" s="399"/>
      <c r="T171" s="399"/>
      <c r="U171" s="400"/>
      <c r="V171" s="399"/>
      <c r="W171" s="399"/>
      <c r="X171" s="399"/>
      <c r="Y171" s="399"/>
    </row>
    <row r="172">
      <c r="O172" s="399"/>
      <c r="P172" s="401"/>
      <c r="Q172" s="399"/>
      <c r="R172" s="399"/>
      <c r="S172" s="399"/>
      <c r="T172" s="399"/>
      <c r="U172" s="400"/>
      <c r="V172" s="399"/>
      <c r="W172" s="399"/>
      <c r="X172" s="399"/>
      <c r="Y172" s="399"/>
    </row>
    <row r="173">
      <c r="O173" s="399"/>
      <c r="P173" s="401"/>
      <c r="Q173" s="399"/>
      <c r="R173" s="399"/>
      <c r="S173" s="399"/>
      <c r="T173" s="399"/>
      <c r="U173" s="400"/>
      <c r="V173" s="399"/>
      <c r="W173" s="399"/>
      <c r="X173" s="399"/>
      <c r="Y173" s="399"/>
    </row>
    <row r="174">
      <c r="O174" s="399"/>
      <c r="P174" s="401"/>
      <c r="Q174" s="399"/>
      <c r="R174" s="399"/>
      <c r="S174" s="399"/>
      <c r="T174" s="399"/>
      <c r="U174" s="400"/>
      <c r="V174" s="399"/>
      <c r="W174" s="399"/>
      <c r="X174" s="399"/>
      <c r="Y174" s="399"/>
    </row>
    <row r="175">
      <c r="O175" s="399"/>
      <c r="P175" s="401"/>
      <c r="Q175" s="399"/>
      <c r="R175" s="399"/>
      <c r="S175" s="399"/>
      <c r="T175" s="399"/>
      <c r="U175" s="400"/>
      <c r="V175" s="399"/>
      <c r="W175" s="399"/>
      <c r="X175" s="399"/>
      <c r="Y175" s="399"/>
    </row>
    <row r="176">
      <c r="O176" s="399"/>
      <c r="P176" s="401"/>
      <c r="Q176" s="399"/>
      <c r="R176" s="399"/>
      <c r="S176" s="399"/>
      <c r="T176" s="399"/>
      <c r="U176" s="400"/>
      <c r="V176" s="399"/>
      <c r="W176" s="399"/>
      <c r="X176" s="399"/>
      <c r="Y176" s="399"/>
    </row>
    <row r="177">
      <c r="O177" s="399"/>
      <c r="P177" s="401"/>
      <c r="Q177" s="399"/>
      <c r="R177" s="399"/>
      <c r="S177" s="399"/>
      <c r="T177" s="399"/>
      <c r="U177" s="400"/>
      <c r="V177" s="399"/>
      <c r="W177" s="399"/>
      <c r="X177" s="399"/>
      <c r="Y177" s="399"/>
    </row>
    <row r="178">
      <c r="O178" s="399"/>
      <c r="P178" s="401"/>
      <c r="Q178" s="399"/>
      <c r="R178" s="399"/>
      <c r="S178" s="399"/>
      <c r="T178" s="399"/>
      <c r="U178" s="400"/>
      <c r="V178" s="399"/>
      <c r="W178" s="399"/>
      <c r="X178" s="399"/>
      <c r="Y178" s="399"/>
    </row>
    <row r="179">
      <c r="O179" s="399"/>
      <c r="P179" s="401"/>
      <c r="Q179" s="399"/>
      <c r="R179" s="399"/>
      <c r="S179" s="399"/>
      <c r="T179" s="399"/>
      <c r="U179" s="400"/>
      <c r="V179" s="399"/>
      <c r="W179" s="399"/>
      <c r="X179" s="399"/>
      <c r="Y179" s="399"/>
    </row>
    <row r="180">
      <c r="O180" s="399"/>
      <c r="P180" s="401"/>
      <c r="Q180" s="399"/>
      <c r="R180" s="399"/>
      <c r="S180" s="399"/>
      <c r="T180" s="399"/>
      <c r="U180" s="400"/>
      <c r="V180" s="399"/>
      <c r="W180" s="399"/>
      <c r="X180" s="399"/>
      <c r="Y180" s="399"/>
    </row>
    <row r="181">
      <c r="O181" s="399"/>
      <c r="P181" s="401"/>
      <c r="Q181" s="399"/>
      <c r="R181" s="399"/>
      <c r="S181" s="399"/>
      <c r="T181" s="399"/>
      <c r="U181" s="400"/>
      <c r="V181" s="399"/>
      <c r="W181" s="399"/>
      <c r="X181" s="399"/>
      <c r="Y181" s="399"/>
    </row>
    <row r="182">
      <c r="O182" s="399"/>
      <c r="P182" s="401"/>
      <c r="Q182" s="399"/>
      <c r="R182" s="399"/>
      <c r="S182" s="399"/>
      <c r="T182" s="399"/>
      <c r="U182" s="400"/>
      <c r="V182" s="399"/>
      <c r="W182" s="399"/>
      <c r="X182" s="399"/>
      <c r="Y182" s="399"/>
    </row>
    <row r="183">
      <c r="O183" s="399"/>
      <c r="P183" s="401"/>
      <c r="Q183" s="399"/>
      <c r="R183" s="399"/>
      <c r="S183" s="399"/>
      <c r="T183" s="399"/>
      <c r="U183" s="400"/>
      <c r="V183" s="399"/>
      <c r="W183" s="399"/>
      <c r="X183" s="399"/>
      <c r="Y183" s="399"/>
    </row>
    <row r="184">
      <c r="O184" s="399"/>
      <c r="P184" s="401"/>
      <c r="Q184" s="399"/>
      <c r="R184" s="399"/>
      <c r="S184" s="399"/>
      <c r="T184" s="399"/>
      <c r="U184" s="400"/>
      <c r="V184" s="399"/>
      <c r="W184" s="399"/>
      <c r="X184" s="399"/>
      <c r="Y184" s="399"/>
    </row>
    <row r="185">
      <c r="O185" s="399"/>
      <c r="P185" s="401"/>
      <c r="Q185" s="399"/>
      <c r="R185" s="399"/>
      <c r="S185" s="399"/>
      <c r="T185" s="399"/>
      <c r="U185" s="400"/>
      <c r="V185" s="399"/>
      <c r="W185" s="399"/>
      <c r="X185" s="399"/>
      <c r="Y185" s="399"/>
    </row>
    <row r="186">
      <c r="O186" s="399"/>
      <c r="P186" s="401"/>
      <c r="Q186" s="399"/>
      <c r="R186" s="399"/>
      <c r="S186" s="399"/>
      <c r="T186" s="399"/>
      <c r="U186" s="400"/>
      <c r="V186" s="399"/>
      <c r="W186" s="399"/>
      <c r="X186" s="399"/>
      <c r="Y186" s="399"/>
    </row>
    <row r="187">
      <c r="O187" s="399"/>
      <c r="P187" s="401"/>
      <c r="Q187" s="399"/>
      <c r="R187" s="399"/>
      <c r="S187" s="399"/>
      <c r="T187" s="399"/>
      <c r="U187" s="400"/>
      <c r="V187" s="399"/>
      <c r="W187" s="399"/>
      <c r="X187" s="399"/>
      <c r="Y187" s="399"/>
    </row>
    <row r="188">
      <c r="O188" s="399"/>
      <c r="P188" s="401"/>
      <c r="Q188" s="399"/>
      <c r="R188" s="399"/>
      <c r="S188" s="399"/>
      <c r="T188" s="399"/>
      <c r="U188" s="400"/>
      <c r="V188" s="399"/>
      <c r="W188" s="399"/>
      <c r="X188" s="399"/>
      <c r="Y188" s="399"/>
    </row>
    <row r="189">
      <c r="O189" s="399"/>
      <c r="P189" s="401"/>
      <c r="Q189" s="399"/>
      <c r="R189" s="399"/>
      <c r="S189" s="399"/>
      <c r="T189" s="399"/>
      <c r="U189" s="400"/>
      <c r="V189" s="399"/>
      <c r="W189" s="399"/>
      <c r="X189" s="399"/>
      <c r="Y189" s="399"/>
    </row>
    <row r="190">
      <c r="O190" s="399"/>
      <c r="P190" s="401"/>
      <c r="Q190" s="399"/>
      <c r="R190" s="399"/>
      <c r="S190" s="399"/>
      <c r="T190" s="399"/>
      <c r="U190" s="400"/>
      <c r="V190" s="399"/>
      <c r="W190" s="399"/>
      <c r="X190" s="399"/>
      <c r="Y190" s="399"/>
    </row>
    <row r="191">
      <c r="O191" s="399"/>
      <c r="P191" s="401"/>
      <c r="Q191" s="399"/>
      <c r="R191" s="399"/>
      <c r="S191" s="399"/>
      <c r="T191" s="399"/>
      <c r="U191" s="400"/>
      <c r="V191" s="399"/>
      <c r="W191" s="399"/>
      <c r="X191" s="399"/>
      <c r="Y191" s="399"/>
    </row>
    <row r="192">
      <c r="O192" s="399"/>
      <c r="P192" s="401"/>
      <c r="Q192" s="399"/>
      <c r="R192" s="399"/>
      <c r="S192" s="399"/>
      <c r="T192" s="399"/>
      <c r="U192" s="400"/>
      <c r="V192" s="399"/>
      <c r="W192" s="399"/>
      <c r="X192" s="399"/>
      <c r="Y192" s="399"/>
    </row>
    <row r="193">
      <c r="O193" s="399"/>
      <c r="P193" s="401"/>
      <c r="Q193" s="399"/>
      <c r="R193" s="399"/>
      <c r="S193" s="399"/>
      <c r="T193" s="399"/>
      <c r="U193" s="400"/>
      <c r="V193" s="399"/>
      <c r="W193" s="399"/>
      <c r="X193" s="399"/>
      <c r="Y193" s="399"/>
    </row>
    <row r="194">
      <c r="O194" s="399"/>
      <c r="P194" s="401"/>
      <c r="Q194" s="399"/>
      <c r="R194" s="399"/>
      <c r="S194" s="399"/>
      <c r="T194" s="399"/>
      <c r="U194" s="400"/>
      <c r="V194" s="399"/>
      <c r="W194" s="399"/>
      <c r="X194" s="399"/>
      <c r="Y194" s="399"/>
    </row>
    <row r="195">
      <c r="O195" s="399"/>
      <c r="P195" s="401"/>
      <c r="Q195" s="399"/>
      <c r="R195" s="399"/>
      <c r="S195" s="399"/>
      <c r="T195" s="399"/>
      <c r="U195" s="400"/>
      <c r="V195" s="399"/>
      <c r="W195" s="399"/>
      <c r="X195" s="399"/>
      <c r="Y195" s="399"/>
    </row>
    <row r="196">
      <c r="O196" s="399"/>
      <c r="P196" s="401"/>
      <c r="Q196" s="399"/>
      <c r="R196" s="399"/>
      <c r="S196" s="399"/>
      <c r="T196" s="399"/>
      <c r="U196" s="400"/>
      <c r="V196" s="399"/>
      <c r="W196" s="399"/>
      <c r="X196" s="399"/>
      <c r="Y196" s="399"/>
    </row>
    <row r="197">
      <c r="O197" s="399"/>
      <c r="P197" s="401"/>
      <c r="Q197" s="399"/>
      <c r="R197" s="399"/>
      <c r="S197" s="399"/>
      <c r="T197" s="399"/>
      <c r="U197" s="400"/>
      <c r="V197" s="399"/>
      <c r="W197" s="399"/>
      <c r="X197" s="399"/>
      <c r="Y197" s="399"/>
    </row>
    <row r="198">
      <c r="O198" s="399"/>
      <c r="P198" s="401"/>
      <c r="Q198" s="399"/>
      <c r="R198" s="399"/>
      <c r="S198" s="399"/>
      <c r="T198" s="399"/>
      <c r="U198" s="400"/>
      <c r="V198" s="399"/>
      <c r="W198" s="399"/>
      <c r="X198" s="399"/>
      <c r="Y198" s="399"/>
    </row>
    <row r="199">
      <c r="O199" s="399"/>
      <c r="P199" s="401"/>
      <c r="Q199" s="399"/>
      <c r="R199" s="399"/>
      <c r="S199" s="399"/>
      <c r="T199" s="399"/>
      <c r="U199" s="400"/>
      <c r="V199" s="399"/>
      <c r="W199" s="399"/>
      <c r="X199" s="399"/>
      <c r="Y199" s="399"/>
    </row>
    <row r="200">
      <c r="O200" s="399"/>
      <c r="P200" s="401"/>
      <c r="Q200" s="399"/>
      <c r="R200" s="399"/>
      <c r="S200" s="399"/>
      <c r="T200" s="399"/>
      <c r="U200" s="400"/>
      <c r="V200" s="399"/>
      <c r="W200" s="399"/>
      <c r="X200" s="399"/>
      <c r="Y200" s="399"/>
    </row>
    <row r="201">
      <c r="O201" s="399"/>
      <c r="P201" s="401"/>
      <c r="Q201" s="399"/>
      <c r="R201" s="399"/>
      <c r="S201" s="399"/>
      <c r="T201" s="399"/>
      <c r="U201" s="400"/>
      <c r="V201" s="399"/>
      <c r="W201" s="399"/>
      <c r="X201" s="399"/>
      <c r="Y201" s="399"/>
    </row>
    <row r="202">
      <c r="O202" s="399"/>
      <c r="P202" s="401"/>
      <c r="Q202" s="399"/>
      <c r="R202" s="399"/>
      <c r="S202" s="399"/>
      <c r="T202" s="399"/>
      <c r="U202" s="400"/>
      <c r="V202" s="399"/>
      <c r="W202" s="399"/>
      <c r="X202" s="399"/>
      <c r="Y202" s="399"/>
    </row>
    <row r="203">
      <c r="O203" s="399"/>
      <c r="P203" s="401"/>
      <c r="Q203" s="399"/>
      <c r="R203" s="399"/>
      <c r="S203" s="399"/>
      <c r="T203" s="399"/>
      <c r="U203" s="400"/>
      <c r="V203" s="399"/>
      <c r="W203" s="399"/>
      <c r="X203" s="399"/>
      <c r="Y203" s="399"/>
    </row>
    <row r="204">
      <c r="O204" s="399"/>
      <c r="P204" s="401"/>
      <c r="Q204" s="399"/>
      <c r="R204" s="399"/>
      <c r="S204" s="399"/>
      <c r="T204" s="399"/>
      <c r="U204" s="400"/>
      <c r="V204" s="399"/>
      <c r="W204" s="399"/>
      <c r="X204" s="399"/>
      <c r="Y204" s="399"/>
    </row>
    <row r="205">
      <c r="O205" s="399"/>
      <c r="P205" s="401"/>
      <c r="Q205" s="399"/>
      <c r="R205" s="399"/>
      <c r="S205" s="399"/>
      <c r="T205" s="399"/>
      <c r="U205" s="400"/>
      <c r="V205" s="399"/>
      <c r="W205" s="399"/>
      <c r="X205" s="399"/>
      <c r="Y205" s="399"/>
    </row>
    <row r="206">
      <c r="O206" s="399"/>
      <c r="P206" s="401"/>
      <c r="Q206" s="399"/>
      <c r="R206" s="399"/>
      <c r="S206" s="399"/>
      <c r="T206" s="399"/>
      <c r="U206" s="400"/>
      <c r="V206" s="399"/>
      <c r="W206" s="399"/>
      <c r="X206" s="399"/>
      <c r="Y206" s="399"/>
    </row>
    <row r="207">
      <c r="O207" s="399"/>
      <c r="P207" s="401"/>
      <c r="Q207" s="399"/>
      <c r="R207" s="399"/>
      <c r="S207" s="399"/>
      <c r="T207" s="399"/>
      <c r="U207" s="400"/>
      <c r="V207" s="399"/>
      <c r="W207" s="399"/>
      <c r="X207" s="399"/>
      <c r="Y207" s="399"/>
    </row>
    <row r="208">
      <c r="O208" s="399"/>
      <c r="P208" s="401"/>
      <c r="Q208" s="399"/>
      <c r="R208" s="399"/>
      <c r="S208" s="399"/>
      <c r="T208" s="399"/>
      <c r="U208" s="400"/>
      <c r="V208" s="399"/>
      <c r="W208" s="399"/>
      <c r="X208" s="399"/>
      <c r="Y208" s="399"/>
    </row>
    <row r="209">
      <c r="O209" s="399"/>
      <c r="P209" s="401"/>
      <c r="Q209" s="399"/>
      <c r="R209" s="399"/>
      <c r="S209" s="399"/>
      <c r="T209" s="399"/>
      <c r="U209" s="400"/>
      <c r="V209" s="399"/>
      <c r="W209" s="399"/>
      <c r="X209" s="399"/>
      <c r="Y209" s="399"/>
    </row>
    <row r="210">
      <c r="O210" s="399"/>
      <c r="P210" s="401"/>
      <c r="Q210" s="399"/>
      <c r="R210" s="399"/>
      <c r="S210" s="399"/>
      <c r="T210" s="399"/>
      <c r="U210" s="400"/>
      <c r="V210" s="399"/>
      <c r="W210" s="399"/>
      <c r="X210" s="399"/>
      <c r="Y210" s="399"/>
    </row>
    <row r="211">
      <c r="O211" s="399"/>
      <c r="P211" s="401"/>
      <c r="Q211" s="399"/>
      <c r="R211" s="399"/>
      <c r="S211" s="399"/>
      <c r="T211" s="399"/>
      <c r="U211" s="400"/>
      <c r="V211" s="399"/>
      <c r="W211" s="399"/>
      <c r="X211" s="399"/>
      <c r="Y211" s="399"/>
    </row>
    <row r="212">
      <c r="O212" s="399"/>
      <c r="P212" s="401"/>
      <c r="Q212" s="399"/>
      <c r="R212" s="399"/>
      <c r="S212" s="399"/>
      <c r="T212" s="399"/>
      <c r="U212" s="400"/>
      <c r="V212" s="399"/>
      <c r="W212" s="399"/>
      <c r="X212" s="399"/>
      <c r="Y212" s="399"/>
    </row>
    <row r="213">
      <c r="O213" s="399"/>
      <c r="P213" s="401"/>
      <c r="Q213" s="399"/>
      <c r="R213" s="399"/>
      <c r="S213" s="399"/>
      <c r="T213" s="399"/>
      <c r="U213" s="400"/>
      <c r="V213" s="399"/>
      <c r="W213" s="399"/>
      <c r="X213" s="399"/>
      <c r="Y213" s="399"/>
    </row>
    <row r="214">
      <c r="O214" s="399"/>
      <c r="P214" s="401"/>
      <c r="Q214" s="399"/>
      <c r="R214" s="399"/>
      <c r="S214" s="399"/>
      <c r="T214" s="399"/>
      <c r="U214" s="400"/>
      <c r="V214" s="399"/>
      <c r="W214" s="399"/>
      <c r="X214" s="399"/>
      <c r="Y214" s="399"/>
    </row>
    <row r="215">
      <c r="O215" s="399"/>
      <c r="P215" s="401"/>
      <c r="Q215" s="399"/>
      <c r="R215" s="399"/>
      <c r="S215" s="399"/>
      <c r="T215" s="399"/>
      <c r="U215" s="400"/>
      <c r="V215" s="399"/>
      <c r="W215" s="399"/>
      <c r="X215" s="399"/>
      <c r="Y215" s="399"/>
    </row>
    <row r="216">
      <c r="O216" s="399"/>
      <c r="P216" s="401"/>
      <c r="Q216" s="399"/>
      <c r="R216" s="399"/>
      <c r="S216" s="399"/>
      <c r="T216" s="399"/>
      <c r="U216" s="400"/>
      <c r="V216" s="399"/>
      <c r="W216" s="399"/>
      <c r="X216" s="399"/>
      <c r="Y216" s="399"/>
    </row>
    <row r="217">
      <c r="O217" s="399"/>
      <c r="P217" s="401"/>
      <c r="Q217" s="399"/>
      <c r="R217" s="399"/>
      <c r="S217" s="399"/>
      <c r="T217" s="399"/>
      <c r="U217" s="400"/>
      <c r="V217" s="399"/>
      <c r="W217" s="399"/>
      <c r="X217" s="399"/>
      <c r="Y217" s="399"/>
    </row>
    <row r="218">
      <c r="O218" s="399"/>
      <c r="P218" s="401"/>
      <c r="Q218" s="399"/>
      <c r="R218" s="399"/>
      <c r="S218" s="399"/>
      <c r="T218" s="399"/>
      <c r="U218" s="400"/>
      <c r="V218" s="399"/>
      <c r="W218" s="399"/>
      <c r="X218" s="399"/>
      <c r="Y218" s="399"/>
    </row>
    <row r="219">
      <c r="O219" s="399"/>
      <c r="P219" s="401"/>
      <c r="Q219" s="399"/>
      <c r="R219" s="399"/>
      <c r="S219" s="399"/>
      <c r="T219" s="399"/>
      <c r="U219" s="400"/>
      <c r="V219" s="399"/>
      <c r="W219" s="399"/>
      <c r="X219" s="399"/>
      <c r="Y219" s="399"/>
    </row>
    <row r="220">
      <c r="O220" s="399"/>
      <c r="P220" s="401"/>
      <c r="Q220" s="399"/>
      <c r="R220" s="399"/>
      <c r="S220" s="399"/>
      <c r="T220" s="399"/>
      <c r="U220" s="400"/>
      <c r="V220" s="399"/>
      <c r="W220" s="399"/>
      <c r="X220" s="399"/>
      <c r="Y220" s="399"/>
    </row>
    <row r="221">
      <c r="O221" s="399"/>
      <c r="P221" s="401"/>
      <c r="Q221" s="399"/>
      <c r="R221" s="399"/>
      <c r="S221" s="399"/>
      <c r="T221" s="399"/>
      <c r="U221" s="400"/>
      <c r="V221" s="399"/>
      <c r="W221" s="399"/>
      <c r="X221" s="399"/>
      <c r="Y221" s="399"/>
    </row>
    <row r="222">
      <c r="O222" s="399"/>
      <c r="P222" s="401"/>
      <c r="Q222" s="399"/>
      <c r="R222" s="399"/>
      <c r="S222" s="399"/>
      <c r="T222" s="399"/>
      <c r="U222" s="400"/>
      <c r="V222" s="399"/>
      <c r="W222" s="399"/>
      <c r="X222" s="399"/>
      <c r="Y222" s="399"/>
    </row>
    <row r="223">
      <c r="O223" s="399"/>
      <c r="P223" s="401"/>
      <c r="Q223" s="399"/>
      <c r="R223" s="399"/>
      <c r="S223" s="399"/>
      <c r="T223" s="399"/>
      <c r="U223" s="400"/>
      <c r="V223" s="399"/>
      <c r="W223" s="399"/>
      <c r="X223" s="399"/>
      <c r="Y223" s="399"/>
    </row>
    <row r="224">
      <c r="O224" s="399"/>
      <c r="P224" s="401"/>
      <c r="Q224" s="399"/>
      <c r="R224" s="399"/>
      <c r="S224" s="399"/>
      <c r="T224" s="399"/>
      <c r="U224" s="400"/>
      <c r="V224" s="399"/>
      <c r="W224" s="399"/>
      <c r="X224" s="399"/>
      <c r="Y224" s="399"/>
    </row>
    <row r="225">
      <c r="O225" s="399"/>
      <c r="P225" s="401"/>
      <c r="Q225" s="399"/>
      <c r="R225" s="399"/>
      <c r="S225" s="399"/>
      <c r="T225" s="399"/>
      <c r="U225" s="400"/>
      <c r="V225" s="399"/>
      <c r="W225" s="399"/>
      <c r="X225" s="399"/>
      <c r="Y225" s="399"/>
    </row>
    <row r="226">
      <c r="O226" s="399"/>
      <c r="P226" s="401"/>
      <c r="Q226" s="399"/>
      <c r="R226" s="399"/>
      <c r="S226" s="399"/>
      <c r="T226" s="399"/>
      <c r="U226" s="400"/>
      <c r="V226" s="399"/>
      <c r="W226" s="399"/>
      <c r="X226" s="399"/>
      <c r="Y226" s="399"/>
    </row>
    <row r="227">
      <c r="O227" s="399"/>
      <c r="P227" s="401"/>
      <c r="Q227" s="399"/>
      <c r="R227" s="399"/>
      <c r="S227" s="399"/>
      <c r="T227" s="399"/>
      <c r="U227" s="400"/>
      <c r="V227" s="399"/>
      <c r="W227" s="399"/>
      <c r="X227" s="399"/>
      <c r="Y227" s="399"/>
    </row>
    <row r="228">
      <c r="O228" s="399"/>
      <c r="P228" s="401"/>
      <c r="Q228" s="399"/>
      <c r="R228" s="399"/>
      <c r="S228" s="399"/>
      <c r="T228" s="399"/>
      <c r="U228" s="400"/>
      <c r="V228" s="399"/>
      <c r="W228" s="399"/>
      <c r="X228" s="399"/>
      <c r="Y228" s="399"/>
    </row>
    <row r="229">
      <c r="O229" s="399"/>
      <c r="P229" s="401"/>
      <c r="Q229" s="399"/>
      <c r="R229" s="399"/>
      <c r="S229" s="399"/>
      <c r="T229" s="399"/>
      <c r="U229" s="400"/>
      <c r="V229" s="399"/>
      <c r="W229" s="399"/>
      <c r="X229" s="399"/>
      <c r="Y229" s="399"/>
    </row>
    <row r="230">
      <c r="O230" s="399"/>
      <c r="P230" s="401"/>
      <c r="Q230" s="399"/>
      <c r="R230" s="399"/>
      <c r="S230" s="399"/>
      <c r="T230" s="399"/>
      <c r="U230" s="400"/>
      <c r="V230" s="399"/>
      <c r="W230" s="399"/>
      <c r="X230" s="399"/>
      <c r="Y230" s="399"/>
    </row>
    <row r="231">
      <c r="O231" s="399"/>
      <c r="P231" s="401"/>
      <c r="Q231" s="399"/>
      <c r="R231" s="399"/>
      <c r="S231" s="399"/>
      <c r="T231" s="399"/>
      <c r="U231" s="400"/>
      <c r="V231" s="399"/>
      <c r="W231" s="399"/>
      <c r="X231" s="399"/>
      <c r="Y231" s="399"/>
    </row>
    <row r="232">
      <c r="O232" s="399"/>
      <c r="P232" s="401"/>
      <c r="Q232" s="399"/>
      <c r="R232" s="399"/>
      <c r="S232" s="399"/>
      <c r="T232" s="399"/>
      <c r="U232" s="400"/>
      <c r="V232" s="399"/>
      <c r="W232" s="399"/>
      <c r="X232" s="399"/>
      <c r="Y232" s="399"/>
    </row>
    <row r="233">
      <c r="O233" s="399"/>
      <c r="P233" s="401"/>
      <c r="Q233" s="399"/>
      <c r="R233" s="399"/>
      <c r="S233" s="399"/>
      <c r="T233" s="399"/>
      <c r="U233" s="400"/>
      <c r="V233" s="399"/>
      <c r="W233" s="399"/>
      <c r="X233" s="399"/>
      <c r="Y233" s="399"/>
    </row>
    <row r="234">
      <c r="O234" s="399"/>
      <c r="P234" s="401"/>
      <c r="Q234" s="399"/>
      <c r="R234" s="399"/>
      <c r="S234" s="399"/>
      <c r="T234" s="399"/>
      <c r="U234" s="400"/>
      <c r="V234" s="399"/>
      <c r="W234" s="399"/>
      <c r="X234" s="399"/>
      <c r="Y234" s="399"/>
    </row>
    <row r="235">
      <c r="O235" s="399"/>
      <c r="P235" s="401"/>
      <c r="Q235" s="399"/>
      <c r="R235" s="399"/>
      <c r="S235" s="399"/>
      <c r="T235" s="399"/>
      <c r="U235" s="400"/>
      <c r="V235" s="399"/>
      <c r="W235" s="399"/>
      <c r="X235" s="399"/>
      <c r="Y235" s="399"/>
    </row>
    <row r="236">
      <c r="O236" s="399"/>
      <c r="P236" s="401"/>
      <c r="Q236" s="399"/>
      <c r="R236" s="399"/>
      <c r="S236" s="399"/>
      <c r="T236" s="399"/>
      <c r="U236" s="400"/>
      <c r="V236" s="399"/>
      <c r="W236" s="399"/>
      <c r="X236" s="399"/>
      <c r="Y236" s="399"/>
    </row>
    <row r="237">
      <c r="O237" s="399"/>
      <c r="P237" s="401"/>
      <c r="Q237" s="399"/>
      <c r="R237" s="399"/>
      <c r="S237" s="399"/>
      <c r="T237" s="399"/>
      <c r="U237" s="400"/>
      <c r="V237" s="399"/>
      <c r="W237" s="399"/>
      <c r="X237" s="399"/>
      <c r="Y237" s="399"/>
    </row>
    <row r="238">
      <c r="O238" s="399"/>
      <c r="P238" s="401"/>
      <c r="Q238" s="399"/>
      <c r="R238" s="399"/>
      <c r="S238" s="399"/>
      <c r="T238" s="399"/>
      <c r="U238" s="400"/>
      <c r="V238" s="399"/>
      <c r="W238" s="399"/>
      <c r="X238" s="399"/>
      <c r="Y238" s="399"/>
    </row>
    <row r="239">
      <c r="O239" s="399"/>
      <c r="P239" s="401"/>
      <c r="Q239" s="399"/>
      <c r="R239" s="399"/>
      <c r="S239" s="399"/>
      <c r="T239" s="399"/>
      <c r="U239" s="400"/>
      <c r="V239" s="399"/>
      <c r="W239" s="399"/>
      <c r="X239" s="399"/>
      <c r="Y239" s="399"/>
    </row>
    <row r="240">
      <c r="O240" s="399"/>
      <c r="P240" s="401"/>
      <c r="Q240" s="399"/>
      <c r="R240" s="399"/>
      <c r="S240" s="399"/>
      <c r="T240" s="399"/>
      <c r="U240" s="400"/>
      <c r="V240" s="399"/>
      <c r="W240" s="399"/>
      <c r="X240" s="399"/>
      <c r="Y240" s="399"/>
    </row>
    <row r="241">
      <c r="O241" s="399"/>
      <c r="P241" s="401"/>
      <c r="Q241" s="399"/>
      <c r="R241" s="399"/>
      <c r="S241" s="399"/>
      <c r="T241" s="399"/>
      <c r="U241" s="400"/>
      <c r="V241" s="399"/>
      <c r="W241" s="399"/>
      <c r="X241" s="399"/>
      <c r="Y241" s="399"/>
    </row>
    <row r="242">
      <c r="O242" s="399"/>
      <c r="P242" s="401"/>
      <c r="Q242" s="399"/>
      <c r="R242" s="399"/>
      <c r="S242" s="399"/>
      <c r="T242" s="399"/>
      <c r="U242" s="400"/>
      <c r="V242" s="399"/>
      <c r="W242" s="399"/>
      <c r="X242" s="399"/>
      <c r="Y242" s="399"/>
    </row>
    <row r="243">
      <c r="O243" s="399"/>
      <c r="P243" s="401"/>
      <c r="Q243" s="399"/>
      <c r="R243" s="399"/>
      <c r="S243" s="399"/>
      <c r="T243" s="399"/>
      <c r="U243" s="400"/>
      <c r="V243" s="399"/>
      <c r="W243" s="399"/>
      <c r="X243" s="399"/>
      <c r="Y243" s="399"/>
    </row>
    <row r="244">
      <c r="O244" s="399"/>
      <c r="P244" s="401"/>
      <c r="Q244" s="399"/>
      <c r="R244" s="399"/>
      <c r="S244" s="399"/>
      <c r="T244" s="399"/>
      <c r="U244" s="400"/>
      <c r="V244" s="399"/>
      <c r="W244" s="399"/>
      <c r="X244" s="399"/>
      <c r="Y244" s="399"/>
    </row>
    <row r="245">
      <c r="O245" s="399"/>
      <c r="P245" s="401"/>
      <c r="Q245" s="399"/>
      <c r="R245" s="399"/>
      <c r="S245" s="399"/>
      <c r="T245" s="399"/>
      <c r="U245" s="400"/>
      <c r="V245" s="399"/>
      <c r="W245" s="399"/>
      <c r="X245" s="399"/>
      <c r="Y245" s="399"/>
    </row>
    <row r="246">
      <c r="O246" s="399"/>
      <c r="P246" s="401"/>
      <c r="Q246" s="399"/>
      <c r="R246" s="399"/>
      <c r="S246" s="399"/>
      <c r="T246" s="399"/>
      <c r="U246" s="400"/>
      <c r="V246" s="399"/>
      <c r="W246" s="399"/>
      <c r="X246" s="399"/>
      <c r="Y246" s="399"/>
    </row>
    <row r="247">
      <c r="O247" s="399"/>
      <c r="P247" s="401"/>
      <c r="Q247" s="399"/>
      <c r="R247" s="399"/>
      <c r="S247" s="399"/>
      <c r="T247" s="399"/>
      <c r="U247" s="400"/>
      <c r="V247" s="399"/>
      <c r="W247" s="399"/>
      <c r="X247" s="399"/>
      <c r="Y247" s="399"/>
    </row>
    <row r="248">
      <c r="O248" s="399"/>
      <c r="P248" s="401"/>
      <c r="Q248" s="399"/>
      <c r="R248" s="399"/>
      <c r="S248" s="399"/>
      <c r="T248" s="399"/>
      <c r="U248" s="400"/>
      <c r="V248" s="399"/>
      <c r="W248" s="399"/>
      <c r="X248" s="399"/>
      <c r="Y248" s="399"/>
    </row>
    <row r="249">
      <c r="O249" s="399"/>
      <c r="P249" s="401"/>
      <c r="Q249" s="399"/>
      <c r="R249" s="399"/>
      <c r="S249" s="399"/>
      <c r="T249" s="399"/>
      <c r="U249" s="400"/>
      <c r="V249" s="399"/>
      <c r="W249" s="399"/>
      <c r="X249" s="399"/>
      <c r="Y249" s="399"/>
    </row>
    <row r="250">
      <c r="O250" s="399"/>
      <c r="P250" s="401"/>
      <c r="Q250" s="399"/>
      <c r="R250" s="399"/>
      <c r="S250" s="399"/>
      <c r="T250" s="399"/>
      <c r="U250" s="400"/>
      <c r="V250" s="399"/>
      <c r="W250" s="399"/>
      <c r="X250" s="399"/>
      <c r="Y250" s="399"/>
    </row>
    <row r="251">
      <c r="O251" s="399"/>
      <c r="P251" s="401"/>
      <c r="Q251" s="399"/>
      <c r="R251" s="399"/>
      <c r="S251" s="399"/>
      <c r="T251" s="399"/>
      <c r="U251" s="400"/>
      <c r="V251" s="399"/>
      <c r="W251" s="399"/>
      <c r="X251" s="399"/>
      <c r="Y251" s="399"/>
    </row>
    <row r="252">
      <c r="O252" s="399"/>
      <c r="P252" s="401"/>
      <c r="Q252" s="399"/>
      <c r="R252" s="399"/>
      <c r="S252" s="399"/>
      <c r="T252" s="399"/>
      <c r="U252" s="400"/>
      <c r="V252" s="399"/>
      <c r="W252" s="399"/>
      <c r="X252" s="399"/>
      <c r="Y252" s="399"/>
    </row>
    <row r="253">
      <c r="O253" s="399"/>
      <c r="P253" s="401"/>
      <c r="Q253" s="399"/>
      <c r="R253" s="399"/>
      <c r="S253" s="399"/>
      <c r="T253" s="399"/>
      <c r="U253" s="400"/>
      <c r="V253" s="399"/>
      <c r="W253" s="399"/>
      <c r="X253" s="399"/>
      <c r="Y253" s="399"/>
    </row>
    <row r="254">
      <c r="O254" s="399"/>
      <c r="P254" s="401"/>
      <c r="Q254" s="399"/>
      <c r="R254" s="399"/>
      <c r="S254" s="399"/>
      <c r="T254" s="399"/>
      <c r="U254" s="400"/>
      <c r="V254" s="399"/>
      <c r="W254" s="399"/>
      <c r="X254" s="399"/>
      <c r="Y254" s="399"/>
    </row>
    <row r="255">
      <c r="O255" s="399"/>
      <c r="P255" s="401"/>
      <c r="Q255" s="399"/>
      <c r="R255" s="399"/>
      <c r="S255" s="399"/>
      <c r="T255" s="399"/>
      <c r="U255" s="400"/>
      <c r="V255" s="399"/>
      <c r="W255" s="399"/>
      <c r="X255" s="399"/>
      <c r="Y255" s="399"/>
    </row>
    <row r="256">
      <c r="O256" s="399"/>
      <c r="P256" s="401"/>
      <c r="Q256" s="399"/>
      <c r="R256" s="399"/>
      <c r="S256" s="399"/>
      <c r="T256" s="399"/>
      <c r="U256" s="400"/>
      <c r="V256" s="399"/>
      <c r="W256" s="399"/>
      <c r="X256" s="399"/>
      <c r="Y256" s="399"/>
    </row>
    <row r="257">
      <c r="O257" s="399"/>
      <c r="P257" s="401"/>
      <c r="Q257" s="399"/>
      <c r="R257" s="399"/>
      <c r="S257" s="399"/>
      <c r="T257" s="399"/>
      <c r="U257" s="400"/>
      <c r="V257" s="399"/>
      <c r="W257" s="399"/>
      <c r="X257" s="399"/>
      <c r="Y257" s="399"/>
    </row>
    <row r="258">
      <c r="O258" s="399"/>
      <c r="P258" s="401"/>
      <c r="Q258" s="399"/>
      <c r="R258" s="399"/>
      <c r="S258" s="399"/>
      <c r="T258" s="399"/>
      <c r="U258" s="400"/>
      <c r="V258" s="399"/>
      <c r="W258" s="399"/>
      <c r="X258" s="399"/>
      <c r="Y258" s="399"/>
    </row>
    <row r="259">
      <c r="O259" s="399"/>
      <c r="P259" s="401"/>
      <c r="Q259" s="399"/>
      <c r="R259" s="399"/>
      <c r="S259" s="399"/>
      <c r="T259" s="399"/>
      <c r="U259" s="400"/>
      <c r="V259" s="399"/>
      <c r="W259" s="399"/>
      <c r="X259" s="399"/>
      <c r="Y259" s="399"/>
    </row>
    <row r="260">
      <c r="O260" s="399"/>
      <c r="P260" s="401"/>
      <c r="Q260" s="399"/>
      <c r="R260" s="399"/>
      <c r="S260" s="399"/>
      <c r="T260" s="399"/>
      <c r="U260" s="400"/>
      <c r="V260" s="399"/>
      <c r="W260" s="399"/>
      <c r="X260" s="399"/>
      <c r="Y260" s="399"/>
    </row>
    <row r="261">
      <c r="O261" s="399"/>
      <c r="P261" s="401"/>
      <c r="Q261" s="399"/>
      <c r="R261" s="399"/>
      <c r="S261" s="399"/>
      <c r="T261" s="399"/>
      <c r="U261" s="400"/>
      <c r="V261" s="399"/>
      <c r="W261" s="399"/>
      <c r="X261" s="399"/>
      <c r="Y261" s="399"/>
    </row>
    <row r="262">
      <c r="O262" s="399"/>
      <c r="P262" s="401"/>
      <c r="Q262" s="399"/>
      <c r="R262" s="399"/>
      <c r="S262" s="399"/>
      <c r="T262" s="399"/>
      <c r="U262" s="400"/>
      <c r="V262" s="399"/>
      <c r="W262" s="399"/>
      <c r="X262" s="399"/>
      <c r="Y262" s="399"/>
    </row>
    <row r="263">
      <c r="O263" s="399"/>
      <c r="P263" s="401"/>
      <c r="Q263" s="399"/>
      <c r="R263" s="399"/>
      <c r="S263" s="399"/>
      <c r="T263" s="399"/>
      <c r="U263" s="400"/>
      <c r="V263" s="399"/>
      <c r="W263" s="399"/>
      <c r="X263" s="399"/>
      <c r="Y263" s="399"/>
    </row>
    <row r="264">
      <c r="O264" s="399"/>
      <c r="P264" s="401"/>
      <c r="Q264" s="399"/>
      <c r="R264" s="399"/>
      <c r="S264" s="399"/>
      <c r="T264" s="399"/>
      <c r="U264" s="400"/>
      <c r="V264" s="399"/>
      <c r="W264" s="399"/>
      <c r="X264" s="399"/>
      <c r="Y264" s="399"/>
    </row>
    <row r="265">
      <c r="O265" s="399"/>
      <c r="P265" s="401"/>
      <c r="Q265" s="399"/>
      <c r="R265" s="399"/>
      <c r="S265" s="399"/>
      <c r="T265" s="399"/>
      <c r="U265" s="400"/>
      <c r="V265" s="399"/>
      <c r="W265" s="399"/>
      <c r="X265" s="399"/>
      <c r="Y265" s="399"/>
    </row>
    <row r="266">
      <c r="O266" s="399"/>
      <c r="P266" s="401"/>
      <c r="Q266" s="399"/>
      <c r="R266" s="399"/>
      <c r="S266" s="399"/>
      <c r="T266" s="399"/>
      <c r="U266" s="400"/>
      <c r="V266" s="399"/>
      <c r="W266" s="399"/>
      <c r="X266" s="399"/>
      <c r="Y266" s="399"/>
    </row>
    <row r="267">
      <c r="O267" s="399"/>
      <c r="P267" s="401"/>
      <c r="Q267" s="399"/>
      <c r="R267" s="399"/>
      <c r="S267" s="399"/>
      <c r="T267" s="399"/>
      <c r="U267" s="400"/>
      <c r="V267" s="399"/>
      <c r="W267" s="399"/>
      <c r="X267" s="399"/>
      <c r="Y267" s="399"/>
    </row>
    <row r="268">
      <c r="O268" s="399"/>
      <c r="P268" s="401"/>
      <c r="Q268" s="399"/>
      <c r="R268" s="399"/>
      <c r="S268" s="399"/>
      <c r="T268" s="399"/>
      <c r="U268" s="400"/>
      <c r="V268" s="399"/>
      <c r="W268" s="399"/>
      <c r="X268" s="399"/>
      <c r="Y268" s="399"/>
    </row>
    <row r="269">
      <c r="O269" s="399"/>
      <c r="P269" s="401"/>
      <c r="Q269" s="399"/>
      <c r="R269" s="399"/>
      <c r="S269" s="399"/>
      <c r="T269" s="399"/>
      <c r="U269" s="400"/>
      <c r="V269" s="399"/>
      <c r="W269" s="399"/>
      <c r="X269" s="399"/>
      <c r="Y269" s="399"/>
    </row>
    <row r="270">
      <c r="O270" s="399"/>
      <c r="P270" s="401"/>
      <c r="Q270" s="399"/>
      <c r="R270" s="399"/>
      <c r="S270" s="399"/>
      <c r="T270" s="399"/>
      <c r="U270" s="400"/>
      <c r="V270" s="399"/>
      <c r="W270" s="399"/>
      <c r="X270" s="399"/>
      <c r="Y270" s="399"/>
    </row>
    <row r="271">
      <c r="O271" s="399"/>
      <c r="P271" s="401"/>
      <c r="Q271" s="399"/>
      <c r="R271" s="399"/>
      <c r="S271" s="399"/>
      <c r="T271" s="399"/>
      <c r="U271" s="400"/>
      <c r="V271" s="399"/>
      <c r="W271" s="399"/>
      <c r="X271" s="399"/>
      <c r="Y271" s="399"/>
    </row>
    <row r="272">
      <c r="O272" s="399"/>
      <c r="P272" s="401"/>
      <c r="Q272" s="399"/>
      <c r="R272" s="399"/>
      <c r="S272" s="399"/>
      <c r="T272" s="399"/>
      <c r="U272" s="400"/>
      <c r="V272" s="399"/>
      <c r="W272" s="399"/>
      <c r="X272" s="399"/>
      <c r="Y272" s="399"/>
    </row>
    <row r="273">
      <c r="O273" s="399"/>
      <c r="P273" s="401"/>
      <c r="Q273" s="399"/>
      <c r="R273" s="399"/>
      <c r="S273" s="399"/>
      <c r="T273" s="399"/>
      <c r="U273" s="400"/>
      <c r="V273" s="399"/>
      <c r="W273" s="399"/>
      <c r="X273" s="399"/>
      <c r="Y273" s="399"/>
    </row>
    <row r="274">
      <c r="O274" s="399"/>
      <c r="P274" s="401"/>
      <c r="Q274" s="399"/>
      <c r="R274" s="399"/>
      <c r="S274" s="399"/>
      <c r="T274" s="399"/>
      <c r="U274" s="400"/>
      <c r="V274" s="399"/>
      <c r="W274" s="399"/>
      <c r="X274" s="399"/>
      <c r="Y274" s="399"/>
    </row>
    <row r="275">
      <c r="O275" s="399"/>
      <c r="P275" s="401"/>
      <c r="Q275" s="399"/>
      <c r="R275" s="399"/>
      <c r="S275" s="399"/>
      <c r="T275" s="399"/>
      <c r="U275" s="400"/>
      <c r="V275" s="399"/>
      <c r="W275" s="399"/>
      <c r="X275" s="399"/>
      <c r="Y275" s="399"/>
    </row>
    <row r="276">
      <c r="O276" s="399"/>
      <c r="P276" s="401"/>
      <c r="Q276" s="399"/>
      <c r="R276" s="399"/>
      <c r="S276" s="399"/>
      <c r="T276" s="399"/>
      <c r="U276" s="400"/>
      <c r="V276" s="399"/>
      <c r="W276" s="399"/>
      <c r="X276" s="399"/>
      <c r="Y276" s="399"/>
    </row>
    <row r="277">
      <c r="O277" s="399"/>
      <c r="P277" s="401"/>
      <c r="Q277" s="399"/>
      <c r="R277" s="399"/>
      <c r="S277" s="399"/>
      <c r="T277" s="399"/>
      <c r="U277" s="400"/>
      <c r="V277" s="399"/>
      <c r="W277" s="399"/>
      <c r="X277" s="399"/>
      <c r="Y277" s="399"/>
    </row>
    <row r="278">
      <c r="O278" s="399"/>
      <c r="P278" s="401"/>
      <c r="Q278" s="399"/>
      <c r="R278" s="399"/>
      <c r="S278" s="399"/>
      <c r="T278" s="399"/>
      <c r="U278" s="400"/>
      <c r="V278" s="399"/>
      <c r="W278" s="399"/>
      <c r="X278" s="399"/>
      <c r="Y278" s="399"/>
    </row>
    <row r="279">
      <c r="O279" s="399"/>
      <c r="P279" s="401"/>
      <c r="Q279" s="399"/>
      <c r="R279" s="399"/>
      <c r="S279" s="399"/>
      <c r="T279" s="399"/>
      <c r="U279" s="400"/>
      <c r="V279" s="399"/>
      <c r="W279" s="399"/>
      <c r="X279" s="399"/>
      <c r="Y279" s="399"/>
    </row>
    <row r="280">
      <c r="O280" s="399"/>
      <c r="P280" s="401"/>
      <c r="Q280" s="399"/>
      <c r="R280" s="399"/>
      <c r="S280" s="399"/>
      <c r="T280" s="399"/>
      <c r="U280" s="400"/>
      <c r="V280" s="399"/>
      <c r="W280" s="399"/>
      <c r="X280" s="399"/>
      <c r="Y280" s="399"/>
    </row>
    <row r="281">
      <c r="O281" s="399"/>
      <c r="P281" s="401"/>
      <c r="Q281" s="399"/>
      <c r="R281" s="399"/>
      <c r="S281" s="399"/>
      <c r="T281" s="399"/>
      <c r="U281" s="400"/>
      <c r="V281" s="399"/>
      <c r="W281" s="399"/>
      <c r="X281" s="399"/>
      <c r="Y281" s="399"/>
    </row>
    <row r="282">
      <c r="O282" s="399"/>
      <c r="P282" s="401"/>
      <c r="Q282" s="399"/>
      <c r="R282" s="399"/>
      <c r="S282" s="399"/>
      <c r="T282" s="399"/>
      <c r="U282" s="400"/>
      <c r="V282" s="399"/>
      <c r="W282" s="399"/>
      <c r="X282" s="399"/>
      <c r="Y282" s="399"/>
    </row>
    <row r="283">
      <c r="O283" s="399"/>
      <c r="P283" s="401"/>
      <c r="Q283" s="399"/>
      <c r="R283" s="399"/>
      <c r="S283" s="399"/>
      <c r="T283" s="399"/>
      <c r="U283" s="400"/>
      <c r="V283" s="399"/>
      <c r="W283" s="399"/>
      <c r="X283" s="399"/>
      <c r="Y283" s="399"/>
    </row>
    <row r="284">
      <c r="O284" s="399"/>
      <c r="P284" s="401"/>
      <c r="Q284" s="399"/>
      <c r="R284" s="399"/>
      <c r="S284" s="399"/>
      <c r="T284" s="399"/>
      <c r="U284" s="400"/>
      <c r="V284" s="399"/>
      <c r="W284" s="399"/>
      <c r="X284" s="399"/>
      <c r="Y284" s="399"/>
    </row>
    <row r="285">
      <c r="O285" s="399"/>
      <c r="P285" s="401"/>
      <c r="Q285" s="399"/>
      <c r="R285" s="399"/>
      <c r="S285" s="399"/>
      <c r="T285" s="399"/>
      <c r="U285" s="400"/>
      <c r="V285" s="399"/>
      <c r="W285" s="399"/>
      <c r="X285" s="399"/>
      <c r="Y285" s="399"/>
    </row>
    <row r="286">
      <c r="O286" s="399"/>
      <c r="P286" s="401"/>
      <c r="Q286" s="399"/>
      <c r="R286" s="399"/>
      <c r="S286" s="399"/>
      <c r="T286" s="399"/>
      <c r="U286" s="400"/>
      <c r="V286" s="399"/>
      <c r="W286" s="399"/>
      <c r="X286" s="399"/>
      <c r="Y286" s="399"/>
    </row>
    <row r="287">
      <c r="O287" s="399"/>
      <c r="P287" s="401"/>
      <c r="Q287" s="399"/>
      <c r="R287" s="399"/>
      <c r="S287" s="399"/>
      <c r="T287" s="399"/>
      <c r="U287" s="400"/>
      <c r="V287" s="399"/>
      <c r="W287" s="399"/>
      <c r="X287" s="399"/>
      <c r="Y287" s="399"/>
    </row>
    <row r="288">
      <c r="O288" s="399"/>
      <c r="P288" s="401"/>
      <c r="Q288" s="399"/>
      <c r="R288" s="399"/>
      <c r="S288" s="399"/>
      <c r="T288" s="399"/>
      <c r="U288" s="400"/>
      <c r="V288" s="399"/>
      <c r="W288" s="399"/>
      <c r="X288" s="399"/>
      <c r="Y288" s="399"/>
    </row>
    <row r="289">
      <c r="O289" s="399"/>
      <c r="P289" s="401"/>
      <c r="Q289" s="399"/>
      <c r="R289" s="399"/>
      <c r="S289" s="399"/>
      <c r="T289" s="399"/>
      <c r="U289" s="400"/>
      <c r="V289" s="399"/>
      <c r="W289" s="399"/>
      <c r="X289" s="399"/>
      <c r="Y289" s="399"/>
    </row>
    <row r="290">
      <c r="O290" s="399"/>
      <c r="P290" s="401"/>
      <c r="Q290" s="399"/>
      <c r="R290" s="399"/>
      <c r="S290" s="399"/>
      <c r="T290" s="399"/>
      <c r="U290" s="400"/>
      <c r="V290" s="399"/>
      <c r="W290" s="399"/>
      <c r="X290" s="399"/>
      <c r="Y290" s="399"/>
    </row>
    <row r="291">
      <c r="O291" s="399"/>
      <c r="P291" s="401"/>
      <c r="Q291" s="399"/>
      <c r="R291" s="399"/>
      <c r="S291" s="399"/>
      <c r="T291" s="399"/>
      <c r="U291" s="400"/>
      <c r="V291" s="399"/>
      <c r="W291" s="399"/>
      <c r="X291" s="399"/>
      <c r="Y291" s="399"/>
    </row>
    <row r="292">
      <c r="O292" s="399"/>
      <c r="P292" s="401"/>
      <c r="Q292" s="399"/>
      <c r="R292" s="399"/>
      <c r="S292" s="399"/>
      <c r="T292" s="399"/>
      <c r="U292" s="400"/>
      <c r="V292" s="399"/>
      <c r="W292" s="399"/>
      <c r="X292" s="399"/>
      <c r="Y292" s="399"/>
    </row>
    <row r="293">
      <c r="O293" s="399"/>
      <c r="P293" s="401"/>
      <c r="Q293" s="399"/>
      <c r="R293" s="399"/>
      <c r="S293" s="399"/>
      <c r="T293" s="399"/>
      <c r="U293" s="400"/>
      <c r="V293" s="399"/>
      <c r="W293" s="399"/>
      <c r="X293" s="399"/>
      <c r="Y293" s="399"/>
    </row>
    <row r="294">
      <c r="O294" s="399"/>
      <c r="P294" s="401"/>
      <c r="Q294" s="399"/>
      <c r="R294" s="399"/>
      <c r="S294" s="399"/>
      <c r="T294" s="399"/>
      <c r="U294" s="400"/>
      <c r="V294" s="399"/>
      <c r="W294" s="399"/>
      <c r="X294" s="399"/>
      <c r="Y294" s="399"/>
    </row>
    <row r="295">
      <c r="O295" s="399"/>
      <c r="P295" s="401"/>
      <c r="Q295" s="399"/>
      <c r="R295" s="399"/>
      <c r="S295" s="399"/>
      <c r="T295" s="399"/>
      <c r="U295" s="400"/>
      <c r="V295" s="399"/>
      <c r="W295" s="399"/>
      <c r="X295" s="399"/>
      <c r="Y295" s="399"/>
    </row>
    <row r="296">
      <c r="O296" s="399"/>
      <c r="P296" s="401"/>
      <c r="Q296" s="399"/>
      <c r="R296" s="399"/>
      <c r="S296" s="399"/>
      <c r="T296" s="399"/>
      <c r="U296" s="400"/>
      <c r="V296" s="399"/>
      <c r="W296" s="399"/>
      <c r="X296" s="399"/>
      <c r="Y296" s="399"/>
    </row>
    <row r="297">
      <c r="O297" s="399"/>
      <c r="P297" s="401"/>
      <c r="Q297" s="399"/>
      <c r="R297" s="399"/>
      <c r="S297" s="399"/>
      <c r="T297" s="399"/>
      <c r="U297" s="400"/>
      <c r="V297" s="399"/>
      <c r="W297" s="399"/>
      <c r="X297" s="399"/>
      <c r="Y297" s="399"/>
    </row>
    <row r="298">
      <c r="O298" s="399"/>
      <c r="P298" s="401"/>
      <c r="Q298" s="399"/>
      <c r="R298" s="399"/>
      <c r="S298" s="399"/>
      <c r="T298" s="399"/>
      <c r="U298" s="400"/>
      <c r="V298" s="399"/>
      <c r="W298" s="399"/>
      <c r="X298" s="399"/>
      <c r="Y298" s="399"/>
    </row>
    <row r="299">
      <c r="O299" s="399"/>
      <c r="P299" s="401"/>
      <c r="Q299" s="399"/>
      <c r="R299" s="399"/>
      <c r="S299" s="399"/>
      <c r="T299" s="399"/>
      <c r="U299" s="400"/>
      <c r="V299" s="399"/>
      <c r="W299" s="399"/>
      <c r="X299" s="399"/>
      <c r="Y299" s="399"/>
    </row>
    <row r="300">
      <c r="O300" s="399"/>
      <c r="P300" s="401"/>
      <c r="Q300" s="399"/>
      <c r="R300" s="399"/>
      <c r="S300" s="399"/>
      <c r="T300" s="399"/>
      <c r="U300" s="400"/>
      <c r="V300" s="399"/>
      <c r="W300" s="399"/>
      <c r="X300" s="399"/>
      <c r="Y300" s="399"/>
    </row>
    <row r="301">
      <c r="O301" s="399"/>
      <c r="P301" s="401"/>
      <c r="Q301" s="399"/>
      <c r="R301" s="399"/>
      <c r="S301" s="399"/>
      <c r="T301" s="399"/>
      <c r="U301" s="400"/>
      <c r="V301" s="399"/>
      <c r="W301" s="399"/>
      <c r="X301" s="399"/>
      <c r="Y301" s="399"/>
    </row>
    <row r="302">
      <c r="O302" s="399"/>
      <c r="P302" s="401"/>
      <c r="Q302" s="399"/>
      <c r="R302" s="399"/>
      <c r="S302" s="399"/>
      <c r="T302" s="399"/>
      <c r="U302" s="400"/>
      <c r="V302" s="399"/>
      <c r="W302" s="399"/>
      <c r="X302" s="399"/>
      <c r="Y302" s="399"/>
    </row>
    <row r="303">
      <c r="O303" s="399"/>
      <c r="P303" s="401"/>
      <c r="Q303" s="399"/>
      <c r="R303" s="399"/>
      <c r="S303" s="399"/>
      <c r="T303" s="399"/>
      <c r="U303" s="400"/>
      <c r="V303" s="399"/>
      <c r="W303" s="399"/>
      <c r="X303" s="399"/>
      <c r="Y303" s="399"/>
    </row>
    <row r="304">
      <c r="O304" s="399"/>
      <c r="P304" s="401"/>
      <c r="Q304" s="399"/>
      <c r="R304" s="399"/>
      <c r="S304" s="399"/>
      <c r="T304" s="399"/>
      <c r="U304" s="400"/>
      <c r="V304" s="399"/>
      <c r="W304" s="399"/>
      <c r="X304" s="399"/>
      <c r="Y304" s="399"/>
    </row>
    <row r="305">
      <c r="O305" s="399"/>
      <c r="P305" s="401"/>
      <c r="Q305" s="399"/>
      <c r="R305" s="399"/>
      <c r="S305" s="399"/>
      <c r="T305" s="399"/>
      <c r="U305" s="400"/>
      <c r="V305" s="399"/>
      <c r="W305" s="399"/>
      <c r="X305" s="399"/>
      <c r="Y305" s="399"/>
    </row>
    <row r="306">
      <c r="O306" s="399"/>
      <c r="P306" s="401"/>
      <c r="Q306" s="399"/>
      <c r="R306" s="399"/>
      <c r="S306" s="399"/>
      <c r="T306" s="399"/>
      <c r="U306" s="400"/>
      <c r="V306" s="399"/>
      <c r="W306" s="399"/>
      <c r="X306" s="399"/>
      <c r="Y306" s="399"/>
    </row>
    <row r="307">
      <c r="O307" s="399"/>
      <c r="P307" s="401"/>
      <c r="Q307" s="399"/>
      <c r="R307" s="399"/>
      <c r="S307" s="399"/>
      <c r="T307" s="399"/>
      <c r="U307" s="400"/>
      <c r="V307" s="399"/>
      <c r="W307" s="399"/>
      <c r="X307" s="399"/>
      <c r="Y307" s="399"/>
    </row>
    <row r="308">
      <c r="O308" s="399"/>
      <c r="P308" s="401"/>
      <c r="Q308" s="399"/>
      <c r="R308" s="399"/>
      <c r="S308" s="399"/>
      <c r="T308" s="399"/>
      <c r="U308" s="400"/>
      <c r="V308" s="399"/>
      <c r="W308" s="399"/>
      <c r="X308" s="399"/>
      <c r="Y308" s="399"/>
    </row>
    <row r="309">
      <c r="O309" s="399"/>
      <c r="P309" s="401"/>
      <c r="Q309" s="399"/>
      <c r="R309" s="399"/>
      <c r="S309" s="399"/>
      <c r="T309" s="399"/>
      <c r="U309" s="400"/>
      <c r="V309" s="399"/>
      <c r="W309" s="399"/>
      <c r="X309" s="399"/>
      <c r="Y309" s="399"/>
    </row>
    <row r="310">
      <c r="O310" s="399"/>
      <c r="P310" s="401"/>
      <c r="Q310" s="399"/>
      <c r="R310" s="399"/>
      <c r="S310" s="399"/>
      <c r="T310" s="399"/>
      <c r="U310" s="400"/>
      <c r="V310" s="399"/>
      <c r="W310" s="399"/>
      <c r="X310" s="399"/>
      <c r="Y310" s="399"/>
    </row>
    <row r="311">
      <c r="O311" s="399"/>
      <c r="P311" s="401"/>
      <c r="Q311" s="399"/>
      <c r="R311" s="399"/>
      <c r="S311" s="399"/>
      <c r="T311" s="399"/>
      <c r="U311" s="400"/>
      <c r="V311" s="399"/>
      <c r="W311" s="399"/>
      <c r="X311" s="399"/>
      <c r="Y311" s="399"/>
    </row>
    <row r="312">
      <c r="O312" s="399"/>
      <c r="P312" s="401"/>
      <c r="Q312" s="399"/>
      <c r="R312" s="399"/>
      <c r="S312" s="399"/>
      <c r="T312" s="399"/>
      <c r="U312" s="400"/>
      <c r="V312" s="399"/>
      <c r="W312" s="399"/>
      <c r="X312" s="399"/>
      <c r="Y312" s="399"/>
    </row>
    <row r="313">
      <c r="O313" s="399"/>
      <c r="P313" s="401"/>
      <c r="Q313" s="399"/>
      <c r="R313" s="399"/>
      <c r="S313" s="399"/>
      <c r="T313" s="399"/>
      <c r="U313" s="400"/>
      <c r="V313" s="399"/>
      <c r="W313" s="399"/>
      <c r="X313" s="399"/>
      <c r="Y313" s="399"/>
    </row>
    <row r="314">
      <c r="O314" s="399"/>
      <c r="P314" s="401"/>
      <c r="Q314" s="399"/>
      <c r="R314" s="399"/>
      <c r="S314" s="399"/>
      <c r="T314" s="399"/>
      <c r="U314" s="400"/>
      <c r="V314" s="399"/>
      <c r="W314" s="399"/>
      <c r="X314" s="399"/>
      <c r="Y314" s="399"/>
    </row>
    <row r="315">
      <c r="O315" s="399"/>
      <c r="P315" s="401"/>
      <c r="Q315" s="399"/>
      <c r="R315" s="399"/>
      <c r="S315" s="399"/>
      <c r="T315" s="399"/>
      <c r="U315" s="400"/>
      <c r="V315" s="399"/>
      <c r="W315" s="399"/>
      <c r="X315" s="399"/>
      <c r="Y315" s="399"/>
    </row>
    <row r="316">
      <c r="O316" s="399"/>
      <c r="P316" s="401"/>
      <c r="Q316" s="399"/>
      <c r="R316" s="399"/>
      <c r="S316" s="399"/>
      <c r="T316" s="399"/>
      <c r="U316" s="400"/>
      <c r="V316" s="399"/>
      <c r="W316" s="399"/>
      <c r="X316" s="399"/>
      <c r="Y316" s="399"/>
    </row>
    <row r="317">
      <c r="O317" s="399"/>
      <c r="P317" s="401"/>
      <c r="Q317" s="399"/>
      <c r="R317" s="399"/>
      <c r="S317" s="399"/>
      <c r="T317" s="399"/>
      <c r="U317" s="400"/>
      <c r="V317" s="399"/>
      <c r="W317" s="399"/>
      <c r="X317" s="399"/>
      <c r="Y317" s="399"/>
    </row>
    <row r="318">
      <c r="O318" s="399"/>
      <c r="P318" s="401"/>
      <c r="Q318" s="399"/>
      <c r="R318" s="399"/>
      <c r="S318" s="399"/>
      <c r="T318" s="399"/>
      <c r="U318" s="400"/>
      <c r="V318" s="399"/>
      <c r="W318" s="399"/>
      <c r="X318" s="399"/>
      <c r="Y318" s="399"/>
    </row>
    <row r="319">
      <c r="O319" s="399"/>
      <c r="P319" s="401"/>
      <c r="Q319" s="399"/>
      <c r="R319" s="399"/>
      <c r="S319" s="399"/>
      <c r="T319" s="399"/>
      <c r="U319" s="400"/>
      <c r="V319" s="399"/>
      <c r="W319" s="399"/>
      <c r="X319" s="399"/>
      <c r="Y319" s="399"/>
    </row>
    <row r="320">
      <c r="O320" s="399"/>
      <c r="P320" s="401"/>
      <c r="Q320" s="399"/>
      <c r="R320" s="399"/>
      <c r="S320" s="399"/>
      <c r="T320" s="399"/>
      <c r="U320" s="400"/>
      <c r="V320" s="399"/>
      <c r="W320" s="399"/>
      <c r="X320" s="399"/>
      <c r="Y320" s="399"/>
    </row>
    <row r="321">
      <c r="O321" s="399"/>
      <c r="P321" s="401"/>
      <c r="Q321" s="399"/>
      <c r="R321" s="399"/>
      <c r="S321" s="399"/>
      <c r="T321" s="399"/>
      <c r="U321" s="400"/>
      <c r="V321" s="399"/>
      <c r="W321" s="399"/>
      <c r="X321" s="399"/>
      <c r="Y321" s="399"/>
    </row>
    <row r="322">
      <c r="O322" s="399"/>
      <c r="P322" s="401"/>
      <c r="Q322" s="399"/>
      <c r="R322" s="399"/>
      <c r="S322" s="399"/>
      <c r="T322" s="399"/>
      <c r="U322" s="400"/>
      <c r="V322" s="399"/>
      <c r="W322" s="399"/>
      <c r="X322" s="399"/>
      <c r="Y322" s="399"/>
    </row>
    <row r="323">
      <c r="O323" s="399"/>
      <c r="P323" s="401"/>
      <c r="Q323" s="399"/>
      <c r="R323" s="399"/>
      <c r="S323" s="399"/>
      <c r="T323" s="399"/>
      <c r="U323" s="400"/>
      <c r="V323" s="399"/>
      <c r="W323" s="399"/>
      <c r="X323" s="399"/>
      <c r="Y323" s="399"/>
    </row>
    <row r="324">
      <c r="O324" s="399"/>
      <c r="P324" s="401"/>
      <c r="Q324" s="399"/>
      <c r="R324" s="399"/>
      <c r="S324" s="399"/>
      <c r="T324" s="399"/>
      <c r="U324" s="400"/>
      <c r="V324" s="399"/>
      <c r="W324" s="399"/>
      <c r="X324" s="399"/>
      <c r="Y324" s="399"/>
    </row>
    <row r="325">
      <c r="O325" s="399"/>
      <c r="P325" s="401"/>
      <c r="Q325" s="399"/>
      <c r="R325" s="399"/>
      <c r="S325" s="399"/>
      <c r="T325" s="399"/>
      <c r="U325" s="400"/>
      <c r="V325" s="399"/>
      <c r="W325" s="399"/>
      <c r="X325" s="399"/>
      <c r="Y325" s="399"/>
    </row>
    <row r="326">
      <c r="O326" s="399"/>
      <c r="P326" s="401"/>
      <c r="Q326" s="399"/>
      <c r="R326" s="399"/>
      <c r="S326" s="399"/>
      <c r="T326" s="399"/>
      <c r="U326" s="400"/>
      <c r="V326" s="399"/>
      <c r="W326" s="399"/>
      <c r="X326" s="399"/>
      <c r="Y326" s="399"/>
    </row>
    <row r="327">
      <c r="O327" s="399"/>
      <c r="P327" s="401"/>
      <c r="Q327" s="399"/>
      <c r="R327" s="399"/>
      <c r="S327" s="399"/>
      <c r="T327" s="399"/>
      <c r="U327" s="400"/>
      <c r="V327" s="399"/>
      <c r="W327" s="399"/>
      <c r="X327" s="399"/>
      <c r="Y327" s="399"/>
    </row>
    <row r="328">
      <c r="O328" s="399"/>
      <c r="P328" s="401"/>
      <c r="Q328" s="399"/>
      <c r="R328" s="399"/>
      <c r="S328" s="399"/>
      <c r="T328" s="399"/>
      <c r="U328" s="400"/>
      <c r="V328" s="399"/>
      <c r="W328" s="399"/>
      <c r="X328" s="399"/>
      <c r="Y328" s="399"/>
    </row>
    <row r="329">
      <c r="O329" s="399"/>
      <c r="P329" s="401"/>
      <c r="Q329" s="399"/>
      <c r="R329" s="399"/>
      <c r="S329" s="399"/>
      <c r="T329" s="399"/>
      <c r="U329" s="400"/>
      <c r="V329" s="399"/>
      <c r="W329" s="399"/>
      <c r="X329" s="399"/>
      <c r="Y329" s="399"/>
    </row>
    <row r="330">
      <c r="O330" s="399"/>
      <c r="P330" s="401"/>
      <c r="Q330" s="399"/>
      <c r="R330" s="399"/>
      <c r="S330" s="399"/>
      <c r="T330" s="399"/>
      <c r="U330" s="400"/>
      <c r="V330" s="399"/>
      <c r="W330" s="399"/>
      <c r="X330" s="399"/>
      <c r="Y330" s="399"/>
    </row>
    <row r="331">
      <c r="O331" s="399"/>
      <c r="P331" s="401"/>
      <c r="Q331" s="399"/>
      <c r="R331" s="399"/>
      <c r="S331" s="399"/>
      <c r="T331" s="399"/>
      <c r="U331" s="400"/>
      <c r="V331" s="399"/>
      <c r="W331" s="399"/>
      <c r="X331" s="399"/>
      <c r="Y331" s="399"/>
    </row>
    <row r="332">
      <c r="O332" s="399"/>
      <c r="P332" s="401"/>
      <c r="Q332" s="399"/>
      <c r="R332" s="399"/>
      <c r="S332" s="399"/>
      <c r="T332" s="399"/>
      <c r="U332" s="400"/>
      <c r="V332" s="399"/>
      <c r="W332" s="399"/>
      <c r="X332" s="399"/>
      <c r="Y332" s="399"/>
    </row>
    <row r="333">
      <c r="O333" s="399"/>
      <c r="P333" s="401"/>
      <c r="Q333" s="399"/>
      <c r="R333" s="399"/>
      <c r="S333" s="399"/>
      <c r="T333" s="399"/>
      <c r="U333" s="400"/>
      <c r="V333" s="399"/>
      <c r="W333" s="399"/>
      <c r="X333" s="399"/>
      <c r="Y333" s="399"/>
    </row>
    <row r="334">
      <c r="O334" s="399"/>
      <c r="P334" s="401"/>
      <c r="Q334" s="399"/>
      <c r="R334" s="399"/>
      <c r="S334" s="399"/>
      <c r="T334" s="399"/>
      <c r="U334" s="400"/>
      <c r="V334" s="399"/>
      <c r="W334" s="399"/>
      <c r="X334" s="399"/>
      <c r="Y334" s="399"/>
    </row>
    <row r="335">
      <c r="O335" s="399"/>
      <c r="P335" s="401"/>
      <c r="Q335" s="399"/>
      <c r="R335" s="399"/>
      <c r="S335" s="399"/>
      <c r="T335" s="399"/>
      <c r="U335" s="400"/>
      <c r="V335" s="399"/>
      <c r="W335" s="399"/>
      <c r="X335" s="399"/>
      <c r="Y335" s="399"/>
    </row>
    <row r="336">
      <c r="O336" s="399"/>
      <c r="P336" s="401"/>
      <c r="Q336" s="399"/>
      <c r="R336" s="399"/>
      <c r="S336" s="399"/>
      <c r="T336" s="399"/>
      <c r="U336" s="400"/>
      <c r="V336" s="399"/>
      <c r="W336" s="399"/>
      <c r="X336" s="399"/>
      <c r="Y336" s="399"/>
    </row>
    <row r="337">
      <c r="O337" s="399"/>
      <c r="P337" s="401"/>
      <c r="Q337" s="399"/>
      <c r="R337" s="399"/>
      <c r="S337" s="399"/>
      <c r="T337" s="399"/>
      <c r="U337" s="400"/>
      <c r="V337" s="399"/>
      <c r="W337" s="399"/>
      <c r="X337" s="399"/>
      <c r="Y337" s="399"/>
    </row>
    <row r="338">
      <c r="O338" s="399"/>
      <c r="P338" s="401"/>
      <c r="Q338" s="399"/>
      <c r="R338" s="399"/>
      <c r="S338" s="399"/>
      <c r="T338" s="399"/>
      <c r="U338" s="400"/>
      <c r="V338" s="399"/>
      <c r="W338" s="399"/>
      <c r="X338" s="399"/>
      <c r="Y338" s="399"/>
    </row>
    <row r="339">
      <c r="O339" s="399"/>
      <c r="P339" s="401"/>
      <c r="Q339" s="399"/>
      <c r="R339" s="399"/>
      <c r="S339" s="399"/>
      <c r="T339" s="399"/>
      <c r="U339" s="400"/>
      <c r="V339" s="399"/>
      <c r="W339" s="399"/>
      <c r="X339" s="399"/>
      <c r="Y339" s="399"/>
    </row>
    <row r="340">
      <c r="O340" s="399"/>
      <c r="P340" s="401"/>
      <c r="Q340" s="399"/>
      <c r="R340" s="399"/>
      <c r="S340" s="399"/>
      <c r="T340" s="399"/>
      <c r="U340" s="400"/>
      <c r="V340" s="399"/>
      <c r="W340" s="399"/>
      <c r="X340" s="399"/>
      <c r="Y340" s="399"/>
    </row>
    <row r="341">
      <c r="O341" s="399"/>
      <c r="P341" s="401"/>
      <c r="Q341" s="399"/>
      <c r="R341" s="399"/>
      <c r="S341" s="399"/>
      <c r="T341" s="399"/>
      <c r="U341" s="400"/>
      <c r="V341" s="399"/>
      <c r="W341" s="399"/>
      <c r="X341" s="399"/>
      <c r="Y341" s="399"/>
    </row>
    <row r="342">
      <c r="O342" s="399"/>
      <c r="P342" s="401"/>
      <c r="Q342" s="399"/>
      <c r="R342" s="399"/>
      <c r="S342" s="399"/>
      <c r="T342" s="399"/>
      <c r="U342" s="400"/>
      <c r="V342" s="399"/>
      <c r="W342" s="399"/>
      <c r="X342" s="399"/>
      <c r="Y342" s="399"/>
    </row>
    <row r="343">
      <c r="O343" s="399"/>
      <c r="P343" s="401"/>
      <c r="Q343" s="399"/>
      <c r="R343" s="399"/>
      <c r="S343" s="399"/>
      <c r="T343" s="399"/>
      <c r="U343" s="400"/>
      <c r="V343" s="399"/>
      <c r="W343" s="399"/>
      <c r="X343" s="399"/>
      <c r="Y343" s="399"/>
    </row>
    <row r="344">
      <c r="O344" s="399"/>
      <c r="P344" s="401"/>
      <c r="Q344" s="399"/>
      <c r="R344" s="399"/>
      <c r="S344" s="399"/>
      <c r="T344" s="399"/>
      <c r="U344" s="400"/>
      <c r="V344" s="399"/>
      <c r="W344" s="399"/>
      <c r="X344" s="399"/>
      <c r="Y344" s="399"/>
    </row>
    <row r="345">
      <c r="O345" s="399"/>
      <c r="P345" s="401"/>
      <c r="Q345" s="399"/>
      <c r="R345" s="399"/>
      <c r="S345" s="399"/>
      <c r="T345" s="399"/>
      <c r="U345" s="400"/>
      <c r="V345" s="399"/>
      <c r="W345" s="399"/>
      <c r="X345" s="399"/>
      <c r="Y345" s="399"/>
    </row>
    <row r="346">
      <c r="O346" s="399"/>
      <c r="P346" s="401"/>
      <c r="Q346" s="399"/>
      <c r="R346" s="399"/>
      <c r="S346" s="399"/>
      <c r="T346" s="399"/>
      <c r="U346" s="400"/>
      <c r="V346" s="399"/>
      <c r="W346" s="399"/>
      <c r="X346" s="399"/>
      <c r="Y346" s="399"/>
    </row>
    <row r="347">
      <c r="O347" s="399"/>
      <c r="P347" s="401"/>
      <c r="Q347" s="399"/>
      <c r="R347" s="399"/>
      <c r="S347" s="399"/>
      <c r="T347" s="399"/>
      <c r="U347" s="400"/>
      <c r="V347" s="399"/>
      <c r="W347" s="399"/>
      <c r="X347" s="399"/>
      <c r="Y347" s="399"/>
    </row>
    <row r="348">
      <c r="O348" s="399"/>
      <c r="P348" s="401"/>
      <c r="Q348" s="399"/>
      <c r="R348" s="399"/>
      <c r="S348" s="399"/>
      <c r="T348" s="399"/>
      <c r="U348" s="400"/>
      <c r="V348" s="399"/>
      <c r="W348" s="399"/>
      <c r="X348" s="399"/>
      <c r="Y348" s="399"/>
    </row>
    <row r="349">
      <c r="O349" s="399"/>
      <c r="P349" s="401"/>
      <c r="Q349" s="399"/>
      <c r="R349" s="399"/>
      <c r="S349" s="399"/>
      <c r="T349" s="399"/>
      <c r="U349" s="400"/>
      <c r="V349" s="399"/>
      <c r="W349" s="399"/>
      <c r="X349" s="399"/>
      <c r="Y349" s="399"/>
    </row>
    <row r="350">
      <c r="O350" s="399"/>
      <c r="P350" s="401"/>
      <c r="Q350" s="399"/>
      <c r="R350" s="399"/>
      <c r="S350" s="399"/>
      <c r="T350" s="399"/>
      <c r="U350" s="400"/>
      <c r="V350" s="399"/>
      <c r="W350" s="399"/>
      <c r="X350" s="399"/>
      <c r="Y350" s="399"/>
    </row>
    <row r="351">
      <c r="O351" s="399"/>
      <c r="P351" s="401"/>
      <c r="Q351" s="399"/>
      <c r="R351" s="399"/>
      <c r="S351" s="399"/>
      <c r="T351" s="399"/>
      <c r="U351" s="400"/>
      <c r="V351" s="399"/>
      <c r="W351" s="399"/>
      <c r="X351" s="399"/>
      <c r="Y351" s="399"/>
    </row>
    <row r="352">
      <c r="O352" s="399"/>
      <c r="P352" s="401"/>
      <c r="Q352" s="399"/>
      <c r="R352" s="399"/>
      <c r="S352" s="399"/>
      <c r="T352" s="399"/>
      <c r="U352" s="400"/>
      <c r="V352" s="399"/>
      <c r="W352" s="399"/>
      <c r="X352" s="399"/>
      <c r="Y352" s="399"/>
    </row>
    <row r="353">
      <c r="O353" s="399"/>
      <c r="P353" s="401"/>
      <c r="Q353" s="399"/>
      <c r="R353" s="399"/>
      <c r="S353" s="399"/>
      <c r="T353" s="399"/>
      <c r="U353" s="400"/>
      <c r="V353" s="399"/>
      <c r="W353" s="399"/>
      <c r="X353" s="399"/>
      <c r="Y353" s="399"/>
    </row>
    <row r="354">
      <c r="O354" s="399"/>
      <c r="P354" s="401"/>
      <c r="Q354" s="399"/>
      <c r="R354" s="399"/>
      <c r="S354" s="399"/>
      <c r="T354" s="399"/>
      <c r="U354" s="400"/>
      <c r="V354" s="399"/>
      <c r="W354" s="399"/>
      <c r="X354" s="399"/>
      <c r="Y354" s="399"/>
    </row>
    <row r="355">
      <c r="O355" s="399"/>
      <c r="P355" s="401"/>
      <c r="Q355" s="399"/>
      <c r="R355" s="399"/>
      <c r="S355" s="399"/>
      <c r="T355" s="399"/>
      <c r="U355" s="400"/>
      <c r="V355" s="399"/>
      <c r="W355" s="399"/>
      <c r="X355" s="399"/>
      <c r="Y355" s="399"/>
    </row>
    <row r="356">
      <c r="O356" s="399"/>
      <c r="P356" s="401"/>
      <c r="Q356" s="399"/>
      <c r="R356" s="399"/>
      <c r="S356" s="399"/>
      <c r="T356" s="399"/>
      <c r="U356" s="400"/>
      <c r="V356" s="399"/>
      <c r="W356" s="399"/>
      <c r="X356" s="399"/>
      <c r="Y356" s="399"/>
    </row>
    <row r="357">
      <c r="O357" s="399"/>
      <c r="P357" s="401"/>
      <c r="Q357" s="399"/>
      <c r="R357" s="399"/>
      <c r="S357" s="399"/>
      <c r="T357" s="399"/>
      <c r="U357" s="400"/>
      <c r="V357" s="399"/>
      <c r="W357" s="399"/>
      <c r="X357" s="399"/>
      <c r="Y357" s="399"/>
    </row>
    <row r="358">
      <c r="O358" s="399"/>
      <c r="P358" s="401"/>
      <c r="Q358" s="399"/>
      <c r="R358" s="399"/>
      <c r="S358" s="399"/>
      <c r="T358" s="399"/>
      <c r="U358" s="400"/>
      <c r="V358" s="399"/>
      <c r="W358" s="399"/>
      <c r="X358" s="399"/>
      <c r="Y358" s="399"/>
    </row>
    <row r="359">
      <c r="O359" s="399"/>
      <c r="P359" s="401"/>
      <c r="Q359" s="399"/>
      <c r="R359" s="399"/>
      <c r="S359" s="399"/>
      <c r="T359" s="399"/>
      <c r="U359" s="400"/>
      <c r="V359" s="399"/>
      <c r="W359" s="399"/>
      <c r="X359" s="399"/>
      <c r="Y359" s="399"/>
    </row>
    <row r="360">
      <c r="O360" s="399"/>
      <c r="P360" s="401"/>
      <c r="Q360" s="399"/>
      <c r="R360" s="399"/>
      <c r="S360" s="399"/>
      <c r="T360" s="399"/>
      <c r="U360" s="400"/>
      <c r="V360" s="399"/>
      <c r="W360" s="399"/>
      <c r="X360" s="399"/>
      <c r="Y360" s="399"/>
    </row>
    <row r="361">
      <c r="O361" s="399"/>
      <c r="P361" s="401"/>
      <c r="Q361" s="399"/>
      <c r="R361" s="399"/>
      <c r="S361" s="399"/>
      <c r="T361" s="399"/>
      <c r="U361" s="400"/>
      <c r="V361" s="399"/>
      <c r="W361" s="399"/>
      <c r="X361" s="399"/>
      <c r="Y361" s="399"/>
    </row>
    <row r="362">
      <c r="O362" s="399"/>
      <c r="P362" s="401"/>
      <c r="Q362" s="399"/>
      <c r="R362" s="399"/>
      <c r="S362" s="399"/>
      <c r="T362" s="399"/>
      <c r="U362" s="400"/>
      <c r="V362" s="399"/>
      <c r="W362" s="399"/>
      <c r="X362" s="399"/>
      <c r="Y362" s="399"/>
    </row>
    <row r="363">
      <c r="O363" s="399"/>
      <c r="P363" s="401"/>
      <c r="Q363" s="399"/>
      <c r="R363" s="399"/>
      <c r="S363" s="399"/>
      <c r="T363" s="399"/>
      <c r="U363" s="400"/>
      <c r="V363" s="399"/>
      <c r="W363" s="399"/>
      <c r="X363" s="399"/>
      <c r="Y363" s="399"/>
    </row>
    <row r="364">
      <c r="O364" s="399"/>
      <c r="P364" s="401"/>
      <c r="Q364" s="399"/>
      <c r="R364" s="399"/>
      <c r="S364" s="399"/>
      <c r="T364" s="399"/>
      <c r="U364" s="400"/>
      <c r="V364" s="399"/>
      <c r="W364" s="399"/>
      <c r="X364" s="399"/>
      <c r="Y364" s="399"/>
    </row>
    <row r="365">
      <c r="O365" s="399"/>
      <c r="P365" s="401"/>
      <c r="Q365" s="399"/>
      <c r="R365" s="399"/>
      <c r="S365" s="399"/>
      <c r="T365" s="399"/>
      <c r="U365" s="400"/>
      <c r="V365" s="399"/>
      <c r="W365" s="399"/>
      <c r="X365" s="399"/>
      <c r="Y365" s="399"/>
    </row>
    <row r="366">
      <c r="O366" s="399"/>
      <c r="P366" s="401"/>
      <c r="Q366" s="399"/>
      <c r="R366" s="399"/>
      <c r="S366" s="399"/>
      <c r="T366" s="399"/>
      <c r="U366" s="400"/>
      <c r="V366" s="399"/>
      <c r="W366" s="399"/>
      <c r="X366" s="399"/>
      <c r="Y366" s="399"/>
    </row>
    <row r="367">
      <c r="O367" s="399"/>
      <c r="P367" s="401"/>
      <c r="Q367" s="399"/>
      <c r="R367" s="399"/>
      <c r="S367" s="399"/>
      <c r="T367" s="399"/>
      <c r="U367" s="400"/>
      <c r="V367" s="399"/>
      <c r="W367" s="399"/>
      <c r="X367" s="399"/>
      <c r="Y367" s="399"/>
    </row>
    <row r="368">
      <c r="O368" s="399"/>
      <c r="P368" s="401"/>
      <c r="Q368" s="399"/>
      <c r="R368" s="399"/>
      <c r="S368" s="399"/>
      <c r="T368" s="399"/>
      <c r="U368" s="400"/>
      <c r="V368" s="399"/>
      <c r="W368" s="399"/>
      <c r="X368" s="399"/>
      <c r="Y368" s="399"/>
    </row>
    <row r="369">
      <c r="O369" s="399"/>
      <c r="P369" s="401"/>
      <c r="Q369" s="399"/>
      <c r="R369" s="399"/>
      <c r="S369" s="399"/>
      <c r="T369" s="399"/>
      <c r="U369" s="400"/>
      <c r="V369" s="399"/>
      <c r="W369" s="399"/>
      <c r="X369" s="399"/>
      <c r="Y369" s="399"/>
    </row>
    <row r="370">
      <c r="O370" s="399"/>
      <c r="P370" s="401"/>
      <c r="Q370" s="399"/>
      <c r="R370" s="399"/>
      <c r="S370" s="399"/>
      <c r="T370" s="399"/>
      <c r="U370" s="400"/>
      <c r="V370" s="399"/>
      <c r="W370" s="399"/>
      <c r="X370" s="399"/>
      <c r="Y370" s="399"/>
    </row>
    <row r="371">
      <c r="O371" s="399"/>
      <c r="P371" s="401"/>
      <c r="Q371" s="399"/>
      <c r="R371" s="399"/>
      <c r="S371" s="399"/>
      <c r="T371" s="399"/>
      <c r="U371" s="400"/>
      <c r="V371" s="399"/>
      <c r="W371" s="399"/>
      <c r="X371" s="399"/>
      <c r="Y371" s="399"/>
    </row>
    <row r="372">
      <c r="O372" s="399"/>
      <c r="P372" s="401"/>
      <c r="Q372" s="399"/>
      <c r="R372" s="399"/>
      <c r="S372" s="399"/>
      <c r="T372" s="399"/>
      <c r="U372" s="400"/>
      <c r="V372" s="399"/>
      <c r="W372" s="399"/>
      <c r="X372" s="399"/>
      <c r="Y372" s="399"/>
    </row>
    <row r="373">
      <c r="O373" s="399"/>
      <c r="P373" s="401"/>
      <c r="Q373" s="399"/>
      <c r="R373" s="399"/>
      <c r="S373" s="399"/>
      <c r="T373" s="399"/>
      <c r="U373" s="400"/>
      <c r="V373" s="399"/>
      <c r="W373" s="399"/>
      <c r="X373" s="399"/>
      <c r="Y373" s="399"/>
    </row>
    <row r="374">
      <c r="O374" s="399"/>
      <c r="P374" s="401"/>
      <c r="Q374" s="399"/>
      <c r="R374" s="399"/>
      <c r="S374" s="399"/>
      <c r="T374" s="399"/>
      <c r="U374" s="400"/>
      <c r="V374" s="399"/>
      <c r="W374" s="399"/>
      <c r="X374" s="399"/>
      <c r="Y374" s="399"/>
    </row>
    <row r="375">
      <c r="O375" s="399"/>
      <c r="P375" s="401"/>
      <c r="Q375" s="399"/>
      <c r="R375" s="399"/>
      <c r="S375" s="399"/>
      <c r="T375" s="399"/>
      <c r="U375" s="400"/>
      <c r="V375" s="399"/>
      <c r="W375" s="399"/>
      <c r="X375" s="399"/>
      <c r="Y375" s="399"/>
    </row>
    <row r="376">
      <c r="O376" s="399"/>
      <c r="P376" s="401"/>
      <c r="Q376" s="399"/>
      <c r="R376" s="399"/>
      <c r="S376" s="399"/>
      <c r="T376" s="399"/>
      <c r="U376" s="400"/>
      <c r="V376" s="399"/>
      <c r="W376" s="399"/>
      <c r="X376" s="399"/>
      <c r="Y376" s="399"/>
    </row>
    <row r="377">
      <c r="O377" s="399"/>
      <c r="P377" s="401"/>
      <c r="Q377" s="399"/>
      <c r="R377" s="399"/>
      <c r="S377" s="399"/>
      <c r="T377" s="399"/>
      <c r="U377" s="400"/>
      <c r="V377" s="399"/>
      <c r="W377" s="399"/>
      <c r="X377" s="399"/>
      <c r="Y377" s="399"/>
    </row>
    <row r="378">
      <c r="O378" s="399"/>
      <c r="P378" s="401"/>
      <c r="Q378" s="399"/>
      <c r="R378" s="399"/>
      <c r="S378" s="399"/>
      <c r="T378" s="399"/>
      <c r="U378" s="400"/>
      <c r="V378" s="399"/>
      <c r="W378" s="399"/>
      <c r="X378" s="399"/>
      <c r="Y378" s="399"/>
    </row>
    <row r="379">
      <c r="O379" s="399"/>
      <c r="P379" s="401"/>
      <c r="Q379" s="399"/>
      <c r="R379" s="399"/>
      <c r="S379" s="399"/>
      <c r="T379" s="399"/>
      <c r="U379" s="400"/>
      <c r="V379" s="399"/>
      <c r="W379" s="399"/>
      <c r="X379" s="399"/>
      <c r="Y379" s="399"/>
    </row>
    <row r="380">
      <c r="O380" s="399"/>
      <c r="P380" s="401"/>
      <c r="Q380" s="399"/>
      <c r="R380" s="399"/>
      <c r="S380" s="399"/>
      <c r="T380" s="399"/>
      <c r="U380" s="400"/>
      <c r="V380" s="399"/>
      <c r="W380" s="399"/>
      <c r="X380" s="399"/>
      <c r="Y380" s="399"/>
    </row>
    <row r="381">
      <c r="O381" s="399"/>
      <c r="P381" s="401"/>
      <c r="Q381" s="399"/>
      <c r="R381" s="399"/>
      <c r="S381" s="399"/>
      <c r="T381" s="399"/>
      <c r="U381" s="400"/>
      <c r="V381" s="399"/>
      <c r="W381" s="399"/>
      <c r="X381" s="399"/>
      <c r="Y381" s="399"/>
    </row>
    <row r="382">
      <c r="O382" s="399"/>
      <c r="P382" s="401"/>
      <c r="Q382" s="399"/>
      <c r="R382" s="399"/>
      <c r="S382" s="399"/>
      <c r="T382" s="399"/>
      <c r="U382" s="400"/>
      <c r="V382" s="399"/>
      <c r="W382" s="399"/>
      <c r="X382" s="399"/>
      <c r="Y382" s="399"/>
    </row>
    <row r="383">
      <c r="O383" s="399"/>
      <c r="P383" s="401"/>
      <c r="Q383" s="399"/>
      <c r="R383" s="399"/>
      <c r="S383" s="399"/>
      <c r="T383" s="399"/>
      <c r="U383" s="400"/>
      <c r="V383" s="399"/>
      <c r="W383" s="399"/>
      <c r="X383" s="399"/>
      <c r="Y383" s="399"/>
    </row>
    <row r="384">
      <c r="O384" s="399"/>
      <c r="P384" s="401"/>
      <c r="Q384" s="399"/>
      <c r="R384" s="399"/>
      <c r="S384" s="399"/>
      <c r="T384" s="399"/>
      <c r="U384" s="400"/>
      <c r="V384" s="399"/>
      <c r="W384" s="399"/>
      <c r="X384" s="399"/>
      <c r="Y384" s="399"/>
    </row>
    <row r="385">
      <c r="O385" s="399"/>
      <c r="P385" s="401"/>
      <c r="Q385" s="399"/>
      <c r="R385" s="399"/>
      <c r="S385" s="399"/>
      <c r="T385" s="399"/>
      <c r="U385" s="400"/>
      <c r="V385" s="399"/>
      <c r="W385" s="399"/>
      <c r="X385" s="399"/>
      <c r="Y385" s="399"/>
    </row>
    <row r="386">
      <c r="O386" s="399"/>
      <c r="P386" s="401"/>
      <c r="Q386" s="399"/>
      <c r="R386" s="399"/>
      <c r="S386" s="399"/>
      <c r="T386" s="399"/>
      <c r="U386" s="400"/>
      <c r="V386" s="399"/>
      <c r="W386" s="399"/>
      <c r="X386" s="399"/>
      <c r="Y386" s="399"/>
    </row>
    <row r="387">
      <c r="O387" s="399"/>
      <c r="P387" s="401"/>
      <c r="Q387" s="399"/>
      <c r="R387" s="399"/>
      <c r="S387" s="399"/>
      <c r="T387" s="399"/>
      <c r="U387" s="400"/>
      <c r="V387" s="399"/>
      <c r="W387" s="399"/>
      <c r="X387" s="399"/>
      <c r="Y387" s="399"/>
    </row>
    <row r="388">
      <c r="O388" s="399"/>
      <c r="P388" s="401"/>
      <c r="Q388" s="399"/>
      <c r="R388" s="399"/>
      <c r="S388" s="399"/>
      <c r="T388" s="399"/>
      <c r="U388" s="400"/>
      <c r="V388" s="399"/>
      <c r="W388" s="399"/>
      <c r="X388" s="399"/>
      <c r="Y388" s="399"/>
    </row>
    <row r="389">
      <c r="O389" s="399"/>
      <c r="P389" s="401"/>
      <c r="Q389" s="399"/>
      <c r="R389" s="399"/>
      <c r="S389" s="399"/>
      <c r="T389" s="399"/>
      <c r="U389" s="400"/>
      <c r="V389" s="399"/>
      <c r="W389" s="399"/>
      <c r="X389" s="399"/>
      <c r="Y389" s="399"/>
    </row>
    <row r="390">
      <c r="O390" s="399"/>
      <c r="P390" s="401"/>
      <c r="Q390" s="399"/>
      <c r="R390" s="399"/>
      <c r="S390" s="399"/>
      <c r="T390" s="399"/>
      <c r="U390" s="400"/>
      <c r="V390" s="399"/>
      <c r="W390" s="399"/>
      <c r="X390" s="399"/>
      <c r="Y390" s="399"/>
    </row>
    <row r="391">
      <c r="O391" s="399"/>
      <c r="P391" s="401"/>
      <c r="Q391" s="399"/>
      <c r="R391" s="399"/>
      <c r="S391" s="399"/>
      <c r="T391" s="399"/>
      <c r="U391" s="400"/>
      <c r="V391" s="399"/>
      <c r="W391" s="399"/>
      <c r="X391" s="399"/>
      <c r="Y391" s="399"/>
    </row>
    <row r="392">
      <c r="O392" s="399"/>
      <c r="P392" s="401"/>
      <c r="Q392" s="399"/>
      <c r="R392" s="399"/>
      <c r="S392" s="399"/>
      <c r="T392" s="399"/>
      <c r="U392" s="400"/>
      <c r="V392" s="399"/>
      <c r="W392" s="399"/>
      <c r="X392" s="399"/>
      <c r="Y392" s="399"/>
    </row>
    <row r="393">
      <c r="O393" s="399"/>
      <c r="P393" s="401"/>
      <c r="Q393" s="399"/>
      <c r="R393" s="399"/>
      <c r="S393" s="399"/>
      <c r="T393" s="399"/>
      <c r="U393" s="400"/>
      <c r="V393" s="399"/>
      <c r="W393" s="399"/>
      <c r="X393" s="399"/>
      <c r="Y393" s="399"/>
    </row>
    <row r="394">
      <c r="O394" s="399"/>
      <c r="P394" s="401"/>
      <c r="Q394" s="399"/>
      <c r="R394" s="399"/>
      <c r="S394" s="399"/>
      <c r="T394" s="399"/>
      <c r="U394" s="400"/>
      <c r="V394" s="399"/>
      <c r="W394" s="399"/>
      <c r="X394" s="399"/>
      <c r="Y394" s="399"/>
    </row>
    <row r="395">
      <c r="O395" s="399"/>
      <c r="P395" s="401"/>
      <c r="Q395" s="399"/>
      <c r="R395" s="399"/>
      <c r="S395" s="399"/>
      <c r="T395" s="399"/>
      <c r="U395" s="400"/>
      <c r="V395" s="399"/>
      <c r="W395" s="399"/>
      <c r="X395" s="399"/>
      <c r="Y395" s="399"/>
    </row>
    <row r="396">
      <c r="O396" s="399"/>
      <c r="P396" s="401"/>
      <c r="Q396" s="399"/>
      <c r="R396" s="399"/>
      <c r="S396" s="399"/>
      <c r="T396" s="399"/>
      <c r="U396" s="400"/>
      <c r="V396" s="399"/>
      <c r="W396" s="399"/>
      <c r="X396" s="399"/>
      <c r="Y396" s="399"/>
    </row>
    <row r="397">
      <c r="O397" s="399"/>
      <c r="P397" s="401"/>
      <c r="Q397" s="399"/>
      <c r="R397" s="399"/>
      <c r="S397" s="399"/>
      <c r="T397" s="399"/>
      <c r="U397" s="400"/>
      <c r="V397" s="399"/>
      <c r="W397" s="399"/>
      <c r="X397" s="399"/>
      <c r="Y397" s="399"/>
    </row>
    <row r="398">
      <c r="O398" s="399"/>
      <c r="P398" s="401"/>
      <c r="Q398" s="399"/>
      <c r="R398" s="399"/>
      <c r="S398" s="399"/>
      <c r="T398" s="399"/>
      <c r="U398" s="400"/>
      <c r="V398" s="399"/>
      <c r="W398" s="399"/>
      <c r="X398" s="399"/>
      <c r="Y398" s="399"/>
    </row>
    <row r="399">
      <c r="O399" s="399"/>
      <c r="P399" s="401"/>
      <c r="Q399" s="399"/>
      <c r="R399" s="399"/>
      <c r="S399" s="399"/>
      <c r="T399" s="399"/>
      <c r="U399" s="400"/>
      <c r="V399" s="399"/>
      <c r="W399" s="399"/>
      <c r="X399" s="399"/>
      <c r="Y399" s="399"/>
    </row>
    <row r="400">
      <c r="O400" s="399"/>
      <c r="P400" s="401"/>
      <c r="Q400" s="399"/>
      <c r="R400" s="399"/>
      <c r="S400" s="399"/>
      <c r="T400" s="399"/>
      <c r="U400" s="400"/>
      <c r="V400" s="399"/>
      <c r="W400" s="399"/>
      <c r="X400" s="399"/>
      <c r="Y400" s="399"/>
    </row>
    <row r="401">
      <c r="O401" s="399"/>
      <c r="P401" s="401"/>
      <c r="Q401" s="399"/>
      <c r="R401" s="399"/>
      <c r="S401" s="399"/>
      <c r="T401" s="399"/>
      <c r="U401" s="400"/>
      <c r="V401" s="399"/>
      <c r="W401" s="399"/>
      <c r="X401" s="399"/>
      <c r="Y401" s="399"/>
    </row>
    <row r="402">
      <c r="O402" s="399"/>
      <c r="P402" s="401"/>
      <c r="Q402" s="399"/>
      <c r="R402" s="399"/>
      <c r="S402" s="399"/>
      <c r="T402" s="399"/>
      <c r="U402" s="400"/>
      <c r="V402" s="399"/>
      <c r="W402" s="399"/>
      <c r="X402" s="399"/>
      <c r="Y402" s="399"/>
    </row>
    <row r="403">
      <c r="O403" s="399"/>
      <c r="P403" s="401"/>
      <c r="Q403" s="399"/>
      <c r="R403" s="399"/>
      <c r="S403" s="399"/>
      <c r="T403" s="399"/>
      <c r="U403" s="400"/>
      <c r="V403" s="399"/>
      <c r="W403" s="399"/>
      <c r="X403" s="399"/>
      <c r="Y403" s="399"/>
    </row>
    <row r="404">
      <c r="O404" s="399"/>
      <c r="P404" s="401"/>
      <c r="Q404" s="399"/>
      <c r="R404" s="399"/>
      <c r="S404" s="399"/>
      <c r="T404" s="399"/>
      <c r="U404" s="400"/>
      <c r="V404" s="399"/>
      <c r="W404" s="399"/>
      <c r="X404" s="399"/>
      <c r="Y404" s="399"/>
    </row>
    <row r="405">
      <c r="O405" s="399"/>
      <c r="P405" s="401"/>
      <c r="Q405" s="399"/>
      <c r="R405" s="399"/>
      <c r="S405" s="399"/>
      <c r="T405" s="399"/>
      <c r="U405" s="400"/>
      <c r="V405" s="399"/>
      <c r="W405" s="399"/>
      <c r="X405" s="399"/>
      <c r="Y405" s="399"/>
    </row>
    <row r="406">
      <c r="O406" s="399"/>
      <c r="P406" s="401"/>
      <c r="Q406" s="399"/>
      <c r="R406" s="399"/>
      <c r="S406" s="399"/>
      <c r="T406" s="399"/>
      <c r="U406" s="400"/>
      <c r="V406" s="399"/>
      <c r="W406" s="399"/>
      <c r="X406" s="399"/>
      <c r="Y406" s="399"/>
    </row>
    <row r="407">
      <c r="O407" s="399"/>
      <c r="P407" s="401"/>
      <c r="Q407" s="399"/>
      <c r="R407" s="399"/>
      <c r="S407" s="399"/>
      <c r="T407" s="399"/>
      <c r="U407" s="400"/>
      <c r="V407" s="399"/>
      <c r="W407" s="399"/>
      <c r="X407" s="399"/>
      <c r="Y407" s="399"/>
    </row>
    <row r="408">
      <c r="O408" s="399"/>
      <c r="P408" s="401"/>
      <c r="Q408" s="399"/>
      <c r="R408" s="399"/>
      <c r="S408" s="399"/>
      <c r="T408" s="399"/>
      <c r="U408" s="400"/>
      <c r="V408" s="399"/>
      <c r="W408" s="399"/>
      <c r="X408" s="399"/>
      <c r="Y408" s="399"/>
    </row>
    <row r="409">
      <c r="O409" s="399"/>
      <c r="P409" s="401"/>
      <c r="Q409" s="399"/>
      <c r="R409" s="399"/>
      <c r="S409" s="399"/>
      <c r="T409" s="399"/>
      <c r="U409" s="400"/>
      <c r="V409" s="399"/>
      <c r="W409" s="399"/>
      <c r="X409" s="399"/>
      <c r="Y409" s="399"/>
    </row>
    <row r="410">
      <c r="O410" s="399"/>
      <c r="P410" s="401"/>
      <c r="Q410" s="399"/>
      <c r="R410" s="399"/>
      <c r="S410" s="399"/>
      <c r="T410" s="399"/>
      <c r="U410" s="400"/>
      <c r="V410" s="399"/>
      <c r="W410" s="399"/>
      <c r="X410" s="399"/>
      <c r="Y410" s="399"/>
    </row>
    <row r="411">
      <c r="O411" s="399"/>
      <c r="P411" s="401"/>
      <c r="Q411" s="399"/>
      <c r="R411" s="399"/>
      <c r="S411" s="399"/>
      <c r="T411" s="399"/>
      <c r="U411" s="400"/>
      <c r="V411" s="399"/>
      <c r="W411" s="399"/>
      <c r="X411" s="399"/>
      <c r="Y411" s="399"/>
    </row>
    <row r="412">
      <c r="O412" s="399"/>
      <c r="P412" s="401"/>
      <c r="Q412" s="399"/>
      <c r="R412" s="399"/>
      <c r="S412" s="399"/>
      <c r="T412" s="399"/>
      <c r="U412" s="400"/>
      <c r="V412" s="399"/>
      <c r="W412" s="399"/>
      <c r="X412" s="399"/>
      <c r="Y412" s="399"/>
    </row>
    <row r="413">
      <c r="O413" s="399"/>
      <c r="P413" s="401"/>
      <c r="Q413" s="399"/>
      <c r="R413" s="399"/>
      <c r="S413" s="399"/>
      <c r="T413" s="399"/>
      <c r="U413" s="400"/>
      <c r="V413" s="399"/>
      <c r="W413" s="399"/>
      <c r="X413" s="399"/>
      <c r="Y413" s="399"/>
    </row>
    <row r="414">
      <c r="O414" s="399"/>
      <c r="P414" s="401"/>
      <c r="Q414" s="399"/>
      <c r="R414" s="399"/>
      <c r="S414" s="399"/>
      <c r="T414" s="399"/>
      <c r="U414" s="400"/>
      <c r="V414" s="399"/>
      <c r="W414" s="399"/>
      <c r="X414" s="399"/>
      <c r="Y414" s="399"/>
    </row>
    <row r="415">
      <c r="O415" s="399"/>
      <c r="P415" s="401"/>
      <c r="Q415" s="399"/>
      <c r="R415" s="399"/>
      <c r="S415" s="399"/>
      <c r="T415" s="399"/>
      <c r="U415" s="400"/>
      <c r="V415" s="399"/>
      <c r="W415" s="399"/>
      <c r="X415" s="399"/>
      <c r="Y415" s="399"/>
    </row>
    <row r="416">
      <c r="O416" s="399"/>
      <c r="P416" s="401"/>
      <c r="Q416" s="399"/>
      <c r="R416" s="399"/>
      <c r="S416" s="399"/>
      <c r="T416" s="399"/>
      <c r="U416" s="400"/>
      <c r="V416" s="399"/>
      <c r="W416" s="399"/>
      <c r="X416" s="399"/>
      <c r="Y416" s="399"/>
    </row>
    <row r="417">
      <c r="O417" s="399"/>
      <c r="P417" s="401"/>
      <c r="Q417" s="399"/>
      <c r="R417" s="399"/>
      <c r="S417" s="399"/>
      <c r="T417" s="399"/>
      <c r="U417" s="400"/>
      <c r="V417" s="399"/>
      <c r="W417" s="399"/>
      <c r="X417" s="399"/>
      <c r="Y417" s="399"/>
    </row>
    <row r="418">
      <c r="O418" s="399"/>
      <c r="P418" s="401"/>
      <c r="Q418" s="399"/>
      <c r="R418" s="399"/>
      <c r="S418" s="399"/>
      <c r="T418" s="399"/>
      <c r="U418" s="400"/>
      <c r="V418" s="399"/>
      <c r="W418" s="399"/>
      <c r="X418" s="399"/>
      <c r="Y418" s="399"/>
    </row>
    <row r="419">
      <c r="O419" s="399"/>
      <c r="P419" s="401"/>
      <c r="Q419" s="399"/>
      <c r="R419" s="399"/>
      <c r="S419" s="399"/>
      <c r="T419" s="399"/>
      <c r="U419" s="400"/>
      <c r="V419" s="399"/>
      <c r="W419" s="399"/>
      <c r="X419" s="399"/>
      <c r="Y419" s="399"/>
    </row>
    <row r="420">
      <c r="O420" s="399"/>
      <c r="P420" s="401"/>
      <c r="Q420" s="399"/>
      <c r="R420" s="399"/>
      <c r="S420" s="399"/>
      <c r="T420" s="399"/>
      <c r="U420" s="400"/>
      <c r="V420" s="399"/>
      <c r="W420" s="399"/>
      <c r="X420" s="399"/>
      <c r="Y420" s="399"/>
    </row>
    <row r="421">
      <c r="O421" s="399"/>
      <c r="P421" s="401"/>
      <c r="Q421" s="399"/>
      <c r="R421" s="399"/>
      <c r="S421" s="399"/>
      <c r="T421" s="399"/>
      <c r="U421" s="400"/>
      <c r="V421" s="399"/>
      <c r="W421" s="399"/>
      <c r="X421" s="399"/>
      <c r="Y421" s="399"/>
    </row>
    <row r="422">
      <c r="O422" s="399"/>
      <c r="P422" s="401"/>
      <c r="Q422" s="399"/>
      <c r="R422" s="399"/>
      <c r="S422" s="399"/>
      <c r="T422" s="399"/>
      <c r="U422" s="400"/>
      <c r="V422" s="399"/>
      <c r="W422" s="399"/>
      <c r="X422" s="399"/>
      <c r="Y422" s="399"/>
    </row>
    <row r="423">
      <c r="O423" s="399"/>
      <c r="P423" s="401"/>
      <c r="Q423" s="399"/>
      <c r="R423" s="399"/>
      <c r="S423" s="399"/>
      <c r="T423" s="399"/>
      <c r="U423" s="400"/>
      <c r="V423" s="399"/>
      <c r="W423" s="399"/>
      <c r="X423" s="399"/>
      <c r="Y423" s="399"/>
    </row>
    <row r="424">
      <c r="O424" s="399"/>
      <c r="P424" s="401"/>
      <c r="Q424" s="399"/>
      <c r="R424" s="399"/>
      <c r="S424" s="399"/>
      <c r="T424" s="399"/>
      <c r="U424" s="400"/>
      <c r="V424" s="399"/>
      <c r="W424" s="399"/>
      <c r="X424" s="399"/>
      <c r="Y424" s="399"/>
    </row>
    <row r="425">
      <c r="O425" s="399"/>
      <c r="P425" s="401"/>
      <c r="Q425" s="399"/>
      <c r="R425" s="399"/>
      <c r="S425" s="399"/>
      <c r="T425" s="399"/>
      <c r="U425" s="400"/>
      <c r="V425" s="399"/>
      <c r="W425" s="399"/>
      <c r="X425" s="399"/>
      <c r="Y425" s="399"/>
    </row>
    <row r="426">
      <c r="O426" s="399"/>
      <c r="P426" s="401"/>
      <c r="Q426" s="399"/>
      <c r="R426" s="399"/>
      <c r="S426" s="399"/>
      <c r="T426" s="399"/>
      <c r="U426" s="400"/>
      <c r="V426" s="399"/>
      <c r="W426" s="399"/>
      <c r="X426" s="399"/>
      <c r="Y426" s="399"/>
    </row>
    <row r="427">
      <c r="O427" s="399"/>
      <c r="P427" s="401"/>
      <c r="Q427" s="399"/>
      <c r="R427" s="399"/>
      <c r="S427" s="399"/>
      <c r="T427" s="399"/>
      <c r="U427" s="400"/>
      <c r="V427" s="399"/>
      <c r="W427" s="399"/>
      <c r="X427" s="399"/>
      <c r="Y427" s="399"/>
    </row>
    <row r="428">
      <c r="O428" s="399"/>
      <c r="P428" s="401"/>
      <c r="Q428" s="399"/>
      <c r="R428" s="399"/>
      <c r="S428" s="399"/>
      <c r="T428" s="399"/>
      <c r="U428" s="400"/>
      <c r="V428" s="399"/>
      <c r="W428" s="399"/>
      <c r="X428" s="399"/>
      <c r="Y428" s="399"/>
    </row>
    <row r="429">
      <c r="O429" s="399"/>
      <c r="P429" s="401"/>
      <c r="Q429" s="399"/>
      <c r="R429" s="399"/>
      <c r="S429" s="399"/>
      <c r="T429" s="399"/>
      <c r="U429" s="400"/>
      <c r="V429" s="399"/>
      <c r="W429" s="399"/>
      <c r="X429" s="399"/>
      <c r="Y429" s="399"/>
    </row>
    <row r="430">
      <c r="O430" s="399"/>
      <c r="P430" s="401"/>
      <c r="Q430" s="399"/>
      <c r="R430" s="399"/>
      <c r="S430" s="399"/>
      <c r="T430" s="399"/>
      <c r="U430" s="400"/>
      <c r="V430" s="399"/>
      <c r="W430" s="399"/>
      <c r="X430" s="399"/>
      <c r="Y430" s="399"/>
    </row>
    <row r="431">
      <c r="O431" s="399"/>
      <c r="P431" s="401"/>
      <c r="Q431" s="399"/>
      <c r="R431" s="399"/>
      <c r="S431" s="399"/>
      <c r="T431" s="399"/>
      <c r="U431" s="400"/>
      <c r="V431" s="399"/>
      <c r="W431" s="399"/>
      <c r="X431" s="399"/>
      <c r="Y431" s="399"/>
    </row>
    <row r="432">
      <c r="O432" s="399"/>
      <c r="P432" s="401"/>
      <c r="Q432" s="399"/>
      <c r="R432" s="399"/>
      <c r="S432" s="399"/>
      <c r="T432" s="399"/>
      <c r="U432" s="400"/>
      <c r="V432" s="399"/>
      <c r="W432" s="399"/>
      <c r="X432" s="399"/>
      <c r="Y432" s="399"/>
    </row>
    <row r="433">
      <c r="O433" s="399"/>
      <c r="P433" s="401"/>
      <c r="Q433" s="399"/>
      <c r="R433" s="399"/>
      <c r="S433" s="399"/>
      <c r="T433" s="399"/>
      <c r="U433" s="400"/>
      <c r="V433" s="399"/>
      <c r="W433" s="399"/>
      <c r="X433" s="399"/>
      <c r="Y433" s="399"/>
    </row>
    <row r="434">
      <c r="O434" s="399"/>
      <c r="P434" s="401"/>
      <c r="Q434" s="399"/>
      <c r="R434" s="399"/>
      <c r="S434" s="399"/>
      <c r="T434" s="399"/>
      <c r="U434" s="400"/>
      <c r="V434" s="399"/>
      <c r="W434" s="399"/>
      <c r="X434" s="399"/>
      <c r="Y434" s="399"/>
    </row>
    <row r="435">
      <c r="O435" s="399"/>
      <c r="P435" s="401"/>
      <c r="Q435" s="399"/>
      <c r="R435" s="399"/>
      <c r="S435" s="399"/>
      <c r="T435" s="399"/>
      <c r="U435" s="400"/>
      <c r="V435" s="399"/>
      <c r="W435" s="399"/>
      <c r="X435" s="399"/>
      <c r="Y435" s="399"/>
    </row>
    <row r="436">
      <c r="O436" s="399"/>
      <c r="P436" s="401"/>
      <c r="Q436" s="399"/>
      <c r="R436" s="399"/>
      <c r="S436" s="399"/>
      <c r="T436" s="399"/>
      <c r="U436" s="400"/>
      <c r="V436" s="399"/>
      <c r="W436" s="399"/>
      <c r="X436" s="399"/>
      <c r="Y436" s="399"/>
    </row>
    <row r="437">
      <c r="O437" s="399"/>
      <c r="P437" s="401"/>
      <c r="Q437" s="399"/>
      <c r="R437" s="399"/>
      <c r="S437" s="399"/>
      <c r="T437" s="399"/>
      <c r="U437" s="400"/>
      <c r="V437" s="399"/>
      <c r="W437" s="399"/>
      <c r="X437" s="399"/>
      <c r="Y437" s="399"/>
    </row>
    <row r="438">
      <c r="O438" s="399"/>
      <c r="P438" s="401"/>
      <c r="Q438" s="399"/>
      <c r="R438" s="399"/>
      <c r="S438" s="399"/>
      <c r="T438" s="399"/>
      <c r="U438" s="400"/>
      <c r="V438" s="399"/>
      <c r="W438" s="399"/>
      <c r="X438" s="399"/>
      <c r="Y438" s="399"/>
    </row>
    <row r="439">
      <c r="O439" s="399"/>
      <c r="P439" s="401"/>
      <c r="Q439" s="399"/>
      <c r="R439" s="399"/>
      <c r="S439" s="399"/>
      <c r="T439" s="399"/>
      <c r="U439" s="400"/>
      <c r="V439" s="399"/>
      <c r="W439" s="399"/>
      <c r="X439" s="399"/>
      <c r="Y439" s="399"/>
    </row>
    <row r="440">
      <c r="O440" s="399"/>
      <c r="P440" s="401"/>
      <c r="Q440" s="399"/>
      <c r="R440" s="399"/>
      <c r="S440" s="399"/>
      <c r="T440" s="399"/>
      <c r="U440" s="400"/>
      <c r="V440" s="399"/>
      <c r="W440" s="399"/>
      <c r="X440" s="399"/>
      <c r="Y440" s="399"/>
    </row>
    <row r="441">
      <c r="O441" s="399"/>
      <c r="P441" s="401"/>
      <c r="Q441" s="399"/>
      <c r="R441" s="399"/>
      <c r="S441" s="399"/>
      <c r="T441" s="399"/>
      <c r="U441" s="400"/>
      <c r="V441" s="399"/>
      <c r="W441" s="399"/>
      <c r="X441" s="399"/>
      <c r="Y441" s="399"/>
    </row>
    <row r="442">
      <c r="O442" s="399"/>
      <c r="P442" s="401"/>
      <c r="Q442" s="399"/>
      <c r="R442" s="399"/>
      <c r="S442" s="399"/>
      <c r="T442" s="399"/>
      <c r="U442" s="400"/>
      <c r="V442" s="399"/>
      <c r="W442" s="399"/>
      <c r="X442" s="399"/>
      <c r="Y442" s="399"/>
    </row>
    <row r="443">
      <c r="O443" s="399"/>
      <c r="P443" s="401"/>
      <c r="Q443" s="399"/>
      <c r="R443" s="399"/>
      <c r="S443" s="399"/>
      <c r="T443" s="399"/>
      <c r="U443" s="400"/>
      <c r="V443" s="399"/>
      <c r="W443" s="399"/>
      <c r="X443" s="399"/>
      <c r="Y443" s="399"/>
    </row>
    <row r="444">
      <c r="O444" s="399"/>
      <c r="P444" s="401"/>
      <c r="Q444" s="399"/>
      <c r="R444" s="399"/>
      <c r="S444" s="399"/>
      <c r="T444" s="399"/>
      <c r="U444" s="400"/>
      <c r="V444" s="399"/>
      <c r="W444" s="399"/>
      <c r="X444" s="399"/>
      <c r="Y444" s="399"/>
    </row>
    <row r="445">
      <c r="O445" s="399"/>
      <c r="P445" s="401"/>
      <c r="Q445" s="399"/>
      <c r="R445" s="399"/>
      <c r="S445" s="399"/>
      <c r="T445" s="399"/>
      <c r="U445" s="400"/>
      <c r="V445" s="399"/>
      <c r="W445" s="399"/>
      <c r="X445" s="399"/>
      <c r="Y445" s="399"/>
    </row>
    <row r="446">
      <c r="O446" s="399"/>
      <c r="P446" s="401"/>
      <c r="Q446" s="399"/>
      <c r="R446" s="399"/>
      <c r="S446" s="399"/>
      <c r="T446" s="399"/>
      <c r="U446" s="400"/>
      <c r="V446" s="399"/>
      <c r="W446" s="399"/>
      <c r="X446" s="399"/>
      <c r="Y446" s="399"/>
    </row>
    <row r="447">
      <c r="O447" s="399"/>
      <c r="P447" s="401"/>
      <c r="Q447" s="399"/>
      <c r="R447" s="399"/>
      <c r="S447" s="399"/>
      <c r="T447" s="399"/>
      <c r="U447" s="400"/>
      <c r="V447" s="399"/>
      <c r="W447" s="399"/>
      <c r="X447" s="399"/>
      <c r="Y447" s="399"/>
    </row>
    <row r="448">
      <c r="O448" s="399"/>
      <c r="P448" s="401"/>
      <c r="Q448" s="399"/>
      <c r="R448" s="399"/>
      <c r="S448" s="399"/>
      <c r="T448" s="399"/>
      <c r="U448" s="400"/>
      <c r="V448" s="399"/>
      <c r="W448" s="399"/>
      <c r="X448" s="399"/>
      <c r="Y448" s="399"/>
    </row>
    <row r="449">
      <c r="O449" s="399"/>
      <c r="P449" s="401"/>
      <c r="Q449" s="399"/>
      <c r="R449" s="399"/>
      <c r="S449" s="399"/>
      <c r="T449" s="399"/>
      <c r="U449" s="400"/>
      <c r="V449" s="399"/>
      <c r="W449" s="399"/>
      <c r="X449" s="399"/>
      <c r="Y449" s="399"/>
    </row>
    <row r="450">
      <c r="O450" s="399"/>
      <c r="P450" s="401"/>
      <c r="Q450" s="399"/>
      <c r="R450" s="399"/>
      <c r="S450" s="399"/>
      <c r="T450" s="399"/>
      <c r="U450" s="400"/>
      <c r="V450" s="399"/>
      <c r="W450" s="399"/>
      <c r="X450" s="399"/>
      <c r="Y450" s="399"/>
    </row>
    <row r="451">
      <c r="O451" s="399"/>
      <c r="P451" s="401"/>
      <c r="Q451" s="399"/>
      <c r="R451" s="399"/>
      <c r="S451" s="399"/>
      <c r="T451" s="399"/>
      <c r="U451" s="400"/>
      <c r="V451" s="399"/>
      <c r="W451" s="399"/>
      <c r="X451" s="399"/>
      <c r="Y451" s="399"/>
    </row>
    <row r="452">
      <c r="O452" s="399"/>
      <c r="P452" s="401"/>
      <c r="Q452" s="399"/>
      <c r="R452" s="399"/>
      <c r="S452" s="399"/>
      <c r="T452" s="399"/>
      <c r="U452" s="400"/>
      <c r="V452" s="399"/>
      <c r="W452" s="399"/>
      <c r="X452" s="399"/>
      <c r="Y452" s="399"/>
    </row>
    <row r="453">
      <c r="O453" s="399"/>
      <c r="P453" s="401"/>
      <c r="Q453" s="399"/>
      <c r="R453" s="399"/>
      <c r="S453" s="399"/>
      <c r="T453" s="399"/>
      <c r="U453" s="400"/>
      <c r="V453" s="399"/>
      <c r="W453" s="399"/>
      <c r="X453" s="399"/>
      <c r="Y453" s="399"/>
    </row>
    <row r="454">
      <c r="O454" s="399"/>
      <c r="P454" s="401"/>
      <c r="Q454" s="399"/>
      <c r="R454" s="399"/>
      <c r="S454" s="399"/>
      <c r="T454" s="399"/>
      <c r="U454" s="400"/>
      <c r="V454" s="399"/>
      <c r="W454" s="399"/>
      <c r="X454" s="399"/>
      <c r="Y454" s="399"/>
    </row>
    <row r="455">
      <c r="O455" s="399"/>
      <c r="P455" s="401"/>
      <c r="Q455" s="399"/>
      <c r="R455" s="399"/>
      <c r="S455" s="399"/>
      <c r="T455" s="399"/>
      <c r="U455" s="400"/>
      <c r="V455" s="399"/>
      <c r="W455" s="399"/>
      <c r="X455" s="399"/>
      <c r="Y455" s="399"/>
    </row>
    <row r="456">
      <c r="O456" s="399"/>
      <c r="P456" s="401"/>
      <c r="Q456" s="399"/>
      <c r="R456" s="399"/>
      <c r="S456" s="399"/>
      <c r="T456" s="399"/>
      <c r="U456" s="400"/>
      <c r="V456" s="399"/>
      <c r="W456" s="399"/>
      <c r="X456" s="399"/>
      <c r="Y456" s="399"/>
    </row>
    <row r="457">
      <c r="O457" s="399"/>
      <c r="P457" s="401"/>
      <c r="Q457" s="399"/>
      <c r="R457" s="399"/>
      <c r="S457" s="399"/>
      <c r="T457" s="399"/>
      <c r="U457" s="400"/>
      <c r="V457" s="399"/>
      <c r="W457" s="399"/>
      <c r="X457" s="399"/>
      <c r="Y457" s="399"/>
    </row>
    <row r="458">
      <c r="O458" s="399"/>
      <c r="P458" s="401"/>
      <c r="Q458" s="399"/>
      <c r="R458" s="399"/>
      <c r="S458" s="399"/>
      <c r="T458" s="399"/>
      <c r="U458" s="400"/>
      <c r="V458" s="399"/>
      <c r="W458" s="399"/>
      <c r="X458" s="399"/>
      <c r="Y458" s="399"/>
    </row>
    <row r="459">
      <c r="O459" s="399"/>
      <c r="P459" s="401"/>
      <c r="Q459" s="399"/>
      <c r="R459" s="399"/>
      <c r="S459" s="399"/>
      <c r="T459" s="399"/>
      <c r="U459" s="400"/>
      <c r="V459" s="399"/>
      <c r="W459" s="399"/>
      <c r="X459" s="399"/>
      <c r="Y459" s="399"/>
    </row>
    <row r="460">
      <c r="O460" s="399"/>
      <c r="P460" s="401"/>
      <c r="Q460" s="399"/>
      <c r="R460" s="399"/>
      <c r="S460" s="399"/>
      <c r="T460" s="399"/>
      <c r="U460" s="400"/>
      <c r="V460" s="399"/>
      <c r="W460" s="399"/>
      <c r="X460" s="399"/>
      <c r="Y460" s="399"/>
    </row>
    <row r="461">
      <c r="O461" s="399"/>
      <c r="P461" s="401"/>
      <c r="Q461" s="399"/>
      <c r="R461" s="399"/>
      <c r="S461" s="399"/>
      <c r="T461" s="399"/>
      <c r="U461" s="400"/>
      <c r="V461" s="399"/>
      <c r="W461" s="399"/>
      <c r="X461" s="399"/>
      <c r="Y461" s="399"/>
    </row>
    <row r="462">
      <c r="O462" s="399"/>
      <c r="P462" s="401"/>
      <c r="Q462" s="399"/>
      <c r="R462" s="399"/>
      <c r="S462" s="399"/>
      <c r="T462" s="399"/>
      <c r="U462" s="400"/>
      <c r="V462" s="399"/>
      <c r="W462" s="399"/>
      <c r="X462" s="399"/>
      <c r="Y462" s="399"/>
    </row>
    <row r="463">
      <c r="O463" s="399"/>
      <c r="P463" s="401"/>
      <c r="Q463" s="399"/>
      <c r="R463" s="399"/>
      <c r="S463" s="399"/>
      <c r="T463" s="399"/>
      <c r="U463" s="400"/>
      <c r="V463" s="399"/>
      <c r="W463" s="399"/>
      <c r="X463" s="399"/>
      <c r="Y463" s="399"/>
    </row>
    <row r="464">
      <c r="O464" s="399"/>
      <c r="P464" s="401"/>
      <c r="Q464" s="399"/>
      <c r="R464" s="399"/>
      <c r="S464" s="399"/>
      <c r="T464" s="399"/>
      <c r="U464" s="400"/>
      <c r="V464" s="399"/>
      <c r="W464" s="399"/>
      <c r="X464" s="399"/>
      <c r="Y464" s="399"/>
    </row>
    <row r="465">
      <c r="O465" s="399"/>
      <c r="P465" s="401"/>
      <c r="Q465" s="399"/>
      <c r="R465" s="399"/>
      <c r="S465" s="399"/>
      <c r="T465" s="399"/>
      <c r="U465" s="400"/>
      <c r="V465" s="399"/>
      <c r="W465" s="399"/>
      <c r="X465" s="399"/>
      <c r="Y465" s="399"/>
    </row>
    <row r="466">
      <c r="O466" s="399"/>
      <c r="P466" s="401"/>
      <c r="Q466" s="399"/>
      <c r="R466" s="399"/>
      <c r="S466" s="399"/>
      <c r="T466" s="399"/>
      <c r="U466" s="400"/>
      <c r="V466" s="399"/>
      <c r="W466" s="399"/>
      <c r="X466" s="399"/>
      <c r="Y466" s="399"/>
    </row>
    <row r="467">
      <c r="O467" s="399"/>
      <c r="P467" s="401"/>
      <c r="Q467" s="399"/>
      <c r="R467" s="399"/>
      <c r="S467" s="399"/>
      <c r="T467" s="399"/>
      <c r="U467" s="400"/>
      <c r="V467" s="399"/>
      <c r="W467" s="399"/>
      <c r="X467" s="399"/>
      <c r="Y467" s="399"/>
    </row>
    <row r="468">
      <c r="O468" s="399"/>
      <c r="P468" s="401"/>
      <c r="Q468" s="399"/>
      <c r="R468" s="399"/>
      <c r="S468" s="399"/>
      <c r="T468" s="399"/>
      <c r="U468" s="400"/>
      <c r="V468" s="399"/>
      <c r="W468" s="399"/>
      <c r="X468" s="399"/>
      <c r="Y468" s="399"/>
    </row>
    <row r="469">
      <c r="O469" s="399"/>
      <c r="P469" s="401"/>
      <c r="Q469" s="399"/>
      <c r="R469" s="399"/>
      <c r="S469" s="399"/>
      <c r="T469" s="399"/>
      <c r="U469" s="400"/>
      <c r="V469" s="399"/>
      <c r="W469" s="399"/>
      <c r="X469" s="399"/>
      <c r="Y469" s="399"/>
    </row>
    <row r="470">
      <c r="O470" s="399"/>
      <c r="P470" s="401"/>
      <c r="Q470" s="399"/>
      <c r="R470" s="399"/>
      <c r="S470" s="399"/>
      <c r="T470" s="399"/>
      <c r="U470" s="400"/>
      <c r="V470" s="399"/>
      <c r="W470" s="399"/>
      <c r="X470" s="399"/>
      <c r="Y470" s="399"/>
    </row>
    <row r="471">
      <c r="O471" s="399"/>
      <c r="P471" s="401"/>
      <c r="Q471" s="399"/>
      <c r="R471" s="399"/>
      <c r="S471" s="399"/>
      <c r="T471" s="399"/>
      <c r="U471" s="400"/>
      <c r="V471" s="399"/>
      <c r="W471" s="399"/>
      <c r="X471" s="399"/>
      <c r="Y471" s="399"/>
    </row>
    <row r="472">
      <c r="O472" s="399"/>
      <c r="P472" s="401"/>
      <c r="Q472" s="399"/>
      <c r="R472" s="399"/>
      <c r="S472" s="399"/>
      <c r="T472" s="399"/>
      <c r="U472" s="400"/>
      <c r="V472" s="399"/>
      <c r="W472" s="399"/>
      <c r="X472" s="399"/>
      <c r="Y472" s="399"/>
    </row>
    <row r="473">
      <c r="O473" s="399"/>
      <c r="P473" s="401"/>
      <c r="Q473" s="399"/>
      <c r="R473" s="399"/>
      <c r="S473" s="399"/>
      <c r="T473" s="399"/>
      <c r="U473" s="400"/>
      <c r="V473" s="399"/>
      <c r="W473" s="399"/>
      <c r="X473" s="399"/>
      <c r="Y473" s="399"/>
    </row>
    <row r="474">
      <c r="O474" s="399"/>
      <c r="P474" s="401"/>
      <c r="Q474" s="399"/>
      <c r="R474" s="399"/>
      <c r="S474" s="399"/>
      <c r="T474" s="399"/>
      <c r="U474" s="400"/>
      <c r="V474" s="399"/>
      <c r="W474" s="399"/>
      <c r="X474" s="399"/>
      <c r="Y474" s="399"/>
    </row>
    <row r="475">
      <c r="O475" s="399"/>
      <c r="P475" s="401"/>
      <c r="Q475" s="399"/>
      <c r="R475" s="399"/>
      <c r="S475" s="399"/>
      <c r="T475" s="399"/>
      <c r="U475" s="400"/>
      <c r="V475" s="399"/>
      <c r="W475" s="399"/>
      <c r="X475" s="399"/>
      <c r="Y475" s="399"/>
    </row>
    <row r="476">
      <c r="O476" s="399"/>
      <c r="P476" s="401"/>
      <c r="Q476" s="399"/>
      <c r="R476" s="399"/>
      <c r="S476" s="399"/>
      <c r="T476" s="399"/>
      <c r="U476" s="400"/>
      <c r="V476" s="399"/>
      <c r="W476" s="399"/>
      <c r="X476" s="399"/>
      <c r="Y476" s="399"/>
    </row>
    <row r="477">
      <c r="O477" s="399"/>
      <c r="P477" s="401"/>
      <c r="Q477" s="399"/>
      <c r="R477" s="399"/>
      <c r="S477" s="399"/>
      <c r="T477" s="399"/>
      <c r="U477" s="400"/>
      <c r="V477" s="399"/>
      <c r="W477" s="399"/>
      <c r="X477" s="399"/>
      <c r="Y477" s="399"/>
    </row>
    <row r="478">
      <c r="O478" s="399"/>
      <c r="P478" s="401"/>
      <c r="Q478" s="399"/>
      <c r="R478" s="399"/>
      <c r="S478" s="399"/>
      <c r="T478" s="399"/>
      <c r="U478" s="400"/>
      <c r="V478" s="399"/>
      <c r="W478" s="399"/>
      <c r="X478" s="399"/>
      <c r="Y478" s="399"/>
    </row>
    <row r="479">
      <c r="O479" s="399"/>
      <c r="P479" s="401"/>
      <c r="Q479" s="399"/>
      <c r="R479" s="399"/>
      <c r="S479" s="399"/>
      <c r="T479" s="399"/>
      <c r="U479" s="400"/>
      <c r="V479" s="399"/>
      <c r="W479" s="399"/>
      <c r="X479" s="399"/>
      <c r="Y479" s="399"/>
    </row>
    <row r="480">
      <c r="O480" s="399"/>
      <c r="P480" s="401"/>
      <c r="Q480" s="399"/>
      <c r="R480" s="399"/>
      <c r="S480" s="399"/>
      <c r="T480" s="399"/>
      <c r="U480" s="400"/>
      <c r="V480" s="399"/>
      <c r="W480" s="399"/>
      <c r="X480" s="399"/>
      <c r="Y480" s="399"/>
    </row>
    <row r="481">
      <c r="O481" s="399"/>
      <c r="P481" s="401"/>
      <c r="Q481" s="399"/>
      <c r="R481" s="399"/>
      <c r="S481" s="399"/>
      <c r="T481" s="399"/>
      <c r="U481" s="400"/>
      <c r="V481" s="399"/>
      <c r="W481" s="399"/>
      <c r="X481" s="399"/>
      <c r="Y481" s="399"/>
    </row>
    <row r="482">
      <c r="O482" s="399"/>
      <c r="P482" s="401"/>
      <c r="Q482" s="399"/>
      <c r="R482" s="399"/>
      <c r="S482" s="399"/>
      <c r="T482" s="399"/>
      <c r="U482" s="400"/>
      <c r="V482" s="399"/>
      <c r="W482" s="399"/>
      <c r="X482" s="399"/>
      <c r="Y482" s="399"/>
    </row>
    <row r="483">
      <c r="O483" s="399"/>
      <c r="P483" s="401"/>
      <c r="Q483" s="399"/>
      <c r="R483" s="399"/>
      <c r="S483" s="399"/>
      <c r="T483" s="399"/>
      <c r="U483" s="400"/>
      <c r="V483" s="399"/>
      <c r="W483" s="399"/>
      <c r="X483" s="399"/>
      <c r="Y483" s="399"/>
    </row>
    <row r="484">
      <c r="O484" s="399"/>
      <c r="P484" s="401"/>
      <c r="Q484" s="399"/>
      <c r="R484" s="399"/>
      <c r="S484" s="399"/>
      <c r="T484" s="399"/>
      <c r="U484" s="400"/>
      <c r="V484" s="399"/>
      <c r="W484" s="399"/>
      <c r="X484" s="399"/>
      <c r="Y484" s="399"/>
    </row>
    <row r="485">
      <c r="O485" s="399"/>
      <c r="P485" s="401"/>
      <c r="Q485" s="399"/>
      <c r="R485" s="399"/>
      <c r="S485" s="399"/>
      <c r="T485" s="399"/>
      <c r="U485" s="400"/>
      <c r="V485" s="399"/>
      <c r="W485" s="399"/>
      <c r="X485" s="399"/>
      <c r="Y485" s="399"/>
    </row>
    <row r="486">
      <c r="O486" s="399"/>
      <c r="P486" s="401"/>
      <c r="Q486" s="399"/>
      <c r="R486" s="399"/>
      <c r="S486" s="399"/>
      <c r="T486" s="399"/>
      <c r="U486" s="400"/>
      <c r="V486" s="399"/>
      <c r="W486" s="399"/>
      <c r="X486" s="399"/>
      <c r="Y486" s="399"/>
    </row>
    <row r="487">
      <c r="O487" s="399"/>
      <c r="P487" s="401"/>
      <c r="Q487" s="399"/>
      <c r="R487" s="399"/>
      <c r="S487" s="399"/>
      <c r="T487" s="399"/>
      <c r="U487" s="400"/>
      <c r="V487" s="399"/>
      <c r="W487" s="399"/>
      <c r="X487" s="399"/>
      <c r="Y487" s="399"/>
    </row>
    <row r="488">
      <c r="O488" s="399"/>
      <c r="P488" s="401"/>
      <c r="Q488" s="399"/>
      <c r="R488" s="399"/>
      <c r="S488" s="399"/>
      <c r="T488" s="399"/>
      <c r="U488" s="400"/>
      <c r="V488" s="399"/>
      <c r="W488" s="399"/>
      <c r="X488" s="399"/>
      <c r="Y488" s="399"/>
    </row>
    <row r="489">
      <c r="O489" s="399"/>
      <c r="P489" s="401"/>
      <c r="Q489" s="399"/>
      <c r="R489" s="399"/>
      <c r="S489" s="399"/>
      <c r="T489" s="399"/>
      <c r="U489" s="400"/>
      <c r="V489" s="399"/>
      <c r="W489" s="399"/>
      <c r="X489" s="399"/>
      <c r="Y489" s="399"/>
    </row>
    <row r="490">
      <c r="O490" s="399"/>
      <c r="P490" s="401"/>
      <c r="Q490" s="399"/>
      <c r="R490" s="399"/>
      <c r="S490" s="399"/>
      <c r="T490" s="399"/>
      <c r="U490" s="400"/>
      <c r="V490" s="399"/>
      <c r="W490" s="399"/>
      <c r="X490" s="399"/>
      <c r="Y490" s="399"/>
    </row>
    <row r="491">
      <c r="O491" s="399"/>
      <c r="P491" s="401"/>
      <c r="Q491" s="399"/>
      <c r="R491" s="399"/>
      <c r="S491" s="399"/>
      <c r="T491" s="399"/>
      <c r="U491" s="400"/>
      <c r="V491" s="399"/>
      <c r="W491" s="399"/>
      <c r="X491" s="399"/>
      <c r="Y491" s="399"/>
    </row>
    <row r="492">
      <c r="O492" s="399"/>
      <c r="P492" s="401"/>
      <c r="Q492" s="399"/>
      <c r="R492" s="399"/>
      <c r="S492" s="399"/>
      <c r="T492" s="399"/>
      <c r="U492" s="400"/>
      <c r="V492" s="399"/>
      <c r="W492" s="399"/>
      <c r="X492" s="399"/>
      <c r="Y492" s="399"/>
    </row>
    <row r="493">
      <c r="O493" s="399"/>
      <c r="P493" s="401"/>
      <c r="Q493" s="399"/>
      <c r="R493" s="399"/>
      <c r="S493" s="399"/>
      <c r="T493" s="399"/>
      <c r="U493" s="400"/>
      <c r="V493" s="399"/>
      <c r="W493" s="399"/>
      <c r="X493" s="399"/>
      <c r="Y493" s="399"/>
    </row>
    <row r="494">
      <c r="O494" s="399"/>
      <c r="P494" s="401"/>
      <c r="Q494" s="399"/>
      <c r="R494" s="399"/>
      <c r="S494" s="399"/>
      <c r="T494" s="399"/>
      <c r="U494" s="400"/>
      <c r="V494" s="399"/>
      <c r="W494" s="399"/>
      <c r="X494" s="399"/>
      <c r="Y494" s="399"/>
    </row>
    <row r="495">
      <c r="O495" s="399"/>
      <c r="P495" s="401"/>
      <c r="Q495" s="399"/>
      <c r="R495" s="399"/>
      <c r="S495" s="399"/>
      <c r="T495" s="399"/>
      <c r="U495" s="400"/>
      <c r="V495" s="399"/>
      <c r="W495" s="399"/>
      <c r="X495" s="399"/>
      <c r="Y495" s="399"/>
    </row>
    <row r="496">
      <c r="O496" s="399"/>
      <c r="P496" s="401"/>
      <c r="Q496" s="399"/>
      <c r="R496" s="399"/>
      <c r="S496" s="399"/>
      <c r="T496" s="399"/>
      <c r="U496" s="400"/>
      <c r="V496" s="399"/>
      <c r="W496" s="399"/>
      <c r="X496" s="399"/>
      <c r="Y496" s="399"/>
    </row>
    <row r="497">
      <c r="O497" s="399"/>
      <c r="P497" s="401"/>
      <c r="Q497" s="399"/>
      <c r="R497" s="399"/>
      <c r="S497" s="399"/>
      <c r="T497" s="399"/>
      <c r="U497" s="400"/>
      <c r="V497" s="399"/>
      <c r="W497" s="399"/>
      <c r="X497" s="399"/>
      <c r="Y497" s="399"/>
    </row>
    <row r="498">
      <c r="O498" s="399"/>
      <c r="P498" s="401"/>
      <c r="Q498" s="399"/>
      <c r="R498" s="399"/>
      <c r="S498" s="399"/>
      <c r="T498" s="399"/>
      <c r="U498" s="400"/>
      <c r="V498" s="399"/>
      <c r="W498" s="399"/>
      <c r="X498" s="399"/>
      <c r="Y498" s="399"/>
    </row>
    <row r="499">
      <c r="O499" s="399"/>
      <c r="P499" s="401"/>
      <c r="Q499" s="399"/>
      <c r="R499" s="399"/>
      <c r="S499" s="399"/>
      <c r="T499" s="399"/>
      <c r="U499" s="400"/>
      <c r="V499" s="399"/>
      <c r="W499" s="399"/>
      <c r="X499" s="399"/>
      <c r="Y499" s="399"/>
    </row>
    <row r="500">
      <c r="O500" s="399"/>
      <c r="P500" s="401"/>
      <c r="Q500" s="399"/>
      <c r="R500" s="399"/>
      <c r="S500" s="399"/>
      <c r="T500" s="399"/>
      <c r="U500" s="400"/>
      <c r="V500" s="399"/>
      <c r="W500" s="399"/>
      <c r="X500" s="399"/>
      <c r="Y500" s="399"/>
    </row>
    <row r="501">
      <c r="O501" s="399"/>
      <c r="P501" s="401"/>
      <c r="Q501" s="399"/>
      <c r="R501" s="399"/>
      <c r="S501" s="399"/>
      <c r="T501" s="399"/>
      <c r="U501" s="400"/>
      <c r="V501" s="399"/>
      <c r="W501" s="399"/>
      <c r="X501" s="399"/>
      <c r="Y501" s="399"/>
    </row>
    <row r="502">
      <c r="O502" s="399"/>
      <c r="P502" s="401"/>
      <c r="Q502" s="399"/>
      <c r="R502" s="399"/>
      <c r="S502" s="399"/>
      <c r="T502" s="399"/>
      <c r="U502" s="400"/>
      <c r="V502" s="399"/>
      <c r="W502" s="399"/>
      <c r="X502" s="399"/>
      <c r="Y502" s="399"/>
    </row>
    <row r="503">
      <c r="O503" s="399"/>
      <c r="P503" s="401"/>
      <c r="Q503" s="399"/>
      <c r="R503" s="399"/>
      <c r="S503" s="399"/>
      <c r="T503" s="399"/>
      <c r="U503" s="400"/>
      <c r="V503" s="399"/>
      <c r="W503" s="399"/>
      <c r="X503" s="399"/>
      <c r="Y503" s="399"/>
    </row>
    <row r="504">
      <c r="O504" s="399"/>
      <c r="P504" s="401"/>
      <c r="Q504" s="399"/>
      <c r="R504" s="399"/>
      <c r="S504" s="399"/>
      <c r="T504" s="399"/>
      <c r="U504" s="400"/>
      <c r="V504" s="399"/>
      <c r="W504" s="399"/>
      <c r="X504" s="399"/>
      <c r="Y504" s="399"/>
    </row>
    <row r="505">
      <c r="O505" s="399"/>
      <c r="P505" s="401"/>
      <c r="Q505" s="399"/>
      <c r="R505" s="399"/>
      <c r="S505" s="399"/>
      <c r="T505" s="399"/>
      <c r="U505" s="400"/>
      <c r="V505" s="399"/>
      <c r="W505" s="399"/>
      <c r="X505" s="399"/>
      <c r="Y505" s="399"/>
    </row>
    <row r="506">
      <c r="O506" s="399"/>
      <c r="P506" s="401"/>
      <c r="Q506" s="399"/>
      <c r="R506" s="399"/>
      <c r="S506" s="399"/>
      <c r="T506" s="399"/>
      <c r="U506" s="400"/>
      <c r="V506" s="399"/>
      <c r="W506" s="399"/>
      <c r="X506" s="399"/>
      <c r="Y506" s="399"/>
    </row>
    <row r="507">
      <c r="O507" s="399"/>
      <c r="P507" s="401"/>
      <c r="Q507" s="399"/>
      <c r="R507" s="399"/>
      <c r="S507" s="399"/>
      <c r="T507" s="399"/>
      <c r="U507" s="400"/>
      <c r="V507" s="399"/>
      <c r="W507" s="399"/>
      <c r="X507" s="399"/>
      <c r="Y507" s="399"/>
    </row>
    <row r="508">
      <c r="O508" s="399"/>
      <c r="P508" s="401"/>
      <c r="Q508" s="399"/>
      <c r="R508" s="399"/>
      <c r="S508" s="399"/>
      <c r="T508" s="399"/>
      <c r="U508" s="400"/>
      <c r="V508" s="399"/>
      <c r="W508" s="399"/>
      <c r="X508" s="399"/>
      <c r="Y508" s="399"/>
    </row>
    <row r="509">
      <c r="O509" s="399"/>
      <c r="P509" s="401"/>
      <c r="Q509" s="399"/>
      <c r="R509" s="399"/>
      <c r="S509" s="399"/>
      <c r="T509" s="399"/>
      <c r="U509" s="400"/>
      <c r="V509" s="399"/>
      <c r="W509" s="399"/>
      <c r="X509" s="399"/>
      <c r="Y509" s="399"/>
    </row>
    <row r="510">
      <c r="O510" s="399"/>
      <c r="P510" s="401"/>
      <c r="Q510" s="399"/>
      <c r="R510" s="399"/>
      <c r="S510" s="399"/>
      <c r="T510" s="399"/>
      <c r="U510" s="400"/>
      <c r="V510" s="399"/>
      <c r="W510" s="399"/>
      <c r="X510" s="399"/>
      <c r="Y510" s="399"/>
    </row>
    <row r="511">
      <c r="O511" s="399"/>
      <c r="P511" s="401"/>
      <c r="Q511" s="399"/>
      <c r="R511" s="399"/>
      <c r="S511" s="399"/>
      <c r="T511" s="399"/>
      <c r="U511" s="400"/>
      <c r="V511" s="399"/>
      <c r="W511" s="399"/>
      <c r="X511" s="399"/>
      <c r="Y511" s="399"/>
    </row>
    <row r="512">
      <c r="O512" s="399"/>
      <c r="P512" s="401"/>
      <c r="Q512" s="399"/>
      <c r="R512" s="399"/>
      <c r="S512" s="399"/>
      <c r="T512" s="399"/>
      <c r="U512" s="400"/>
      <c r="V512" s="399"/>
      <c r="W512" s="399"/>
      <c r="X512" s="399"/>
      <c r="Y512" s="399"/>
    </row>
    <row r="513">
      <c r="O513" s="399"/>
      <c r="P513" s="401"/>
      <c r="Q513" s="399"/>
      <c r="R513" s="399"/>
      <c r="S513" s="399"/>
      <c r="T513" s="399"/>
      <c r="U513" s="400"/>
      <c r="V513" s="399"/>
      <c r="W513" s="399"/>
      <c r="X513" s="399"/>
      <c r="Y513" s="399"/>
    </row>
    <row r="514">
      <c r="O514" s="399"/>
      <c r="P514" s="401"/>
      <c r="Q514" s="399"/>
      <c r="R514" s="399"/>
      <c r="S514" s="399"/>
      <c r="T514" s="399"/>
      <c r="U514" s="400"/>
      <c r="V514" s="399"/>
      <c r="W514" s="399"/>
      <c r="X514" s="399"/>
      <c r="Y514" s="399"/>
    </row>
    <row r="515">
      <c r="O515" s="399"/>
      <c r="P515" s="401"/>
      <c r="Q515" s="399"/>
      <c r="R515" s="399"/>
      <c r="S515" s="399"/>
      <c r="T515" s="399"/>
      <c r="U515" s="400"/>
      <c r="V515" s="399"/>
      <c r="W515" s="399"/>
      <c r="X515" s="399"/>
      <c r="Y515" s="399"/>
    </row>
    <row r="516">
      <c r="O516" s="399"/>
      <c r="P516" s="401"/>
      <c r="Q516" s="399"/>
      <c r="R516" s="399"/>
      <c r="S516" s="399"/>
      <c r="T516" s="399"/>
      <c r="U516" s="400"/>
      <c r="V516" s="399"/>
      <c r="W516" s="399"/>
      <c r="X516" s="399"/>
      <c r="Y516" s="399"/>
    </row>
    <row r="517">
      <c r="O517" s="399"/>
      <c r="P517" s="401"/>
      <c r="Q517" s="399"/>
      <c r="R517" s="399"/>
      <c r="S517" s="399"/>
      <c r="T517" s="399"/>
      <c r="U517" s="400"/>
      <c r="V517" s="399"/>
      <c r="W517" s="399"/>
      <c r="X517" s="399"/>
      <c r="Y517" s="399"/>
    </row>
    <row r="518">
      <c r="O518" s="399"/>
      <c r="P518" s="401"/>
      <c r="Q518" s="399"/>
      <c r="R518" s="399"/>
      <c r="S518" s="399"/>
      <c r="T518" s="399"/>
      <c r="U518" s="400"/>
      <c r="V518" s="399"/>
      <c r="W518" s="399"/>
      <c r="X518" s="399"/>
      <c r="Y518" s="399"/>
    </row>
    <row r="519">
      <c r="O519" s="399"/>
      <c r="P519" s="401"/>
      <c r="Q519" s="399"/>
      <c r="R519" s="399"/>
      <c r="S519" s="399"/>
      <c r="T519" s="399"/>
      <c r="U519" s="400"/>
      <c r="V519" s="399"/>
      <c r="W519" s="399"/>
      <c r="X519" s="399"/>
      <c r="Y519" s="399"/>
    </row>
    <row r="520">
      <c r="O520" s="399"/>
      <c r="P520" s="401"/>
      <c r="Q520" s="399"/>
      <c r="R520" s="399"/>
      <c r="S520" s="399"/>
      <c r="T520" s="399"/>
      <c r="U520" s="400"/>
      <c r="V520" s="399"/>
      <c r="W520" s="399"/>
      <c r="X520" s="399"/>
      <c r="Y520" s="399"/>
    </row>
    <row r="521">
      <c r="O521" s="399"/>
      <c r="P521" s="401"/>
      <c r="Q521" s="399"/>
      <c r="R521" s="399"/>
      <c r="S521" s="399"/>
      <c r="T521" s="399"/>
      <c r="U521" s="400"/>
      <c r="V521" s="399"/>
      <c r="W521" s="399"/>
      <c r="X521" s="399"/>
      <c r="Y521" s="399"/>
    </row>
    <row r="522">
      <c r="O522" s="399"/>
      <c r="P522" s="401"/>
      <c r="Q522" s="399"/>
      <c r="R522" s="399"/>
      <c r="S522" s="399"/>
      <c r="T522" s="399"/>
      <c r="U522" s="400"/>
      <c r="V522" s="399"/>
      <c r="W522" s="399"/>
      <c r="X522" s="399"/>
      <c r="Y522" s="399"/>
    </row>
    <row r="523">
      <c r="O523" s="399"/>
      <c r="P523" s="401"/>
      <c r="Q523" s="399"/>
      <c r="R523" s="399"/>
      <c r="S523" s="399"/>
      <c r="T523" s="399"/>
      <c r="U523" s="400"/>
      <c r="V523" s="399"/>
      <c r="W523" s="399"/>
      <c r="X523" s="399"/>
      <c r="Y523" s="399"/>
    </row>
    <row r="524">
      <c r="O524" s="399"/>
      <c r="P524" s="401"/>
      <c r="Q524" s="399"/>
      <c r="R524" s="399"/>
      <c r="S524" s="399"/>
      <c r="T524" s="399"/>
      <c r="U524" s="400"/>
      <c r="V524" s="399"/>
      <c r="W524" s="399"/>
      <c r="X524" s="399"/>
      <c r="Y524" s="399"/>
    </row>
    <row r="525">
      <c r="O525" s="399"/>
      <c r="P525" s="401"/>
      <c r="Q525" s="399"/>
      <c r="R525" s="399"/>
      <c r="S525" s="399"/>
      <c r="T525" s="399"/>
      <c r="U525" s="400"/>
      <c r="V525" s="399"/>
      <c r="W525" s="399"/>
      <c r="X525" s="399"/>
      <c r="Y525" s="399"/>
    </row>
    <row r="526">
      <c r="O526" s="399"/>
      <c r="P526" s="401"/>
      <c r="Q526" s="399"/>
      <c r="R526" s="399"/>
      <c r="S526" s="399"/>
      <c r="T526" s="399"/>
      <c r="U526" s="400"/>
      <c r="V526" s="399"/>
      <c r="W526" s="399"/>
      <c r="X526" s="399"/>
      <c r="Y526" s="399"/>
    </row>
    <row r="527">
      <c r="O527" s="399"/>
      <c r="P527" s="401"/>
      <c r="Q527" s="399"/>
      <c r="R527" s="399"/>
      <c r="S527" s="399"/>
      <c r="T527" s="399"/>
      <c r="U527" s="400"/>
      <c r="V527" s="399"/>
      <c r="W527" s="399"/>
      <c r="X527" s="399"/>
      <c r="Y527" s="399"/>
    </row>
    <row r="528">
      <c r="O528" s="399"/>
      <c r="P528" s="401"/>
      <c r="Q528" s="399"/>
      <c r="R528" s="399"/>
      <c r="S528" s="399"/>
      <c r="T528" s="399"/>
      <c r="U528" s="400"/>
      <c r="V528" s="399"/>
      <c r="W528" s="399"/>
      <c r="X528" s="399"/>
      <c r="Y528" s="399"/>
    </row>
    <row r="529">
      <c r="O529" s="399"/>
      <c r="P529" s="401"/>
      <c r="Q529" s="399"/>
      <c r="R529" s="399"/>
      <c r="S529" s="399"/>
      <c r="T529" s="399"/>
      <c r="U529" s="400"/>
      <c r="V529" s="399"/>
      <c r="W529" s="399"/>
      <c r="X529" s="399"/>
      <c r="Y529" s="399"/>
    </row>
    <row r="530">
      <c r="O530" s="399"/>
      <c r="P530" s="401"/>
      <c r="Q530" s="399"/>
      <c r="R530" s="399"/>
      <c r="S530" s="399"/>
      <c r="T530" s="399"/>
      <c r="U530" s="400"/>
      <c r="V530" s="399"/>
      <c r="W530" s="399"/>
      <c r="X530" s="399"/>
      <c r="Y530" s="399"/>
    </row>
    <row r="531">
      <c r="O531" s="399"/>
      <c r="P531" s="401"/>
      <c r="Q531" s="399"/>
      <c r="R531" s="399"/>
      <c r="S531" s="399"/>
      <c r="T531" s="399"/>
      <c r="U531" s="400"/>
      <c r="V531" s="399"/>
      <c r="W531" s="399"/>
      <c r="X531" s="399"/>
      <c r="Y531" s="399"/>
    </row>
    <row r="532">
      <c r="O532" s="399"/>
      <c r="P532" s="401"/>
      <c r="Q532" s="399"/>
      <c r="R532" s="399"/>
      <c r="S532" s="399"/>
      <c r="T532" s="399"/>
      <c r="U532" s="400"/>
      <c r="V532" s="399"/>
      <c r="W532" s="399"/>
      <c r="X532" s="399"/>
      <c r="Y532" s="399"/>
    </row>
    <row r="533">
      <c r="O533" s="399"/>
      <c r="P533" s="401"/>
      <c r="Q533" s="399"/>
      <c r="R533" s="399"/>
      <c r="S533" s="399"/>
      <c r="T533" s="399"/>
      <c r="U533" s="400"/>
      <c r="V533" s="399"/>
      <c r="W533" s="399"/>
      <c r="X533" s="399"/>
      <c r="Y533" s="399"/>
    </row>
    <row r="534">
      <c r="O534" s="399"/>
      <c r="P534" s="401"/>
      <c r="Q534" s="399"/>
      <c r="R534" s="399"/>
      <c r="S534" s="399"/>
      <c r="T534" s="399"/>
      <c r="U534" s="400"/>
      <c r="V534" s="399"/>
      <c r="W534" s="399"/>
      <c r="X534" s="399"/>
      <c r="Y534" s="399"/>
    </row>
    <row r="535">
      <c r="O535" s="399"/>
      <c r="P535" s="401"/>
      <c r="Q535" s="399"/>
      <c r="R535" s="399"/>
      <c r="S535" s="399"/>
      <c r="T535" s="399"/>
      <c r="U535" s="400"/>
      <c r="V535" s="399"/>
      <c r="W535" s="399"/>
      <c r="X535" s="399"/>
      <c r="Y535" s="399"/>
    </row>
    <row r="536">
      <c r="O536" s="399"/>
      <c r="P536" s="401"/>
      <c r="Q536" s="399"/>
      <c r="R536" s="399"/>
      <c r="S536" s="399"/>
      <c r="T536" s="399"/>
      <c r="U536" s="400"/>
      <c r="V536" s="399"/>
      <c r="W536" s="399"/>
      <c r="X536" s="399"/>
      <c r="Y536" s="399"/>
    </row>
    <row r="537">
      <c r="O537" s="399"/>
      <c r="P537" s="401"/>
      <c r="Q537" s="399"/>
      <c r="R537" s="399"/>
      <c r="S537" s="399"/>
      <c r="T537" s="399"/>
      <c r="U537" s="400"/>
      <c r="V537" s="399"/>
      <c r="W537" s="399"/>
      <c r="X537" s="399"/>
      <c r="Y537" s="399"/>
    </row>
    <row r="538">
      <c r="O538" s="399"/>
      <c r="P538" s="401"/>
      <c r="Q538" s="399"/>
      <c r="R538" s="399"/>
      <c r="S538" s="399"/>
      <c r="T538" s="399"/>
      <c r="U538" s="400"/>
      <c r="V538" s="399"/>
      <c r="W538" s="399"/>
      <c r="X538" s="399"/>
      <c r="Y538" s="399"/>
    </row>
    <row r="539">
      <c r="O539" s="399"/>
      <c r="P539" s="401"/>
      <c r="Q539" s="399"/>
      <c r="R539" s="399"/>
      <c r="S539" s="399"/>
      <c r="T539" s="399"/>
      <c r="U539" s="400"/>
      <c r="V539" s="399"/>
      <c r="W539" s="399"/>
      <c r="X539" s="399"/>
      <c r="Y539" s="399"/>
    </row>
    <row r="540">
      <c r="O540" s="399"/>
      <c r="P540" s="401"/>
      <c r="Q540" s="399"/>
      <c r="R540" s="399"/>
      <c r="S540" s="399"/>
      <c r="T540" s="399"/>
      <c r="U540" s="400"/>
      <c r="V540" s="399"/>
      <c r="W540" s="399"/>
      <c r="X540" s="399"/>
      <c r="Y540" s="399"/>
    </row>
    <row r="541">
      <c r="O541" s="399"/>
      <c r="P541" s="401"/>
      <c r="Q541" s="399"/>
      <c r="R541" s="399"/>
      <c r="S541" s="399"/>
      <c r="T541" s="399"/>
      <c r="U541" s="400"/>
      <c r="V541" s="399"/>
      <c r="W541" s="399"/>
      <c r="X541" s="399"/>
      <c r="Y541" s="399"/>
    </row>
    <row r="542">
      <c r="O542" s="399"/>
      <c r="P542" s="401"/>
      <c r="Q542" s="399"/>
      <c r="R542" s="399"/>
      <c r="S542" s="399"/>
      <c r="T542" s="399"/>
      <c r="U542" s="400"/>
      <c r="V542" s="399"/>
      <c r="W542" s="399"/>
      <c r="X542" s="399"/>
      <c r="Y542" s="399"/>
    </row>
    <row r="543">
      <c r="O543" s="399"/>
      <c r="P543" s="401"/>
      <c r="Q543" s="399"/>
      <c r="R543" s="399"/>
      <c r="S543" s="399"/>
      <c r="T543" s="399"/>
      <c r="U543" s="400"/>
      <c r="V543" s="399"/>
      <c r="W543" s="399"/>
      <c r="X543" s="399"/>
      <c r="Y543" s="399"/>
    </row>
    <row r="544">
      <c r="O544" s="399"/>
      <c r="P544" s="401"/>
      <c r="Q544" s="399"/>
      <c r="R544" s="399"/>
      <c r="S544" s="399"/>
      <c r="T544" s="399"/>
      <c r="U544" s="400"/>
      <c r="V544" s="399"/>
      <c r="W544" s="399"/>
      <c r="X544" s="399"/>
      <c r="Y544" s="399"/>
    </row>
    <row r="545">
      <c r="O545" s="399"/>
      <c r="P545" s="401"/>
      <c r="Q545" s="399"/>
      <c r="R545" s="399"/>
      <c r="S545" s="399"/>
      <c r="T545" s="399"/>
      <c r="U545" s="400"/>
      <c r="V545" s="399"/>
      <c r="W545" s="399"/>
      <c r="X545" s="399"/>
      <c r="Y545" s="399"/>
    </row>
    <row r="546">
      <c r="O546" s="399"/>
      <c r="P546" s="401"/>
      <c r="Q546" s="399"/>
      <c r="R546" s="399"/>
      <c r="S546" s="399"/>
      <c r="T546" s="399"/>
      <c r="U546" s="400"/>
      <c r="V546" s="399"/>
      <c r="W546" s="399"/>
      <c r="X546" s="399"/>
      <c r="Y546" s="399"/>
    </row>
    <row r="547">
      <c r="O547" s="399"/>
      <c r="P547" s="401"/>
      <c r="Q547" s="399"/>
      <c r="R547" s="399"/>
      <c r="S547" s="399"/>
      <c r="T547" s="399"/>
      <c r="U547" s="400"/>
      <c r="V547" s="399"/>
      <c r="W547" s="399"/>
      <c r="X547" s="399"/>
      <c r="Y547" s="399"/>
    </row>
    <row r="548">
      <c r="O548" s="399"/>
      <c r="P548" s="401"/>
      <c r="Q548" s="399"/>
      <c r="R548" s="399"/>
      <c r="S548" s="399"/>
      <c r="T548" s="399"/>
      <c r="U548" s="400"/>
      <c r="V548" s="399"/>
      <c r="W548" s="399"/>
      <c r="X548" s="399"/>
      <c r="Y548" s="399"/>
    </row>
    <row r="549">
      <c r="O549" s="399"/>
      <c r="P549" s="401"/>
      <c r="Q549" s="399"/>
      <c r="R549" s="399"/>
      <c r="S549" s="399"/>
      <c r="T549" s="399"/>
      <c r="U549" s="400"/>
      <c r="V549" s="399"/>
      <c r="W549" s="399"/>
      <c r="X549" s="399"/>
      <c r="Y549" s="399"/>
    </row>
    <row r="550">
      <c r="O550" s="399"/>
      <c r="P550" s="401"/>
      <c r="Q550" s="399"/>
      <c r="R550" s="399"/>
      <c r="S550" s="399"/>
      <c r="T550" s="399"/>
      <c r="U550" s="400"/>
      <c r="V550" s="399"/>
      <c r="W550" s="399"/>
      <c r="X550" s="399"/>
      <c r="Y550" s="399"/>
    </row>
    <row r="551">
      <c r="O551" s="399"/>
      <c r="P551" s="401"/>
      <c r="Q551" s="399"/>
      <c r="R551" s="399"/>
      <c r="S551" s="399"/>
      <c r="T551" s="399"/>
      <c r="U551" s="400"/>
      <c r="V551" s="399"/>
      <c r="W551" s="399"/>
      <c r="X551" s="399"/>
      <c r="Y551" s="399"/>
    </row>
    <row r="552">
      <c r="O552" s="399"/>
      <c r="P552" s="401"/>
      <c r="Q552" s="399"/>
      <c r="R552" s="399"/>
      <c r="S552" s="399"/>
      <c r="T552" s="399"/>
      <c r="U552" s="400"/>
      <c r="V552" s="399"/>
      <c r="W552" s="399"/>
      <c r="X552" s="399"/>
      <c r="Y552" s="399"/>
    </row>
    <row r="553">
      <c r="O553" s="399"/>
      <c r="P553" s="401"/>
      <c r="Q553" s="399"/>
      <c r="R553" s="399"/>
      <c r="S553" s="399"/>
      <c r="T553" s="399"/>
      <c r="U553" s="400"/>
      <c r="V553" s="399"/>
      <c r="W553" s="399"/>
      <c r="X553" s="399"/>
      <c r="Y553" s="399"/>
    </row>
    <row r="554">
      <c r="O554" s="399"/>
      <c r="P554" s="401"/>
      <c r="Q554" s="399"/>
      <c r="R554" s="399"/>
      <c r="S554" s="399"/>
      <c r="T554" s="399"/>
      <c r="U554" s="400"/>
      <c r="V554" s="399"/>
      <c r="W554" s="399"/>
      <c r="X554" s="399"/>
      <c r="Y554" s="399"/>
    </row>
    <row r="555">
      <c r="O555" s="399"/>
      <c r="P555" s="401"/>
      <c r="Q555" s="399"/>
      <c r="R555" s="399"/>
      <c r="S555" s="399"/>
      <c r="T555" s="399"/>
      <c r="U555" s="400"/>
      <c r="V555" s="399"/>
      <c r="W555" s="399"/>
      <c r="X555" s="399"/>
      <c r="Y555" s="399"/>
    </row>
    <row r="556">
      <c r="O556" s="399"/>
      <c r="P556" s="401"/>
      <c r="Q556" s="399"/>
      <c r="R556" s="399"/>
      <c r="S556" s="399"/>
      <c r="T556" s="399"/>
      <c r="U556" s="400"/>
      <c r="V556" s="399"/>
      <c r="W556" s="399"/>
      <c r="X556" s="399"/>
      <c r="Y556" s="399"/>
    </row>
    <row r="557">
      <c r="O557" s="399"/>
      <c r="P557" s="401"/>
      <c r="Q557" s="399"/>
      <c r="R557" s="399"/>
      <c r="S557" s="399"/>
      <c r="T557" s="399"/>
      <c r="U557" s="400"/>
      <c r="V557" s="399"/>
      <c r="W557" s="399"/>
      <c r="X557" s="399"/>
      <c r="Y557" s="399"/>
    </row>
    <row r="558">
      <c r="O558" s="399"/>
      <c r="P558" s="401"/>
      <c r="Q558" s="399"/>
      <c r="R558" s="399"/>
      <c r="S558" s="399"/>
      <c r="T558" s="399"/>
      <c r="U558" s="400"/>
      <c r="V558" s="399"/>
      <c r="W558" s="399"/>
      <c r="X558" s="399"/>
      <c r="Y558" s="399"/>
    </row>
    <row r="559">
      <c r="O559" s="399"/>
      <c r="P559" s="401"/>
      <c r="Q559" s="399"/>
      <c r="R559" s="399"/>
      <c r="S559" s="399"/>
      <c r="T559" s="399"/>
      <c r="U559" s="400"/>
      <c r="V559" s="399"/>
      <c r="W559" s="399"/>
      <c r="X559" s="399"/>
      <c r="Y559" s="399"/>
    </row>
    <row r="560">
      <c r="O560" s="399"/>
      <c r="P560" s="401"/>
      <c r="Q560" s="399"/>
      <c r="R560" s="399"/>
      <c r="S560" s="399"/>
      <c r="T560" s="399"/>
      <c r="U560" s="400"/>
      <c r="V560" s="399"/>
      <c r="W560" s="399"/>
      <c r="X560" s="399"/>
      <c r="Y560" s="399"/>
    </row>
    <row r="561">
      <c r="O561" s="399"/>
      <c r="P561" s="401"/>
      <c r="Q561" s="399"/>
      <c r="R561" s="399"/>
      <c r="S561" s="399"/>
      <c r="T561" s="399"/>
      <c r="U561" s="400"/>
      <c r="V561" s="399"/>
      <c r="W561" s="399"/>
      <c r="X561" s="399"/>
      <c r="Y561" s="399"/>
    </row>
    <row r="562">
      <c r="O562" s="399"/>
      <c r="P562" s="401"/>
      <c r="Q562" s="399"/>
      <c r="R562" s="399"/>
      <c r="S562" s="399"/>
      <c r="T562" s="399"/>
      <c r="U562" s="400"/>
      <c r="V562" s="399"/>
      <c r="W562" s="399"/>
      <c r="X562" s="399"/>
      <c r="Y562" s="399"/>
    </row>
    <row r="563">
      <c r="O563" s="399"/>
      <c r="P563" s="401"/>
      <c r="Q563" s="399"/>
      <c r="R563" s="399"/>
      <c r="S563" s="399"/>
      <c r="T563" s="399"/>
      <c r="U563" s="400"/>
      <c r="V563" s="399"/>
      <c r="W563" s="399"/>
      <c r="X563" s="399"/>
      <c r="Y563" s="399"/>
    </row>
    <row r="564">
      <c r="O564" s="399"/>
      <c r="P564" s="401"/>
      <c r="Q564" s="399"/>
      <c r="R564" s="399"/>
      <c r="S564" s="399"/>
      <c r="T564" s="399"/>
      <c r="U564" s="400"/>
      <c r="V564" s="399"/>
      <c r="W564" s="399"/>
      <c r="X564" s="399"/>
      <c r="Y564" s="399"/>
    </row>
    <row r="565">
      <c r="O565" s="399"/>
      <c r="P565" s="401"/>
      <c r="Q565" s="399"/>
      <c r="R565" s="399"/>
      <c r="S565" s="399"/>
      <c r="T565" s="399"/>
      <c r="U565" s="400"/>
      <c r="V565" s="399"/>
      <c r="W565" s="399"/>
      <c r="X565" s="399"/>
      <c r="Y565" s="399"/>
    </row>
    <row r="566">
      <c r="O566" s="399"/>
      <c r="P566" s="401"/>
      <c r="Q566" s="399"/>
      <c r="R566" s="399"/>
      <c r="S566" s="399"/>
      <c r="T566" s="399"/>
      <c r="U566" s="400"/>
      <c r="V566" s="399"/>
      <c r="W566" s="399"/>
      <c r="X566" s="399"/>
      <c r="Y566" s="399"/>
    </row>
    <row r="567">
      <c r="O567" s="399"/>
      <c r="P567" s="401"/>
      <c r="Q567" s="399"/>
      <c r="R567" s="399"/>
      <c r="S567" s="399"/>
      <c r="T567" s="399"/>
      <c r="U567" s="400"/>
      <c r="V567" s="399"/>
      <c r="W567" s="399"/>
      <c r="X567" s="399"/>
      <c r="Y567" s="399"/>
    </row>
    <row r="568">
      <c r="O568" s="399"/>
      <c r="P568" s="401"/>
      <c r="Q568" s="399"/>
      <c r="R568" s="399"/>
      <c r="S568" s="399"/>
      <c r="T568" s="399"/>
      <c r="U568" s="400"/>
      <c r="V568" s="399"/>
      <c r="W568" s="399"/>
      <c r="X568" s="399"/>
      <c r="Y568" s="399"/>
    </row>
    <row r="569">
      <c r="O569" s="399"/>
      <c r="P569" s="401"/>
      <c r="Q569" s="399"/>
      <c r="R569" s="399"/>
      <c r="S569" s="399"/>
      <c r="T569" s="399"/>
      <c r="U569" s="400"/>
      <c r="V569" s="399"/>
      <c r="W569" s="399"/>
      <c r="X569" s="399"/>
      <c r="Y569" s="399"/>
    </row>
    <row r="570">
      <c r="O570" s="399"/>
      <c r="P570" s="401"/>
      <c r="Q570" s="399"/>
      <c r="R570" s="399"/>
      <c r="S570" s="399"/>
      <c r="T570" s="399"/>
      <c r="U570" s="400"/>
      <c r="V570" s="399"/>
      <c r="W570" s="399"/>
      <c r="X570" s="399"/>
      <c r="Y570" s="399"/>
    </row>
    <row r="571">
      <c r="O571" s="399"/>
      <c r="P571" s="401"/>
      <c r="Q571" s="399"/>
      <c r="R571" s="399"/>
      <c r="S571" s="399"/>
      <c r="T571" s="399"/>
      <c r="U571" s="400"/>
      <c r="V571" s="399"/>
      <c r="W571" s="399"/>
      <c r="X571" s="399"/>
      <c r="Y571" s="399"/>
    </row>
    <row r="572">
      <c r="O572" s="399"/>
      <c r="P572" s="401"/>
      <c r="Q572" s="399"/>
      <c r="R572" s="399"/>
      <c r="S572" s="399"/>
      <c r="T572" s="399"/>
      <c r="U572" s="400"/>
      <c r="V572" s="399"/>
      <c r="W572" s="399"/>
      <c r="X572" s="399"/>
      <c r="Y572" s="399"/>
    </row>
    <row r="573">
      <c r="O573" s="399"/>
      <c r="P573" s="401"/>
      <c r="Q573" s="399"/>
      <c r="R573" s="399"/>
      <c r="S573" s="399"/>
      <c r="T573" s="399"/>
      <c r="U573" s="400"/>
      <c r="V573" s="399"/>
      <c r="W573" s="399"/>
      <c r="X573" s="399"/>
      <c r="Y573" s="399"/>
    </row>
    <row r="574">
      <c r="O574" s="399"/>
      <c r="P574" s="401"/>
      <c r="Q574" s="399"/>
      <c r="R574" s="399"/>
      <c r="S574" s="399"/>
      <c r="T574" s="399"/>
      <c r="U574" s="400"/>
      <c r="V574" s="399"/>
      <c r="W574" s="399"/>
      <c r="X574" s="399"/>
      <c r="Y574" s="399"/>
    </row>
    <row r="575">
      <c r="O575" s="399"/>
      <c r="P575" s="401"/>
      <c r="Q575" s="399"/>
      <c r="R575" s="399"/>
      <c r="S575" s="399"/>
      <c r="T575" s="399"/>
      <c r="U575" s="400"/>
      <c r="V575" s="399"/>
      <c r="W575" s="399"/>
      <c r="X575" s="399"/>
      <c r="Y575" s="399"/>
    </row>
    <row r="576">
      <c r="O576" s="399"/>
      <c r="P576" s="401"/>
      <c r="Q576" s="399"/>
      <c r="R576" s="399"/>
      <c r="S576" s="399"/>
      <c r="T576" s="399"/>
      <c r="U576" s="400"/>
      <c r="V576" s="399"/>
      <c r="W576" s="399"/>
      <c r="X576" s="399"/>
      <c r="Y576" s="399"/>
    </row>
    <row r="577">
      <c r="O577" s="399"/>
      <c r="P577" s="401"/>
      <c r="Q577" s="399"/>
      <c r="R577" s="399"/>
      <c r="S577" s="399"/>
      <c r="T577" s="399"/>
      <c r="U577" s="400"/>
      <c r="V577" s="399"/>
      <c r="W577" s="399"/>
      <c r="X577" s="399"/>
      <c r="Y577" s="399"/>
    </row>
    <row r="578">
      <c r="O578" s="399"/>
      <c r="P578" s="401"/>
      <c r="Q578" s="399"/>
      <c r="R578" s="399"/>
      <c r="S578" s="399"/>
      <c r="T578" s="399"/>
      <c r="U578" s="400"/>
      <c r="V578" s="399"/>
      <c r="W578" s="399"/>
      <c r="X578" s="399"/>
      <c r="Y578" s="399"/>
    </row>
    <row r="579">
      <c r="O579" s="399"/>
      <c r="P579" s="401"/>
      <c r="Q579" s="399"/>
      <c r="R579" s="399"/>
      <c r="S579" s="399"/>
      <c r="T579" s="399"/>
      <c r="U579" s="400"/>
      <c r="V579" s="399"/>
      <c r="W579" s="399"/>
      <c r="X579" s="399"/>
      <c r="Y579" s="399"/>
    </row>
    <row r="580">
      <c r="O580" s="399"/>
      <c r="P580" s="401"/>
      <c r="Q580" s="399"/>
      <c r="R580" s="399"/>
      <c r="S580" s="399"/>
      <c r="T580" s="399"/>
      <c r="U580" s="400"/>
      <c r="V580" s="399"/>
      <c r="W580" s="399"/>
      <c r="X580" s="399"/>
      <c r="Y580" s="399"/>
    </row>
    <row r="581">
      <c r="O581" s="399"/>
      <c r="P581" s="401"/>
      <c r="Q581" s="399"/>
      <c r="R581" s="399"/>
      <c r="S581" s="399"/>
      <c r="T581" s="399"/>
      <c r="U581" s="400"/>
      <c r="V581" s="399"/>
      <c r="W581" s="399"/>
      <c r="X581" s="399"/>
      <c r="Y581" s="399"/>
    </row>
    <row r="582">
      <c r="O582" s="399"/>
      <c r="P582" s="401"/>
      <c r="Q582" s="399"/>
      <c r="R582" s="399"/>
      <c r="S582" s="399"/>
      <c r="T582" s="399"/>
      <c r="U582" s="400"/>
      <c r="V582" s="399"/>
      <c r="W582" s="399"/>
      <c r="X582" s="399"/>
      <c r="Y582" s="399"/>
    </row>
    <row r="583">
      <c r="O583" s="399"/>
      <c r="P583" s="401"/>
      <c r="Q583" s="399"/>
      <c r="R583" s="399"/>
      <c r="S583" s="399"/>
      <c r="T583" s="399"/>
      <c r="U583" s="400"/>
      <c r="V583" s="399"/>
      <c r="W583" s="399"/>
      <c r="X583" s="399"/>
      <c r="Y583" s="399"/>
    </row>
    <row r="584">
      <c r="O584" s="399"/>
      <c r="P584" s="401"/>
      <c r="Q584" s="399"/>
      <c r="R584" s="399"/>
      <c r="S584" s="399"/>
      <c r="T584" s="399"/>
      <c r="U584" s="400"/>
      <c r="V584" s="399"/>
      <c r="W584" s="399"/>
      <c r="X584" s="399"/>
      <c r="Y584" s="399"/>
    </row>
    <row r="585">
      <c r="O585" s="399"/>
      <c r="P585" s="401"/>
      <c r="Q585" s="399"/>
      <c r="R585" s="399"/>
      <c r="S585" s="399"/>
      <c r="T585" s="399"/>
      <c r="U585" s="400"/>
      <c r="V585" s="399"/>
      <c r="W585" s="399"/>
      <c r="X585" s="399"/>
      <c r="Y585" s="399"/>
    </row>
    <row r="586">
      <c r="O586" s="399"/>
      <c r="P586" s="401"/>
      <c r="Q586" s="399"/>
      <c r="R586" s="399"/>
      <c r="S586" s="399"/>
      <c r="T586" s="399"/>
      <c r="U586" s="400"/>
      <c r="V586" s="399"/>
      <c r="W586" s="399"/>
      <c r="X586" s="399"/>
      <c r="Y586" s="399"/>
    </row>
    <row r="587">
      <c r="O587" s="399"/>
      <c r="P587" s="401"/>
      <c r="Q587" s="399"/>
      <c r="R587" s="399"/>
      <c r="S587" s="399"/>
      <c r="T587" s="399"/>
      <c r="U587" s="400"/>
      <c r="V587" s="399"/>
      <c r="W587" s="399"/>
      <c r="X587" s="399"/>
      <c r="Y587" s="399"/>
    </row>
    <row r="588">
      <c r="O588" s="399"/>
      <c r="P588" s="401"/>
      <c r="Q588" s="399"/>
      <c r="R588" s="399"/>
      <c r="S588" s="399"/>
      <c r="T588" s="399"/>
      <c r="U588" s="400"/>
      <c r="V588" s="399"/>
      <c r="W588" s="399"/>
      <c r="X588" s="399"/>
      <c r="Y588" s="399"/>
    </row>
    <row r="589">
      <c r="O589" s="399"/>
      <c r="P589" s="401"/>
      <c r="Q589" s="399"/>
      <c r="R589" s="399"/>
      <c r="S589" s="399"/>
      <c r="T589" s="399"/>
      <c r="U589" s="400"/>
      <c r="V589" s="399"/>
      <c r="W589" s="399"/>
      <c r="X589" s="399"/>
      <c r="Y589" s="399"/>
    </row>
    <row r="590">
      <c r="O590" s="399"/>
      <c r="P590" s="401"/>
      <c r="Q590" s="399"/>
      <c r="R590" s="399"/>
      <c r="S590" s="399"/>
      <c r="T590" s="399"/>
      <c r="U590" s="400"/>
      <c r="V590" s="399"/>
      <c r="W590" s="399"/>
      <c r="X590" s="399"/>
      <c r="Y590" s="399"/>
    </row>
    <row r="591">
      <c r="O591" s="399"/>
      <c r="P591" s="401"/>
      <c r="Q591" s="399"/>
      <c r="R591" s="399"/>
      <c r="S591" s="399"/>
      <c r="T591" s="399"/>
      <c r="U591" s="400"/>
      <c r="V591" s="399"/>
      <c r="W591" s="399"/>
      <c r="X591" s="399"/>
      <c r="Y591" s="399"/>
    </row>
    <row r="592">
      <c r="O592" s="399"/>
      <c r="P592" s="401"/>
      <c r="Q592" s="399"/>
      <c r="R592" s="399"/>
      <c r="S592" s="399"/>
      <c r="T592" s="399"/>
      <c r="U592" s="400"/>
      <c r="V592" s="399"/>
      <c r="W592" s="399"/>
      <c r="X592" s="399"/>
      <c r="Y592" s="399"/>
    </row>
    <row r="593">
      <c r="O593" s="399"/>
      <c r="P593" s="401"/>
      <c r="Q593" s="399"/>
      <c r="R593" s="399"/>
      <c r="S593" s="399"/>
      <c r="T593" s="399"/>
      <c r="U593" s="400"/>
      <c r="V593" s="399"/>
      <c r="W593" s="399"/>
      <c r="X593" s="399"/>
      <c r="Y593" s="399"/>
    </row>
    <row r="594">
      <c r="O594" s="399"/>
      <c r="P594" s="401"/>
      <c r="Q594" s="399"/>
      <c r="R594" s="399"/>
      <c r="S594" s="399"/>
      <c r="T594" s="399"/>
      <c r="U594" s="400"/>
      <c r="V594" s="399"/>
      <c r="W594" s="399"/>
      <c r="X594" s="399"/>
      <c r="Y594" s="399"/>
    </row>
    <row r="595">
      <c r="O595" s="399"/>
      <c r="P595" s="401"/>
      <c r="Q595" s="399"/>
      <c r="R595" s="399"/>
      <c r="S595" s="399"/>
      <c r="T595" s="399"/>
      <c r="U595" s="400"/>
      <c r="V595" s="399"/>
      <c r="W595" s="399"/>
      <c r="X595" s="399"/>
      <c r="Y595" s="399"/>
    </row>
    <row r="596">
      <c r="O596" s="399"/>
      <c r="P596" s="401"/>
      <c r="Q596" s="399"/>
      <c r="R596" s="399"/>
      <c r="S596" s="399"/>
      <c r="T596" s="399"/>
      <c r="U596" s="400"/>
      <c r="V596" s="399"/>
      <c r="W596" s="399"/>
      <c r="X596" s="399"/>
      <c r="Y596" s="399"/>
    </row>
    <row r="597">
      <c r="O597" s="399"/>
      <c r="P597" s="401"/>
      <c r="Q597" s="399"/>
      <c r="R597" s="399"/>
      <c r="S597" s="399"/>
      <c r="T597" s="399"/>
      <c r="U597" s="400"/>
      <c r="V597" s="399"/>
      <c r="W597" s="399"/>
      <c r="X597" s="399"/>
      <c r="Y597" s="399"/>
    </row>
    <row r="598">
      <c r="O598" s="399"/>
      <c r="P598" s="401"/>
      <c r="Q598" s="399"/>
      <c r="R598" s="399"/>
      <c r="S598" s="399"/>
      <c r="T598" s="399"/>
      <c r="U598" s="400"/>
      <c r="V598" s="399"/>
      <c r="W598" s="399"/>
      <c r="X598" s="399"/>
      <c r="Y598" s="399"/>
    </row>
    <row r="599">
      <c r="O599" s="399"/>
      <c r="P599" s="401"/>
      <c r="Q599" s="399"/>
      <c r="R599" s="399"/>
      <c r="S599" s="399"/>
      <c r="T599" s="399"/>
      <c r="U599" s="400"/>
      <c r="V599" s="399"/>
      <c r="W599" s="399"/>
      <c r="X599" s="399"/>
      <c r="Y599" s="399"/>
    </row>
    <row r="600">
      <c r="O600" s="399"/>
      <c r="P600" s="401"/>
      <c r="Q600" s="399"/>
      <c r="R600" s="399"/>
      <c r="S600" s="399"/>
      <c r="T600" s="399"/>
      <c r="U600" s="400"/>
      <c r="V600" s="399"/>
      <c r="W600" s="399"/>
      <c r="X600" s="399"/>
      <c r="Y600" s="399"/>
    </row>
    <row r="601">
      <c r="O601" s="399"/>
      <c r="P601" s="401"/>
      <c r="Q601" s="399"/>
      <c r="R601" s="399"/>
      <c r="S601" s="399"/>
      <c r="T601" s="399"/>
      <c r="U601" s="400"/>
      <c r="V601" s="399"/>
      <c r="W601" s="399"/>
      <c r="X601" s="399"/>
      <c r="Y601" s="399"/>
    </row>
    <row r="602">
      <c r="O602" s="399"/>
      <c r="P602" s="401"/>
      <c r="Q602" s="399"/>
      <c r="R602" s="399"/>
      <c r="S602" s="399"/>
      <c r="T602" s="399"/>
      <c r="U602" s="400"/>
      <c r="V602" s="399"/>
      <c r="W602" s="399"/>
      <c r="X602" s="399"/>
      <c r="Y602" s="399"/>
    </row>
    <row r="603">
      <c r="O603" s="399"/>
      <c r="P603" s="401"/>
      <c r="Q603" s="399"/>
      <c r="R603" s="399"/>
      <c r="S603" s="399"/>
      <c r="T603" s="399"/>
      <c r="U603" s="400"/>
      <c r="V603" s="399"/>
      <c r="W603" s="399"/>
      <c r="X603" s="399"/>
      <c r="Y603" s="399"/>
    </row>
    <row r="604">
      <c r="O604" s="399"/>
      <c r="P604" s="401"/>
      <c r="Q604" s="399"/>
      <c r="R604" s="399"/>
      <c r="S604" s="399"/>
      <c r="T604" s="399"/>
      <c r="U604" s="400"/>
      <c r="V604" s="399"/>
      <c r="W604" s="399"/>
      <c r="X604" s="399"/>
      <c r="Y604" s="399"/>
    </row>
    <row r="605">
      <c r="O605" s="399"/>
      <c r="P605" s="401"/>
      <c r="Q605" s="399"/>
      <c r="R605" s="399"/>
      <c r="S605" s="399"/>
      <c r="T605" s="399"/>
      <c r="U605" s="400"/>
      <c r="V605" s="399"/>
      <c r="W605" s="399"/>
      <c r="X605" s="399"/>
      <c r="Y605" s="399"/>
    </row>
    <row r="606">
      <c r="O606" s="399"/>
      <c r="P606" s="401"/>
      <c r="Q606" s="399"/>
      <c r="R606" s="399"/>
      <c r="S606" s="399"/>
      <c r="T606" s="399"/>
      <c r="U606" s="400"/>
      <c r="V606" s="399"/>
      <c r="W606" s="399"/>
      <c r="X606" s="399"/>
      <c r="Y606" s="399"/>
    </row>
    <row r="607">
      <c r="O607" s="399"/>
      <c r="P607" s="401"/>
      <c r="Q607" s="399"/>
      <c r="R607" s="399"/>
      <c r="S607" s="399"/>
      <c r="T607" s="399"/>
      <c r="U607" s="400"/>
      <c r="V607" s="399"/>
      <c r="W607" s="399"/>
      <c r="X607" s="399"/>
      <c r="Y607" s="399"/>
    </row>
    <row r="608">
      <c r="O608" s="399"/>
      <c r="P608" s="401"/>
      <c r="Q608" s="399"/>
      <c r="R608" s="399"/>
      <c r="S608" s="399"/>
      <c r="T608" s="399"/>
      <c r="U608" s="400"/>
      <c r="V608" s="399"/>
      <c r="W608" s="399"/>
      <c r="X608" s="399"/>
      <c r="Y608" s="399"/>
    </row>
    <row r="609">
      <c r="O609" s="399"/>
      <c r="P609" s="401"/>
      <c r="Q609" s="399"/>
      <c r="R609" s="399"/>
      <c r="S609" s="399"/>
      <c r="T609" s="399"/>
      <c r="U609" s="400"/>
      <c r="V609" s="399"/>
      <c r="W609" s="399"/>
      <c r="X609" s="399"/>
      <c r="Y609" s="399"/>
    </row>
    <row r="610">
      <c r="O610" s="399"/>
      <c r="P610" s="401"/>
      <c r="Q610" s="399"/>
      <c r="R610" s="399"/>
      <c r="S610" s="399"/>
      <c r="T610" s="399"/>
      <c r="U610" s="400"/>
      <c r="V610" s="399"/>
      <c r="W610" s="399"/>
      <c r="X610" s="399"/>
      <c r="Y610" s="399"/>
    </row>
    <row r="611">
      <c r="O611" s="399"/>
      <c r="P611" s="401"/>
      <c r="Q611" s="399"/>
      <c r="R611" s="399"/>
      <c r="S611" s="399"/>
      <c r="T611" s="399"/>
      <c r="U611" s="400"/>
      <c r="V611" s="399"/>
      <c r="W611" s="399"/>
      <c r="X611" s="399"/>
      <c r="Y611" s="399"/>
    </row>
    <row r="612">
      <c r="O612" s="399"/>
      <c r="P612" s="401"/>
      <c r="Q612" s="399"/>
      <c r="R612" s="399"/>
      <c r="S612" s="399"/>
      <c r="T612" s="399"/>
      <c r="U612" s="400"/>
      <c r="V612" s="399"/>
      <c r="W612" s="399"/>
      <c r="X612" s="399"/>
      <c r="Y612" s="399"/>
    </row>
    <row r="613">
      <c r="O613" s="399"/>
      <c r="P613" s="401"/>
      <c r="Q613" s="399"/>
      <c r="R613" s="399"/>
      <c r="S613" s="399"/>
      <c r="T613" s="399"/>
      <c r="U613" s="400"/>
      <c r="V613" s="399"/>
      <c r="W613" s="399"/>
      <c r="X613" s="399"/>
      <c r="Y613" s="399"/>
    </row>
    <row r="614">
      <c r="O614" s="399"/>
      <c r="P614" s="401"/>
      <c r="Q614" s="399"/>
      <c r="R614" s="399"/>
      <c r="S614" s="399"/>
      <c r="T614" s="399"/>
      <c r="U614" s="400"/>
      <c r="V614" s="399"/>
      <c r="W614" s="399"/>
      <c r="X614" s="399"/>
      <c r="Y614" s="399"/>
    </row>
    <row r="615">
      <c r="O615" s="399"/>
      <c r="P615" s="401"/>
      <c r="Q615" s="399"/>
      <c r="R615" s="399"/>
      <c r="S615" s="399"/>
      <c r="T615" s="399"/>
      <c r="U615" s="400"/>
      <c r="V615" s="399"/>
      <c r="W615" s="399"/>
      <c r="X615" s="399"/>
      <c r="Y615" s="399"/>
    </row>
    <row r="616">
      <c r="O616" s="399"/>
      <c r="P616" s="401"/>
      <c r="Q616" s="399"/>
      <c r="R616" s="399"/>
      <c r="S616" s="399"/>
      <c r="T616" s="399"/>
      <c r="U616" s="400"/>
      <c r="V616" s="399"/>
      <c r="W616" s="399"/>
      <c r="X616" s="399"/>
      <c r="Y616" s="399"/>
    </row>
    <row r="617">
      <c r="O617" s="399"/>
      <c r="P617" s="401"/>
      <c r="Q617" s="399"/>
      <c r="R617" s="399"/>
      <c r="S617" s="399"/>
      <c r="T617" s="399"/>
      <c r="U617" s="400"/>
      <c r="V617" s="399"/>
      <c r="W617" s="399"/>
      <c r="X617" s="399"/>
      <c r="Y617" s="399"/>
    </row>
    <row r="618">
      <c r="O618" s="399"/>
      <c r="P618" s="401"/>
      <c r="Q618" s="399"/>
      <c r="R618" s="399"/>
      <c r="S618" s="399"/>
      <c r="T618" s="399"/>
      <c r="U618" s="400"/>
      <c r="V618" s="399"/>
      <c r="W618" s="399"/>
      <c r="X618" s="399"/>
      <c r="Y618" s="399"/>
    </row>
    <row r="619">
      <c r="O619" s="399"/>
      <c r="P619" s="401"/>
      <c r="Q619" s="399"/>
      <c r="R619" s="399"/>
      <c r="S619" s="399"/>
      <c r="T619" s="399"/>
      <c r="U619" s="400"/>
      <c r="V619" s="399"/>
      <c r="W619" s="399"/>
      <c r="X619" s="399"/>
      <c r="Y619" s="399"/>
    </row>
    <row r="620">
      <c r="O620" s="399"/>
      <c r="P620" s="401"/>
      <c r="Q620" s="399"/>
      <c r="R620" s="399"/>
      <c r="S620" s="399"/>
      <c r="T620" s="399"/>
      <c r="U620" s="400"/>
      <c r="V620" s="399"/>
      <c r="W620" s="399"/>
      <c r="X620" s="399"/>
      <c r="Y620" s="399"/>
    </row>
    <row r="621">
      <c r="O621" s="399"/>
      <c r="P621" s="401"/>
      <c r="Q621" s="399"/>
      <c r="R621" s="399"/>
      <c r="S621" s="399"/>
      <c r="T621" s="399"/>
      <c r="U621" s="400"/>
      <c r="V621" s="399"/>
      <c r="W621" s="399"/>
      <c r="X621" s="399"/>
      <c r="Y621" s="399"/>
    </row>
    <row r="622">
      <c r="O622" s="399"/>
      <c r="P622" s="401"/>
      <c r="Q622" s="399"/>
      <c r="R622" s="399"/>
      <c r="S622" s="399"/>
      <c r="T622" s="399"/>
      <c r="U622" s="400"/>
      <c r="V622" s="399"/>
      <c r="W622" s="399"/>
      <c r="X622" s="399"/>
      <c r="Y622" s="399"/>
    </row>
    <row r="623">
      <c r="O623" s="399"/>
      <c r="P623" s="401"/>
      <c r="Q623" s="399"/>
      <c r="R623" s="399"/>
      <c r="S623" s="399"/>
      <c r="T623" s="399"/>
      <c r="U623" s="400"/>
      <c r="V623" s="399"/>
      <c r="W623" s="399"/>
      <c r="X623" s="399"/>
      <c r="Y623" s="399"/>
    </row>
    <row r="624">
      <c r="O624" s="399"/>
      <c r="P624" s="401"/>
      <c r="Q624" s="399"/>
      <c r="R624" s="399"/>
      <c r="S624" s="399"/>
      <c r="T624" s="399"/>
      <c r="U624" s="400"/>
      <c r="V624" s="399"/>
      <c r="W624" s="399"/>
      <c r="X624" s="399"/>
      <c r="Y624" s="399"/>
    </row>
    <row r="625">
      <c r="O625" s="399"/>
      <c r="P625" s="401"/>
      <c r="Q625" s="399"/>
      <c r="R625" s="399"/>
      <c r="S625" s="399"/>
      <c r="T625" s="399"/>
      <c r="U625" s="400"/>
      <c r="V625" s="399"/>
      <c r="W625" s="399"/>
      <c r="X625" s="399"/>
      <c r="Y625" s="399"/>
    </row>
    <row r="626">
      <c r="O626" s="399"/>
      <c r="P626" s="401"/>
      <c r="Q626" s="399"/>
      <c r="R626" s="399"/>
      <c r="S626" s="399"/>
      <c r="T626" s="399"/>
      <c r="U626" s="400"/>
      <c r="V626" s="399"/>
      <c r="W626" s="399"/>
      <c r="X626" s="399"/>
      <c r="Y626" s="399"/>
    </row>
    <row r="627">
      <c r="O627" s="399"/>
      <c r="P627" s="401"/>
      <c r="Q627" s="399"/>
      <c r="R627" s="399"/>
      <c r="S627" s="399"/>
      <c r="T627" s="399"/>
      <c r="U627" s="400"/>
      <c r="V627" s="399"/>
      <c r="W627" s="399"/>
      <c r="X627" s="399"/>
      <c r="Y627" s="399"/>
    </row>
    <row r="628">
      <c r="O628" s="399"/>
      <c r="P628" s="401"/>
      <c r="Q628" s="399"/>
      <c r="R628" s="399"/>
      <c r="S628" s="399"/>
      <c r="T628" s="399"/>
      <c r="U628" s="400"/>
      <c r="V628" s="399"/>
      <c r="W628" s="399"/>
      <c r="X628" s="399"/>
      <c r="Y628" s="399"/>
    </row>
    <row r="629">
      <c r="O629" s="399"/>
      <c r="P629" s="401"/>
      <c r="Q629" s="399"/>
      <c r="R629" s="399"/>
      <c r="S629" s="399"/>
      <c r="T629" s="399"/>
      <c r="U629" s="400"/>
      <c r="V629" s="399"/>
      <c r="W629" s="399"/>
      <c r="X629" s="399"/>
      <c r="Y629" s="399"/>
    </row>
    <row r="630">
      <c r="O630" s="399"/>
      <c r="P630" s="401"/>
      <c r="Q630" s="399"/>
      <c r="R630" s="399"/>
      <c r="S630" s="399"/>
      <c r="T630" s="399"/>
      <c r="U630" s="400"/>
      <c r="V630" s="399"/>
      <c r="W630" s="399"/>
      <c r="X630" s="399"/>
      <c r="Y630" s="399"/>
    </row>
    <row r="631">
      <c r="O631" s="399"/>
      <c r="P631" s="401"/>
      <c r="Q631" s="399"/>
      <c r="R631" s="399"/>
      <c r="S631" s="399"/>
      <c r="T631" s="399"/>
      <c r="U631" s="400"/>
      <c r="V631" s="399"/>
      <c r="W631" s="399"/>
      <c r="X631" s="399"/>
      <c r="Y631" s="399"/>
    </row>
    <row r="632">
      <c r="O632" s="399"/>
      <c r="P632" s="401"/>
      <c r="Q632" s="399"/>
      <c r="R632" s="399"/>
      <c r="S632" s="399"/>
      <c r="T632" s="399"/>
      <c r="U632" s="400"/>
      <c r="V632" s="399"/>
      <c r="W632" s="399"/>
      <c r="X632" s="399"/>
      <c r="Y632" s="399"/>
    </row>
    <row r="633">
      <c r="O633" s="399"/>
      <c r="P633" s="401"/>
      <c r="Q633" s="399"/>
      <c r="R633" s="399"/>
      <c r="S633" s="399"/>
      <c r="T633" s="399"/>
      <c r="U633" s="400"/>
      <c r="V633" s="399"/>
      <c r="W633" s="399"/>
      <c r="X633" s="399"/>
      <c r="Y633" s="399"/>
    </row>
    <row r="634">
      <c r="O634" s="399"/>
      <c r="P634" s="401"/>
      <c r="Q634" s="399"/>
      <c r="R634" s="399"/>
      <c r="S634" s="399"/>
      <c r="T634" s="399"/>
      <c r="U634" s="400"/>
      <c r="V634" s="399"/>
      <c r="W634" s="399"/>
      <c r="X634" s="399"/>
      <c r="Y634" s="399"/>
    </row>
    <row r="635">
      <c r="O635" s="399"/>
      <c r="P635" s="401"/>
      <c r="Q635" s="399"/>
      <c r="R635" s="399"/>
      <c r="S635" s="399"/>
      <c r="T635" s="399"/>
      <c r="U635" s="400"/>
      <c r="V635" s="399"/>
      <c r="W635" s="399"/>
      <c r="X635" s="399"/>
      <c r="Y635" s="399"/>
    </row>
    <row r="636">
      <c r="O636" s="399"/>
      <c r="P636" s="401"/>
      <c r="Q636" s="399"/>
      <c r="R636" s="399"/>
      <c r="S636" s="399"/>
      <c r="T636" s="399"/>
      <c r="U636" s="400"/>
      <c r="V636" s="399"/>
      <c r="W636" s="399"/>
      <c r="X636" s="399"/>
      <c r="Y636" s="399"/>
    </row>
    <row r="637">
      <c r="O637" s="399"/>
      <c r="P637" s="401"/>
      <c r="Q637" s="399"/>
      <c r="R637" s="399"/>
      <c r="S637" s="399"/>
      <c r="T637" s="399"/>
      <c r="U637" s="400"/>
      <c r="V637" s="399"/>
      <c r="W637" s="399"/>
      <c r="X637" s="399"/>
      <c r="Y637" s="399"/>
    </row>
    <row r="638">
      <c r="O638" s="399"/>
      <c r="P638" s="401"/>
      <c r="Q638" s="399"/>
      <c r="R638" s="399"/>
      <c r="S638" s="399"/>
      <c r="T638" s="399"/>
      <c r="U638" s="400"/>
      <c r="V638" s="399"/>
      <c r="W638" s="399"/>
      <c r="X638" s="399"/>
      <c r="Y638" s="399"/>
    </row>
    <row r="639">
      <c r="O639" s="399"/>
      <c r="P639" s="401"/>
      <c r="Q639" s="399"/>
      <c r="R639" s="399"/>
      <c r="S639" s="399"/>
      <c r="T639" s="399"/>
      <c r="U639" s="400"/>
      <c r="V639" s="399"/>
      <c r="W639" s="399"/>
      <c r="X639" s="399"/>
      <c r="Y639" s="399"/>
    </row>
    <row r="640">
      <c r="O640" s="399"/>
      <c r="P640" s="401"/>
      <c r="Q640" s="399"/>
      <c r="R640" s="399"/>
      <c r="S640" s="399"/>
      <c r="T640" s="399"/>
      <c r="U640" s="400"/>
      <c r="V640" s="399"/>
      <c r="W640" s="399"/>
      <c r="X640" s="399"/>
      <c r="Y640" s="399"/>
    </row>
    <row r="641">
      <c r="O641" s="399"/>
      <c r="P641" s="401"/>
      <c r="Q641" s="399"/>
      <c r="R641" s="399"/>
      <c r="S641" s="399"/>
      <c r="T641" s="399"/>
      <c r="U641" s="400"/>
      <c r="V641" s="399"/>
      <c r="W641" s="399"/>
      <c r="X641" s="399"/>
      <c r="Y641" s="399"/>
    </row>
    <row r="642">
      <c r="O642" s="399"/>
      <c r="P642" s="401"/>
      <c r="Q642" s="399"/>
      <c r="R642" s="399"/>
      <c r="S642" s="399"/>
      <c r="T642" s="399"/>
      <c r="U642" s="400"/>
      <c r="V642" s="399"/>
      <c r="W642" s="399"/>
      <c r="X642" s="399"/>
      <c r="Y642" s="399"/>
    </row>
    <row r="643">
      <c r="O643" s="399"/>
      <c r="P643" s="401"/>
      <c r="Q643" s="399"/>
      <c r="R643" s="399"/>
      <c r="S643" s="399"/>
      <c r="T643" s="399"/>
      <c r="U643" s="400"/>
      <c r="V643" s="399"/>
      <c r="W643" s="399"/>
      <c r="X643" s="399"/>
      <c r="Y643" s="399"/>
    </row>
    <row r="644">
      <c r="O644" s="399"/>
      <c r="P644" s="401"/>
      <c r="Q644" s="399"/>
      <c r="R644" s="399"/>
      <c r="S644" s="399"/>
      <c r="T644" s="399"/>
      <c r="U644" s="400"/>
      <c r="V644" s="399"/>
      <c r="W644" s="399"/>
      <c r="X644" s="399"/>
      <c r="Y644" s="399"/>
    </row>
    <row r="645">
      <c r="O645" s="399"/>
      <c r="P645" s="401"/>
      <c r="Q645" s="399"/>
      <c r="R645" s="399"/>
      <c r="S645" s="399"/>
      <c r="T645" s="399"/>
      <c r="U645" s="400"/>
      <c r="V645" s="399"/>
      <c r="W645" s="399"/>
      <c r="X645" s="399"/>
      <c r="Y645" s="399"/>
    </row>
    <row r="646">
      <c r="O646" s="399"/>
      <c r="P646" s="401"/>
      <c r="Q646" s="399"/>
      <c r="R646" s="399"/>
      <c r="S646" s="399"/>
      <c r="T646" s="399"/>
      <c r="U646" s="400"/>
      <c r="V646" s="399"/>
      <c r="W646" s="399"/>
      <c r="X646" s="399"/>
      <c r="Y646" s="399"/>
    </row>
    <row r="647">
      <c r="O647" s="399"/>
      <c r="P647" s="401"/>
      <c r="Q647" s="399"/>
      <c r="R647" s="399"/>
      <c r="S647" s="399"/>
      <c r="T647" s="399"/>
      <c r="U647" s="400"/>
      <c r="V647" s="399"/>
      <c r="W647" s="399"/>
      <c r="X647" s="399"/>
      <c r="Y647" s="399"/>
    </row>
    <row r="648">
      <c r="O648" s="399"/>
      <c r="P648" s="401"/>
      <c r="Q648" s="399"/>
      <c r="R648" s="399"/>
      <c r="S648" s="399"/>
      <c r="T648" s="399"/>
      <c r="U648" s="400"/>
      <c r="V648" s="399"/>
      <c r="W648" s="399"/>
      <c r="X648" s="399"/>
      <c r="Y648" s="399"/>
    </row>
    <row r="649">
      <c r="O649" s="399"/>
      <c r="P649" s="401"/>
      <c r="Q649" s="399"/>
      <c r="R649" s="399"/>
      <c r="S649" s="399"/>
      <c r="T649" s="399"/>
      <c r="U649" s="400"/>
      <c r="V649" s="399"/>
      <c r="W649" s="399"/>
      <c r="X649" s="399"/>
      <c r="Y649" s="399"/>
    </row>
    <row r="650">
      <c r="O650" s="399"/>
      <c r="P650" s="401"/>
      <c r="Q650" s="399"/>
      <c r="R650" s="399"/>
      <c r="S650" s="399"/>
      <c r="T650" s="399"/>
      <c r="U650" s="400"/>
      <c r="V650" s="399"/>
      <c r="W650" s="399"/>
      <c r="X650" s="399"/>
      <c r="Y650" s="399"/>
    </row>
    <row r="651">
      <c r="O651" s="399"/>
      <c r="P651" s="401"/>
      <c r="Q651" s="399"/>
      <c r="R651" s="399"/>
      <c r="S651" s="399"/>
      <c r="T651" s="399"/>
      <c r="U651" s="400"/>
      <c r="V651" s="399"/>
      <c r="W651" s="399"/>
      <c r="X651" s="399"/>
      <c r="Y651" s="399"/>
    </row>
    <row r="652">
      <c r="O652" s="399"/>
      <c r="P652" s="401"/>
      <c r="Q652" s="399"/>
      <c r="R652" s="399"/>
      <c r="S652" s="399"/>
      <c r="T652" s="399"/>
      <c r="U652" s="400"/>
      <c r="V652" s="399"/>
      <c r="W652" s="399"/>
      <c r="X652" s="399"/>
      <c r="Y652" s="399"/>
    </row>
    <row r="653">
      <c r="O653" s="399"/>
      <c r="P653" s="401"/>
      <c r="Q653" s="399"/>
      <c r="R653" s="399"/>
      <c r="S653" s="399"/>
      <c r="T653" s="399"/>
      <c r="U653" s="400"/>
      <c r="V653" s="399"/>
      <c r="W653" s="399"/>
      <c r="X653" s="399"/>
      <c r="Y653" s="399"/>
    </row>
    <row r="654">
      <c r="O654" s="399"/>
      <c r="P654" s="401"/>
      <c r="Q654" s="399"/>
      <c r="R654" s="399"/>
      <c r="S654" s="399"/>
      <c r="T654" s="399"/>
      <c r="U654" s="400"/>
      <c r="V654" s="399"/>
      <c r="W654" s="399"/>
      <c r="X654" s="399"/>
      <c r="Y654" s="399"/>
    </row>
    <row r="655">
      <c r="O655" s="399"/>
      <c r="P655" s="401"/>
      <c r="Q655" s="399"/>
      <c r="R655" s="399"/>
      <c r="S655" s="399"/>
      <c r="T655" s="399"/>
      <c r="U655" s="400"/>
      <c r="V655" s="399"/>
      <c r="W655" s="399"/>
      <c r="X655" s="399"/>
      <c r="Y655" s="399"/>
    </row>
    <row r="656">
      <c r="O656" s="399"/>
      <c r="P656" s="401"/>
      <c r="Q656" s="399"/>
      <c r="R656" s="399"/>
      <c r="S656" s="399"/>
      <c r="T656" s="399"/>
      <c r="U656" s="400"/>
      <c r="V656" s="399"/>
      <c r="W656" s="399"/>
      <c r="X656" s="399"/>
      <c r="Y656" s="399"/>
    </row>
    <row r="657">
      <c r="O657" s="399"/>
      <c r="P657" s="401"/>
      <c r="Q657" s="399"/>
      <c r="R657" s="399"/>
      <c r="S657" s="399"/>
      <c r="T657" s="399"/>
      <c r="U657" s="400"/>
      <c r="V657" s="399"/>
      <c r="W657" s="399"/>
      <c r="X657" s="399"/>
      <c r="Y657" s="399"/>
    </row>
    <row r="658">
      <c r="O658" s="399"/>
      <c r="P658" s="401"/>
      <c r="Q658" s="399"/>
      <c r="R658" s="399"/>
      <c r="S658" s="399"/>
      <c r="T658" s="399"/>
      <c r="U658" s="400"/>
      <c r="V658" s="399"/>
      <c r="W658" s="399"/>
      <c r="X658" s="399"/>
      <c r="Y658" s="399"/>
    </row>
    <row r="659">
      <c r="O659" s="399"/>
      <c r="P659" s="401"/>
      <c r="Q659" s="399"/>
      <c r="R659" s="399"/>
      <c r="S659" s="399"/>
      <c r="T659" s="399"/>
      <c r="U659" s="400"/>
      <c r="V659" s="399"/>
      <c r="W659" s="399"/>
      <c r="X659" s="399"/>
      <c r="Y659" s="399"/>
    </row>
    <row r="660">
      <c r="O660" s="399"/>
      <c r="P660" s="401"/>
      <c r="Q660" s="399"/>
      <c r="R660" s="399"/>
      <c r="S660" s="399"/>
      <c r="T660" s="399"/>
      <c r="U660" s="400"/>
      <c r="V660" s="399"/>
      <c r="W660" s="399"/>
      <c r="X660" s="399"/>
      <c r="Y660" s="399"/>
    </row>
    <row r="661">
      <c r="O661" s="399"/>
      <c r="P661" s="401"/>
      <c r="Q661" s="399"/>
      <c r="R661" s="399"/>
      <c r="S661" s="399"/>
      <c r="T661" s="399"/>
      <c r="U661" s="400"/>
      <c r="V661" s="399"/>
      <c r="W661" s="399"/>
      <c r="X661" s="399"/>
      <c r="Y661" s="399"/>
    </row>
    <row r="662">
      <c r="O662" s="399"/>
      <c r="P662" s="401"/>
      <c r="Q662" s="399"/>
      <c r="R662" s="399"/>
      <c r="S662" s="399"/>
      <c r="T662" s="399"/>
      <c r="U662" s="400"/>
      <c r="V662" s="399"/>
      <c r="W662" s="399"/>
      <c r="X662" s="399"/>
      <c r="Y662" s="399"/>
    </row>
    <row r="663">
      <c r="O663" s="399"/>
      <c r="P663" s="401"/>
      <c r="Q663" s="399"/>
      <c r="R663" s="399"/>
      <c r="S663" s="399"/>
      <c r="T663" s="399"/>
      <c r="U663" s="400"/>
      <c r="V663" s="399"/>
      <c r="W663" s="399"/>
      <c r="X663" s="399"/>
      <c r="Y663" s="399"/>
    </row>
    <row r="664">
      <c r="O664" s="399"/>
      <c r="P664" s="401"/>
      <c r="Q664" s="399"/>
      <c r="R664" s="399"/>
      <c r="S664" s="399"/>
      <c r="T664" s="399"/>
      <c r="U664" s="400"/>
      <c r="V664" s="399"/>
      <c r="W664" s="399"/>
      <c r="X664" s="399"/>
      <c r="Y664" s="399"/>
    </row>
    <row r="665">
      <c r="O665" s="399"/>
      <c r="P665" s="401"/>
      <c r="Q665" s="399"/>
      <c r="R665" s="399"/>
      <c r="S665" s="399"/>
      <c r="T665" s="399"/>
      <c r="U665" s="400"/>
      <c r="V665" s="399"/>
      <c r="W665" s="399"/>
      <c r="X665" s="399"/>
      <c r="Y665" s="399"/>
    </row>
    <row r="666">
      <c r="O666" s="399"/>
      <c r="P666" s="401"/>
      <c r="Q666" s="399"/>
      <c r="R666" s="399"/>
      <c r="S666" s="399"/>
      <c r="T666" s="399"/>
      <c r="U666" s="400"/>
      <c r="V666" s="399"/>
      <c r="W666" s="399"/>
      <c r="X666" s="399"/>
      <c r="Y666" s="399"/>
    </row>
    <row r="667">
      <c r="O667" s="399"/>
      <c r="P667" s="401"/>
      <c r="Q667" s="399"/>
      <c r="R667" s="399"/>
      <c r="S667" s="399"/>
      <c r="T667" s="399"/>
      <c r="U667" s="400"/>
      <c r="V667" s="399"/>
      <c r="W667" s="399"/>
      <c r="X667" s="399"/>
      <c r="Y667" s="399"/>
    </row>
    <row r="668">
      <c r="O668" s="399"/>
      <c r="P668" s="401"/>
      <c r="Q668" s="399"/>
      <c r="R668" s="399"/>
      <c r="S668" s="399"/>
      <c r="T668" s="399"/>
      <c r="U668" s="400"/>
      <c r="V668" s="399"/>
      <c r="W668" s="399"/>
      <c r="X668" s="399"/>
      <c r="Y668" s="399"/>
    </row>
    <row r="669">
      <c r="O669" s="399"/>
      <c r="P669" s="401"/>
      <c r="Q669" s="399"/>
      <c r="R669" s="399"/>
      <c r="S669" s="399"/>
      <c r="T669" s="399"/>
      <c r="U669" s="400"/>
      <c r="V669" s="399"/>
      <c r="W669" s="399"/>
      <c r="X669" s="399"/>
      <c r="Y669" s="399"/>
    </row>
    <row r="670">
      <c r="O670" s="399"/>
      <c r="P670" s="401"/>
      <c r="Q670" s="399"/>
      <c r="R670" s="399"/>
      <c r="S670" s="399"/>
      <c r="T670" s="399"/>
      <c r="U670" s="400"/>
      <c r="V670" s="399"/>
      <c r="W670" s="399"/>
      <c r="X670" s="399"/>
      <c r="Y670" s="399"/>
    </row>
    <row r="671">
      <c r="O671" s="399"/>
      <c r="P671" s="401"/>
      <c r="Q671" s="399"/>
      <c r="R671" s="399"/>
      <c r="S671" s="399"/>
      <c r="T671" s="399"/>
      <c r="U671" s="400"/>
      <c r="V671" s="399"/>
      <c r="W671" s="399"/>
      <c r="X671" s="399"/>
      <c r="Y671" s="399"/>
    </row>
    <row r="672">
      <c r="O672" s="399"/>
      <c r="P672" s="401"/>
      <c r="Q672" s="399"/>
      <c r="R672" s="399"/>
      <c r="S672" s="399"/>
      <c r="T672" s="399"/>
      <c r="U672" s="400"/>
      <c r="V672" s="399"/>
      <c r="W672" s="399"/>
      <c r="X672" s="399"/>
      <c r="Y672" s="399"/>
    </row>
    <row r="673">
      <c r="O673" s="399"/>
      <c r="P673" s="401"/>
      <c r="Q673" s="399"/>
      <c r="R673" s="399"/>
      <c r="S673" s="399"/>
      <c r="T673" s="399"/>
      <c r="U673" s="400"/>
      <c r="V673" s="399"/>
      <c r="W673" s="399"/>
      <c r="X673" s="399"/>
      <c r="Y673" s="399"/>
    </row>
    <row r="674">
      <c r="O674" s="399"/>
      <c r="P674" s="401"/>
      <c r="Q674" s="399"/>
      <c r="R674" s="399"/>
      <c r="S674" s="399"/>
      <c r="T674" s="399"/>
      <c r="U674" s="400"/>
      <c r="V674" s="399"/>
      <c r="W674" s="399"/>
      <c r="X674" s="399"/>
      <c r="Y674" s="399"/>
    </row>
    <row r="675">
      <c r="O675" s="399"/>
      <c r="P675" s="401"/>
      <c r="Q675" s="399"/>
      <c r="R675" s="399"/>
      <c r="S675" s="399"/>
      <c r="T675" s="399"/>
      <c r="U675" s="400"/>
      <c r="V675" s="399"/>
      <c r="W675" s="399"/>
      <c r="X675" s="399"/>
      <c r="Y675" s="399"/>
    </row>
    <row r="676">
      <c r="O676" s="399"/>
      <c r="P676" s="401"/>
      <c r="Q676" s="399"/>
      <c r="R676" s="399"/>
      <c r="S676" s="399"/>
      <c r="T676" s="399"/>
      <c r="U676" s="400"/>
      <c r="V676" s="399"/>
      <c r="W676" s="399"/>
      <c r="X676" s="399"/>
      <c r="Y676" s="399"/>
    </row>
    <row r="677">
      <c r="O677" s="399"/>
      <c r="P677" s="401"/>
      <c r="Q677" s="399"/>
      <c r="R677" s="399"/>
      <c r="S677" s="399"/>
      <c r="T677" s="399"/>
      <c r="U677" s="400"/>
      <c r="V677" s="399"/>
      <c r="W677" s="399"/>
      <c r="X677" s="399"/>
      <c r="Y677" s="399"/>
    </row>
    <row r="678">
      <c r="O678" s="399"/>
      <c r="P678" s="401"/>
      <c r="Q678" s="399"/>
      <c r="R678" s="399"/>
      <c r="S678" s="399"/>
      <c r="T678" s="399"/>
      <c r="U678" s="400"/>
      <c r="V678" s="399"/>
      <c r="W678" s="399"/>
      <c r="X678" s="399"/>
      <c r="Y678" s="399"/>
    </row>
    <row r="679">
      <c r="O679" s="399"/>
      <c r="P679" s="401"/>
      <c r="Q679" s="399"/>
      <c r="R679" s="399"/>
      <c r="S679" s="399"/>
      <c r="T679" s="399"/>
      <c r="U679" s="400"/>
      <c r="V679" s="399"/>
      <c r="W679" s="399"/>
      <c r="X679" s="399"/>
      <c r="Y679" s="399"/>
    </row>
    <row r="680">
      <c r="O680" s="399"/>
      <c r="P680" s="401"/>
      <c r="Q680" s="399"/>
      <c r="R680" s="399"/>
      <c r="S680" s="399"/>
      <c r="T680" s="399"/>
      <c r="U680" s="400"/>
      <c r="V680" s="399"/>
      <c r="W680" s="399"/>
      <c r="X680" s="399"/>
      <c r="Y680" s="399"/>
    </row>
    <row r="681">
      <c r="O681" s="399"/>
      <c r="P681" s="401"/>
      <c r="Q681" s="399"/>
      <c r="R681" s="399"/>
      <c r="S681" s="399"/>
      <c r="T681" s="399"/>
      <c r="U681" s="400"/>
      <c r="V681" s="399"/>
      <c r="W681" s="399"/>
      <c r="X681" s="399"/>
      <c r="Y681" s="399"/>
    </row>
    <row r="682">
      <c r="O682" s="399"/>
      <c r="P682" s="401"/>
      <c r="Q682" s="399"/>
      <c r="R682" s="399"/>
      <c r="S682" s="399"/>
      <c r="T682" s="399"/>
      <c r="U682" s="400"/>
      <c r="V682" s="399"/>
      <c r="W682" s="399"/>
      <c r="X682" s="399"/>
      <c r="Y682" s="399"/>
    </row>
    <row r="683">
      <c r="O683" s="399"/>
      <c r="P683" s="401"/>
      <c r="Q683" s="399"/>
      <c r="R683" s="399"/>
      <c r="S683" s="399"/>
      <c r="T683" s="399"/>
      <c r="U683" s="400"/>
      <c r="V683" s="399"/>
      <c r="W683" s="399"/>
      <c r="X683" s="399"/>
      <c r="Y683" s="399"/>
    </row>
    <row r="684">
      <c r="O684" s="399"/>
      <c r="P684" s="401"/>
      <c r="Q684" s="399"/>
      <c r="R684" s="399"/>
      <c r="S684" s="399"/>
      <c r="T684" s="399"/>
      <c r="U684" s="400"/>
      <c r="V684" s="399"/>
      <c r="W684" s="399"/>
      <c r="X684" s="399"/>
      <c r="Y684" s="399"/>
    </row>
    <row r="685">
      <c r="O685" s="399"/>
      <c r="P685" s="401"/>
      <c r="Q685" s="399"/>
      <c r="R685" s="399"/>
      <c r="S685" s="399"/>
      <c r="T685" s="399"/>
      <c r="U685" s="400"/>
      <c r="V685" s="399"/>
      <c r="W685" s="399"/>
      <c r="X685" s="399"/>
      <c r="Y685" s="399"/>
    </row>
    <row r="686">
      <c r="O686" s="399"/>
      <c r="P686" s="401"/>
      <c r="Q686" s="399"/>
      <c r="R686" s="399"/>
      <c r="S686" s="399"/>
      <c r="T686" s="399"/>
      <c r="U686" s="400"/>
      <c r="V686" s="399"/>
      <c r="W686" s="399"/>
      <c r="X686" s="399"/>
      <c r="Y686" s="399"/>
    </row>
    <row r="687">
      <c r="O687" s="399"/>
      <c r="P687" s="401"/>
      <c r="Q687" s="399"/>
      <c r="R687" s="399"/>
      <c r="S687" s="399"/>
      <c r="T687" s="399"/>
      <c r="U687" s="400"/>
      <c r="V687" s="399"/>
      <c r="W687" s="399"/>
      <c r="X687" s="399"/>
      <c r="Y687" s="399"/>
    </row>
    <row r="688">
      <c r="O688" s="399"/>
      <c r="P688" s="401"/>
      <c r="Q688" s="399"/>
      <c r="R688" s="399"/>
      <c r="S688" s="399"/>
      <c r="T688" s="399"/>
      <c r="U688" s="400"/>
      <c r="V688" s="399"/>
      <c r="W688" s="399"/>
      <c r="X688" s="399"/>
      <c r="Y688" s="399"/>
    </row>
    <row r="689">
      <c r="O689" s="399"/>
      <c r="P689" s="401"/>
      <c r="Q689" s="399"/>
      <c r="R689" s="399"/>
      <c r="S689" s="399"/>
      <c r="T689" s="399"/>
      <c r="U689" s="400"/>
      <c r="V689" s="399"/>
      <c r="W689" s="399"/>
      <c r="X689" s="399"/>
      <c r="Y689" s="399"/>
    </row>
    <row r="690">
      <c r="O690" s="399"/>
      <c r="P690" s="401"/>
      <c r="Q690" s="399"/>
      <c r="R690" s="399"/>
      <c r="S690" s="399"/>
      <c r="T690" s="399"/>
      <c r="U690" s="400"/>
      <c r="V690" s="399"/>
      <c r="W690" s="399"/>
      <c r="X690" s="399"/>
      <c r="Y690" s="399"/>
    </row>
    <row r="691">
      <c r="O691" s="399"/>
      <c r="P691" s="401"/>
      <c r="Q691" s="399"/>
      <c r="R691" s="399"/>
      <c r="S691" s="399"/>
      <c r="T691" s="399"/>
      <c r="U691" s="400"/>
      <c r="V691" s="399"/>
      <c r="W691" s="399"/>
      <c r="X691" s="399"/>
      <c r="Y691" s="399"/>
    </row>
    <row r="692">
      <c r="O692" s="399"/>
      <c r="P692" s="401"/>
      <c r="Q692" s="399"/>
      <c r="R692" s="399"/>
      <c r="S692" s="399"/>
      <c r="T692" s="399"/>
      <c r="U692" s="400"/>
      <c r="V692" s="399"/>
      <c r="W692" s="399"/>
      <c r="X692" s="399"/>
      <c r="Y692" s="399"/>
    </row>
    <row r="693">
      <c r="O693" s="399"/>
      <c r="P693" s="401"/>
      <c r="Q693" s="399"/>
      <c r="R693" s="399"/>
      <c r="S693" s="399"/>
      <c r="T693" s="399"/>
      <c r="U693" s="400"/>
      <c r="V693" s="399"/>
      <c r="W693" s="399"/>
      <c r="X693" s="399"/>
      <c r="Y693" s="399"/>
    </row>
    <row r="694">
      <c r="O694" s="399"/>
      <c r="P694" s="401"/>
      <c r="Q694" s="399"/>
      <c r="R694" s="399"/>
      <c r="S694" s="399"/>
      <c r="T694" s="399"/>
      <c r="U694" s="400"/>
      <c r="V694" s="399"/>
      <c r="W694" s="399"/>
      <c r="X694" s="399"/>
      <c r="Y694" s="399"/>
    </row>
    <row r="695">
      <c r="O695" s="399"/>
      <c r="P695" s="401"/>
      <c r="Q695" s="399"/>
      <c r="R695" s="399"/>
      <c r="S695" s="399"/>
      <c r="T695" s="399"/>
      <c r="U695" s="400"/>
      <c r="V695" s="399"/>
      <c r="W695" s="399"/>
      <c r="X695" s="399"/>
      <c r="Y695" s="399"/>
    </row>
    <row r="696">
      <c r="O696" s="399"/>
      <c r="P696" s="401"/>
      <c r="Q696" s="399"/>
      <c r="R696" s="399"/>
      <c r="S696" s="399"/>
      <c r="T696" s="399"/>
      <c r="U696" s="400"/>
      <c r="V696" s="399"/>
      <c r="W696" s="399"/>
      <c r="X696" s="399"/>
      <c r="Y696" s="399"/>
    </row>
    <row r="697">
      <c r="O697" s="399"/>
      <c r="P697" s="401"/>
      <c r="Q697" s="399"/>
      <c r="R697" s="399"/>
      <c r="S697" s="399"/>
      <c r="T697" s="399"/>
      <c r="U697" s="400"/>
      <c r="V697" s="399"/>
      <c r="W697" s="399"/>
      <c r="X697" s="399"/>
      <c r="Y697" s="399"/>
    </row>
    <row r="698">
      <c r="O698" s="399"/>
      <c r="P698" s="401"/>
      <c r="Q698" s="399"/>
      <c r="R698" s="399"/>
      <c r="S698" s="399"/>
      <c r="T698" s="399"/>
      <c r="U698" s="400"/>
      <c r="V698" s="399"/>
      <c r="W698" s="399"/>
      <c r="X698" s="399"/>
      <c r="Y698" s="399"/>
    </row>
    <row r="699">
      <c r="O699" s="399"/>
      <c r="P699" s="401"/>
      <c r="Q699" s="399"/>
      <c r="R699" s="399"/>
      <c r="S699" s="399"/>
      <c r="T699" s="399"/>
      <c r="U699" s="400"/>
      <c r="V699" s="399"/>
      <c r="W699" s="399"/>
      <c r="X699" s="399"/>
      <c r="Y699" s="399"/>
    </row>
    <row r="700">
      <c r="O700" s="399"/>
      <c r="P700" s="401"/>
      <c r="Q700" s="399"/>
      <c r="R700" s="399"/>
      <c r="S700" s="399"/>
      <c r="T700" s="399"/>
      <c r="U700" s="400"/>
      <c r="V700" s="399"/>
      <c r="W700" s="399"/>
      <c r="X700" s="399"/>
      <c r="Y700" s="399"/>
    </row>
    <row r="701">
      <c r="O701" s="399"/>
      <c r="P701" s="401"/>
      <c r="Q701" s="399"/>
      <c r="R701" s="399"/>
      <c r="S701" s="399"/>
      <c r="T701" s="399"/>
      <c r="U701" s="400"/>
      <c r="V701" s="399"/>
      <c r="W701" s="399"/>
      <c r="X701" s="399"/>
      <c r="Y701" s="399"/>
    </row>
    <row r="702">
      <c r="O702" s="399"/>
      <c r="P702" s="401"/>
      <c r="Q702" s="399"/>
      <c r="R702" s="399"/>
      <c r="S702" s="399"/>
      <c r="T702" s="399"/>
      <c r="U702" s="400"/>
      <c r="V702" s="399"/>
      <c r="W702" s="399"/>
      <c r="X702" s="399"/>
      <c r="Y702" s="399"/>
    </row>
    <row r="703">
      <c r="O703" s="399"/>
      <c r="P703" s="401"/>
      <c r="Q703" s="399"/>
      <c r="R703" s="399"/>
      <c r="S703" s="399"/>
      <c r="T703" s="399"/>
      <c r="U703" s="400"/>
      <c r="V703" s="399"/>
      <c r="W703" s="399"/>
      <c r="X703" s="399"/>
      <c r="Y703" s="399"/>
    </row>
    <row r="704">
      <c r="O704" s="399"/>
      <c r="P704" s="401"/>
      <c r="Q704" s="399"/>
      <c r="R704" s="399"/>
      <c r="S704" s="399"/>
      <c r="T704" s="399"/>
      <c r="U704" s="400"/>
      <c r="V704" s="399"/>
      <c r="W704" s="399"/>
      <c r="X704" s="399"/>
      <c r="Y704" s="399"/>
    </row>
    <row r="705">
      <c r="O705" s="399"/>
      <c r="P705" s="401"/>
      <c r="Q705" s="399"/>
      <c r="R705" s="399"/>
      <c r="S705" s="399"/>
      <c r="T705" s="399"/>
      <c r="U705" s="400"/>
      <c r="V705" s="399"/>
      <c r="W705" s="399"/>
      <c r="X705" s="399"/>
      <c r="Y705" s="399"/>
    </row>
    <row r="706">
      <c r="O706" s="399"/>
      <c r="P706" s="401"/>
      <c r="Q706" s="399"/>
      <c r="R706" s="399"/>
      <c r="S706" s="399"/>
      <c r="T706" s="399"/>
      <c r="U706" s="400"/>
      <c r="V706" s="399"/>
      <c r="W706" s="399"/>
      <c r="X706" s="399"/>
      <c r="Y706" s="399"/>
    </row>
    <row r="707">
      <c r="O707" s="399"/>
      <c r="P707" s="401"/>
      <c r="Q707" s="399"/>
      <c r="R707" s="399"/>
      <c r="S707" s="399"/>
      <c r="T707" s="399"/>
      <c r="U707" s="400"/>
      <c r="V707" s="399"/>
      <c r="W707" s="399"/>
      <c r="X707" s="399"/>
      <c r="Y707" s="399"/>
    </row>
    <row r="708">
      <c r="O708" s="399"/>
      <c r="P708" s="401"/>
      <c r="Q708" s="399"/>
      <c r="R708" s="399"/>
      <c r="S708" s="399"/>
      <c r="T708" s="399"/>
      <c r="U708" s="400"/>
      <c r="V708" s="399"/>
      <c r="W708" s="399"/>
      <c r="X708" s="399"/>
      <c r="Y708" s="399"/>
    </row>
    <row r="709">
      <c r="O709" s="399"/>
      <c r="P709" s="401"/>
      <c r="Q709" s="399"/>
      <c r="R709" s="399"/>
      <c r="S709" s="399"/>
      <c r="T709" s="399"/>
      <c r="U709" s="400"/>
      <c r="V709" s="399"/>
      <c r="W709" s="399"/>
      <c r="X709" s="399"/>
      <c r="Y709" s="399"/>
    </row>
    <row r="710">
      <c r="O710" s="399"/>
      <c r="P710" s="401"/>
      <c r="Q710" s="399"/>
      <c r="R710" s="399"/>
      <c r="S710" s="399"/>
      <c r="T710" s="399"/>
      <c r="U710" s="400"/>
      <c r="V710" s="399"/>
      <c r="W710" s="399"/>
      <c r="X710" s="399"/>
      <c r="Y710" s="399"/>
    </row>
    <row r="711">
      <c r="O711" s="399"/>
      <c r="P711" s="401"/>
      <c r="Q711" s="399"/>
      <c r="R711" s="399"/>
      <c r="S711" s="399"/>
      <c r="T711" s="399"/>
      <c r="U711" s="400"/>
      <c r="V711" s="399"/>
      <c r="W711" s="399"/>
      <c r="X711" s="399"/>
      <c r="Y711" s="399"/>
    </row>
    <row r="712">
      <c r="O712" s="399"/>
      <c r="P712" s="401"/>
      <c r="Q712" s="399"/>
      <c r="R712" s="399"/>
      <c r="S712" s="399"/>
      <c r="T712" s="399"/>
      <c r="U712" s="400"/>
      <c r="V712" s="399"/>
      <c r="W712" s="399"/>
      <c r="X712" s="399"/>
      <c r="Y712" s="399"/>
    </row>
    <row r="713">
      <c r="O713" s="399"/>
      <c r="P713" s="401"/>
      <c r="Q713" s="399"/>
      <c r="R713" s="399"/>
      <c r="S713" s="399"/>
      <c r="T713" s="399"/>
      <c r="U713" s="400"/>
      <c r="V713" s="399"/>
      <c r="W713" s="399"/>
      <c r="X713" s="399"/>
      <c r="Y713" s="399"/>
    </row>
    <row r="714">
      <c r="O714" s="399"/>
      <c r="P714" s="401"/>
      <c r="Q714" s="399"/>
      <c r="R714" s="399"/>
      <c r="S714" s="399"/>
      <c r="T714" s="399"/>
      <c r="U714" s="400"/>
      <c r="V714" s="399"/>
      <c r="W714" s="399"/>
      <c r="X714" s="399"/>
      <c r="Y714" s="399"/>
    </row>
    <row r="715">
      <c r="O715" s="399"/>
      <c r="P715" s="401"/>
      <c r="Q715" s="399"/>
      <c r="R715" s="399"/>
      <c r="S715" s="399"/>
      <c r="T715" s="399"/>
      <c r="U715" s="400"/>
      <c r="V715" s="399"/>
      <c r="W715" s="399"/>
      <c r="X715" s="399"/>
      <c r="Y715" s="399"/>
    </row>
    <row r="716">
      <c r="O716" s="399"/>
      <c r="P716" s="401"/>
      <c r="Q716" s="399"/>
      <c r="R716" s="399"/>
      <c r="S716" s="399"/>
      <c r="T716" s="399"/>
      <c r="U716" s="400"/>
      <c r="V716" s="399"/>
      <c r="W716" s="399"/>
      <c r="X716" s="399"/>
      <c r="Y716" s="399"/>
    </row>
    <row r="717">
      <c r="O717" s="399"/>
      <c r="P717" s="401"/>
      <c r="Q717" s="399"/>
      <c r="R717" s="399"/>
      <c r="S717" s="399"/>
      <c r="T717" s="399"/>
      <c r="U717" s="400"/>
      <c r="V717" s="399"/>
      <c r="W717" s="399"/>
      <c r="X717" s="399"/>
      <c r="Y717" s="399"/>
    </row>
    <row r="718">
      <c r="O718" s="399"/>
      <c r="P718" s="401"/>
      <c r="Q718" s="399"/>
      <c r="R718" s="399"/>
      <c r="S718" s="399"/>
      <c r="T718" s="399"/>
      <c r="U718" s="400"/>
      <c r="V718" s="399"/>
      <c r="W718" s="399"/>
      <c r="X718" s="399"/>
      <c r="Y718" s="399"/>
    </row>
    <row r="719">
      <c r="O719" s="399"/>
      <c r="P719" s="401"/>
      <c r="Q719" s="399"/>
      <c r="R719" s="399"/>
      <c r="S719" s="399"/>
      <c r="T719" s="399"/>
      <c r="U719" s="400"/>
      <c r="V719" s="399"/>
      <c r="W719" s="399"/>
      <c r="X719" s="399"/>
      <c r="Y719" s="399"/>
    </row>
    <row r="720">
      <c r="O720" s="399"/>
      <c r="P720" s="401"/>
      <c r="Q720" s="399"/>
      <c r="R720" s="399"/>
      <c r="S720" s="399"/>
      <c r="T720" s="399"/>
      <c r="U720" s="400"/>
      <c r="V720" s="399"/>
      <c r="W720" s="399"/>
      <c r="X720" s="399"/>
      <c r="Y720" s="399"/>
    </row>
    <row r="721">
      <c r="O721" s="399"/>
      <c r="P721" s="401"/>
      <c r="Q721" s="399"/>
      <c r="R721" s="399"/>
      <c r="S721" s="399"/>
      <c r="T721" s="399"/>
      <c r="U721" s="400"/>
      <c r="V721" s="399"/>
      <c r="W721" s="399"/>
      <c r="X721" s="399"/>
      <c r="Y721" s="399"/>
    </row>
    <row r="722">
      <c r="O722" s="399"/>
      <c r="P722" s="401"/>
      <c r="Q722" s="399"/>
      <c r="R722" s="399"/>
      <c r="S722" s="399"/>
      <c r="T722" s="399"/>
      <c r="U722" s="400"/>
      <c r="V722" s="399"/>
      <c r="W722" s="399"/>
      <c r="X722" s="399"/>
      <c r="Y722" s="399"/>
    </row>
    <row r="723">
      <c r="O723" s="399"/>
      <c r="P723" s="401"/>
      <c r="Q723" s="399"/>
      <c r="R723" s="399"/>
      <c r="S723" s="399"/>
      <c r="T723" s="399"/>
      <c r="U723" s="400"/>
      <c r="V723" s="399"/>
      <c r="W723" s="399"/>
      <c r="X723" s="399"/>
      <c r="Y723" s="399"/>
    </row>
    <row r="724">
      <c r="O724" s="399"/>
      <c r="P724" s="401"/>
      <c r="Q724" s="399"/>
      <c r="R724" s="399"/>
      <c r="S724" s="399"/>
      <c r="T724" s="399"/>
      <c r="U724" s="400"/>
      <c r="V724" s="399"/>
      <c r="W724" s="399"/>
      <c r="X724" s="399"/>
      <c r="Y724" s="399"/>
    </row>
    <row r="725">
      <c r="O725" s="399"/>
      <c r="P725" s="401"/>
      <c r="Q725" s="399"/>
      <c r="R725" s="399"/>
      <c r="S725" s="399"/>
      <c r="T725" s="399"/>
      <c r="U725" s="400"/>
      <c r="V725" s="399"/>
      <c r="W725" s="399"/>
      <c r="X725" s="399"/>
      <c r="Y725" s="399"/>
    </row>
    <row r="726">
      <c r="O726" s="399"/>
      <c r="P726" s="401"/>
      <c r="Q726" s="399"/>
      <c r="R726" s="399"/>
      <c r="S726" s="399"/>
      <c r="T726" s="399"/>
      <c r="U726" s="400"/>
      <c r="V726" s="399"/>
      <c r="W726" s="399"/>
      <c r="X726" s="399"/>
      <c r="Y726" s="399"/>
    </row>
    <row r="727">
      <c r="O727" s="399"/>
      <c r="P727" s="401"/>
      <c r="Q727" s="399"/>
      <c r="R727" s="399"/>
      <c r="S727" s="399"/>
      <c r="T727" s="399"/>
      <c r="U727" s="400"/>
      <c r="V727" s="399"/>
      <c r="W727" s="399"/>
      <c r="X727" s="399"/>
      <c r="Y727" s="399"/>
    </row>
    <row r="728">
      <c r="O728" s="399"/>
      <c r="P728" s="401"/>
      <c r="Q728" s="399"/>
      <c r="R728" s="399"/>
      <c r="S728" s="399"/>
      <c r="T728" s="399"/>
      <c r="U728" s="400"/>
      <c r="V728" s="399"/>
      <c r="W728" s="399"/>
      <c r="X728" s="399"/>
      <c r="Y728" s="399"/>
    </row>
    <row r="729">
      <c r="O729" s="399"/>
      <c r="P729" s="401"/>
      <c r="Q729" s="399"/>
      <c r="R729" s="399"/>
      <c r="S729" s="399"/>
      <c r="T729" s="399"/>
      <c r="U729" s="400"/>
      <c r="V729" s="399"/>
      <c r="W729" s="399"/>
      <c r="X729" s="399"/>
      <c r="Y729" s="399"/>
    </row>
    <row r="730">
      <c r="O730" s="399"/>
      <c r="P730" s="401"/>
      <c r="Q730" s="399"/>
      <c r="R730" s="399"/>
      <c r="S730" s="399"/>
      <c r="T730" s="399"/>
      <c r="U730" s="400"/>
      <c r="V730" s="399"/>
      <c r="W730" s="399"/>
      <c r="X730" s="399"/>
      <c r="Y730" s="399"/>
    </row>
    <row r="731">
      <c r="O731" s="399"/>
      <c r="P731" s="401"/>
      <c r="Q731" s="399"/>
      <c r="R731" s="399"/>
      <c r="S731" s="399"/>
      <c r="T731" s="399"/>
      <c r="U731" s="400"/>
      <c r="V731" s="399"/>
      <c r="W731" s="399"/>
      <c r="X731" s="399"/>
      <c r="Y731" s="399"/>
    </row>
    <row r="732">
      <c r="O732" s="399"/>
      <c r="P732" s="401"/>
      <c r="Q732" s="399"/>
      <c r="R732" s="399"/>
      <c r="S732" s="399"/>
      <c r="T732" s="399"/>
      <c r="U732" s="400"/>
      <c r="V732" s="399"/>
      <c r="W732" s="399"/>
      <c r="X732" s="399"/>
      <c r="Y732" s="399"/>
    </row>
    <row r="733">
      <c r="O733" s="399"/>
      <c r="P733" s="401"/>
      <c r="Q733" s="399"/>
      <c r="R733" s="399"/>
      <c r="S733" s="399"/>
      <c r="T733" s="399"/>
      <c r="U733" s="400"/>
      <c r="V733" s="399"/>
      <c r="W733" s="399"/>
      <c r="X733" s="399"/>
      <c r="Y733" s="399"/>
    </row>
    <row r="734">
      <c r="O734" s="399"/>
      <c r="P734" s="401"/>
      <c r="Q734" s="399"/>
      <c r="R734" s="399"/>
      <c r="S734" s="399"/>
      <c r="T734" s="399"/>
      <c r="U734" s="400"/>
      <c r="V734" s="399"/>
      <c r="W734" s="399"/>
      <c r="X734" s="399"/>
      <c r="Y734" s="399"/>
    </row>
    <row r="735">
      <c r="O735" s="399"/>
      <c r="P735" s="401"/>
      <c r="Q735" s="399"/>
      <c r="R735" s="399"/>
      <c r="S735" s="399"/>
      <c r="T735" s="399"/>
      <c r="U735" s="400"/>
      <c r="V735" s="399"/>
      <c r="W735" s="399"/>
      <c r="X735" s="399"/>
      <c r="Y735" s="399"/>
    </row>
    <row r="736">
      <c r="O736" s="399"/>
      <c r="P736" s="401"/>
      <c r="Q736" s="399"/>
      <c r="R736" s="399"/>
      <c r="S736" s="399"/>
      <c r="T736" s="399"/>
      <c r="U736" s="400"/>
      <c r="V736" s="399"/>
      <c r="W736" s="399"/>
      <c r="X736" s="399"/>
      <c r="Y736" s="399"/>
    </row>
    <row r="737">
      <c r="O737" s="399"/>
      <c r="P737" s="401"/>
      <c r="Q737" s="399"/>
      <c r="R737" s="399"/>
      <c r="S737" s="399"/>
      <c r="T737" s="399"/>
      <c r="U737" s="400"/>
      <c r="V737" s="399"/>
      <c r="W737" s="399"/>
      <c r="X737" s="399"/>
      <c r="Y737" s="399"/>
    </row>
    <row r="738">
      <c r="O738" s="399"/>
      <c r="P738" s="401"/>
      <c r="Q738" s="399"/>
      <c r="R738" s="399"/>
      <c r="S738" s="399"/>
      <c r="T738" s="399"/>
      <c r="U738" s="400"/>
      <c r="V738" s="399"/>
      <c r="W738" s="399"/>
      <c r="X738" s="399"/>
      <c r="Y738" s="399"/>
    </row>
    <row r="739">
      <c r="O739" s="399"/>
      <c r="P739" s="401"/>
      <c r="Q739" s="399"/>
      <c r="R739" s="399"/>
      <c r="S739" s="399"/>
      <c r="T739" s="399"/>
      <c r="U739" s="400"/>
      <c r="V739" s="399"/>
      <c r="W739" s="399"/>
      <c r="X739" s="399"/>
      <c r="Y739" s="399"/>
    </row>
    <row r="740">
      <c r="O740" s="399"/>
      <c r="P740" s="401"/>
      <c r="Q740" s="399"/>
      <c r="R740" s="399"/>
      <c r="S740" s="399"/>
      <c r="T740" s="399"/>
      <c r="U740" s="400"/>
      <c r="V740" s="399"/>
      <c r="W740" s="399"/>
      <c r="X740" s="399"/>
      <c r="Y740" s="399"/>
    </row>
    <row r="741">
      <c r="O741" s="399"/>
      <c r="P741" s="401"/>
      <c r="Q741" s="399"/>
      <c r="R741" s="399"/>
      <c r="S741" s="399"/>
      <c r="T741" s="399"/>
      <c r="U741" s="400"/>
      <c r="V741" s="399"/>
      <c r="W741" s="399"/>
      <c r="X741" s="399"/>
      <c r="Y741" s="399"/>
    </row>
    <row r="742">
      <c r="O742" s="399"/>
      <c r="P742" s="401"/>
      <c r="Q742" s="399"/>
      <c r="R742" s="399"/>
      <c r="S742" s="399"/>
      <c r="T742" s="399"/>
      <c r="U742" s="400"/>
      <c r="V742" s="399"/>
      <c r="W742" s="399"/>
      <c r="X742" s="399"/>
      <c r="Y742" s="399"/>
    </row>
    <row r="743">
      <c r="O743" s="399"/>
      <c r="P743" s="401"/>
      <c r="Q743" s="399"/>
      <c r="R743" s="399"/>
      <c r="S743" s="399"/>
      <c r="T743" s="399"/>
      <c r="U743" s="400"/>
      <c r="V743" s="399"/>
      <c r="W743" s="399"/>
      <c r="X743" s="399"/>
      <c r="Y743" s="399"/>
    </row>
    <row r="744">
      <c r="O744" s="399"/>
      <c r="P744" s="401"/>
      <c r="Q744" s="399"/>
      <c r="R744" s="399"/>
      <c r="S744" s="399"/>
      <c r="T744" s="399"/>
      <c r="U744" s="400"/>
      <c r="V744" s="399"/>
      <c r="W744" s="399"/>
      <c r="X744" s="399"/>
      <c r="Y744" s="399"/>
    </row>
    <row r="745">
      <c r="O745" s="399"/>
      <c r="P745" s="401"/>
      <c r="Q745" s="399"/>
      <c r="R745" s="399"/>
      <c r="S745" s="399"/>
      <c r="T745" s="399"/>
      <c r="U745" s="400"/>
      <c r="V745" s="399"/>
      <c r="W745" s="399"/>
      <c r="X745" s="399"/>
      <c r="Y745" s="399"/>
    </row>
    <row r="746">
      <c r="O746" s="399"/>
      <c r="P746" s="401"/>
      <c r="Q746" s="399"/>
      <c r="R746" s="399"/>
      <c r="S746" s="399"/>
      <c r="T746" s="399"/>
      <c r="U746" s="400"/>
      <c r="V746" s="399"/>
      <c r="W746" s="399"/>
      <c r="X746" s="399"/>
      <c r="Y746" s="399"/>
    </row>
    <row r="747">
      <c r="O747" s="399"/>
      <c r="P747" s="401"/>
      <c r="Q747" s="399"/>
      <c r="R747" s="399"/>
      <c r="S747" s="399"/>
      <c r="T747" s="399"/>
      <c r="U747" s="400"/>
      <c r="V747" s="399"/>
      <c r="W747" s="399"/>
      <c r="X747" s="399"/>
      <c r="Y747" s="399"/>
    </row>
    <row r="748">
      <c r="O748" s="399"/>
      <c r="P748" s="401"/>
      <c r="Q748" s="399"/>
      <c r="R748" s="399"/>
      <c r="S748" s="399"/>
      <c r="T748" s="399"/>
      <c r="U748" s="400"/>
      <c r="V748" s="399"/>
      <c r="W748" s="399"/>
      <c r="X748" s="399"/>
      <c r="Y748" s="399"/>
    </row>
    <row r="749">
      <c r="O749" s="399"/>
      <c r="P749" s="401"/>
      <c r="Q749" s="399"/>
      <c r="R749" s="399"/>
      <c r="S749" s="399"/>
      <c r="T749" s="399"/>
      <c r="U749" s="400"/>
      <c r="V749" s="399"/>
      <c r="W749" s="399"/>
      <c r="X749" s="399"/>
      <c r="Y749" s="399"/>
    </row>
    <row r="750">
      <c r="O750" s="399"/>
      <c r="P750" s="401"/>
      <c r="Q750" s="399"/>
      <c r="R750" s="399"/>
      <c r="S750" s="399"/>
      <c r="T750" s="399"/>
      <c r="U750" s="400"/>
      <c r="V750" s="399"/>
      <c r="W750" s="399"/>
      <c r="X750" s="399"/>
      <c r="Y750" s="399"/>
    </row>
    <row r="751">
      <c r="O751" s="399"/>
      <c r="P751" s="401"/>
      <c r="Q751" s="399"/>
      <c r="R751" s="399"/>
      <c r="S751" s="399"/>
      <c r="T751" s="399"/>
      <c r="U751" s="400"/>
      <c r="V751" s="399"/>
      <c r="W751" s="399"/>
      <c r="X751" s="399"/>
      <c r="Y751" s="399"/>
    </row>
    <row r="752">
      <c r="O752" s="399"/>
      <c r="P752" s="401"/>
      <c r="Q752" s="399"/>
      <c r="R752" s="399"/>
      <c r="S752" s="399"/>
      <c r="T752" s="399"/>
      <c r="U752" s="400"/>
      <c r="V752" s="399"/>
      <c r="W752" s="399"/>
      <c r="X752" s="399"/>
      <c r="Y752" s="399"/>
    </row>
    <row r="753">
      <c r="O753" s="399"/>
      <c r="P753" s="401"/>
      <c r="Q753" s="399"/>
      <c r="R753" s="399"/>
      <c r="S753" s="399"/>
      <c r="T753" s="399"/>
      <c r="U753" s="400"/>
      <c r="V753" s="399"/>
      <c r="W753" s="399"/>
      <c r="X753" s="399"/>
      <c r="Y753" s="399"/>
    </row>
    <row r="754">
      <c r="O754" s="399"/>
      <c r="P754" s="401"/>
      <c r="Q754" s="399"/>
      <c r="R754" s="399"/>
      <c r="S754" s="399"/>
      <c r="T754" s="399"/>
      <c r="U754" s="400"/>
      <c r="V754" s="399"/>
      <c r="W754" s="399"/>
      <c r="X754" s="399"/>
      <c r="Y754" s="399"/>
    </row>
    <row r="755">
      <c r="O755" s="399"/>
      <c r="P755" s="401"/>
      <c r="Q755" s="399"/>
      <c r="R755" s="399"/>
      <c r="S755" s="399"/>
      <c r="T755" s="399"/>
      <c r="U755" s="400"/>
      <c r="V755" s="399"/>
      <c r="W755" s="399"/>
      <c r="X755" s="399"/>
      <c r="Y755" s="399"/>
    </row>
    <row r="756">
      <c r="O756" s="399"/>
      <c r="P756" s="401"/>
      <c r="Q756" s="399"/>
      <c r="R756" s="399"/>
      <c r="S756" s="399"/>
      <c r="T756" s="399"/>
      <c r="U756" s="400"/>
      <c r="V756" s="399"/>
      <c r="W756" s="399"/>
      <c r="X756" s="399"/>
      <c r="Y756" s="399"/>
    </row>
    <row r="757">
      <c r="O757" s="399"/>
      <c r="P757" s="401"/>
      <c r="Q757" s="399"/>
      <c r="R757" s="399"/>
      <c r="S757" s="399"/>
      <c r="T757" s="399"/>
      <c r="U757" s="400"/>
      <c r="V757" s="399"/>
      <c r="W757" s="399"/>
      <c r="X757" s="399"/>
      <c r="Y757" s="399"/>
    </row>
    <row r="758">
      <c r="O758" s="399"/>
      <c r="P758" s="401"/>
      <c r="Q758" s="399"/>
      <c r="R758" s="399"/>
      <c r="S758" s="399"/>
      <c r="T758" s="399"/>
      <c r="U758" s="400"/>
      <c r="V758" s="399"/>
      <c r="W758" s="399"/>
      <c r="X758" s="399"/>
      <c r="Y758" s="399"/>
    </row>
    <row r="759">
      <c r="O759" s="399"/>
      <c r="P759" s="401"/>
      <c r="Q759" s="399"/>
      <c r="R759" s="399"/>
      <c r="S759" s="399"/>
      <c r="T759" s="399"/>
      <c r="U759" s="400"/>
      <c r="V759" s="399"/>
      <c r="W759" s="399"/>
      <c r="X759" s="399"/>
      <c r="Y759" s="399"/>
    </row>
    <row r="760">
      <c r="O760" s="399"/>
      <c r="P760" s="401"/>
      <c r="Q760" s="399"/>
      <c r="R760" s="399"/>
      <c r="S760" s="399"/>
      <c r="T760" s="399"/>
      <c r="U760" s="400"/>
      <c r="V760" s="399"/>
      <c r="W760" s="399"/>
      <c r="X760" s="399"/>
      <c r="Y760" s="399"/>
    </row>
    <row r="761">
      <c r="O761" s="399"/>
      <c r="P761" s="401"/>
      <c r="Q761" s="399"/>
      <c r="R761" s="399"/>
      <c r="S761" s="399"/>
      <c r="T761" s="399"/>
      <c r="U761" s="400"/>
      <c r="V761" s="399"/>
      <c r="W761" s="399"/>
      <c r="X761" s="399"/>
      <c r="Y761" s="399"/>
    </row>
    <row r="762">
      <c r="O762" s="399"/>
      <c r="P762" s="401"/>
      <c r="Q762" s="399"/>
      <c r="R762" s="399"/>
      <c r="S762" s="399"/>
      <c r="T762" s="399"/>
      <c r="U762" s="400"/>
      <c r="V762" s="399"/>
      <c r="W762" s="399"/>
      <c r="X762" s="399"/>
      <c r="Y762" s="399"/>
    </row>
    <row r="763">
      <c r="O763" s="399"/>
      <c r="P763" s="401"/>
      <c r="Q763" s="399"/>
      <c r="R763" s="399"/>
      <c r="S763" s="399"/>
      <c r="T763" s="399"/>
      <c r="U763" s="400"/>
      <c r="V763" s="399"/>
      <c r="W763" s="399"/>
      <c r="X763" s="399"/>
      <c r="Y763" s="399"/>
    </row>
    <row r="764">
      <c r="O764" s="399"/>
      <c r="P764" s="401"/>
      <c r="Q764" s="399"/>
      <c r="R764" s="399"/>
      <c r="S764" s="399"/>
      <c r="T764" s="399"/>
      <c r="U764" s="400"/>
      <c r="V764" s="399"/>
      <c r="W764" s="399"/>
      <c r="X764" s="399"/>
      <c r="Y764" s="399"/>
    </row>
    <row r="765">
      <c r="O765" s="399"/>
      <c r="P765" s="401"/>
      <c r="Q765" s="399"/>
      <c r="R765" s="399"/>
      <c r="S765" s="399"/>
      <c r="T765" s="399"/>
      <c r="U765" s="400"/>
      <c r="V765" s="399"/>
      <c r="W765" s="399"/>
      <c r="X765" s="399"/>
      <c r="Y765" s="399"/>
    </row>
    <row r="766">
      <c r="O766" s="399"/>
      <c r="P766" s="401"/>
      <c r="Q766" s="399"/>
      <c r="R766" s="399"/>
      <c r="S766" s="399"/>
      <c r="T766" s="399"/>
      <c r="U766" s="400"/>
      <c r="V766" s="399"/>
      <c r="W766" s="399"/>
      <c r="X766" s="399"/>
      <c r="Y766" s="399"/>
    </row>
    <row r="767">
      <c r="O767" s="399"/>
      <c r="P767" s="401"/>
      <c r="Q767" s="399"/>
      <c r="R767" s="399"/>
      <c r="S767" s="399"/>
      <c r="T767" s="399"/>
      <c r="U767" s="400"/>
      <c r="V767" s="399"/>
      <c r="W767" s="399"/>
      <c r="X767" s="399"/>
      <c r="Y767" s="399"/>
    </row>
    <row r="768">
      <c r="O768" s="399"/>
      <c r="P768" s="401"/>
      <c r="Q768" s="399"/>
      <c r="R768" s="399"/>
      <c r="S768" s="399"/>
      <c r="T768" s="399"/>
      <c r="U768" s="400"/>
      <c r="V768" s="399"/>
      <c r="W768" s="399"/>
      <c r="X768" s="399"/>
      <c r="Y768" s="399"/>
    </row>
    <row r="769">
      <c r="O769" s="399"/>
      <c r="P769" s="401"/>
      <c r="Q769" s="399"/>
      <c r="R769" s="399"/>
      <c r="S769" s="399"/>
      <c r="T769" s="399"/>
      <c r="U769" s="400"/>
      <c r="V769" s="399"/>
      <c r="W769" s="399"/>
      <c r="X769" s="399"/>
      <c r="Y769" s="399"/>
    </row>
    <row r="770">
      <c r="O770" s="399"/>
      <c r="P770" s="401"/>
      <c r="Q770" s="399"/>
      <c r="R770" s="399"/>
      <c r="S770" s="399"/>
      <c r="T770" s="399"/>
      <c r="U770" s="400"/>
      <c r="V770" s="399"/>
      <c r="W770" s="399"/>
      <c r="X770" s="399"/>
      <c r="Y770" s="399"/>
    </row>
    <row r="771">
      <c r="O771" s="399"/>
      <c r="P771" s="401"/>
      <c r="Q771" s="399"/>
      <c r="R771" s="399"/>
      <c r="S771" s="399"/>
      <c r="T771" s="399"/>
      <c r="U771" s="400"/>
      <c r="V771" s="399"/>
      <c r="W771" s="399"/>
      <c r="X771" s="399"/>
      <c r="Y771" s="399"/>
    </row>
    <row r="772">
      <c r="O772" s="399"/>
      <c r="P772" s="401"/>
      <c r="Q772" s="399"/>
      <c r="R772" s="399"/>
      <c r="S772" s="399"/>
      <c r="T772" s="399"/>
      <c r="U772" s="400"/>
      <c r="V772" s="399"/>
      <c r="W772" s="399"/>
      <c r="X772" s="399"/>
      <c r="Y772" s="399"/>
    </row>
    <row r="773">
      <c r="O773" s="399"/>
      <c r="P773" s="401"/>
      <c r="Q773" s="399"/>
      <c r="R773" s="399"/>
      <c r="S773" s="399"/>
      <c r="T773" s="399"/>
      <c r="U773" s="400"/>
      <c r="V773" s="399"/>
      <c r="W773" s="399"/>
      <c r="X773" s="399"/>
      <c r="Y773" s="399"/>
    </row>
    <row r="774">
      <c r="O774" s="399"/>
      <c r="P774" s="401"/>
      <c r="Q774" s="399"/>
      <c r="R774" s="399"/>
      <c r="S774" s="399"/>
      <c r="T774" s="399"/>
      <c r="U774" s="400"/>
      <c r="V774" s="399"/>
      <c r="W774" s="399"/>
      <c r="X774" s="399"/>
      <c r="Y774" s="399"/>
    </row>
    <row r="775">
      <c r="O775" s="399"/>
      <c r="P775" s="401"/>
      <c r="Q775" s="399"/>
      <c r="R775" s="399"/>
      <c r="S775" s="399"/>
      <c r="T775" s="399"/>
      <c r="U775" s="400"/>
      <c r="V775" s="399"/>
      <c r="W775" s="399"/>
      <c r="X775" s="399"/>
      <c r="Y775" s="399"/>
    </row>
    <row r="776">
      <c r="O776" s="399"/>
      <c r="P776" s="401"/>
      <c r="Q776" s="399"/>
      <c r="R776" s="399"/>
      <c r="S776" s="399"/>
      <c r="T776" s="399"/>
      <c r="U776" s="400"/>
      <c r="V776" s="399"/>
      <c r="W776" s="399"/>
      <c r="X776" s="399"/>
      <c r="Y776" s="399"/>
    </row>
    <row r="777">
      <c r="O777" s="399"/>
      <c r="P777" s="401"/>
      <c r="Q777" s="399"/>
      <c r="R777" s="399"/>
      <c r="S777" s="399"/>
      <c r="T777" s="399"/>
      <c r="U777" s="400"/>
      <c r="V777" s="399"/>
      <c r="W777" s="399"/>
      <c r="X777" s="399"/>
      <c r="Y777" s="399"/>
    </row>
    <row r="778">
      <c r="O778" s="399"/>
      <c r="P778" s="401"/>
      <c r="Q778" s="399"/>
      <c r="R778" s="399"/>
      <c r="S778" s="399"/>
      <c r="T778" s="399"/>
      <c r="U778" s="400"/>
      <c r="V778" s="399"/>
      <c r="W778" s="399"/>
      <c r="X778" s="399"/>
      <c r="Y778" s="399"/>
    </row>
    <row r="779">
      <c r="O779" s="399"/>
      <c r="P779" s="401"/>
      <c r="Q779" s="399"/>
      <c r="R779" s="399"/>
      <c r="S779" s="399"/>
      <c r="T779" s="399"/>
      <c r="U779" s="400"/>
      <c r="V779" s="399"/>
      <c r="W779" s="399"/>
      <c r="X779" s="399"/>
      <c r="Y779" s="399"/>
    </row>
    <row r="780">
      <c r="O780" s="399"/>
      <c r="P780" s="401"/>
      <c r="Q780" s="399"/>
      <c r="R780" s="399"/>
      <c r="S780" s="399"/>
      <c r="T780" s="399"/>
      <c r="U780" s="400"/>
      <c r="V780" s="399"/>
      <c r="W780" s="399"/>
      <c r="X780" s="399"/>
      <c r="Y780" s="399"/>
    </row>
    <row r="781">
      <c r="O781" s="399"/>
      <c r="P781" s="401"/>
      <c r="Q781" s="399"/>
      <c r="R781" s="399"/>
      <c r="S781" s="399"/>
      <c r="T781" s="399"/>
      <c r="U781" s="400"/>
      <c r="V781" s="399"/>
      <c r="W781" s="399"/>
      <c r="X781" s="399"/>
      <c r="Y781" s="399"/>
    </row>
    <row r="782">
      <c r="O782" s="399"/>
      <c r="P782" s="401"/>
      <c r="Q782" s="399"/>
      <c r="R782" s="399"/>
      <c r="S782" s="399"/>
      <c r="T782" s="399"/>
      <c r="U782" s="400"/>
      <c r="V782" s="399"/>
      <c r="W782" s="399"/>
      <c r="X782" s="399"/>
      <c r="Y782" s="399"/>
    </row>
    <row r="783">
      <c r="O783" s="399"/>
      <c r="P783" s="401"/>
      <c r="Q783" s="399"/>
      <c r="R783" s="399"/>
      <c r="S783" s="399"/>
      <c r="T783" s="399"/>
      <c r="U783" s="400"/>
      <c r="V783" s="399"/>
      <c r="W783" s="399"/>
      <c r="X783" s="399"/>
      <c r="Y783" s="399"/>
    </row>
    <row r="784">
      <c r="O784" s="399"/>
      <c r="P784" s="401"/>
      <c r="Q784" s="399"/>
      <c r="R784" s="399"/>
      <c r="S784" s="399"/>
      <c r="T784" s="399"/>
      <c r="U784" s="400"/>
      <c r="V784" s="399"/>
      <c r="W784" s="399"/>
      <c r="X784" s="399"/>
      <c r="Y784" s="399"/>
    </row>
    <row r="785">
      <c r="O785" s="399"/>
      <c r="P785" s="401"/>
      <c r="Q785" s="399"/>
      <c r="R785" s="399"/>
      <c r="S785" s="399"/>
      <c r="T785" s="399"/>
      <c r="U785" s="400"/>
      <c r="V785" s="399"/>
      <c r="W785" s="399"/>
      <c r="X785" s="399"/>
      <c r="Y785" s="399"/>
    </row>
    <row r="786">
      <c r="O786" s="399"/>
      <c r="P786" s="401"/>
      <c r="Q786" s="399"/>
      <c r="R786" s="399"/>
      <c r="S786" s="399"/>
      <c r="T786" s="399"/>
      <c r="U786" s="400"/>
      <c r="V786" s="399"/>
      <c r="W786" s="399"/>
      <c r="X786" s="399"/>
      <c r="Y786" s="399"/>
    </row>
    <row r="787">
      <c r="O787" s="399"/>
      <c r="P787" s="401"/>
      <c r="Q787" s="399"/>
      <c r="R787" s="399"/>
      <c r="S787" s="399"/>
      <c r="T787" s="399"/>
      <c r="U787" s="400"/>
      <c r="V787" s="399"/>
      <c r="W787" s="399"/>
      <c r="X787" s="399"/>
      <c r="Y787" s="399"/>
    </row>
    <row r="788">
      <c r="O788" s="399"/>
      <c r="P788" s="401"/>
      <c r="Q788" s="399"/>
      <c r="R788" s="399"/>
      <c r="S788" s="399"/>
      <c r="T788" s="399"/>
      <c r="U788" s="400"/>
      <c r="V788" s="399"/>
      <c r="W788" s="399"/>
      <c r="X788" s="399"/>
      <c r="Y788" s="399"/>
    </row>
    <row r="789">
      <c r="O789" s="399"/>
      <c r="P789" s="401"/>
      <c r="Q789" s="399"/>
      <c r="R789" s="399"/>
      <c r="S789" s="399"/>
      <c r="T789" s="399"/>
      <c r="U789" s="400"/>
      <c r="V789" s="399"/>
      <c r="W789" s="399"/>
      <c r="X789" s="399"/>
      <c r="Y789" s="399"/>
    </row>
    <row r="790">
      <c r="O790" s="399"/>
      <c r="P790" s="401"/>
      <c r="Q790" s="399"/>
      <c r="R790" s="399"/>
      <c r="S790" s="399"/>
      <c r="T790" s="399"/>
      <c r="U790" s="400"/>
      <c r="V790" s="399"/>
      <c r="W790" s="399"/>
      <c r="X790" s="399"/>
      <c r="Y790" s="399"/>
    </row>
    <row r="791">
      <c r="O791" s="399"/>
      <c r="P791" s="401"/>
      <c r="Q791" s="399"/>
      <c r="R791" s="399"/>
      <c r="S791" s="399"/>
      <c r="T791" s="399"/>
      <c r="U791" s="400"/>
      <c r="V791" s="399"/>
      <c r="W791" s="399"/>
      <c r="X791" s="399"/>
      <c r="Y791" s="399"/>
    </row>
    <row r="792">
      <c r="O792" s="399"/>
      <c r="P792" s="401"/>
      <c r="Q792" s="399"/>
      <c r="R792" s="399"/>
      <c r="S792" s="399"/>
      <c r="T792" s="399"/>
      <c r="U792" s="400"/>
      <c r="V792" s="399"/>
      <c r="W792" s="399"/>
      <c r="X792" s="399"/>
      <c r="Y792" s="399"/>
    </row>
    <row r="793">
      <c r="O793" s="399"/>
      <c r="P793" s="401"/>
      <c r="Q793" s="399"/>
      <c r="R793" s="399"/>
      <c r="S793" s="399"/>
      <c r="T793" s="399"/>
      <c r="U793" s="400"/>
      <c r="V793" s="399"/>
      <c r="W793" s="399"/>
      <c r="X793" s="399"/>
      <c r="Y793" s="399"/>
    </row>
    <row r="794">
      <c r="O794" s="399"/>
      <c r="P794" s="401"/>
      <c r="Q794" s="399"/>
      <c r="R794" s="399"/>
      <c r="S794" s="399"/>
      <c r="T794" s="399"/>
      <c r="U794" s="400"/>
      <c r="V794" s="399"/>
      <c r="W794" s="399"/>
      <c r="X794" s="399"/>
      <c r="Y794" s="399"/>
    </row>
    <row r="795">
      <c r="O795" s="399"/>
      <c r="P795" s="401"/>
      <c r="Q795" s="399"/>
      <c r="R795" s="399"/>
      <c r="S795" s="399"/>
      <c r="T795" s="399"/>
      <c r="U795" s="400"/>
      <c r="V795" s="399"/>
      <c r="W795" s="399"/>
      <c r="X795" s="399"/>
      <c r="Y795" s="399"/>
    </row>
    <row r="796">
      <c r="O796" s="399"/>
      <c r="P796" s="401"/>
      <c r="Q796" s="399"/>
      <c r="R796" s="399"/>
      <c r="S796" s="399"/>
      <c r="T796" s="399"/>
      <c r="U796" s="400"/>
      <c r="V796" s="399"/>
      <c r="W796" s="399"/>
      <c r="X796" s="399"/>
      <c r="Y796" s="399"/>
    </row>
    <row r="797">
      <c r="O797" s="399"/>
      <c r="P797" s="401"/>
      <c r="Q797" s="399"/>
      <c r="R797" s="399"/>
      <c r="S797" s="399"/>
      <c r="T797" s="399"/>
      <c r="U797" s="400"/>
      <c r="V797" s="399"/>
      <c r="W797" s="399"/>
      <c r="X797" s="399"/>
      <c r="Y797" s="399"/>
    </row>
    <row r="798">
      <c r="O798" s="399"/>
      <c r="P798" s="401"/>
      <c r="Q798" s="399"/>
      <c r="R798" s="399"/>
      <c r="S798" s="399"/>
      <c r="T798" s="399"/>
      <c r="U798" s="400"/>
      <c r="V798" s="399"/>
      <c r="W798" s="399"/>
      <c r="X798" s="399"/>
      <c r="Y798" s="399"/>
    </row>
    <row r="799">
      <c r="O799" s="399"/>
      <c r="P799" s="401"/>
      <c r="Q799" s="399"/>
      <c r="R799" s="399"/>
      <c r="S799" s="399"/>
      <c r="T799" s="399"/>
      <c r="U799" s="400"/>
      <c r="V799" s="399"/>
      <c r="W799" s="399"/>
      <c r="X799" s="399"/>
      <c r="Y799" s="399"/>
    </row>
    <row r="800">
      <c r="O800" s="399"/>
      <c r="P800" s="401"/>
      <c r="Q800" s="399"/>
      <c r="R800" s="399"/>
      <c r="S800" s="399"/>
      <c r="T800" s="399"/>
      <c r="U800" s="400"/>
      <c r="V800" s="399"/>
      <c r="W800" s="399"/>
      <c r="X800" s="399"/>
      <c r="Y800" s="399"/>
    </row>
    <row r="801">
      <c r="O801" s="399"/>
      <c r="P801" s="401"/>
      <c r="Q801" s="399"/>
      <c r="R801" s="399"/>
      <c r="S801" s="399"/>
      <c r="T801" s="399"/>
      <c r="U801" s="400"/>
      <c r="V801" s="399"/>
      <c r="W801" s="399"/>
      <c r="X801" s="399"/>
      <c r="Y801" s="399"/>
    </row>
    <row r="802">
      <c r="O802" s="399"/>
      <c r="P802" s="401"/>
      <c r="Q802" s="399"/>
      <c r="R802" s="399"/>
      <c r="S802" s="399"/>
      <c r="T802" s="399"/>
      <c r="U802" s="400"/>
      <c r="V802" s="399"/>
      <c r="W802" s="399"/>
      <c r="X802" s="399"/>
      <c r="Y802" s="399"/>
    </row>
    <row r="803">
      <c r="O803" s="399"/>
      <c r="P803" s="401"/>
      <c r="Q803" s="399"/>
      <c r="R803" s="399"/>
      <c r="S803" s="399"/>
      <c r="T803" s="399"/>
      <c r="U803" s="400"/>
      <c r="V803" s="399"/>
      <c r="W803" s="399"/>
      <c r="X803" s="399"/>
      <c r="Y803" s="399"/>
    </row>
    <row r="804">
      <c r="O804" s="399"/>
      <c r="P804" s="401"/>
      <c r="Q804" s="399"/>
      <c r="R804" s="399"/>
      <c r="S804" s="399"/>
      <c r="T804" s="399"/>
      <c r="U804" s="400"/>
      <c r="V804" s="399"/>
      <c r="W804" s="399"/>
      <c r="X804" s="399"/>
      <c r="Y804" s="399"/>
    </row>
    <row r="805">
      <c r="O805" s="399"/>
      <c r="P805" s="401"/>
      <c r="Q805" s="399"/>
      <c r="R805" s="399"/>
      <c r="S805" s="399"/>
      <c r="T805" s="399"/>
      <c r="U805" s="400"/>
      <c r="V805" s="399"/>
      <c r="W805" s="399"/>
      <c r="X805" s="399"/>
      <c r="Y805" s="399"/>
    </row>
    <row r="806">
      <c r="O806" s="399"/>
      <c r="P806" s="401"/>
      <c r="Q806" s="399"/>
      <c r="R806" s="399"/>
      <c r="S806" s="399"/>
      <c r="T806" s="399"/>
      <c r="U806" s="400"/>
      <c r="V806" s="399"/>
      <c r="W806" s="399"/>
      <c r="X806" s="399"/>
      <c r="Y806" s="399"/>
    </row>
    <row r="807">
      <c r="O807" s="399"/>
      <c r="P807" s="401"/>
      <c r="Q807" s="399"/>
      <c r="R807" s="399"/>
      <c r="S807" s="399"/>
      <c r="T807" s="399"/>
      <c r="U807" s="400"/>
      <c r="V807" s="399"/>
      <c r="W807" s="399"/>
      <c r="X807" s="399"/>
      <c r="Y807" s="399"/>
    </row>
    <row r="808">
      <c r="O808" s="399"/>
      <c r="P808" s="401"/>
      <c r="Q808" s="399"/>
      <c r="R808" s="399"/>
      <c r="S808" s="399"/>
      <c r="T808" s="399"/>
      <c r="U808" s="400"/>
      <c r="V808" s="399"/>
      <c r="W808" s="399"/>
      <c r="X808" s="399"/>
      <c r="Y808" s="399"/>
    </row>
    <row r="809">
      <c r="O809" s="399"/>
      <c r="P809" s="401"/>
      <c r="Q809" s="399"/>
      <c r="R809" s="399"/>
      <c r="S809" s="399"/>
      <c r="T809" s="399"/>
      <c r="U809" s="400"/>
      <c r="V809" s="399"/>
      <c r="W809" s="399"/>
      <c r="X809" s="399"/>
      <c r="Y809" s="399"/>
    </row>
    <row r="810">
      <c r="O810" s="399"/>
      <c r="P810" s="401"/>
      <c r="Q810" s="399"/>
      <c r="R810" s="399"/>
      <c r="S810" s="399"/>
      <c r="T810" s="399"/>
      <c r="U810" s="400"/>
      <c r="V810" s="399"/>
      <c r="W810" s="399"/>
      <c r="X810" s="399"/>
      <c r="Y810" s="399"/>
    </row>
    <row r="811">
      <c r="O811" s="399"/>
      <c r="P811" s="401"/>
      <c r="Q811" s="399"/>
      <c r="R811" s="399"/>
      <c r="S811" s="399"/>
      <c r="T811" s="399"/>
      <c r="U811" s="400"/>
      <c r="V811" s="399"/>
      <c r="W811" s="399"/>
      <c r="X811" s="399"/>
      <c r="Y811" s="399"/>
    </row>
    <row r="812">
      <c r="O812" s="399"/>
      <c r="P812" s="401"/>
      <c r="Q812" s="399"/>
      <c r="R812" s="399"/>
      <c r="S812" s="399"/>
      <c r="T812" s="399"/>
      <c r="U812" s="400"/>
      <c r="V812" s="399"/>
      <c r="W812" s="399"/>
      <c r="X812" s="399"/>
      <c r="Y812" s="399"/>
    </row>
    <row r="813">
      <c r="O813" s="399"/>
      <c r="P813" s="401"/>
      <c r="Q813" s="399"/>
      <c r="R813" s="399"/>
      <c r="S813" s="399"/>
      <c r="T813" s="399"/>
      <c r="U813" s="400"/>
      <c r="V813" s="399"/>
      <c r="W813" s="399"/>
      <c r="X813" s="399"/>
      <c r="Y813" s="399"/>
    </row>
    <row r="814">
      <c r="O814" s="399"/>
      <c r="P814" s="401"/>
      <c r="Q814" s="399"/>
      <c r="R814" s="399"/>
      <c r="S814" s="399"/>
      <c r="T814" s="399"/>
      <c r="U814" s="400"/>
      <c r="V814" s="399"/>
      <c r="W814" s="399"/>
      <c r="X814" s="399"/>
      <c r="Y814" s="399"/>
    </row>
    <row r="815">
      <c r="O815" s="399"/>
      <c r="P815" s="401"/>
      <c r="Q815" s="399"/>
      <c r="R815" s="399"/>
      <c r="S815" s="399"/>
      <c r="T815" s="399"/>
      <c r="U815" s="400"/>
      <c r="V815" s="399"/>
      <c r="W815" s="399"/>
      <c r="X815" s="399"/>
      <c r="Y815" s="399"/>
    </row>
    <row r="816">
      <c r="O816" s="399"/>
      <c r="P816" s="401"/>
      <c r="Q816" s="399"/>
      <c r="R816" s="399"/>
      <c r="S816" s="399"/>
      <c r="T816" s="399"/>
      <c r="U816" s="400"/>
      <c r="V816" s="399"/>
      <c r="W816" s="399"/>
      <c r="X816" s="399"/>
      <c r="Y816" s="399"/>
    </row>
    <row r="817">
      <c r="O817" s="399"/>
      <c r="P817" s="401"/>
      <c r="Q817" s="399"/>
      <c r="R817" s="399"/>
      <c r="S817" s="399"/>
      <c r="T817" s="399"/>
      <c r="U817" s="400"/>
      <c r="V817" s="399"/>
      <c r="W817" s="399"/>
      <c r="X817" s="399"/>
      <c r="Y817" s="399"/>
    </row>
    <row r="818">
      <c r="O818" s="399"/>
      <c r="P818" s="401"/>
      <c r="Q818" s="399"/>
      <c r="R818" s="399"/>
      <c r="S818" s="399"/>
      <c r="T818" s="399"/>
      <c r="U818" s="400"/>
      <c r="V818" s="399"/>
      <c r="W818" s="399"/>
      <c r="X818" s="399"/>
      <c r="Y818" s="399"/>
    </row>
    <row r="819">
      <c r="O819" s="399"/>
      <c r="P819" s="401"/>
      <c r="Q819" s="399"/>
      <c r="R819" s="399"/>
      <c r="S819" s="399"/>
      <c r="T819" s="399"/>
      <c r="U819" s="400"/>
      <c r="V819" s="399"/>
      <c r="W819" s="399"/>
      <c r="X819" s="399"/>
      <c r="Y819" s="399"/>
    </row>
    <row r="820">
      <c r="O820" s="399"/>
      <c r="P820" s="401"/>
      <c r="Q820" s="399"/>
      <c r="R820" s="399"/>
      <c r="S820" s="399"/>
      <c r="T820" s="399"/>
      <c r="U820" s="400"/>
      <c r="V820" s="399"/>
      <c r="W820" s="399"/>
      <c r="X820" s="399"/>
      <c r="Y820" s="399"/>
    </row>
    <row r="821">
      <c r="O821" s="399"/>
      <c r="P821" s="401"/>
      <c r="Q821" s="399"/>
      <c r="R821" s="399"/>
      <c r="S821" s="399"/>
      <c r="T821" s="399"/>
      <c r="U821" s="400"/>
      <c r="V821" s="399"/>
      <c r="W821" s="399"/>
      <c r="X821" s="399"/>
      <c r="Y821" s="399"/>
    </row>
    <row r="822">
      <c r="O822" s="399"/>
      <c r="P822" s="401"/>
      <c r="Q822" s="399"/>
      <c r="R822" s="399"/>
      <c r="S822" s="399"/>
      <c r="T822" s="399"/>
      <c r="U822" s="400"/>
      <c r="V822" s="399"/>
      <c r="W822" s="399"/>
      <c r="X822" s="399"/>
      <c r="Y822" s="399"/>
    </row>
    <row r="823">
      <c r="O823" s="399"/>
      <c r="P823" s="401"/>
      <c r="Q823" s="399"/>
      <c r="R823" s="399"/>
      <c r="S823" s="399"/>
      <c r="T823" s="399"/>
      <c r="U823" s="400"/>
      <c r="V823" s="399"/>
      <c r="W823" s="399"/>
      <c r="X823" s="399"/>
      <c r="Y823" s="399"/>
    </row>
    <row r="824">
      <c r="O824" s="399"/>
      <c r="P824" s="401"/>
      <c r="Q824" s="399"/>
      <c r="R824" s="399"/>
      <c r="S824" s="399"/>
      <c r="T824" s="399"/>
      <c r="U824" s="400"/>
      <c r="V824" s="399"/>
      <c r="W824" s="399"/>
      <c r="X824" s="399"/>
      <c r="Y824" s="399"/>
    </row>
    <row r="825">
      <c r="O825" s="399"/>
      <c r="P825" s="401"/>
      <c r="Q825" s="399"/>
      <c r="R825" s="399"/>
      <c r="S825" s="399"/>
      <c r="T825" s="399"/>
      <c r="U825" s="400"/>
      <c r="V825" s="399"/>
      <c r="W825" s="399"/>
      <c r="X825" s="399"/>
      <c r="Y825" s="399"/>
    </row>
    <row r="826">
      <c r="O826" s="399"/>
      <c r="P826" s="401"/>
      <c r="Q826" s="399"/>
      <c r="R826" s="399"/>
      <c r="S826" s="399"/>
      <c r="T826" s="399"/>
      <c r="U826" s="400"/>
      <c r="V826" s="399"/>
      <c r="W826" s="399"/>
      <c r="X826" s="399"/>
      <c r="Y826" s="399"/>
    </row>
    <row r="827">
      <c r="O827" s="399"/>
      <c r="P827" s="401"/>
      <c r="Q827" s="399"/>
      <c r="R827" s="399"/>
      <c r="S827" s="399"/>
      <c r="T827" s="399"/>
      <c r="U827" s="400"/>
      <c r="V827" s="399"/>
      <c r="W827" s="399"/>
      <c r="X827" s="399"/>
      <c r="Y827" s="399"/>
    </row>
    <row r="828">
      <c r="O828" s="399"/>
      <c r="P828" s="401"/>
      <c r="Q828" s="399"/>
      <c r="R828" s="399"/>
      <c r="S828" s="399"/>
      <c r="T828" s="399"/>
      <c r="U828" s="400"/>
      <c r="V828" s="399"/>
      <c r="W828" s="399"/>
      <c r="X828" s="399"/>
      <c r="Y828" s="399"/>
    </row>
    <row r="829">
      <c r="O829" s="399"/>
      <c r="P829" s="401"/>
      <c r="Q829" s="399"/>
      <c r="R829" s="399"/>
      <c r="S829" s="399"/>
      <c r="T829" s="399"/>
      <c r="U829" s="400"/>
      <c r="V829" s="399"/>
      <c r="W829" s="399"/>
      <c r="X829" s="399"/>
      <c r="Y829" s="399"/>
    </row>
    <row r="830">
      <c r="O830" s="399"/>
      <c r="P830" s="401"/>
      <c r="Q830" s="399"/>
      <c r="R830" s="399"/>
      <c r="S830" s="399"/>
      <c r="T830" s="399"/>
      <c r="U830" s="400"/>
      <c r="V830" s="399"/>
      <c r="W830" s="399"/>
      <c r="X830" s="399"/>
      <c r="Y830" s="399"/>
    </row>
    <row r="831">
      <c r="O831" s="399"/>
      <c r="P831" s="401"/>
      <c r="Q831" s="399"/>
      <c r="R831" s="399"/>
      <c r="S831" s="399"/>
      <c r="T831" s="399"/>
      <c r="U831" s="400"/>
      <c r="V831" s="399"/>
      <c r="W831" s="399"/>
      <c r="X831" s="399"/>
      <c r="Y831" s="399"/>
    </row>
    <row r="832">
      <c r="O832" s="399"/>
      <c r="P832" s="401"/>
      <c r="Q832" s="399"/>
      <c r="R832" s="399"/>
      <c r="S832" s="399"/>
      <c r="T832" s="399"/>
      <c r="U832" s="400"/>
      <c r="V832" s="399"/>
      <c r="W832" s="399"/>
      <c r="X832" s="399"/>
      <c r="Y832" s="399"/>
    </row>
    <row r="833">
      <c r="O833" s="399"/>
      <c r="P833" s="401"/>
      <c r="Q833" s="399"/>
      <c r="R833" s="399"/>
      <c r="S833" s="399"/>
      <c r="T833" s="399"/>
      <c r="U833" s="400"/>
      <c r="V833" s="399"/>
      <c r="W833" s="399"/>
      <c r="X833" s="399"/>
      <c r="Y833" s="399"/>
    </row>
    <row r="834">
      <c r="O834" s="399"/>
      <c r="P834" s="401"/>
      <c r="Q834" s="399"/>
      <c r="R834" s="399"/>
      <c r="S834" s="399"/>
      <c r="T834" s="399"/>
      <c r="U834" s="400"/>
      <c r="V834" s="399"/>
      <c r="W834" s="399"/>
      <c r="X834" s="399"/>
      <c r="Y834" s="399"/>
    </row>
    <row r="835">
      <c r="O835" s="399"/>
      <c r="P835" s="401"/>
      <c r="Q835" s="399"/>
      <c r="R835" s="399"/>
      <c r="S835" s="399"/>
      <c r="T835" s="399"/>
      <c r="U835" s="400"/>
      <c r="V835" s="399"/>
      <c r="W835" s="399"/>
      <c r="X835" s="399"/>
      <c r="Y835" s="399"/>
    </row>
    <row r="836">
      <c r="O836" s="399"/>
      <c r="P836" s="401"/>
      <c r="Q836" s="399"/>
      <c r="R836" s="399"/>
      <c r="S836" s="399"/>
      <c r="T836" s="399"/>
      <c r="U836" s="400"/>
      <c r="V836" s="399"/>
      <c r="W836" s="399"/>
      <c r="X836" s="399"/>
      <c r="Y836" s="399"/>
    </row>
    <row r="837">
      <c r="O837" s="399"/>
      <c r="P837" s="401"/>
      <c r="Q837" s="399"/>
      <c r="R837" s="399"/>
      <c r="S837" s="399"/>
      <c r="T837" s="399"/>
      <c r="U837" s="400"/>
      <c r="V837" s="399"/>
      <c r="W837" s="399"/>
      <c r="X837" s="399"/>
      <c r="Y837" s="399"/>
    </row>
    <row r="838">
      <c r="O838" s="399"/>
      <c r="P838" s="401"/>
      <c r="Q838" s="399"/>
      <c r="R838" s="399"/>
      <c r="S838" s="399"/>
      <c r="T838" s="399"/>
      <c r="U838" s="400"/>
      <c r="V838" s="399"/>
      <c r="W838" s="399"/>
      <c r="X838" s="399"/>
      <c r="Y838" s="399"/>
    </row>
    <row r="839">
      <c r="O839" s="399"/>
      <c r="P839" s="401"/>
      <c r="Q839" s="399"/>
      <c r="R839" s="399"/>
      <c r="S839" s="399"/>
      <c r="T839" s="399"/>
      <c r="U839" s="400"/>
      <c r="V839" s="399"/>
      <c r="W839" s="399"/>
      <c r="X839" s="399"/>
      <c r="Y839" s="399"/>
    </row>
    <row r="840">
      <c r="O840" s="399"/>
      <c r="P840" s="401"/>
      <c r="Q840" s="399"/>
      <c r="R840" s="399"/>
      <c r="S840" s="399"/>
      <c r="T840" s="399"/>
      <c r="U840" s="400"/>
      <c r="V840" s="399"/>
      <c r="W840" s="399"/>
      <c r="X840" s="399"/>
      <c r="Y840" s="399"/>
    </row>
    <row r="841">
      <c r="O841" s="399"/>
      <c r="P841" s="401"/>
      <c r="Q841" s="399"/>
      <c r="R841" s="399"/>
      <c r="S841" s="399"/>
      <c r="T841" s="399"/>
      <c r="U841" s="400"/>
      <c r="V841" s="399"/>
      <c r="W841" s="399"/>
      <c r="X841" s="399"/>
      <c r="Y841" s="399"/>
    </row>
    <row r="842">
      <c r="O842" s="399"/>
      <c r="P842" s="401"/>
      <c r="Q842" s="399"/>
      <c r="R842" s="399"/>
      <c r="S842" s="399"/>
      <c r="T842" s="399"/>
      <c r="U842" s="400"/>
      <c r="V842" s="399"/>
      <c r="W842" s="399"/>
      <c r="X842" s="399"/>
      <c r="Y842" s="399"/>
    </row>
    <row r="843">
      <c r="O843" s="399"/>
      <c r="P843" s="401"/>
      <c r="Q843" s="399"/>
      <c r="R843" s="399"/>
      <c r="S843" s="399"/>
      <c r="T843" s="399"/>
      <c r="U843" s="400"/>
      <c r="V843" s="399"/>
      <c r="W843" s="399"/>
      <c r="X843" s="399"/>
      <c r="Y843" s="399"/>
    </row>
    <row r="844">
      <c r="O844" s="399"/>
      <c r="P844" s="401"/>
      <c r="Q844" s="399"/>
      <c r="R844" s="399"/>
      <c r="S844" s="399"/>
      <c r="T844" s="399"/>
      <c r="U844" s="400"/>
      <c r="V844" s="399"/>
      <c r="W844" s="399"/>
      <c r="X844" s="399"/>
      <c r="Y844" s="399"/>
    </row>
    <row r="845">
      <c r="O845" s="399"/>
      <c r="P845" s="401"/>
      <c r="Q845" s="399"/>
      <c r="R845" s="399"/>
      <c r="S845" s="399"/>
      <c r="T845" s="399"/>
      <c r="U845" s="400"/>
      <c r="V845" s="399"/>
      <c r="W845" s="399"/>
      <c r="X845" s="399"/>
      <c r="Y845" s="399"/>
    </row>
    <row r="846">
      <c r="O846" s="399"/>
      <c r="P846" s="401"/>
      <c r="Q846" s="399"/>
      <c r="R846" s="399"/>
      <c r="S846" s="399"/>
      <c r="T846" s="399"/>
      <c r="U846" s="400"/>
      <c r="V846" s="399"/>
      <c r="W846" s="399"/>
      <c r="X846" s="399"/>
      <c r="Y846" s="399"/>
    </row>
    <row r="847">
      <c r="O847" s="399"/>
      <c r="P847" s="401"/>
      <c r="Q847" s="399"/>
      <c r="R847" s="399"/>
      <c r="S847" s="399"/>
      <c r="T847" s="399"/>
      <c r="U847" s="400"/>
      <c r="V847" s="399"/>
      <c r="W847" s="399"/>
      <c r="X847" s="399"/>
      <c r="Y847" s="399"/>
    </row>
    <row r="848">
      <c r="O848" s="399"/>
      <c r="P848" s="401"/>
      <c r="Q848" s="399"/>
      <c r="R848" s="399"/>
      <c r="S848" s="399"/>
      <c r="T848" s="399"/>
      <c r="U848" s="400"/>
      <c r="V848" s="399"/>
      <c r="W848" s="399"/>
      <c r="X848" s="399"/>
      <c r="Y848" s="399"/>
    </row>
    <row r="849">
      <c r="O849" s="399"/>
      <c r="P849" s="401"/>
      <c r="Q849" s="399"/>
      <c r="R849" s="399"/>
      <c r="S849" s="399"/>
      <c r="T849" s="399"/>
      <c r="U849" s="400"/>
      <c r="V849" s="399"/>
      <c r="W849" s="399"/>
      <c r="X849" s="399"/>
      <c r="Y849" s="399"/>
    </row>
    <row r="850">
      <c r="O850" s="399"/>
      <c r="P850" s="401"/>
      <c r="Q850" s="399"/>
      <c r="R850" s="399"/>
      <c r="S850" s="399"/>
      <c r="T850" s="399"/>
      <c r="U850" s="400"/>
      <c r="V850" s="399"/>
      <c r="W850" s="399"/>
      <c r="X850" s="399"/>
      <c r="Y850" s="399"/>
    </row>
    <row r="851">
      <c r="O851" s="399"/>
      <c r="P851" s="401"/>
      <c r="Q851" s="399"/>
      <c r="R851" s="399"/>
      <c r="S851" s="399"/>
      <c r="T851" s="399"/>
      <c r="U851" s="400"/>
      <c r="V851" s="399"/>
      <c r="W851" s="399"/>
      <c r="X851" s="399"/>
      <c r="Y851" s="399"/>
    </row>
    <row r="852">
      <c r="O852" s="399"/>
      <c r="P852" s="401"/>
      <c r="Q852" s="399"/>
      <c r="R852" s="399"/>
      <c r="S852" s="399"/>
      <c r="T852" s="399"/>
      <c r="U852" s="400"/>
      <c r="V852" s="399"/>
      <c r="W852" s="399"/>
      <c r="X852" s="399"/>
      <c r="Y852" s="399"/>
    </row>
    <row r="853">
      <c r="O853" s="399"/>
      <c r="P853" s="401"/>
      <c r="Q853" s="399"/>
      <c r="R853" s="399"/>
      <c r="S853" s="399"/>
      <c r="T853" s="399"/>
      <c r="U853" s="400"/>
      <c r="V853" s="399"/>
      <c r="W853" s="399"/>
      <c r="X853" s="399"/>
      <c r="Y853" s="399"/>
    </row>
    <row r="854">
      <c r="O854" s="399"/>
      <c r="P854" s="401"/>
      <c r="Q854" s="399"/>
      <c r="R854" s="399"/>
      <c r="S854" s="399"/>
      <c r="T854" s="399"/>
      <c r="U854" s="400"/>
      <c r="V854" s="399"/>
      <c r="W854" s="399"/>
      <c r="X854" s="399"/>
      <c r="Y854" s="399"/>
    </row>
    <row r="855">
      <c r="O855" s="399"/>
      <c r="P855" s="401"/>
      <c r="Q855" s="399"/>
      <c r="R855" s="399"/>
      <c r="S855" s="399"/>
      <c r="T855" s="399"/>
      <c r="U855" s="400"/>
      <c r="V855" s="399"/>
      <c r="W855" s="399"/>
      <c r="X855" s="399"/>
      <c r="Y855" s="399"/>
    </row>
    <row r="856">
      <c r="O856" s="399"/>
      <c r="P856" s="401"/>
      <c r="Q856" s="399"/>
      <c r="R856" s="399"/>
      <c r="S856" s="399"/>
      <c r="T856" s="399"/>
      <c r="U856" s="400"/>
      <c r="V856" s="399"/>
      <c r="W856" s="399"/>
      <c r="X856" s="399"/>
      <c r="Y856" s="399"/>
    </row>
    <row r="857">
      <c r="O857" s="399"/>
      <c r="P857" s="401"/>
      <c r="Q857" s="399"/>
      <c r="R857" s="399"/>
      <c r="S857" s="399"/>
      <c r="T857" s="399"/>
      <c r="U857" s="400"/>
      <c r="V857" s="399"/>
      <c r="W857" s="399"/>
      <c r="X857" s="399"/>
      <c r="Y857" s="399"/>
    </row>
    <row r="858">
      <c r="O858" s="399"/>
      <c r="P858" s="401"/>
      <c r="Q858" s="399"/>
      <c r="R858" s="399"/>
      <c r="S858" s="399"/>
      <c r="T858" s="399"/>
      <c r="U858" s="400"/>
      <c r="V858" s="399"/>
      <c r="W858" s="399"/>
      <c r="X858" s="399"/>
      <c r="Y858" s="399"/>
    </row>
    <row r="859">
      <c r="O859" s="399"/>
      <c r="P859" s="401"/>
      <c r="Q859" s="399"/>
      <c r="R859" s="399"/>
      <c r="S859" s="399"/>
      <c r="T859" s="399"/>
      <c r="U859" s="400"/>
      <c r="V859" s="399"/>
      <c r="W859" s="399"/>
      <c r="X859" s="399"/>
      <c r="Y859" s="399"/>
    </row>
    <row r="860">
      <c r="O860" s="399"/>
      <c r="P860" s="401"/>
      <c r="Q860" s="399"/>
      <c r="R860" s="399"/>
      <c r="S860" s="399"/>
      <c r="T860" s="399"/>
      <c r="U860" s="400"/>
      <c r="V860" s="399"/>
      <c r="W860" s="399"/>
      <c r="X860" s="399"/>
      <c r="Y860" s="399"/>
    </row>
    <row r="861">
      <c r="O861" s="399"/>
      <c r="P861" s="401"/>
      <c r="Q861" s="399"/>
      <c r="R861" s="399"/>
      <c r="S861" s="399"/>
      <c r="T861" s="399"/>
      <c r="U861" s="400"/>
      <c r="V861" s="399"/>
      <c r="W861" s="399"/>
      <c r="X861" s="399"/>
      <c r="Y861" s="399"/>
    </row>
    <row r="862">
      <c r="O862" s="399"/>
      <c r="P862" s="401"/>
      <c r="Q862" s="399"/>
      <c r="R862" s="399"/>
      <c r="S862" s="399"/>
      <c r="T862" s="399"/>
      <c r="U862" s="400"/>
      <c r="V862" s="399"/>
      <c r="W862" s="399"/>
      <c r="X862" s="399"/>
      <c r="Y862" s="399"/>
    </row>
    <row r="863">
      <c r="O863" s="399"/>
      <c r="P863" s="401"/>
      <c r="Q863" s="399"/>
      <c r="R863" s="399"/>
      <c r="S863" s="399"/>
      <c r="T863" s="399"/>
      <c r="U863" s="400"/>
      <c r="V863" s="399"/>
      <c r="W863" s="399"/>
      <c r="X863" s="399"/>
      <c r="Y863" s="399"/>
    </row>
    <row r="864">
      <c r="O864" s="399"/>
      <c r="P864" s="401"/>
      <c r="Q864" s="399"/>
      <c r="R864" s="399"/>
      <c r="S864" s="399"/>
      <c r="T864" s="399"/>
      <c r="U864" s="400"/>
      <c r="V864" s="399"/>
      <c r="W864" s="399"/>
      <c r="X864" s="399"/>
      <c r="Y864" s="399"/>
    </row>
    <row r="865">
      <c r="O865" s="399"/>
      <c r="P865" s="401"/>
      <c r="Q865" s="399"/>
      <c r="R865" s="399"/>
      <c r="S865" s="399"/>
      <c r="T865" s="399"/>
      <c r="U865" s="400"/>
      <c r="V865" s="399"/>
      <c r="W865" s="399"/>
      <c r="X865" s="399"/>
      <c r="Y865" s="399"/>
    </row>
    <row r="866">
      <c r="O866" s="399"/>
      <c r="P866" s="401"/>
      <c r="Q866" s="399"/>
      <c r="R866" s="399"/>
      <c r="S866" s="399"/>
      <c r="T866" s="399"/>
      <c r="U866" s="400"/>
      <c r="V866" s="399"/>
      <c r="W866" s="399"/>
      <c r="X866" s="399"/>
      <c r="Y866" s="399"/>
    </row>
    <row r="867">
      <c r="O867" s="399"/>
      <c r="P867" s="401"/>
      <c r="Q867" s="399"/>
      <c r="R867" s="399"/>
      <c r="S867" s="399"/>
      <c r="T867" s="399"/>
      <c r="U867" s="400"/>
      <c r="V867" s="399"/>
      <c r="W867" s="399"/>
      <c r="X867" s="399"/>
      <c r="Y867" s="399"/>
    </row>
    <row r="868">
      <c r="O868" s="399"/>
      <c r="P868" s="401"/>
      <c r="Q868" s="399"/>
      <c r="R868" s="399"/>
      <c r="S868" s="399"/>
      <c r="T868" s="399"/>
      <c r="U868" s="400"/>
      <c r="V868" s="399"/>
      <c r="W868" s="399"/>
      <c r="X868" s="399"/>
      <c r="Y868" s="399"/>
    </row>
    <row r="869">
      <c r="O869" s="399"/>
      <c r="P869" s="401"/>
      <c r="Q869" s="399"/>
      <c r="R869" s="399"/>
      <c r="S869" s="399"/>
      <c r="T869" s="399"/>
      <c r="U869" s="400"/>
      <c r="V869" s="399"/>
      <c r="W869" s="399"/>
      <c r="X869" s="399"/>
      <c r="Y869" s="399"/>
    </row>
    <row r="870">
      <c r="O870" s="399"/>
      <c r="P870" s="401"/>
      <c r="Q870" s="399"/>
      <c r="R870" s="399"/>
      <c r="S870" s="399"/>
      <c r="T870" s="399"/>
      <c r="U870" s="400"/>
      <c r="V870" s="399"/>
      <c r="W870" s="399"/>
      <c r="X870" s="399"/>
      <c r="Y870" s="399"/>
    </row>
    <row r="871">
      <c r="O871" s="399"/>
      <c r="P871" s="401"/>
      <c r="Q871" s="399"/>
      <c r="R871" s="399"/>
      <c r="S871" s="399"/>
      <c r="T871" s="399"/>
      <c r="U871" s="400"/>
      <c r="V871" s="399"/>
      <c r="W871" s="399"/>
      <c r="X871" s="399"/>
      <c r="Y871" s="399"/>
    </row>
    <row r="872">
      <c r="O872" s="399"/>
      <c r="P872" s="401"/>
      <c r="Q872" s="399"/>
      <c r="R872" s="399"/>
      <c r="S872" s="399"/>
      <c r="T872" s="399"/>
      <c r="U872" s="400"/>
      <c r="V872" s="399"/>
      <c r="W872" s="399"/>
      <c r="X872" s="399"/>
      <c r="Y872" s="399"/>
    </row>
    <row r="873">
      <c r="O873" s="399"/>
      <c r="P873" s="401"/>
      <c r="Q873" s="399"/>
      <c r="R873" s="399"/>
      <c r="S873" s="399"/>
      <c r="T873" s="399"/>
      <c r="U873" s="400"/>
      <c r="V873" s="399"/>
      <c r="W873" s="399"/>
      <c r="X873" s="399"/>
      <c r="Y873" s="399"/>
    </row>
    <row r="874">
      <c r="O874" s="399"/>
      <c r="P874" s="401"/>
      <c r="Q874" s="399"/>
      <c r="R874" s="399"/>
      <c r="S874" s="399"/>
      <c r="T874" s="399"/>
      <c r="U874" s="400"/>
      <c r="V874" s="399"/>
      <c r="W874" s="399"/>
      <c r="X874" s="399"/>
      <c r="Y874" s="399"/>
    </row>
    <row r="875">
      <c r="O875" s="399"/>
      <c r="P875" s="401"/>
      <c r="Q875" s="399"/>
      <c r="R875" s="399"/>
      <c r="S875" s="399"/>
      <c r="T875" s="399"/>
      <c r="U875" s="400"/>
      <c r="V875" s="399"/>
      <c r="W875" s="399"/>
      <c r="X875" s="399"/>
      <c r="Y875" s="399"/>
    </row>
    <row r="876">
      <c r="O876" s="399"/>
      <c r="P876" s="401"/>
      <c r="Q876" s="399"/>
      <c r="R876" s="399"/>
      <c r="S876" s="399"/>
      <c r="T876" s="399"/>
      <c r="U876" s="400"/>
      <c r="V876" s="399"/>
      <c r="W876" s="399"/>
      <c r="X876" s="399"/>
      <c r="Y876" s="399"/>
    </row>
    <row r="877">
      <c r="O877" s="399"/>
      <c r="P877" s="401"/>
      <c r="Q877" s="399"/>
      <c r="R877" s="399"/>
      <c r="S877" s="399"/>
      <c r="T877" s="399"/>
      <c r="U877" s="400"/>
      <c r="V877" s="399"/>
      <c r="W877" s="399"/>
      <c r="X877" s="399"/>
      <c r="Y877" s="399"/>
    </row>
    <row r="878">
      <c r="O878" s="399"/>
      <c r="P878" s="401"/>
      <c r="Q878" s="399"/>
      <c r="R878" s="399"/>
      <c r="S878" s="399"/>
      <c r="T878" s="399"/>
      <c r="U878" s="400"/>
      <c r="V878" s="399"/>
      <c r="W878" s="399"/>
      <c r="X878" s="399"/>
      <c r="Y878" s="399"/>
    </row>
    <row r="879">
      <c r="O879" s="399"/>
      <c r="P879" s="401"/>
      <c r="Q879" s="399"/>
      <c r="R879" s="399"/>
      <c r="S879" s="399"/>
      <c r="T879" s="399"/>
      <c r="U879" s="400"/>
      <c r="V879" s="399"/>
      <c r="W879" s="399"/>
      <c r="X879" s="399"/>
      <c r="Y879" s="399"/>
    </row>
    <row r="880">
      <c r="O880" s="399"/>
      <c r="P880" s="401"/>
      <c r="Q880" s="399"/>
      <c r="R880" s="399"/>
      <c r="S880" s="399"/>
      <c r="T880" s="399"/>
      <c r="U880" s="400"/>
      <c r="V880" s="399"/>
      <c r="W880" s="399"/>
      <c r="X880" s="399"/>
      <c r="Y880" s="399"/>
    </row>
    <row r="881">
      <c r="O881" s="399"/>
      <c r="P881" s="401"/>
      <c r="Q881" s="399"/>
      <c r="R881" s="399"/>
      <c r="S881" s="399"/>
      <c r="T881" s="399"/>
      <c r="U881" s="400"/>
      <c r="V881" s="399"/>
      <c r="W881" s="399"/>
      <c r="X881" s="399"/>
      <c r="Y881" s="399"/>
    </row>
    <row r="882">
      <c r="O882" s="399"/>
      <c r="P882" s="401"/>
      <c r="Q882" s="399"/>
      <c r="R882" s="399"/>
      <c r="S882" s="399"/>
      <c r="T882" s="399"/>
      <c r="U882" s="400"/>
      <c r="V882" s="399"/>
      <c r="W882" s="399"/>
      <c r="X882" s="399"/>
      <c r="Y882" s="399"/>
    </row>
    <row r="883">
      <c r="O883" s="399"/>
      <c r="P883" s="401"/>
      <c r="Q883" s="399"/>
      <c r="R883" s="399"/>
      <c r="S883" s="399"/>
      <c r="T883" s="399"/>
      <c r="U883" s="400"/>
      <c r="V883" s="399"/>
      <c r="W883" s="399"/>
      <c r="X883" s="399"/>
      <c r="Y883" s="399"/>
    </row>
    <row r="884">
      <c r="O884" s="399"/>
      <c r="P884" s="401"/>
      <c r="Q884" s="399"/>
      <c r="R884" s="399"/>
      <c r="S884" s="399"/>
      <c r="T884" s="399"/>
      <c r="U884" s="400"/>
      <c r="V884" s="399"/>
      <c r="W884" s="399"/>
      <c r="X884" s="399"/>
      <c r="Y884" s="399"/>
    </row>
    <row r="885">
      <c r="O885" s="399"/>
      <c r="P885" s="401"/>
      <c r="Q885" s="399"/>
      <c r="R885" s="399"/>
      <c r="S885" s="399"/>
      <c r="T885" s="399"/>
      <c r="U885" s="400"/>
      <c r="V885" s="399"/>
      <c r="W885" s="399"/>
      <c r="X885" s="399"/>
      <c r="Y885" s="399"/>
    </row>
    <row r="886">
      <c r="O886" s="399"/>
      <c r="P886" s="401"/>
      <c r="Q886" s="399"/>
      <c r="R886" s="399"/>
      <c r="S886" s="399"/>
      <c r="T886" s="399"/>
      <c r="U886" s="400"/>
      <c r="V886" s="399"/>
      <c r="W886" s="399"/>
      <c r="X886" s="399"/>
      <c r="Y886" s="399"/>
    </row>
    <row r="887">
      <c r="O887" s="399"/>
      <c r="P887" s="401"/>
      <c r="Q887" s="399"/>
      <c r="R887" s="399"/>
      <c r="S887" s="399"/>
      <c r="T887" s="399"/>
      <c r="U887" s="400"/>
      <c r="V887" s="399"/>
      <c r="W887" s="399"/>
      <c r="X887" s="399"/>
      <c r="Y887" s="399"/>
    </row>
    <row r="888">
      <c r="O888" s="399"/>
      <c r="P888" s="401"/>
      <c r="Q888" s="399"/>
      <c r="R888" s="399"/>
      <c r="S888" s="399"/>
      <c r="T888" s="399"/>
      <c r="U888" s="400"/>
      <c r="V888" s="399"/>
      <c r="W888" s="399"/>
      <c r="X888" s="399"/>
      <c r="Y888" s="399"/>
    </row>
    <row r="889">
      <c r="O889" s="399"/>
      <c r="P889" s="401"/>
      <c r="Q889" s="399"/>
      <c r="R889" s="399"/>
      <c r="S889" s="399"/>
      <c r="T889" s="399"/>
      <c r="U889" s="400"/>
      <c r="V889" s="399"/>
      <c r="W889" s="399"/>
      <c r="X889" s="399"/>
      <c r="Y889" s="399"/>
    </row>
    <row r="890">
      <c r="O890" s="399"/>
      <c r="P890" s="401"/>
      <c r="Q890" s="399"/>
      <c r="R890" s="399"/>
      <c r="S890" s="399"/>
      <c r="T890" s="399"/>
      <c r="U890" s="400"/>
      <c r="V890" s="399"/>
      <c r="W890" s="399"/>
      <c r="X890" s="399"/>
      <c r="Y890" s="399"/>
    </row>
    <row r="891">
      <c r="O891" s="399"/>
      <c r="P891" s="401"/>
      <c r="Q891" s="399"/>
      <c r="R891" s="399"/>
      <c r="S891" s="399"/>
      <c r="T891" s="399"/>
      <c r="U891" s="400"/>
      <c r="V891" s="399"/>
      <c r="W891" s="399"/>
      <c r="X891" s="399"/>
      <c r="Y891" s="399"/>
    </row>
    <row r="892">
      <c r="O892" s="399"/>
      <c r="P892" s="401"/>
      <c r="Q892" s="399"/>
      <c r="R892" s="399"/>
      <c r="S892" s="399"/>
      <c r="T892" s="399"/>
      <c r="U892" s="400"/>
      <c r="V892" s="399"/>
      <c r="W892" s="399"/>
      <c r="X892" s="399"/>
      <c r="Y892" s="399"/>
    </row>
    <row r="893">
      <c r="O893" s="399"/>
      <c r="P893" s="401"/>
      <c r="Q893" s="399"/>
      <c r="R893" s="399"/>
      <c r="S893" s="399"/>
      <c r="T893" s="399"/>
      <c r="U893" s="400"/>
      <c r="V893" s="399"/>
      <c r="W893" s="399"/>
      <c r="X893" s="399"/>
      <c r="Y893" s="399"/>
    </row>
    <row r="894">
      <c r="O894" s="399"/>
      <c r="P894" s="401"/>
      <c r="Q894" s="399"/>
      <c r="R894" s="399"/>
      <c r="S894" s="399"/>
      <c r="T894" s="399"/>
      <c r="U894" s="400"/>
      <c r="V894" s="399"/>
      <c r="W894" s="399"/>
      <c r="X894" s="399"/>
      <c r="Y894" s="399"/>
    </row>
    <row r="895">
      <c r="O895" s="399"/>
      <c r="P895" s="401"/>
      <c r="Q895" s="399"/>
      <c r="R895" s="399"/>
      <c r="S895" s="399"/>
      <c r="T895" s="399"/>
      <c r="U895" s="400"/>
      <c r="V895" s="399"/>
      <c r="W895" s="399"/>
      <c r="X895" s="399"/>
      <c r="Y895" s="399"/>
    </row>
    <row r="896">
      <c r="O896" s="399"/>
      <c r="P896" s="401"/>
      <c r="Q896" s="399"/>
      <c r="R896" s="399"/>
      <c r="S896" s="399"/>
      <c r="T896" s="399"/>
      <c r="U896" s="400"/>
      <c r="V896" s="399"/>
      <c r="W896" s="399"/>
      <c r="X896" s="399"/>
      <c r="Y896" s="399"/>
    </row>
    <row r="897">
      <c r="O897" s="399"/>
      <c r="P897" s="401"/>
      <c r="Q897" s="399"/>
      <c r="R897" s="399"/>
      <c r="S897" s="399"/>
      <c r="T897" s="399"/>
      <c r="U897" s="400"/>
      <c r="V897" s="399"/>
      <c r="W897" s="399"/>
      <c r="X897" s="399"/>
      <c r="Y897" s="399"/>
    </row>
    <row r="898">
      <c r="O898" s="399"/>
      <c r="P898" s="401"/>
      <c r="Q898" s="399"/>
      <c r="R898" s="399"/>
      <c r="S898" s="399"/>
      <c r="T898" s="399"/>
      <c r="U898" s="400"/>
      <c r="V898" s="399"/>
      <c r="W898" s="399"/>
      <c r="X898" s="399"/>
      <c r="Y898" s="399"/>
    </row>
    <row r="899">
      <c r="O899" s="399"/>
      <c r="P899" s="401"/>
      <c r="Q899" s="399"/>
      <c r="R899" s="399"/>
      <c r="S899" s="399"/>
      <c r="T899" s="399"/>
      <c r="U899" s="400"/>
      <c r="V899" s="399"/>
      <c r="W899" s="399"/>
      <c r="X899" s="399"/>
      <c r="Y899" s="399"/>
    </row>
    <row r="900">
      <c r="O900" s="399"/>
      <c r="P900" s="401"/>
      <c r="Q900" s="399"/>
      <c r="R900" s="399"/>
      <c r="S900" s="399"/>
      <c r="T900" s="399"/>
      <c r="U900" s="400"/>
      <c r="V900" s="399"/>
      <c r="W900" s="399"/>
      <c r="X900" s="399"/>
      <c r="Y900" s="399"/>
    </row>
    <row r="901">
      <c r="O901" s="399"/>
      <c r="P901" s="401"/>
      <c r="Q901" s="399"/>
      <c r="R901" s="399"/>
      <c r="S901" s="399"/>
      <c r="T901" s="399"/>
      <c r="U901" s="400"/>
      <c r="V901" s="399"/>
      <c r="W901" s="399"/>
      <c r="X901" s="399"/>
      <c r="Y901" s="399"/>
    </row>
    <row r="902">
      <c r="O902" s="399"/>
      <c r="P902" s="401"/>
      <c r="Q902" s="399"/>
      <c r="R902" s="399"/>
      <c r="S902" s="399"/>
      <c r="T902" s="399"/>
      <c r="U902" s="400"/>
      <c r="V902" s="399"/>
      <c r="W902" s="399"/>
      <c r="X902" s="399"/>
      <c r="Y902" s="399"/>
    </row>
    <row r="903">
      <c r="O903" s="399"/>
      <c r="P903" s="401"/>
      <c r="Q903" s="399"/>
      <c r="R903" s="399"/>
      <c r="S903" s="399"/>
      <c r="T903" s="399"/>
      <c r="U903" s="400"/>
      <c r="V903" s="399"/>
      <c r="W903" s="399"/>
      <c r="X903" s="399"/>
      <c r="Y903" s="399"/>
    </row>
    <row r="904">
      <c r="O904" s="399"/>
      <c r="P904" s="401"/>
      <c r="Q904" s="399"/>
      <c r="R904" s="399"/>
      <c r="S904" s="399"/>
      <c r="T904" s="399"/>
      <c r="U904" s="400"/>
      <c r="V904" s="399"/>
      <c r="W904" s="399"/>
      <c r="X904" s="399"/>
      <c r="Y904" s="399"/>
    </row>
    <row r="905">
      <c r="O905" s="399"/>
      <c r="P905" s="401"/>
      <c r="Q905" s="399"/>
      <c r="R905" s="399"/>
      <c r="S905" s="399"/>
      <c r="T905" s="399"/>
      <c r="U905" s="400"/>
      <c r="V905" s="399"/>
      <c r="W905" s="399"/>
      <c r="X905" s="399"/>
      <c r="Y905" s="399"/>
    </row>
    <row r="906">
      <c r="O906" s="399"/>
      <c r="P906" s="401"/>
      <c r="Q906" s="399"/>
      <c r="R906" s="399"/>
      <c r="S906" s="399"/>
      <c r="T906" s="399"/>
      <c r="U906" s="400"/>
      <c r="V906" s="399"/>
      <c r="W906" s="399"/>
      <c r="X906" s="399"/>
      <c r="Y906" s="399"/>
    </row>
    <row r="907">
      <c r="O907" s="399"/>
      <c r="P907" s="401"/>
      <c r="Q907" s="399"/>
      <c r="R907" s="399"/>
      <c r="S907" s="399"/>
      <c r="T907" s="399"/>
      <c r="U907" s="400"/>
      <c r="V907" s="399"/>
      <c r="W907" s="399"/>
      <c r="X907" s="399"/>
      <c r="Y907" s="399"/>
    </row>
    <row r="908">
      <c r="O908" s="399"/>
      <c r="P908" s="401"/>
      <c r="Q908" s="399"/>
      <c r="R908" s="399"/>
      <c r="S908" s="399"/>
      <c r="T908" s="399"/>
      <c r="U908" s="400"/>
      <c r="V908" s="399"/>
      <c r="W908" s="399"/>
      <c r="X908" s="399"/>
      <c r="Y908" s="399"/>
    </row>
    <row r="909">
      <c r="O909" s="399"/>
      <c r="P909" s="401"/>
      <c r="Q909" s="399"/>
      <c r="R909" s="399"/>
      <c r="S909" s="399"/>
      <c r="T909" s="399"/>
      <c r="U909" s="400"/>
      <c r="V909" s="399"/>
      <c r="W909" s="399"/>
      <c r="X909" s="399"/>
      <c r="Y909" s="399"/>
    </row>
    <row r="910">
      <c r="O910" s="399"/>
      <c r="P910" s="401"/>
      <c r="Q910" s="399"/>
      <c r="R910" s="399"/>
      <c r="S910" s="399"/>
      <c r="T910" s="399"/>
      <c r="U910" s="400"/>
      <c r="V910" s="399"/>
      <c r="W910" s="399"/>
      <c r="X910" s="399"/>
      <c r="Y910" s="399"/>
    </row>
    <row r="911">
      <c r="O911" s="399"/>
      <c r="P911" s="401"/>
      <c r="Q911" s="399"/>
      <c r="R911" s="399"/>
      <c r="S911" s="399"/>
      <c r="T911" s="399"/>
      <c r="U911" s="400"/>
      <c r="V911" s="399"/>
      <c r="W911" s="399"/>
      <c r="X911" s="399"/>
      <c r="Y911" s="399"/>
    </row>
    <row r="912">
      <c r="O912" s="399"/>
      <c r="P912" s="401"/>
      <c r="Q912" s="399"/>
      <c r="R912" s="399"/>
      <c r="S912" s="399"/>
      <c r="T912" s="399"/>
      <c r="U912" s="400"/>
      <c r="V912" s="399"/>
      <c r="W912" s="399"/>
      <c r="X912" s="399"/>
      <c r="Y912" s="399"/>
    </row>
    <row r="913">
      <c r="O913" s="399"/>
      <c r="P913" s="401"/>
      <c r="Q913" s="399"/>
      <c r="R913" s="399"/>
      <c r="S913" s="399"/>
      <c r="T913" s="399"/>
      <c r="U913" s="400"/>
      <c r="V913" s="399"/>
      <c r="W913" s="399"/>
      <c r="X913" s="399"/>
      <c r="Y913" s="399"/>
    </row>
    <row r="914">
      <c r="O914" s="399"/>
      <c r="P914" s="401"/>
      <c r="Q914" s="399"/>
      <c r="R914" s="399"/>
      <c r="S914" s="399"/>
      <c r="T914" s="399"/>
      <c r="U914" s="400"/>
      <c r="V914" s="399"/>
      <c r="W914" s="399"/>
      <c r="X914" s="399"/>
      <c r="Y914" s="399"/>
    </row>
    <row r="915">
      <c r="O915" s="399"/>
      <c r="P915" s="401"/>
      <c r="Q915" s="399"/>
      <c r="R915" s="399"/>
      <c r="S915" s="399"/>
      <c r="T915" s="399"/>
      <c r="U915" s="400"/>
      <c r="V915" s="399"/>
      <c r="W915" s="399"/>
      <c r="X915" s="399"/>
      <c r="Y915" s="399"/>
    </row>
    <row r="916">
      <c r="O916" s="399"/>
      <c r="P916" s="401"/>
      <c r="Q916" s="399"/>
      <c r="R916" s="399"/>
      <c r="S916" s="399"/>
      <c r="T916" s="399"/>
      <c r="U916" s="400"/>
      <c r="V916" s="399"/>
      <c r="W916" s="399"/>
      <c r="X916" s="399"/>
      <c r="Y916" s="399"/>
    </row>
    <row r="917">
      <c r="O917" s="399"/>
      <c r="P917" s="401"/>
      <c r="Q917" s="399"/>
      <c r="R917" s="399"/>
      <c r="S917" s="399"/>
      <c r="T917" s="399"/>
      <c r="U917" s="400"/>
      <c r="V917" s="399"/>
      <c r="W917" s="399"/>
      <c r="X917" s="399"/>
      <c r="Y917" s="399"/>
    </row>
    <row r="918">
      <c r="O918" s="399"/>
      <c r="P918" s="401"/>
      <c r="Q918" s="399"/>
      <c r="R918" s="399"/>
      <c r="S918" s="399"/>
      <c r="T918" s="399"/>
      <c r="U918" s="400"/>
      <c r="V918" s="399"/>
      <c r="W918" s="399"/>
      <c r="X918" s="399"/>
      <c r="Y918" s="399"/>
    </row>
    <row r="919">
      <c r="O919" s="399"/>
      <c r="P919" s="401"/>
      <c r="Q919" s="399"/>
      <c r="R919" s="399"/>
      <c r="S919" s="399"/>
      <c r="T919" s="399"/>
      <c r="U919" s="400"/>
      <c r="V919" s="399"/>
      <c r="W919" s="399"/>
      <c r="X919" s="399"/>
      <c r="Y919" s="399"/>
    </row>
    <row r="920">
      <c r="O920" s="399"/>
      <c r="P920" s="401"/>
      <c r="Q920" s="399"/>
      <c r="R920" s="399"/>
      <c r="S920" s="399"/>
      <c r="T920" s="399"/>
      <c r="U920" s="400"/>
      <c r="V920" s="399"/>
      <c r="W920" s="399"/>
      <c r="X920" s="399"/>
      <c r="Y920" s="399"/>
    </row>
    <row r="921">
      <c r="O921" s="399"/>
      <c r="P921" s="401"/>
      <c r="Q921" s="399"/>
      <c r="R921" s="399"/>
      <c r="S921" s="399"/>
      <c r="T921" s="399"/>
      <c r="U921" s="400"/>
      <c r="V921" s="399"/>
      <c r="W921" s="399"/>
      <c r="X921" s="399"/>
      <c r="Y921" s="399"/>
    </row>
    <row r="922">
      <c r="O922" s="399"/>
      <c r="P922" s="401"/>
      <c r="Q922" s="399"/>
      <c r="R922" s="399"/>
      <c r="S922" s="399"/>
      <c r="T922" s="399"/>
      <c r="U922" s="400"/>
      <c r="V922" s="399"/>
      <c r="W922" s="399"/>
      <c r="X922" s="399"/>
      <c r="Y922" s="399"/>
    </row>
    <row r="923">
      <c r="O923" s="399"/>
      <c r="P923" s="401"/>
      <c r="Q923" s="399"/>
      <c r="R923" s="399"/>
      <c r="S923" s="399"/>
      <c r="T923" s="399"/>
      <c r="U923" s="400"/>
      <c r="V923" s="399"/>
      <c r="W923" s="399"/>
      <c r="X923" s="399"/>
      <c r="Y923" s="399"/>
    </row>
    <row r="924">
      <c r="O924" s="399"/>
      <c r="P924" s="401"/>
      <c r="Q924" s="399"/>
      <c r="R924" s="399"/>
      <c r="S924" s="399"/>
      <c r="T924" s="399"/>
      <c r="U924" s="400"/>
      <c r="V924" s="399"/>
      <c r="W924" s="399"/>
      <c r="X924" s="399"/>
      <c r="Y924" s="399"/>
    </row>
    <row r="925">
      <c r="O925" s="399"/>
      <c r="P925" s="401"/>
      <c r="Q925" s="399"/>
      <c r="R925" s="399"/>
      <c r="S925" s="399"/>
      <c r="T925" s="399"/>
      <c r="U925" s="400"/>
      <c r="V925" s="399"/>
      <c r="W925" s="399"/>
      <c r="X925" s="399"/>
      <c r="Y925" s="399"/>
    </row>
    <row r="926">
      <c r="O926" s="399"/>
      <c r="P926" s="401"/>
      <c r="Q926" s="399"/>
      <c r="R926" s="399"/>
      <c r="S926" s="399"/>
      <c r="T926" s="399"/>
      <c r="U926" s="400"/>
      <c r="V926" s="399"/>
      <c r="W926" s="399"/>
      <c r="X926" s="399"/>
      <c r="Y926" s="399"/>
    </row>
    <row r="927">
      <c r="O927" s="399"/>
      <c r="P927" s="401"/>
      <c r="Q927" s="399"/>
      <c r="R927" s="399"/>
      <c r="S927" s="399"/>
      <c r="T927" s="399"/>
      <c r="U927" s="400"/>
      <c r="V927" s="399"/>
      <c r="W927" s="399"/>
      <c r="X927" s="399"/>
      <c r="Y927" s="399"/>
    </row>
    <row r="928">
      <c r="O928" s="399"/>
      <c r="P928" s="401"/>
      <c r="Q928" s="399"/>
      <c r="R928" s="399"/>
      <c r="S928" s="399"/>
      <c r="T928" s="399"/>
      <c r="U928" s="400"/>
      <c r="V928" s="399"/>
      <c r="W928" s="399"/>
      <c r="X928" s="399"/>
      <c r="Y928" s="399"/>
    </row>
    <row r="929">
      <c r="O929" s="399"/>
      <c r="P929" s="401"/>
      <c r="Q929" s="399"/>
      <c r="R929" s="399"/>
      <c r="S929" s="399"/>
      <c r="T929" s="399"/>
      <c r="U929" s="400"/>
      <c r="V929" s="399"/>
      <c r="W929" s="399"/>
      <c r="X929" s="399"/>
      <c r="Y929" s="399"/>
    </row>
    <row r="930">
      <c r="O930" s="399"/>
      <c r="P930" s="401"/>
      <c r="Q930" s="399"/>
      <c r="R930" s="399"/>
      <c r="S930" s="399"/>
      <c r="T930" s="399"/>
      <c r="U930" s="400"/>
      <c r="V930" s="399"/>
      <c r="W930" s="399"/>
      <c r="X930" s="399"/>
      <c r="Y930" s="399"/>
    </row>
    <row r="931">
      <c r="O931" s="399"/>
      <c r="P931" s="401"/>
      <c r="Q931" s="399"/>
      <c r="R931" s="399"/>
      <c r="S931" s="399"/>
      <c r="T931" s="399"/>
      <c r="U931" s="400"/>
      <c r="V931" s="399"/>
      <c r="W931" s="399"/>
      <c r="X931" s="399"/>
      <c r="Y931" s="399"/>
    </row>
    <row r="932">
      <c r="O932" s="399"/>
      <c r="P932" s="401"/>
      <c r="Q932" s="399"/>
      <c r="R932" s="399"/>
      <c r="S932" s="399"/>
      <c r="T932" s="399"/>
      <c r="U932" s="400"/>
      <c r="V932" s="399"/>
      <c r="W932" s="399"/>
      <c r="X932" s="399"/>
      <c r="Y932" s="399"/>
    </row>
    <row r="933">
      <c r="O933" s="399"/>
      <c r="P933" s="401"/>
      <c r="Q933" s="399"/>
      <c r="R933" s="399"/>
      <c r="S933" s="399"/>
      <c r="T933" s="399"/>
      <c r="U933" s="400"/>
      <c r="V933" s="399"/>
      <c r="W933" s="399"/>
      <c r="X933" s="399"/>
      <c r="Y933" s="399"/>
    </row>
    <row r="934">
      <c r="O934" s="399"/>
      <c r="P934" s="401"/>
      <c r="Q934" s="399"/>
      <c r="R934" s="399"/>
      <c r="S934" s="399"/>
      <c r="T934" s="399"/>
      <c r="U934" s="400"/>
      <c r="V934" s="399"/>
      <c r="W934" s="399"/>
      <c r="X934" s="399"/>
      <c r="Y934" s="399"/>
    </row>
    <row r="935">
      <c r="O935" s="399"/>
      <c r="P935" s="401"/>
      <c r="Q935" s="399"/>
      <c r="R935" s="399"/>
      <c r="S935" s="399"/>
      <c r="T935" s="399"/>
      <c r="U935" s="400"/>
      <c r="V935" s="399"/>
      <c r="W935" s="399"/>
      <c r="X935" s="399"/>
      <c r="Y935" s="399"/>
    </row>
    <row r="936">
      <c r="O936" s="399"/>
      <c r="P936" s="401"/>
      <c r="Q936" s="399"/>
      <c r="R936" s="399"/>
      <c r="S936" s="399"/>
      <c r="T936" s="399"/>
      <c r="U936" s="400"/>
      <c r="V936" s="399"/>
      <c r="W936" s="399"/>
      <c r="X936" s="399"/>
      <c r="Y936" s="399"/>
    </row>
    <row r="937">
      <c r="O937" s="399"/>
      <c r="P937" s="401"/>
      <c r="Q937" s="399"/>
      <c r="R937" s="399"/>
      <c r="S937" s="399"/>
      <c r="T937" s="399"/>
      <c r="U937" s="400"/>
      <c r="V937" s="399"/>
      <c r="W937" s="399"/>
      <c r="X937" s="399"/>
      <c r="Y937" s="399"/>
    </row>
    <row r="938">
      <c r="O938" s="399"/>
      <c r="P938" s="401"/>
      <c r="Q938" s="399"/>
      <c r="R938" s="399"/>
      <c r="S938" s="399"/>
      <c r="T938" s="399"/>
      <c r="U938" s="400"/>
      <c r="V938" s="399"/>
      <c r="W938" s="399"/>
      <c r="X938" s="399"/>
      <c r="Y938" s="399"/>
    </row>
    <row r="939">
      <c r="O939" s="399"/>
      <c r="P939" s="401"/>
      <c r="Q939" s="399"/>
      <c r="R939" s="399"/>
      <c r="S939" s="399"/>
      <c r="T939" s="399"/>
      <c r="U939" s="400"/>
      <c r="V939" s="399"/>
      <c r="W939" s="399"/>
      <c r="X939" s="399"/>
      <c r="Y939" s="399"/>
    </row>
    <row r="940">
      <c r="O940" s="399"/>
      <c r="P940" s="401"/>
      <c r="Q940" s="399"/>
      <c r="R940" s="399"/>
      <c r="S940" s="399"/>
      <c r="T940" s="399"/>
      <c r="U940" s="400"/>
      <c r="V940" s="399"/>
      <c r="W940" s="399"/>
      <c r="X940" s="399"/>
      <c r="Y940" s="399"/>
    </row>
    <row r="941">
      <c r="O941" s="399"/>
      <c r="P941" s="401"/>
      <c r="Q941" s="399"/>
      <c r="R941" s="399"/>
      <c r="S941" s="399"/>
      <c r="T941" s="399"/>
      <c r="U941" s="400"/>
      <c r="V941" s="399"/>
      <c r="W941" s="399"/>
      <c r="X941" s="399"/>
      <c r="Y941" s="399"/>
    </row>
    <row r="942">
      <c r="O942" s="399"/>
      <c r="P942" s="401"/>
      <c r="Q942" s="399"/>
      <c r="R942" s="399"/>
      <c r="S942" s="399"/>
      <c r="T942" s="399"/>
      <c r="U942" s="400"/>
      <c r="V942" s="399"/>
      <c r="W942" s="399"/>
      <c r="X942" s="399"/>
      <c r="Y942" s="399"/>
    </row>
    <row r="943">
      <c r="O943" s="399"/>
      <c r="P943" s="401"/>
      <c r="Q943" s="399"/>
      <c r="R943" s="399"/>
      <c r="S943" s="399"/>
      <c r="T943" s="399"/>
      <c r="U943" s="400"/>
      <c r="V943" s="399"/>
      <c r="W943" s="399"/>
      <c r="X943" s="399"/>
      <c r="Y943" s="399"/>
    </row>
    <row r="944">
      <c r="O944" s="399"/>
      <c r="P944" s="401"/>
      <c r="Q944" s="399"/>
      <c r="R944" s="399"/>
      <c r="S944" s="399"/>
      <c r="T944" s="399"/>
      <c r="U944" s="400"/>
      <c r="V944" s="399"/>
      <c r="W944" s="399"/>
      <c r="X944" s="399"/>
      <c r="Y944" s="399"/>
    </row>
    <row r="945">
      <c r="O945" s="399"/>
      <c r="P945" s="401"/>
      <c r="Q945" s="399"/>
      <c r="R945" s="399"/>
      <c r="S945" s="399"/>
      <c r="T945" s="399"/>
      <c r="U945" s="400"/>
      <c r="V945" s="399"/>
      <c r="W945" s="399"/>
      <c r="X945" s="399"/>
      <c r="Y945" s="399"/>
    </row>
    <row r="946">
      <c r="O946" s="399"/>
      <c r="P946" s="401"/>
      <c r="Q946" s="399"/>
      <c r="R946" s="399"/>
      <c r="S946" s="399"/>
      <c r="T946" s="399"/>
      <c r="U946" s="400"/>
      <c r="V946" s="399"/>
      <c r="W946" s="399"/>
      <c r="X946" s="399"/>
      <c r="Y946" s="399"/>
    </row>
    <row r="947">
      <c r="O947" s="399"/>
      <c r="P947" s="401"/>
      <c r="Q947" s="399"/>
      <c r="R947" s="399"/>
      <c r="S947" s="399"/>
      <c r="T947" s="399"/>
      <c r="U947" s="400"/>
      <c r="V947" s="399"/>
      <c r="W947" s="399"/>
      <c r="X947" s="399"/>
      <c r="Y947" s="399"/>
    </row>
    <row r="948">
      <c r="O948" s="399"/>
      <c r="P948" s="401"/>
      <c r="Q948" s="399"/>
      <c r="R948" s="399"/>
      <c r="S948" s="399"/>
      <c r="T948" s="399"/>
      <c r="U948" s="400"/>
      <c r="V948" s="399"/>
      <c r="W948" s="399"/>
      <c r="X948" s="399"/>
      <c r="Y948" s="399"/>
    </row>
    <row r="949">
      <c r="O949" s="399"/>
      <c r="P949" s="401"/>
      <c r="Q949" s="399"/>
      <c r="R949" s="399"/>
      <c r="S949" s="399"/>
      <c r="T949" s="399"/>
      <c r="U949" s="400"/>
      <c r="V949" s="399"/>
      <c r="W949" s="399"/>
      <c r="X949" s="399"/>
      <c r="Y949" s="399"/>
    </row>
    <row r="950">
      <c r="O950" s="399"/>
      <c r="P950" s="401"/>
      <c r="Q950" s="399"/>
      <c r="R950" s="399"/>
      <c r="S950" s="399"/>
      <c r="T950" s="399"/>
      <c r="U950" s="400"/>
      <c r="V950" s="399"/>
      <c r="W950" s="399"/>
      <c r="X950" s="399"/>
      <c r="Y950" s="399"/>
    </row>
    <row r="951">
      <c r="O951" s="399"/>
      <c r="P951" s="401"/>
      <c r="Q951" s="399"/>
      <c r="R951" s="399"/>
      <c r="S951" s="399"/>
      <c r="T951" s="399"/>
      <c r="U951" s="400"/>
      <c r="V951" s="399"/>
      <c r="W951" s="399"/>
      <c r="X951" s="399"/>
      <c r="Y951" s="399"/>
    </row>
    <row r="952">
      <c r="O952" s="399"/>
      <c r="P952" s="401"/>
      <c r="Q952" s="399"/>
      <c r="R952" s="399"/>
      <c r="S952" s="399"/>
      <c r="T952" s="399"/>
      <c r="U952" s="400"/>
      <c r="V952" s="399"/>
      <c r="W952" s="399"/>
      <c r="X952" s="399"/>
      <c r="Y952" s="399"/>
    </row>
    <row r="953">
      <c r="O953" s="399"/>
      <c r="P953" s="401"/>
      <c r="Q953" s="399"/>
      <c r="R953" s="399"/>
      <c r="S953" s="399"/>
      <c r="T953" s="399"/>
      <c r="U953" s="400"/>
      <c r="V953" s="399"/>
      <c r="W953" s="399"/>
      <c r="X953" s="399"/>
      <c r="Y953" s="399"/>
    </row>
    <row r="954">
      <c r="O954" s="399"/>
      <c r="P954" s="401"/>
      <c r="Q954" s="399"/>
      <c r="R954" s="399"/>
      <c r="S954" s="399"/>
      <c r="T954" s="399"/>
      <c r="U954" s="400"/>
      <c r="V954" s="399"/>
      <c r="W954" s="399"/>
      <c r="X954" s="399"/>
      <c r="Y954" s="399"/>
    </row>
    <row r="955">
      <c r="O955" s="399"/>
      <c r="P955" s="401"/>
      <c r="Q955" s="399"/>
      <c r="R955" s="399"/>
      <c r="S955" s="399"/>
      <c r="T955" s="399"/>
      <c r="U955" s="400"/>
      <c r="V955" s="399"/>
      <c r="W955" s="399"/>
      <c r="X955" s="399"/>
      <c r="Y955" s="399"/>
    </row>
    <row r="956">
      <c r="O956" s="399"/>
      <c r="P956" s="401"/>
      <c r="Q956" s="399"/>
      <c r="R956" s="399"/>
      <c r="S956" s="399"/>
      <c r="T956" s="399"/>
      <c r="U956" s="400"/>
      <c r="V956" s="399"/>
      <c r="W956" s="399"/>
      <c r="X956" s="399"/>
      <c r="Y956" s="399"/>
    </row>
    <row r="957">
      <c r="O957" s="399"/>
      <c r="P957" s="401"/>
      <c r="Q957" s="399"/>
      <c r="R957" s="399"/>
      <c r="S957" s="399"/>
      <c r="T957" s="399"/>
      <c r="U957" s="400"/>
      <c r="V957" s="399"/>
      <c r="W957" s="399"/>
      <c r="X957" s="399"/>
      <c r="Y957" s="399"/>
    </row>
    <row r="958">
      <c r="O958" s="399"/>
      <c r="P958" s="401"/>
      <c r="Q958" s="399"/>
      <c r="R958" s="399"/>
      <c r="S958" s="399"/>
      <c r="T958" s="399"/>
      <c r="U958" s="400"/>
      <c r="V958" s="399"/>
      <c r="W958" s="399"/>
      <c r="X958" s="399"/>
      <c r="Y958" s="399"/>
    </row>
    <row r="959">
      <c r="O959" s="399"/>
      <c r="P959" s="401"/>
      <c r="Q959" s="399"/>
      <c r="R959" s="399"/>
      <c r="S959" s="399"/>
      <c r="T959" s="399"/>
      <c r="U959" s="400"/>
      <c r="V959" s="399"/>
      <c r="W959" s="399"/>
      <c r="X959" s="399"/>
      <c r="Y959" s="399"/>
    </row>
    <row r="960">
      <c r="O960" s="399"/>
      <c r="P960" s="401"/>
      <c r="Q960" s="399"/>
      <c r="R960" s="399"/>
      <c r="S960" s="399"/>
      <c r="T960" s="399"/>
      <c r="U960" s="400"/>
      <c r="V960" s="399"/>
      <c r="W960" s="399"/>
      <c r="X960" s="399"/>
      <c r="Y960" s="399"/>
    </row>
    <row r="961">
      <c r="O961" s="399"/>
      <c r="P961" s="401"/>
      <c r="Q961" s="399"/>
      <c r="R961" s="399"/>
      <c r="S961" s="399"/>
      <c r="T961" s="399"/>
      <c r="U961" s="400"/>
      <c r="V961" s="399"/>
      <c r="W961" s="399"/>
      <c r="X961" s="399"/>
      <c r="Y961" s="399"/>
    </row>
    <row r="962">
      <c r="O962" s="399"/>
      <c r="P962" s="401"/>
      <c r="Q962" s="399"/>
      <c r="R962" s="399"/>
      <c r="S962" s="399"/>
      <c r="T962" s="399"/>
      <c r="U962" s="400"/>
      <c r="V962" s="399"/>
      <c r="W962" s="399"/>
      <c r="X962" s="399"/>
      <c r="Y962" s="399"/>
    </row>
    <row r="963">
      <c r="O963" s="399"/>
      <c r="P963" s="401"/>
      <c r="Q963" s="399"/>
      <c r="R963" s="399"/>
      <c r="S963" s="399"/>
      <c r="T963" s="399"/>
      <c r="U963" s="400"/>
      <c r="V963" s="399"/>
      <c r="W963" s="399"/>
      <c r="X963" s="399"/>
      <c r="Y963" s="399"/>
    </row>
    <row r="964">
      <c r="O964" s="399"/>
      <c r="P964" s="401"/>
      <c r="Q964" s="399"/>
      <c r="R964" s="399"/>
      <c r="S964" s="399"/>
      <c r="T964" s="399"/>
      <c r="U964" s="400"/>
      <c r="V964" s="399"/>
      <c r="W964" s="399"/>
      <c r="X964" s="399"/>
      <c r="Y964" s="399"/>
    </row>
    <row r="965">
      <c r="O965" s="399"/>
      <c r="P965" s="401"/>
      <c r="Q965" s="399"/>
      <c r="R965" s="399"/>
      <c r="S965" s="399"/>
      <c r="T965" s="399"/>
      <c r="U965" s="400"/>
      <c r="V965" s="399"/>
      <c r="W965" s="399"/>
      <c r="X965" s="399"/>
      <c r="Y965" s="399"/>
    </row>
    <row r="966">
      <c r="O966" s="399"/>
      <c r="P966" s="401"/>
      <c r="Q966" s="399"/>
      <c r="R966" s="399"/>
      <c r="S966" s="399"/>
      <c r="T966" s="399"/>
      <c r="U966" s="400"/>
      <c r="V966" s="399"/>
      <c r="W966" s="399"/>
      <c r="X966" s="399"/>
      <c r="Y966" s="399"/>
    </row>
    <row r="967">
      <c r="O967" s="399"/>
      <c r="P967" s="401"/>
      <c r="Q967" s="399"/>
      <c r="R967" s="399"/>
      <c r="S967" s="399"/>
      <c r="T967" s="399"/>
      <c r="U967" s="400"/>
      <c r="V967" s="399"/>
      <c r="W967" s="399"/>
      <c r="X967" s="399"/>
      <c r="Y967" s="399"/>
    </row>
    <row r="968">
      <c r="O968" s="399"/>
      <c r="P968" s="401"/>
      <c r="Q968" s="399"/>
      <c r="R968" s="399"/>
      <c r="S968" s="399"/>
      <c r="T968" s="399"/>
      <c r="U968" s="400"/>
      <c r="V968" s="399"/>
      <c r="W968" s="399"/>
      <c r="X968" s="399"/>
      <c r="Y968" s="399"/>
    </row>
    <row r="969">
      <c r="O969" s="399"/>
      <c r="P969" s="401"/>
      <c r="Q969" s="399"/>
      <c r="R969" s="399"/>
      <c r="S969" s="399"/>
      <c r="T969" s="399"/>
      <c r="U969" s="400"/>
      <c r="V969" s="399"/>
      <c r="W969" s="399"/>
      <c r="X969" s="399"/>
      <c r="Y969" s="399"/>
    </row>
    <row r="970">
      <c r="O970" s="399"/>
      <c r="P970" s="401"/>
      <c r="Q970" s="399"/>
      <c r="R970" s="399"/>
      <c r="S970" s="399"/>
      <c r="T970" s="399"/>
      <c r="U970" s="400"/>
      <c r="V970" s="399"/>
      <c r="W970" s="399"/>
      <c r="X970" s="399"/>
      <c r="Y970" s="399"/>
    </row>
    <row r="971">
      <c r="O971" s="399"/>
      <c r="P971" s="401"/>
      <c r="Q971" s="399"/>
      <c r="R971" s="399"/>
      <c r="S971" s="399"/>
      <c r="T971" s="399"/>
      <c r="U971" s="400"/>
      <c r="V971" s="399"/>
      <c r="W971" s="399"/>
      <c r="X971" s="399"/>
      <c r="Y971" s="399"/>
    </row>
    <row r="972">
      <c r="O972" s="399"/>
      <c r="P972" s="401"/>
      <c r="Q972" s="399"/>
      <c r="R972" s="399"/>
      <c r="S972" s="399"/>
      <c r="T972" s="399"/>
      <c r="U972" s="400"/>
      <c r="V972" s="399"/>
      <c r="W972" s="399"/>
      <c r="X972" s="399"/>
      <c r="Y972" s="399"/>
    </row>
    <row r="973">
      <c r="O973" s="399"/>
      <c r="P973" s="401"/>
      <c r="Q973" s="399"/>
      <c r="R973" s="399"/>
      <c r="S973" s="399"/>
      <c r="T973" s="399"/>
      <c r="U973" s="400"/>
      <c r="V973" s="399"/>
      <c r="W973" s="399"/>
      <c r="X973" s="399"/>
      <c r="Y973" s="399"/>
    </row>
    <row r="974">
      <c r="O974" s="399"/>
      <c r="P974" s="401"/>
      <c r="Q974" s="399"/>
      <c r="R974" s="399"/>
      <c r="S974" s="399"/>
      <c r="T974" s="399"/>
      <c r="U974" s="400"/>
      <c r="V974" s="399"/>
      <c r="W974" s="399"/>
      <c r="X974" s="399"/>
      <c r="Y974" s="399"/>
    </row>
    <row r="975">
      <c r="O975" s="399"/>
      <c r="P975" s="401"/>
      <c r="Q975" s="399"/>
      <c r="R975" s="399"/>
      <c r="S975" s="399"/>
      <c r="T975" s="399"/>
      <c r="U975" s="400"/>
      <c r="V975" s="399"/>
      <c r="W975" s="399"/>
      <c r="X975" s="399"/>
      <c r="Y975" s="399"/>
    </row>
    <row r="976">
      <c r="O976" s="399"/>
      <c r="P976" s="401"/>
      <c r="Q976" s="399"/>
      <c r="R976" s="399"/>
      <c r="S976" s="399"/>
      <c r="T976" s="399"/>
      <c r="U976" s="400"/>
      <c r="V976" s="399"/>
      <c r="W976" s="399"/>
      <c r="X976" s="399"/>
      <c r="Y976" s="399"/>
    </row>
    <row r="977">
      <c r="O977" s="399"/>
      <c r="P977" s="401"/>
      <c r="Q977" s="399"/>
      <c r="R977" s="399"/>
      <c r="S977" s="399"/>
      <c r="T977" s="399"/>
      <c r="U977" s="400"/>
      <c r="V977" s="399"/>
      <c r="W977" s="399"/>
      <c r="X977" s="399"/>
      <c r="Y977" s="399"/>
    </row>
    <row r="978">
      <c r="O978" s="399"/>
      <c r="P978" s="401"/>
      <c r="Q978" s="399"/>
      <c r="R978" s="399"/>
      <c r="S978" s="399"/>
      <c r="T978" s="399"/>
      <c r="U978" s="400"/>
      <c r="V978" s="399"/>
      <c r="W978" s="399"/>
      <c r="X978" s="399"/>
      <c r="Y978" s="399"/>
    </row>
    <row r="979">
      <c r="O979" s="399"/>
      <c r="P979" s="401"/>
      <c r="Q979" s="399"/>
      <c r="R979" s="399"/>
      <c r="S979" s="399"/>
      <c r="T979" s="399"/>
      <c r="U979" s="400"/>
      <c r="V979" s="399"/>
      <c r="W979" s="399"/>
      <c r="X979" s="399"/>
      <c r="Y979" s="399"/>
    </row>
    <row r="980">
      <c r="O980" s="399"/>
      <c r="P980" s="401"/>
      <c r="Q980" s="399"/>
      <c r="R980" s="399"/>
      <c r="S980" s="399"/>
      <c r="T980" s="399"/>
      <c r="U980" s="400"/>
      <c r="V980" s="399"/>
      <c r="W980" s="399"/>
      <c r="X980" s="399"/>
      <c r="Y980" s="399"/>
    </row>
    <row r="981">
      <c r="O981" s="399"/>
      <c r="P981" s="401"/>
      <c r="Q981" s="399"/>
      <c r="R981" s="399"/>
      <c r="S981" s="399"/>
      <c r="T981" s="399"/>
      <c r="U981" s="400"/>
      <c r="V981" s="399"/>
      <c r="W981" s="399"/>
      <c r="X981" s="399"/>
      <c r="Y981" s="399"/>
    </row>
    <row r="982">
      <c r="O982" s="399"/>
      <c r="P982" s="401"/>
      <c r="Q982" s="399"/>
      <c r="R982" s="399"/>
      <c r="S982" s="399"/>
      <c r="T982" s="399"/>
      <c r="U982" s="400"/>
      <c r="V982" s="399"/>
      <c r="W982" s="399"/>
      <c r="X982" s="399"/>
      <c r="Y982" s="399"/>
    </row>
    <row r="983">
      <c r="O983" s="399"/>
      <c r="P983" s="401"/>
      <c r="Q983" s="399"/>
      <c r="R983" s="399"/>
      <c r="S983" s="399"/>
      <c r="T983" s="399"/>
      <c r="U983" s="400"/>
      <c r="V983" s="399"/>
      <c r="W983" s="399"/>
      <c r="X983" s="399"/>
      <c r="Y983" s="399"/>
    </row>
    <row r="984">
      <c r="O984" s="399"/>
      <c r="P984" s="401"/>
      <c r="Q984" s="399"/>
      <c r="R984" s="399"/>
      <c r="S984" s="399"/>
      <c r="T984" s="399"/>
      <c r="U984" s="400"/>
      <c r="V984" s="399"/>
      <c r="W984" s="399"/>
      <c r="X984" s="399"/>
      <c r="Y984" s="399"/>
    </row>
    <row r="985">
      <c r="O985" s="399"/>
      <c r="P985" s="401"/>
      <c r="Q985" s="399"/>
      <c r="R985" s="399"/>
      <c r="S985" s="399"/>
      <c r="T985" s="399"/>
      <c r="U985" s="400"/>
      <c r="V985" s="399"/>
      <c r="W985" s="399"/>
      <c r="X985" s="399"/>
      <c r="Y985" s="399"/>
    </row>
    <row r="986">
      <c r="O986" s="399"/>
      <c r="P986" s="401"/>
      <c r="Q986" s="399"/>
      <c r="R986" s="399"/>
      <c r="S986" s="399"/>
      <c r="T986" s="399"/>
      <c r="U986" s="400"/>
      <c r="V986" s="399"/>
      <c r="W986" s="399"/>
      <c r="X986" s="399"/>
      <c r="Y986" s="399"/>
    </row>
    <row r="987">
      <c r="O987" s="399"/>
      <c r="P987" s="401"/>
      <c r="Q987" s="399"/>
      <c r="R987" s="399"/>
      <c r="S987" s="399"/>
      <c r="T987" s="399"/>
      <c r="U987" s="400"/>
      <c r="V987" s="399"/>
      <c r="W987" s="399"/>
      <c r="X987" s="399"/>
      <c r="Y987" s="399"/>
    </row>
    <row r="988">
      <c r="O988" s="399"/>
      <c r="P988" s="401"/>
      <c r="Q988" s="399"/>
      <c r="R988" s="399"/>
      <c r="S988" s="399"/>
      <c r="T988" s="399"/>
      <c r="U988" s="400"/>
      <c r="V988" s="399"/>
      <c r="W988" s="399"/>
      <c r="X988" s="399"/>
      <c r="Y988" s="399"/>
    </row>
    <row r="989">
      <c r="O989" s="399"/>
      <c r="P989" s="401"/>
      <c r="Q989" s="399"/>
      <c r="R989" s="399"/>
      <c r="S989" s="399"/>
      <c r="T989" s="399"/>
      <c r="U989" s="400"/>
      <c r="V989" s="399"/>
      <c r="W989" s="399"/>
      <c r="X989" s="399"/>
      <c r="Y989" s="399"/>
    </row>
    <row r="990">
      <c r="O990" s="399"/>
      <c r="P990" s="401"/>
      <c r="Q990" s="399"/>
      <c r="R990" s="399"/>
      <c r="S990" s="399"/>
      <c r="T990" s="399"/>
      <c r="U990" s="400"/>
      <c r="V990" s="399"/>
      <c r="W990" s="399"/>
      <c r="X990" s="399"/>
      <c r="Y990" s="399"/>
    </row>
    <row r="991">
      <c r="O991" s="399"/>
      <c r="P991" s="401"/>
      <c r="Q991" s="399"/>
      <c r="R991" s="399"/>
      <c r="S991" s="399"/>
      <c r="T991" s="399"/>
      <c r="U991" s="400"/>
      <c r="V991" s="399"/>
      <c r="W991" s="399"/>
      <c r="X991" s="399"/>
      <c r="Y991" s="399"/>
    </row>
    <row r="992">
      <c r="O992" s="399"/>
      <c r="P992" s="401"/>
      <c r="Q992" s="399"/>
      <c r="R992" s="399"/>
      <c r="S992" s="399"/>
      <c r="T992" s="399"/>
      <c r="U992" s="400"/>
      <c r="V992" s="399"/>
      <c r="W992" s="399"/>
      <c r="X992" s="399"/>
      <c r="Y992" s="399"/>
    </row>
    <row r="993">
      <c r="O993" s="399"/>
      <c r="P993" s="401"/>
      <c r="Q993" s="399"/>
      <c r="R993" s="399"/>
      <c r="S993" s="399"/>
      <c r="T993" s="399"/>
      <c r="U993" s="400"/>
      <c r="V993" s="399"/>
      <c r="W993" s="399"/>
      <c r="X993" s="399"/>
      <c r="Y993" s="399"/>
    </row>
    <row r="994">
      <c r="O994" s="399"/>
      <c r="P994" s="401"/>
      <c r="Q994" s="399"/>
      <c r="R994" s="399"/>
      <c r="S994" s="399"/>
      <c r="T994" s="399"/>
      <c r="U994" s="400"/>
      <c r="V994" s="399"/>
      <c r="W994" s="399"/>
      <c r="X994" s="399"/>
      <c r="Y994" s="399"/>
    </row>
    <row r="995">
      <c r="O995" s="399"/>
      <c r="P995" s="401"/>
      <c r="Q995" s="399"/>
      <c r="R995" s="399"/>
      <c r="S995" s="399"/>
      <c r="T995" s="399"/>
      <c r="U995" s="400"/>
      <c r="V995" s="399"/>
      <c r="W995" s="399"/>
      <c r="X995" s="399"/>
      <c r="Y995" s="399"/>
    </row>
    <row r="996">
      <c r="O996" s="399"/>
      <c r="P996" s="401"/>
      <c r="Q996" s="399"/>
      <c r="R996" s="399"/>
      <c r="S996" s="399"/>
      <c r="T996" s="399"/>
      <c r="U996" s="400"/>
      <c r="V996" s="399"/>
      <c r="W996" s="399"/>
      <c r="X996" s="399"/>
      <c r="Y996" s="399"/>
    </row>
    <row r="997">
      <c r="O997" s="399"/>
      <c r="P997" s="401"/>
      <c r="Q997" s="399"/>
      <c r="R997" s="399"/>
      <c r="S997" s="399"/>
      <c r="T997" s="399"/>
      <c r="U997" s="400"/>
      <c r="V997" s="399"/>
      <c r="W997" s="399"/>
      <c r="X997" s="399"/>
      <c r="Y997" s="399"/>
    </row>
    <row r="998">
      <c r="O998" s="399"/>
      <c r="P998" s="401"/>
      <c r="Q998" s="399"/>
      <c r="R998" s="399"/>
      <c r="S998" s="399"/>
      <c r="T998" s="399"/>
      <c r="U998" s="400"/>
      <c r="V998" s="399"/>
      <c r="W998" s="399"/>
      <c r="X998" s="399"/>
      <c r="Y998" s="399"/>
    </row>
    <row r="999">
      <c r="O999" s="399"/>
      <c r="P999" s="401"/>
      <c r="Q999" s="399"/>
      <c r="R999" s="399"/>
      <c r="S999" s="399"/>
      <c r="T999" s="399"/>
      <c r="U999" s="400"/>
      <c r="V999" s="399"/>
      <c r="W999" s="399"/>
      <c r="X999" s="399"/>
      <c r="Y999" s="399"/>
    </row>
    <row r="1000">
      <c r="O1000" s="399"/>
      <c r="P1000" s="401"/>
      <c r="Q1000" s="399"/>
      <c r="R1000" s="399"/>
      <c r="S1000" s="399"/>
      <c r="T1000" s="399"/>
      <c r="U1000" s="400"/>
      <c r="V1000" s="399"/>
      <c r="W1000" s="399"/>
      <c r="X1000" s="399"/>
      <c r="Y1000" s="399"/>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402"/>
      <c r="B1" s="403">
        <v>44218.0</v>
      </c>
      <c r="C1" s="404" t="s">
        <v>796</v>
      </c>
      <c r="D1" s="383"/>
      <c r="E1" s="405">
        <v>0.977</v>
      </c>
      <c r="F1" s="406" t="s">
        <v>797</v>
      </c>
      <c r="I1" s="407"/>
      <c r="J1" s="131" t="s">
        <v>798</v>
      </c>
      <c r="L1" s="408"/>
      <c r="T1" s="32"/>
      <c r="U1" s="32"/>
      <c r="V1" s="32"/>
    </row>
    <row r="2">
      <c r="A2" s="409"/>
      <c r="B2" s="410" t="s">
        <v>799</v>
      </c>
      <c r="C2" s="411" t="s">
        <v>800</v>
      </c>
      <c r="D2" s="411" t="s">
        <v>801</v>
      </c>
      <c r="E2" s="411" t="s">
        <v>802</v>
      </c>
      <c r="F2" s="410" t="s">
        <v>803</v>
      </c>
      <c r="G2" s="412" t="s">
        <v>804</v>
      </c>
      <c r="H2" s="413" t="s">
        <v>805</v>
      </c>
      <c r="I2" s="414"/>
      <c r="J2" s="411" t="s">
        <v>806</v>
      </c>
      <c r="K2" s="411" t="s">
        <v>807</v>
      </c>
      <c r="L2" s="410" t="s">
        <v>808</v>
      </c>
    </row>
    <row r="3">
      <c r="A3" s="415"/>
      <c r="B3" s="416">
        <v>951651.0</v>
      </c>
      <c r="C3" s="416">
        <f>E1*B3</f>
        <v>929763.027</v>
      </c>
      <c r="D3" s="416">
        <v>772790.0</v>
      </c>
      <c r="E3" s="416">
        <f>D3*E1</f>
        <v>755015.83</v>
      </c>
      <c r="F3" s="417">
        <f>D3/B3</f>
        <v>0.8120518972</v>
      </c>
      <c r="G3" s="418">
        <f t="shared" ref="G3:H3" si="1">B3-D3-J3</f>
        <v>151658</v>
      </c>
      <c r="H3" s="418">
        <f t="shared" si="1"/>
        <v>148169.866</v>
      </c>
      <c r="I3" s="419"/>
      <c r="J3" s="416">
        <v>27203.0</v>
      </c>
      <c r="K3" s="416">
        <f>E1*J3</f>
        <v>26577.331</v>
      </c>
      <c r="L3" s="420">
        <f>J3/B3</f>
        <v>0.02858505902</v>
      </c>
    </row>
    <row r="4">
      <c r="A4" s="421" t="s">
        <v>809</v>
      </c>
      <c r="B4" s="421" t="s">
        <v>810</v>
      </c>
      <c r="C4" s="422" t="s">
        <v>800</v>
      </c>
      <c r="D4" s="421" t="s">
        <v>810</v>
      </c>
      <c r="E4" s="422" t="s">
        <v>802</v>
      </c>
      <c r="F4" s="422" t="s">
        <v>803</v>
      </c>
      <c r="G4" s="423" t="s">
        <v>810</v>
      </c>
      <c r="H4" s="424" t="s">
        <v>811</v>
      </c>
      <c r="I4" s="424" t="s">
        <v>812</v>
      </c>
      <c r="J4" s="421" t="s">
        <v>810</v>
      </c>
      <c r="K4" s="422" t="s">
        <v>807</v>
      </c>
      <c r="L4" s="422" t="s">
        <v>808</v>
      </c>
      <c r="M4" s="400"/>
      <c r="W4" s="400"/>
      <c r="X4" s="400"/>
      <c r="Y4" s="400"/>
      <c r="Z4" s="400"/>
      <c r="AA4" s="400"/>
      <c r="AB4" s="400"/>
      <c r="AC4" s="400"/>
      <c r="AD4" s="400"/>
      <c r="AE4" s="400"/>
      <c r="AF4" s="400"/>
    </row>
    <row r="5">
      <c r="A5" s="425" t="s">
        <v>813</v>
      </c>
      <c r="B5" s="426">
        <v>0.027</v>
      </c>
      <c r="C5" s="427">
        <f t="shared" ref="C5:C10" si="2">B5*$C$3/sum($B$5:$B$10)</f>
        <v>25128.73046</v>
      </c>
      <c r="D5" s="426">
        <v>0.028</v>
      </c>
      <c r="E5" s="427">
        <f t="shared" ref="E5:E10" si="3">D5*$E$3/sum($D$5:$D$10)</f>
        <v>21140.44324</v>
      </c>
      <c r="F5" s="426">
        <f t="shared" ref="F5:F10" si="4">round(E5,0)/ROUND(C5,0)</f>
        <v>0.841259103</v>
      </c>
      <c r="G5" s="428">
        <v>0.027</v>
      </c>
      <c r="H5" s="429">
        <f t="shared" ref="H5:H10" si="5">C5-E5-K5</f>
        <v>3775.45574</v>
      </c>
      <c r="I5" s="430">
        <f t="shared" ref="I5:I10" si="6">H5/C5</f>
        <v>0.1502445874</v>
      </c>
      <c r="J5" s="426">
        <v>0.008</v>
      </c>
      <c r="K5" s="427">
        <f t="shared" ref="K5:K10" si="7">J5*$K$3/sum($J$5:$J$10)</f>
        <v>212.8314795</v>
      </c>
      <c r="L5" s="426">
        <f t="shared" ref="L5:L10" si="8">round(K5,0)/ROUND(C5,0)</f>
        <v>0.008476262486</v>
      </c>
      <c r="M5" s="431"/>
    </row>
    <row r="6">
      <c r="A6" s="432">
        <v>44000.0</v>
      </c>
      <c r="B6" s="426">
        <v>0.089</v>
      </c>
      <c r="C6" s="427">
        <f t="shared" si="2"/>
        <v>82831.74114</v>
      </c>
      <c r="D6" s="426">
        <v>0.091</v>
      </c>
      <c r="E6" s="427">
        <f t="shared" si="3"/>
        <v>68706.44053</v>
      </c>
      <c r="F6" s="426">
        <f t="shared" si="4"/>
        <v>0.8294620437</v>
      </c>
      <c r="G6" s="428">
        <v>0.064</v>
      </c>
      <c r="H6" s="429">
        <f t="shared" si="5"/>
        <v>13752.84553</v>
      </c>
      <c r="I6" s="430">
        <f t="shared" si="6"/>
        <v>0.1660335197</v>
      </c>
      <c r="J6" s="426">
        <v>0.014</v>
      </c>
      <c r="K6" s="427">
        <f t="shared" si="7"/>
        <v>372.4550891</v>
      </c>
      <c r="L6" s="426">
        <f t="shared" si="8"/>
        <v>0.004491017964</v>
      </c>
      <c r="M6" s="431"/>
    </row>
    <row r="7">
      <c r="A7" s="425" t="s">
        <v>814</v>
      </c>
      <c r="B7" s="426">
        <v>0.248</v>
      </c>
      <c r="C7" s="427">
        <f t="shared" si="2"/>
        <v>230812.0427</v>
      </c>
      <c r="D7" s="426">
        <v>0.253</v>
      </c>
      <c r="E7" s="427">
        <f t="shared" si="3"/>
        <v>191019.005</v>
      </c>
      <c r="F7" s="426">
        <f t="shared" si="4"/>
        <v>0.8275956189</v>
      </c>
      <c r="G7" s="428">
        <v>0.22</v>
      </c>
      <c r="H7" s="429">
        <f t="shared" si="5"/>
        <v>38436.23707</v>
      </c>
      <c r="I7" s="430">
        <f t="shared" si="6"/>
        <v>0.1665261336</v>
      </c>
      <c r="J7" s="426">
        <v>0.051</v>
      </c>
      <c r="K7" s="427">
        <f t="shared" si="7"/>
        <v>1356.800682</v>
      </c>
      <c r="L7" s="426">
        <f t="shared" si="8"/>
        <v>0.005879243713</v>
      </c>
      <c r="M7" s="431"/>
      <c r="N7" s="433"/>
      <c r="O7" s="32"/>
      <c r="P7" s="32"/>
      <c r="Q7" s="32"/>
      <c r="R7" s="32"/>
      <c r="S7" s="32"/>
      <c r="T7" s="32"/>
      <c r="U7" s="32"/>
      <c r="V7" s="32"/>
    </row>
    <row r="8">
      <c r="A8" s="425" t="s">
        <v>815</v>
      </c>
      <c r="B8" s="426">
        <v>0.301</v>
      </c>
      <c r="C8" s="427">
        <f t="shared" si="2"/>
        <v>280138.8099</v>
      </c>
      <c r="D8" s="426">
        <v>0.308</v>
      </c>
      <c r="E8" s="427">
        <f t="shared" si="3"/>
        <v>232544.8756</v>
      </c>
      <c r="F8" s="426">
        <f t="shared" si="4"/>
        <v>0.8301057689</v>
      </c>
      <c r="G8" s="428">
        <v>0.3</v>
      </c>
      <c r="H8" s="429">
        <f t="shared" si="5"/>
        <v>44055.61095</v>
      </c>
      <c r="I8" s="430">
        <f t="shared" si="6"/>
        <v>0.1572635043</v>
      </c>
      <c r="J8" s="426">
        <v>0.133</v>
      </c>
      <c r="K8" s="427">
        <f t="shared" si="7"/>
        <v>3538.323346</v>
      </c>
      <c r="L8" s="426">
        <f t="shared" si="8"/>
        <v>0.01262944467</v>
      </c>
      <c r="M8" s="431"/>
      <c r="N8" s="433"/>
      <c r="O8" s="32"/>
      <c r="P8" s="32"/>
      <c r="Q8" s="32"/>
      <c r="R8" s="32"/>
      <c r="S8" s="32"/>
      <c r="T8" s="32"/>
      <c r="U8" s="32"/>
      <c r="V8" s="32"/>
    </row>
    <row r="9">
      <c r="A9" s="425" t="s">
        <v>816</v>
      </c>
      <c r="B9" s="426">
        <v>0.228</v>
      </c>
      <c r="C9" s="427">
        <f t="shared" si="2"/>
        <v>212198.1683</v>
      </c>
      <c r="D9" s="426">
        <v>0.226</v>
      </c>
      <c r="E9" s="427">
        <f t="shared" si="3"/>
        <v>170633.5776</v>
      </c>
      <c r="F9" s="426">
        <f t="shared" si="4"/>
        <v>0.8041263348</v>
      </c>
      <c r="G9" s="428">
        <v>0.263</v>
      </c>
      <c r="H9" s="429">
        <f t="shared" si="5"/>
        <v>32545.8568</v>
      </c>
      <c r="I9" s="430">
        <f t="shared" si="6"/>
        <v>0.1533748244</v>
      </c>
      <c r="J9" s="426">
        <v>0.339</v>
      </c>
      <c r="K9" s="427">
        <f t="shared" si="7"/>
        <v>9018.733943</v>
      </c>
      <c r="L9" s="426">
        <f t="shared" si="8"/>
        <v>0.04250275686</v>
      </c>
      <c r="M9" s="431"/>
      <c r="N9" s="433"/>
      <c r="O9" s="32"/>
      <c r="P9" s="32"/>
      <c r="Q9" s="32"/>
      <c r="R9" s="32"/>
      <c r="S9" s="32"/>
      <c r="T9" s="32"/>
      <c r="U9" s="32"/>
      <c r="V9" s="32"/>
    </row>
    <row r="10">
      <c r="A10" s="434" t="s">
        <v>817</v>
      </c>
      <c r="B10" s="426">
        <v>0.106</v>
      </c>
      <c r="C10" s="427">
        <f t="shared" si="2"/>
        <v>98653.5344</v>
      </c>
      <c r="D10" s="426">
        <v>0.094</v>
      </c>
      <c r="E10" s="427">
        <f t="shared" si="3"/>
        <v>70971.48802</v>
      </c>
      <c r="F10" s="426">
        <f t="shared" si="4"/>
        <v>0.7193930302</v>
      </c>
      <c r="G10" s="428">
        <v>0.126</v>
      </c>
      <c r="H10" s="429">
        <f t="shared" si="5"/>
        <v>15603.85992</v>
      </c>
      <c r="I10" s="430">
        <f t="shared" si="6"/>
        <v>0.1581682807</v>
      </c>
      <c r="J10" s="426">
        <v>0.454</v>
      </c>
      <c r="K10" s="427">
        <f t="shared" si="7"/>
        <v>12078.18646</v>
      </c>
      <c r="L10" s="426">
        <f t="shared" si="8"/>
        <v>0.1224278793</v>
      </c>
      <c r="M10" s="431"/>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5" t="s">
        <v>818</v>
      </c>
      <c r="E12" s="433">
        <v>0.96</v>
      </c>
      <c r="F12" s="32"/>
      <c r="G12" s="32"/>
      <c r="H12" s="32"/>
      <c r="I12" s="32"/>
      <c r="J12" s="32"/>
      <c r="K12" s="32"/>
      <c r="L12" s="32"/>
      <c r="N12" s="32"/>
      <c r="O12" s="32"/>
      <c r="P12" s="32"/>
      <c r="Q12" s="32"/>
      <c r="R12" s="32"/>
      <c r="S12" s="32"/>
      <c r="T12" s="32"/>
      <c r="U12" s="32"/>
      <c r="V12" s="32"/>
    </row>
    <row r="13">
      <c r="A13" s="32"/>
      <c r="B13" s="32"/>
      <c r="C13" s="436" t="s">
        <v>819</v>
      </c>
      <c r="D13" s="32"/>
      <c r="E13" s="437" t="s">
        <v>820</v>
      </c>
      <c r="F13" s="32"/>
      <c r="G13" s="32"/>
      <c r="H13" s="32"/>
      <c r="I13" s="32"/>
      <c r="J13" s="32"/>
      <c r="K13" s="437" t="s">
        <v>821</v>
      </c>
      <c r="L13" s="32"/>
      <c r="N13" s="32"/>
      <c r="O13" s="32"/>
      <c r="P13" s="32"/>
      <c r="Q13" s="32"/>
      <c r="R13" s="32"/>
      <c r="S13" s="32"/>
      <c r="T13" s="32"/>
      <c r="U13" s="32"/>
      <c r="V13" s="32"/>
    </row>
    <row r="14">
      <c r="A14" s="32"/>
      <c r="B14" s="32"/>
      <c r="C14" s="438">
        <f>E12*B3</f>
        <v>913584.96</v>
      </c>
      <c r="D14" s="32"/>
      <c r="E14" s="438">
        <f>E12*D3</f>
        <v>741878.4</v>
      </c>
      <c r="F14" s="32"/>
      <c r="G14" s="32"/>
      <c r="H14" s="32"/>
      <c r="I14" s="32"/>
      <c r="J14" s="32"/>
      <c r="K14" s="438">
        <f>E12*J3</f>
        <v>26114.88</v>
      </c>
      <c r="L14" s="32"/>
      <c r="N14" s="32"/>
      <c r="O14" s="32"/>
      <c r="P14" s="32"/>
      <c r="Q14" s="32"/>
      <c r="R14" s="32"/>
      <c r="S14" s="32"/>
      <c r="T14" s="32"/>
      <c r="U14" s="32"/>
      <c r="V14" s="32"/>
    </row>
    <row r="15">
      <c r="A15" s="388" t="s">
        <v>822</v>
      </c>
      <c r="B15" s="388" t="s">
        <v>823</v>
      </c>
      <c r="C15" s="388" t="s">
        <v>819</v>
      </c>
      <c r="D15" s="388" t="s">
        <v>824</v>
      </c>
      <c r="E15" s="388" t="s">
        <v>820</v>
      </c>
      <c r="F15" s="387" t="s">
        <v>803</v>
      </c>
      <c r="G15" s="439"/>
      <c r="H15" s="439"/>
      <c r="I15" s="439"/>
      <c r="J15" s="388" t="s">
        <v>825</v>
      </c>
      <c r="K15" s="388" t="s">
        <v>821</v>
      </c>
      <c r="L15" s="388" t="s">
        <v>808</v>
      </c>
      <c r="N15" s="32"/>
      <c r="O15" s="32"/>
      <c r="P15" s="32"/>
      <c r="Q15" s="32"/>
      <c r="R15" s="32"/>
      <c r="S15" s="32"/>
      <c r="T15" s="32"/>
      <c r="U15" s="32"/>
      <c r="V15" s="32"/>
    </row>
    <row r="16">
      <c r="A16" s="440" t="s">
        <v>702</v>
      </c>
      <c r="B16" s="441">
        <v>0.504</v>
      </c>
      <c r="C16" s="438">
        <f>B16*C14</f>
        <v>460446.8198</v>
      </c>
      <c r="D16" s="441">
        <v>0.502</v>
      </c>
      <c r="E16" s="438">
        <f>D16*E14</f>
        <v>372422.9568</v>
      </c>
      <c r="F16" s="442">
        <f t="shared" ref="F16:F17" si="9">E16/C16</f>
        <v>0.808829469</v>
      </c>
      <c r="G16" s="32"/>
      <c r="H16" s="32"/>
      <c r="I16" s="32"/>
      <c r="J16" s="441">
        <v>0.437</v>
      </c>
      <c r="K16" s="438">
        <f>J16*K14</f>
        <v>11412.20256</v>
      </c>
      <c r="L16" s="442">
        <f t="shared" ref="L16:L17" si="10">K16/C16</f>
        <v>0.02478506109</v>
      </c>
      <c r="N16" s="32"/>
      <c r="O16" s="32"/>
      <c r="P16" s="32"/>
      <c r="Q16" s="32"/>
      <c r="R16" s="32"/>
      <c r="S16" s="32"/>
      <c r="T16" s="32"/>
      <c r="U16" s="32"/>
      <c r="V16" s="32"/>
    </row>
    <row r="17">
      <c r="A17" s="440" t="s">
        <v>695</v>
      </c>
      <c r="B17" s="441">
        <v>0.505</v>
      </c>
      <c r="C17" s="438">
        <f>B17*C14</f>
        <v>461360.4048</v>
      </c>
      <c r="D17" s="441">
        <f>1-D16</f>
        <v>0.498</v>
      </c>
      <c r="E17" s="438">
        <f>D17*E14</f>
        <v>369455.4432</v>
      </c>
      <c r="F17" s="442">
        <f t="shared" si="9"/>
        <v>0.8007957323</v>
      </c>
      <c r="G17" s="32"/>
      <c r="H17" s="32"/>
      <c r="I17" s="32"/>
      <c r="J17" s="441">
        <f>1-J16</f>
        <v>0.563</v>
      </c>
      <c r="K17" s="438">
        <f>J17*K14</f>
        <v>14702.67744</v>
      </c>
      <c r="L17" s="442">
        <f t="shared" si="10"/>
        <v>0.0318680955</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43" t="s">
        <v>809</v>
      </c>
      <c r="B19" s="444" t="s">
        <v>826</v>
      </c>
      <c r="C19" s="444" t="s">
        <v>827</v>
      </c>
      <c r="D19" s="444" t="s">
        <v>828</v>
      </c>
      <c r="E19" s="444" t="s">
        <v>829</v>
      </c>
      <c r="F19" s="443" t="s">
        <v>830</v>
      </c>
      <c r="G19" s="445"/>
      <c r="H19" s="445"/>
      <c r="I19" s="445"/>
      <c r="J19" s="446"/>
      <c r="N19" s="32"/>
      <c r="O19" s="32"/>
      <c r="P19" s="32"/>
      <c r="Q19" s="32"/>
      <c r="R19" s="32"/>
      <c r="S19" s="32"/>
      <c r="T19" s="32"/>
      <c r="U19" s="32"/>
      <c r="V19" s="32"/>
    </row>
    <row r="20">
      <c r="A20" s="434" t="s">
        <v>813</v>
      </c>
      <c r="B20" s="447">
        <v>0.0</v>
      </c>
      <c r="C20" s="447">
        <v>0.0</v>
      </c>
      <c r="D20" s="447">
        <v>0.0</v>
      </c>
      <c r="E20" s="448">
        <v>0.0014</v>
      </c>
      <c r="F20" s="449">
        <f t="shared" ref="F20:F21" si="11">L5</f>
        <v>0.008476262486</v>
      </c>
      <c r="G20" s="450"/>
      <c r="H20" s="450"/>
      <c r="I20" s="450"/>
      <c r="J20" s="451"/>
      <c r="N20" s="32"/>
      <c r="O20" s="32"/>
      <c r="P20" s="32"/>
      <c r="Q20" s="32"/>
      <c r="R20" s="32"/>
      <c r="S20" s="32"/>
      <c r="T20" s="32"/>
      <c r="U20" s="32"/>
      <c r="V20" s="32"/>
    </row>
    <row r="21">
      <c r="A21" s="452">
        <v>43991.0</v>
      </c>
      <c r="B21" s="327"/>
      <c r="C21" s="327"/>
      <c r="D21" s="327"/>
      <c r="E21" s="327"/>
      <c r="F21" s="453">
        <f t="shared" si="11"/>
        <v>0.004491017964</v>
      </c>
      <c r="G21" s="450"/>
      <c r="H21" s="450"/>
      <c r="I21" s="450"/>
      <c r="J21" s="451"/>
      <c r="N21" s="32"/>
      <c r="O21" s="32"/>
      <c r="P21" s="32"/>
      <c r="Q21" s="32"/>
      <c r="R21" s="32"/>
      <c r="S21" s="32"/>
      <c r="T21" s="32"/>
      <c r="U21" s="32"/>
      <c r="V21" s="32"/>
    </row>
    <row r="22">
      <c r="A22" s="452">
        <v>44123.0</v>
      </c>
      <c r="B22" s="454">
        <v>0.0018</v>
      </c>
      <c r="C22" s="455">
        <v>0.0</v>
      </c>
      <c r="D22" s="455">
        <v>0.0</v>
      </c>
      <c r="E22" s="455">
        <v>0.0</v>
      </c>
      <c r="F22" s="327"/>
      <c r="G22" s="450"/>
      <c r="H22" s="450"/>
      <c r="I22" s="450"/>
      <c r="N22" s="32"/>
      <c r="O22" s="32"/>
      <c r="P22" s="32"/>
      <c r="Q22" s="32"/>
      <c r="R22" s="32"/>
      <c r="S22" s="32"/>
      <c r="T22" s="32"/>
      <c r="U22" s="32"/>
      <c r="V22" s="32"/>
    </row>
    <row r="23">
      <c r="A23" s="434" t="s">
        <v>831</v>
      </c>
      <c r="B23" s="454">
        <v>0.0019</v>
      </c>
      <c r="C23" s="455">
        <v>0.0</v>
      </c>
      <c r="D23" s="455">
        <v>0.0</v>
      </c>
      <c r="E23" s="454">
        <v>8.0E-4</v>
      </c>
      <c r="F23" s="449">
        <f t="shared" ref="F23:F24" si="12">L7</f>
        <v>0.005879243713</v>
      </c>
      <c r="G23" s="450"/>
      <c r="H23" s="450"/>
      <c r="I23" s="450"/>
      <c r="J23" s="451"/>
      <c r="N23" s="32"/>
      <c r="O23" s="32"/>
      <c r="P23" s="32"/>
      <c r="Q23" s="32"/>
      <c r="R23" s="32"/>
      <c r="S23" s="32"/>
      <c r="T23" s="32"/>
      <c r="U23" s="32"/>
      <c r="V23" s="32"/>
    </row>
    <row r="24">
      <c r="A24" s="434" t="s">
        <v>832</v>
      </c>
      <c r="B24" s="454">
        <v>0.0024</v>
      </c>
      <c r="C24" s="449">
        <v>1.0E-4</v>
      </c>
      <c r="D24" s="454">
        <v>0.0015</v>
      </c>
      <c r="E24" s="454">
        <v>0.0033</v>
      </c>
      <c r="F24" s="453">
        <f t="shared" si="12"/>
        <v>0.01262944467</v>
      </c>
      <c r="G24" s="456"/>
      <c r="H24" s="456"/>
      <c r="I24" s="456"/>
      <c r="J24" s="451"/>
      <c r="N24" s="32"/>
      <c r="O24" s="32"/>
      <c r="P24" s="32"/>
      <c r="Q24" s="32"/>
      <c r="R24" s="32"/>
      <c r="S24" s="32"/>
      <c r="T24" s="32"/>
      <c r="U24" s="32"/>
      <c r="V24" s="32"/>
    </row>
    <row r="25">
      <c r="A25" s="434" t="s">
        <v>833</v>
      </c>
      <c r="B25" s="448">
        <v>0.0044</v>
      </c>
      <c r="C25" s="457">
        <v>3.0E-4</v>
      </c>
      <c r="D25" s="448">
        <v>0.0019</v>
      </c>
      <c r="E25" s="448">
        <v>0.0087</v>
      </c>
      <c r="F25" s="327"/>
      <c r="G25" s="456"/>
      <c r="H25" s="456"/>
      <c r="I25" s="456"/>
      <c r="J25" s="451"/>
      <c r="N25" s="32"/>
      <c r="O25" s="32"/>
      <c r="P25" s="32"/>
      <c r="Q25" s="32"/>
      <c r="R25" s="32"/>
      <c r="S25" s="32"/>
      <c r="T25" s="32"/>
      <c r="U25" s="32"/>
      <c r="V25" s="32"/>
    </row>
    <row r="26">
      <c r="A26" s="434" t="s">
        <v>834</v>
      </c>
      <c r="B26" s="327"/>
      <c r="C26" s="458"/>
      <c r="D26" s="327"/>
      <c r="E26" s="327"/>
      <c r="F26" s="453">
        <f>L9</f>
        <v>0.04250275686</v>
      </c>
      <c r="G26" s="456"/>
      <c r="H26" s="456"/>
      <c r="I26" s="456"/>
      <c r="N26" s="32"/>
      <c r="O26" s="32"/>
      <c r="P26" s="32"/>
      <c r="Q26" s="32"/>
      <c r="R26" s="32"/>
      <c r="S26" s="32"/>
      <c r="T26" s="32"/>
      <c r="U26" s="32"/>
      <c r="V26" s="32"/>
    </row>
    <row r="27">
      <c r="A27" s="434" t="s">
        <v>699</v>
      </c>
      <c r="B27" s="454">
        <v>0.013</v>
      </c>
      <c r="C27" s="454">
        <v>0.002</v>
      </c>
      <c r="D27" s="454">
        <v>0.0071</v>
      </c>
      <c r="E27" s="454">
        <v>0.0255</v>
      </c>
      <c r="F27" s="327"/>
      <c r="G27" s="456"/>
      <c r="H27" s="456"/>
      <c r="I27" s="456"/>
      <c r="J27" s="459"/>
      <c r="N27" s="32"/>
      <c r="O27" s="32"/>
      <c r="P27" s="32"/>
      <c r="Q27" s="32"/>
      <c r="R27" s="32"/>
      <c r="S27" s="32"/>
      <c r="T27" s="32"/>
      <c r="U27" s="32"/>
      <c r="V27" s="32"/>
    </row>
    <row r="28">
      <c r="A28" s="434" t="s">
        <v>817</v>
      </c>
      <c r="B28" s="454">
        <v>0.0596</v>
      </c>
      <c r="C28" s="454">
        <v>0.0601</v>
      </c>
      <c r="D28" s="454">
        <v>0.0598</v>
      </c>
      <c r="E28" s="454">
        <v>0.2214</v>
      </c>
      <c r="F28" s="449">
        <f>L10</f>
        <v>0.1224278793</v>
      </c>
      <c r="G28" s="456"/>
      <c r="H28" s="456"/>
      <c r="I28" s="456"/>
      <c r="J28" s="459"/>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60" t="s">
        <v>835</v>
      </c>
      <c r="B30" s="382"/>
      <c r="C30" s="383"/>
      <c r="D30" s="32"/>
      <c r="E30" s="32"/>
      <c r="F30" s="32"/>
      <c r="G30" s="32"/>
      <c r="H30" s="32"/>
      <c r="I30" s="32"/>
      <c r="J30" s="32"/>
      <c r="K30" s="32"/>
      <c r="L30" s="32"/>
      <c r="N30" s="32"/>
      <c r="O30" s="32"/>
      <c r="P30" s="32"/>
      <c r="Q30" s="32"/>
      <c r="R30" s="32"/>
      <c r="S30" s="32"/>
      <c r="T30" s="32"/>
      <c r="U30" s="32"/>
      <c r="V30" s="32"/>
    </row>
    <row r="31">
      <c r="A31" s="461" t="s">
        <v>836</v>
      </c>
      <c r="B31" s="382"/>
      <c r="C31" s="383"/>
      <c r="D31" s="32"/>
      <c r="E31" s="32"/>
      <c r="F31" s="32"/>
      <c r="G31" s="32"/>
      <c r="H31" s="32"/>
      <c r="I31" s="32"/>
      <c r="J31" s="32"/>
      <c r="K31" s="32"/>
      <c r="L31" s="32"/>
      <c r="N31" s="32"/>
      <c r="O31" s="32"/>
      <c r="P31" s="32"/>
      <c r="Q31" s="32"/>
      <c r="R31" s="32"/>
      <c r="S31" s="32"/>
      <c r="T31" s="32"/>
      <c r="U31" s="32"/>
      <c r="V31" s="32"/>
    </row>
    <row r="32">
      <c r="A32" s="462" t="s">
        <v>837</v>
      </c>
      <c r="B32" s="382"/>
      <c r="C32" s="383"/>
      <c r="D32" s="32"/>
      <c r="E32" s="32"/>
      <c r="F32" s="32"/>
      <c r="G32" s="32"/>
      <c r="H32" s="32"/>
      <c r="I32" s="32"/>
      <c r="J32" s="32"/>
      <c r="K32" s="32"/>
      <c r="L32" s="32"/>
      <c r="N32" s="32"/>
      <c r="O32" s="32"/>
      <c r="P32" s="32"/>
      <c r="Q32" s="32"/>
      <c r="R32" s="32"/>
      <c r="S32" s="32"/>
      <c r="T32" s="32"/>
      <c r="U32" s="32"/>
      <c r="V32" s="32"/>
    </row>
    <row r="33">
      <c r="A33" s="463" t="s">
        <v>809</v>
      </c>
      <c r="B33" s="464" t="s">
        <v>830</v>
      </c>
      <c r="C33" s="465" t="s">
        <v>838</v>
      </c>
      <c r="D33" s="32"/>
      <c r="E33" s="32"/>
      <c r="F33" s="32"/>
      <c r="G33" s="32"/>
      <c r="H33" s="32"/>
      <c r="I33" s="32"/>
      <c r="J33" s="32"/>
      <c r="K33" s="32"/>
      <c r="L33" s="32"/>
      <c r="N33" s="32"/>
      <c r="O33" s="32"/>
      <c r="P33" s="32"/>
      <c r="Q33" s="32"/>
      <c r="R33" s="32"/>
      <c r="S33" s="32"/>
      <c r="T33" s="32"/>
      <c r="U33" s="32"/>
      <c r="V33" s="32"/>
    </row>
    <row r="34">
      <c r="A34" s="434" t="s">
        <v>813</v>
      </c>
      <c r="B34" s="466">
        <f t="shared" ref="B34:B35" si="13">F20</f>
        <v>0.008476262486</v>
      </c>
      <c r="C34" s="466">
        <v>0.0016</v>
      </c>
      <c r="D34" s="32"/>
      <c r="E34" s="32"/>
      <c r="F34" s="32"/>
      <c r="G34" s="32"/>
      <c r="H34" s="32"/>
      <c r="I34" s="32"/>
      <c r="J34" s="32"/>
      <c r="K34" s="32"/>
      <c r="L34" s="32"/>
      <c r="N34" s="32"/>
      <c r="O34" s="32"/>
      <c r="P34" s="32"/>
      <c r="Q34" s="32"/>
      <c r="R34" s="32"/>
      <c r="S34" s="32"/>
      <c r="T34" s="32"/>
      <c r="U34" s="32"/>
      <c r="V34" s="32"/>
    </row>
    <row r="35">
      <c r="A35" s="452">
        <v>43991.0</v>
      </c>
      <c r="B35" s="467">
        <f t="shared" si="13"/>
        <v>0.004491017964</v>
      </c>
      <c r="C35" s="467">
        <v>5.0E-4</v>
      </c>
      <c r="D35" s="32"/>
      <c r="E35" s="32"/>
      <c r="F35" s="32"/>
      <c r="G35" s="32"/>
      <c r="H35" s="32"/>
      <c r="I35" s="32"/>
      <c r="J35" s="32"/>
      <c r="K35" s="32"/>
      <c r="L35" s="32"/>
      <c r="N35" s="32"/>
      <c r="O35" s="32"/>
      <c r="P35" s="32"/>
      <c r="Q35" s="32"/>
      <c r="R35" s="32"/>
      <c r="S35" s="32"/>
      <c r="T35" s="32"/>
      <c r="U35" s="32"/>
      <c r="V35" s="32"/>
    </row>
    <row r="36">
      <c r="A36" s="452">
        <v>44123.0</v>
      </c>
      <c r="B36" s="327"/>
      <c r="C36" s="327"/>
      <c r="D36" s="32"/>
      <c r="E36" s="32"/>
      <c r="F36" s="32"/>
      <c r="G36" s="32"/>
      <c r="H36" s="32"/>
      <c r="I36" s="32"/>
      <c r="J36" s="32"/>
      <c r="K36" s="32"/>
      <c r="L36" s="32"/>
      <c r="N36" s="32"/>
      <c r="O36" s="32"/>
      <c r="P36" s="32"/>
      <c r="Q36" s="32"/>
      <c r="R36" s="32"/>
      <c r="S36" s="32"/>
      <c r="T36" s="32"/>
      <c r="U36" s="32"/>
      <c r="V36" s="32"/>
    </row>
    <row r="37">
      <c r="A37" s="434" t="s">
        <v>831</v>
      </c>
      <c r="B37" s="466">
        <f t="shared" ref="B37:B38" si="14">F23</f>
        <v>0.005879243713</v>
      </c>
      <c r="C37" s="466">
        <v>0.0016</v>
      </c>
      <c r="D37" s="32"/>
      <c r="E37" s="32"/>
      <c r="F37" s="32"/>
      <c r="G37" s="32"/>
      <c r="H37" s="32"/>
      <c r="I37" s="32"/>
      <c r="J37" s="32"/>
      <c r="K37" s="32"/>
      <c r="L37" s="32"/>
      <c r="N37" s="32"/>
      <c r="O37" s="32"/>
      <c r="P37" s="32"/>
      <c r="Q37" s="32"/>
      <c r="R37" s="32"/>
      <c r="S37" s="32"/>
      <c r="T37" s="32"/>
      <c r="U37" s="32"/>
      <c r="V37" s="32"/>
    </row>
    <row r="38">
      <c r="A38" s="434" t="s">
        <v>832</v>
      </c>
      <c r="B38" s="467">
        <f t="shared" si="14"/>
        <v>0.01262944467</v>
      </c>
      <c r="C38" s="466">
        <v>0.005</v>
      </c>
      <c r="D38" s="32"/>
      <c r="E38" s="32"/>
      <c r="F38" s="32"/>
      <c r="G38" s="32"/>
      <c r="H38" s="32"/>
      <c r="I38" s="32"/>
      <c r="J38" s="32"/>
      <c r="K38" s="32"/>
      <c r="L38" s="32"/>
      <c r="N38" s="32"/>
      <c r="O38" s="32"/>
      <c r="P38" s="32"/>
      <c r="Q38" s="32"/>
      <c r="R38" s="32"/>
      <c r="S38" s="32"/>
      <c r="T38" s="32"/>
      <c r="U38" s="32"/>
      <c r="V38" s="32"/>
    </row>
    <row r="39">
      <c r="A39" s="434" t="s">
        <v>833</v>
      </c>
      <c r="B39" s="327"/>
      <c r="C39" s="467">
        <v>0.0131</v>
      </c>
      <c r="D39" s="32"/>
      <c r="E39" s="32"/>
      <c r="F39" s="32"/>
      <c r="G39" s="32"/>
      <c r="H39" s="32"/>
      <c r="I39" s="32"/>
      <c r="J39" s="32"/>
      <c r="K39" s="32"/>
      <c r="L39" s="32"/>
      <c r="N39" s="32"/>
      <c r="O39" s="32"/>
      <c r="P39" s="32"/>
      <c r="Q39" s="32"/>
      <c r="R39" s="32"/>
      <c r="S39" s="32"/>
      <c r="T39" s="32"/>
      <c r="U39" s="32"/>
      <c r="V39" s="32"/>
    </row>
    <row r="40">
      <c r="A40" s="434" t="s">
        <v>834</v>
      </c>
      <c r="B40" s="467">
        <f>F26</f>
        <v>0.04250275686</v>
      </c>
      <c r="C40" s="327"/>
      <c r="D40" s="32"/>
      <c r="E40" s="32"/>
      <c r="F40" s="32"/>
      <c r="G40" s="32"/>
      <c r="H40" s="32"/>
      <c r="I40" s="32"/>
      <c r="J40" s="32"/>
      <c r="K40" s="32"/>
      <c r="L40" s="32"/>
      <c r="N40" s="32"/>
      <c r="O40" s="32"/>
      <c r="P40" s="32"/>
      <c r="Q40" s="32"/>
      <c r="R40" s="32"/>
      <c r="S40" s="32"/>
      <c r="T40" s="32"/>
      <c r="U40" s="32"/>
      <c r="V40" s="32"/>
    </row>
    <row r="41">
      <c r="A41" s="434" t="s">
        <v>699</v>
      </c>
      <c r="B41" s="327"/>
      <c r="C41" s="467">
        <v>0.0382</v>
      </c>
      <c r="D41" s="32"/>
      <c r="E41" s="32"/>
      <c r="F41" s="32"/>
      <c r="G41" s="32"/>
      <c r="H41" s="32"/>
      <c r="I41" s="32"/>
      <c r="J41" s="32"/>
      <c r="K41" s="32"/>
      <c r="L41" s="32"/>
      <c r="N41" s="32"/>
      <c r="O41" s="32"/>
      <c r="P41" s="32"/>
      <c r="Q41" s="32"/>
      <c r="R41" s="32"/>
      <c r="S41" s="32"/>
      <c r="T41" s="32"/>
      <c r="U41" s="32"/>
      <c r="V41" s="32"/>
    </row>
    <row r="42">
      <c r="A42" s="434" t="s">
        <v>839</v>
      </c>
      <c r="B42" s="467">
        <f>F28</f>
        <v>0.1224278793</v>
      </c>
      <c r="C42" s="327"/>
      <c r="D42" s="32"/>
      <c r="E42" s="32"/>
      <c r="F42" s="32"/>
      <c r="G42" s="32"/>
      <c r="H42" s="32"/>
      <c r="I42" s="32"/>
      <c r="J42" s="32"/>
      <c r="K42" s="32"/>
      <c r="L42" s="32"/>
      <c r="N42" s="32"/>
      <c r="O42" s="32"/>
      <c r="P42" s="32"/>
      <c r="Q42" s="32"/>
      <c r="R42" s="32"/>
      <c r="S42" s="32"/>
      <c r="T42" s="32"/>
      <c r="U42" s="32"/>
      <c r="V42" s="32"/>
    </row>
    <row r="43">
      <c r="A43" s="434" t="s">
        <v>840</v>
      </c>
      <c r="B43" s="468"/>
      <c r="C43" s="469">
        <v>0.0958</v>
      </c>
      <c r="D43" s="32"/>
      <c r="E43" s="32"/>
      <c r="F43" s="32"/>
      <c r="G43" s="32"/>
      <c r="H43" s="32"/>
      <c r="I43" s="32"/>
      <c r="J43" s="32"/>
      <c r="K43" s="32"/>
      <c r="L43" s="32"/>
      <c r="N43" s="32"/>
      <c r="O43" s="32"/>
      <c r="P43" s="32"/>
      <c r="Q43" s="32"/>
      <c r="R43" s="32"/>
      <c r="S43" s="32"/>
      <c r="T43" s="32"/>
      <c r="U43" s="32"/>
      <c r="V43" s="32"/>
    </row>
    <row r="44">
      <c r="A44" s="434" t="s">
        <v>841</v>
      </c>
      <c r="B44" s="468"/>
      <c r="C44" s="470">
        <v>0.13</v>
      </c>
      <c r="D44" s="32"/>
      <c r="E44" s="32"/>
      <c r="F44" s="32"/>
      <c r="G44" s="32"/>
      <c r="H44" s="32"/>
      <c r="I44" s="32"/>
      <c r="J44" s="32"/>
      <c r="K44" s="32"/>
      <c r="L44" s="32"/>
      <c r="N44" s="32"/>
      <c r="O44" s="32"/>
      <c r="P44" s="32"/>
      <c r="Q44" s="32"/>
      <c r="R44" s="32"/>
      <c r="S44" s="32"/>
      <c r="T44" s="32"/>
      <c r="U44" s="32"/>
      <c r="V44" s="32"/>
    </row>
    <row r="45">
      <c r="A45" s="434" t="s">
        <v>842</v>
      </c>
      <c r="B45" s="327"/>
      <c r="C45" s="469">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21"/>
      <c r="D1" s="124"/>
      <c r="G1" s="121"/>
      <c r="H1" s="124"/>
      <c r="K1" s="121"/>
      <c r="L1" s="124"/>
    </row>
    <row r="2">
      <c r="B2" s="471"/>
      <c r="C2" s="472" t="s">
        <v>843</v>
      </c>
      <c r="D2" s="473" t="s">
        <v>626</v>
      </c>
      <c r="F2" s="471"/>
      <c r="G2" s="472" t="s">
        <v>843</v>
      </c>
      <c r="H2" s="473" t="s">
        <v>586</v>
      </c>
      <c r="J2" s="471"/>
      <c r="K2" s="472" t="s">
        <v>843</v>
      </c>
      <c r="L2" s="473" t="s">
        <v>634</v>
      </c>
    </row>
    <row r="3">
      <c r="B3" s="474"/>
      <c r="C3" s="475" t="s">
        <v>844</v>
      </c>
      <c r="D3" s="476">
        <v>5459891.0</v>
      </c>
      <c r="F3" s="474"/>
      <c r="G3" s="475" t="s">
        <v>844</v>
      </c>
      <c r="H3" s="476">
        <v>1.0644986E7</v>
      </c>
      <c r="J3" s="474"/>
      <c r="K3" s="475" t="s">
        <v>844</v>
      </c>
      <c r="L3" s="476">
        <v>5541394.0</v>
      </c>
    </row>
    <row r="4">
      <c r="B4" s="474"/>
      <c r="C4" s="477"/>
      <c r="D4" s="478"/>
      <c r="F4" s="474"/>
      <c r="G4" s="477"/>
      <c r="H4" s="478"/>
      <c r="J4" s="474"/>
      <c r="K4" s="477"/>
      <c r="L4" s="478"/>
    </row>
    <row r="5">
      <c r="B5" s="474"/>
      <c r="C5" s="479" t="s">
        <v>845</v>
      </c>
      <c r="D5" s="480">
        <f>(8468-7487)/8468</f>
        <v>0.115847898</v>
      </c>
      <c r="F5" s="474"/>
      <c r="G5" s="479" t="s">
        <v>845</v>
      </c>
      <c r="H5" s="480">
        <f>(221812-198955)/221812</f>
        <v>0.1030467243</v>
      </c>
      <c r="J5" s="474"/>
      <c r="K5" s="479" t="s">
        <v>845</v>
      </c>
      <c r="L5" s="480">
        <f>(4216-4004)/4216</f>
        <v>0.05028462998</v>
      </c>
    </row>
    <row r="6">
      <c r="B6" s="474"/>
      <c r="C6" s="479" t="s">
        <v>846</v>
      </c>
      <c r="D6" s="481">
        <v>306.0</v>
      </c>
      <c r="F6" s="474"/>
      <c r="G6" s="479" t="s">
        <v>846</v>
      </c>
      <c r="H6" s="481">
        <v>2471.0</v>
      </c>
      <c r="J6" s="474"/>
      <c r="K6" s="479" t="s">
        <v>846</v>
      </c>
      <c r="L6" s="481">
        <v>12.0</v>
      </c>
    </row>
    <row r="7">
      <c r="B7" s="474"/>
      <c r="C7" s="479" t="s">
        <v>847</v>
      </c>
      <c r="D7" s="482">
        <f>(D9+D10)/D11</f>
        <v>2.168548387</v>
      </c>
      <c r="F7" s="474"/>
      <c r="G7" s="479" t="s">
        <v>847</v>
      </c>
      <c r="H7" s="482">
        <f>(H9+H10)/H11</f>
        <v>2.271375907</v>
      </c>
      <c r="J7" s="474"/>
      <c r="K7" s="479" t="s">
        <v>847</v>
      </c>
      <c r="L7" s="482">
        <f>(L9+L10)/L11</f>
        <v>28.78892734</v>
      </c>
    </row>
    <row r="8">
      <c r="B8" s="474"/>
      <c r="C8" s="477"/>
      <c r="D8" s="478"/>
      <c r="F8" s="474"/>
      <c r="G8" s="477"/>
      <c r="H8" s="478"/>
      <c r="J8" s="474"/>
      <c r="K8" s="477"/>
      <c r="L8" s="478"/>
    </row>
    <row r="9">
      <c r="B9" s="474"/>
      <c r="C9" s="475" t="s">
        <v>848</v>
      </c>
      <c r="D9" s="476">
        <v>2468.0</v>
      </c>
      <c r="F9" s="474"/>
      <c r="G9" s="475" t="s">
        <v>848</v>
      </c>
      <c r="H9" s="476">
        <v>75321.0</v>
      </c>
      <c r="J9" s="474"/>
      <c r="K9" s="475" t="s">
        <v>848</v>
      </c>
      <c r="L9" s="476">
        <v>16051.0</v>
      </c>
    </row>
    <row r="10">
      <c r="B10" s="474"/>
      <c r="C10" s="475" t="s">
        <v>849</v>
      </c>
      <c r="D10" s="476">
        <v>221.0</v>
      </c>
      <c r="F10" s="474"/>
      <c r="G10" s="475" t="s">
        <v>849</v>
      </c>
      <c r="H10" s="476">
        <v>1079.0</v>
      </c>
      <c r="J10" s="474"/>
      <c r="K10" s="475" t="s">
        <v>849</v>
      </c>
      <c r="L10" s="476">
        <v>589.0</v>
      </c>
    </row>
    <row r="11">
      <c r="B11" s="474"/>
      <c r="C11" s="475" t="s">
        <v>850</v>
      </c>
      <c r="D11" s="483">
        <v>1240.0</v>
      </c>
      <c r="F11" s="474"/>
      <c r="G11" s="475" t="s">
        <v>850</v>
      </c>
      <c r="H11" s="483">
        <v>33636.0</v>
      </c>
      <c r="J11" s="474"/>
      <c r="K11" s="475" t="s">
        <v>850</v>
      </c>
      <c r="L11" s="483">
        <v>578.0</v>
      </c>
    </row>
    <row r="12">
      <c r="B12" s="474"/>
      <c r="C12" s="475" t="s">
        <v>851</v>
      </c>
      <c r="D12" s="483">
        <v>682.0</v>
      </c>
      <c r="F12" s="474"/>
      <c r="G12" s="475" t="s">
        <v>851</v>
      </c>
      <c r="H12" s="483">
        <f>2922+6040</f>
        <v>8962</v>
      </c>
      <c r="J12" s="474"/>
      <c r="K12" s="475" t="s">
        <v>851</v>
      </c>
      <c r="L12" s="483">
        <v>126.0</v>
      </c>
    </row>
    <row r="13">
      <c r="B13" s="474"/>
      <c r="C13" s="475" t="s">
        <v>852</v>
      </c>
      <c r="D13" s="483">
        <v>521.0</v>
      </c>
      <c r="F13" s="474"/>
      <c r="G13" s="475" t="s">
        <v>852</v>
      </c>
      <c r="H13" s="483">
        <v>23567.0</v>
      </c>
      <c r="J13" s="474"/>
      <c r="K13" s="475" t="s">
        <v>852</v>
      </c>
      <c r="L13" s="483">
        <v>448.0</v>
      </c>
    </row>
    <row r="14">
      <c r="B14" s="474"/>
      <c r="C14" s="475" t="s">
        <v>853</v>
      </c>
      <c r="D14" s="483">
        <v>37.0</v>
      </c>
      <c r="F14" s="474"/>
      <c r="G14" s="475" t="s">
        <v>853</v>
      </c>
      <c r="H14" s="483">
        <v>1107.0</v>
      </c>
      <c r="J14" s="474"/>
      <c r="K14" s="475" t="s">
        <v>853</v>
      </c>
      <c r="L14" s="483">
        <v>4.0</v>
      </c>
    </row>
    <row r="15">
      <c r="B15" s="474"/>
      <c r="C15" s="477"/>
      <c r="D15" s="478"/>
      <c r="F15" s="474"/>
      <c r="G15" s="477"/>
      <c r="H15" s="478"/>
      <c r="J15" s="474"/>
      <c r="K15" s="477"/>
      <c r="L15" s="478"/>
    </row>
    <row r="16">
      <c r="B16" s="474"/>
      <c r="C16" s="475" t="s">
        <v>854</v>
      </c>
      <c r="D16" s="484">
        <f>D14/D11</f>
        <v>0.02983870968</v>
      </c>
      <c r="F16" s="474"/>
      <c r="G16" s="475" t="s">
        <v>854</v>
      </c>
      <c r="H16" s="484">
        <f>H14/H11</f>
        <v>0.03291116661</v>
      </c>
      <c r="J16" s="474"/>
      <c r="K16" s="475" t="s">
        <v>854</v>
      </c>
      <c r="L16" s="484">
        <f>L14/L11</f>
        <v>0.006920415225</v>
      </c>
    </row>
    <row r="17">
      <c r="B17" s="485"/>
      <c r="C17" s="486" t="s">
        <v>855</v>
      </c>
      <c r="D17" s="487">
        <f>D14/(sum(D13:D14))</f>
        <v>0.06630824373</v>
      </c>
      <c r="F17" s="485"/>
      <c r="G17" s="486" t="s">
        <v>855</v>
      </c>
      <c r="H17" s="487">
        <f>H14/(sum(H13:H14))</f>
        <v>0.04486504012</v>
      </c>
      <c r="J17" s="485"/>
      <c r="K17" s="486" t="s">
        <v>855</v>
      </c>
      <c r="L17" s="487">
        <f>L14/(sum(L13:L14))</f>
        <v>0.008849557522</v>
      </c>
    </row>
    <row r="19">
      <c r="B19" s="471"/>
      <c r="C19" s="472" t="s">
        <v>843</v>
      </c>
      <c r="D19" s="473" t="s">
        <v>597</v>
      </c>
      <c r="F19" s="471"/>
      <c r="G19" s="472" t="s">
        <v>843</v>
      </c>
      <c r="H19" s="473" t="s">
        <v>631</v>
      </c>
      <c r="J19" s="471"/>
      <c r="K19" s="472" t="s">
        <v>843</v>
      </c>
      <c r="L19" s="473" t="s">
        <v>636</v>
      </c>
    </row>
    <row r="20">
      <c r="B20" s="474"/>
      <c r="C20" s="475" t="s">
        <v>844</v>
      </c>
      <c r="D20" s="476">
        <v>1.4703532E7</v>
      </c>
      <c r="F20" s="474"/>
      <c r="G20" s="475" t="s">
        <v>844</v>
      </c>
      <c r="H20" s="476">
        <v>4.9935858E7</v>
      </c>
      <c r="J20" s="474"/>
      <c r="K20" s="475" t="s">
        <v>844</v>
      </c>
      <c r="L20" s="476">
        <v>5541394.0</v>
      </c>
    </row>
    <row r="21">
      <c r="B21" s="474"/>
      <c r="C21" s="477"/>
      <c r="D21" s="478"/>
      <c r="F21" s="474"/>
      <c r="G21" s="477"/>
      <c r="H21" s="478"/>
      <c r="J21" s="474"/>
      <c r="K21" s="477"/>
      <c r="L21" s="478"/>
    </row>
    <row r="22">
      <c r="B22" s="474"/>
      <c r="C22" s="479" t="s">
        <v>845</v>
      </c>
      <c r="D22" s="480">
        <f>(25641-18904)/25641</f>
        <v>0.2627432627</v>
      </c>
      <c r="F22" s="474"/>
      <c r="G22" s="479" t="s">
        <v>845</v>
      </c>
      <c r="H22" s="480">
        <f>(102875-88442)/102875</f>
        <v>0.1402964763</v>
      </c>
      <c r="J22" s="474"/>
      <c r="K22" s="479" t="s">
        <v>845</v>
      </c>
      <c r="L22" s="480">
        <f>(17568-14417)/17568</f>
        <v>0.1793602004</v>
      </c>
    </row>
    <row r="23">
      <c r="B23" s="474"/>
      <c r="C23" s="479" t="s">
        <v>846</v>
      </c>
      <c r="D23" s="481">
        <v>189.0</v>
      </c>
      <c r="F23" s="474"/>
      <c r="G23" s="479" t="s">
        <v>846</v>
      </c>
      <c r="H23" s="481">
        <v>213.0</v>
      </c>
      <c r="J23" s="474"/>
      <c r="K23" s="479" t="s">
        <v>846</v>
      </c>
      <c r="L23" s="481">
        <v>712.0</v>
      </c>
    </row>
    <row r="24">
      <c r="B24" s="474"/>
      <c r="C24" s="479" t="s">
        <v>847</v>
      </c>
      <c r="D24" s="482">
        <f>(D26+D27)/D28</f>
        <v>2.854068156</v>
      </c>
      <c r="F24" s="474"/>
      <c r="G24" s="479" t="s">
        <v>847</v>
      </c>
      <c r="H24" s="482">
        <f>(H26+H27)/H28</f>
        <v>7.66985138</v>
      </c>
      <c r="J24" s="474"/>
      <c r="K24" s="479" t="s">
        <v>847</v>
      </c>
      <c r="L24" s="482">
        <f>(L26+L27)/L28</f>
        <v>1.288262132</v>
      </c>
    </row>
    <row r="25">
      <c r="B25" s="474"/>
      <c r="C25" s="477"/>
      <c r="D25" s="478"/>
      <c r="F25" s="474"/>
      <c r="G25" s="477"/>
      <c r="H25" s="478"/>
      <c r="J25" s="474"/>
      <c r="K25" s="477"/>
      <c r="L25" s="478"/>
    </row>
    <row r="26">
      <c r="B26" s="474"/>
      <c r="C26" s="475" t="s">
        <v>848</v>
      </c>
      <c r="D26" s="476">
        <v>13192.0</v>
      </c>
      <c r="F26" s="474"/>
      <c r="G26" s="475" t="s">
        <v>848</v>
      </c>
      <c r="H26" s="476">
        <v>71340.0</v>
      </c>
      <c r="J26" s="474"/>
      <c r="K26" s="475" t="s">
        <v>848</v>
      </c>
      <c r="L26" s="476">
        <v>3051.0</v>
      </c>
    </row>
    <row r="27">
      <c r="B27" s="474"/>
      <c r="C27" s="475" t="s">
        <v>849</v>
      </c>
      <c r="D27" s="476">
        <v>4312.0</v>
      </c>
      <c r="F27" s="474"/>
      <c r="G27" s="475" t="s">
        <v>849</v>
      </c>
      <c r="H27" s="476">
        <v>910.0</v>
      </c>
      <c r="J27" s="474"/>
      <c r="K27" s="475" t="s">
        <v>849</v>
      </c>
      <c r="L27" s="476">
        <v>55.0</v>
      </c>
    </row>
    <row r="28">
      <c r="B28" s="474"/>
      <c r="C28" s="475" t="s">
        <v>850</v>
      </c>
      <c r="D28" s="483">
        <v>6133.0</v>
      </c>
      <c r="F28" s="474"/>
      <c r="G28" s="475" t="s">
        <v>850</v>
      </c>
      <c r="H28" s="483">
        <v>9420.0</v>
      </c>
      <c r="J28" s="474"/>
      <c r="K28" s="475" t="s">
        <v>850</v>
      </c>
      <c r="L28" s="483">
        <v>2411.0</v>
      </c>
    </row>
    <row r="29">
      <c r="B29" s="474"/>
      <c r="C29" s="475" t="s">
        <v>851</v>
      </c>
      <c r="D29" s="483">
        <v>2674.0</v>
      </c>
      <c r="F29" s="474"/>
      <c r="G29" s="475" t="s">
        <v>851</v>
      </c>
      <c r="H29" s="483">
        <v>3282.0</v>
      </c>
      <c r="J29" s="474"/>
      <c r="K29" s="475" t="s">
        <v>851</v>
      </c>
      <c r="L29" s="483">
        <v>461.0</v>
      </c>
    </row>
    <row r="30">
      <c r="B30" s="474"/>
      <c r="C30" s="475" t="s">
        <v>852</v>
      </c>
      <c r="D30" s="483">
        <v>3152.0</v>
      </c>
      <c r="F30" s="474"/>
      <c r="G30" s="475" t="s">
        <v>852</v>
      </c>
      <c r="H30" s="483">
        <v>5876.0</v>
      </c>
      <c r="J30" s="474"/>
      <c r="K30" s="475" t="s">
        <v>852</v>
      </c>
      <c r="L30" s="483">
        <v>1846.0</v>
      </c>
    </row>
    <row r="31">
      <c r="B31" s="474"/>
      <c r="C31" s="475" t="s">
        <v>853</v>
      </c>
      <c r="D31" s="483">
        <v>307.0</v>
      </c>
      <c r="F31" s="474"/>
      <c r="G31" s="475" t="s">
        <v>853</v>
      </c>
      <c r="H31" s="483">
        <v>262.0</v>
      </c>
      <c r="J31" s="474"/>
      <c r="K31" s="475" t="s">
        <v>853</v>
      </c>
      <c r="L31" s="483">
        <v>104.0</v>
      </c>
    </row>
    <row r="32">
      <c r="B32" s="474"/>
      <c r="C32" s="477"/>
      <c r="D32" s="478"/>
      <c r="F32" s="474"/>
      <c r="G32" s="477"/>
      <c r="H32" s="478"/>
      <c r="J32" s="474"/>
      <c r="K32" s="477"/>
      <c r="L32" s="478"/>
    </row>
    <row r="33">
      <c r="B33" s="474"/>
      <c r="C33" s="475" t="s">
        <v>854</v>
      </c>
      <c r="D33" s="484">
        <f>D31/D28</f>
        <v>0.05005706832</v>
      </c>
      <c r="F33" s="474"/>
      <c r="G33" s="475" t="s">
        <v>854</v>
      </c>
      <c r="H33" s="484">
        <f>H31/H28</f>
        <v>0.02781316348</v>
      </c>
      <c r="J33" s="474"/>
      <c r="K33" s="475" t="s">
        <v>854</v>
      </c>
      <c r="L33" s="484">
        <f>L31/L28</f>
        <v>0.04313562837</v>
      </c>
    </row>
    <row r="34">
      <c r="B34" s="485"/>
      <c r="C34" s="486" t="s">
        <v>855</v>
      </c>
      <c r="D34" s="487">
        <f>D31/(sum(D30:D31))</f>
        <v>0.08875397514</v>
      </c>
      <c r="F34" s="485"/>
      <c r="G34" s="486" t="s">
        <v>855</v>
      </c>
      <c r="H34" s="487">
        <f>H31/(sum(H30:H31))</f>
        <v>0.04268491365</v>
      </c>
      <c r="J34" s="485"/>
      <c r="K34" s="486" t="s">
        <v>855</v>
      </c>
      <c r="L34" s="487">
        <f>L31/(sum(L30:L31))</f>
        <v>0.05333333333</v>
      </c>
    </row>
    <row r="36">
      <c r="B36" s="471"/>
      <c r="C36" s="472" t="s">
        <v>843</v>
      </c>
      <c r="D36" s="473" t="s">
        <v>674</v>
      </c>
      <c r="F36" s="471"/>
      <c r="G36" s="472" t="s">
        <v>843</v>
      </c>
      <c r="H36" s="473" t="s">
        <v>632</v>
      </c>
      <c r="J36" s="471"/>
      <c r="K36" s="472" t="s">
        <v>843</v>
      </c>
      <c r="L36" s="473" t="s">
        <v>637</v>
      </c>
    </row>
    <row r="37">
      <c r="B37" s="474"/>
      <c r="C37" s="475" t="s">
        <v>844</v>
      </c>
      <c r="D37" s="476">
        <v>5498751.0</v>
      </c>
      <c r="F37" s="474"/>
      <c r="G37" s="475" t="s">
        <v>844</v>
      </c>
      <c r="H37" s="476">
        <v>3.4940078E7</v>
      </c>
      <c r="J37" s="474"/>
      <c r="K37" s="475" t="s">
        <v>844</v>
      </c>
      <c r="L37" s="476">
        <v>4303979.0</v>
      </c>
    </row>
    <row r="38">
      <c r="B38" s="474"/>
      <c r="C38" s="477"/>
      <c r="D38" s="478"/>
      <c r="F38" s="474"/>
      <c r="G38" s="477"/>
      <c r="H38" s="478"/>
      <c r="J38" s="474"/>
      <c r="K38" s="477"/>
      <c r="L38" s="478"/>
    </row>
    <row r="39">
      <c r="B39" s="474"/>
      <c r="C39" s="479" t="s">
        <v>845</v>
      </c>
      <c r="D39" s="480">
        <f>(20182-19463)/20182</f>
        <v>0.03562580517</v>
      </c>
      <c r="F39" s="474"/>
      <c r="G39" s="479" t="s">
        <v>845</v>
      </c>
      <c r="H39" s="480">
        <f>(103879-83948)/103879</f>
        <v>0.1918674612</v>
      </c>
      <c r="J39" s="474"/>
      <c r="K39" s="479" t="s">
        <v>845</v>
      </c>
      <c r="L39" s="480">
        <f>(43578-32245)/43578</f>
        <v>0.2600624168</v>
      </c>
    </row>
    <row r="40">
      <c r="B40" s="474"/>
      <c r="C40" s="479" t="s">
        <v>846</v>
      </c>
      <c r="D40" s="481">
        <v>106.0</v>
      </c>
      <c r="F40" s="474"/>
      <c r="G40" s="479" t="s">
        <v>846</v>
      </c>
      <c r="H40" s="481">
        <v>385.0</v>
      </c>
      <c r="J40" s="474"/>
      <c r="K40" s="479" t="s">
        <v>846</v>
      </c>
      <c r="L40" s="481">
        <v>1217.0</v>
      </c>
    </row>
    <row r="41">
      <c r="B41" s="474"/>
      <c r="C41" s="479" t="s">
        <v>847</v>
      </c>
      <c r="D41" s="482">
        <f>(D43+D44)/D45</f>
        <v>7.154411765</v>
      </c>
      <c r="F41" s="474"/>
      <c r="G41" s="479" t="s">
        <v>847</v>
      </c>
      <c r="H41" s="482">
        <f>(H43+H44)/H45</f>
        <v>4.410772734</v>
      </c>
      <c r="J41" s="474"/>
      <c r="K41" s="479" t="s">
        <v>847</v>
      </c>
      <c r="L41" s="482">
        <f>(L43+L44)/L45</f>
        <v>0.7754529217</v>
      </c>
    </row>
    <row r="42">
      <c r="B42" s="474"/>
      <c r="C42" s="477"/>
      <c r="D42" s="478"/>
      <c r="F42" s="474"/>
      <c r="G42" s="477"/>
      <c r="H42" s="478"/>
      <c r="J42" s="474"/>
      <c r="K42" s="477"/>
      <c r="L42" s="478"/>
    </row>
    <row r="43">
      <c r="B43" s="474"/>
      <c r="C43" s="475" t="s">
        <v>848</v>
      </c>
      <c r="D43" s="476">
        <v>10210.0</v>
      </c>
      <c r="F43" s="474"/>
      <c r="G43" s="475" t="s">
        <v>848</v>
      </c>
      <c r="H43" s="476">
        <v>47732.0</v>
      </c>
      <c r="J43" s="474"/>
      <c r="K43" s="475" t="s">
        <v>848</v>
      </c>
      <c r="L43" s="476">
        <v>5091.0</v>
      </c>
    </row>
    <row r="44">
      <c r="B44" s="474"/>
      <c r="C44" s="475" t="s">
        <v>849</v>
      </c>
      <c r="D44" s="476">
        <v>1466.0</v>
      </c>
      <c r="F44" s="474"/>
      <c r="G44" s="475" t="s">
        <v>849</v>
      </c>
      <c r="H44" s="476">
        <v>14257.0</v>
      </c>
      <c r="J44" s="474"/>
      <c r="K44" s="475" t="s">
        <v>849</v>
      </c>
      <c r="L44" s="476">
        <v>987.0</v>
      </c>
    </row>
    <row r="45">
      <c r="B45" s="474"/>
      <c r="C45" s="475" t="s">
        <v>850</v>
      </c>
      <c r="D45" s="483">
        <v>1632.0</v>
      </c>
      <c r="F45" s="474"/>
      <c r="G45" s="475" t="s">
        <v>850</v>
      </c>
      <c r="H45" s="483">
        <v>14054.0</v>
      </c>
      <c r="J45" s="474"/>
      <c r="K45" s="475" t="s">
        <v>850</v>
      </c>
      <c r="L45" s="483">
        <v>7838.0</v>
      </c>
    </row>
    <row r="46">
      <c r="B46" s="474"/>
      <c r="C46" s="475" t="s">
        <v>851</v>
      </c>
      <c r="D46" s="483">
        <f>120+420</f>
        <v>540</v>
      </c>
      <c r="F46" s="474"/>
      <c r="G46" s="475" t="s">
        <v>851</v>
      </c>
      <c r="H46" s="483">
        <v>3286.0</v>
      </c>
      <c r="J46" s="474"/>
      <c r="K46" s="475" t="s">
        <v>851</v>
      </c>
      <c r="L46" s="483">
        <v>2036.0</v>
      </c>
    </row>
    <row r="47">
      <c r="B47" s="474"/>
      <c r="C47" s="475" t="s">
        <v>852</v>
      </c>
      <c r="D47" s="483">
        <v>1043.0</v>
      </c>
      <c r="F47" s="474"/>
      <c r="G47" s="475" t="s">
        <v>852</v>
      </c>
      <c r="H47" s="483">
        <v>9461.0</v>
      </c>
      <c r="J47" s="474"/>
      <c r="K47" s="475" t="s">
        <v>852</v>
      </c>
      <c r="L47" s="483">
        <v>5461.0</v>
      </c>
    </row>
    <row r="48">
      <c r="B48" s="474"/>
      <c r="C48" s="475" t="s">
        <v>853</v>
      </c>
      <c r="D48" s="483">
        <v>49.0</v>
      </c>
      <c r="F48" s="474"/>
      <c r="G48" s="475" t="s">
        <v>853</v>
      </c>
      <c r="H48" s="483">
        <v>1307.0</v>
      </c>
      <c r="J48" s="474"/>
      <c r="K48" s="475" t="s">
        <v>853</v>
      </c>
      <c r="L48" s="483">
        <v>341.0</v>
      </c>
    </row>
    <row r="49">
      <c r="B49" s="474"/>
      <c r="C49" s="477"/>
      <c r="D49" s="478"/>
      <c r="F49" s="474"/>
      <c r="G49" s="477"/>
      <c r="H49" s="478"/>
      <c r="J49" s="474"/>
      <c r="K49" s="477"/>
      <c r="L49" s="478"/>
    </row>
    <row r="50">
      <c r="B50" s="474"/>
      <c r="C50" s="475" t="s">
        <v>854</v>
      </c>
      <c r="D50" s="484">
        <f>D48/D45</f>
        <v>0.0300245098</v>
      </c>
      <c r="F50" s="474"/>
      <c r="G50" s="475" t="s">
        <v>854</v>
      </c>
      <c r="H50" s="484">
        <f>H48/H45</f>
        <v>0.09299843461</v>
      </c>
      <c r="J50" s="474"/>
      <c r="K50" s="475" t="s">
        <v>854</v>
      </c>
      <c r="L50" s="484">
        <f>L48/L45</f>
        <v>0.04350599643</v>
      </c>
    </row>
    <row r="51">
      <c r="B51" s="485"/>
      <c r="C51" s="486" t="s">
        <v>855</v>
      </c>
      <c r="D51" s="487">
        <f>D48/(sum(D47:D48))</f>
        <v>0.04487179487</v>
      </c>
      <c r="F51" s="485"/>
      <c r="G51" s="486" t="s">
        <v>855</v>
      </c>
      <c r="H51" s="487">
        <f>H48/(sum(H47:H48))</f>
        <v>0.1213781575</v>
      </c>
      <c r="J51" s="485"/>
      <c r="K51" s="486" t="s">
        <v>855</v>
      </c>
      <c r="L51" s="487">
        <f>L48/(sum(L47:L48))</f>
        <v>0.05877283695</v>
      </c>
    </row>
    <row r="53">
      <c r="B53" s="471"/>
      <c r="C53" s="472" t="s">
        <v>843</v>
      </c>
      <c r="D53" s="473" t="s">
        <v>649</v>
      </c>
      <c r="F53" s="471"/>
      <c r="G53" s="472" t="s">
        <v>843</v>
      </c>
      <c r="H53" s="473" t="s">
        <v>629</v>
      </c>
      <c r="J53" s="471"/>
      <c r="K53" s="472" t="s">
        <v>843</v>
      </c>
      <c r="L53" s="473" t="s">
        <v>635</v>
      </c>
    </row>
    <row r="54">
      <c r="B54" s="474"/>
      <c r="C54" s="475" t="s">
        <v>844</v>
      </c>
      <c r="D54" s="476">
        <v>7128305.0</v>
      </c>
      <c r="F54" s="474"/>
      <c r="G54" s="475" t="s">
        <v>844</v>
      </c>
      <c r="H54" s="476">
        <v>3882288.0</v>
      </c>
      <c r="J54" s="474"/>
      <c r="K54" s="475" t="s">
        <v>844</v>
      </c>
      <c r="L54" s="476">
        <v>3793152.0</v>
      </c>
    </row>
    <row r="55">
      <c r="B55" s="474"/>
      <c r="C55" s="477"/>
      <c r="D55" s="478"/>
      <c r="F55" s="474"/>
      <c r="G55" s="477"/>
      <c r="H55" s="478"/>
      <c r="J55" s="474"/>
      <c r="K55" s="477"/>
      <c r="L55" s="478"/>
    </row>
    <row r="56">
      <c r="B56" s="474"/>
      <c r="C56" s="479" t="s">
        <v>845</v>
      </c>
      <c r="D56" s="480">
        <f>(12633-12043)/12633</f>
        <v>0.04670307924</v>
      </c>
      <c r="F56" s="474"/>
      <c r="G56" s="479" t="s">
        <v>845</v>
      </c>
      <c r="H56" s="480">
        <f>(28603-26717)/28603</f>
        <v>0.06593713946</v>
      </c>
      <c r="J56" s="474"/>
      <c r="K56" s="479" t="s">
        <v>845</v>
      </c>
      <c r="L56" s="480">
        <f>(31570-27869)/31570</f>
        <v>0.1172315489</v>
      </c>
    </row>
    <row r="57">
      <c r="B57" s="474"/>
      <c r="C57" s="479" t="s">
        <v>846</v>
      </c>
      <c r="D57" s="481">
        <v>6.0</v>
      </c>
      <c r="F57" s="474"/>
      <c r="G57" s="479" t="s">
        <v>846</v>
      </c>
      <c r="H57" s="481">
        <v>1419.0</v>
      </c>
      <c r="J57" s="474"/>
      <c r="K57" s="479" t="s">
        <v>846</v>
      </c>
      <c r="L57" s="481">
        <v>1254.0</v>
      </c>
    </row>
    <row r="58">
      <c r="B58" s="474"/>
      <c r="C58" s="479" t="s">
        <v>847</v>
      </c>
      <c r="D58" s="482">
        <f>(D60+D61)/D62</f>
        <v>74.81810833</v>
      </c>
      <c r="F58" s="474"/>
      <c r="G58" s="479" t="s">
        <v>847</v>
      </c>
      <c r="H58" s="482">
        <f>(H60+H61)/H62</f>
        <v>10.23860812</v>
      </c>
      <c r="J58" s="474"/>
      <c r="K58" s="479" t="s">
        <v>847</v>
      </c>
      <c r="L58" s="482">
        <f>(L60+L61)/L62</f>
        <v>4.39618442</v>
      </c>
    </row>
    <row r="59">
      <c r="B59" s="474"/>
      <c r="C59" s="477"/>
      <c r="D59" s="478"/>
      <c r="F59" s="474"/>
      <c r="G59" s="477"/>
      <c r="H59" s="478"/>
      <c r="J59" s="474"/>
      <c r="K59" s="477"/>
      <c r="L59" s="478"/>
    </row>
    <row r="60">
      <c r="B60" s="474"/>
      <c r="C60" s="475" t="s">
        <v>848</v>
      </c>
      <c r="D60" s="476">
        <v>90162.0</v>
      </c>
      <c r="F60" s="474"/>
      <c r="G60" s="475" t="s">
        <v>848</v>
      </c>
      <c r="H60" s="476">
        <v>11337.0</v>
      </c>
      <c r="J60" s="474"/>
      <c r="K60" s="475" t="s">
        <v>848</v>
      </c>
      <c r="L60" s="476">
        <v>13826.0</v>
      </c>
    </row>
    <row r="61">
      <c r="B61" s="474"/>
      <c r="C61" s="475" t="s">
        <v>849</v>
      </c>
      <c r="D61" s="476">
        <v>2388.0</v>
      </c>
      <c r="F61" s="474"/>
      <c r="G61" s="475" t="s">
        <v>849</v>
      </c>
      <c r="H61" s="476">
        <v>1021.0</v>
      </c>
      <c r="J61" s="474"/>
      <c r="K61" s="475" t="s">
        <v>849</v>
      </c>
      <c r="L61" s="476"/>
    </row>
    <row r="62">
      <c r="B62" s="474"/>
      <c r="C62" s="475" t="s">
        <v>850</v>
      </c>
      <c r="D62" s="483">
        <v>1237.0</v>
      </c>
      <c r="F62" s="474"/>
      <c r="G62" s="475" t="s">
        <v>850</v>
      </c>
      <c r="H62" s="483">
        <v>1207.0</v>
      </c>
      <c r="J62" s="474"/>
      <c r="K62" s="475" t="s">
        <v>850</v>
      </c>
      <c r="L62" s="483">
        <v>3145.0</v>
      </c>
    </row>
    <row r="63">
      <c r="B63" s="474"/>
      <c r="C63" s="475" t="s">
        <v>851</v>
      </c>
      <c r="D63" s="483">
        <f>260+191</f>
        <v>451</v>
      </c>
      <c r="F63" s="474"/>
      <c r="G63" s="475" t="s">
        <v>851</v>
      </c>
      <c r="H63" s="483">
        <v>327.0</v>
      </c>
      <c r="J63" s="474"/>
      <c r="K63" s="475" t="s">
        <v>851</v>
      </c>
      <c r="L63" s="483">
        <v>1100.0</v>
      </c>
    </row>
    <row r="64">
      <c r="B64" s="474"/>
      <c r="C64" s="475" t="s">
        <v>852</v>
      </c>
      <c r="D64" s="483">
        <v>767.0</v>
      </c>
      <c r="F64" s="474"/>
      <c r="G64" s="475" t="s">
        <v>852</v>
      </c>
      <c r="H64" s="483">
        <v>846.0</v>
      </c>
      <c r="J64" s="474"/>
      <c r="K64" s="475" t="s">
        <v>852</v>
      </c>
      <c r="L64" s="483">
        <v>1920.0</v>
      </c>
    </row>
    <row r="65">
      <c r="B65" s="474"/>
      <c r="C65" s="475" t="s">
        <v>853</v>
      </c>
      <c r="D65" s="483">
        <v>19.0</v>
      </c>
      <c r="F65" s="474"/>
      <c r="G65" s="475" t="s">
        <v>853</v>
      </c>
      <c r="H65" s="483">
        <v>34.0</v>
      </c>
      <c r="J65" s="474"/>
      <c r="K65" s="475" t="s">
        <v>853</v>
      </c>
      <c r="L65" s="483">
        <v>125.0</v>
      </c>
    </row>
    <row r="66">
      <c r="B66" s="474"/>
      <c r="C66" s="477"/>
      <c r="D66" s="478"/>
      <c r="F66" s="474"/>
      <c r="G66" s="477"/>
      <c r="H66" s="478"/>
      <c r="J66" s="474"/>
      <c r="K66" s="477"/>
      <c r="L66" s="478"/>
    </row>
    <row r="67">
      <c r="B67" s="474"/>
      <c r="C67" s="475" t="s">
        <v>854</v>
      </c>
      <c r="D67" s="484">
        <f>D65/D62</f>
        <v>0.01535974131</v>
      </c>
      <c r="F67" s="474"/>
      <c r="G67" s="475" t="s">
        <v>854</v>
      </c>
      <c r="H67" s="484">
        <f>H65/H62</f>
        <v>0.02816901408</v>
      </c>
      <c r="J67" s="474"/>
      <c r="K67" s="475" t="s">
        <v>854</v>
      </c>
      <c r="L67" s="484">
        <f>L65/L62</f>
        <v>0.03974562798</v>
      </c>
    </row>
    <row r="68">
      <c r="B68" s="485"/>
      <c r="C68" s="486" t="s">
        <v>855</v>
      </c>
      <c r="D68" s="487">
        <f>D65/(sum(D64:D65))</f>
        <v>0.02417302799</v>
      </c>
      <c r="F68" s="485"/>
      <c r="G68" s="486" t="s">
        <v>855</v>
      </c>
      <c r="H68" s="487">
        <f>H65/(sum(H64:H65))</f>
        <v>0.03863636364</v>
      </c>
      <c r="J68" s="485"/>
      <c r="K68" s="486" t="s">
        <v>855</v>
      </c>
      <c r="L68" s="487">
        <f>L65/(sum(L64:L65))</f>
        <v>0.06112469438</v>
      </c>
    </row>
    <row r="70">
      <c r="B70" s="471"/>
      <c r="C70" s="472" t="s">
        <v>843</v>
      </c>
      <c r="D70" s="473" t="s">
        <v>223</v>
      </c>
      <c r="F70" s="471"/>
      <c r="G70" s="472" t="s">
        <v>843</v>
      </c>
      <c r="H70" s="473" t="s">
        <v>633</v>
      </c>
      <c r="J70" s="471"/>
      <c r="K70" s="472" t="s">
        <v>843</v>
      </c>
      <c r="L70" s="473" t="s">
        <v>638</v>
      </c>
    </row>
    <row r="71">
      <c r="B71" s="474"/>
      <c r="C71" s="475" t="s">
        <v>844</v>
      </c>
      <c r="D71" s="476">
        <v>3677894.0</v>
      </c>
      <c r="F71" s="474"/>
      <c r="G71" s="475" t="s">
        <v>844</v>
      </c>
      <c r="H71" s="476">
        <v>3.9872395E7</v>
      </c>
      <c r="J71" s="474"/>
      <c r="K71" s="475" t="s">
        <v>844</v>
      </c>
      <c r="L71" s="476">
        <v>768505.0</v>
      </c>
    </row>
    <row r="72">
      <c r="B72" s="474"/>
      <c r="C72" s="477"/>
      <c r="D72" s="478"/>
      <c r="F72" s="474"/>
      <c r="G72" s="477"/>
      <c r="H72" s="478"/>
      <c r="J72" s="474"/>
      <c r="K72" s="477"/>
      <c r="L72" s="478"/>
    </row>
    <row r="73">
      <c r="B73" s="474"/>
      <c r="C73" s="479" t="s">
        <v>845</v>
      </c>
      <c r="D73" s="480">
        <f>(2021-1684)/2021</f>
        <v>0.1667491341</v>
      </c>
      <c r="F73" s="474"/>
      <c r="G73" s="479" t="s">
        <v>845</v>
      </c>
      <c r="H73" s="480">
        <f>(132338-91280)/132338</f>
        <v>0.3102510239</v>
      </c>
      <c r="J73" s="474"/>
      <c r="K73" s="479" t="s">
        <v>845</v>
      </c>
      <c r="L73" s="480">
        <f>(4123-3874)/4123</f>
        <v>0.06039291778</v>
      </c>
    </row>
    <row r="74">
      <c r="B74" s="474"/>
      <c r="C74" s="479" t="s">
        <v>846</v>
      </c>
      <c r="D74" s="481">
        <v>66.0</v>
      </c>
      <c r="F74" s="474"/>
      <c r="G74" s="479" t="s">
        <v>846</v>
      </c>
      <c r="H74" s="481">
        <v>439.0</v>
      </c>
      <c r="J74" s="474"/>
      <c r="K74" s="479" t="s">
        <v>846</v>
      </c>
      <c r="L74" s="481">
        <v>307.0</v>
      </c>
    </row>
    <row r="75">
      <c r="B75" s="474"/>
      <c r="C75" s="479" t="s">
        <v>847</v>
      </c>
      <c r="D75" s="482">
        <f>(D77+D78)/D79</f>
        <v>19.6459854</v>
      </c>
      <c r="F75" s="474"/>
      <c r="G75" s="479" t="s">
        <v>847</v>
      </c>
      <c r="H75" s="482">
        <f>(H77+H78)/H79</f>
        <v>1.143169577</v>
      </c>
      <c r="J75" s="474"/>
      <c r="K75" s="479" t="s">
        <v>847</v>
      </c>
      <c r="L75" s="482">
        <f>(L77+L78)/L79</f>
        <v>8.391061453</v>
      </c>
    </row>
    <row r="76">
      <c r="B76" s="474"/>
      <c r="C76" s="477"/>
      <c r="D76" s="478"/>
      <c r="F76" s="474"/>
      <c r="G76" s="477"/>
      <c r="H76" s="478"/>
      <c r="J76" s="474"/>
      <c r="K76" s="477"/>
      <c r="L76" s="478"/>
    </row>
    <row r="77">
      <c r="B77" s="474"/>
      <c r="C77" s="475" t="s">
        <v>848</v>
      </c>
      <c r="D77" s="476">
        <v>2995.0</v>
      </c>
      <c r="F77" s="474"/>
      <c r="G77" s="475" t="s">
        <v>848</v>
      </c>
      <c r="H77" s="476">
        <v>34345.0</v>
      </c>
      <c r="J77" s="474"/>
      <c r="K77" s="475" t="s">
        <v>848</v>
      </c>
      <c r="L77" s="476">
        <v>2985.0</v>
      </c>
    </row>
    <row r="78">
      <c r="B78" s="474"/>
      <c r="C78" s="475" t="s">
        <v>849</v>
      </c>
      <c r="D78" s="476">
        <v>2388.0</v>
      </c>
      <c r="F78" s="474"/>
      <c r="G78" s="475" t="s">
        <v>849</v>
      </c>
      <c r="H78" s="476">
        <v>676.0</v>
      </c>
      <c r="J78" s="474"/>
      <c r="K78" s="475" t="s">
        <v>849</v>
      </c>
      <c r="L78" s="476">
        <v>19.0</v>
      </c>
    </row>
    <row r="79">
      <c r="B79" s="474"/>
      <c r="C79" s="475" t="s">
        <v>850</v>
      </c>
      <c r="D79" s="483">
        <v>274.0</v>
      </c>
      <c r="F79" s="474"/>
      <c r="G79" s="475" t="s">
        <v>850</v>
      </c>
      <c r="H79" s="483">
        <v>30635.0</v>
      </c>
      <c r="J79" s="474"/>
      <c r="K79" s="475" t="s">
        <v>850</v>
      </c>
      <c r="L79" s="483">
        <v>358.0</v>
      </c>
    </row>
    <row r="80">
      <c r="B80" s="474"/>
      <c r="C80" s="475" t="s">
        <v>851</v>
      </c>
      <c r="D80" s="483">
        <v>138.0</v>
      </c>
      <c r="F80" s="474"/>
      <c r="G80" s="475" t="s">
        <v>851</v>
      </c>
      <c r="H80" s="483">
        <f>H79-H81-H82</f>
        <v>4487</v>
      </c>
      <c r="J80" s="474"/>
      <c r="K80" s="475" t="s">
        <v>851</v>
      </c>
      <c r="L80" s="483">
        <v>40.0</v>
      </c>
    </row>
    <row r="81">
      <c r="B81" s="474"/>
      <c r="C81" s="475" t="s">
        <v>852</v>
      </c>
      <c r="D81" s="483">
        <v>131.0</v>
      </c>
      <c r="F81" s="474"/>
      <c r="G81" s="475" t="s">
        <v>852</v>
      </c>
      <c r="H81" s="483">
        <v>23953.0</v>
      </c>
      <c r="J81" s="474"/>
      <c r="K81" s="475" t="s">
        <v>852</v>
      </c>
      <c r="L81" s="483">
        <v>316.0</v>
      </c>
    </row>
    <row r="82">
      <c r="B82" s="474"/>
      <c r="C82" s="475" t="s">
        <v>853</v>
      </c>
      <c r="D82" s="483">
        <v>5.0</v>
      </c>
      <c r="F82" s="474"/>
      <c r="G82" s="475" t="s">
        <v>853</v>
      </c>
      <c r="H82" s="483">
        <v>2195.0</v>
      </c>
      <c r="J82" s="474"/>
      <c r="K82" s="475" t="s">
        <v>853</v>
      </c>
      <c r="L82" s="483">
        <v>2.0</v>
      </c>
    </row>
    <row r="83">
      <c r="B83" s="474"/>
      <c r="C83" s="477"/>
      <c r="D83" s="478"/>
      <c r="F83" s="474"/>
      <c r="G83" s="477"/>
      <c r="H83" s="478"/>
      <c r="J83" s="474"/>
      <c r="K83" s="477"/>
      <c r="L83" s="478"/>
    </row>
    <row r="84">
      <c r="B84" s="474"/>
      <c r="C84" s="475" t="s">
        <v>854</v>
      </c>
      <c r="D84" s="484">
        <f>D82/D79</f>
        <v>0.01824817518</v>
      </c>
      <c r="F84" s="474"/>
      <c r="G84" s="475" t="s">
        <v>854</v>
      </c>
      <c r="H84" s="484">
        <f>H82/H79</f>
        <v>0.07165007345</v>
      </c>
      <c r="J84" s="474"/>
      <c r="K84" s="475" t="s">
        <v>854</v>
      </c>
      <c r="L84" s="484">
        <f>L82/L79</f>
        <v>0.005586592179</v>
      </c>
    </row>
    <row r="85">
      <c r="B85" s="485"/>
      <c r="C85" s="486" t="s">
        <v>855</v>
      </c>
      <c r="D85" s="487">
        <f>D82/(sum(D81:D82))</f>
        <v>0.03676470588</v>
      </c>
      <c r="F85" s="485"/>
      <c r="G85" s="486" t="s">
        <v>855</v>
      </c>
      <c r="H85" s="487">
        <f>H82/(sum(H81:H82))</f>
        <v>0.08394523482</v>
      </c>
      <c r="J85" s="485"/>
      <c r="K85" s="486" t="s">
        <v>855</v>
      </c>
      <c r="L85" s="487">
        <f>L82/(sum(L81:L82))</f>
        <v>0.006289308176</v>
      </c>
    </row>
    <row r="87">
      <c r="B87" s="471"/>
      <c r="C87" s="472" t="s">
        <v>843</v>
      </c>
      <c r="D87" s="473" t="s">
        <v>641</v>
      </c>
      <c r="F87" s="471"/>
      <c r="G87" s="472" t="s">
        <v>843</v>
      </c>
      <c r="H87" s="473" t="s">
        <v>595</v>
      </c>
      <c r="J87" s="471"/>
      <c r="K87" s="472" t="s">
        <v>843</v>
      </c>
      <c r="L87" s="473" t="s">
        <v>643</v>
      </c>
    </row>
    <row r="88">
      <c r="B88" s="474"/>
      <c r="C88" s="475" t="s">
        <v>844</v>
      </c>
      <c r="D88" s="476">
        <v>8567923.0</v>
      </c>
      <c r="F88" s="474"/>
      <c r="G88" s="475" t="s">
        <v>844</v>
      </c>
      <c r="H88" s="476">
        <v>1.3160496E7</v>
      </c>
      <c r="J88" s="474"/>
      <c r="K88" s="475" t="s">
        <v>844</v>
      </c>
      <c r="L88" s="476">
        <v>2528794.0</v>
      </c>
    </row>
    <row r="89">
      <c r="B89" s="474"/>
      <c r="C89" s="477"/>
      <c r="D89" s="478"/>
      <c r="F89" s="474"/>
      <c r="G89" s="477"/>
      <c r="H89" s="478"/>
      <c r="J89" s="474"/>
      <c r="K89" s="477"/>
      <c r="L89" s="478"/>
    </row>
    <row r="90">
      <c r="B90" s="474"/>
      <c r="C90" s="479" t="s">
        <v>845</v>
      </c>
      <c r="D90" s="480">
        <f>(38265-33385)/38265</f>
        <v>0.1275316869</v>
      </c>
      <c r="F90" s="474"/>
      <c r="G90" s="479" t="s">
        <v>845</v>
      </c>
      <c r="H90" s="480">
        <f>(28699-26357)/28699</f>
        <v>0.08160563086</v>
      </c>
      <c r="J90" s="474"/>
      <c r="K90" s="479" t="s">
        <v>845</v>
      </c>
      <c r="L90" s="480">
        <f>(23851-18915)/23851</f>
        <v>0.2069514905</v>
      </c>
    </row>
    <row r="91">
      <c r="B91" s="474"/>
      <c r="C91" s="479" t="s">
        <v>846</v>
      </c>
      <c r="D91" s="481">
        <v>283.0</v>
      </c>
      <c r="F91" s="474"/>
      <c r="G91" s="479" t="s">
        <v>846</v>
      </c>
      <c r="H91" s="481">
        <v>195.0</v>
      </c>
      <c r="J91" s="474"/>
      <c r="K91" s="479" t="s">
        <v>846</v>
      </c>
      <c r="L91" s="481">
        <v>1026.0</v>
      </c>
    </row>
    <row r="92">
      <c r="B92" s="474"/>
      <c r="C92" s="479" t="s">
        <v>847</v>
      </c>
      <c r="D92" s="482">
        <f>(D94+D95)/D96</f>
        <v>3.739716141</v>
      </c>
      <c r="F92" s="474"/>
      <c r="G92" s="479" t="s">
        <v>847</v>
      </c>
      <c r="H92" s="482">
        <f>(H94+H95)/H96</f>
        <v>3.045177045</v>
      </c>
      <c r="J92" s="474"/>
      <c r="K92" s="479" t="s">
        <v>847</v>
      </c>
      <c r="L92" s="482">
        <f>(L94+L95)/L96</f>
        <v>0.1195835678</v>
      </c>
    </row>
    <row r="93">
      <c r="B93" s="474"/>
      <c r="C93" s="477"/>
      <c r="D93" s="478"/>
      <c r="F93" s="474"/>
      <c r="G93" s="477"/>
      <c r="H93" s="478"/>
      <c r="J93" s="474"/>
      <c r="K93" s="477"/>
      <c r="L93" s="478"/>
    </row>
    <row r="94">
      <c r="B94" s="474"/>
      <c r="C94" s="475" t="s">
        <v>848</v>
      </c>
      <c r="D94" s="476">
        <v>15266.0</v>
      </c>
      <c r="F94" s="474"/>
      <c r="G94" s="475" t="s">
        <v>848</v>
      </c>
      <c r="H94" s="476">
        <v>5325.0</v>
      </c>
      <c r="J94" s="474"/>
      <c r="K94" s="475" t="s">
        <v>848</v>
      </c>
      <c r="L94" s="476">
        <v>405.0</v>
      </c>
    </row>
    <row r="95">
      <c r="B95" s="474"/>
      <c r="C95" s="475" t="s">
        <v>849</v>
      </c>
      <c r="D95" s="476">
        <v>280.0</v>
      </c>
      <c r="F95" s="474"/>
      <c r="G95" s="475" t="s">
        <v>849</v>
      </c>
      <c r="H95" s="476">
        <v>2157.0</v>
      </c>
      <c r="J95" s="474"/>
      <c r="K95" s="475" t="s">
        <v>849</v>
      </c>
      <c r="L95" s="476">
        <v>20.0</v>
      </c>
    </row>
    <row r="96">
      <c r="B96" s="474"/>
      <c r="C96" s="475" t="s">
        <v>850</v>
      </c>
      <c r="D96" s="483">
        <v>4157.0</v>
      </c>
      <c r="F96" s="474"/>
      <c r="G96" s="475" t="s">
        <v>850</v>
      </c>
      <c r="H96" s="483">
        <v>2457.0</v>
      </c>
      <c r="J96" s="474"/>
      <c r="K96" s="475" t="s">
        <v>850</v>
      </c>
      <c r="L96" s="483">
        <v>3554.0</v>
      </c>
    </row>
    <row r="97">
      <c r="B97" s="474"/>
      <c r="C97" s="475" t="s">
        <v>851</v>
      </c>
      <c r="D97" s="483">
        <v>1010.0</v>
      </c>
      <c r="F97" s="474"/>
      <c r="G97" s="475" t="s">
        <v>851</v>
      </c>
      <c r="H97" s="483">
        <v>538.0</v>
      </c>
      <c r="J97" s="474"/>
      <c r="K97" s="475" t="s">
        <v>851</v>
      </c>
      <c r="L97" s="483">
        <v>915.0</v>
      </c>
    </row>
    <row r="98">
      <c r="B98" s="474"/>
      <c r="C98" s="475" t="s">
        <v>852</v>
      </c>
      <c r="D98" s="483">
        <v>2918.0</v>
      </c>
      <c r="F98" s="474"/>
      <c r="G98" s="475" t="s">
        <v>852</v>
      </c>
      <c r="H98" s="483">
        <v>1796.0</v>
      </c>
      <c r="J98" s="474"/>
      <c r="K98" s="475" t="s">
        <v>852</v>
      </c>
      <c r="L98" s="483">
        <v>2485.0</v>
      </c>
    </row>
    <row r="99">
      <c r="B99" s="474"/>
      <c r="C99" s="475" t="s">
        <v>853</v>
      </c>
      <c r="D99" s="483">
        <v>229.0</v>
      </c>
      <c r="F99" s="474"/>
      <c r="G99" s="475" t="s">
        <v>853</v>
      </c>
      <c r="H99" s="483">
        <v>123.0</v>
      </c>
      <c r="J99" s="474"/>
      <c r="K99" s="475" t="s">
        <v>853</v>
      </c>
      <c r="L99" s="483">
        <v>154.0</v>
      </c>
    </row>
    <row r="100">
      <c r="B100" s="474"/>
      <c r="C100" s="477"/>
      <c r="D100" s="478"/>
      <c r="F100" s="474"/>
      <c r="G100" s="477"/>
      <c r="H100" s="478"/>
      <c r="J100" s="474"/>
      <c r="K100" s="477"/>
      <c r="L100" s="478"/>
    </row>
    <row r="101">
      <c r="B101" s="474"/>
      <c r="C101" s="475" t="s">
        <v>854</v>
      </c>
      <c r="D101" s="484">
        <f>D99/D96</f>
        <v>0.0550878037</v>
      </c>
      <c r="F101" s="474"/>
      <c r="G101" s="475" t="s">
        <v>854</v>
      </c>
      <c r="H101" s="484">
        <f>H99/H96</f>
        <v>0.05006105006</v>
      </c>
      <c r="J101" s="474"/>
      <c r="K101" s="475" t="s">
        <v>854</v>
      </c>
      <c r="L101" s="484">
        <f>L99/L96</f>
        <v>0.04333145751</v>
      </c>
    </row>
    <row r="102">
      <c r="B102" s="485"/>
      <c r="C102" s="486" t="s">
        <v>855</v>
      </c>
      <c r="D102" s="487">
        <f>D99/(sum(D98:D99))</f>
        <v>0.07276771528</v>
      </c>
      <c r="F102" s="485"/>
      <c r="G102" s="486" t="s">
        <v>855</v>
      </c>
      <c r="H102" s="487">
        <f>H99/(sum(H98:H99))</f>
        <v>0.06409588327</v>
      </c>
      <c r="J102" s="485"/>
      <c r="K102" s="486" t="s">
        <v>855</v>
      </c>
      <c r="L102" s="487">
        <f>L99/(sum(L98:L99))</f>
        <v>0.05835543767</v>
      </c>
    </row>
    <row r="104">
      <c r="B104" s="471"/>
      <c r="C104" s="472" t="s">
        <v>843</v>
      </c>
      <c r="D104" s="473" t="s">
        <v>123</v>
      </c>
      <c r="F104" s="471"/>
      <c r="G104" s="472" t="s">
        <v>843</v>
      </c>
      <c r="H104" s="473" t="s">
        <v>627</v>
      </c>
      <c r="J104" s="471"/>
      <c r="K104" s="472" t="s">
        <v>843</v>
      </c>
      <c r="L104" s="473" t="s">
        <v>647</v>
      </c>
    </row>
    <row r="105">
      <c r="B105" s="474"/>
      <c r="C105" s="475" t="s">
        <v>844</v>
      </c>
      <c r="D105" s="476">
        <v>2019848.0</v>
      </c>
      <c r="F105" s="474"/>
      <c r="G105" s="475" t="s">
        <v>844</v>
      </c>
      <c r="H105" s="476">
        <v>4380824.0</v>
      </c>
      <c r="J105" s="474"/>
      <c r="K105" s="475" t="s">
        <v>844</v>
      </c>
      <c r="L105" s="476">
        <v>3096976.0</v>
      </c>
    </row>
    <row r="106">
      <c r="B106" s="474"/>
      <c r="C106" s="477"/>
      <c r="D106" s="478"/>
      <c r="F106" s="474"/>
      <c r="G106" s="477"/>
      <c r="H106" s="478"/>
      <c r="J106" s="474"/>
      <c r="K106" s="477"/>
      <c r="L106" s="478"/>
    </row>
    <row r="107">
      <c r="B107" s="474"/>
      <c r="C107" s="479" t="s">
        <v>845</v>
      </c>
      <c r="D107" s="480">
        <f>(1561-1425)/1561</f>
        <v>0.08712363869</v>
      </c>
      <c r="F107" s="474"/>
      <c r="G107" s="479" t="s">
        <v>845</v>
      </c>
      <c r="H107" s="480">
        <f>(34751-27444)/34751</f>
        <v>0.2102673304</v>
      </c>
      <c r="J107" s="474"/>
      <c r="K107" s="479" t="s">
        <v>845</v>
      </c>
      <c r="L107" s="480">
        <f>(1689-1609)/1689</f>
        <v>0.04736530491</v>
      </c>
    </row>
    <row r="108">
      <c r="B108" s="474"/>
      <c r="C108" s="479" t="s">
        <v>846</v>
      </c>
      <c r="D108" s="481">
        <v>112.0</v>
      </c>
      <c r="F108" s="474"/>
      <c r="G108" s="479" t="s">
        <v>846</v>
      </c>
      <c r="H108" s="481">
        <v>790.0</v>
      </c>
      <c r="J108" s="474"/>
      <c r="K108" s="479" t="s">
        <v>846</v>
      </c>
      <c r="L108" s="481">
        <v>26.0</v>
      </c>
    </row>
    <row r="109">
      <c r="B109" s="474"/>
      <c r="C109" s="479" t="s">
        <v>847</v>
      </c>
      <c r="D109" s="482">
        <f>(D111+D112)/D113</f>
        <v>5.747404844</v>
      </c>
      <c r="F109" s="474"/>
      <c r="G109" s="479" t="s">
        <v>847</v>
      </c>
      <c r="H109" s="482">
        <f>(H111+H112)/H113</f>
        <v>1.238636364</v>
      </c>
      <c r="J109" s="474"/>
      <c r="K109" s="479" t="s">
        <v>847</v>
      </c>
      <c r="L109" s="482">
        <f>(L111+L112)/L113</f>
        <v>6.129707113</v>
      </c>
    </row>
    <row r="110">
      <c r="B110" s="474"/>
      <c r="C110" s="477"/>
      <c r="D110" s="478"/>
      <c r="F110" s="474"/>
      <c r="G110" s="477"/>
      <c r="H110" s="478"/>
      <c r="J110" s="474"/>
      <c r="K110" s="477"/>
      <c r="L110" s="478"/>
    </row>
    <row r="111">
      <c r="B111" s="474"/>
      <c r="C111" s="475" t="s">
        <v>848</v>
      </c>
      <c r="D111" s="476">
        <v>1661.0</v>
      </c>
      <c r="F111" s="474"/>
      <c r="G111" s="475" t="s">
        <v>848</v>
      </c>
      <c r="H111" s="476">
        <v>5658.0</v>
      </c>
      <c r="J111" s="474"/>
      <c r="K111" s="475" t="s">
        <v>848</v>
      </c>
      <c r="L111" s="476">
        <v>1233.0</v>
      </c>
    </row>
    <row r="112">
      <c r="B112" s="474"/>
      <c r="C112" s="475" t="s">
        <v>849</v>
      </c>
      <c r="D112" s="476"/>
      <c r="F112" s="474"/>
      <c r="G112" s="475" t="s">
        <v>849</v>
      </c>
      <c r="H112" s="476">
        <v>10.0</v>
      </c>
      <c r="J112" s="474"/>
      <c r="K112" s="475" t="s">
        <v>849</v>
      </c>
      <c r="L112" s="476">
        <v>232.0</v>
      </c>
    </row>
    <row r="113">
      <c r="B113" s="474"/>
      <c r="C113" s="475" t="s">
        <v>850</v>
      </c>
      <c r="D113" s="483">
        <v>289.0</v>
      </c>
      <c r="F113" s="474"/>
      <c r="G113" s="475" t="s">
        <v>850</v>
      </c>
      <c r="H113" s="483">
        <v>4576.0</v>
      </c>
      <c r="J113" s="474"/>
      <c r="K113" s="475" t="s">
        <v>850</v>
      </c>
      <c r="L113" s="483">
        <v>239.0</v>
      </c>
    </row>
    <row r="114">
      <c r="B114" s="474"/>
      <c r="C114" s="475" t="s">
        <v>851</v>
      </c>
      <c r="D114" s="483">
        <f>D113-D115-D116</f>
        <v>89</v>
      </c>
      <c r="F114" s="474"/>
      <c r="G114" s="475" t="s">
        <v>851</v>
      </c>
      <c r="H114" s="483">
        <v>516.0</v>
      </c>
      <c r="J114" s="474"/>
      <c r="K114" s="475" t="s">
        <v>851</v>
      </c>
      <c r="L114" s="483">
        <v>24.0</v>
      </c>
    </row>
    <row r="115">
      <c r="B115" s="474"/>
      <c r="C115" s="475" t="s">
        <v>852</v>
      </c>
      <c r="D115" s="483">
        <v>176.0</v>
      </c>
      <c r="F115" s="474"/>
      <c r="G115" s="475" t="s">
        <v>852</v>
      </c>
      <c r="H115" s="483">
        <v>4007.0</v>
      </c>
      <c r="J115" s="474"/>
      <c r="K115" s="475" t="s">
        <v>852</v>
      </c>
      <c r="L115" s="483">
        <v>207.0</v>
      </c>
    </row>
    <row r="116">
      <c r="B116" s="474"/>
      <c r="C116" s="475" t="s">
        <v>853</v>
      </c>
      <c r="D116" s="483">
        <v>24.0</v>
      </c>
      <c r="F116" s="474"/>
      <c r="G116" s="475" t="s">
        <v>853</v>
      </c>
      <c r="H116" s="483">
        <v>53.0</v>
      </c>
      <c r="J116" s="474"/>
      <c r="K116" s="475" t="s">
        <v>853</v>
      </c>
      <c r="L116" s="483">
        <v>8.0</v>
      </c>
    </row>
    <row r="117">
      <c r="B117" s="474"/>
      <c r="C117" s="477"/>
      <c r="D117" s="478"/>
      <c r="F117" s="474"/>
      <c r="G117" s="477"/>
      <c r="H117" s="478"/>
      <c r="J117" s="474"/>
      <c r="K117" s="477"/>
      <c r="L117" s="478"/>
    </row>
    <row r="118">
      <c r="B118" s="474"/>
      <c r="C118" s="475" t="s">
        <v>854</v>
      </c>
      <c r="D118" s="484">
        <f>D116/D113</f>
        <v>0.0830449827</v>
      </c>
      <c r="F118" s="474"/>
      <c r="G118" s="475" t="s">
        <v>854</v>
      </c>
      <c r="H118" s="484">
        <f>H116/H113</f>
        <v>0.01158216783</v>
      </c>
      <c r="J118" s="474"/>
      <c r="K118" s="475" t="s">
        <v>854</v>
      </c>
      <c r="L118" s="484">
        <f>L116/L113</f>
        <v>0.03347280335</v>
      </c>
    </row>
    <row r="119">
      <c r="B119" s="485"/>
      <c r="C119" s="486" t="s">
        <v>855</v>
      </c>
      <c r="D119" s="487">
        <f>D116/(sum(D115:D116))</f>
        <v>0.12</v>
      </c>
      <c r="F119" s="485"/>
      <c r="G119" s="486" t="s">
        <v>855</v>
      </c>
      <c r="H119" s="487">
        <f>H116/(sum(H115:H116))</f>
        <v>0.01305418719</v>
      </c>
      <c r="J119" s="485"/>
      <c r="K119" s="486" t="s">
        <v>855</v>
      </c>
      <c r="L119" s="487">
        <f>L116/(sum(L115:L116))</f>
        <v>0.03720930233</v>
      </c>
    </row>
    <row r="121">
      <c r="B121" s="471"/>
      <c r="C121" s="472" t="s">
        <v>843</v>
      </c>
      <c r="D121" s="473" t="s">
        <v>648</v>
      </c>
      <c r="F121" s="471"/>
      <c r="G121" s="472" t="s">
        <v>843</v>
      </c>
      <c r="H121" s="473" t="s">
        <v>640</v>
      </c>
      <c r="J121" s="471"/>
      <c r="K121" s="472" t="s">
        <v>843</v>
      </c>
      <c r="L121" s="473" t="s">
        <v>646</v>
      </c>
    </row>
    <row r="122">
      <c r="B122" s="474"/>
      <c r="C122" s="475" t="s">
        <v>844</v>
      </c>
      <c r="D122" s="476">
        <v>8521201.0</v>
      </c>
      <c r="F122" s="474"/>
      <c r="G122" s="475" t="s">
        <v>844</v>
      </c>
      <c r="H122" s="476">
        <v>5125622.0</v>
      </c>
      <c r="J122" s="474"/>
      <c r="K122" s="475" t="s">
        <v>844</v>
      </c>
      <c r="L122" s="476">
        <v>8928004.0</v>
      </c>
    </row>
    <row r="123">
      <c r="B123" s="474"/>
      <c r="C123" s="477"/>
      <c r="D123" s="478"/>
      <c r="F123" s="474"/>
      <c r="G123" s="477"/>
      <c r="H123" s="478"/>
      <c r="J123" s="474"/>
      <c r="K123" s="477"/>
      <c r="L123" s="478"/>
    </row>
    <row r="124">
      <c r="B124" s="474"/>
      <c r="C124" s="479" t="s">
        <v>845</v>
      </c>
      <c r="D124" s="480">
        <f>(2409-2143)/2409</f>
        <v>0.1104192611</v>
      </c>
      <c r="F124" s="474"/>
      <c r="G124" s="479" t="s">
        <v>845</v>
      </c>
      <c r="H124" s="480">
        <f>(8327-6481)/8327</f>
        <v>0.2216884832</v>
      </c>
      <c r="J124" s="474"/>
      <c r="K124" s="479" t="s">
        <v>845</v>
      </c>
      <c r="L124" s="480">
        <f>(29534-23634)/29534</f>
        <v>0.1997697569</v>
      </c>
    </row>
    <row r="125">
      <c r="B125" s="474"/>
      <c r="C125" s="479" t="s">
        <v>846</v>
      </c>
      <c r="D125" s="481">
        <v>62.0</v>
      </c>
      <c r="F125" s="474"/>
      <c r="G125" s="479" t="s">
        <v>846</v>
      </c>
      <c r="H125" s="481">
        <v>124.0</v>
      </c>
      <c r="J125" s="474"/>
      <c r="K125" s="479" t="s">
        <v>846</v>
      </c>
      <c r="L125" s="481">
        <v>197.0</v>
      </c>
    </row>
    <row r="126">
      <c r="B126" s="474"/>
      <c r="C126" s="479" t="s">
        <v>847</v>
      </c>
      <c r="D126" s="482">
        <f>(D128+D129)/D130</f>
        <v>10.94520548</v>
      </c>
      <c r="F126" s="474"/>
      <c r="G126" s="479" t="s">
        <v>847</v>
      </c>
      <c r="H126" s="482">
        <f>(H128+H129)/H130</f>
        <v>4.042003854</v>
      </c>
      <c r="J126" s="474"/>
      <c r="K126" s="479" t="s">
        <v>847</v>
      </c>
      <c r="L126" s="482">
        <f>(L128+L129)/L130</f>
        <v>1.931778629</v>
      </c>
    </row>
    <row r="127">
      <c r="B127" s="474"/>
      <c r="C127" s="477"/>
      <c r="D127" s="478"/>
      <c r="F127" s="474"/>
      <c r="G127" s="477"/>
      <c r="H127" s="478"/>
      <c r="J127" s="474"/>
      <c r="K127" s="477"/>
      <c r="L127" s="478"/>
    </row>
    <row r="128">
      <c r="B128" s="474"/>
      <c r="C128" s="475" t="s">
        <v>848</v>
      </c>
      <c r="D128" s="476">
        <v>3789.0</v>
      </c>
      <c r="F128" s="474"/>
      <c r="G128" s="475" t="s">
        <v>848</v>
      </c>
      <c r="H128" s="476">
        <v>10067.0</v>
      </c>
      <c r="J128" s="474"/>
      <c r="K128" s="475" t="s">
        <v>848</v>
      </c>
      <c r="L128" s="476">
        <f>8464+11185</f>
        <v>19649</v>
      </c>
    </row>
    <row r="129">
      <c r="B129" s="474"/>
      <c r="C129" s="475" t="s">
        <v>849</v>
      </c>
      <c r="D129" s="476">
        <v>206.0</v>
      </c>
      <c r="F129" s="474"/>
      <c r="G129" s="475" t="s">
        <v>849</v>
      </c>
      <c r="H129" s="476">
        <v>422.0</v>
      </c>
      <c r="J129" s="474"/>
      <c r="K129" s="475" t="s">
        <v>849</v>
      </c>
      <c r="L129" s="476">
        <v>2551.0</v>
      </c>
    </row>
    <row r="130">
      <c r="B130" s="474"/>
      <c r="C130" s="475" t="s">
        <v>850</v>
      </c>
      <c r="D130" s="483">
        <v>365.0</v>
      </c>
      <c r="F130" s="474"/>
      <c r="G130" s="475" t="s">
        <v>850</v>
      </c>
      <c r="H130" s="483">
        <v>2595.0</v>
      </c>
      <c r="J130" s="474"/>
      <c r="K130" s="475" t="s">
        <v>850</v>
      </c>
      <c r="L130" s="483">
        <v>11492.0</v>
      </c>
    </row>
    <row r="131">
      <c r="B131" s="474"/>
      <c r="C131" s="475" t="s">
        <v>851</v>
      </c>
      <c r="D131" s="483">
        <v>56.0</v>
      </c>
      <c r="F131" s="474"/>
      <c r="G131" s="475" t="s">
        <v>851</v>
      </c>
      <c r="H131" s="483">
        <v>558.0</v>
      </c>
      <c r="J131" s="474"/>
      <c r="K131" s="475" t="s">
        <v>851</v>
      </c>
      <c r="L131" s="483">
        <f>L130-L132-L133</f>
        <v>2729</v>
      </c>
    </row>
    <row r="132">
      <c r="B132" s="474"/>
      <c r="C132" s="475" t="s">
        <v>852</v>
      </c>
      <c r="D132" s="483">
        <v>295.0</v>
      </c>
      <c r="F132" s="474"/>
      <c r="G132" s="475" t="s">
        <v>852</v>
      </c>
      <c r="H132" s="483">
        <v>1889.0</v>
      </c>
      <c r="J132" s="474"/>
      <c r="K132" s="475" t="s">
        <v>852</v>
      </c>
      <c r="L132" s="483">
        <v>8412.0</v>
      </c>
    </row>
    <row r="133">
      <c r="B133" s="474"/>
      <c r="C133" s="475" t="s">
        <v>853</v>
      </c>
      <c r="D133" s="483">
        <v>14.0</v>
      </c>
      <c r="F133" s="474"/>
      <c r="G133" s="475" t="s">
        <v>853</v>
      </c>
      <c r="H133" s="483">
        <v>148.0</v>
      </c>
      <c r="J133" s="474"/>
      <c r="K133" s="475" t="s">
        <v>853</v>
      </c>
      <c r="L133" s="483">
        <v>351.0</v>
      </c>
    </row>
    <row r="134">
      <c r="B134" s="474"/>
      <c r="C134" s="477"/>
      <c r="D134" s="478"/>
      <c r="F134" s="474"/>
      <c r="G134" s="477"/>
      <c r="H134" s="478"/>
      <c r="J134" s="474"/>
      <c r="K134" s="477"/>
      <c r="L134" s="478"/>
    </row>
    <row r="135">
      <c r="B135" s="474"/>
      <c r="C135" s="475" t="s">
        <v>854</v>
      </c>
      <c r="D135" s="484">
        <f>D133/D130</f>
        <v>0.03835616438</v>
      </c>
      <c r="F135" s="474"/>
      <c r="G135" s="475" t="s">
        <v>854</v>
      </c>
      <c r="H135" s="484">
        <f>H133/H130</f>
        <v>0.0570327553</v>
      </c>
      <c r="J135" s="474"/>
      <c r="K135" s="475" t="s">
        <v>854</v>
      </c>
      <c r="L135" s="484">
        <f>L133/L130</f>
        <v>0.03054298643</v>
      </c>
    </row>
    <row r="136">
      <c r="B136" s="485"/>
      <c r="C136" s="486" t="s">
        <v>855</v>
      </c>
      <c r="D136" s="487">
        <f>D133/(sum(D132:D133))</f>
        <v>0.04530744337</v>
      </c>
      <c r="F136" s="485"/>
      <c r="G136" s="486" t="s">
        <v>855</v>
      </c>
      <c r="H136" s="487">
        <f>H133/(sum(H132:H133))</f>
        <v>0.07265586647</v>
      </c>
      <c r="J136" s="485"/>
      <c r="K136" s="486" t="s">
        <v>855</v>
      </c>
      <c r="L136" s="487">
        <f>L133/(sum(L132:L133))</f>
        <v>0.04005477576</v>
      </c>
    </row>
    <row r="138">
      <c r="B138" s="471"/>
      <c r="C138" s="472" t="s">
        <v>843</v>
      </c>
      <c r="D138" s="473" t="s">
        <v>785</v>
      </c>
      <c r="F138" s="471"/>
      <c r="G138" s="472" t="s">
        <v>843</v>
      </c>
      <c r="H138" s="473" t="s">
        <v>655</v>
      </c>
      <c r="J138" s="471"/>
      <c r="K138" s="472" t="s">
        <v>843</v>
      </c>
      <c r="L138" s="473" t="s">
        <v>645</v>
      </c>
    </row>
    <row r="139">
      <c r="B139" s="474"/>
      <c r="C139" s="475" t="s">
        <v>844</v>
      </c>
      <c r="D139" s="476">
        <v>1517590.0</v>
      </c>
      <c r="F139" s="474"/>
      <c r="G139" s="475" t="s">
        <v>844</v>
      </c>
      <c r="H139" s="476">
        <v>5541394.0</v>
      </c>
      <c r="J139" s="474"/>
      <c r="K139" s="475" t="s">
        <v>844</v>
      </c>
      <c r="L139" s="476">
        <v>2755589.0</v>
      </c>
    </row>
    <row r="140">
      <c r="B140" s="474"/>
      <c r="C140" s="477"/>
      <c r="D140" s="478"/>
      <c r="F140" s="474"/>
      <c r="G140" s="477"/>
      <c r="H140" s="478"/>
      <c r="J140" s="474"/>
      <c r="K140" s="477"/>
      <c r="L140" s="478"/>
    </row>
    <row r="141">
      <c r="B141" s="474"/>
      <c r="C141" s="479" t="s">
        <v>845</v>
      </c>
      <c r="D141" s="480">
        <f>(5349-5129)/5349</f>
        <v>0.04112918302</v>
      </c>
      <c r="F141" s="474"/>
      <c r="G141" s="479" t="s">
        <v>845</v>
      </c>
      <c r="H141" s="480">
        <f>349/(2810+349)</f>
        <v>0.1104779994</v>
      </c>
      <c r="J141" s="474"/>
      <c r="K141" s="479" t="s">
        <v>845</v>
      </c>
      <c r="L141" s="480">
        <f>1327/7727</f>
        <v>0.171735473</v>
      </c>
      <c r="M141" s="121" t="s">
        <v>856</v>
      </c>
    </row>
    <row r="142">
      <c r="B142" s="474"/>
      <c r="C142" s="479" t="s">
        <v>846</v>
      </c>
      <c r="D142" s="481">
        <v>149.0</v>
      </c>
      <c r="F142" s="474"/>
      <c r="G142" s="479" t="s">
        <v>846</v>
      </c>
      <c r="H142" s="481">
        <v>9.0</v>
      </c>
      <c r="J142" s="474"/>
      <c r="K142" s="479" t="s">
        <v>846</v>
      </c>
      <c r="L142" s="481">
        <v>0.0</v>
      </c>
    </row>
    <row r="143">
      <c r="B143" s="474"/>
      <c r="C143" s="479" t="s">
        <v>847</v>
      </c>
      <c r="D143" s="482">
        <f>(D145+D146)/D147</f>
        <v>6.298245614</v>
      </c>
      <c r="F143" s="474"/>
      <c r="G143" s="479" t="s">
        <v>847</v>
      </c>
      <c r="H143" s="482">
        <f>(H145+H146)/H147</f>
        <v>12.83625731</v>
      </c>
      <c r="J143" s="474"/>
      <c r="K143" s="479" t="s">
        <v>847</v>
      </c>
      <c r="L143" s="482">
        <f>(L145+L146)/L147</f>
        <v>4.703843255</v>
      </c>
    </row>
    <row r="144">
      <c r="B144" s="474"/>
      <c r="C144" s="477"/>
      <c r="D144" s="478"/>
      <c r="F144" s="474"/>
      <c r="G144" s="477"/>
      <c r="H144" s="478"/>
      <c r="J144" s="474"/>
      <c r="K144" s="477"/>
      <c r="L144" s="478"/>
    </row>
    <row r="145">
      <c r="B145" s="474"/>
      <c r="C145" s="475" t="s">
        <v>848</v>
      </c>
      <c r="D145" s="476">
        <v>1436.0</v>
      </c>
      <c r="F145" s="474"/>
      <c r="G145" s="475" t="s">
        <v>848</v>
      </c>
      <c r="H145" s="476">
        <v>2193.0</v>
      </c>
      <c r="J145" s="474"/>
      <c r="K145" s="475" t="s">
        <v>848</v>
      </c>
      <c r="L145" s="476">
        <v>6028.0</v>
      </c>
    </row>
    <row r="146">
      <c r="B146" s="474"/>
      <c r="C146" s="475" t="s">
        <v>849</v>
      </c>
      <c r="D146" s="476"/>
      <c r="F146" s="474"/>
      <c r="G146" s="475" t="s">
        <v>849</v>
      </c>
      <c r="H146" s="476">
        <v>2.0</v>
      </c>
      <c r="J146" s="474"/>
      <c r="K146" s="475" t="s">
        <v>849</v>
      </c>
      <c r="L146" s="476">
        <v>214.0</v>
      </c>
    </row>
    <row r="147">
      <c r="B147" s="474"/>
      <c r="C147" s="475" t="s">
        <v>850</v>
      </c>
      <c r="D147" s="483">
        <v>228.0</v>
      </c>
      <c r="F147" s="474"/>
      <c r="G147" s="475" t="s">
        <v>850</v>
      </c>
      <c r="H147" s="483">
        <v>171.0</v>
      </c>
      <c r="J147" s="474"/>
      <c r="K147" s="475" t="s">
        <v>850</v>
      </c>
      <c r="L147" s="483">
        <v>1327.0</v>
      </c>
    </row>
    <row r="148">
      <c r="B148" s="474"/>
      <c r="C148" s="475" t="s">
        <v>851</v>
      </c>
      <c r="D148" s="483">
        <f>D147-D149-D150</f>
        <v>23</v>
      </c>
      <c r="F148" s="474"/>
      <c r="G148" s="475" t="s">
        <v>851</v>
      </c>
      <c r="H148" s="483">
        <v>20.0</v>
      </c>
      <c r="J148" s="474"/>
      <c r="K148" s="475" t="s">
        <v>851</v>
      </c>
      <c r="L148" s="483">
        <f>L147-L149-L150852</f>
        <v>419</v>
      </c>
    </row>
    <row r="149">
      <c r="B149" s="474"/>
      <c r="C149" s="475" t="s">
        <v>852</v>
      </c>
      <c r="D149" s="483">
        <v>203.0</v>
      </c>
      <c r="F149" s="474"/>
      <c r="G149" s="475" t="s">
        <v>852</v>
      </c>
      <c r="H149" s="483">
        <v>149.0</v>
      </c>
      <c r="J149" s="474"/>
      <c r="K149" s="475" t="s">
        <v>852</v>
      </c>
      <c r="L149" s="483">
        <v>908.0</v>
      </c>
    </row>
    <row r="150">
      <c r="B150" s="474"/>
      <c r="C150" s="475" t="s">
        <v>853</v>
      </c>
      <c r="D150" s="483">
        <v>2.0</v>
      </c>
      <c r="F150" s="474"/>
      <c r="G150" s="475" t="s">
        <v>853</v>
      </c>
      <c r="H150" s="483">
        <v>2.0</v>
      </c>
      <c r="J150" s="474"/>
      <c r="K150" s="475" t="s">
        <v>853</v>
      </c>
      <c r="L150" s="483">
        <v>24.0</v>
      </c>
    </row>
    <row r="151">
      <c r="B151" s="474"/>
      <c r="C151" s="477"/>
      <c r="D151" s="478"/>
      <c r="F151" s="474"/>
      <c r="G151" s="477"/>
      <c r="H151" s="478"/>
      <c r="J151" s="474"/>
      <c r="K151" s="477"/>
      <c r="L151" s="478"/>
    </row>
    <row r="152">
      <c r="B152" s="474"/>
      <c r="C152" s="475" t="s">
        <v>854</v>
      </c>
      <c r="D152" s="484">
        <f>D150/D147</f>
        <v>0.008771929825</v>
      </c>
      <c r="F152" s="474"/>
      <c r="G152" s="475" t="s">
        <v>854</v>
      </c>
      <c r="H152" s="484">
        <f>H150/H147</f>
        <v>0.01169590643</v>
      </c>
      <c r="J152" s="474"/>
      <c r="K152" s="475" t="s">
        <v>854</v>
      </c>
      <c r="L152" s="484">
        <f>L150/L147</f>
        <v>0.01808590806</v>
      </c>
    </row>
    <row r="153">
      <c r="B153" s="485"/>
      <c r="C153" s="486" t="s">
        <v>855</v>
      </c>
      <c r="D153" s="487">
        <f>D150/(sum(D149:D150))</f>
        <v>0.009756097561</v>
      </c>
      <c r="F153" s="485"/>
      <c r="G153" s="486" t="s">
        <v>855</v>
      </c>
      <c r="H153" s="487">
        <f>H150/(sum(H149:H150))</f>
        <v>0.01324503311</v>
      </c>
      <c r="J153" s="485"/>
      <c r="K153" s="486" t="s">
        <v>855</v>
      </c>
      <c r="L153" s="487">
        <f>L150/(sum(L149:L150))</f>
        <v>0.02575107296</v>
      </c>
    </row>
    <row r="155">
      <c r="B155" s="471"/>
      <c r="C155" s="472" t="s">
        <v>843</v>
      </c>
      <c r="D155" s="473" t="s">
        <v>857</v>
      </c>
      <c r="F155" s="471"/>
      <c r="G155" s="472" t="s">
        <v>843</v>
      </c>
      <c r="H155" s="473" t="s">
        <v>651</v>
      </c>
      <c r="J155" s="471"/>
      <c r="K155" s="472" t="s">
        <v>843</v>
      </c>
      <c r="L155" s="473" t="s">
        <v>195</v>
      </c>
    </row>
    <row r="156">
      <c r="B156" s="474"/>
      <c r="C156" s="475" t="s">
        <v>844</v>
      </c>
      <c r="D156" s="476">
        <v>1517590.0</v>
      </c>
      <c r="F156" s="474"/>
      <c r="G156" s="475" t="s">
        <v>844</v>
      </c>
      <c r="H156" s="476">
        <v>1831880.0</v>
      </c>
      <c r="J156" s="474"/>
      <c r="K156" s="475" t="s">
        <v>844</v>
      </c>
      <c r="L156" s="476">
        <v>1219576.0</v>
      </c>
    </row>
    <row r="157">
      <c r="B157" s="474"/>
      <c r="C157" s="477"/>
      <c r="D157" s="478"/>
      <c r="F157" s="474"/>
      <c r="G157" s="477"/>
      <c r="H157" s="478"/>
      <c r="J157" s="474"/>
      <c r="K157" s="477"/>
      <c r="L157" s="478"/>
    </row>
    <row r="158">
      <c r="B158" s="474"/>
      <c r="C158" s="479" t="s">
        <v>845</v>
      </c>
      <c r="D158" s="480">
        <f>(6047-5727)/6047</f>
        <v>0.05291880271</v>
      </c>
      <c r="F158" s="474"/>
      <c r="G158" s="479" t="s">
        <v>845</v>
      </c>
      <c r="H158" s="480">
        <f>(3437-2189)/3437</f>
        <v>0.3631073611</v>
      </c>
      <c r="J158" s="474"/>
      <c r="K158" s="479" t="s">
        <v>845</v>
      </c>
      <c r="L158" s="480">
        <f>1965/9402</f>
        <v>0.2089980855</v>
      </c>
    </row>
    <row r="159">
      <c r="B159" s="474"/>
      <c r="C159" s="479" t="s">
        <v>846</v>
      </c>
      <c r="D159" s="481">
        <v>261.0</v>
      </c>
      <c r="F159" s="474"/>
      <c r="G159" s="479" t="s">
        <v>846</v>
      </c>
      <c r="H159" s="481">
        <v>199.0</v>
      </c>
      <c r="J159" s="474"/>
      <c r="K159" s="479" t="s">
        <v>846</v>
      </c>
      <c r="L159" s="481">
        <v>255.0</v>
      </c>
    </row>
    <row r="160">
      <c r="B160" s="474"/>
      <c r="C160" s="479" t="s">
        <v>847</v>
      </c>
      <c r="D160" s="482">
        <f>(D162+D163)/D164</f>
        <v>15.46163683</v>
      </c>
      <c r="F160" s="474"/>
      <c r="G160" s="479" t="s">
        <v>847</v>
      </c>
      <c r="H160" s="482">
        <f>(H162+H163)/H164</f>
        <v>0.3852116875</v>
      </c>
      <c r="J160" s="474"/>
      <c r="K160" s="479" t="s">
        <v>847</v>
      </c>
      <c r="L160" s="482">
        <f>(L162+L163)/L164</f>
        <v>2.107888041</v>
      </c>
    </row>
    <row r="161">
      <c r="B161" s="474"/>
      <c r="C161" s="477"/>
      <c r="D161" s="478"/>
      <c r="F161" s="474"/>
      <c r="G161" s="477"/>
      <c r="H161" s="478"/>
      <c r="J161" s="474"/>
      <c r="K161" s="477"/>
      <c r="L161" s="478"/>
    </row>
    <row r="162">
      <c r="B162" s="474"/>
      <c r="C162" s="475" t="s">
        <v>848</v>
      </c>
      <c r="D162" s="476">
        <f>9456+2635</f>
        <v>12091</v>
      </c>
      <c r="F162" s="474"/>
      <c r="G162" s="475" t="s">
        <v>848</v>
      </c>
      <c r="H162" s="476">
        <v>646.0</v>
      </c>
      <c r="J162" s="474"/>
      <c r="K162" s="475" t="s">
        <v>848</v>
      </c>
      <c r="L162" s="476">
        <v>4140.0</v>
      </c>
    </row>
    <row r="163">
      <c r="B163" s="474"/>
      <c r="C163" s="475" t="s">
        <v>849</v>
      </c>
      <c r="D163" s="476"/>
      <c r="F163" s="474"/>
      <c r="G163" s="475" t="s">
        <v>849</v>
      </c>
      <c r="H163" s="476"/>
      <c r="J163" s="474"/>
      <c r="K163" s="475" t="s">
        <v>849</v>
      </c>
      <c r="L163" s="476">
        <v>2.0</v>
      </c>
    </row>
    <row r="164">
      <c r="B164" s="474"/>
      <c r="C164" s="475" t="s">
        <v>850</v>
      </c>
      <c r="D164" s="483">
        <v>782.0</v>
      </c>
      <c r="F164" s="474"/>
      <c r="G164" s="475" t="s">
        <v>850</v>
      </c>
      <c r="H164" s="483">
        <v>1677.0</v>
      </c>
      <c r="J164" s="474"/>
      <c r="K164" s="475" t="s">
        <v>850</v>
      </c>
      <c r="L164" s="483">
        <v>1965.0</v>
      </c>
    </row>
    <row r="165">
      <c r="B165" s="474"/>
      <c r="C165" s="475" t="s">
        <v>851</v>
      </c>
      <c r="D165" s="483">
        <v>249.0</v>
      </c>
      <c r="F165" s="474"/>
      <c r="G165" s="475" t="s">
        <v>851</v>
      </c>
      <c r="H165" s="483">
        <v>639.0</v>
      </c>
      <c r="J165" s="474"/>
      <c r="K165" s="475" t="s">
        <v>851</v>
      </c>
      <c r="L165" s="483">
        <v>347.0</v>
      </c>
    </row>
    <row r="166">
      <c r="B166" s="474"/>
      <c r="C166" s="475" t="s">
        <v>852</v>
      </c>
      <c r="D166" s="483">
        <v>487.0</v>
      </c>
      <c r="F166" s="474"/>
      <c r="G166" s="475" t="s">
        <v>852</v>
      </c>
      <c r="H166" s="483">
        <v>1007.0</v>
      </c>
      <c r="J166" s="474"/>
      <c r="K166" s="475" t="s">
        <v>852</v>
      </c>
      <c r="L166" s="483">
        <v>1568.0</v>
      </c>
    </row>
    <row r="167">
      <c r="B167" s="474"/>
      <c r="C167" s="475" t="s">
        <v>853</v>
      </c>
      <c r="D167" s="483">
        <v>33.0</v>
      </c>
      <c r="F167" s="474"/>
      <c r="G167" s="475" t="s">
        <v>853</v>
      </c>
      <c r="H167" s="483">
        <v>31.0</v>
      </c>
      <c r="J167" s="474"/>
      <c r="K167" s="475" t="s">
        <v>853</v>
      </c>
      <c r="L167" s="483">
        <v>50.0</v>
      </c>
    </row>
    <row r="168">
      <c r="B168" s="474"/>
      <c r="C168" s="477"/>
      <c r="D168" s="478"/>
      <c r="F168" s="474"/>
      <c r="G168" s="477"/>
      <c r="H168" s="478"/>
      <c r="J168" s="474"/>
      <c r="K168" s="477"/>
      <c r="L168" s="478"/>
    </row>
    <row r="169">
      <c r="B169" s="474"/>
      <c r="C169" s="475" t="s">
        <v>854</v>
      </c>
      <c r="D169" s="484">
        <f>D167/D164</f>
        <v>0.04219948849</v>
      </c>
      <c r="F169" s="474"/>
      <c r="G169" s="475" t="s">
        <v>854</v>
      </c>
      <c r="H169" s="484">
        <f>H167/H164</f>
        <v>0.01848539058</v>
      </c>
      <c r="J169" s="474"/>
      <c r="K169" s="475" t="s">
        <v>854</v>
      </c>
      <c r="L169" s="484">
        <f>L167/L164</f>
        <v>0.02544529262</v>
      </c>
    </row>
    <row r="170">
      <c r="B170" s="485"/>
      <c r="C170" s="486" t="s">
        <v>855</v>
      </c>
      <c r="D170" s="487">
        <f>D167/(sum(D166:D167))</f>
        <v>0.06346153846</v>
      </c>
      <c r="F170" s="485"/>
      <c r="G170" s="486" t="s">
        <v>855</v>
      </c>
      <c r="H170" s="487">
        <f>H167/(sum(H166:H167))</f>
        <v>0.02986512524</v>
      </c>
      <c r="J170" s="485"/>
      <c r="K170" s="486" t="s">
        <v>855</v>
      </c>
      <c r="L170" s="487">
        <f>L167/(sum(L166:L167))</f>
        <v>0.03090234858</v>
      </c>
    </row>
    <row r="172">
      <c r="B172" s="471"/>
      <c r="C172" s="472" t="s">
        <v>843</v>
      </c>
      <c r="D172" s="473" t="s">
        <v>680</v>
      </c>
      <c r="F172" s="471"/>
      <c r="G172" s="472" t="s">
        <v>843</v>
      </c>
      <c r="H172" s="473" t="s">
        <v>650</v>
      </c>
      <c r="J172" s="471"/>
      <c r="K172" s="472" t="s">
        <v>843</v>
      </c>
      <c r="L172" s="473" t="s">
        <v>654</v>
      </c>
    </row>
    <row r="173">
      <c r="B173" s="474"/>
      <c r="C173" s="475" t="s">
        <v>844</v>
      </c>
      <c r="D173" s="476">
        <v>981822.0</v>
      </c>
      <c r="F173" s="474"/>
      <c r="G173" s="475" t="s">
        <v>844</v>
      </c>
      <c r="H173" s="476">
        <v>1278764.0</v>
      </c>
      <c r="J173" s="474"/>
      <c r="K173" s="475" t="s">
        <v>844</v>
      </c>
      <c r="L173" s="476">
        <v>1405012.0</v>
      </c>
    </row>
    <row r="174">
      <c r="B174" s="474"/>
      <c r="C174" s="477"/>
      <c r="D174" s="478"/>
      <c r="F174" s="474"/>
      <c r="G174" s="477"/>
      <c r="H174" s="478"/>
      <c r="J174" s="474"/>
      <c r="K174" s="477"/>
      <c r="L174" s="478"/>
    </row>
    <row r="175">
      <c r="B175" s="474"/>
      <c r="C175" s="479" t="s">
        <v>845</v>
      </c>
      <c r="D175" s="480">
        <f>(3085-2758)/3085</f>
        <v>0.1059967585</v>
      </c>
      <c r="F175" s="474"/>
      <c r="G175" s="479" t="s">
        <v>845</v>
      </c>
      <c r="H175" s="480">
        <f>1774/1936</f>
        <v>0.916322314</v>
      </c>
      <c r="J175" s="474"/>
      <c r="K175" s="479" t="s">
        <v>845</v>
      </c>
      <c r="L175" s="480">
        <f>(1141-1060)/1141</f>
        <v>0.07099035933</v>
      </c>
    </row>
    <row r="176">
      <c r="B176" s="474"/>
      <c r="C176" s="479" t="s">
        <v>846</v>
      </c>
      <c r="D176" s="481">
        <v>630.0</v>
      </c>
      <c r="F176" s="474"/>
      <c r="G176" s="479" t="s">
        <v>846</v>
      </c>
      <c r="H176" s="481">
        <v>411.0</v>
      </c>
      <c r="J176" s="474"/>
      <c r="K176" s="479" t="s">
        <v>846</v>
      </c>
      <c r="L176" s="481">
        <v>255.0</v>
      </c>
    </row>
    <row r="177">
      <c r="B177" s="474"/>
      <c r="C177" s="479" t="s">
        <v>847</v>
      </c>
      <c r="D177" s="482">
        <f>(D179+D180)/D181</f>
        <v>2.415781487</v>
      </c>
      <c r="F177" s="474"/>
      <c r="G177" s="479" t="s">
        <v>847</v>
      </c>
      <c r="H177" s="482">
        <f>(H179+H180)/H181</f>
        <v>0.4330708661</v>
      </c>
      <c r="J177" s="474"/>
      <c r="K177" s="479" t="s">
        <v>847</v>
      </c>
      <c r="L177" s="482">
        <f>(L179+L180)/L181</f>
        <v>6.033994334</v>
      </c>
    </row>
    <row r="178">
      <c r="B178" s="474"/>
      <c r="C178" s="477"/>
      <c r="D178" s="478"/>
      <c r="F178" s="474"/>
      <c r="G178" s="477"/>
      <c r="H178" s="478"/>
      <c r="J178" s="474"/>
      <c r="K178" s="477"/>
      <c r="L178" s="478"/>
    </row>
    <row r="179">
      <c r="B179" s="474"/>
      <c r="C179" s="475" t="s">
        <v>848</v>
      </c>
      <c r="D179" s="476">
        <v>1575.0</v>
      </c>
      <c r="F179" s="474"/>
      <c r="G179" s="475" t="s">
        <v>848</v>
      </c>
      <c r="H179" s="476">
        <v>755.0</v>
      </c>
      <c r="J179" s="474"/>
      <c r="K179" s="475" t="s">
        <v>848</v>
      </c>
      <c r="L179" s="476">
        <v>1978.0</v>
      </c>
    </row>
    <row r="180">
      <c r="B180" s="474"/>
      <c r="C180" s="475" t="s">
        <v>849</v>
      </c>
      <c r="D180" s="476">
        <v>17.0</v>
      </c>
      <c r="F180" s="474"/>
      <c r="G180" s="475" t="s">
        <v>849</v>
      </c>
      <c r="H180" s="476">
        <v>15.0</v>
      </c>
      <c r="J180" s="474"/>
      <c r="K180" s="475" t="s">
        <v>849</v>
      </c>
      <c r="L180" s="476">
        <v>152.0</v>
      </c>
    </row>
    <row r="181">
      <c r="B181" s="474"/>
      <c r="C181" s="475" t="s">
        <v>850</v>
      </c>
      <c r="D181" s="483">
        <v>659.0</v>
      </c>
      <c r="F181" s="474"/>
      <c r="G181" s="475" t="s">
        <v>850</v>
      </c>
      <c r="H181" s="483">
        <v>1778.0</v>
      </c>
      <c r="J181" s="474"/>
      <c r="K181" s="475" t="s">
        <v>850</v>
      </c>
      <c r="L181" s="483">
        <v>353.0</v>
      </c>
    </row>
    <row r="182">
      <c r="B182" s="474"/>
      <c r="C182" s="475" t="s">
        <v>851</v>
      </c>
      <c r="D182" s="483">
        <v>150.0</v>
      </c>
      <c r="F182" s="474"/>
      <c r="G182" s="475" t="s">
        <v>851</v>
      </c>
      <c r="H182" s="483">
        <v>220.0</v>
      </c>
      <c r="J182" s="474"/>
      <c r="K182" s="475" t="s">
        <v>851</v>
      </c>
      <c r="L182" s="483">
        <f>L181-L183-L184</f>
        <v>109</v>
      </c>
    </row>
    <row r="183">
      <c r="B183" s="474"/>
      <c r="C183" s="475" t="s">
        <v>852</v>
      </c>
      <c r="D183" s="483">
        <v>525.0</v>
      </c>
      <c r="F183" s="474"/>
      <c r="G183" s="475" t="s">
        <v>852</v>
      </c>
      <c r="H183" s="483">
        <v>1497.0</v>
      </c>
      <c r="J183" s="474"/>
      <c r="K183" s="475" t="s">
        <v>852</v>
      </c>
      <c r="L183" s="483">
        <v>237.0</v>
      </c>
    </row>
    <row r="184">
      <c r="B184" s="474"/>
      <c r="C184" s="475" t="s">
        <v>853</v>
      </c>
      <c r="D184" s="483">
        <v>9.0</v>
      </c>
      <c r="F184" s="474"/>
      <c r="G184" s="475" t="s">
        <v>853</v>
      </c>
      <c r="H184" s="483">
        <v>61.0</v>
      </c>
      <c r="J184" s="474"/>
      <c r="K184" s="475" t="s">
        <v>853</v>
      </c>
      <c r="L184" s="483">
        <v>7.0</v>
      </c>
    </row>
    <row r="185">
      <c r="B185" s="474"/>
      <c r="C185" s="477"/>
      <c r="D185" s="478"/>
      <c r="F185" s="474"/>
      <c r="G185" s="477"/>
      <c r="H185" s="478"/>
      <c r="J185" s="474"/>
      <c r="K185" s="477"/>
      <c r="L185" s="478"/>
    </row>
    <row r="186">
      <c r="B186" s="474"/>
      <c r="C186" s="475" t="s">
        <v>854</v>
      </c>
      <c r="D186" s="484">
        <f>D184/D181</f>
        <v>0.01365705615</v>
      </c>
      <c r="F186" s="474"/>
      <c r="G186" s="475" t="s">
        <v>854</v>
      </c>
      <c r="H186" s="484">
        <f>H184/H181</f>
        <v>0.03430821147</v>
      </c>
      <c r="J186" s="474"/>
      <c r="K186" s="475" t="s">
        <v>854</v>
      </c>
      <c r="L186" s="484">
        <f>L184/L181</f>
        <v>0.01983002833</v>
      </c>
    </row>
    <row r="187">
      <c r="B187" s="485"/>
      <c r="C187" s="486" t="s">
        <v>855</v>
      </c>
      <c r="D187" s="487">
        <f>D184/(sum(D183:D184))</f>
        <v>0.01685393258</v>
      </c>
      <c r="F187" s="485"/>
      <c r="G187" s="486" t="s">
        <v>855</v>
      </c>
      <c r="H187" s="487">
        <f>H184/(sum(H183:H184))</f>
        <v>0.03915275995</v>
      </c>
      <c r="J187" s="485"/>
      <c r="K187" s="486" t="s">
        <v>855</v>
      </c>
      <c r="L187" s="487">
        <f>L184/(sum(L183:L184))</f>
        <v>0.02868852459</v>
      </c>
    </row>
    <row r="189">
      <c r="B189" s="471"/>
      <c r="C189" s="472" t="s">
        <v>843</v>
      </c>
      <c r="D189" s="473" t="s">
        <v>653</v>
      </c>
      <c r="J189" s="471"/>
      <c r="K189" s="472"/>
      <c r="L189" s="473"/>
    </row>
    <row r="190">
      <c r="B190" s="474"/>
      <c r="C190" s="475" t="s">
        <v>844</v>
      </c>
      <c r="D190" s="476">
        <v>1405012.0</v>
      </c>
      <c r="J190" s="474"/>
      <c r="K190" s="475"/>
      <c r="L190" s="476"/>
    </row>
    <row r="191">
      <c r="B191" s="474"/>
      <c r="C191" s="477"/>
      <c r="D191" s="478"/>
      <c r="J191" s="474"/>
      <c r="K191" s="477"/>
      <c r="L191" s="478"/>
    </row>
    <row r="192">
      <c r="B192" s="474"/>
      <c r="C192" s="479" t="s">
        <v>845</v>
      </c>
      <c r="D192" s="480">
        <f>(14034-11094)/14034</f>
        <v>0.2094912356</v>
      </c>
      <c r="J192" s="474"/>
      <c r="K192" s="479"/>
      <c r="L192" s="480"/>
    </row>
    <row r="193">
      <c r="B193" s="474"/>
      <c r="C193" s="479" t="s">
        <v>846</v>
      </c>
      <c r="D193" s="481">
        <v>195.0</v>
      </c>
      <c r="J193" s="474"/>
      <c r="K193" s="479"/>
      <c r="L193" s="481"/>
    </row>
    <row r="194">
      <c r="B194" s="474"/>
      <c r="C194" s="479" t="s">
        <v>847</v>
      </c>
      <c r="D194" s="482">
        <f>(D196+D197)/D198</f>
        <v>4.457617573</v>
      </c>
      <c r="J194" s="474"/>
      <c r="K194" s="479"/>
      <c r="L194" s="482"/>
    </row>
    <row r="195">
      <c r="B195" s="474"/>
      <c r="C195" s="477"/>
      <c r="D195" s="478"/>
      <c r="J195" s="474"/>
      <c r="K195" s="477"/>
      <c r="L195" s="478"/>
    </row>
    <row r="196">
      <c r="B196" s="474"/>
      <c r="C196" s="475" t="s">
        <v>848</v>
      </c>
      <c r="D196" s="476">
        <v>14248.0</v>
      </c>
      <c r="J196" s="474"/>
      <c r="K196" s="475"/>
      <c r="L196" s="476"/>
    </row>
    <row r="197">
      <c r="B197" s="474"/>
      <c r="C197" s="475" t="s">
        <v>849</v>
      </c>
      <c r="D197" s="476">
        <v>1581.0</v>
      </c>
      <c r="J197" s="474"/>
      <c r="K197" s="475"/>
      <c r="L197" s="476"/>
    </row>
    <row r="198">
      <c r="B198" s="474"/>
      <c r="C198" s="475" t="s">
        <v>850</v>
      </c>
      <c r="D198" s="483">
        <v>3551.0</v>
      </c>
      <c r="J198" s="474"/>
      <c r="K198" s="475"/>
      <c r="L198" s="483"/>
    </row>
    <row r="199">
      <c r="B199" s="474"/>
      <c r="C199" s="475" t="s">
        <v>851</v>
      </c>
      <c r="D199" s="483">
        <v>682.0</v>
      </c>
      <c r="J199" s="474"/>
      <c r="K199" s="475"/>
      <c r="L199" s="483"/>
    </row>
    <row r="200">
      <c r="B200" s="474"/>
      <c r="C200" s="475" t="s">
        <v>852</v>
      </c>
      <c r="D200" s="483">
        <v>2827.0</v>
      </c>
      <c r="J200" s="474"/>
      <c r="K200" s="475"/>
      <c r="L200" s="483"/>
    </row>
    <row r="201">
      <c r="B201" s="474"/>
      <c r="C201" s="475" t="s">
        <v>853</v>
      </c>
      <c r="D201" s="483">
        <v>42.0</v>
      </c>
      <c r="J201" s="474"/>
      <c r="K201" s="475"/>
      <c r="L201" s="483"/>
    </row>
    <row r="202">
      <c r="B202" s="474"/>
      <c r="C202" s="477"/>
      <c r="D202" s="478"/>
      <c r="J202" s="474"/>
      <c r="K202" s="477"/>
      <c r="L202" s="478"/>
    </row>
    <row r="203">
      <c r="B203" s="474"/>
      <c r="C203" s="475" t="s">
        <v>854</v>
      </c>
      <c r="D203" s="484">
        <f>D201/D198</f>
        <v>0.01182765418</v>
      </c>
      <c r="J203" s="474"/>
      <c r="K203" s="475"/>
      <c r="L203" s="484"/>
    </row>
    <row r="204">
      <c r="B204" s="485"/>
      <c r="C204" s="486" t="s">
        <v>855</v>
      </c>
      <c r="D204" s="487">
        <f>D201/(sum(D200:D201))</f>
        <v>0.01463924712</v>
      </c>
      <c r="J204" s="485"/>
      <c r="K204" s="486"/>
      <c r="L204" s="487"/>
    </row>
    <row r="207">
      <c r="B207" s="488" t="s">
        <v>858</v>
      </c>
    </row>
    <row r="208">
      <c r="B208" s="489" t="s">
        <v>859</v>
      </c>
      <c r="C208" s="489" t="s">
        <v>860</v>
      </c>
      <c r="D208" s="489" t="s">
        <v>861</v>
      </c>
      <c r="E208" s="489" t="s">
        <v>862</v>
      </c>
    </row>
    <row r="209">
      <c r="B209" s="490" t="str">
        <f>IF(AND(D$5&gt;8%,D$6&lt;500,D$7&lt;10),D$2,CONCAT(D$2," cek tabel"))</f>
        <v>Aceh</v>
      </c>
    </row>
    <row r="210">
      <c r="B210" s="490" t="str">
        <f>IF(AND(D$22&gt;8%,D$23&lt;500,D$24&lt;10),D$19,CONCAT(D$19," cek tabel"))</f>
        <v>Sumatera Utara</v>
      </c>
    </row>
    <row r="211">
      <c r="B211" s="490" t="str">
        <f>IF(AND(D$39&gt;8%,D$40&lt;500,D$41&lt;10),D$36,CONCAT(D$36," cek tabel"))</f>
        <v>Sumatera Barat cek tabel</v>
      </c>
      <c r="C211" s="490" t="str">
        <f>IF(OR(AND(D$39&gt;8%,D$40&lt;500,D$41&gt;10),AND(D$39&gt;8%,D$40&gt;500,D$41&lt;10),AND(D$39&lt;8%,D$40&lt;500,D$41&lt;10)),D$36,CONCAT(D$36," cek tabel"))</f>
        <v>Sumatera Barat</v>
      </c>
    </row>
    <row r="212">
      <c r="B212" s="490" t="str">
        <f>IF(AND($D$56&gt;8%,$D$57&lt;500,$D$58&lt;10),$D$53,CONCAT($D$53," cek tabel"))</f>
        <v>Riau cek tabel</v>
      </c>
      <c r="C212" s="490" t="str">
        <f>IF(OR(AND($D$56&gt;8%,$D$57&lt;500,$D$58&gt;10),AND($D$56&gt;8%,$D$57&gt;500,$D$58&lt;10),AND($D$56&lt;8%,$D$57&lt;500,$D$58&lt;10)),$D$53,CONCAT($D$53," cek tabel"))</f>
        <v>Riau cek tabel</v>
      </c>
      <c r="D212" s="490" t="str">
        <f>IF(OR(AND($D$56&gt;8%,$D$57&gt;500,$D$58&gt;10),AND($D$56&lt;8%,$D$57&lt;500,$D$58&gt;10),AND($D$56&lt;8%,$D$57&gt;500,$D$58&lt;10)),$D$53,CONCAT($D$53," cek tabel"))</f>
        <v>Riau</v>
      </c>
      <c r="E212" s="490" t="str">
        <f>IF(AND($D$56&lt;8%,$D$57&gt;500,$D$58&gt;10),$D$53,CONCAT($D$53," cek tabel"))</f>
        <v>Riau cek tabel</v>
      </c>
    </row>
    <row r="213">
      <c r="B213" s="490" t="str">
        <f>IF(AND(D$73&gt;8%,D$74&lt;500,D$75&lt;10),D$70,CONCAT(D$70," cek tabel"))</f>
        <v>Jambi cek tabel</v>
      </c>
      <c r="C213" s="490" t="str">
        <f>IF(OR(AND(D$73&gt;8%,D$74&lt;500,D$75&gt;10),AND(D$73&gt;8%,D$74&gt;500,D$75&lt;10),AND(D$73&lt;8%,D$74&lt;500,D$75&lt;10)),D$70,CONCAT(D$70," cek tabel"))</f>
        <v>Jambi</v>
      </c>
    </row>
    <row r="214">
      <c r="B214" s="490" t="str">
        <f>IF(AND(D$90&gt;8%,D$91&lt;500,D$92&lt;10),D$87,CONCAT(D$87," cek tabel"))</f>
        <v>Sumsel</v>
      </c>
    </row>
    <row r="215">
      <c r="B215" s="490" t="str">
        <f>IF(AND(D$107&gt;8%,D$108&lt;500,D$109&lt;10),D$104,CONCAT(D$104," cek tabel"))</f>
        <v>Bengkulu</v>
      </c>
    </row>
    <row r="216">
      <c r="B216" s="490" t="str">
        <f>IF(AND(D$124&gt;8%,D$125&lt;500,D$126&lt;10),D$121,CONCAT(D$121," cek tabel"))</f>
        <v>Lampung cek tabel</v>
      </c>
      <c r="C216" s="490" t="str">
        <f>IF(OR(AND(D$124&gt;8%,D$125&lt;500,D$126&gt;10),AND(D$124&gt;8%,D$125&gt;500,D$126&lt;10),AND(D$124&lt;8%,D$125&lt;500,D$126&lt;10)),D$121,CONCAT(D$121," cek tabel"))</f>
        <v>Lampung</v>
      </c>
    </row>
    <row r="217">
      <c r="B217" s="490" t="str">
        <f>IF(AND($D$141&gt;8%,$D$142&lt;500,$D$143&lt;10),$D$138,CONCAT($D$138," cek tabel"))</f>
        <v>Babel cek tabel</v>
      </c>
      <c r="C217" s="490" t="str">
        <f>IF(OR(AND($D$141&gt;8%,$D$142&lt;500,$D$143&gt;10),AND($D$141&gt;8%,$D$142&gt;500,$D$143&lt;10),AND($D$141&lt;8%,$D$142&lt;500,$D$143&lt;10)),$D$138,CONCAT($D$138," cek tabel"))</f>
        <v>Babel</v>
      </c>
    </row>
    <row r="218">
      <c r="B218" s="490" t="str">
        <f>IF(AND($D$158&gt;8%,$D$159&lt;500,$D$160&lt;10),$D$155,CONCAT($D$155," cek tabel"))</f>
        <v>Kepri cek tabel</v>
      </c>
      <c r="C218" s="490" t="str">
        <f>IF(OR(AND($D$158&gt;8%,$D$159&lt;500,$D$160&gt;10),AND($D$158&gt;8%,$D$159&gt;500,$D$160&lt;10),AND($D$158&lt;8%,$D$159&lt;500,$D$160&lt;10)),$D$155,CONCAT($D$155," cek tabel"))</f>
        <v>Kepri cek tabel</v>
      </c>
      <c r="D218" s="490" t="str">
        <f>IF(OR(AND($D$158&gt;8%,$D$159&gt;500,$D$160&gt;10),AND($D$158&lt;8%,$D$159&lt;500,$D$160&gt;10),AND($D$158&lt;8%,$D$159&gt;500,$D$160&lt;10)),$D$155,CONCAT($D$155," cek tabel"))</f>
        <v>Kepri</v>
      </c>
      <c r="E218" s="490" t="str">
        <f>IF(AND($D$158&lt;8%,$D$159&gt;500,$D$160&gt;10),$D$155,CONCAT($D$155," cek tabel"))</f>
        <v>Kepri cek tabel</v>
      </c>
    </row>
    <row r="219">
      <c r="B219" s="490" t="str">
        <f>IF(AND($D$175&gt;8%,$D$176&lt;500,$D$177&lt;10),$D$172,CONCAT($D$172," cek tabel"))</f>
        <v>Papua Barat cek tabel</v>
      </c>
      <c r="C219" s="490" t="str">
        <f>IF(OR(AND($D$175&gt;8%,$D$176&lt;500,$D$177&gt;10),AND($D$175&lt;8%,$D$176&lt;500,$D$177&lt;10),AND($D$175&gt;8%,$D$176&gt;500,$D$177&lt;10)),$D$172,CONCAT($D$172," cek tabel"))</f>
        <v>Papua Barat</v>
      </c>
    </row>
    <row r="220">
      <c r="B220" s="490" t="str">
        <f>IF(AND(D$192&gt;8%,D$193&lt;500,D$194&lt;10),D$189,CONCAT(D$189," cek tabel"))</f>
        <v>Papua</v>
      </c>
    </row>
    <row r="221">
      <c r="B221" s="490" t="str">
        <f>IF(AND($H$5&gt;8%,$H$6&lt;500,$H$7&lt;10),$H$2,CONCAT($H$2," cek tabel"))</f>
        <v>DKI Jakarta cek tabel</v>
      </c>
      <c r="C221" s="490" t="str">
        <f>IF(OR(AND($H$5&gt;8%,$H$6&lt;500,$H$7&gt;10),AND($H$5&gt;8%,$H$6&gt;500,$H$7&lt;10),AND($H$5&lt;8%,$H$6&lt;500,$H$7&lt;10)),$H$2,CONCAT($H$2," cek tabel"))</f>
        <v>DKI Jakarta</v>
      </c>
    </row>
    <row r="222">
      <c r="B222" s="490" t="str">
        <f>IF(AND(H$22&gt;8%,H$23&lt;500,H$24&lt;10),H$19,CONCAT(H$19," cek tabel"))</f>
        <v>Jabar</v>
      </c>
    </row>
    <row r="223">
      <c r="B223" s="490" t="str">
        <f>IF(AND(H$39&gt;8%,H$40&lt;500,H$41&lt;10),H$36,CONCAT(H$36," cek tabel"))</f>
        <v>Jateng</v>
      </c>
    </row>
    <row r="224">
      <c r="B224" s="490" t="str">
        <f>IF(AND($H$56&gt;8%,$H$57&lt;500,$H$58&lt;10),$H$53,CONCAT($H$53," cek tabel"))</f>
        <v>DIY cek tabel</v>
      </c>
      <c r="C224" s="490" t="str">
        <f>IF(OR(AND($H$56&gt;8%,$H$57&lt;500,$H$58&gt;10),AND($H$56&gt;8%,$H$57&gt;500,$H$58&lt;10),AND($H$56&lt;8%,$H$57&lt;500,$H$58&lt;10)),$H$53,CONCAT($H$53," cek tabel"))</f>
        <v>DIY cek tabel</v>
      </c>
      <c r="E224" s="491" t="str">
        <f>IF(AND($H$56&lt;8%,$H$57&gt;500,$H$58&gt;10),$H$53,CONCAT($H$53," cek tabel"))</f>
        <v>DIY</v>
      </c>
    </row>
    <row r="225">
      <c r="B225" s="490" t="str">
        <f>IF(AND(H$73&gt;8%,H$74&lt;500,H$75&lt;10),H$70,CONCAT(H$70," cek tabel"))</f>
        <v>Jatim</v>
      </c>
    </row>
    <row r="226">
      <c r="B226" s="490" t="str">
        <f>IF(AND(H$90&gt;8%,H$91&lt;500,H$92&lt;10),H$87,CONCAT(H$87," cek tabel"))</f>
        <v>Banten</v>
      </c>
    </row>
    <row r="227">
      <c r="B227" s="490" t="str">
        <f>IF(AND($H$107&gt;8%,$H$108&lt;500,$H$109&lt;10),$H$104,CONCAT($H$104," cek tabel"))</f>
        <v>Bali cek tabel</v>
      </c>
      <c r="C227" s="490" t="str">
        <f>IF(OR(AND($H$107&gt;8%,$H$108&lt;500,$H$109&gt;10),AND($H$107&gt;8%,$H$108&gt;500,$H$109&lt;10),AND($H$107&lt;8%,$H$108&lt;500,$H$109&lt;10)),$H$104,CONCAT($H$104," cek tabel"))</f>
        <v>Bali</v>
      </c>
    </row>
    <row r="228">
      <c r="B228" s="490" t="str">
        <f>IF(AND(H$124&gt;8%,H$125&lt;500,H$126&lt;10),H$121,CONCAT(H$121," cek tabel"))</f>
        <v>NTB</v>
      </c>
    </row>
    <row r="229">
      <c r="B229" s="490" t="str">
        <f>IF(AND($H$141&gt;8%,$H$142&lt;500,$H$143&lt;10),$H$138,CONCAT($H$138," cek tabel"))</f>
        <v>NTT cek tabel</v>
      </c>
      <c r="C229" s="490" t="str">
        <f>IF(OR(AND($H$141&gt;8%,$H$142&lt;500,$H$143&gt;10),AND($H$141&gt;8%,$H$142&gt;500,$H$143&lt;10),AND($H$141&lt;8%,$H$142&lt;500,$H$143&lt;10)),$H$138,CONCAT($H$138," cek tabel"))</f>
        <v>NTT</v>
      </c>
    </row>
    <row r="230">
      <c r="B230" s="490" t="str">
        <f>IF(AND(H$158&gt;8%,H$159&lt;500,H$160&lt;10),H$155,CONCAT(H$155," cek tabel"))</f>
        <v>Maluku</v>
      </c>
    </row>
    <row r="231">
      <c r="B231" s="490" t="str">
        <f>IF(AND(H$175&gt;8%,H$176&lt;500,H$177&lt;10),H$172,CONCAT(H$172," cek tabel"))</f>
        <v>Malut</v>
      </c>
    </row>
    <row r="232">
      <c r="B232" s="490" t="str">
        <f>IF(AND($L$5&gt;8%,$L$6&lt;500,$L$7&lt;10),$L$2,CONCAT($L$2," cek tabel"))</f>
        <v>Kalbar cek tabel</v>
      </c>
      <c r="C232" s="490" t="str">
        <f>IF(OR(AND($L$5&gt;8%,$L$6&lt;500,$L$7&gt;10),AND($L$5&gt;8%,$L$6&gt;500,$L$7&lt;10),AND($L$5&lt;8%,$L$6&lt;500,$L$7&lt;10)),$L$2,CONCAT($L$2," cek tabel"))</f>
        <v>Kalbar cek tabel</v>
      </c>
      <c r="D232" s="490" t="str">
        <f>IF(OR(AND($L$5&gt;8%,$L$6&gt;500,$L$7&gt;10),AND($L$5&lt;8%,$L$6&lt;500,$L$7&gt;10),AND($L$5&lt;8%,$L$6&gt;500,$L$7&lt;10)),$L$2,CONCAT($L$2," cek tabel"))</f>
        <v>Kalbar</v>
      </c>
      <c r="E232" s="490" t="str">
        <f>IF(AND($L$5&lt;8%,$L$6&gt;500,$L$7&gt;10),$L$2,CONCAT($L$2," cek tabel"))</f>
        <v>Kalbar cek tabel</v>
      </c>
    </row>
    <row r="233">
      <c r="B233" s="490" t="str">
        <f>IF(AND($L$22&gt;8%,$L$23&lt;500,$L$24&lt;10),$L$19,CONCAT($L$19," cek tabel"))</f>
        <v>Kalteng cek tabel</v>
      </c>
      <c r="C233" s="490" t="str">
        <f>IF(OR(AND($L$22&gt;8%,$L$23&lt;500,$L$24&gt;10),AND($L$22&gt;8%,$L$23&gt;500,$L$24&lt;10),AND($L$22&lt;8%,$L$23&lt;500,$L$24&lt;10)),$L$19,CONCAT($L$19," cek tabel"))</f>
        <v>Kalteng</v>
      </c>
    </row>
    <row r="234">
      <c r="B234" s="490" t="str">
        <f>IF(AND($L$39&gt;8%,$L$40&lt;500,$L$41&lt;10),$L$36,CONCAT($L$36," cek tabel"))</f>
        <v>Kalsel cek tabel</v>
      </c>
      <c r="C234" s="490" t="str">
        <f>IF(OR(AND($L$39&gt;8%,$L$40&lt;500,$L$41&gt;10),AND($L$39&gt;8%,$L$40&gt;500,$L$41&lt;10),AND($L$39&lt;8%,$L$40&lt;500,$L$41&lt;10)),$L$36,CONCAT($L$36," cek tabel"))</f>
        <v>Kalsel</v>
      </c>
    </row>
    <row r="235">
      <c r="B235" s="490" t="str">
        <f>IF(AND($L$56&gt;8%,$L$57&lt;500,$L$58&lt;10),$L$53,CONCAT($L$53," cek tabel"))</f>
        <v>Kaltim cek tabel</v>
      </c>
      <c r="C235" s="490" t="str">
        <f>IF(OR(AND($L$56&gt;8%,$L$57&lt;500,$L$58&gt;10),AND($L$56&gt;8%,$L$57&gt;500,$L$58&lt;10),AND($L$56&lt;8%,$L$57&lt;500,$L$58&lt;10)),$L$53,CONCAT($L$53," cek tabel"))</f>
        <v>Kaltim</v>
      </c>
    </row>
    <row r="236">
      <c r="B236" s="490" t="str">
        <f>IF(AND($L$73&gt;8%,$L$74&lt;500,$L$75&lt;10),$L$70,CONCAT($L$70," cek tabel"))</f>
        <v>Kaltara cek tabel</v>
      </c>
      <c r="C236" s="490" t="str">
        <f>IF(OR(AND($L$73&lt;8%,$L$74&lt;500,$L$75&lt;10),AND($L$73&gt;8%,$L$74&gt;500,$L$75&lt;10),AND($L$73&gt;8%,$L$74&lt;500,$L$75&gt;10)),$L$70,CONCAT($L$70," cek tabel"))</f>
        <v>Kaltara</v>
      </c>
    </row>
    <row r="237">
      <c r="B237" s="490" t="str">
        <f>IF(AND($L$90&gt;8%,$L$91&lt;500,$L$92&lt;10),$L$87,CONCAT($L$87," cek tabel"))</f>
        <v>Sulut cek tabel</v>
      </c>
      <c r="C237" s="490" t="str">
        <f>IF(OR(AND($L$90&lt;8%,$L$91&lt;500,$L$92&lt;10),AND($L$90&gt;8%,$L$91&gt;500,$L$92&lt;10),AND($L$90&gt;8%,$L$91&lt;500,$L$92&gt;10)),$L$87,CONCAT($L$87," cek tabel"))</f>
        <v>Sulut</v>
      </c>
    </row>
    <row r="238">
      <c r="B238" s="490" t="str">
        <f>IF(AND($L$107&gt;8%,$L$108&lt;500,$L$109&lt;10),$L$104,CONCAT($L$104," cek tabel"))</f>
        <v>Sulteng cek tabel</v>
      </c>
      <c r="C238" s="490" t="str">
        <f>IF(OR(AND($L$107&gt;8%,$L$108&lt;500,$L$109&gt;10),AND($L$107&gt;8%,$L$108&gt;500,$L$109&lt;10),AND($L$107&lt;8%,$L$108&lt;500,$L$109&lt;10)),$L$104,CONCAT($L$104," cek tabel"))</f>
        <v>Sulteng</v>
      </c>
    </row>
    <row r="239">
      <c r="B239" s="490" t="str">
        <f>IF(AND(L$124&gt;8%,L$125&lt;500,L$126&lt;10),L$121,CONCAT(L$121," cek tabel"))</f>
        <v>Sulsel</v>
      </c>
    </row>
    <row r="240">
      <c r="B240" s="490" t="str">
        <f>IF(AND(L$141&gt;8%,L$142&lt;500,L$143&lt;10),L$138,CONCAT(L$138," cek tabel"))</f>
        <v>Sultra</v>
      </c>
    </row>
    <row r="241">
      <c r="B241" s="490" t="str">
        <f>IF(AND(L$158&gt;8%,L$159&lt;500,L$160&lt;10),L$155,CONCAT(L$155," cek tabel"))</f>
        <v>Gorontalo</v>
      </c>
    </row>
    <row r="242">
      <c r="B242" s="490" t="str">
        <f>IF(AND($L$175&gt;8%,$L$176&lt;500,$L$177&lt;10),$L$172,CONCAT($L$172," cek tabel"))</f>
        <v>Sulbar cek tabel</v>
      </c>
      <c r="C242" s="490" t="str">
        <f>IF(OR(AND($L$175&lt;8%,$L$176&lt;500,$L$177&lt;10),AND($L$175&gt;8%,$L$176&gt;500,$L$177&lt;10),AND($L$175&gt;8%,$L$176&lt;500,$L$177&gt;10)),$L$172,CONCAT($L$172," cek tabel"))</f>
        <v>Sulbar</v>
      </c>
    </row>
    <row r="244">
      <c r="B244" s="490">
        <f>34-COUNTIF($B209:$B242,"*cek tabel")</f>
        <v>15</v>
      </c>
      <c r="C244" s="490">
        <f>COUNTIF($B209:$B242,"*cek tabel")-countif(C211:C242,"*cek*")</f>
        <v>15</v>
      </c>
      <c r="D244" s="490">
        <f>34-COUNTBLANK(D209:D242)</f>
        <v>3</v>
      </c>
      <c r="E244" s="490">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7">
        <f>subtotal(3,A3:A1000)</f>
        <v>514</v>
      </c>
      <c r="B1" s="124" t="s">
        <v>863</v>
      </c>
      <c r="C1" s="56"/>
      <c r="D1" s="124" t="s">
        <v>864</v>
      </c>
      <c r="F1" s="124" t="s">
        <v>865</v>
      </c>
      <c r="G1" s="131" t="s">
        <v>866</v>
      </c>
    </row>
    <row r="2">
      <c r="A2" s="13" t="s">
        <v>59</v>
      </c>
      <c r="B2" s="13" t="s">
        <v>686</v>
      </c>
      <c r="C2" s="13" t="s">
        <v>687</v>
      </c>
      <c r="D2" s="13" t="s">
        <v>688</v>
      </c>
      <c r="E2" s="13" t="s">
        <v>580</v>
      </c>
      <c r="F2" s="13" t="s">
        <v>689</v>
      </c>
      <c r="G2" s="13" t="s">
        <v>690</v>
      </c>
      <c r="H2" s="13" t="s">
        <v>691</v>
      </c>
      <c r="I2" s="492"/>
      <c r="J2" s="13" t="s">
        <v>692</v>
      </c>
      <c r="K2" s="13" t="s">
        <v>693</v>
      </c>
      <c r="L2" s="13" t="s">
        <v>694</v>
      </c>
      <c r="M2" s="13" t="s">
        <v>656</v>
      </c>
      <c r="N2" s="492"/>
      <c r="O2" s="492"/>
      <c r="P2" s="492"/>
      <c r="Q2" s="492"/>
      <c r="R2" s="492"/>
      <c r="S2" s="492"/>
      <c r="T2" s="492"/>
      <c r="U2" s="492"/>
      <c r="V2" s="492"/>
      <c r="W2" s="492"/>
      <c r="X2" s="492"/>
      <c r="Y2" s="492"/>
      <c r="Z2" s="492"/>
      <c r="AA2" s="492"/>
    </row>
    <row r="3">
      <c r="A3" s="435">
        <v>1.0</v>
      </c>
      <c r="B3" s="121" t="s">
        <v>702</v>
      </c>
      <c r="C3" s="132">
        <v>31.0</v>
      </c>
      <c r="D3" s="132" t="s">
        <v>696</v>
      </c>
      <c r="E3" s="121" t="s">
        <v>697</v>
      </c>
      <c r="F3" s="121" t="s">
        <v>7</v>
      </c>
      <c r="G3" s="121"/>
      <c r="H3" s="121" t="str">
        <f t="shared" ref="H3:H452" si="1">IF(C3="?","?",10*INT(C3/10)&amp;"-"&amp;(10*INT(C3/10)+9))</f>
        <v>30-39</v>
      </c>
      <c r="I3" s="121" t="str">
        <f t="shared" ref="I3:I452" si="2">H3&amp;B3</f>
        <v>30-39Perempuan</v>
      </c>
      <c r="J3" s="490" t="str">
        <f t="shared" ref="J3:J453" si="3">if(F3="meninggal",1,"")</f>
        <v/>
      </c>
      <c r="K3" s="493">
        <f t="shared" ref="K3:K453" si="4">if(F3="sembuh",1,"")</f>
        <v>1</v>
      </c>
      <c r="L3" s="490" t="str">
        <f t="shared" ref="L3:L453" si="5">if(F3="dalam perawatan",1,"")</f>
        <v/>
      </c>
      <c r="M3" s="493" t="str">
        <f t="shared" ref="M3:M453" si="6">if(F3="?",1,"")</f>
        <v/>
      </c>
    </row>
    <row r="4">
      <c r="A4" s="435">
        <v>2.0</v>
      </c>
      <c r="B4" s="121" t="s">
        <v>702</v>
      </c>
      <c r="C4" s="132">
        <v>64.0</v>
      </c>
      <c r="D4" s="132" t="s">
        <v>696</v>
      </c>
      <c r="E4" s="121" t="s">
        <v>697</v>
      </c>
      <c r="F4" s="121" t="s">
        <v>7</v>
      </c>
      <c r="G4" s="121">
        <v>1.0</v>
      </c>
      <c r="H4" s="121" t="str">
        <f t="shared" si="1"/>
        <v>60-69</v>
      </c>
      <c r="I4" s="121" t="str">
        <f t="shared" si="2"/>
        <v>60-69Perempuan</v>
      </c>
      <c r="J4" s="490" t="str">
        <f t="shared" si="3"/>
        <v/>
      </c>
      <c r="K4" s="493">
        <f t="shared" si="4"/>
        <v>1</v>
      </c>
      <c r="L4" s="490" t="str">
        <f t="shared" si="5"/>
        <v/>
      </c>
      <c r="M4" s="493" t="str">
        <f t="shared" si="6"/>
        <v/>
      </c>
    </row>
    <row r="5">
      <c r="A5" s="435">
        <v>3.0</v>
      </c>
      <c r="B5" s="121" t="s">
        <v>702</v>
      </c>
      <c r="C5" s="132">
        <v>33.0</v>
      </c>
      <c r="D5" s="132" t="s">
        <v>696</v>
      </c>
      <c r="E5" s="121" t="s">
        <v>697</v>
      </c>
      <c r="F5" s="121" t="s">
        <v>7</v>
      </c>
      <c r="G5" s="121">
        <v>1.0</v>
      </c>
      <c r="H5" s="121" t="str">
        <f t="shared" si="1"/>
        <v>30-39</v>
      </c>
      <c r="I5" s="121" t="str">
        <f t="shared" si="2"/>
        <v>30-39Perempuan</v>
      </c>
      <c r="J5" s="490" t="str">
        <f t="shared" si="3"/>
        <v/>
      </c>
      <c r="K5" s="493">
        <f t="shared" si="4"/>
        <v>1</v>
      </c>
      <c r="L5" s="490" t="str">
        <f t="shared" si="5"/>
        <v/>
      </c>
      <c r="M5" s="493" t="str">
        <f t="shared" si="6"/>
        <v/>
      </c>
    </row>
    <row r="6">
      <c r="A6" s="435">
        <v>4.0</v>
      </c>
      <c r="B6" s="121" t="s">
        <v>702</v>
      </c>
      <c r="C6" s="132">
        <v>34.0</v>
      </c>
      <c r="D6" s="132" t="s">
        <v>696</v>
      </c>
      <c r="E6" s="121" t="s">
        <v>697</v>
      </c>
      <c r="F6" s="121" t="s">
        <v>698</v>
      </c>
      <c r="G6" s="121">
        <v>1.0</v>
      </c>
      <c r="H6" s="121" t="str">
        <f t="shared" si="1"/>
        <v>30-39</v>
      </c>
      <c r="I6" s="121" t="str">
        <f t="shared" si="2"/>
        <v>30-39Perempuan</v>
      </c>
      <c r="J6" s="490" t="str">
        <f t="shared" si="3"/>
        <v/>
      </c>
      <c r="K6" s="493" t="str">
        <f t="shared" si="4"/>
        <v/>
      </c>
      <c r="L6" s="490">
        <f t="shared" si="5"/>
        <v>1</v>
      </c>
      <c r="M6" s="493" t="str">
        <f t="shared" si="6"/>
        <v/>
      </c>
    </row>
    <row r="7">
      <c r="A7" s="435">
        <v>5.0</v>
      </c>
      <c r="B7" s="121" t="s">
        <v>713</v>
      </c>
      <c r="C7" s="132">
        <v>55.0</v>
      </c>
      <c r="D7" s="132" t="s">
        <v>696</v>
      </c>
      <c r="E7" s="121" t="s">
        <v>697</v>
      </c>
      <c r="F7" s="121" t="s">
        <v>698</v>
      </c>
      <c r="G7" s="121">
        <v>1.0</v>
      </c>
      <c r="H7" s="121" t="str">
        <f t="shared" si="1"/>
        <v>50-59</v>
      </c>
      <c r="I7" s="121" t="str">
        <f t="shared" si="2"/>
        <v>50-59Laki-Laki</v>
      </c>
      <c r="J7" s="490" t="str">
        <f t="shared" si="3"/>
        <v/>
      </c>
      <c r="K7" s="493" t="str">
        <f t="shared" si="4"/>
        <v/>
      </c>
      <c r="L7" s="490">
        <f t="shared" si="5"/>
        <v>1</v>
      </c>
      <c r="M7" s="493" t="str">
        <f t="shared" si="6"/>
        <v/>
      </c>
    </row>
    <row r="8">
      <c r="A8" s="435">
        <v>6.0</v>
      </c>
      <c r="B8" s="121" t="s">
        <v>713</v>
      </c>
      <c r="C8" s="132">
        <v>36.0</v>
      </c>
      <c r="D8" s="132" t="s">
        <v>696</v>
      </c>
      <c r="E8" s="121" t="s">
        <v>697</v>
      </c>
      <c r="F8" s="121" t="s">
        <v>7</v>
      </c>
      <c r="G8" s="121"/>
      <c r="H8" s="121" t="str">
        <f t="shared" si="1"/>
        <v>30-39</v>
      </c>
      <c r="I8" s="121" t="str">
        <f t="shared" si="2"/>
        <v>30-39Laki-Laki</v>
      </c>
      <c r="J8" s="490" t="str">
        <f t="shared" si="3"/>
        <v/>
      </c>
      <c r="K8" s="493">
        <f t="shared" si="4"/>
        <v>1</v>
      </c>
      <c r="L8" s="490" t="str">
        <f t="shared" si="5"/>
        <v/>
      </c>
      <c r="M8" s="493" t="str">
        <f t="shared" si="6"/>
        <v/>
      </c>
    </row>
    <row r="9">
      <c r="A9" s="435">
        <v>7.0</v>
      </c>
      <c r="B9" s="121" t="s">
        <v>702</v>
      </c>
      <c r="C9" s="132">
        <v>54.0</v>
      </c>
      <c r="D9" s="132" t="s">
        <v>696</v>
      </c>
      <c r="E9" s="121" t="s">
        <v>697</v>
      </c>
      <c r="F9" s="121" t="s">
        <v>7</v>
      </c>
      <c r="G9" s="121">
        <v>8.0</v>
      </c>
      <c r="H9" s="121" t="str">
        <f t="shared" si="1"/>
        <v>50-59</v>
      </c>
      <c r="I9" s="121" t="str">
        <f t="shared" si="2"/>
        <v>50-59Perempuan</v>
      </c>
      <c r="J9" s="490" t="str">
        <f t="shared" si="3"/>
        <v/>
      </c>
      <c r="K9" s="493">
        <f t="shared" si="4"/>
        <v>1</v>
      </c>
      <c r="L9" s="490" t="str">
        <f t="shared" si="5"/>
        <v/>
      </c>
      <c r="M9" s="493" t="str">
        <f t="shared" si="6"/>
        <v/>
      </c>
    </row>
    <row r="10">
      <c r="A10" s="435">
        <v>8.0</v>
      </c>
      <c r="B10" s="121" t="s">
        <v>713</v>
      </c>
      <c r="C10" s="132">
        <v>55.0</v>
      </c>
      <c r="D10" s="132" t="s">
        <v>696</v>
      </c>
      <c r="E10" s="121" t="s">
        <v>697</v>
      </c>
      <c r="F10" s="121" t="s">
        <v>7</v>
      </c>
      <c r="G10" s="121"/>
      <c r="H10" s="121" t="str">
        <f t="shared" si="1"/>
        <v>50-59</v>
      </c>
      <c r="I10" s="121" t="str">
        <f t="shared" si="2"/>
        <v>50-59Laki-Laki</v>
      </c>
      <c r="J10" s="490" t="str">
        <f t="shared" si="3"/>
        <v/>
      </c>
      <c r="K10" s="493">
        <f t="shared" si="4"/>
        <v>1</v>
      </c>
      <c r="L10" s="490" t="str">
        <f t="shared" si="5"/>
        <v/>
      </c>
      <c r="M10" s="493" t="str">
        <f t="shared" si="6"/>
        <v/>
      </c>
    </row>
    <row r="11">
      <c r="A11" s="435">
        <v>9.0</v>
      </c>
      <c r="B11" s="121" t="s">
        <v>702</v>
      </c>
      <c r="C11" s="132">
        <v>55.0</v>
      </c>
      <c r="D11" s="132" t="s">
        <v>696</v>
      </c>
      <c r="E11" s="121" t="s">
        <v>697</v>
      </c>
      <c r="F11" s="121" t="s">
        <v>7</v>
      </c>
      <c r="G11" s="121">
        <v>11.0</v>
      </c>
      <c r="H11" s="121" t="str">
        <f t="shared" si="1"/>
        <v>50-59</v>
      </c>
      <c r="I11" s="121" t="str">
        <f t="shared" si="2"/>
        <v>50-59Perempuan</v>
      </c>
      <c r="J11" s="490" t="str">
        <f t="shared" si="3"/>
        <v/>
      </c>
      <c r="K11" s="493">
        <f t="shared" si="4"/>
        <v>1</v>
      </c>
      <c r="L11" s="490" t="str">
        <f t="shared" si="5"/>
        <v/>
      </c>
      <c r="M11" s="493" t="str">
        <f t="shared" si="6"/>
        <v/>
      </c>
    </row>
    <row r="12">
      <c r="A12" s="435">
        <v>10.0</v>
      </c>
      <c r="B12" s="121" t="s">
        <v>713</v>
      </c>
      <c r="C12" s="132">
        <v>29.0</v>
      </c>
      <c r="D12" s="132" t="s">
        <v>703</v>
      </c>
      <c r="E12" s="121" t="s">
        <v>697</v>
      </c>
      <c r="F12" s="121" t="s">
        <v>698</v>
      </c>
      <c r="G12" s="121">
        <v>1.0</v>
      </c>
      <c r="H12" s="121" t="str">
        <f t="shared" si="1"/>
        <v>20-29</v>
      </c>
      <c r="I12" s="121" t="str">
        <f t="shared" si="2"/>
        <v>20-29Laki-Laki</v>
      </c>
      <c r="J12" s="490" t="str">
        <f t="shared" si="3"/>
        <v/>
      </c>
      <c r="K12" s="493" t="str">
        <f t="shared" si="4"/>
        <v/>
      </c>
      <c r="L12" s="490">
        <f t="shared" si="5"/>
        <v>1</v>
      </c>
      <c r="M12" s="493" t="str">
        <f t="shared" si="6"/>
        <v/>
      </c>
    </row>
    <row r="13">
      <c r="A13" s="435">
        <v>11.0</v>
      </c>
      <c r="B13" s="121" t="s">
        <v>702</v>
      </c>
      <c r="C13" s="132">
        <v>54.0</v>
      </c>
      <c r="D13" s="132" t="s">
        <v>703</v>
      </c>
      <c r="E13" s="121" t="s">
        <v>697</v>
      </c>
      <c r="F13" s="121" t="s">
        <v>698</v>
      </c>
      <c r="G13" s="121">
        <v>1.0</v>
      </c>
      <c r="H13" s="121" t="str">
        <f t="shared" si="1"/>
        <v>50-59</v>
      </c>
      <c r="I13" s="121" t="str">
        <f t="shared" si="2"/>
        <v>50-59Perempuan</v>
      </c>
      <c r="J13" s="490" t="str">
        <f t="shared" si="3"/>
        <v/>
      </c>
      <c r="K13" s="493" t="str">
        <f t="shared" si="4"/>
        <v/>
      </c>
      <c r="L13" s="490">
        <f t="shared" si="5"/>
        <v>1</v>
      </c>
      <c r="M13" s="493" t="str">
        <f t="shared" si="6"/>
        <v/>
      </c>
    </row>
    <row r="14">
      <c r="A14" s="435">
        <v>12.0</v>
      </c>
      <c r="B14" s="121" t="s">
        <v>713</v>
      </c>
      <c r="C14" s="132">
        <v>31.0</v>
      </c>
      <c r="D14" s="132" t="s">
        <v>696</v>
      </c>
      <c r="E14" s="121" t="s">
        <v>697</v>
      </c>
      <c r="F14" s="121" t="s">
        <v>698</v>
      </c>
      <c r="G14" s="121">
        <v>1.0</v>
      </c>
      <c r="H14" s="121" t="str">
        <f t="shared" si="1"/>
        <v>30-39</v>
      </c>
      <c r="I14" s="121" t="str">
        <f t="shared" si="2"/>
        <v>30-39Laki-Laki</v>
      </c>
      <c r="J14" s="490" t="str">
        <f t="shared" si="3"/>
        <v/>
      </c>
      <c r="K14" s="493" t="str">
        <f t="shared" si="4"/>
        <v/>
      </c>
      <c r="L14" s="490">
        <f t="shared" si="5"/>
        <v>1</v>
      </c>
      <c r="M14" s="493" t="str">
        <f t="shared" si="6"/>
        <v/>
      </c>
    </row>
    <row r="15">
      <c r="A15" s="435">
        <v>13.0</v>
      </c>
      <c r="B15" s="121" t="s">
        <v>702</v>
      </c>
      <c r="C15" s="132">
        <v>16.0</v>
      </c>
      <c r="D15" s="132" t="s">
        <v>696</v>
      </c>
      <c r="E15" s="121" t="s">
        <v>697</v>
      </c>
      <c r="F15" s="121" t="s">
        <v>7</v>
      </c>
      <c r="G15" s="121">
        <v>1.0</v>
      </c>
      <c r="H15" s="121" t="str">
        <f t="shared" si="1"/>
        <v>10-19</v>
      </c>
      <c r="I15" s="121" t="str">
        <f t="shared" si="2"/>
        <v>10-19Perempuan</v>
      </c>
      <c r="J15" s="490" t="str">
        <f t="shared" si="3"/>
        <v/>
      </c>
      <c r="K15" s="493">
        <f t="shared" si="4"/>
        <v>1</v>
      </c>
      <c r="L15" s="490" t="str">
        <f t="shared" si="5"/>
        <v/>
      </c>
      <c r="M15" s="493" t="str">
        <f t="shared" si="6"/>
        <v/>
      </c>
    </row>
    <row r="16">
      <c r="A16" s="435">
        <v>14.0</v>
      </c>
      <c r="B16" s="121" t="s">
        <v>713</v>
      </c>
      <c r="C16" s="132">
        <v>50.0</v>
      </c>
      <c r="D16" s="132" t="s">
        <v>696</v>
      </c>
      <c r="E16" s="121" t="s">
        <v>697</v>
      </c>
      <c r="F16" s="121" t="s">
        <v>698</v>
      </c>
      <c r="G16" s="121">
        <v>74.0</v>
      </c>
      <c r="H16" s="121" t="str">
        <f t="shared" si="1"/>
        <v>50-59</v>
      </c>
      <c r="I16" s="121" t="str">
        <f t="shared" si="2"/>
        <v>50-59Laki-Laki</v>
      </c>
      <c r="J16" s="490" t="str">
        <f t="shared" si="3"/>
        <v/>
      </c>
      <c r="K16" s="493" t="str">
        <f t="shared" si="4"/>
        <v/>
      </c>
      <c r="L16" s="490">
        <f t="shared" si="5"/>
        <v>1</v>
      </c>
      <c r="M16" s="493" t="str">
        <f t="shared" si="6"/>
        <v/>
      </c>
    </row>
    <row r="17">
      <c r="A17" s="435">
        <v>15.0</v>
      </c>
      <c r="B17" s="121" t="s">
        <v>702</v>
      </c>
      <c r="C17" s="132">
        <v>43.0</v>
      </c>
      <c r="D17" s="132" t="s">
        <v>696</v>
      </c>
      <c r="E17" s="121" t="s">
        <v>706</v>
      </c>
      <c r="F17" s="121" t="s">
        <v>698</v>
      </c>
      <c r="G17" s="121">
        <v>74.0</v>
      </c>
      <c r="H17" s="121" t="str">
        <f t="shared" si="1"/>
        <v>40-49</v>
      </c>
      <c r="I17" s="121" t="str">
        <f t="shared" si="2"/>
        <v>40-49Perempuan</v>
      </c>
      <c r="J17" s="490" t="str">
        <f t="shared" si="3"/>
        <v/>
      </c>
      <c r="K17" s="493" t="str">
        <f t="shared" si="4"/>
        <v/>
      </c>
      <c r="L17" s="490">
        <f t="shared" si="5"/>
        <v>1</v>
      </c>
      <c r="M17" s="493" t="str">
        <f t="shared" si="6"/>
        <v/>
      </c>
    </row>
    <row r="18">
      <c r="A18" s="435">
        <v>16.0</v>
      </c>
      <c r="B18" s="121" t="s">
        <v>702</v>
      </c>
      <c r="C18" s="132">
        <v>17.0</v>
      </c>
      <c r="D18" s="132" t="s">
        <v>696</v>
      </c>
      <c r="E18" s="121" t="s">
        <v>706</v>
      </c>
      <c r="F18" s="121" t="s">
        <v>698</v>
      </c>
      <c r="G18" s="121">
        <v>74.0</v>
      </c>
      <c r="H18" s="121" t="str">
        <f t="shared" si="1"/>
        <v>10-19</v>
      </c>
      <c r="I18" s="121" t="str">
        <f t="shared" si="2"/>
        <v>10-19Perempuan</v>
      </c>
      <c r="J18" s="490" t="str">
        <f t="shared" si="3"/>
        <v/>
      </c>
      <c r="K18" s="493" t="str">
        <f t="shared" si="4"/>
        <v/>
      </c>
      <c r="L18" s="490">
        <f t="shared" si="5"/>
        <v>1</v>
      </c>
      <c r="M18" s="493" t="str">
        <f t="shared" si="6"/>
        <v/>
      </c>
    </row>
    <row r="19">
      <c r="A19" s="435">
        <v>17.0</v>
      </c>
      <c r="B19" s="121" t="s">
        <v>713</v>
      </c>
      <c r="C19" s="132">
        <v>56.0</v>
      </c>
      <c r="D19" s="132" t="s">
        <v>696</v>
      </c>
      <c r="E19" s="121" t="s">
        <v>697</v>
      </c>
      <c r="F19" s="121" t="s">
        <v>698</v>
      </c>
      <c r="G19" s="121">
        <v>74.0</v>
      </c>
      <c r="H19" s="121" t="str">
        <f t="shared" si="1"/>
        <v>50-59</v>
      </c>
      <c r="I19" s="121" t="str">
        <f t="shared" si="2"/>
        <v>50-59Laki-Laki</v>
      </c>
      <c r="J19" s="490" t="str">
        <f t="shared" si="3"/>
        <v/>
      </c>
      <c r="K19" s="493" t="str">
        <f t="shared" si="4"/>
        <v/>
      </c>
      <c r="L19" s="490">
        <f t="shared" si="5"/>
        <v>1</v>
      </c>
      <c r="M19" s="493" t="str">
        <f t="shared" si="6"/>
        <v/>
      </c>
    </row>
    <row r="20">
      <c r="A20" s="435">
        <v>18.0</v>
      </c>
      <c r="B20" s="121" t="s">
        <v>713</v>
      </c>
      <c r="C20" s="132">
        <v>55.0</v>
      </c>
      <c r="D20" s="132" t="s">
        <v>696</v>
      </c>
      <c r="E20" s="121" t="s">
        <v>705</v>
      </c>
      <c r="F20" s="121" t="s">
        <v>698</v>
      </c>
      <c r="G20" s="121"/>
      <c r="H20" s="121" t="str">
        <f t="shared" si="1"/>
        <v>50-59</v>
      </c>
      <c r="I20" s="121" t="str">
        <f t="shared" si="2"/>
        <v>50-59Laki-Laki</v>
      </c>
      <c r="J20" s="490" t="str">
        <f t="shared" si="3"/>
        <v/>
      </c>
      <c r="K20" s="493" t="str">
        <f t="shared" si="4"/>
        <v/>
      </c>
      <c r="L20" s="490">
        <f t="shared" si="5"/>
        <v>1</v>
      </c>
      <c r="M20" s="493" t="str">
        <f t="shared" si="6"/>
        <v/>
      </c>
    </row>
    <row r="21">
      <c r="A21" s="435">
        <v>19.0</v>
      </c>
      <c r="B21" s="121" t="s">
        <v>713</v>
      </c>
      <c r="C21" s="132">
        <v>40.0</v>
      </c>
      <c r="D21" s="132" t="s">
        <v>696</v>
      </c>
      <c r="E21" s="121" t="s">
        <v>697</v>
      </c>
      <c r="F21" s="121" t="s">
        <v>698</v>
      </c>
      <c r="G21" s="121">
        <v>74.0</v>
      </c>
      <c r="H21" s="121" t="str">
        <f t="shared" si="1"/>
        <v>40-49</v>
      </c>
      <c r="I21" s="121" t="str">
        <f t="shared" si="2"/>
        <v>40-49Laki-Laki</v>
      </c>
      <c r="J21" s="490" t="str">
        <f t="shared" si="3"/>
        <v/>
      </c>
      <c r="K21" s="493" t="str">
        <f t="shared" si="4"/>
        <v/>
      </c>
      <c r="L21" s="490">
        <f t="shared" si="5"/>
        <v>1</v>
      </c>
      <c r="M21" s="493" t="str">
        <f t="shared" si="6"/>
        <v/>
      </c>
    </row>
    <row r="22">
      <c r="A22" s="435">
        <v>20.0</v>
      </c>
      <c r="B22" s="121" t="s">
        <v>702</v>
      </c>
      <c r="C22" s="132">
        <v>70.0</v>
      </c>
      <c r="D22" s="132" t="s">
        <v>696</v>
      </c>
      <c r="E22" s="121" t="s">
        <v>697</v>
      </c>
      <c r="F22" s="121" t="s">
        <v>698</v>
      </c>
      <c r="G22" s="121">
        <v>83.0</v>
      </c>
      <c r="H22" s="121" t="str">
        <f t="shared" si="1"/>
        <v>70-79</v>
      </c>
      <c r="I22" s="121" t="str">
        <f t="shared" si="2"/>
        <v>70-79Perempuan</v>
      </c>
      <c r="J22" s="490" t="str">
        <f t="shared" si="3"/>
        <v/>
      </c>
      <c r="K22" s="493" t="str">
        <f t="shared" si="4"/>
        <v/>
      </c>
      <c r="L22" s="490">
        <f t="shared" si="5"/>
        <v>1</v>
      </c>
      <c r="M22" s="493" t="str">
        <f t="shared" si="6"/>
        <v/>
      </c>
    </row>
    <row r="23">
      <c r="A23" s="435">
        <v>21.0</v>
      </c>
      <c r="B23" s="121" t="s">
        <v>702</v>
      </c>
      <c r="C23" s="132">
        <v>47.0</v>
      </c>
      <c r="D23" s="132" t="s">
        <v>696</v>
      </c>
      <c r="E23" s="121" t="s">
        <v>697</v>
      </c>
      <c r="F23" s="121" t="s">
        <v>698</v>
      </c>
      <c r="G23" s="121">
        <v>1.0</v>
      </c>
      <c r="H23" s="121" t="str">
        <f t="shared" si="1"/>
        <v>40-49</v>
      </c>
      <c r="I23" s="121" t="str">
        <f t="shared" si="2"/>
        <v>40-49Perempuan</v>
      </c>
      <c r="J23" s="490" t="str">
        <f t="shared" si="3"/>
        <v/>
      </c>
      <c r="K23" s="493" t="str">
        <f t="shared" si="4"/>
        <v/>
      </c>
      <c r="L23" s="490">
        <f t="shared" si="5"/>
        <v>1</v>
      </c>
      <c r="M23" s="493" t="str">
        <f t="shared" si="6"/>
        <v/>
      </c>
    </row>
    <row r="24">
      <c r="A24" s="435">
        <v>22.0</v>
      </c>
      <c r="B24" s="121" t="s">
        <v>702</v>
      </c>
      <c r="C24" s="132">
        <v>36.0</v>
      </c>
      <c r="D24" s="132" t="s">
        <v>696</v>
      </c>
      <c r="E24" s="121" t="s">
        <v>697</v>
      </c>
      <c r="F24" s="121" t="s">
        <v>698</v>
      </c>
      <c r="G24" s="121"/>
      <c r="H24" s="121" t="str">
        <f t="shared" si="1"/>
        <v>30-39</v>
      </c>
      <c r="I24" s="121" t="str">
        <f t="shared" si="2"/>
        <v>30-39Perempuan</v>
      </c>
      <c r="J24" s="490" t="str">
        <f t="shared" si="3"/>
        <v/>
      </c>
      <c r="K24" s="493" t="str">
        <f t="shared" si="4"/>
        <v/>
      </c>
      <c r="L24" s="490">
        <f t="shared" si="5"/>
        <v>1</v>
      </c>
      <c r="M24" s="493" t="str">
        <f t="shared" si="6"/>
        <v/>
      </c>
    </row>
    <row r="25">
      <c r="A25" s="435">
        <v>23.0</v>
      </c>
      <c r="B25" s="121" t="s">
        <v>702</v>
      </c>
      <c r="C25" s="132">
        <v>73.0</v>
      </c>
      <c r="D25" s="132" t="s">
        <v>696</v>
      </c>
      <c r="E25" s="121" t="s">
        <v>697</v>
      </c>
      <c r="F25" s="121" t="s">
        <v>698</v>
      </c>
      <c r="G25" s="121">
        <v>20.0</v>
      </c>
      <c r="H25" s="121" t="str">
        <f t="shared" si="1"/>
        <v>70-79</v>
      </c>
      <c r="I25" s="121" t="str">
        <f t="shared" si="2"/>
        <v>70-79Perempuan</v>
      </c>
      <c r="J25" s="490" t="str">
        <f t="shared" si="3"/>
        <v/>
      </c>
      <c r="K25" s="493" t="str">
        <f t="shared" si="4"/>
        <v/>
      </c>
      <c r="L25" s="490">
        <f t="shared" si="5"/>
        <v>1</v>
      </c>
      <c r="M25" s="493" t="str">
        <f t="shared" si="6"/>
        <v/>
      </c>
    </row>
    <row r="26">
      <c r="A26" s="435">
        <v>24.0</v>
      </c>
      <c r="B26" s="121" t="s">
        <v>713</v>
      </c>
      <c r="C26" s="132">
        <v>46.0</v>
      </c>
      <c r="D26" s="132" t="s">
        <v>696</v>
      </c>
      <c r="E26" s="121" t="s">
        <v>697</v>
      </c>
      <c r="F26" s="121" t="s">
        <v>698</v>
      </c>
      <c r="G26" s="121"/>
      <c r="H26" s="121" t="str">
        <f t="shared" si="1"/>
        <v>40-49</v>
      </c>
      <c r="I26" s="121" t="str">
        <f t="shared" si="2"/>
        <v>40-49Laki-Laki</v>
      </c>
      <c r="J26" s="490" t="str">
        <f t="shared" si="3"/>
        <v/>
      </c>
      <c r="K26" s="493" t="str">
        <f t="shared" si="4"/>
        <v/>
      </c>
      <c r="L26" s="490">
        <f t="shared" si="5"/>
        <v>1</v>
      </c>
      <c r="M26" s="493" t="str">
        <f t="shared" si="6"/>
        <v/>
      </c>
    </row>
    <row r="27">
      <c r="A27" s="435">
        <v>25.0</v>
      </c>
      <c r="B27" s="121" t="s">
        <v>702</v>
      </c>
      <c r="C27" s="132">
        <v>53.0</v>
      </c>
      <c r="D27" s="132" t="s">
        <v>703</v>
      </c>
      <c r="E27" s="121" t="s">
        <v>867</v>
      </c>
      <c r="F27" s="121" t="s">
        <v>663</v>
      </c>
      <c r="G27" s="121"/>
      <c r="H27" s="121" t="str">
        <f t="shared" si="1"/>
        <v>50-59</v>
      </c>
      <c r="I27" s="121" t="str">
        <f t="shared" si="2"/>
        <v>50-59Perempuan</v>
      </c>
      <c r="J27" s="490">
        <f t="shared" si="3"/>
        <v>1</v>
      </c>
      <c r="K27" s="493" t="str">
        <f t="shared" si="4"/>
        <v/>
      </c>
      <c r="L27" s="490" t="str">
        <f t="shared" si="5"/>
        <v/>
      </c>
      <c r="M27" s="493" t="str">
        <f t="shared" si="6"/>
        <v/>
      </c>
    </row>
    <row r="28">
      <c r="A28" s="435">
        <v>26.0</v>
      </c>
      <c r="B28" s="121" t="s">
        <v>713</v>
      </c>
      <c r="C28" s="132">
        <v>46.0</v>
      </c>
      <c r="D28" s="132" t="s">
        <v>696</v>
      </c>
      <c r="E28" s="121" t="s">
        <v>697</v>
      </c>
      <c r="F28" s="121" t="s">
        <v>698</v>
      </c>
      <c r="G28" s="121">
        <v>1.0</v>
      </c>
      <c r="H28" s="121" t="str">
        <f t="shared" si="1"/>
        <v>40-49</v>
      </c>
      <c r="I28" s="121" t="str">
        <f t="shared" si="2"/>
        <v>40-49Laki-Laki</v>
      </c>
      <c r="J28" s="490" t="str">
        <f t="shared" si="3"/>
        <v/>
      </c>
      <c r="K28" s="493" t="str">
        <f t="shared" si="4"/>
        <v/>
      </c>
      <c r="L28" s="490">
        <f t="shared" si="5"/>
        <v>1</v>
      </c>
      <c r="M28" s="493" t="str">
        <f t="shared" si="6"/>
        <v/>
      </c>
    </row>
    <row r="29">
      <c r="A29" s="435">
        <v>27.0</v>
      </c>
      <c r="B29" s="121" t="s">
        <v>713</v>
      </c>
      <c r="C29" s="132">
        <v>33.0</v>
      </c>
      <c r="D29" s="132" t="s">
        <v>696</v>
      </c>
      <c r="E29" s="121" t="s">
        <v>697</v>
      </c>
      <c r="F29" s="121" t="s">
        <v>698</v>
      </c>
      <c r="G29" s="121">
        <v>1.0</v>
      </c>
      <c r="H29" s="121" t="str">
        <f t="shared" si="1"/>
        <v>30-39</v>
      </c>
      <c r="I29" s="121" t="str">
        <f t="shared" si="2"/>
        <v>30-39Laki-Laki</v>
      </c>
      <c r="J29" s="490" t="str">
        <f t="shared" si="3"/>
        <v/>
      </c>
      <c r="K29" s="493" t="str">
        <f t="shared" si="4"/>
        <v/>
      </c>
      <c r="L29" s="490">
        <f t="shared" si="5"/>
        <v>1</v>
      </c>
      <c r="M29" s="493" t="str">
        <f t="shared" si="6"/>
        <v/>
      </c>
    </row>
    <row r="30">
      <c r="A30" s="435">
        <v>28.0</v>
      </c>
      <c r="B30" s="121" t="s">
        <v>713</v>
      </c>
      <c r="C30" s="132">
        <v>37.0</v>
      </c>
      <c r="D30" s="132" t="s">
        <v>696</v>
      </c>
      <c r="E30" s="121" t="s">
        <v>697</v>
      </c>
      <c r="F30" s="121" t="s">
        <v>698</v>
      </c>
      <c r="G30" s="121"/>
      <c r="H30" s="121" t="str">
        <f t="shared" si="1"/>
        <v>30-39</v>
      </c>
      <c r="I30" s="121" t="str">
        <f t="shared" si="2"/>
        <v>30-39Laki-Laki</v>
      </c>
      <c r="J30" s="490" t="str">
        <f t="shared" si="3"/>
        <v/>
      </c>
      <c r="K30" s="493" t="str">
        <f t="shared" si="4"/>
        <v/>
      </c>
      <c r="L30" s="490">
        <f t="shared" si="5"/>
        <v>1</v>
      </c>
      <c r="M30" s="493" t="str">
        <f t="shared" si="6"/>
        <v/>
      </c>
    </row>
    <row r="31">
      <c r="A31" s="435">
        <v>29.0</v>
      </c>
      <c r="B31" s="121" t="s">
        <v>713</v>
      </c>
      <c r="C31" s="132">
        <v>51.0</v>
      </c>
      <c r="D31" s="132" t="s">
        <v>696</v>
      </c>
      <c r="E31" s="121" t="s">
        <v>697</v>
      </c>
      <c r="F31" s="121" t="s">
        <v>698</v>
      </c>
      <c r="G31" s="121"/>
      <c r="H31" s="121" t="str">
        <f t="shared" si="1"/>
        <v>50-59</v>
      </c>
      <c r="I31" s="121" t="str">
        <f t="shared" si="2"/>
        <v>50-59Laki-Laki</v>
      </c>
      <c r="J31" s="490" t="str">
        <f t="shared" si="3"/>
        <v/>
      </c>
      <c r="K31" s="493" t="str">
        <f t="shared" si="4"/>
        <v/>
      </c>
      <c r="L31" s="490">
        <f t="shared" si="5"/>
        <v>1</v>
      </c>
      <c r="M31" s="493" t="str">
        <f t="shared" si="6"/>
        <v/>
      </c>
    </row>
    <row r="32">
      <c r="A32" s="435">
        <v>30.0</v>
      </c>
      <c r="B32" s="121" t="s">
        <v>713</v>
      </c>
      <c r="C32" s="132">
        <v>85.0</v>
      </c>
      <c r="D32" s="132" t="s">
        <v>696</v>
      </c>
      <c r="E32" s="121" t="s">
        <v>697</v>
      </c>
      <c r="F32" s="121" t="s">
        <v>698</v>
      </c>
      <c r="G32" s="121"/>
      <c r="H32" s="121" t="str">
        <f t="shared" si="1"/>
        <v>80-89</v>
      </c>
      <c r="I32" s="121" t="str">
        <f t="shared" si="2"/>
        <v>80-89Laki-Laki</v>
      </c>
      <c r="J32" s="490" t="str">
        <f t="shared" si="3"/>
        <v/>
      </c>
      <c r="K32" s="493" t="str">
        <f t="shared" si="4"/>
        <v/>
      </c>
      <c r="L32" s="490">
        <f t="shared" si="5"/>
        <v>1</v>
      </c>
      <c r="M32" s="493" t="str">
        <f t="shared" si="6"/>
        <v/>
      </c>
    </row>
    <row r="33">
      <c r="A33" s="435">
        <v>31.0</v>
      </c>
      <c r="B33" s="121" t="s">
        <v>702</v>
      </c>
      <c r="C33" s="132">
        <v>48.0</v>
      </c>
      <c r="D33" s="132" t="s">
        <v>696</v>
      </c>
      <c r="E33" s="121" t="s">
        <v>697</v>
      </c>
      <c r="F33" s="121" t="s">
        <v>698</v>
      </c>
      <c r="G33" s="121"/>
      <c r="H33" s="121" t="str">
        <f t="shared" si="1"/>
        <v>40-49</v>
      </c>
      <c r="I33" s="121" t="str">
        <f t="shared" si="2"/>
        <v>40-49Perempuan</v>
      </c>
      <c r="J33" s="490" t="str">
        <f t="shared" si="3"/>
        <v/>
      </c>
      <c r="K33" s="493" t="str">
        <f t="shared" si="4"/>
        <v/>
      </c>
      <c r="L33" s="490">
        <f t="shared" si="5"/>
        <v>1</v>
      </c>
      <c r="M33" s="493" t="str">
        <f t="shared" si="6"/>
        <v/>
      </c>
    </row>
    <row r="34">
      <c r="A34" s="435">
        <v>32.0</v>
      </c>
      <c r="B34" s="121" t="s">
        <v>713</v>
      </c>
      <c r="C34" s="132">
        <v>45.0</v>
      </c>
      <c r="D34" s="132" t="s">
        <v>696</v>
      </c>
      <c r="E34" s="121" t="s">
        <v>697</v>
      </c>
      <c r="F34" s="121" t="s">
        <v>698</v>
      </c>
      <c r="G34" s="121"/>
      <c r="H34" s="121" t="str">
        <f t="shared" si="1"/>
        <v>40-49</v>
      </c>
      <c r="I34" s="121" t="str">
        <f t="shared" si="2"/>
        <v>40-49Laki-Laki</v>
      </c>
      <c r="J34" s="490" t="str">
        <f t="shared" si="3"/>
        <v/>
      </c>
      <c r="K34" s="493" t="str">
        <f t="shared" si="4"/>
        <v/>
      </c>
      <c r="L34" s="490">
        <f t="shared" si="5"/>
        <v>1</v>
      </c>
      <c r="M34" s="493" t="str">
        <f t="shared" si="6"/>
        <v/>
      </c>
    </row>
    <row r="35">
      <c r="A35" s="435">
        <v>33.0</v>
      </c>
      <c r="B35" s="121" t="s">
        <v>713</v>
      </c>
      <c r="C35" s="132">
        <v>29.0</v>
      </c>
      <c r="D35" s="132" t="s">
        <v>696</v>
      </c>
      <c r="E35" s="121" t="s">
        <v>706</v>
      </c>
      <c r="F35" s="121" t="s">
        <v>698</v>
      </c>
      <c r="G35" s="121"/>
      <c r="H35" s="121" t="str">
        <f t="shared" si="1"/>
        <v>20-29</v>
      </c>
      <c r="I35" s="121" t="str">
        <f t="shared" si="2"/>
        <v>20-29Laki-Laki</v>
      </c>
      <c r="J35" s="490" t="str">
        <f t="shared" si="3"/>
        <v/>
      </c>
      <c r="K35" s="493" t="str">
        <f t="shared" si="4"/>
        <v/>
      </c>
      <c r="L35" s="490">
        <f t="shared" si="5"/>
        <v>1</v>
      </c>
      <c r="M35" s="493" t="str">
        <f t="shared" si="6"/>
        <v/>
      </c>
    </row>
    <row r="36">
      <c r="A36" s="435">
        <v>34.0</v>
      </c>
      <c r="B36" s="121" t="s">
        <v>713</v>
      </c>
      <c r="C36" s="132">
        <v>52.0</v>
      </c>
      <c r="D36" s="132" t="s">
        <v>696</v>
      </c>
      <c r="E36" s="121" t="s">
        <v>697</v>
      </c>
      <c r="F36" s="121" t="s">
        <v>698</v>
      </c>
      <c r="G36" s="121"/>
      <c r="H36" s="121" t="str">
        <f t="shared" si="1"/>
        <v>50-59</v>
      </c>
      <c r="I36" s="121" t="str">
        <f t="shared" si="2"/>
        <v>50-59Laki-Laki</v>
      </c>
      <c r="J36" s="490" t="str">
        <f t="shared" si="3"/>
        <v/>
      </c>
      <c r="K36" s="493" t="str">
        <f t="shared" si="4"/>
        <v/>
      </c>
      <c r="L36" s="490">
        <f t="shared" si="5"/>
        <v>1</v>
      </c>
      <c r="M36" s="493" t="str">
        <f t="shared" si="6"/>
        <v/>
      </c>
    </row>
    <row r="37">
      <c r="A37" s="435">
        <v>35.0</v>
      </c>
      <c r="B37" s="121" t="s">
        <v>702</v>
      </c>
      <c r="C37" s="132">
        <v>57.0</v>
      </c>
      <c r="D37" s="132" t="s">
        <v>696</v>
      </c>
      <c r="E37" s="121" t="s">
        <v>705</v>
      </c>
      <c r="F37" s="121" t="s">
        <v>663</v>
      </c>
      <c r="G37" s="121"/>
      <c r="H37" s="121" t="str">
        <f t="shared" si="1"/>
        <v>50-59</v>
      </c>
      <c r="I37" s="121" t="str">
        <f t="shared" si="2"/>
        <v>50-59Perempuan</v>
      </c>
      <c r="J37" s="490">
        <f t="shared" si="3"/>
        <v>1</v>
      </c>
      <c r="K37" s="493" t="str">
        <f t="shared" si="4"/>
        <v/>
      </c>
      <c r="L37" s="490" t="str">
        <f t="shared" si="5"/>
        <v/>
      </c>
      <c r="M37" s="493" t="str">
        <f t="shared" si="6"/>
        <v/>
      </c>
    </row>
    <row r="38">
      <c r="A38" s="435">
        <v>36.0</v>
      </c>
      <c r="B38" s="121" t="s">
        <v>702</v>
      </c>
      <c r="C38" s="132">
        <v>36.0</v>
      </c>
      <c r="D38" s="132" t="s">
        <v>696</v>
      </c>
      <c r="E38" s="121" t="s">
        <v>697</v>
      </c>
      <c r="F38" s="121" t="s">
        <v>663</v>
      </c>
      <c r="G38" s="121"/>
      <c r="H38" s="121" t="str">
        <f t="shared" si="1"/>
        <v>30-39</v>
      </c>
      <c r="I38" s="121" t="str">
        <f t="shared" si="2"/>
        <v>30-39Perempuan</v>
      </c>
      <c r="J38" s="490">
        <f t="shared" si="3"/>
        <v>1</v>
      </c>
      <c r="K38" s="493" t="str">
        <f t="shared" si="4"/>
        <v/>
      </c>
      <c r="L38" s="490" t="str">
        <f t="shared" si="5"/>
        <v/>
      </c>
      <c r="M38" s="493" t="str">
        <f t="shared" si="6"/>
        <v/>
      </c>
    </row>
    <row r="39">
      <c r="A39" s="435">
        <v>37.0</v>
      </c>
      <c r="B39" s="121" t="s">
        <v>713</v>
      </c>
      <c r="C39" s="132">
        <v>43.0</v>
      </c>
      <c r="D39" s="132" t="s">
        <v>696</v>
      </c>
      <c r="E39" s="121" t="s">
        <v>697</v>
      </c>
      <c r="F39" s="121" t="s">
        <v>698</v>
      </c>
      <c r="G39" s="121"/>
      <c r="H39" s="121" t="str">
        <f t="shared" si="1"/>
        <v>40-49</v>
      </c>
      <c r="I39" s="121" t="str">
        <f t="shared" si="2"/>
        <v>40-49Laki-Laki</v>
      </c>
      <c r="J39" s="490" t="str">
        <f t="shared" si="3"/>
        <v/>
      </c>
      <c r="K39" s="493" t="str">
        <f t="shared" si="4"/>
        <v/>
      </c>
      <c r="L39" s="490">
        <f t="shared" si="5"/>
        <v>1</v>
      </c>
      <c r="M39" s="493" t="str">
        <f t="shared" si="6"/>
        <v/>
      </c>
    </row>
    <row r="40">
      <c r="A40" s="435">
        <v>38.0</v>
      </c>
      <c r="B40" s="121" t="s">
        <v>702</v>
      </c>
      <c r="C40" s="132">
        <v>80.0</v>
      </c>
      <c r="D40" s="132" t="s">
        <v>703</v>
      </c>
      <c r="E40" s="121" t="s">
        <v>697</v>
      </c>
      <c r="F40" s="121" t="s">
        <v>698</v>
      </c>
      <c r="G40" s="121"/>
      <c r="H40" s="121" t="str">
        <f t="shared" si="1"/>
        <v>80-89</v>
      </c>
      <c r="I40" s="121" t="str">
        <f t="shared" si="2"/>
        <v>80-89Perempuan</v>
      </c>
      <c r="J40" s="490" t="str">
        <f t="shared" si="3"/>
        <v/>
      </c>
      <c r="K40" s="493" t="str">
        <f t="shared" si="4"/>
        <v/>
      </c>
      <c r="L40" s="490">
        <f t="shared" si="5"/>
        <v>1</v>
      </c>
      <c r="M40" s="493" t="str">
        <f t="shared" si="6"/>
        <v/>
      </c>
    </row>
    <row r="41">
      <c r="A41" s="435">
        <v>39.0</v>
      </c>
      <c r="B41" s="121" t="s">
        <v>713</v>
      </c>
      <c r="C41" s="132">
        <v>54.0</v>
      </c>
      <c r="D41" s="132" t="s">
        <v>696</v>
      </c>
      <c r="E41" s="121" t="s">
        <v>697</v>
      </c>
      <c r="F41" s="121" t="s">
        <v>663</v>
      </c>
      <c r="G41" s="121"/>
      <c r="H41" s="121" t="str">
        <f t="shared" si="1"/>
        <v>50-59</v>
      </c>
      <c r="I41" s="121" t="str">
        <f t="shared" si="2"/>
        <v>50-59Laki-Laki</v>
      </c>
      <c r="J41" s="490">
        <f t="shared" si="3"/>
        <v>1</v>
      </c>
      <c r="K41" s="493" t="str">
        <f t="shared" si="4"/>
        <v/>
      </c>
      <c r="L41" s="490" t="str">
        <f t="shared" si="5"/>
        <v/>
      </c>
      <c r="M41" s="493" t="str">
        <f t="shared" si="6"/>
        <v/>
      </c>
    </row>
    <row r="42">
      <c r="A42" s="435">
        <v>40.0</v>
      </c>
      <c r="B42" s="121" t="s">
        <v>702</v>
      </c>
      <c r="C42" s="132">
        <v>46.0</v>
      </c>
      <c r="D42" s="132" t="s">
        <v>696</v>
      </c>
      <c r="E42" s="121" t="s">
        <v>697</v>
      </c>
      <c r="F42" s="121" t="s">
        <v>698</v>
      </c>
      <c r="G42" s="121">
        <v>71.0</v>
      </c>
      <c r="H42" s="121" t="str">
        <f t="shared" si="1"/>
        <v>40-49</v>
      </c>
      <c r="I42" s="121" t="str">
        <f t="shared" si="2"/>
        <v>40-49Perempuan</v>
      </c>
      <c r="J42" s="490" t="str">
        <f t="shared" si="3"/>
        <v/>
      </c>
      <c r="K42" s="493" t="str">
        <f t="shared" si="4"/>
        <v/>
      </c>
      <c r="L42" s="490">
        <f t="shared" si="5"/>
        <v>1</v>
      </c>
      <c r="M42" s="493" t="str">
        <f t="shared" si="6"/>
        <v/>
      </c>
    </row>
    <row r="43">
      <c r="A43" s="435">
        <v>41.0</v>
      </c>
      <c r="B43" s="121" t="s">
        <v>713</v>
      </c>
      <c r="C43" s="132">
        <v>40.0</v>
      </c>
      <c r="D43" s="132" t="s">
        <v>696</v>
      </c>
      <c r="E43" s="121" t="s">
        <v>706</v>
      </c>
      <c r="F43" s="121" t="s">
        <v>698</v>
      </c>
      <c r="G43" s="121"/>
      <c r="H43" s="121" t="str">
        <f t="shared" si="1"/>
        <v>40-49</v>
      </c>
      <c r="I43" s="121" t="str">
        <f t="shared" si="2"/>
        <v>40-49Laki-Laki</v>
      </c>
      <c r="J43" s="490" t="str">
        <f t="shared" si="3"/>
        <v/>
      </c>
      <c r="K43" s="493" t="str">
        <f t="shared" si="4"/>
        <v/>
      </c>
      <c r="L43" s="490">
        <f t="shared" si="5"/>
        <v>1</v>
      </c>
      <c r="M43" s="493" t="str">
        <f t="shared" si="6"/>
        <v/>
      </c>
    </row>
    <row r="44">
      <c r="A44" s="435">
        <v>42.0</v>
      </c>
      <c r="B44" s="121" t="s">
        <v>713</v>
      </c>
      <c r="C44" s="132">
        <v>66.0</v>
      </c>
      <c r="D44" s="132" t="s">
        <v>696</v>
      </c>
      <c r="E44" s="121" t="s">
        <v>697</v>
      </c>
      <c r="F44" s="121" t="s">
        <v>698</v>
      </c>
      <c r="G44" s="121"/>
      <c r="H44" s="121" t="str">
        <f t="shared" si="1"/>
        <v>60-69</v>
      </c>
      <c r="I44" s="121" t="str">
        <f t="shared" si="2"/>
        <v>60-69Laki-Laki</v>
      </c>
      <c r="J44" s="490" t="str">
        <f t="shared" si="3"/>
        <v/>
      </c>
      <c r="K44" s="493" t="str">
        <f t="shared" si="4"/>
        <v/>
      </c>
      <c r="L44" s="490">
        <f t="shared" si="5"/>
        <v>1</v>
      </c>
      <c r="M44" s="493" t="str">
        <f t="shared" si="6"/>
        <v/>
      </c>
    </row>
    <row r="45">
      <c r="A45" s="435">
        <v>43.0</v>
      </c>
      <c r="B45" s="121" t="s">
        <v>713</v>
      </c>
      <c r="C45" s="132">
        <v>34.0</v>
      </c>
      <c r="D45" s="132" t="s">
        <v>696</v>
      </c>
      <c r="E45" s="121" t="s">
        <v>697</v>
      </c>
      <c r="F45" s="121" t="s">
        <v>698</v>
      </c>
      <c r="G45" s="121"/>
      <c r="H45" s="121" t="str">
        <f t="shared" si="1"/>
        <v>30-39</v>
      </c>
      <c r="I45" s="121" t="str">
        <f t="shared" si="2"/>
        <v>30-39Laki-Laki</v>
      </c>
      <c r="J45" s="490" t="str">
        <f t="shared" si="3"/>
        <v/>
      </c>
      <c r="K45" s="493" t="str">
        <f t="shared" si="4"/>
        <v/>
      </c>
      <c r="L45" s="490">
        <f t="shared" si="5"/>
        <v>1</v>
      </c>
      <c r="M45" s="493" t="str">
        <f t="shared" si="6"/>
        <v/>
      </c>
    </row>
    <row r="46">
      <c r="A46" s="435">
        <v>44.0</v>
      </c>
      <c r="B46" s="121" t="s">
        <v>713</v>
      </c>
      <c r="C46" s="132">
        <v>57.0</v>
      </c>
      <c r="D46" s="132" t="s">
        <v>696</v>
      </c>
      <c r="E46" s="121" t="s">
        <v>706</v>
      </c>
      <c r="F46" s="121" t="s">
        <v>698</v>
      </c>
      <c r="G46" s="121"/>
      <c r="H46" s="121" t="str">
        <f t="shared" si="1"/>
        <v>50-59</v>
      </c>
      <c r="I46" s="121" t="str">
        <f t="shared" si="2"/>
        <v>50-59Laki-Laki</v>
      </c>
      <c r="J46" s="490" t="str">
        <f t="shared" si="3"/>
        <v/>
      </c>
      <c r="K46" s="493" t="str">
        <f t="shared" si="4"/>
        <v/>
      </c>
      <c r="L46" s="490">
        <f t="shared" si="5"/>
        <v>1</v>
      </c>
      <c r="M46" s="493" t="str">
        <f t="shared" si="6"/>
        <v/>
      </c>
    </row>
    <row r="47">
      <c r="A47" s="435">
        <v>45.0</v>
      </c>
      <c r="B47" s="121" t="s">
        <v>702</v>
      </c>
      <c r="C47" s="132">
        <v>29.0</v>
      </c>
      <c r="D47" s="132" t="s">
        <v>696</v>
      </c>
      <c r="E47" s="121" t="s">
        <v>697</v>
      </c>
      <c r="F47" s="121" t="s">
        <v>698</v>
      </c>
      <c r="G47" s="121"/>
      <c r="H47" s="121" t="str">
        <f t="shared" si="1"/>
        <v>20-29</v>
      </c>
      <c r="I47" s="121" t="str">
        <f t="shared" si="2"/>
        <v>20-29Perempuan</v>
      </c>
      <c r="J47" s="490" t="str">
        <f t="shared" si="3"/>
        <v/>
      </c>
      <c r="K47" s="493" t="str">
        <f t="shared" si="4"/>
        <v/>
      </c>
      <c r="L47" s="490">
        <f t="shared" si="5"/>
        <v>1</v>
      </c>
      <c r="M47" s="493" t="str">
        <f t="shared" si="6"/>
        <v/>
      </c>
    </row>
    <row r="48">
      <c r="A48" s="435">
        <v>46.0</v>
      </c>
      <c r="B48" s="121" t="s">
        <v>702</v>
      </c>
      <c r="C48" s="132" t="s">
        <v>656</v>
      </c>
      <c r="D48" s="132" t="s">
        <v>703</v>
      </c>
      <c r="E48" s="121" t="s">
        <v>697</v>
      </c>
      <c r="F48" s="121" t="s">
        <v>698</v>
      </c>
      <c r="G48" s="121">
        <v>78.0</v>
      </c>
      <c r="H48" s="121" t="str">
        <f t="shared" si="1"/>
        <v>?</v>
      </c>
      <c r="I48" s="121" t="str">
        <f t="shared" si="2"/>
        <v>?Perempuan</v>
      </c>
      <c r="J48" s="490" t="str">
        <f t="shared" si="3"/>
        <v/>
      </c>
      <c r="K48" s="493" t="str">
        <f t="shared" si="4"/>
        <v/>
      </c>
      <c r="L48" s="490">
        <f t="shared" si="5"/>
        <v>1</v>
      </c>
      <c r="M48" s="493" t="str">
        <f t="shared" si="6"/>
        <v/>
      </c>
    </row>
    <row r="49">
      <c r="A49" s="435">
        <v>47.0</v>
      </c>
      <c r="B49" s="121" t="s">
        <v>713</v>
      </c>
      <c r="C49" s="132">
        <v>61.0</v>
      </c>
      <c r="D49" s="132" t="s">
        <v>696</v>
      </c>
      <c r="E49" s="121" t="s">
        <v>697</v>
      </c>
      <c r="F49" s="121" t="s">
        <v>698</v>
      </c>
      <c r="G49" s="121"/>
      <c r="H49" s="121" t="str">
        <f t="shared" si="1"/>
        <v>60-69</v>
      </c>
      <c r="I49" s="121" t="str">
        <f t="shared" si="2"/>
        <v>60-69Laki-Laki</v>
      </c>
      <c r="J49" s="490" t="str">
        <f t="shared" si="3"/>
        <v/>
      </c>
      <c r="K49" s="493" t="str">
        <f t="shared" si="4"/>
        <v/>
      </c>
      <c r="L49" s="490">
        <f t="shared" si="5"/>
        <v>1</v>
      </c>
      <c r="M49" s="493" t="str">
        <f t="shared" si="6"/>
        <v/>
      </c>
    </row>
    <row r="50">
      <c r="A50" s="435">
        <v>48.0</v>
      </c>
      <c r="B50" s="121" t="s">
        <v>713</v>
      </c>
      <c r="C50" s="132">
        <v>35.0</v>
      </c>
      <c r="D50" s="132" t="s">
        <v>696</v>
      </c>
      <c r="E50" s="121" t="s">
        <v>705</v>
      </c>
      <c r="F50" s="121" t="s">
        <v>698</v>
      </c>
      <c r="G50" s="121"/>
      <c r="H50" s="121" t="str">
        <f t="shared" si="1"/>
        <v>30-39</v>
      </c>
      <c r="I50" s="121" t="str">
        <f t="shared" si="2"/>
        <v>30-39Laki-Laki</v>
      </c>
      <c r="J50" s="490" t="str">
        <f t="shared" si="3"/>
        <v/>
      </c>
      <c r="K50" s="493" t="str">
        <f t="shared" si="4"/>
        <v/>
      </c>
      <c r="L50" s="490">
        <f t="shared" si="5"/>
        <v>1</v>
      </c>
      <c r="M50" s="493" t="str">
        <f t="shared" si="6"/>
        <v/>
      </c>
    </row>
    <row r="51">
      <c r="A51" s="435">
        <v>49.0</v>
      </c>
      <c r="B51" s="121" t="s">
        <v>713</v>
      </c>
      <c r="C51" s="132">
        <v>3.0</v>
      </c>
      <c r="D51" s="132" t="s">
        <v>696</v>
      </c>
      <c r="E51" s="121" t="s">
        <v>710</v>
      </c>
      <c r="F51" s="121" t="s">
        <v>698</v>
      </c>
      <c r="G51" s="121"/>
      <c r="H51" s="121" t="str">
        <f t="shared" si="1"/>
        <v>0-9</v>
      </c>
      <c r="I51" s="121" t="str">
        <f t="shared" si="2"/>
        <v>0-9Laki-Laki</v>
      </c>
      <c r="J51" s="490" t="str">
        <f t="shared" si="3"/>
        <v/>
      </c>
      <c r="K51" s="493" t="str">
        <f t="shared" si="4"/>
        <v/>
      </c>
      <c r="L51" s="490">
        <f t="shared" si="5"/>
        <v>1</v>
      </c>
      <c r="M51" s="493" t="str">
        <f t="shared" si="6"/>
        <v/>
      </c>
    </row>
    <row r="52">
      <c r="A52" s="435">
        <v>50.0</v>
      </c>
      <c r="B52" s="121" t="s">
        <v>713</v>
      </c>
      <c r="C52" s="132">
        <v>59.0</v>
      </c>
      <c r="D52" s="132" t="s">
        <v>696</v>
      </c>
      <c r="E52" s="121" t="s">
        <v>868</v>
      </c>
      <c r="F52" s="121" t="s">
        <v>663</v>
      </c>
      <c r="G52" s="121"/>
      <c r="H52" s="121" t="str">
        <f t="shared" si="1"/>
        <v>50-59</v>
      </c>
      <c r="I52" s="121" t="str">
        <f t="shared" si="2"/>
        <v>50-59Laki-Laki</v>
      </c>
      <c r="J52" s="490">
        <f t="shared" si="3"/>
        <v>1</v>
      </c>
      <c r="K52" s="493" t="str">
        <f t="shared" si="4"/>
        <v/>
      </c>
      <c r="L52" s="490" t="str">
        <f t="shared" si="5"/>
        <v/>
      </c>
      <c r="M52" s="493" t="str">
        <f t="shared" si="6"/>
        <v/>
      </c>
    </row>
    <row r="53">
      <c r="A53" s="435">
        <v>51.0</v>
      </c>
      <c r="B53" s="121" t="s">
        <v>713</v>
      </c>
      <c r="C53" s="132">
        <v>60.0</v>
      </c>
      <c r="D53" s="132" t="s">
        <v>696</v>
      </c>
      <c r="E53" s="121" t="s">
        <v>868</v>
      </c>
      <c r="F53" s="121" t="s">
        <v>698</v>
      </c>
      <c r="G53" s="121"/>
      <c r="H53" s="121" t="str">
        <f t="shared" si="1"/>
        <v>60-69</v>
      </c>
      <c r="I53" s="121" t="str">
        <f t="shared" si="2"/>
        <v>60-69Laki-Laki</v>
      </c>
      <c r="J53" s="490" t="str">
        <f t="shared" si="3"/>
        <v/>
      </c>
      <c r="K53" s="493" t="str">
        <f t="shared" si="4"/>
        <v/>
      </c>
      <c r="L53" s="490">
        <f t="shared" si="5"/>
        <v>1</v>
      </c>
      <c r="M53" s="493" t="str">
        <f t="shared" si="6"/>
        <v/>
      </c>
    </row>
    <row r="54">
      <c r="A54" s="435">
        <v>52.0</v>
      </c>
      <c r="B54" s="121" t="s">
        <v>702</v>
      </c>
      <c r="C54" s="132">
        <v>59.0</v>
      </c>
      <c r="D54" s="132" t="s">
        <v>696</v>
      </c>
      <c r="E54" s="121" t="s">
        <v>697</v>
      </c>
      <c r="F54" s="121" t="s">
        <v>698</v>
      </c>
      <c r="G54" s="121"/>
      <c r="H54" s="121" t="str">
        <f t="shared" si="1"/>
        <v>50-59</v>
      </c>
      <c r="I54" s="121" t="str">
        <f t="shared" si="2"/>
        <v>50-59Perempuan</v>
      </c>
      <c r="J54" s="490" t="str">
        <f t="shared" si="3"/>
        <v/>
      </c>
      <c r="K54" s="493" t="str">
        <f t="shared" si="4"/>
        <v/>
      </c>
      <c r="L54" s="490">
        <f t="shared" si="5"/>
        <v>1</v>
      </c>
      <c r="M54" s="493" t="str">
        <f t="shared" si="6"/>
        <v/>
      </c>
    </row>
    <row r="55">
      <c r="A55" s="435">
        <v>53.0</v>
      </c>
      <c r="B55" s="121" t="s">
        <v>702</v>
      </c>
      <c r="C55" s="132">
        <v>24.0</v>
      </c>
      <c r="D55" s="132" t="s">
        <v>696</v>
      </c>
      <c r="E55" s="121" t="s">
        <v>697</v>
      </c>
      <c r="F55" s="121" t="s">
        <v>698</v>
      </c>
      <c r="G55" s="121">
        <v>22.0</v>
      </c>
      <c r="H55" s="121" t="str">
        <f t="shared" si="1"/>
        <v>20-29</v>
      </c>
      <c r="I55" s="121" t="str">
        <f t="shared" si="2"/>
        <v>20-29Perempuan</v>
      </c>
      <c r="J55" s="490" t="str">
        <f t="shared" si="3"/>
        <v/>
      </c>
      <c r="K55" s="493" t="str">
        <f t="shared" si="4"/>
        <v/>
      </c>
      <c r="L55" s="490">
        <f t="shared" si="5"/>
        <v>1</v>
      </c>
      <c r="M55" s="493" t="str">
        <f t="shared" si="6"/>
        <v/>
      </c>
    </row>
    <row r="56">
      <c r="A56" s="435">
        <v>54.0</v>
      </c>
      <c r="B56" s="121" t="s">
        <v>713</v>
      </c>
      <c r="C56" s="132">
        <v>2.0</v>
      </c>
      <c r="D56" s="132" t="s">
        <v>696</v>
      </c>
      <c r="E56" s="121" t="s">
        <v>697</v>
      </c>
      <c r="F56" s="121" t="s">
        <v>698</v>
      </c>
      <c r="G56" s="121"/>
      <c r="H56" s="121" t="str">
        <f t="shared" si="1"/>
        <v>0-9</v>
      </c>
      <c r="I56" s="121" t="str">
        <f t="shared" si="2"/>
        <v>0-9Laki-Laki</v>
      </c>
      <c r="J56" s="490" t="str">
        <f t="shared" si="3"/>
        <v/>
      </c>
      <c r="K56" s="493" t="str">
        <f t="shared" si="4"/>
        <v/>
      </c>
      <c r="L56" s="490">
        <f t="shared" si="5"/>
        <v>1</v>
      </c>
      <c r="M56" s="493" t="str">
        <f t="shared" si="6"/>
        <v/>
      </c>
    </row>
    <row r="57">
      <c r="A57" s="435">
        <v>55.0</v>
      </c>
      <c r="B57" s="121" t="s">
        <v>702</v>
      </c>
      <c r="C57" s="132">
        <v>26.0</v>
      </c>
      <c r="D57" s="132" t="s">
        <v>696</v>
      </c>
      <c r="E57" s="121" t="s">
        <v>697</v>
      </c>
      <c r="F57" s="121" t="s">
        <v>698</v>
      </c>
      <c r="G57" s="121"/>
      <c r="H57" s="121" t="str">
        <f t="shared" si="1"/>
        <v>20-29</v>
      </c>
      <c r="I57" s="121" t="str">
        <f t="shared" si="2"/>
        <v>20-29Perempuan</v>
      </c>
      <c r="J57" s="490" t="str">
        <f t="shared" si="3"/>
        <v/>
      </c>
      <c r="K57" s="493" t="str">
        <f t="shared" si="4"/>
        <v/>
      </c>
      <c r="L57" s="490">
        <f t="shared" si="5"/>
        <v>1</v>
      </c>
      <c r="M57" s="493" t="str">
        <f t="shared" si="6"/>
        <v/>
      </c>
    </row>
    <row r="58">
      <c r="A58" s="435">
        <v>56.0</v>
      </c>
      <c r="B58" s="121" t="s">
        <v>713</v>
      </c>
      <c r="C58" s="132">
        <v>58.0</v>
      </c>
      <c r="D58" s="132" t="s">
        <v>696</v>
      </c>
      <c r="E58" s="121" t="s">
        <v>697</v>
      </c>
      <c r="F58" s="121" t="s">
        <v>698</v>
      </c>
      <c r="G58" s="121"/>
      <c r="H58" s="121" t="str">
        <f t="shared" si="1"/>
        <v>50-59</v>
      </c>
      <c r="I58" s="121" t="str">
        <f t="shared" si="2"/>
        <v>50-59Laki-Laki</v>
      </c>
      <c r="J58" s="490" t="str">
        <f t="shared" si="3"/>
        <v/>
      </c>
      <c r="K58" s="493" t="str">
        <f t="shared" si="4"/>
        <v/>
      </c>
      <c r="L58" s="490">
        <f t="shared" si="5"/>
        <v>1</v>
      </c>
      <c r="M58" s="493" t="str">
        <f t="shared" si="6"/>
        <v/>
      </c>
    </row>
    <row r="59">
      <c r="A59" s="435">
        <v>57.0</v>
      </c>
      <c r="B59" s="121" t="s">
        <v>702</v>
      </c>
      <c r="C59" s="132">
        <v>27.0</v>
      </c>
      <c r="D59" s="132" t="s">
        <v>696</v>
      </c>
      <c r="E59" s="121" t="s">
        <v>697</v>
      </c>
      <c r="F59" s="121" t="s">
        <v>698</v>
      </c>
      <c r="G59" s="121"/>
      <c r="H59" s="121" t="str">
        <f t="shared" si="1"/>
        <v>20-29</v>
      </c>
      <c r="I59" s="121" t="str">
        <f t="shared" si="2"/>
        <v>20-29Perempuan</v>
      </c>
      <c r="J59" s="490" t="str">
        <f t="shared" si="3"/>
        <v/>
      </c>
      <c r="K59" s="493" t="str">
        <f t="shared" si="4"/>
        <v/>
      </c>
      <c r="L59" s="490">
        <f t="shared" si="5"/>
        <v>1</v>
      </c>
      <c r="M59" s="493" t="str">
        <f t="shared" si="6"/>
        <v/>
      </c>
    </row>
    <row r="60">
      <c r="A60" s="435">
        <v>58.0</v>
      </c>
      <c r="B60" s="121" t="s">
        <v>713</v>
      </c>
      <c r="C60" s="132">
        <v>51.0</v>
      </c>
      <c r="D60" s="132" t="s">
        <v>696</v>
      </c>
      <c r="E60" s="121" t="s">
        <v>697</v>
      </c>
      <c r="F60" s="121" t="s">
        <v>698</v>
      </c>
      <c r="G60" s="121"/>
      <c r="H60" s="121" t="str">
        <f t="shared" si="1"/>
        <v>50-59</v>
      </c>
      <c r="I60" s="121" t="str">
        <f t="shared" si="2"/>
        <v>50-59Laki-Laki</v>
      </c>
      <c r="J60" s="490" t="str">
        <f t="shared" si="3"/>
        <v/>
      </c>
      <c r="K60" s="493" t="str">
        <f t="shared" si="4"/>
        <v/>
      </c>
      <c r="L60" s="490">
        <f t="shared" si="5"/>
        <v>1</v>
      </c>
      <c r="M60" s="493" t="str">
        <f t="shared" si="6"/>
        <v/>
      </c>
    </row>
    <row r="61">
      <c r="A61" s="435">
        <v>59.0</v>
      </c>
      <c r="B61" s="121" t="s">
        <v>713</v>
      </c>
      <c r="C61" s="132">
        <v>63.0</v>
      </c>
      <c r="D61" s="132" t="s">
        <v>696</v>
      </c>
      <c r="E61" s="121" t="s">
        <v>705</v>
      </c>
      <c r="F61" s="121" t="s">
        <v>698</v>
      </c>
      <c r="G61" s="121"/>
      <c r="H61" s="121" t="str">
        <f t="shared" si="1"/>
        <v>60-69</v>
      </c>
      <c r="I61" s="121" t="str">
        <f t="shared" si="2"/>
        <v>60-69Laki-Laki</v>
      </c>
      <c r="J61" s="490" t="str">
        <f t="shared" si="3"/>
        <v/>
      </c>
      <c r="K61" s="493" t="str">
        <f t="shared" si="4"/>
        <v/>
      </c>
      <c r="L61" s="490">
        <f t="shared" si="5"/>
        <v>1</v>
      </c>
      <c r="M61" s="493" t="str">
        <f t="shared" si="6"/>
        <v/>
      </c>
    </row>
    <row r="62">
      <c r="A62" s="435">
        <v>60.0</v>
      </c>
      <c r="B62" s="121" t="s">
        <v>702</v>
      </c>
      <c r="C62" s="132">
        <v>25.0</v>
      </c>
      <c r="D62" s="132" t="s">
        <v>696</v>
      </c>
      <c r="E62" s="121" t="s">
        <v>697</v>
      </c>
      <c r="F62" s="121" t="s">
        <v>698</v>
      </c>
      <c r="G62" s="121"/>
      <c r="H62" s="121" t="str">
        <f t="shared" si="1"/>
        <v>20-29</v>
      </c>
      <c r="I62" s="121" t="str">
        <f t="shared" si="2"/>
        <v>20-29Perempuan</v>
      </c>
      <c r="J62" s="490" t="str">
        <f t="shared" si="3"/>
        <v/>
      </c>
      <c r="K62" s="493" t="str">
        <f t="shared" si="4"/>
        <v/>
      </c>
      <c r="L62" s="490">
        <f t="shared" si="5"/>
        <v>1</v>
      </c>
      <c r="M62" s="493" t="str">
        <f t="shared" si="6"/>
        <v/>
      </c>
    </row>
    <row r="63">
      <c r="A63" s="435">
        <v>61.0</v>
      </c>
      <c r="B63" s="121" t="s">
        <v>702</v>
      </c>
      <c r="C63" s="132">
        <v>58.0</v>
      </c>
      <c r="D63" s="132" t="s">
        <v>696</v>
      </c>
      <c r="E63" s="121" t="s">
        <v>697</v>
      </c>
      <c r="F63" s="121" t="s">
        <v>698</v>
      </c>
      <c r="G63" s="121"/>
      <c r="H63" s="121" t="str">
        <f t="shared" si="1"/>
        <v>50-59</v>
      </c>
      <c r="I63" s="121" t="str">
        <f t="shared" si="2"/>
        <v>50-59Perempuan</v>
      </c>
      <c r="J63" s="490" t="str">
        <f t="shared" si="3"/>
        <v/>
      </c>
      <c r="K63" s="493" t="str">
        <f t="shared" si="4"/>
        <v/>
      </c>
      <c r="L63" s="490">
        <f t="shared" si="5"/>
        <v>1</v>
      </c>
      <c r="M63" s="493" t="str">
        <f t="shared" si="6"/>
        <v/>
      </c>
    </row>
    <row r="64">
      <c r="A64" s="435">
        <v>62.0</v>
      </c>
      <c r="B64" s="121" t="s">
        <v>713</v>
      </c>
      <c r="C64" s="132">
        <v>51.0</v>
      </c>
      <c r="D64" s="132" t="s">
        <v>696</v>
      </c>
      <c r="E64" s="121" t="s">
        <v>707</v>
      </c>
      <c r="F64" s="121" t="s">
        <v>698</v>
      </c>
      <c r="G64" s="121"/>
      <c r="H64" s="121" t="str">
        <f t="shared" si="1"/>
        <v>50-59</v>
      </c>
      <c r="I64" s="121" t="str">
        <f t="shared" si="2"/>
        <v>50-59Laki-Laki</v>
      </c>
      <c r="J64" s="490" t="str">
        <f t="shared" si="3"/>
        <v/>
      </c>
      <c r="K64" s="493" t="str">
        <f t="shared" si="4"/>
        <v/>
      </c>
      <c r="L64" s="490">
        <f t="shared" si="5"/>
        <v>1</v>
      </c>
      <c r="M64" s="493" t="str">
        <f t="shared" si="6"/>
        <v/>
      </c>
    </row>
    <row r="65">
      <c r="A65" s="435">
        <v>63.0</v>
      </c>
      <c r="B65" s="121" t="s">
        <v>713</v>
      </c>
      <c r="C65" s="132">
        <v>34.0</v>
      </c>
      <c r="D65" s="132" t="s">
        <v>696</v>
      </c>
      <c r="E65" s="121" t="s">
        <v>869</v>
      </c>
      <c r="F65" s="121" t="s">
        <v>698</v>
      </c>
      <c r="G65" s="121"/>
      <c r="H65" s="121" t="str">
        <f t="shared" si="1"/>
        <v>30-39</v>
      </c>
      <c r="I65" s="121" t="str">
        <f t="shared" si="2"/>
        <v>30-39Laki-Laki</v>
      </c>
      <c r="J65" s="490" t="str">
        <f t="shared" si="3"/>
        <v/>
      </c>
      <c r="K65" s="493" t="str">
        <f t="shared" si="4"/>
        <v/>
      </c>
      <c r="L65" s="490">
        <f t="shared" si="5"/>
        <v>1</v>
      </c>
      <c r="M65" s="493" t="str">
        <f t="shared" si="6"/>
        <v/>
      </c>
    </row>
    <row r="66">
      <c r="A66" s="435">
        <v>64.0</v>
      </c>
      <c r="B66" s="121" t="s">
        <v>702</v>
      </c>
      <c r="C66" s="132">
        <v>49.0</v>
      </c>
      <c r="D66" s="132" t="s">
        <v>696</v>
      </c>
      <c r="E66" s="121" t="s">
        <v>697</v>
      </c>
      <c r="F66" s="121" t="s">
        <v>698</v>
      </c>
      <c r="G66" s="121"/>
      <c r="H66" s="121" t="str">
        <f t="shared" si="1"/>
        <v>40-49</v>
      </c>
      <c r="I66" s="121" t="str">
        <f t="shared" si="2"/>
        <v>40-49Perempuan</v>
      </c>
      <c r="J66" s="490" t="str">
        <f t="shared" si="3"/>
        <v/>
      </c>
      <c r="K66" s="493" t="str">
        <f t="shared" si="4"/>
        <v/>
      </c>
      <c r="L66" s="490">
        <f t="shared" si="5"/>
        <v>1</v>
      </c>
      <c r="M66" s="493" t="str">
        <f t="shared" si="6"/>
        <v/>
      </c>
    </row>
    <row r="67">
      <c r="A67" s="435">
        <v>65.0</v>
      </c>
      <c r="B67" s="121" t="s">
        <v>713</v>
      </c>
      <c r="C67" s="132">
        <v>48.0</v>
      </c>
      <c r="D67" s="132" t="s">
        <v>696</v>
      </c>
      <c r="E67" s="121" t="s">
        <v>697</v>
      </c>
      <c r="F67" s="121" t="s">
        <v>698</v>
      </c>
      <c r="G67" s="121"/>
      <c r="H67" s="121" t="str">
        <f t="shared" si="1"/>
        <v>40-49</v>
      </c>
      <c r="I67" s="121" t="str">
        <f t="shared" si="2"/>
        <v>40-49Laki-Laki</v>
      </c>
      <c r="J67" s="490" t="str">
        <f t="shared" si="3"/>
        <v/>
      </c>
      <c r="K67" s="493" t="str">
        <f t="shared" si="4"/>
        <v/>
      </c>
      <c r="L67" s="490">
        <f t="shared" si="5"/>
        <v>1</v>
      </c>
      <c r="M67" s="493" t="str">
        <f t="shared" si="6"/>
        <v/>
      </c>
    </row>
    <row r="68">
      <c r="A68" s="435">
        <v>66.0</v>
      </c>
      <c r="B68" s="121" t="s">
        <v>713</v>
      </c>
      <c r="C68" s="132">
        <v>73.0</v>
      </c>
      <c r="D68" s="132" t="s">
        <v>696</v>
      </c>
      <c r="E68" s="121" t="s">
        <v>697</v>
      </c>
      <c r="F68" s="121" t="s">
        <v>698</v>
      </c>
      <c r="G68" s="121"/>
      <c r="H68" s="121" t="str">
        <f t="shared" si="1"/>
        <v>70-79</v>
      </c>
      <c r="I68" s="121" t="str">
        <f t="shared" si="2"/>
        <v>70-79Laki-Laki</v>
      </c>
      <c r="J68" s="490" t="str">
        <f t="shared" si="3"/>
        <v/>
      </c>
      <c r="K68" s="493" t="str">
        <f t="shared" si="4"/>
        <v/>
      </c>
      <c r="L68" s="490">
        <f t="shared" si="5"/>
        <v>1</v>
      </c>
      <c r="M68" s="493" t="str">
        <f t="shared" si="6"/>
        <v/>
      </c>
    </row>
    <row r="69">
      <c r="A69" s="435">
        <v>67.0</v>
      </c>
      <c r="B69" s="121" t="s">
        <v>702</v>
      </c>
      <c r="C69" s="132">
        <v>25.0</v>
      </c>
      <c r="D69" s="132" t="s">
        <v>696</v>
      </c>
      <c r="E69" s="121" t="s">
        <v>697</v>
      </c>
      <c r="F69" s="121" t="s">
        <v>698</v>
      </c>
      <c r="G69" s="121"/>
      <c r="H69" s="121" t="str">
        <f t="shared" si="1"/>
        <v>20-29</v>
      </c>
      <c r="I69" s="121" t="str">
        <f t="shared" si="2"/>
        <v>20-29Perempuan</v>
      </c>
      <c r="J69" s="490" t="str">
        <f t="shared" si="3"/>
        <v/>
      </c>
      <c r="K69" s="493" t="str">
        <f t="shared" si="4"/>
        <v/>
      </c>
      <c r="L69" s="490">
        <f t="shared" si="5"/>
        <v>1</v>
      </c>
      <c r="M69" s="493" t="str">
        <f t="shared" si="6"/>
        <v/>
      </c>
    </row>
    <row r="70">
      <c r="A70" s="435">
        <v>68.0</v>
      </c>
      <c r="B70" s="121" t="s">
        <v>702</v>
      </c>
      <c r="C70" s="132">
        <v>38.0</v>
      </c>
      <c r="D70" s="132" t="s">
        <v>696</v>
      </c>
      <c r="E70" s="121" t="s">
        <v>697</v>
      </c>
      <c r="F70" s="121" t="s">
        <v>698</v>
      </c>
      <c r="G70" s="121"/>
      <c r="H70" s="121" t="str">
        <f t="shared" si="1"/>
        <v>30-39</v>
      </c>
      <c r="I70" s="121" t="str">
        <f t="shared" si="2"/>
        <v>30-39Perempuan</v>
      </c>
      <c r="J70" s="490" t="str">
        <f t="shared" si="3"/>
        <v/>
      </c>
      <c r="K70" s="493" t="str">
        <f t="shared" si="4"/>
        <v/>
      </c>
      <c r="L70" s="490">
        <f t="shared" si="5"/>
        <v>1</v>
      </c>
      <c r="M70" s="493" t="str">
        <f t="shared" si="6"/>
        <v/>
      </c>
    </row>
    <row r="71">
      <c r="A71" s="435">
        <v>69.0</v>
      </c>
      <c r="B71" s="121" t="s">
        <v>713</v>
      </c>
      <c r="C71" s="132">
        <v>80.0</v>
      </c>
      <c r="D71" s="132" t="s">
        <v>696</v>
      </c>
      <c r="E71" s="121" t="s">
        <v>697</v>
      </c>
      <c r="F71" s="121" t="s">
        <v>698</v>
      </c>
      <c r="G71" s="121"/>
      <c r="H71" s="121" t="str">
        <f t="shared" si="1"/>
        <v>80-89</v>
      </c>
      <c r="I71" s="121" t="str">
        <f t="shared" si="2"/>
        <v>80-89Laki-Laki</v>
      </c>
      <c r="J71" s="490" t="str">
        <f t="shared" si="3"/>
        <v/>
      </c>
      <c r="K71" s="493" t="str">
        <f t="shared" si="4"/>
        <v/>
      </c>
      <c r="L71" s="490">
        <f t="shared" si="5"/>
        <v>1</v>
      </c>
      <c r="M71" s="493" t="str">
        <f t="shared" si="6"/>
        <v/>
      </c>
    </row>
    <row r="72">
      <c r="A72" s="435">
        <v>70.0</v>
      </c>
      <c r="B72" s="121" t="s">
        <v>702</v>
      </c>
      <c r="C72" s="132">
        <v>48.0</v>
      </c>
      <c r="D72" s="132" t="s">
        <v>696</v>
      </c>
      <c r="E72" s="121" t="s">
        <v>697</v>
      </c>
      <c r="F72" s="121" t="s">
        <v>698</v>
      </c>
      <c r="G72" s="121">
        <v>1.0</v>
      </c>
      <c r="H72" s="121" t="str">
        <f t="shared" si="1"/>
        <v>40-49</v>
      </c>
      <c r="I72" s="121" t="str">
        <f t="shared" si="2"/>
        <v>40-49Perempuan</v>
      </c>
      <c r="J72" s="490" t="str">
        <f t="shared" si="3"/>
        <v/>
      </c>
      <c r="K72" s="493" t="str">
        <f t="shared" si="4"/>
        <v/>
      </c>
      <c r="L72" s="490">
        <f t="shared" si="5"/>
        <v>1</v>
      </c>
      <c r="M72" s="493" t="str">
        <f t="shared" si="6"/>
        <v/>
      </c>
    </row>
    <row r="73">
      <c r="A73" s="435">
        <v>71.0</v>
      </c>
      <c r="B73" s="121" t="s">
        <v>713</v>
      </c>
      <c r="C73" s="132">
        <v>52.0</v>
      </c>
      <c r="D73" s="132" t="s">
        <v>696</v>
      </c>
      <c r="E73" s="121" t="s">
        <v>697</v>
      </c>
      <c r="F73" s="121" t="s">
        <v>663</v>
      </c>
      <c r="G73" s="121">
        <v>1.0</v>
      </c>
      <c r="H73" s="121" t="str">
        <f t="shared" si="1"/>
        <v>50-59</v>
      </c>
      <c r="I73" s="121" t="str">
        <f t="shared" si="2"/>
        <v>50-59Laki-Laki</v>
      </c>
      <c r="J73" s="490">
        <f t="shared" si="3"/>
        <v>1</v>
      </c>
      <c r="K73" s="493" t="str">
        <f t="shared" si="4"/>
        <v/>
      </c>
      <c r="L73" s="490" t="str">
        <f t="shared" si="5"/>
        <v/>
      </c>
      <c r="M73" s="493" t="str">
        <f t="shared" si="6"/>
        <v/>
      </c>
    </row>
    <row r="74">
      <c r="A74" s="435">
        <v>72.0</v>
      </c>
      <c r="B74" s="121" t="s">
        <v>702</v>
      </c>
      <c r="C74" s="132">
        <v>65.0</v>
      </c>
      <c r="D74" s="132" t="s">
        <v>696</v>
      </c>
      <c r="E74" s="121" t="s">
        <v>697</v>
      </c>
      <c r="F74" s="121" t="s">
        <v>663</v>
      </c>
      <c r="G74" s="121"/>
      <c r="H74" s="121" t="str">
        <f t="shared" si="1"/>
        <v>60-69</v>
      </c>
      <c r="I74" s="121" t="str">
        <f t="shared" si="2"/>
        <v>60-69Perempuan</v>
      </c>
      <c r="J74" s="490">
        <f t="shared" si="3"/>
        <v>1</v>
      </c>
      <c r="K74" s="493" t="str">
        <f t="shared" si="4"/>
        <v/>
      </c>
      <c r="L74" s="490" t="str">
        <f t="shared" si="5"/>
        <v/>
      </c>
      <c r="M74" s="493" t="str">
        <f t="shared" si="6"/>
        <v/>
      </c>
    </row>
    <row r="75">
      <c r="A75" s="435">
        <v>73.0</v>
      </c>
      <c r="B75" s="121" t="s">
        <v>702</v>
      </c>
      <c r="C75" s="132">
        <v>70.0</v>
      </c>
      <c r="D75" s="132" t="s">
        <v>696</v>
      </c>
      <c r="E75" s="121" t="s">
        <v>697</v>
      </c>
      <c r="F75" s="121" t="s">
        <v>698</v>
      </c>
      <c r="G75" s="121"/>
      <c r="H75" s="121" t="str">
        <f t="shared" si="1"/>
        <v>70-79</v>
      </c>
      <c r="I75" s="121" t="str">
        <f t="shared" si="2"/>
        <v>70-79Perempuan</v>
      </c>
      <c r="J75" s="490" t="str">
        <f t="shared" si="3"/>
        <v/>
      </c>
      <c r="K75" s="493" t="str">
        <f t="shared" si="4"/>
        <v/>
      </c>
      <c r="L75" s="490">
        <f t="shared" si="5"/>
        <v>1</v>
      </c>
      <c r="M75" s="493" t="str">
        <f t="shared" si="6"/>
        <v/>
      </c>
    </row>
    <row r="76">
      <c r="A76" s="435">
        <v>74.0</v>
      </c>
      <c r="B76" s="121" t="s">
        <v>713</v>
      </c>
      <c r="C76" s="132">
        <v>50.0</v>
      </c>
      <c r="D76" s="132" t="s">
        <v>696</v>
      </c>
      <c r="E76" s="121" t="s">
        <v>706</v>
      </c>
      <c r="F76" s="121" t="s">
        <v>663</v>
      </c>
      <c r="G76" s="121"/>
      <c r="H76" s="121" t="str">
        <f t="shared" si="1"/>
        <v>50-59</v>
      </c>
      <c r="I76" s="121" t="str">
        <f t="shared" si="2"/>
        <v>50-59Laki-Laki</v>
      </c>
      <c r="J76" s="490">
        <f t="shared" si="3"/>
        <v>1</v>
      </c>
      <c r="K76" s="493" t="str">
        <f t="shared" si="4"/>
        <v/>
      </c>
      <c r="L76" s="490" t="str">
        <f t="shared" si="5"/>
        <v/>
      </c>
      <c r="M76" s="493" t="str">
        <f t="shared" si="6"/>
        <v/>
      </c>
    </row>
    <row r="77">
      <c r="A77" s="435">
        <v>75.0</v>
      </c>
      <c r="B77" s="121" t="s">
        <v>713</v>
      </c>
      <c r="C77" s="132">
        <v>64.0</v>
      </c>
      <c r="D77" s="132" t="s">
        <v>696</v>
      </c>
      <c r="E77" s="121" t="s">
        <v>697</v>
      </c>
      <c r="F77" s="121" t="s">
        <v>698</v>
      </c>
      <c r="G77" s="121"/>
      <c r="H77" s="121" t="str">
        <f t="shared" si="1"/>
        <v>60-69</v>
      </c>
      <c r="I77" s="121" t="str">
        <f t="shared" si="2"/>
        <v>60-69Laki-Laki</v>
      </c>
      <c r="J77" s="490" t="str">
        <f t="shared" si="3"/>
        <v/>
      </c>
      <c r="K77" s="493" t="str">
        <f t="shared" si="4"/>
        <v/>
      </c>
      <c r="L77" s="490">
        <f t="shared" si="5"/>
        <v>1</v>
      </c>
      <c r="M77" s="493" t="str">
        <f t="shared" si="6"/>
        <v/>
      </c>
    </row>
    <row r="78">
      <c r="A78" s="435">
        <v>76.0</v>
      </c>
      <c r="B78" s="121" t="s">
        <v>713</v>
      </c>
      <c r="C78" s="132">
        <v>64.0</v>
      </c>
      <c r="D78" s="132" t="s">
        <v>696</v>
      </c>
      <c r="E78" s="121" t="s">
        <v>697</v>
      </c>
      <c r="F78" s="121" t="s">
        <v>698</v>
      </c>
      <c r="G78" s="121"/>
      <c r="H78" s="121" t="str">
        <f t="shared" si="1"/>
        <v>60-69</v>
      </c>
      <c r="I78" s="121" t="str">
        <f t="shared" si="2"/>
        <v>60-69Laki-Laki</v>
      </c>
      <c r="J78" s="490" t="str">
        <f t="shared" si="3"/>
        <v/>
      </c>
      <c r="K78" s="493" t="str">
        <f t="shared" si="4"/>
        <v/>
      </c>
      <c r="L78" s="490">
        <f t="shared" si="5"/>
        <v>1</v>
      </c>
      <c r="M78" s="493" t="str">
        <f t="shared" si="6"/>
        <v/>
      </c>
    </row>
    <row r="79">
      <c r="A79" s="435">
        <v>77.0</v>
      </c>
      <c r="B79" s="121" t="s">
        <v>713</v>
      </c>
      <c r="C79" s="132">
        <v>55.0</v>
      </c>
      <c r="D79" s="132" t="s">
        <v>703</v>
      </c>
      <c r="E79" s="121" t="s">
        <v>697</v>
      </c>
      <c r="F79" s="121" t="s">
        <v>698</v>
      </c>
      <c r="G79" s="121"/>
      <c r="H79" s="121" t="str">
        <f t="shared" si="1"/>
        <v>50-59</v>
      </c>
      <c r="I79" s="121" t="str">
        <f t="shared" si="2"/>
        <v>50-59Laki-Laki</v>
      </c>
      <c r="J79" s="490" t="str">
        <f t="shared" si="3"/>
        <v/>
      </c>
      <c r="K79" s="493" t="str">
        <f t="shared" si="4"/>
        <v/>
      </c>
      <c r="L79" s="490">
        <f t="shared" si="5"/>
        <v>1</v>
      </c>
      <c r="M79" s="493" t="str">
        <f t="shared" si="6"/>
        <v/>
      </c>
    </row>
    <row r="80">
      <c r="A80" s="435">
        <v>78.0</v>
      </c>
      <c r="B80" s="121" t="s">
        <v>702</v>
      </c>
      <c r="C80" s="132">
        <v>69.0</v>
      </c>
      <c r="D80" s="132" t="s">
        <v>703</v>
      </c>
      <c r="E80" s="121" t="s">
        <v>697</v>
      </c>
      <c r="F80" s="121" t="s">
        <v>698</v>
      </c>
      <c r="G80" s="121">
        <v>81.0</v>
      </c>
      <c r="H80" s="121" t="str">
        <f t="shared" si="1"/>
        <v>60-69</v>
      </c>
      <c r="I80" s="121" t="str">
        <f t="shared" si="2"/>
        <v>60-69Perempuan</v>
      </c>
      <c r="J80" s="490" t="str">
        <f t="shared" si="3"/>
        <v/>
      </c>
      <c r="K80" s="493" t="str">
        <f t="shared" si="4"/>
        <v/>
      </c>
      <c r="L80" s="490">
        <f t="shared" si="5"/>
        <v>1</v>
      </c>
      <c r="M80" s="493" t="str">
        <f t="shared" si="6"/>
        <v/>
      </c>
    </row>
    <row r="81">
      <c r="A81" s="435">
        <v>79.0</v>
      </c>
      <c r="B81" s="121" t="s">
        <v>713</v>
      </c>
      <c r="C81" s="132">
        <v>36.0</v>
      </c>
      <c r="D81" s="132" t="s">
        <v>696</v>
      </c>
      <c r="E81" s="121" t="s">
        <v>697</v>
      </c>
      <c r="F81" s="121" t="s">
        <v>698</v>
      </c>
      <c r="G81" s="121"/>
      <c r="H81" s="121" t="str">
        <f t="shared" si="1"/>
        <v>30-39</v>
      </c>
      <c r="I81" s="121" t="str">
        <f t="shared" si="2"/>
        <v>30-39Laki-Laki</v>
      </c>
      <c r="J81" s="490" t="str">
        <f t="shared" si="3"/>
        <v/>
      </c>
      <c r="K81" s="493" t="str">
        <f t="shared" si="4"/>
        <v/>
      </c>
      <c r="L81" s="490">
        <f t="shared" si="5"/>
        <v>1</v>
      </c>
      <c r="M81" s="493" t="str">
        <f t="shared" si="6"/>
        <v/>
      </c>
    </row>
    <row r="82">
      <c r="A82" s="435">
        <v>80.0</v>
      </c>
      <c r="B82" s="121" t="s">
        <v>702</v>
      </c>
      <c r="C82" s="132">
        <v>65.0</v>
      </c>
      <c r="D82" s="132" t="s">
        <v>696</v>
      </c>
      <c r="E82" s="121" t="s">
        <v>706</v>
      </c>
      <c r="F82" s="121" t="s">
        <v>698</v>
      </c>
      <c r="G82" s="121"/>
      <c r="H82" s="121" t="str">
        <f t="shared" si="1"/>
        <v>60-69</v>
      </c>
      <c r="I82" s="121" t="str">
        <f t="shared" si="2"/>
        <v>60-69Perempuan</v>
      </c>
      <c r="J82" s="490" t="str">
        <f t="shared" si="3"/>
        <v/>
      </c>
      <c r="K82" s="493" t="str">
        <f t="shared" si="4"/>
        <v/>
      </c>
      <c r="L82" s="490">
        <f t="shared" si="5"/>
        <v>1</v>
      </c>
      <c r="M82" s="493" t="str">
        <f t="shared" si="6"/>
        <v/>
      </c>
    </row>
    <row r="83">
      <c r="A83" s="435">
        <v>81.0</v>
      </c>
      <c r="B83" s="121" t="s">
        <v>713</v>
      </c>
      <c r="C83" s="132">
        <v>86.0</v>
      </c>
      <c r="D83" s="132" t="s">
        <v>703</v>
      </c>
      <c r="E83" s="121" t="s">
        <v>697</v>
      </c>
      <c r="F83" s="121" t="s">
        <v>698</v>
      </c>
      <c r="G83" s="121">
        <v>78.0</v>
      </c>
      <c r="H83" s="121" t="str">
        <f t="shared" si="1"/>
        <v>80-89</v>
      </c>
      <c r="I83" s="121" t="str">
        <f t="shared" si="2"/>
        <v>80-89Laki-Laki</v>
      </c>
      <c r="J83" s="490" t="str">
        <f t="shared" si="3"/>
        <v/>
      </c>
      <c r="K83" s="493" t="str">
        <f t="shared" si="4"/>
        <v/>
      </c>
      <c r="L83" s="490">
        <f t="shared" si="5"/>
        <v>1</v>
      </c>
      <c r="M83" s="493" t="str">
        <f t="shared" si="6"/>
        <v/>
      </c>
    </row>
    <row r="84">
      <c r="A84" s="435">
        <v>82.0</v>
      </c>
      <c r="B84" s="121" t="s">
        <v>702</v>
      </c>
      <c r="C84" s="132">
        <v>68.0</v>
      </c>
      <c r="D84" s="132" t="s">
        <v>696</v>
      </c>
      <c r="E84" s="121" t="s">
        <v>697</v>
      </c>
      <c r="F84" s="121" t="s">
        <v>698</v>
      </c>
      <c r="G84" s="121"/>
      <c r="H84" s="121" t="str">
        <f t="shared" si="1"/>
        <v>60-69</v>
      </c>
      <c r="I84" s="121" t="str">
        <f t="shared" si="2"/>
        <v>60-69Perempuan</v>
      </c>
      <c r="J84" s="490" t="str">
        <f t="shared" si="3"/>
        <v/>
      </c>
      <c r="K84" s="493" t="str">
        <f t="shared" si="4"/>
        <v/>
      </c>
      <c r="L84" s="490">
        <f t="shared" si="5"/>
        <v>1</v>
      </c>
      <c r="M84" s="493" t="str">
        <f t="shared" si="6"/>
        <v/>
      </c>
    </row>
    <row r="85">
      <c r="A85" s="435">
        <v>83.0</v>
      </c>
      <c r="B85" s="121" t="s">
        <v>702</v>
      </c>
      <c r="C85" s="132">
        <v>43.0</v>
      </c>
      <c r="D85" s="132" t="s">
        <v>696</v>
      </c>
      <c r="E85" s="121" t="s">
        <v>697</v>
      </c>
      <c r="F85" s="121" t="s">
        <v>698</v>
      </c>
      <c r="G85" s="121">
        <v>1.0</v>
      </c>
      <c r="H85" s="121" t="str">
        <f t="shared" si="1"/>
        <v>40-49</v>
      </c>
      <c r="I85" s="121" t="str">
        <f t="shared" si="2"/>
        <v>40-49Perempuan</v>
      </c>
      <c r="J85" s="490" t="str">
        <f t="shared" si="3"/>
        <v/>
      </c>
      <c r="K85" s="493" t="str">
        <f t="shared" si="4"/>
        <v/>
      </c>
      <c r="L85" s="490">
        <f t="shared" si="5"/>
        <v>1</v>
      </c>
      <c r="M85" s="493" t="str">
        <f t="shared" si="6"/>
        <v/>
      </c>
    </row>
    <row r="86">
      <c r="A86" s="435">
        <v>84.0</v>
      </c>
      <c r="B86" s="121" t="s">
        <v>713</v>
      </c>
      <c r="C86" s="132">
        <v>78.0</v>
      </c>
      <c r="D86" s="132" t="s">
        <v>696</v>
      </c>
      <c r="E86" s="121" t="s">
        <v>697</v>
      </c>
      <c r="F86" s="121" t="s">
        <v>698</v>
      </c>
      <c r="G86" s="121"/>
      <c r="H86" s="121" t="str">
        <f t="shared" si="1"/>
        <v>70-79</v>
      </c>
      <c r="I86" s="121" t="str">
        <f t="shared" si="2"/>
        <v>70-79Laki-Laki</v>
      </c>
      <c r="J86" s="490" t="str">
        <f t="shared" si="3"/>
        <v/>
      </c>
      <c r="K86" s="493" t="str">
        <f t="shared" si="4"/>
        <v/>
      </c>
      <c r="L86" s="490">
        <f t="shared" si="5"/>
        <v>1</v>
      </c>
      <c r="M86" s="493" t="str">
        <f t="shared" si="6"/>
        <v/>
      </c>
    </row>
    <row r="87">
      <c r="A87" s="435">
        <v>85.0</v>
      </c>
      <c r="B87" s="121" t="s">
        <v>656</v>
      </c>
      <c r="C87" s="132" t="s">
        <v>656</v>
      </c>
      <c r="D87" s="132" t="s">
        <v>656</v>
      </c>
      <c r="E87" s="121" t="s">
        <v>715</v>
      </c>
      <c r="F87" s="121" t="s">
        <v>656</v>
      </c>
      <c r="G87" s="121"/>
      <c r="H87" s="121" t="str">
        <f t="shared" si="1"/>
        <v>?</v>
      </c>
      <c r="I87" s="121" t="str">
        <f t="shared" si="2"/>
        <v>??</v>
      </c>
      <c r="J87" s="490" t="str">
        <f t="shared" si="3"/>
        <v/>
      </c>
      <c r="K87" s="493" t="str">
        <f t="shared" si="4"/>
        <v/>
      </c>
      <c r="L87" s="490" t="str">
        <f t="shared" si="5"/>
        <v/>
      </c>
      <c r="M87" s="493">
        <f t="shared" si="6"/>
        <v>1</v>
      </c>
    </row>
    <row r="88">
      <c r="A88" s="435">
        <v>86.0</v>
      </c>
      <c r="B88" s="121" t="s">
        <v>702</v>
      </c>
      <c r="C88" s="132">
        <v>67.0</v>
      </c>
      <c r="D88" s="132" t="s">
        <v>696</v>
      </c>
      <c r="E88" s="121" t="s">
        <v>706</v>
      </c>
      <c r="F88" s="121" t="s">
        <v>698</v>
      </c>
      <c r="G88" s="121"/>
      <c r="H88" s="121" t="str">
        <f t="shared" si="1"/>
        <v>60-69</v>
      </c>
      <c r="I88" s="121" t="str">
        <f t="shared" si="2"/>
        <v>60-69Perempuan</v>
      </c>
      <c r="J88" s="490" t="str">
        <f t="shared" si="3"/>
        <v/>
      </c>
      <c r="K88" s="493" t="str">
        <f t="shared" si="4"/>
        <v/>
      </c>
      <c r="L88" s="490">
        <f t="shared" si="5"/>
        <v>1</v>
      </c>
      <c r="M88" s="493" t="str">
        <f t="shared" si="6"/>
        <v/>
      </c>
    </row>
    <row r="89">
      <c r="A89" s="435">
        <v>87.0</v>
      </c>
      <c r="B89" s="121" t="s">
        <v>713</v>
      </c>
      <c r="C89" s="132">
        <v>66.0</v>
      </c>
      <c r="D89" s="132" t="s">
        <v>696</v>
      </c>
      <c r="E89" s="121" t="s">
        <v>697</v>
      </c>
      <c r="F89" s="121" t="s">
        <v>663</v>
      </c>
      <c r="G89" s="121"/>
      <c r="H89" s="121" t="str">
        <f t="shared" si="1"/>
        <v>60-69</v>
      </c>
      <c r="I89" s="121" t="str">
        <f t="shared" si="2"/>
        <v>60-69Laki-Laki</v>
      </c>
      <c r="J89" s="490">
        <f t="shared" si="3"/>
        <v>1</v>
      </c>
      <c r="K89" s="493" t="str">
        <f t="shared" si="4"/>
        <v/>
      </c>
      <c r="L89" s="490" t="str">
        <f t="shared" si="5"/>
        <v/>
      </c>
      <c r="M89" s="493" t="str">
        <f t="shared" si="6"/>
        <v/>
      </c>
    </row>
    <row r="90">
      <c r="A90" s="435">
        <v>88.0</v>
      </c>
      <c r="B90" s="121" t="s">
        <v>713</v>
      </c>
      <c r="C90" s="132">
        <v>20.0</v>
      </c>
      <c r="D90" s="132" t="s">
        <v>696</v>
      </c>
      <c r="E90" s="121" t="s">
        <v>697</v>
      </c>
      <c r="F90" s="121" t="s">
        <v>698</v>
      </c>
      <c r="G90" s="121"/>
      <c r="H90" s="121" t="str">
        <f t="shared" si="1"/>
        <v>20-29</v>
      </c>
      <c r="I90" s="121" t="str">
        <f t="shared" si="2"/>
        <v>20-29Laki-Laki</v>
      </c>
      <c r="J90" s="490" t="str">
        <f t="shared" si="3"/>
        <v/>
      </c>
      <c r="K90" s="493" t="str">
        <f t="shared" si="4"/>
        <v/>
      </c>
      <c r="L90" s="490">
        <f t="shared" si="5"/>
        <v>1</v>
      </c>
      <c r="M90" s="493" t="str">
        <f t="shared" si="6"/>
        <v/>
      </c>
    </row>
    <row r="91">
      <c r="A91" s="435">
        <v>89.0</v>
      </c>
      <c r="B91" s="121" t="s">
        <v>656</v>
      </c>
      <c r="C91" s="132" t="s">
        <v>656</v>
      </c>
      <c r="D91" s="132" t="s">
        <v>656</v>
      </c>
      <c r="E91" s="121" t="s">
        <v>715</v>
      </c>
      <c r="F91" s="121" t="s">
        <v>656</v>
      </c>
      <c r="G91" s="121"/>
      <c r="H91" s="121" t="str">
        <f t="shared" si="1"/>
        <v>?</v>
      </c>
      <c r="I91" s="121" t="str">
        <f t="shared" si="2"/>
        <v>??</v>
      </c>
      <c r="J91" s="490" t="str">
        <f t="shared" si="3"/>
        <v/>
      </c>
      <c r="K91" s="493" t="str">
        <f t="shared" si="4"/>
        <v/>
      </c>
      <c r="L91" s="490" t="str">
        <f t="shared" si="5"/>
        <v/>
      </c>
      <c r="M91" s="493">
        <f t="shared" si="6"/>
        <v>1</v>
      </c>
    </row>
    <row r="92">
      <c r="A92" s="435">
        <v>90.0</v>
      </c>
      <c r="B92" s="121" t="s">
        <v>713</v>
      </c>
      <c r="C92" s="132">
        <v>31.0</v>
      </c>
      <c r="D92" s="132" t="s">
        <v>696</v>
      </c>
      <c r="E92" s="121" t="s">
        <v>697</v>
      </c>
      <c r="F92" s="121" t="s">
        <v>698</v>
      </c>
      <c r="G92" s="121"/>
      <c r="H92" s="121" t="str">
        <f t="shared" si="1"/>
        <v>30-39</v>
      </c>
      <c r="I92" s="121" t="str">
        <f t="shared" si="2"/>
        <v>30-39Laki-Laki</v>
      </c>
      <c r="J92" s="490" t="str">
        <f t="shared" si="3"/>
        <v/>
      </c>
      <c r="K92" s="493" t="str">
        <f t="shared" si="4"/>
        <v/>
      </c>
      <c r="L92" s="490">
        <f t="shared" si="5"/>
        <v>1</v>
      </c>
      <c r="M92" s="493" t="str">
        <f t="shared" si="6"/>
        <v/>
      </c>
    </row>
    <row r="93">
      <c r="A93" s="435">
        <v>91.0</v>
      </c>
      <c r="B93" s="121" t="s">
        <v>702</v>
      </c>
      <c r="C93" s="132">
        <v>42.0</v>
      </c>
      <c r="D93" s="132" t="s">
        <v>696</v>
      </c>
      <c r="E93" s="121" t="s">
        <v>697</v>
      </c>
      <c r="F93" s="121" t="s">
        <v>698</v>
      </c>
      <c r="G93" s="121"/>
      <c r="H93" s="121" t="str">
        <f t="shared" si="1"/>
        <v>40-49</v>
      </c>
      <c r="I93" s="121" t="str">
        <f t="shared" si="2"/>
        <v>40-49Perempuan</v>
      </c>
      <c r="J93" s="490" t="str">
        <f t="shared" si="3"/>
        <v/>
      </c>
      <c r="K93" s="493" t="str">
        <f t="shared" si="4"/>
        <v/>
      </c>
      <c r="L93" s="490">
        <f t="shared" si="5"/>
        <v>1</v>
      </c>
      <c r="M93" s="493" t="str">
        <f t="shared" si="6"/>
        <v/>
      </c>
    </row>
    <row r="94">
      <c r="A94" s="435">
        <v>92.0</v>
      </c>
      <c r="B94" s="121" t="s">
        <v>713</v>
      </c>
      <c r="C94" s="132">
        <v>39.0</v>
      </c>
      <c r="D94" s="132" t="s">
        <v>696</v>
      </c>
      <c r="E94" s="121" t="s">
        <v>705</v>
      </c>
      <c r="F94" s="121" t="s">
        <v>698</v>
      </c>
      <c r="G94" s="121"/>
      <c r="H94" s="121" t="str">
        <f t="shared" si="1"/>
        <v>30-39</v>
      </c>
      <c r="I94" s="121" t="str">
        <f t="shared" si="2"/>
        <v>30-39Laki-Laki</v>
      </c>
      <c r="J94" s="490" t="str">
        <f t="shared" si="3"/>
        <v/>
      </c>
      <c r="K94" s="493" t="str">
        <f t="shared" si="4"/>
        <v/>
      </c>
      <c r="L94" s="490">
        <f t="shared" si="5"/>
        <v>1</v>
      </c>
      <c r="M94" s="493" t="str">
        <f t="shared" si="6"/>
        <v/>
      </c>
    </row>
    <row r="95">
      <c r="A95" s="435">
        <v>93.0</v>
      </c>
      <c r="B95" s="121" t="s">
        <v>713</v>
      </c>
      <c r="C95" s="132">
        <v>61.0</v>
      </c>
      <c r="D95" s="132" t="s">
        <v>696</v>
      </c>
      <c r="E95" s="121" t="s">
        <v>705</v>
      </c>
      <c r="F95" s="121" t="s">
        <v>698</v>
      </c>
      <c r="G95" s="121"/>
      <c r="H95" s="121" t="str">
        <f t="shared" si="1"/>
        <v>60-69</v>
      </c>
      <c r="I95" s="121" t="str">
        <f t="shared" si="2"/>
        <v>60-69Laki-Laki</v>
      </c>
      <c r="J95" s="490" t="str">
        <f t="shared" si="3"/>
        <v/>
      </c>
      <c r="K95" s="493" t="str">
        <f t="shared" si="4"/>
        <v/>
      </c>
      <c r="L95" s="490">
        <f t="shared" si="5"/>
        <v>1</v>
      </c>
      <c r="M95" s="493" t="str">
        <f t="shared" si="6"/>
        <v/>
      </c>
    </row>
    <row r="96">
      <c r="A96" s="435">
        <v>94.0</v>
      </c>
      <c r="B96" s="121" t="s">
        <v>702</v>
      </c>
      <c r="C96" s="132">
        <v>57.0</v>
      </c>
      <c r="D96" s="132" t="s">
        <v>696</v>
      </c>
      <c r="E96" s="121" t="s">
        <v>705</v>
      </c>
      <c r="F96" s="121" t="s">
        <v>698</v>
      </c>
      <c r="G96" s="121"/>
      <c r="H96" s="121" t="str">
        <f t="shared" si="1"/>
        <v>50-59</v>
      </c>
      <c r="I96" s="121" t="str">
        <f t="shared" si="2"/>
        <v>50-59Perempuan</v>
      </c>
      <c r="J96" s="490" t="str">
        <f t="shared" si="3"/>
        <v/>
      </c>
      <c r="K96" s="493" t="str">
        <f t="shared" si="4"/>
        <v/>
      </c>
      <c r="L96" s="490">
        <f t="shared" si="5"/>
        <v>1</v>
      </c>
      <c r="M96" s="493" t="str">
        <f t="shared" si="6"/>
        <v/>
      </c>
    </row>
    <row r="97">
      <c r="A97" s="435">
        <v>95.0</v>
      </c>
      <c r="B97" s="121" t="s">
        <v>656</v>
      </c>
      <c r="C97" s="132" t="s">
        <v>656</v>
      </c>
      <c r="D97" s="132" t="s">
        <v>656</v>
      </c>
      <c r="E97" s="121" t="s">
        <v>715</v>
      </c>
      <c r="F97" s="121" t="s">
        <v>656</v>
      </c>
      <c r="G97" s="121"/>
      <c r="H97" s="121" t="str">
        <f t="shared" si="1"/>
        <v>?</v>
      </c>
      <c r="I97" s="121" t="str">
        <f t="shared" si="2"/>
        <v>??</v>
      </c>
      <c r="J97" s="490" t="str">
        <f t="shared" si="3"/>
        <v/>
      </c>
      <c r="K97" s="493" t="str">
        <f t="shared" si="4"/>
        <v/>
      </c>
      <c r="L97" s="490" t="str">
        <f t="shared" si="5"/>
        <v/>
      </c>
      <c r="M97" s="493">
        <f t="shared" si="6"/>
        <v>1</v>
      </c>
    </row>
    <row r="98">
      <c r="A98" s="435">
        <v>96.0</v>
      </c>
      <c r="B98" s="121" t="s">
        <v>656</v>
      </c>
      <c r="C98" s="132" t="s">
        <v>656</v>
      </c>
      <c r="D98" s="132" t="s">
        <v>656</v>
      </c>
      <c r="E98" s="121" t="s">
        <v>715</v>
      </c>
      <c r="F98" s="121" t="s">
        <v>656</v>
      </c>
      <c r="G98" s="121"/>
      <c r="H98" s="121" t="str">
        <f t="shared" si="1"/>
        <v>?</v>
      </c>
      <c r="I98" s="121" t="str">
        <f t="shared" si="2"/>
        <v>??</v>
      </c>
      <c r="J98" s="490" t="str">
        <f t="shared" si="3"/>
        <v/>
      </c>
      <c r="K98" s="493" t="str">
        <f t="shared" si="4"/>
        <v/>
      </c>
      <c r="L98" s="490" t="str">
        <f t="shared" si="5"/>
        <v/>
      </c>
      <c r="M98" s="493">
        <f t="shared" si="6"/>
        <v>1</v>
      </c>
    </row>
    <row r="99">
      <c r="A99" s="435">
        <v>97.0</v>
      </c>
      <c r="B99" s="121" t="s">
        <v>656</v>
      </c>
      <c r="C99" s="132" t="s">
        <v>656</v>
      </c>
      <c r="D99" s="132" t="s">
        <v>656</v>
      </c>
      <c r="E99" s="121" t="s">
        <v>715</v>
      </c>
      <c r="F99" s="121" t="s">
        <v>656</v>
      </c>
      <c r="G99" s="121"/>
      <c r="H99" s="121" t="str">
        <f t="shared" si="1"/>
        <v>?</v>
      </c>
      <c r="I99" s="121" t="str">
        <f t="shared" si="2"/>
        <v>??</v>
      </c>
      <c r="J99" s="490" t="str">
        <f t="shared" si="3"/>
        <v/>
      </c>
      <c r="K99" s="493" t="str">
        <f t="shared" si="4"/>
        <v/>
      </c>
      <c r="L99" s="490" t="str">
        <f t="shared" si="5"/>
        <v/>
      </c>
      <c r="M99" s="493">
        <f t="shared" si="6"/>
        <v>1</v>
      </c>
    </row>
    <row r="100">
      <c r="A100" s="435">
        <v>98.0</v>
      </c>
      <c r="B100" s="121" t="s">
        <v>713</v>
      </c>
      <c r="C100" s="132">
        <v>51.0</v>
      </c>
      <c r="D100" s="132" t="s">
        <v>696</v>
      </c>
      <c r="E100" s="121" t="s">
        <v>697</v>
      </c>
      <c r="F100" s="121" t="s">
        <v>698</v>
      </c>
      <c r="G100" s="121"/>
      <c r="H100" s="121" t="str">
        <f t="shared" si="1"/>
        <v>50-59</v>
      </c>
      <c r="I100" s="121" t="str">
        <f t="shared" si="2"/>
        <v>50-59Laki-Laki</v>
      </c>
      <c r="J100" s="490" t="str">
        <f t="shared" si="3"/>
        <v/>
      </c>
      <c r="K100" s="493" t="str">
        <f t="shared" si="4"/>
        <v/>
      </c>
      <c r="L100" s="490">
        <f t="shared" si="5"/>
        <v>1</v>
      </c>
      <c r="M100" s="493" t="str">
        <f t="shared" si="6"/>
        <v/>
      </c>
    </row>
    <row r="101">
      <c r="A101" s="435">
        <v>99.0</v>
      </c>
      <c r="B101" s="121" t="s">
        <v>713</v>
      </c>
      <c r="C101" s="132">
        <v>41.0</v>
      </c>
      <c r="D101" s="132" t="s">
        <v>696</v>
      </c>
      <c r="E101" s="121" t="s">
        <v>697</v>
      </c>
      <c r="F101" s="121" t="s">
        <v>663</v>
      </c>
      <c r="G101" s="121"/>
      <c r="H101" s="121" t="str">
        <f t="shared" si="1"/>
        <v>40-49</v>
      </c>
      <c r="I101" s="121" t="str">
        <f t="shared" si="2"/>
        <v>40-49Laki-Laki</v>
      </c>
      <c r="J101" s="490">
        <f t="shared" si="3"/>
        <v>1</v>
      </c>
      <c r="K101" s="493" t="str">
        <f t="shared" si="4"/>
        <v/>
      </c>
      <c r="L101" s="490" t="str">
        <f t="shared" si="5"/>
        <v/>
      </c>
      <c r="M101" s="493" t="str">
        <f t="shared" si="6"/>
        <v/>
      </c>
    </row>
    <row r="102">
      <c r="A102" s="435">
        <v>100.0</v>
      </c>
      <c r="B102" s="121" t="s">
        <v>702</v>
      </c>
      <c r="C102" s="132">
        <v>70.0</v>
      </c>
      <c r="D102" s="132" t="s">
        <v>703</v>
      </c>
      <c r="E102" s="121" t="s">
        <v>697</v>
      </c>
      <c r="F102" s="121" t="s">
        <v>698</v>
      </c>
      <c r="G102" s="121"/>
      <c r="H102" s="121" t="str">
        <f t="shared" si="1"/>
        <v>70-79</v>
      </c>
      <c r="I102" s="121" t="str">
        <f t="shared" si="2"/>
        <v>70-79Perempuan</v>
      </c>
      <c r="J102" s="490" t="str">
        <f t="shared" si="3"/>
        <v/>
      </c>
      <c r="K102" s="493" t="str">
        <f t="shared" si="4"/>
        <v/>
      </c>
      <c r="L102" s="490">
        <f t="shared" si="5"/>
        <v>1</v>
      </c>
      <c r="M102" s="493" t="str">
        <f t="shared" si="6"/>
        <v/>
      </c>
    </row>
    <row r="103">
      <c r="A103" s="435">
        <v>101.0</v>
      </c>
      <c r="B103" s="121" t="s">
        <v>713</v>
      </c>
      <c r="C103" s="132">
        <v>43.0</v>
      </c>
      <c r="D103" s="132" t="s">
        <v>696</v>
      </c>
      <c r="E103" s="121" t="s">
        <v>697</v>
      </c>
      <c r="F103" s="121" t="s">
        <v>698</v>
      </c>
      <c r="G103" s="121"/>
      <c r="H103" s="121" t="str">
        <f t="shared" si="1"/>
        <v>40-49</v>
      </c>
      <c r="I103" s="121" t="str">
        <f t="shared" si="2"/>
        <v>40-49Laki-Laki</v>
      </c>
      <c r="J103" s="490" t="str">
        <f t="shared" si="3"/>
        <v/>
      </c>
      <c r="K103" s="493" t="str">
        <f t="shared" si="4"/>
        <v/>
      </c>
      <c r="L103" s="490">
        <f t="shared" si="5"/>
        <v>1</v>
      </c>
      <c r="M103" s="493" t="str">
        <f t="shared" si="6"/>
        <v/>
      </c>
    </row>
    <row r="104">
      <c r="A104" s="435">
        <v>102.0</v>
      </c>
      <c r="B104" s="121" t="s">
        <v>713</v>
      </c>
      <c r="C104" s="132">
        <v>39.0</v>
      </c>
      <c r="D104" s="132" t="s">
        <v>696</v>
      </c>
      <c r="E104" s="121" t="s">
        <v>697</v>
      </c>
      <c r="F104" s="121" t="s">
        <v>698</v>
      </c>
      <c r="G104" s="121"/>
      <c r="H104" s="121" t="str">
        <f t="shared" si="1"/>
        <v>30-39</v>
      </c>
      <c r="I104" s="121" t="str">
        <f t="shared" si="2"/>
        <v>30-39Laki-Laki</v>
      </c>
      <c r="J104" s="490" t="str">
        <f t="shared" si="3"/>
        <v/>
      </c>
      <c r="K104" s="493" t="str">
        <f t="shared" si="4"/>
        <v/>
      </c>
      <c r="L104" s="490">
        <f t="shared" si="5"/>
        <v>1</v>
      </c>
      <c r="M104" s="493" t="str">
        <f t="shared" si="6"/>
        <v/>
      </c>
    </row>
    <row r="105">
      <c r="A105" s="435">
        <v>103.0</v>
      </c>
      <c r="B105" s="121" t="s">
        <v>713</v>
      </c>
      <c r="C105" s="132">
        <v>65.0</v>
      </c>
      <c r="D105" s="132" t="s">
        <v>696</v>
      </c>
      <c r="E105" s="121" t="s">
        <v>697</v>
      </c>
      <c r="F105" s="121" t="s">
        <v>698</v>
      </c>
      <c r="G105" s="121"/>
      <c r="H105" s="121" t="str">
        <f t="shared" si="1"/>
        <v>60-69</v>
      </c>
      <c r="I105" s="121" t="str">
        <f t="shared" si="2"/>
        <v>60-69Laki-Laki</v>
      </c>
      <c r="J105" s="490" t="str">
        <f t="shared" si="3"/>
        <v/>
      </c>
      <c r="K105" s="493" t="str">
        <f t="shared" si="4"/>
        <v/>
      </c>
      <c r="L105" s="490">
        <f t="shared" si="5"/>
        <v>1</v>
      </c>
      <c r="M105" s="493" t="str">
        <f t="shared" si="6"/>
        <v/>
      </c>
    </row>
    <row r="106">
      <c r="A106" s="435">
        <v>104.0</v>
      </c>
      <c r="B106" s="121" t="s">
        <v>656</v>
      </c>
      <c r="C106" s="132" t="s">
        <v>656</v>
      </c>
      <c r="D106" s="132" t="s">
        <v>656</v>
      </c>
      <c r="E106" s="121" t="s">
        <v>715</v>
      </c>
      <c r="F106" s="121" t="s">
        <v>656</v>
      </c>
      <c r="G106" s="121"/>
      <c r="H106" s="121" t="str">
        <f t="shared" si="1"/>
        <v>?</v>
      </c>
      <c r="I106" s="121" t="str">
        <f t="shared" si="2"/>
        <v>??</v>
      </c>
      <c r="J106" s="490" t="str">
        <f t="shared" si="3"/>
        <v/>
      </c>
      <c r="K106" s="493" t="str">
        <f t="shared" si="4"/>
        <v/>
      </c>
      <c r="L106" s="490" t="str">
        <f t="shared" si="5"/>
        <v/>
      </c>
      <c r="M106" s="493">
        <f t="shared" si="6"/>
        <v>1</v>
      </c>
    </row>
    <row r="107">
      <c r="A107" s="435">
        <v>105.0</v>
      </c>
      <c r="B107" s="121" t="s">
        <v>656</v>
      </c>
      <c r="C107" s="132" t="s">
        <v>656</v>
      </c>
      <c r="D107" s="132" t="s">
        <v>656</v>
      </c>
      <c r="E107" s="121" t="s">
        <v>715</v>
      </c>
      <c r="F107" s="121" t="s">
        <v>656</v>
      </c>
      <c r="G107" s="121"/>
      <c r="H107" s="121" t="str">
        <f t="shared" si="1"/>
        <v>?</v>
      </c>
      <c r="I107" s="121" t="str">
        <f t="shared" si="2"/>
        <v>??</v>
      </c>
      <c r="J107" s="490" t="str">
        <f t="shared" si="3"/>
        <v/>
      </c>
      <c r="K107" s="493" t="str">
        <f t="shared" si="4"/>
        <v/>
      </c>
      <c r="L107" s="490" t="str">
        <f t="shared" si="5"/>
        <v/>
      </c>
      <c r="M107" s="493">
        <f t="shared" si="6"/>
        <v>1</v>
      </c>
    </row>
    <row r="108">
      <c r="A108" s="435">
        <v>106.0</v>
      </c>
      <c r="B108" s="121" t="s">
        <v>713</v>
      </c>
      <c r="C108" s="132">
        <v>40.0</v>
      </c>
      <c r="D108" s="132" t="s">
        <v>696</v>
      </c>
      <c r="E108" s="121" t="s">
        <v>697</v>
      </c>
      <c r="F108" s="121" t="s">
        <v>698</v>
      </c>
      <c r="G108" s="121"/>
      <c r="H108" s="121" t="str">
        <f t="shared" si="1"/>
        <v>40-49</v>
      </c>
      <c r="I108" s="121" t="str">
        <f t="shared" si="2"/>
        <v>40-49Laki-Laki</v>
      </c>
      <c r="J108" s="490" t="str">
        <f t="shared" si="3"/>
        <v/>
      </c>
      <c r="K108" s="493" t="str">
        <f t="shared" si="4"/>
        <v/>
      </c>
      <c r="L108" s="490">
        <f t="shared" si="5"/>
        <v>1</v>
      </c>
      <c r="M108" s="493" t="str">
        <f t="shared" si="6"/>
        <v/>
      </c>
    </row>
    <row r="109">
      <c r="A109" s="435">
        <v>107.0</v>
      </c>
      <c r="B109" s="121" t="s">
        <v>656</v>
      </c>
      <c r="C109" s="132" t="s">
        <v>656</v>
      </c>
      <c r="D109" s="132" t="s">
        <v>656</v>
      </c>
      <c r="E109" s="121" t="s">
        <v>715</v>
      </c>
      <c r="F109" s="121" t="s">
        <v>656</v>
      </c>
      <c r="G109" s="121"/>
      <c r="H109" s="121" t="str">
        <f t="shared" si="1"/>
        <v>?</v>
      </c>
      <c r="I109" s="121" t="str">
        <f t="shared" si="2"/>
        <v>??</v>
      </c>
      <c r="J109" s="490" t="str">
        <f t="shared" si="3"/>
        <v/>
      </c>
      <c r="K109" s="493" t="str">
        <f t="shared" si="4"/>
        <v/>
      </c>
      <c r="L109" s="490" t="str">
        <f t="shared" si="5"/>
        <v/>
      </c>
      <c r="M109" s="493">
        <f t="shared" si="6"/>
        <v>1</v>
      </c>
    </row>
    <row r="110">
      <c r="A110" s="435">
        <v>108.0</v>
      </c>
      <c r="B110" s="121" t="s">
        <v>713</v>
      </c>
      <c r="C110" s="132">
        <v>27.0</v>
      </c>
      <c r="D110" s="132" t="s">
        <v>696</v>
      </c>
      <c r="E110" s="121" t="s">
        <v>697</v>
      </c>
      <c r="F110" s="121" t="s">
        <v>698</v>
      </c>
      <c r="G110" s="121"/>
      <c r="H110" s="121" t="str">
        <f t="shared" si="1"/>
        <v>20-29</v>
      </c>
      <c r="I110" s="121" t="str">
        <f t="shared" si="2"/>
        <v>20-29Laki-Laki</v>
      </c>
      <c r="J110" s="490" t="str">
        <f t="shared" si="3"/>
        <v/>
      </c>
      <c r="K110" s="493" t="str">
        <f t="shared" si="4"/>
        <v/>
      </c>
      <c r="L110" s="490">
        <f t="shared" si="5"/>
        <v>1</v>
      </c>
      <c r="M110" s="493" t="str">
        <f t="shared" si="6"/>
        <v/>
      </c>
    </row>
    <row r="111">
      <c r="A111" s="435">
        <v>109.0</v>
      </c>
      <c r="B111" s="121" t="s">
        <v>713</v>
      </c>
      <c r="C111" s="132">
        <v>65.0</v>
      </c>
      <c r="D111" s="132" t="s">
        <v>696</v>
      </c>
      <c r="E111" s="121" t="s">
        <v>697</v>
      </c>
      <c r="F111" s="121" t="s">
        <v>663</v>
      </c>
      <c r="G111" s="121"/>
      <c r="H111" s="121" t="str">
        <f t="shared" si="1"/>
        <v>60-69</v>
      </c>
      <c r="I111" s="121" t="str">
        <f t="shared" si="2"/>
        <v>60-69Laki-Laki</v>
      </c>
      <c r="J111" s="490">
        <f t="shared" si="3"/>
        <v>1</v>
      </c>
      <c r="K111" s="493" t="str">
        <f t="shared" si="4"/>
        <v/>
      </c>
      <c r="L111" s="490" t="str">
        <f t="shared" si="5"/>
        <v/>
      </c>
      <c r="M111" s="493" t="str">
        <f t="shared" si="6"/>
        <v/>
      </c>
    </row>
    <row r="112">
      <c r="A112" s="435">
        <v>110.0</v>
      </c>
      <c r="B112" s="121" t="s">
        <v>702</v>
      </c>
      <c r="C112" s="132">
        <v>67.0</v>
      </c>
      <c r="D112" s="132" t="s">
        <v>696</v>
      </c>
      <c r="E112" s="121" t="s">
        <v>697</v>
      </c>
      <c r="F112" s="121" t="s">
        <v>698</v>
      </c>
      <c r="G112" s="121"/>
      <c r="H112" s="121" t="str">
        <f t="shared" si="1"/>
        <v>60-69</v>
      </c>
      <c r="I112" s="121" t="str">
        <f t="shared" si="2"/>
        <v>60-69Perempuan</v>
      </c>
      <c r="J112" s="490" t="str">
        <f t="shared" si="3"/>
        <v/>
      </c>
      <c r="K112" s="493" t="str">
        <f t="shared" si="4"/>
        <v/>
      </c>
      <c r="L112" s="490">
        <f t="shared" si="5"/>
        <v>1</v>
      </c>
      <c r="M112" s="493" t="str">
        <f t="shared" si="6"/>
        <v/>
      </c>
    </row>
    <row r="113">
      <c r="A113" s="435">
        <v>111.0</v>
      </c>
      <c r="B113" s="121" t="s">
        <v>713</v>
      </c>
      <c r="C113" s="132">
        <v>57.0</v>
      </c>
      <c r="D113" s="132" t="s">
        <v>696</v>
      </c>
      <c r="E113" s="121" t="s">
        <v>697</v>
      </c>
      <c r="F113" s="121" t="s">
        <v>698</v>
      </c>
      <c r="G113" s="121"/>
      <c r="H113" s="121" t="str">
        <f t="shared" si="1"/>
        <v>50-59</v>
      </c>
      <c r="I113" s="121" t="str">
        <f t="shared" si="2"/>
        <v>50-59Laki-Laki</v>
      </c>
      <c r="J113" s="490" t="str">
        <f t="shared" si="3"/>
        <v/>
      </c>
      <c r="K113" s="493" t="str">
        <f t="shared" si="4"/>
        <v/>
      </c>
      <c r="L113" s="490">
        <f t="shared" si="5"/>
        <v>1</v>
      </c>
      <c r="M113" s="493" t="str">
        <f t="shared" si="6"/>
        <v/>
      </c>
    </row>
    <row r="114">
      <c r="A114" s="435">
        <v>112.0</v>
      </c>
      <c r="B114" s="121" t="s">
        <v>702</v>
      </c>
      <c r="C114" s="132">
        <v>56.0</v>
      </c>
      <c r="D114" s="132" t="s">
        <v>696</v>
      </c>
      <c r="E114" s="121" t="s">
        <v>697</v>
      </c>
      <c r="F114" s="121" t="s">
        <v>698</v>
      </c>
      <c r="G114" s="121"/>
      <c r="H114" s="121" t="str">
        <f t="shared" si="1"/>
        <v>50-59</v>
      </c>
      <c r="I114" s="121" t="str">
        <f t="shared" si="2"/>
        <v>50-59Perempuan</v>
      </c>
      <c r="J114" s="490" t="str">
        <f t="shared" si="3"/>
        <v/>
      </c>
      <c r="K114" s="493" t="str">
        <f t="shared" si="4"/>
        <v/>
      </c>
      <c r="L114" s="490">
        <f t="shared" si="5"/>
        <v>1</v>
      </c>
      <c r="M114" s="493" t="str">
        <f t="shared" si="6"/>
        <v/>
      </c>
    </row>
    <row r="115">
      <c r="A115" s="435">
        <v>113.0</v>
      </c>
      <c r="B115" s="121" t="s">
        <v>713</v>
      </c>
      <c r="C115" s="132">
        <v>54.0</v>
      </c>
      <c r="D115" s="132" t="s">
        <v>696</v>
      </c>
      <c r="E115" s="121" t="s">
        <v>697</v>
      </c>
      <c r="F115" s="121" t="s">
        <v>663</v>
      </c>
      <c r="G115" s="121"/>
      <c r="H115" s="121" t="str">
        <f t="shared" si="1"/>
        <v>50-59</v>
      </c>
      <c r="I115" s="121" t="str">
        <f t="shared" si="2"/>
        <v>50-59Laki-Laki</v>
      </c>
      <c r="J115" s="490">
        <f t="shared" si="3"/>
        <v>1</v>
      </c>
      <c r="K115" s="493" t="str">
        <f t="shared" si="4"/>
        <v/>
      </c>
      <c r="L115" s="490" t="str">
        <f t="shared" si="5"/>
        <v/>
      </c>
      <c r="M115" s="493" t="str">
        <f t="shared" si="6"/>
        <v/>
      </c>
    </row>
    <row r="116">
      <c r="A116" s="435">
        <v>114.0</v>
      </c>
      <c r="B116" s="121" t="s">
        <v>713</v>
      </c>
      <c r="C116" s="132">
        <v>66.0</v>
      </c>
      <c r="D116" s="132" t="s">
        <v>696</v>
      </c>
      <c r="E116" s="121" t="s">
        <v>697</v>
      </c>
      <c r="F116" s="121" t="s">
        <v>698</v>
      </c>
      <c r="G116" s="121"/>
      <c r="H116" s="121" t="str">
        <f t="shared" si="1"/>
        <v>60-69</v>
      </c>
      <c r="I116" s="121" t="str">
        <f t="shared" si="2"/>
        <v>60-69Laki-Laki</v>
      </c>
      <c r="J116" s="490" t="str">
        <f t="shared" si="3"/>
        <v/>
      </c>
      <c r="K116" s="493" t="str">
        <f t="shared" si="4"/>
        <v/>
      </c>
      <c r="L116" s="490">
        <f t="shared" si="5"/>
        <v>1</v>
      </c>
      <c r="M116" s="493" t="str">
        <f t="shared" si="6"/>
        <v/>
      </c>
    </row>
    <row r="117">
      <c r="A117" s="435">
        <v>115.0</v>
      </c>
      <c r="B117" s="121" t="s">
        <v>713</v>
      </c>
      <c r="C117" s="132">
        <v>29.0</v>
      </c>
      <c r="D117" s="132" t="s">
        <v>696</v>
      </c>
      <c r="E117" s="121" t="s">
        <v>697</v>
      </c>
      <c r="F117" s="121" t="s">
        <v>698</v>
      </c>
      <c r="G117" s="121"/>
      <c r="H117" s="121" t="str">
        <f t="shared" si="1"/>
        <v>20-29</v>
      </c>
      <c r="I117" s="121" t="str">
        <f t="shared" si="2"/>
        <v>20-29Laki-Laki</v>
      </c>
      <c r="J117" s="490" t="str">
        <f t="shared" si="3"/>
        <v/>
      </c>
      <c r="K117" s="493" t="str">
        <f t="shared" si="4"/>
        <v/>
      </c>
      <c r="L117" s="490">
        <f t="shared" si="5"/>
        <v>1</v>
      </c>
      <c r="M117" s="493" t="str">
        <f t="shared" si="6"/>
        <v/>
      </c>
    </row>
    <row r="118">
      <c r="A118" s="435">
        <v>116.0</v>
      </c>
      <c r="B118" s="121" t="s">
        <v>713</v>
      </c>
      <c r="C118" s="132">
        <v>72.0</v>
      </c>
      <c r="D118" s="132" t="s">
        <v>696</v>
      </c>
      <c r="E118" s="121" t="s">
        <v>697</v>
      </c>
      <c r="F118" s="121" t="s">
        <v>663</v>
      </c>
      <c r="G118" s="121"/>
      <c r="H118" s="121" t="str">
        <f t="shared" si="1"/>
        <v>70-79</v>
      </c>
      <c r="I118" s="121" t="str">
        <f t="shared" si="2"/>
        <v>70-79Laki-Laki</v>
      </c>
      <c r="J118" s="490">
        <f t="shared" si="3"/>
        <v>1</v>
      </c>
      <c r="K118" s="493" t="str">
        <f t="shared" si="4"/>
        <v/>
      </c>
      <c r="L118" s="490" t="str">
        <f t="shared" si="5"/>
        <v/>
      </c>
      <c r="M118" s="493" t="str">
        <f t="shared" si="6"/>
        <v/>
      </c>
    </row>
    <row r="119">
      <c r="A119" s="435">
        <v>117.0</v>
      </c>
      <c r="B119" s="121" t="s">
        <v>713</v>
      </c>
      <c r="C119" s="132">
        <v>50.0</v>
      </c>
      <c r="D119" s="132" t="s">
        <v>696</v>
      </c>
      <c r="E119" s="121" t="s">
        <v>697</v>
      </c>
      <c r="F119" s="121" t="s">
        <v>663</v>
      </c>
      <c r="G119" s="121"/>
      <c r="H119" s="121" t="str">
        <f t="shared" si="1"/>
        <v>50-59</v>
      </c>
      <c r="I119" s="121" t="str">
        <f t="shared" si="2"/>
        <v>50-59Laki-Laki</v>
      </c>
      <c r="J119" s="490">
        <f t="shared" si="3"/>
        <v>1</v>
      </c>
      <c r="K119" s="493" t="str">
        <f t="shared" si="4"/>
        <v/>
      </c>
      <c r="L119" s="490" t="str">
        <f t="shared" si="5"/>
        <v/>
      </c>
      <c r="M119" s="493" t="str">
        <f t="shared" si="6"/>
        <v/>
      </c>
    </row>
    <row r="120">
      <c r="A120" s="435">
        <v>118.0</v>
      </c>
      <c r="B120" s="121" t="s">
        <v>713</v>
      </c>
      <c r="C120" s="132">
        <v>43.0</v>
      </c>
      <c r="D120" s="132" t="s">
        <v>696</v>
      </c>
      <c r="E120" s="121" t="s">
        <v>868</v>
      </c>
      <c r="F120" s="121" t="s">
        <v>663</v>
      </c>
      <c r="G120" s="121"/>
      <c r="H120" s="121" t="str">
        <f t="shared" si="1"/>
        <v>40-49</v>
      </c>
      <c r="I120" s="121" t="str">
        <f t="shared" si="2"/>
        <v>40-49Laki-Laki</v>
      </c>
      <c r="J120" s="490">
        <f t="shared" si="3"/>
        <v>1</v>
      </c>
      <c r="K120" s="493" t="str">
        <f t="shared" si="4"/>
        <v/>
      </c>
      <c r="L120" s="490" t="str">
        <f t="shared" si="5"/>
        <v/>
      </c>
      <c r="M120" s="493" t="str">
        <f t="shared" si="6"/>
        <v/>
      </c>
    </row>
    <row r="121">
      <c r="A121" s="435">
        <v>119.0</v>
      </c>
      <c r="B121" s="121" t="s">
        <v>713</v>
      </c>
      <c r="C121" s="132">
        <v>50.0</v>
      </c>
      <c r="D121" s="132" t="s">
        <v>696</v>
      </c>
      <c r="E121" s="121" t="s">
        <v>697</v>
      </c>
      <c r="F121" s="121" t="s">
        <v>698</v>
      </c>
      <c r="G121" s="121"/>
      <c r="H121" s="121" t="str">
        <f t="shared" si="1"/>
        <v>50-59</v>
      </c>
      <c r="I121" s="121" t="str">
        <f t="shared" si="2"/>
        <v>50-59Laki-Laki</v>
      </c>
      <c r="J121" s="490" t="str">
        <f t="shared" si="3"/>
        <v/>
      </c>
      <c r="K121" s="493" t="str">
        <f t="shared" si="4"/>
        <v/>
      </c>
      <c r="L121" s="490">
        <f t="shared" si="5"/>
        <v>1</v>
      </c>
      <c r="M121" s="493" t="str">
        <f t="shared" si="6"/>
        <v/>
      </c>
    </row>
    <row r="122">
      <c r="A122" s="435">
        <v>120.0</v>
      </c>
      <c r="B122" s="121" t="s">
        <v>713</v>
      </c>
      <c r="C122" s="132">
        <v>74.0</v>
      </c>
      <c r="D122" s="132" t="s">
        <v>696</v>
      </c>
      <c r="E122" s="121" t="s">
        <v>697</v>
      </c>
      <c r="F122" s="121" t="s">
        <v>698</v>
      </c>
      <c r="G122" s="121"/>
      <c r="H122" s="121" t="str">
        <f t="shared" si="1"/>
        <v>70-79</v>
      </c>
      <c r="I122" s="121" t="str">
        <f t="shared" si="2"/>
        <v>70-79Laki-Laki</v>
      </c>
      <c r="J122" s="490" t="str">
        <f t="shared" si="3"/>
        <v/>
      </c>
      <c r="K122" s="493" t="str">
        <f t="shared" si="4"/>
        <v/>
      </c>
      <c r="L122" s="490">
        <f t="shared" si="5"/>
        <v>1</v>
      </c>
      <c r="M122" s="493" t="str">
        <f t="shared" si="6"/>
        <v/>
      </c>
    </row>
    <row r="123">
      <c r="A123" s="435">
        <v>121.0</v>
      </c>
      <c r="B123" s="121" t="s">
        <v>702</v>
      </c>
      <c r="C123" s="132">
        <v>65.0</v>
      </c>
      <c r="D123" s="132" t="s">
        <v>696</v>
      </c>
      <c r="E123" s="121" t="s">
        <v>697</v>
      </c>
      <c r="F123" s="121" t="s">
        <v>698</v>
      </c>
      <c r="G123" s="121"/>
      <c r="H123" s="121" t="str">
        <f t="shared" si="1"/>
        <v>60-69</v>
      </c>
      <c r="I123" s="121" t="str">
        <f t="shared" si="2"/>
        <v>60-69Perempuan</v>
      </c>
      <c r="J123" s="490" t="str">
        <f t="shared" si="3"/>
        <v/>
      </c>
      <c r="K123" s="493" t="str">
        <f t="shared" si="4"/>
        <v/>
      </c>
      <c r="L123" s="490">
        <f t="shared" si="5"/>
        <v>1</v>
      </c>
      <c r="M123" s="493" t="str">
        <f t="shared" si="6"/>
        <v/>
      </c>
    </row>
    <row r="124">
      <c r="A124" s="435">
        <v>122.0</v>
      </c>
      <c r="B124" s="121" t="s">
        <v>702</v>
      </c>
      <c r="C124" s="132">
        <v>74.0</v>
      </c>
      <c r="D124" s="132" t="s">
        <v>696</v>
      </c>
      <c r="E124" s="121" t="s">
        <v>697</v>
      </c>
      <c r="F124" s="121" t="s">
        <v>698</v>
      </c>
      <c r="G124" s="121"/>
      <c r="H124" s="121" t="str">
        <f t="shared" si="1"/>
        <v>70-79</v>
      </c>
      <c r="I124" s="121" t="str">
        <f t="shared" si="2"/>
        <v>70-79Perempuan</v>
      </c>
      <c r="J124" s="490" t="str">
        <f t="shared" si="3"/>
        <v/>
      </c>
      <c r="K124" s="493" t="str">
        <f t="shared" si="4"/>
        <v/>
      </c>
      <c r="L124" s="490">
        <f t="shared" si="5"/>
        <v>1</v>
      </c>
      <c r="M124" s="493" t="str">
        <f t="shared" si="6"/>
        <v/>
      </c>
    </row>
    <row r="125">
      <c r="A125" s="435">
        <v>123.0</v>
      </c>
      <c r="B125" s="121" t="s">
        <v>713</v>
      </c>
      <c r="C125" s="132">
        <v>36.0</v>
      </c>
      <c r="D125" s="132" t="s">
        <v>696</v>
      </c>
      <c r="E125" s="121" t="s">
        <v>697</v>
      </c>
      <c r="F125" s="121" t="s">
        <v>698</v>
      </c>
      <c r="G125" s="121"/>
      <c r="H125" s="121" t="str">
        <f t="shared" si="1"/>
        <v>30-39</v>
      </c>
      <c r="I125" s="121" t="str">
        <f t="shared" si="2"/>
        <v>30-39Laki-Laki</v>
      </c>
      <c r="J125" s="490" t="str">
        <f t="shared" si="3"/>
        <v/>
      </c>
      <c r="K125" s="493" t="str">
        <f t="shared" si="4"/>
        <v/>
      </c>
      <c r="L125" s="490">
        <f t="shared" si="5"/>
        <v>1</v>
      </c>
      <c r="M125" s="493" t="str">
        <f t="shared" si="6"/>
        <v/>
      </c>
    </row>
    <row r="126">
      <c r="A126" s="435">
        <v>124.0</v>
      </c>
      <c r="B126" s="121" t="s">
        <v>713</v>
      </c>
      <c r="C126" s="132">
        <v>43.0</v>
      </c>
      <c r="D126" s="132" t="s">
        <v>696</v>
      </c>
      <c r="E126" s="121" t="s">
        <v>697</v>
      </c>
      <c r="F126" s="121" t="s">
        <v>698</v>
      </c>
      <c r="G126" s="121"/>
      <c r="H126" s="121" t="str">
        <f t="shared" si="1"/>
        <v>40-49</v>
      </c>
      <c r="I126" s="121" t="str">
        <f t="shared" si="2"/>
        <v>40-49Laki-Laki</v>
      </c>
      <c r="J126" s="490" t="str">
        <f t="shared" si="3"/>
        <v/>
      </c>
      <c r="K126" s="493" t="str">
        <f t="shared" si="4"/>
        <v/>
      </c>
      <c r="L126" s="490">
        <f t="shared" si="5"/>
        <v>1</v>
      </c>
      <c r="M126" s="493" t="str">
        <f t="shared" si="6"/>
        <v/>
      </c>
    </row>
    <row r="127">
      <c r="A127" s="435">
        <v>125.0</v>
      </c>
      <c r="B127" s="121" t="s">
        <v>713</v>
      </c>
      <c r="C127" s="132">
        <v>56.0</v>
      </c>
      <c r="D127" s="132" t="s">
        <v>696</v>
      </c>
      <c r="E127" s="121" t="s">
        <v>697</v>
      </c>
      <c r="F127" s="121" t="s">
        <v>698</v>
      </c>
      <c r="G127" s="121"/>
      <c r="H127" s="121" t="str">
        <f t="shared" si="1"/>
        <v>50-59</v>
      </c>
      <c r="I127" s="121" t="str">
        <f t="shared" si="2"/>
        <v>50-59Laki-Laki</v>
      </c>
      <c r="J127" s="490" t="str">
        <f t="shared" si="3"/>
        <v/>
      </c>
      <c r="K127" s="493" t="str">
        <f t="shared" si="4"/>
        <v/>
      </c>
      <c r="L127" s="490">
        <f t="shared" si="5"/>
        <v>1</v>
      </c>
      <c r="M127" s="493" t="str">
        <f t="shared" si="6"/>
        <v/>
      </c>
    </row>
    <row r="128">
      <c r="A128" s="435">
        <v>126.0</v>
      </c>
      <c r="B128" s="121" t="s">
        <v>702</v>
      </c>
      <c r="C128" s="132">
        <v>56.0</v>
      </c>
      <c r="D128" s="132" t="s">
        <v>696</v>
      </c>
      <c r="E128" s="121" t="s">
        <v>697</v>
      </c>
      <c r="F128" s="121" t="s">
        <v>698</v>
      </c>
      <c r="G128" s="121"/>
      <c r="H128" s="121" t="str">
        <f t="shared" si="1"/>
        <v>50-59</v>
      </c>
      <c r="I128" s="121" t="str">
        <f t="shared" si="2"/>
        <v>50-59Perempuan</v>
      </c>
      <c r="J128" s="490" t="str">
        <f t="shared" si="3"/>
        <v/>
      </c>
      <c r="K128" s="493" t="str">
        <f t="shared" si="4"/>
        <v/>
      </c>
      <c r="L128" s="490">
        <f t="shared" si="5"/>
        <v>1</v>
      </c>
      <c r="M128" s="493" t="str">
        <f t="shared" si="6"/>
        <v/>
      </c>
    </row>
    <row r="129">
      <c r="A129" s="435">
        <v>127.0</v>
      </c>
      <c r="B129" s="121" t="s">
        <v>702</v>
      </c>
      <c r="C129" s="132">
        <v>32.0</v>
      </c>
      <c r="D129" s="132" t="s">
        <v>696</v>
      </c>
      <c r="E129" s="121" t="s">
        <v>697</v>
      </c>
      <c r="F129" s="121" t="s">
        <v>698</v>
      </c>
      <c r="G129" s="121"/>
      <c r="H129" s="121" t="str">
        <f t="shared" si="1"/>
        <v>30-39</v>
      </c>
      <c r="I129" s="121" t="str">
        <f t="shared" si="2"/>
        <v>30-39Perempuan</v>
      </c>
      <c r="J129" s="490" t="str">
        <f t="shared" si="3"/>
        <v/>
      </c>
      <c r="K129" s="493" t="str">
        <f t="shared" si="4"/>
        <v/>
      </c>
      <c r="L129" s="490">
        <f t="shared" si="5"/>
        <v>1</v>
      </c>
      <c r="M129" s="493" t="str">
        <f t="shared" si="6"/>
        <v/>
      </c>
    </row>
    <row r="130">
      <c r="A130" s="435">
        <v>128.0</v>
      </c>
      <c r="B130" s="121" t="s">
        <v>702</v>
      </c>
      <c r="C130" s="132">
        <v>26.0</v>
      </c>
      <c r="D130" s="132" t="s">
        <v>696</v>
      </c>
      <c r="E130" s="121" t="s">
        <v>697</v>
      </c>
      <c r="F130" s="121" t="s">
        <v>698</v>
      </c>
      <c r="G130" s="121"/>
      <c r="H130" s="121" t="str">
        <f t="shared" si="1"/>
        <v>20-29</v>
      </c>
      <c r="I130" s="121" t="str">
        <f t="shared" si="2"/>
        <v>20-29Perempuan</v>
      </c>
      <c r="J130" s="490" t="str">
        <f t="shared" si="3"/>
        <v/>
      </c>
      <c r="K130" s="493" t="str">
        <f t="shared" si="4"/>
        <v/>
      </c>
      <c r="L130" s="490">
        <f t="shared" si="5"/>
        <v>1</v>
      </c>
      <c r="M130" s="493" t="str">
        <f t="shared" si="6"/>
        <v/>
      </c>
    </row>
    <row r="131">
      <c r="A131" s="435">
        <v>129.0</v>
      </c>
      <c r="B131" s="121" t="s">
        <v>702</v>
      </c>
      <c r="C131" s="132">
        <v>42.0</v>
      </c>
      <c r="D131" s="132" t="s">
        <v>696</v>
      </c>
      <c r="E131" s="121" t="s">
        <v>697</v>
      </c>
      <c r="F131" s="121" t="s">
        <v>698</v>
      </c>
      <c r="G131" s="121"/>
      <c r="H131" s="121" t="str">
        <f t="shared" si="1"/>
        <v>40-49</v>
      </c>
      <c r="I131" s="121" t="str">
        <f t="shared" si="2"/>
        <v>40-49Perempuan</v>
      </c>
      <c r="J131" s="490" t="str">
        <f t="shared" si="3"/>
        <v/>
      </c>
      <c r="K131" s="493" t="str">
        <f t="shared" si="4"/>
        <v/>
      </c>
      <c r="L131" s="490">
        <f t="shared" si="5"/>
        <v>1</v>
      </c>
      <c r="M131" s="493" t="str">
        <f t="shared" si="6"/>
        <v/>
      </c>
    </row>
    <row r="132">
      <c r="A132" s="435">
        <v>130.0</v>
      </c>
      <c r="B132" s="121" t="s">
        <v>713</v>
      </c>
      <c r="C132" s="132">
        <v>40.0</v>
      </c>
      <c r="D132" s="132" t="s">
        <v>696</v>
      </c>
      <c r="E132" s="121" t="s">
        <v>706</v>
      </c>
      <c r="F132" s="121" t="s">
        <v>698</v>
      </c>
      <c r="G132" s="121"/>
      <c r="H132" s="121" t="str">
        <f t="shared" si="1"/>
        <v>40-49</v>
      </c>
      <c r="I132" s="121" t="str">
        <f t="shared" si="2"/>
        <v>40-49Laki-Laki</v>
      </c>
      <c r="J132" s="490" t="str">
        <f t="shared" si="3"/>
        <v/>
      </c>
      <c r="K132" s="493" t="str">
        <f t="shared" si="4"/>
        <v/>
      </c>
      <c r="L132" s="490">
        <f t="shared" si="5"/>
        <v>1</v>
      </c>
      <c r="M132" s="493" t="str">
        <f t="shared" si="6"/>
        <v/>
      </c>
    </row>
    <row r="133">
      <c r="A133" s="435">
        <v>131.0</v>
      </c>
      <c r="B133" s="121" t="s">
        <v>656</v>
      </c>
      <c r="C133" s="132" t="s">
        <v>656</v>
      </c>
      <c r="D133" s="132" t="s">
        <v>656</v>
      </c>
      <c r="E133" s="121" t="s">
        <v>715</v>
      </c>
      <c r="F133" s="121" t="s">
        <v>656</v>
      </c>
      <c r="G133" s="121"/>
      <c r="H133" s="121" t="str">
        <f t="shared" si="1"/>
        <v>?</v>
      </c>
      <c r="I133" s="121" t="str">
        <f t="shared" si="2"/>
        <v>??</v>
      </c>
      <c r="J133" s="490" t="str">
        <f t="shared" si="3"/>
        <v/>
      </c>
      <c r="K133" s="493" t="str">
        <f t="shared" si="4"/>
        <v/>
      </c>
      <c r="L133" s="490" t="str">
        <f t="shared" si="5"/>
        <v/>
      </c>
      <c r="M133" s="493">
        <f t="shared" si="6"/>
        <v>1</v>
      </c>
    </row>
    <row r="134">
      <c r="A134" s="435">
        <v>132.0</v>
      </c>
      <c r="B134" s="121" t="s">
        <v>702</v>
      </c>
      <c r="C134" s="132">
        <v>28.0</v>
      </c>
      <c r="D134" s="132" t="s">
        <v>696</v>
      </c>
      <c r="E134" s="121" t="s">
        <v>697</v>
      </c>
      <c r="F134" s="121" t="s">
        <v>698</v>
      </c>
      <c r="G134" s="121"/>
      <c r="H134" s="121" t="str">
        <f t="shared" si="1"/>
        <v>20-29</v>
      </c>
      <c r="I134" s="121" t="str">
        <f t="shared" si="2"/>
        <v>20-29Perempuan</v>
      </c>
      <c r="J134" s="490" t="str">
        <f t="shared" si="3"/>
        <v/>
      </c>
      <c r="K134" s="493" t="str">
        <f t="shared" si="4"/>
        <v/>
      </c>
      <c r="L134" s="490">
        <f t="shared" si="5"/>
        <v>1</v>
      </c>
      <c r="M134" s="493" t="str">
        <f t="shared" si="6"/>
        <v/>
      </c>
    </row>
    <row r="135">
      <c r="A135" s="435">
        <v>133.0</v>
      </c>
      <c r="B135" s="121" t="s">
        <v>702</v>
      </c>
      <c r="C135" s="132">
        <v>37.0</v>
      </c>
      <c r="D135" s="132" t="s">
        <v>696</v>
      </c>
      <c r="E135" s="121" t="s">
        <v>697</v>
      </c>
      <c r="F135" s="121" t="s">
        <v>698</v>
      </c>
      <c r="G135" s="121"/>
      <c r="H135" s="121" t="str">
        <f t="shared" si="1"/>
        <v>30-39</v>
      </c>
      <c r="I135" s="121" t="str">
        <f t="shared" si="2"/>
        <v>30-39Perempuan</v>
      </c>
      <c r="J135" s="490" t="str">
        <f t="shared" si="3"/>
        <v/>
      </c>
      <c r="K135" s="493" t="str">
        <f t="shared" si="4"/>
        <v/>
      </c>
      <c r="L135" s="490">
        <f t="shared" si="5"/>
        <v>1</v>
      </c>
      <c r="M135" s="493" t="str">
        <f t="shared" si="6"/>
        <v/>
      </c>
    </row>
    <row r="136">
      <c r="A136" s="435">
        <v>134.0</v>
      </c>
      <c r="B136" s="121" t="s">
        <v>702</v>
      </c>
      <c r="C136" s="132">
        <v>22.0</v>
      </c>
      <c r="D136" s="132" t="s">
        <v>696</v>
      </c>
      <c r="E136" s="121" t="s">
        <v>697</v>
      </c>
      <c r="F136" s="121" t="s">
        <v>698</v>
      </c>
      <c r="G136" s="121"/>
      <c r="H136" s="121" t="str">
        <f t="shared" si="1"/>
        <v>20-29</v>
      </c>
      <c r="I136" s="121" t="str">
        <f t="shared" si="2"/>
        <v>20-29Perempuan</v>
      </c>
      <c r="J136" s="490" t="str">
        <f t="shared" si="3"/>
        <v/>
      </c>
      <c r="K136" s="493" t="str">
        <f t="shared" si="4"/>
        <v/>
      </c>
      <c r="L136" s="490">
        <f t="shared" si="5"/>
        <v>1</v>
      </c>
      <c r="M136" s="493" t="str">
        <f t="shared" si="6"/>
        <v/>
      </c>
    </row>
    <row r="137">
      <c r="A137" s="435">
        <v>135.0</v>
      </c>
      <c r="B137" s="121" t="s">
        <v>702</v>
      </c>
      <c r="C137" s="132">
        <v>22.0</v>
      </c>
      <c r="D137" s="132" t="s">
        <v>696</v>
      </c>
      <c r="E137" s="121" t="s">
        <v>697</v>
      </c>
      <c r="F137" s="121" t="s">
        <v>698</v>
      </c>
      <c r="G137" s="121"/>
      <c r="H137" s="121" t="str">
        <f t="shared" si="1"/>
        <v>20-29</v>
      </c>
      <c r="I137" s="121" t="str">
        <f t="shared" si="2"/>
        <v>20-29Perempuan</v>
      </c>
      <c r="J137" s="490" t="str">
        <f t="shared" si="3"/>
        <v/>
      </c>
      <c r="K137" s="493" t="str">
        <f t="shared" si="4"/>
        <v/>
      </c>
      <c r="L137" s="490">
        <f t="shared" si="5"/>
        <v>1</v>
      </c>
      <c r="M137" s="493" t="str">
        <f t="shared" si="6"/>
        <v/>
      </c>
    </row>
    <row r="138">
      <c r="A138" s="435">
        <v>136.0</v>
      </c>
      <c r="B138" s="121" t="s">
        <v>713</v>
      </c>
      <c r="C138" s="132">
        <v>40.0</v>
      </c>
      <c r="D138" s="132" t="s">
        <v>696</v>
      </c>
      <c r="E138" s="121" t="s">
        <v>697</v>
      </c>
      <c r="F138" s="121" t="s">
        <v>698</v>
      </c>
      <c r="G138" s="121"/>
      <c r="H138" s="121" t="str">
        <f t="shared" si="1"/>
        <v>40-49</v>
      </c>
      <c r="I138" s="121" t="str">
        <f t="shared" si="2"/>
        <v>40-49Laki-Laki</v>
      </c>
      <c r="J138" s="490" t="str">
        <f t="shared" si="3"/>
        <v/>
      </c>
      <c r="K138" s="493" t="str">
        <f t="shared" si="4"/>
        <v/>
      </c>
      <c r="L138" s="490">
        <f t="shared" si="5"/>
        <v>1</v>
      </c>
      <c r="M138" s="493" t="str">
        <f t="shared" si="6"/>
        <v/>
      </c>
    </row>
    <row r="139">
      <c r="A139" s="435">
        <v>137.0</v>
      </c>
      <c r="B139" s="121" t="s">
        <v>713</v>
      </c>
      <c r="C139" s="132">
        <v>30.0</v>
      </c>
      <c r="D139" s="132" t="s">
        <v>696</v>
      </c>
      <c r="E139" s="121" t="s">
        <v>697</v>
      </c>
      <c r="F139" s="121" t="s">
        <v>698</v>
      </c>
      <c r="G139" s="121"/>
      <c r="H139" s="121" t="str">
        <f t="shared" si="1"/>
        <v>30-39</v>
      </c>
      <c r="I139" s="121" t="str">
        <f t="shared" si="2"/>
        <v>30-39Laki-Laki</v>
      </c>
      <c r="J139" s="490" t="str">
        <f t="shared" si="3"/>
        <v/>
      </c>
      <c r="K139" s="493" t="str">
        <f t="shared" si="4"/>
        <v/>
      </c>
      <c r="L139" s="490">
        <f t="shared" si="5"/>
        <v>1</v>
      </c>
      <c r="M139" s="493" t="str">
        <f t="shared" si="6"/>
        <v/>
      </c>
    </row>
    <row r="140">
      <c r="A140" s="435">
        <v>138.0</v>
      </c>
      <c r="B140" s="121" t="s">
        <v>702</v>
      </c>
      <c r="C140" s="132">
        <v>34.0</v>
      </c>
      <c r="D140" s="132" t="s">
        <v>696</v>
      </c>
      <c r="E140" s="121" t="s">
        <v>697</v>
      </c>
      <c r="F140" s="121" t="s">
        <v>698</v>
      </c>
      <c r="G140" s="121"/>
      <c r="H140" s="121" t="str">
        <f t="shared" si="1"/>
        <v>30-39</v>
      </c>
      <c r="I140" s="121" t="str">
        <f t="shared" si="2"/>
        <v>30-39Perempuan</v>
      </c>
      <c r="J140" s="490" t="str">
        <f t="shared" si="3"/>
        <v/>
      </c>
      <c r="K140" s="493" t="str">
        <f t="shared" si="4"/>
        <v/>
      </c>
      <c r="L140" s="490">
        <f t="shared" si="5"/>
        <v>1</v>
      </c>
      <c r="M140" s="493" t="str">
        <f t="shared" si="6"/>
        <v/>
      </c>
    </row>
    <row r="141">
      <c r="A141" s="435">
        <v>139.0</v>
      </c>
      <c r="B141" s="121" t="s">
        <v>702</v>
      </c>
      <c r="C141" s="132">
        <v>44.0</v>
      </c>
      <c r="D141" s="132" t="s">
        <v>696</v>
      </c>
      <c r="E141" s="121" t="s">
        <v>697</v>
      </c>
      <c r="F141" s="121" t="s">
        <v>698</v>
      </c>
      <c r="G141" s="121"/>
      <c r="H141" s="121" t="str">
        <f t="shared" si="1"/>
        <v>40-49</v>
      </c>
      <c r="I141" s="121" t="str">
        <f t="shared" si="2"/>
        <v>40-49Perempuan</v>
      </c>
      <c r="J141" s="490" t="str">
        <f t="shared" si="3"/>
        <v/>
      </c>
      <c r="K141" s="493" t="str">
        <f t="shared" si="4"/>
        <v/>
      </c>
      <c r="L141" s="490">
        <f t="shared" si="5"/>
        <v>1</v>
      </c>
      <c r="M141" s="493" t="str">
        <f t="shared" si="6"/>
        <v/>
      </c>
    </row>
    <row r="142">
      <c r="A142" s="435">
        <v>140.0</v>
      </c>
      <c r="B142" s="121" t="s">
        <v>713</v>
      </c>
      <c r="C142" s="132">
        <v>71.0</v>
      </c>
      <c r="D142" s="132" t="s">
        <v>696</v>
      </c>
      <c r="E142" s="121" t="s">
        <v>711</v>
      </c>
      <c r="F142" s="121" t="s">
        <v>698</v>
      </c>
      <c r="G142" s="121"/>
      <c r="H142" s="121" t="str">
        <f t="shared" si="1"/>
        <v>70-79</v>
      </c>
      <c r="I142" s="121" t="str">
        <f t="shared" si="2"/>
        <v>70-79Laki-Laki</v>
      </c>
      <c r="J142" s="490" t="str">
        <f t="shared" si="3"/>
        <v/>
      </c>
      <c r="K142" s="493" t="str">
        <f t="shared" si="4"/>
        <v/>
      </c>
      <c r="L142" s="490">
        <f t="shared" si="5"/>
        <v>1</v>
      </c>
      <c r="M142" s="493" t="str">
        <f t="shared" si="6"/>
        <v/>
      </c>
    </row>
    <row r="143">
      <c r="A143" s="435">
        <v>141.0</v>
      </c>
      <c r="B143" s="121" t="s">
        <v>713</v>
      </c>
      <c r="C143" s="132">
        <v>22.0</v>
      </c>
      <c r="D143" s="132" t="s">
        <v>696</v>
      </c>
      <c r="E143" s="121" t="s">
        <v>708</v>
      </c>
      <c r="F143" s="121" t="s">
        <v>698</v>
      </c>
      <c r="G143" s="121"/>
      <c r="H143" s="121" t="str">
        <f t="shared" si="1"/>
        <v>20-29</v>
      </c>
      <c r="I143" s="121" t="str">
        <f t="shared" si="2"/>
        <v>20-29Laki-Laki</v>
      </c>
      <c r="J143" s="490" t="str">
        <f t="shared" si="3"/>
        <v/>
      </c>
      <c r="K143" s="493" t="str">
        <f t="shared" si="4"/>
        <v/>
      </c>
      <c r="L143" s="490">
        <f t="shared" si="5"/>
        <v>1</v>
      </c>
      <c r="M143" s="493" t="str">
        <f t="shared" si="6"/>
        <v/>
      </c>
    </row>
    <row r="144">
      <c r="A144" s="435">
        <v>142.0</v>
      </c>
      <c r="B144" s="121" t="s">
        <v>713</v>
      </c>
      <c r="C144" s="132">
        <v>50.0</v>
      </c>
      <c r="D144" s="132" t="s">
        <v>696</v>
      </c>
      <c r="E144" s="121" t="s">
        <v>708</v>
      </c>
      <c r="F144" s="121" t="s">
        <v>698</v>
      </c>
      <c r="G144" s="121"/>
      <c r="H144" s="121" t="str">
        <f t="shared" si="1"/>
        <v>50-59</v>
      </c>
      <c r="I144" s="121" t="str">
        <f t="shared" si="2"/>
        <v>50-59Laki-Laki</v>
      </c>
      <c r="J144" s="490" t="str">
        <f t="shared" si="3"/>
        <v/>
      </c>
      <c r="K144" s="493" t="str">
        <f t="shared" si="4"/>
        <v/>
      </c>
      <c r="L144" s="490">
        <f t="shared" si="5"/>
        <v>1</v>
      </c>
      <c r="M144" s="493" t="str">
        <f t="shared" si="6"/>
        <v/>
      </c>
    </row>
    <row r="145">
      <c r="A145" s="435">
        <v>143.0</v>
      </c>
      <c r="B145" s="121" t="s">
        <v>702</v>
      </c>
      <c r="C145" s="132">
        <v>28.0</v>
      </c>
      <c r="D145" s="132" t="s">
        <v>696</v>
      </c>
      <c r="E145" s="121" t="s">
        <v>697</v>
      </c>
      <c r="F145" s="121" t="s">
        <v>698</v>
      </c>
      <c r="G145" s="121"/>
      <c r="H145" s="121" t="str">
        <f t="shared" si="1"/>
        <v>20-29</v>
      </c>
      <c r="I145" s="121" t="str">
        <f t="shared" si="2"/>
        <v>20-29Perempuan</v>
      </c>
      <c r="J145" s="490" t="str">
        <f t="shared" si="3"/>
        <v/>
      </c>
      <c r="K145" s="493" t="str">
        <f t="shared" si="4"/>
        <v/>
      </c>
      <c r="L145" s="490">
        <f t="shared" si="5"/>
        <v>1</v>
      </c>
      <c r="M145" s="493" t="str">
        <f t="shared" si="6"/>
        <v/>
      </c>
    </row>
    <row r="146">
      <c r="A146" s="435">
        <v>144.0</v>
      </c>
      <c r="B146" s="121" t="s">
        <v>656</v>
      </c>
      <c r="C146" s="132" t="s">
        <v>656</v>
      </c>
      <c r="D146" s="132" t="s">
        <v>656</v>
      </c>
      <c r="E146" s="121" t="s">
        <v>715</v>
      </c>
      <c r="F146" s="121" t="s">
        <v>656</v>
      </c>
      <c r="G146" s="121"/>
      <c r="H146" s="121" t="str">
        <f t="shared" si="1"/>
        <v>?</v>
      </c>
      <c r="I146" s="121" t="str">
        <f t="shared" si="2"/>
        <v>??</v>
      </c>
      <c r="J146" s="490" t="str">
        <f t="shared" si="3"/>
        <v/>
      </c>
      <c r="K146" s="493" t="str">
        <f t="shared" si="4"/>
        <v/>
      </c>
      <c r="L146" s="490" t="str">
        <f t="shared" si="5"/>
        <v/>
      </c>
      <c r="M146" s="493">
        <f t="shared" si="6"/>
        <v>1</v>
      </c>
    </row>
    <row r="147">
      <c r="A147" s="435">
        <v>145.0</v>
      </c>
      <c r="B147" s="121" t="s">
        <v>713</v>
      </c>
      <c r="C147" s="132">
        <v>44.0</v>
      </c>
      <c r="D147" s="132" t="s">
        <v>696</v>
      </c>
      <c r="E147" s="121" t="s">
        <v>697</v>
      </c>
      <c r="F147" s="121" t="s">
        <v>698</v>
      </c>
      <c r="G147" s="121"/>
      <c r="H147" s="121" t="str">
        <f t="shared" si="1"/>
        <v>40-49</v>
      </c>
      <c r="I147" s="121" t="str">
        <f t="shared" si="2"/>
        <v>40-49Laki-Laki</v>
      </c>
      <c r="J147" s="490" t="str">
        <f t="shared" si="3"/>
        <v/>
      </c>
      <c r="K147" s="493" t="str">
        <f t="shared" si="4"/>
        <v/>
      </c>
      <c r="L147" s="490">
        <f t="shared" si="5"/>
        <v>1</v>
      </c>
      <c r="M147" s="493" t="str">
        <f t="shared" si="6"/>
        <v/>
      </c>
    </row>
    <row r="148">
      <c r="A148" s="435">
        <v>146.0</v>
      </c>
      <c r="B148" s="121" t="s">
        <v>702</v>
      </c>
      <c r="C148" s="132">
        <v>74.0</v>
      </c>
      <c r="D148" s="132" t="s">
        <v>696</v>
      </c>
      <c r="E148" s="121" t="s">
        <v>697</v>
      </c>
      <c r="F148" s="121" t="s">
        <v>698</v>
      </c>
      <c r="G148" s="121"/>
      <c r="H148" s="121" t="str">
        <f t="shared" si="1"/>
        <v>70-79</v>
      </c>
      <c r="I148" s="121" t="str">
        <f t="shared" si="2"/>
        <v>70-79Perempuan</v>
      </c>
      <c r="J148" s="490" t="str">
        <f t="shared" si="3"/>
        <v/>
      </c>
      <c r="K148" s="493" t="str">
        <f t="shared" si="4"/>
        <v/>
      </c>
      <c r="L148" s="490">
        <f t="shared" si="5"/>
        <v>1</v>
      </c>
      <c r="M148" s="493" t="str">
        <f t="shared" si="6"/>
        <v/>
      </c>
    </row>
    <row r="149">
      <c r="A149" s="435">
        <v>147.0</v>
      </c>
      <c r="B149" s="121" t="s">
        <v>656</v>
      </c>
      <c r="C149" s="132" t="s">
        <v>656</v>
      </c>
      <c r="D149" s="132" t="s">
        <v>656</v>
      </c>
      <c r="E149" s="121" t="s">
        <v>715</v>
      </c>
      <c r="F149" s="121" t="s">
        <v>656</v>
      </c>
      <c r="G149" s="121"/>
      <c r="H149" s="121" t="str">
        <f t="shared" si="1"/>
        <v>?</v>
      </c>
      <c r="I149" s="121" t="str">
        <f t="shared" si="2"/>
        <v>??</v>
      </c>
      <c r="J149" s="490" t="str">
        <f t="shared" si="3"/>
        <v/>
      </c>
      <c r="K149" s="493" t="str">
        <f t="shared" si="4"/>
        <v/>
      </c>
      <c r="L149" s="490" t="str">
        <f t="shared" si="5"/>
        <v/>
      </c>
      <c r="M149" s="493">
        <f t="shared" si="6"/>
        <v>1</v>
      </c>
    </row>
    <row r="150">
      <c r="A150" s="435">
        <v>148.0</v>
      </c>
      <c r="B150" s="121" t="s">
        <v>656</v>
      </c>
      <c r="C150" s="132" t="s">
        <v>656</v>
      </c>
      <c r="D150" s="132" t="s">
        <v>656</v>
      </c>
      <c r="E150" s="121" t="s">
        <v>715</v>
      </c>
      <c r="F150" s="121" t="s">
        <v>656</v>
      </c>
      <c r="G150" s="121"/>
      <c r="H150" s="121" t="str">
        <f t="shared" si="1"/>
        <v>?</v>
      </c>
      <c r="I150" s="121" t="str">
        <f t="shared" si="2"/>
        <v>??</v>
      </c>
      <c r="J150" s="490" t="str">
        <f t="shared" si="3"/>
        <v/>
      </c>
      <c r="K150" s="493" t="str">
        <f t="shared" si="4"/>
        <v/>
      </c>
      <c r="L150" s="490" t="str">
        <f t="shared" si="5"/>
        <v/>
      </c>
      <c r="M150" s="493">
        <f t="shared" si="6"/>
        <v>1</v>
      </c>
    </row>
    <row r="151">
      <c r="A151" s="435">
        <v>149.0</v>
      </c>
      <c r="B151" s="121" t="s">
        <v>702</v>
      </c>
      <c r="C151" s="132">
        <v>45.0</v>
      </c>
      <c r="D151" s="132" t="s">
        <v>696</v>
      </c>
      <c r="E151" s="121" t="s">
        <v>868</v>
      </c>
      <c r="F151" s="121" t="s">
        <v>698</v>
      </c>
      <c r="G151" s="121"/>
      <c r="H151" s="121" t="str">
        <f t="shared" si="1"/>
        <v>40-49</v>
      </c>
      <c r="I151" s="121" t="str">
        <f t="shared" si="2"/>
        <v>40-49Perempuan</v>
      </c>
      <c r="J151" s="490" t="str">
        <f t="shared" si="3"/>
        <v/>
      </c>
      <c r="K151" s="493" t="str">
        <f t="shared" si="4"/>
        <v/>
      </c>
      <c r="L151" s="490">
        <f t="shared" si="5"/>
        <v>1</v>
      </c>
      <c r="M151" s="493" t="str">
        <f t="shared" si="6"/>
        <v/>
      </c>
    </row>
    <row r="152">
      <c r="A152" s="435">
        <v>150.0</v>
      </c>
      <c r="B152" s="121" t="s">
        <v>713</v>
      </c>
      <c r="C152" s="132">
        <v>55.0</v>
      </c>
      <c r="D152" s="132" t="s">
        <v>696</v>
      </c>
      <c r="E152" s="121" t="s">
        <v>708</v>
      </c>
      <c r="F152" s="121" t="s">
        <v>698</v>
      </c>
      <c r="G152" s="121"/>
      <c r="H152" s="121" t="str">
        <f t="shared" si="1"/>
        <v>50-59</v>
      </c>
      <c r="I152" s="121" t="str">
        <f t="shared" si="2"/>
        <v>50-59Laki-Laki</v>
      </c>
      <c r="J152" s="490" t="str">
        <f t="shared" si="3"/>
        <v/>
      </c>
      <c r="K152" s="493" t="str">
        <f t="shared" si="4"/>
        <v/>
      </c>
      <c r="L152" s="490">
        <f t="shared" si="5"/>
        <v>1</v>
      </c>
      <c r="M152" s="493" t="str">
        <f t="shared" si="6"/>
        <v/>
      </c>
    </row>
    <row r="153">
      <c r="A153" s="435">
        <v>151.0</v>
      </c>
      <c r="B153" s="121" t="s">
        <v>656</v>
      </c>
      <c r="C153" s="132" t="s">
        <v>656</v>
      </c>
      <c r="D153" s="132" t="s">
        <v>656</v>
      </c>
      <c r="E153" s="121" t="s">
        <v>715</v>
      </c>
      <c r="F153" s="121" t="s">
        <v>656</v>
      </c>
      <c r="G153" s="121"/>
      <c r="H153" s="121" t="str">
        <f t="shared" si="1"/>
        <v>?</v>
      </c>
      <c r="I153" s="121" t="str">
        <f t="shared" si="2"/>
        <v>??</v>
      </c>
      <c r="J153" s="490" t="str">
        <f t="shared" si="3"/>
        <v/>
      </c>
      <c r="K153" s="493" t="str">
        <f t="shared" si="4"/>
        <v/>
      </c>
      <c r="L153" s="490" t="str">
        <f t="shared" si="5"/>
        <v/>
      </c>
      <c r="M153" s="493">
        <f t="shared" si="6"/>
        <v>1</v>
      </c>
    </row>
    <row r="154">
      <c r="A154" s="435">
        <v>152.0</v>
      </c>
      <c r="B154" s="121" t="s">
        <v>656</v>
      </c>
      <c r="C154" s="132" t="s">
        <v>656</v>
      </c>
      <c r="D154" s="132" t="s">
        <v>656</v>
      </c>
      <c r="E154" s="121" t="s">
        <v>715</v>
      </c>
      <c r="F154" s="121" t="s">
        <v>656</v>
      </c>
      <c r="G154" s="121"/>
      <c r="H154" s="121" t="str">
        <f t="shared" si="1"/>
        <v>?</v>
      </c>
      <c r="I154" s="121" t="str">
        <f t="shared" si="2"/>
        <v>??</v>
      </c>
      <c r="J154" s="490" t="str">
        <f t="shared" si="3"/>
        <v/>
      </c>
      <c r="K154" s="493" t="str">
        <f t="shared" si="4"/>
        <v/>
      </c>
      <c r="L154" s="490" t="str">
        <f t="shared" si="5"/>
        <v/>
      </c>
      <c r="M154" s="493">
        <f t="shared" si="6"/>
        <v>1</v>
      </c>
    </row>
    <row r="155">
      <c r="A155" s="435">
        <v>153.0</v>
      </c>
      <c r="B155" s="121" t="s">
        <v>702</v>
      </c>
      <c r="C155" s="132">
        <v>55.0</v>
      </c>
      <c r="D155" s="132" t="s">
        <v>696</v>
      </c>
      <c r="E155" s="121" t="s">
        <v>697</v>
      </c>
      <c r="F155" s="121" t="s">
        <v>698</v>
      </c>
      <c r="G155" s="121"/>
      <c r="H155" s="121" t="str">
        <f t="shared" si="1"/>
        <v>50-59</v>
      </c>
      <c r="I155" s="121" t="str">
        <f t="shared" si="2"/>
        <v>50-59Perempuan</v>
      </c>
      <c r="J155" s="490" t="str">
        <f t="shared" si="3"/>
        <v/>
      </c>
      <c r="K155" s="493" t="str">
        <f t="shared" si="4"/>
        <v/>
      </c>
      <c r="L155" s="490">
        <f t="shared" si="5"/>
        <v>1</v>
      </c>
      <c r="M155" s="493" t="str">
        <f t="shared" si="6"/>
        <v/>
      </c>
    </row>
    <row r="156">
      <c r="A156" s="435">
        <v>154.0</v>
      </c>
      <c r="B156" s="121" t="s">
        <v>713</v>
      </c>
      <c r="C156" s="132">
        <v>70.0</v>
      </c>
      <c r="D156" s="132" t="s">
        <v>696</v>
      </c>
      <c r="E156" s="121" t="s">
        <v>697</v>
      </c>
      <c r="F156" s="121" t="s">
        <v>698</v>
      </c>
      <c r="G156" s="121"/>
      <c r="H156" s="121" t="str">
        <f t="shared" si="1"/>
        <v>70-79</v>
      </c>
      <c r="I156" s="121" t="str">
        <f t="shared" si="2"/>
        <v>70-79Laki-Laki</v>
      </c>
      <c r="J156" s="490" t="str">
        <f t="shared" si="3"/>
        <v/>
      </c>
      <c r="K156" s="493" t="str">
        <f t="shared" si="4"/>
        <v/>
      </c>
      <c r="L156" s="490">
        <f t="shared" si="5"/>
        <v>1</v>
      </c>
      <c r="M156" s="493" t="str">
        <f t="shared" si="6"/>
        <v/>
      </c>
    </row>
    <row r="157">
      <c r="A157" s="435">
        <v>155.0</v>
      </c>
      <c r="B157" s="121" t="s">
        <v>702</v>
      </c>
      <c r="C157" s="132">
        <v>72.0</v>
      </c>
      <c r="D157" s="132" t="s">
        <v>696</v>
      </c>
      <c r="E157" s="121" t="s">
        <v>697</v>
      </c>
      <c r="F157" s="121" t="s">
        <v>698</v>
      </c>
      <c r="G157" s="121"/>
      <c r="H157" s="121" t="str">
        <f t="shared" si="1"/>
        <v>70-79</v>
      </c>
      <c r="I157" s="121" t="str">
        <f t="shared" si="2"/>
        <v>70-79Perempuan</v>
      </c>
      <c r="J157" s="490" t="str">
        <f t="shared" si="3"/>
        <v/>
      </c>
      <c r="K157" s="493" t="str">
        <f t="shared" si="4"/>
        <v/>
      </c>
      <c r="L157" s="490">
        <f t="shared" si="5"/>
        <v>1</v>
      </c>
      <c r="M157" s="493" t="str">
        <f t="shared" si="6"/>
        <v/>
      </c>
    </row>
    <row r="158">
      <c r="A158" s="435">
        <v>156.0</v>
      </c>
      <c r="B158" s="121" t="s">
        <v>713</v>
      </c>
      <c r="C158" s="132">
        <v>59.0</v>
      </c>
      <c r="D158" s="132" t="s">
        <v>696</v>
      </c>
      <c r="E158" s="121" t="s">
        <v>697</v>
      </c>
      <c r="F158" s="121" t="s">
        <v>698</v>
      </c>
      <c r="G158" s="121"/>
      <c r="H158" s="121" t="str">
        <f t="shared" si="1"/>
        <v>50-59</v>
      </c>
      <c r="I158" s="121" t="str">
        <f t="shared" si="2"/>
        <v>50-59Laki-Laki</v>
      </c>
      <c r="J158" s="490" t="str">
        <f t="shared" si="3"/>
        <v/>
      </c>
      <c r="K158" s="493" t="str">
        <f t="shared" si="4"/>
        <v/>
      </c>
      <c r="L158" s="490">
        <f t="shared" si="5"/>
        <v>1</v>
      </c>
      <c r="M158" s="493" t="str">
        <f t="shared" si="6"/>
        <v/>
      </c>
    </row>
    <row r="159">
      <c r="A159" s="435">
        <v>157.0</v>
      </c>
      <c r="B159" s="121" t="s">
        <v>713</v>
      </c>
      <c r="C159" s="132">
        <v>19.0</v>
      </c>
      <c r="D159" s="132" t="s">
        <v>696</v>
      </c>
      <c r="E159" s="121" t="s">
        <v>869</v>
      </c>
      <c r="F159" s="121" t="s">
        <v>698</v>
      </c>
      <c r="G159" s="121"/>
      <c r="H159" s="121" t="str">
        <f t="shared" si="1"/>
        <v>10-19</v>
      </c>
      <c r="I159" s="121" t="str">
        <f t="shared" si="2"/>
        <v>10-19Laki-Laki</v>
      </c>
      <c r="J159" s="490" t="str">
        <f t="shared" si="3"/>
        <v/>
      </c>
      <c r="K159" s="493" t="str">
        <f t="shared" si="4"/>
        <v/>
      </c>
      <c r="L159" s="490">
        <f t="shared" si="5"/>
        <v>1</v>
      </c>
      <c r="M159" s="493" t="str">
        <f t="shared" si="6"/>
        <v/>
      </c>
    </row>
    <row r="160">
      <c r="A160" s="435">
        <v>158.0</v>
      </c>
      <c r="B160" s="121" t="s">
        <v>702</v>
      </c>
      <c r="C160" s="132">
        <v>80.0</v>
      </c>
      <c r="D160" s="132" t="s">
        <v>696</v>
      </c>
      <c r="E160" s="121" t="s">
        <v>697</v>
      </c>
      <c r="F160" s="121" t="s">
        <v>698</v>
      </c>
      <c r="G160" s="121"/>
      <c r="H160" s="121" t="str">
        <f t="shared" si="1"/>
        <v>80-89</v>
      </c>
      <c r="I160" s="121" t="str">
        <f t="shared" si="2"/>
        <v>80-89Perempuan</v>
      </c>
      <c r="J160" s="490" t="str">
        <f t="shared" si="3"/>
        <v/>
      </c>
      <c r="K160" s="493" t="str">
        <f t="shared" si="4"/>
        <v/>
      </c>
      <c r="L160" s="490">
        <f t="shared" si="5"/>
        <v>1</v>
      </c>
      <c r="M160" s="493" t="str">
        <f t="shared" si="6"/>
        <v/>
      </c>
    </row>
    <row r="161">
      <c r="A161" s="435">
        <v>159.0</v>
      </c>
      <c r="B161" s="121" t="s">
        <v>713</v>
      </c>
      <c r="C161" s="132">
        <v>49.0</v>
      </c>
      <c r="D161" s="132" t="s">
        <v>696</v>
      </c>
      <c r="E161" s="121" t="s">
        <v>697</v>
      </c>
      <c r="F161" s="121" t="s">
        <v>698</v>
      </c>
      <c r="G161" s="121"/>
      <c r="H161" s="121" t="str">
        <f t="shared" si="1"/>
        <v>40-49</v>
      </c>
      <c r="I161" s="121" t="str">
        <f t="shared" si="2"/>
        <v>40-49Laki-Laki</v>
      </c>
      <c r="J161" s="490" t="str">
        <f t="shared" si="3"/>
        <v/>
      </c>
      <c r="K161" s="493" t="str">
        <f t="shared" si="4"/>
        <v/>
      </c>
      <c r="L161" s="490">
        <f t="shared" si="5"/>
        <v>1</v>
      </c>
      <c r="M161" s="493" t="str">
        <f t="shared" si="6"/>
        <v/>
      </c>
    </row>
    <row r="162">
      <c r="A162" s="435">
        <v>160.0</v>
      </c>
      <c r="B162" s="121" t="s">
        <v>713</v>
      </c>
      <c r="C162" s="132">
        <v>52.0</v>
      </c>
      <c r="D162" s="132" t="s">
        <v>696</v>
      </c>
      <c r="E162" s="121" t="s">
        <v>697</v>
      </c>
      <c r="F162" s="121" t="s">
        <v>698</v>
      </c>
      <c r="G162" s="121"/>
      <c r="H162" s="121" t="str">
        <f t="shared" si="1"/>
        <v>50-59</v>
      </c>
      <c r="I162" s="121" t="str">
        <f t="shared" si="2"/>
        <v>50-59Laki-Laki</v>
      </c>
      <c r="J162" s="490" t="str">
        <f t="shared" si="3"/>
        <v/>
      </c>
      <c r="K162" s="493" t="str">
        <f t="shared" si="4"/>
        <v/>
      </c>
      <c r="L162" s="490">
        <f t="shared" si="5"/>
        <v>1</v>
      </c>
      <c r="M162" s="493" t="str">
        <f t="shared" si="6"/>
        <v/>
      </c>
    </row>
    <row r="163">
      <c r="A163" s="435">
        <v>161.0</v>
      </c>
      <c r="B163" s="121" t="s">
        <v>702</v>
      </c>
      <c r="C163" s="132">
        <v>56.0</v>
      </c>
      <c r="D163" s="132" t="s">
        <v>696</v>
      </c>
      <c r="E163" s="121" t="s">
        <v>697</v>
      </c>
      <c r="F163" s="121" t="s">
        <v>698</v>
      </c>
      <c r="G163" s="121"/>
      <c r="H163" s="121" t="str">
        <f t="shared" si="1"/>
        <v>50-59</v>
      </c>
      <c r="I163" s="121" t="str">
        <f t="shared" si="2"/>
        <v>50-59Perempuan</v>
      </c>
      <c r="J163" s="490" t="str">
        <f t="shared" si="3"/>
        <v/>
      </c>
      <c r="K163" s="493" t="str">
        <f t="shared" si="4"/>
        <v/>
      </c>
      <c r="L163" s="490">
        <f t="shared" si="5"/>
        <v>1</v>
      </c>
      <c r="M163" s="493" t="str">
        <f t="shared" si="6"/>
        <v/>
      </c>
    </row>
    <row r="164">
      <c r="A164" s="435">
        <v>162.0</v>
      </c>
      <c r="B164" s="121" t="s">
        <v>702</v>
      </c>
      <c r="C164" s="132">
        <v>28.0</v>
      </c>
      <c r="D164" s="132" t="s">
        <v>696</v>
      </c>
      <c r="E164" s="121" t="s">
        <v>697</v>
      </c>
      <c r="F164" s="121" t="s">
        <v>698</v>
      </c>
      <c r="G164" s="121"/>
      <c r="H164" s="121" t="str">
        <f t="shared" si="1"/>
        <v>20-29</v>
      </c>
      <c r="I164" s="121" t="str">
        <f t="shared" si="2"/>
        <v>20-29Perempuan</v>
      </c>
      <c r="J164" s="490" t="str">
        <f t="shared" si="3"/>
        <v/>
      </c>
      <c r="K164" s="493" t="str">
        <f t="shared" si="4"/>
        <v/>
      </c>
      <c r="L164" s="490">
        <f t="shared" si="5"/>
        <v>1</v>
      </c>
      <c r="M164" s="493" t="str">
        <f t="shared" si="6"/>
        <v/>
      </c>
    </row>
    <row r="165">
      <c r="A165" s="435">
        <v>163.0</v>
      </c>
      <c r="B165" s="121" t="s">
        <v>713</v>
      </c>
      <c r="C165" s="132">
        <v>34.0</v>
      </c>
      <c r="D165" s="132" t="s">
        <v>696</v>
      </c>
      <c r="E165" s="121" t="s">
        <v>697</v>
      </c>
      <c r="F165" s="121" t="s">
        <v>698</v>
      </c>
      <c r="G165" s="121"/>
      <c r="H165" s="121" t="str">
        <f t="shared" si="1"/>
        <v>30-39</v>
      </c>
      <c r="I165" s="121" t="str">
        <f t="shared" si="2"/>
        <v>30-39Laki-Laki</v>
      </c>
      <c r="J165" s="490" t="str">
        <f t="shared" si="3"/>
        <v/>
      </c>
      <c r="K165" s="493" t="str">
        <f t="shared" si="4"/>
        <v/>
      </c>
      <c r="L165" s="490">
        <f t="shared" si="5"/>
        <v>1</v>
      </c>
      <c r="M165" s="493" t="str">
        <f t="shared" si="6"/>
        <v/>
      </c>
    </row>
    <row r="166">
      <c r="A166" s="435">
        <v>164.0</v>
      </c>
      <c r="B166" s="121" t="s">
        <v>713</v>
      </c>
      <c r="C166" s="132">
        <v>56.0</v>
      </c>
      <c r="D166" s="132" t="s">
        <v>696</v>
      </c>
      <c r="E166" s="121" t="s">
        <v>708</v>
      </c>
      <c r="F166" s="121" t="s">
        <v>698</v>
      </c>
      <c r="G166" s="121"/>
      <c r="H166" s="121" t="str">
        <f t="shared" si="1"/>
        <v>50-59</v>
      </c>
      <c r="I166" s="121" t="str">
        <f t="shared" si="2"/>
        <v>50-59Laki-Laki</v>
      </c>
      <c r="J166" s="490" t="str">
        <f t="shared" si="3"/>
        <v/>
      </c>
      <c r="K166" s="493" t="str">
        <f t="shared" si="4"/>
        <v/>
      </c>
      <c r="L166" s="490">
        <f t="shared" si="5"/>
        <v>1</v>
      </c>
      <c r="M166" s="493" t="str">
        <f t="shared" si="6"/>
        <v/>
      </c>
    </row>
    <row r="167">
      <c r="A167" s="435">
        <v>165.0</v>
      </c>
      <c r="B167" s="121" t="s">
        <v>702</v>
      </c>
      <c r="C167" s="132">
        <v>43.0</v>
      </c>
      <c r="D167" s="132" t="s">
        <v>696</v>
      </c>
      <c r="E167" s="121" t="s">
        <v>708</v>
      </c>
      <c r="F167" s="121" t="s">
        <v>698</v>
      </c>
      <c r="G167" s="121"/>
      <c r="H167" s="121" t="str">
        <f t="shared" si="1"/>
        <v>40-49</v>
      </c>
      <c r="I167" s="121" t="str">
        <f t="shared" si="2"/>
        <v>40-49Perempuan</v>
      </c>
      <c r="J167" s="490" t="str">
        <f t="shared" si="3"/>
        <v/>
      </c>
      <c r="K167" s="493" t="str">
        <f t="shared" si="4"/>
        <v/>
      </c>
      <c r="L167" s="490">
        <f t="shared" si="5"/>
        <v>1</v>
      </c>
      <c r="M167" s="493" t="str">
        <f t="shared" si="6"/>
        <v/>
      </c>
    </row>
    <row r="168">
      <c r="A168" s="435">
        <v>166.0</v>
      </c>
      <c r="B168" s="121" t="s">
        <v>713</v>
      </c>
      <c r="C168" s="132">
        <v>49.0</v>
      </c>
      <c r="D168" s="132" t="s">
        <v>696</v>
      </c>
      <c r="E168" s="121" t="s">
        <v>708</v>
      </c>
      <c r="F168" s="121" t="s">
        <v>698</v>
      </c>
      <c r="G168" s="121"/>
      <c r="H168" s="121" t="str">
        <f t="shared" si="1"/>
        <v>40-49</v>
      </c>
      <c r="I168" s="121" t="str">
        <f t="shared" si="2"/>
        <v>40-49Laki-Laki</v>
      </c>
      <c r="J168" s="490" t="str">
        <f t="shared" si="3"/>
        <v/>
      </c>
      <c r="K168" s="493" t="str">
        <f t="shared" si="4"/>
        <v/>
      </c>
      <c r="L168" s="490">
        <f t="shared" si="5"/>
        <v>1</v>
      </c>
      <c r="M168" s="493" t="str">
        <f t="shared" si="6"/>
        <v/>
      </c>
    </row>
    <row r="169">
      <c r="A169" s="435">
        <v>167.0</v>
      </c>
      <c r="B169" s="121" t="s">
        <v>713</v>
      </c>
      <c r="C169" s="132">
        <v>48.0</v>
      </c>
      <c r="D169" s="132" t="s">
        <v>696</v>
      </c>
      <c r="E169" s="121" t="s">
        <v>708</v>
      </c>
      <c r="F169" s="121" t="s">
        <v>698</v>
      </c>
      <c r="G169" s="121"/>
      <c r="H169" s="121" t="str">
        <f t="shared" si="1"/>
        <v>40-49</v>
      </c>
      <c r="I169" s="121" t="str">
        <f t="shared" si="2"/>
        <v>40-49Laki-Laki</v>
      </c>
      <c r="J169" s="490" t="str">
        <f t="shared" si="3"/>
        <v/>
      </c>
      <c r="K169" s="493" t="str">
        <f t="shared" si="4"/>
        <v/>
      </c>
      <c r="L169" s="490">
        <f t="shared" si="5"/>
        <v>1</v>
      </c>
      <c r="M169" s="493" t="str">
        <f t="shared" si="6"/>
        <v/>
      </c>
    </row>
    <row r="170">
      <c r="A170" s="435">
        <v>168.0</v>
      </c>
      <c r="B170" s="121" t="s">
        <v>713</v>
      </c>
      <c r="C170" s="132">
        <v>38.0</v>
      </c>
      <c r="D170" s="132" t="s">
        <v>696</v>
      </c>
      <c r="E170" s="121" t="s">
        <v>697</v>
      </c>
      <c r="F170" s="121" t="s">
        <v>698</v>
      </c>
      <c r="G170" s="121"/>
      <c r="H170" s="121" t="str">
        <f t="shared" si="1"/>
        <v>30-39</v>
      </c>
      <c r="I170" s="121" t="str">
        <f t="shared" si="2"/>
        <v>30-39Laki-Laki</v>
      </c>
      <c r="J170" s="490" t="str">
        <f t="shared" si="3"/>
        <v/>
      </c>
      <c r="K170" s="493" t="str">
        <f t="shared" si="4"/>
        <v/>
      </c>
      <c r="L170" s="490">
        <f t="shared" si="5"/>
        <v>1</v>
      </c>
      <c r="M170" s="493" t="str">
        <f t="shared" si="6"/>
        <v/>
      </c>
    </row>
    <row r="171">
      <c r="A171" s="435">
        <v>169.0</v>
      </c>
      <c r="B171" s="121" t="s">
        <v>702</v>
      </c>
      <c r="C171" s="132">
        <v>44.0</v>
      </c>
      <c r="D171" s="132" t="s">
        <v>696</v>
      </c>
      <c r="E171" s="121" t="s">
        <v>697</v>
      </c>
      <c r="F171" s="121" t="s">
        <v>698</v>
      </c>
      <c r="G171" s="121"/>
      <c r="H171" s="121" t="str">
        <f t="shared" si="1"/>
        <v>40-49</v>
      </c>
      <c r="I171" s="121" t="str">
        <f t="shared" si="2"/>
        <v>40-49Perempuan</v>
      </c>
      <c r="J171" s="490" t="str">
        <f t="shared" si="3"/>
        <v/>
      </c>
      <c r="K171" s="493" t="str">
        <f t="shared" si="4"/>
        <v/>
      </c>
      <c r="L171" s="490">
        <f t="shared" si="5"/>
        <v>1</v>
      </c>
      <c r="M171" s="493" t="str">
        <f t="shared" si="6"/>
        <v/>
      </c>
    </row>
    <row r="172">
      <c r="A172" s="435">
        <v>170.0</v>
      </c>
      <c r="B172" s="121" t="s">
        <v>713</v>
      </c>
      <c r="C172" s="132">
        <v>32.0</v>
      </c>
      <c r="D172" s="132" t="s">
        <v>696</v>
      </c>
      <c r="E172" s="121" t="s">
        <v>697</v>
      </c>
      <c r="F172" s="121" t="s">
        <v>698</v>
      </c>
      <c r="G172" s="121"/>
      <c r="H172" s="121" t="str">
        <f t="shared" si="1"/>
        <v>30-39</v>
      </c>
      <c r="I172" s="121" t="str">
        <f t="shared" si="2"/>
        <v>30-39Laki-Laki</v>
      </c>
      <c r="J172" s="490" t="str">
        <f t="shared" si="3"/>
        <v/>
      </c>
      <c r="K172" s="493" t="str">
        <f t="shared" si="4"/>
        <v/>
      </c>
      <c r="L172" s="490">
        <f t="shared" si="5"/>
        <v>1</v>
      </c>
      <c r="M172" s="493" t="str">
        <f t="shared" si="6"/>
        <v/>
      </c>
    </row>
    <row r="173">
      <c r="A173" s="435">
        <v>171.0</v>
      </c>
      <c r="B173" s="121" t="s">
        <v>713</v>
      </c>
      <c r="C173" s="132">
        <v>67.0</v>
      </c>
      <c r="D173" s="132" t="s">
        <v>696</v>
      </c>
      <c r="E173" s="121" t="s">
        <v>697</v>
      </c>
      <c r="F173" s="121" t="s">
        <v>698</v>
      </c>
      <c r="G173" s="121"/>
      <c r="H173" s="121" t="str">
        <f t="shared" si="1"/>
        <v>60-69</v>
      </c>
      <c r="I173" s="121" t="str">
        <f t="shared" si="2"/>
        <v>60-69Laki-Laki</v>
      </c>
      <c r="J173" s="490" t="str">
        <f t="shared" si="3"/>
        <v/>
      </c>
      <c r="K173" s="493" t="str">
        <f t="shared" si="4"/>
        <v/>
      </c>
      <c r="L173" s="490">
        <f t="shared" si="5"/>
        <v>1</v>
      </c>
      <c r="M173" s="493" t="str">
        <f t="shared" si="6"/>
        <v/>
      </c>
    </row>
    <row r="174">
      <c r="A174" s="435">
        <v>172.0</v>
      </c>
      <c r="B174" s="121" t="s">
        <v>702</v>
      </c>
      <c r="C174" s="132">
        <v>36.0</v>
      </c>
      <c r="D174" s="132" t="s">
        <v>696</v>
      </c>
      <c r="E174" s="121" t="s">
        <v>705</v>
      </c>
      <c r="F174" s="121" t="s">
        <v>698</v>
      </c>
      <c r="G174" s="121"/>
      <c r="H174" s="121" t="str">
        <f t="shared" si="1"/>
        <v>30-39</v>
      </c>
      <c r="I174" s="121" t="str">
        <f t="shared" si="2"/>
        <v>30-39Perempuan</v>
      </c>
      <c r="J174" s="490" t="str">
        <f t="shared" si="3"/>
        <v/>
      </c>
      <c r="K174" s="493" t="str">
        <f t="shared" si="4"/>
        <v/>
      </c>
      <c r="L174" s="490">
        <f t="shared" si="5"/>
        <v>1</v>
      </c>
      <c r="M174" s="493" t="str">
        <f t="shared" si="6"/>
        <v/>
      </c>
    </row>
    <row r="175">
      <c r="A175" s="435">
        <v>173.0</v>
      </c>
      <c r="B175" s="121" t="s">
        <v>702</v>
      </c>
      <c r="C175" s="132">
        <v>28.0</v>
      </c>
      <c r="D175" s="132" t="s">
        <v>696</v>
      </c>
      <c r="E175" s="121" t="s">
        <v>705</v>
      </c>
      <c r="F175" s="121" t="s">
        <v>698</v>
      </c>
      <c r="G175" s="121"/>
      <c r="H175" s="121" t="str">
        <f t="shared" si="1"/>
        <v>20-29</v>
      </c>
      <c r="I175" s="121" t="str">
        <f t="shared" si="2"/>
        <v>20-29Perempuan</v>
      </c>
      <c r="J175" s="490" t="str">
        <f t="shared" si="3"/>
        <v/>
      </c>
      <c r="K175" s="493" t="str">
        <f t="shared" si="4"/>
        <v/>
      </c>
      <c r="L175" s="490">
        <f t="shared" si="5"/>
        <v>1</v>
      </c>
      <c r="M175" s="493" t="str">
        <f t="shared" si="6"/>
        <v/>
      </c>
    </row>
    <row r="176">
      <c r="A176" s="435">
        <v>174.0</v>
      </c>
      <c r="B176" s="121" t="s">
        <v>702</v>
      </c>
      <c r="C176" s="132">
        <v>20.0</v>
      </c>
      <c r="D176" s="132" t="s">
        <v>696</v>
      </c>
      <c r="E176" s="121" t="s">
        <v>705</v>
      </c>
      <c r="F176" s="121" t="s">
        <v>698</v>
      </c>
      <c r="G176" s="121"/>
      <c r="H176" s="121" t="str">
        <f t="shared" si="1"/>
        <v>20-29</v>
      </c>
      <c r="I176" s="121" t="str">
        <f t="shared" si="2"/>
        <v>20-29Perempuan</v>
      </c>
      <c r="J176" s="490" t="str">
        <f t="shared" si="3"/>
        <v/>
      </c>
      <c r="K176" s="493" t="str">
        <f t="shared" si="4"/>
        <v/>
      </c>
      <c r="L176" s="490">
        <f t="shared" si="5"/>
        <v>1</v>
      </c>
      <c r="M176" s="493" t="str">
        <f t="shared" si="6"/>
        <v/>
      </c>
    </row>
    <row r="177">
      <c r="A177" s="435">
        <v>175.0</v>
      </c>
      <c r="B177" s="121" t="s">
        <v>702</v>
      </c>
      <c r="C177" s="132">
        <v>26.0</v>
      </c>
      <c r="D177" s="132" t="s">
        <v>696</v>
      </c>
      <c r="E177" s="121" t="s">
        <v>705</v>
      </c>
      <c r="F177" s="121" t="s">
        <v>698</v>
      </c>
      <c r="G177" s="121"/>
      <c r="H177" s="121" t="str">
        <f t="shared" si="1"/>
        <v>20-29</v>
      </c>
      <c r="I177" s="121" t="str">
        <f t="shared" si="2"/>
        <v>20-29Perempuan</v>
      </c>
      <c r="J177" s="490" t="str">
        <f t="shared" si="3"/>
        <v/>
      </c>
      <c r="K177" s="493" t="str">
        <f t="shared" si="4"/>
        <v/>
      </c>
      <c r="L177" s="490">
        <f t="shared" si="5"/>
        <v>1</v>
      </c>
      <c r="M177" s="493" t="str">
        <f t="shared" si="6"/>
        <v/>
      </c>
    </row>
    <row r="178">
      <c r="A178" s="435">
        <v>176.0</v>
      </c>
      <c r="B178" s="121" t="s">
        <v>713</v>
      </c>
      <c r="C178" s="132">
        <v>56.0</v>
      </c>
      <c r="D178" s="132" t="s">
        <v>696</v>
      </c>
      <c r="E178" s="121" t="s">
        <v>708</v>
      </c>
      <c r="F178" s="121" t="s">
        <v>698</v>
      </c>
      <c r="G178" s="121"/>
      <c r="H178" s="121" t="str">
        <f t="shared" si="1"/>
        <v>50-59</v>
      </c>
      <c r="I178" s="121" t="str">
        <f t="shared" si="2"/>
        <v>50-59Laki-Laki</v>
      </c>
      <c r="J178" s="490" t="str">
        <f t="shared" si="3"/>
        <v/>
      </c>
      <c r="K178" s="493" t="str">
        <f t="shared" si="4"/>
        <v/>
      </c>
      <c r="L178" s="490">
        <f t="shared" si="5"/>
        <v>1</v>
      </c>
      <c r="M178" s="493" t="str">
        <f t="shared" si="6"/>
        <v/>
      </c>
    </row>
    <row r="179">
      <c r="A179" s="435">
        <v>177.0</v>
      </c>
      <c r="B179" s="121" t="s">
        <v>702</v>
      </c>
      <c r="C179" s="132">
        <v>43.0</v>
      </c>
      <c r="D179" s="132" t="s">
        <v>696</v>
      </c>
      <c r="E179" s="121" t="s">
        <v>708</v>
      </c>
      <c r="F179" s="121" t="s">
        <v>698</v>
      </c>
      <c r="G179" s="121"/>
      <c r="H179" s="121" t="str">
        <f t="shared" si="1"/>
        <v>40-49</v>
      </c>
      <c r="I179" s="121" t="str">
        <f t="shared" si="2"/>
        <v>40-49Perempuan</v>
      </c>
      <c r="J179" s="490" t="str">
        <f t="shared" si="3"/>
        <v/>
      </c>
      <c r="K179" s="493" t="str">
        <f t="shared" si="4"/>
        <v/>
      </c>
      <c r="L179" s="490">
        <f t="shared" si="5"/>
        <v>1</v>
      </c>
      <c r="M179" s="493" t="str">
        <f t="shared" si="6"/>
        <v/>
      </c>
    </row>
    <row r="180">
      <c r="A180" s="435">
        <v>178.0</v>
      </c>
      <c r="B180" s="121" t="s">
        <v>713</v>
      </c>
      <c r="C180" s="132">
        <v>49.0</v>
      </c>
      <c r="D180" s="132" t="s">
        <v>696</v>
      </c>
      <c r="E180" s="121" t="s">
        <v>708</v>
      </c>
      <c r="F180" s="121" t="s">
        <v>698</v>
      </c>
      <c r="G180" s="121"/>
      <c r="H180" s="121" t="str">
        <f t="shared" si="1"/>
        <v>40-49</v>
      </c>
      <c r="I180" s="121" t="str">
        <f t="shared" si="2"/>
        <v>40-49Laki-Laki</v>
      </c>
      <c r="J180" s="490" t="str">
        <f t="shared" si="3"/>
        <v/>
      </c>
      <c r="K180" s="493" t="str">
        <f t="shared" si="4"/>
        <v/>
      </c>
      <c r="L180" s="490">
        <f t="shared" si="5"/>
        <v>1</v>
      </c>
      <c r="M180" s="493" t="str">
        <f t="shared" si="6"/>
        <v/>
      </c>
    </row>
    <row r="181">
      <c r="A181" s="435">
        <v>179.0</v>
      </c>
      <c r="B181" s="121" t="s">
        <v>713</v>
      </c>
      <c r="C181" s="132">
        <v>48.0</v>
      </c>
      <c r="D181" s="132" t="s">
        <v>696</v>
      </c>
      <c r="E181" s="121" t="s">
        <v>708</v>
      </c>
      <c r="F181" s="121" t="s">
        <v>698</v>
      </c>
      <c r="G181" s="121"/>
      <c r="H181" s="121" t="str">
        <f t="shared" si="1"/>
        <v>40-49</v>
      </c>
      <c r="I181" s="121" t="str">
        <f t="shared" si="2"/>
        <v>40-49Laki-Laki</v>
      </c>
      <c r="J181" s="490" t="str">
        <f t="shared" si="3"/>
        <v/>
      </c>
      <c r="K181" s="493" t="str">
        <f t="shared" si="4"/>
        <v/>
      </c>
      <c r="L181" s="490">
        <f t="shared" si="5"/>
        <v>1</v>
      </c>
      <c r="M181" s="493" t="str">
        <f t="shared" si="6"/>
        <v/>
      </c>
    </row>
    <row r="182">
      <c r="A182" s="435">
        <v>180.0</v>
      </c>
      <c r="B182" s="121" t="s">
        <v>702</v>
      </c>
      <c r="C182" s="132">
        <v>25.0</v>
      </c>
      <c r="D182" s="132" t="s">
        <v>696</v>
      </c>
      <c r="E182" s="121" t="s">
        <v>697</v>
      </c>
      <c r="F182" s="121" t="s">
        <v>698</v>
      </c>
      <c r="G182" s="121"/>
      <c r="H182" s="121" t="str">
        <f t="shared" si="1"/>
        <v>20-29</v>
      </c>
      <c r="I182" s="121" t="str">
        <f t="shared" si="2"/>
        <v>20-29Perempuan</v>
      </c>
      <c r="J182" s="490" t="str">
        <f t="shared" si="3"/>
        <v/>
      </c>
      <c r="K182" s="493" t="str">
        <f t="shared" si="4"/>
        <v/>
      </c>
      <c r="L182" s="490">
        <f t="shared" si="5"/>
        <v>1</v>
      </c>
      <c r="M182" s="493" t="str">
        <f t="shared" si="6"/>
        <v/>
      </c>
    </row>
    <row r="183">
      <c r="A183" s="435">
        <v>181.0</v>
      </c>
      <c r="B183" s="121" t="s">
        <v>702</v>
      </c>
      <c r="C183" s="132">
        <v>22.0</v>
      </c>
      <c r="D183" s="132" t="s">
        <v>696</v>
      </c>
      <c r="E183" s="121" t="s">
        <v>697</v>
      </c>
      <c r="F183" s="121" t="s">
        <v>698</v>
      </c>
      <c r="G183" s="121"/>
      <c r="H183" s="121" t="str">
        <f t="shared" si="1"/>
        <v>20-29</v>
      </c>
      <c r="I183" s="121" t="str">
        <f t="shared" si="2"/>
        <v>20-29Perempuan</v>
      </c>
      <c r="J183" s="490" t="str">
        <f t="shared" si="3"/>
        <v/>
      </c>
      <c r="K183" s="493" t="str">
        <f t="shared" si="4"/>
        <v/>
      </c>
      <c r="L183" s="490">
        <f t="shared" si="5"/>
        <v>1</v>
      </c>
      <c r="M183" s="493" t="str">
        <f t="shared" si="6"/>
        <v/>
      </c>
    </row>
    <row r="184">
      <c r="A184" s="435">
        <v>182.0</v>
      </c>
      <c r="B184" s="121" t="s">
        <v>702</v>
      </c>
      <c r="C184" s="132">
        <v>47.0</v>
      </c>
      <c r="D184" s="132" t="s">
        <v>696</v>
      </c>
      <c r="E184" s="121" t="s">
        <v>697</v>
      </c>
      <c r="F184" s="121" t="s">
        <v>698</v>
      </c>
      <c r="G184" s="121"/>
      <c r="H184" s="121" t="str">
        <f t="shared" si="1"/>
        <v>40-49</v>
      </c>
      <c r="I184" s="121" t="str">
        <f t="shared" si="2"/>
        <v>40-49Perempuan</v>
      </c>
      <c r="J184" s="490" t="str">
        <f t="shared" si="3"/>
        <v/>
      </c>
      <c r="K184" s="493" t="str">
        <f t="shared" si="4"/>
        <v/>
      </c>
      <c r="L184" s="490">
        <f t="shared" si="5"/>
        <v>1</v>
      </c>
      <c r="M184" s="493" t="str">
        <f t="shared" si="6"/>
        <v/>
      </c>
    </row>
    <row r="185">
      <c r="A185" s="435">
        <v>183.0</v>
      </c>
      <c r="B185" s="121" t="s">
        <v>713</v>
      </c>
      <c r="C185" s="132">
        <v>28.0</v>
      </c>
      <c r="D185" s="132" t="s">
        <v>696</v>
      </c>
      <c r="E185" s="121" t="s">
        <v>697</v>
      </c>
      <c r="F185" s="121" t="s">
        <v>698</v>
      </c>
      <c r="G185" s="121"/>
      <c r="H185" s="121" t="str">
        <f t="shared" si="1"/>
        <v>20-29</v>
      </c>
      <c r="I185" s="121" t="str">
        <f t="shared" si="2"/>
        <v>20-29Laki-Laki</v>
      </c>
      <c r="J185" s="490" t="str">
        <f t="shared" si="3"/>
        <v/>
      </c>
      <c r="K185" s="493" t="str">
        <f t="shared" si="4"/>
        <v/>
      </c>
      <c r="L185" s="490">
        <f t="shared" si="5"/>
        <v>1</v>
      </c>
      <c r="M185" s="493" t="str">
        <f t="shared" si="6"/>
        <v/>
      </c>
    </row>
    <row r="186">
      <c r="A186" s="435">
        <v>184.0</v>
      </c>
      <c r="B186" s="121" t="s">
        <v>702</v>
      </c>
      <c r="C186" s="132">
        <v>63.0</v>
      </c>
      <c r="D186" s="132" t="s">
        <v>696</v>
      </c>
      <c r="E186" s="121" t="s">
        <v>697</v>
      </c>
      <c r="F186" s="121" t="s">
        <v>698</v>
      </c>
      <c r="G186" s="121"/>
      <c r="H186" s="121" t="str">
        <f t="shared" si="1"/>
        <v>60-69</v>
      </c>
      <c r="I186" s="121" t="str">
        <f t="shared" si="2"/>
        <v>60-69Perempuan</v>
      </c>
      <c r="J186" s="490" t="str">
        <f t="shared" si="3"/>
        <v/>
      </c>
      <c r="K186" s="493" t="str">
        <f t="shared" si="4"/>
        <v/>
      </c>
      <c r="L186" s="490">
        <f t="shared" si="5"/>
        <v>1</v>
      </c>
      <c r="M186" s="493" t="str">
        <f t="shared" si="6"/>
        <v/>
      </c>
    </row>
    <row r="187">
      <c r="A187" s="435">
        <v>185.0</v>
      </c>
      <c r="B187" s="121" t="s">
        <v>702</v>
      </c>
      <c r="C187" s="132">
        <v>60.0</v>
      </c>
      <c r="D187" s="132" t="s">
        <v>696</v>
      </c>
      <c r="E187" s="121" t="s">
        <v>697</v>
      </c>
      <c r="F187" s="121" t="s">
        <v>698</v>
      </c>
      <c r="G187" s="121"/>
      <c r="H187" s="121" t="str">
        <f t="shared" si="1"/>
        <v>60-69</v>
      </c>
      <c r="I187" s="121" t="str">
        <f t="shared" si="2"/>
        <v>60-69Perempuan</v>
      </c>
      <c r="J187" s="490" t="str">
        <f t="shared" si="3"/>
        <v/>
      </c>
      <c r="K187" s="493" t="str">
        <f t="shared" si="4"/>
        <v/>
      </c>
      <c r="L187" s="490">
        <f t="shared" si="5"/>
        <v>1</v>
      </c>
      <c r="M187" s="493" t="str">
        <f t="shared" si="6"/>
        <v/>
      </c>
    </row>
    <row r="188">
      <c r="A188" s="435">
        <v>186.0</v>
      </c>
      <c r="B188" s="121" t="s">
        <v>713</v>
      </c>
      <c r="C188" s="132">
        <v>60.0</v>
      </c>
      <c r="D188" s="132" t="s">
        <v>696</v>
      </c>
      <c r="E188" s="121" t="s">
        <v>697</v>
      </c>
      <c r="F188" s="121" t="s">
        <v>698</v>
      </c>
      <c r="G188" s="121"/>
      <c r="H188" s="121" t="str">
        <f t="shared" si="1"/>
        <v>60-69</v>
      </c>
      <c r="I188" s="121" t="str">
        <f t="shared" si="2"/>
        <v>60-69Laki-Laki</v>
      </c>
      <c r="J188" s="490" t="str">
        <f t="shared" si="3"/>
        <v/>
      </c>
      <c r="K188" s="493" t="str">
        <f t="shared" si="4"/>
        <v/>
      </c>
      <c r="L188" s="490">
        <f t="shared" si="5"/>
        <v>1</v>
      </c>
      <c r="M188" s="493" t="str">
        <f t="shared" si="6"/>
        <v/>
      </c>
    </row>
    <row r="189">
      <c r="A189" s="435">
        <v>187.0</v>
      </c>
      <c r="B189" s="121" t="s">
        <v>713</v>
      </c>
      <c r="C189" s="132">
        <v>71.0</v>
      </c>
      <c r="D189" s="132" t="s">
        <v>696</v>
      </c>
      <c r="E189" s="121" t="s">
        <v>697</v>
      </c>
      <c r="F189" s="121" t="s">
        <v>698</v>
      </c>
      <c r="G189" s="121"/>
      <c r="H189" s="121" t="str">
        <f t="shared" si="1"/>
        <v>70-79</v>
      </c>
      <c r="I189" s="121" t="str">
        <f t="shared" si="2"/>
        <v>70-79Laki-Laki</v>
      </c>
      <c r="J189" s="490" t="str">
        <f t="shared" si="3"/>
        <v/>
      </c>
      <c r="K189" s="493" t="str">
        <f t="shared" si="4"/>
        <v/>
      </c>
      <c r="L189" s="490">
        <f t="shared" si="5"/>
        <v>1</v>
      </c>
      <c r="M189" s="493" t="str">
        <f t="shared" si="6"/>
        <v/>
      </c>
    </row>
    <row r="190">
      <c r="A190" s="435">
        <v>188.0</v>
      </c>
      <c r="B190" s="121" t="s">
        <v>702</v>
      </c>
      <c r="C190" s="132">
        <v>50.0</v>
      </c>
      <c r="D190" s="132" t="s">
        <v>696</v>
      </c>
      <c r="E190" s="121" t="s">
        <v>697</v>
      </c>
      <c r="F190" s="121" t="s">
        <v>698</v>
      </c>
      <c r="G190" s="121"/>
      <c r="H190" s="121" t="str">
        <f t="shared" si="1"/>
        <v>50-59</v>
      </c>
      <c r="I190" s="121" t="str">
        <f t="shared" si="2"/>
        <v>50-59Perempuan</v>
      </c>
      <c r="J190" s="490" t="str">
        <f t="shared" si="3"/>
        <v/>
      </c>
      <c r="K190" s="493" t="str">
        <f t="shared" si="4"/>
        <v/>
      </c>
      <c r="L190" s="490">
        <f t="shared" si="5"/>
        <v>1</v>
      </c>
      <c r="M190" s="493" t="str">
        <f t="shared" si="6"/>
        <v/>
      </c>
    </row>
    <row r="191">
      <c r="A191" s="435">
        <v>189.0</v>
      </c>
      <c r="B191" s="121" t="s">
        <v>713</v>
      </c>
      <c r="C191" s="132">
        <v>39.0</v>
      </c>
      <c r="D191" s="132" t="s">
        <v>696</v>
      </c>
      <c r="E191" s="121" t="s">
        <v>697</v>
      </c>
      <c r="F191" s="121" t="s">
        <v>698</v>
      </c>
      <c r="G191" s="121"/>
      <c r="H191" s="121" t="str">
        <f t="shared" si="1"/>
        <v>30-39</v>
      </c>
      <c r="I191" s="121" t="str">
        <f t="shared" si="2"/>
        <v>30-39Laki-Laki</v>
      </c>
      <c r="J191" s="490" t="str">
        <f t="shared" si="3"/>
        <v/>
      </c>
      <c r="K191" s="493" t="str">
        <f t="shared" si="4"/>
        <v/>
      </c>
      <c r="L191" s="490">
        <f t="shared" si="5"/>
        <v>1</v>
      </c>
      <c r="M191" s="493" t="str">
        <f t="shared" si="6"/>
        <v/>
      </c>
    </row>
    <row r="192">
      <c r="A192" s="435">
        <v>190.0</v>
      </c>
      <c r="B192" s="121" t="s">
        <v>713</v>
      </c>
      <c r="C192" s="132">
        <v>66.0</v>
      </c>
      <c r="D192" s="132" t="s">
        <v>696</v>
      </c>
      <c r="E192" s="121" t="s">
        <v>697</v>
      </c>
      <c r="F192" s="121" t="s">
        <v>698</v>
      </c>
      <c r="G192" s="121"/>
      <c r="H192" s="121" t="str">
        <f t="shared" si="1"/>
        <v>60-69</v>
      </c>
      <c r="I192" s="121" t="str">
        <f t="shared" si="2"/>
        <v>60-69Laki-Laki</v>
      </c>
      <c r="J192" s="490" t="str">
        <f t="shared" si="3"/>
        <v/>
      </c>
      <c r="K192" s="493" t="str">
        <f t="shared" si="4"/>
        <v/>
      </c>
      <c r="L192" s="490">
        <f t="shared" si="5"/>
        <v>1</v>
      </c>
      <c r="M192" s="493" t="str">
        <f t="shared" si="6"/>
        <v/>
      </c>
    </row>
    <row r="193">
      <c r="A193" s="435">
        <v>191.0</v>
      </c>
      <c r="B193" s="121" t="s">
        <v>702</v>
      </c>
      <c r="C193" s="132">
        <v>57.0</v>
      </c>
      <c r="D193" s="132" t="s">
        <v>696</v>
      </c>
      <c r="E193" s="121" t="s">
        <v>697</v>
      </c>
      <c r="F193" s="121" t="s">
        <v>698</v>
      </c>
      <c r="G193" s="121"/>
      <c r="H193" s="121" t="str">
        <f t="shared" si="1"/>
        <v>50-59</v>
      </c>
      <c r="I193" s="121" t="str">
        <f t="shared" si="2"/>
        <v>50-59Perempuan</v>
      </c>
      <c r="J193" s="490" t="str">
        <f t="shared" si="3"/>
        <v/>
      </c>
      <c r="K193" s="493" t="str">
        <f t="shared" si="4"/>
        <v/>
      </c>
      <c r="L193" s="490">
        <f t="shared" si="5"/>
        <v>1</v>
      </c>
      <c r="M193" s="493" t="str">
        <f t="shared" si="6"/>
        <v/>
      </c>
    </row>
    <row r="194">
      <c r="A194" s="435">
        <v>192.0</v>
      </c>
      <c r="B194" s="121" t="s">
        <v>713</v>
      </c>
      <c r="C194" s="132">
        <v>17.0</v>
      </c>
      <c r="D194" s="132" t="s">
        <v>696</v>
      </c>
      <c r="E194" s="121" t="s">
        <v>697</v>
      </c>
      <c r="F194" s="121" t="s">
        <v>698</v>
      </c>
      <c r="G194" s="121"/>
      <c r="H194" s="121" t="str">
        <f t="shared" si="1"/>
        <v>10-19</v>
      </c>
      <c r="I194" s="121" t="str">
        <f t="shared" si="2"/>
        <v>10-19Laki-Laki</v>
      </c>
      <c r="J194" s="490" t="str">
        <f t="shared" si="3"/>
        <v/>
      </c>
      <c r="K194" s="493" t="str">
        <f t="shared" si="4"/>
        <v/>
      </c>
      <c r="L194" s="490">
        <f t="shared" si="5"/>
        <v>1</v>
      </c>
      <c r="M194" s="493" t="str">
        <f t="shared" si="6"/>
        <v/>
      </c>
    </row>
    <row r="195">
      <c r="A195" s="435">
        <v>193.0</v>
      </c>
      <c r="B195" s="121" t="s">
        <v>713</v>
      </c>
      <c r="C195" s="132">
        <v>63.0</v>
      </c>
      <c r="D195" s="132" t="s">
        <v>696</v>
      </c>
      <c r="E195" s="121" t="s">
        <v>870</v>
      </c>
      <c r="F195" s="121" t="s">
        <v>698</v>
      </c>
      <c r="G195" s="121"/>
      <c r="H195" s="121" t="str">
        <f t="shared" si="1"/>
        <v>60-69</v>
      </c>
      <c r="I195" s="121" t="str">
        <f t="shared" si="2"/>
        <v>60-69Laki-Laki</v>
      </c>
      <c r="J195" s="490" t="str">
        <f t="shared" si="3"/>
        <v/>
      </c>
      <c r="K195" s="493" t="str">
        <f t="shared" si="4"/>
        <v/>
      </c>
      <c r="L195" s="490">
        <f t="shared" si="5"/>
        <v>1</v>
      </c>
      <c r="M195" s="493" t="str">
        <f t="shared" si="6"/>
        <v/>
      </c>
    </row>
    <row r="196">
      <c r="A196" s="435">
        <v>194.0</v>
      </c>
      <c r="B196" s="121" t="s">
        <v>713</v>
      </c>
      <c r="C196" s="132">
        <v>62.0</v>
      </c>
      <c r="D196" s="132" t="s">
        <v>696</v>
      </c>
      <c r="E196" s="121" t="s">
        <v>871</v>
      </c>
      <c r="F196" s="121" t="s">
        <v>698</v>
      </c>
      <c r="G196" s="121"/>
      <c r="H196" s="121" t="str">
        <f t="shared" si="1"/>
        <v>60-69</v>
      </c>
      <c r="I196" s="121" t="str">
        <f t="shared" si="2"/>
        <v>60-69Laki-Laki</v>
      </c>
      <c r="J196" s="490" t="str">
        <f t="shared" si="3"/>
        <v/>
      </c>
      <c r="K196" s="493" t="str">
        <f t="shared" si="4"/>
        <v/>
      </c>
      <c r="L196" s="490">
        <f t="shared" si="5"/>
        <v>1</v>
      </c>
      <c r="M196" s="493" t="str">
        <f t="shared" si="6"/>
        <v/>
      </c>
    </row>
    <row r="197">
      <c r="A197" s="435">
        <v>195.0</v>
      </c>
      <c r="B197" s="121" t="s">
        <v>702</v>
      </c>
      <c r="C197" s="132">
        <v>37.0</v>
      </c>
      <c r="D197" s="132" t="s">
        <v>696</v>
      </c>
      <c r="E197" s="121" t="s">
        <v>872</v>
      </c>
      <c r="F197" s="121" t="s">
        <v>698</v>
      </c>
      <c r="G197" s="121"/>
      <c r="H197" s="121" t="str">
        <f t="shared" si="1"/>
        <v>30-39</v>
      </c>
      <c r="I197" s="121" t="str">
        <f t="shared" si="2"/>
        <v>30-39Perempuan</v>
      </c>
      <c r="J197" s="490" t="str">
        <f t="shared" si="3"/>
        <v/>
      </c>
      <c r="K197" s="493" t="str">
        <f t="shared" si="4"/>
        <v/>
      </c>
      <c r="L197" s="490">
        <f t="shared" si="5"/>
        <v>1</v>
      </c>
      <c r="M197" s="493" t="str">
        <f t="shared" si="6"/>
        <v/>
      </c>
    </row>
    <row r="198">
      <c r="A198" s="435">
        <v>196.0</v>
      </c>
      <c r="B198" s="121" t="s">
        <v>702</v>
      </c>
      <c r="C198" s="132">
        <v>60.0</v>
      </c>
      <c r="D198" s="132" t="s">
        <v>696</v>
      </c>
      <c r="E198" s="121" t="s">
        <v>868</v>
      </c>
      <c r="F198" s="121" t="s">
        <v>698</v>
      </c>
      <c r="G198" s="121"/>
      <c r="H198" s="121" t="str">
        <f t="shared" si="1"/>
        <v>60-69</v>
      </c>
      <c r="I198" s="121" t="str">
        <f t="shared" si="2"/>
        <v>60-69Perempuan</v>
      </c>
      <c r="J198" s="490" t="str">
        <f t="shared" si="3"/>
        <v/>
      </c>
      <c r="K198" s="493" t="str">
        <f t="shared" si="4"/>
        <v/>
      </c>
      <c r="L198" s="490">
        <f t="shared" si="5"/>
        <v>1</v>
      </c>
      <c r="M198" s="493" t="str">
        <f t="shared" si="6"/>
        <v/>
      </c>
    </row>
    <row r="199">
      <c r="A199" s="435">
        <v>197.0</v>
      </c>
      <c r="B199" s="121" t="s">
        <v>713</v>
      </c>
      <c r="C199" s="132">
        <v>27.0</v>
      </c>
      <c r="D199" s="132" t="s">
        <v>696</v>
      </c>
      <c r="E199" s="121" t="s">
        <v>706</v>
      </c>
      <c r="F199" s="121" t="s">
        <v>698</v>
      </c>
      <c r="G199" s="121"/>
      <c r="H199" s="121" t="str">
        <f t="shared" si="1"/>
        <v>20-29</v>
      </c>
      <c r="I199" s="121" t="str">
        <f t="shared" si="2"/>
        <v>20-29Laki-Laki</v>
      </c>
      <c r="J199" s="490" t="str">
        <f t="shared" si="3"/>
        <v/>
      </c>
      <c r="K199" s="493" t="str">
        <f t="shared" si="4"/>
        <v/>
      </c>
      <c r="L199" s="490">
        <f t="shared" si="5"/>
        <v>1</v>
      </c>
      <c r="M199" s="493" t="str">
        <f t="shared" si="6"/>
        <v/>
      </c>
    </row>
    <row r="200">
      <c r="A200" s="435">
        <v>198.0</v>
      </c>
      <c r="B200" s="121" t="s">
        <v>713</v>
      </c>
      <c r="C200" s="132">
        <v>21.0</v>
      </c>
      <c r="D200" s="132" t="s">
        <v>696</v>
      </c>
      <c r="E200" s="121" t="s">
        <v>706</v>
      </c>
      <c r="F200" s="121" t="s">
        <v>698</v>
      </c>
      <c r="G200" s="121"/>
      <c r="H200" s="121" t="str">
        <f t="shared" si="1"/>
        <v>20-29</v>
      </c>
      <c r="I200" s="121" t="str">
        <f t="shared" si="2"/>
        <v>20-29Laki-Laki</v>
      </c>
      <c r="J200" s="490" t="str">
        <f t="shared" si="3"/>
        <v/>
      </c>
      <c r="K200" s="493" t="str">
        <f t="shared" si="4"/>
        <v/>
      </c>
      <c r="L200" s="490">
        <f t="shared" si="5"/>
        <v>1</v>
      </c>
      <c r="M200" s="493" t="str">
        <f t="shared" si="6"/>
        <v/>
      </c>
    </row>
    <row r="201">
      <c r="A201" s="435">
        <v>199.0</v>
      </c>
      <c r="B201" s="121" t="s">
        <v>702</v>
      </c>
      <c r="C201" s="132">
        <v>55.0</v>
      </c>
      <c r="D201" s="132" t="s">
        <v>696</v>
      </c>
      <c r="E201" s="121" t="s">
        <v>706</v>
      </c>
      <c r="F201" s="121" t="s">
        <v>698</v>
      </c>
      <c r="G201" s="121"/>
      <c r="H201" s="121" t="str">
        <f t="shared" si="1"/>
        <v>50-59</v>
      </c>
      <c r="I201" s="121" t="str">
        <f t="shared" si="2"/>
        <v>50-59Perempuan</v>
      </c>
      <c r="J201" s="490" t="str">
        <f t="shared" si="3"/>
        <v/>
      </c>
      <c r="K201" s="493" t="str">
        <f t="shared" si="4"/>
        <v/>
      </c>
      <c r="L201" s="490">
        <f t="shared" si="5"/>
        <v>1</v>
      </c>
      <c r="M201" s="493" t="str">
        <f t="shared" si="6"/>
        <v/>
      </c>
    </row>
    <row r="202">
      <c r="A202" s="435">
        <v>200.0</v>
      </c>
      <c r="B202" s="121" t="s">
        <v>713</v>
      </c>
      <c r="C202" s="132">
        <v>49.0</v>
      </c>
      <c r="D202" s="132" t="s">
        <v>696</v>
      </c>
      <c r="E202" s="121" t="s">
        <v>706</v>
      </c>
      <c r="F202" s="121" t="s">
        <v>698</v>
      </c>
      <c r="G202" s="121"/>
      <c r="H202" s="121" t="str">
        <f t="shared" si="1"/>
        <v>40-49</v>
      </c>
      <c r="I202" s="121" t="str">
        <f t="shared" si="2"/>
        <v>40-49Laki-Laki</v>
      </c>
      <c r="J202" s="490" t="str">
        <f t="shared" si="3"/>
        <v/>
      </c>
      <c r="K202" s="493" t="str">
        <f t="shared" si="4"/>
        <v/>
      </c>
      <c r="L202" s="490">
        <f t="shared" si="5"/>
        <v>1</v>
      </c>
      <c r="M202" s="493" t="str">
        <f t="shared" si="6"/>
        <v/>
      </c>
    </row>
    <row r="203">
      <c r="A203" s="435">
        <v>201.0</v>
      </c>
      <c r="B203" s="121" t="s">
        <v>713</v>
      </c>
      <c r="C203" s="132">
        <v>31.0</v>
      </c>
      <c r="D203" s="132" t="s">
        <v>696</v>
      </c>
      <c r="E203" s="121" t="s">
        <v>697</v>
      </c>
      <c r="F203" s="121" t="s">
        <v>698</v>
      </c>
      <c r="G203" s="121"/>
      <c r="H203" s="121" t="str">
        <f t="shared" si="1"/>
        <v>30-39</v>
      </c>
      <c r="I203" s="121" t="str">
        <f t="shared" si="2"/>
        <v>30-39Laki-Laki</v>
      </c>
      <c r="J203" s="490" t="str">
        <f t="shared" si="3"/>
        <v/>
      </c>
      <c r="K203" s="493" t="str">
        <f t="shared" si="4"/>
        <v/>
      </c>
      <c r="L203" s="490">
        <f t="shared" si="5"/>
        <v>1</v>
      </c>
      <c r="M203" s="493" t="str">
        <f t="shared" si="6"/>
        <v/>
      </c>
    </row>
    <row r="204">
      <c r="A204" s="435">
        <v>202.0</v>
      </c>
      <c r="B204" s="121" t="s">
        <v>713</v>
      </c>
      <c r="C204" s="132">
        <v>50.0</v>
      </c>
      <c r="D204" s="132" t="s">
        <v>696</v>
      </c>
      <c r="E204" s="121" t="s">
        <v>709</v>
      </c>
      <c r="F204" s="121" t="s">
        <v>698</v>
      </c>
      <c r="G204" s="121"/>
      <c r="H204" s="121" t="str">
        <f t="shared" si="1"/>
        <v>50-59</v>
      </c>
      <c r="I204" s="121" t="str">
        <f t="shared" si="2"/>
        <v>50-59Laki-Laki</v>
      </c>
      <c r="J204" s="490" t="str">
        <f t="shared" si="3"/>
        <v/>
      </c>
      <c r="K204" s="493" t="str">
        <f t="shared" si="4"/>
        <v/>
      </c>
      <c r="L204" s="490">
        <f t="shared" si="5"/>
        <v>1</v>
      </c>
      <c r="M204" s="493" t="str">
        <f t="shared" si="6"/>
        <v/>
      </c>
    </row>
    <row r="205">
      <c r="A205" s="435">
        <v>203.0</v>
      </c>
      <c r="B205" s="121" t="s">
        <v>713</v>
      </c>
      <c r="C205" s="132">
        <v>83.0</v>
      </c>
      <c r="D205" s="132" t="s">
        <v>696</v>
      </c>
      <c r="E205" s="121" t="s">
        <v>697</v>
      </c>
      <c r="F205" s="121" t="s">
        <v>698</v>
      </c>
      <c r="G205" s="121"/>
      <c r="H205" s="121" t="str">
        <f t="shared" si="1"/>
        <v>80-89</v>
      </c>
      <c r="I205" s="121" t="str">
        <f t="shared" si="2"/>
        <v>80-89Laki-Laki</v>
      </c>
      <c r="J205" s="490" t="str">
        <f t="shared" si="3"/>
        <v/>
      </c>
      <c r="K205" s="493" t="str">
        <f t="shared" si="4"/>
        <v/>
      </c>
      <c r="L205" s="490">
        <f t="shared" si="5"/>
        <v>1</v>
      </c>
      <c r="M205" s="493" t="str">
        <f t="shared" si="6"/>
        <v/>
      </c>
    </row>
    <row r="206">
      <c r="A206" s="435">
        <v>204.0</v>
      </c>
      <c r="B206" s="121" t="s">
        <v>713</v>
      </c>
      <c r="C206" s="132">
        <v>56.0</v>
      </c>
      <c r="D206" s="132" t="s">
        <v>696</v>
      </c>
      <c r="E206" s="121" t="s">
        <v>697</v>
      </c>
      <c r="F206" s="121" t="s">
        <v>698</v>
      </c>
      <c r="G206" s="121"/>
      <c r="H206" s="121" t="str">
        <f t="shared" si="1"/>
        <v>50-59</v>
      </c>
      <c r="I206" s="121" t="str">
        <f t="shared" si="2"/>
        <v>50-59Laki-Laki</v>
      </c>
      <c r="J206" s="490" t="str">
        <f t="shared" si="3"/>
        <v/>
      </c>
      <c r="K206" s="493" t="str">
        <f t="shared" si="4"/>
        <v/>
      </c>
      <c r="L206" s="490">
        <f t="shared" si="5"/>
        <v>1</v>
      </c>
      <c r="M206" s="493" t="str">
        <f t="shared" si="6"/>
        <v/>
      </c>
    </row>
    <row r="207">
      <c r="A207" s="435">
        <v>205.0</v>
      </c>
      <c r="B207" s="121" t="s">
        <v>713</v>
      </c>
      <c r="C207" s="132">
        <v>59.0</v>
      </c>
      <c r="D207" s="132" t="s">
        <v>696</v>
      </c>
      <c r="E207" s="121" t="s">
        <v>697</v>
      </c>
      <c r="F207" s="121" t="s">
        <v>698</v>
      </c>
      <c r="G207" s="121"/>
      <c r="H207" s="121" t="str">
        <f t="shared" si="1"/>
        <v>50-59</v>
      </c>
      <c r="I207" s="121" t="str">
        <f t="shared" si="2"/>
        <v>50-59Laki-Laki</v>
      </c>
      <c r="J207" s="490" t="str">
        <f t="shared" si="3"/>
        <v/>
      </c>
      <c r="K207" s="493" t="str">
        <f t="shared" si="4"/>
        <v/>
      </c>
      <c r="L207" s="490">
        <f t="shared" si="5"/>
        <v>1</v>
      </c>
      <c r="M207" s="493" t="str">
        <f t="shared" si="6"/>
        <v/>
      </c>
    </row>
    <row r="208">
      <c r="A208" s="435">
        <v>206.0</v>
      </c>
      <c r="B208" s="121" t="s">
        <v>713</v>
      </c>
      <c r="C208" s="132">
        <v>55.0</v>
      </c>
      <c r="D208" s="132" t="s">
        <v>696</v>
      </c>
      <c r="E208" s="121" t="s">
        <v>706</v>
      </c>
      <c r="F208" s="121" t="s">
        <v>698</v>
      </c>
      <c r="G208" s="121"/>
      <c r="H208" s="121" t="str">
        <f t="shared" si="1"/>
        <v>50-59</v>
      </c>
      <c r="I208" s="121" t="str">
        <f t="shared" si="2"/>
        <v>50-59Laki-Laki</v>
      </c>
      <c r="J208" s="490" t="str">
        <f t="shared" si="3"/>
        <v/>
      </c>
      <c r="K208" s="493" t="str">
        <f t="shared" si="4"/>
        <v/>
      </c>
      <c r="L208" s="490">
        <f t="shared" si="5"/>
        <v>1</v>
      </c>
      <c r="M208" s="493" t="str">
        <f t="shared" si="6"/>
        <v/>
      </c>
    </row>
    <row r="209">
      <c r="A209" s="435">
        <v>207.0</v>
      </c>
      <c r="B209" s="121" t="s">
        <v>702</v>
      </c>
      <c r="C209" s="132" t="s">
        <v>656</v>
      </c>
      <c r="D209" s="132" t="s">
        <v>696</v>
      </c>
      <c r="E209" s="121" t="s">
        <v>706</v>
      </c>
      <c r="F209" s="121" t="s">
        <v>698</v>
      </c>
      <c r="G209" s="121"/>
      <c r="H209" s="121" t="str">
        <f t="shared" si="1"/>
        <v>?</v>
      </c>
      <c r="I209" s="121" t="str">
        <f t="shared" si="2"/>
        <v>?Perempuan</v>
      </c>
      <c r="J209" s="490" t="str">
        <f t="shared" si="3"/>
        <v/>
      </c>
      <c r="K209" s="493" t="str">
        <f t="shared" si="4"/>
        <v/>
      </c>
      <c r="L209" s="490">
        <f t="shared" si="5"/>
        <v>1</v>
      </c>
      <c r="M209" s="493" t="str">
        <f t="shared" si="6"/>
        <v/>
      </c>
    </row>
    <row r="210">
      <c r="A210" s="435">
        <v>208.0</v>
      </c>
      <c r="B210" s="121" t="s">
        <v>702</v>
      </c>
      <c r="C210" s="132" t="s">
        <v>656</v>
      </c>
      <c r="D210" s="132" t="s">
        <v>696</v>
      </c>
      <c r="E210" s="121" t="s">
        <v>706</v>
      </c>
      <c r="F210" s="121" t="s">
        <v>698</v>
      </c>
      <c r="G210" s="121"/>
      <c r="H210" s="121" t="str">
        <f t="shared" si="1"/>
        <v>?</v>
      </c>
      <c r="I210" s="121" t="str">
        <f t="shared" si="2"/>
        <v>?Perempuan</v>
      </c>
      <c r="J210" s="490" t="str">
        <f t="shared" si="3"/>
        <v/>
      </c>
      <c r="K210" s="493" t="str">
        <f t="shared" si="4"/>
        <v/>
      </c>
      <c r="L210" s="490">
        <f t="shared" si="5"/>
        <v>1</v>
      </c>
      <c r="M210" s="493" t="str">
        <f t="shared" si="6"/>
        <v/>
      </c>
    </row>
    <row r="211">
      <c r="A211" s="435">
        <v>209.0</v>
      </c>
      <c r="B211" s="121" t="s">
        <v>702</v>
      </c>
      <c r="C211" s="132">
        <v>53.0</v>
      </c>
      <c r="D211" s="132" t="s">
        <v>696</v>
      </c>
      <c r="E211" s="121" t="s">
        <v>706</v>
      </c>
      <c r="F211" s="121" t="s">
        <v>698</v>
      </c>
      <c r="G211" s="121"/>
      <c r="H211" s="121" t="str">
        <f t="shared" si="1"/>
        <v>50-59</v>
      </c>
      <c r="I211" s="121" t="str">
        <f t="shared" si="2"/>
        <v>50-59Perempuan</v>
      </c>
      <c r="J211" s="490" t="str">
        <f t="shared" si="3"/>
        <v/>
      </c>
      <c r="K211" s="493" t="str">
        <f t="shared" si="4"/>
        <v/>
      </c>
      <c r="L211" s="490">
        <f t="shared" si="5"/>
        <v>1</v>
      </c>
      <c r="M211" s="493" t="str">
        <f t="shared" si="6"/>
        <v/>
      </c>
    </row>
    <row r="212">
      <c r="A212" s="435">
        <v>210.0</v>
      </c>
      <c r="B212" s="121" t="s">
        <v>713</v>
      </c>
      <c r="C212" s="132">
        <v>71.0</v>
      </c>
      <c r="D212" s="132" t="s">
        <v>696</v>
      </c>
      <c r="E212" s="121" t="s">
        <v>706</v>
      </c>
      <c r="F212" s="121" t="s">
        <v>698</v>
      </c>
      <c r="G212" s="121"/>
      <c r="H212" s="121" t="str">
        <f t="shared" si="1"/>
        <v>70-79</v>
      </c>
      <c r="I212" s="121" t="str">
        <f t="shared" si="2"/>
        <v>70-79Laki-Laki</v>
      </c>
      <c r="J212" s="490" t="str">
        <f t="shared" si="3"/>
        <v/>
      </c>
      <c r="K212" s="493" t="str">
        <f t="shared" si="4"/>
        <v/>
      </c>
      <c r="L212" s="490">
        <f t="shared" si="5"/>
        <v>1</v>
      </c>
      <c r="M212" s="493" t="str">
        <f t="shared" si="6"/>
        <v/>
      </c>
    </row>
    <row r="213">
      <c r="A213" s="435">
        <v>211.0</v>
      </c>
      <c r="B213" s="121" t="s">
        <v>702</v>
      </c>
      <c r="C213" s="132">
        <v>69.0</v>
      </c>
      <c r="D213" s="132" t="s">
        <v>696</v>
      </c>
      <c r="E213" s="121" t="s">
        <v>706</v>
      </c>
      <c r="F213" s="121" t="s">
        <v>698</v>
      </c>
      <c r="G213" s="121"/>
      <c r="H213" s="121" t="str">
        <f t="shared" si="1"/>
        <v>60-69</v>
      </c>
      <c r="I213" s="121" t="str">
        <f t="shared" si="2"/>
        <v>60-69Perempuan</v>
      </c>
      <c r="J213" s="490" t="str">
        <f t="shared" si="3"/>
        <v/>
      </c>
      <c r="K213" s="493" t="str">
        <f t="shared" si="4"/>
        <v/>
      </c>
      <c r="L213" s="490">
        <f t="shared" si="5"/>
        <v>1</v>
      </c>
      <c r="M213" s="493" t="str">
        <f t="shared" si="6"/>
        <v/>
      </c>
    </row>
    <row r="214">
      <c r="A214" s="435">
        <v>212.0</v>
      </c>
      <c r="B214" s="121" t="s">
        <v>713</v>
      </c>
      <c r="C214" s="132">
        <v>44.0</v>
      </c>
      <c r="D214" s="132" t="s">
        <v>696</v>
      </c>
      <c r="E214" s="121" t="s">
        <v>697</v>
      </c>
      <c r="F214" s="121" t="s">
        <v>698</v>
      </c>
      <c r="G214" s="121"/>
      <c r="H214" s="121" t="str">
        <f t="shared" si="1"/>
        <v>40-49</v>
      </c>
      <c r="I214" s="121" t="str">
        <f t="shared" si="2"/>
        <v>40-49Laki-Laki</v>
      </c>
      <c r="J214" s="490" t="str">
        <f t="shared" si="3"/>
        <v/>
      </c>
      <c r="K214" s="493" t="str">
        <f t="shared" si="4"/>
        <v/>
      </c>
      <c r="L214" s="490">
        <f t="shared" si="5"/>
        <v>1</v>
      </c>
      <c r="M214" s="493" t="str">
        <f t="shared" si="6"/>
        <v/>
      </c>
    </row>
    <row r="215">
      <c r="A215" s="435">
        <v>213.0</v>
      </c>
      <c r="B215" s="121" t="s">
        <v>713</v>
      </c>
      <c r="C215" s="132">
        <v>24.0</v>
      </c>
      <c r="D215" s="132" t="s">
        <v>696</v>
      </c>
      <c r="E215" s="121" t="s">
        <v>697</v>
      </c>
      <c r="F215" s="121" t="s">
        <v>698</v>
      </c>
      <c r="G215" s="121"/>
      <c r="H215" s="121" t="str">
        <f t="shared" si="1"/>
        <v>20-29</v>
      </c>
      <c r="I215" s="121" t="str">
        <f t="shared" si="2"/>
        <v>20-29Laki-Laki</v>
      </c>
      <c r="J215" s="490" t="str">
        <f t="shared" si="3"/>
        <v/>
      </c>
      <c r="K215" s="493" t="str">
        <f t="shared" si="4"/>
        <v/>
      </c>
      <c r="L215" s="490">
        <f t="shared" si="5"/>
        <v>1</v>
      </c>
      <c r="M215" s="493" t="str">
        <f t="shared" si="6"/>
        <v/>
      </c>
    </row>
    <row r="216">
      <c r="A216" s="435">
        <v>214.0</v>
      </c>
      <c r="B216" s="121" t="s">
        <v>713</v>
      </c>
      <c r="C216" s="132">
        <v>38.0</v>
      </c>
      <c r="D216" s="132" t="s">
        <v>696</v>
      </c>
      <c r="E216" s="121" t="s">
        <v>697</v>
      </c>
      <c r="F216" s="121" t="s">
        <v>698</v>
      </c>
      <c r="G216" s="121"/>
      <c r="H216" s="121" t="str">
        <f t="shared" si="1"/>
        <v>30-39</v>
      </c>
      <c r="I216" s="121" t="str">
        <f t="shared" si="2"/>
        <v>30-39Laki-Laki</v>
      </c>
      <c r="J216" s="490" t="str">
        <f t="shared" si="3"/>
        <v/>
      </c>
      <c r="K216" s="493" t="str">
        <f t="shared" si="4"/>
        <v/>
      </c>
      <c r="L216" s="490">
        <f t="shared" si="5"/>
        <v>1</v>
      </c>
      <c r="M216" s="493" t="str">
        <f t="shared" si="6"/>
        <v/>
      </c>
    </row>
    <row r="217">
      <c r="A217" s="435">
        <v>215.0</v>
      </c>
      <c r="B217" s="121" t="s">
        <v>713</v>
      </c>
      <c r="C217" s="132">
        <v>27.0</v>
      </c>
      <c r="D217" s="132" t="s">
        <v>696</v>
      </c>
      <c r="E217" s="121" t="s">
        <v>697</v>
      </c>
      <c r="F217" s="121" t="s">
        <v>698</v>
      </c>
      <c r="G217" s="121"/>
      <c r="H217" s="121" t="str">
        <f t="shared" si="1"/>
        <v>20-29</v>
      </c>
      <c r="I217" s="121" t="str">
        <f t="shared" si="2"/>
        <v>20-29Laki-Laki</v>
      </c>
      <c r="J217" s="490" t="str">
        <f t="shared" si="3"/>
        <v/>
      </c>
      <c r="K217" s="493" t="str">
        <f t="shared" si="4"/>
        <v/>
      </c>
      <c r="L217" s="490">
        <f t="shared" si="5"/>
        <v>1</v>
      </c>
      <c r="M217" s="493" t="str">
        <f t="shared" si="6"/>
        <v/>
      </c>
    </row>
    <row r="218">
      <c r="A218" s="435">
        <v>216.0</v>
      </c>
      <c r="B218" s="121" t="s">
        <v>713</v>
      </c>
      <c r="C218" s="132" t="s">
        <v>656</v>
      </c>
      <c r="D218" s="132" t="s">
        <v>696</v>
      </c>
      <c r="E218" s="121" t="s">
        <v>697</v>
      </c>
      <c r="F218" s="121" t="s">
        <v>698</v>
      </c>
      <c r="G218" s="121"/>
      <c r="H218" s="121" t="str">
        <f t="shared" si="1"/>
        <v>?</v>
      </c>
      <c r="I218" s="121" t="str">
        <f t="shared" si="2"/>
        <v>?Laki-Laki</v>
      </c>
      <c r="J218" s="490" t="str">
        <f t="shared" si="3"/>
        <v/>
      </c>
      <c r="K218" s="493" t="str">
        <f t="shared" si="4"/>
        <v/>
      </c>
      <c r="L218" s="490">
        <f t="shared" si="5"/>
        <v>1</v>
      </c>
      <c r="M218" s="493" t="str">
        <f t="shared" si="6"/>
        <v/>
      </c>
    </row>
    <row r="219">
      <c r="A219" s="435">
        <v>217.0</v>
      </c>
      <c r="B219" s="121" t="s">
        <v>713</v>
      </c>
      <c r="C219" s="132">
        <v>52.0</v>
      </c>
      <c r="D219" s="132" t="s">
        <v>696</v>
      </c>
      <c r="E219" s="121" t="s">
        <v>706</v>
      </c>
      <c r="F219" s="121" t="s">
        <v>698</v>
      </c>
      <c r="G219" s="121"/>
      <c r="H219" s="121" t="str">
        <f t="shared" si="1"/>
        <v>50-59</v>
      </c>
      <c r="I219" s="121" t="str">
        <f t="shared" si="2"/>
        <v>50-59Laki-Laki</v>
      </c>
      <c r="J219" s="490" t="str">
        <f t="shared" si="3"/>
        <v/>
      </c>
      <c r="K219" s="493" t="str">
        <f t="shared" si="4"/>
        <v/>
      </c>
      <c r="L219" s="490">
        <f t="shared" si="5"/>
        <v>1</v>
      </c>
      <c r="M219" s="493" t="str">
        <f t="shared" si="6"/>
        <v/>
      </c>
    </row>
    <row r="220">
      <c r="A220" s="435">
        <v>218.0</v>
      </c>
      <c r="B220" s="121" t="s">
        <v>702</v>
      </c>
      <c r="C220" s="132" t="s">
        <v>656</v>
      </c>
      <c r="D220" s="132" t="s">
        <v>696</v>
      </c>
      <c r="E220" s="121" t="s">
        <v>706</v>
      </c>
      <c r="F220" s="121" t="s">
        <v>698</v>
      </c>
      <c r="G220" s="121"/>
      <c r="H220" s="121" t="str">
        <f t="shared" si="1"/>
        <v>?</v>
      </c>
      <c r="I220" s="121" t="str">
        <f t="shared" si="2"/>
        <v>?Perempuan</v>
      </c>
      <c r="J220" s="490" t="str">
        <f t="shared" si="3"/>
        <v/>
      </c>
      <c r="K220" s="493" t="str">
        <f t="shared" si="4"/>
        <v/>
      </c>
      <c r="L220" s="490">
        <f t="shared" si="5"/>
        <v>1</v>
      </c>
      <c r="M220" s="493" t="str">
        <f t="shared" si="6"/>
        <v/>
      </c>
    </row>
    <row r="221">
      <c r="A221" s="435">
        <v>219.0</v>
      </c>
      <c r="B221" s="121" t="s">
        <v>702</v>
      </c>
      <c r="C221" s="132">
        <v>26.0</v>
      </c>
      <c r="D221" s="132" t="s">
        <v>696</v>
      </c>
      <c r="E221" s="121" t="s">
        <v>706</v>
      </c>
      <c r="F221" s="121" t="s">
        <v>698</v>
      </c>
      <c r="G221" s="121"/>
      <c r="H221" s="121" t="str">
        <f t="shared" si="1"/>
        <v>20-29</v>
      </c>
      <c r="I221" s="121" t="str">
        <f t="shared" si="2"/>
        <v>20-29Perempuan</v>
      </c>
      <c r="J221" s="490" t="str">
        <f t="shared" si="3"/>
        <v/>
      </c>
      <c r="K221" s="493" t="str">
        <f t="shared" si="4"/>
        <v/>
      </c>
      <c r="L221" s="490">
        <f t="shared" si="5"/>
        <v>1</v>
      </c>
      <c r="M221" s="493" t="str">
        <f t="shared" si="6"/>
        <v/>
      </c>
    </row>
    <row r="222">
      <c r="A222" s="435">
        <v>220.0</v>
      </c>
      <c r="B222" s="121" t="s">
        <v>702</v>
      </c>
      <c r="C222" s="132">
        <v>49.0</v>
      </c>
      <c r="D222" s="132" t="s">
        <v>696</v>
      </c>
      <c r="E222" s="121" t="s">
        <v>697</v>
      </c>
      <c r="F222" s="121" t="s">
        <v>698</v>
      </c>
      <c r="G222" s="121"/>
      <c r="H222" s="121" t="str">
        <f t="shared" si="1"/>
        <v>40-49</v>
      </c>
      <c r="I222" s="121" t="str">
        <f t="shared" si="2"/>
        <v>40-49Perempuan</v>
      </c>
      <c r="J222" s="490" t="str">
        <f t="shared" si="3"/>
        <v/>
      </c>
      <c r="K222" s="493" t="str">
        <f t="shared" si="4"/>
        <v/>
      </c>
      <c r="L222" s="490">
        <f t="shared" si="5"/>
        <v>1</v>
      </c>
      <c r="M222" s="493" t="str">
        <f t="shared" si="6"/>
        <v/>
      </c>
    </row>
    <row r="223">
      <c r="A223" s="435">
        <v>221.0</v>
      </c>
      <c r="B223" s="121" t="s">
        <v>702</v>
      </c>
      <c r="C223" s="132">
        <v>24.0</v>
      </c>
      <c r="D223" s="132" t="s">
        <v>696</v>
      </c>
      <c r="E223" s="121" t="s">
        <v>697</v>
      </c>
      <c r="F223" s="121" t="s">
        <v>698</v>
      </c>
      <c r="G223" s="121"/>
      <c r="H223" s="121" t="str">
        <f t="shared" si="1"/>
        <v>20-29</v>
      </c>
      <c r="I223" s="121" t="str">
        <f t="shared" si="2"/>
        <v>20-29Perempuan</v>
      </c>
      <c r="J223" s="490" t="str">
        <f t="shared" si="3"/>
        <v/>
      </c>
      <c r="K223" s="493" t="str">
        <f t="shared" si="4"/>
        <v/>
      </c>
      <c r="L223" s="490">
        <f t="shared" si="5"/>
        <v>1</v>
      </c>
      <c r="M223" s="493" t="str">
        <f t="shared" si="6"/>
        <v/>
      </c>
    </row>
    <row r="224">
      <c r="A224" s="435">
        <v>222.0</v>
      </c>
      <c r="B224" s="121" t="s">
        <v>702</v>
      </c>
      <c r="C224" s="132">
        <v>35.0</v>
      </c>
      <c r="D224" s="132" t="s">
        <v>696</v>
      </c>
      <c r="E224" s="121" t="s">
        <v>697</v>
      </c>
      <c r="F224" s="121" t="s">
        <v>698</v>
      </c>
      <c r="G224" s="121"/>
      <c r="H224" s="121" t="str">
        <f t="shared" si="1"/>
        <v>30-39</v>
      </c>
      <c r="I224" s="121" t="str">
        <f t="shared" si="2"/>
        <v>30-39Perempuan</v>
      </c>
      <c r="J224" s="490" t="str">
        <f t="shared" si="3"/>
        <v/>
      </c>
      <c r="K224" s="493" t="str">
        <f t="shared" si="4"/>
        <v/>
      </c>
      <c r="L224" s="490">
        <f t="shared" si="5"/>
        <v>1</v>
      </c>
      <c r="M224" s="493" t="str">
        <f t="shared" si="6"/>
        <v/>
      </c>
    </row>
    <row r="225">
      <c r="A225" s="435">
        <v>223.0</v>
      </c>
      <c r="B225" s="121" t="s">
        <v>713</v>
      </c>
      <c r="C225" s="132">
        <v>56.0</v>
      </c>
      <c r="D225" s="132" t="s">
        <v>696</v>
      </c>
      <c r="E225" s="121" t="s">
        <v>697</v>
      </c>
      <c r="F225" s="121" t="s">
        <v>698</v>
      </c>
      <c r="G225" s="121"/>
      <c r="H225" s="121" t="str">
        <f t="shared" si="1"/>
        <v>50-59</v>
      </c>
      <c r="I225" s="121" t="str">
        <f t="shared" si="2"/>
        <v>50-59Laki-Laki</v>
      </c>
      <c r="J225" s="490" t="str">
        <f t="shared" si="3"/>
        <v/>
      </c>
      <c r="K225" s="493" t="str">
        <f t="shared" si="4"/>
        <v/>
      </c>
      <c r="L225" s="490">
        <f t="shared" si="5"/>
        <v>1</v>
      </c>
      <c r="M225" s="493" t="str">
        <f t="shared" si="6"/>
        <v/>
      </c>
    </row>
    <row r="226">
      <c r="A226" s="435">
        <v>224.0</v>
      </c>
      <c r="B226" s="121" t="s">
        <v>713</v>
      </c>
      <c r="C226" s="132">
        <v>51.0</v>
      </c>
      <c r="D226" s="132" t="s">
        <v>696</v>
      </c>
      <c r="E226" s="121" t="s">
        <v>697</v>
      </c>
      <c r="F226" s="121" t="s">
        <v>698</v>
      </c>
      <c r="G226" s="121"/>
      <c r="H226" s="121" t="str">
        <f t="shared" si="1"/>
        <v>50-59</v>
      </c>
      <c r="I226" s="121" t="str">
        <f t="shared" si="2"/>
        <v>50-59Laki-Laki</v>
      </c>
      <c r="J226" s="490" t="str">
        <f t="shared" si="3"/>
        <v/>
      </c>
      <c r="K226" s="493" t="str">
        <f t="shared" si="4"/>
        <v/>
      </c>
      <c r="L226" s="490">
        <f t="shared" si="5"/>
        <v>1</v>
      </c>
      <c r="M226" s="493" t="str">
        <f t="shared" si="6"/>
        <v/>
      </c>
    </row>
    <row r="227">
      <c r="A227" s="435">
        <v>225.0</v>
      </c>
      <c r="B227" s="121" t="s">
        <v>713</v>
      </c>
      <c r="C227" s="132">
        <v>65.0</v>
      </c>
      <c r="D227" s="132" t="s">
        <v>696</v>
      </c>
      <c r="E227" s="121" t="s">
        <v>697</v>
      </c>
      <c r="F227" s="121" t="s">
        <v>698</v>
      </c>
      <c r="G227" s="121"/>
      <c r="H227" s="121" t="str">
        <f t="shared" si="1"/>
        <v>60-69</v>
      </c>
      <c r="I227" s="121" t="str">
        <f t="shared" si="2"/>
        <v>60-69Laki-Laki</v>
      </c>
      <c r="J227" s="490" t="str">
        <f t="shared" si="3"/>
        <v/>
      </c>
      <c r="K227" s="493" t="str">
        <f t="shared" si="4"/>
        <v/>
      </c>
      <c r="L227" s="490">
        <f t="shared" si="5"/>
        <v>1</v>
      </c>
      <c r="M227" s="493" t="str">
        <f t="shared" si="6"/>
        <v/>
      </c>
    </row>
    <row r="228">
      <c r="A228" s="435">
        <v>226.0</v>
      </c>
      <c r="B228" s="121" t="s">
        <v>713</v>
      </c>
      <c r="C228" s="132">
        <v>78.0</v>
      </c>
      <c r="D228" s="132" t="s">
        <v>696</v>
      </c>
      <c r="E228" s="121" t="s">
        <v>697</v>
      </c>
      <c r="F228" s="121" t="s">
        <v>698</v>
      </c>
      <c r="G228" s="121"/>
      <c r="H228" s="121" t="str">
        <f t="shared" si="1"/>
        <v>70-79</v>
      </c>
      <c r="I228" s="121" t="str">
        <f t="shared" si="2"/>
        <v>70-79Laki-Laki</v>
      </c>
      <c r="J228" s="490" t="str">
        <f t="shared" si="3"/>
        <v/>
      </c>
      <c r="K228" s="493" t="str">
        <f t="shared" si="4"/>
        <v/>
      </c>
      <c r="L228" s="490">
        <f t="shared" si="5"/>
        <v>1</v>
      </c>
      <c r="M228" s="493" t="str">
        <f t="shared" si="6"/>
        <v/>
      </c>
    </row>
    <row r="229">
      <c r="A229" s="435">
        <v>227.0</v>
      </c>
      <c r="B229" s="121" t="s">
        <v>713</v>
      </c>
      <c r="C229" s="132">
        <v>63.0</v>
      </c>
      <c r="D229" s="132" t="s">
        <v>696</v>
      </c>
      <c r="E229" s="121" t="s">
        <v>697</v>
      </c>
      <c r="F229" s="121" t="s">
        <v>698</v>
      </c>
      <c r="G229" s="121"/>
      <c r="H229" s="121" t="str">
        <f t="shared" si="1"/>
        <v>60-69</v>
      </c>
      <c r="I229" s="121" t="str">
        <f t="shared" si="2"/>
        <v>60-69Laki-Laki</v>
      </c>
      <c r="J229" s="490" t="str">
        <f t="shared" si="3"/>
        <v/>
      </c>
      <c r="K229" s="493" t="str">
        <f t="shared" si="4"/>
        <v/>
      </c>
      <c r="L229" s="490">
        <f t="shared" si="5"/>
        <v>1</v>
      </c>
      <c r="M229" s="493" t="str">
        <f t="shared" si="6"/>
        <v/>
      </c>
    </row>
    <row r="230">
      <c r="A230" s="435">
        <v>228.0</v>
      </c>
      <c r="B230" s="121" t="s">
        <v>713</v>
      </c>
      <c r="C230" s="132">
        <v>50.0</v>
      </c>
      <c r="D230" s="132" t="s">
        <v>696</v>
      </c>
      <c r="E230" s="121" t="s">
        <v>710</v>
      </c>
      <c r="F230" s="121" t="s">
        <v>698</v>
      </c>
      <c r="G230" s="121"/>
      <c r="H230" s="121" t="str">
        <f t="shared" si="1"/>
        <v>50-59</v>
      </c>
      <c r="I230" s="121" t="str">
        <f t="shared" si="2"/>
        <v>50-59Laki-Laki</v>
      </c>
      <c r="J230" s="490" t="str">
        <f t="shared" si="3"/>
        <v/>
      </c>
      <c r="K230" s="493" t="str">
        <f t="shared" si="4"/>
        <v/>
      </c>
      <c r="L230" s="490">
        <f t="shared" si="5"/>
        <v>1</v>
      </c>
      <c r="M230" s="493" t="str">
        <f t="shared" si="6"/>
        <v/>
      </c>
    </row>
    <row r="231">
      <c r="A231" s="435">
        <v>229.0</v>
      </c>
      <c r="B231" s="121" t="s">
        <v>702</v>
      </c>
      <c r="C231" s="132">
        <v>49.0</v>
      </c>
      <c r="D231" s="132" t="s">
        <v>696</v>
      </c>
      <c r="E231" s="121" t="s">
        <v>697</v>
      </c>
      <c r="F231" s="121" t="s">
        <v>698</v>
      </c>
      <c r="G231" s="121"/>
      <c r="H231" s="121" t="str">
        <f t="shared" si="1"/>
        <v>40-49</v>
      </c>
      <c r="I231" s="121" t="str">
        <f t="shared" si="2"/>
        <v>40-49Perempuan</v>
      </c>
      <c r="J231" s="490" t="str">
        <f t="shared" si="3"/>
        <v/>
      </c>
      <c r="K231" s="493" t="str">
        <f t="shared" si="4"/>
        <v/>
      </c>
      <c r="L231" s="490">
        <f t="shared" si="5"/>
        <v>1</v>
      </c>
      <c r="M231" s="493" t="str">
        <f t="shared" si="6"/>
        <v/>
      </c>
    </row>
    <row r="232">
      <c r="A232" s="435">
        <v>230.0</v>
      </c>
      <c r="B232" s="121" t="s">
        <v>713</v>
      </c>
      <c r="C232" s="132">
        <v>26.0</v>
      </c>
      <c r="D232" s="132" t="s">
        <v>696</v>
      </c>
      <c r="E232" s="121" t="s">
        <v>697</v>
      </c>
      <c r="F232" s="121" t="s">
        <v>698</v>
      </c>
      <c r="G232" s="121"/>
      <c r="H232" s="121" t="str">
        <f t="shared" si="1"/>
        <v>20-29</v>
      </c>
      <c r="I232" s="121" t="str">
        <f t="shared" si="2"/>
        <v>20-29Laki-Laki</v>
      </c>
      <c r="J232" s="490" t="str">
        <f t="shared" si="3"/>
        <v/>
      </c>
      <c r="K232" s="493" t="str">
        <f t="shared" si="4"/>
        <v/>
      </c>
      <c r="L232" s="490">
        <f t="shared" si="5"/>
        <v>1</v>
      </c>
      <c r="M232" s="493" t="str">
        <f t="shared" si="6"/>
        <v/>
      </c>
    </row>
    <row r="233">
      <c r="A233" s="435">
        <v>231.0</v>
      </c>
      <c r="B233" s="121" t="s">
        <v>713</v>
      </c>
      <c r="C233" s="132">
        <v>44.0</v>
      </c>
      <c r="D233" s="132" t="s">
        <v>696</v>
      </c>
      <c r="E233" s="121" t="s">
        <v>697</v>
      </c>
      <c r="F233" s="121" t="s">
        <v>698</v>
      </c>
      <c r="G233" s="121"/>
      <c r="H233" s="121" t="str">
        <f t="shared" si="1"/>
        <v>40-49</v>
      </c>
      <c r="I233" s="121" t="str">
        <f t="shared" si="2"/>
        <v>40-49Laki-Laki</v>
      </c>
      <c r="J233" s="490" t="str">
        <f t="shared" si="3"/>
        <v/>
      </c>
      <c r="K233" s="493" t="str">
        <f t="shared" si="4"/>
        <v/>
      </c>
      <c r="L233" s="490">
        <f t="shared" si="5"/>
        <v>1</v>
      </c>
      <c r="M233" s="493" t="str">
        <f t="shared" si="6"/>
        <v/>
      </c>
    </row>
    <row r="234">
      <c r="A234" s="435">
        <v>232.0</v>
      </c>
      <c r="B234" s="121" t="s">
        <v>702</v>
      </c>
      <c r="C234" s="132">
        <v>51.0</v>
      </c>
      <c r="D234" s="132" t="s">
        <v>696</v>
      </c>
      <c r="E234" s="121" t="s">
        <v>697</v>
      </c>
      <c r="F234" s="121" t="s">
        <v>698</v>
      </c>
      <c r="G234" s="121"/>
      <c r="H234" s="121" t="str">
        <f t="shared" si="1"/>
        <v>50-59</v>
      </c>
      <c r="I234" s="121" t="str">
        <f t="shared" si="2"/>
        <v>50-59Perempuan</v>
      </c>
      <c r="J234" s="490" t="str">
        <f t="shared" si="3"/>
        <v/>
      </c>
      <c r="K234" s="493" t="str">
        <f t="shared" si="4"/>
        <v/>
      </c>
      <c r="L234" s="490">
        <f t="shared" si="5"/>
        <v>1</v>
      </c>
      <c r="M234" s="493" t="str">
        <f t="shared" si="6"/>
        <v/>
      </c>
    </row>
    <row r="235">
      <c r="A235" s="435">
        <v>233.0</v>
      </c>
      <c r="B235" s="121" t="s">
        <v>713</v>
      </c>
      <c r="C235" s="132">
        <v>20.0</v>
      </c>
      <c r="D235" s="132" t="s">
        <v>696</v>
      </c>
      <c r="E235" s="121" t="s">
        <v>697</v>
      </c>
      <c r="F235" s="121" t="s">
        <v>698</v>
      </c>
      <c r="G235" s="121"/>
      <c r="H235" s="121" t="str">
        <f t="shared" si="1"/>
        <v>20-29</v>
      </c>
      <c r="I235" s="121" t="str">
        <f t="shared" si="2"/>
        <v>20-29Laki-Laki</v>
      </c>
      <c r="J235" s="490" t="str">
        <f t="shared" si="3"/>
        <v/>
      </c>
      <c r="K235" s="493" t="str">
        <f t="shared" si="4"/>
        <v/>
      </c>
      <c r="L235" s="490">
        <f t="shared" si="5"/>
        <v>1</v>
      </c>
      <c r="M235" s="493" t="str">
        <f t="shared" si="6"/>
        <v/>
      </c>
    </row>
    <row r="236">
      <c r="A236" s="435">
        <v>234.0</v>
      </c>
      <c r="B236" s="121" t="s">
        <v>713</v>
      </c>
      <c r="C236" s="132">
        <v>55.0</v>
      </c>
      <c r="D236" s="132" t="s">
        <v>696</v>
      </c>
      <c r="E236" s="121" t="s">
        <v>697</v>
      </c>
      <c r="F236" s="121" t="s">
        <v>698</v>
      </c>
      <c r="G236" s="121"/>
      <c r="H236" s="121" t="str">
        <f t="shared" si="1"/>
        <v>50-59</v>
      </c>
      <c r="I236" s="121" t="str">
        <f t="shared" si="2"/>
        <v>50-59Laki-Laki</v>
      </c>
      <c r="J236" s="490" t="str">
        <f t="shared" si="3"/>
        <v/>
      </c>
      <c r="K236" s="493" t="str">
        <f t="shared" si="4"/>
        <v/>
      </c>
      <c r="L236" s="490">
        <f t="shared" si="5"/>
        <v>1</v>
      </c>
      <c r="M236" s="493" t="str">
        <f t="shared" si="6"/>
        <v/>
      </c>
    </row>
    <row r="237">
      <c r="A237" s="435">
        <v>235.0</v>
      </c>
      <c r="B237" s="121" t="s">
        <v>713</v>
      </c>
      <c r="C237" s="132">
        <v>60.0</v>
      </c>
      <c r="D237" s="132" t="s">
        <v>696</v>
      </c>
      <c r="E237" s="121" t="s">
        <v>710</v>
      </c>
      <c r="F237" s="121" t="s">
        <v>698</v>
      </c>
      <c r="G237" s="121"/>
      <c r="H237" s="121" t="str">
        <f t="shared" si="1"/>
        <v>60-69</v>
      </c>
      <c r="I237" s="121" t="str">
        <f t="shared" si="2"/>
        <v>60-69Laki-Laki</v>
      </c>
      <c r="J237" s="490" t="str">
        <f t="shared" si="3"/>
        <v/>
      </c>
      <c r="K237" s="493" t="str">
        <f t="shared" si="4"/>
        <v/>
      </c>
      <c r="L237" s="490">
        <f t="shared" si="5"/>
        <v>1</v>
      </c>
      <c r="M237" s="493" t="str">
        <f t="shared" si="6"/>
        <v/>
      </c>
    </row>
    <row r="238">
      <c r="A238" s="435">
        <v>236.0</v>
      </c>
      <c r="B238" s="121" t="s">
        <v>713</v>
      </c>
      <c r="C238" s="132">
        <v>37.0</v>
      </c>
      <c r="D238" s="132" t="s">
        <v>696</v>
      </c>
      <c r="E238" s="121" t="s">
        <v>868</v>
      </c>
      <c r="F238" s="121" t="s">
        <v>698</v>
      </c>
      <c r="G238" s="121"/>
      <c r="H238" s="121" t="str">
        <f t="shared" si="1"/>
        <v>30-39</v>
      </c>
      <c r="I238" s="121" t="str">
        <f t="shared" si="2"/>
        <v>30-39Laki-Laki</v>
      </c>
      <c r="J238" s="490" t="str">
        <f t="shared" si="3"/>
        <v/>
      </c>
      <c r="K238" s="493" t="str">
        <f t="shared" si="4"/>
        <v/>
      </c>
      <c r="L238" s="490">
        <f t="shared" si="5"/>
        <v>1</v>
      </c>
      <c r="M238" s="493" t="str">
        <f t="shared" si="6"/>
        <v/>
      </c>
    </row>
    <row r="239">
      <c r="A239" s="435">
        <v>237.0</v>
      </c>
      <c r="B239" s="121" t="s">
        <v>713</v>
      </c>
      <c r="C239" s="132">
        <v>54.0</v>
      </c>
      <c r="D239" s="132" t="s">
        <v>696</v>
      </c>
      <c r="E239" s="121" t="s">
        <v>697</v>
      </c>
      <c r="F239" s="121" t="s">
        <v>698</v>
      </c>
      <c r="G239" s="121"/>
      <c r="H239" s="121" t="str">
        <f t="shared" si="1"/>
        <v>50-59</v>
      </c>
      <c r="I239" s="121" t="str">
        <f t="shared" si="2"/>
        <v>50-59Laki-Laki</v>
      </c>
      <c r="J239" s="490" t="str">
        <f t="shared" si="3"/>
        <v/>
      </c>
      <c r="K239" s="493" t="str">
        <f t="shared" si="4"/>
        <v/>
      </c>
      <c r="L239" s="490">
        <f t="shared" si="5"/>
        <v>1</v>
      </c>
      <c r="M239" s="493" t="str">
        <f t="shared" si="6"/>
        <v/>
      </c>
    </row>
    <row r="240">
      <c r="A240" s="435">
        <v>238.0</v>
      </c>
      <c r="B240" s="121" t="s">
        <v>713</v>
      </c>
      <c r="C240" s="132">
        <v>38.0</v>
      </c>
      <c r="D240" s="132" t="s">
        <v>696</v>
      </c>
      <c r="E240" s="121" t="s">
        <v>697</v>
      </c>
      <c r="F240" s="121" t="s">
        <v>698</v>
      </c>
      <c r="G240" s="121"/>
      <c r="H240" s="121" t="str">
        <f t="shared" si="1"/>
        <v>30-39</v>
      </c>
      <c r="I240" s="121" t="str">
        <f t="shared" si="2"/>
        <v>30-39Laki-Laki</v>
      </c>
      <c r="J240" s="490" t="str">
        <f t="shared" si="3"/>
        <v/>
      </c>
      <c r="K240" s="493" t="str">
        <f t="shared" si="4"/>
        <v/>
      </c>
      <c r="L240" s="490">
        <f t="shared" si="5"/>
        <v>1</v>
      </c>
      <c r="M240" s="493" t="str">
        <f t="shared" si="6"/>
        <v/>
      </c>
    </row>
    <row r="241">
      <c r="A241" s="435">
        <v>239.0</v>
      </c>
      <c r="B241" s="121" t="s">
        <v>713</v>
      </c>
      <c r="C241" s="132">
        <v>64.0</v>
      </c>
      <c r="D241" s="132" t="s">
        <v>696</v>
      </c>
      <c r="E241" s="121" t="s">
        <v>697</v>
      </c>
      <c r="F241" s="121" t="s">
        <v>698</v>
      </c>
      <c r="G241" s="121"/>
      <c r="H241" s="121" t="str">
        <f t="shared" si="1"/>
        <v>60-69</v>
      </c>
      <c r="I241" s="121" t="str">
        <f t="shared" si="2"/>
        <v>60-69Laki-Laki</v>
      </c>
      <c r="J241" s="490" t="str">
        <f t="shared" si="3"/>
        <v/>
      </c>
      <c r="K241" s="493" t="str">
        <f t="shared" si="4"/>
        <v/>
      </c>
      <c r="L241" s="490">
        <f t="shared" si="5"/>
        <v>1</v>
      </c>
      <c r="M241" s="493" t="str">
        <f t="shared" si="6"/>
        <v/>
      </c>
    </row>
    <row r="242">
      <c r="A242" s="435">
        <v>240.0</v>
      </c>
      <c r="B242" s="121" t="s">
        <v>702</v>
      </c>
      <c r="C242" s="132">
        <v>28.0</v>
      </c>
      <c r="D242" s="132" t="s">
        <v>696</v>
      </c>
      <c r="E242" s="121" t="s">
        <v>872</v>
      </c>
      <c r="F242" s="121" t="s">
        <v>698</v>
      </c>
      <c r="G242" s="121"/>
      <c r="H242" s="121" t="str">
        <f t="shared" si="1"/>
        <v>20-29</v>
      </c>
      <c r="I242" s="121" t="str">
        <f t="shared" si="2"/>
        <v>20-29Perempuan</v>
      </c>
      <c r="J242" s="490" t="str">
        <f t="shared" si="3"/>
        <v/>
      </c>
      <c r="K242" s="493" t="str">
        <f t="shared" si="4"/>
        <v/>
      </c>
      <c r="L242" s="490">
        <f t="shared" si="5"/>
        <v>1</v>
      </c>
      <c r="M242" s="493" t="str">
        <f t="shared" si="6"/>
        <v/>
      </c>
    </row>
    <row r="243">
      <c r="A243" s="435">
        <v>241.0</v>
      </c>
      <c r="B243" s="121" t="s">
        <v>713</v>
      </c>
      <c r="C243" s="132">
        <v>41.0</v>
      </c>
      <c r="D243" s="132" t="s">
        <v>696</v>
      </c>
      <c r="E243" s="121" t="s">
        <v>873</v>
      </c>
      <c r="F243" s="121" t="s">
        <v>698</v>
      </c>
      <c r="G243" s="121"/>
      <c r="H243" s="121" t="str">
        <f t="shared" si="1"/>
        <v>40-49</v>
      </c>
      <c r="I243" s="121" t="str">
        <f t="shared" si="2"/>
        <v>40-49Laki-Laki</v>
      </c>
      <c r="J243" s="490" t="str">
        <f t="shared" si="3"/>
        <v/>
      </c>
      <c r="K243" s="493" t="str">
        <f t="shared" si="4"/>
        <v/>
      </c>
      <c r="L243" s="490">
        <f t="shared" si="5"/>
        <v>1</v>
      </c>
      <c r="M243" s="493" t="str">
        <f t="shared" si="6"/>
        <v/>
      </c>
    </row>
    <row r="244">
      <c r="A244" s="435">
        <v>242.0</v>
      </c>
      <c r="B244" s="121" t="s">
        <v>713</v>
      </c>
      <c r="C244" s="132">
        <v>25.0</v>
      </c>
      <c r="D244" s="132" t="s">
        <v>696</v>
      </c>
      <c r="E244" s="121" t="s">
        <v>873</v>
      </c>
      <c r="F244" s="121" t="s">
        <v>698</v>
      </c>
      <c r="G244" s="121"/>
      <c r="H244" s="121" t="str">
        <f t="shared" si="1"/>
        <v>20-29</v>
      </c>
      <c r="I244" s="121" t="str">
        <f t="shared" si="2"/>
        <v>20-29Laki-Laki</v>
      </c>
      <c r="J244" s="490" t="str">
        <f t="shared" si="3"/>
        <v/>
      </c>
      <c r="K244" s="493" t="str">
        <f t="shared" si="4"/>
        <v/>
      </c>
      <c r="L244" s="490">
        <f t="shared" si="5"/>
        <v>1</v>
      </c>
      <c r="M244" s="493" t="str">
        <f t="shared" si="6"/>
        <v/>
      </c>
    </row>
    <row r="245">
      <c r="A245" s="435">
        <v>243.0</v>
      </c>
      <c r="B245" s="121" t="s">
        <v>702</v>
      </c>
      <c r="C245" s="132">
        <v>32.0</v>
      </c>
      <c r="D245" s="132" t="s">
        <v>696</v>
      </c>
      <c r="E245" s="121" t="s">
        <v>873</v>
      </c>
      <c r="F245" s="121" t="s">
        <v>698</v>
      </c>
      <c r="G245" s="121"/>
      <c r="H245" s="121" t="str">
        <f t="shared" si="1"/>
        <v>30-39</v>
      </c>
      <c r="I245" s="121" t="str">
        <f t="shared" si="2"/>
        <v>30-39Perempuan</v>
      </c>
      <c r="J245" s="490" t="str">
        <f t="shared" si="3"/>
        <v/>
      </c>
      <c r="K245" s="493" t="str">
        <f t="shared" si="4"/>
        <v/>
      </c>
      <c r="L245" s="490">
        <f t="shared" si="5"/>
        <v>1</v>
      </c>
      <c r="M245" s="493" t="str">
        <f t="shared" si="6"/>
        <v/>
      </c>
    </row>
    <row r="246">
      <c r="A246" s="435">
        <v>244.0</v>
      </c>
      <c r="B246" s="121" t="s">
        <v>702</v>
      </c>
      <c r="C246" s="132">
        <v>1.0</v>
      </c>
      <c r="D246" s="132" t="s">
        <v>696</v>
      </c>
      <c r="E246" s="121" t="s">
        <v>697</v>
      </c>
      <c r="F246" s="121" t="s">
        <v>698</v>
      </c>
      <c r="G246" s="121"/>
      <c r="H246" s="121" t="str">
        <f t="shared" si="1"/>
        <v>0-9</v>
      </c>
      <c r="I246" s="121" t="str">
        <f t="shared" si="2"/>
        <v>0-9Perempuan</v>
      </c>
      <c r="J246" s="490" t="str">
        <f t="shared" si="3"/>
        <v/>
      </c>
      <c r="K246" s="493" t="str">
        <f t="shared" si="4"/>
        <v/>
      </c>
      <c r="L246" s="490">
        <f t="shared" si="5"/>
        <v>1</v>
      </c>
      <c r="M246" s="493" t="str">
        <f t="shared" si="6"/>
        <v/>
      </c>
    </row>
    <row r="247">
      <c r="A247" s="435">
        <v>245.0</v>
      </c>
      <c r="B247" s="121" t="s">
        <v>713</v>
      </c>
      <c r="C247" s="132">
        <v>25.0</v>
      </c>
      <c r="D247" s="132" t="s">
        <v>696</v>
      </c>
      <c r="E247" s="121" t="s">
        <v>705</v>
      </c>
      <c r="F247" s="121" t="s">
        <v>698</v>
      </c>
      <c r="G247" s="121"/>
      <c r="H247" s="121" t="str">
        <f t="shared" si="1"/>
        <v>20-29</v>
      </c>
      <c r="I247" s="121" t="str">
        <f t="shared" si="2"/>
        <v>20-29Laki-Laki</v>
      </c>
      <c r="J247" s="490" t="str">
        <f t="shared" si="3"/>
        <v/>
      </c>
      <c r="K247" s="493" t="str">
        <f t="shared" si="4"/>
        <v/>
      </c>
      <c r="L247" s="490">
        <f t="shared" si="5"/>
        <v>1</v>
      </c>
      <c r="M247" s="493" t="str">
        <f t="shared" si="6"/>
        <v/>
      </c>
    </row>
    <row r="248">
      <c r="A248" s="435">
        <v>246.0</v>
      </c>
      <c r="B248" s="121" t="s">
        <v>713</v>
      </c>
      <c r="C248" s="132">
        <v>43.0</v>
      </c>
      <c r="D248" s="132" t="s">
        <v>696</v>
      </c>
      <c r="E248" s="121" t="s">
        <v>705</v>
      </c>
      <c r="F248" s="121" t="s">
        <v>698</v>
      </c>
      <c r="G248" s="121"/>
      <c r="H248" s="121" t="str">
        <f t="shared" si="1"/>
        <v>40-49</v>
      </c>
      <c r="I248" s="121" t="str">
        <f t="shared" si="2"/>
        <v>40-49Laki-Laki</v>
      </c>
      <c r="J248" s="490" t="str">
        <f t="shared" si="3"/>
        <v/>
      </c>
      <c r="K248" s="493" t="str">
        <f t="shared" si="4"/>
        <v/>
      </c>
      <c r="L248" s="490">
        <f t="shared" si="5"/>
        <v>1</v>
      </c>
      <c r="M248" s="493" t="str">
        <f t="shared" si="6"/>
        <v/>
      </c>
    </row>
    <row r="249">
      <c r="A249" s="435">
        <v>247.0</v>
      </c>
      <c r="B249" s="121" t="s">
        <v>702</v>
      </c>
      <c r="C249" s="132">
        <v>39.0</v>
      </c>
      <c r="D249" s="132" t="s">
        <v>696</v>
      </c>
      <c r="E249" s="121" t="s">
        <v>705</v>
      </c>
      <c r="F249" s="121" t="s">
        <v>698</v>
      </c>
      <c r="G249" s="121"/>
      <c r="H249" s="121" t="str">
        <f t="shared" si="1"/>
        <v>30-39</v>
      </c>
      <c r="I249" s="121" t="str">
        <f t="shared" si="2"/>
        <v>30-39Perempuan</v>
      </c>
      <c r="J249" s="490" t="str">
        <f t="shared" si="3"/>
        <v/>
      </c>
      <c r="K249" s="493" t="str">
        <f t="shared" si="4"/>
        <v/>
      </c>
      <c r="L249" s="490">
        <f t="shared" si="5"/>
        <v>1</v>
      </c>
      <c r="M249" s="493" t="str">
        <f t="shared" si="6"/>
        <v/>
      </c>
    </row>
    <row r="250">
      <c r="A250" s="435">
        <v>248.0</v>
      </c>
      <c r="B250" s="121" t="s">
        <v>713</v>
      </c>
      <c r="C250" s="132">
        <v>39.0</v>
      </c>
      <c r="D250" s="132" t="s">
        <v>696</v>
      </c>
      <c r="E250" s="121" t="s">
        <v>705</v>
      </c>
      <c r="F250" s="121" t="s">
        <v>698</v>
      </c>
      <c r="G250" s="121"/>
      <c r="H250" s="121" t="str">
        <f t="shared" si="1"/>
        <v>30-39</v>
      </c>
      <c r="I250" s="121" t="str">
        <f t="shared" si="2"/>
        <v>30-39Laki-Laki</v>
      </c>
      <c r="J250" s="490" t="str">
        <f t="shared" si="3"/>
        <v/>
      </c>
      <c r="K250" s="493" t="str">
        <f t="shared" si="4"/>
        <v/>
      </c>
      <c r="L250" s="490">
        <f t="shared" si="5"/>
        <v>1</v>
      </c>
      <c r="M250" s="493" t="str">
        <f t="shared" si="6"/>
        <v/>
      </c>
    </row>
    <row r="251">
      <c r="A251" s="435">
        <v>249.0</v>
      </c>
      <c r="B251" s="121" t="s">
        <v>713</v>
      </c>
      <c r="C251" s="132">
        <v>40.0</v>
      </c>
      <c r="D251" s="132" t="s">
        <v>696</v>
      </c>
      <c r="E251" s="121" t="s">
        <v>706</v>
      </c>
      <c r="F251" s="121" t="s">
        <v>698</v>
      </c>
      <c r="G251" s="121"/>
      <c r="H251" s="121" t="str">
        <f t="shared" si="1"/>
        <v>40-49</v>
      </c>
      <c r="I251" s="121" t="str">
        <f t="shared" si="2"/>
        <v>40-49Laki-Laki</v>
      </c>
      <c r="J251" s="490" t="str">
        <f t="shared" si="3"/>
        <v/>
      </c>
      <c r="K251" s="493" t="str">
        <f t="shared" si="4"/>
        <v/>
      </c>
      <c r="L251" s="490">
        <f t="shared" si="5"/>
        <v>1</v>
      </c>
      <c r="M251" s="493" t="str">
        <f t="shared" si="6"/>
        <v/>
      </c>
    </row>
    <row r="252">
      <c r="A252" s="435">
        <v>250.0</v>
      </c>
      <c r="B252" s="121" t="s">
        <v>702</v>
      </c>
      <c r="C252" s="132">
        <v>57.0</v>
      </c>
      <c r="D252" s="132" t="s">
        <v>696</v>
      </c>
      <c r="E252" s="121" t="s">
        <v>697</v>
      </c>
      <c r="F252" s="121" t="s">
        <v>698</v>
      </c>
      <c r="G252" s="121"/>
      <c r="H252" s="121" t="str">
        <f t="shared" si="1"/>
        <v>50-59</v>
      </c>
      <c r="I252" s="121" t="str">
        <f t="shared" si="2"/>
        <v>50-59Perempuan</v>
      </c>
      <c r="J252" s="490" t="str">
        <f t="shared" si="3"/>
        <v/>
      </c>
      <c r="K252" s="493" t="str">
        <f t="shared" si="4"/>
        <v/>
      </c>
      <c r="L252" s="490">
        <f t="shared" si="5"/>
        <v>1</v>
      </c>
      <c r="M252" s="493" t="str">
        <f t="shared" si="6"/>
        <v/>
      </c>
    </row>
    <row r="253">
      <c r="A253" s="435">
        <v>251.0</v>
      </c>
      <c r="B253" s="121" t="s">
        <v>713</v>
      </c>
      <c r="C253" s="132">
        <v>51.0</v>
      </c>
      <c r="D253" s="132" t="s">
        <v>696</v>
      </c>
      <c r="E253" s="121" t="s">
        <v>697</v>
      </c>
      <c r="F253" s="121" t="s">
        <v>698</v>
      </c>
      <c r="G253" s="121"/>
      <c r="H253" s="121" t="str">
        <f t="shared" si="1"/>
        <v>50-59</v>
      </c>
      <c r="I253" s="121" t="str">
        <f t="shared" si="2"/>
        <v>50-59Laki-Laki</v>
      </c>
      <c r="J253" s="490" t="str">
        <f t="shared" si="3"/>
        <v/>
      </c>
      <c r="K253" s="493" t="str">
        <f t="shared" si="4"/>
        <v/>
      </c>
      <c r="L253" s="490">
        <f t="shared" si="5"/>
        <v>1</v>
      </c>
      <c r="M253" s="493" t="str">
        <f t="shared" si="6"/>
        <v/>
      </c>
    </row>
    <row r="254">
      <c r="A254" s="435">
        <v>252.0</v>
      </c>
      <c r="B254" s="121" t="s">
        <v>702</v>
      </c>
      <c r="C254" s="132">
        <v>22.0</v>
      </c>
      <c r="D254" s="132" t="s">
        <v>696</v>
      </c>
      <c r="E254" s="121" t="s">
        <v>697</v>
      </c>
      <c r="F254" s="121" t="s">
        <v>698</v>
      </c>
      <c r="G254" s="121"/>
      <c r="H254" s="121" t="str">
        <f t="shared" si="1"/>
        <v>20-29</v>
      </c>
      <c r="I254" s="121" t="str">
        <f t="shared" si="2"/>
        <v>20-29Perempuan</v>
      </c>
      <c r="J254" s="490" t="str">
        <f t="shared" si="3"/>
        <v/>
      </c>
      <c r="K254" s="493" t="str">
        <f t="shared" si="4"/>
        <v/>
      </c>
      <c r="L254" s="490">
        <f t="shared" si="5"/>
        <v>1</v>
      </c>
      <c r="M254" s="493" t="str">
        <f t="shared" si="6"/>
        <v/>
      </c>
    </row>
    <row r="255">
      <c r="A255" s="435">
        <v>253.0</v>
      </c>
      <c r="B255" s="121" t="s">
        <v>713</v>
      </c>
      <c r="C255" s="132">
        <v>48.0</v>
      </c>
      <c r="D255" s="132" t="s">
        <v>696</v>
      </c>
      <c r="E255" s="121" t="s">
        <v>705</v>
      </c>
      <c r="F255" s="121" t="s">
        <v>698</v>
      </c>
      <c r="G255" s="121"/>
      <c r="H255" s="121" t="str">
        <f t="shared" si="1"/>
        <v>40-49</v>
      </c>
      <c r="I255" s="121" t="str">
        <f t="shared" si="2"/>
        <v>40-49Laki-Laki</v>
      </c>
      <c r="J255" s="490" t="str">
        <f t="shared" si="3"/>
        <v/>
      </c>
      <c r="K255" s="493" t="str">
        <f t="shared" si="4"/>
        <v/>
      </c>
      <c r="L255" s="490">
        <f t="shared" si="5"/>
        <v>1</v>
      </c>
      <c r="M255" s="493" t="str">
        <f t="shared" si="6"/>
        <v/>
      </c>
    </row>
    <row r="256">
      <c r="A256" s="435">
        <v>254.0</v>
      </c>
      <c r="B256" s="121" t="s">
        <v>702</v>
      </c>
      <c r="C256" s="132">
        <v>59.0</v>
      </c>
      <c r="D256" s="132" t="s">
        <v>696</v>
      </c>
      <c r="E256" s="121" t="s">
        <v>705</v>
      </c>
      <c r="F256" s="121" t="s">
        <v>698</v>
      </c>
      <c r="G256" s="121"/>
      <c r="H256" s="121" t="str">
        <f t="shared" si="1"/>
        <v>50-59</v>
      </c>
      <c r="I256" s="121" t="str">
        <f t="shared" si="2"/>
        <v>50-59Perempuan</v>
      </c>
      <c r="J256" s="490" t="str">
        <f t="shared" si="3"/>
        <v/>
      </c>
      <c r="K256" s="493" t="str">
        <f t="shared" si="4"/>
        <v/>
      </c>
      <c r="L256" s="490">
        <f t="shared" si="5"/>
        <v>1</v>
      </c>
      <c r="M256" s="493" t="str">
        <f t="shared" si="6"/>
        <v/>
      </c>
    </row>
    <row r="257">
      <c r="A257" s="435">
        <v>255.0</v>
      </c>
      <c r="B257" s="121" t="s">
        <v>702</v>
      </c>
      <c r="C257" s="132">
        <v>56.0</v>
      </c>
      <c r="D257" s="132" t="s">
        <v>696</v>
      </c>
      <c r="E257" s="121" t="s">
        <v>705</v>
      </c>
      <c r="F257" s="121" t="s">
        <v>698</v>
      </c>
      <c r="G257" s="121"/>
      <c r="H257" s="121" t="str">
        <f t="shared" si="1"/>
        <v>50-59</v>
      </c>
      <c r="I257" s="121" t="str">
        <f t="shared" si="2"/>
        <v>50-59Perempuan</v>
      </c>
      <c r="J257" s="490" t="str">
        <f t="shared" si="3"/>
        <v/>
      </c>
      <c r="K257" s="493" t="str">
        <f t="shared" si="4"/>
        <v/>
      </c>
      <c r="L257" s="490">
        <f t="shared" si="5"/>
        <v>1</v>
      </c>
      <c r="M257" s="493" t="str">
        <f t="shared" si="6"/>
        <v/>
      </c>
    </row>
    <row r="258">
      <c r="A258" s="435">
        <v>256.0</v>
      </c>
      <c r="B258" s="121" t="s">
        <v>713</v>
      </c>
      <c r="C258" s="132">
        <v>60.0</v>
      </c>
      <c r="D258" s="132" t="s">
        <v>696</v>
      </c>
      <c r="E258" s="121" t="s">
        <v>697</v>
      </c>
      <c r="F258" s="121" t="s">
        <v>698</v>
      </c>
      <c r="G258" s="121"/>
      <c r="H258" s="121" t="str">
        <f t="shared" si="1"/>
        <v>60-69</v>
      </c>
      <c r="I258" s="121" t="str">
        <f t="shared" si="2"/>
        <v>60-69Laki-Laki</v>
      </c>
      <c r="J258" s="490" t="str">
        <f t="shared" si="3"/>
        <v/>
      </c>
      <c r="K258" s="493" t="str">
        <f t="shared" si="4"/>
        <v/>
      </c>
      <c r="L258" s="490">
        <f t="shared" si="5"/>
        <v>1</v>
      </c>
      <c r="M258" s="493" t="str">
        <f t="shared" si="6"/>
        <v/>
      </c>
    </row>
    <row r="259">
      <c r="A259" s="435">
        <v>257.0</v>
      </c>
      <c r="B259" s="121" t="s">
        <v>713</v>
      </c>
      <c r="C259" s="132">
        <v>57.0</v>
      </c>
      <c r="D259" s="132" t="s">
        <v>696</v>
      </c>
      <c r="E259" s="121" t="s">
        <v>697</v>
      </c>
      <c r="F259" s="121" t="s">
        <v>698</v>
      </c>
      <c r="G259" s="121"/>
      <c r="H259" s="121" t="str">
        <f t="shared" si="1"/>
        <v>50-59</v>
      </c>
      <c r="I259" s="121" t="str">
        <f t="shared" si="2"/>
        <v>50-59Laki-Laki</v>
      </c>
      <c r="J259" s="490" t="str">
        <f t="shared" si="3"/>
        <v/>
      </c>
      <c r="K259" s="493" t="str">
        <f t="shared" si="4"/>
        <v/>
      </c>
      <c r="L259" s="490">
        <f t="shared" si="5"/>
        <v>1</v>
      </c>
      <c r="M259" s="493" t="str">
        <f t="shared" si="6"/>
        <v/>
      </c>
    </row>
    <row r="260">
      <c r="A260" s="435">
        <v>258.0</v>
      </c>
      <c r="B260" s="121" t="s">
        <v>713</v>
      </c>
      <c r="C260" s="132">
        <v>37.0</v>
      </c>
      <c r="D260" s="132" t="s">
        <v>696</v>
      </c>
      <c r="E260" s="121" t="s">
        <v>697</v>
      </c>
      <c r="F260" s="121" t="s">
        <v>698</v>
      </c>
      <c r="G260" s="121"/>
      <c r="H260" s="121" t="str">
        <f t="shared" si="1"/>
        <v>30-39</v>
      </c>
      <c r="I260" s="121" t="str">
        <f t="shared" si="2"/>
        <v>30-39Laki-Laki</v>
      </c>
      <c r="J260" s="490" t="str">
        <f t="shared" si="3"/>
        <v/>
      </c>
      <c r="K260" s="493" t="str">
        <f t="shared" si="4"/>
        <v/>
      </c>
      <c r="L260" s="490">
        <f t="shared" si="5"/>
        <v>1</v>
      </c>
      <c r="M260" s="493" t="str">
        <f t="shared" si="6"/>
        <v/>
      </c>
    </row>
    <row r="261">
      <c r="A261" s="435">
        <v>259.0</v>
      </c>
      <c r="B261" s="121" t="s">
        <v>713</v>
      </c>
      <c r="C261" s="132">
        <v>51.0</v>
      </c>
      <c r="D261" s="132" t="s">
        <v>696</v>
      </c>
      <c r="E261" s="121" t="s">
        <v>697</v>
      </c>
      <c r="F261" s="121" t="s">
        <v>698</v>
      </c>
      <c r="G261" s="121"/>
      <c r="H261" s="121" t="str">
        <f t="shared" si="1"/>
        <v>50-59</v>
      </c>
      <c r="I261" s="121" t="str">
        <f t="shared" si="2"/>
        <v>50-59Laki-Laki</v>
      </c>
      <c r="J261" s="490" t="str">
        <f t="shared" si="3"/>
        <v/>
      </c>
      <c r="K261" s="493" t="str">
        <f t="shared" si="4"/>
        <v/>
      </c>
      <c r="L261" s="490">
        <f t="shared" si="5"/>
        <v>1</v>
      </c>
      <c r="M261" s="493" t="str">
        <f t="shared" si="6"/>
        <v/>
      </c>
    </row>
    <row r="262">
      <c r="A262" s="435">
        <v>260.0</v>
      </c>
      <c r="B262" s="121" t="s">
        <v>713</v>
      </c>
      <c r="C262" s="132">
        <v>76.0</v>
      </c>
      <c r="D262" s="132" t="s">
        <v>696</v>
      </c>
      <c r="E262" s="121" t="s">
        <v>697</v>
      </c>
      <c r="F262" s="121" t="s">
        <v>698</v>
      </c>
      <c r="G262" s="121"/>
      <c r="H262" s="121" t="str">
        <f t="shared" si="1"/>
        <v>70-79</v>
      </c>
      <c r="I262" s="121" t="str">
        <f t="shared" si="2"/>
        <v>70-79Laki-Laki</v>
      </c>
      <c r="J262" s="490" t="str">
        <f t="shared" si="3"/>
        <v/>
      </c>
      <c r="K262" s="493" t="str">
        <f t="shared" si="4"/>
        <v/>
      </c>
      <c r="L262" s="490">
        <f t="shared" si="5"/>
        <v>1</v>
      </c>
      <c r="M262" s="493" t="str">
        <f t="shared" si="6"/>
        <v/>
      </c>
    </row>
    <row r="263">
      <c r="A263" s="435">
        <v>261.0</v>
      </c>
      <c r="B263" s="121" t="s">
        <v>713</v>
      </c>
      <c r="C263" s="132">
        <v>47.0</v>
      </c>
      <c r="D263" s="132" t="s">
        <v>696</v>
      </c>
      <c r="E263" s="121" t="s">
        <v>697</v>
      </c>
      <c r="F263" s="121" t="s">
        <v>698</v>
      </c>
      <c r="G263" s="121"/>
      <c r="H263" s="121" t="str">
        <f t="shared" si="1"/>
        <v>40-49</v>
      </c>
      <c r="I263" s="121" t="str">
        <f t="shared" si="2"/>
        <v>40-49Laki-Laki</v>
      </c>
      <c r="J263" s="490" t="str">
        <f t="shared" si="3"/>
        <v/>
      </c>
      <c r="K263" s="493" t="str">
        <f t="shared" si="4"/>
        <v/>
      </c>
      <c r="L263" s="490">
        <f t="shared" si="5"/>
        <v>1</v>
      </c>
      <c r="M263" s="493" t="str">
        <f t="shared" si="6"/>
        <v/>
      </c>
    </row>
    <row r="264">
      <c r="A264" s="435">
        <v>262.0</v>
      </c>
      <c r="B264" s="121" t="s">
        <v>702</v>
      </c>
      <c r="C264" s="132">
        <v>70.0</v>
      </c>
      <c r="D264" s="132" t="s">
        <v>696</v>
      </c>
      <c r="E264" s="121" t="s">
        <v>697</v>
      </c>
      <c r="F264" s="121" t="s">
        <v>698</v>
      </c>
      <c r="G264" s="121"/>
      <c r="H264" s="121" t="str">
        <f t="shared" si="1"/>
        <v>70-79</v>
      </c>
      <c r="I264" s="121" t="str">
        <f t="shared" si="2"/>
        <v>70-79Perempuan</v>
      </c>
      <c r="J264" s="490" t="str">
        <f t="shared" si="3"/>
        <v/>
      </c>
      <c r="K264" s="493" t="str">
        <f t="shared" si="4"/>
        <v/>
      </c>
      <c r="L264" s="490">
        <f t="shared" si="5"/>
        <v>1</v>
      </c>
      <c r="M264" s="493" t="str">
        <f t="shared" si="6"/>
        <v/>
      </c>
    </row>
    <row r="265">
      <c r="A265" s="435">
        <v>263.0</v>
      </c>
      <c r="B265" s="121" t="s">
        <v>702</v>
      </c>
      <c r="C265" s="132">
        <v>26.0</v>
      </c>
      <c r="D265" s="132" t="s">
        <v>696</v>
      </c>
      <c r="E265" s="121" t="s">
        <v>697</v>
      </c>
      <c r="F265" s="121" t="s">
        <v>698</v>
      </c>
      <c r="G265" s="121"/>
      <c r="H265" s="121" t="str">
        <f t="shared" si="1"/>
        <v>20-29</v>
      </c>
      <c r="I265" s="121" t="str">
        <f t="shared" si="2"/>
        <v>20-29Perempuan</v>
      </c>
      <c r="J265" s="490" t="str">
        <f t="shared" si="3"/>
        <v/>
      </c>
      <c r="K265" s="493" t="str">
        <f t="shared" si="4"/>
        <v/>
      </c>
      <c r="L265" s="490">
        <f t="shared" si="5"/>
        <v>1</v>
      </c>
      <c r="M265" s="493" t="str">
        <f t="shared" si="6"/>
        <v/>
      </c>
    </row>
    <row r="266">
      <c r="A266" s="435">
        <v>264.0</v>
      </c>
      <c r="B266" s="121" t="s">
        <v>713</v>
      </c>
      <c r="C266" s="132">
        <v>32.0</v>
      </c>
      <c r="D266" s="132" t="s">
        <v>696</v>
      </c>
      <c r="E266" s="121" t="s">
        <v>697</v>
      </c>
      <c r="F266" s="121" t="s">
        <v>698</v>
      </c>
      <c r="G266" s="121"/>
      <c r="H266" s="121" t="str">
        <f t="shared" si="1"/>
        <v>30-39</v>
      </c>
      <c r="I266" s="121" t="str">
        <f t="shared" si="2"/>
        <v>30-39Laki-Laki</v>
      </c>
      <c r="J266" s="490" t="str">
        <f t="shared" si="3"/>
        <v/>
      </c>
      <c r="K266" s="493" t="str">
        <f t="shared" si="4"/>
        <v/>
      </c>
      <c r="L266" s="490">
        <f t="shared" si="5"/>
        <v>1</v>
      </c>
      <c r="M266" s="493" t="str">
        <f t="shared" si="6"/>
        <v/>
      </c>
    </row>
    <row r="267">
      <c r="A267" s="435">
        <v>265.0</v>
      </c>
      <c r="B267" s="121" t="s">
        <v>702</v>
      </c>
      <c r="C267" s="132">
        <v>52.0</v>
      </c>
      <c r="D267" s="132" t="s">
        <v>696</v>
      </c>
      <c r="E267" s="121" t="s">
        <v>711</v>
      </c>
      <c r="F267" s="121" t="s">
        <v>698</v>
      </c>
      <c r="G267" s="121"/>
      <c r="H267" s="121" t="str">
        <f t="shared" si="1"/>
        <v>50-59</v>
      </c>
      <c r="I267" s="121" t="str">
        <f t="shared" si="2"/>
        <v>50-59Perempuan</v>
      </c>
      <c r="J267" s="490" t="str">
        <f t="shared" si="3"/>
        <v/>
      </c>
      <c r="K267" s="493" t="str">
        <f t="shared" si="4"/>
        <v/>
      </c>
      <c r="L267" s="490">
        <f t="shared" si="5"/>
        <v>1</v>
      </c>
      <c r="M267" s="493" t="str">
        <f t="shared" si="6"/>
        <v/>
      </c>
    </row>
    <row r="268">
      <c r="A268" s="435">
        <v>266.0</v>
      </c>
      <c r="B268" s="121" t="s">
        <v>713</v>
      </c>
      <c r="C268" s="132">
        <v>45.0</v>
      </c>
      <c r="D268" s="132" t="s">
        <v>696</v>
      </c>
      <c r="E268" s="121" t="s">
        <v>711</v>
      </c>
      <c r="F268" s="121" t="s">
        <v>698</v>
      </c>
      <c r="G268" s="121"/>
      <c r="H268" s="121" t="str">
        <f t="shared" si="1"/>
        <v>40-49</v>
      </c>
      <c r="I268" s="121" t="str">
        <f t="shared" si="2"/>
        <v>40-49Laki-Laki</v>
      </c>
      <c r="J268" s="490" t="str">
        <f t="shared" si="3"/>
        <v/>
      </c>
      <c r="K268" s="493" t="str">
        <f t="shared" si="4"/>
        <v/>
      </c>
      <c r="L268" s="490">
        <f t="shared" si="5"/>
        <v>1</v>
      </c>
      <c r="M268" s="493" t="str">
        <f t="shared" si="6"/>
        <v/>
      </c>
    </row>
    <row r="269">
      <c r="A269" s="435">
        <v>267.0</v>
      </c>
      <c r="B269" s="121" t="s">
        <v>702</v>
      </c>
      <c r="C269" s="132">
        <v>52.0</v>
      </c>
      <c r="D269" s="132" t="s">
        <v>696</v>
      </c>
      <c r="E269" s="121" t="s">
        <v>697</v>
      </c>
      <c r="F269" s="121" t="s">
        <v>698</v>
      </c>
      <c r="G269" s="121"/>
      <c r="H269" s="121" t="str">
        <f t="shared" si="1"/>
        <v>50-59</v>
      </c>
      <c r="I269" s="121" t="str">
        <f t="shared" si="2"/>
        <v>50-59Perempuan</v>
      </c>
      <c r="J269" s="490" t="str">
        <f t="shared" si="3"/>
        <v/>
      </c>
      <c r="K269" s="493" t="str">
        <f t="shared" si="4"/>
        <v/>
      </c>
      <c r="L269" s="490">
        <f t="shared" si="5"/>
        <v>1</v>
      </c>
      <c r="M269" s="493" t="str">
        <f t="shared" si="6"/>
        <v/>
      </c>
    </row>
    <row r="270">
      <c r="A270" s="435">
        <v>268.0</v>
      </c>
      <c r="B270" s="121" t="s">
        <v>713</v>
      </c>
      <c r="C270" s="132">
        <v>50.0</v>
      </c>
      <c r="D270" s="132" t="s">
        <v>696</v>
      </c>
      <c r="E270" s="121" t="s">
        <v>697</v>
      </c>
      <c r="F270" s="121" t="s">
        <v>698</v>
      </c>
      <c r="G270" s="121"/>
      <c r="H270" s="121" t="str">
        <f t="shared" si="1"/>
        <v>50-59</v>
      </c>
      <c r="I270" s="121" t="str">
        <f t="shared" si="2"/>
        <v>50-59Laki-Laki</v>
      </c>
      <c r="J270" s="490" t="str">
        <f t="shared" si="3"/>
        <v/>
      </c>
      <c r="K270" s="493" t="str">
        <f t="shared" si="4"/>
        <v/>
      </c>
      <c r="L270" s="490">
        <f t="shared" si="5"/>
        <v>1</v>
      </c>
      <c r="M270" s="493" t="str">
        <f t="shared" si="6"/>
        <v/>
      </c>
    </row>
    <row r="271">
      <c r="A271" s="435">
        <v>269.0</v>
      </c>
      <c r="B271" s="121" t="s">
        <v>702</v>
      </c>
      <c r="C271" s="132">
        <v>47.0</v>
      </c>
      <c r="D271" s="132" t="s">
        <v>696</v>
      </c>
      <c r="E271" s="121" t="s">
        <v>697</v>
      </c>
      <c r="F271" s="121" t="s">
        <v>698</v>
      </c>
      <c r="G271" s="121"/>
      <c r="H271" s="121" t="str">
        <f t="shared" si="1"/>
        <v>40-49</v>
      </c>
      <c r="I271" s="121" t="str">
        <f t="shared" si="2"/>
        <v>40-49Perempuan</v>
      </c>
      <c r="J271" s="490" t="str">
        <f t="shared" si="3"/>
        <v/>
      </c>
      <c r="K271" s="493" t="str">
        <f t="shared" si="4"/>
        <v/>
      </c>
      <c r="L271" s="490">
        <f t="shared" si="5"/>
        <v>1</v>
      </c>
      <c r="M271" s="493" t="str">
        <f t="shared" si="6"/>
        <v/>
      </c>
    </row>
    <row r="272">
      <c r="A272" s="435">
        <v>270.0</v>
      </c>
      <c r="B272" s="121" t="s">
        <v>713</v>
      </c>
      <c r="C272" s="132">
        <v>76.0</v>
      </c>
      <c r="D272" s="132" t="s">
        <v>696</v>
      </c>
      <c r="E272" s="121" t="s">
        <v>697</v>
      </c>
      <c r="F272" s="121" t="s">
        <v>698</v>
      </c>
      <c r="G272" s="121"/>
      <c r="H272" s="121" t="str">
        <f t="shared" si="1"/>
        <v>70-79</v>
      </c>
      <c r="I272" s="121" t="str">
        <f t="shared" si="2"/>
        <v>70-79Laki-Laki</v>
      </c>
      <c r="J272" s="490" t="str">
        <f t="shared" si="3"/>
        <v/>
      </c>
      <c r="K272" s="493" t="str">
        <f t="shared" si="4"/>
        <v/>
      </c>
      <c r="L272" s="490">
        <f t="shared" si="5"/>
        <v>1</v>
      </c>
      <c r="M272" s="493" t="str">
        <f t="shared" si="6"/>
        <v/>
      </c>
    </row>
    <row r="273">
      <c r="A273" s="435">
        <v>271.0</v>
      </c>
      <c r="B273" s="121" t="s">
        <v>713</v>
      </c>
      <c r="C273" s="132">
        <v>50.0</v>
      </c>
      <c r="D273" s="132" t="s">
        <v>696</v>
      </c>
      <c r="E273" s="121" t="s">
        <v>705</v>
      </c>
      <c r="F273" s="121" t="s">
        <v>698</v>
      </c>
      <c r="G273" s="121"/>
      <c r="H273" s="121" t="str">
        <f t="shared" si="1"/>
        <v>50-59</v>
      </c>
      <c r="I273" s="121" t="str">
        <f t="shared" si="2"/>
        <v>50-59Laki-Laki</v>
      </c>
      <c r="J273" s="490" t="str">
        <f t="shared" si="3"/>
        <v/>
      </c>
      <c r="K273" s="493" t="str">
        <f t="shared" si="4"/>
        <v/>
      </c>
      <c r="L273" s="490">
        <f t="shared" si="5"/>
        <v>1</v>
      </c>
      <c r="M273" s="493" t="str">
        <f t="shared" si="6"/>
        <v/>
      </c>
    </row>
    <row r="274">
      <c r="A274" s="435">
        <v>272.0</v>
      </c>
      <c r="B274" s="121" t="s">
        <v>713</v>
      </c>
      <c r="C274" s="132">
        <v>47.0</v>
      </c>
      <c r="D274" s="132" t="s">
        <v>696</v>
      </c>
      <c r="E274" s="121" t="s">
        <v>705</v>
      </c>
      <c r="F274" s="121" t="s">
        <v>698</v>
      </c>
      <c r="G274" s="121"/>
      <c r="H274" s="121" t="str">
        <f t="shared" si="1"/>
        <v>40-49</v>
      </c>
      <c r="I274" s="121" t="str">
        <f t="shared" si="2"/>
        <v>40-49Laki-Laki</v>
      </c>
      <c r="J274" s="490" t="str">
        <f t="shared" si="3"/>
        <v/>
      </c>
      <c r="K274" s="493" t="str">
        <f t="shared" si="4"/>
        <v/>
      </c>
      <c r="L274" s="490">
        <f t="shared" si="5"/>
        <v>1</v>
      </c>
      <c r="M274" s="493" t="str">
        <f t="shared" si="6"/>
        <v/>
      </c>
    </row>
    <row r="275">
      <c r="A275" s="435">
        <v>273.0</v>
      </c>
      <c r="B275" s="121" t="s">
        <v>702</v>
      </c>
      <c r="C275" s="132">
        <v>48.0</v>
      </c>
      <c r="D275" s="132" t="s">
        <v>696</v>
      </c>
      <c r="E275" s="121" t="s">
        <v>697</v>
      </c>
      <c r="F275" s="121" t="s">
        <v>698</v>
      </c>
      <c r="G275" s="121"/>
      <c r="H275" s="121" t="str">
        <f t="shared" si="1"/>
        <v>40-49</v>
      </c>
      <c r="I275" s="121" t="str">
        <f t="shared" si="2"/>
        <v>40-49Perempuan</v>
      </c>
      <c r="J275" s="490" t="str">
        <f t="shared" si="3"/>
        <v/>
      </c>
      <c r="K275" s="493" t="str">
        <f t="shared" si="4"/>
        <v/>
      </c>
      <c r="L275" s="490">
        <f t="shared" si="5"/>
        <v>1</v>
      </c>
      <c r="M275" s="493" t="str">
        <f t="shared" si="6"/>
        <v/>
      </c>
    </row>
    <row r="276">
      <c r="A276" s="435">
        <v>274.0</v>
      </c>
      <c r="B276" s="121" t="s">
        <v>713</v>
      </c>
      <c r="C276" s="132">
        <v>47.0</v>
      </c>
      <c r="D276" s="132" t="s">
        <v>696</v>
      </c>
      <c r="E276" s="121" t="s">
        <v>705</v>
      </c>
      <c r="F276" s="121" t="s">
        <v>698</v>
      </c>
      <c r="G276" s="121"/>
      <c r="H276" s="121" t="str">
        <f t="shared" si="1"/>
        <v>40-49</v>
      </c>
      <c r="I276" s="121" t="str">
        <f t="shared" si="2"/>
        <v>40-49Laki-Laki</v>
      </c>
      <c r="J276" s="490" t="str">
        <f t="shared" si="3"/>
        <v/>
      </c>
      <c r="K276" s="493" t="str">
        <f t="shared" si="4"/>
        <v/>
      </c>
      <c r="L276" s="490">
        <f t="shared" si="5"/>
        <v>1</v>
      </c>
      <c r="M276" s="493" t="str">
        <f t="shared" si="6"/>
        <v/>
      </c>
    </row>
    <row r="277">
      <c r="A277" s="435">
        <v>275.0</v>
      </c>
      <c r="B277" s="121" t="s">
        <v>702</v>
      </c>
      <c r="C277" s="132">
        <v>60.0</v>
      </c>
      <c r="D277" s="132" t="s">
        <v>696</v>
      </c>
      <c r="E277" s="121" t="s">
        <v>868</v>
      </c>
      <c r="F277" s="121" t="s">
        <v>698</v>
      </c>
      <c r="G277" s="121"/>
      <c r="H277" s="121" t="str">
        <f t="shared" si="1"/>
        <v>60-69</v>
      </c>
      <c r="I277" s="121" t="str">
        <f t="shared" si="2"/>
        <v>60-69Perempuan</v>
      </c>
      <c r="J277" s="490" t="str">
        <f t="shared" si="3"/>
        <v/>
      </c>
      <c r="K277" s="493" t="str">
        <f t="shared" si="4"/>
        <v/>
      </c>
      <c r="L277" s="490">
        <f t="shared" si="5"/>
        <v>1</v>
      </c>
      <c r="M277" s="493" t="str">
        <f t="shared" si="6"/>
        <v/>
      </c>
    </row>
    <row r="278">
      <c r="A278" s="435">
        <v>276.0</v>
      </c>
      <c r="B278" s="121" t="s">
        <v>713</v>
      </c>
      <c r="C278" s="132">
        <v>30.0</v>
      </c>
      <c r="D278" s="132" t="s">
        <v>696</v>
      </c>
      <c r="E278" s="121" t="s">
        <v>868</v>
      </c>
      <c r="F278" s="121" t="s">
        <v>698</v>
      </c>
      <c r="G278" s="121"/>
      <c r="H278" s="121" t="str">
        <f t="shared" si="1"/>
        <v>30-39</v>
      </c>
      <c r="I278" s="121" t="str">
        <f t="shared" si="2"/>
        <v>30-39Laki-Laki</v>
      </c>
      <c r="J278" s="490" t="str">
        <f t="shared" si="3"/>
        <v/>
      </c>
      <c r="K278" s="493" t="str">
        <f t="shared" si="4"/>
        <v/>
      </c>
      <c r="L278" s="490">
        <f t="shared" si="5"/>
        <v>1</v>
      </c>
      <c r="M278" s="493" t="str">
        <f t="shared" si="6"/>
        <v/>
      </c>
    </row>
    <row r="279">
      <c r="A279" s="435">
        <v>277.0</v>
      </c>
      <c r="B279" s="121" t="s">
        <v>713</v>
      </c>
      <c r="C279" s="132">
        <v>34.0</v>
      </c>
      <c r="D279" s="132" t="s">
        <v>696</v>
      </c>
      <c r="E279" s="121" t="s">
        <v>868</v>
      </c>
      <c r="F279" s="121" t="s">
        <v>698</v>
      </c>
      <c r="G279" s="121"/>
      <c r="H279" s="121" t="str">
        <f t="shared" si="1"/>
        <v>30-39</v>
      </c>
      <c r="I279" s="121" t="str">
        <f t="shared" si="2"/>
        <v>30-39Laki-Laki</v>
      </c>
      <c r="J279" s="490" t="str">
        <f t="shared" si="3"/>
        <v/>
      </c>
      <c r="K279" s="493" t="str">
        <f t="shared" si="4"/>
        <v/>
      </c>
      <c r="L279" s="490">
        <f t="shared" si="5"/>
        <v>1</v>
      </c>
      <c r="M279" s="493" t="str">
        <f t="shared" si="6"/>
        <v/>
      </c>
    </row>
    <row r="280">
      <c r="A280" s="435">
        <v>278.0</v>
      </c>
      <c r="B280" s="121" t="s">
        <v>713</v>
      </c>
      <c r="C280" s="132">
        <v>27.0</v>
      </c>
      <c r="D280" s="132" t="s">
        <v>696</v>
      </c>
      <c r="E280" s="121" t="s">
        <v>697</v>
      </c>
      <c r="F280" s="121" t="s">
        <v>698</v>
      </c>
      <c r="G280" s="121"/>
      <c r="H280" s="121" t="str">
        <f t="shared" si="1"/>
        <v>20-29</v>
      </c>
      <c r="I280" s="121" t="str">
        <f t="shared" si="2"/>
        <v>20-29Laki-Laki</v>
      </c>
      <c r="J280" s="490" t="str">
        <f t="shared" si="3"/>
        <v/>
      </c>
      <c r="K280" s="493" t="str">
        <f t="shared" si="4"/>
        <v/>
      </c>
      <c r="L280" s="490">
        <f t="shared" si="5"/>
        <v>1</v>
      </c>
      <c r="M280" s="493" t="str">
        <f t="shared" si="6"/>
        <v/>
      </c>
    </row>
    <row r="281">
      <c r="A281" s="435">
        <v>279.0</v>
      </c>
      <c r="B281" s="121" t="s">
        <v>702</v>
      </c>
      <c r="C281" s="132">
        <v>50.0</v>
      </c>
      <c r="D281" s="132" t="s">
        <v>696</v>
      </c>
      <c r="E281" s="121" t="s">
        <v>709</v>
      </c>
      <c r="F281" s="121" t="s">
        <v>698</v>
      </c>
      <c r="G281" s="121"/>
      <c r="H281" s="121" t="str">
        <f t="shared" si="1"/>
        <v>50-59</v>
      </c>
      <c r="I281" s="121" t="str">
        <f t="shared" si="2"/>
        <v>50-59Perempuan</v>
      </c>
      <c r="J281" s="490" t="str">
        <f t="shared" si="3"/>
        <v/>
      </c>
      <c r="K281" s="493" t="str">
        <f t="shared" si="4"/>
        <v/>
      </c>
      <c r="L281" s="490">
        <f t="shared" si="5"/>
        <v>1</v>
      </c>
      <c r="M281" s="493" t="str">
        <f t="shared" si="6"/>
        <v/>
      </c>
    </row>
    <row r="282">
      <c r="A282" s="435">
        <v>280.0</v>
      </c>
      <c r="B282" s="121" t="s">
        <v>713</v>
      </c>
      <c r="C282" s="132">
        <v>44.0</v>
      </c>
      <c r="D282" s="132" t="s">
        <v>696</v>
      </c>
      <c r="E282" s="121" t="s">
        <v>872</v>
      </c>
      <c r="F282" s="121" t="s">
        <v>698</v>
      </c>
      <c r="G282" s="121"/>
      <c r="H282" s="121" t="str">
        <f t="shared" si="1"/>
        <v>40-49</v>
      </c>
      <c r="I282" s="121" t="str">
        <f t="shared" si="2"/>
        <v>40-49Laki-Laki</v>
      </c>
      <c r="J282" s="490" t="str">
        <f t="shared" si="3"/>
        <v/>
      </c>
      <c r="K282" s="493" t="str">
        <f t="shared" si="4"/>
        <v/>
      </c>
      <c r="L282" s="490">
        <f t="shared" si="5"/>
        <v>1</v>
      </c>
      <c r="M282" s="493" t="str">
        <f t="shared" si="6"/>
        <v/>
      </c>
    </row>
    <row r="283">
      <c r="A283" s="435">
        <v>281.0</v>
      </c>
      <c r="B283" s="121" t="s">
        <v>713</v>
      </c>
      <c r="C283" s="132">
        <v>49.0</v>
      </c>
      <c r="D283" s="132" t="s">
        <v>696</v>
      </c>
      <c r="E283" s="121" t="s">
        <v>697</v>
      </c>
      <c r="F283" s="121" t="s">
        <v>698</v>
      </c>
      <c r="G283" s="121"/>
      <c r="H283" s="121" t="str">
        <f t="shared" si="1"/>
        <v>40-49</v>
      </c>
      <c r="I283" s="121" t="str">
        <f t="shared" si="2"/>
        <v>40-49Laki-Laki</v>
      </c>
      <c r="J283" s="490" t="str">
        <f t="shared" si="3"/>
        <v/>
      </c>
      <c r="K283" s="493" t="str">
        <f t="shared" si="4"/>
        <v/>
      </c>
      <c r="L283" s="490">
        <f t="shared" si="5"/>
        <v>1</v>
      </c>
      <c r="M283" s="493" t="str">
        <f t="shared" si="6"/>
        <v/>
      </c>
    </row>
    <row r="284">
      <c r="A284" s="435">
        <v>282.0</v>
      </c>
      <c r="B284" s="121" t="s">
        <v>702</v>
      </c>
      <c r="C284" s="132">
        <v>62.0</v>
      </c>
      <c r="D284" s="132" t="s">
        <v>696</v>
      </c>
      <c r="E284" s="121" t="s">
        <v>706</v>
      </c>
      <c r="F284" s="121" t="s">
        <v>698</v>
      </c>
      <c r="G284" s="121"/>
      <c r="H284" s="121" t="str">
        <f t="shared" si="1"/>
        <v>60-69</v>
      </c>
      <c r="I284" s="121" t="str">
        <f t="shared" si="2"/>
        <v>60-69Perempuan</v>
      </c>
      <c r="J284" s="490" t="str">
        <f t="shared" si="3"/>
        <v/>
      </c>
      <c r="K284" s="493" t="str">
        <f t="shared" si="4"/>
        <v/>
      </c>
      <c r="L284" s="490">
        <f t="shared" si="5"/>
        <v>1</v>
      </c>
      <c r="M284" s="493" t="str">
        <f t="shared" si="6"/>
        <v/>
      </c>
    </row>
    <row r="285">
      <c r="A285" s="435">
        <v>283.0</v>
      </c>
      <c r="B285" s="121" t="s">
        <v>702</v>
      </c>
      <c r="C285" s="132">
        <v>51.0</v>
      </c>
      <c r="D285" s="132" t="s">
        <v>696</v>
      </c>
      <c r="E285" s="121" t="s">
        <v>708</v>
      </c>
      <c r="F285" s="121" t="s">
        <v>698</v>
      </c>
      <c r="G285" s="121"/>
      <c r="H285" s="121" t="str">
        <f t="shared" si="1"/>
        <v>50-59</v>
      </c>
      <c r="I285" s="121" t="str">
        <f t="shared" si="2"/>
        <v>50-59Perempuan</v>
      </c>
      <c r="J285" s="490" t="str">
        <f t="shared" si="3"/>
        <v/>
      </c>
      <c r="K285" s="493" t="str">
        <f t="shared" si="4"/>
        <v/>
      </c>
      <c r="L285" s="490">
        <f t="shared" si="5"/>
        <v>1</v>
      </c>
      <c r="M285" s="493" t="str">
        <f t="shared" si="6"/>
        <v/>
      </c>
    </row>
    <row r="286">
      <c r="A286" s="435">
        <v>284.0</v>
      </c>
      <c r="B286" s="121" t="s">
        <v>713</v>
      </c>
      <c r="C286" s="132">
        <v>63.0</v>
      </c>
      <c r="D286" s="132" t="s">
        <v>696</v>
      </c>
      <c r="E286" s="121" t="s">
        <v>697</v>
      </c>
      <c r="F286" s="121" t="s">
        <v>698</v>
      </c>
      <c r="G286" s="121"/>
      <c r="H286" s="121" t="str">
        <f t="shared" si="1"/>
        <v>60-69</v>
      </c>
      <c r="I286" s="121" t="str">
        <f t="shared" si="2"/>
        <v>60-69Laki-Laki</v>
      </c>
      <c r="J286" s="490" t="str">
        <f t="shared" si="3"/>
        <v/>
      </c>
      <c r="K286" s="493" t="str">
        <f t="shared" si="4"/>
        <v/>
      </c>
      <c r="L286" s="490">
        <f t="shared" si="5"/>
        <v>1</v>
      </c>
      <c r="M286" s="493" t="str">
        <f t="shared" si="6"/>
        <v/>
      </c>
    </row>
    <row r="287">
      <c r="A287" s="435">
        <v>285.0</v>
      </c>
      <c r="B287" s="121" t="s">
        <v>702</v>
      </c>
      <c r="C287" s="132">
        <v>55.0</v>
      </c>
      <c r="D287" s="132" t="s">
        <v>696</v>
      </c>
      <c r="E287" s="121" t="s">
        <v>712</v>
      </c>
      <c r="F287" s="121" t="s">
        <v>698</v>
      </c>
      <c r="G287" s="121"/>
      <c r="H287" s="121" t="str">
        <f t="shared" si="1"/>
        <v>50-59</v>
      </c>
      <c r="I287" s="121" t="str">
        <f t="shared" si="2"/>
        <v>50-59Perempuan</v>
      </c>
      <c r="J287" s="490" t="str">
        <f t="shared" si="3"/>
        <v/>
      </c>
      <c r="K287" s="493" t="str">
        <f t="shared" si="4"/>
        <v/>
      </c>
      <c r="L287" s="490">
        <f t="shared" si="5"/>
        <v>1</v>
      </c>
      <c r="M287" s="493" t="str">
        <f t="shared" si="6"/>
        <v/>
      </c>
    </row>
    <row r="288">
      <c r="A288" s="435">
        <v>286.0</v>
      </c>
      <c r="B288" s="121" t="s">
        <v>713</v>
      </c>
      <c r="C288" s="132">
        <v>54.0</v>
      </c>
      <c r="D288" s="132" t="s">
        <v>696</v>
      </c>
      <c r="E288" s="121" t="s">
        <v>712</v>
      </c>
      <c r="F288" s="121" t="s">
        <v>698</v>
      </c>
      <c r="G288" s="121"/>
      <c r="H288" s="121" t="str">
        <f t="shared" si="1"/>
        <v>50-59</v>
      </c>
      <c r="I288" s="121" t="str">
        <f t="shared" si="2"/>
        <v>50-59Laki-Laki</v>
      </c>
      <c r="J288" s="490" t="str">
        <f t="shared" si="3"/>
        <v/>
      </c>
      <c r="K288" s="493" t="str">
        <f t="shared" si="4"/>
        <v/>
      </c>
      <c r="L288" s="490">
        <f t="shared" si="5"/>
        <v>1</v>
      </c>
      <c r="M288" s="493" t="str">
        <f t="shared" si="6"/>
        <v/>
      </c>
    </row>
    <row r="289">
      <c r="A289" s="435">
        <v>287.0</v>
      </c>
      <c r="B289" s="121" t="s">
        <v>713</v>
      </c>
      <c r="C289" s="132">
        <v>39.0</v>
      </c>
      <c r="D289" s="132" t="s">
        <v>696</v>
      </c>
      <c r="E289" s="121" t="s">
        <v>697</v>
      </c>
      <c r="F289" s="121" t="s">
        <v>698</v>
      </c>
      <c r="G289" s="121"/>
      <c r="H289" s="121" t="str">
        <f t="shared" si="1"/>
        <v>30-39</v>
      </c>
      <c r="I289" s="121" t="str">
        <f t="shared" si="2"/>
        <v>30-39Laki-Laki</v>
      </c>
      <c r="J289" s="490" t="str">
        <f t="shared" si="3"/>
        <v/>
      </c>
      <c r="K289" s="493" t="str">
        <f t="shared" si="4"/>
        <v/>
      </c>
      <c r="L289" s="490">
        <f t="shared" si="5"/>
        <v>1</v>
      </c>
      <c r="M289" s="493" t="str">
        <f t="shared" si="6"/>
        <v/>
      </c>
    </row>
    <row r="290">
      <c r="A290" s="435">
        <v>288.0</v>
      </c>
      <c r="B290" s="121" t="s">
        <v>702</v>
      </c>
      <c r="C290" s="132">
        <v>41.0</v>
      </c>
      <c r="D290" s="132" t="s">
        <v>696</v>
      </c>
      <c r="E290" s="121" t="s">
        <v>697</v>
      </c>
      <c r="F290" s="121" t="s">
        <v>698</v>
      </c>
      <c r="G290" s="121"/>
      <c r="H290" s="121" t="str">
        <f t="shared" si="1"/>
        <v>40-49</v>
      </c>
      <c r="I290" s="121" t="str">
        <f t="shared" si="2"/>
        <v>40-49Perempuan</v>
      </c>
      <c r="J290" s="490" t="str">
        <f t="shared" si="3"/>
        <v/>
      </c>
      <c r="K290" s="493" t="str">
        <f t="shared" si="4"/>
        <v/>
      </c>
      <c r="L290" s="490">
        <f t="shared" si="5"/>
        <v>1</v>
      </c>
      <c r="M290" s="493" t="str">
        <f t="shared" si="6"/>
        <v/>
      </c>
    </row>
    <row r="291">
      <c r="A291" s="435">
        <v>289.0</v>
      </c>
      <c r="B291" s="121" t="s">
        <v>702</v>
      </c>
      <c r="C291" s="132">
        <v>34.0</v>
      </c>
      <c r="D291" s="132" t="s">
        <v>696</v>
      </c>
      <c r="E291" s="121" t="s">
        <v>697</v>
      </c>
      <c r="F291" s="121" t="s">
        <v>698</v>
      </c>
      <c r="G291" s="121"/>
      <c r="H291" s="121" t="str">
        <f t="shared" si="1"/>
        <v>30-39</v>
      </c>
      <c r="I291" s="121" t="str">
        <f t="shared" si="2"/>
        <v>30-39Perempuan</v>
      </c>
      <c r="J291" s="490" t="str">
        <f t="shared" si="3"/>
        <v/>
      </c>
      <c r="K291" s="493" t="str">
        <f t="shared" si="4"/>
        <v/>
      </c>
      <c r="L291" s="490">
        <f t="shared" si="5"/>
        <v>1</v>
      </c>
      <c r="M291" s="493" t="str">
        <f t="shared" si="6"/>
        <v/>
      </c>
    </row>
    <row r="292">
      <c r="A292" s="435">
        <v>290.0</v>
      </c>
      <c r="B292" s="121" t="s">
        <v>702</v>
      </c>
      <c r="C292" s="132">
        <v>46.0</v>
      </c>
      <c r="D292" s="132" t="s">
        <v>696</v>
      </c>
      <c r="E292" s="121" t="s">
        <v>697</v>
      </c>
      <c r="F292" s="121" t="s">
        <v>698</v>
      </c>
      <c r="G292" s="121"/>
      <c r="H292" s="121" t="str">
        <f t="shared" si="1"/>
        <v>40-49</v>
      </c>
      <c r="I292" s="121" t="str">
        <f t="shared" si="2"/>
        <v>40-49Perempuan</v>
      </c>
      <c r="J292" s="490" t="str">
        <f t="shared" si="3"/>
        <v/>
      </c>
      <c r="K292" s="493" t="str">
        <f t="shared" si="4"/>
        <v/>
      </c>
      <c r="L292" s="490">
        <f t="shared" si="5"/>
        <v>1</v>
      </c>
      <c r="M292" s="493" t="str">
        <f t="shared" si="6"/>
        <v/>
      </c>
    </row>
    <row r="293">
      <c r="A293" s="435">
        <v>291.0</v>
      </c>
      <c r="B293" s="121" t="s">
        <v>713</v>
      </c>
      <c r="C293" s="132">
        <v>36.0</v>
      </c>
      <c r="D293" s="132" t="s">
        <v>696</v>
      </c>
      <c r="E293" s="121" t="s">
        <v>697</v>
      </c>
      <c r="F293" s="121" t="s">
        <v>698</v>
      </c>
      <c r="G293" s="121"/>
      <c r="H293" s="121" t="str">
        <f t="shared" si="1"/>
        <v>30-39</v>
      </c>
      <c r="I293" s="121" t="str">
        <f t="shared" si="2"/>
        <v>30-39Laki-Laki</v>
      </c>
      <c r="J293" s="490" t="str">
        <f t="shared" si="3"/>
        <v/>
      </c>
      <c r="K293" s="493" t="str">
        <f t="shared" si="4"/>
        <v/>
      </c>
      <c r="L293" s="490">
        <f t="shared" si="5"/>
        <v>1</v>
      </c>
      <c r="M293" s="493" t="str">
        <f t="shared" si="6"/>
        <v/>
      </c>
    </row>
    <row r="294">
      <c r="A294" s="435">
        <v>292.0</v>
      </c>
      <c r="B294" s="121" t="s">
        <v>702</v>
      </c>
      <c r="C294" s="132">
        <v>42.0</v>
      </c>
      <c r="D294" s="132" t="s">
        <v>696</v>
      </c>
      <c r="E294" s="121" t="s">
        <v>697</v>
      </c>
      <c r="F294" s="121" t="s">
        <v>698</v>
      </c>
      <c r="G294" s="121"/>
      <c r="H294" s="121" t="str">
        <f t="shared" si="1"/>
        <v>40-49</v>
      </c>
      <c r="I294" s="121" t="str">
        <f t="shared" si="2"/>
        <v>40-49Perempuan</v>
      </c>
      <c r="J294" s="490" t="str">
        <f t="shared" si="3"/>
        <v/>
      </c>
      <c r="K294" s="493" t="str">
        <f t="shared" si="4"/>
        <v/>
      </c>
      <c r="L294" s="490">
        <f t="shared" si="5"/>
        <v>1</v>
      </c>
      <c r="M294" s="493" t="str">
        <f t="shared" si="6"/>
        <v/>
      </c>
    </row>
    <row r="295">
      <c r="A295" s="435">
        <v>293.0</v>
      </c>
      <c r="B295" s="121" t="s">
        <v>713</v>
      </c>
      <c r="C295" s="132">
        <v>65.0</v>
      </c>
      <c r="D295" s="132" t="s">
        <v>696</v>
      </c>
      <c r="E295" s="121" t="s">
        <v>697</v>
      </c>
      <c r="F295" s="121" t="s">
        <v>698</v>
      </c>
      <c r="G295" s="121"/>
      <c r="H295" s="121" t="str">
        <f t="shared" si="1"/>
        <v>60-69</v>
      </c>
      <c r="I295" s="121" t="str">
        <f t="shared" si="2"/>
        <v>60-69Laki-Laki</v>
      </c>
      <c r="J295" s="490" t="str">
        <f t="shared" si="3"/>
        <v/>
      </c>
      <c r="K295" s="493" t="str">
        <f t="shared" si="4"/>
        <v/>
      </c>
      <c r="L295" s="490">
        <f t="shared" si="5"/>
        <v>1</v>
      </c>
      <c r="M295" s="493" t="str">
        <f t="shared" si="6"/>
        <v/>
      </c>
    </row>
    <row r="296">
      <c r="A296" s="435">
        <v>294.0</v>
      </c>
      <c r="B296" s="121" t="s">
        <v>713</v>
      </c>
      <c r="C296" s="132">
        <v>57.0</v>
      </c>
      <c r="D296" s="132" t="s">
        <v>696</v>
      </c>
      <c r="E296" s="121" t="s">
        <v>697</v>
      </c>
      <c r="F296" s="121" t="s">
        <v>698</v>
      </c>
      <c r="G296" s="121"/>
      <c r="H296" s="121" t="str">
        <f t="shared" si="1"/>
        <v>50-59</v>
      </c>
      <c r="I296" s="121" t="str">
        <f t="shared" si="2"/>
        <v>50-59Laki-Laki</v>
      </c>
      <c r="J296" s="490" t="str">
        <f t="shared" si="3"/>
        <v/>
      </c>
      <c r="K296" s="493" t="str">
        <f t="shared" si="4"/>
        <v/>
      </c>
      <c r="L296" s="490">
        <f t="shared" si="5"/>
        <v>1</v>
      </c>
      <c r="M296" s="493" t="str">
        <f t="shared" si="6"/>
        <v/>
      </c>
    </row>
    <row r="297">
      <c r="A297" s="435">
        <v>295.0</v>
      </c>
      <c r="B297" s="121" t="s">
        <v>702</v>
      </c>
      <c r="C297" s="132">
        <v>41.0</v>
      </c>
      <c r="D297" s="132" t="s">
        <v>696</v>
      </c>
      <c r="E297" s="121" t="s">
        <v>697</v>
      </c>
      <c r="F297" s="121" t="s">
        <v>698</v>
      </c>
      <c r="G297" s="121"/>
      <c r="H297" s="121" t="str">
        <f t="shared" si="1"/>
        <v>40-49</v>
      </c>
      <c r="I297" s="121" t="str">
        <f t="shared" si="2"/>
        <v>40-49Perempuan</v>
      </c>
      <c r="J297" s="490" t="str">
        <f t="shared" si="3"/>
        <v/>
      </c>
      <c r="K297" s="493" t="str">
        <f t="shared" si="4"/>
        <v/>
      </c>
      <c r="L297" s="490">
        <f t="shared" si="5"/>
        <v>1</v>
      </c>
      <c r="M297" s="493" t="str">
        <f t="shared" si="6"/>
        <v/>
      </c>
    </row>
    <row r="298">
      <c r="A298" s="435">
        <v>296.0</v>
      </c>
      <c r="B298" s="121" t="s">
        <v>713</v>
      </c>
      <c r="C298" s="132">
        <v>34.0</v>
      </c>
      <c r="D298" s="132" t="s">
        <v>696</v>
      </c>
      <c r="E298" s="121" t="s">
        <v>697</v>
      </c>
      <c r="F298" s="121" t="s">
        <v>698</v>
      </c>
      <c r="G298" s="121"/>
      <c r="H298" s="121" t="str">
        <f t="shared" si="1"/>
        <v>30-39</v>
      </c>
      <c r="I298" s="121" t="str">
        <f t="shared" si="2"/>
        <v>30-39Laki-Laki</v>
      </c>
      <c r="J298" s="490" t="str">
        <f t="shared" si="3"/>
        <v/>
      </c>
      <c r="K298" s="493" t="str">
        <f t="shared" si="4"/>
        <v/>
      </c>
      <c r="L298" s="490">
        <f t="shared" si="5"/>
        <v>1</v>
      </c>
      <c r="M298" s="493" t="str">
        <f t="shared" si="6"/>
        <v/>
      </c>
    </row>
    <row r="299">
      <c r="A299" s="435">
        <v>297.0</v>
      </c>
      <c r="B299" s="121" t="s">
        <v>713</v>
      </c>
      <c r="C299" s="132">
        <v>51.0</v>
      </c>
      <c r="D299" s="132" t="s">
        <v>696</v>
      </c>
      <c r="E299" s="121" t="s">
        <v>697</v>
      </c>
      <c r="F299" s="121" t="s">
        <v>698</v>
      </c>
      <c r="G299" s="121"/>
      <c r="H299" s="121" t="str">
        <f t="shared" si="1"/>
        <v>50-59</v>
      </c>
      <c r="I299" s="121" t="str">
        <f t="shared" si="2"/>
        <v>50-59Laki-Laki</v>
      </c>
      <c r="J299" s="490" t="str">
        <f t="shared" si="3"/>
        <v/>
      </c>
      <c r="K299" s="493" t="str">
        <f t="shared" si="4"/>
        <v/>
      </c>
      <c r="L299" s="490">
        <f t="shared" si="5"/>
        <v>1</v>
      </c>
      <c r="M299" s="493" t="str">
        <f t="shared" si="6"/>
        <v/>
      </c>
    </row>
    <row r="300">
      <c r="A300" s="435">
        <v>298.0</v>
      </c>
      <c r="B300" s="121" t="s">
        <v>702</v>
      </c>
      <c r="C300" s="132">
        <v>56.0</v>
      </c>
      <c r="D300" s="132" t="s">
        <v>696</v>
      </c>
      <c r="E300" s="121" t="s">
        <v>697</v>
      </c>
      <c r="F300" s="121" t="s">
        <v>698</v>
      </c>
      <c r="G300" s="121"/>
      <c r="H300" s="121" t="str">
        <f t="shared" si="1"/>
        <v>50-59</v>
      </c>
      <c r="I300" s="121" t="str">
        <f t="shared" si="2"/>
        <v>50-59Perempuan</v>
      </c>
      <c r="J300" s="490" t="str">
        <f t="shared" si="3"/>
        <v/>
      </c>
      <c r="K300" s="493" t="str">
        <f t="shared" si="4"/>
        <v/>
      </c>
      <c r="L300" s="490">
        <f t="shared" si="5"/>
        <v>1</v>
      </c>
      <c r="M300" s="493" t="str">
        <f t="shared" si="6"/>
        <v/>
      </c>
    </row>
    <row r="301">
      <c r="A301" s="435">
        <v>299.0</v>
      </c>
      <c r="B301" s="121" t="s">
        <v>713</v>
      </c>
      <c r="C301" s="132">
        <v>51.0</v>
      </c>
      <c r="D301" s="132" t="s">
        <v>696</v>
      </c>
      <c r="E301" s="121" t="s">
        <v>697</v>
      </c>
      <c r="F301" s="121" t="s">
        <v>698</v>
      </c>
      <c r="G301" s="121"/>
      <c r="H301" s="121" t="str">
        <f t="shared" si="1"/>
        <v>50-59</v>
      </c>
      <c r="I301" s="121" t="str">
        <f t="shared" si="2"/>
        <v>50-59Laki-Laki</v>
      </c>
      <c r="J301" s="490" t="str">
        <f t="shared" si="3"/>
        <v/>
      </c>
      <c r="K301" s="493" t="str">
        <f t="shared" si="4"/>
        <v/>
      </c>
      <c r="L301" s="490">
        <f t="shared" si="5"/>
        <v>1</v>
      </c>
      <c r="M301" s="493" t="str">
        <f t="shared" si="6"/>
        <v/>
      </c>
    </row>
    <row r="302">
      <c r="A302" s="435">
        <v>300.0</v>
      </c>
      <c r="B302" s="121" t="s">
        <v>713</v>
      </c>
      <c r="C302" s="132">
        <v>51.0</v>
      </c>
      <c r="D302" s="132" t="s">
        <v>696</v>
      </c>
      <c r="E302" s="121" t="s">
        <v>697</v>
      </c>
      <c r="F302" s="121" t="s">
        <v>698</v>
      </c>
      <c r="G302" s="121"/>
      <c r="H302" s="121" t="str">
        <f t="shared" si="1"/>
        <v>50-59</v>
      </c>
      <c r="I302" s="121" t="str">
        <f t="shared" si="2"/>
        <v>50-59Laki-Laki</v>
      </c>
      <c r="J302" s="490" t="str">
        <f t="shared" si="3"/>
        <v/>
      </c>
      <c r="K302" s="493" t="str">
        <f t="shared" si="4"/>
        <v/>
      </c>
      <c r="L302" s="490">
        <f t="shared" si="5"/>
        <v>1</v>
      </c>
      <c r="M302" s="493" t="str">
        <f t="shared" si="6"/>
        <v/>
      </c>
    </row>
    <row r="303">
      <c r="A303" s="435">
        <v>301.0</v>
      </c>
      <c r="B303" s="121" t="s">
        <v>713</v>
      </c>
      <c r="C303" s="132">
        <v>37.0</v>
      </c>
      <c r="D303" s="132" t="s">
        <v>696</v>
      </c>
      <c r="E303" s="121" t="s">
        <v>697</v>
      </c>
      <c r="F303" s="121" t="s">
        <v>698</v>
      </c>
      <c r="G303" s="121"/>
      <c r="H303" s="121" t="str">
        <f t="shared" si="1"/>
        <v>30-39</v>
      </c>
      <c r="I303" s="121" t="str">
        <f t="shared" si="2"/>
        <v>30-39Laki-Laki</v>
      </c>
      <c r="J303" s="490" t="str">
        <f t="shared" si="3"/>
        <v/>
      </c>
      <c r="K303" s="493" t="str">
        <f t="shared" si="4"/>
        <v/>
      </c>
      <c r="L303" s="490">
        <f t="shared" si="5"/>
        <v>1</v>
      </c>
      <c r="M303" s="493" t="str">
        <f t="shared" si="6"/>
        <v/>
      </c>
    </row>
    <row r="304">
      <c r="A304" s="435">
        <v>302.0</v>
      </c>
      <c r="B304" s="121" t="s">
        <v>702</v>
      </c>
      <c r="C304" s="132">
        <v>28.0</v>
      </c>
      <c r="D304" s="132" t="s">
        <v>696</v>
      </c>
      <c r="E304" s="121" t="s">
        <v>697</v>
      </c>
      <c r="F304" s="121" t="s">
        <v>698</v>
      </c>
      <c r="G304" s="121"/>
      <c r="H304" s="121" t="str">
        <f t="shared" si="1"/>
        <v>20-29</v>
      </c>
      <c r="I304" s="121" t="str">
        <f t="shared" si="2"/>
        <v>20-29Perempuan</v>
      </c>
      <c r="J304" s="490" t="str">
        <f t="shared" si="3"/>
        <v/>
      </c>
      <c r="K304" s="493" t="str">
        <f t="shared" si="4"/>
        <v/>
      </c>
      <c r="L304" s="490">
        <f t="shared" si="5"/>
        <v>1</v>
      </c>
      <c r="M304" s="493" t="str">
        <f t="shared" si="6"/>
        <v/>
      </c>
    </row>
    <row r="305">
      <c r="A305" s="435">
        <v>303.0</v>
      </c>
      <c r="B305" s="121" t="s">
        <v>713</v>
      </c>
      <c r="C305" s="132">
        <v>37.0</v>
      </c>
      <c r="D305" s="132" t="s">
        <v>696</v>
      </c>
      <c r="E305" s="121" t="s">
        <v>697</v>
      </c>
      <c r="F305" s="121" t="s">
        <v>698</v>
      </c>
      <c r="G305" s="121"/>
      <c r="H305" s="121" t="str">
        <f t="shared" si="1"/>
        <v>30-39</v>
      </c>
      <c r="I305" s="121" t="str">
        <f t="shared" si="2"/>
        <v>30-39Laki-Laki</v>
      </c>
      <c r="J305" s="490" t="str">
        <f t="shared" si="3"/>
        <v/>
      </c>
      <c r="K305" s="493" t="str">
        <f t="shared" si="4"/>
        <v/>
      </c>
      <c r="L305" s="490">
        <f t="shared" si="5"/>
        <v>1</v>
      </c>
      <c r="M305" s="493" t="str">
        <f t="shared" si="6"/>
        <v/>
      </c>
    </row>
    <row r="306">
      <c r="A306" s="435">
        <v>304.0</v>
      </c>
      <c r="B306" s="121" t="s">
        <v>713</v>
      </c>
      <c r="C306" s="132">
        <v>52.0</v>
      </c>
      <c r="D306" s="132" t="s">
        <v>696</v>
      </c>
      <c r="E306" s="121" t="s">
        <v>697</v>
      </c>
      <c r="F306" s="121" t="s">
        <v>698</v>
      </c>
      <c r="G306" s="121"/>
      <c r="H306" s="121" t="str">
        <f t="shared" si="1"/>
        <v>50-59</v>
      </c>
      <c r="I306" s="121" t="str">
        <f t="shared" si="2"/>
        <v>50-59Laki-Laki</v>
      </c>
      <c r="J306" s="490" t="str">
        <f t="shared" si="3"/>
        <v/>
      </c>
      <c r="K306" s="493" t="str">
        <f t="shared" si="4"/>
        <v/>
      </c>
      <c r="L306" s="490">
        <f t="shared" si="5"/>
        <v>1</v>
      </c>
      <c r="M306" s="493" t="str">
        <f t="shared" si="6"/>
        <v/>
      </c>
    </row>
    <row r="307">
      <c r="A307" s="435">
        <v>305.0</v>
      </c>
      <c r="B307" s="121" t="s">
        <v>702</v>
      </c>
      <c r="C307" s="132">
        <v>28.0</v>
      </c>
      <c r="D307" s="132" t="s">
        <v>696</v>
      </c>
      <c r="E307" s="121" t="s">
        <v>697</v>
      </c>
      <c r="F307" s="121" t="s">
        <v>698</v>
      </c>
      <c r="G307" s="121"/>
      <c r="H307" s="121" t="str">
        <f t="shared" si="1"/>
        <v>20-29</v>
      </c>
      <c r="I307" s="121" t="str">
        <f t="shared" si="2"/>
        <v>20-29Perempuan</v>
      </c>
      <c r="J307" s="490" t="str">
        <f t="shared" si="3"/>
        <v/>
      </c>
      <c r="K307" s="493" t="str">
        <f t="shared" si="4"/>
        <v/>
      </c>
      <c r="L307" s="490">
        <f t="shared" si="5"/>
        <v>1</v>
      </c>
      <c r="M307" s="493" t="str">
        <f t="shared" si="6"/>
        <v/>
      </c>
    </row>
    <row r="308">
      <c r="A308" s="435">
        <v>306.0</v>
      </c>
      <c r="B308" s="121" t="s">
        <v>702</v>
      </c>
      <c r="C308" s="132">
        <v>63.0</v>
      </c>
      <c r="D308" s="132" t="s">
        <v>696</v>
      </c>
      <c r="E308" s="121" t="s">
        <v>697</v>
      </c>
      <c r="F308" s="121" t="s">
        <v>698</v>
      </c>
      <c r="G308" s="121"/>
      <c r="H308" s="121" t="str">
        <f t="shared" si="1"/>
        <v>60-69</v>
      </c>
      <c r="I308" s="121" t="str">
        <f t="shared" si="2"/>
        <v>60-69Perempuan</v>
      </c>
      <c r="J308" s="490" t="str">
        <f t="shared" si="3"/>
        <v/>
      </c>
      <c r="K308" s="493" t="str">
        <f t="shared" si="4"/>
        <v/>
      </c>
      <c r="L308" s="490">
        <f t="shared" si="5"/>
        <v>1</v>
      </c>
      <c r="M308" s="493" t="str">
        <f t="shared" si="6"/>
        <v/>
      </c>
    </row>
    <row r="309">
      <c r="A309" s="435">
        <v>307.0</v>
      </c>
      <c r="B309" s="121" t="s">
        <v>702</v>
      </c>
      <c r="C309" s="132">
        <v>48.0</v>
      </c>
      <c r="D309" s="132" t="s">
        <v>696</v>
      </c>
      <c r="E309" s="121" t="s">
        <v>697</v>
      </c>
      <c r="F309" s="121" t="s">
        <v>698</v>
      </c>
      <c r="G309" s="121"/>
      <c r="H309" s="121" t="str">
        <f t="shared" si="1"/>
        <v>40-49</v>
      </c>
      <c r="I309" s="121" t="str">
        <f t="shared" si="2"/>
        <v>40-49Perempuan</v>
      </c>
      <c r="J309" s="490" t="str">
        <f t="shared" si="3"/>
        <v/>
      </c>
      <c r="K309" s="493" t="str">
        <f t="shared" si="4"/>
        <v/>
      </c>
      <c r="L309" s="490">
        <f t="shared" si="5"/>
        <v>1</v>
      </c>
      <c r="M309" s="493" t="str">
        <f t="shared" si="6"/>
        <v/>
      </c>
    </row>
    <row r="310">
      <c r="A310" s="435">
        <v>308.0</v>
      </c>
      <c r="B310" s="121" t="s">
        <v>713</v>
      </c>
      <c r="C310" s="132">
        <v>39.0</v>
      </c>
      <c r="D310" s="132" t="s">
        <v>696</v>
      </c>
      <c r="E310" s="121" t="s">
        <v>697</v>
      </c>
      <c r="F310" s="121" t="s">
        <v>698</v>
      </c>
      <c r="G310" s="121"/>
      <c r="H310" s="121" t="str">
        <f t="shared" si="1"/>
        <v>30-39</v>
      </c>
      <c r="I310" s="121" t="str">
        <f t="shared" si="2"/>
        <v>30-39Laki-Laki</v>
      </c>
      <c r="J310" s="490" t="str">
        <f t="shared" si="3"/>
        <v/>
      </c>
      <c r="K310" s="493" t="str">
        <f t="shared" si="4"/>
        <v/>
      </c>
      <c r="L310" s="490">
        <f t="shared" si="5"/>
        <v>1</v>
      </c>
      <c r="M310" s="493" t="str">
        <f t="shared" si="6"/>
        <v/>
      </c>
    </row>
    <row r="311">
      <c r="A311" s="435">
        <v>309.0</v>
      </c>
      <c r="B311" s="121" t="s">
        <v>713</v>
      </c>
      <c r="C311" s="132">
        <v>56.0</v>
      </c>
      <c r="D311" s="132" t="s">
        <v>696</v>
      </c>
      <c r="E311" s="121" t="s">
        <v>697</v>
      </c>
      <c r="F311" s="121" t="s">
        <v>698</v>
      </c>
      <c r="G311" s="121"/>
      <c r="H311" s="121" t="str">
        <f t="shared" si="1"/>
        <v>50-59</v>
      </c>
      <c r="I311" s="121" t="str">
        <f t="shared" si="2"/>
        <v>50-59Laki-Laki</v>
      </c>
      <c r="J311" s="490" t="str">
        <f t="shared" si="3"/>
        <v/>
      </c>
      <c r="K311" s="493" t="str">
        <f t="shared" si="4"/>
        <v/>
      </c>
      <c r="L311" s="490">
        <f t="shared" si="5"/>
        <v>1</v>
      </c>
      <c r="M311" s="493" t="str">
        <f t="shared" si="6"/>
        <v/>
      </c>
    </row>
    <row r="312">
      <c r="A312" s="435">
        <v>310.0</v>
      </c>
      <c r="B312" s="121" t="s">
        <v>702</v>
      </c>
      <c r="C312" s="132">
        <v>49.0</v>
      </c>
      <c r="D312" s="132" t="s">
        <v>696</v>
      </c>
      <c r="E312" s="121" t="s">
        <v>872</v>
      </c>
      <c r="F312" s="121" t="s">
        <v>698</v>
      </c>
      <c r="G312" s="121"/>
      <c r="H312" s="121" t="str">
        <f t="shared" si="1"/>
        <v>40-49</v>
      </c>
      <c r="I312" s="121" t="str">
        <f t="shared" si="2"/>
        <v>40-49Perempuan</v>
      </c>
      <c r="J312" s="490" t="str">
        <f t="shared" si="3"/>
        <v/>
      </c>
      <c r="K312" s="493" t="str">
        <f t="shared" si="4"/>
        <v/>
      </c>
      <c r="L312" s="490">
        <f t="shared" si="5"/>
        <v>1</v>
      </c>
      <c r="M312" s="493" t="str">
        <f t="shared" si="6"/>
        <v/>
      </c>
    </row>
    <row r="313">
      <c r="A313" s="435">
        <v>311.0</v>
      </c>
      <c r="B313" s="121" t="s">
        <v>713</v>
      </c>
      <c r="C313" s="132">
        <v>76.0</v>
      </c>
      <c r="D313" s="132" t="s">
        <v>696</v>
      </c>
      <c r="E313" s="121" t="s">
        <v>697</v>
      </c>
      <c r="F313" s="121" t="s">
        <v>698</v>
      </c>
      <c r="G313" s="121"/>
      <c r="H313" s="121" t="str">
        <f t="shared" si="1"/>
        <v>70-79</v>
      </c>
      <c r="I313" s="121" t="str">
        <f t="shared" si="2"/>
        <v>70-79Laki-Laki</v>
      </c>
      <c r="J313" s="490" t="str">
        <f t="shared" si="3"/>
        <v/>
      </c>
      <c r="K313" s="493" t="str">
        <f t="shared" si="4"/>
        <v/>
      </c>
      <c r="L313" s="490">
        <f t="shared" si="5"/>
        <v>1</v>
      </c>
      <c r="M313" s="493" t="str">
        <f t="shared" si="6"/>
        <v/>
      </c>
    </row>
    <row r="314">
      <c r="A314" s="435">
        <v>312.0</v>
      </c>
      <c r="B314" s="121" t="s">
        <v>713</v>
      </c>
      <c r="C314" s="132">
        <v>54.0</v>
      </c>
      <c r="D314" s="132" t="s">
        <v>696</v>
      </c>
      <c r="E314" s="121" t="s">
        <v>705</v>
      </c>
      <c r="F314" s="121" t="s">
        <v>698</v>
      </c>
      <c r="G314" s="121"/>
      <c r="H314" s="121" t="str">
        <f t="shared" si="1"/>
        <v>50-59</v>
      </c>
      <c r="I314" s="121" t="str">
        <f t="shared" si="2"/>
        <v>50-59Laki-Laki</v>
      </c>
      <c r="J314" s="490" t="str">
        <f t="shared" si="3"/>
        <v/>
      </c>
      <c r="K314" s="493" t="str">
        <f t="shared" si="4"/>
        <v/>
      </c>
      <c r="L314" s="490">
        <f t="shared" si="5"/>
        <v>1</v>
      </c>
      <c r="M314" s="493" t="str">
        <f t="shared" si="6"/>
        <v/>
      </c>
    </row>
    <row r="315">
      <c r="A315" s="435">
        <v>313.0</v>
      </c>
      <c r="B315" s="121" t="s">
        <v>713</v>
      </c>
      <c r="C315" s="132">
        <v>41.0</v>
      </c>
      <c r="D315" s="132" t="s">
        <v>696</v>
      </c>
      <c r="E315" s="121" t="s">
        <v>697</v>
      </c>
      <c r="F315" s="121" t="s">
        <v>698</v>
      </c>
      <c r="G315" s="121"/>
      <c r="H315" s="121" t="str">
        <f t="shared" si="1"/>
        <v>40-49</v>
      </c>
      <c r="I315" s="121" t="str">
        <f t="shared" si="2"/>
        <v>40-49Laki-Laki</v>
      </c>
      <c r="J315" s="490" t="str">
        <f t="shared" si="3"/>
        <v/>
      </c>
      <c r="K315" s="493" t="str">
        <f t="shared" si="4"/>
        <v/>
      </c>
      <c r="L315" s="490">
        <f t="shared" si="5"/>
        <v>1</v>
      </c>
      <c r="M315" s="493" t="str">
        <f t="shared" si="6"/>
        <v/>
      </c>
    </row>
    <row r="316">
      <c r="A316" s="435">
        <v>314.0</v>
      </c>
      <c r="B316" s="121" t="s">
        <v>713</v>
      </c>
      <c r="C316" s="132">
        <v>33.0</v>
      </c>
      <c r="D316" s="132" t="s">
        <v>696</v>
      </c>
      <c r="E316" s="121" t="s">
        <v>872</v>
      </c>
      <c r="F316" s="121" t="s">
        <v>698</v>
      </c>
      <c r="G316" s="121"/>
      <c r="H316" s="121" t="str">
        <f t="shared" si="1"/>
        <v>30-39</v>
      </c>
      <c r="I316" s="121" t="str">
        <f t="shared" si="2"/>
        <v>30-39Laki-Laki</v>
      </c>
      <c r="J316" s="490" t="str">
        <f t="shared" si="3"/>
        <v/>
      </c>
      <c r="K316" s="493" t="str">
        <f t="shared" si="4"/>
        <v/>
      </c>
      <c r="L316" s="490">
        <f t="shared" si="5"/>
        <v>1</v>
      </c>
      <c r="M316" s="493" t="str">
        <f t="shared" si="6"/>
        <v/>
      </c>
    </row>
    <row r="317">
      <c r="A317" s="435">
        <v>315.0</v>
      </c>
      <c r="B317" s="121" t="s">
        <v>713</v>
      </c>
      <c r="C317" s="132">
        <v>51.0</v>
      </c>
      <c r="D317" s="132" t="s">
        <v>696</v>
      </c>
      <c r="E317" s="121" t="s">
        <v>706</v>
      </c>
      <c r="F317" s="121" t="s">
        <v>698</v>
      </c>
      <c r="G317" s="121"/>
      <c r="H317" s="121" t="str">
        <f t="shared" si="1"/>
        <v>50-59</v>
      </c>
      <c r="I317" s="121" t="str">
        <f t="shared" si="2"/>
        <v>50-59Laki-Laki</v>
      </c>
      <c r="J317" s="490" t="str">
        <f t="shared" si="3"/>
        <v/>
      </c>
      <c r="K317" s="493" t="str">
        <f t="shared" si="4"/>
        <v/>
      </c>
      <c r="L317" s="490">
        <f t="shared" si="5"/>
        <v>1</v>
      </c>
      <c r="M317" s="493" t="str">
        <f t="shared" si="6"/>
        <v/>
      </c>
    </row>
    <row r="318">
      <c r="A318" s="435">
        <v>316.0</v>
      </c>
      <c r="B318" s="121" t="s">
        <v>702</v>
      </c>
      <c r="C318" s="132">
        <v>72.0</v>
      </c>
      <c r="D318" s="132" t="s">
        <v>696</v>
      </c>
      <c r="E318" s="121" t="s">
        <v>867</v>
      </c>
      <c r="F318" s="121" t="s">
        <v>698</v>
      </c>
      <c r="G318" s="121"/>
      <c r="H318" s="121" t="str">
        <f t="shared" si="1"/>
        <v>70-79</v>
      </c>
      <c r="I318" s="121" t="str">
        <f t="shared" si="2"/>
        <v>70-79Perempuan</v>
      </c>
      <c r="J318" s="490" t="str">
        <f t="shared" si="3"/>
        <v/>
      </c>
      <c r="K318" s="493" t="str">
        <f t="shared" si="4"/>
        <v/>
      </c>
      <c r="L318" s="490">
        <f t="shared" si="5"/>
        <v>1</v>
      </c>
      <c r="M318" s="493" t="str">
        <f t="shared" si="6"/>
        <v/>
      </c>
    </row>
    <row r="319">
      <c r="A319" s="435">
        <v>317.0</v>
      </c>
      <c r="B319" s="121" t="s">
        <v>702</v>
      </c>
      <c r="C319" s="132">
        <v>28.0</v>
      </c>
      <c r="D319" s="132" t="s">
        <v>696</v>
      </c>
      <c r="E319" s="121" t="s">
        <v>715</v>
      </c>
      <c r="F319" s="121" t="s">
        <v>698</v>
      </c>
      <c r="G319" s="121"/>
      <c r="H319" s="121" t="str">
        <f t="shared" si="1"/>
        <v>20-29</v>
      </c>
      <c r="I319" s="121" t="str">
        <f t="shared" si="2"/>
        <v>20-29Perempuan</v>
      </c>
      <c r="J319" s="490" t="str">
        <f t="shared" si="3"/>
        <v/>
      </c>
      <c r="K319" s="493" t="str">
        <f t="shared" si="4"/>
        <v/>
      </c>
      <c r="L319" s="490">
        <f t="shared" si="5"/>
        <v>1</v>
      </c>
      <c r="M319" s="493" t="str">
        <f t="shared" si="6"/>
        <v/>
      </c>
    </row>
    <row r="320">
      <c r="A320" s="435">
        <v>318.0</v>
      </c>
      <c r="B320" s="121" t="s">
        <v>702</v>
      </c>
      <c r="C320" s="132">
        <v>33.0</v>
      </c>
      <c r="D320" s="132" t="s">
        <v>696</v>
      </c>
      <c r="E320" s="121" t="s">
        <v>697</v>
      </c>
      <c r="F320" s="121" t="s">
        <v>698</v>
      </c>
      <c r="G320" s="121"/>
      <c r="H320" s="121" t="str">
        <f t="shared" si="1"/>
        <v>30-39</v>
      </c>
      <c r="I320" s="121" t="str">
        <f t="shared" si="2"/>
        <v>30-39Perempuan</v>
      </c>
      <c r="J320" s="490" t="str">
        <f t="shared" si="3"/>
        <v/>
      </c>
      <c r="K320" s="493" t="str">
        <f t="shared" si="4"/>
        <v/>
      </c>
      <c r="L320" s="490">
        <f t="shared" si="5"/>
        <v>1</v>
      </c>
      <c r="M320" s="493" t="str">
        <f t="shared" si="6"/>
        <v/>
      </c>
    </row>
    <row r="321">
      <c r="A321" s="435">
        <v>319.0</v>
      </c>
      <c r="B321" s="121" t="s">
        <v>702</v>
      </c>
      <c r="C321" s="132">
        <v>53.0</v>
      </c>
      <c r="D321" s="132" t="s">
        <v>696</v>
      </c>
      <c r="E321" s="121" t="s">
        <v>697</v>
      </c>
      <c r="F321" s="121" t="s">
        <v>698</v>
      </c>
      <c r="G321" s="121"/>
      <c r="H321" s="121" t="str">
        <f t="shared" si="1"/>
        <v>50-59</v>
      </c>
      <c r="I321" s="121" t="str">
        <f t="shared" si="2"/>
        <v>50-59Perempuan</v>
      </c>
      <c r="J321" s="490" t="str">
        <f t="shared" si="3"/>
        <v/>
      </c>
      <c r="K321" s="493" t="str">
        <f t="shared" si="4"/>
        <v/>
      </c>
      <c r="L321" s="490">
        <f t="shared" si="5"/>
        <v>1</v>
      </c>
      <c r="M321" s="493" t="str">
        <f t="shared" si="6"/>
        <v/>
      </c>
    </row>
    <row r="322">
      <c r="A322" s="435">
        <v>320.0</v>
      </c>
      <c r="B322" s="121" t="s">
        <v>713</v>
      </c>
      <c r="C322" s="132">
        <v>34.0</v>
      </c>
      <c r="D322" s="132" t="s">
        <v>696</v>
      </c>
      <c r="E322" s="121" t="s">
        <v>715</v>
      </c>
      <c r="F322" s="121" t="s">
        <v>698</v>
      </c>
      <c r="G322" s="121"/>
      <c r="H322" s="121" t="str">
        <f t="shared" si="1"/>
        <v>30-39</v>
      </c>
      <c r="I322" s="121" t="str">
        <f t="shared" si="2"/>
        <v>30-39Laki-Laki</v>
      </c>
      <c r="J322" s="490" t="str">
        <f t="shared" si="3"/>
        <v/>
      </c>
      <c r="K322" s="493" t="str">
        <f t="shared" si="4"/>
        <v/>
      </c>
      <c r="L322" s="490">
        <f t="shared" si="5"/>
        <v>1</v>
      </c>
      <c r="M322" s="493" t="str">
        <f t="shared" si="6"/>
        <v/>
      </c>
    </row>
    <row r="323">
      <c r="A323" s="435">
        <v>321.0</v>
      </c>
      <c r="B323" s="121" t="s">
        <v>713</v>
      </c>
      <c r="C323" s="132">
        <v>23.0</v>
      </c>
      <c r="D323" s="132" t="s">
        <v>696</v>
      </c>
      <c r="E323" s="121" t="s">
        <v>715</v>
      </c>
      <c r="F323" s="121" t="s">
        <v>698</v>
      </c>
      <c r="G323" s="121"/>
      <c r="H323" s="121" t="str">
        <f t="shared" si="1"/>
        <v>20-29</v>
      </c>
      <c r="I323" s="121" t="str">
        <f t="shared" si="2"/>
        <v>20-29Laki-Laki</v>
      </c>
      <c r="J323" s="490" t="str">
        <f t="shared" si="3"/>
        <v/>
      </c>
      <c r="K323" s="493" t="str">
        <f t="shared" si="4"/>
        <v/>
      </c>
      <c r="L323" s="490">
        <f t="shared" si="5"/>
        <v>1</v>
      </c>
      <c r="M323" s="493" t="str">
        <f t="shared" si="6"/>
        <v/>
      </c>
    </row>
    <row r="324">
      <c r="A324" s="435">
        <v>322.0</v>
      </c>
      <c r="B324" s="121" t="s">
        <v>713</v>
      </c>
      <c r="C324" s="132">
        <v>56.0</v>
      </c>
      <c r="D324" s="132" t="s">
        <v>696</v>
      </c>
      <c r="E324" s="121" t="s">
        <v>697</v>
      </c>
      <c r="F324" s="121" t="s">
        <v>698</v>
      </c>
      <c r="G324" s="121"/>
      <c r="H324" s="121" t="str">
        <f t="shared" si="1"/>
        <v>50-59</v>
      </c>
      <c r="I324" s="121" t="str">
        <f t="shared" si="2"/>
        <v>50-59Laki-Laki</v>
      </c>
      <c r="J324" s="490" t="str">
        <f t="shared" si="3"/>
        <v/>
      </c>
      <c r="K324" s="493" t="str">
        <f t="shared" si="4"/>
        <v/>
      </c>
      <c r="L324" s="490">
        <f t="shared" si="5"/>
        <v>1</v>
      </c>
      <c r="M324" s="493" t="str">
        <f t="shared" si="6"/>
        <v/>
      </c>
    </row>
    <row r="325">
      <c r="A325" s="435">
        <v>323.0</v>
      </c>
      <c r="B325" s="121" t="s">
        <v>713</v>
      </c>
      <c r="C325" s="132">
        <v>35.0</v>
      </c>
      <c r="D325" s="132" t="s">
        <v>696</v>
      </c>
      <c r="E325" s="121" t="s">
        <v>697</v>
      </c>
      <c r="F325" s="121" t="s">
        <v>698</v>
      </c>
      <c r="G325" s="121"/>
      <c r="H325" s="121" t="str">
        <f t="shared" si="1"/>
        <v>30-39</v>
      </c>
      <c r="I325" s="121" t="str">
        <f t="shared" si="2"/>
        <v>30-39Laki-Laki</v>
      </c>
      <c r="J325" s="490" t="str">
        <f t="shared" si="3"/>
        <v/>
      </c>
      <c r="K325" s="493" t="str">
        <f t="shared" si="4"/>
        <v/>
      </c>
      <c r="L325" s="490">
        <f t="shared" si="5"/>
        <v>1</v>
      </c>
      <c r="M325" s="493" t="str">
        <f t="shared" si="6"/>
        <v/>
      </c>
    </row>
    <row r="326">
      <c r="A326" s="435">
        <v>324.0</v>
      </c>
      <c r="B326" s="121" t="s">
        <v>702</v>
      </c>
      <c r="C326" s="132">
        <v>37.0</v>
      </c>
      <c r="D326" s="132" t="s">
        <v>696</v>
      </c>
      <c r="E326" s="121" t="s">
        <v>872</v>
      </c>
      <c r="F326" s="121" t="s">
        <v>698</v>
      </c>
      <c r="G326" s="121"/>
      <c r="H326" s="121" t="str">
        <f t="shared" si="1"/>
        <v>30-39</v>
      </c>
      <c r="I326" s="121" t="str">
        <f t="shared" si="2"/>
        <v>30-39Perempuan</v>
      </c>
      <c r="J326" s="490" t="str">
        <f t="shared" si="3"/>
        <v/>
      </c>
      <c r="K326" s="493" t="str">
        <f t="shared" si="4"/>
        <v/>
      </c>
      <c r="L326" s="490">
        <f t="shared" si="5"/>
        <v>1</v>
      </c>
      <c r="M326" s="493" t="str">
        <f t="shared" si="6"/>
        <v/>
      </c>
    </row>
    <row r="327">
      <c r="A327" s="435">
        <v>325.0</v>
      </c>
      <c r="B327" s="121" t="s">
        <v>702</v>
      </c>
      <c r="C327" s="132">
        <v>38.0</v>
      </c>
      <c r="D327" s="132" t="s">
        <v>696</v>
      </c>
      <c r="E327" s="121" t="s">
        <v>872</v>
      </c>
      <c r="F327" s="121" t="s">
        <v>698</v>
      </c>
      <c r="G327" s="121"/>
      <c r="H327" s="121" t="str">
        <f t="shared" si="1"/>
        <v>30-39</v>
      </c>
      <c r="I327" s="121" t="str">
        <f t="shared" si="2"/>
        <v>30-39Perempuan</v>
      </c>
      <c r="J327" s="490" t="str">
        <f t="shared" si="3"/>
        <v/>
      </c>
      <c r="K327" s="493" t="str">
        <f t="shared" si="4"/>
        <v/>
      </c>
      <c r="L327" s="490">
        <f t="shared" si="5"/>
        <v>1</v>
      </c>
      <c r="M327" s="493" t="str">
        <f t="shared" si="6"/>
        <v/>
      </c>
    </row>
    <row r="328">
      <c r="A328" s="435">
        <v>326.0</v>
      </c>
      <c r="B328" s="121" t="s">
        <v>702</v>
      </c>
      <c r="C328" s="132">
        <v>37.0</v>
      </c>
      <c r="D328" s="132" t="s">
        <v>696</v>
      </c>
      <c r="E328" s="121" t="s">
        <v>872</v>
      </c>
      <c r="F328" s="121" t="s">
        <v>698</v>
      </c>
      <c r="G328" s="121"/>
      <c r="H328" s="121" t="str">
        <f t="shared" si="1"/>
        <v>30-39</v>
      </c>
      <c r="I328" s="121" t="str">
        <f t="shared" si="2"/>
        <v>30-39Perempuan</v>
      </c>
      <c r="J328" s="490" t="str">
        <f t="shared" si="3"/>
        <v/>
      </c>
      <c r="K328" s="493" t="str">
        <f t="shared" si="4"/>
        <v/>
      </c>
      <c r="L328" s="490">
        <f t="shared" si="5"/>
        <v>1</v>
      </c>
      <c r="M328" s="493" t="str">
        <f t="shared" si="6"/>
        <v/>
      </c>
    </row>
    <row r="329">
      <c r="A329" s="435">
        <v>327.0</v>
      </c>
      <c r="B329" s="121" t="s">
        <v>702</v>
      </c>
      <c r="C329" s="132">
        <v>48.0</v>
      </c>
      <c r="D329" s="132" t="s">
        <v>696</v>
      </c>
      <c r="E329" s="121" t="s">
        <v>872</v>
      </c>
      <c r="F329" s="121" t="s">
        <v>698</v>
      </c>
      <c r="G329" s="121"/>
      <c r="H329" s="121" t="str">
        <f t="shared" si="1"/>
        <v>40-49</v>
      </c>
      <c r="I329" s="121" t="str">
        <f t="shared" si="2"/>
        <v>40-49Perempuan</v>
      </c>
      <c r="J329" s="490" t="str">
        <f t="shared" si="3"/>
        <v/>
      </c>
      <c r="K329" s="493" t="str">
        <f t="shared" si="4"/>
        <v/>
      </c>
      <c r="L329" s="490">
        <f t="shared" si="5"/>
        <v>1</v>
      </c>
      <c r="M329" s="493" t="str">
        <f t="shared" si="6"/>
        <v/>
      </c>
    </row>
    <row r="330">
      <c r="A330" s="435">
        <v>328.0</v>
      </c>
      <c r="B330" s="121" t="s">
        <v>713</v>
      </c>
      <c r="C330" s="132">
        <v>47.0</v>
      </c>
      <c r="D330" s="132" t="s">
        <v>696</v>
      </c>
      <c r="E330" s="121" t="s">
        <v>715</v>
      </c>
      <c r="F330" s="121" t="s">
        <v>698</v>
      </c>
      <c r="G330" s="121"/>
      <c r="H330" s="121" t="str">
        <f t="shared" si="1"/>
        <v>40-49</v>
      </c>
      <c r="I330" s="121" t="str">
        <f t="shared" si="2"/>
        <v>40-49Laki-Laki</v>
      </c>
      <c r="J330" s="490" t="str">
        <f t="shared" si="3"/>
        <v/>
      </c>
      <c r="K330" s="493" t="str">
        <f t="shared" si="4"/>
        <v/>
      </c>
      <c r="L330" s="490">
        <f t="shared" si="5"/>
        <v>1</v>
      </c>
      <c r="M330" s="493" t="str">
        <f t="shared" si="6"/>
        <v/>
      </c>
    </row>
    <row r="331">
      <c r="A331" s="435">
        <v>329.0</v>
      </c>
      <c r="B331" s="121" t="s">
        <v>702</v>
      </c>
      <c r="C331" s="132">
        <v>62.0</v>
      </c>
      <c r="D331" s="132" t="s">
        <v>696</v>
      </c>
      <c r="E331" s="121" t="s">
        <v>697</v>
      </c>
      <c r="F331" s="121" t="s">
        <v>698</v>
      </c>
      <c r="G331" s="121"/>
      <c r="H331" s="121" t="str">
        <f t="shared" si="1"/>
        <v>60-69</v>
      </c>
      <c r="I331" s="121" t="str">
        <f t="shared" si="2"/>
        <v>60-69Perempuan</v>
      </c>
      <c r="J331" s="490" t="str">
        <f t="shared" si="3"/>
        <v/>
      </c>
      <c r="K331" s="493" t="str">
        <f t="shared" si="4"/>
        <v/>
      </c>
      <c r="L331" s="490">
        <f t="shared" si="5"/>
        <v>1</v>
      </c>
      <c r="M331" s="493" t="str">
        <f t="shared" si="6"/>
        <v/>
      </c>
    </row>
    <row r="332">
      <c r="A332" s="435">
        <v>330.0</v>
      </c>
      <c r="B332" s="121" t="s">
        <v>702</v>
      </c>
      <c r="C332" s="132">
        <v>53.0</v>
      </c>
      <c r="D332" s="132" t="s">
        <v>696</v>
      </c>
      <c r="E332" s="121" t="s">
        <v>715</v>
      </c>
      <c r="F332" s="121" t="s">
        <v>698</v>
      </c>
      <c r="G332" s="121"/>
      <c r="H332" s="121" t="str">
        <f t="shared" si="1"/>
        <v>50-59</v>
      </c>
      <c r="I332" s="121" t="str">
        <f t="shared" si="2"/>
        <v>50-59Perempuan</v>
      </c>
      <c r="J332" s="490" t="str">
        <f t="shared" si="3"/>
        <v/>
      </c>
      <c r="K332" s="493" t="str">
        <f t="shared" si="4"/>
        <v/>
      </c>
      <c r="L332" s="490">
        <f t="shared" si="5"/>
        <v>1</v>
      </c>
      <c r="M332" s="493" t="str">
        <f t="shared" si="6"/>
        <v/>
      </c>
    </row>
    <row r="333">
      <c r="A333" s="435">
        <v>331.0</v>
      </c>
      <c r="B333" s="121" t="s">
        <v>713</v>
      </c>
      <c r="C333" s="132">
        <v>47.0</v>
      </c>
      <c r="D333" s="132" t="s">
        <v>696</v>
      </c>
      <c r="E333" s="121" t="s">
        <v>715</v>
      </c>
      <c r="F333" s="121" t="s">
        <v>698</v>
      </c>
      <c r="G333" s="121"/>
      <c r="H333" s="121" t="str">
        <f t="shared" si="1"/>
        <v>40-49</v>
      </c>
      <c r="I333" s="121" t="str">
        <f t="shared" si="2"/>
        <v>40-49Laki-Laki</v>
      </c>
      <c r="J333" s="490" t="str">
        <f t="shared" si="3"/>
        <v/>
      </c>
      <c r="K333" s="493" t="str">
        <f t="shared" si="4"/>
        <v/>
      </c>
      <c r="L333" s="490">
        <f t="shared" si="5"/>
        <v>1</v>
      </c>
      <c r="M333" s="493" t="str">
        <f t="shared" si="6"/>
        <v/>
      </c>
    </row>
    <row r="334">
      <c r="A334" s="435">
        <v>332.0</v>
      </c>
      <c r="B334" s="121" t="s">
        <v>702</v>
      </c>
      <c r="C334" s="132">
        <v>67.0</v>
      </c>
      <c r="D334" s="132" t="s">
        <v>696</v>
      </c>
      <c r="E334" s="121" t="s">
        <v>697</v>
      </c>
      <c r="F334" s="121" t="s">
        <v>698</v>
      </c>
      <c r="G334" s="121"/>
      <c r="H334" s="121" t="str">
        <f t="shared" si="1"/>
        <v>60-69</v>
      </c>
      <c r="I334" s="121" t="str">
        <f t="shared" si="2"/>
        <v>60-69Perempuan</v>
      </c>
      <c r="J334" s="490" t="str">
        <f t="shared" si="3"/>
        <v/>
      </c>
      <c r="K334" s="493" t="str">
        <f t="shared" si="4"/>
        <v/>
      </c>
      <c r="L334" s="490">
        <f t="shared" si="5"/>
        <v>1</v>
      </c>
      <c r="M334" s="493" t="str">
        <f t="shared" si="6"/>
        <v/>
      </c>
    </row>
    <row r="335">
      <c r="A335" s="435">
        <v>333.0</v>
      </c>
      <c r="B335" s="121" t="s">
        <v>702</v>
      </c>
      <c r="C335" s="132">
        <v>50.0</v>
      </c>
      <c r="D335" s="132" t="s">
        <v>696</v>
      </c>
      <c r="E335" s="121" t="s">
        <v>705</v>
      </c>
      <c r="F335" s="121" t="s">
        <v>698</v>
      </c>
      <c r="G335" s="121"/>
      <c r="H335" s="121" t="str">
        <f t="shared" si="1"/>
        <v>50-59</v>
      </c>
      <c r="I335" s="121" t="str">
        <f t="shared" si="2"/>
        <v>50-59Perempuan</v>
      </c>
      <c r="J335" s="490" t="str">
        <f t="shared" si="3"/>
        <v/>
      </c>
      <c r="K335" s="493" t="str">
        <f t="shared" si="4"/>
        <v/>
      </c>
      <c r="L335" s="490">
        <f t="shared" si="5"/>
        <v>1</v>
      </c>
      <c r="M335" s="493" t="str">
        <f t="shared" si="6"/>
        <v/>
      </c>
    </row>
    <row r="336">
      <c r="A336" s="435">
        <v>334.0</v>
      </c>
      <c r="B336" s="121" t="s">
        <v>713</v>
      </c>
      <c r="C336" s="132">
        <v>64.0</v>
      </c>
      <c r="D336" s="132" t="s">
        <v>696</v>
      </c>
      <c r="E336" s="121" t="s">
        <v>697</v>
      </c>
      <c r="F336" s="121" t="s">
        <v>698</v>
      </c>
      <c r="G336" s="121"/>
      <c r="H336" s="121" t="str">
        <f t="shared" si="1"/>
        <v>60-69</v>
      </c>
      <c r="I336" s="121" t="str">
        <f t="shared" si="2"/>
        <v>60-69Laki-Laki</v>
      </c>
      <c r="J336" s="490" t="str">
        <f t="shared" si="3"/>
        <v/>
      </c>
      <c r="K336" s="493" t="str">
        <f t="shared" si="4"/>
        <v/>
      </c>
      <c r="L336" s="490">
        <f t="shared" si="5"/>
        <v>1</v>
      </c>
      <c r="M336" s="493" t="str">
        <f t="shared" si="6"/>
        <v/>
      </c>
    </row>
    <row r="337">
      <c r="A337" s="435">
        <v>335.0</v>
      </c>
      <c r="B337" s="121" t="s">
        <v>702</v>
      </c>
      <c r="C337" s="132">
        <v>60.0</v>
      </c>
      <c r="D337" s="132" t="s">
        <v>696</v>
      </c>
      <c r="E337" s="121" t="s">
        <v>697</v>
      </c>
      <c r="F337" s="121" t="s">
        <v>698</v>
      </c>
      <c r="G337" s="121"/>
      <c r="H337" s="121" t="str">
        <f t="shared" si="1"/>
        <v>60-69</v>
      </c>
      <c r="I337" s="121" t="str">
        <f t="shared" si="2"/>
        <v>60-69Perempuan</v>
      </c>
      <c r="J337" s="490" t="str">
        <f t="shared" si="3"/>
        <v/>
      </c>
      <c r="K337" s="493" t="str">
        <f t="shared" si="4"/>
        <v/>
      </c>
      <c r="L337" s="490">
        <f t="shared" si="5"/>
        <v>1</v>
      </c>
      <c r="M337" s="493" t="str">
        <f t="shared" si="6"/>
        <v/>
      </c>
    </row>
    <row r="338">
      <c r="A338" s="435">
        <v>336.0</v>
      </c>
      <c r="B338" s="121" t="s">
        <v>702</v>
      </c>
      <c r="C338" s="132">
        <v>57.0</v>
      </c>
      <c r="D338" s="132" t="s">
        <v>696</v>
      </c>
      <c r="E338" s="121" t="s">
        <v>715</v>
      </c>
      <c r="F338" s="121" t="s">
        <v>698</v>
      </c>
      <c r="G338" s="121"/>
      <c r="H338" s="121" t="str">
        <f t="shared" si="1"/>
        <v>50-59</v>
      </c>
      <c r="I338" s="121" t="str">
        <f t="shared" si="2"/>
        <v>50-59Perempuan</v>
      </c>
      <c r="J338" s="490" t="str">
        <f t="shared" si="3"/>
        <v/>
      </c>
      <c r="K338" s="493" t="str">
        <f t="shared" si="4"/>
        <v/>
      </c>
      <c r="L338" s="490">
        <f t="shared" si="5"/>
        <v>1</v>
      </c>
      <c r="M338" s="493" t="str">
        <f t="shared" si="6"/>
        <v/>
      </c>
    </row>
    <row r="339">
      <c r="A339" s="435">
        <v>337.0</v>
      </c>
      <c r="B339" s="121" t="s">
        <v>702</v>
      </c>
      <c r="C339" s="132">
        <v>31.0</v>
      </c>
      <c r="D339" s="132" t="s">
        <v>696</v>
      </c>
      <c r="E339" s="121" t="s">
        <v>697</v>
      </c>
      <c r="F339" s="121" t="s">
        <v>698</v>
      </c>
      <c r="G339" s="121"/>
      <c r="H339" s="121" t="str">
        <f t="shared" si="1"/>
        <v>30-39</v>
      </c>
      <c r="I339" s="121" t="str">
        <f t="shared" si="2"/>
        <v>30-39Perempuan</v>
      </c>
      <c r="J339" s="490" t="str">
        <f t="shared" si="3"/>
        <v/>
      </c>
      <c r="K339" s="493" t="str">
        <f t="shared" si="4"/>
        <v/>
      </c>
      <c r="L339" s="490">
        <f t="shared" si="5"/>
        <v>1</v>
      </c>
      <c r="M339" s="493" t="str">
        <f t="shared" si="6"/>
        <v/>
      </c>
    </row>
    <row r="340">
      <c r="A340" s="435">
        <v>338.0</v>
      </c>
      <c r="B340" s="121" t="s">
        <v>713</v>
      </c>
      <c r="C340" s="132">
        <v>45.0</v>
      </c>
      <c r="D340" s="132" t="s">
        <v>696</v>
      </c>
      <c r="E340" s="121" t="s">
        <v>697</v>
      </c>
      <c r="F340" s="121" t="s">
        <v>698</v>
      </c>
      <c r="G340" s="121"/>
      <c r="H340" s="121" t="str">
        <f t="shared" si="1"/>
        <v>40-49</v>
      </c>
      <c r="I340" s="121" t="str">
        <f t="shared" si="2"/>
        <v>40-49Laki-Laki</v>
      </c>
      <c r="J340" s="490" t="str">
        <f t="shared" si="3"/>
        <v/>
      </c>
      <c r="K340" s="493" t="str">
        <f t="shared" si="4"/>
        <v/>
      </c>
      <c r="L340" s="490">
        <f t="shared" si="5"/>
        <v>1</v>
      </c>
      <c r="M340" s="493" t="str">
        <f t="shared" si="6"/>
        <v/>
      </c>
    </row>
    <row r="341">
      <c r="A341" s="435">
        <v>339.0</v>
      </c>
      <c r="B341" s="121" t="s">
        <v>713</v>
      </c>
      <c r="C341" s="132">
        <v>55.0</v>
      </c>
      <c r="D341" s="132" t="s">
        <v>696</v>
      </c>
      <c r="E341" s="121" t="s">
        <v>697</v>
      </c>
      <c r="F341" s="121" t="s">
        <v>698</v>
      </c>
      <c r="G341" s="121"/>
      <c r="H341" s="121" t="str">
        <f t="shared" si="1"/>
        <v>50-59</v>
      </c>
      <c r="I341" s="121" t="str">
        <f t="shared" si="2"/>
        <v>50-59Laki-Laki</v>
      </c>
      <c r="J341" s="490" t="str">
        <f t="shared" si="3"/>
        <v/>
      </c>
      <c r="K341" s="493" t="str">
        <f t="shared" si="4"/>
        <v/>
      </c>
      <c r="L341" s="490">
        <f t="shared" si="5"/>
        <v>1</v>
      </c>
      <c r="M341" s="493" t="str">
        <f t="shared" si="6"/>
        <v/>
      </c>
    </row>
    <row r="342">
      <c r="A342" s="435">
        <v>340.0</v>
      </c>
      <c r="B342" s="121" t="s">
        <v>713</v>
      </c>
      <c r="C342" s="132">
        <v>57.0</v>
      </c>
      <c r="D342" s="132" t="s">
        <v>696</v>
      </c>
      <c r="E342" s="121" t="s">
        <v>697</v>
      </c>
      <c r="F342" s="121" t="s">
        <v>698</v>
      </c>
      <c r="G342" s="121"/>
      <c r="H342" s="121" t="str">
        <f t="shared" si="1"/>
        <v>50-59</v>
      </c>
      <c r="I342" s="121" t="str">
        <f t="shared" si="2"/>
        <v>50-59Laki-Laki</v>
      </c>
      <c r="J342" s="490" t="str">
        <f t="shared" si="3"/>
        <v/>
      </c>
      <c r="K342" s="493" t="str">
        <f t="shared" si="4"/>
        <v/>
      </c>
      <c r="L342" s="490">
        <f t="shared" si="5"/>
        <v>1</v>
      </c>
      <c r="M342" s="493" t="str">
        <f t="shared" si="6"/>
        <v/>
      </c>
    </row>
    <row r="343">
      <c r="A343" s="435">
        <v>341.0</v>
      </c>
      <c r="B343" s="121" t="s">
        <v>713</v>
      </c>
      <c r="C343" s="132">
        <v>85.0</v>
      </c>
      <c r="D343" s="132" t="s">
        <v>696</v>
      </c>
      <c r="E343" s="121" t="s">
        <v>697</v>
      </c>
      <c r="F343" s="121" t="s">
        <v>698</v>
      </c>
      <c r="G343" s="121"/>
      <c r="H343" s="121" t="str">
        <f t="shared" si="1"/>
        <v>80-89</v>
      </c>
      <c r="I343" s="121" t="str">
        <f t="shared" si="2"/>
        <v>80-89Laki-Laki</v>
      </c>
      <c r="J343" s="490" t="str">
        <f t="shared" si="3"/>
        <v/>
      </c>
      <c r="K343" s="493" t="str">
        <f t="shared" si="4"/>
        <v/>
      </c>
      <c r="L343" s="490">
        <f t="shared" si="5"/>
        <v>1</v>
      </c>
      <c r="M343" s="493" t="str">
        <f t="shared" si="6"/>
        <v/>
      </c>
    </row>
    <row r="344">
      <c r="A344" s="435">
        <v>342.0</v>
      </c>
      <c r="B344" s="121" t="s">
        <v>713</v>
      </c>
      <c r="C344" s="132">
        <v>51.0</v>
      </c>
      <c r="D344" s="132" t="s">
        <v>696</v>
      </c>
      <c r="E344" s="121" t="s">
        <v>715</v>
      </c>
      <c r="F344" s="121" t="s">
        <v>698</v>
      </c>
      <c r="G344" s="121"/>
      <c r="H344" s="121" t="str">
        <f t="shared" si="1"/>
        <v>50-59</v>
      </c>
      <c r="I344" s="121" t="str">
        <f t="shared" si="2"/>
        <v>50-59Laki-Laki</v>
      </c>
      <c r="J344" s="490" t="str">
        <f t="shared" si="3"/>
        <v/>
      </c>
      <c r="K344" s="493" t="str">
        <f t="shared" si="4"/>
        <v/>
      </c>
      <c r="L344" s="490">
        <f t="shared" si="5"/>
        <v>1</v>
      </c>
      <c r="M344" s="493" t="str">
        <f t="shared" si="6"/>
        <v/>
      </c>
    </row>
    <row r="345">
      <c r="A345" s="435">
        <v>343.0</v>
      </c>
      <c r="B345" s="121" t="s">
        <v>702</v>
      </c>
      <c r="C345" s="132">
        <v>31.0</v>
      </c>
      <c r="D345" s="132" t="s">
        <v>696</v>
      </c>
      <c r="E345" s="121" t="s">
        <v>715</v>
      </c>
      <c r="F345" s="121" t="s">
        <v>698</v>
      </c>
      <c r="G345" s="121"/>
      <c r="H345" s="121" t="str">
        <f t="shared" si="1"/>
        <v>30-39</v>
      </c>
      <c r="I345" s="121" t="str">
        <f t="shared" si="2"/>
        <v>30-39Perempuan</v>
      </c>
      <c r="J345" s="490" t="str">
        <f t="shared" si="3"/>
        <v/>
      </c>
      <c r="K345" s="493" t="str">
        <f t="shared" si="4"/>
        <v/>
      </c>
      <c r="L345" s="490">
        <f t="shared" si="5"/>
        <v>1</v>
      </c>
      <c r="M345" s="493" t="str">
        <f t="shared" si="6"/>
        <v/>
      </c>
    </row>
    <row r="346">
      <c r="A346" s="435">
        <v>344.0</v>
      </c>
      <c r="B346" s="121" t="s">
        <v>713</v>
      </c>
      <c r="C346" s="132">
        <v>27.0</v>
      </c>
      <c r="D346" s="132" t="s">
        <v>696</v>
      </c>
      <c r="E346" s="121" t="s">
        <v>715</v>
      </c>
      <c r="F346" s="121" t="s">
        <v>698</v>
      </c>
      <c r="G346" s="121"/>
      <c r="H346" s="121" t="str">
        <f t="shared" si="1"/>
        <v>20-29</v>
      </c>
      <c r="I346" s="121" t="str">
        <f t="shared" si="2"/>
        <v>20-29Laki-Laki</v>
      </c>
      <c r="J346" s="490" t="str">
        <f t="shared" si="3"/>
        <v/>
      </c>
      <c r="K346" s="493" t="str">
        <f t="shared" si="4"/>
        <v/>
      </c>
      <c r="L346" s="490">
        <f t="shared" si="5"/>
        <v>1</v>
      </c>
      <c r="M346" s="493" t="str">
        <f t="shared" si="6"/>
        <v/>
      </c>
    </row>
    <row r="347">
      <c r="A347" s="435">
        <v>345.0</v>
      </c>
      <c r="B347" s="121" t="s">
        <v>713</v>
      </c>
      <c r="C347" s="132">
        <v>39.0</v>
      </c>
      <c r="D347" s="132" t="s">
        <v>696</v>
      </c>
      <c r="E347" s="121" t="s">
        <v>867</v>
      </c>
      <c r="F347" s="121" t="s">
        <v>698</v>
      </c>
      <c r="G347" s="121"/>
      <c r="H347" s="121" t="str">
        <f t="shared" si="1"/>
        <v>30-39</v>
      </c>
      <c r="I347" s="121" t="str">
        <f t="shared" si="2"/>
        <v>30-39Laki-Laki</v>
      </c>
      <c r="J347" s="490" t="str">
        <f t="shared" si="3"/>
        <v/>
      </c>
      <c r="K347" s="493" t="str">
        <f t="shared" si="4"/>
        <v/>
      </c>
      <c r="L347" s="490">
        <f t="shared" si="5"/>
        <v>1</v>
      </c>
      <c r="M347" s="493" t="str">
        <f t="shared" si="6"/>
        <v/>
      </c>
    </row>
    <row r="348">
      <c r="A348" s="435">
        <v>346.0</v>
      </c>
      <c r="B348" s="121" t="s">
        <v>713</v>
      </c>
      <c r="C348" s="132">
        <v>34.0</v>
      </c>
      <c r="D348" s="132" t="s">
        <v>696</v>
      </c>
      <c r="E348" s="121" t="s">
        <v>872</v>
      </c>
      <c r="F348" s="121" t="s">
        <v>698</v>
      </c>
      <c r="G348" s="121"/>
      <c r="H348" s="121" t="str">
        <f t="shared" si="1"/>
        <v>30-39</v>
      </c>
      <c r="I348" s="121" t="str">
        <f t="shared" si="2"/>
        <v>30-39Laki-Laki</v>
      </c>
      <c r="J348" s="490" t="str">
        <f t="shared" si="3"/>
        <v/>
      </c>
      <c r="K348" s="493" t="str">
        <f t="shared" si="4"/>
        <v/>
      </c>
      <c r="L348" s="490">
        <f t="shared" si="5"/>
        <v>1</v>
      </c>
      <c r="M348" s="493" t="str">
        <f t="shared" si="6"/>
        <v/>
      </c>
    </row>
    <row r="349">
      <c r="A349" s="435">
        <v>347.0</v>
      </c>
      <c r="B349" s="121" t="s">
        <v>713</v>
      </c>
      <c r="C349" s="132">
        <v>30.0</v>
      </c>
      <c r="D349" s="132" t="s">
        <v>696</v>
      </c>
      <c r="E349" s="121" t="s">
        <v>697</v>
      </c>
      <c r="F349" s="121" t="s">
        <v>698</v>
      </c>
      <c r="G349" s="121"/>
      <c r="H349" s="121" t="str">
        <f t="shared" si="1"/>
        <v>30-39</v>
      </c>
      <c r="I349" s="121" t="str">
        <f t="shared" si="2"/>
        <v>30-39Laki-Laki</v>
      </c>
      <c r="J349" s="490" t="str">
        <f t="shared" si="3"/>
        <v/>
      </c>
      <c r="K349" s="493" t="str">
        <f t="shared" si="4"/>
        <v/>
      </c>
      <c r="L349" s="490">
        <f t="shared" si="5"/>
        <v>1</v>
      </c>
      <c r="M349" s="493" t="str">
        <f t="shared" si="6"/>
        <v/>
      </c>
    </row>
    <row r="350">
      <c r="A350" s="435">
        <v>348.0</v>
      </c>
      <c r="B350" s="121" t="s">
        <v>702</v>
      </c>
      <c r="C350" s="132">
        <v>30.0</v>
      </c>
      <c r="D350" s="132" t="s">
        <v>696</v>
      </c>
      <c r="E350" s="121" t="s">
        <v>715</v>
      </c>
      <c r="F350" s="121" t="s">
        <v>698</v>
      </c>
      <c r="G350" s="121"/>
      <c r="H350" s="121" t="str">
        <f t="shared" si="1"/>
        <v>30-39</v>
      </c>
      <c r="I350" s="121" t="str">
        <f t="shared" si="2"/>
        <v>30-39Perempuan</v>
      </c>
      <c r="J350" s="490" t="str">
        <f t="shared" si="3"/>
        <v/>
      </c>
      <c r="K350" s="493" t="str">
        <f t="shared" si="4"/>
        <v/>
      </c>
      <c r="L350" s="490">
        <f t="shared" si="5"/>
        <v>1</v>
      </c>
      <c r="M350" s="493" t="str">
        <f t="shared" si="6"/>
        <v/>
      </c>
    </row>
    <row r="351">
      <c r="A351" s="435">
        <v>349.0</v>
      </c>
      <c r="B351" s="121" t="s">
        <v>702</v>
      </c>
      <c r="C351" s="132">
        <v>45.0</v>
      </c>
      <c r="D351" s="132" t="s">
        <v>696</v>
      </c>
      <c r="E351" s="121" t="s">
        <v>697</v>
      </c>
      <c r="F351" s="121" t="s">
        <v>698</v>
      </c>
      <c r="G351" s="121"/>
      <c r="H351" s="121" t="str">
        <f t="shared" si="1"/>
        <v>40-49</v>
      </c>
      <c r="I351" s="121" t="str">
        <f t="shared" si="2"/>
        <v>40-49Perempuan</v>
      </c>
      <c r="J351" s="490" t="str">
        <f t="shared" si="3"/>
        <v/>
      </c>
      <c r="K351" s="493" t="str">
        <f t="shared" si="4"/>
        <v/>
      </c>
      <c r="L351" s="490">
        <f t="shared" si="5"/>
        <v>1</v>
      </c>
      <c r="M351" s="493" t="str">
        <f t="shared" si="6"/>
        <v/>
      </c>
    </row>
    <row r="352">
      <c r="A352" s="435">
        <v>350.0</v>
      </c>
      <c r="B352" s="121" t="s">
        <v>713</v>
      </c>
      <c r="C352" s="132">
        <v>31.0</v>
      </c>
      <c r="D352" s="132" t="s">
        <v>696</v>
      </c>
      <c r="E352" s="121" t="s">
        <v>708</v>
      </c>
      <c r="F352" s="121" t="s">
        <v>698</v>
      </c>
      <c r="G352" s="121"/>
      <c r="H352" s="121" t="str">
        <f t="shared" si="1"/>
        <v>30-39</v>
      </c>
      <c r="I352" s="121" t="str">
        <f t="shared" si="2"/>
        <v>30-39Laki-Laki</v>
      </c>
      <c r="J352" s="490" t="str">
        <f t="shared" si="3"/>
        <v/>
      </c>
      <c r="K352" s="493" t="str">
        <f t="shared" si="4"/>
        <v/>
      </c>
      <c r="L352" s="490">
        <f t="shared" si="5"/>
        <v>1</v>
      </c>
      <c r="M352" s="493" t="str">
        <f t="shared" si="6"/>
        <v/>
      </c>
    </row>
    <row r="353">
      <c r="A353" s="435">
        <v>351.0</v>
      </c>
      <c r="B353" s="121" t="s">
        <v>713</v>
      </c>
      <c r="C353" s="132">
        <v>31.0</v>
      </c>
      <c r="D353" s="132" t="s">
        <v>696</v>
      </c>
      <c r="E353" s="121" t="s">
        <v>708</v>
      </c>
      <c r="F353" s="121" t="s">
        <v>698</v>
      </c>
      <c r="G353" s="121"/>
      <c r="H353" s="121" t="str">
        <f t="shared" si="1"/>
        <v>30-39</v>
      </c>
      <c r="I353" s="121" t="str">
        <f t="shared" si="2"/>
        <v>30-39Laki-Laki</v>
      </c>
      <c r="J353" s="490" t="str">
        <f t="shared" si="3"/>
        <v/>
      </c>
      <c r="K353" s="493" t="str">
        <f t="shared" si="4"/>
        <v/>
      </c>
      <c r="L353" s="490">
        <f t="shared" si="5"/>
        <v>1</v>
      </c>
      <c r="M353" s="493" t="str">
        <f t="shared" si="6"/>
        <v/>
      </c>
    </row>
    <row r="354">
      <c r="A354" s="435">
        <v>352.0</v>
      </c>
      <c r="B354" s="121" t="s">
        <v>713</v>
      </c>
      <c r="C354" s="132">
        <v>30.0</v>
      </c>
      <c r="D354" s="132" t="s">
        <v>696</v>
      </c>
      <c r="E354" s="121" t="s">
        <v>708</v>
      </c>
      <c r="F354" s="121" t="s">
        <v>698</v>
      </c>
      <c r="G354" s="121"/>
      <c r="H354" s="121" t="str">
        <f t="shared" si="1"/>
        <v>30-39</v>
      </c>
      <c r="I354" s="121" t="str">
        <f t="shared" si="2"/>
        <v>30-39Laki-Laki</v>
      </c>
      <c r="J354" s="490" t="str">
        <f t="shared" si="3"/>
        <v/>
      </c>
      <c r="K354" s="493" t="str">
        <f t="shared" si="4"/>
        <v/>
      </c>
      <c r="L354" s="490">
        <f t="shared" si="5"/>
        <v>1</v>
      </c>
      <c r="M354" s="493" t="str">
        <f t="shared" si="6"/>
        <v/>
      </c>
    </row>
    <row r="355">
      <c r="A355" s="435">
        <v>353.0</v>
      </c>
      <c r="B355" s="121" t="s">
        <v>713</v>
      </c>
      <c r="C355" s="132">
        <v>58.0</v>
      </c>
      <c r="D355" s="132" t="s">
        <v>696</v>
      </c>
      <c r="E355" s="121" t="s">
        <v>708</v>
      </c>
      <c r="F355" s="121" t="s">
        <v>698</v>
      </c>
      <c r="G355" s="121"/>
      <c r="H355" s="121" t="str">
        <f t="shared" si="1"/>
        <v>50-59</v>
      </c>
      <c r="I355" s="121" t="str">
        <f t="shared" si="2"/>
        <v>50-59Laki-Laki</v>
      </c>
      <c r="J355" s="490" t="str">
        <f t="shared" si="3"/>
        <v/>
      </c>
      <c r="K355" s="493" t="str">
        <f t="shared" si="4"/>
        <v/>
      </c>
      <c r="L355" s="490">
        <f t="shared" si="5"/>
        <v>1</v>
      </c>
      <c r="M355" s="493" t="str">
        <f t="shared" si="6"/>
        <v/>
      </c>
    </row>
    <row r="356">
      <c r="A356" s="435">
        <v>354.0</v>
      </c>
      <c r="B356" s="121" t="s">
        <v>702</v>
      </c>
      <c r="C356" s="132">
        <v>38.0</v>
      </c>
      <c r="D356" s="132" t="s">
        <v>696</v>
      </c>
      <c r="E356" s="121" t="s">
        <v>708</v>
      </c>
      <c r="F356" s="121" t="s">
        <v>698</v>
      </c>
      <c r="G356" s="121"/>
      <c r="H356" s="121" t="str">
        <f t="shared" si="1"/>
        <v>30-39</v>
      </c>
      <c r="I356" s="121" t="str">
        <f t="shared" si="2"/>
        <v>30-39Perempuan</v>
      </c>
      <c r="J356" s="490" t="str">
        <f t="shared" si="3"/>
        <v/>
      </c>
      <c r="K356" s="493" t="str">
        <f t="shared" si="4"/>
        <v/>
      </c>
      <c r="L356" s="490">
        <f t="shared" si="5"/>
        <v>1</v>
      </c>
      <c r="M356" s="493" t="str">
        <f t="shared" si="6"/>
        <v/>
      </c>
    </row>
    <row r="357">
      <c r="A357" s="435">
        <v>355.0</v>
      </c>
      <c r="B357" s="121" t="s">
        <v>702</v>
      </c>
      <c r="C357" s="132">
        <v>51.0</v>
      </c>
      <c r="D357" s="132" t="s">
        <v>696</v>
      </c>
      <c r="E357" s="121" t="s">
        <v>708</v>
      </c>
      <c r="F357" s="121" t="s">
        <v>698</v>
      </c>
      <c r="G357" s="121"/>
      <c r="H357" s="121" t="str">
        <f t="shared" si="1"/>
        <v>50-59</v>
      </c>
      <c r="I357" s="121" t="str">
        <f t="shared" si="2"/>
        <v>50-59Perempuan</v>
      </c>
      <c r="J357" s="490" t="str">
        <f t="shared" si="3"/>
        <v/>
      </c>
      <c r="K357" s="493" t="str">
        <f t="shared" si="4"/>
        <v/>
      </c>
      <c r="L357" s="490">
        <f t="shared" si="5"/>
        <v>1</v>
      </c>
      <c r="M357" s="493" t="str">
        <f t="shared" si="6"/>
        <v/>
      </c>
    </row>
    <row r="358">
      <c r="A358" s="435">
        <v>356.0</v>
      </c>
      <c r="B358" s="121" t="s">
        <v>713</v>
      </c>
      <c r="C358" s="132">
        <v>0.0</v>
      </c>
      <c r="D358" s="132" t="s">
        <v>696</v>
      </c>
      <c r="E358" s="121" t="s">
        <v>867</v>
      </c>
      <c r="F358" s="121" t="s">
        <v>698</v>
      </c>
      <c r="G358" s="121"/>
      <c r="H358" s="121" t="str">
        <f t="shared" si="1"/>
        <v>0-9</v>
      </c>
      <c r="I358" s="121" t="str">
        <f t="shared" si="2"/>
        <v>0-9Laki-Laki</v>
      </c>
      <c r="J358" s="490" t="str">
        <f t="shared" si="3"/>
        <v/>
      </c>
      <c r="K358" s="493" t="str">
        <f t="shared" si="4"/>
        <v/>
      </c>
      <c r="L358" s="490">
        <f t="shared" si="5"/>
        <v>1</v>
      </c>
      <c r="M358" s="493" t="str">
        <f t="shared" si="6"/>
        <v/>
      </c>
    </row>
    <row r="359">
      <c r="A359" s="435">
        <v>357.0</v>
      </c>
      <c r="B359" s="121" t="s">
        <v>713</v>
      </c>
      <c r="C359" s="132">
        <v>51.0</v>
      </c>
      <c r="D359" s="132" t="s">
        <v>696</v>
      </c>
      <c r="E359" s="121" t="s">
        <v>697</v>
      </c>
      <c r="F359" s="121" t="s">
        <v>698</v>
      </c>
      <c r="G359" s="121"/>
      <c r="H359" s="121" t="str">
        <f t="shared" si="1"/>
        <v>50-59</v>
      </c>
      <c r="I359" s="121" t="str">
        <f t="shared" si="2"/>
        <v>50-59Laki-Laki</v>
      </c>
      <c r="J359" s="490" t="str">
        <f t="shared" si="3"/>
        <v/>
      </c>
      <c r="K359" s="493" t="str">
        <f t="shared" si="4"/>
        <v/>
      </c>
      <c r="L359" s="490">
        <f t="shared" si="5"/>
        <v>1</v>
      </c>
      <c r="M359" s="493" t="str">
        <f t="shared" si="6"/>
        <v/>
      </c>
    </row>
    <row r="360">
      <c r="A360" s="435">
        <v>358.0</v>
      </c>
      <c r="B360" s="121" t="s">
        <v>713</v>
      </c>
      <c r="C360" s="132">
        <v>48.0</v>
      </c>
      <c r="D360" s="132" t="s">
        <v>696</v>
      </c>
      <c r="E360" s="121" t="s">
        <v>697</v>
      </c>
      <c r="F360" s="121" t="s">
        <v>698</v>
      </c>
      <c r="G360" s="121"/>
      <c r="H360" s="121" t="str">
        <f t="shared" si="1"/>
        <v>40-49</v>
      </c>
      <c r="I360" s="121" t="str">
        <f t="shared" si="2"/>
        <v>40-49Laki-Laki</v>
      </c>
      <c r="J360" s="490" t="str">
        <f t="shared" si="3"/>
        <v/>
      </c>
      <c r="K360" s="493" t="str">
        <f t="shared" si="4"/>
        <v/>
      </c>
      <c r="L360" s="490">
        <f t="shared" si="5"/>
        <v>1</v>
      </c>
      <c r="M360" s="493" t="str">
        <f t="shared" si="6"/>
        <v/>
      </c>
    </row>
    <row r="361">
      <c r="A361" s="435">
        <v>359.0</v>
      </c>
      <c r="B361" s="121" t="s">
        <v>713</v>
      </c>
      <c r="C361" s="132">
        <v>62.0</v>
      </c>
      <c r="D361" s="132" t="s">
        <v>696</v>
      </c>
      <c r="E361" s="121" t="s">
        <v>697</v>
      </c>
      <c r="F361" s="121" t="s">
        <v>698</v>
      </c>
      <c r="G361" s="121"/>
      <c r="H361" s="121" t="str">
        <f t="shared" si="1"/>
        <v>60-69</v>
      </c>
      <c r="I361" s="121" t="str">
        <f t="shared" si="2"/>
        <v>60-69Laki-Laki</v>
      </c>
      <c r="J361" s="490" t="str">
        <f t="shared" si="3"/>
        <v/>
      </c>
      <c r="K361" s="493" t="str">
        <f t="shared" si="4"/>
        <v/>
      </c>
      <c r="L361" s="490">
        <f t="shared" si="5"/>
        <v>1</v>
      </c>
      <c r="M361" s="493" t="str">
        <f t="shared" si="6"/>
        <v/>
      </c>
    </row>
    <row r="362">
      <c r="A362" s="435">
        <v>360.0</v>
      </c>
      <c r="B362" s="121" t="s">
        <v>702</v>
      </c>
      <c r="C362" s="132">
        <v>44.0</v>
      </c>
      <c r="D362" s="132" t="s">
        <v>696</v>
      </c>
      <c r="E362" s="121" t="s">
        <v>697</v>
      </c>
      <c r="F362" s="121" t="s">
        <v>698</v>
      </c>
      <c r="G362" s="121"/>
      <c r="H362" s="121" t="str">
        <f t="shared" si="1"/>
        <v>40-49</v>
      </c>
      <c r="I362" s="121" t="str">
        <f t="shared" si="2"/>
        <v>40-49Perempuan</v>
      </c>
      <c r="J362" s="490" t="str">
        <f t="shared" si="3"/>
        <v/>
      </c>
      <c r="K362" s="493" t="str">
        <f t="shared" si="4"/>
        <v/>
      </c>
      <c r="L362" s="490">
        <f t="shared" si="5"/>
        <v>1</v>
      </c>
      <c r="M362" s="493" t="str">
        <f t="shared" si="6"/>
        <v/>
      </c>
    </row>
    <row r="363">
      <c r="A363" s="435">
        <v>361.0</v>
      </c>
      <c r="B363" s="121" t="s">
        <v>702</v>
      </c>
      <c r="C363" s="132">
        <v>44.0</v>
      </c>
      <c r="D363" s="132" t="s">
        <v>696</v>
      </c>
      <c r="E363" s="121" t="s">
        <v>697</v>
      </c>
      <c r="F363" s="121" t="s">
        <v>698</v>
      </c>
      <c r="G363" s="121"/>
      <c r="H363" s="121" t="str">
        <f t="shared" si="1"/>
        <v>40-49</v>
      </c>
      <c r="I363" s="121" t="str">
        <f t="shared" si="2"/>
        <v>40-49Perempuan</v>
      </c>
      <c r="J363" s="490" t="str">
        <f t="shared" si="3"/>
        <v/>
      </c>
      <c r="K363" s="493" t="str">
        <f t="shared" si="4"/>
        <v/>
      </c>
      <c r="L363" s="490">
        <f t="shared" si="5"/>
        <v>1</v>
      </c>
      <c r="M363" s="493" t="str">
        <f t="shared" si="6"/>
        <v/>
      </c>
    </row>
    <row r="364">
      <c r="A364" s="435">
        <v>362.0</v>
      </c>
      <c r="B364" s="121" t="s">
        <v>713</v>
      </c>
      <c r="C364" s="132">
        <v>24.0</v>
      </c>
      <c r="D364" s="132" t="s">
        <v>696</v>
      </c>
      <c r="E364" s="121" t="s">
        <v>697</v>
      </c>
      <c r="F364" s="121" t="s">
        <v>698</v>
      </c>
      <c r="G364" s="121"/>
      <c r="H364" s="121" t="str">
        <f t="shared" si="1"/>
        <v>20-29</v>
      </c>
      <c r="I364" s="121" t="str">
        <f t="shared" si="2"/>
        <v>20-29Laki-Laki</v>
      </c>
      <c r="J364" s="490" t="str">
        <f t="shared" si="3"/>
        <v/>
      </c>
      <c r="K364" s="493" t="str">
        <f t="shared" si="4"/>
        <v/>
      </c>
      <c r="L364" s="490">
        <f t="shared" si="5"/>
        <v>1</v>
      </c>
      <c r="M364" s="493" t="str">
        <f t="shared" si="6"/>
        <v/>
      </c>
    </row>
    <row r="365">
      <c r="A365" s="435">
        <v>363.0</v>
      </c>
      <c r="B365" s="121" t="s">
        <v>702</v>
      </c>
      <c r="C365" s="132">
        <v>25.0</v>
      </c>
      <c r="D365" s="132" t="s">
        <v>696</v>
      </c>
      <c r="E365" s="121" t="s">
        <v>697</v>
      </c>
      <c r="F365" s="121" t="s">
        <v>698</v>
      </c>
      <c r="G365" s="121"/>
      <c r="H365" s="121" t="str">
        <f t="shared" si="1"/>
        <v>20-29</v>
      </c>
      <c r="I365" s="121" t="str">
        <f t="shared" si="2"/>
        <v>20-29Perempuan</v>
      </c>
      <c r="J365" s="490" t="str">
        <f t="shared" si="3"/>
        <v/>
      </c>
      <c r="K365" s="493" t="str">
        <f t="shared" si="4"/>
        <v/>
      </c>
      <c r="L365" s="490">
        <f t="shared" si="5"/>
        <v>1</v>
      </c>
      <c r="M365" s="493" t="str">
        <f t="shared" si="6"/>
        <v/>
      </c>
    </row>
    <row r="366">
      <c r="A366" s="435">
        <v>364.0</v>
      </c>
      <c r="B366" s="121" t="s">
        <v>713</v>
      </c>
      <c r="C366" s="132">
        <v>44.0</v>
      </c>
      <c r="D366" s="132" t="s">
        <v>696</v>
      </c>
      <c r="E366" s="121" t="s">
        <v>697</v>
      </c>
      <c r="F366" s="121" t="s">
        <v>698</v>
      </c>
      <c r="G366" s="121"/>
      <c r="H366" s="121" t="str">
        <f t="shared" si="1"/>
        <v>40-49</v>
      </c>
      <c r="I366" s="121" t="str">
        <f t="shared" si="2"/>
        <v>40-49Laki-Laki</v>
      </c>
      <c r="J366" s="490" t="str">
        <f t="shared" si="3"/>
        <v/>
      </c>
      <c r="K366" s="493" t="str">
        <f t="shared" si="4"/>
        <v/>
      </c>
      <c r="L366" s="490">
        <f t="shared" si="5"/>
        <v>1</v>
      </c>
      <c r="M366" s="493" t="str">
        <f t="shared" si="6"/>
        <v/>
      </c>
    </row>
    <row r="367">
      <c r="A367" s="435">
        <v>365.0</v>
      </c>
      <c r="B367" s="121" t="s">
        <v>713</v>
      </c>
      <c r="C367" s="132">
        <v>56.0</v>
      </c>
      <c r="D367" s="132" t="s">
        <v>696</v>
      </c>
      <c r="E367" s="121" t="s">
        <v>697</v>
      </c>
      <c r="F367" s="121" t="s">
        <v>698</v>
      </c>
      <c r="G367" s="121"/>
      <c r="H367" s="121" t="str">
        <f t="shared" si="1"/>
        <v>50-59</v>
      </c>
      <c r="I367" s="121" t="str">
        <f t="shared" si="2"/>
        <v>50-59Laki-Laki</v>
      </c>
      <c r="J367" s="490" t="str">
        <f t="shared" si="3"/>
        <v/>
      </c>
      <c r="K367" s="493" t="str">
        <f t="shared" si="4"/>
        <v/>
      </c>
      <c r="L367" s="490">
        <f t="shared" si="5"/>
        <v>1</v>
      </c>
      <c r="M367" s="493" t="str">
        <f t="shared" si="6"/>
        <v/>
      </c>
    </row>
    <row r="368">
      <c r="A368" s="435">
        <v>366.0</v>
      </c>
      <c r="B368" s="121" t="s">
        <v>713</v>
      </c>
      <c r="C368" s="132">
        <v>68.0</v>
      </c>
      <c r="D368" s="132" t="s">
        <v>696</v>
      </c>
      <c r="E368" s="121" t="s">
        <v>697</v>
      </c>
      <c r="F368" s="121" t="s">
        <v>698</v>
      </c>
      <c r="G368" s="121"/>
      <c r="H368" s="121" t="str">
        <f t="shared" si="1"/>
        <v>60-69</v>
      </c>
      <c r="I368" s="121" t="str">
        <f t="shared" si="2"/>
        <v>60-69Laki-Laki</v>
      </c>
      <c r="J368" s="490" t="str">
        <f t="shared" si="3"/>
        <v/>
      </c>
      <c r="K368" s="493" t="str">
        <f t="shared" si="4"/>
        <v/>
      </c>
      <c r="L368" s="490">
        <f t="shared" si="5"/>
        <v>1</v>
      </c>
      <c r="M368" s="493" t="str">
        <f t="shared" si="6"/>
        <v/>
      </c>
    </row>
    <row r="369">
      <c r="A369" s="435">
        <v>367.0</v>
      </c>
      <c r="B369" s="121" t="s">
        <v>713</v>
      </c>
      <c r="C369" s="132">
        <v>55.0</v>
      </c>
      <c r="D369" s="132" t="s">
        <v>696</v>
      </c>
      <c r="E369" s="121" t="s">
        <v>697</v>
      </c>
      <c r="F369" s="121" t="s">
        <v>698</v>
      </c>
      <c r="G369" s="121"/>
      <c r="H369" s="121" t="str">
        <f t="shared" si="1"/>
        <v>50-59</v>
      </c>
      <c r="I369" s="121" t="str">
        <f t="shared" si="2"/>
        <v>50-59Laki-Laki</v>
      </c>
      <c r="J369" s="490" t="str">
        <f t="shared" si="3"/>
        <v/>
      </c>
      <c r="K369" s="493" t="str">
        <f t="shared" si="4"/>
        <v/>
      </c>
      <c r="L369" s="490">
        <f t="shared" si="5"/>
        <v>1</v>
      </c>
      <c r="M369" s="493" t="str">
        <f t="shared" si="6"/>
        <v/>
      </c>
    </row>
    <row r="370">
      <c r="A370" s="435">
        <v>368.0</v>
      </c>
      <c r="B370" s="121" t="s">
        <v>702</v>
      </c>
      <c r="C370" s="132">
        <v>52.0</v>
      </c>
      <c r="D370" s="132" t="s">
        <v>696</v>
      </c>
      <c r="E370" s="121" t="s">
        <v>697</v>
      </c>
      <c r="F370" s="121" t="s">
        <v>698</v>
      </c>
      <c r="G370" s="121"/>
      <c r="H370" s="121" t="str">
        <f t="shared" si="1"/>
        <v>50-59</v>
      </c>
      <c r="I370" s="121" t="str">
        <f t="shared" si="2"/>
        <v>50-59Perempuan</v>
      </c>
      <c r="J370" s="490" t="str">
        <f t="shared" si="3"/>
        <v/>
      </c>
      <c r="K370" s="493" t="str">
        <f t="shared" si="4"/>
        <v/>
      </c>
      <c r="L370" s="490">
        <f t="shared" si="5"/>
        <v>1</v>
      </c>
      <c r="M370" s="493" t="str">
        <f t="shared" si="6"/>
        <v/>
      </c>
    </row>
    <row r="371">
      <c r="A371" s="435">
        <v>369.0</v>
      </c>
      <c r="B371" s="121" t="s">
        <v>713</v>
      </c>
      <c r="C371" s="132">
        <v>56.0</v>
      </c>
      <c r="D371" s="132" t="s">
        <v>696</v>
      </c>
      <c r="E371" s="121" t="s">
        <v>697</v>
      </c>
      <c r="F371" s="121" t="s">
        <v>698</v>
      </c>
      <c r="G371" s="121"/>
      <c r="H371" s="121" t="str">
        <f t="shared" si="1"/>
        <v>50-59</v>
      </c>
      <c r="I371" s="121" t="str">
        <f t="shared" si="2"/>
        <v>50-59Laki-Laki</v>
      </c>
      <c r="J371" s="490" t="str">
        <f t="shared" si="3"/>
        <v/>
      </c>
      <c r="K371" s="493" t="str">
        <f t="shared" si="4"/>
        <v/>
      </c>
      <c r="L371" s="490">
        <f t="shared" si="5"/>
        <v>1</v>
      </c>
      <c r="M371" s="493" t="str">
        <f t="shared" si="6"/>
        <v/>
      </c>
    </row>
    <row r="372">
      <c r="A372" s="435">
        <v>370.0</v>
      </c>
      <c r="B372" s="121" t="s">
        <v>713</v>
      </c>
      <c r="C372" s="132">
        <v>48.0</v>
      </c>
      <c r="D372" s="132" t="s">
        <v>696</v>
      </c>
      <c r="E372" s="121" t="s">
        <v>708</v>
      </c>
      <c r="F372" s="121" t="s">
        <v>698</v>
      </c>
      <c r="G372" s="121"/>
      <c r="H372" s="121" t="str">
        <f t="shared" si="1"/>
        <v>40-49</v>
      </c>
      <c r="I372" s="121" t="str">
        <f t="shared" si="2"/>
        <v>40-49Laki-Laki</v>
      </c>
      <c r="J372" s="490" t="str">
        <f t="shared" si="3"/>
        <v/>
      </c>
      <c r="K372" s="493" t="str">
        <f t="shared" si="4"/>
        <v/>
      </c>
      <c r="L372" s="490">
        <f t="shared" si="5"/>
        <v>1</v>
      </c>
      <c r="M372" s="493" t="str">
        <f t="shared" si="6"/>
        <v/>
      </c>
    </row>
    <row r="373">
      <c r="A373" s="435">
        <v>371.0</v>
      </c>
      <c r="B373" s="121" t="s">
        <v>713</v>
      </c>
      <c r="C373" s="132">
        <v>48.0</v>
      </c>
      <c r="D373" s="132" t="s">
        <v>696</v>
      </c>
      <c r="E373" s="121" t="s">
        <v>708</v>
      </c>
      <c r="F373" s="121" t="s">
        <v>698</v>
      </c>
      <c r="G373" s="121"/>
      <c r="H373" s="121" t="str">
        <f t="shared" si="1"/>
        <v>40-49</v>
      </c>
      <c r="I373" s="121" t="str">
        <f t="shared" si="2"/>
        <v>40-49Laki-Laki</v>
      </c>
      <c r="J373" s="490" t="str">
        <f t="shared" si="3"/>
        <v/>
      </c>
      <c r="K373" s="493" t="str">
        <f t="shared" si="4"/>
        <v/>
      </c>
      <c r="L373" s="490">
        <f t="shared" si="5"/>
        <v>1</v>
      </c>
      <c r="M373" s="493" t="str">
        <f t="shared" si="6"/>
        <v/>
      </c>
    </row>
    <row r="374">
      <c r="A374" s="435">
        <v>372.0</v>
      </c>
      <c r="B374" s="121" t="s">
        <v>713</v>
      </c>
      <c r="C374" s="132">
        <v>28.0</v>
      </c>
      <c r="D374" s="132" t="s">
        <v>696</v>
      </c>
      <c r="E374" s="121" t="s">
        <v>697</v>
      </c>
      <c r="F374" s="121" t="s">
        <v>698</v>
      </c>
      <c r="G374" s="121"/>
      <c r="H374" s="121" t="str">
        <f t="shared" si="1"/>
        <v>20-29</v>
      </c>
      <c r="I374" s="121" t="str">
        <f t="shared" si="2"/>
        <v>20-29Laki-Laki</v>
      </c>
      <c r="J374" s="490" t="str">
        <f t="shared" si="3"/>
        <v/>
      </c>
      <c r="K374" s="493" t="str">
        <f t="shared" si="4"/>
        <v/>
      </c>
      <c r="L374" s="490">
        <f t="shared" si="5"/>
        <v>1</v>
      </c>
      <c r="M374" s="493" t="str">
        <f t="shared" si="6"/>
        <v/>
      </c>
    </row>
    <row r="375">
      <c r="A375" s="435">
        <v>373.0</v>
      </c>
      <c r="B375" s="121" t="s">
        <v>713</v>
      </c>
      <c r="C375" s="132">
        <v>23.0</v>
      </c>
      <c r="D375" s="132" t="s">
        <v>696</v>
      </c>
      <c r="E375" s="121" t="s">
        <v>697</v>
      </c>
      <c r="F375" s="121" t="s">
        <v>698</v>
      </c>
      <c r="G375" s="121"/>
      <c r="H375" s="121" t="str">
        <f t="shared" si="1"/>
        <v>20-29</v>
      </c>
      <c r="I375" s="121" t="str">
        <f t="shared" si="2"/>
        <v>20-29Laki-Laki</v>
      </c>
      <c r="J375" s="490" t="str">
        <f t="shared" si="3"/>
        <v/>
      </c>
      <c r="K375" s="493" t="str">
        <f t="shared" si="4"/>
        <v/>
      </c>
      <c r="L375" s="490">
        <f t="shared" si="5"/>
        <v>1</v>
      </c>
      <c r="M375" s="493" t="str">
        <f t="shared" si="6"/>
        <v/>
      </c>
    </row>
    <row r="376">
      <c r="A376" s="435">
        <v>374.0</v>
      </c>
      <c r="B376" s="121" t="s">
        <v>713</v>
      </c>
      <c r="C376" s="132">
        <v>49.0</v>
      </c>
      <c r="D376" s="132" t="s">
        <v>696</v>
      </c>
      <c r="E376" s="121" t="s">
        <v>697</v>
      </c>
      <c r="F376" s="121" t="s">
        <v>698</v>
      </c>
      <c r="G376" s="121"/>
      <c r="H376" s="121" t="str">
        <f t="shared" si="1"/>
        <v>40-49</v>
      </c>
      <c r="I376" s="121" t="str">
        <f t="shared" si="2"/>
        <v>40-49Laki-Laki</v>
      </c>
      <c r="J376" s="490" t="str">
        <f t="shared" si="3"/>
        <v/>
      </c>
      <c r="K376" s="493" t="str">
        <f t="shared" si="4"/>
        <v/>
      </c>
      <c r="L376" s="490">
        <f t="shared" si="5"/>
        <v>1</v>
      </c>
      <c r="M376" s="493" t="str">
        <f t="shared" si="6"/>
        <v/>
      </c>
    </row>
    <row r="377">
      <c r="A377" s="435">
        <v>375.0</v>
      </c>
      <c r="B377" s="121" t="s">
        <v>713</v>
      </c>
      <c r="C377" s="132">
        <v>30.0</v>
      </c>
      <c r="D377" s="132" t="s">
        <v>696</v>
      </c>
      <c r="E377" s="121" t="s">
        <v>697</v>
      </c>
      <c r="F377" s="121" t="s">
        <v>698</v>
      </c>
      <c r="G377" s="121"/>
      <c r="H377" s="121" t="str">
        <f t="shared" si="1"/>
        <v>30-39</v>
      </c>
      <c r="I377" s="121" t="str">
        <f t="shared" si="2"/>
        <v>30-39Laki-Laki</v>
      </c>
      <c r="J377" s="490" t="str">
        <f t="shared" si="3"/>
        <v/>
      </c>
      <c r="K377" s="493" t="str">
        <f t="shared" si="4"/>
        <v/>
      </c>
      <c r="L377" s="490">
        <f t="shared" si="5"/>
        <v>1</v>
      </c>
      <c r="M377" s="493" t="str">
        <f t="shared" si="6"/>
        <v/>
      </c>
    </row>
    <row r="378">
      <c r="A378" s="435">
        <v>376.0</v>
      </c>
      <c r="B378" s="121" t="s">
        <v>713</v>
      </c>
      <c r="C378" s="132">
        <v>36.0</v>
      </c>
      <c r="D378" s="132" t="s">
        <v>696</v>
      </c>
      <c r="E378" s="121" t="s">
        <v>697</v>
      </c>
      <c r="F378" s="121" t="s">
        <v>698</v>
      </c>
      <c r="G378" s="121"/>
      <c r="H378" s="121" t="str">
        <f t="shared" si="1"/>
        <v>30-39</v>
      </c>
      <c r="I378" s="121" t="str">
        <f t="shared" si="2"/>
        <v>30-39Laki-Laki</v>
      </c>
      <c r="J378" s="490" t="str">
        <f t="shared" si="3"/>
        <v/>
      </c>
      <c r="K378" s="493" t="str">
        <f t="shared" si="4"/>
        <v/>
      </c>
      <c r="L378" s="490">
        <f t="shared" si="5"/>
        <v>1</v>
      </c>
      <c r="M378" s="493" t="str">
        <f t="shared" si="6"/>
        <v/>
      </c>
    </row>
    <row r="379">
      <c r="A379" s="435">
        <v>377.0</v>
      </c>
      <c r="B379" s="121" t="s">
        <v>702</v>
      </c>
      <c r="C379" s="132">
        <v>44.0</v>
      </c>
      <c r="D379" s="132" t="s">
        <v>696</v>
      </c>
      <c r="E379" s="121" t="s">
        <v>697</v>
      </c>
      <c r="F379" s="121" t="s">
        <v>698</v>
      </c>
      <c r="G379" s="121"/>
      <c r="H379" s="121" t="str">
        <f t="shared" si="1"/>
        <v>40-49</v>
      </c>
      <c r="I379" s="121" t="str">
        <f t="shared" si="2"/>
        <v>40-49Perempuan</v>
      </c>
      <c r="J379" s="490" t="str">
        <f t="shared" si="3"/>
        <v/>
      </c>
      <c r="K379" s="493" t="str">
        <f t="shared" si="4"/>
        <v/>
      </c>
      <c r="L379" s="490">
        <f t="shared" si="5"/>
        <v>1</v>
      </c>
      <c r="M379" s="493" t="str">
        <f t="shared" si="6"/>
        <v/>
      </c>
    </row>
    <row r="380">
      <c r="A380" s="435">
        <v>378.0</v>
      </c>
      <c r="B380" s="121" t="s">
        <v>702</v>
      </c>
      <c r="C380" s="132">
        <v>25.0</v>
      </c>
      <c r="D380" s="132" t="s">
        <v>696</v>
      </c>
      <c r="E380" s="121" t="s">
        <v>708</v>
      </c>
      <c r="F380" s="121" t="s">
        <v>698</v>
      </c>
      <c r="G380" s="121"/>
      <c r="H380" s="121" t="str">
        <f t="shared" si="1"/>
        <v>20-29</v>
      </c>
      <c r="I380" s="121" t="str">
        <f t="shared" si="2"/>
        <v>20-29Perempuan</v>
      </c>
      <c r="J380" s="490" t="str">
        <f t="shared" si="3"/>
        <v/>
      </c>
      <c r="K380" s="493" t="str">
        <f t="shared" si="4"/>
        <v/>
      </c>
      <c r="L380" s="490">
        <f t="shared" si="5"/>
        <v>1</v>
      </c>
      <c r="M380" s="493" t="str">
        <f t="shared" si="6"/>
        <v/>
      </c>
    </row>
    <row r="381">
      <c r="A381" s="435">
        <v>379.0</v>
      </c>
      <c r="B381" s="121" t="s">
        <v>713</v>
      </c>
      <c r="C381" s="132">
        <v>40.0</v>
      </c>
      <c r="D381" s="132" t="s">
        <v>696</v>
      </c>
      <c r="E381" s="121" t="s">
        <v>708</v>
      </c>
      <c r="F381" s="121" t="s">
        <v>698</v>
      </c>
      <c r="G381" s="121"/>
      <c r="H381" s="121" t="str">
        <f t="shared" si="1"/>
        <v>40-49</v>
      </c>
      <c r="I381" s="121" t="str">
        <f t="shared" si="2"/>
        <v>40-49Laki-Laki</v>
      </c>
      <c r="J381" s="490" t="str">
        <f t="shared" si="3"/>
        <v/>
      </c>
      <c r="K381" s="493" t="str">
        <f t="shared" si="4"/>
        <v/>
      </c>
      <c r="L381" s="490">
        <f t="shared" si="5"/>
        <v>1</v>
      </c>
      <c r="M381" s="493" t="str">
        <f t="shared" si="6"/>
        <v/>
      </c>
    </row>
    <row r="382">
      <c r="A382" s="435">
        <v>380.0</v>
      </c>
      <c r="B382" s="121" t="s">
        <v>713</v>
      </c>
      <c r="C382" s="132">
        <v>49.0</v>
      </c>
      <c r="D382" s="132" t="s">
        <v>696</v>
      </c>
      <c r="E382" s="121" t="s">
        <v>708</v>
      </c>
      <c r="F382" s="121" t="s">
        <v>698</v>
      </c>
      <c r="G382" s="121"/>
      <c r="H382" s="121" t="str">
        <f t="shared" si="1"/>
        <v>40-49</v>
      </c>
      <c r="I382" s="121" t="str">
        <f t="shared" si="2"/>
        <v>40-49Laki-Laki</v>
      </c>
      <c r="J382" s="490" t="str">
        <f t="shared" si="3"/>
        <v/>
      </c>
      <c r="K382" s="493" t="str">
        <f t="shared" si="4"/>
        <v/>
      </c>
      <c r="L382" s="490">
        <f t="shared" si="5"/>
        <v>1</v>
      </c>
      <c r="M382" s="493" t="str">
        <f t="shared" si="6"/>
        <v/>
      </c>
    </row>
    <row r="383">
      <c r="A383" s="435">
        <v>381.0</v>
      </c>
      <c r="B383" s="121" t="s">
        <v>713</v>
      </c>
      <c r="C383" s="132">
        <v>35.0</v>
      </c>
      <c r="D383" s="132" t="s">
        <v>696</v>
      </c>
      <c r="E383" s="121" t="s">
        <v>708</v>
      </c>
      <c r="F383" s="121" t="s">
        <v>698</v>
      </c>
      <c r="G383" s="121"/>
      <c r="H383" s="121" t="str">
        <f t="shared" si="1"/>
        <v>30-39</v>
      </c>
      <c r="I383" s="121" t="str">
        <f t="shared" si="2"/>
        <v>30-39Laki-Laki</v>
      </c>
      <c r="J383" s="490" t="str">
        <f t="shared" si="3"/>
        <v/>
      </c>
      <c r="K383" s="493" t="str">
        <f t="shared" si="4"/>
        <v/>
      </c>
      <c r="L383" s="490">
        <f t="shared" si="5"/>
        <v>1</v>
      </c>
      <c r="M383" s="493" t="str">
        <f t="shared" si="6"/>
        <v/>
      </c>
    </row>
    <row r="384">
      <c r="A384" s="435">
        <v>382.0</v>
      </c>
      <c r="B384" s="121" t="s">
        <v>713</v>
      </c>
      <c r="C384" s="132">
        <v>34.0</v>
      </c>
      <c r="D384" s="132" t="s">
        <v>696</v>
      </c>
      <c r="E384" s="121" t="s">
        <v>708</v>
      </c>
      <c r="F384" s="121" t="s">
        <v>698</v>
      </c>
      <c r="G384" s="121"/>
      <c r="H384" s="121" t="str">
        <f t="shared" si="1"/>
        <v>30-39</v>
      </c>
      <c r="I384" s="121" t="str">
        <f t="shared" si="2"/>
        <v>30-39Laki-Laki</v>
      </c>
      <c r="J384" s="490" t="str">
        <f t="shared" si="3"/>
        <v/>
      </c>
      <c r="K384" s="493" t="str">
        <f t="shared" si="4"/>
        <v/>
      </c>
      <c r="L384" s="490">
        <f t="shared" si="5"/>
        <v>1</v>
      </c>
      <c r="M384" s="493" t="str">
        <f t="shared" si="6"/>
        <v/>
      </c>
    </row>
    <row r="385">
      <c r="A385" s="435">
        <v>383.0</v>
      </c>
      <c r="B385" s="121" t="s">
        <v>713</v>
      </c>
      <c r="C385" s="132">
        <v>38.0</v>
      </c>
      <c r="D385" s="132" t="s">
        <v>696</v>
      </c>
      <c r="E385" s="121" t="s">
        <v>708</v>
      </c>
      <c r="F385" s="121" t="s">
        <v>698</v>
      </c>
      <c r="G385" s="121"/>
      <c r="H385" s="121" t="str">
        <f t="shared" si="1"/>
        <v>30-39</v>
      </c>
      <c r="I385" s="121" t="str">
        <f t="shared" si="2"/>
        <v>30-39Laki-Laki</v>
      </c>
      <c r="J385" s="490" t="str">
        <f t="shared" si="3"/>
        <v/>
      </c>
      <c r="K385" s="493" t="str">
        <f t="shared" si="4"/>
        <v/>
      </c>
      <c r="L385" s="490">
        <f t="shared" si="5"/>
        <v>1</v>
      </c>
      <c r="M385" s="493" t="str">
        <f t="shared" si="6"/>
        <v/>
      </c>
    </row>
    <row r="386">
      <c r="A386" s="435">
        <v>384.0</v>
      </c>
      <c r="B386" s="121" t="s">
        <v>713</v>
      </c>
      <c r="C386" s="132">
        <v>55.0</v>
      </c>
      <c r="D386" s="132" t="s">
        <v>696</v>
      </c>
      <c r="E386" s="121" t="s">
        <v>697</v>
      </c>
      <c r="F386" s="121" t="s">
        <v>663</v>
      </c>
      <c r="G386" s="121"/>
      <c r="H386" s="121" t="str">
        <f t="shared" si="1"/>
        <v>50-59</v>
      </c>
      <c r="I386" s="121" t="str">
        <f t="shared" si="2"/>
        <v>50-59Laki-Laki</v>
      </c>
      <c r="J386" s="490">
        <f t="shared" si="3"/>
        <v>1</v>
      </c>
      <c r="K386" s="493" t="str">
        <f t="shared" si="4"/>
        <v/>
      </c>
      <c r="L386" s="490" t="str">
        <f t="shared" si="5"/>
        <v/>
      </c>
      <c r="M386" s="493" t="str">
        <f t="shared" si="6"/>
        <v/>
      </c>
    </row>
    <row r="387">
      <c r="A387" s="435">
        <v>385.0</v>
      </c>
      <c r="B387" s="121" t="s">
        <v>713</v>
      </c>
      <c r="C387" s="132">
        <v>54.0</v>
      </c>
      <c r="D387" s="132" t="s">
        <v>696</v>
      </c>
      <c r="E387" s="121" t="s">
        <v>705</v>
      </c>
      <c r="F387" s="121" t="s">
        <v>698</v>
      </c>
      <c r="G387" s="121"/>
      <c r="H387" s="121" t="str">
        <f t="shared" si="1"/>
        <v>50-59</v>
      </c>
      <c r="I387" s="121" t="str">
        <f t="shared" si="2"/>
        <v>50-59Laki-Laki</v>
      </c>
      <c r="J387" s="490" t="str">
        <f t="shared" si="3"/>
        <v/>
      </c>
      <c r="K387" s="493" t="str">
        <f t="shared" si="4"/>
        <v/>
      </c>
      <c r="L387" s="490">
        <f t="shared" si="5"/>
        <v>1</v>
      </c>
      <c r="M387" s="493" t="str">
        <f t="shared" si="6"/>
        <v/>
      </c>
    </row>
    <row r="388">
      <c r="A388" s="435">
        <v>386.0</v>
      </c>
      <c r="B388" s="121" t="s">
        <v>702</v>
      </c>
      <c r="C388" s="132">
        <v>45.0</v>
      </c>
      <c r="D388" s="132" t="s">
        <v>696</v>
      </c>
      <c r="E388" s="121" t="s">
        <v>697</v>
      </c>
      <c r="F388" s="121" t="s">
        <v>698</v>
      </c>
      <c r="G388" s="121"/>
      <c r="H388" s="121" t="str">
        <f t="shared" si="1"/>
        <v>40-49</v>
      </c>
      <c r="I388" s="121" t="str">
        <f t="shared" si="2"/>
        <v>40-49Perempuan</v>
      </c>
      <c r="J388" s="490" t="str">
        <f t="shared" si="3"/>
        <v/>
      </c>
      <c r="K388" s="493" t="str">
        <f t="shared" si="4"/>
        <v/>
      </c>
      <c r="L388" s="490">
        <f t="shared" si="5"/>
        <v>1</v>
      </c>
      <c r="M388" s="493" t="str">
        <f t="shared" si="6"/>
        <v/>
      </c>
    </row>
    <row r="389">
      <c r="A389" s="435">
        <v>387.0</v>
      </c>
      <c r="B389" s="121" t="s">
        <v>713</v>
      </c>
      <c r="C389" s="132">
        <v>38.0</v>
      </c>
      <c r="D389" s="132" t="s">
        <v>696</v>
      </c>
      <c r="E389" s="121" t="s">
        <v>705</v>
      </c>
      <c r="F389" s="121" t="s">
        <v>698</v>
      </c>
      <c r="G389" s="121"/>
      <c r="H389" s="121" t="str">
        <f t="shared" si="1"/>
        <v>30-39</v>
      </c>
      <c r="I389" s="121" t="str">
        <f t="shared" si="2"/>
        <v>30-39Laki-Laki</v>
      </c>
      <c r="J389" s="490" t="str">
        <f t="shared" si="3"/>
        <v/>
      </c>
      <c r="K389" s="493" t="str">
        <f t="shared" si="4"/>
        <v/>
      </c>
      <c r="L389" s="490">
        <f t="shared" si="5"/>
        <v>1</v>
      </c>
      <c r="M389" s="493" t="str">
        <f t="shared" si="6"/>
        <v/>
      </c>
    </row>
    <row r="390">
      <c r="A390" s="435">
        <v>388.0</v>
      </c>
      <c r="B390" s="121" t="s">
        <v>713</v>
      </c>
      <c r="C390" s="132">
        <v>76.0</v>
      </c>
      <c r="D390" s="132" t="s">
        <v>696</v>
      </c>
      <c r="E390" s="121" t="s">
        <v>697</v>
      </c>
      <c r="F390" s="121" t="s">
        <v>698</v>
      </c>
      <c r="G390" s="121"/>
      <c r="H390" s="121" t="str">
        <f t="shared" si="1"/>
        <v>70-79</v>
      </c>
      <c r="I390" s="121" t="str">
        <f t="shared" si="2"/>
        <v>70-79Laki-Laki</v>
      </c>
      <c r="J390" s="490" t="str">
        <f t="shared" si="3"/>
        <v/>
      </c>
      <c r="K390" s="493" t="str">
        <f t="shared" si="4"/>
        <v/>
      </c>
      <c r="L390" s="490">
        <f t="shared" si="5"/>
        <v>1</v>
      </c>
      <c r="M390" s="493" t="str">
        <f t="shared" si="6"/>
        <v/>
      </c>
    </row>
    <row r="391">
      <c r="A391" s="435">
        <v>389.0</v>
      </c>
      <c r="B391" s="121" t="s">
        <v>713</v>
      </c>
      <c r="C391" s="132">
        <v>69.0</v>
      </c>
      <c r="D391" s="132" t="s">
        <v>696</v>
      </c>
      <c r="E391" s="121" t="s">
        <v>697</v>
      </c>
      <c r="F391" s="121" t="s">
        <v>698</v>
      </c>
      <c r="G391" s="121"/>
      <c r="H391" s="121" t="str">
        <f t="shared" si="1"/>
        <v>60-69</v>
      </c>
      <c r="I391" s="121" t="str">
        <f t="shared" si="2"/>
        <v>60-69Laki-Laki</v>
      </c>
      <c r="J391" s="490" t="str">
        <f t="shared" si="3"/>
        <v/>
      </c>
      <c r="K391" s="493" t="str">
        <f t="shared" si="4"/>
        <v/>
      </c>
      <c r="L391" s="490">
        <f t="shared" si="5"/>
        <v>1</v>
      </c>
      <c r="M391" s="493" t="str">
        <f t="shared" si="6"/>
        <v/>
      </c>
    </row>
    <row r="392">
      <c r="A392" s="435">
        <v>390.0</v>
      </c>
      <c r="B392" s="121" t="s">
        <v>702</v>
      </c>
      <c r="C392" s="132">
        <v>49.0</v>
      </c>
      <c r="D392" s="132" t="s">
        <v>696</v>
      </c>
      <c r="E392" s="121" t="s">
        <v>715</v>
      </c>
      <c r="F392" s="121" t="s">
        <v>698</v>
      </c>
      <c r="G392" s="121"/>
      <c r="H392" s="121" t="str">
        <f t="shared" si="1"/>
        <v>40-49</v>
      </c>
      <c r="I392" s="121" t="str">
        <f t="shared" si="2"/>
        <v>40-49Perempuan</v>
      </c>
      <c r="J392" s="490" t="str">
        <f t="shared" si="3"/>
        <v/>
      </c>
      <c r="K392" s="493" t="str">
        <f t="shared" si="4"/>
        <v/>
      </c>
      <c r="L392" s="490">
        <f t="shared" si="5"/>
        <v>1</v>
      </c>
      <c r="M392" s="493" t="str">
        <f t="shared" si="6"/>
        <v/>
      </c>
    </row>
    <row r="393">
      <c r="A393" s="435">
        <v>391.0</v>
      </c>
      <c r="B393" s="121" t="s">
        <v>702</v>
      </c>
      <c r="C393" s="132">
        <v>71.0</v>
      </c>
      <c r="D393" s="132" t="s">
        <v>696</v>
      </c>
      <c r="E393" s="121" t="s">
        <v>697</v>
      </c>
      <c r="F393" s="121" t="s">
        <v>698</v>
      </c>
      <c r="G393" s="121"/>
      <c r="H393" s="121" t="str">
        <f t="shared" si="1"/>
        <v>70-79</v>
      </c>
      <c r="I393" s="121" t="str">
        <f t="shared" si="2"/>
        <v>70-79Perempuan</v>
      </c>
      <c r="J393" s="490" t="str">
        <f t="shared" si="3"/>
        <v/>
      </c>
      <c r="K393" s="493" t="str">
        <f t="shared" si="4"/>
        <v/>
      </c>
      <c r="L393" s="490">
        <f t="shared" si="5"/>
        <v>1</v>
      </c>
      <c r="M393" s="493" t="str">
        <f t="shared" si="6"/>
        <v/>
      </c>
    </row>
    <row r="394">
      <c r="A394" s="435">
        <v>392.0</v>
      </c>
      <c r="B394" s="121" t="s">
        <v>713</v>
      </c>
      <c r="C394" s="132">
        <v>0.0</v>
      </c>
      <c r="D394" s="132" t="s">
        <v>696</v>
      </c>
      <c r="E394" s="121" t="s">
        <v>715</v>
      </c>
      <c r="F394" s="121" t="s">
        <v>698</v>
      </c>
      <c r="G394" s="121"/>
      <c r="H394" s="121" t="str">
        <f t="shared" si="1"/>
        <v>0-9</v>
      </c>
      <c r="I394" s="121" t="str">
        <f t="shared" si="2"/>
        <v>0-9Laki-Laki</v>
      </c>
      <c r="J394" s="490" t="str">
        <f t="shared" si="3"/>
        <v/>
      </c>
      <c r="K394" s="493" t="str">
        <f t="shared" si="4"/>
        <v/>
      </c>
      <c r="L394" s="490">
        <f t="shared" si="5"/>
        <v>1</v>
      </c>
      <c r="M394" s="493" t="str">
        <f t="shared" si="6"/>
        <v/>
      </c>
    </row>
    <row r="395">
      <c r="A395" s="435">
        <v>393.0</v>
      </c>
      <c r="B395" s="121" t="s">
        <v>713</v>
      </c>
      <c r="C395" s="132">
        <v>63.0</v>
      </c>
      <c r="D395" s="132" t="s">
        <v>696</v>
      </c>
      <c r="E395" s="121" t="s">
        <v>706</v>
      </c>
      <c r="F395" s="121" t="s">
        <v>698</v>
      </c>
      <c r="G395" s="121"/>
      <c r="H395" s="121" t="str">
        <f t="shared" si="1"/>
        <v>60-69</v>
      </c>
      <c r="I395" s="121" t="str">
        <f t="shared" si="2"/>
        <v>60-69Laki-Laki</v>
      </c>
      <c r="J395" s="490" t="str">
        <f t="shared" si="3"/>
        <v/>
      </c>
      <c r="K395" s="493" t="str">
        <f t="shared" si="4"/>
        <v/>
      </c>
      <c r="L395" s="490">
        <f t="shared" si="5"/>
        <v>1</v>
      </c>
      <c r="M395" s="493" t="str">
        <f t="shared" si="6"/>
        <v/>
      </c>
    </row>
    <row r="396">
      <c r="A396" s="435">
        <v>394.0</v>
      </c>
      <c r="B396" s="121" t="s">
        <v>713</v>
      </c>
      <c r="C396" s="132">
        <v>46.0</v>
      </c>
      <c r="D396" s="132" t="s">
        <v>696</v>
      </c>
      <c r="E396" s="121" t="s">
        <v>706</v>
      </c>
      <c r="F396" s="121" t="s">
        <v>698</v>
      </c>
      <c r="G396" s="121"/>
      <c r="H396" s="121" t="str">
        <f t="shared" si="1"/>
        <v>40-49</v>
      </c>
      <c r="I396" s="121" t="str">
        <f t="shared" si="2"/>
        <v>40-49Laki-Laki</v>
      </c>
      <c r="J396" s="490" t="str">
        <f t="shared" si="3"/>
        <v/>
      </c>
      <c r="K396" s="493" t="str">
        <f t="shared" si="4"/>
        <v/>
      </c>
      <c r="L396" s="490">
        <f t="shared" si="5"/>
        <v>1</v>
      </c>
      <c r="M396" s="493" t="str">
        <f t="shared" si="6"/>
        <v/>
      </c>
    </row>
    <row r="397">
      <c r="A397" s="435">
        <v>395.0</v>
      </c>
      <c r="B397" s="121" t="s">
        <v>713</v>
      </c>
      <c r="C397" s="132">
        <v>0.0</v>
      </c>
      <c r="D397" s="132" t="s">
        <v>696</v>
      </c>
      <c r="E397" s="121" t="s">
        <v>706</v>
      </c>
      <c r="F397" s="121" t="s">
        <v>698</v>
      </c>
      <c r="G397" s="121"/>
      <c r="H397" s="121" t="str">
        <f t="shared" si="1"/>
        <v>0-9</v>
      </c>
      <c r="I397" s="121" t="str">
        <f t="shared" si="2"/>
        <v>0-9Laki-Laki</v>
      </c>
      <c r="J397" s="490" t="str">
        <f t="shared" si="3"/>
        <v/>
      </c>
      <c r="K397" s="493" t="str">
        <f t="shared" si="4"/>
        <v/>
      </c>
      <c r="L397" s="490">
        <f t="shared" si="5"/>
        <v>1</v>
      </c>
      <c r="M397" s="493" t="str">
        <f t="shared" si="6"/>
        <v/>
      </c>
    </row>
    <row r="398">
      <c r="A398" s="435">
        <v>396.0</v>
      </c>
      <c r="B398" s="121" t="s">
        <v>713</v>
      </c>
      <c r="C398" s="132">
        <v>50.0</v>
      </c>
      <c r="D398" s="132" t="s">
        <v>696</v>
      </c>
      <c r="E398" s="121" t="s">
        <v>697</v>
      </c>
      <c r="F398" s="121" t="s">
        <v>698</v>
      </c>
      <c r="G398" s="121"/>
      <c r="H398" s="121" t="str">
        <f t="shared" si="1"/>
        <v>50-59</v>
      </c>
      <c r="I398" s="121" t="str">
        <f t="shared" si="2"/>
        <v>50-59Laki-Laki</v>
      </c>
      <c r="J398" s="490" t="str">
        <f t="shared" si="3"/>
        <v/>
      </c>
      <c r="K398" s="493" t="str">
        <f t="shared" si="4"/>
        <v/>
      </c>
      <c r="L398" s="490">
        <f t="shared" si="5"/>
        <v>1</v>
      </c>
      <c r="M398" s="493" t="str">
        <f t="shared" si="6"/>
        <v/>
      </c>
    </row>
    <row r="399">
      <c r="A399" s="435">
        <v>397.0</v>
      </c>
      <c r="B399" s="121" t="s">
        <v>713</v>
      </c>
      <c r="C399" s="132">
        <v>65.0</v>
      </c>
      <c r="D399" s="132" t="s">
        <v>696</v>
      </c>
      <c r="E399" s="121" t="s">
        <v>697</v>
      </c>
      <c r="F399" s="121" t="s">
        <v>698</v>
      </c>
      <c r="G399" s="121"/>
      <c r="H399" s="121" t="str">
        <f t="shared" si="1"/>
        <v>60-69</v>
      </c>
      <c r="I399" s="121" t="str">
        <f t="shared" si="2"/>
        <v>60-69Laki-Laki</v>
      </c>
      <c r="J399" s="490" t="str">
        <f t="shared" si="3"/>
        <v/>
      </c>
      <c r="K399" s="493" t="str">
        <f t="shared" si="4"/>
        <v/>
      </c>
      <c r="L399" s="490">
        <f t="shared" si="5"/>
        <v>1</v>
      </c>
      <c r="M399" s="493" t="str">
        <f t="shared" si="6"/>
        <v/>
      </c>
    </row>
    <row r="400">
      <c r="A400" s="435">
        <v>398.0</v>
      </c>
      <c r="B400" s="121" t="s">
        <v>702</v>
      </c>
      <c r="C400" s="132">
        <v>29.0</v>
      </c>
      <c r="D400" s="132" t="s">
        <v>696</v>
      </c>
      <c r="E400" s="121" t="s">
        <v>697</v>
      </c>
      <c r="F400" s="121" t="s">
        <v>698</v>
      </c>
      <c r="G400" s="121"/>
      <c r="H400" s="121" t="str">
        <f t="shared" si="1"/>
        <v>20-29</v>
      </c>
      <c r="I400" s="121" t="str">
        <f t="shared" si="2"/>
        <v>20-29Perempuan</v>
      </c>
      <c r="J400" s="490" t="str">
        <f t="shared" si="3"/>
        <v/>
      </c>
      <c r="K400" s="493" t="str">
        <f t="shared" si="4"/>
        <v/>
      </c>
      <c r="L400" s="490">
        <f t="shared" si="5"/>
        <v>1</v>
      </c>
      <c r="M400" s="493" t="str">
        <f t="shared" si="6"/>
        <v/>
      </c>
    </row>
    <row r="401">
      <c r="A401" s="435">
        <v>399.0</v>
      </c>
      <c r="B401" s="121" t="s">
        <v>713</v>
      </c>
      <c r="C401" s="132">
        <v>57.0</v>
      </c>
      <c r="D401" s="132" t="s">
        <v>696</v>
      </c>
      <c r="E401" s="121" t="s">
        <v>697</v>
      </c>
      <c r="F401" s="121" t="s">
        <v>698</v>
      </c>
      <c r="G401" s="121"/>
      <c r="H401" s="121" t="str">
        <f t="shared" si="1"/>
        <v>50-59</v>
      </c>
      <c r="I401" s="121" t="str">
        <f t="shared" si="2"/>
        <v>50-59Laki-Laki</v>
      </c>
      <c r="J401" s="490" t="str">
        <f t="shared" si="3"/>
        <v/>
      </c>
      <c r="K401" s="493" t="str">
        <f t="shared" si="4"/>
        <v/>
      </c>
      <c r="L401" s="490">
        <f t="shared" si="5"/>
        <v>1</v>
      </c>
      <c r="M401" s="493" t="str">
        <f t="shared" si="6"/>
        <v/>
      </c>
    </row>
    <row r="402">
      <c r="A402" s="435">
        <v>400.0</v>
      </c>
      <c r="B402" s="121" t="s">
        <v>713</v>
      </c>
      <c r="C402" s="132">
        <v>75.0</v>
      </c>
      <c r="D402" s="132" t="s">
        <v>696</v>
      </c>
      <c r="E402" s="121" t="s">
        <v>697</v>
      </c>
      <c r="F402" s="121" t="s">
        <v>698</v>
      </c>
      <c r="G402" s="121"/>
      <c r="H402" s="121" t="str">
        <f t="shared" si="1"/>
        <v>70-79</v>
      </c>
      <c r="I402" s="121" t="str">
        <f t="shared" si="2"/>
        <v>70-79Laki-Laki</v>
      </c>
      <c r="J402" s="490" t="str">
        <f t="shared" si="3"/>
        <v/>
      </c>
      <c r="K402" s="493" t="str">
        <f t="shared" si="4"/>
        <v/>
      </c>
      <c r="L402" s="490">
        <f t="shared" si="5"/>
        <v>1</v>
      </c>
      <c r="M402" s="493" t="str">
        <f t="shared" si="6"/>
        <v/>
      </c>
    </row>
    <row r="403">
      <c r="A403" s="435">
        <v>401.0</v>
      </c>
      <c r="B403" s="121" t="s">
        <v>713</v>
      </c>
      <c r="C403" s="132">
        <v>62.0</v>
      </c>
      <c r="D403" s="132" t="s">
        <v>696</v>
      </c>
      <c r="E403" s="121" t="s">
        <v>697</v>
      </c>
      <c r="F403" s="121" t="s">
        <v>698</v>
      </c>
      <c r="G403" s="121"/>
      <c r="H403" s="121" t="str">
        <f t="shared" si="1"/>
        <v>60-69</v>
      </c>
      <c r="I403" s="121" t="str">
        <f t="shared" si="2"/>
        <v>60-69Laki-Laki</v>
      </c>
      <c r="J403" s="490" t="str">
        <f t="shared" si="3"/>
        <v/>
      </c>
      <c r="K403" s="493" t="str">
        <f t="shared" si="4"/>
        <v/>
      </c>
      <c r="L403" s="490">
        <f t="shared" si="5"/>
        <v>1</v>
      </c>
      <c r="M403" s="493" t="str">
        <f t="shared" si="6"/>
        <v/>
      </c>
    </row>
    <row r="404">
      <c r="A404" s="435">
        <v>402.0</v>
      </c>
      <c r="B404" s="121" t="s">
        <v>713</v>
      </c>
      <c r="C404" s="132">
        <v>45.0</v>
      </c>
      <c r="D404" s="132" t="s">
        <v>696</v>
      </c>
      <c r="E404" s="121" t="s">
        <v>868</v>
      </c>
      <c r="F404" s="121" t="s">
        <v>698</v>
      </c>
      <c r="G404" s="121"/>
      <c r="H404" s="121" t="str">
        <f t="shared" si="1"/>
        <v>40-49</v>
      </c>
      <c r="I404" s="121" t="str">
        <f t="shared" si="2"/>
        <v>40-49Laki-Laki</v>
      </c>
      <c r="J404" s="490" t="str">
        <f t="shared" si="3"/>
        <v/>
      </c>
      <c r="K404" s="493" t="str">
        <f t="shared" si="4"/>
        <v/>
      </c>
      <c r="L404" s="490">
        <f t="shared" si="5"/>
        <v>1</v>
      </c>
      <c r="M404" s="493" t="str">
        <f t="shared" si="6"/>
        <v/>
      </c>
    </row>
    <row r="405">
      <c r="A405" s="435">
        <v>403.0</v>
      </c>
      <c r="B405" s="121" t="s">
        <v>702</v>
      </c>
      <c r="C405" s="132">
        <v>44.0</v>
      </c>
      <c r="D405" s="132" t="s">
        <v>696</v>
      </c>
      <c r="E405" s="121" t="s">
        <v>705</v>
      </c>
      <c r="F405" s="121" t="s">
        <v>698</v>
      </c>
      <c r="G405" s="121"/>
      <c r="H405" s="121" t="str">
        <f t="shared" si="1"/>
        <v>40-49</v>
      </c>
      <c r="I405" s="121" t="str">
        <f t="shared" si="2"/>
        <v>40-49Perempuan</v>
      </c>
      <c r="J405" s="490" t="str">
        <f t="shared" si="3"/>
        <v/>
      </c>
      <c r="K405" s="493" t="str">
        <f t="shared" si="4"/>
        <v/>
      </c>
      <c r="L405" s="490">
        <f t="shared" si="5"/>
        <v>1</v>
      </c>
      <c r="M405" s="493" t="str">
        <f t="shared" si="6"/>
        <v/>
      </c>
    </row>
    <row r="406">
      <c r="A406" s="435">
        <v>404.0</v>
      </c>
      <c r="B406" s="121" t="s">
        <v>702</v>
      </c>
      <c r="C406" s="132">
        <v>57.0</v>
      </c>
      <c r="D406" s="132" t="s">
        <v>696</v>
      </c>
      <c r="E406" s="121" t="s">
        <v>697</v>
      </c>
      <c r="F406" s="121" t="s">
        <v>698</v>
      </c>
      <c r="G406" s="121"/>
      <c r="H406" s="121" t="str">
        <f t="shared" si="1"/>
        <v>50-59</v>
      </c>
      <c r="I406" s="121" t="str">
        <f t="shared" si="2"/>
        <v>50-59Perempuan</v>
      </c>
      <c r="J406" s="490" t="str">
        <f t="shared" si="3"/>
        <v/>
      </c>
      <c r="K406" s="493" t="str">
        <f t="shared" si="4"/>
        <v/>
      </c>
      <c r="L406" s="490">
        <f t="shared" si="5"/>
        <v>1</v>
      </c>
      <c r="M406" s="493" t="str">
        <f t="shared" si="6"/>
        <v/>
      </c>
    </row>
    <row r="407">
      <c r="A407" s="435">
        <v>405.0</v>
      </c>
      <c r="B407" s="121" t="s">
        <v>713</v>
      </c>
      <c r="C407" s="132">
        <v>68.0</v>
      </c>
      <c r="D407" s="132" t="s">
        <v>696</v>
      </c>
      <c r="E407" s="121" t="s">
        <v>697</v>
      </c>
      <c r="F407" s="121" t="s">
        <v>698</v>
      </c>
      <c r="G407" s="121"/>
      <c r="H407" s="121" t="str">
        <f t="shared" si="1"/>
        <v>60-69</v>
      </c>
      <c r="I407" s="121" t="str">
        <f t="shared" si="2"/>
        <v>60-69Laki-Laki</v>
      </c>
      <c r="J407" s="490" t="str">
        <f t="shared" si="3"/>
        <v/>
      </c>
      <c r="K407" s="493" t="str">
        <f t="shared" si="4"/>
        <v/>
      </c>
      <c r="L407" s="490">
        <f t="shared" si="5"/>
        <v>1</v>
      </c>
      <c r="M407" s="493" t="str">
        <f t="shared" si="6"/>
        <v/>
      </c>
    </row>
    <row r="408">
      <c r="A408" s="435">
        <v>406.0</v>
      </c>
      <c r="B408" s="121" t="s">
        <v>713</v>
      </c>
      <c r="C408" s="132">
        <v>53.0</v>
      </c>
      <c r="D408" s="132" t="s">
        <v>696</v>
      </c>
      <c r="E408" s="121" t="s">
        <v>697</v>
      </c>
      <c r="F408" s="121" t="s">
        <v>698</v>
      </c>
      <c r="G408" s="121"/>
      <c r="H408" s="121" t="str">
        <f t="shared" si="1"/>
        <v>50-59</v>
      </c>
      <c r="I408" s="121" t="str">
        <f t="shared" si="2"/>
        <v>50-59Laki-Laki</v>
      </c>
      <c r="J408" s="490" t="str">
        <f t="shared" si="3"/>
        <v/>
      </c>
      <c r="K408" s="493" t="str">
        <f t="shared" si="4"/>
        <v/>
      </c>
      <c r="L408" s="490">
        <f t="shared" si="5"/>
        <v>1</v>
      </c>
      <c r="M408" s="493" t="str">
        <f t="shared" si="6"/>
        <v/>
      </c>
    </row>
    <row r="409">
      <c r="A409" s="435">
        <v>407.0</v>
      </c>
      <c r="B409" s="121" t="s">
        <v>702</v>
      </c>
      <c r="C409" s="132">
        <v>31.0</v>
      </c>
      <c r="D409" s="132" t="s">
        <v>696</v>
      </c>
      <c r="E409" s="121" t="s">
        <v>697</v>
      </c>
      <c r="F409" s="121" t="s">
        <v>698</v>
      </c>
      <c r="G409" s="121"/>
      <c r="H409" s="121" t="str">
        <f t="shared" si="1"/>
        <v>30-39</v>
      </c>
      <c r="I409" s="121" t="str">
        <f t="shared" si="2"/>
        <v>30-39Perempuan</v>
      </c>
      <c r="J409" s="490" t="str">
        <f t="shared" si="3"/>
        <v/>
      </c>
      <c r="K409" s="493" t="str">
        <f t="shared" si="4"/>
        <v/>
      </c>
      <c r="L409" s="490">
        <f t="shared" si="5"/>
        <v>1</v>
      </c>
      <c r="M409" s="493" t="str">
        <f t="shared" si="6"/>
        <v/>
      </c>
    </row>
    <row r="410">
      <c r="A410" s="435">
        <v>408.0</v>
      </c>
      <c r="B410" s="121" t="s">
        <v>702</v>
      </c>
      <c r="C410" s="132">
        <v>53.0</v>
      </c>
      <c r="D410" s="132" t="s">
        <v>696</v>
      </c>
      <c r="E410" s="121" t="s">
        <v>697</v>
      </c>
      <c r="F410" s="121" t="s">
        <v>698</v>
      </c>
      <c r="G410" s="121"/>
      <c r="H410" s="121" t="str">
        <f t="shared" si="1"/>
        <v>50-59</v>
      </c>
      <c r="I410" s="121" t="str">
        <f t="shared" si="2"/>
        <v>50-59Perempuan</v>
      </c>
      <c r="J410" s="490" t="str">
        <f t="shared" si="3"/>
        <v/>
      </c>
      <c r="K410" s="493" t="str">
        <f t="shared" si="4"/>
        <v/>
      </c>
      <c r="L410" s="490">
        <f t="shared" si="5"/>
        <v>1</v>
      </c>
      <c r="M410" s="493" t="str">
        <f t="shared" si="6"/>
        <v/>
      </c>
    </row>
    <row r="411">
      <c r="A411" s="435">
        <v>409.0</v>
      </c>
      <c r="B411" s="121" t="s">
        <v>713</v>
      </c>
      <c r="C411" s="132">
        <v>56.0</v>
      </c>
      <c r="D411" s="132" t="s">
        <v>696</v>
      </c>
      <c r="E411" s="121" t="s">
        <v>697</v>
      </c>
      <c r="F411" s="121" t="s">
        <v>698</v>
      </c>
      <c r="G411" s="121"/>
      <c r="H411" s="121" t="str">
        <f t="shared" si="1"/>
        <v>50-59</v>
      </c>
      <c r="I411" s="121" t="str">
        <f t="shared" si="2"/>
        <v>50-59Laki-Laki</v>
      </c>
      <c r="J411" s="490" t="str">
        <f t="shared" si="3"/>
        <v/>
      </c>
      <c r="K411" s="493" t="str">
        <f t="shared" si="4"/>
        <v/>
      </c>
      <c r="L411" s="490">
        <f t="shared" si="5"/>
        <v>1</v>
      </c>
      <c r="M411" s="493" t="str">
        <f t="shared" si="6"/>
        <v/>
      </c>
    </row>
    <row r="412">
      <c r="A412" s="435">
        <v>410.0</v>
      </c>
      <c r="B412" s="121" t="s">
        <v>713</v>
      </c>
      <c r="C412" s="132">
        <v>40.0</v>
      </c>
      <c r="D412" s="132" t="s">
        <v>696</v>
      </c>
      <c r="E412" s="121" t="s">
        <v>697</v>
      </c>
      <c r="F412" s="121" t="s">
        <v>698</v>
      </c>
      <c r="G412" s="121"/>
      <c r="H412" s="121" t="str">
        <f t="shared" si="1"/>
        <v>40-49</v>
      </c>
      <c r="I412" s="121" t="str">
        <f t="shared" si="2"/>
        <v>40-49Laki-Laki</v>
      </c>
      <c r="J412" s="490" t="str">
        <f t="shared" si="3"/>
        <v/>
      </c>
      <c r="K412" s="493" t="str">
        <f t="shared" si="4"/>
        <v/>
      </c>
      <c r="L412" s="490">
        <f t="shared" si="5"/>
        <v>1</v>
      </c>
      <c r="M412" s="493" t="str">
        <f t="shared" si="6"/>
        <v/>
      </c>
    </row>
    <row r="413">
      <c r="A413" s="435">
        <v>411.0</v>
      </c>
      <c r="B413" s="121" t="s">
        <v>702</v>
      </c>
      <c r="C413" s="132" t="s">
        <v>656</v>
      </c>
      <c r="D413" s="132" t="s">
        <v>696</v>
      </c>
      <c r="E413" s="121" t="s">
        <v>697</v>
      </c>
      <c r="F413" s="121" t="s">
        <v>698</v>
      </c>
      <c r="G413" s="121"/>
      <c r="H413" s="121" t="str">
        <f t="shared" si="1"/>
        <v>?</v>
      </c>
      <c r="I413" s="121" t="str">
        <f t="shared" si="2"/>
        <v>?Perempuan</v>
      </c>
      <c r="J413" s="490" t="str">
        <f t="shared" si="3"/>
        <v/>
      </c>
      <c r="K413" s="493" t="str">
        <f t="shared" si="4"/>
        <v/>
      </c>
      <c r="L413" s="490">
        <f t="shared" si="5"/>
        <v>1</v>
      </c>
      <c r="M413" s="493" t="str">
        <f t="shared" si="6"/>
        <v/>
      </c>
    </row>
    <row r="414">
      <c r="A414" s="435">
        <v>412.0</v>
      </c>
      <c r="B414" s="121" t="s">
        <v>713</v>
      </c>
      <c r="C414" s="132">
        <v>69.0</v>
      </c>
      <c r="D414" s="132" t="s">
        <v>696</v>
      </c>
      <c r="E414" s="121" t="s">
        <v>697</v>
      </c>
      <c r="F414" s="121" t="s">
        <v>698</v>
      </c>
      <c r="G414" s="121"/>
      <c r="H414" s="121" t="str">
        <f t="shared" si="1"/>
        <v>60-69</v>
      </c>
      <c r="I414" s="121" t="str">
        <f t="shared" si="2"/>
        <v>60-69Laki-Laki</v>
      </c>
      <c r="J414" s="490" t="str">
        <f t="shared" si="3"/>
        <v/>
      </c>
      <c r="K414" s="493" t="str">
        <f t="shared" si="4"/>
        <v/>
      </c>
      <c r="L414" s="490">
        <f t="shared" si="5"/>
        <v>1</v>
      </c>
      <c r="M414" s="493" t="str">
        <f t="shared" si="6"/>
        <v/>
      </c>
    </row>
    <row r="415">
      <c r="A415" s="435">
        <v>413.0</v>
      </c>
      <c r="B415" s="121" t="s">
        <v>713</v>
      </c>
      <c r="C415" s="132">
        <v>59.0</v>
      </c>
      <c r="D415" s="132" t="s">
        <v>696</v>
      </c>
      <c r="E415" s="121" t="s">
        <v>697</v>
      </c>
      <c r="F415" s="121" t="s">
        <v>698</v>
      </c>
      <c r="G415" s="121"/>
      <c r="H415" s="121" t="str">
        <f t="shared" si="1"/>
        <v>50-59</v>
      </c>
      <c r="I415" s="121" t="str">
        <f t="shared" si="2"/>
        <v>50-59Laki-Laki</v>
      </c>
      <c r="J415" s="490" t="str">
        <f t="shared" si="3"/>
        <v/>
      </c>
      <c r="K415" s="493" t="str">
        <f t="shared" si="4"/>
        <v/>
      </c>
      <c r="L415" s="490">
        <f t="shared" si="5"/>
        <v>1</v>
      </c>
      <c r="M415" s="493" t="str">
        <f t="shared" si="6"/>
        <v/>
      </c>
    </row>
    <row r="416">
      <c r="A416" s="435">
        <v>414.0</v>
      </c>
      <c r="B416" s="121" t="s">
        <v>713</v>
      </c>
      <c r="C416" s="132">
        <v>60.0</v>
      </c>
      <c r="D416" s="132" t="s">
        <v>696</v>
      </c>
      <c r="E416" s="121" t="s">
        <v>697</v>
      </c>
      <c r="F416" s="121" t="s">
        <v>698</v>
      </c>
      <c r="G416" s="121"/>
      <c r="H416" s="121" t="str">
        <f t="shared" si="1"/>
        <v>60-69</v>
      </c>
      <c r="I416" s="121" t="str">
        <f t="shared" si="2"/>
        <v>60-69Laki-Laki</v>
      </c>
      <c r="J416" s="490" t="str">
        <f t="shared" si="3"/>
        <v/>
      </c>
      <c r="K416" s="493" t="str">
        <f t="shared" si="4"/>
        <v/>
      </c>
      <c r="L416" s="490">
        <f t="shared" si="5"/>
        <v>1</v>
      </c>
      <c r="M416" s="493" t="str">
        <f t="shared" si="6"/>
        <v/>
      </c>
    </row>
    <row r="417">
      <c r="A417" s="435">
        <v>415.0</v>
      </c>
      <c r="B417" s="121" t="s">
        <v>713</v>
      </c>
      <c r="C417" s="132">
        <v>57.0</v>
      </c>
      <c r="D417" s="132" t="s">
        <v>696</v>
      </c>
      <c r="E417" s="121" t="s">
        <v>697</v>
      </c>
      <c r="F417" s="121" t="s">
        <v>698</v>
      </c>
      <c r="G417" s="121"/>
      <c r="H417" s="121" t="str">
        <f t="shared" si="1"/>
        <v>50-59</v>
      </c>
      <c r="I417" s="121" t="str">
        <f t="shared" si="2"/>
        <v>50-59Laki-Laki</v>
      </c>
      <c r="J417" s="490" t="str">
        <f t="shared" si="3"/>
        <v/>
      </c>
      <c r="K417" s="493" t="str">
        <f t="shared" si="4"/>
        <v/>
      </c>
      <c r="L417" s="490">
        <f t="shared" si="5"/>
        <v>1</v>
      </c>
      <c r="M417" s="493" t="str">
        <f t="shared" si="6"/>
        <v/>
      </c>
    </row>
    <row r="418">
      <c r="A418" s="435">
        <v>416.0</v>
      </c>
      <c r="B418" s="121" t="s">
        <v>713</v>
      </c>
      <c r="C418" s="132">
        <v>61.0</v>
      </c>
      <c r="D418" s="132" t="s">
        <v>696</v>
      </c>
      <c r="E418" s="121" t="s">
        <v>697</v>
      </c>
      <c r="F418" s="121" t="s">
        <v>698</v>
      </c>
      <c r="G418" s="121"/>
      <c r="H418" s="121" t="str">
        <f t="shared" si="1"/>
        <v>60-69</v>
      </c>
      <c r="I418" s="121" t="str">
        <f t="shared" si="2"/>
        <v>60-69Laki-Laki</v>
      </c>
      <c r="J418" s="490" t="str">
        <f t="shared" si="3"/>
        <v/>
      </c>
      <c r="K418" s="493" t="str">
        <f t="shared" si="4"/>
        <v/>
      </c>
      <c r="L418" s="490">
        <f t="shared" si="5"/>
        <v>1</v>
      </c>
      <c r="M418" s="493" t="str">
        <f t="shared" si="6"/>
        <v/>
      </c>
    </row>
    <row r="419">
      <c r="A419" s="435">
        <v>417.0</v>
      </c>
      <c r="B419" s="121" t="s">
        <v>713</v>
      </c>
      <c r="C419" s="132">
        <v>53.0</v>
      </c>
      <c r="D419" s="132" t="s">
        <v>696</v>
      </c>
      <c r="E419" s="121" t="s">
        <v>697</v>
      </c>
      <c r="F419" s="121" t="s">
        <v>698</v>
      </c>
      <c r="G419" s="121"/>
      <c r="H419" s="121" t="str">
        <f t="shared" si="1"/>
        <v>50-59</v>
      </c>
      <c r="I419" s="121" t="str">
        <f t="shared" si="2"/>
        <v>50-59Laki-Laki</v>
      </c>
      <c r="J419" s="490" t="str">
        <f t="shared" si="3"/>
        <v/>
      </c>
      <c r="K419" s="493" t="str">
        <f t="shared" si="4"/>
        <v/>
      </c>
      <c r="L419" s="490">
        <f t="shared" si="5"/>
        <v>1</v>
      </c>
      <c r="M419" s="493" t="str">
        <f t="shared" si="6"/>
        <v/>
      </c>
    </row>
    <row r="420">
      <c r="A420" s="435">
        <v>418.0</v>
      </c>
      <c r="B420" s="121" t="s">
        <v>713</v>
      </c>
      <c r="C420" s="132">
        <v>33.0</v>
      </c>
      <c r="D420" s="132" t="s">
        <v>696</v>
      </c>
      <c r="E420" s="121" t="s">
        <v>706</v>
      </c>
      <c r="F420" s="121" t="s">
        <v>698</v>
      </c>
      <c r="G420" s="121"/>
      <c r="H420" s="121" t="str">
        <f t="shared" si="1"/>
        <v>30-39</v>
      </c>
      <c r="I420" s="121" t="str">
        <f t="shared" si="2"/>
        <v>30-39Laki-Laki</v>
      </c>
      <c r="J420" s="490" t="str">
        <f t="shared" si="3"/>
        <v/>
      </c>
      <c r="K420" s="493" t="str">
        <f t="shared" si="4"/>
        <v/>
      </c>
      <c r="L420" s="490">
        <f t="shared" si="5"/>
        <v>1</v>
      </c>
      <c r="M420" s="493" t="str">
        <f t="shared" si="6"/>
        <v/>
      </c>
    </row>
    <row r="421">
      <c r="A421" s="435">
        <v>419.0</v>
      </c>
      <c r="B421" s="121" t="s">
        <v>713</v>
      </c>
      <c r="C421" s="132">
        <v>48.0</v>
      </c>
      <c r="D421" s="132" t="s">
        <v>696</v>
      </c>
      <c r="E421" s="121" t="s">
        <v>706</v>
      </c>
      <c r="F421" s="121" t="s">
        <v>698</v>
      </c>
      <c r="G421" s="121"/>
      <c r="H421" s="121" t="str">
        <f t="shared" si="1"/>
        <v>40-49</v>
      </c>
      <c r="I421" s="121" t="str">
        <f t="shared" si="2"/>
        <v>40-49Laki-Laki</v>
      </c>
      <c r="J421" s="490" t="str">
        <f t="shared" si="3"/>
        <v/>
      </c>
      <c r="K421" s="493" t="str">
        <f t="shared" si="4"/>
        <v/>
      </c>
      <c r="L421" s="490">
        <f t="shared" si="5"/>
        <v>1</v>
      </c>
      <c r="M421" s="493" t="str">
        <f t="shared" si="6"/>
        <v/>
      </c>
    </row>
    <row r="422">
      <c r="A422" s="435">
        <v>420.0</v>
      </c>
      <c r="B422" s="121" t="s">
        <v>702</v>
      </c>
      <c r="C422" s="132">
        <v>48.0</v>
      </c>
      <c r="D422" s="132" t="s">
        <v>696</v>
      </c>
      <c r="E422" s="121" t="s">
        <v>706</v>
      </c>
      <c r="F422" s="121" t="s">
        <v>698</v>
      </c>
      <c r="G422" s="121"/>
      <c r="H422" s="121" t="str">
        <f t="shared" si="1"/>
        <v>40-49</v>
      </c>
      <c r="I422" s="121" t="str">
        <f t="shared" si="2"/>
        <v>40-49Perempuan</v>
      </c>
      <c r="J422" s="490" t="str">
        <f t="shared" si="3"/>
        <v/>
      </c>
      <c r="K422" s="493" t="str">
        <f t="shared" si="4"/>
        <v/>
      </c>
      <c r="L422" s="490">
        <f t="shared" si="5"/>
        <v>1</v>
      </c>
      <c r="M422" s="493" t="str">
        <f t="shared" si="6"/>
        <v/>
      </c>
    </row>
    <row r="423">
      <c r="A423" s="435">
        <v>421.0</v>
      </c>
      <c r="B423" s="121" t="s">
        <v>713</v>
      </c>
      <c r="C423" s="132">
        <v>47.0</v>
      </c>
      <c r="D423" s="132" t="s">
        <v>696</v>
      </c>
      <c r="E423" s="121" t="s">
        <v>706</v>
      </c>
      <c r="F423" s="121" t="s">
        <v>698</v>
      </c>
      <c r="G423" s="121"/>
      <c r="H423" s="121" t="str">
        <f t="shared" si="1"/>
        <v>40-49</v>
      </c>
      <c r="I423" s="121" t="str">
        <f t="shared" si="2"/>
        <v>40-49Laki-Laki</v>
      </c>
      <c r="J423" s="490" t="str">
        <f t="shared" si="3"/>
        <v/>
      </c>
      <c r="K423" s="493" t="str">
        <f t="shared" si="4"/>
        <v/>
      </c>
      <c r="L423" s="490">
        <f t="shared" si="5"/>
        <v>1</v>
      </c>
      <c r="M423" s="493" t="str">
        <f t="shared" si="6"/>
        <v/>
      </c>
    </row>
    <row r="424">
      <c r="A424" s="435">
        <v>422.0</v>
      </c>
      <c r="B424" s="121" t="s">
        <v>713</v>
      </c>
      <c r="C424" s="132">
        <v>49.0</v>
      </c>
      <c r="D424" s="132" t="s">
        <v>696</v>
      </c>
      <c r="E424" s="121" t="s">
        <v>706</v>
      </c>
      <c r="F424" s="121" t="s">
        <v>698</v>
      </c>
      <c r="G424" s="121"/>
      <c r="H424" s="121" t="str">
        <f t="shared" si="1"/>
        <v>40-49</v>
      </c>
      <c r="I424" s="121" t="str">
        <f t="shared" si="2"/>
        <v>40-49Laki-Laki</v>
      </c>
      <c r="J424" s="490" t="str">
        <f t="shared" si="3"/>
        <v/>
      </c>
      <c r="K424" s="493" t="str">
        <f t="shared" si="4"/>
        <v/>
      </c>
      <c r="L424" s="490">
        <f t="shared" si="5"/>
        <v>1</v>
      </c>
      <c r="M424" s="493" t="str">
        <f t="shared" si="6"/>
        <v/>
      </c>
    </row>
    <row r="425">
      <c r="A425" s="435">
        <v>423.0</v>
      </c>
      <c r="B425" s="121" t="s">
        <v>713</v>
      </c>
      <c r="C425" s="132">
        <v>64.0</v>
      </c>
      <c r="D425" s="132" t="s">
        <v>696</v>
      </c>
      <c r="E425" s="121" t="s">
        <v>697</v>
      </c>
      <c r="F425" s="121" t="s">
        <v>698</v>
      </c>
      <c r="G425" s="121"/>
      <c r="H425" s="121" t="str">
        <f t="shared" si="1"/>
        <v>60-69</v>
      </c>
      <c r="I425" s="121" t="str">
        <f t="shared" si="2"/>
        <v>60-69Laki-Laki</v>
      </c>
      <c r="J425" s="490" t="str">
        <f t="shared" si="3"/>
        <v/>
      </c>
      <c r="K425" s="493" t="str">
        <f t="shared" si="4"/>
        <v/>
      </c>
      <c r="L425" s="490">
        <f t="shared" si="5"/>
        <v>1</v>
      </c>
      <c r="M425" s="493" t="str">
        <f t="shared" si="6"/>
        <v/>
      </c>
    </row>
    <row r="426">
      <c r="A426" s="435">
        <v>424.0</v>
      </c>
      <c r="B426" s="121" t="s">
        <v>713</v>
      </c>
      <c r="C426" s="132">
        <v>55.0</v>
      </c>
      <c r="D426" s="132" t="s">
        <v>696</v>
      </c>
      <c r="E426" s="121" t="s">
        <v>697</v>
      </c>
      <c r="F426" s="121" t="s">
        <v>698</v>
      </c>
      <c r="G426" s="121"/>
      <c r="H426" s="121" t="str">
        <f t="shared" si="1"/>
        <v>50-59</v>
      </c>
      <c r="I426" s="121" t="str">
        <f t="shared" si="2"/>
        <v>50-59Laki-Laki</v>
      </c>
      <c r="J426" s="490" t="str">
        <f t="shared" si="3"/>
        <v/>
      </c>
      <c r="K426" s="493" t="str">
        <f t="shared" si="4"/>
        <v/>
      </c>
      <c r="L426" s="490">
        <f t="shared" si="5"/>
        <v>1</v>
      </c>
      <c r="M426" s="493" t="str">
        <f t="shared" si="6"/>
        <v/>
      </c>
    </row>
    <row r="427">
      <c r="A427" s="435">
        <v>425.0</v>
      </c>
      <c r="B427" s="121" t="s">
        <v>702</v>
      </c>
      <c r="C427" s="132">
        <v>65.0</v>
      </c>
      <c r="D427" s="132" t="s">
        <v>696</v>
      </c>
      <c r="E427" s="121" t="s">
        <v>697</v>
      </c>
      <c r="F427" s="121" t="s">
        <v>698</v>
      </c>
      <c r="G427" s="121"/>
      <c r="H427" s="121" t="str">
        <f t="shared" si="1"/>
        <v>60-69</v>
      </c>
      <c r="I427" s="121" t="str">
        <f t="shared" si="2"/>
        <v>60-69Perempuan</v>
      </c>
      <c r="J427" s="490" t="str">
        <f t="shared" si="3"/>
        <v/>
      </c>
      <c r="K427" s="493" t="str">
        <f t="shared" si="4"/>
        <v/>
      </c>
      <c r="L427" s="490">
        <f t="shared" si="5"/>
        <v>1</v>
      </c>
      <c r="M427" s="493" t="str">
        <f t="shared" si="6"/>
        <v/>
      </c>
    </row>
    <row r="428">
      <c r="A428" s="435">
        <v>426.0</v>
      </c>
      <c r="B428" s="121" t="s">
        <v>713</v>
      </c>
      <c r="C428" s="132">
        <v>56.0</v>
      </c>
      <c r="D428" s="132" t="s">
        <v>696</v>
      </c>
      <c r="E428" s="121" t="s">
        <v>697</v>
      </c>
      <c r="F428" s="121" t="s">
        <v>698</v>
      </c>
      <c r="G428" s="121"/>
      <c r="H428" s="121" t="str">
        <f t="shared" si="1"/>
        <v>50-59</v>
      </c>
      <c r="I428" s="121" t="str">
        <f t="shared" si="2"/>
        <v>50-59Laki-Laki</v>
      </c>
      <c r="J428" s="490" t="str">
        <f t="shared" si="3"/>
        <v/>
      </c>
      <c r="K428" s="493" t="str">
        <f t="shared" si="4"/>
        <v/>
      </c>
      <c r="L428" s="490">
        <f t="shared" si="5"/>
        <v>1</v>
      </c>
      <c r="M428" s="493" t="str">
        <f t="shared" si="6"/>
        <v/>
      </c>
    </row>
    <row r="429">
      <c r="A429" s="435">
        <v>427.0</v>
      </c>
      <c r="B429" s="121" t="s">
        <v>713</v>
      </c>
      <c r="C429" s="132">
        <v>49.0</v>
      </c>
      <c r="D429" s="132" t="s">
        <v>696</v>
      </c>
      <c r="E429" s="121" t="s">
        <v>697</v>
      </c>
      <c r="F429" s="121" t="s">
        <v>698</v>
      </c>
      <c r="G429" s="121"/>
      <c r="H429" s="121" t="str">
        <f t="shared" si="1"/>
        <v>40-49</v>
      </c>
      <c r="I429" s="121" t="str">
        <f t="shared" si="2"/>
        <v>40-49Laki-Laki</v>
      </c>
      <c r="J429" s="490" t="str">
        <f t="shared" si="3"/>
        <v/>
      </c>
      <c r="K429" s="493" t="str">
        <f t="shared" si="4"/>
        <v/>
      </c>
      <c r="L429" s="490">
        <f t="shared" si="5"/>
        <v>1</v>
      </c>
      <c r="M429" s="493" t="str">
        <f t="shared" si="6"/>
        <v/>
      </c>
    </row>
    <row r="430">
      <c r="A430" s="435">
        <v>428.0</v>
      </c>
      <c r="B430" s="121" t="s">
        <v>713</v>
      </c>
      <c r="C430" s="132">
        <v>29.0</v>
      </c>
      <c r="D430" s="132" t="s">
        <v>696</v>
      </c>
      <c r="E430" s="121" t="s">
        <v>697</v>
      </c>
      <c r="F430" s="121" t="s">
        <v>698</v>
      </c>
      <c r="G430" s="121"/>
      <c r="H430" s="121" t="str">
        <f t="shared" si="1"/>
        <v>20-29</v>
      </c>
      <c r="I430" s="121" t="str">
        <f t="shared" si="2"/>
        <v>20-29Laki-Laki</v>
      </c>
      <c r="J430" s="490" t="str">
        <f t="shared" si="3"/>
        <v/>
      </c>
      <c r="K430" s="493" t="str">
        <f t="shared" si="4"/>
        <v/>
      </c>
      <c r="L430" s="490">
        <f t="shared" si="5"/>
        <v>1</v>
      </c>
      <c r="M430" s="493" t="str">
        <f t="shared" si="6"/>
        <v/>
      </c>
    </row>
    <row r="431">
      <c r="A431" s="435">
        <v>429.0</v>
      </c>
      <c r="B431" s="121" t="s">
        <v>702</v>
      </c>
      <c r="C431" s="132">
        <v>25.0</v>
      </c>
      <c r="D431" s="132" t="s">
        <v>696</v>
      </c>
      <c r="E431" s="121" t="s">
        <v>697</v>
      </c>
      <c r="F431" s="121" t="s">
        <v>698</v>
      </c>
      <c r="G431" s="121"/>
      <c r="H431" s="121" t="str">
        <f t="shared" si="1"/>
        <v>20-29</v>
      </c>
      <c r="I431" s="121" t="str">
        <f t="shared" si="2"/>
        <v>20-29Perempuan</v>
      </c>
      <c r="J431" s="490" t="str">
        <f t="shared" si="3"/>
        <v/>
      </c>
      <c r="K431" s="493" t="str">
        <f t="shared" si="4"/>
        <v/>
      </c>
      <c r="L431" s="490">
        <f t="shared" si="5"/>
        <v>1</v>
      </c>
      <c r="M431" s="493" t="str">
        <f t="shared" si="6"/>
        <v/>
      </c>
    </row>
    <row r="432">
      <c r="A432" s="435">
        <v>430.0</v>
      </c>
      <c r="B432" s="121" t="s">
        <v>702</v>
      </c>
      <c r="C432" s="132">
        <v>21.0</v>
      </c>
      <c r="D432" s="132" t="s">
        <v>696</v>
      </c>
      <c r="E432" s="121" t="s">
        <v>697</v>
      </c>
      <c r="F432" s="121" t="s">
        <v>698</v>
      </c>
      <c r="G432" s="121"/>
      <c r="H432" s="121" t="str">
        <f t="shared" si="1"/>
        <v>20-29</v>
      </c>
      <c r="I432" s="121" t="str">
        <f t="shared" si="2"/>
        <v>20-29Perempuan</v>
      </c>
      <c r="J432" s="490" t="str">
        <f t="shared" si="3"/>
        <v/>
      </c>
      <c r="K432" s="493" t="str">
        <f t="shared" si="4"/>
        <v/>
      </c>
      <c r="L432" s="490">
        <f t="shared" si="5"/>
        <v>1</v>
      </c>
      <c r="M432" s="493" t="str">
        <f t="shared" si="6"/>
        <v/>
      </c>
    </row>
    <row r="433">
      <c r="A433" s="435">
        <v>431.0</v>
      </c>
      <c r="B433" s="121" t="s">
        <v>713</v>
      </c>
      <c r="C433" s="132">
        <v>53.0</v>
      </c>
      <c r="D433" s="132" t="s">
        <v>696</v>
      </c>
      <c r="E433" s="121" t="s">
        <v>708</v>
      </c>
      <c r="F433" s="121" t="s">
        <v>698</v>
      </c>
      <c r="G433" s="121"/>
      <c r="H433" s="121" t="str">
        <f t="shared" si="1"/>
        <v>50-59</v>
      </c>
      <c r="I433" s="121" t="str">
        <f t="shared" si="2"/>
        <v>50-59Laki-Laki</v>
      </c>
      <c r="J433" s="490" t="str">
        <f t="shared" si="3"/>
        <v/>
      </c>
      <c r="K433" s="493" t="str">
        <f t="shared" si="4"/>
        <v/>
      </c>
      <c r="L433" s="490">
        <f t="shared" si="5"/>
        <v>1</v>
      </c>
      <c r="M433" s="493" t="str">
        <f t="shared" si="6"/>
        <v/>
      </c>
    </row>
    <row r="434">
      <c r="A434" s="435">
        <v>432.0</v>
      </c>
      <c r="B434" s="121" t="s">
        <v>702</v>
      </c>
      <c r="C434" s="132">
        <v>52.0</v>
      </c>
      <c r="D434" s="132" t="s">
        <v>696</v>
      </c>
      <c r="E434" s="121" t="s">
        <v>708</v>
      </c>
      <c r="F434" s="121" t="s">
        <v>698</v>
      </c>
      <c r="G434" s="121"/>
      <c r="H434" s="121" t="str">
        <f t="shared" si="1"/>
        <v>50-59</v>
      </c>
      <c r="I434" s="121" t="str">
        <f t="shared" si="2"/>
        <v>50-59Perempuan</v>
      </c>
      <c r="J434" s="490" t="str">
        <f t="shared" si="3"/>
        <v/>
      </c>
      <c r="K434" s="493" t="str">
        <f t="shared" si="4"/>
        <v/>
      </c>
      <c r="L434" s="490">
        <f t="shared" si="5"/>
        <v>1</v>
      </c>
      <c r="M434" s="493" t="str">
        <f t="shared" si="6"/>
        <v/>
      </c>
    </row>
    <row r="435">
      <c r="A435" s="435">
        <v>433.0</v>
      </c>
      <c r="B435" s="121" t="s">
        <v>713</v>
      </c>
      <c r="C435" s="132">
        <v>34.0</v>
      </c>
      <c r="D435" s="132" t="s">
        <v>696</v>
      </c>
      <c r="E435" s="121" t="s">
        <v>715</v>
      </c>
      <c r="F435" s="121" t="s">
        <v>698</v>
      </c>
      <c r="G435" s="121"/>
      <c r="H435" s="121" t="str">
        <f t="shared" si="1"/>
        <v>30-39</v>
      </c>
      <c r="I435" s="121" t="str">
        <f t="shared" si="2"/>
        <v>30-39Laki-Laki</v>
      </c>
      <c r="J435" s="490" t="str">
        <f t="shared" si="3"/>
        <v/>
      </c>
      <c r="K435" s="493" t="str">
        <f t="shared" si="4"/>
        <v/>
      </c>
      <c r="L435" s="490">
        <f t="shared" si="5"/>
        <v>1</v>
      </c>
      <c r="M435" s="493" t="str">
        <f t="shared" si="6"/>
        <v/>
      </c>
    </row>
    <row r="436">
      <c r="A436" s="435">
        <v>434.0</v>
      </c>
      <c r="B436" s="121" t="s">
        <v>713</v>
      </c>
      <c r="C436" s="132">
        <v>57.0</v>
      </c>
      <c r="D436" s="132" t="s">
        <v>696</v>
      </c>
      <c r="E436" s="121" t="s">
        <v>697</v>
      </c>
      <c r="F436" s="121" t="s">
        <v>698</v>
      </c>
      <c r="G436" s="121"/>
      <c r="H436" s="121" t="str">
        <f t="shared" si="1"/>
        <v>50-59</v>
      </c>
      <c r="I436" s="121" t="str">
        <f t="shared" si="2"/>
        <v>50-59Laki-Laki</v>
      </c>
      <c r="J436" s="490" t="str">
        <f t="shared" si="3"/>
        <v/>
      </c>
      <c r="K436" s="493" t="str">
        <f t="shared" si="4"/>
        <v/>
      </c>
      <c r="L436" s="490">
        <f t="shared" si="5"/>
        <v>1</v>
      </c>
      <c r="M436" s="493" t="str">
        <f t="shared" si="6"/>
        <v/>
      </c>
    </row>
    <row r="437">
      <c r="A437" s="435">
        <v>435.0</v>
      </c>
      <c r="B437" s="121" t="s">
        <v>713</v>
      </c>
      <c r="C437" s="132">
        <v>31.0</v>
      </c>
      <c r="D437" s="132" t="s">
        <v>696</v>
      </c>
      <c r="E437" s="121" t="s">
        <v>697</v>
      </c>
      <c r="F437" s="121" t="s">
        <v>698</v>
      </c>
      <c r="G437" s="121"/>
      <c r="H437" s="121" t="str">
        <f t="shared" si="1"/>
        <v>30-39</v>
      </c>
      <c r="I437" s="121" t="str">
        <f t="shared" si="2"/>
        <v>30-39Laki-Laki</v>
      </c>
      <c r="J437" s="490" t="str">
        <f t="shared" si="3"/>
        <v/>
      </c>
      <c r="K437" s="493" t="str">
        <f t="shared" si="4"/>
        <v/>
      </c>
      <c r="L437" s="490">
        <f t="shared" si="5"/>
        <v>1</v>
      </c>
      <c r="M437" s="493" t="str">
        <f t="shared" si="6"/>
        <v/>
      </c>
    </row>
    <row r="438">
      <c r="A438" s="435">
        <v>436.0</v>
      </c>
      <c r="B438" s="121" t="s">
        <v>713</v>
      </c>
      <c r="C438" s="132">
        <v>30.0</v>
      </c>
      <c r="D438" s="132" t="s">
        <v>696</v>
      </c>
      <c r="E438" s="121" t="s">
        <v>705</v>
      </c>
      <c r="F438" s="121" t="s">
        <v>698</v>
      </c>
      <c r="G438" s="121"/>
      <c r="H438" s="121" t="str">
        <f t="shared" si="1"/>
        <v>30-39</v>
      </c>
      <c r="I438" s="121" t="str">
        <f t="shared" si="2"/>
        <v>30-39Laki-Laki</v>
      </c>
      <c r="J438" s="490" t="str">
        <f t="shared" si="3"/>
        <v/>
      </c>
      <c r="K438" s="493" t="str">
        <f t="shared" si="4"/>
        <v/>
      </c>
      <c r="L438" s="490">
        <f t="shared" si="5"/>
        <v>1</v>
      </c>
      <c r="M438" s="493" t="str">
        <f t="shared" si="6"/>
        <v/>
      </c>
    </row>
    <row r="439">
      <c r="A439" s="435">
        <v>437.0</v>
      </c>
      <c r="B439" s="121" t="s">
        <v>713</v>
      </c>
      <c r="C439" s="132">
        <v>52.0</v>
      </c>
      <c r="D439" s="132" t="s">
        <v>696</v>
      </c>
      <c r="E439" s="121" t="s">
        <v>705</v>
      </c>
      <c r="F439" s="121" t="s">
        <v>698</v>
      </c>
      <c r="G439" s="121"/>
      <c r="H439" s="121" t="str">
        <f t="shared" si="1"/>
        <v>50-59</v>
      </c>
      <c r="I439" s="121" t="str">
        <f t="shared" si="2"/>
        <v>50-59Laki-Laki</v>
      </c>
      <c r="J439" s="490" t="str">
        <f t="shared" si="3"/>
        <v/>
      </c>
      <c r="K439" s="493" t="str">
        <f t="shared" si="4"/>
        <v/>
      </c>
      <c r="L439" s="490">
        <f t="shared" si="5"/>
        <v>1</v>
      </c>
      <c r="M439" s="493" t="str">
        <f t="shared" si="6"/>
        <v/>
      </c>
    </row>
    <row r="440">
      <c r="A440" s="435">
        <v>438.0</v>
      </c>
      <c r="B440" s="121" t="s">
        <v>702</v>
      </c>
      <c r="C440" s="132">
        <v>54.0</v>
      </c>
      <c r="D440" s="132" t="s">
        <v>696</v>
      </c>
      <c r="E440" s="121" t="s">
        <v>705</v>
      </c>
      <c r="F440" s="121" t="s">
        <v>698</v>
      </c>
      <c r="G440" s="121"/>
      <c r="H440" s="121" t="str">
        <f t="shared" si="1"/>
        <v>50-59</v>
      </c>
      <c r="I440" s="121" t="str">
        <f t="shared" si="2"/>
        <v>50-59Perempuan</v>
      </c>
      <c r="J440" s="490" t="str">
        <f t="shared" si="3"/>
        <v/>
      </c>
      <c r="K440" s="493" t="str">
        <f t="shared" si="4"/>
        <v/>
      </c>
      <c r="L440" s="490">
        <f t="shared" si="5"/>
        <v>1</v>
      </c>
      <c r="M440" s="493" t="str">
        <f t="shared" si="6"/>
        <v/>
      </c>
    </row>
    <row r="441">
      <c r="A441" s="435">
        <v>439.0</v>
      </c>
      <c r="B441" s="121" t="s">
        <v>713</v>
      </c>
      <c r="C441" s="132">
        <v>56.0</v>
      </c>
      <c r="D441" s="132" t="s">
        <v>696</v>
      </c>
      <c r="E441" s="121" t="s">
        <v>697</v>
      </c>
      <c r="F441" s="121" t="s">
        <v>698</v>
      </c>
      <c r="G441" s="121"/>
      <c r="H441" s="121" t="str">
        <f t="shared" si="1"/>
        <v>50-59</v>
      </c>
      <c r="I441" s="121" t="str">
        <f t="shared" si="2"/>
        <v>50-59Laki-Laki</v>
      </c>
      <c r="J441" s="490" t="str">
        <f t="shared" si="3"/>
        <v/>
      </c>
      <c r="K441" s="493" t="str">
        <f t="shared" si="4"/>
        <v/>
      </c>
      <c r="L441" s="490">
        <f t="shared" si="5"/>
        <v>1</v>
      </c>
      <c r="M441" s="493" t="str">
        <f t="shared" si="6"/>
        <v/>
      </c>
    </row>
    <row r="442">
      <c r="A442" s="435">
        <v>440.0</v>
      </c>
      <c r="B442" s="121" t="s">
        <v>713</v>
      </c>
      <c r="C442" s="132">
        <v>34.0</v>
      </c>
      <c r="D442" s="132" t="s">
        <v>696</v>
      </c>
      <c r="E442" s="121" t="s">
        <v>705</v>
      </c>
      <c r="F442" s="121" t="s">
        <v>698</v>
      </c>
      <c r="G442" s="121"/>
      <c r="H442" s="121" t="str">
        <f t="shared" si="1"/>
        <v>30-39</v>
      </c>
      <c r="I442" s="121" t="str">
        <f t="shared" si="2"/>
        <v>30-39Laki-Laki</v>
      </c>
      <c r="J442" s="490" t="str">
        <f t="shared" si="3"/>
        <v/>
      </c>
      <c r="K442" s="493" t="str">
        <f t="shared" si="4"/>
        <v/>
      </c>
      <c r="L442" s="490">
        <f t="shared" si="5"/>
        <v>1</v>
      </c>
      <c r="M442" s="493" t="str">
        <f t="shared" si="6"/>
        <v/>
      </c>
    </row>
    <row r="443">
      <c r="A443" s="435">
        <v>441.0</v>
      </c>
      <c r="B443" s="121" t="s">
        <v>702</v>
      </c>
      <c r="C443" s="132">
        <v>48.0</v>
      </c>
      <c r="D443" s="132" t="s">
        <v>696</v>
      </c>
      <c r="E443" s="121" t="s">
        <v>705</v>
      </c>
      <c r="F443" s="121" t="s">
        <v>698</v>
      </c>
      <c r="G443" s="121"/>
      <c r="H443" s="121" t="str">
        <f t="shared" si="1"/>
        <v>40-49</v>
      </c>
      <c r="I443" s="121" t="str">
        <f t="shared" si="2"/>
        <v>40-49Perempuan</v>
      </c>
      <c r="J443" s="490" t="str">
        <f t="shared" si="3"/>
        <v/>
      </c>
      <c r="K443" s="493" t="str">
        <f t="shared" si="4"/>
        <v/>
      </c>
      <c r="L443" s="490">
        <f t="shared" si="5"/>
        <v>1</v>
      </c>
      <c r="M443" s="493" t="str">
        <f t="shared" si="6"/>
        <v/>
      </c>
    </row>
    <row r="444">
      <c r="A444" s="435">
        <v>442.0</v>
      </c>
      <c r="B444" s="121" t="s">
        <v>713</v>
      </c>
      <c r="C444" s="132">
        <v>65.0</v>
      </c>
      <c r="D444" s="132" t="s">
        <v>696</v>
      </c>
      <c r="E444" s="121" t="s">
        <v>697</v>
      </c>
      <c r="F444" s="121" t="s">
        <v>698</v>
      </c>
      <c r="G444" s="121"/>
      <c r="H444" s="121" t="str">
        <f t="shared" si="1"/>
        <v>60-69</v>
      </c>
      <c r="I444" s="121" t="str">
        <f t="shared" si="2"/>
        <v>60-69Laki-Laki</v>
      </c>
      <c r="J444" s="490" t="str">
        <f t="shared" si="3"/>
        <v/>
      </c>
      <c r="K444" s="493" t="str">
        <f t="shared" si="4"/>
        <v/>
      </c>
      <c r="L444" s="490">
        <f t="shared" si="5"/>
        <v>1</v>
      </c>
      <c r="M444" s="493" t="str">
        <f t="shared" si="6"/>
        <v/>
      </c>
    </row>
    <row r="445">
      <c r="A445" s="435">
        <v>443.0</v>
      </c>
      <c r="B445" s="121" t="s">
        <v>713</v>
      </c>
      <c r="C445" s="132">
        <v>32.0</v>
      </c>
      <c r="D445" s="132" t="s">
        <v>696</v>
      </c>
      <c r="E445" s="121" t="s">
        <v>706</v>
      </c>
      <c r="F445" s="121" t="s">
        <v>698</v>
      </c>
      <c r="G445" s="121"/>
      <c r="H445" s="121" t="str">
        <f t="shared" si="1"/>
        <v>30-39</v>
      </c>
      <c r="I445" s="121" t="str">
        <f t="shared" si="2"/>
        <v>30-39Laki-Laki</v>
      </c>
      <c r="J445" s="490" t="str">
        <f t="shared" si="3"/>
        <v/>
      </c>
      <c r="K445" s="493" t="str">
        <f t="shared" si="4"/>
        <v/>
      </c>
      <c r="L445" s="490">
        <f t="shared" si="5"/>
        <v>1</v>
      </c>
      <c r="M445" s="493" t="str">
        <f t="shared" si="6"/>
        <v/>
      </c>
    </row>
    <row r="446">
      <c r="A446" s="435">
        <v>444.0</v>
      </c>
      <c r="B446" s="121" t="s">
        <v>713</v>
      </c>
      <c r="C446" s="132">
        <v>53.0</v>
      </c>
      <c r="D446" s="132" t="s">
        <v>696</v>
      </c>
      <c r="E446" s="121" t="s">
        <v>706</v>
      </c>
      <c r="F446" s="121" t="s">
        <v>698</v>
      </c>
      <c r="G446" s="121"/>
      <c r="H446" s="121" t="str">
        <f t="shared" si="1"/>
        <v>50-59</v>
      </c>
      <c r="I446" s="121" t="str">
        <f t="shared" si="2"/>
        <v>50-59Laki-Laki</v>
      </c>
      <c r="J446" s="490" t="str">
        <f t="shared" si="3"/>
        <v/>
      </c>
      <c r="K446" s="493" t="str">
        <f t="shared" si="4"/>
        <v/>
      </c>
      <c r="L446" s="490">
        <f t="shared" si="5"/>
        <v>1</v>
      </c>
      <c r="M446" s="493" t="str">
        <f t="shared" si="6"/>
        <v/>
      </c>
    </row>
    <row r="447">
      <c r="A447" s="435">
        <v>445.0</v>
      </c>
      <c r="B447" s="121" t="s">
        <v>702</v>
      </c>
      <c r="C447" s="132">
        <v>53.0</v>
      </c>
      <c r="D447" s="132" t="s">
        <v>696</v>
      </c>
      <c r="E447" s="121" t="s">
        <v>706</v>
      </c>
      <c r="F447" s="121" t="s">
        <v>698</v>
      </c>
      <c r="G447" s="121"/>
      <c r="H447" s="121" t="str">
        <f t="shared" si="1"/>
        <v>50-59</v>
      </c>
      <c r="I447" s="121" t="str">
        <f t="shared" si="2"/>
        <v>50-59Perempuan</v>
      </c>
      <c r="J447" s="490" t="str">
        <f t="shared" si="3"/>
        <v/>
      </c>
      <c r="K447" s="493" t="str">
        <f t="shared" si="4"/>
        <v/>
      </c>
      <c r="L447" s="490">
        <f t="shared" si="5"/>
        <v>1</v>
      </c>
      <c r="M447" s="493" t="str">
        <f t="shared" si="6"/>
        <v/>
      </c>
    </row>
    <row r="448">
      <c r="A448" s="435">
        <v>446.0</v>
      </c>
      <c r="B448" s="121" t="s">
        <v>713</v>
      </c>
      <c r="C448" s="132">
        <v>39.0</v>
      </c>
      <c r="D448" s="132" t="s">
        <v>696</v>
      </c>
      <c r="E448" s="121" t="s">
        <v>706</v>
      </c>
      <c r="F448" s="121" t="s">
        <v>698</v>
      </c>
      <c r="G448" s="121"/>
      <c r="H448" s="121" t="str">
        <f t="shared" si="1"/>
        <v>30-39</v>
      </c>
      <c r="I448" s="121" t="str">
        <f t="shared" si="2"/>
        <v>30-39Laki-Laki</v>
      </c>
      <c r="J448" s="490" t="str">
        <f t="shared" si="3"/>
        <v/>
      </c>
      <c r="K448" s="493" t="str">
        <f t="shared" si="4"/>
        <v/>
      </c>
      <c r="L448" s="490">
        <f t="shared" si="5"/>
        <v>1</v>
      </c>
      <c r="M448" s="493" t="str">
        <f t="shared" si="6"/>
        <v/>
      </c>
    </row>
    <row r="449">
      <c r="A449" s="435">
        <v>447.0</v>
      </c>
      <c r="B449" s="121" t="s">
        <v>713</v>
      </c>
      <c r="C449" s="132">
        <v>59.0</v>
      </c>
      <c r="D449" s="132" t="s">
        <v>696</v>
      </c>
      <c r="E449" s="121" t="s">
        <v>706</v>
      </c>
      <c r="F449" s="121" t="s">
        <v>698</v>
      </c>
      <c r="G449" s="121"/>
      <c r="H449" s="121" t="str">
        <f t="shared" si="1"/>
        <v>50-59</v>
      </c>
      <c r="I449" s="121" t="str">
        <f t="shared" si="2"/>
        <v>50-59Laki-Laki</v>
      </c>
      <c r="J449" s="490" t="str">
        <f t="shared" si="3"/>
        <v/>
      </c>
      <c r="K449" s="493" t="str">
        <f t="shared" si="4"/>
        <v/>
      </c>
      <c r="L449" s="490">
        <f t="shared" si="5"/>
        <v>1</v>
      </c>
      <c r="M449" s="493" t="str">
        <f t="shared" si="6"/>
        <v/>
      </c>
    </row>
    <row r="450">
      <c r="A450" s="435">
        <v>448.0</v>
      </c>
      <c r="B450" s="121" t="s">
        <v>713</v>
      </c>
      <c r="C450" s="132">
        <v>47.0</v>
      </c>
      <c r="D450" s="132" t="s">
        <v>696</v>
      </c>
      <c r="E450" s="121" t="s">
        <v>706</v>
      </c>
      <c r="F450" s="121" t="s">
        <v>698</v>
      </c>
      <c r="G450" s="121"/>
      <c r="H450" s="121" t="str">
        <f t="shared" si="1"/>
        <v>40-49</v>
      </c>
      <c r="I450" s="121" t="str">
        <f t="shared" si="2"/>
        <v>40-49Laki-Laki</v>
      </c>
      <c r="J450" s="490" t="str">
        <f t="shared" si="3"/>
        <v/>
      </c>
      <c r="K450" s="493" t="str">
        <f t="shared" si="4"/>
        <v/>
      </c>
      <c r="L450" s="490">
        <f t="shared" si="5"/>
        <v>1</v>
      </c>
      <c r="M450" s="493" t="str">
        <f t="shared" si="6"/>
        <v/>
      </c>
    </row>
    <row r="451">
      <c r="A451" s="435">
        <v>449.0</v>
      </c>
      <c r="B451" s="121" t="s">
        <v>702</v>
      </c>
      <c r="C451" s="132">
        <v>30.0</v>
      </c>
      <c r="D451" s="132" t="s">
        <v>696</v>
      </c>
      <c r="E451" s="121" t="s">
        <v>710</v>
      </c>
      <c r="F451" s="121" t="s">
        <v>698</v>
      </c>
      <c r="G451" s="121"/>
      <c r="H451" s="121" t="str">
        <f t="shared" si="1"/>
        <v>30-39</v>
      </c>
      <c r="I451" s="121" t="str">
        <f t="shared" si="2"/>
        <v>30-39Perempuan</v>
      </c>
      <c r="J451" s="490" t="str">
        <f t="shared" si="3"/>
        <v/>
      </c>
      <c r="K451" s="493" t="str">
        <f t="shared" si="4"/>
        <v/>
      </c>
      <c r="L451" s="490">
        <f t="shared" si="5"/>
        <v>1</v>
      </c>
      <c r="M451" s="493" t="str">
        <f t="shared" si="6"/>
        <v/>
      </c>
    </row>
    <row r="452">
      <c r="A452" s="435">
        <v>450.0</v>
      </c>
      <c r="B452" s="121" t="s">
        <v>713</v>
      </c>
      <c r="C452" s="132">
        <v>74.0</v>
      </c>
      <c r="D452" s="132" t="s">
        <v>696</v>
      </c>
      <c r="E452" s="121" t="s">
        <v>868</v>
      </c>
      <c r="F452" s="121" t="s">
        <v>698</v>
      </c>
      <c r="G452" s="121"/>
      <c r="H452" s="121" t="str">
        <f t="shared" si="1"/>
        <v>70-79</v>
      </c>
      <c r="I452" s="121" t="str">
        <f t="shared" si="2"/>
        <v>70-79Laki-Laki</v>
      </c>
      <c r="J452" s="490" t="str">
        <f t="shared" si="3"/>
        <v/>
      </c>
      <c r="K452" s="493" t="str">
        <f t="shared" si="4"/>
        <v/>
      </c>
      <c r="L452" s="490">
        <f t="shared" si="5"/>
        <v>1</v>
      </c>
      <c r="M452" s="493" t="str">
        <f t="shared" si="6"/>
        <v/>
      </c>
    </row>
    <row r="453">
      <c r="A453" s="121">
        <v>451.0</v>
      </c>
      <c r="C453" s="32"/>
      <c r="D453" s="32"/>
      <c r="J453" s="490" t="str">
        <f t="shared" si="3"/>
        <v/>
      </c>
      <c r="K453" s="493" t="str">
        <f t="shared" si="4"/>
        <v/>
      </c>
      <c r="L453" s="490" t="str">
        <f t="shared" si="5"/>
        <v/>
      </c>
      <c r="M453" s="493" t="str">
        <f t="shared" si="6"/>
        <v/>
      </c>
    </row>
    <row r="454">
      <c r="A454" s="121">
        <v>452.0</v>
      </c>
      <c r="C454" s="32"/>
      <c r="D454" s="32"/>
    </row>
    <row r="455">
      <c r="A455" s="121">
        <v>453.0</v>
      </c>
      <c r="C455" s="32"/>
      <c r="D455" s="32"/>
    </row>
    <row r="456">
      <c r="A456" s="121">
        <v>454.0</v>
      </c>
      <c r="C456" s="32"/>
      <c r="D456" s="32"/>
    </row>
    <row r="457">
      <c r="A457" s="121">
        <v>455.0</v>
      </c>
      <c r="C457" s="32"/>
      <c r="D457" s="32"/>
    </row>
    <row r="458">
      <c r="A458" s="121">
        <v>456.0</v>
      </c>
      <c r="C458" s="32"/>
      <c r="D458" s="32"/>
    </row>
    <row r="459">
      <c r="A459" s="121">
        <v>457.0</v>
      </c>
      <c r="C459" s="32"/>
      <c r="D459" s="32"/>
    </row>
    <row r="460">
      <c r="A460" s="121">
        <v>458.0</v>
      </c>
      <c r="C460" s="32"/>
      <c r="D460" s="32"/>
    </row>
    <row r="461">
      <c r="A461" s="121">
        <v>459.0</v>
      </c>
      <c r="C461" s="32"/>
      <c r="D461" s="32"/>
    </row>
    <row r="462">
      <c r="A462" s="121">
        <v>460.0</v>
      </c>
      <c r="C462" s="32"/>
      <c r="D462" s="32"/>
    </row>
    <row r="463">
      <c r="A463" s="121">
        <v>461.0</v>
      </c>
      <c r="C463" s="32"/>
      <c r="D463" s="32"/>
    </row>
    <row r="464">
      <c r="A464" s="121">
        <v>462.0</v>
      </c>
      <c r="C464" s="32"/>
      <c r="D464" s="32"/>
    </row>
    <row r="465">
      <c r="A465" s="121">
        <v>463.0</v>
      </c>
      <c r="C465" s="32"/>
      <c r="D465" s="32"/>
    </row>
    <row r="466">
      <c r="A466" s="121">
        <v>464.0</v>
      </c>
      <c r="C466" s="32"/>
      <c r="D466" s="32"/>
    </row>
    <row r="467">
      <c r="A467" s="121">
        <v>465.0</v>
      </c>
      <c r="C467" s="32"/>
      <c r="D467" s="32"/>
    </row>
    <row r="468">
      <c r="A468" s="121">
        <v>466.0</v>
      </c>
      <c r="C468" s="32"/>
      <c r="D468" s="32"/>
    </row>
    <row r="469">
      <c r="A469" s="121">
        <v>467.0</v>
      </c>
      <c r="C469" s="32"/>
      <c r="D469" s="32"/>
    </row>
    <row r="470">
      <c r="A470" s="121">
        <v>468.0</v>
      </c>
      <c r="C470" s="32"/>
      <c r="D470" s="32"/>
    </row>
    <row r="471">
      <c r="A471" s="121">
        <v>469.0</v>
      </c>
      <c r="C471" s="32"/>
      <c r="D471" s="32"/>
    </row>
    <row r="472">
      <c r="A472" s="121">
        <v>470.0</v>
      </c>
      <c r="C472" s="32"/>
      <c r="D472" s="32"/>
    </row>
    <row r="473">
      <c r="A473" s="121">
        <v>471.0</v>
      </c>
      <c r="C473" s="32"/>
      <c r="D473" s="32"/>
    </row>
    <row r="474">
      <c r="A474" s="121">
        <v>472.0</v>
      </c>
      <c r="C474" s="32"/>
      <c r="D474" s="32"/>
    </row>
    <row r="475">
      <c r="A475" s="121">
        <v>473.0</v>
      </c>
      <c r="C475" s="32"/>
      <c r="D475" s="32"/>
    </row>
    <row r="476">
      <c r="A476" s="121">
        <v>474.0</v>
      </c>
      <c r="C476" s="32"/>
      <c r="D476" s="32"/>
    </row>
    <row r="477">
      <c r="A477" s="121">
        <v>475.0</v>
      </c>
      <c r="C477" s="32"/>
      <c r="D477" s="32"/>
    </row>
    <row r="478">
      <c r="A478" s="121">
        <v>476.0</v>
      </c>
      <c r="C478" s="32"/>
      <c r="D478" s="32"/>
    </row>
    <row r="479">
      <c r="A479" s="121">
        <v>477.0</v>
      </c>
      <c r="C479" s="32"/>
      <c r="D479" s="32"/>
    </row>
    <row r="480">
      <c r="A480" s="121">
        <v>478.0</v>
      </c>
      <c r="C480" s="32"/>
      <c r="D480" s="32"/>
    </row>
    <row r="481">
      <c r="A481" s="121">
        <v>479.0</v>
      </c>
      <c r="C481" s="32"/>
      <c r="D481" s="32"/>
    </row>
    <row r="482">
      <c r="A482" s="121">
        <v>480.0</v>
      </c>
      <c r="C482" s="32"/>
      <c r="D482" s="32"/>
    </row>
    <row r="483">
      <c r="A483" s="121">
        <v>481.0</v>
      </c>
      <c r="C483" s="32"/>
      <c r="D483" s="32"/>
    </row>
    <row r="484">
      <c r="A484" s="121">
        <v>482.0</v>
      </c>
      <c r="C484" s="32"/>
      <c r="D484" s="32"/>
    </row>
    <row r="485">
      <c r="A485" s="121">
        <v>483.0</v>
      </c>
      <c r="C485" s="32"/>
      <c r="D485" s="32"/>
    </row>
    <row r="486">
      <c r="A486" s="121">
        <v>484.0</v>
      </c>
      <c r="C486" s="32"/>
      <c r="D486" s="32"/>
    </row>
    <row r="487">
      <c r="A487" s="121">
        <v>485.0</v>
      </c>
      <c r="C487" s="32"/>
      <c r="D487" s="32"/>
    </row>
    <row r="488">
      <c r="A488" s="121">
        <v>486.0</v>
      </c>
      <c r="C488" s="32"/>
      <c r="D488" s="32"/>
    </row>
    <row r="489">
      <c r="A489" s="121">
        <v>487.0</v>
      </c>
      <c r="C489" s="32"/>
      <c r="D489" s="32"/>
    </row>
    <row r="490">
      <c r="A490" s="121">
        <v>488.0</v>
      </c>
      <c r="C490" s="32"/>
      <c r="D490" s="32"/>
    </row>
    <row r="491">
      <c r="A491" s="121">
        <v>489.0</v>
      </c>
      <c r="C491" s="32"/>
      <c r="D491" s="32"/>
    </row>
    <row r="492">
      <c r="A492" s="121">
        <v>490.0</v>
      </c>
      <c r="C492" s="32"/>
      <c r="D492" s="32"/>
    </row>
    <row r="493">
      <c r="A493" s="121">
        <v>491.0</v>
      </c>
      <c r="C493" s="32"/>
      <c r="D493" s="32"/>
    </row>
    <row r="494">
      <c r="A494" s="121">
        <v>492.0</v>
      </c>
      <c r="C494" s="32"/>
      <c r="D494" s="32"/>
    </row>
    <row r="495">
      <c r="A495" s="121">
        <v>493.0</v>
      </c>
      <c r="C495" s="32"/>
      <c r="D495" s="32"/>
    </row>
    <row r="496">
      <c r="A496" s="121">
        <v>494.0</v>
      </c>
      <c r="C496" s="32"/>
      <c r="D496" s="32"/>
    </row>
    <row r="497">
      <c r="A497" s="121">
        <v>495.0</v>
      </c>
      <c r="C497" s="32"/>
      <c r="D497" s="32"/>
    </row>
    <row r="498">
      <c r="A498" s="121">
        <v>496.0</v>
      </c>
      <c r="C498" s="32"/>
      <c r="D498" s="32"/>
    </row>
    <row r="499">
      <c r="A499" s="121">
        <v>497.0</v>
      </c>
      <c r="C499" s="32"/>
      <c r="D499" s="32"/>
    </row>
    <row r="500">
      <c r="A500" s="121">
        <v>498.0</v>
      </c>
      <c r="C500" s="32"/>
      <c r="D500" s="32"/>
    </row>
    <row r="501">
      <c r="A501" s="121">
        <v>499.0</v>
      </c>
      <c r="C501" s="32"/>
      <c r="D501" s="32"/>
    </row>
    <row r="502">
      <c r="A502" s="121">
        <v>500.0</v>
      </c>
      <c r="C502" s="32"/>
      <c r="D502" s="32"/>
    </row>
    <row r="503">
      <c r="A503" s="121">
        <v>501.0</v>
      </c>
      <c r="C503" s="32"/>
      <c r="D503" s="32"/>
    </row>
    <row r="504">
      <c r="A504" s="121">
        <v>502.0</v>
      </c>
      <c r="C504" s="32"/>
      <c r="D504" s="32"/>
    </row>
    <row r="505">
      <c r="A505" s="121">
        <v>503.0</v>
      </c>
      <c r="C505" s="32"/>
      <c r="D505" s="32"/>
    </row>
    <row r="506">
      <c r="A506" s="121">
        <v>504.0</v>
      </c>
      <c r="C506" s="32"/>
      <c r="D506" s="32"/>
    </row>
    <row r="507">
      <c r="A507" s="121">
        <v>505.0</v>
      </c>
      <c r="C507" s="32"/>
      <c r="D507" s="32"/>
    </row>
    <row r="508">
      <c r="A508" s="121">
        <v>506.0</v>
      </c>
      <c r="C508" s="32"/>
      <c r="D508" s="32"/>
    </row>
    <row r="509">
      <c r="A509" s="121">
        <v>507.0</v>
      </c>
      <c r="C509" s="32"/>
      <c r="D509" s="32"/>
    </row>
    <row r="510">
      <c r="A510" s="121">
        <v>508.0</v>
      </c>
      <c r="C510" s="32"/>
      <c r="D510" s="32"/>
    </row>
    <row r="511">
      <c r="A511" s="121">
        <v>509.0</v>
      </c>
      <c r="C511" s="32"/>
      <c r="D511" s="32"/>
    </row>
    <row r="512">
      <c r="A512" s="121">
        <v>510.0</v>
      </c>
      <c r="C512" s="32"/>
      <c r="D512" s="32"/>
    </row>
    <row r="513">
      <c r="A513" s="121">
        <v>511.0</v>
      </c>
      <c r="C513" s="32"/>
      <c r="D513" s="32"/>
    </row>
    <row r="514">
      <c r="A514" s="121">
        <v>512.0</v>
      </c>
      <c r="C514" s="32"/>
      <c r="D514" s="32"/>
    </row>
    <row r="515">
      <c r="A515" s="121">
        <v>513.0</v>
      </c>
      <c r="C515" s="32"/>
      <c r="D515" s="32"/>
    </row>
    <row r="516">
      <c r="A516" s="121">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94"/>
      <c r="B1" s="495" t="str">
        <f>'Daftar Kasus (baru)'!D1</f>
        <v>21 Maret 2020</v>
      </c>
    </row>
    <row r="2" ht="17.25" customHeight="1">
      <c r="A2" s="121" t="s">
        <v>865</v>
      </c>
      <c r="B2" s="131" t="s">
        <v>866</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21" t="s">
        <v>876</v>
      </c>
      <c r="N14" s="121" t="s">
        <v>877</v>
      </c>
    </row>
    <row r="15" ht="17.25" customHeight="1">
      <c r="A15" s="490" t="s">
        <v>691</v>
      </c>
      <c r="B15" s="490" t="s">
        <v>874</v>
      </c>
      <c r="C15" s="490" t="s">
        <v>875</v>
      </c>
      <c r="D15" s="490" t="s">
        <v>663</v>
      </c>
      <c r="E15" s="121" t="s">
        <v>735</v>
      </c>
      <c r="G15" s="490" t="s">
        <v>874</v>
      </c>
      <c r="H15" s="490" t="s">
        <v>689</v>
      </c>
      <c r="I15" s="490"/>
      <c r="J15" s="490"/>
      <c r="K15" s="490"/>
      <c r="N15" s="490" t="s">
        <v>874</v>
      </c>
      <c r="O15" s="490" t="s">
        <v>689</v>
      </c>
      <c r="P15" s="490"/>
      <c r="Q15" s="490"/>
      <c r="R15" s="490"/>
    </row>
    <row r="16" ht="17.25" customHeight="1">
      <c r="A16" s="490"/>
      <c r="B16" s="490">
        <v>64.0</v>
      </c>
      <c r="C16" s="496">
        <v>0.1245136186770428</v>
      </c>
      <c r="D16" s="490">
        <v>0.0</v>
      </c>
      <c r="E16" s="496">
        <f t="shared" ref="E16:E26" si="1">D16/B16</f>
        <v>0</v>
      </c>
      <c r="G16" s="490" t="s">
        <v>691</v>
      </c>
      <c r="H16" s="490" t="s">
        <v>698</v>
      </c>
      <c r="I16" s="490" t="s">
        <v>663</v>
      </c>
      <c r="J16" s="490" t="s">
        <v>7</v>
      </c>
      <c r="K16" s="490" t="s">
        <v>665</v>
      </c>
      <c r="L16" s="121" t="s">
        <v>735</v>
      </c>
      <c r="N16" s="490" t="s">
        <v>691</v>
      </c>
      <c r="O16" s="490" t="s">
        <v>698</v>
      </c>
      <c r="P16" s="490" t="s">
        <v>663</v>
      </c>
      <c r="Q16" s="490" t="s">
        <v>7</v>
      </c>
      <c r="R16" s="490" t="s">
        <v>665</v>
      </c>
      <c r="S16" s="121" t="s">
        <v>735</v>
      </c>
    </row>
    <row r="17" ht="17.25" customHeight="1">
      <c r="A17" s="490" t="s">
        <v>656</v>
      </c>
      <c r="B17" s="490">
        <v>20.0</v>
      </c>
      <c r="C17" s="496">
        <v>0.038910505836575876</v>
      </c>
      <c r="D17" s="490">
        <v>0.0</v>
      </c>
      <c r="E17" s="496">
        <f t="shared" si="1"/>
        <v>0</v>
      </c>
      <c r="G17" s="490" t="s">
        <v>656</v>
      </c>
      <c r="H17" s="490">
        <v>1.0</v>
      </c>
      <c r="I17" s="490"/>
      <c r="J17" s="490"/>
      <c r="K17" s="490">
        <v>1.0</v>
      </c>
      <c r="L17" s="496">
        <f t="shared" ref="L17:L27" si="2">I17/K17</f>
        <v>0</v>
      </c>
      <c r="N17" s="490" t="s">
        <v>656</v>
      </c>
      <c r="O17" s="490">
        <v>5.0</v>
      </c>
      <c r="P17" s="490"/>
      <c r="Q17" s="490"/>
      <c r="R17" s="490">
        <v>5.0</v>
      </c>
      <c r="S17" s="496">
        <f t="shared" ref="S17:S27" si="3">P17/R17</f>
        <v>0</v>
      </c>
    </row>
    <row r="18" ht="17.25" customHeight="1">
      <c r="A18" s="490" t="s">
        <v>878</v>
      </c>
      <c r="B18" s="490">
        <v>6.0</v>
      </c>
      <c r="C18" s="496">
        <v>0.011673151750972763</v>
      </c>
      <c r="D18" s="490">
        <v>0.0</v>
      </c>
      <c r="E18" s="496">
        <f t="shared" si="1"/>
        <v>0</v>
      </c>
      <c r="G18" s="490" t="s">
        <v>878</v>
      </c>
      <c r="H18" s="490">
        <v>5.0</v>
      </c>
      <c r="I18" s="490"/>
      <c r="J18" s="490"/>
      <c r="K18" s="490">
        <v>5.0</v>
      </c>
      <c r="L18" s="496">
        <f t="shared" si="2"/>
        <v>0</v>
      </c>
      <c r="N18" s="490" t="s">
        <v>878</v>
      </c>
      <c r="O18" s="490">
        <v>1.0</v>
      </c>
      <c r="P18" s="490"/>
      <c r="Q18" s="490"/>
      <c r="R18" s="490">
        <v>1.0</v>
      </c>
      <c r="S18" s="496">
        <f t="shared" si="3"/>
        <v>0</v>
      </c>
    </row>
    <row r="19" ht="17.25" customHeight="1">
      <c r="A19" s="490" t="s">
        <v>879</v>
      </c>
      <c r="B19" s="490">
        <v>4.0</v>
      </c>
      <c r="C19" s="496">
        <v>0.007782101167315175</v>
      </c>
      <c r="D19" s="490">
        <v>0.0</v>
      </c>
      <c r="E19" s="496">
        <f t="shared" si="1"/>
        <v>0</v>
      </c>
      <c r="G19" s="490" t="s">
        <v>879</v>
      </c>
      <c r="H19" s="490">
        <v>2.0</v>
      </c>
      <c r="I19" s="490"/>
      <c r="J19" s="490"/>
      <c r="K19" s="490">
        <v>2.0</v>
      </c>
      <c r="L19" s="496">
        <f t="shared" si="2"/>
        <v>0</v>
      </c>
      <c r="N19" s="490" t="s">
        <v>879</v>
      </c>
      <c r="O19" s="490">
        <v>1.0</v>
      </c>
      <c r="P19" s="490"/>
      <c r="Q19" s="490">
        <v>1.0</v>
      </c>
      <c r="R19" s="490">
        <v>2.0</v>
      </c>
      <c r="S19" s="496">
        <f t="shared" si="3"/>
        <v>0</v>
      </c>
    </row>
    <row r="20" ht="17.25" customHeight="1">
      <c r="A20" s="490" t="s">
        <v>831</v>
      </c>
      <c r="B20" s="490">
        <v>52.0</v>
      </c>
      <c r="C20" s="496">
        <v>0.10116731517509728</v>
      </c>
      <c r="D20" s="490">
        <v>0.0</v>
      </c>
      <c r="E20" s="496">
        <f t="shared" si="1"/>
        <v>0</v>
      </c>
      <c r="G20" s="490" t="s">
        <v>831</v>
      </c>
      <c r="H20" s="490">
        <v>22.0</v>
      </c>
      <c r="I20" s="490"/>
      <c r="J20" s="490"/>
      <c r="K20" s="490">
        <v>22.0</v>
      </c>
      <c r="L20" s="496">
        <f t="shared" si="2"/>
        <v>0</v>
      </c>
      <c r="N20" s="490" t="s">
        <v>831</v>
      </c>
      <c r="O20" s="490">
        <v>30.0</v>
      </c>
      <c r="P20" s="490"/>
      <c r="Q20" s="490"/>
      <c r="R20" s="490">
        <v>30.0</v>
      </c>
      <c r="S20" s="496">
        <f t="shared" si="3"/>
        <v>0</v>
      </c>
    </row>
    <row r="21" ht="17.25" customHeight="1">
      <c r="A21" s="490" t="s">
        <v>832</v>
      </c>
      <c r="B21" s="490">
        <v>79.0</v>
      </c>
      <c r="C21" s="496">
        <v>0.15369649805447472</v>
      </c>
      <c r="D21" s="490">
        <v>1.0</v>
      </c>
      <c r="E21" s="496">
        <f t="shared" si="1"/>
        <v>0.01265822785</v>
      </c>
      <c r="G21" s="490" t="s">
        <v>832</v>
      </c>
      <c r="H21" s="490">
        <v>53.0</v>
      </c>
      <c r="I21" s="490"/>
      <c r="J21" s="490">
        <v>1.0</v>
      </c>
      <c r="K21" s="490">
        <v>54.0</v>
      </c>
      <c r="L21" s="496">
        <f t="shared" si="2"/>
        <v>0</v>
      </c>
      <c r="N21" s="490" t="s">
        <v>832</v>
      </c>
      <c r="O21" s="490">
        <v>22.0</v>
      </c>
      <c r="P21" s="490">
        <v>1.0</v>
      </c>
      <c r="Q21" s="490">
        <v>2.0</v>
      </c>
      <c r="R21" s="490">
        <v>25.0</v>
      </c>
      <c r="S21" s="496">
        <f t="shared" si="3"/>
        <v>0.04</v>
      </c>
    </row>
    <row r="22" ht="17.25" customHeight="1">
      <c r="A22" s="490" t="s">
        <v>880</v>
      </c>
      <c r="B22" s="490">
        <v>87.0</v>
      </c>
      <c r="C22" s="496">
        <v>0.16926070038910507</v>
      </c>
      <c r="D22" s="490">
        <v>2.0</v>
      </c>
      <c r="E22" s="496">
        <f t="shared" si="1"/>
        <v>0.02298850575</v>
      </c>
      <c r="G22" s="490" t="s">
        <v>880</v>
      </c>
      <c r="H22" s="490">
        <v>50.0</v>
      </c>
      <c r="I22" s="490">
        <v>2.0</v>
      </c>
      <c r="J22" s="490"/>
      <c r="K22" s="490">
        <v>52.0</v>
      </c>
      <c r="L22" s="496">
        <f t="shared" si="2"/>
        <v>0.03846153846</v>
      </c>
      <c r="N22" s="490" t="s">
        <v>880</v>
      </c>
      <c r="O22" s="490">
        <v>35.0</v>
      </c>
      <c r="P22" s="490"/>
      <c r="Q22" s="490"/>
      <c r="R22" s="490">
        <v>35.0</v>
      </c>
      <c r="S22" s="496">
        <f t="shared" si="3"/>
        <v>0</v>
      </c>
    </row>
    <row r="23" ht="17.25" customHeight="1">
      <c r="A23" s="490" t="s">
        <v>699</v>
      </c>
      <c r="B23" s="490">
        <v>115.0</v>
      </c>
      <c r="C23" s="496">
        <v>0.2237354085603113</v>
      </c>
      <c r="D23" s="490">
        <v>9.0</v>
      </c>
      <c r="E23" s="496">
        <f t="shared" si="1"/>
        <v>0.07826086957</v>
      </c>
      <c r="G23" s="490" t="s">
        <v>699</v>
      </c>
      <c r="H23" s="490">
        <v>70.0</v>
      </c>
      <c r="I23" s="490">
        <v>7.0</v>
      </c>
      <c r="J23" s="490">
        <v>1.0</v>
      </c>
      <c r="K23" s="490">
        <v>78.0</v>
      </c>
      <c r="L23" s="496">
        <f t="shared" si="2"/>
        <v>0.08974358974</v>
      </c>
      <c r="N23" s="490" t="s">
        <v>699</v>
      </c>
      <c r="O23" s="490">
        <v>33.0</v>
      </c>
      <c r="P23" s="490">
        <v>2.0</v>
      </c>
      <c r="Q23" s="490">
        <v>2.0</v>
      </c>
      <c r="R23" s="490">
        <v>37.0</v>
      </c>
      <c r="S23" s="496">
        <f t="shared" si="3"/>
        <v>0.05405405405</v>
      </c>
    </row>
    <row r="24" ht="17.25" customHeight="1">
      <c r="A24" s="490" t="s">
        <v>881</v>
      </c>
      <c r="B24" s="490">
        <v>55.0</v>
      </c>
      <c r="C24" s="496">
        <v>0.10700389105058365</v>
      </c>
      <c r="D24" s="490">
        <v>3.0</v>
      </c>
      <c r="E24" s="496">
        <f t="shared" si="1"/>
        <v>0.05454545455</v>
      </c>
      <c r="G24" s="490" t="s">
        <v>881</v>
      </c>
      <c r="H24" s="490">
        <v>34.0</v>
      </c>
      <c r="I24" s="490">
        <v>2.0</v>
      </c>
      <c r="J24" s="490"/>
      <c r="K24" s="490">
        <v>36.0</v>
      </c>
      <c r="L24" s="496">
        <f t="shared" si="2"/>
        <v>0.05555555556</v>
      </c>
      <c r="N24" s="490" t="s">
        <v>881</v>
      </c>
      <c r="O24" s="490">
        <v>17.0</v>
      </c>
      <c r="P24" s="490">
        <v>1.0</v>
      </c>
      <c r="Q24" s="490">
        <v>1.0</v>
      </c>
      <c r="R24" s="490">
        <v>19.0</v>
      </c>
      <c r="S24" s="496">
        <f t="shared" si="3"/>
        <v>0.05263157895</v>
      </c>
    </row>
    <row r="25" ht="17.25" customHeight="1">
      <c r="A25" s="490" t="s">
        <v>882</v>
      </c>
      <c r="B25" s="490">
        <v>25.0</v>
      </c>
      <c r="C25" s="496">
        <v>0.048638132295719845</v>
      </c>
      <c r="D25" s="490">
        <v>1.0</v>
      </c>
      <c r="E25" s="496">
        <f t="shared" si="1"/>
        <v>0.04</v>
      </c>
      <c r="G25" s="490" t="s">
        <v>882</v>
      </c>
      <c r="H25" s="490">
        <v>14.0</v>
      </c>
      <c r="I25" s="490">
        <v>1.0</v>
      </c>
      <c r="J25" s="490"/>
      <c r="K25" s="490">
        <v>15.0</v>
      </c>
      <c r="L25" s="496">
        <f t="shared" si="2"/>
        <v>0.06666666667</v>
      </c>
      <c r="N25" s="490" t="s">
        <v>882</v>
      </c>
      <c r="O25" s="490">
        <v>10.0</v>
      </c>
      <c r="P25" s="490"/>
      <c r="Q25" s="490"/>
      <c r="R25" s="490">
        <v>10.0</v>
      </c>
      <c r="S25" s="496">
        <f t="shared" si="3"/>
        <v>0</v>
      </c>
    </row>
    <row r="26" ht="17.25" customHeight="1">
      <c r="A26" s="490" t="s">
        <v>883</v>
      </c>
      <c r="B26" s="490">
        <v>7.0</v>
      </c>
      <c r="C26" s="496">
        <v>0.013618677042801557</v>
      </c>
      <c r="D26" s="490">
        <v>0.0</v>
      </c>
      <c r="E26" s="496">
        <f t="shared" si="1"/>
        <v>0</v>
      </c>
      <c r="G26" s="490" t="s">
        <v>883</v>
      </c>
      <c r="H26" s="490">
        <v>5.0</v>
      </c>
      <c r="I26" s="490"/>
      <c r="J26" s="490"/>
      <c r="K26" s="490">
        <v>5.0</v>
      </c>
      <c r="L26" s="496">
        <f t="shared" si="2"/>
        <v>0</v>
      </c>
      <c r="N26" s="490" t="s">
        <v>883</v>
      </c>
      <c r="O26" s="490">
        <v>2.0</v>
      </c>
      <c r="P26" s="490"/>
      <c r="Q26" s="490"/>
      <c r="R26" s="490">
        <v>2.0</v>
      </c>
      <c r="S26" s="496">
        <f t="shared" si="3"/>
        <v>0</v>
      </c>
    </row>
    <row r="27" ht="17.25" customHeight="1">
      <c r="A27" s="490" t="s">
        <v>665</v>
      </c>
      <c r="B27" s="490">
        <v>514.0</v>
      </c>
      <c r="C27" s="496">
        <v>1.0</v>
      </c>
      <c r="D27" s="490">
        <v>16.0</v>
      </c>
      <c r="G27" s="490" t="s">
        <v>665</v>
      </c>
      <c r="H27" s="490">
        <v>256.0</v>
      </c>
      <c r="I27" s="490">
        <v>12.0</v>
      </c>
      <c r="J27" s="490">
        <v>2.0</v>
      </c>
      <c r="K27" s="490">
        <v>270.0</v>
      </c>
      <c r="L27" s="496">
        <f t="shared" si="2"/>
        <v>0.04444444444</v>
      </c>
      <c r="N27" s="490" t="s">
        <v>665</v>
      </c>
      <c r="O27" s="490">
        <v>156.0</v>
      </c>
      <c r="P27" s="490">
        <v>4.0</v>
      </c>
      <c r="Q27" s="490">
        <v>6.0</v>
      </c>
      <c r="R27" s="490">
        <v>166.0</v>
      </c>
      <c r="S27" s="496">
        <f t="shared" si="3"/>
        <v>0.02409638554</v>
      </c>
    </row>
    <row r="28" ht="17.25" customHeight="1"/>
    <row r="29">
      <c r="A29" s="490" t="s">
        <v>874</v>
      </c>
      <c r="B29" s="490" t="s">
        <v>686</v>
      </c>
      <c r="C29" s="490"/>
      <c r="F29" s="490" t="s">
        <v>874</v>
      </c>
      <c r="G29" s="490" t="s">
        <v>686</v>
      </c>
      <c r="H29" s="490"/>
    </row>
    <row r="30">
      <c r="A30" s="490" t="s">
        <v>691</v>
      </c>
      <c r="B30" s="490" t="s">
        <v>713</v>
      </c>
      <c r="C30" s="490" t="s">
        <v>702</v>
      </c>
      <c r="F30" s="490" t="s">
        <v>691</v>
      </c>
      <c r="G30" s="490" t="s">
        <v>695</v>
      </c>
      <c r="H30" s="490" t="s">
        <v>702</v>
      </c>
    </row>
    <row r="31">
      <c r="A31" s="490" t="s">
        <v>656</v>
      </c>
      <c r="B31" s="490">
        <v>1.0</v>
      </c>
      <c r="C31" s="490">
        <v>5.0</v>
      </c>
      <c r="F31" s="490" t="str">
        <f t="shared" ref="F31:F40" si="4">A31</f>
        <v>?</v>
      </c>
      <c r="G31" s="490">
        <f t="shared" ref="G31:G40" si="5">-B31</f>
        <v>-1</v>
      </c>
      <c r="H31" s="490">
        <f t="shared" ref="H31:H40" si="6">C31</f>
        <v>5</v>
      </c>
      <c r="K31" s="490" t="str">
        <f t="shared" ref="K31:K40" si="7">D31</f>
        <v/>
      </c>
    </row>
    <row r="32">
      <c r="A32" s="490" t="s">
        <v>878</v>
      </c>
      <c r="B32" s="490">
        <v>5.0</v>
      </c>
      <c r="C32" s="490">
        <v>1.0</v>
      </c>
      <c r="F32" s="490" t="str">
        <f t="shared" si="4"/>
        <v>0-9</v>
      </c>
      <c r="G32" s="490">
        <f t="shared" si="5"/>
        <v>-5</v>
      </c>
      <c r="H32" s="490">
        <f t="shared" si="6"/>
        <v>1</v>
      </c>
      <c r="K32" s="490" t="str">
        <f t="shared" si="7"/>
        <v/>
      </c>
    </row>
    <row r="33">
      <c r="A33" s="490" t="s">
        <v>879</v>
      </c>
      <c r="B33" s="490">
        <v>2.0</v>
      </c>
      <c r="C33" s="490">
        <v>2.0</v>
      </c>
      <c r="F33" s="490" t="str">
        <f t="shared" si="4"/>
        <v>10-19</v>
      </c>
      <c r="G33" s="490">
        <f t="shared" si="5"/>
        <v>-2</v>
      </c>
      <c r="H33" s="490">
        <f t="shared" si="6"/>
        <v>2</v>
      </c>
      <c r="K33" s="490" t="str">
        <f t="shared" si="7"/>
        <v/>
      </c>
    </row>
    <row r="34">
      <c r="A34" s="490" t="s">
        <v>831</v>
      </c>
      <c r="B34" s="490">
        <v>22.0</v>
      </c>
      <c r="C34" s="490">
        <v>30.0</v>
      </c>
      <c r="F34" s="490" t="str">
        <f t="shared" si="4"/>
        <v>20-29</v>
      </c>
      <c r="G34" s="490">
        <f t="shared" si="5"/>
        <v>-22</v>
      </c>
      <c r="H34" s="490">
        <f t="shared" si="6"/>
        <v>30</v>
      </c>
      <c r="K34" s="490" t="str">
        <f t="shared" si="7"/>
        <v/>
      </c>
    </row>
    <row r="35">
      <c r="A35" s="490" t="s">
        <v>832</v>
      </c>
      <c r="B35" s="490">
        <v>54.0</v>
      </c>
      <c r="C35" s="490">
        <v>25.0</v>
      </c>
      <c r="F35" s="490" t="str">
        <f t="shared" si="4"/>
        <v>30-39</v>
      </c>
      <c r="G35" s="490">
        <f t="shared" si="5"/>
        <v>-54</v>
      </c>
      <c r="H35" s="490">
        <f t="shared" si="6"/>
        <v>25</v>
      </c>
      <c r="K35" s="490" t="str">
        <f t="shared" si="7"/>
        <v/>
      </c>
    </row>
    <row r="36">
      <c r="A36" s="490" t="s">
        <v>880</v>
      </c>
      <c r="B36" s="490">
        <v>52.0</v>
      </c>
      <c r="C36" s="490">
        <v>35.0</v>
      </c>
      <c r="F36" s="490" t="str">
        <f t="shared" si="4"/>
        <v>40-49</v>
      </c>
      <c r="G36" s="490">
        <f t="shared" si="5"/>
        <v>-52</v>
      </c>
      <c r="H36" s="490">
        <f t="shared" si="6"/>
        <v>35</v>
      </c>
      <c r="K36" s="490" t="str">
        <f t="shared" si="7"/>
        <v/>
      </c>
    </row>
    <row r="37">
      <c r="A37" s="490" t="s">
        <v>699</v>
      </c>
      <c r="B37" s="490">
        <v>78.0</v>
      </c>
      <c r="C37" s="490">
        <v>37.0</v>
      </c>
      <c r="F37" s="490" t="str">
        <f t="shared" si="4"/>
        <v>50-59</v>
      </c>
      <c r="G37" s="490">
        <f t="shared" si="5"/>
        <v>-78</v>
      </c>
      <c r="H37" s="490">
        <f t="shared" si="6"/>
        <v>37</v>
      </c>
      <c r="K37" s="490" t="str">
        <f t="shared" si="7"/>
        <v/>
      </c>
    </row>
    <row r="38">
      <c r="A38" s="490" t="s">
        <v>881</v>
      </c>
      <c r="B38" s="490">
        <v>36.0</v>
      </c>
      <c r="C38" s="490">
        <v>19.0</v>
      </c>
      <c r="F38" s="490" t="str">
        <f t="shared" si="4"/>
        <v>60-69</v>
      </c>
      <c r="G38" s="490">
        <f t="shared" si="5"/>
        <v>-36</v>
      </c>
      <c r="H38" s="490">
        <f t="shared" si="6"/>
        <v>19</v>
      </c>
      <c r="K38" s="490" t="str">
        <f t="shared" si="7"/>
        <v/>
      </c>
    </row>
    <row r="39">
      <c r="A39" s="490" t="s">
        <v>882</v>
      </c>
      <c r="B39" s="490">
        <v>15.0</v>
      </c>
      <c r="C39" s="490">
        <v>10.0</v>
      </c>
      <c r="F39" s="490" t="str">
        <f t="shared" si="4"/>
        <v>70-79</v>
      </c>
      <c r="G39" s="490">
        <f t="shared" si="5"/>
        <v>-15</v>
      </c>
      <c r="H39" s="490">
        <f t="shared" si="6"/>
        <v>10</v>
      </c>
      <c r="K39" s="490" t="str">
        <f t="shared" si="7"/>
        <v/>
      </c>
    </row>
    <row r="40">
      <c r="A40" s="490" t="s">
        <v>883</v>
      </c>
      <c r="B40" s="490">
        <v>5.0</v>
      </c>
      <c r="C40" s="490">
        <v>2.0</v>
      </c>
      <c r="F40" s="490" t="str">
        <f t="shared" si="4"/>
        <v>80-89</v>
      </c>
      <c r="G40" s="490">
        <f t="shared" si="5"/>
        <v>-5</v>
      </c>
      <c r="H40" s="490">
        <f t="shared" si="6"/>
        <v>2</v>
      </c>
      <c r="K40" s="490" t="str">
        <f t="shared" si="7"/>
        <v/>
      </c>
    </row>
    <row r="41">
      <c r="A41" s="490" t="s">
        <v>665</v>
      </c>
      <c r="B41" s="490">
        <v>270.0</v>
      </c>
      <c r="C41" s="490">
        <v>166.0</v>
      </c>
    </row>
    <row r="44"/>
    <row r="45"/>
    <row r="46"/>
    <row r="47"/>
    <row r="48"/>
    <row r="49"/>
    <row r="55"/>
    <row r="56"/>
    <row r="57"/>
    <row r="58"/>
    <row r="59"/>
    <row r="60"/>
    <row r="61"/>
    <row r="66"/>
    <row r="67">
      <c r="E67" s="490" t="str">
        <f>vlookup(A67,'Kasus per Provinsi'!B3:E37,2,)</f>
        <v>#N/A</v>
      </c>
    </row>
    <row r="68">
      <c r="E68" s="122">
        <f>vlookup(A68,'Kasus per Provinsi'!B4:E38,2,)</f>
        <v>35380</v>
      </c>
      <c r="F68" s="122">
        <f t="shared" ref="F68:F83" si="8">E68-B68</f>
        <v>35376</v>
      </c>
    </row>
    <row r="69">
      <c r="E69" s="122">
        <f>vlookup(A69,'Kasus per Provinsi'!B5:G41,2,)</f>
        <v>30205</v>
      </c>
      <c r="F69" s="122">
        <f t="shared" si="8"/>
        <v>30174</v>
      </c>
    </row>
    <row r="70">
      <c r="E70" s="122">
        <f>vlookup(A70,'Kasus per Provinsi'!B6:G42,2,)</f>
        <v>28838</v>
      </c>
      <c r="F70" s="122">
        <f t="shared" si="8"/>
        <v>28834</v>
      </c>
    </row>
    <row r="71">
      <c r="E71" s="122">
        <f>vlookup(A71,'Kasus per Provinsi'!B7:G43,2,)</f>
        <v>348591</v>
      </c>
      <c r="F71" s="122">
        <f t="shared" si="8"/>
        <v>348311</v>
      </c>
    </row>
    <row r="72">
      <c r="E72" s="122">
        <f>vlookup(A72,'Kasus per Provinsi'!B8:G44,2,)</f>
        <v>221034</v>
      </c>
      <c r="F72" s="122">
        <f t="shared" si="8"/>
        <v>220995</v>
      </c>
    </row>
    <row r="73">
      <c r="E73" s="122">
        <f>vlookup(A73,'Kasus per Provinsi'!B9:G45,2,)</f>
        <v>157343</v>
      </c>
      <c r="F73" s="122">
        <f t="shared" si="8"/>
        <v>157332</v>
      </c>
    </row>
    <row r="74">
      <c r="E74" s="122">
        <f>vlookup(A74,'Kasus per Provinsi'!B10:G47,2,)</f>
        <v>131843</v>
      </c>
      <c r="F74" s="122">
        <f t="shared" si="8"/>
        <v>131815</v>
      </c>
    </row>
    <row r="75">
      <c r="E75" s="122">
        <f>vlookup(A75,'Kasus per Provinsi'!B11:G48,2,)</f>
        <v>4839</v>
      </c>
      <c r="F75" s="122">
        <f t="shared" si="8"/>
        <v>4837</v>
      </c>
    </row>
    <row r="76">
      <c r="E76" s="122">
        <f>vlookup(A76,'Kasus per Provinsi'!B12:G49,2,)</f>
        <v>57688</v>
      </c>
      <c r="F76" s="122">
        <f t="shared" si="8"/>
        <v>57678</v>
      </c>
    </row>
    <row r="77">
      <c r="E77" s="122">
        <f>vlookup(A77,'Kasus per Provinsi'!B13:G50,2,)</f>
        <v>8774</v>
      </c>
      <c r="F77" s="122">
        <f t="shared" si="8"/>
        <v>8771</v>
      </c>
    </row>
    <row r="78">
      <c r="E78" s="122">
        <f>vlookup(A78,'Kasus per Provinsi'!B14:G51,2,)</f>
        <v>12859</v>
      </c>
      <c r="F78" s="122">
        <f t="shared" si="8"/>
        <v>12858</v>
      </c>
    </row>
    <row r="79">
      <c r="E79" s="122">
        <f>vlookup(A79,'Kasus per Provinsi'!B15:G52,2,)</f>
        <v>31905</v>
      </c>
      <c r="F79" s="122">
        <f t="shared" si="8"/>
        <v>31904</v>
      </c>
    </row>
    <row r="80">
      <c r="E80" s="122">
        <f>vlookup(A80,'Kasus per Provinsi'!B16:G53,2,)</f>
        <v>57337</v>
      </c>
      <c r="F80" s="122">
        <f t="shared" si="8"/>
        <v>57335</v>
      </c>
    </row>
    <row r="81">
      <c r="E81" s="122">
        <f>vlookup(A81,'Kasus per Provinsi'!B17:G54,2,)</f>
        <v>10093</v>
      </c>
      <c r="F81" s="122">
        <f t="shared" si="8"/>
        <v>10090</v>
      </c>
    </row>
    <row r="82">
      <c r="E82" s="122">
        <f>vlookup(A82,'Kasus per Provinsi'!B18:G55,2,)</f>
        <v>15103</v>
      </c>
      <c r="F82" s="122">
        <f t="shared" si="8"/>
        <v>15102</v>
      </c>
    </row>
    <row r="83">
      <c r="E83" s="122">
        <f>vlookup(A83,'Kasus per Provinsi'!B19:G56,2,)</f>
        <v>25251</v>
      </c>
      <c r="F83" s="122">
        <f t="shared" si="8"/>
        <v>25249</v>
      </c>
    </row>
    <row r="84">
      <c r="E84" s="490" t="str">
        <f>vlookup(A84,'Kasus per Provinsi'!B20:G57,2,)</f>
        <v>#N/A</v>
      </c>
    </row>
    <row r="85">
      <c r="E85" s="490"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5" t="s">
        <v>716</v>
      </c>
      <c r="B1" s="435" t="s">
        <v>884</v>
      </c>
      <c r="C1" s="435" t="s">
        <v>885</v>
      </c>
      <c r="D1" s="435" t="s">
        <v>886</v>
      </c>
      <c r="E1" s="435" t="s">
        <v>887</v>
      </c>
      <c r="F1" s="435" t="s">
        <v>735</v>
      </c>
      <c r="G1" s="435" t="s">
        <v>888</v>
      </c>
      <c r="H1" s="435" t="s">
        <v>889</v>
      </c>
    </row>
    <row r="2">
      <c r="A2" s="497">
        <v>43861.0</v>
      </c>
      <c r="B2" s="435">
        <v>2.0</v>
      </c>
      <c r="C2" s="435">
        <v>2.0</v>
      </c>
      <c r="D2" s="435">
        <v>0.0</v>
      </c>
      <c r="E2" s="435">
        <v>0.0</v>
      </c>
      <c r="F2" s="498">
        <f t="shared" ref="F2:F38" si="1">D2/C2</f>
        <v>0</v>
      </c>
    </row>
    <row r="3">
      <c r="A3" s="497">
        <v>43867.0</v>
      </c>
      <c r="B3" s="435">
        <v>1.0</v>
      </c>
      <c r="C3" s="435">
        <v>3.0</v>
      </c>
      <c r="D3" s="435">
        <v>0.0</v>
      </c>
      <c r="E3" s="435">
        <v>0.0</v>
      </c>
      <c r="F3" s="498">
        <f t="shared" si="1"/>
        <v>0</v>
      </c>
    </row>
    <row r="4">
      <c r="A4" s="497">
        <v>43882.0</v>
      </c>
      <c r="B4" s="435">
        <v>17.0</v>
      </c>
      <c r="C4" s="435">
        <v>20.0</v>
      </c>
      <c r="D4" s="435">
        <v>1.0</v>
      </c>
      <c r="E4" s="435">
        <v>1.0</v>
      </c>
      <c r="F4" s="498">
        <f t="shared" si="1"/>
        <v>0.05</v>
      </c>
    </row>
    <row r="5">
      <c r="A5" s="497">
        <v>43883.0</v>
      </c>
      <c r="B5" s="435">
        <v>59.0</v>
      </c>
      <c r="C5" s="435">
        <v>79.0</v>
      </c>
      <c r="D5" s="435">
        <v>2.0</v>
      </c>
      <c r="E5" s="435">
        <v>1.0</v>
      </c>
      <c r="F5" s="498">
        <f t="shared" si="1"/>
        <v>0.0253164557</v>
      </c>
    </row>
    <row r="6">
      <c r="A6" s="497">
        <v>43884.0</v>
      </c>
      <c r="B6" s="435">
        <v>71.0</v>
      </c>
      <c r="C6" s="435">
        <v>150.0</v>
      </c>
      <c r="D6" s="435">
        <v>3.0</v>
      </c>
      <c r="E6" s="435">
        <v>1.0</v>
      </c>
      <c r="F6" s="498">
        <f t="shared" si="1"/>
        <v>0.02</v>
      </c>
    </row>
    <row r="7">
      <c r="A7" s="497">
        <v>43885.0</v>
      </c>
      <c r="B7" s="435">
        <v>77.0</v>
      </c>
      <c r="C7" s="435">
        <v>227.0</v>
      </c>
      <c r="D7" s="435">
        <v>7.0</v>
      </c>
      <c r="E7" s="435">
        <v>4.0</v>
      </c>
      <c r="F7" s="498">
        <f t="shared" si="1"/>
        <v>0.03083700441</v>
      </c>
    </row>
    <row r="8">
      <c r="A8" s="497">
        <v>43886.0</v>
      </c>
      <c r="B8" s="435">
        <v>93.0</v>
      </c>
      <c r="C8" s="435">
        <v>320.0</v>
      </c>
      <c r="D8" s="435">
        <v>10.0</v>
      </c>
      <c r="E8" s="435">
        <v>3.0</v>
      </c>
      <c r="F8" s="498">
        <f t="shared" si="1"/>
        <v>0.03125</v>
      </c>
      <c r="G8" s="435">
        <v>8600.0</v>
      </c>
      <c r="H8" s="121">
        <f t="shared" ref="H8:H38" si="2">G8/C8</f>
        <v>26.875</v>
      </c>
    </row>
    <row r="9">
      <c r="A9" s="497">
        <v>43887.0</v>
      </c>
      <c r="B9" s="435">
        <v>125.0</v>
      </c>
      <c r="C9" s="435">
        <v>445.0</v>
      </c>
      <c r="D9" s="435">
        <v>12.0</v>
      </c>
      <c r="E9" s="435">
        <v>2.0</v>
      </c>
      <c r="F9" s="498">
        <f t="shared" si="1"/>
        <v>0.02696629213</v>
      </c>
      <c r="G9" s="435">
        <v>9587.0</v>
      </c>
      <c r="H9" s="121">
        <f t="shared" si="2"/>
        <v>21.54382022</v>
      </c>
    </row>
    <row r="10">
      <c r="A10" s="497">
        <v>43888.0</v>
      </c>
      <c r="B10" s="435">
        <v>205.0</v>
      </c>
      <c r="C10" s="435">
        <v>650.0</v>
      </c>
      <c r="D10" s="435">
        <v>17.0</v>
      </c>
      <c r="E10" s="435">
        <v>5.0</v>
      </c>
      <c r="F10" s="498">
        <f t="shared" si="1"/>
        <v>0.02615384615</v>
      </c>
      <c r="G10" s="435">
        <v>12014.0</v>
      </c>
      <c r="H10" s="121">
        <f t="shared" si="2"/>
        <v>18.48307692</v>
      </c>
    </row>
    <row r="11">
      <c r="A11" s="497">
        <v>43889.0</v>
      </c>
      <c r="B11" s="435">
        <v>238.0</v>
      </c>
      <c r="C11" s="435">
        <v>888.0</v>
      </c>
      <c r="D11" s="435">
        <v>21.0</v>
      </c>
      <c r="E11" s="435">
        <v>4.0</v>
      </c>
      <c r="F11" s="498">
        <f t="shared" si="1"/>
        <v>0.02364864865</v>
      </c>
      <c r="G11" s="435">
        <v>15695.0</v>
      </c>
      <c r="H11" s="121">
        <f t="shared" si="2"/>
        <v>17.67454955</v>
      </c>
    </row>
    <row r="12">
      <c r="A12" s="497">
        <v>43890.0</v>
      </c>
      <c r="B12" s="435">
        <v>240.0</v>
      </c>
      <c r="C12" s="435">
        <v>1128.0</v>
      </c>
      <c r="D12" s="435">
        <v>29.0</v>
      </c>
      <c r="E12" s="435">
        <v>8.0</v>
      </c>
      <c r="F12" s="498">
        <f t="shared" si="1"/>
        <v>0.02570921986</v>
      </c>
      <c r="G12" s="435">
        <v>18661.0</v>
      </c>
      <c r="H12" s="121">
        <f t="shared" si="2"/>
        <v>16.54343972</v>
      </c>
    </row>
    <row r="13">
      <c r="A13" s="497">
        <v>43891.0</v>
      </c>
      <c r="B13" s="435">
        <v>566.0</v>
      </c>
      <c r="C13" s="435">
        <v>1694.0</v>
      </c>
      <c r="D13" s="435">
        <v>34.0</v>
      </c>
      <c r="E13" s="435">
        <v>5.0</v>
      </c>
      <c r="F13" s="498">
        <f t="shared" si="1"/>
        <v>0.02007083825</v>
      </c>
      <c r="G13" s="435">
        <v>21127.0</v>
      </c>
      <c r="H13" s="121">
        <f t="shared" si="2"/>
        <v>12.4716647</v>
      </c>
    </row>
    <row r="14">
      <c r="A14" s="497">
        <v>43892.0</v>
      </c>
      <c r="B14" s="435">
        <v>342.0</v>
      </c>
      <c r="C14" s="435">
        <v>2036.0</v>
      </c>
      <c r="D14" s="435">
        <v>52.0</v>
      </c>
      <c r="E14" s="435">
        <v>18.0</v>
      </c>
      <c r="F14" s="498">
        <f t="shared" si="1"/>
        <v>0.02554027505</v>
      </c>
      <c r="G14" s="435">
        <v>23345.0</v>
      </c>
      <c r="H14" s="121">
        <f t="shared" si="2"/>
        <v>11.46611002</v>
      </c>
    </row>
    <row r="15">
      <c r="A15" s="497">
        <v>43893.0</v>
      </c>
      <c r="B15" s="435">
        <v>466.0</v>
      </c>
      <c r="C15" s="435">
        <v>2502.0</v>
      </c>
      <c r="D15" s="435">
        <v>79.0</v>
      </c>
      <c r="E15" s="435">
        <v>27.0</v>
      </c>
      <c r="F15" s="498">
        <f t="shared" si="1"/>
        <v>0.03157474021</v>
      </c>
      <c r="G15" s="435">
        <v>25856.0</v>
      </c>
      <c r="H15" s="121">
        <f t="shared" si="2"/>
        <v>10.33413269</v>
      </c>
    </row>
    <row r="16">
      <c r="A16" s="497">
        <v>43894.0</v>
      </c>
      <c r="B16" s="435">
        <v>587.0</v>
      </c>
      <c r="C16" s="435">
        <v>3089.0</v>
      </c>
      <c r="D16" s="435">
        <v>107.0</v>
      </c>
      <c r="E16" s="435">
        <v>28.0</v>
      </c>
      <c r="F16" s="498">
        <f t="shared" si="1"/>
        <v>0.03463904176</v>
      </c>
      <c r="G16" s="435">
        <v>29837.0</v>
      </c>
      <c r="H16" s="121">
        <f t="shared" si="2"/>
        <v>9.659112982</v>
      </c>
    </row>
    <row r="17">
      <c r="A17" s="497">
        <v>43895.0</v>
      </c>
      <c r="B17" s="435">
        <v>769.0</v>
      </c>
      <c r="C17" s="435">
        <v>3858.0</v>
      </c>
      <c r="D17" s="435">
        <v>148.0</v>
      </c>
      <c r="E17" s="435">
        <v>41.0</v>
      </c>
      <c r="F17" s="498">
        <f t="shared" si="1"/>
        <v>0.03836184552</v>
      </c>
      <c r="G17" s="435">
        <v>32362.0</v>
      </c>
      <c r="H17" s="121">
        <f t="shared" si="2"/>
        <v>8.388284085</v>
      </c>
    </row>
    <row r="18">
      <c r="A18" s="497">
        <v>43896.0</v>
      </c>
      <c r="B18" s="435">
        <v>779.0</v>
      </c>
      <c r="C18" s="435">
        <v>4637.0</v>
      </c>
      <c r="D18" s="435">
        <v>200.0</v>
      </c>
      <c r="E18" s="435">
        <v>52.0</v>
      </c>
      <c r="F18" s="498">
        <f t="shared" si="1"/>
        <v>0.04313133491</v>
      </c>
      <c r="G18" s="435">
        <v>36359.0</v>
      </c>
      <c r="H18" s="121">
        <f t="shared" si="2"/>
        <v>7.841061031</v>
      </c>
    </row>
    <row r="19">
      <c r="A19" s="497">
        <v>43897.0</v>
      </c>
      <c r="B19" s="435">
        <v>1247.0</v>
      </c>
      <c r="C19" s="435">
        <v>5884.0</v>
      </c>
      <c r="D19" s="435">
        <v>235.0</v>
      </c>
      <c r="E19" s="435">
        <v>35.0</v>
      </c>
      <c r="F19" s="498">
        <f t="shared" si="1"/>
        <v>0.03993881713</v>
      </c>
      <c r="G19" s="435">
        <v>42062.0</v>
      </c>
      <c r="H19" s="121">
        <f t="shared" si="2"/>
        <v>7.148538409</v>
      </c>
    </row>
    <row r="20">
      <c r="A20" s="497">
        <v>43898.0</v>
      </c>
      <c r="B20" s="435">
        <v>1492.0</v>
      </c>
      <c r="C20" s="435">
        <v>7376.0</v>
      </c>
      <c r="D20" s="435">
        <v>368.0</v>
      </c>
      <c r="E20" s="435">
        <v>133.0</v>
      </c>
      <c r="F20" s="498">
        <f t="shared" si="1"/>
        <v>0.04989154013</v>
      </c>
      <c r="G20" s="435">
        <v>49937.0</v>
      </c>
      <c r="H20" s="121">
        <f t="shared" si="2"/>
        <v>6.770200651</v>
      </c>
    </row>
    <row r="21">
      <c r="A21" s="497">
        <v>43899.0</v>
      </c>
      <c r="B21" s="435">
        <v>1817.0</v>
      </c>
      <c r="C21" s="435">
        <v>9193.0</v>
      </c>
      <c r="D21" s="435">
        <v>465.0</v>
      </c>
      <c r="E21" s="435">
        <v>97.0</v>
      </c>
      <c r="F21" s="498">
        <f t="shared" si="1"/>
        <v>0.05058196454</v>
      </c>
      <c r="G21" s="435">
        <v>53826.0</v>
      </c>
      <c r="H21" s="121">
        <f t="shared" si="2"/>
        <v>5.855107147</v>
      </c>
    </row>
    <row r="22">
      <c r="A22" s="497">
        <v>43900.0</v>
      </c>
      <c r="B22" s="435">
        <v>977.0</v>
      </c>
      <c r="C22" s="435">
        <v>10170.0</v>
      </c>
      <c r="D22" s="435">
        <v>623.0</v>
      </c>
      <c r="E22" s="435">
        <v>158.0</v>
      </c>
      <c r="F22" s="498">
        <f t="shared" si="1"/>
        <v>0.06125860374</v>
      </c>
      <c r="G22" s="435">
        <v>60761.0</v>
      </c>
      <c r="H22" s="121">
        <f t="shared" si="2"/>
        <v>5.97453294</v>
      </c>
    </row>
    <row r="23">
      <c r="A23" s="497">
        <v>43901.0</v>
      </c>
      <c r="B23" s="435">
        <v>2313.0</v>
      </c>
      <c r="C23" s="435">
        <v>12483.0</v>
      </c>
      <c r="D23" s="435">
        <v>819.0</v>
      </c>
      <c r="E23" s="435">
        <v>196.0</v>
      </c>
      <c r="F23" s="498">
        <f t="shared" si="1"/>
        <v>0.06560922855</v>
      </c>
      <c r="G23" s="435">
        <v>73154.0</v>
      </c>
      <c r="H23" s="121">
        <f t="shared" si="2"/>
        <v>5.860289994</v>
      </c>
    </row>
    <row r="24">
      <c r="A24" s="497">
        <v>43902.0</v>
      </c>
      <c r="B24" s="435">
        <v>2651.0</v>
      </c>
      <c r="C24" s="435">
        <v>15134.0</v>
      </c>
      <c r="D24" s="435">
        <v>1008.0</v>
      </c>
      <c r="E24" s="435">
        <v>189.0</v>
      </c>
      <c r="F24" s="498">
        <f t="shared" si="1"/>
        <v>0.06660499537</v>
      </c>
      <c r="G24" s="435">
        <v>86011.0</v>
      </c>
      <c r="H24" s="121">
        <f t="shared" si="2"/>
        <v>5.68329589</v>
      </c>
    </row>
    <row r="25">
      <c r="A25" s="497">
        <v>43903.0</v>
      </c>
      <c r="B25" s="435">
        <v>2547.0</v>
      </c>
      <c r="C25" s="435">
        <v>17681.0</v>
      </c>
      <c r="D25" s="435">
        <v>1278.0</v>
      </c>
      <c r="E25" s="435">
        <v>270.0</v>
      </c>
      <c r="F25" s="498">
        <f t="shared" si="1"/>
        <v>0.07228097958</v>
      </c>
      <c r="G25" s="435">
        <v>97488.0</v>
      </c>
      <c r="H25" s="121">
        <f t="shared" si="2"/>
        <v>5.513715288</v>
      </c>
    </row>
    <row r="26">
      <c r="A26" s="497">
        <v>43904.0</v>
      </c>
      <c r="B26" s="435">
        <v>3497.0</v>
      </c>
      <c r="C26" s="435">
        <v>21178.0</v>
      </c>
      <c r="D26" s="435">
        <v>1443.0</v>
      </c>
      <c r="E26" s="435">
        <v>165.0</v>
      </c>
      <c r="F26" s="498">
        <f t="shared" si="1"/>
        <v>0.06813674568</v>
      </c>
      <c r="G26" s="435">
        <v>109170.0</v>
      </c>
      <c r="H26" s="121">
        <f t="shared" si="2"/>
        <v>5.154877703</v>
      </c>
    </row>
    <row r="27">
      <c r="A27" s="497">
        <v>43905.0</v>
      </c>
      <c r="B27" s="435">
        <v>3590.0</v>
      </c>
      <c r="C27" s="435">
        <v>24768.0</v>
      </c>
      <c r="D27" s="435">
        <v>1811.0</v>
      </c>
      <c r="E27" s="435">
        <v>368.0</v>
      </c>
      <c r="F27" s="498">
        <f t="shared" si="1"/>
        <v>0.07311854005</v>
      </c>
      <c r="G27" s="435">
        <v>124899.0</v>
      </c>
      <c r="H27" s="121">
        <f t="shared" si="2"/>
        <v>5.042756783</v>
      </c>
    </row>
    <row r="28">
      <c r="A28" s="497">
        <v>43906.0</v>
      </c>
      <c r="B28" s="435">
        <v>3233.0</v>
      </c>
      <c r="C28" s="435">
        <v>28001.0</v>
      </c>
      <c r="D28" s="435">
        <v>2160.0</v>
      </c>
      <c r="E28" s="435">
        <v>349.0</v>
      </c>
      <c r="F28" s="498">
        <f t="shared" si="1"/>
        <v>0.07714010214</v>
      </c>
      <c r="G28" s="435">
        <v>137962.0</v>
      </c>
      <c r="H28" s="121">
        <f t="shared" si="2"/>
        <v>4.92703832</v>
      </c>
    </row>
    <row r="29">
      <c r="A29" s="497">
        <v>43907.0</v>
      </c>
      <c r="B29" s="435">
        <v>3526.0</v>
      </c>
      <c r="C29" s="435">
        <v>31527.0</v>
      </c>
      <c r="D29" s="435">
        <v>2505.0</v>
      </c>
      <c r="E29" s="435">
        <v>345.0</v>
      </c>
      <c r="F29" s="498">
        <f t="shared" si="1"/>
        <v>0.07945570463</v>
      </c>
      <c r="G29" s="435">
        <v>148657.0</v>
      </c>
      <c r="H29" s="121">
        <f t="shared" si="2"/>
        <v>4.715228217</v>
      </c>
    </row>
    <row r="30">
      <c r="A30" s="497">
        <v>43908.0</v>
      </c>
      <c r="B30" s="435">
        <v>4207.0</v>
      </c>
      <c r="C30" s="435">
        <v>35734.0</v>
      </c>
      <c r="D30" s="435">
        <v>2980.0</v>
      </c>
      <c r="E30" s="435">
        <v>475.0</v>
      </c>
      <c r="F30" s="498">
        <f t="shared" si="1"/>
        <v>0.08339396653</v>
      </c>
      <c r="G30" s="435">
        <v>165541.0</v>
      </c>
      <c r="H30" s="121">
        <f t="shared" si="2"/>
        <v>4.63259081</v>
      </c>
    </row>
    <row r="31">
      <c r="A31" s="497">
        <v>43909.0</v>
      </c>
      <c r="B31" s="435">
        <v>5331.0</v>
      </c>
      <c r="C31" s="435">
        <v>41065.0</v>
      </c>
      <c r="D31" s="435">
        <v>3427.0</v>
      </c>
      <c r="E31" s="435">
        <v>447.0</v>
      </c>
      <c r="F31" s="498">
        <f t="shared" si="1"/>
        <v>0.08345306222</v>
      </c>
      <c r="G31" s="435">
        <v>182777.0</v>
      </c>
      <c r="H31" s="121">
        <f t="shared" si="2"/>
        <v>4.450919274</v>
      </c>
    </row>
    <row r="32">
      <c r="A32" s="497">
        <v>43910.0</v>
      </c>
      <c r="B32" s="435">
        <v>5986.0</v>
      </c>
      <c r="C32" s="435">
        <v>47051.0</v>
      </c>
      <c r="D32" s="435">
        <v>4054.0</v>
      </c>
      <c r="E32" s="435">
        <v>627.0</v>
      </c>
      <c r="F32" s="498">
        <f t="shared" si="1"/>
        <v>0.0861618244</v>
      </c>
      <c r="G32" s="435">
        <v>206886.0</v>
      </c>
      <c r="H32" s="121">
        <f t="shared" si="2"/>
        <v>4.397058511</v>
      </c>
    </row>
    <row r="33">
      <c r="A33" s="497">
        <v>43911.0</v>
      </c>
      <c r="B33" s="435">
        <v>6557.0</v>
      </c>
      <c r="C33" s="435">
        <v>53608.0</v>
      </c>
      <c r="D33" s="435">
        <v>4847.0</v>
      </c>
      <c r="E33" s="435">
        <v>793.0</v>
      </c>
      <c r="F33" s="498">
        <f t="shared" si="1"/>
        <v>0.09041560961</v>
      </c>
      <c r="G33" s="435">
        <v>233222.0</v>
      </c>
      <c r="H33" s="121">
        <f t="shared" si="2"/>
        <v>4.350507387</v>
      </c>
    </row>
    <row r="34">
      <c r="A34" s="497">
        <v>43912.0</v>
      </c>
      <c r="B34" s="435">
        <v>5560.0</v>
      </c>
      <c r="C34" s="435">
        <v>59168.0</v>
      </c>
      <c r="D34" s="435">
        <v>5498.0</v>
      </c>
      <c r="E34" s="435">
        <v>651.0</v>
      </c>
      <c r="F34" s="498">
        <f t="shared" si="1"/>
        <v>0.09292184965</v>
      </c>
      <c r="G34" s="435">
        <v>258402.0</v>
      </c>
      <c r="H34" s="121">
        <f t="shared" si="2"/>
        <v>4.367259329</v>
      </c>
    </row>
    <row r="35">
      <c r="A35" s="497">
        <v>43913.0</v>
      </c>
      <c r="B35" s="435">
        <v>4789.0</v>
      </c>
      <c r="C35" s="435">
        <v>63957.0</v>
      </c>
      <c r="D35" s="435">
        <v>6099.0</v>
      </c>
      <c r="E35" s="435">
        <v>601.0</v>
      </c>
      <c r="F35" s="498">
        <f t="shared" si="1"/>
        <v>0.09536094564</v>
      </c>
      <c r="G35" s="435">
        <v>275468.0</v>
      </c>
      <c r="H35" s="121">
        <f t="shared" si="2"/>
        <v>4.30708132</v>
      </c>
    </row>
    <row r="36">
      <c r="A36" s="497">
        <v>43914.0</v>
      </c>
      <c r="B36" s="435">
        <v>5249.0</v>
      </c>
      <c r="C36" s="435">
        <v>69206.0</v>
      </c>
      <c r="D36" s="435">
        <v>6842.0</v>
      </c>
      <c r="E36" s="435">
        <v>743.0</v>
      </c>
      <c r="F36" s="498">
        <f t="shared" si="1"/>
        <v>0.09886426032</v>
      </c>
      <c r="G36" s="435">
        <v>296964.0</v>
      </c>
      <c r="H36" s="121">
        <f t="shared" si="2"/>
        <v>4.29101523</v>
      </c>
    </row>
    <row r="37">
      <c r="A37" s="497">
        <v>43915.0</v>
      </c>
      <c r="B37" s="435">
        <v>5210.0</v>
      </c>
      <c r="C37" s="435">
        <v>74416.0</v>
      </c>
      <c r="D37" s="435">
        <v>7525.0</v>
      </c>
      <c r="E37" s="435">
        <v>683.0</v>
      </c>
      <c r="F37" s="498">
        <f t="shared" si="1"/>
        <v>0.1011207267</v>
      </c>
      <c r="G37" s="435">
        <v>324445.0</v>
      </c>
      <c r="H37" s="121">
        <f t="shared" si="2"/>
        <v>4.359882283</v>
      </c>
    </row>
    <row r="38">
      <c r="A38" s="497">
        <v>43916.0</v>
      </c>
      <c r="B38" s="435">
        <v>6153.0</v>
      </c>
      <c r="C38" s="435">
        <v>80569.0</v>
      </c>
      <c r="D38" s="435">
        <v>8237.0</v>
      </c>
      <c r="E38" s="435">
        <v>712.0</v>
      </c>
      <c r="F38" s="498">
        <f t="shared" si="1"/>
        <v>0.1022353511</v>
      </c>
      <c r="G38" s="435">
        <v>361060.0</v>
      </c>
      <c r="H38" s="121">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9" t="s">
        <v>890</v>
      </c>
      <c r="B1" s="121" t="s">
        <v>891</v>
      </c>
      <c r="F1" s="121">
        <v>1.0</v>
      </c>
      <c r="G1" s="500">
        <v>43892.0</v>
      </c>
      <c r="H1" s="501">
        <v>2.0</v>
      </c>
      <c r="R1" s="121" t="s">
        <v>892</v>
      </c>
      <c r="S1" s="121" t="s">
        <v>893</v>
      </c>
      <c r="T1" s="121" t="s">
        <v>894</v>
      </c>
      <c r="U1" s="121" t="s">
        <v>895</v>
      </c>
    </row>
    <row r="2">
      <c r="A2" s="502" t="s">
        <v>896</v>
      </c>
      <c r="B2" s="121" t="s">
        <v>897</v>
      </c>
      <c r="F2" s="121">
        <v>2.0</v>
      </c>
      <c r="G2" s="500">
        <v>43893.0</v>
      </c>
      <c r="H2" s="501">
        <v>0.0</v>
      </c>
      <c r="J2" s="122">
        <f t="array" ref="J2:P2">transpose(H1:H7)</f>
        <v>2</v>
      </c>
      <c r="K2" s="122">
        <v>0.0</v>
      </c>
      <c r="L2" s="122">
        <v>0.0</v>
      </c>
      <c r="M2" s="122">
        <v>0.0</v>
      </c>
      <c r="N2" s="122">
        <v>2.0</v>
      </c>
      <c r="O2" s="122">
        <v>0.0</v>
      </c>
      <c r="P2" s="122">
        <v>2.0</v>
      </c>
      <c r="Q2" s="121" t="s">
        <v>898</v>
      </c>
      <c r="R2" s="122">
        <f t="shared" ref="R2:R3" si="1">MIN(J2:Q2)</f>
        <v>0</v>
      </c>
      <c r="S2" s="122">
        <f t="shared" ref="S2:S15" si="2">J2</f>
        <v>2</v>
      </c>
      <c r="T2" s="122">
        <f t="shared" ref="T2:T14" si="3">P2</f>
        <v>2</v>
      </c>
      <c r="U2" s="122">
        <f t="shared" ref="U2:U15" si="4">max(J2:P2)</f>
        <v>2</v>
      </c>
    </row>
    <row r="3">
      <c r="A3" s="503" t="s">
        <v>899</v>
      </c>
      <c r="B3" s="121" t="s">
        <v>900</v>
      </c>
      <c r="F3" s="121">
        <v>3.0</v>
      </c>
      <c r="G3" s="500">
        <v>43894.0</v>
      </c>
      <c r="H3" s="501">
        <v>0.0</v>
      </c>
      <c r="J3" s="122">
        <f t="array" ref="J3:P3">transpose(H8:H14)</f>
        <v>13</v>
      </c>
      <c r="K3" s="122">
        <v>8.0</v>
      </c>
      <c r="L3" s="122">
        <v>7.0</v>
      </c>
      <c r="M3" s="122">
        <v>0.0</v>
      </c>
      <c r="N3" s="122">
        <v>35.0</v>
      </c>
      <c r="O3" s="122">
        <v>27.0</v>
      </c>
      <c r="P3" s="122">
        <v>21.0</v>
      </c>
      <c r="Q3" s="121" t="s">
        <v>901</v>
      </c>
      <c r="R3" s="122">
        <f t="shared" si="1"/>
        <v>0</v>
      </c>
      <c r="S3" s="122">
        <f t="shared" si="2"/>
        <v>13</v>
      </c>
      <c r="T3" s="122">
        <f t="shared" si="3"/>
        <v>21</v>
      </c>
      <c r="U3" s="122">
        <f t="shared" si="4"/>
        <v>35</v>
      </c>
    </row>
    <row r="4">
      <c r="A4" s="504" t="s">
        <v>902</v>
      </c>
      <c r="B4" s="121" t="s">
        <v>903</v>
      </c>
      <c r="F4" s="121">
        <v>4.0</v>
      </c>
      <c r="G4" s="500">
        <v>43895.0</v>
      </c>
      <c r="H4" s="501">
        <v>0.0</v>
      </c>
      <c r="J4" s="122">
        <f t="array" ref="J4:P4">transpose(H15:H21)</f>
        <v>17</v>
      </c>
      <c r="K4" s="122">
        <v>38.0</v>
      </c>
      <c r="L4" s="122">
        <v>55.0</v>
      </c>
      <c r="M4" s="122">
        <v>82.0</v>
      </c>
      <c r="N4" s="122">
        <v>60.0</v>
      </c>
      <c r="O4" s="122">
        <v>81.0</v>
      </c>
      <c r="P4" s="122">
        <v>64.0</v>
      </c>
      <c r="Q4" s="121" t="s">
        <v>904</v>
      </c>
      <c r="R4" s="122">
        <f t="shared" ref="R4:R15" si="5">MIN(J4:P4)</f>
        <v>17</v>
      </c>
      <c r="S4" s="122">
        <f t="shared" si="2"/>
        <v>17</v>
      </c>
      <c r="T4" s="122">
        <f t="shared" si="3"/>
        <v>64</v>
      </c>
      <c r="U4" s="122">
        <f t="shared" si="4"/>
        <v>82</v>
      </c>
    </row>
    <row r="5">
      <c r="A5" s="505" t="s">
        <v>905</v>
      </c>
      <c r="B5" s="121" t="s">
        <v>906</v>
      </c>
      <c r="F5" s="121">
        <v>5.0</v>
      </c>
      <c r="G5" s="500">
        <v>43896.0</v>
      </c>
      <c r="H5" s="501">
        <v>2.0</v>
      </c>
      <c r="J5" s="122">
        <f t="array" ref="J5:P5">transpose(H22:H28)</f>
        <v>65</v>
      </c>
      <c r="K5" s="122">
        <v>106.0</v>
      </c>
      <c r="L5" s="122">
        <v>105.0</v>
      </c>
      <c r="M5" s="122">
        <v>103.0</v>
      </c>
      <c r="N5" s="122">
        <v>153.0</v>
      </c>
      <c r="O5" s="122">
        <v>109.0</v>
      </c>
      <c r="P5" s="122">
        <v>130.0</v>
      </c>
      <c r="Q5" s="121" t="s">
        <v>907</v>
      </c>
      <c r="R5" s="122">
        <f t="shared" si="5"/>
        <v>65</v>
      </c>
      <c r="S5" s="122">
        <f t="shared" si="2"/>
        <v>65</v>
      </c>
      <c r="T5" s="122">
        <f t="shared" si="3"/>
        <v>130</v>
      </c>
      <c r="U5" s="122">
        <f t="shared" si="4"/>
        <v>153</v>
      </c>
    </row>
    <row r="6">
      <c r="A6" s="32"/>
      <c r="F6" s="121">
        <v>6.0</v>
      </c>
      <c r="G6" s="500">
        <v>43897.0</v>
      </c>
      <c r="H6" s="501">
        <v>0.0</v>
      </c>
      <c r="J6" s="122">
        <f t="array" ref="J6:P6">transpose(H29:H35)</f>
        <v>129</v>
      </c>
      <c r="K6" s="122">
        <v>114.0</v>
      </c>
      <c r="L6" s="122">
        <v>149.0</v>
      </c>
      <c r="M6" s="122">
        <v>113.0</v>
      </c>
      <c r="N6" s="122">
        <v>196.0</v>
      </c>
      <c r="O6" s="122">
        <v>106.0</v>
      </c>
      <c r="P6" s="122">
        <v>181.0</v>
      </c>
      <c r="Q6" s="121" t="s">
        <v>908</v>
      </c>
      <c r="R6" s="122">
        <f t="shared" si="5"/>
        <v>106</v>
      </c>
      <c r="S6" s="122">
        <f t="shared" si="2"/>
        <v>129</v>
      </c>
      <c r="T6" s="122">
        <f t="shared" si="3"/>
        <v>181</v>
      </c>
      <c r="U6" s="122">
        <f t="shared" si="4"/>
        <v>196</v>
      </c>
    </row>
    <row r="7">
      <c r="A7" s="32"/>
      <c r="F7" s="121">
        <v>7.0</v>
      </c>
      <c r="G7" s="500">
        <v>43898.0</v>
      </c>
      <c r="H7" s="501">
        <v>2.0</v>
      </c>
      <c r="J7" s="122">
        <f t="array" ref="J7:P7">transpose(H36:H42)</f>
        <v>218</v>
      </c>
      <c r="K7" s="122">
        <v>247.0</v>
      </c>
      <c r="L7" s="122">
        <v>218.0</v>
      </c>
      <c r="M7" s="122">
        <v>337.0</v>
      </c>
      <c r="N7" s="122">
        <v>219.0</v>
      </c>
      <c r="O7" s="122">
        <v>330.0</v>
      </c>
      <c r="P7" s="122">
        <v>399.0</v>
      </c>
      <c r="Q7" s="121" t="s">
        <v>909</v>
      </c>
      <c r="R7" s="122">
        <f t="shared" si="5"/>
        <v>218</v>
      </c>
      <c r="S7" s="122">
        <f t="shared" si="2"/>
        <v>218</v>
      </c>
      <c r="T7" s="122">
        <f t="shared" si="3"/>
        <v>399</v>
      </c>
      <c r="U7" s="122">
        <f t="shared" si="4"/>
        <v>399</v>
      </c>
    </row>
    <row r="8">
      <c r="A8" s="32"/>
      <c r="F8" s="121">
        <v>1.0</v>
      </c>
      <c r="G8" s="500">
        <v>43899.0</v>
      </c>
      <c r="H8" s="501">
        <v>13.0</v>
      </c>
      <c r="J8" s="122">
        <f t="array" ref="J8:P8">transpose(H43:H49)</f>
        <v>316</v>
      </c>
      <c r="K8" s="122">
        <v>282.0</v>
      </c>
      <c r="L8" s="122">
        <v>297.0</v>
      </c>
      <c r="M8" s="122">
        <v>380.0</v>
      </c>
      <c r="N8" s="122">
        <v>407.0</v>
      </c>
      <c r="O8" s="122">
        <v>325.0</v>
      </c>
      <c r="P8" s="122">
        <v>327.0</v>
      </c>
      <c r="Q8" s="121" t="s">
        <v>910</v>
      </c>
      <c r="R8" s="122">
        <f t="shared" si="5"/>
        <v>282</v>
      </c>
      <c r="S8" s="122">
        <f t="shared" si="2"/>
        <v>316</v>
      </c>
      <c r="T8" s="122">
        <f t="shared" si="3"/>
        <v>327</v>
      </c>
      <c r="U8" s="122">
        <f t="shared" si="4"/>
        <v>407</v>
      </c>
    </row>
    <row r="9">
      <c r="A9" s="32"/>
      <c r="F9" s="121">
        <v>2.0</v>
      </c>
      <c r="G9" s="500">
        <v>43900.0</v>
      </c>
      <c r="H9" s="501">
        <v>8.0</v>
      </c>
      <c r="J9" s="122">
        <f t="array" ref="J9:P9">transpose(H50:H56)</f>
        <v>185</v>
      </c>
      <c r="K9" s="122">
        <v>375.0</v>
      </c>
      <c r="L9" s="122">
        <v>283.0</v>
      </c>
      <c r="M9" s="122">
        <v>357.0</v>
      </c>
      <c r="N9" s="122">
        <v>436.0</v>
      </c>
      <c r="O9" s="122">
        <v>396.0</v>
      </c>
      <c r="P9" s="122">
        <v>275.0</v>
      </c>
      <c r="Q9" s="121" t="s">
        <v>911</v>
      </c>
      <c r="R9" s="122">
        <f t="shared" si="5"/>
        <v>185</v>
      </c>
      <c r="S9" s="122">
        <f t="shared" si="2"/>
        <v>185</v>
      </c>
      <c r="T9" s="122">
        <f t="shared" si="3"/>
        <v>275</v>
      </c>
      <c r="U9" s="122">
        <f t="shared" si="4"/>
        <v>436</v>
      </c>
    </row>
    <row r="10">
      <c r="A10" s="32"/>
      <c r="F10" s="121">
        <v>3.0</v>
      </c>
      <c r="G10" s="500">
        <v>43901.0</v>
      </c>
      <c r="H10" s="501">
        <v>7.0</v>
      </c>
      <c r="J10" s="122">
        <f t="array" ref="J10:P10">transpose(H57:H63)</f>
        <v>214</v>
      </c>
      <c r="K10" s="122">
        <v>415.0</v>
      </c>
      <c r="L10" s="122">
        <v>260.0</v>
      </c>
      <c r="M10" s="122">
        <v>347.0</v>
      </c>
      <c r="N10" s="122">
        <v>433.0</v>
      </c>
      <c r="O10" s="122">
        <v>292.0</v>
      </c>
      <c r="P10" s="122">
        <v>349.0</v>
      </c>
      <c r="Q10" s="121" t="s">
        <v>912</v>
      </c>
      <c r="R10" s="122">
        <f t="shared" si="5"/>
        <v>214</v>
      </c>
      <c r="S10" s="122">
        <f t="shared" si="2"/>
        <v>214</v>
      </c>
      <c r="T10" s="122">
        <f t="shared" si="3"/>
        <v>349</v>
      </c>
      <c r="U10" s="122">
        <f t="shared" si="4"/>
        <v>433</v>
      </c>
    </row>
    <row r="11">
      <c r="A11" s="32"/>
      <c r="F11" s="121">
        <v>4.0</v>
      </c>
      <c r="G11" s="500">
        <v>43902.0</v>
      </c>
      <c r="H11" s="501">
        <v>0.0</v>
      </c>
      <c r="J11" s="122">
        <f t="array" ref="J11:P11">transpose(H64:H70)</f>
        <v>395</v>
      </c>
      <c r="K11" s="122">
        <v>484.0</v>
      </c>
      <c r="L11" s="122">
        <v>367.0</v>
      </c>
      <c r="M11" s="122">
        <v>338.0</v>
      </c>
      <c r="N11" s="122">
        <v>336.0</v>
      </c>
      <c r="O11" s="122">
        <v>533.0</v>
      </c>
      <c r="P11" s="122">
        <v>387.0</v>
      </c>
      <c r="Q11" s="121" t="s">
        <v>913</v>
      </c>
      <c r="R11" s="122">
        <f t="shared" si="5"/>
        <v>336</v>
      </c>
      <c r="S11" s="122">
        <f t="shared" si="2"/>
        <v>395</v>
      </c>
      <c r="T11" s="122">
        <f t="shared" si="3"/>
        <v>387</v>
      </c>
      <c r="U11" s="122">
        <f t="shared" si="4"/>
        <v>533</v>
      </c>
    </row>
    <row r="12">
      <c r="A12" s="32"/>
      <c r="F12" s="121">
        <v>5.0</v>
      </c>
      <c r="G12" s="500">
        <v>43903.0</v>
      </c>
      <c r="H12" s="501">
        <v>35.0</v>
      </c>
      <c r="J12" s="122">
        <f t="array" ref="J12:P12">transpose(H71:H77)</f>
        <v>233</v>
      </c>
      <c r="K12" s="122">
        <v>484.0</v>
      </c>
      <c r="L12" s="122">
        <v>689.0</v>
      </c>
      <c r="M12" s="122">
        <v>568.0</v>
      </c>
      <c r="N12" s="122">
        <v>490.0</v>
      </c>
      <c r="O12" s="122">
        <v>529.0</v>
      </c>
      <c r="P12" s="122">
        <v>489.0</v>
      </c>
      <c r="Q12" s="121" t="s">
        <v>914</v>
      </c>
      <c r="R12" s="122">
        <f t="shared" si="5"/>
        <v>233</v>
      </c>
      <c r="S12" s="122">
        <f t="shared" si="2"/>
        <v>233</v>
      </c>
      <c r="T12" s="122">
        <f t="shared" si="3"/>
        <v>489</v>
      </c>
      <c r="U12" s="122">
        <f t="shared" si="4"/>
        <v>689</v>
      </c>
    </row>
    <row r="13">
      <c r="A13" s="32"/>
      <c r="F13" s="121">
        <v>6.0</v>
      </c>
      <c r="G13" s="500">
        <v>43904.0</v>
      </c>
      <c r="H13" s="506">
        <v>27.0</v>
      </c>
      <c r="J13" s="122">
        <f t="array" ref="J13:P13">transpose(H78:H84)</f>
        <v>496</v>
      </c>
      <c r="K13" s="122">
        <v>486.0</v>
      </c>
      <c r="L13" s="122">
        <v>693.0</v>
      </c>
      <c r="M13" s="122">
        <v>973.0</v>
      </c>
      <c r="N13" s="122">
        <v>634.0</v>
      </c>
      <c r="O13" s="122">
        <v>949.0</v>
      </c>
      <c r="P13" s="122">
        <v>526.0</v>
      </c>
      <c r="Q13" s="121" t="s">
        <v>915</v>
      </c>
      <c r="R13" s="122">
        <f t="shared" si="5"/>
        <v>486</v>
      </c>
      <c r="S13" s="122">
        <f t="shared" si="2"/>
        <v>496</v>
      </c>
      <c r="T13" s="122">
        <f t="shared" si="3"/>
        <v>526</v>
      </c>
      <c r="U13" s="122">
        <f t="shared" si="4"/>
        <v>973</v>
      </c>
    </row>
    <row r="14">
      <c r="A14" s="32"/>
      <c r="F14" s="121">
        <v>7.0</v>
      </c>
      <c r="G14" s="500">
        <v>43905.0</v>
      </c>
      <c r="H14" s="506">
        <v>21.0</v>
      </c>
      <c r="J14" s="122">
        <f t="array" ref="J14:P14">transpose(H85:H91)</f>
        <v>479</v>
      </c>
      <c r="K14" s="122">
        <v>415.0</v>
      </c>
      <c r="L14" s="122">
        <v>686.0</v>
      </c>
      <c r="M14" s="122">
        <v>687.0</v>
      </c>
      <c r="N14" s="122">
        <v>678.0</v>
      </c>
      <c r="O14" s="122">
        <v>557.0</v>
      </c>
      <c r="P14" s="122">
        <v>700.0</v>
      </c>
      <c r="Q14" s="121" t="s">
        <v>916</v>
      </c>
      <c r="R14" s="122">
        <f t="shared" si="5"/>
        <v>415</v>
      </c>
      <c r="S14" s="122">
        <f t="shared" si="2"/>
        <v>479</v>
      </c>
      <c r="T14" s="122">
        <f t="shared" si="3"/>
        <v>700</v>
      </c>
      <c r="U14" s="122">
        <f t="shared" si="4"/>
        <v>700</v>
      </c>
    </row>
    <row r="15">
      <c r="A15" s="32"/>
      <c r="F15" s="121">
        <v>1.0</v>
      </c>
      <c r="G15" s="500">
        <v>43906.0</v>
      </c>
      <c r="H15" s="506">
        <v>17.0</v>
      </c>
      <c r="J15" s="122">
        <f t="array" ref="J15:P15">transpose(H92:H98)</f>
        <v>467</v>
      </c>
      <c r="K15" s="122">
        <v>609.0</v>
      </c>
      <c r="L15" s="122">
        <v>684.0</v>
      </c>
      <c r="M15" s="122">
        <v>585.0</v>
      </c>
      <c r="N15" s="122">
        <v>703.0</v>
      </c>
      <c r="O15" s="122">
        <v>993.0</v>
      </c>
      <c r="P15" s="490"/>
      <c r="Q15" s="121" t="s">
        <v>917</v>
      </c>
      <c r="R15" s="122">
        <f t="shared" si="5"/>
        <v>467</v>
      </c>
      <c r="S15" s="122">
        <f t="shared" si="2"/>
        <v>467</v>
      </c>
      <c r="T15" s="122">
        <f>O15</f>
        <v>993</v>
      </c>
      <c r="U15" s="122">
        <f t="shared" si="4"/>
        <v>993</v>
      </c>
    </row>
    <row r="16">
      <c r="A16" s="32"/>
      <c r="F16" s="121">
        <v>2.0</v>
      </c>
      <c r="G16" s="500">
        <v>43907.0</v>
      </c>
      <c r="H16" s="506">
        <v>38.0</v>
      </c>
    </row>
    <row r="17">
      <c r="A17" s="32"/>
      <c r="F17" s="121">
        <v>3.0</v>
      </c>
      <c r="G17" s="500">
        <v>43908.0</v>
      </c>
      <c r="H17" s="506">
        <v>55.0</v>
      </c>
    </row>
    <row r="18">
      <c r="A18" s="32"/>
      <c r="F18" s="121">
        <v>4.0</v>
      </c>
      <c r="G18" s="500">
        <v>43909.0</v>
      </c>
      <c r="H18" s="506">
        <v>82.0</v>
      </c>
    </row>
    <row r="19">
      <c r="A19" s="32"/>
      <c r="F19" s="121">
        <v>5.0</v>
      </c>
      <c r="G19" s="500">
        <v>43910.0</v>
      </c>
      <c r="H19" s="506">
        <v>60.0</v>
      </c>
    </row>
    <row r="20">
      <c r="A20" s="32"/>
      <c r="F20" s="121">
        <v>6.0</v>
      </c>
      <c r="G20" s="500">
        <v>43911.0</v>
      </c>
      <c r="H20" s="506">
        <v>81.0</v>
      </c>
    </row>
    <row r="21">
      <c r="A21" s="32"/>
      <c r="F21" s="121">
        <v>7.0</v>
      </c>
      <c r="G21" s="500">
        <v>43912.0</v>
      </c>
      <c r="H21" s="506">
        <v>64.0</v>
      </c>
    </row>
    <row r="22">
      <c r="A22" s="32"/>
      <c r="F22" s="121">
        <v>1.0</v>
      </c>
      <c r="G22" s="500">
        <v>43913.0</v>
      </c>
      <c r="H22" s="506">
        <v>65.0</v>
      </c>
    </row>
    <row r="23">
      <c r="A23" s="32"/>
      <c r="F23" s="121">
        <v>2.0</v>
      </c>
      <c r="G23" s="500">
        <v>43914.0</v>
      </c>
      <c r="H23" s="506">
        <v>106.0</v>
      </c>
    </row>
    <row r="24">
      <c r="A24" s="32"/>
      <c r="F24" s="121">
        <v>3.0</v>
      </c>
      <c r="G24" s="500">
        <v>43915.0</v>
      </c>
      <c r="H24" s="506">
        <v>105.0</v>
      </c>
    </row>
    <row r="25">
      <c r="A25" s="32"/>
      <c r="F25" s="121">
        <v>4.0</v>
      </c>
      <c r="G25" s="500">
        <v>43916.0</v>
      </c>
      <c r="H25" s="506">
        <v>103.0</v>
      </c>
    </row>
    <row r="26">
      <c r="A26" s="32"/>
      <c r="F26" s="121">
        <v>5.0</v>
      </c>
      <c r="G26" s="500">
        <v>43917.0</v>
      </c>
      <c r="H26" s="506">
        <v>153.0</v>
      </c>
    </row>
    <row r="27">
      <c r="A27" s="32"/>
      <c r="F27" s="121">
        <v>6.0</v>
      </c>
      <c r="G27" s="500">
        <v>43918.0</v>
      </c>
      <c r="H27" s="506">
        <v>109.0</v>
      </c>
    </row>
    <row r="28">
      <c r="A28" s="32"/>
      <c r="F28" s="121">
        <v>7.0</v>
      </c>
      <c r="G28" s="500">
        <v>43919.0</v>
      </c>
      <c r="H28" s="506">
        <v>130.0</v>
      </c>
    </row>
    <row r="29">
      <c r="A29" s="32"/>
      <c r="F29" s="121">
        <v>1.0</v>
      </c>
      <c r="G29" s="500">
        <v>43920.0</v>
      </c>
      <c r="H29" s="506">
        <v>129.0</v>
      </c>
    </row>
    <row r="30">
      <c r="A30" s="32"/>
      <c r="F30" s="121">
        <v>2.0</v>
      </c>
      <c r="G30" s="500">
        <v>43921.0</v>
      </c>
      <c r="H30" s="506">
        <v>114.0</v>
      </c>
    </row>
    <row r="31">
      <c r="A31" s="32"/>
      <c r="F31" s="121">
        <v>3.0</v>
      </c>
      <c r="G31" s="500">
        <v>43922.0</v>
      </c>
      <c r="H31" s="506">
        <v>149.0</v>
      </c>
    </row>
    <row r="32">
      <c r="A32" s="32"/>
      <c r="F32" s="121">
        <v>4.0</v>
      </c>
      <c r="G32" s="500">
        <v>43923.0</v>
      </c>
      <c r="H32" s="506">
        <v>113.0</v>
      </c>
    </row>
    <row r="33">
      <c r="A33" s="32"/>
      <c r="F33" s="121">
        <v>5.0</v>
      </c>
      <c r="G33" s="500">
        <v>43924.0</v>
      </c>
      <c r="H33" s="506">
        <v>196.0</v>
      </c>
    </row>
    <row r="34">
      <c r="A34" s="32"/>
      <c r="F34" s="121">
        <v>6.0</v>
      </c>
      <c r="G34" s="500">
        <v>43925.0</v>
      </c>
      <c r="H34" s="506">
        <v>106.0</v>
      </c>
      <c r="M34" s="507" t="s">
        <v>918</v>
      </c>
      <c r="N34" s="508"/>
      <c r="O34" s="508"/>
      <c r="P34" s="508"/>
      <c r="Q34" s="508"/>
      <c r="R34" s="508"/>
      <c r="S34" s="508"/>
      <c r="T34" s="508"/>
      <c r="U34" s="508"/>
      <c r="V34" s="508"/>
    </row>
    <row r="35">
      <c r="A35" s="32"/>
      <c r="F35" s="121">
        <v>7.0</v>
      </c>
      <c r="G35" s="500">
        <v>43926.0</v>
      </c>
      <c r="H35" s="506">
        <v>181.0</v>
      </c>
      <c r="L35" s="509"/>
      <c r="M35" s="510" t="s">
        <v>729</v>
      </c>
      <c r="N35" s="511" t="s">
        <v>784</v>
      </c>
      <c r="O35" s="510" t="s">
        <v>730</v>
      </c>
      <c r="P35" s="511" t="s">
        <v>919</v>
      </c>
      <c r="Q35" s="510" t="s">
        <v>731</v>
      </c>
      <c r="R35" s="511" t="s">
        <v>920</v>
      </c>
      <c r="S35" s="510" t="s">
        <v>733</v>
      </c>
      <c r="T35" s="510" t="s">
        <v>734</v>
      </c>
      <c r="U35" s="510" t="s">
        <v>735</v>
      </c>
      <c r="V35" s="510" t="s">
        <v>736</v>
      </c>
    </row>
    <row r="36">
      <c r="A36" s="32"/>
      <c r="F36" s="121">
        <v>1.0</v>
      </c>
      <c r="G36" s="500">
        <v>43927.0</v>
      </c>
      <c r="H36" s="506">
        <v>218.0</v>
      </c>
      <c r="L36" s="512"/>
      <c r="M36" s="513" t="s">
        <v>591</v>
      </c>
      <c r="N36" s="513">
        <v>7421.0</v>
      </c>
      <c r="O36" s="514">
        <v>318.0</v>
      </c>
      <c r="P36" s="513">
        <v>1865.0</v>
      </c>
      <c r="Q36" s="513">
        <v>72.0</v>
      </c>
      <c r="R36" s="513">
        <v>575.0</v>
      </c>
      <c r="S36" s="514">
        <v>22.0</v>
      </c>
      <c r="T36" s="515">
        <v>0.25131383910524185</v>
      </c>
      <c r="U36" s="515">
        <v>0.0774828190270853</v>
      </c>
      <c r="V36" s="516">
        <v>6.913190529875987</v>
      </c>
    </row>
    <row r="37">
      <c r="A37" s="32"/>
      <c r="F37" s="121">
        <v>2.0</v>
      </c>
      <c r="G37" s="500">
        <v>43928.0</v>
      </c>
      <c r="H37" s="506">
        <v>247.0</v>
      </c>
      <c r="L37" s="512"/>
      <c r="M37" s="513" t="s">
        <v>586</v>
      </c>
      <c r="N37" s="513">
        <v>8740.0</v>
      </c>
      <c r="O37" s="514">
        <v>93.0</v>
      </c>
      <c r="P37" s="513">
        <v>3781.0</v>
      </c>
      <c r="Q37" s="513">
        <v>120.0</v>
      </c>
      <c r="R37" s="513">
        <v>540.0</v>
      </c>
      <c r="S37" s="514">
        <v>3.0</v>
      </c>
      <c r="T37" s="515">
        <v>0.4326086956521739</v>
      </c>
      <c r="U37" s="515">
        <v>0.06178489702517163</v>
      </c>
      <c r="V37" s="516">
        <v>5.233278765201122</v>
      </c>
    </row>
    <row r="38">
      <c r="A38" s="32"/>
      <c r="F38" s="121">
        <v>3.0</v>
      </c>
      <c r="G38" s="500">
        <v>43929.0</v>
      </c>
      <c r="H38" s="501">
        <v>218.0</v>
      </c>
      <c r="L38" s="512"/>
      <c r="M38" s="513" t="s">
        <v>597</v>
      </c>
      <c r="N38" s="513">
        <v>768.0</v>
      </c>
      <c r="O38" s="514">
        <v>88.0</v>
      </c>
      <c r="P38" s="513">
        <v>205.0</v>
      </c>
      <c r="Q38" s="513">
        <v>0.0</v>
      </c>
      <c r="R38" s="513">
        <v>57.0</v>
      </c>
      <c r="S38" s="514">
        <v>1.0</v>
      </c>
      <c r="T38" s="515">
        <v>0.2669270833333333</v>
      </c>
      <c r="U38" s="515">
        <v>0.07421875</v>
      </c>
      <c r="V38" s="516">
        <v>27.305389221556887</v>
      </c>
    </row>
    <row r="39">
      <c r="A39" s="32"/>
      <c r="F39" s="121">
        <v>4.0</v>
      </c>
      <c r="G39" s="500">
        <v>43930.0</v>
      </c>
      <c r="H39" s="501">
        <v>337.0</v>
      </c>
      <c r="L39" s="517"/>
      <c r="M39" s="513" t="s">
        <v>675</v>
      </c>
      <c r="N39" s="513">
        <v>644.0</v>
      </c>
      <c r="O39" s="514">
        <v>65.0</v>
      </c>
      <c r="P39" s="513">
        <v>97.0</v>
      </c>
      <c r="Q39" s="513">
        <v>0.0</v>
      </c>
      <c r="R39" s="513">
        <v>52.0</v>
      </c>
      <c r="S39" s="514">
        <v>0.0</v>
      </c>
      <c r="T39" s="515">
        <v>0.15062111801242237</v>
      </c>
      <c r="U39" s="515">
        <v>0.08074534161490683</v>
      </c>
      <c r="V39" s="516" t="s">
        <v>701</v>
      </c>
    </row>
    <row r="40">
      <c r="A40" s="32"/>
      <c r="F40" s="121">
        <v>5.0</v>
      </c>
      <c r="G40" s="500">
        <v>43931.0</v>
      </c>
      <c r="H40" s="501">
        <v>219.0</v>
      </c>
      <c r="L40" s="517"/>
      <c r="M40" s="513" t="s">
        <v>670</v>
      </c>
      <c r="N40" s="513">
        <v>1694.0</v>
      </c>
      <c r="O40" s="514">
        <v>60.0</v>
      </c>
      <c r="P40" s="513">
        <v>179.0</v>
      </c>
      <c r="Q40" s="513">
        <v>15.0</v>
      </c>
      <c r="R40" s="513">
        <v>116.0</v>
      </c>
      <c r="S40" s="514">
        <v>4.0</v>
      </c>
      <c r="T40" s="515">
        <v>0.10566706021251476</v>
      </c>
      <c r="U40" s="515">
        <v>0.06847697756788666</v>
      </c>
      <c r="V40" s="516" t="s">
        <v>701</v>
      </c>
    </row>
    <row r="41">
      <c r="A41" s="32"/>
      <c r="F41" s="121">
        <v>6.0</v>
      </c>
      <c r="G41" s="500">
        <v>43932.0</v>
      </c>
      <c r="H41" s="501">
        <v>330.0</v>
      </c>
      <c r="L41" s="517"/>
      <c r="M41" s="513" t="s">
        <v>651</v>
      </c>
      <c r="N41" s="513">
        <v>387.0</v>
      </c>
      <c r="O41" s="514">
        <v>59.0</v>
      </c>
      <c r="P41" s="513">
        <v>104.0</v>
      </c>
      <c r="Q41" s="513">
        <v>15.0</v>
      </c>
      <c r="R41" s="513">
        <v>10.0</v>
      </c>
      <c r="S41" s="514">
        <v>1.0</v>
      </c>
      <c r="T41" s="515">
        <v>0.268733850129199</v>
      </c>
      <c r="U41" s="515">
        <v>0.025839793281653745</v>
      </c>
      <c r="V41" s="516">
        <v>0.47575757575757577</v>
      </c>
    </row>
    <row r="42">
      <c r="A42" s="32"/>
      <c r="F42" s="121">
        <v>7.0</v>
      </c>
      <c r="G42" s="500">
        <v>43933.0</v>
      </c>
      <c r="H42" s="501">
        <v>399.0</v>
      </c>
      <c r="L42" s="517"/>
      <c r="M42" s="513" t="s">
        <v>678</v>
      </c>
      <c r="N42" s="513">
        <v>2582.0</v>
      </c>
      <c r="O42" s="514">
        <v>58.0</v>
      </c>
      <c r="P42" s="513">
        <v>830.0</v>
      </c>
      <c r="Q42" s="513">
        <v>73.0</v>
      </c>
      <c r="R42" s="513">
        <v>110.0</v>
      </c>
      <c r="S42" s="514">
        <v>12.0</v>
      </c>
      <c r="T42" s="515">
        <v>0.3214562354763749</v>
      </c>
      <c r="U42" s="515">
        <v>0.042602633617350893</v>
      </c>
      <c r="V42" s="516">
        <v>2.4670111287758347</v>
      </c>
    </row>
    <row r="43">
      <c r="A43" s="32"/>
      <c r="F43" s="121">
        <v>1.0</v>
      </c>
      <c r="G43" s="500">
        <v>43934.0</v>
      </c>
      <c r="H43" s="501">
        <v>316.0</v>
      </c>
      <c r="L43" s="517"/>
      <c r="M43" s="513" t="s">
        <v>593</v>
      </c>
      <c r="N43" s="513">
        <v>1876.0</v>
      </c>
      <c r="O43" s="514">
        <v>44.0</v>
      </c>
      <c r="P43" s="513">
        <v>681.0</v>
      </c>
      <c r="Q43" s="513">
        <v>50.0</v>
      </c>
      <c r="R43" s="513">
        <v>103.0</v>
      </c>
      <c r="S43" s="514">
        <v>0.0</v>
      </c>
      <c r="T43" s="515">
        <v>0.36300639658848616</v>
      </c>
      <c r="U43" s="515">
        <v>0.05490405117270789</v>
      </c>
      <c r="V43" s="516">
        <v>21.633815155497153</v>
      </c>
    </row>
    <row r="44">
      <c r="A44" s="32"/>
      <c r="F44" s="121">
        <v>2.0</v>
      </c>
      <c r="G44" s="500">
        <v>43935.0</v>
      </c>
      <c r="H44" s="501">
        <v>282.0</v>
      </c>
      <c r="L44" s="517"/>
      <c r="M44" s="513" t="s">
        <v>653</v>
      </c>
      <c r="N44" s="513">
        <v>1197.0</v>
      </c>
      <c r="O44" s="514">
        <v>41.0</v>
      </c>
      <c r="P44" s="513">
        <v>78.0</v>
      </c>
      <c r="Q44" s="513">
        <v>0.0</v>
      </c>
      <c r="R44" s="513">
        <v>7.0</v>
      </c>
      <c r="S44" s="514">
        <v>0.0</v>
      </c>
      <c r="T44" s="515">
        <v>0.06516290726817042</v>
      </c>
      <c r="U44" s="515">
        <v>0.005847953216374269</v>
      </c>
      <c r="V44" s="516">
        <v>9.572284003421728</v>
      </c>
    </row>
    <row r="45">
      <c r="A45" s="32"/>
      <c r="F45" s="121">
        <v>3.0</v>
      </c>
      <c r="G45" s="518">
        <v>43936.0</v>
      </c>
      <c r="H45" s="519">
        <v>297.0</v>
      </c>
      <c r="L45" s="517"/>
      <c r="M45" s="513" t="s">
        <v>627</v>
      </c>
      <c r="N45" s="513">
        <v>695.0</v>
      </c>
      <c r="O45" s="514">
        <v>36.0</v>
      </c>
      <c r="P45" s="513">
        <v>448.0</v>
      </c>
      <c r="Q45" s="513">
        <v>24.0</v>
      </c>
      <c r="R45" s="513">
        <v>5.0</v>
      </c>
      <c r="S45" s="514">
        <v>0.0</v>
      </c>
      <c r="T45" s="515">
        <v>0.6446043165467625</v>
      </c>
      <c r="U45" s="515">
        <v>0.007194244604316547</v>
      </c>
      <c r="V45" s="516" t="s">
        <v>701</v>
      </c>
    </row>
    <row r="46">
      <c r="A46" s="32"/>
      <c r="F46" s="121">
        <v>4.0</v>
      </c>
      <c r="G46" s="500">
        <v>43937.0</v>
      </c>
      <c r="H46" s="501">
        <v>380.0</v>
      </c>
      <c r="L46" s="517"/>
      <c r="M46" s="513" t="s">
        <v>595</v>
      </c>
      <c r="N46" s="513">
        <v>1157.0</v>
      </c>
      <c r="O46" s="514">
        <v>35.0</v>
      </c>
      <c r="P46" s="513">
        <v>417.0</v>
      </c>
      <c r="Q46" s="513">
        <v>6.0</v>
      </c>
      <c r="R46" s="513">
        <v>76.0</v>
      </c>
      <c r="S46" s="514">
        <v>1.0</v>
      </c>
      <c r="T46" s="515">
        <v>0.36041486603284356</v>
      </c>
      <c r="U46" s="515">
        <v>0.06568712186689715</v>
      </c>
      <c r="V46" s="516">
        <v>9.03225806451613</v>
      </c>
    </row>
    <row r="47">
      <c r="A47" s="32"/>
      <c r="F47" s="121">
        <v>5.0</v>
      </c>
      <c r="G47" s="500">
        <v>43938.0</v>
      </c>
      <c r="H47" s="501">
        <v>407.0</v>
      </c>
      <c r="L47" s="517"/>
      <c r="M47" s="513" t="s">
        <v>673</v>
      </c>
      <c r="N47" s="513">
        <v>1304.0</v>
      </c>
      <c r="O47" s="514">
        <v>33.0</v>
      </c>
      <c r="P47" s="513">
        <v>543.0</v>
      </c>
      <c r="Q47" s="513">
        <v>38.0</v>
      </c>
      <c r="R47" s="513">
        <v>47.0</v>
      </c>
      <c r="S47" s="514">
        <v>1.0</v>
      </c>
      <c r="T47" s="515">
        <v>0.41641104294478526</v>
      </c>
      <c r="U47" s="515">
        <v>0.036042944785276074</v>
      </c>
      <c r="V47" s="516">
        <v>11.394964594807238</v>
      </c>
    </row>
    <row r="48">
      <c r="A48" s="32"/>
      <c r="F48" s="121">
        <v>6.0</v>
      </c>
      <c r="G48" s="500">
        <v>43939.0</v>
      </c>
      <c r="H48" s="501">
        <v>325.0</v>
      </c>
      <c r="L48" s="517"/>
      <c r="M48" s="513" t="s">
        <v>195</v>
      </c>
      <c r="N48" s="513">
        <v>181.0</v>
      </c>
      <c r="O48" s="514">
        <v>32.0</v>
      </c>
      <c r="P48" s="513">
        <v>79.0</v>
      </c>
      <c r="Q48" s="513">
        <v>10.0</v>
      </c>
      <c r="R48" s="513">
        <v>7.0</v>
      </c>
      <c r="S48" s="514">
        <v>0.0</v>
      </c>
      <c r="T48" s="515">
        <v>0.43646408839779005</v>
      </c>
      <c r="U48" s="515">
        <v>0.03867403314917127</v>
      </c>
      <c r="V48" s="516">
        <v>20.585798816568047</v>
      </c>
    </row>
    <row r="49">
      <c r="A49" s="32"/>
      <c r="F49" s="121">
        <v>7.0</v>
      </c>
      <c r="G49" s="500">
        <v>43940.0</v>
      </c>
      <c r="H49" s="501">
        <v>327.0</v>
      </c>
      <c r="L49" s="517"/>
      <c r="M49" s="513" t="s">
        <v>672</v>
      </c>
      <c r="N49" s="513">
        <v>891.0</v>
      </c>
      <c r="O49" s="514">
        <v>23.0</v>
      </c>
      <c r="P49" s="513">
        <v>520.0</v>
      </c>
      <c r="Q49" s="513">
        <v>72.0</v>
      </c>
      <c r="R49" s="513">
        <v>31.0</v>
      </c>
      <c r="S49" s="514">
        <v>0.0</v>
      </c>
      <c r="T49" s="515">
        <v>0.5836139169472503</v>
      </c>
      <c r="U49" s="515">
        <v>0.03479236812570146</v>
      </c>
      <c r="V49" s="516">
        <v>16.921436588103255</v>
      </c>
    </row>
    <row r="50">
      <c r="A50" s="32"/>
      <c r="F50" s="121">
        <v>1.0</v>
      </c>
      <c r="G50" s="500">
        <v>43941.0</v>
      </c>
      <c r="H50" s="501">
        <v>185.0</v>
      </c>
      <c r="L50" s="517"/>
      <c r="M50" s="513" t="s">
        <v>667</v>
      </c>
      <c r="N50" s="513">
        <v>267.0</v>
      </c>
      <c r="O50" s="514">
        <v>22.0</v>
      </c>
      <c r="P50" s="513">
        <v>146.0</v>
      </c>
      <c r="Q50" s="513">
        <v>1.0</v>
      </c>
      <c r="R50" s="513">
        <v>4.0</v>
      </c>
      <c r="S50" s="514">
        <v>0.0</v>
      </c>
      <c r="T50" s="515">
        <v>0.5468164794007491</v>
      </c>
      <c r="U50" s="515">
        <v>0.0149812734082397</v>
      </c>
      <c r="V50" s="516">
        <v>55.5265306122449</v>
      </c>
    </row>
    <row r="51">
      <c r="A51" s="32"/>
      <c r="F51" s="121">
        <v>2.0</v>
      </c>
      <c r="G51" s="500">
        <v>43942.0</v>
      </c>
      <c r="H51" s="501">
        <v>375.0</v>
      </c>
      <c r="L51" s="517"/>
      <c r="M51" s="513" t="s">
        <v>677</v>
      </c>
      <c r="N51" s="513">
        <v>285.0</v>
      </c>
      <c r="O51" s="514">
        <v>22.0</v>
      </c>
      <c r="P51" s="513">
        <v>40.0</v>
      </c>
      <c r="Q51" s="513">
        <v>1.0</v>
      </c>
      <c r="R51" s="513">
        <v>22.0</v>
      </c>
      <c r="S51" s="514">
        <v>2.0</v>
      </c>
      <c r="T51" s="515">
        <v>0.14035087719298245</v>
      </c>
      <c r="U51" s="515">
        <v>0.07719298245614035</v>
      </c>
      <c r="V51" s="516">
        <v>4.057034220532319</v>
      </c>
    </row>
    <row r="52">
      <c r="A52" s="32"/>
      <c r="F52" s="121">
        <v>3.0</v>
      </c>
      <c r="G52" s="500">
        <v>43943.0</v>
      </c>
      <c r="H52" s="501">
        <v>283.0</v>
      </c>
      <c r="L52" s="517"/>
      <c r="M52" s="513" t="s">
        <v>588</v>
      </c>
      <c r="N52" s="513">
        <v>2572.0</v>
      </c>
      <c r="O52" s="514">
        <v>19.0</v>
      </c>
      <c r="P52" s="513">
        <v>1057.0</v>
      </c>
      <c r="Q52" s="513">
        <v>41.0</v>
      </c>
      <c r="R52" s="513">
        <v>161.0</v>
      </c>
      <c r="S52" s="514">
        <v>0.0</v>
      </c>
      <c r="T52" s="515">
        <v>0.4109642301710731</v>
      </c>
      <c r="U52" s="515">
        <v>0.06259720062208399</v>
      </c>
      <c r="V52" s="516">
        <v>22.843417675100845</v>
      </c>
    </row>
    <row r="53">
      <c r="A53" s="32"/>
      <c r="F53" s="121">
        <v>4.0</v>
      </c>
      <c r="G53" s="500">
        <v>43944.0</v>
      </c>
      <c r="H53" s="501">
        <v>357.0</v>
      </c>
      <c r="L53" s="517"/>
      <c r="M53" s="513" t="s">
        <v>669</v>
      </c>
      <c r="N53" s="513">
        <v>565.0</v>
      </c>
      <c r="O53" s="514">
        <v>13.0</v>
      </c>
      <c r="P53" s="513">
        <v>215.0</v>
      </c>
      <c r="Q53" s="513">
        <v>2.0</v>
      </c>
      <c r="R53" s="513">
        <v>29.0</v>
      </c>
      <c r="S53" s="514">
        <v>0.0</v>
      </c>
      <c r="T53" s="515">
        <v>0.3805309734513274</v>
      </c>
      <c r="U53" s="515">
        <v>0.05132743362831858</v>
      </c>
      <c r="V53" s="516" t="s">
        <v>701</v>
      </c>
    </row>
    <row r="54">
      <c r="A54" s="32"/>
      <c r="F54" s="121">
        <v>5.0</v>
      </c>
      <c r="G54" s="500">
        <v>43945.0</v>
      </c>
      <c r="H54" s="501">
        <v>436.0</v>
      </c>
      <c r="L54" s="517"/>
      <c r="M54" s="513" t="s">
        <v>590</v>
      </c>
      <c r="N54" s="513">
        <v>262.0</v>
      </c>
      <c r="O54" s="514">
        <v>10.0</v>
      </c>
      <c r="P54" s="513">
        <v>196.0</v>
      </c>
      <c r="Q54" s="513">
        <v>1.0</v>
      </c>
      <c r="R54" s="513">
        <v>8.0</v>
      </c>
      <c r="S54" s="514">
        <v>0.0</v>
      </c>
      <c r="T54" s="515">
        <v>0.7480916030534351</v>
      </c>
      <c r="U54" s="515">
        <v>0.030534351145038167</v>
      </c>
      <c r="V54" s="516">
        <v>28.067460317460316</v>
      </c>
    </row>
    <row r="55">
      <c r="A55" s="32"/>
      <c r="F55" s="121">
        <v>6.0</v>
      </c>
      <c r="G55" s="500">
        <v>43946.0</v>
      </c>
      <c r="H55" s="501">
        <v>396.0</v>
      </c>
      <c r="L55" s="517"/>
      <c r="M55" s="513" t="s">
        <v>674</v>
      </c>
      <c r="N55" s="513">
        <v>671.0</v>
      </c>
      <c r="O55" s="514">
        <v>10.0</v>
      </c>
      <c r="P55" s="513">
        <v>407.0</v>
      </c>
      <c r="Q55" s="513">
        <v>15.0</v>
      </c>
      <c r="R55" s="513">
        <v>29.0</v>
      </c>
      <c r="S55" s="514">
        <v>0.0</v>
      </c>
      <c r="T55" s="515">
        <v>0.6065573770491803</v>
      </c>
      <c r="U55" s="515">
        <v>0.043219076005961254</v>
      </c>
      <c r="V55" s="516">
        <v>14.149773071104388</v>
      </c>
    </row>
    <row r="56">
      <c r="A56" s="32"/>
      <c r="F56" s="121">
        <v>7.0</v>
      </c>
      <c r="G56" s="500">
        <v>43947.0</v>
      </c>
      <c r="H56" s="501">
        <v>275.0</v>
      </c>
      <c r="L56" s="517"/>
      <c r="M56" s="513" t="s">
        <v>668</v>
      </c>
      <c r="N56" s="513">
        <v>373.0</v>
      </c>
      <c r="O56" s="514">
        <v>8.0</v>
      </c>
      <c r="P56" s="513">
        <v>239.0</v>
      </c>
      <c r="Q56" s="513">
        <v>11.0</v>
      </c>
      <c r="R56" s="513">
        <v>4.0</v>
      </c>
      <c r="S56" s="514">
        <v>1.0</v>
      </c>
      <c r="T56" s="515">
        <v>0.6407506702412868</v>
      </c>
      <c r="U56" s="515">
        <v>0.010723860589812333</v>
      </c>
      <c r="V56" s="516">
        <v>30.30958904109589</v>
      </c>
    </row>
    <row r="57">
      <c r="A57" s="32"/>
      <c r="F57" s="121">
        <v>1.0</v>
      </c>
      <c r="G57" s="500">
        <v>43948.0</v>
      </c>
      <c r="H57" s="501">
        <v>214.0</v>
      </c>
      <c r="L57" s="517"/>
      <c r="M57" s="513" t="s">
        <v>598</v>
      </c>
      <c r="N57" s="513">
        <v>132.0</v>
      </c>
      <c r="O57" s="514">
        <v>6.0</v>
      </c>
      <c r="P57" s="513">
        <v>48.0</v>
      </c>
      <c r="Q57" s="513">
        <v>5.0</v>
      </c>
      <c r="R57" s="513">
        <v>1.0</v>
      </c>
      <c r="S57" s="514">
        <v>0.0</v>
      </c>
      <c r="T57" s="515">
        <v>0.36363636363636365</v>
      </c>
      <c r="U57" s="515">
        <v>0.007575757575757576</v>
      </c>
      <c r="V57" s="516">
        <v>28.96825396825397</v>
      </c>
    </row>
    <row r="58">
      <c r="A58" s="32"/>
      <c r="F58" s="121">
        <v>2.0</v>
      </c>
      <c r="G58" s="500">
        <v>43949.0</v>
      </c>
      <c r="H58" s="506">
        <v>415.0</v>
      </c>
      <c r="L58" s="517"/>
      <c r="M58" s="513" t="s">
        <v>676</v>
      </c>
      <c r="N58" s="513">
        <v>277.0</v>
      </c>
      <c r="O58" s="514">
        <v>5.0</v>
      </c>
      <c r="P58" s="513">
        <v>180.0</v>
      </c>
      <c r="Q58" s="513">
        <v>2.0</v>
      </c>
      <c r="R58" s="513">
        <v>5.0</v>
      </c>
      <c r="S58" s="514">
        <v>0.0</v>
      </c>
      <c r="T58" s="515">
        <v>0.6498194945848376</v>
      </c>
      <c r="U58" s="515">
        <v>0.018050541516245487</v>
      </c>
      <c r="V58" s="516">
        <v>10.911764705882353</v>
      </c>
    </row>
    <row r="59">
      <c r="A59" s="32"/>
      <c r="F59" s="121">
        <v>3.0</v>
      </c>
      <c r="G59" s="500">
        <v>43950.0</v>
      </c>
      <c r="H59" s="506">
        <v>260.0</v>
      </c>
      <c r="L59" s="517"/>
      <c r="M59" s="513" t="s">
        <v>680</v>
      </c>
      <c r="N59" s="513">
        <v>200.0</v>
      </c>
      <c r="O59" s="514">
        <v>5.0</v>
      </c>
      <c r="P59" s="513">
        <v>86.0</v>
      </c>
      <c r="Q59" s="513">
        <v>1.0</v>
      </c>
      <c r="R59" s="513">
        <v>2.0</v>
      </c>
      <c r="S59" s="514">
        <v>0.0</v>
      </c>
      <c r="T59" s="515">
        <v>0.43</v>
      </c>
      <c r="U59" s="515">
        <v>0.01</v>
      </c>
      <c r="V59" s="516">
        <v>14.830769230769231</v>
      </c>
    </row>
    <row r="60">
      <c r="A60" s="32"/>
      <c r="F60" s="121">
        <v>4.0</v>
      </c>
      <c r="G60" s="500">
        <v>43951.0</v>
      </c>
      <c r="H60" s="501">
        <v>347.0</v>
      </c>
      <c r="L60" s="517"/>
      <c r="M60" s="513" t="s">
        <v>123</v>
      </c>
      <c r="N60" s="513">
        <v>95.0</v>
      </c>
      <c r="O60" s="514">
        <v>3.0</v>
      </c>
      <c r="P60" s="513">
        <v>49.0</v>
      </c>
      <c r="Q60" s="513">
        <v>1.0</v>
      </c>
      <c r="R60" s="513">
        <v>4.0</v>
      </c>
      <c r="S60" s="514">
        <v>0.0</v>
      </c>
      <c r="T60" s="515">
        <v>0.5157894736842106</v>
      </c>
      <c r="U60" s="515">
        <v>0.042105263157894736</v>
      </c>
      <c r="V60" s="516">
        <v>9.08695652173913</v>
      </c>
    </row>
    <row r="61">
      <c r="A61" s="32"/>
      <c r="F61" s="121">
        <v>5.0</v>
      </c>
      <c r="G61" s="520">
        <v>43952.0</v>
      </c>
      <c r="H61" s="501">
        <v>433.0</v>
      </c>
      <c r="L61" s="517"/>
      <c r="M61" s="513" t="s">
        <v>223</v>
      </c>
      <c r="N61" s="513">
        <v>106.0</v>
      </c>
      <c r="O61" s="514">
        <v>1.0</v>
      </c>
      <c r="P61" s="513">
        <v>27.0</v>
      </c>
      <c r="Q61" s="513">
        <v>0.0</v>
      </c>
      <c r="R61" s="513">
        <v>0.0</v>
      </c>
      <c r="S61" s="514">
        <v>0.0</v>
      </c>
      <c r="T61" s="515">
        <v>0.25471698113207547</v>
      </c>
      <c r="U61" s="515">
        <v>0.0</v>
      </c>
      <c r="V61" s="516">
        <v>22.152380952380952</v>
      </c>
    </row>
    <row r="62">
      <c r="A62" s="32"/>
      <c r="F62" s="121">
        <v>6.0</v>
      </c>
      <c r="G62" s="520">
        <v>43953.0</v>
      </c>
      <c r="H62" s="501">
        <v>292.0</v>
      </c>
      <c r="L62" s="517"/>
      <c r="M62" s="513" t="s">
        <v>648</v>
      </c>
      <c r="N62" s="513">
        <v>153.0</v>
      </c>
      <c r="O62" s="514">
        <v>1.0</v>
      </c>
      <c r="P62" s="513">
        <v>109.0</v>
      </c>
      <c r="Q62" s="513">
        <v>0.0</v>
      </c>
      <c r="R62" s="513">
        <v>11.0</v>
      </c>
      <c r="S62" s="514">
        <v>0.0</v>
      </c>
      <c r="T62" s="515">
        <v>0.7124183006535948</v>
      </c>
      <c r="U62" s="515">
        <v>0.0718954248366013</v>
      </c>
      <c r="V62" s="516">
        <v>21.68421052631579</v>
      </c>
    </row>
    <row r="63">
      <c r="A63" s="32"/>
      <c r="F63" s="121">
        <v>7.0</v>
      </c>
      <c r="G63" s="520">
        <v>43954.0</v>
      </c>
      <c r="H63" s="501">
        <v>349.0</v>
      </c>
      <c r="L63" s="517"/>
      <c r="M63" s="513" t="s">
        <v>681</v>
      </c>
      <c r="N63" s="513">
        <v>97.0</v>
      </c>
      <c r="O63" s="514">
        <v>1.0</v>
      </c>
      <c r="P63" s="513">
        <v>66.0</v>
      </c>
      <c r="Q63" s="513">
        <v>0.0</v>
      </c>
      <c r="R63" s="513">
        <v>2.0</v>
      </c>
      <c r="S63" s="514">
        <v>0.0</v>
      </c>
      <c r="T63" s="515">
        <v>0.6804123711340206</v>
      </c>
      <c r="U63" s="515">
        <v>0.020618556701030927</v>
      </c>
      <c r="V63" s="516">
        <v>31.041666666666668</v>
      </c>
    </row>
    <row r="64">
      <c r="A64" s="32"/>
      <c r="F64" s="121">
        <v>1.0</v>
      </c>
      <c r="G64" s="521">
        <v>43955.0</v>
      </c>
      <c r="H64" s="501">
        <v>395.0</v>
      </c>
      <c r="L64" s="517"/>
      <c r="M64" s="513" t="s">
        <v>626</v>
      </c>
      <c r="N64" s="513">
        <v>22.0</v>
      </c>
      <c r="O64" s="514">
        <v>0.0</v>
      </c>
      <c r="P64" s="513">
        <v>18.0</v>
      </c>
      <c r="Q64" s="513">
        <v>0.0</v>
      </c>
      <c r="R64" s="513">
        <v>1.0</v>
      </c>
      <c r="S64" s="514">
        <v>0.0</v>
      </c>
      <c r="T64" s="515">
        <v>0.8181818181818182</v>
      </c>
      <c r="U64" s="515">
        <v>0.045454545454545456</v>
      </c>
      <c r="V64" s="516">
        <v>99.36363636363636</v>
      </c>
    </row>
    <row r="65">
      <c r="A65" s="32"/>
      <c r="F65" s="121">
        <v>2.0</v>
      </c>
      <c r="G65" s="521">
        <v>43956.0</v>
      </c>
      <c r="H65" s="501">
        <v>484.0</v>
      </c>
      <c r="L65" s="517"/>
      <c r="M65" s="513" t="s">
        <v>671</v>
      </c>
      <c r="N65" s="513">
        <v>170.0</v>
      </c>
      <c r="O65" s="514">
        <v>0.0</v>
      </c>
      <c r="P65" s="513">
        <v>135.0</v>
      </c>
      <c r="Q65" s="513">
        <v>0.0</v>
      </c>
      <c r="R65" s="513">
        <v>2.0</v>
      </c>
      <c r="S65" s="514">
        <v>0.0</v>
      </c>
      <c r="T65" s="515">
        <v>0.7941176470588235</v>
      </c>
      <c r="U65" s="515">
        <v>0.011764705882352941</v>
      </c>
      <c r="V65" s="516">
        <v>20.788235294117648</v>
      </c>
    </row>
    <row r="66">
      <c r="A66" s="32"/>
      <c r="F66" s="121">
        <v>3.0</v>
      </c>
      <c r="G66" s="521">
        <v>43957.0</v>
      </c>
      <c r="H66" s="501">
        <v>367.0</v>
      </c>
      <c r="L66" s="517"/>
      <c r="M66" s="513" t="s">
        <v>601</v>
      </c>
      <c r="N66" s="513">
        <v>238.0</v>
      </c>
      <c r="O66" s="514">
        <v>0.0</v>
      </c>
      <c r="P66" s="513">
        <v>128.0</v>
      </c>
      <c r="Q66" s="513">
        <v>0.0</v>
      </c>
      <c r="R66" s="513">
        <v>16.0</v>
      </c>
      <c r="S66" s="514">
        <v>0.0</v>
      </c>
      <c r="T66" s="515">
        <v>0.5378151260504201</v>
      </c>
      <c r="U66" s="515">
        <v>0.06722689075630252</v>
      </c>
      <c r="V66" s="516">
        <v>63.97073170731707</v>
      </c>
    </row>
    <row r="67">
      <c r="A67" s="32"/>
      <c r="F67" s="121">
        <v>4.0</v>
      </c>
      <c r="G67" s="521">
        <v>43958.0</v>
      </c>
      <c r="H67" s="501">
        <v>338.0</v>
      </c>
      <c r="L67" s="517"/>
      <c r="M67" s="513" t="s">
        <v>679</v>
      </c>
      <c r="N67" s="513">
        <v>159.0</v>
      </c>
      <c r="O67" s="514">
        <v>0.0</v>
      </c>
      <c r="P67" s="513">
        <v>95.0</v>
      </c>
      <c r="Q67" s="513">
        <v>0.0</v>
      </c>
      <c r="R67" s="513">
        <v>4.0</v>
      </c>
      <c r="S67" s="514">
        <v>0.0</v>
      </c>
      <c r="T67" s="515">
        <v>0.5974842767295597</v>
      </c>
      <c r="U67" s="515">
        <v>0.025157232704402517</v>
      </c>
      <c r="V67" s="516">
        <v>15.20125786163522</v>
      </c>
    </row>
    <row r="68">
      <c r="A68" s="32"/>
      <c r="F68" s="121">
        <v>5.0</v>
      </c>
      <c r="G68" s="521">
        <v>43959.0</v>
      </c>
      <c r="H68" s="501">
        <v>336.0</v>
      </c>
      <c r="L68" s="517"/>
      <c r="M68" s="513" t="s">
        <v>649</v>
      </c>
      <c r="N68" s="513">
        <v>120.0</v>
      </c>
      <c r="O68" s="514">
        <v>0.0</v>
      </c>
      <c r="P68" s="513">
        <v>108.0</v>
      </c>
      <c r="Q68" s="513">
        <v>1.0</v>
      </c>
      <c r="R68" s="513">
        <v>6.0</v>
      </c>
      <c r="S68" s="514">
        <v>0.0</v>
      </c>
      <c r="T68" s="515">
        <v>0.9</v>
      </c>
      <c r="U68" s="515">
        <v>0.05</v>
      </c>
      <c r="V68" s="516">
        <v>606.0666666666667</v>
      </c>
    </row>
    <row r="69">
      <c r="A69" s="32"/>
      <c r="F69" s="121">
        <v>6.0</v>
      </c>
      <c r="G69" s="521">
        <v>43960.0</v>
      </c>
      <c r="H69" s="501">
        <v>533.0</v>
      </c>
      <c r="L69" s="517"/>
      <c r="M69" s="513" t="s">
        <v>773</v>
      </c>
      <c r="N69" s="513">
        <v>105.0</v>
      </c>
      <c r="O69" s="514">
        <v>0.0</v>
      </c>
      <c r="P69" s="513">
        <v>37.0</v>
      </c>
      <c r="Q69" s="513">
        <v>0.0</v>
      </c>
      <c r="R69" s="513">
        <v>1.0</v>
      </c>
      <c r="S69" s="514">
        <v>0.0</v>
      </c>
      <c r="T69" s="515">
        <v>0.3523809523809524</v>
      </c>
      <c r="U69" s="515">
        <v>0.009523809523809525</v>
      </c>
      <c r="V69" s="516">
        <v>30.104761904761904</v>
      </c>
    </row>
    <row r="70">
      <c r="A70" s="32"/>
      <c r="F70" s="121">
        <v>7.0</v>
      </c>
      <c r="G70" s="521">
        <v>43961.0</v>
      </c>
      <c r="H70" s="501">
        <v>387.0</v>
      </c>
      <c r="L70" s="517"/>
      <c r="M70" s="513" t="s">
        <v>774</v>
      </c>
      <c r="N70" s="513">
        <v>21.0</v>
      </c>
      <c r="O70" s="514"/>
      <c r="P70" s="513">
        <v>0.0</v>
      </c>
      <c r="Q70" s="513"/>
      <c r="R70" s="513">
        <v>0.0</v>
      </c>
      <c r="S70" s="514"/>
      <c r="T70" s="508"/>
      <c r="U70" s="508"/>
      <c r="V70" s="508"/>
    </row>
    <row r="71">
      <c r="A71" s="32"/>
      <c r="F71" s="121">
        <v>1.0</v>
      </c>
      <c r="G71" s="521">
        <v>43962.0</v>
      </c>
      <c r="H71" s="501">
        <v>233.0</v>
      </c>
      <c r="M71" s="513" t="s">
        <v>657</v>
      </c>
      <c r="N71" s="513">
        <v>33076.0</v>
      </c>
      <c r="O71" s="513">
        <v>1043.0</v>
      </c>
      <c r="P71" s="513">
        <v>11414.0</v>
      </c>
      <c r="Q71" s="513">
        <v>510.0</v>
      </c>
      <c r="R71" s="513">
        <v>1923.0</v>
      </c>
      <c r="S71" s="513">
        <v>40.0</v>
      </c>
      <c r="T71" s="515">
        <v>0.3450840488571774</v>
      </c>
      <c r="U71" s="515">
        <v>0.05813883178135204</v>
      </c>
      <c r="V71" s="516">
        <v>12.04148396927574</v>
      </c>
    </row>
    <row r="72">
      <c r="A72" s="32"/>
      <c r="F72" s="121">
        <v>2.0</v>
      </c>
      <c r="G72" s="521">
        <v>43963.0</v>
      </c>
      <c r="H72" s="501">
        <v>484.0</v>
      </c>
    </row>
    <row r="73">
      <c r="A73" s="32"/>
      <c r="F73" s="121">
        <v>3.0</v>
      </c>
      <c r="G73" s="521">
        <v>43964.0</v>
      </c>
      <c r="H73" s="501">
        <v>689.0</v>
      </c>
    </row>
    <row r="74">
      <c r="A74" s="32"/>
      <c r="F74" s="121">
        <v>4.0</v>
      </c>
      <c r="G74" s="521">
        <v>43965.0</v>
      </c>
      <c r="H74" s="501">
        <v>568.0</v>
      </c>
    </row>
    <row r="75">
      <c r="A75" s="32"/>
      <c r="F75" s="121">
        <v>5.0</v>
      </c>
      <c r="G75" s="521">
        <v>43966.0</v>
      </c>
      <c r="H75" s="501">
        <v>490.0</v>
      </c>
    </row>
    <row r="76">
      <c r="A76" s="32"/>
      <c r="F76" s="121">
        <v>6.0</v>
      </c>
      <c r="G76" s="521">
        <v>43967.0</v>
      </c>
      <c r="H76" s="501">
        <v>529.0</v>
      </c>
    </row>
    <row r="77">
      <c r="A77" s="32"/>
      <c r="F77" s="121">
        <v>7.0</v>
      </c>
      <c r="G77" s="521">
        <v>43968.0</v>
      </c>
      <c r="H77" s="501">
        <v>489.0</v>
      </c>
    </row>
    <row r="78">
      <c r="A78" s="32"/>
      <c r="F78" s="121">
        <v>1.0</v>
      </c>
      <c r="G78" s="521">
        <v>43969.0</v>
      </c>
      <c r="H78" s="501">
        <v>496.0</v>
      </c>
    </row>
    <row r="79">
      <c r="A79" s="32"/>
      <c r="F79" s="121">
        <v>2.0</v>
      </c>
      <c r="G79" s="521">
        <v>43970.0</v>
      </c>
      <c r="H79" s="501">
        <v>486.0</v>
      </c>
    </row>
    <row r="80">
      <c r="A80" s="32"/>
      <c r="F80" s="121">
        <v>3.0</v>
      </c>
      <c r="G80" s="521">
        <v>43971.0</v>
      </c>
      <c r="H80" s="501">
        <v>693.0</v>
      </c>
    </row>
    <row r="81">
      <c r="A81" s="32"/>
      <c r="F81" s="121">
        <v>4.0</v>
      </c>
      <c r="G81" s="521">
        <v>43972.0</v>
      </c>
      <c r="H81" s="501">
        <v>973.0</v>
      </c>
    </row>
    <row r="82">
      <c r="A82" s="32"/>
      <c r="F82" s="121">
        <v>5.0</v>
      </c>
      <c r="G82" s="521">
        <v>43973.0</v>
      </c>
      <c r="H82" s="501">
        <v>634.0</v>
      </c>
    </row>
    <row r="83">
      <c r="A83" s="32"/>
      <c r="F83" s="121">
        <v>6.0</v>
      </c>
      <c r="G83" s="521">
        <v>43974.0</v>
      </c>
      <c r="H83" s="501">
        <v>949.0</v>
      </c>
    </row>
    <row r="84">
      <c r="A84" s="32"/>
      <c r="F84" s="121">
        <v>7.0</v>
      </c>
      <c r="G84" s="521">
        <v>43975.0</v>
      </c>
      <c r="H84" s="501">
        <v>526.0</v>
      </c>
    </row>
    <row r="85">
      <c r="A85" s="32"/>
      <c r="F85" s="121">
        <v>1.0</v>
      </c>
      <c r="G85" s="521">
        <v>43976.0</v>
      </c>
      <c r="H85" s="501">
        <v>479.0</v>
      </c>
    </row>
    <row r="86">
      <c r="A86" s="32"/>
      <c r="F86" s="121">
        <v>2.0</v>
      </c>
      <c r="G86" s="521">
        <v>43977.0</v>
      </c>
      <c r="H86" s="501">
        <v>415.0</v>
      </c>
    </row>
    <row r="87">
      <c r="A87" s="32"/>
      <c r="F87" s="121">
        <v>3.0</v>
      </c>
      <c r="G87" s="521">
        <v>43978.0</v>
      </c>
      <c r="H87" s="501">
        <v>686.0</v>
      </c>
    </row>
    <row r="88">
      <c r="A88" s="32"/>
      <c r="F88" s="121">
        <v>4.0</v>
      </c>
      <c r="G88" s="521">
        <v>43979.0</v>
      </c>
      <c r="H88" s="501">
        <v>687.0</v>
      </c>
    </row>
    <row r="89">
      <c r="A89" s="32"/>
      <c r="F89" s="121">
        <v>5.0</v>
      </c>
      <c r="G89" s="521">
        <v>43980.0</v>
      </c>
      <c r="H89" s="501">
        <v>678.0</v>
      </c>
    </row>
    <row r="90">
      <c r="A90" s="32"/>
      <c r="F90" s="121">
        <v>6.0</v>
      </c>
      <c r="G90" s="521">
        <v>43981.0</v>
      </c>
      <c r="H90" s="501">
        <v>557.0</v>
      </c>
    </row>
    <row r="91">
      <c r="A91" s="32"/>
      <c r="F91" s="121">
        <v>7.0</v>
      </c>
      <c r="G91" s="521">
        <v>43982.0</v>
      </c>
      <c r="H91" s="501">
        <v>700.0</v>
      </c>
    </row>
    <row r="92">
      <c r="A92" s="32"/>
      <c r="F92" s="121">
        <v>1.0</v>
      </c>
      <c r="G92" s="500">
        <v>43983.0</v>
      </c>
      <c r="H92" s="501">
        <v>467.0</v>
      </c>
    </row>
    <row r="93">
      <c r="A93" s="32"/>
      <c r="F93" s="121">
        <v>2.0</v>
      </c>
      <c r="G93" s="500">
        <v>43984.0</v>
      </c>
      <c r="H93" s="501">
        <v>609.0</v>
      </c>
    </row>
    <row r="94">
      <c r="A94" s="32"/>
      <c r="F94" s="121">
        <v>3.0</v>
      </c>
      <c r="G94" s="500">
        <v>43985.0</v>
      </c>
      <c r="H94" s="501">
        <v>684.0</v>
      </c>
    </row>
    <row r="95">
      <c r="A95" s="32"/>
      <c r="F95" s="121">
        <v>4.0</v>
      </c>
      <c r="G95" s="500">
        <v>43986.0</v>
      </c>
      <c r="H95" s="501">
        <v>585.0</v>
      </c>
    </row>
    <row r="96">
      <c r="A96" s="32"/>
      <c r="F96" s="121">
        <v>5.0</v>
      </c>
      <c r="G96" s="500">
        <v>43987.0</v>
      </c>
      <c r="H96" s="501">
        <v>703.0</v>
      </c>
    </row>
    <row r="97">
      <c r="A97" s="32"/>
      <c r="F97" s="121">
        <v>6.0</v>
      </c>
      <c r="G97" s="500">
        <v>43988.0</v>
      </c>
      <c r="H97" s="501">
        <v>993.0</v>
      </c>
    </row>
    <row r="98">
      <c r="A98" s="32"/>
      <c r="F98" s="121">
        <v>7.0</v>
      </c>
    </row>
    <row r="99">
      <c r="A99" s="32"/>
      <c r="J99" s="490" t="str">
        <f t="array" ref="J99:P99">transpose(H99:H105)</f>
        <v/>
      </c>
      <c r="K99" s="490"/>
      <c r="L99" s="490"/>
      <c r="M99" s="490"/>
      <c r="N99" s="490"/>
      <c r="O99" s="490"/>
      <c r="P99" s="490"/>
    </row>
    <row r="100">
      <c r="A100" s="32"/>
    </row>
    <row r="101">
      <c r="A101" s="32"/>
    </row>
    <row r="102">
      <c r="A102" s="32"/>
    </row>
    <row r="103">
      <c r="A103" s="32"/>
    </row>
    <row r="104">
      <c r="A104" s="32"/>
    </row>
    <row r="105">
      <c r="A105" s="32"/>
    </row>
    <row r="106">
      <c r="A106" s="32"/>
      <c r="J106" s="490" t="str">
        <f t="array" ref="J106:P106">transpose(H106:H112)</f>
        <v/>
      </c>
      <c r="K106" s="490"/>
      <c r="L106" s="490"/>
      <c r="M106" s="490"/>
      <c r="N106" s="490"/>
      <c r="O106" s="490"/>
      <c r="P106" s="490"/>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90" t="e">
        <v>#REF!</v>
      </c>
      <c r="L1" s="32"/>
      <c r="M1" s="32"/>
      <c r="N1" s="32"/>
      <c r="O1" s="32"/>
      <c r="P1" s="32"/>
    </row>
    <row r="2">
      <c r="B2" s="32"/>
      <c r="C2" s="32"/>
      <c r="D2" s="32"/>
      <c r="E2" s="32"/>
      <c r="F2" s="32"/>
      <c r="K2" s="57"/>
      <c r="L2" s="56"/>
      <c r="M2" s="56"/>
      <c r="N2" s="56"/>
      <c r="O2" s="56"/>
      <c r="P2" s="56"/>
      <c r="Q2" s="57"/>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24" t="s">
        <v>591</v>
      </c>
      <c r="B6" s="32"/>
      <c r="C6" s="32"/>
      <c r="D6" s="32"/>
      <c r="E6" s="32"/>
      <c r="F6" s="32"/>
      <c r="L6" s="32"/>
      <c r="M6" s="32"/>
      <c r="N6" s="32"/>
      <c r="O6" s="32"/>
      <c r="P6" s="32"/>
    </row>
    <row r="7">
      <c r="B7" s="32"/>
      <c r="C7" s="32"/>
      <c r="D7" s="32"/>
      <c r="E7" s="32"/>
      <c r="F7" s="32"/>
      <c r="L7" s="32"/>
      <c r="M7" s="32"/>
      <c r="N7" s="32"/>
      <c r="O7" s="32"/>
      <c r="P7" s="32"/>
    </row>
    <row r="8">
      <c r="A8" s="490" t="e">
        <v>#REF!</v>
      </c>
      <c r="B8" s="32"/>
      <c r="C8" s="32"/>
      <c r="D8" s="32"/>
      <c r="E8" s="32"/>
      <c r="F8" s="32"/>
      <c r="L8" s="32"/>
      <c r="M8" s="32"/>
      <c r="N8" s="32"/>
      <c r="O8" s="32"/>
      <c r="P8" s="32"/>
    </row>
    <row r="9">
      <c r="A9" s="57"/>
      <c r="B9" s="56"/>
      <c r="C9" s="56"/>
      <c r="D9" s="56"/>
      <c r="E9" s="56"/>
      <c r="F9" s="56"/>
      <c r="G9" s="57"/>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21" t="s">
        <v>588</v>
      </c>
      <c r="G23" s="57"/>
      <c r="L23" s="32"/>
    </row>
    <row r="24">
      <c r="L24" s="32"/>
    </row>
    <row r="25">
      <c r="A25" s="490" t="e">
        <v>#REF!</v>
      </c>
      <c r="B25" s="32"/>
      <c r="C25" s="32"/>
      <c r="D25" s="32"/>
      <c r="E25" s="32"/>
      <c r="F25" s="32"/>
      <c r="L25" s="32"/>
    </row>
    <row r="26">
      <c r="A26" s="57"/>
      <c r="B26" s="56"/>
      <c r="C26" s="56"/>
      <c r="D26" s="56"/>
      <c r="E26" s="56"/>
      <c r="F26" s="56"/>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22">
        <f>subtotal(3,A3:A200)</f>
        <v>10</v>
      </c>
      <c r="B1" s="523" t="s">
        <v>921</v>
      </c>
      <c r="C1" s="524"/>
      <c r="D1" s="525"/>
      <c r="E1" s="525"/>
      <c r="F1" s="522"/>
      <c r="G1" s="522"/>
      <c r="H1" s="522"/>
      <c r="I1" s="522">
        <v>5.0</v>
      </c>
      <c r="J1" s="523"/>
      <c r="K1" s="526"/>
      <c r="L1" s="527"/>
      <c r="M1" s="527"/>
    </row>
    <row r="2">
      <c r="A2" s="13" t="s">
        <v>59</v>
      </c>
      <c r="B2" s="13" t="s">
        <v>922</v>
      </c>
      <c r="C2" s="528" t="s">
        <v>923</v>
      </c>
      <c r="D2" s="528" t="s">
        <v>924</v>
      </c>
      <c r="E2" s="528" t="s">
        <v>688</v>
      </c>
      <c r="F2" s="13" t="s">
        <v>580</v>
      </c>
      <c r="G2" s="13" t="s">
        <v>925</v>
      </c>
      <c r="H2" s="13" t="s">
        <v>585</v>
      </c>
      <c r="I2" s="13" t="s">
        <v>663</v>
      </c>
      <c r="J2" s="528" t="s">
        <v>926</v>
      </c>
      <c r="K2" s="13" t="s">
        <v>927</v>
      </c>
      <c r="L2" s="529" t="s">
        <v>770</v>
      </c>
      <c r="M2" s="529"/>
    </row>
    <row r="3">
      <c r="A3" s="530">
        <v>1.0</v>
      </c>
      <c r="B3" s="524">
        <v>25.0</v>
      </c>
      <c r="C3" s="524">
        <v>53.0</v>
      </c>
      <c r="D3" s="524" t="s">
        <v>902</v>
      </c>
      <c r="E3" s="524" t="s">
        <v>928</v>
      </c>
      <c r="F3" s="524" t="s">
        <v>627</v>
      </c>
      <c r="G3" s="531" t="s">
        <v>180</v>
      </c>
      <c r="H3" s="532">
        <v>43900.0</v>
      </c>
      <c r="I3" s="532">
        <v>43901.0</v>
      </c>
      <c r="J3" s="533" t="s">
        <v>929</v>
      </c>
      <c r="K3" s="534" t="s">
        <v>930</v>
      </c>
      <c r="L3" s="535" t="str">
        <f>hyperlink("https://nasional.kompas.com/read/2020/03/11/13061741/breaking-news-satu-pasien-covid-19-di-indonesia-meninggal-dunia#source=clicktitle","Sumber")</f>
        <v>Sumber</v>
      </c>
      <c r="M3" s="535"/>
    </row>
    <row r="4">
      <c r="A4" s="536">
        <v>2.0</v>
      </c>
      <c r="B4" s="536">
        <v>35.0</v>
      </c>
      <c r="C4" s="530">
        <v>57.0</v>
      </c>
      <c r="D4" s="530" t="s">
        <v>902</v>
      </c>
      <c r="E4" s="530" t="s">
        <v>931</v>
      </c>
      <c r="F4" s="530" t="s">
        <v>595</v>
      </c>
      <c r="G4" s="537" t="s">
        <v>932</v>
      </c>
      <c r="H4" s="538">
        <v>43903.0</v>
      </c>
      <c r="I4" s="538">
        <v>43902.0</v>
      </c>
      <c r="J4" s="539"/>
      <c r="K4" s="540" t="s">
        <v>933</v>
      </c>
      <c r="L4" s="541" t="str">
        <f>hyperlink("https://metro.tempo.co/read/1320690/meninggal-positif-corona-warga-pondok-aren-pasien-nomor-35","Sumber")</f>
        <v>Sumber</v>
      </c>
      <c r="M4" s="533"/>
    </row>
    <row r="5">
      <c r="A5" s="530">
        <v>3.0</v>
      </c>
      <c r="B5" s="530">
        <v>36.0</v>
      </c>
      <c r="C5" s="530">
        <v>37.0</v>
      </c>
      <c r="D5" s="530" t="s">
        <v>902</v>
      </c>
      <c r="E5" s="530" t="s">
        <v>931</v>
      </c>
      <c r="F5" s="530" t="s">
        <v>588</v>
      </c>
      <c r="G5" s="537" t="s">
        <v>115</v>
      </c>
      <c r="H5" s="538">
        <v>43903.0</v>
      </c>
      <c r="I5" s="538">
        <v>43902.0</v>
      </c>
      <c r="J5" s="539" t="s">
        <v>934</v>
      </c>
      <c r="K5" s="540" t="s">
        <v>935</v>
      </c>
      <c r="L5" s="541" t="str">
        <f>hyperlink("https://news.detik.com/berita/d-4937481/rspi-sulianti-saroso-tegaskan-pasien-isolasi-yang-meninggal-dunia-1-orang","Sumber")</f>
        <v>Sumber</v>
      </c>
      <c r="M5" s="541" t="str">
        <f>hyperlink("https://nasional.tempo.co/read/1320383/perawat-yang-meninggal-di-jakarta-karena-covid-19-ber-ktp-bekasi/full&amp;view=ok","Sumber")</f>
        <v>Sumber</v>
      </c>
    </row>
    <row r="6">
      <c r="A6" s="530">
        <v>4.0</v>
      </c>
      <c r="B6" s="530">
        <v>50.0</v>
      </c>
      <c r="C6" s="530">
        <v>59.0</v>
      </c>
      <c r="D6" s="530" t="s">
        <v>892</v>
      </c>
      <c r="E6" s="530" t="s">
        <v>931</v>
      </c>
      <c r="F6" s="530" t="s">
        <v>593</v>
      </c>
      <c r="G6" s="537" t="s">
        <v>520</v>
      </c>
      <c r="H6" s="538">
        <v>43903.0</v>
      </c>
      <c r="I6" s="538">
        <v>43901.0</v>
      </c>
      <c r="J6" s="539" t="s">
        <v>936</v>
      </c>
      <c r="K6" s="540" t="s">
        <v>937</v>
      </c>
      <c r="L6" s="541" t="str">
        <f>hyperlink("https://www.kompas.com/tren/read/2020/03/13/120826665/satu-pasien-isolasi-yang-meninggal-di-rsud-moewardi-solo-positif-corona","Sumber")</f>
        <v>Sumber</v>
      </c>
      <c r="M6" s="542"/>
    </row>
    <row r="7">
      <c r="A7" s="530">
        <v>5.0</v>
      </c>
      <c r="B7" s="530" t="s">
        <v>656</v>
      </c>
      <c r="C7" s="530">
        <v>50.0</v>
      </c>
      <c r="D7" s="530" t="s">
        <v>892</v>
      </c>
      <c r="E7" s="530" t="s">
        <v>931</v>
      </c>
      <c r="F7" s="530" t="s">
        <v>588</v>
      </c>
      <c r="G7" s="537" t="s">
        <v>115</v>
      </c>
      <c r="H7" s="543">
        <v>43905.0</v>
      </c>
      <c r="I7" s="543">
        <v>43893.0</v>
      </c>
      <c r="J7" s="544" t="s">
        <v>938</v>
      </c>
      <c r="K7" s="545" t="s">
        <v>939</v>
      </c>
      <c r="L7" s="546" t="str">
        <f>hyperlink("https://kumparan.com/kumparannews/ridwan-kamil-karyawan-telkom-yang-meninggal-di-cianjur-positif-corona-1t1rxZr4Vt3","Sumber")</f>
        <v>Sumber</v>
      </c>
      <c r="M7" s="544"/>
    </row>
    <row r="8">
      <c r="A8" s="530">
        <v>6.0</v>
      </c>
      <c r="B8" s="530" t="s">
        <v>656</v>
      </c>
      <c r="C8" s="530">
        <v>43.0</v>
      </c>
      <c r="D8" s="530" t="s">
        <v>892</v>
      </c>
      <c r="E8" s="530" t="s">
        <v>931</v>
      </c>
      <c r="F8" s="530" t="s">
        <v>593</v>
      </c>
      <c r="G8" s="537" t="s">
        <v>472</v>
      </c>
      <c r="H8" s="543">
        <v>43906.0</v>
      </c>
      <c r="I8" s="543">
        <v>43907.0</v>
      </c>
      <c r="J8" s="544" t="s">
        <v>940</v>
      </c>
      <c r="K8" s="534"/>
      <c r="L8" s="547" t="str">
        <f>hyperlink("https://news.detik.com/berita-jawa-tengah/d-4942759/1-pasien-positif-corona-meninggal-di-rs-kariadi-semarang-hari-ini","Sumber")</f>
        <v>Sumber</v>
      </c>
      <c r="M8" s="539"/>
    </row>
    <row r="9">
      <c r="A9" s="530">
        <v>7.0</v>
      </c>
      <c r="B9" s="530" t="s">
        <v>656</v>
      </c>
      <c r="C9" s="524"/>
      <c r="D9" s="524"/>
      <c r="E9" s="530" t="s">
        <v>931</v>
      </c>
      <c r="F9" s="530" t="s">
        <v>595</v>
      </c>
      <c r="G9" s="537" t="s">
        <v>941</v>
      </c>
      <c r="H9" s="543">
        <v>43906.0</v>
      </c>
      <c r="I9" s="543">
        <v>43907.0</v>
      </c>
      <c r="J9" s="533"/>
      <c r="K9" s="533"/>
      <c r="L9" s="546" t="str">
        <f>hyperlink("https://tirto.id/data-daerah-per-17-maret-kasus-meninggal-positif-corona-7-orang-eFLd","Sumber")</f>
        <v>Sumber</v>
      </c>
      <c r="M9" s="544"/>
    </row>
    <row r="10">
      <c r="A10" s="530">
        <v>8.0</v>
      </c>
      <c r="B10" s="530" t="s">
        <v>656</v>
      </c>
      <c r="C10" s="530">
        <v>51.0</v>
      </c>
      <c r="D10" s="530" t="s">
        <v>902</v>
      </c>
      <c r="E10" s="530" t="s">
        <v>931</v>
      </c>
      <c r="F10" s="530" t="s">
        <v>591</v>
      </c>
      <c r="G10" s="537" t="s">
        <v>325</v>
      </c>
      <c r="H10" s="543">
        <v>43908.0</v>
      </c>
      <c r="I10" s="543">
        <v>43904.0</v>
      </c>
      <c r="J10" s="544" t="s">
        <v>942</v>
      </c>
      <c r="K10" s="534"/>
      <c r="L10" s="548" t="str">
        <f>hyperlink("https://kumparan.com/kumparannews/khofifah-2-orang-meninggal-di-jatim-1-positif-corona-dan-1-pdp-covid-19-1t37I4VL3Cs?utm_medium=post&amp;utm_source=Twitter&amp;utm_campaign=int", "Sumber")</f>
        <v>Sumber</v>
      </c>
      <c r="M10" s="544"/>
    </row>
    <row r="11">
      <c r="A11" s="530">
        <v>9.0</v>
      </c>
      <c r="B11" s="524"/>
      <c r="C11" s="524"/>
      <c r="D11" s="524"/>
      <c r="E11" s="524"/>
      <c r="F11" s="530" t="s">
        <v>593</v>
      </c>
      <c r="G11" s="537" t="s">
        <v>520</v>
      </c>
      <c r="H11" s="543">
        <v>43908.0</v>
      </c>
      <c r="I11" s="543">
        <v>43908.0</v>
      </c>
      <c r="J11" s="533"/>
      <c r="K11" s="545" t="s">
        <v>943</v>
      </c>
      <c r="L11" s="547" t="s">
        <v>944</v>
      </c>
      <c r="M11" s="549"/>
    </row>
    <row r="12">
      <c r="A12" s="530">
        <v>10.0</v>
      </c>
      <c r="B12" s="524"/>
      <c r="C12" s="524"/>
      <c r="D12" s="530" t="s">
        <v>892</v>
      </c>
      <c r="E12" s="530" t="s">
        <v>931</v>
      </c>
      <c r="F12" s="530" t="s">
        <v>597</v>
      </c>
      <c r="G12" s="537" t="s">
        <v>350</v>
      </c>
      <c r="H12" s="543">
        <v>43908.0</v>
      </c>
      <c r="I12" s="543">
        <v>43907.0</v>
      </c>
      <c r="J12" s="544" t="s">
        <v>945</v>
      </c>
      <c r="K12" s="534"/>
      <c r="L12" s="547" t="s">
        <v>946</v>
      </c>
      <c r="M12" s="549"/>
    </row>
    <row r="13">
      <c r="A13" s="530"/>
      <c r="B13" s="524"/>
      <c r="C13" s="530"/>
      <c r="D13" s="530"/>
      <c r="E13" s="530"/>
      <c r="F13" s="530"/>
      <c r="G13" s="531"/>
      <c r="H13" s="524"/>
      <c r="I13" s="524"/>
      <c r="J13" s="533"/>
      <c r="K13" s="534"/>
      <c r="L13" s="539"/>
      <c r="M13" s="549"/>
    </row>
    <row r="14">
      <c r="A14" s="524"/>
      <c r="B14" s="524"/>
      <c r="C14" s="524"/>
      <c r="D14" s="524"/>
      <c r="E14" s="524"/>
      <c r="F14" s="524"/>
      <c r="G14" s="531"/>
      <c r="H14" s="524"/>
      <c r="I14" s="524"/>
      <c r="J14" s="533"/>
      <c r="K14" s="534"/>
      <c r="L14" s="549"/>
      <c r="M14" s="549"/>
    </row>
    <row r="15">
      <c r="A15" s="524"/>
      <c r="B15" s="524"/>
      <c r="C15" s="524"/>
      <c r="D15" s="524"/>
      <c r="E15" s="524"/>
      <c r="F15" s="524"/>
      <c r="G15" s="531"/>
      <c r="H15" s="524"/>
      <c r="I15" s="524"/>
      <c r="J15" s="533"/>
      <c r="K15" s="534"/>
      <c r="L15" s="549"/>
      <c r="M15" s="549"/>
    </row>
    <row r="16">
      <c r="A16" s="524"/>
      <c r="B16" s="524"/>
      <c r="C16" s="524"/>
      <c r="D16" s="524"/>
      <c r="E16" s="524"/>
      <c r="F16" s="524"/>
      <c r="G16" s="531"/>
      <c r="H16" s="524"/>
      <c r="I16" s="524"/>
      <c r="J16" s="533"/>
      <c r="K16" s="534"/>
      <c r="L16" s="549"/>
      <c r="M16" s="549"/>
    </row>
    <row r="17">
      <c r="A17" s="524"/>
      <c r="B17" s="524"/>
      <c r="C17" s="524"/>
      <c r="D17" s="524"/>
      <c r="E17" s="524"/>
      <c r="F17" s="524"/>
      <c r="G17" s="531"/>
      <c r="H17" s="524"/>
      <c r="I17" s="524"/>
      <c r="J17" s="533"/>
      <c r="K17" s="534"/>
      <c r="L17" s="549"/>
      <c r="M17" s="549"/>
    </row>
    <row r="18">
      <c r="A18" s="524"/>
      <c r="B18" s="524"/>
      <c r="C18" s="524"/>
      <c r="D18" s="524"/>
      <c r="E18" s="524"/>
      <c r="F18" s="524"/>
      <c r="G18" s="531"/>
      <c r="H18" s="524"/>
      <c r="I18" s="524"/>
      <c r="J18" s="533"/>
      <c r="K18" s="534"/>
      <c r="L18" s="549"/>
      <c r="M18" s="549"/>
    </row>
    <row r="19">
      <c r="A19" s="524"/>
      <c r="B19" s="524"/>
      <c r="C19" s="524"/>
      <c r="D19" s="524"/>
      <c r="E19" s="524"/>
      <c r="F19" s="524"/>
      <c r="G19" s="531"/>
      <c r="H19" s="524"/>
      <c r="I19" s="524"/>
      <c r="J19" s="533"/>
      <c r="K19" s="534"/>
      <c r="L19" s="549"/>
      <c r="M19" s="549"/>
    </row>
    <row r="20">
      <c r="A20" s="524"/>
      <c r="B20" s="524"/>
      <c r="C20" s="524"/>
      <c r="D20" s="524"/>
      <c r="E20" s="524"/>
      <c r="F20" s="524"/>
      <c r="G20" s="531"/>
      <c r="H20" s="524"/>
      <c r="I20" s="524"/>
      <c r="J20" s="533"/>
      <c r="K20" s="534"/>
      <c r="L20" s="549"/>
      <c r="M20" s="549"/>
    </row>
    <row r="21">
      <c r="A21" s="524"/>
      <c r="B21" s="524"/>
      <c r="C21" s="524"/>
      <c r="D21" s="524"/>
      <c r="E21" s="524"/>
      <c r="F21" s="524"/>
      <c r="G21" s="531"/>
      <c r="H21" s="524"/>
      <c r="I21" s="524"/>
      <c r="J21" s="533"/>
      <c r="K21" s="534"/>
      <c r="L21" s="549"/>
      <c r="M21" s="549"/>
    </row>
    <row r="22">
      <c r="A22" s="524"/>
      <c r="B22" s="524"/>
      <c r="C22" s="524"/>
      <c r="D22" s="524"/>
      <c r="E22" s="524"/>
      <c r="F22" s="524"/>
      <c r="G22" s="531"/>
      <c r="H22" s="524"/>
      <c r="I22" s="524"/>
      <c r="J22" s="533"/>
      <c r="K22" s="534"/>
      <c r="L22" s="549"/>
      <c r="M22" s="549"/>
    </row>
    <row r="23">
      <c r="A23" s="524"/>
      <c r="B23" s="524"/>
      <c r="C23" s="524"/>
      <c r="D23" s="524"/>
      <c r="E23" s="524"/>
      <c r="F23" s="524"/>
      <c r="G23" s="531"/>
      <c r="H23" s="524"/>
      <c r="I23" s="524"/>
      <c r="J23" s="533"/>
      <c r="K23" s="534"/>
      <c r="L23" s="549"/>
      <c r="M23" s="549"/>
    </row>
    <row r="24">
      <c r="A24" s="524"/>
      <c r="B24" s="524"/>
      <c r="C24" s="524"/>
      <c r="D24" s="524"/>
      <c r="E24" s="524"/>
      <c r="F24" s="524"/>
      <c r="G24" s="531"/>
      <c r="H24" s="524"/>
      <c r="I24" s="524"/>
      <c r="J24" s="533"/>
      <c r="K24" s="534"/>
      <c r="L24" s="549"/>
      <c r="M24" s="549"/>
    </row>
    <row r="25">
      <c r="A25" s="524"/>
      <c r="B25" s="524"/>
      <c r="C25" s="524"/>
      <c r="D25" s="524"/>
      <c r="E25" s="524"/>
      <c r="F25" s="524"/>
      <c r="G25" s="531"/>
      <c r="H25" s="524"/>
      <c r="I25" s="524"/>
      <c r="J25" s="533"/>
      <c r="K25" s="534"/>
      <c r="L25" s="549"/>
      <c r="M25" s="549"/>
    </row>
    <row r="26">
      <c r="A26" s="524"/>
      <c r="B26" s="524"/>
      <c r="C26" s="524"/>
      <c r="D26" s="524"/>
      <c r="E26" s="524"/>
      <c r="F26" s="524"/>
      <c r="G26" s="531"/>
      <c r="H26" s="524"/>
      <c r="I26" s="524"/>
      <c r="J26" s="533"/>
      <c r="K26" s="534"/>
      <c r="L26" s="549"/>
      <c r="M26" s="549"/>
    </row>
    <row r="27">
      <c r="A27" s="524"/>
      <c r="B27" s="524"/>
      <c r="C27" s="524"/>
      <c r="D27" s="524"/>
      <c r="E27" s="524"/>
      <c r="F27" s="524"/>
      <c r="G27" s="531"/>
      <c r="H27" s="524"/>
      <c r="I27" s="524"/>
      <c r="J27" s="533"/>
      <c r="K27" s="534"/>
      <c r="L27" s="549"/>
      <c r="M27" s="549"/>
    </row>
    <row r="28">
      <c r="A28" s="524"/>
      <c r="B28" s="524"/>
      <c r="C28" s="524"/>
      <c r="D28" s="524"/>
      <c r="E28" s="524"/>
      <c r="F28" s="524"/>
      <c r="G28" s="531"/>
      <c r="H28" s="524"/>
      <c r="I28" s="524"/>
      <c r="J28" s="533"/>
      <c r="K28" s="534"/>
      <c r="L28" s="549"/>
      <c r="M28" s="549"/>
    </row>
    <row r="29">
      <c r="A29" s="524"/>
      <c r="B29" s="524"/>
      <c r="C29" s="524"/>
      <c r="D29" s="524"/>
      <c r="E29" s="524"/>
      <c r="F29" s="524"/>
      <c r="G29" s="531"/>
      <c r="H29" s="524"/>
      <c r="I29" s="524"/>
      <c r="J29" s="533"/>
      <c r="K29" s="534"/>
      <c r="L29" s="549"/>
      <c r="M29" s="549"/>
    </row>
    <row r="30">
      <c r="A30" s="524"/>
      <c r="B30" s="524"/>
      <c r="C30" s="524"/>
      <c r="D30" s="524"/>
      <c r="E30" s="524"/>
      <c r="F30" s="524"/>
      <c r="G30" s="531"/>
      <c r="H30" s="524"/>
      <c r="I30" s="524"/>
      <c r="J30" s="533"/>
      <c r="K30" s="534"/>
      <c r="L30" s="549"/>
      <c r="M30" s="549"/>
    </row>
    <row r="31">
      <c r="A31" s="524"/>
      <c r="B31" s="524"/>
      <c r="C31" s="524"/>
      <c r="D31" s="524"/>
      <c r="E31" s="524"/>
      <c r="F31" s="524"/>
      <c r="G31" s="531"/>
      <c r="H31" s="524"/>
      <c r="I31" s="524"/>
      <c r="J31" s="533"/>
      <c r="K31" s="534"/>
      <c r="L31" s="549"/>
      <c r="M31" s="549"/>
    </row>
    <row r="32">
      <c r="A32" s="524"/>
      <c r="B32" s="524"/>
      <c r="C32" s="524"/>
      <c r="D32" s="524"/>
      <c r="E32" s="524"/>
      <c r="F32" s="524"/>
      <c r="G32" s="531"/>
      <c r="H32" s="524"/>
      <c r="I32" s="524"/>
      <c r="J32" s="533"/>
      <c r="K32" s="534"/>
      <c r="L32" s="549"/>
      <c r="M32" s="549"/>
    </row>
    <row r="33">
      <c r="A33" s="524"/>
      <c r="B33" s="524"/>
      <c r="C33" s="524"/>
      <c r="D33" s="524"/>
      <c r="E33" s="524"/>
      <c r="F33" s="524"/>
      <c r="G33" s="531"/>
      <c r="H33" s="524"/>
      <c r="I33" s="524"/>
      <c r="J33" s="533"/>
      <c r="K33" s="534"/>
      <c r="L33" s="549"/>
      <c r="M33" s="549"/>
    </row>
    <row r="34">
      <c r="A34" s="524"/>
      <c r="B34" s="524"/>
      <c r="C34" s="524"/>
      <c r="D34" s="524"/>
      <c r="E34" s="524"/>
      <c r="F34" s="524"/>
      <c r="G34" s="531"/>
      <c r="H34" s="524"/>
      <c r="I34" s="524"/>
      <c r="J34" s="533"/>
      <c r="K34" s="534"/>
      <c r="L34" s="549"/>
      <c r="M34" s="549"/>
    </row>
    <row r="35">
      <c r="A35" s="524"/>
      <c r="B35" s="524"/>
      <c r="C35" s="524"/>
      <c r="D35" s="524"/>
      <c r="E35" s="524"/>
      <c r="F35" s="524"/>
      <c r="G35" s="531"/>
      <c r="H35" s="524"/>
      <c r="I35" s="524"/>
      <c r="J35" s="533"/>
      <c r="K35" s="534"/>
      <c r="L35" s="549"/>
      <c r="M35" s="549"/>
    </row>
    <row r="36">
      <c r="A36" s="524"/>
      <c r="B36" s="524"/>
      <c r="C36" s="524"/>
      <c r="D36" s="524"/>
      <c r="E36" s="524"/>
      <c r="F36" s="524"/>
      <c r="G36" s="531"/>
      <c r="H36" s="524"/>
      <c r="I36" s="524"/>
      <c r="J36" s="533"/>
      <c r="K36" s="534"/>
      <c r="L36" s="549"/>
      <c r="M36" s="549"/>
    </row>
    <row r="37">
      <c r="A37" s="524"/>
      <c r="B37" s="524"/>
      <c r="C37" s="524"/>
      <c r="D37" s="524"/>
      <c r="E37" s="524"/>
      <c r="F37" s="524"/>
      <c r="G37" s="531"/>
      <c r="H37" s="524"/>
      <c r="I37" s="524"/>
      <c r="J37" s="533"/>
      <c r="K37" s="534"/>
      <c r="L37" s="549"/>
      <c r="M37" s="549"/>
    </row>
    <row r="38">
      <c r="A38" s="524"/>
      <c r="B38" s="524"/>
      <c r="C38" s="524"/>
      <c r="D38" s="524"/>
      <c r="E38" s="524"/>
      <c r="F38" s="524"/>
      <c r="G38" s="531"/>
      <c r="H38" s="524"/>
      <c r="I38" s="524"/>
      <c r="J38" s="533"/>
      <c r="K38" s="534"/>
      <c r="L38" s="549"/>
      <c r="M38" s="549"/>
    </row>
    <row r="39">
      <c r="A39" s="524"/>
      <c r="B39" s="524"/>
      <c r="C39" s="524"/>
      <c r="D39" s="524"/>
      <c r="E39" s="524"/>
      <c r="F39" s="524"/>
      <c r="G39" s="531"/>
      <c r="H39" s="524"/>
      <c r="I39" s="524"/>
      <c r="J39" s="533"/>
      <c r="K39" s="534"/>
      <c r="L39" s="549"/>
      <c r="M39" s="549"/>
    </row>
    <row r="40">
      <c r="A40" s="524"/>
      <c r="B40" s="524"/>
      <c r="C40" s="524"/>
      <c r="D40" s="524"/>
      <c r="E40" s="524"/>
      <c r="F40" s="524"/>
      <c r="G40" s="531"/>
      <c r="H40" s="524"/>
      <c r="I40" s="524"/>
      <c r="J40" s="533"/>
      <c r="K40" s="534"/>
      <c r="L40" s="549"/>
      <c r="M40" s="549"/>
    </row>
    <row r="41">
      <c r="A41" s="524"/>
      <c r="B41" s="524"/>
      <c r="C41" s="524"/>
      <c r="D41" s="524"/>
      <c r="E41" s="524"/>
      <c r="F41" s="524"/>
      <c r="G41" s="531"/>
      <c r="H41" s="524"/>
      <c r="I41" s="524"/>
      <c r="J41" s="533"/>
      <c r="K41" s="534"/>
      <c r="L41" s="549"/>
      <c r="M41" s="549"/>
    </row>
    <row r="42">
      <c r="A42" s="524"/>
      <c r="B42" s="524"/>
      <c r="C42" s="524"/>
      <c r="D42" s="524"/>
      <c r="E42" s="524"/>
      <c r="F42" s="524"/>
      <c r="G42" s="531"/>
      <c r="H42" s="524"/>
      <c r="I42" s="524"/>
      <c r="J42" s="533"/>
      <c r="K42" s="534"/>
      <c r="L42" s="549"/>
      <c r="M42" s="549"/>
    </row>
    <row r="43">
      <c r="A43" s="524"/>
      <c r="B43" s="524"/>
      <c r="C43" s="524"/>
      <c r="D43" s="524"/>
      <c r="E43" s="524"/>
      <c r="F43" s="524"/>
      <c r="G43" s="531"/>
      <c r="H43" s="524"/>
      <c r="I43" s="524"/>
      <c r="J43" s="533"/>
      <c r="K43" s="534"/>
      <c r="L43" s="549"/>
      <c r="M43" s="549"/>
    </row>
    <row r="44">
      <c r="A44" s="524"/>
      <c r="B44" s="524"/>
      <c r="C44" s="524"/>
      <c r="D44" s="524"/>
      <c r="E44" s="524"/>
      <c r="F44" s="524"/>
      <c r="G44" s="531"/>
      <c r="H44" s="524"/>
      <c r="I44" s="524"/>
      <c r="J44" s="533"/>
      <c r="K44" s="534"/>
      <c r="L44" s="549"/>
      <c r="M44" s="549"/>
    </row>
    <row r="45">
      <c r="A45" s="524"/>
      <c r="B45" s="524"/>
      <c r="C45" s="524"/>
      <c r="D45" s="524"/>
      <c r="E45" s="524"/>
      <c r="F45" s="524"/>
      <c r="G45" s="531"/>
      <c r="H45" s="524"/>
      <c r="I45" s="524"/>
      <c r="J45" s="533"/>
      <c r="K45" s="534"/>
      <c r="L45" s="549"/>
      <c r="M45" s="549"/>
    </row>
    <row r="46">
      <c r="A46" s="524"/>
      <c r="B46" s="524"/>
      <c r="C46" s="524"/>
      <c r="D46" s="524"/>
      <c r="E46" s="524"/>
      <c r="F46" s="524"/>
      <c r="G46" s="531"/>
      <c r="H46" s="524"/>
      <c r="I46" s="524"/>
      <c r="J46" s="533"/>
      <c r="K46" s="534"/>
      <c r="L46" s="549"/>
      <c r="M46" s="549"/>
    </row>
    <row r="47">
      <c r="A47" s="524"/>
      <c r="B47" s="524"/>
      <c r="C47" s="524"/>
      <c r="D47" s="524"/>
      <c r="E47" s="524"/>
      <c r="F47" s="524"/>
      <c r="G47" s="531"/>
      <c r="H47" s="524"/>
      <c r="I47" s="524"/>
      <c r="J47" s="533"/>
      <c r="K47" s="534"/>
      <c r="L47" s="549"/>
      <c r="M47" s="549"/>
    </row>
    <row r="48">
      <c r="A48" s="524"/>
      <c r="B48" s="524"/>
      <c r="C48" s="524"/>
      <c r="D48" s="524"/>
      <c r="E48" s="524"/>
      <c r="F48" s="524"/>
      <c r="G48" s="531"/>
      <c r="H48" s="524"/>
      <c r="I48" s="524"/>
      <c r="J48" s="533"/>
      <c r="K48" s="534"/>
      <c r="L48" s="549"/>
      <c r="M48" s="549"/>
    </row>
    <row r="49">
      <c r="A49" s="524"/>
      <c r="B49" s="524"/>
      <c r="C49" s="524"/>
      <c r="D49" s="524"/>
      <c r="E49" s="524"/>
      <c r="F49" s="524"/>
      <c r="G49" s="531"/>
      <c r="H49" s="524"/>
      <c r="I49" s="524"/>
      <c r="J49" s="533"/>
      <c r="K49" s="534"/>
      <c r="L49" s="549"/>
      <c r="M49" s="549"/>
    </row>
    <row r="50">
      <c r="A50" s="524"/>
      <c r="B50" s="524"/>
      <c r="C50" s="524"/>
      <c r="D50" s="524"/>
      <c r="E50" s="524"/>
      <c r="F50" s="524"/>
      <c r="G50" s="531"/>
      <c r="H50" s="524"/>
      <c r="I50" s="524"/>
      <c r="J50" s="533"/>
      <c r="K50" s="534"/>
      <c r="L50" s="549"/>
      <c r="M50" s="549"/>
    </row>
    <row r="51">
      <c r="A51" s="524"/>
      <c r="B51" s="524"/>
      <c r="C51" s="524"/>
      <c r="D51" s="524"/>
      <c r="E51" s="524"/>
      <c r="F51" s="524"/>
      <c r="G51" s="531"/>
      <c r="H51" s="524"/>
      <c r="I51" s="524"/>
      <c r="J51" s="533"/>
      <c r="K51" s="534"/>
      <c r="L51" s="549"/>
      <c r="M51" s="549"/>
    </row>
    <row r="52">
      <c r="A52" s="524"/>
      <c r="B52" s="524"/>
      <c r="C52" s="524"/>
      <c r="D52" s="524"/>
      <c r="E52" s="524"/>
      <c r="F52" s="524"/>
      <c r="G52" s="531"/>
      <c r="H52" s="524"/>
      <c r="I52" s="524"/>
      <c r="J52" s="533"/>
      <c r="K52" s="534"/>
      <c r="L52" s="549"/>
      <c r="M52" s="549"/>
    </row>
    <row r="53">
      <c r="A53" s="524"/>
      <c r="B53" s="524"/>
      <c r="C53" s="524"/>
      <c r="D53" s="524"/>
      <c r="E53" s="524"/>
      <c r="F53" s="524"/>
      <c r="G53" s="531"/>
      <c r="H53" s="524"/>
      <c r="I53" s="524"/>
      <c r="J53" s="533"/>
      <c r="K53" s="534"/>
      <c r="L53" s="549"/>
      <c r="M53" s="549"/>
    </row>
    <row r="54">
      <c r="A54" s="524"/>
      <c r="B54" s="524"/>
      <c r="C54" s="524"/>
      <c r="D54" s="524"/>
      <c r="E54" s="524"/>
      <c r="F54" s="524"/>
      <c r="G54" s="531"/>
      <c r="H54" s="524"/>
      <c r="I54" s="524"/>
      <c r="J54" s="533"/>
      <c r="K54" s="534"/>
      <c r="L54" s="549"/>
      <c r="M54" s="549"/>
    </row>
    <row r="55">
      <c r="A55" s="524"/>
      <c r="B55" s="524"/>
      <c r="C55" s="524"/>
      <c r="D55" s="524"/>
      <c r="E55" s="524"/>
      <c r="F55" s="524"/>
      <c r="G55" s="531"/>
      <c r="H55" s="524"/>
      <c r="I55" s="524"/>
      <c r="J55" s="533"/>
      <c r="K55" s="534"/>
      <c r="L55" s="549"/>
      <c r="M55" s="549"/>
    </row>
    <row r="56">
      <c r="A56" s="524"/>
      <c r="B56" s="524"/>
      <c r="C56" s="524"/>
      <c r="D56" s="524"/>
      <c r="E56" s="524"/>
      <c r="F56" s="524"/>
      <c r="G56" s="531"/>
      <c r="H56" s="524"/>
      <c r="I56" s="524"/>
      <c r="J56" s="533"/>
      <c r="K56" s="534"/>
      <c r="L56" s="549"/>
      <c r="M56" s="549"/>
    </row>
    <row r="57">
      <c r="A57" s="524"/>
      <c r="B57" s="524"/>
      <c r="C57" s="524"/>
      <c r="D57" s="524"/>
      <c r="E57" s="524"/>
      <c r="F57" s="524"/>
      <c r="G57" s="531"/>
      <c r="H57" s="524"/>
      <c r="I57" s="524"/>
      <c r="J57" s="533"/>
      <c r="K57" s="534"/>
      <c r="L57" s="549"/>
      <c r="M57" s="549"/>
    </row>
    <row r="58">
      <c r="A58" s="524"/>
      <c r="B58" s="524"/>
      <c r="C58" s="524"/>
      <c r="D58" s="524"/>
      <c r="E58" s="524"/>
      <c r="F58" s="524"/>
      <c r="G58" s="531"/>
      <c r="H58" s="524"/>
      <c r="I58" s="524"/>
      <c r="J58" s="533"/>
      <c r="K58" s="534"/>
      <c r="L58" s="549"/>
      <c r="M58" s="549"/>
    </row>
    <row r="59">
      <c r="A59" s="524"/>
      <c r="B59" s="524"/>
      <c r="C59" s="524"/>
      <c r="D59" s="524"/>
      <c r="E59" s="524"/>
      <c r="F59" s="524"/>
      <c r="G59" s="531"/>
      <c r="H59" s="524"/>
      <c r="I59" s="524"/>
      <c r="J59" s="533"/>
      <c r="K59" s="534"/>
      <c r="L59" s="549"/>
      <c r="M59" s="549"/>
    </row>
    <row r="60">
      <c r="A60" s="524"/>
      <c r="B60" s="524"/>
      <c r="C60" s="524"/>
      <c r="D60" s="524"/>
      <c r="E60" s="524"/>
      <c r="F60" s="524"/>
      <c r="G60" s="531"/>
      <c r="H60" s="524"/>
      <c r="I60" s="524"/>
      <c r="J60" s="533"/>
      <c r="K60" s="534"/>
      <c r="L60" s="549"/>
      <c r="M60" s="549"/>
    </row>
    <row r="61">
      <c r="A61" s="524"/>
      <c r="B61" s="524"/>
      <c r="C61" s="524"/>
      <c r="D61" s="524"/>
      <c r="E61" s="524"/>
      <c r="F61" s="524"/>
      <c r="G61" s="531"/>
      <c r="H61" s="524"/>
      <c r="I61" s="524"/>
      <c r="J61" s="533"/>
      <c r="K61" s="534"/>
      <c r="L61" s="549"/>
      <c r="M61" s="549"/>
    </row>
    <row r="62">
      <c r="A62" s="524"/>
      <c r="B62" s="524"/>
      <c r="C62" s="524"/>
      <c r="D62" s="524"/>
      <c r="E62" s="524"/>
      <c r="F62" s="524"/>
      <c r="G62" s="531"/>
      <c r="H62" s="524"/>
      <c r="I62" s="524"/>
      <c r="J62" s="533"/>
      <c r="K62" s="534"/>
      <c r="L62" s="549"/>
      <c r="M62" s="549"/>
    </row>
    <row r="63">
      <c r="A63" s="524"/>
      <c r="B63" s="524"/>
      <c r="C63" s="524"/>
      <c r="D63" s="524"/>
      <c r="E63" s="524"/>
      <c r="F63" s="524"/>
      <c r="G63" s="531"/>
      <c r="H63" s="524"/>
      <c r="I63" s="524"/>
      <c r="J63" s="533"/>
      <c r="K63" s="534"/>
      <c r="L63" s="549"/>
      <c r="M63" s="549"/>
    </row>
    <row r="64">
      <c r="A64" s="524"/>
      <c r="B64" s="524"/>
      <c r="C64" s="524"/>
      <c r="D64" s="524"/>
      <c r="E64" s="524"/>
      <c r="F64" s="524"/>
      <c r="G64" s="531"/>
      <c r="H64" s="524"/>
      <c r="I64" s="524"/>
      <c r="J64" s="533"/>
      <c r="K64" s="534"/>
      <c r="L64" s="549"/>
      <c r="M64" s="549"/>
    </row>
    <row r="65">
      <c r="A65" s="524"/>
      <c r="B65" s="524"/>
      <c r="C65" s="524"/>
      <c r="D65" s="524"/>
      <c r="E65" s="524"/>
      <c r="F65" s="524"/>
      <c r="G65" s="531"/>
      <c r="H65" s="524"/>
      <c r="I65" s="524"/>
      <c r="J65" s="533"/>
      <c r="K65" s="534"/>
      <c r="L65" s="549"/>
      <c r="M65" s="549"/>
    </row>
    <row r="66">
      <c r="A66" s="524"/>
      <c r="B66" s="524"/>
      <c r="C66" s="524"/>
      <c r="D66" s="524"/>
      <c r="E66" s="524"/>
      <c r="F66" s="524"/>
      <c r="G66" s="531"/>
      <c r="H66" s="524"/>
      <c r="I66" s="524"/>
      <c r="J66" s="533"/>
      <c r="K66" s="534"/>
      <c r="L66" s="549"/>
      <c r="M66" s="549"/>
    </row>
    <row r="67">
      <c r="A67" s="524"/>
      <c r="B67" s="524"/>
      <c r="C67" s="524"/>
      <c r="D67" s="524"/>
      <c r="E67" s="524"/>
      <c r="F67" s="524"/>
      <c r="G67" s="531"/>
      <c r="H67" s="524"/>
      <c r="I67" s="524"/>
      <c r="J67" s="533"/>
      <c r="K67" s="534"/>
      <c r="L67" s="549"/>
      <c r="M67" s="549"/>
    </row>
    <row r="68">
      <c r="A68" s="524"/>
      <c r="B68" s="524"/>
      <c r="C68" s="524"/>
      <c r="D68" s="524"/>
      <c r="E68" s="524"/>
      <c r="F68" s="524"/>
      <c r="G68" s="531"/>
      <c r="H68" s="524"/>
      <c r="I68" s="524"/>
      <c r="J68" s="533"/>
      <c r="K68" s="534"/>
      <c r="L68" s="549"/>
      <c r="M68" s="549"/>
    </row>
    <row r="69">
      <c r="A69" s="524"/>
      <c r="B69" s="524"/>
      <c r="C69" s="524"/>
      <c r="D69" s="524"/>
      <c r="E69" s="524"/>
      <c r="F69" s="524"/>
      <c r="G69" s="531"/>
      <c r="H69" s="524"/>
      <c r="I69" s="524"/>
      <c r="J69" s="533"/>
      <c r="K69" s="534"/>
      <c r="L69" s="549"/>
      <c r="M69" s="549"/>
    </row>
    <row r="70">
      <c r="A70" s="524"/>
      <c r="B70" s="524"/>
      <c r="C70" s="524"/>
      <c r="D70" s="524"/>
      <c r="E70" s="524"/>
      <c r="F70" s="524"/>
      <c r="G70" s="531"/>
      <c r="H70" s="524"/>
      <c r="I70" s="524"/>
      <c r="J70" s="533"/>
      <c r="K70" s="534"/>
      <c r="L70" s="549"/>
      <c r="M70" s="549"/>
    </row>
    <row r="71">
      <c r="A71" s="524"/>
      <c r="B71" s="524"/>
      <c r="C71" s="524"/>
      <c r="D71" s="524"/>
      <c r="E71" s="524"/>
      <c r="F71" s="524"/>
      <c r="G71" s="531"/>
      <c r="H71" s="524"/>
      <c r="I71" s="524"/>
      <c r="J71" s="533"/>
      <c r="K71" s="534"/>
      <c r="L71" s="549"/>
      <c r="M71" s="549"/>
    </row>
    <row r="72">
      <c r="A72" s="524"/>
      <c r="B72" s="524"/>
      <c r="C72" s="524"/>
      <c r="D72" s="524"/>
      <c r="E72" s="524"/>
      <c r="F72" s="524"/>
      <c r="G72" s="531"/>
      <c r="H72" s="524"/>
      <c r="I72" s="524"/>
      <c r="J72" s="533"/>
      <c r="K72" s="534"/>
      <c r="L72" s="549"/>
      <c r="M72" s="549"/>
    </row>
    <row r="73">
      <c r="A73" s="524"/>
      <c r="B73" s="524"/>
      <c r="C73" s="524"/>
      <c r="D73" s="524"/>
      <c r="E73" s="524"/>
      <c r="F73" s="524"/>
      <c r="G73" s="531"/>
      <c r="H73" s="524"/>
      <c r="I73" s="524"/>
      <c r="J73" s="533"/>
      <c r="K73" s="534"/>
      <c r="L73" s="549"/>
      <c r="M73" s="549"/>
    </row>
    <row r="74">
      <c r="A74" s="524"/>
      <c r="B74" s="524"/>
      <c r="C74" s="524"/>
      <c r="D74" s="524"/>
      <c r="E74" s="524"/>
      <c r="F74" s="524"/>
      <c r="G74" s="531"/>
      <c r="H74" s="524"/>
      <c r="I74" s="524"/>
      <c r="J74" s="533"/>
      <c r="K74" s="534"/>
      <c r="L74" s="549"/>
      <c r="M74" s="549"/>
    </row>
    <row r="75">
      <c r="A75" s="524"/>
      <c r="B75" s="524"/>
      <c r="C75" s="524"/>
      <c r="D75" s="524"/>
      <c r="E75" s="524"/>
      <c r="F75" s="524"/>
      <c r="G75" s="531"/>
      <c r="H75" s="524"/>
      <c r="I75" s="524"/>
      <c r="J75" s="533"/>
      <c r="K75" s="534"/>
      <c r="L75" s="549"/>
      <c r="M75" s="549"/>
    </row>
    <row r="76">
      <c r="A76" s="524"/>
      <c r="B76" s="524"/>
      <c r="C76" s="524"/>
      <c r="D76" s="524"/>
      <c r="E76" s="524"/>
      <c r="F76" s="524"/>
      <c r="G76" s="531"/>
      <c r="H76" s="524"/>
      <c r="I76" s="524"/>
      <c r="J76" s="533"/>
      <c r="K76" s="534"/>
      <c r="L76" s="549"/>
      <c r="M76" s="549"/>
    </row>
    <row r="77">
      <c r="A77" s="524"/>
      <c r="B77" s="524"/>
      <c r="C77" s="524"/>
      <c r="D77" s="524"/>
      <c r="E77" s="524"/>
      <c r="F77" s="524"/>
      <c r="G77" s="531"/>
      <c r="H77" s="524"/>
      <c r="I77" s="524"/>
      <c r="J77" s="533"/>
      <c r="K77" s="534"/>
      <c r="L77" s="549"/>
      <c r="M77" s="549"/>
    </row>
    <row r="78">
      <c r="A78" s="524"/>
      <c r="B78" s="524"/>
      <c r="C78" s="524"/>
      <c r="D78" s="524"/>
      <c r="E78" s="524"/>
      <c r="F78" s="524"/>
      <c r="G78" s="531"/>
      <c r="H78" s="524"/>
      <c r="I78" s="524"/>
      <c r="J78" s="533"/>
      <c r="K78" s="534"/>
      <c r="L78" s="549"/>
      <c r="M78" s="549"/>
    </row>
    <row r="79">
      <c r="A79" s="524"/>
      <c r="B79" s="524"/>
      <c r="C79" s="524"/>
      <c r="D79" s="524"/>
      <c r="E79" s="524"/>
      <c r="F79" s="524"/>
      <c r="G79" s="531"/>
      <c r="H79" s="524"/>
      <c r="I79" s="524"/>
      <c r="J79" s="533"/>
      <c r="K79" s="534"/>
      <c r="L79" s="549"/>
      <c r="M79" s="549"/>
    </row>
    <row r="80">
      <c r="A80" s="524"/>
      <c r="B80" s="524"/>
      <c r="C80" s="524"/>
      <c r="D80" s="524"/>
      <c r="E80" s="524"/>
      <c r="F80" s="524"/>
      <c r="G80" s="531"/>
      <c r="H80" s="524"/>
      <c r="I80" s="524"/>
      <c r="J80" s="533"/>
      <c r="K80" s="534"/>
      <c r="L80" s="549"/>
      <c r="M80" s="549"/>
    </row>
    <row r="81">
      <c r="A81" s="524"/>
      <c r="B81" s="524"/>
      <c r="C81" s="524"/>
      <c r="D81" s="524"/>
      <c r="E81" s="524"/>
      <c r="F81" s="524"/>
      <c r="G81" s="531"/>
      <c r="H81" s="524"/>
      <c r="I81" s="524"/>
      <c r="J81" s="533"/>
      <c r="K81" s="534"/>
      <c r="L81" s="549"/>
      <c r="M81" s="549"/>
    </row>
    <row r="82">
      <c r="A82" s="524"/>
      <c r="B82" s="524"/>
      <c r="C82" s="524"/>
      <c r="D82" s="524"/>
      <c r="E82" s="524"/>
      <c r="F82" s="524"/>
      <c r="G82" s="531"/>
      <c r="H82" s="524"/>
      <c r="I82" s="524"/>
      <c r="J82" s="533"/>
      <c r="K82" s="534"/>
      <c r="L82" s="549"/>
      <c r="M82" s="549"/>
    </row>
    <row r="83">
      <c r="A83" s="524"/>
      <c r="B83" s="524"/>
      <c r="C83" s="524"/>
      <c r="D83" s="524"/>
      <c r="E83" s="524"/>
      <c r="F83" s="524"/>
      <c r="G83" s="531"/>
      <c r="H83" s="524"/>
      <c r="I83" s="524"/>
      <c r="J83" s="533"/>
      <c r="K83" s="534"/>
      <c r="L83" s="549"/>
      <c r="M83" s="549"/>
    </row>
    <row r="84">
      <c r="A84" s="524"/>
      <c r="B84" s="524"/>
      <c r="C84" s="524"/>
      <c r="D84" s="524"/>
      <c r="E84" s="524"/>
      <c r="F84" s="524"/>
      <c r="G84" s="531"/>
      <c r="H84" s="524"/>
      <c r="I84" s="524"/>
      <c r="J84" s="533"/>
      <c r="K84" s="534"/>
      <c r="L84" s="549"/>
      <c r="M84" s="549"/>
    </row>
    <row r="85">
      <c r="A85" s="524"/>
      <c r="B85" s="524"/>
      <c r="C85" s="524"/>
      <c r="D85" s="524"/>
      <c r="E85" s="524"/>
      <c r="F85" s="524"/>
      <c r="G85" s="531"/>
      <c r="H85" s="524"/>
      <c r="I85" s="524"/>
      <c r="J85" s="533"/>
      <c r="K85" s="534"/>
      <c r="L85" s="549"/>
      <c r="M85" s="549"/>
    </row>
    <row r="86">
      <c r="A86" s="524"/>
      <c r="B86" s="524"/>
      <c r="C86" s="524"/>
      <c r="D86" s="524"/>
      <c r="E86" s="524"/>
      <c r="F86" s="524"/>
      <c r="G86" s="531"/>
      <c r="H86" s="524"/>
      <c r="I86" s="524"/>
      <c r="J86" s="533"/>
      <c r="K86" s="534"/>
      <c r="L86" s="549"/>
      <c r="M86" s="549"/>
    </row>
    <row r="87">
      <c r="A87" s="524"/>
      <c r="B87" s="524"/>
      <c r="C87" s="524"/>
      <c r="D87" s="524"/>
      <c r="E87" s="524"/>
      <c r="F87" s="524"/>
      <c r="G87" s="531"/>
      <c r="H87" s="524"/>
      <c r="I87" s="524"/>
      <c r="J87" s="533"/>
      <c r="K87" s="534"/>
      <c r="L87" s="549"/>
      <c r="M87" s="549"/>
    </row>
    <row r="88">
      <c r="A88" s="524"/>
      <c r="B88" s="524"/>
      <c r="C88" s="524"/>
      <c r="D88" s="524"/>
      <c r="E88" s="524"/>
      <c r="F88" s="524"/>
      <c r="G88" s="531"/>
      <c r="H88" s="524"/>
      <c r="I88" s="524"/>
      <c r="J88" s="533"/>
      <c r="K88" s="534"/>
      <c r="L88" s="549"/>
      <c r="M88" s="549"/>
    </row>
    <row r="89">
      <c r="A89" s="524"/>
      <c r="B89" s="524"/>
      <c r="C89" s="524"/>
      <c r="D89" s="524"/>
      <c r="E89" s="524"/>
      <c r="F89" s="524"/>
      <c r="G89" s="531"/>
      <c r="H89" s="524"/>
      <c r="I89" s="524"/>
      <c r="J89" s="533"/>
      <c r="K89" s="534"/>
      <c r="L89" s="549"/>
      <c r="M89" s="549"/>
    </row>
    <row r="90">
      <c r="A90" s="524"/>
      <c r="B90" s="524"/>
      <c r="C90" s="524"/>
      <c r="D90" s="524"/>
      <c r="E90" s="524"/>
      <c r="F90" s="524"/>
      <c r="G90" s="531"/>
      <c r="H90" s="524"/>
      <c r="I90" s="524"/>
      <c r="J90" s="533"/>
      <c r="K90" s="534"/>
      <c r="L90" s="549"/>
      <c r="M90" s="549"/>
    </row>
    <row r="91">
      <c r="A91" s="524"/>
      <c r="B91" s="524"/>
      <c r="C91" s="524"/>
      <c r="D91" s="524"/>
      <c r="E91" s="524"/>
      <c r="F91" s="524"/>
      <c r="G91" s="531"/>
      <c r="H91" s="524"/>
      <c r="I91" s="524"/>
      <c r="J91" s="533"/>
      <c r="K91" s="534"/>
      <c r="L91" s="549"/>
      <c r="M91" s="549"/>
    </row>
    <row r="92">
      <c r="A92" s="524"/>
      <c r="B92" s="524"/>
      <c r="C92" s="524"/>
      <c r="D92" s="524"/>
      <c r="E92" s="524"/>
      <c r="F92" s="524"/>
      <c r="G92" s="531"/>
      <c r="H92" s="524"/>
      <c r="I92" s="524"/>
      <c r="J92" s="533"/>
      <c r="K92" s="534"/>
      <c r="L92" s="549"/>
      <c r="M92" s="549"/>
    </row>
    <row r="93">
      <c r="A93" s="524"/>
      <c r="B93" s="524"/>
      <c r="C93" s="524"/>
      <c r="D93" s="524"/>
      <c r="E93" s="524"/>
      <c r="F93" s="524"/>
      <c r="G93" s="531"/>
      <c r="H93" s="524"/>
      <c r="I93" s="524"/>
      <c r="J93" s="533"/>
      <c r="K93" s="534"/>
      <c r="L93" s="549"/>
      <c r="M93" s="549"/>
    </row>
    <row r="94">
      <c r="A94" s="524"/>
      <c r="B94" s="524"/>
      <c r="C94" s="524"/>
      <c r="D94" s="524"/>
      <c r="E94" s="524"/>
      <c r="F94" s="524"/>
      <c r="G94" s="531"/>
      <c r="H94" s="524"/>
      <c r="I94" s="524"/>
      <c r="J94" s="533"/>
      <c r="K94" s="534"/>
      <c r="L94" s="549"/>
      <c r="M94" s="549"/>
    </row>
    <row r="95">
      <c r="A95" s="524"/>
      <c r="B95" s="524"/>
      <c r="C95" s="524"/>
      <c r="D95" s="524"/>
      <c r="E95" s="524"/>
      <c r="F95" s="524"/>
      <c r="G95" s="531"/>
      <c r="H95" s="524"/>
      <c r="I95" s="524"/>
      <c r="J95" s="533"/>
      <c r="K95" s="534"/>
      <c r="L95" s="549"/>
      <c r="M95" s="549"/>
    </row>
    <row r="96">
      <c r="A96" s="524"/>
      <c r="B96" s="524"/>
      <c r="C96" s="524"/>
      <c r="D96" s="524"/>
      <c r="E96" s="524"/>
      <c r="F96" s="524"/>
      <c r="G96" s="531"/>
      <c r="H96" s="524"/>
      <c r="I96" s="524"/>
      <c r="J96" s="533"/>
      <c r="K96" s="534"/>
      <c r="L96" s="549"/>
      <c r="M96" s="549"/>
    </row>
    <row r="97">
      <c r="A97" s="524"/>
      <c r="B97" s="524"/>
      <c r="C97" s="524"/>
      <c r="D97" s="524"/>
      <c r="E97" s="524"/>
      <c r="F97" s="524"/>
      <c r="G97" s="531"/>
      <c r="H97" s="524"/>
      <c r="I97" s="524"/>
      <c r="J97" s="533"/>
      <c r="K97" s="534"/>
      <c r="L97" s="549"/>
      <c r="M97" s="549"/>
    </row>
    <row r="98">
      <c r="A98" s="524"/>
      <c r="B98" s="524"/>
      <c r="C98" s="524"/>
      <c r="D98" s="524"/>
      <c r="E98" s="524"/>
      <c r="F98" s="524"/>
      <c r="G98" s="531"/>
      <c r="H98" s="524"/>
      <c r="I98" s="524"/>
      <c r="J98" s="533"/>
      <c r="K98" s="534"/>
      <c r="L98" s="549"/>
      <c r="M98" s="549"/>
    </row>
    <row r="99">
      <c r="A99" s="524"/>
      <c r="B99" s="524"/>
      <c r="C99" s="524"/>
      <c r="D99" s="524"/>
      <c r="E99" s="524"/>
      <c r="F99" s="524"/>
      <c r="G99" s="531"/>
      <c r="H99" s="524"/>
      <c r="I99" s="524"/>
      <c r="J99" s="533"/>
      <c r="K99" s="534"/>
      <c r="L99" s="549"/>
      <c r="M99" s="549"/>
    </row>
    <row r="100">
      <c r="A100" s="524"/>
      <c r="B100" s="524"/>
      <c r="C100" s="524"/>
      <c r="D100" s="524"/>
      <c r="E100" s="524"/>
      <c r="F100" s="524"/>
      <c r="G100" s="531"/>
      <c r="H100" s="524"/>
      <c r="I100" s="524"/>
      <c r="J100" s="533"/>
      <c r="K100" s="534"/>
      <c r="L100" s="549"/>
      <c r="M100" s="549"/>
    </row>
    <row r="101">
      <c r="A101" s="524"/>
      <c r="B101" s="524"/>
      <c r="C101" s="524"/>
      <c r="D101" s="524"/>
      <c r="E101" s="524"/>
      <c r="F101" s="524"/>
      <c r="G101" s="531"/>
      <c r="H101" s="524"/>
      <c r="I101" s="524"/>
      <c r="J101" s="533"/>
      <c r="K101" s="534"/>
      <c r="L101" s="549"/>
      <c r="M101" s="549"/>
    </row>
    <row r="102">
      <c r="A102" s="524"/>
      <c r="B102" s="524"/>
      <c r="C102" s="524"/>
      <c r="D102" s="524"/>
      <c r="E102" s="524"/>
      <c r="F102" s="524"/>
      <c r="G102" s="531"/>
      <c r="H102" s="524"/>
      <c r="I102" s="524"/>
      <c r="J102" s="533"/>
      <c r="K102" s="534"/>
      <c r="L102" s="549"/>
      <c r="M102" s="549"/>
    </row>
    <row r="103">
      <c r="A103" s="524"/>
      <c r="B103" s="524"/>
      <c r="C103" s="524"/>
      <c r="D103" s="524"/>
      <c r="E103" s="524"/>
      <c r="F103" s="524"/>
      <c r="G103" s="531"/>
      <c r="H103" s="524"/>
      <c r="I103" s="524"/>
      <c r="J103" s="533"/>
      <c r="K103" s="534"/>
      <c r="L103" s="549"/>
      <c r="M103" s="549"/>
    </row>
    <row r="104">
      <c r="A104" s="524"/>
      <c r="B104" s="524"/>
      <c r="C104" s="524"/>
      <c r="D104" s="524"/>
      <c r="E104" s="524"/>
      <c r="F104" s="524"/>
      <c r="G104" s="531"/>
      <c r="H104" s="524"/>
      <c r="I104" s="524"/>
      <c r="J104" s="533"/>
      <c r="K104" s="534"/>
      <c r="L104" s="549"/>
      <c r="M104" s="549"/>
    </row>
    <row r="105">
      <c r="A105" s="524"/>
      <c r="B105" s="524"/>
      <c r="C105" s="524"/>
      <c r="D105" s="524"/>
      <c r="E105" s="524"/>
      <c r="F105" s="524"/>
      <c r="G105" s="531"/>
      <c r="H105" s="524"/>
      <c r="I105" s="524"/>
      <c r="J105" s="533"/>
      <c r="K105" s="534"/>
      <c r="L105" s="549"/>
      <c r="M105" s="549"/>
    </row>
    <row r="106">
      <c r="A106" s="524"/>
      <c r="B106" s="524"/>
      <c r="C106" s="524"/>
      <c r="D106" s="524"/>
      <c r="E106" s="524"/>
      <c r="F106" s="524"/>
      <c r="G106" s="531"/>
      <c r="H106" s="524"/>
      <c r="I106" s="524"/>
      <c r="J106" s="533"/>
      <c r="K106" s="534"/>
      <c r="L106" s="549"/>
      <c r="M106" s="549"/>
    </row>
    <row r="107">
      <c r="A107" s="524"/>
      <c r="B107" s="524"/>
      <c r="C107" s="524"/>
      <c r="D107" s="524"/>
      <c r="E107" s="524"/>
      <c r="F107" s="524"/>
      <c r="G107" s="531"/>
      <c r="H107" s="524"/>
      <c r="I107" s="524"/>
      <c r="J107" s="533"/>
      <c r="K107" s="534"/>
      <c r="L107" s="549"/>
      <c r="M107" s="549"/>
    </row>
    <row r="108">
      <c r="A108" s="524"/>
      <c r="B108" s="524"/>
      <c r="C108" s="524"/>
      <c r="D108" s="524"/>
      <c r="E108" s="524"/>
      <c r="F108" s="524"/>
      <c r="G108" s="531"/>
      <c r="H108" s="524"/>
      <c r="I108" s="524"/>
      <c r="J108" s="533"/>
      <c r="K108" s="534"/>
      <c r="L108" s="549"/>
      <c r="M108" s="549"/>
    </row>
    <row r="109">
      <c r="A109" s="524"/>
      <c r="B109" s="524"/>
      <c r="C109" s="524"/>
      <c r="D109" s="524"/>
      <c r="E109" s="524"/>
      <c r="F109" s="524"/>
      <c r="G109" s="531"/>
      <c r="H109" s="524"/>
      <c r="I109" s="524"/>
      <c r="J109" s="533"/>
      <c r="K109" s="534"/>
      <c r="L109" s="549"/>
      <c r="M109" s="549"/>
    </row>
    <row r="110">
      <c r="A110" s="524"/>
      <c r="B110" s="524"/>
      <c r="C110" s="524"/>
      <c r="D110" s="524"/>
      <c r="E110" s="524"/>
      <c r="F110" s="524"/>
      <c r="G110" s="531"/>
      <c r="H110" s="524"/>
      <c r="I110" s="524"/>
      <c r="J110" s="533"/>
      <c r="K110" s="534"/>
      <c r="L110" s="549"/>
      <c r="M110" s="549"/>
    </row>
    <row r="111">
      <c r="A111" s="524"/>
      <c r="B111" s="524"/>
      <c r="C111" s="524"/>
      <c r="D111" s="524"/>
      <c r="E111" s="524"/>
      <c r="F111" s="524"/>
      <c r="G111" s="531"/>
      <c r="H111" s="524"/>
      <c r="I111" s="524"/>
      <c r="J111" s="533"/>
      <c r="K111" s="534"/>
      <c r="L111" s="549"/>
      <c r="M111" s="549"/>
    </row>
    <row r="112">
      <c r="A112" s="524"/>
      <c r="B112" s="524"/>
      <c r="C112" s="524"/>
      <c r="D112" s="524"/>
      <c r="E112" s="524"/>
      <c r="F112" s="524"/>
      <c r="G112" s="531"/>
      <c r="H112" s="524"/>
      <c r="I112" s="524"/>
      <c r="J112" s="533"/>
      <c r="K112" s="534"/>
      <c r="L112" s="549"/>
      <c r="M112" s="549"/>
    </row>
    <row r="113">
      <c r="A113" s="524"/>
      <c r="B113" s="524"/>
      <c r="C113" s="524"/>
      <c r="D113" s="524"/>
      <c r="E113" s="524"/>
      <c r="F113" s="524"/>
      <c r="G113" s="531"/>
      <c r="H113" s="524"/>
      <c r="I113" s="524"/>
      <c r="J113" s="533"/>
      <c r="K113" s="534"/>
      <c r="L113" s="549"/>
      <c r="M113" s="549"/>
    </row>
    <row r="114">
      <c r="A114" s="524"/>
      <c r="B114" s="524"/>
      <c r="C114" s="524"/>
      <c r="D114" s="524"/>
      <c r="E114" s="524"/>
      <c r="F114" s="524"/>
      <c r="G114" s="531"/>
      <c r="H114" s="524"/>
      <c r="I114" s="524"/>
      <c r="J114" s="533"/>
      <c r="K114" s="534"/>
      <c r="L114" s="549"/>
      <c r="M114" s="549"/>
    </row>
    <row r="115">
      <c r="A115" s="524"/>
      <c r="B115" s="524"/>
      <c r="C115" s="524"/>
      <c r="D115" s="524"/>
      <c r="E115" s="524"/>
      <c r="F115" s="524"/>
      <c r="G115" s="531"/>
      <c r="H115" s="524"/>
      <c r="I115" s="524"/>
      <c r="J115" s="533"/>
      <c r="K115" s="534"/>
      <c r="L115" s="549"/>
      <c r="M115" s="549"/>
    </row>
    <row r="116">
      <c r="A116" s="524"/>
      <c r="B116" s="524"/>
      <c r="C116" s="524"/>
      <c r="D116" s="524"/>
      <c r="E116" s="524"/>
      <c r="F116" s="524"/>
      <c r="G116" s="531"/>
      <c r="H116" s="524"/>
      <c r="I116" s="524"/>
      <c r="J116" s="533"/>
      <c r="K116" s="534"/>
      <c r="L116" s="549"/>
      <c r="M116" s="549"/>
    </row>
    <row r="117">
      <c r="A117" s="524"/>
      <c r="B117" s="524"/>
      <c r="C117" s="524"/>
      <c r="D117" s="524"/>
      <c r="E117" s="524"/>
      <c r="F117" s="524"/>
      <c r="G117" s="531"/>
      <c r="H117" s="524"/>
      <c r="I117" s="524"/>
      <c r="J117" s="533"/>
      <c r="K117" s="534"/>
      <c r="L117" s="549"/>
      <c r="M117" s="549"/>
    </row>
    <row r="118">
      <c r="A118" s="524"/>
      <c r="B118" s="524"/>
      <c r="C118" s="524"/>
      <c r="D118" s="524"/>
      <c r="E118" s="524"/>
      <c r="F118" s="524"/>
      <c r="G118" s="531"/>
      <c r="H118" s="524"/>
      <c r="I118" s="524"/>
      <c r="J118" s="533"/>
      <c r="K118" s="534"/>
      <c r="L118" s="549"/>
      <c r="M118" s="549"/>
    </row>
    <row r="119">
      <c r="A119" s="524"/>
      <c r="B119" s="524"/>
      <c r="C119" s="524"/>
      <c r="D119" s="524"/>
      <c r="E119" s="524"/>
      <c r="F119" s="524"/>
      <c r="G119" s="531"/>
      <c r="H119" s="524"/>
      <c r="I119" s="524"/>
      <c r="J119" s="533"/>
      <c r="K119" s="534"/>
      <c r="L119" s="549"/>
      <c r="M119" s="549"/>
    </row>
    <row r="120">
      <c r="A120" s="524"/>
      <c r="B120" s="524"/>
      <c r="C120" s="524"/>
      <c r="D120" s="524"/>
      <c r="E120" s="524"/>
      <c r="F120" s="524"/>
      <c r="G120" s="531"/>
      <c r="H120" s="524"/>
      <c r="I120" s="524"/>
      <c r="J120" s="533"/>
      <c r="K120" s="534"/>
      <c r="L120" s="549"/>
      <c r="M120" s="549"/>
    </row>
    <row r="121">
      <c r="A121" s="524"/>
      <c r="B121" s="524"/>
      <c r="C121" s="524"/>
      <c r="D121" s="524"/>
      <c r="E121" s="524"/>
      <c r="F121" s="524"/>
      <c r="G121" s="531"/>
      <c r="H121" s="524"/>
      <c r="I121" s="524"/>
      <c r="J121" s="533"/>
      <c r="K121" s="534"/>
      <c r="L121" s="549"/>
      <c r="M121" s="549"/>
    </row>
    <row r="122">
      <c r="A122" s="524"/>
      <c r="B122" s="524"/>
      <c r="C122" s="524"/>
      <c r="D122" s="524"/>
      <c r="E122" s="524"/>
      <c r="F122" s="524"/>
      <c r="G122" s="531"/>
      <c r="H122" s="524"/>
      <c r="I122" s="524"/>
      <c r="J122" s="533"/>
      <c r="K122" s="534"/>
      <c r="L122" s="549"/>
      <c r="M122" s="549"/>
    </row>
    <row r="123">
      <c r="A123" s="524"/>
      <c r="B123" s="524"/>
      <c r="C123" s="524"/>
      <c r="D123" s="524"/>
      <c r="E123" s="524"/>
      <c r="F123" s="524"/>
      <c r="G123" s="531"/>
      <c r="H123" s="524"/>
      <c r="I123" s="524"/>
      <c r="J123" s="533"/>
      <c r="K123" s="534"/>
      <c r="L123" s="549"/>
      <c r="M123" s="549"/>
    </row>
    <row r="124">
      <c r="A124" s="524"/>
      <c r="B124" s="524"/>
      <c r="C124" s="524"/>
      <c r="D124" s="524"/>
      <c r="E124" s="524"/>
      <c r="F124" s="524"/>
      <c r="G124" s="531"/>
      <c r="H124" s="524"/>
      <c r="I124" s="524"/>
      <c r="J124" s="533"/>
      <c r="K124" s="534"/>
      <c r="L124" s="549"/>
      <c r="M124" s="549"/>
    </row>
    <row r="125">
      <c r="A125" s="524"/>
      <c r="B125" s="524"/>
      <c r="C125" s="524"/>
      <c r="D125" s="524"/>
      <c r="E125" s="524"/>
      <c r="F125" s="524"/>
      <c r="G125" s="531"/>
      <c r="H125" s="524"/>
      <c r="I125" s="524"/>
      <c r="J125" s="533"/>
      <c r="K125" s="534"/>
      <c r="L125" s="549"/>
      <c r="M125" s="549"/>
    </row>
    <row r="126">
      <c r="A126" s="524"/>
      <c r="B126" s="524"/>
      <c r="C126" s="524"/>
      <c r="D126" s="524"/>
      <c r="E126" s="524"/>
      <c r="F126" s="524"/>
      <c r="G126" s="531"/>
      <c r="H126" s="524"/>
      <c r="I126" s="524"/>
      <c r="J126" s="533"/>
      <c r="K126" s="534"/>
      <c r="L126" s="549"/>
      <c r="M126" s="549"/>
    </row>
    <row r="127">
      <c r="A127" s="524"/>
      <c r="B127" s="524"/>
      <c r="C127" s="524"/>
      <c r="D127" s="524"/>
      <c r="E127" s="524"/>
      <c r="F127" s="524"/>
      <c r="G127" s="531"/>
      <c r="H127" s="524"/>
      <c r="I127" s="524"/>
      <c r="J127" s="533"/>
      <c r="K127" s="534"/>
      <c r="L127" s="549"/>
      <c r="M127" s="549"/>
    </row>
    <row r="128">
      <c r="A128" s="524"/>
      <c r="B128" s="524"/>
      <c r="C128" s="524"/>
      <c r="D128" s="524"/>
      <c r="E128" s="524"/>
      <c r="F128" s="524"/>
      <c r="G128" s="531"/>
      <c r="H128" s="524"/>
      <c r="I128" s="524"/>
      <c r="J128" s="533"/>
      <c r="K128" s="534"/>
      <c r="L128" s="549"/>
      <c r="M128" s="549"/>
    </row>
    <row r="129">
      <c r="A129" s="524"/>
      <c r="B129" s="524"/>
      <c r="C129" s="524"/>
      <c r="D129" s="524"/>
      <c r="E129" s="524"/>
      <c r="F129" s="524"/>
      <c r="G129" s="531"/>
      <c r="H129" s="524"/>
      <c r="I129" s="524"/>
      <c r="J129" s="533"/>
      <c r="K129" s="534"/>
      <c r="L129" s="549"/>
      <c r="M129" s="549"/>
    </row>
    <row r="130">
      <c r="A130" s="524"/>
      <c r="B130" s="524"/>
      <c r="C130" s="524"/>
      <c r="D130" s="524"/>
      <c r="E130" s="524"/>
      <c r="F130" s="524"/>
      <c r="G130" s="531"/>
      <c r="H130" s="524"/>
      <c r="I130" s="524"/>
      <c r="J130" s="533"/>
      <c r="K130" s="534"/>
      <c r="L130" s="549"/>
      <c r="M130" s="549"/>
    </row>
    <row r="131">
      <c r="A131" s="524"/>
      <c r="B131" s="524"/>
      <c r="C131" s="524"/>
      <c r="D131" s="524"/>
      <c r="E131" s="524"/>
      <c r="F131" s="524"/>
      <c r="G131" s="531"/>
      <c r="H131" s="524"/>
      <c r="I131" s="524"/>
      <c r="J131" s="533"/>
      <c r="K131" s="534"/>
      <c r="L131" s="549"/>
      <c r="M131" s="549"/>
    </row>
    <row r="132">
      <c r="A132" s="524"/>
      <c r="B132" s="524"/>
      <c r="C132" s="524"/>
      <c r="D132" s="524"/>
      <c r="E132" s="524"/>
      <c r="F132" s="524"/>
      <c r="G132" s="531"/>
      <c r="H132" s="524"/>
      <c r="I132" s="524"/>
      <c r="J132" s="533"/>
      <c r="K132" s="534"/>
      <c r="L132" s="549"/>
      <c r="M132" s="549"/>
    </row>
    <row r="133">
      <c r="A133" s="524"/>
      <c r="B133" s="524"/>
      <c r="C133" s="524"/>
      <c r="D133" s="524"/>
      <c r="E133" s="524"/>
      <c r="F133" s="524"/>
      <c r="G133" s="531"/>
      <c r="H133" s="524"/>
      <c r="I133" s="524"/>
      <c r="J133" s="533"/>
      <c r="K133" s="534"/>
      <c r="L133" s="549"/>
      <c r="M133" s="549"/>
    </row>
    <row r="134">
      <c r="A134" s="524"/>
      <c r="B134" s="524"/>
      <c r="C134" s="524"/>
      <c r="D134" s="524"/>
      <c r="E134" s="524"/>
      <c r="F134" s="524"/>
      <c r="G134" s="531"/>
      <c r="H134" s="524"/>
      <c r="I134" s="524"/>
      <c r="J134" s="533"/>
      <c r="K134" s="534"/>
      <c r="L134" s="549"/>
      <c r="M134" s="549"/>
    </row>
    <row r="135">
      <c r="A135" s="524"/>
      <c r="B135" s="524"/>
      <c r="C135" s="524"/>
      <c r="D135" s="524"/>
      <c r="E135" s="524"/>
      <c r="F135" s="524"/>
      <c r="G135" s="531"/>
      <c r="H135" s="524"/>
      <c r="I135" s="524"/>
      <c r="J135" s="533"/>
      <c r="K135" s="534"/>
      <c r="L135" s="549"/>
      <c r="M135" s="549"/>
    </row>
    <row r="136">
      <c r="A136" s="524"/>
      <c r="B136" s="524"/>
      <c r="C136" s="524"/>
      <c r="D136" s="524"/>
      <c r="E136" s="524"/>
      <c r="F136" s="524"/>
      <c r="G136" s="531"/>
      <c r="H136" s="524"/>
      <c r="I136" s="524"/>
      <c r="J136" s="533"/>
      <c r="K136" s="534"/>
      <c r="L136" s="549"/>
      <c r="M136" s="549"/>
    </row>
    <row r="137">
      <c r="A137" s="524"/>
      <c r="B137" s="524"/>
      <c r="C137" s="524"/>
      <c r="D137" s="524"/>
      <c r="E137" s="524"/>
      <c r="F137" s="524"/>
      <c r="G137" s="531"/>
      <c r="H137" s="524"/>
      <c r="I137" s="524"/>
      <c r="J137" s="533"/>
      <c r="K137" s="534"/>
      <c r="L137" s="549"/>
      <c r="M137" s="549"/>
    </row>
    <row r="138">
      <c r="A138" s="524"/>
      <c r="B138" s="524"/>
      <c r="C138" s="524"/>
      <c r="D138" s="524"/>
      <c r="E138" s="524"/>
      <c r="F138" s="524"/>
      <c r="G138" s="531"/>
      <c r="H138" s="524"/>
      <c r="I138" s="524"/>
      <c r="J138" s="533"/>
      <c r="K138" s="534"/>
      <c r="L138" s="549"/>
      <c r="M138" s="549"/>
    </row>
    <row r="139">
      <c r="A139" s="524"/>
      <c r="B139" s="524"/>
      <c r="C139" s="524"/>
      <c r="D139" s="524"/>
      <c r="E139" s="524"/>
      <c r="F139" s="524"/>
      <c r="G139" s="531"/>
      <c r="H139" s="524"/>
      <c r="I139" s="524"/>
      <c r="J139" s="533"/>
      <c r="K139" s="534"/>
      <c r="L139" s="549"/>
      <c r="M139" s="549"/>
    </row>
    <row r="140">
      <c r="A140" s="524"/>
      <c r="B140" s="524"/>
      <c r="C140" s="524"/>
      <c r="D140" s="524"/>
      <c r="E140" s="524"/>
      <c r="F140" s="524"/>
      <c r="G140" s="531"/>
      <c r="H140" s="524"/>
      <c r="I140" s="524"/>
      <c r="J140" s="533"/>
      <c r="K140" s="534"/>
      <c r="L140" s="549"/>
      <c r="M140" s="549"/>
    </row>
    <row r="141">
      <c r="A141" s="524"/>
      <c r="B141" s="524"/>
      <c r="C141" s="524"/>
      <c r="D141" s="524"/>
      <c r="E141" s="524"/>
      <c r="F141" s="524"/>
      <c r="G141" s="531"/>
      <c r="H141" s="524"/>
      <c r="I141" s="524"/>
      <c r="J141" s="533"/>
      <c r="K141" s="534"/>
      <c r="L141" s="549"/>
      <c r="M141" s="549"/>
    </row>
    <row r="142">
      <c r="A142" s="524"/>
      <c r="B142" s="524"/>
      <c r="C142" s="524"/>
      <c r="D142" s="524"/>
      <c r="E142" s="524"/>
      <c r="F142" s="524"/>
      <c r="G142" s="531"/>
      <c r="H142" s="524"/>
      <c r="I142" s="524"/>
      <c r="J142" s="533"/>
      <c r="K142" s="534"/>
      <c r="L142" s="549"/>
      <c r="M142" s="549"/>
    </row>
    <row r="143">
      <c r="A143" s="524"/>
      <c r="B143" s="524"/>
      <c r="C143" s="524"/>
      <c r="D143" s="524"/>
      <c r="E143" s="524"/>
      <c r="F143" s="524"/>
      <c r="G143" s="531"/>
      <c r="H143" s="524"/>
      <c r="I143" s="524"/>
      <c r="J143" s="533"/>
      <c r="K143" s="534"/>
      <c r="L143" s="549"/>
      <c r="M143" s="549"/>
    </row>
    <row r="144">
      <c r="A144" s="524"/>
      <c r="B144" s="524"/>
      <c r="C144" s="524"/>
      <c r="D144" s="524"/>
      <c r="E144" s="524"/>
      <c r="F144" s="524"/>
      <c r="G144" s="531"/>
      <c r="H144" s="524"/>
      <c r="I144" s="524"/>
      <c r="J144" s="533"/>
      <c r="K144" s="534"/>
      <c r="L144" s="549"/>
      <c r="M144" s="549"/>
    </row>
    <row r="145">
      <c r="A145" s="524"/>
      <c r="B145" s="524"/>
      <c r="C145" s="524"/>
      <c r="D145" s="524"/>
      <c r="E145" s="524"/>
      <c r="F145" s="524"/>
      <c r="G145" s="531"/>
      <c r="H145" s="524"/>
      <c r="I145" s="524"/>
      <c r="J145" s="533"/>
      <c r="K145" s="534"/>
      <c r="L145" s="549"/>
      <c r="M145" s="549"/>
    </row>
    <row r="146">
      <c r="A146" s="524"/>
      <c r="B146" s="524"/>
      <c r="C146" s="524"/>
      <c r="D146" s="524"/>
      <c r="E146" s="524"/>
      <c r="F146" s="524"/>
      <c r="G146" s="531"/>
      <c r="H146" s="524"/>
      <c r="I146" s="524"/>
      <c r="J146" s="533"/>
      <c r="K146" s="534"/>
      <c r="L146" s="549"/>
      <c r="M146" s="549"/>
    </row>
    <row r="147">
      <c r="A147" s="524"/>
      <c r="B147" s="524"/>
      <c r="C147" s="524"/>
      <c r="D147" s="524"/>
      <c r="E147" s="524"/>
      <c r="F147" s="524"/>
      <c r="G147" s="531"/>
      <c r="H147" s="524"/>
      <c r="I147" s="524"/>
      <c r="J147" s="533"/>
      <c r="K147" s="534"/>
      <c r="L147" s="549"/>
      <c r="M147" s="549"/>
    </row>
    <row r="148">
      <c r="A148" s="524"/>
      <c r="B148" s="524"/>
      <c r="C148" s="524"/>
      <c r="D148" s="524"/>
      <c r="E148" s="524"/>
      <c r="F148" s="524"/>
      <c r="G148" s="531"/>
      <c r="H148" s="524"/>
      <c r="I148" s="524"/>
      <c r="J148" s="533"/>
      <c r="K148" s="534"/>
      <c r="L148" s="549"/>
      <c r="M148" s="549"/>
    </row>
    <row r="149">
      <c r="A149" s="524"/>
      <c r="B149" s="524"/>
      <c r="C149" s="524"/>
      <c r="D149" s="524"/>
      <c r="E149" s="524"/>
      <c r="F149" s="524"/>
      <c r="G149" s="531"/>
      <c r="H149" s="524"/>
      <c r="I149" s="524"/>
      <c r="J149" s="533"/>
      <c r="K149" s="534"/>
      <c r="L149" s="549"/>
      <c r="M149" s="549"/>
    </row>
    <row r="150">
      <c r="A150" s="524"/>
      <c r="B150" s="524"/>
      <c r="C150" s="524"/>
      <c r="D150" s="524"/>
      <c r="E150" s="524"/>
      <c r="F150" s="524"/>
      <c r="G150" s="531"/>
      <c r="H150" s="524"/>
      <c r="I150" s="524"/>
      <c r="J150" s="533"/>
      <c r="K150" s="534"/>
      <c r="L150" s="549"/>
      <c r="M150" s="549"/>
    </row>
    <row r="151">
      <c r="A151" s="524"/>
      <c r="B151" s="524"/>
      <c r="C151" s="524"/>
      <c r="D151" s="524"/>
      <c r="E151" s="524"/>
      <c r="F151" s="524"/>
      <c r="G151" s="531"/>
      <c r="H151" s="524"/>
      <c r="I151" s="524"/>
      <c r="J151" s="533"/>
      <c r="K151" s="534"/>
      <c r="L151" s="549"/>
      <c r="M151" s="549"/>
    </row>
    <row r="152">
      <c r="A152" s="524"/>
      <c r="B152" s="524"/>
      <c r="C152" s="524"/>
      <c r="D152" s="524"/>
      <c r="E152" s="524"/>
      <c r="F152" s="524"/>
      <c r="G152" s="531"/>
      <c r="H152" s="524"/>
      <c r="I152" s="524"/>
      <c r="J152" s="533"/>
      <c r="K152" s="534"/>
      <c r="L152" s="549"/>
      <c r="M152" s="549"/>
    </row>
    <row r="153">
      <c r="A153" s="524"/>
      <c r="B153" s="524"/>
      <c r="C153" s="524"/>
      <c r="D153" s="524"/>
      <c r="E153" s="524"/>
      <c r="F153" s="524"/>
      <c r="G153" s="531"/>
      <c r="H153" s="524"/>
      <c r="I153" s="524"/>
      <c r="J153" s="533"/>
      <c r="K153" s="534"/>
      <c r="L153" s="549"/>
      <c r="M153" s="549"/>
    </row>
    <row r="154">
      <c r="A154" s="524"/>
      <c r="B154" s="524"/>
      <c r="C154" s="524"/>
      <c r="D154" s="524"/>
      <c r="E154" s="524"/>
      <c r="F154" s="524"/>
      <c r="G154" s="531"/>
      <c r="H154" s="524"/>
      <c r="I154" s="524"/>
      <c r="J154" s="533"/>
      <c r="K154" s="534"/>
      <c r="L154" s="549"/>
      <c r="M154" s="549"/>
    </row>
    <row r="155">
      <c r="A155" s="524"/>
      <c r="B155" s="524"/>
      <c r="C155" s="524"/>
      <c r="D155" s="524"/>
      <c r="E155" s="524"/>
      <c r="F155" s="524"/>
      <c r="G155" s="531"/>
      <c r="H155" s="524"/>
      <c r="I155" s="524"/>
      <c r="J155" s="533"/>
      <c r="K155" s="534"/>
      <c r="L155" s="549"/>
      <c r="M155" s="549"/>
    </row>
    <row r="156">
      <c r="A156" s="524"/>
      <c r="B156" s="524"/>
      <c r="C156" s="524"/>
      <c r="D156" s="524"/>
      <c r="E156" s="524"/>
      <c r="F156" s="524"/>
      <c r="G156" s="531"/>
      <c r="H156" s="524"/>
      <c r="I156" s="524"/>
      <c r="J156" s="533"/>
      <c r="K156" s="534"/>
      <c r="L156" s="549"/>
      <c r="M156" s="549"/>
    </row>
    <row r="157">
      <c r="A157" s="524"/>
      <c r="B157" s="524"/>
      <c r="C157" s="524"/>
      <c r="D157" s="524"/>
      <c r="E157" s="524"/>
      <c r="F157" s="524"/>
      <c r="G157" s="531"/>
      <c r="H157" s="524"/>
      <c r="I157" s="524"/>
      <c r="J157" s="533"/>
      <c r="K157" s="534"/>
      <c r="L157" s="549"/>
      <c r="M157" s="549"/>
    </row>
    <row r="158">
      <c r="A158" s="524"/>
      <c r="B158" s="524"/>
      <c r="C158" s="524"/>
      <c r="D158" s="524"/>
      <c r="E158" s="524"/>
      <c r="F158" s="524"/>
      <c r="G158" s="531"/>
      <c r="H158" s="524"/>
      <c r="I158" s="524"/>
      <c r="J158" s="533"/>
      <c r="K158" s="534"/>
      <c r="L158" s="549"/>
      <c r="M158" s="549"/>
    </row>
    <row r="159">
      <c r="A159" s="524"/>
      <c r="B159" s="524"/>
      <c r="C159" s="524"/>
      <c r="D159" s="524"/>
      <c r="E159" s="524"/>
      <c r="F159" s="524"/>
      <c r="G159" s="531"/>
      <c r="H159" s="524"/>
      <c r="I159" s="524"/>
      <c r="J159" s="533"/>
      <c r="K159" s="534"/>
      <c r="L159" s="549"/>
      <c r="M159" s="549"/>
    </row>
    <row r="160">
      <c r="A160" s="524"/>
      <c r="B160" s="524"/>
      <c r="C160" s="524"/>
      <c r="D160" s="524"/>
      <c r="E160" s="524"/>
      <c r="F160" s="524"/>
      <c r="G160" s="531"/>
      <c r="H160" s="524"/>
      <c r="I160" s="524"/>
      <c r="J160" s="533"/>
      <c r="K160" s="534"/>
      <c r="L160" s="549"/>
      <c r="M160" s="549"/>
    </row>
    <row r="161">
      <c r="A161" s="524"/>
      <c r="B161" s="524"/>
      <c r="C161" s="524"/>
      <c r="D161" s="524"/>
      <c r="E161" s="524"/>
      <c r="F161" s="524"/>
      <c r="G161" s="531"/>
      <c r="H161" s="524"/>
      <c r="I161" s="524"/>
      <c r="J161" s="533"/>
      <c r="K161" s="534"/>
      <c r="L161" s="549"/>
      <c r="M161" s="549"/>
    </row>
    <row r="162">
      <c r="A162" s="524"/>
      <c r="B162" s="524"/>
      <c r="C162" s="524"/>
      <c r="D162" s="524"/>
      <c r="E162" s="524"/>
      <c r="F162" s="524"/>
      <c r="G162" s="531"/>
      <c r="H162" s="524"/>
      <c r="I162" s="524"/>
      <c r="J162" s="533"/>
      <c r="K162" s="534"/>
      <c r="L162" s="549"/>
      <c r="M162" s="549"/>
    </row>
    <row r="163">
      <c r="A163" s="524"/>
      <c r="B163" s="524"/>
      <c r="C163" s="524"/>
      <c r="D163" s="524"/>
      <c r="E163" s="524"/>
      <c r="F163" s="524"/>
      <c r="G163" s="531"/>
      <c r="H163" s="524"/>
      <c r="I163" s="524"/>
      <c r="J163" s="533"/>
      <c r="K163" s="534"/>
      <c r="L163" s="549"/>
      <c r="M163" s="549"/>
    </row>
    <row r="164">
      <c r="A164" s="524"/>
      <c r="B164" s="524"/>
      <c r="C164" s="524"/>
      <c r="D164" s="524"/>
      <c r="E164" s="524"/>
      <c r="F164" s="524"/>
      <c r="G164" s="531"/>
      <c r="H164" s="524"/>
      <c r="I164" s="524"/>
      <c r="J164" s="533"/>
      <c r="K164" s="534"/>
      <c r="L164" s="549"/>
      <c r="M164" s="549"/>
    </row>
    <row r="165">
      <c r="A165" s="524"/>
      <c r="B165" s="524"/>
      <c r="C165" s="524"/>
      <c r="D165" s="524"/>
      <c r="E165" s="524"/>
      <c r="F165" s="524"/>
      <c r="G165" s="531"/>
      <c r="H165" s="524"/>
      <c r="I165" s="524"/>
      <c r="J165" s="533"/>
      <c r="K165" s="534"/>
      <c r="L165" s="549"/>
      <c r="M165" s="549"/>
    </row>
    <row r="166">
      <c r="A166" s="524"/>
      <c r="B166" s="524"/>
      <c r="C166" s="524"/>
      <c r="D166" s="524"/>
      <c r="E166" s="524"/>
      <c r="F166" s="524"/>
      <c r="G166" s="531"/>
      <c r="H166" s="524"/>
      <c r="I166" s="524"/>
      <c r="J166" s="533"/>
      <c r="K166" s="534"/>
      <c r="L166" s="549"/>
      <c r="M166" s="549"/>
    </row>
    <row r="167">
      <c r="A167" s="524"/>
      <c r="B167" s="524"/>
      <c r="C167" s="524"/>
      <c r="D167" s="524"/>
      <c r="E167" s="524"/>
      <c r="F167" s="524"/>
      <c r="G167" s="531"/>
      <c r="H167" s="524"/>
      <c r="I167" s="524"/>
      <c r="J167" s="533"/>
      <c r="K167" s="534"/>
      <c r="L167" s="549"/>
      <c r="M167" s="549"/>
    </row>
    <row r="168">
      <c r="A168" s="524"/>
      <c r="B168" s="524"/>
      <c r="C168" s="524"/>
      <c r="D168" s="524"/>
      <c r="E168" s="524"/>
      <c r="F168" s="524"/>
      <c r="G168" s="531"/>
      <c r="H168" s="524"/>
      <c r="I168" s="524"/>
      <c r="J168" s="533"/>
      <c r="K168" s="534"/>
      <c r="L168" s="549"/>
      <c r="M168" s="549"/>
    </row>
    <row r="169">
      <c r="A169" s="524"/>
      <c r="B169" s="524"/>
      <c r="C169" s="524"/>
      <c r="D169" s="524"/>
      <c r="E169" s="524"/>
      <c r="F169" s="524"/>
      <c r="G169" s="531"/>
      <c r="H169" s="524"/>
      <c r="I169" s="524"/>
      <c r="J169" s="533"/>
      <c r="K169" s="534"/>
      <c r="L169" s="549"/>
      <c r="M169" s="549"/>
    </row>
    <row r="170">
      <c r="A170" s="524"/>
      <c r="B170" s="524"/>
      <c r="C170" s="524"/>
      <c r="D170" s="524"/>
      <c r="E170" s="524"/>
      <c r="F170" s="524"/>
      <c r="G170" s="531"/>
      <c r="H170" s="524"/>
      <c r="I170" s="524"/>
      <c r="J170" s="533"/>
      <c r="K170" s="534"/>
      <c r="L170" s="549"/>
      <c r="M170" s="549"/>
    </row>
    <row r="171">
      <c r="A171" s="524"/>
      <c r="B171" s="524"/>
      <c r="C171" s="524"/>
      <c r="D171" s="524"/>
      <c r="E171" s="524"/>
      <c r="F171" s="524"/>
      <c r="G171" s="531"/>
      <c r="H171" s="524"/>
      <c r="I171" s="524"/>
      <c r="J171" s="533"/>
      <c r="K171" s="534"/>
      <c r="L171" s="549"/>
      <c r="M171" s="549"/>
    </row>
    <row r="172">
      <c r="A172" s="524"/>
      <c r="B172" s="524"/>
      <c r="C172" s="524"/>
      <c r="D172" s="524"/>
      <c r="E172" s="524"/>
      <c r="F172" s="524"/>
      <c r="G172" s="531"/>
      <c r="H172" s="524"/>
      <c r="I172" s="524"/>
      <c r="J172" s="533"/>
      <c r="K172" s="534"/>
      <c r="L172" s="549"/>
      <c r="M172" s="549"/>
    </row>
    <row r="173">
      <c r="A173" s="524"/>
      <c r="B173" s="524"/>
      <c r="C173" s="524"/>
      <c r="D173" s="524"/>
      <c r="E173" s="524"/>
      <c r="F173" s="524"/>
      <c r="G173" s="531"/>
      <c r="H173" s="524"/>
      <c r="I173" s="524"/>
      <c r="J173" s="533"/>
      <c r="K173" s="534"/>
      <c r="L173" s="549"/>
      <c r="M173" s="549"/>
    </row>
    <row r="174">
      <c r="A174" s="524"/>
      <c r="B174" s="524"/>
      <c r="C174" s="524"/>
      <c r="D174" s="524"/>
      <c r="E174" s="524"/>
      <c r="F174" s="524"/>
      <c r="G174" s="531"/>
      <c r="H174" s="524"/>
      <c r="I174" s="524"/>
      <c r="J174" s="533"/>
      <c r="K174" s="534"/>
      <c r="L174" s="549"/>
      <c r="M174" s="549"/>
    </row>
    <row r="175">
      <c r="A175" s="524"/>
      <c r="B175" s="524"/>
      <c r="C175" s="524"/>
      <c r="D175" s="524"/>
      <c r="E175" s="524"/>
      <c r="F175" s="524"/>
      <c r="G175" s="531"/>
      <c r="H175" s="524"/>
      <c r="I175" s="524"/>
      <c r="J175" s="533"/>
      <c r="K175" s="534"/>
      <c r="L175" s="549"/>
      <c r="M175" s="549"/>
    </row>
    <row r="176">
      <c r="A176" s="524"/>
      <c r="B176" s="524"/>
      <c r="C176" s="524"/>
      <c r="D176" s="524"/>
      <c r="E176" s="524"/>
      <c r="F176" s="524"/>
      <c r="G176" s="531"/>
      <c r="H176" s="524"/>
      <c r="I176" s="524"/>
      <c r="J176" s="533"/>
      <c r="K176" s="534"/>
      <c r="L176" s="549"/>
      <c r="M176" s="549"/>
    </row>
    <row r="177">
      <c r="A177" s="524"/>
      <c r="B177" s="524"/>
      <c r="C177" s="524"/>
      <c r="D177" s="524"/>
      <c r="E177" s="524"/>
      <c r="F177" s="524"/>
      <c r="G177" s="531"/>
      <c r="H177" s="524"/>
      <c r="I177" s="524"/>
      <c r="J177" s="533"/>
      <c r="K177" s="534"/>
      <c r="L177" s="549"/>
      <c r="M177" s="549"/>
    </row>
    <row r="178">
      <c r="A178" s="524"/>
      <c r="B178" s="524"/>
      <c r="C178" s="524"/>
      <c r="D178" s="524"/>
      <c r="E178" s="524"/>
      <c r="F178" s="524"/>
      <c r="G178" s="531"/>
      <c r="H178" s="524"/>
      <c r="I178" s="524"/>
      <c r="J178" s="533"/>
      <c r="K178" s="534"/>
      <c r="L178" s="549"/>
      <c r="M178" s="549"/>
    </row>
    <row r="179">
      <c r="A179" s="524"/>
      <c r="B179" s="524"/>
      <c r="C179" s="524"/>
      <c r="D179" s="524"/>
      <c r="E179" s="524"/>
      <c r="F179" s="524"/>
      <c r="G179" s="531"/>
      <c r="H179" s="524"/>
      <c r="I179" s="524"/>
      <c r="J179" s="533"/>
      <c r="K179" s="534"/>
      <c r="L179" s="549"/>
      <c r="M179" s="549"/>
    </row>
    <row r="180">
      <c r="A180" s="524"/>
      <c r="B180" s="524"/>
      <c r="C180" s="524"/>
      <c r="D180" s="524"/>
      <c r="E180" s="524"/>
      <c r="F180" s="524"/>
      <c r="G180" s="531"/>
      <c r="H180" s="524"/>
      <c r="I180" s="524"/>
      <c r="J180" s="533"/>
      <c r="K180" s="534"/>
      <c r="L180" s="549"/>
      <c r="M180" s="549"/>
    </row>
    <row r="181">
      <c r="A181" s="524"/>
      <c r="B181" s="524"/>
      <c r="C181" s="524"/>
      <c r="D181" s="524"/>
      <c r="E181" s="524"/>
      <c r="F181" s="524"/>
      <c r="G181" s="531"/>
      <c r="H181" s="524"/>
      <c r="I181" s="524"/>
      <c r="J181" s="533"/>
      <c r="K181" s="534"/>
      <c r="L181" s="549"/>
      <c r="M181" s="549"/>
    </row>
    <row r="182">
      <c r="A182" s="524"/>
      <c r="B182" s="524"/>
      <c r="C182" s="524"/>
      <c r="D182" s="524"/>
      <c r="E182" s="524"/>
      <c r="F182" s="524"/>
      <c r="G182" s="531"/>
      <c r="H182" s="524"/>
      <c r="I182" s="524"/>
      <c r="J182" s="533"/>
      <c r="K182" s="534"/>
      <c r="L182" s="549"/>
      <c r="M182" s="549"/>
    </row>
    <row r="183">
      <c r="A183" s="524"/>
      <c r="B183" s="524"/>
      <c r="C183" s="524"/>
      <c r="D183" s="524"/>
      <c r="E183" s="524"/>
      <c r="F183" s="524"/>
      <c r="G183" s="531"/>
      <c r="H183" s="524"/>
      <c r="I183" s="524"/>
      <c r="J183" s="533"/>
      <c r="K183" s="534"/>
      <c r="L183" s="549"/>
      <c r="M183" s="549"/>
    </row>
    <row r="184">
      <c r="A184" s="524"/>
      <c r="B184" s="524"/>
      <c r="C184" s="524"/>
      <c r="D184" s="524"/>
      <c r="E184" s="524"/>
      <c r="F184" s="524"/>
      <c r="G184" s="531"/>
      <c r="H184" s="524"/>
      <c r="I184" s="524"/>
      <c r="J184" s="533"/>
      <c r="K184" s="534"/>
      <c r="L184" s="549"/>
      <c r="M184" s="549"/>
    </row>
    <row r="185">
      <c r="A185" s="524"/>
      <c r="B185" s="524"/>
      <c r="C185" s="524"/>
      <c r="D185" s="524"/>
      <c r="E185" s="524"/>
      <c r="F185" s="524"/>
      <c r="G185" s="531"/>
      <c r="H185" s="524"/>
      <c r="I185" s="524"/>
      <c r="J185" s="533"/>
      <c r="K185" s="534"/>
      <c r="L185" s="549"/>
      <c r="M185" s="549"/>
    </row>
    <row r="186">
      <c r="A186" s="524"/>
      <c r="B186" s="524"/>
      <c r="C186" s="524"/>
      <c r="D186" s="524"/>
      <c r="E186" s="524"/>
      <c r="F186" s="524"/>
      <c r="G186" s="531"/>
      <c r="H186" s="524"/>
      <c r="I186" s="524"/>
      <c r="J186" s="533"/>
      <c r="K186" s="534"/>
      <c r="L186" s="549"/>
      <c r="M186" s="549"/>
    </row>
    <row r="187">
      <c r="A187" s="524"/>
      <c r="B187" s="524"/>
      <c r="C187" s="524"/>
      <c r="D187" s="524"/>
      <c r="E187" s="524"/>
      <c r="F187" s="524"/>
      <c r="G187" s="531"/>
      <c r="H187" s="524"/>
      <c r="I187" s="524"/>
      <c r="J187" s="533"/>
      <c r="K187" s="534"/>
      <c r="L187" s="549"/>
      <c r="M187" s="549"/>
    </row>
    <row r="188">
      <c r="A188" s="524"/>
      <c r="B188" s="524"/>
      <c r="C188" s="524"/>
      <c r="D188" s="524"/>
      <c r="E188" s="524"/>
      <c r="F188" s="524"/>
      <c r="G188" s="531"/>
      <c r="H188" s="524"/>
      <c r="I188" s="524"/>
      <c r="J188" s="533"/>
      <c r="K188" s="534"/>
      <c r="L188" s="549"/>
      <c r="M188" s="549"/>
    </row>
    <row r="189">
      <c r="A189" s="524"/>
      <c r="B189" s="524"/>
      <c r="C189" s="524"/>
      <c r="D189" s="524"/>
      <c r="E189" s="524"/>
      <c r="F189" s="524"/>
      <c r="G189" s="531"/>
      <c r="H189" s="524"/>
      <c r="I189" s="524"/>
      <c r="J189" s="533"/>
      <c r="K189" s="534"/>
      <c r="L189" s="549"/>
      <c r="M189" s="549"/>
    </row>
    <row r="190">
      <c r="A190" s="524"/>
      <c r="B190" s="524"/>
      <c r="C190" s="524"/>
      <c r="D190" s="524"/>
      <c r="E190" s="524"/>
      <c r="F190" s="524"/>
      <c r="G190" s="531"/>
      <c r="H190" s="524"/>
      <c r="I190" s="524"/>
      <c r="J190" s="533"/>
      <c r="K190" s="534"/>
      <c r="L190" s="549"/>
      <c r="M190" s="549"/>
    </row>
    <row r="191">
      <c r="A191" s="524"/>
      <c r="B191" s="524"/>
      <c r="C191" s="524"/>
      <c r="D191" s="524"/>
      <c r="E191" s="524"/>
      <c r="F191" s="524"/>
      <c r="G191" s="531"/>
      <c r="H191" s="524"/>
      <c r="I191" s="524"/>
      <c r="J191" s="533"/>
      <c r="K191" s="534"/>
      <c r="L191" s="549"/>
      <c r="M191" s="549"/>
    </row>
    <row r="192">
      <c r="A192" s="524"/>
      <c r="B192" s="524"/>
      <c r="C192" s="524"/>
      <c r="D192" s="524"/>
      <c r="E192" s="524"/>
      <c r="F192" s="524"/>
      <c r="G192" s="531"/>
      <c r="H192" s="524"/>
      <c r="I192" s="524"/>
      <c r="J192" s="533"/>
      <c r="K192" s="534"/>
      <c r="L192" s="549"/>
      <c r="M192" s="549"/>
    </row>
    <row r="193">
      <c r="A193" s="524"/>
      <c r="B193" s="524"/>
      <c r="C193" s="524"/>
      <c r="D193" s="524"/>
      <c r="E193" s="524"/>
      <c r="F193" s="524"/>
      <c r="G193" s="531"/>
      <c r="H193" s="524"/>
      <c r="I193" s="524"/>
      <c r="J193" s="533"/>
      <c r="K193" s="534"/>
      <c r="L193" s="549"/>
      <c r="M193" s="549"/>
    </row>
    <row r="194">
      <c r="A194" s="524"/>
      <c r="B194" s="524"/>
      <c r="C194" s="524"/>
      <c r="D194" s="524"/>
      <c r="E194" s="524"/>
      <c r="F194" s="524"/>
      <c r="G194" s="531"/>
      <c r="H194" s="524"/>
      <c r="I194" s="524"/>
      <c r="J194" s="533"/>
      <c r="K194" s="534"/>
      <c r="L194" s="549"/>
      <c r="M194" s="549"/>
    </row>
    <row r="195">
      <c r="A195" s="524"/>
      <c r="B195" s="524"/>
      <c r="C195" s="524"/>
      <c r="D195" s="524"/>
      <c r="E195" s="524"/>
      <c r="F195" s="524"/>
      <c r="G195" s="531"/>
      <c r="H195" s="524"/>
      <c r="I195" s="524"/>
      <c r="J195" s="533"/>
      <c r="K195" s="534"/>
      <c r="L195" s="549"/>
      <c r="M195" s="549"/>
    </row>
    <row r="196">
      <c r="A196" s="524"/>
      <c r="B196" s="524"/>
      <c r="C196" s="524"/>
      <c r="D196" s="524"/>
      <c r="E196" s="524"/>
      <c r="F196" s="524"/>
      <c r="G196" s="531"/>
      <c r="H196" s="524"/>
      <c r="I196" s="524"/>
      <c r="J196" s="533"/>
      <c r="K196" s="534"/>
      <c r="L196" s="549"/>
      <c r="M196" s="549"/>
    </row>
    <row r="197">
      <c r="A197" s="524"/>
      <c r="B197" s="524"/>
      <c r="C197" s="524"/>
      <c r="D197" s="524"/>
      <c r="E197" s="524"/>
      <c r="F197" s="524"/>
      <c r="G197" s="531"/>
      <c r="H197" s="524"/>
      <c r="I197" s="524"/>
      <c r="J197" s="533"/>
      <c r="K197" s="534"/>
      <c r="L197" s="549"/>
      <c r="M197" s="549"/>
    </row>
    <row r="198">
      <c r="A198" s="524"/>
      <c r="B198" s="524"/>
      <c r="C198" s="524"/>
      <c r="D198" s="524"/>
      <c r="E198" s="524"/>
      <c r="F198" s="524"/>
      <c r="G198" s="531"/>
      <c r="H198" s="524"/>
      <c r="I198" s="524"/>
      <c r="J198" s="533"/>
      <c r="K198" s="534"/>
      <c r="L198" s="549"/>
      <c r="M198" s="549"/>
    </row>
    <row r="199">
      <c r="A199" s="524"/>
      <c r="B199" s="524"/>
      <c r="C199" s="524"/>
      <c r="D199" s="524"/>
      <c r="E199" s="524"/>
      <c r="F199" s="524"/>
      <c r="G199" s="531"/>
      <c r="H199" s="524"/>
      <c r="I199" s="524"/>
      <c r="J199" s="533"/>
      <c r="K199" s="534"/>
      <c r="L199" s="549"/>
      <c r="M199" s="549"/>
    </row>
    <row r="200">
      <c r="A200" s="524"/>
      <c r="B200" s="524"/>
      <c r="C200" s="524"/>
      <c r="D200" s="524"/>
      <c r="E200" s="524"/>
      <c r="F200" s="524"/>
      <c r="G200" s="531"/>
      <c r="H200" s="524"/>
      <c r="I200" s="524"/>
      <c r="J200" s="533"/>
      <c r="K200" s="534"/>
      <c r="L200" s="549"/>
      <c r="M200" s="549"/>
    </row>
    <row r="201">
      <c r="A201" s="524"/>
      <c r="B201" s="524"/>
      <c r="C201" s="524"/>
      <c r="D201" s="524"/>
      <c r="E201" s="524"/>
      <c r="F201" s="524"/>
      <c r="G201" s="531"/>
      <c r="H201" s="524"/>
      <c r="I201" s="524"/>
      <c r="J201" s="533"/>
      <c r="K201" s="534"/>
      <c r="L201" s="549"/>
      <c r="M201" s="549"/>
    </row>
    <row r="202">
      <c r="A202" s="524"/>
      <c r="B202" s="524"/>
      <c r="C202" s="524"/>
      <c r="D202" s="524"/>
      <c r="E202" s="524"/>
      <c r="F202" s="524"/>
      <c r="G202" s="531"/>
      <c r="H202" s="524"/>
      <c r="I202" s="524"/>
      <c r="J202" s="533"/>
      <c r="K202" s="534"/>
      <c r="L202" s="549"/>
      <c r="M202" s="549"/>
    </row>
    <row r="203">
      <c r="A203" s="524"/>
      <c r="B203" s="524"/>
      <c r="C203" s="524"/>
      <c r="D203" s="524"/>
      <c r="E203" s="524"/>
      <c r="F203" s="524"/>
      <c r="G203" s="531"/>
      <c r="H203" s="524"/>
      <c r="I203" s="524"/>
      <c r="J203" s="533"/>
      <c r="K203" s="534"/>
      <c r="L203" s="549"/>
      <c r="M203" s="549"/>
    </row>
    <row r="204">
      <c r="A204" s="524"/>
      <c r="B204" s="524"/>
      <c r="C204" s="524"/>
      <c r="D204" s="524"/>
      <c r="E204" s="524"/>
      <c r="F204" s="524"/>
      <c r="G204" s="531"/>
      <c r="H204" s="524"/>
      <c r="I204" s="524"/>
      <c r="J204" s="533"/>
      <c r="K204" s="534"/>
      <c r="L204" s="549"/>
      <c r="M204" s="549"/>
    </row>
    <row r="205">
      <c r="A205" s="524"/>
      <c r="B205" s="524"/>
      <c r="C205" s="524"/>
      <c r="D205" s="524"/>
      <c r="E205" s="524"/>
      <c r="F205" s="524"/>
      <c r="G205" s="531"/>
      <c r="H205" s="524"/>
      <c r="I205" s="524"/>
      <c r="J205" s="533"/>
      <c r="K205" s="534"/>
      <c r="L205" s="549"/>
      <c r="M205" s="549"/>
    </row>
    <row r="206">
      <c r="A206" s="524"/>
      <c r="B206" s="524"/>
      <c r="C206" s="524"/>
      <c r="D206" s="524"/>
      <c r="E206" s="524"/>
      <c r="F206" s="524"/>
      <c r="G206" s="531"/>
      <c r="H206" s="524"/>
      <c r="I206" s="524"/>
      <c r="J206" s="533"/>
      <c r="K206" s="534"/>
      <c r="L206" s="549"/>
      <c r="M206" s="549"/>
    </row>
    <row r="207">
      <c r="A207" s="524"/>
      <c r="B207" s="524"/>
      <c r="C207" s="524"/>
      <c r="D207" s="524"/>
      <c r="E207" s="524"/>
      <c r="F207" s="524"/>
      <c r="G207" s="531"/>
      <c r="H207" s="524"/>
      <c r="I207" s="524"/>
      <c r="J207" s="533"/>
      <c r="K207" s="534"/>
      <c r="L207" s="549"/>
      <c r="M207" s="549"/>
    </row>
    <row r="208">
      <c r="A208" s="524"/>
      <c r="B208" s="524"/>
      <c r="C208" s="524"/>
      <c r="D208" s="524"/>
      <c r="E208" s="524"/>
      <c r="F208" s="524"/>
      <c r="G208" s="531"/>
      <c r="H208" s="524"/>
      <c r="I208" s="524"/>
      <c r="J208" s="533"/>
      <c r="K208" s="534"/>
      <c r="L208" s="549"/>
      <c r="M208" s="549"/>
    </row>
    <row r="209">
      <c r="A209" s="524"/>
      <c r="B209" s="524"/>
      <c r="C209" s="524"/>
      <c r="D209" s="524"/>
      <c r="E209" s="524"/>
      <c r="F209" s="524"/>
      <c r="G209" s="531"/>
      <c r="H209" s="524"/>
      <c r="I209" s="524"/>
      <c r="J209" s="533"/>
      <c r="K209" s="534"/>
      <c r="L209" s="549"/>
      <c r="M209" s="549"/>
    </row>
    <row r="210">
      <c r="A210" s="524"/>
      <c r="B210" s="524"/>
      <c r="C210" s="524"/>
      <c r="D210" s="524"/>
      <c r="E210" s="524"/>
      <c r="F210" s="524"/>
      <c r="G210" s="531"/>
      <c r="H210" s="524"/>
      <c r="I210" s="524"/>
      <c r="J210" s="533"/>
      <c r="K210" s="534"/>
      <c r="L210" s="549"/>
      <c r="M210" s="549"/>
    </row>
    <row r="211">
      <c r="A211" s="524"/>
      <c r="B211" s="524"/>
      <c r="C211" s="524"/>
      <c r="D211" s="524"/>
      <c r="E211" s="524"/>
      <c r="F211" s="524"/>
      <c r="G211" s="531"/>
      <c r="H211" s="524"/>
      <c r="I211" s="524"/>
      <c r="J211" s="533"/>
      <c r="K211" s="534"/>
      <c r="L211" s="549"/>
      <c r="M211" s="549"/>
    </row>
    <row r="212">
      <c r="A212" s="524"/>
      <c r="B212" s="524"/>
      <c r="C212" s="524"/>
      <c r="D212" s="524"/>
      <c r="E212" s="524"/>
      <c r="F212" s="524"/>
      <c r="G212" s="531"/>
      <c r="H212" s="524"/>
      <c r="I212" s="524"/>
      <c r="J212" s="533"/>
      <c r="K212" s="534"/>
      <c r="L212" s="549"/>
      <c r="M212" s="549"/>
    </row>
    <row r="213">
      <c r="A213" s="524"/>
      <c r="B213" s="524"/>
      <c r="C213" s="524"/>
      <c r="D213" s="524"/>
      <c r="E213" s="524"/>
      <c r="F213" s="524"/>
      <c r="G213" s="531"/>
      <c r="H213" s="524"/>
      <c r="I213" s="524"/>
      <c r="J213" s="533"/>
      <c r="K213" s="534"/>
      <c r="L213" s="549"/>
      <c r="M213" s="549"/>
    </row>
    <row r="214">
      <c r="A214" s="524"/>
      <c r="B214" s="524"/>
      <c r="C214" s="524"/>
      <c r="D214" s="524"/>
      <c r="E214" s="524"/>
      <c r="F214" s="524"/>
      <c r="G214" s="531"/>
      <c r="H214" s="524"/>
      <c r="I214" s="524"/>
      <c r="J214" s="533"/>
      <c r="K214" s="534"/>
      <c r="L214" s="549"/>
      <c r="M214" s="549"/>
    </row>
    <row r="215">
      <c r="A215" s="524"/>
      <c r="B215" s="524"/>
      <c r="C215" s="524"/>
      <c r="D215" s="524"/>
      <c r="E215" s="524"/>
      <c r="F215" s="524"/>
      <c r="G215" s="531"/>
      <c r="H215" s="524"/>
      <c r="I215" s="524"/>
      <c r="J215" s="533"/>
      <c r="K215" s="534"/>
      <c r="L215" s="549"/>
      <c r="M215" s="549"/>
    </row>
    <row r="216">
      <c r="A216" s="524"/>
      <c r="B216" s="524"/>
      <c r="C216" s="524"/>
      <c r="D216" s="524"/>
      <c r="E216" s="524"/>
      <c r="F216" s="524"/>
      <c r="G216" s="531"/>
      <c r="H216" s="524"/>
      <c r="I216" s="524"/>
      <c r="J216" s="533"/>
      <c r="K216" s="534"/>
      <c r="L216" s="549"/>
      <c r="M216" s="549"/>
    </row>
    <row r="217">
      <c r="A217" s="524"/>
      <c r="B217" s="524"/>
      <c r="C217" s="524"/>
      <c r="D217" s="524"/>
      <c r="E217" s="524"/>
      <c r="F217" s="524"/>
      <c r="G217" s="531"/>
      <c r="H217" s="524"/>
      <c r="I217" s="524"/>
      <c r="J217" s="533"/>
      <c r="K217" s="534"/>
      <c r="L217" s="549"/>
      <c r="M217" s="549"/>
    </row>
    <row r="218">
      <c r="A218" s="524"/>
      <c r="B218" s="524"/>
      <c r="C218" s="524"/>
      <c r="D218" s="524"/>
      <c r="E218" s="524"/>
      <c r="F218" s="524"/>
      <c r="G218" s="531"/>
      <c r="H218" s="524"/>
      <c r="I218" s="524"/>
      <c r="J218" s="533"/>
      <c r="K218" s="534"/>
      <c r="L218" s="549"/>
      <c r="M218" s="549"/>
    </row>
    <row r="219">
      <c r="A219" s="524"/>
      <c r="B219" s="524"/>
      <c r="C219" s="524"/>
      <c r="D219" s="524"/>
      <c r="E219" s="524"/>
      <c r="F219" s="524"/>
      <c r="G219" s="531"/>
      <c r="H219" s="524"/>
      <c r="I219" s="524"/>
      <c r="J219" s="533"/>
      <c r="K219" s="534"/>
      <c r="L219" s="549"/>
      <c r="M219" s="549"/>
    </row>
    <row r="220">
      <c r="A220" s="524"/>
      <c r="B220" s="524"/>
      <c r="C220" s="524"/>
      <c r="D220" s="524"/>
      <c r="E220" s="524"/>
      <c r="F220" s="524"/>
      <c r="G220" s="531"/>
      <c r="H220" s="524"/>
      <c r="I220" s="524"/>
      <c r="J220" s="533"/>
      <c r="K220" s="534"/>
      <c r="L220" s="549"/>
      <c r="M220" s="549"/>
    </row>
    <row r="221">
      <c r="A221" s="524"/>
      <c r="B221" s="524"/>
      <c r="C221" s="524"/>
      <c r="D221" s="524"/>
      <c r="E221" s="524"/>
      <c r="F221" s="524"/>
      <c r="G221" s="531"/>
      <c r="H221" s="524"/>
      <c r="I221" s="524"/>
      <c r="J221" s="533"/>
      <c r="K221" s="534"/>
      <c r="L221" s="549"/>
      <c r="M221" s="549"/>
    </row>
    <row r="222">
      <c r="A222" s="524"/>
      <c r="B222" s="524"/>
      <c r="C222" s="524"/>
      <c r="D222" s="524"/>
      <c r="E222" s="524"/>
      <c r="F222" s="524"/>
      <c r="G222" s="531"/>
      <c r="H222" s="524"/>
      <c r="I222" s="524"/>
      <c r="J222" s="533"/>
      <c r="K222" s="534"/>
      <c r="L222" s="549"/>
      <c r="M222" s="549"/>
    </row>
    <row r="223">
      <c r="A223" s="524"/>
      <c r="B223" s="524"/>
      <c r="C223" s="524"/>
      <c r="D223" s="524"/>
      <c r="E223" s="524"/>
      <c r="F223" s="524"/>
      <c r="G223" s="531"/>
      <c r="H223" s="524"/>
      <c r="I223" s="524"/>
      <c r="J223" s="533"/>
      <c r="K223" s="534"/>
      <c r="L223" s="549"/>
      <c r="M223" s="549"/>
    </row>
    <row r="224">
      <c r="A224" s="524"/>
      <c r="B224" s="524"/>
      <c r="C224" s="524"/>
      <c r="D224" s="524"/>
      <c r="E224" s="524"/>
      <c r="F224" s="524"/>
      <c r="G224" s="531"/>
      <c r="H224" s="524"/>
      <c r="I224" s="524"/>
      <c r="J224" s="533"/>
      <c r="K224" s="534"/>
      <c r="L224" s="549"/>
      <c r="M224" s="549"/>
    </row>
    <row r="225">
      <c r="A225" s="524"/>
      <c r="B225" s="524"/>
      <c r="C225" s="524"/>
      <c r="D225" s="524"/>
      <c r="E225" s="524"/>
      <c r="F225" s="524"/>
      <c r="G225" s="531"/>
      <c r="H225" s="524"/>
      <c r="I225" s="524"/>
      <c r="J225" s="533"/>
      <c r="K225" s="534"/>
      <c r="L225" s="549"/>
      <c r="M225" s="549"/>
    </row>
    <row r="226">
      <c r="A226" s="524"/>
      <c r="B226" s="524"/>
      <c r="C226" s="524"/>
      <c r="D226" s="524"/>
      <c r="E226" s="524"/>
      <c r="F226" s="524"/>
      <c r="G226" s="531"/>
      <c r="H226" s="524"/>
      <c r="I226" s="524"/>
      <c r="J226" s="533"/>
      <c r="K226" s="534"/>
      <c r="L226" s="549"/>
      <c r="M226" s="549"/>
    </row>
    <row r="227">
      <c r="A227" s="524"/>
      <c r="B227" s="524"/>
      <c r="C227" s="524"/>
      <c r="D227" s="524"/>
      <c r="E227" s="524"/>
      <c r="F227" s="524"/>
      <c r="G227" s="531"/>
      <c r="H227" s="524"/>
      <c r="I227" s="524"/>
      <c r="J227" s="533"/>
      <c r="K227" s="534"/>
      <c r="L227" s="549"/>
      <c r="M227" s="549"/>
    </row>
    <row r="228">
      <c r="A228" s="524"/>
      <c r="B228" s="524"/>
      <c r="C228" s="524"/>
      <c r="D228" s="524"/>
      <c r="E228" s="524"/>
      <c r="F228" s="524"/>
      <c r="G228" s="531"/>
      <c r="H228" s="524"/>
      <c r="I228" s="524"/>
      <c r="J228" s="533"/>
      <c r="K228" s="534"/>
      <c r="L228" s="549"/>
      <c r="M228" s="549"/>
    </row>
    <row r="229">
      <c r="A229" s="524"/>
      <c r="B229" s="524"/>
      <c r="C229" s="524"/>
      <c r="D229" s="524"/>
      <c r="E229" s="524"/>
      <c r="F229" s="524"/>
      <c r="G229" s="531"/>
      <c r="H229" s="524"/>
      <c r="I229" s="524"/>
      <c r="J229" s="533"/>
      <c r="K229" s="534"/>
      <c r="L229" s="549"/>
      <c r="M229" s="549"/>
    </row>
    <row r="230">
      <c r="A230" s="524"/>
      <c r="B230" s="524"/>
      <c r="C230" s="524"/>
      <c r="D230" s="524"/>
      <c r="E230" s="524"/>
      <c r="F230" s="524"/>
      <c r="G230" s="531"/>
      <c r="H230" s="524"/>
      <c r="I230" s="524"/>
      <c r="J230" s="533"/>
      <c r="K230" s="534"/>
      <c r="L230" s="549"/>
      <c r="M230" s="549"/>
    </row>
    <row r="231">
      <c r="A231" s="524"/>
      <c r="B231" s="524"/>
      <c r="C231" s="524"/>
      <c r="D231" s="524"/>
      <c r="E231" s="524"/>
      <c r="F231" s="524"/>
      <c r="G231" s="531"/>
      <c r="H231" s="524"/>
      <c r="I231" s="524"/>
      <c r="J231" s="533"/>
      <c r="K231" s="534"/>
      <c r="L231" s="549"/>
      <c r="M231" s="549"/>
    </row>
    <row r="232">
      <c r="A232" s="524"/>
      <c r="B232" s="524"/>
      <c r="C232" s="524"/>
      <c r="D232" s="524"/>
      <c r="E232" s="524"/>
      <c r="F232" s="524"/>
      <c r="G232" s="531"/>
      <c r="H232" s="524"/>
      <c r="I232" s="524"/>
      <c r="J232" s="533"/>
      <c r="K232" s="534"/>
      <c r="L232" s="549"/>
      <c r="M232" s="549"/>
    </row>
    <row r="233">
      <c r="A233" s="524"/>
      <c r="B233" s="524"/>
      <c r="C233" s="524"/>
      <c r="D233" s="524"/>
      <c r="E233" s="524"/>
      <c r="F233" s="524"/>
      <c r="G233" s="531"/>
      <c r="H233" s="524"/>
      <c r="I233" s="524"/>
      <c r="J233" s="533"/>
      <c r="K233" s="534"/>
      <c r="L233" s="549"/>
      <c r="M233" s="549"/>
    </row>
    <row r="234">
      <c r="A234" s="524"/>
      <c r="B234" s="524"/>
      <c r="C234" s="524"/>
      <c r="D234" s="524"/>
      <c r="E234" s="524"/>
      <c r="F234" s="524"/>
      <c r="G234" s="531"/>
      <c r="H234" s="524"/>
      <c r="I234" s="524"/>
      <c r="J234" s="533"/>
      <c r="K234" s="534"/>
      <c r="L234" s="549"/>
      <c r="M234" s="549"/>
    </row>
    <row r="235">
      <c r="A235" s="524"/>
      <c r="B235" s="524"/>
      <c r="C235" s="524"/>
      <c r="D235" s="524"/>
      <c r="E235" s="524"/>
      <c r="F235" s="524"/>
      <c r="G235" s="531"/>
      <c r="H235" s="524"/>
      <c r="I235" s="524"/>
      <c r="J235" s="533"/>
      <c r="K235" s="534"/>
      <c r="L235" s="549"/>
      <c r="M235" s="549"/>
    </row>
    <row r="236">
      <c r="A236" s="524"/>
      <c r="B236" s="524"/>
      <c r="C236" s="524"/>
      <c r="D236" s="524"/>
      <c r="E236" s="524"/>
      <c r="F236" s="524"/>
      <c r="G236" s="531"/>
      <c r="H236" s="524"/>
      <c r="I236" s="524"/>
      <c r="J236" s="533"/>
      <c r="K236" s="534"/>
      <c r="L236" s="549"/>
      <c r="M236" s="549"/>
    </row>
    <row r="237">
      <c r="A237" s="524"/>
      <c r="B237" s="524"/>
      <c r="C237" s="524"/>
      <c r="D237" s="524"/>
      <c r="E237" s="524"/>
      <c r="F237" s="524"/>
      <c r="G237" s="531"/>
      <c r="H237" s="524"/>
      <c r="I237" s="524"/>
      <c r="J237" s="533"/>
      <c r="K237" s="534"/>
      <c r="L237" s="549"/>
      <c r="M237" s="549"/>
    </row>
    <row r="238">
      <c r="A238" s="524"/>
      <c r="B238" s="524"/>
      <c r="C238" s="524"/>
      <c r="D238" s="524"/>
      <c r="E238" s="524"/>
      <c r="F238" s="524"/>
      <c r="G238" s="531"/>
      <c r="H238" s="524"/>
      <c r="I238" s="524"/>
      <c r="J238" s="533"/>
      <c r="K238" s="534"/>
      <c r="L238" s="549"/>
      <c r="M238" s="549"/>
    </row>
    <row r="239">
      <c r="A239" s="524"/>
      <c r="B239" s="524"/>
      <c r="C239" s="524"/>
      <c r="D239" s="524"/>
      <c r="E239" s="524"/>
      <c r="F239" s="524"/>
      <c r="G239" s="531"/>
      <c r="H239" s="524"/>
      <c r="I239" s="524"/>
      <c r="J239" s="533"/>
      <c r="K239" s="534"/>
      <c r="L239" s="549"/>
      <c r="M239" s="549"/>
    </row>
    <row r="240">
      <c r="A240" s="524"/>
      <c r="B240" s="524"/>
      <c r="C240" s="524"/>
      <c r="D240" s="524"/>
      <c r="E240" s="524"/>
      <c r="F240" s="524"/>
      <c r="G240" s="531"/>
      <c r="H240" s="524"/>
      <c r="I240" s="524"/>
      <c r="J240" s="533"/>
      <c r="K240" s="534"/>
      <c r="L240" s="549"/>
      <c r="M240" s="549"/>
    </row>
    <row r="241">
      <c r="A241" s="524"/>
      <c r="B241" s="524"/>
      <c r="C241" s="524"/>
      <c r="D241" s="524"/>
      <c r="E241" s="524"/>
      <c r="F241" s="524"/>
      <c r="G241" s="531"/>
      <c r="H241" s="524"/>
      <c r="I241" s="524"/>
      <c r="J241" s="533"/>
      <c r="K241" s="534"/>
      <c r="L241" s="549"/>
      <c r="M241" s="549"/>
    </row>
    <row r="242">
      <c r="A242" s="524"/>
      <c r="B242" s="524"/>
      <c r="C242" s="524"/>
      <c r="D242" s="524"/>
      <c r="E242" s="524"/>
      <c r="F242" s="524"/>
      <c r="G242" s="531"/>
      <c r="H242" s="524"/>
      <c r="I242" s="524"/>
      <c r="J242" s="533"/>
      <c r="K242" s="534"/>
      <c r="L242" s="549"/>
      <c r="M242" s="549"/>
    </row>
    <row r="243">
      <c r="A243" s="524"/>
      <c r="B243" s="524"/>
      <c r="C243" s="524"/>
      <c r="D243" s="524"/>
      <c r="E243" s="524"/>
      <c r="F243" s="524"/>
      <c r="G243" s="531"/>
      <c r="H243" s="524"/>
      <c r="I243" s="524"/>
      <c r="J243" s="533"/>
      <c r="K243" s="534"/>
      <c r="L243" s="549"/>
      <c r="M243" s="549"/>
    </row>
    <row r="244">
      <c r="A244" s="524"/>
      <c r="B244" s="524"/>
      <c r="C244" s="524"/>
      <c r="D244" s="524"/>
      <c r="E244" s="524"/>
      <c r="F244" s="524"/>
      <c r="G244" s="531"/>
      <c r="H244" s="524"/>
      <c r="I244" s="524"/>
      <c r="J244" s="533"/>
      <c r="K244" s="534"/>
      <c r="L244" s="549"/>
      <c r="M244" s="549"/>
    </row>
    <row r="245">
      <c r="A245" s="524"/>
      <c r="B245" s="524"/>
      <c r="C245" s="524"/>
      <c r="D245" s="524"/>
      <c r="E245" s="524"/>
      <c r="F245" s="524"/>
      <c r="G245" s="531"/>
      <c r="H245" s="524"/>
      <c r="I245" s="524"/>
      <c r="J245" s="533"/>
      <c r="K245" s="534"/>
      <c r="L245" s="549"/>
      <c r="M245" s="549"/>
    </row>
    <row r="246">
      <c r="A246" s="524"/>
      <c r="B246" s="524"/>
      <c r="C246" s="524"/>
      <c r="D246" s="524"/>
      <c r="E246" s="524"/>
      <c r="F246" s="524"/>
      <c r="G246" s="531"/>
      <c r="H246" s="524"/>
      <c r="I246" s="524"/>
      <c r="J246" s="533"/>
      <c r="K246" s="534"/>
      <c r="L246" s="549"/>
      <c r="M246" s="549"/>
    </row>
    <row r="247">
      <c r="A247" s="524"/>
      <c r="B247" s="524"/>
      <c r="C247" s="524"/>
      <c r="D247" s="524"/>
      <c r="E247" s="524"/>
      <c r="F247" s="524"/>
      <c r="G247" s="531"/>
      <c r="H247" s="524"/>
      <c r="I247" s="524"/>
      <c r="J247" s="533"/>
      <c r="K247" s="534"/>
      <c r="L247" s="549"/>
      <c r="M247" s="549"/>
    </row>
    <row r="248">
      <c r="A248" s="524"/>
      <c r="B248" s="524"/>
      <c r="C248" s="524"/>
      <c r="D248" s="524"/>
      <c r="E248" s="524"/>
      <c r="F248" s="524"/>
      <c r="G248" s="531"/>
      <c r="H248" s="524"/>
      <c r="I248" s="524"/>
      <c r="J248" s="533"/>
      <c r="K248" s="534"/>
      <c r="L248" s="549"/>
      <c r="M248" s="549"/>
    </row>
    <row r="249">
      <c r="A249" s="524"/>
      <c r="B249" s="524"/>
      <c r="C249" s="524"/>
      <c r="D249" s="524"/>
      <c r="E249" s="524"/>
      <c r="F249" s="524"/>
      <c r="G249" s="531"/>
      <c r="H249" s="524"/>
      <c r="I249" s="524"/>
      <c r="J249" s="533"/>
      <c r="K249" s="534"/>
      <c r="L249" s="549"/>
      <c r="M249" s="549"/>
    </row>
    <row r="250">
      <c r="A250" s="524"/>
      <c r="B250" s="524"/>
      <c r="C250" s="524"/>
      <c r="D250" s="524"/>
      <c r="E250" s="524"/>
      <c r="F250" s="524"/>
      <c r="G250" s="531"/>
      <c r="H250" s="524"/>
      <c r="I250" s="524"/>
      <c r="J250" s="533"/>
      <c r="K250" s="534"/>
      <c r="L250" s="549"/>
      <c r="M250" s="549"/>
    </row>
    <row r="251">
      <c r="A251" s="524"/>
      <c r="B251" s="524"/>
      <c r="C251" s="524"/>
      <c r="D251" s="524"/>
      <c r="E251" s="524"/>
      <c r="F251" s="524"/>
      <c r="G251" s="531"/>
      <c r="H251" s="524"/>
      <c r="I251" s="524"/>
      <c r="J251" s="533"/>
      <c r="K251" s="534"/>
      <c r="L251" s="549"/>
      <c r="M251" s="549"/>
    </row>
    <row r="252">
      <c r="A252" s="524"/>
      <c r="B252" s="524"/>
      <c r="C252" s="524"/>
      <c r="D252" s="524"/>
      <c r="E252" s="524"/>
      <c r="F252" s="524"/>
      <c r="G252" s="531"/>
      <c r="H252" s="524"/>
      <c r="I252" s="524"/>
      <c r="J252" s="533"/>
      <c r="K252" s="534"/>
      <c r="L252" s="549"/>
      <c r="M252" s="549"/>
    </row>
    <row r="253">
      <c r="A253" s="524"/>
      <c r="B253" s="524"/>
      <c r="C253" s="524"/>
      <c r="D253" s="524"/>
      <c r="E253" s="524"/>
      <c r="F253" s="524"/>
      <c r="G253" s="531"/>
      <c r="H253" s="524"/>
      <c r="I253" s="524"/>
      <c r="J253" s="533"/>
      <c r="K253" s="534"/>
      <c r="L253" s="549"/>
      <c r="M253" s="549"/>
    </row>
    <row r="254">
      <c r="A254" s="524"/>
      <c r="B254" s="524"/>
      <c r="C254" s="524"/>
      <c r="D254" s="524"/>
      <c r="E254" s="524"/>
      <c r="F254" s="524"/>
      <c r="G254" s="531"/>
      <c r="H254" s="524"/>
      <c r="I254" s="524"/>
      <c r="J254" s="533"/>
      <c r="K254" s="534"/>
      <c r="L254" s="549"/>
      <c r="M254" s="549"/>
    </row>
    <row r="255">
      <c r="A255" s="524"/>
      <c r="B255" s="524"/>
      <c r="C255" s="524"/>
      <c r="D255" s="524"/>
      <c r="E255" s="524"/>
      <c r="F255" s="524"/>
      <c r="G255" s="531"/>
      <c r="H255" s="524"/>
      <c r="I255" s="524"/>
      <c r="J255" s="533"/>
      <c r="K255" s="534"/>
      <c r="L255" s="549"/>
      <c r="M255" s="549"/>
    </row>
    <row r="256">
      <c r="A256" s="524"/>
      <c r="B256" s="524"/>
      <c r="C256" s="524"/>
      <c r="D256" s="524"/>
      <c r="E256" s="524"/>
      <c r="F256" s="524"/>
      <c r="G256" s="531"/>
      <c r="H256" s="524"/>
      <c r="I256" s="524"/>
      <c r="J256" s="533"/>
      <c r="K256" s="534"/>
      <c r="L256" s="549"/>
      <c r="M256" s="549"/>
    </row>
    <row r="257">
      <c r="A257" s="524"/>
      <c r="B257" s="524"/>
      <c r="C257" s="524"/>
      <c r="D257" s="524"/>
      <c r="E257" s="524"/>
      <c r="F257" s="524"/>
      <c r="G257" s="531"/>
      <c r="H257" s="524"/>
      <c r="I257" s="524"/>
      <c r="J257" s="533"/>
      <c r="K257" s="534"/>
      <c r="L257" s="549"/>
      <c r="M257" s="549"/>
    </row>
    <row r="258">
      <c r="A258" s="524"/>
      <c r="B258" s="524"/>
      <c r="C258" s="524"/>
      <c r="D258" s="524"/>
      <c r="E258" s="524"/>
      <c r="F258" s="524"/>
      <c r="G258" s="531"/>
      <c r="H258" s="524"/>
      <c r="I258" s="524"/>
      <c r="J258" s="533"/>
      <c r="K258" s="534"/>
      <c r="L258" s="549"/>
      <c r="M258" s="549"/>
    </row>
    <row r="259">
      <c r="A259" s="524"/>
      <c r="B259" s="524"/>
      <c r="C259" s="524"/>
      <c r="D259" s="524"/>
      <c r="E259" s="524"/>
      <c r="F259" s="524"/>
      <c r="G259" s="531"/>
      <c r="H259" s="524"/>
      <c r="I259" s="524"/>
      <c r="J259" s="533"/>
      <c r="K259" s="534"/>
      <c r="L259" s="549"/>
      <c r="M259" s="549"/>
    </row>
    <row r="260">
      <c r="A260" s="524"/>
      <c r="B260" s="524"/>
      <c r="C260" s="524"/>
      <c r="D260" s="524"/>
      <c r="E260" s="524"/>
      <c r="F260" s="524"/>
      <c r="G260" s="531"/>
      <c r="H260" s="524"/>
      <c r="I260" s="524"/>
      <c r="J260" s="533"/>
      <c r="K260" s="534"/>
      <c r="L260" s="549"/>
      <c r="M260" s="549"/>
    </row>
    <row r="261">
      <c r="A261" s="524"/>
      <c r="B261" s="524"/>
      <c r="C261" s="524"/>
      <c r="D261" s="524"/>
      <c r="E261" s="524"/>
      <c r="F261" s="524"/>
      <c r="G261" s="531"/>
      <c r="H261" s="524"/>
      <c r="I261" s="524"/>
      <c r="J261" s="533"/>
      <c r="K261" s="534"/>
      <c r="L261" s="549"/>
      <c r="M261" s="549"/>
    </row>
    <row r="262">
      <c r="A262" s="524"/>
      <c r="B262" s="524"/>
      <c r="C262" s="524"/>
      <c r="D262" s="524"/>
      <c r="E262" s="524"/>
      <c r="F262" s="524"/>
      <c r="G262" s="531"/>
      <c r="H262" s="524"/>
      <c r="I262" s="524"/>
      <c r="J262" s="533"/>
      <c r="K262" s="534"/>
      <c r="L262" s="549"/>
      <c r="M262" s="549"/>
    </row>
    <row r="263">
      <c r="A263" s="524"/>
      <c r="B263" s="524"/>
      <c r="C263" s="524"/>
      <c r="D263" s="524"/>
      <c r="E263" s="524"/>
      <c r="F263" s="524"/>
      <c r="G263" s="531"/>
      <c r="H263" s="524"/>
      <c r="I263" s="524"/>
      <c r="J263" s="533"/>
      <c r="K263" s="534"/>
      <c r="L263" s="549"/>
      <c r="M263" s="549"/>
    </row>
    <row r="264">
      <c r="A264" s="524"/>
      <c r="B264" s="524"/>
      <c r="C264" s="524"/>
      <c r="D264" s="524"/>
      <c r="E264" s="524"/>
      <c r="F264" s="524"/>
      <c r="G264" s="531"/>
      <c r="H264" s="524"/>
      <c r="I264" s="524"/>
      <c r="J264" s="533"/>
      <c r="K264" s="534"/>
      <c r="L264" s="549"/>
      <c r="M264" s="549"/>
    </row>
    <row r="265">
      <c r="A265" s="524"/>
      <c r="B265" s="524"/>
      <c r="C265" s="524"/>
      <c r="D265" s="524"/>
      <c r="E265" s="524"/>
      <c r="F265" s="524"/>
      <c r="G265" s="531"/>
      <c r="H265" s="524"/>
      <c r="I265" s="524"/>
      <c r="J265" s="533"/>
      <c r="K265" s="534"/>
      <c r="L265" s="549"/>
      <c r="M265" s="549"/>
    </row>
    <row r="266">
      <c r="A266" s="524"/>
      <c r="B266" s="524"/>
      <c r="C266" s="524"/>
      <c r="D266" s="524"/>
      <c r="E266" s="524"/>
      <c r="F266" s="524"/>
      <c r="G266" s="531"/>
      <c r="H266" s="524"/>
      <c r="I266" s="524"/>
      <c r="J266" s="533"/>
      <c r="K266" s="534"/>
      <c r="L266" s="549"/>
      <c r="M266" s="549"/>
    </row>
    <row r="267">
      <c r="A267" s="524"/>
      <c r="B267" s="524"/>
      <c r="C267" s="524"/>
      <c r="D267" s="524"/>
      <c r="E267" s="524"/>
      <c r="F267" s="524"/>
      <c r="G267" s="531"/>
      <c r="H267" s="524"/>
      <c r="I267" s="524"/>
      <c r="J267" s="533"/>
      <c r="K267" s="534"/>
      <c r="L267" s="549"/>
      <c r="M267" s="549"/>
    </row>
    <row r="268">
      <c r="A268" s="524"/>
      <c r="B268" s="524"/>
      <c r="C268" s="524"/>
      <c r="D268" s="524"/>
      <c r="E268" s="524"/>
      <c r="F268" s="524"/>
      <c r="G268" s="531"/>
      <c r="H268" s="524"/>
      <c r="I268" s="524"/>
      <c r="J268" s="533"/>
      <c r="K268" s="534"/>
      <c r="L268" s="549"/>
      <c r="M268" s="549"/>
    </row>
    <row r="269">
      <c r="A269" s="524"/>
      <c r="B269" s="524"/>
      <c r="C269" s="524"/>
      <c r="D269" s="524"/>
      <c r="E269" s="524"/>
      <c r="F269" s="524"/>
      <c r="G269" s="531"/>
      <c r="H269" s="524"/>
      <c r="I269" s="524"/>
      <c r="J269" s="533"/>
      <c r="K269" s="534"/>
      <c r="L269" s="549"/>
      <c r="M269" s="549"/>
    </row>
    <row r="270">
      <c r="A270" s="524"/>
      <c r="B270" s="524"/>
      <c r="C270" s="524"/>
      <c r="D270" s="524"/>
      <c r="E270" s="524"/>
      <c r="F270" s="524"/>
      <c r="G270" s="531"/>
      <c r="H270" s="524"/>
      <c r="I270" s="524"/>
      <c r="J270" s="533"/>
      <c r="K270" s="534"/>
      <c r="L270" s="549"/>
      <c r="M270" s="549"/>
    </row>
    <row r="271">
      <c r="A271" s="524"/>
      <c r="B271" s="524"/>
      <c r="C271" s="524"/>
      <c r="D271" s="524"/>
      <c r="E271" s="524"/>
      <c r="F271" s="524"/>
      <c r="G271" s="531"/>
      <c r="H271" s="524"/>
      <c r="I271" s="524"/>
      <c r="J271" s="533"/>
      <c r="K271" s="534"/>
      <c r="L271" s="549"/>
      <c r="M271" s="549"/>
    </row>
    <row r="272">
      <c r="A272" s="524"/>
      <c r="B272" s="524"/>
      <c r="C272" s="524"/>
      <c r="D272" s="524"/>
      <c r="E272" s="524"/>
      <c r="F272" s="524"/>
      <c r="G272" s="531"/>
      <c r="H272" s="524"/>
      <c r="I272" s="524"/>
      <c r="J272" s="533"/>
      <c r="K272" s="534"/>
      <c r="L272" s="549"/>
      <c r="M272" s="549"/>
    </row>
    <row r="273">
      <c r="A273" s="524"/>
      <c r="B273" s="524"/>
      <c r="C273" s="524"/>
      <c r="D273" s="524"/>
      <c r="E273" s="524"/>
      <c r="F273" s="524"/>
      <c r="G273" s="531"/>
      <c r="H273" s="524"/>
      <c r="I273" s="524"/>
      <c r="J273" s="533"/>
      <c r="K273" s="534"/>
      <c r="L273" s="549"/>
      <c r="M273" s="549"/>
    </row>
    <row r="274">
      <c r="A274" s="524"/>
      <c r="B274" s="524"/>
      <c r="C274" s="524"/>
      <c r="D274" s="524"/>
      <c r="E274" s="524"/>
      <c r="F274" s="524"/>
      <c r="G274" s="531"/>
      <c r="H274" s="524"/>
      <c r="I274" s="524"/>
      <c r="J274" s="533"/>
      <c r="K274" s="534"/>
      <c r="L274" s="549"/>
      <c r="M274" s="549"/>
    </row>
    <row r="275">
      <c r="A275" s="524"/>
      <c r="B275" s="524"/>
      <c r="C275" s="524"/>
      <c r="D275" s="524"/>
      <c r="E275" s="524"/>
      <c r="F275" s="524"/>
      <c r="G275" s="531"/>
      <c r="H275" s="524"/>
      <c r="I275" s="524"/>
      <c r="J275" s="533"/>
      <c r="K275" s="534"/>
      <c r="L275" s="549"/>
      <c r="M275" s="549"/>
    </row>
    <row r="276">
      <c r="A276" s="524"/>
      <c r="B276" s="524"/>
      <c r="C276" s="524"/>
      <c r="D276" s="524"/>
      <c r="E276" s="524"/>
      <c r="F276" s="524"/>
      <c r="G276" s="531"/>
      <c r="H276" s="524"/>
      <c r="I276" s="524"/>
      <c r="J276" s="533"/>
      <c r="K276" s="534"/>
      <c r="L276" s="549"/>
      <c r="M276" s="549"/>
    </row>
    <row r="277">
      <c r="A277" s="524"/>
      <c r="B277" s="524"/>
      <c r="C277" s="524"/>
      <c r="D277" s="524"/>
      <c r="E277" s="524"/>
      <c r="F277" s="524"/>
      <c r="G277" s="531"/>
      <c r="H277" s="524"/>
      <c r="I277" s="524"/>
      <c r="J277" s="533"/>
      <c r="K277" s="534"/>
      <c r="L277" s="549"/>
      <c r="M277" s="549"/>
    </row>
    <row r="278">
      <c r="A278" s="524"/>
      <c r="B278" s="524"/>
      <c r="C278" s="524"/>
      <c r="D278" s="524"/>
      <c r="E278" s="524"/>
      <c r="F278" s="524"/>
      <c r="G278" s="531"/>
      <c r="H278" s="524"/>
      <c r="I278" s="524"/>
      <c r="J278" s="533"/>
      <c r="K278" s="534"/>
      <c r="L278" s="549"/>
      <c r="M278" s="549"/>
    </row>
    <row r="279">
      <c r="A279" s="524"/>
      <c r="B279" s="524"/>
      <c r="C279" s="524"/>
      <c r="D279" s="524"/>
      <c r="E279" s="524"/>
      <c r="F279" s="524"/>
      <c r="G279" s="531"/>
      <c r="H279" s="524"/>
      <c r="I279" s="524"/>
      <c r="J279" s="533"/>
      <c r="K279" s="534"/>
      <c r="L279" s="549"/>
      <c r="M279" s="549"/>
    </row>
    <row r="280">
      <c r="A280" s="524"/>
      <c r="B280" s="524"/>
      <c r="C280" s="524"/>
      <c r="D280" s="524"/>
      <c r="E280" s="524"/>
      <c r="F280" s="524"/>
      <c r="G280" s="531"/>
      <c r="H280" s="524"/>
      <c r="I280" s="524"/>
      <c r="J280" s="533"/>
      <c r="K280" s="534"/>
      <c r="L280" s="549"/>
      <c r="M280" s="549"/>
    </row>
    <row r="281">
      <c r="A281" s="524"/>
      <c r="B281" s="524"/>
      <c r="C281" s="524"/>
      <c r="D281" s="524"/>
      <c r="E281" s="524"/>
      <c r="F281" s="524"/>
      <c r="G281" s="531"/>
      <c r="H281" s="524"/>
      <c r="I281" s="524"/>
      <c r="J281" s="533"/>
      <c r="K281" s="534"/>
      <c r="L281" s="549"/>
      <c r="M281" s="549"/>
    </row>
    <row r="282">
      <c r="A282" s="524"/>
      <c r="B282" s="524"/>
      <c r="C282" s="524"/>
      <c r="D282" s="524"/>
      <c r="E282" s="524"/>
      <c r="F282" s="524"/>
      <c r="G282" s="531"/>
      <c r="H282" s="524"/>
      <c r="I282" s="524"/>
      <c r="J282" s="533"/>
      <c r="K282" s="534"/>
      <c r="L282" s="549"/>
      <c r="M282" s="549"/>
    </row>
    <row r="283">
      <c r="A283" s="524"/>
      <c r="B283" s="524"/>
      <c r="C283" s="524"/>
      <c r="D283" s="524"/>
      <c r="E283" s="524"/>
      <c r="F283" s="524"/>
      <c r="G283" s="531"/>
      <c r="H283" s="524"/>
      <c r="I283" s="524"/>
      <c r="J283" s="533"/>
      <c r="K283" s="534"/>
      <c r="L283" s="549"/>
      <c r="M283" s="549"/>
    </row>
    <row r="284">
      <c r="A284" s="524"/>
      <c r="B284" s="524"/>
      <c r="C284" s="524"/>
      <c r="D284" s="524"/>
      <c r="E284" s="524"/>
      <c r="F284" s="524"/>
      <c r="G284" s="531"/>
      <c r="H284" s="524"/>
      <c r="I284" s="524"/>
      <c r="J284" s="533"/>
      <c r="K284" s="534"/>
      <c r="L284" s="549"/>
      <c r="M284" s="549"/>
    </row>
    <row r="285">
      <c r="A285" s="524"/>
      <c r="B285" s="524"/>
      <c r="C285" s="524"/>
      <c r="D285" s="524"/>
      <c r="E285" s="524"/>
      <c r="F285" s="524"/>
      <c r="G285" s="531"/>
      <c r="H285" s="524"/>
      <c r="I285" s="524"/>
      <c r="J285" s="533"/>
      <c r="K285" s="534"/>
      <c r="L285" s="549"/>
      <c r="M285" s="549"/>
    </row>
    <row r="286">
      <c r="A286" s="524"/>
      <c r="B286" s="524"/>
      <c r="C286" s="524"/>
      <c r="D286" s="524"/>
      <c r="E286" s="524"/>
      <c r="F286" s="524"/>
      <c r="G286" s="531"/>
      <c r="H286" s="524"/>
      <c r="I286" s="524"/>
      <c r="J286" s="533"/>
      <c r="K286" s="534"/>
      <c r="L286" s="549"/>
      <c r="M286" s="549"/>
    </row>
    <row r="287">
      <c r="A287" s="524"/>
      <c r="B287" s="524"/>
      <c r="C287" s="524"/>
      <c r="D287" s="524"/>
      <c r="E287" s="524"/>
      <c r="F287" s="524"/>
      <c r="G287" s="531"/>
      <c r="H287" s="524"/>
      <c r="I287" s="524"/>
      <c r="J287" s="533"/>
      <c r="K287" s="534"/>
      <c r="L287" s="549"/>
      <c r="M287" s="549"/>
    </row>
    <row r="288">
      <c r="A288" s="524"/>
      <c r="B288" s="524"/>
      <c r="C288" s="524"/>
      <c r="D288" s="524"/>
      <c r="E288" s="524"/>
      <c r="F288" s="524"/>
      <c r="G288" s="531"/>
      <c r="H288" s="524"/>
      <c r="I288" s="524"/>
      <c r="J288" s="533"/>
      <c r="K288" s="534"/>
      <c r="L288" s="549"/>
      <c r="M288" s="549"/>
    </row>
    <row r="289">
      <c r="A289" s="524"/>
      <c r="B289" s="524"/>
      <c r="C289" s="524"/>
      <c r="D289" s="524"/>
      <c r="E289" s="524"/>
      <c r="F289" s="524"/>
      <c r="G289" s="531"/>
      <c r="H289" s="524"/>
      <c r="I289" s="524"/>
      <c r="J289" s="533"/>
      <c r="K289" s="534"/>
      <c r="L289" s="549"/>
      <c r="M289" s="549"/>
    </row>
    <row r="290">
      <c r="A290" s="524"/>
      <c r="B290" s="524"/>
      <c r="C290" s="524"/>
      <c r="D290" s="524"/>
      <c r="E290" s="524"/>
      <c r="F290" s="524"/>
      <c r="G290" s="531"/>
      <c r="H290" s="524"/>
      <c r="I290" s="524"/>
      <c r="J290" s="533"/>
      <c r="K290" s="534"/>
      <c r="L290" s="549"/>
      <c r="M290" s="549"/>
    </row>
    <row r="291">
      <c r="A291" s="524"/>
      <c r="B291" s="524"/>
      <c r="C291" s="524"/>
      <c r="D291" s="524"/>
      <c r="E291" s="524"/>
      <c r="F291" s="524"/>
      <c r="G291" s="531"/>
      <c r="H291" s="524"/>
      <c r="I291" s="524"/>
      <c r="J291" s="533"/>
      <c r="K291" s="534"/>
      <c r="L291" s="549"/>
      <c r="M291" s="549"/>
    </row>
    <row r="292">
      <c r="A292" s="524"/>
      <c r="B292" s="524"/>
      <c r="C292" s="524"/>
      <c r="D292" s="524"/>
      <c r="E292" s="524"/>
      <c r="F292" s="524"/>
      <c r="G292" s="531"/>
      <c r="H292" s="524"/>
      <c r="I292" s="524"/>
      <c r="J292" s="533"/>
      <c r="K292" s="534"/>
      <c r="L292" s="549"/>
      <c r="M292" s="549"/>
    </row>
    <row r="293">
      <c r="A293" s="524"/>
      <c r="B293" s="524"/>
      <c r="C293" s="524"/>
      <c r="D293" s="524"/>
      <c r="E293" s="524"/>
      <c r="F293" s="524"/>
      <c r="G293" s="531"/>
      <c r="H293" s="524"/>
      <c r="I293" s="524"/>
      <c r="J293" s="533"/>
      <c r="K293" s="534"/>
      <c r="L293" s="549"/>
      <c r="M293" s="549"/>
    </row>
    <row r="294">
      <c r="A294" s="524"/>
      <c r="B294" s="524"/>
      <c r="C294" s="524"/>
      <c r="D294" s="524"/>
      <c r="E294" s="524"/>
      <c r="F294" s="524"/>
      <c r="G294" s="531"/>
      <c r="H294" s="524"/>
      <c r="I294" s="524"/>
      <c r="J294" s="533"/>
      <c r="K294" s="534"/>
      <c r="L294" s="549"/>
      <c r="M294" s="549"/>
    </row>
    <row r="295">
      <c r="A295" s="524"/>
      <c r="B295" s="524"/>
      <c r="C295" s="524"/>
      <c r="D295" s="524"/>
      <c r="E295" s="524"/>
      <c r="F295" s="524"/>
      <c r="G295" s="531"/>
      <c r="H295" s="524"/>
      <c r="I295" s="524"/>
      <c r="J295" s="533"/>
      <c r="K295" s="534"/>
      <c r="L295" s="549"/>
      <c r="M295" s="549"/>
    </row>
    <row r="296">
      <c r="A296" s="524"/>
      <c r="B296" s="524"/>
      <c r="C296" s="524"/>
      <c r="D296" s="524"/>
      <c r="E296" s="524"/>
      <c r="F296" s="524"/>
      <c r="G296" s="531"/>
      <c r="H296" s="524"/>
      <c r="I296" s="524"/>
      <c r="J296" s="533"/>
      <c r="K296" s="534"/>
      <c r="L296" s="549"/>
      <c r="M296" s="549"/>
    </row>
    <row r="297">
      <c r="A297" s="524"/>
      <c r="B297" s="524"/>
      <c r="C297" s="524"/>
      <c r="D297" s="524"/>
      <c r="E297" s="524"/>
      <c r="F297" s="524"/>
      <c r="G297" s="531"/>
      <c r="H297" s="524"/>
      <c r="I297" s="524"/>
      <c r="J297" s="533"/>
      <c r="K297" s="534"/>
      <c r="L297" s="549"/>
      <c r="M297" s="549"/>
    </row>
    <row r="298">
      <c r="A298" s="524"/>
      <c r="B298" s="524"/>
      <c r="C298" s="524"/>
      <c r="D298" s="524"/>
      <c r="E298" s="524"/>
      <c r="F298" s="524"/>
      <c r="G298" s="531"/>
      <c r="H298" s="524"/>
      <c r="I298" s="524"/>
      <c r="J298" s="533"/>
      <c r="K298" s="534"/>
      <c r="L298" s="549"/>
      <c r="M298" s="549"/>
    </row>
    <row r="299">
      <c r="A299" s="524"/>
      <c r="B299" s="524"/>
      <c r="C299" s="524"/>
      <c r="D299" s="524"/>
      <c r="E299" s="524"/>
      <c r="F299" s="524"/>
      <c r="G299" s="531"/>
      <c r="H299" s="524"/>
      <c r="I299" s="524"/>
      <c r="J299" s="533"/>
      <c r="K299" s="534"/>
      <c r="L299" s="549"/>
      <c r="M299" s="549"/>
    </row>
    <row r="300">
      <c r="A300" s="524"/>
      <c r="B300" s="524"/>
      <c r="C300" s="524"/>
      <c r="D300" s="524"/>
      <c r="E300" s="524"/>
      <c r="F300" s="524"/>
      <c r="G300" s="531"/>
      <c r="H300" s="524"/>
      <c r="I300" s="524"/>
      <c r="J300" s="533"/>
      <c r="K300" s="534"/>
      <c r="L300" s="549"/>
      <c r="M300" s="549"/>
    </row>
    <row r="301">
      <c r="A301" s="524"/>
      <c r="B301" s="524"/>
      <c r="C301" s="524"/>
      <c r="D301" s="524"/>
      <c r="E301" s="524"/>
      <c r="F301" s="524"/>
      <c r="G301" s="531"/>
      <c r="H301" s="524"/>
      <c r="I301" s="524"/>
      <c r="J301" s="533"/>
      <c r="K301" s="534"/>
      <c r="L301" s="549"/>
      <c r="M301" s="549"/>
    </row>
    <row r="302">
      <c r="A302" s="524"/>
      <c r="B302" s="524"/>
      <c r="C302" s="524"/>
      <c r="D302" s="524"/>
      <c r="E302" s="524"/>
      <c r="F302" s="524"/>
      <c r="G302" s="531"/>
      <c r="H302" s="524"/>
      <c r="I302" s="524"/>
      <c r="J302" s="533"/>
      <c r="K302" s="534"/>
      <c r="L302" s="549"/>
      <c r="M302" s="549"/>
    </row>
    <row r="303">
      <c r="A303" s="524"/>
      <c r="B303" s="524"/>
      <c r="C303" s="524"/>
      <c r="D303" s="524"/>
      <c r="E303" s="524"/>
      <c r="F303" s="524"/>
      <c r="G303" s="531"/>
      <c r="H303" s="524"/>
      <c r="I303" s="524"/>
      <c r="J303" s="533"/>
      <c r="K303" s="534"/>
      <c r="L303" s="549"/>
      <c r="M303" s="549"/>
    </row>
    <row r="304">
      <c r="A304" s="524"/>
      <c r="B304" s="524"/>
      <c r="C304" s="524"/>
      <c r="D304" s="524"/>
      <c r="E304" s="524"/>
      <c r="F304" s="524"/>
      <c r="G304" s="531"/>
      <c r="H304" s="524"/>
      <c r="I304" s="524"/>
      <c r="J304" s="533"/>
      <c r="K304" s="534"/>
      <c r="L304" s="549"/>
      <c r="M304" s="549"/>
    </row>
    <row r="305">
      <c r="A305" s="524"/>
      <c r="B305" s="524"/>
      <c r="C305" s="524"/>
      <c r="D305" s="524"/>
      <c r="E305" s="524"/>
      <c r="F305" s="524"/>
      <c r="G305" s="531"/>
      <c r="H305" s="524"/>
      <c r="I305" s="524"/>
      <c r="J305" s="533"/>
      <c r="K305" s="534"/>
      <c r="L305" s="549"/>
      <c r="M305" s="549"/>
    </row>
    <row r="306">
      <c r="A306" s="524"/>
      <c r="B306" s="524"/>
      <c r="C306" s="524"/>
      <c r="D306" s="524"/>
      <c r="E306" s="524"/>
      <c r="F306" s="524"/>
      <c r="G306" s="531"/>
      <c r="H306" s="524"/>
      <c r="I306" s="524"/>
      <c r="J306" s="533"/>
      <c r="K306" s="534"/>
      <c r="L306" s="549"/>
      <c r="M306" s="549"/>
    </row>
    <row r="307">
      <c r="A307" s="524"/>
      <c r="B307" s="524"/>
      <c r="C307" s="524"/>
      <c r="D307" s="524"/>
      <c r="E307" s="524"/>
      <c r="F307" s="524"/>
      <c r="G307" s="531"/>
      <c r="H307" s="524"/>
      <c r="I307" s="524"/>
      <c r="J307" s="533"/>
      <c r="K307" s="534"/>
      <c r="L307" s="549"/>
      <c r="M307" s="549"/>
    </row>
    <row r="308">
      <c r="A308" s="524"/>
      <c r="B308" s="524"/>
      <c r="C308" s="524"/>
      <c r="D308" s="524"/>
      <c r="E308" s="524"/>
      <c r="F308" s="524"/>
      <c r="G308" s="531"/>
      <c r="H308" s="524"/>
      <c r="I308" s="524"/>
      <c r="J308" s="533"/>
      <c r="K308" s="534"/>
      <c r="L308" s="549"/>
      <c r="M308" s="549"/>
    </row>
    <row r="309">
      <c r="A309" s="524"/>
      <c r="B309" s="524"/>
      <c r="C309" s="524"/>
      <c r="D309" s="524"/>
      <c r="E309" s="524"/>
      <c r="F309" s="524"/>
      <c r="G309" s="531"/>
      <c r="H309" s="524"/>
      <c r="I309" s="524"/>
      <c r="J309" s="533"/>
      <c r="K309" s="534"/>
      <c r="L309" s="549"/>
      <c r="M309" s="549"/>
    </row>
    <row r="310">
      <c r="A310" s="524"/>
      <c r="B310" s="524"/>
      <c r="C310" s="524"/>
      <c r="D310" s="524"/>
      <c r="E310" s="524"/>
      <c r="F310" s="524"/>
      <c r="G310" s="531"/>
      <c r="H310" s="524"/>
      <c r="I310" s="524"/>
      <c r="J310" s="533"/>
      <c r="K310" s="534"/>
      <c r="L310" s="549"/>
      <c r="M310" s="549"/>
    </row>
    <row r="311">
      <c r="A311" s="524"/>
      <c r="B311" s="524"/>
      <c r="C311" s="524"/>
      <c r="D311" s="524"/>
      <c r="E311" s="524"/>
      <c r="F311" s="524"/>
      <c r="G311" s="531"/>
      <c r="H311" s="524"/>
      <c r="I311" s="524"/>
      <c r="J311" s="533"/>
      <c r="K311" s="534"/>
      <c r="L311" s="549"/>
      <c r="M311" s="549"/>
    </row>
    <row r="312">
      <c r="A312" s="524"/>
      <c r="B312" s="524"/>
      <c r="C312" s="524"/>
      <c r="D312" s="524"/>
      <c r="E312" s="524"/>
      <c r="F312" s="524"/>
      <c r="G312" s="531"/>
      <c r="H312" s="524"/>
      <c r="I312" s="524"/>
      <c r="J312" s="533"/>
      <c r="K312" s="534"/>
      <c r="L312" s="549"/>
      <c r="M312" s="549"/>
    </row>
    <row r="313">
      <c r="A313" s="524"/>
      <c r="B313" s="524"/>
      <c r="C313" s="524"/>
      <c r="D313" s="524"/>
      <c r="E313" s="524"/>
      <c r="F313" s="524"/>
      <c r="G313" s="531"/>
      <c r="H313" s="524"/>
      <c r="I313" s="524"/>
      <c r="J313" s="533"/>
      <c r="K313" s="534"/>
      <c r="L313" s="549"/>
      <c r="M313" s="549"/>
    </row>
    <row r="314">
      <c r="A314" s="524"/>
      <c r="B314" s="524"/>
      <c r="C314" s="524"/>
      <c r="D314" s="524"/>
      <c r="E314" s="524"/>
      <c r="F314" s="524"/>
      <c r="G314" s="531"/>
      <c r="H314" s="524"/>
      <c r="I314" s="524"/>
      <c r="J314" s="533"/>
      <c r="K314" s="534"/>
      <c r="L314" s="549"/>
      <c r="M314" s="549"/>
    </row>
    <row r="315">
      <c r="A315" s="524"/>
      <c r="B315" s="524"/>
      <c r="C315" s="524"/>
      <c r="D315" s="524"/>
      <c r="E315" s="524"/>
      <c r="F315" s="524"/>
      <c r="G315" s="531"/>
      <c r="H315" s="524"/>
      <c r="I315" s="524"/>
      <c r="J315" s="533"/>
      <c r="K315" s="534"/>
      <c r="L315" s="549"/>
      <c r="M315" s="549"/>
    </row>
    <row r="316">
      <c r="A316" s="524"/>
      <c r="B316" s="524"/>
      <c r="C316" s="524"/>
      <c r="D316" s="524"/>
      <c r="E316" s="524"/>
      <c r="F316" s="524"/>
      <c r="G316" s="531"/>
      <c r="H316" s="524"/>
      <c r="I316" s="524"/>
      <c r="J316" s="533"/>
      <c r="K316" s="534"/>
      <c r="L316" s="549"/>
      <c r="M316" s="549"/>
    </row>
    <row r="317">
      <c r="A317" s="524"/>
      <c r="B317" s="524"/>
      <c r="C317" s="524"/>
      <c r="D317" s="524"/>
      <c r="E317" s="524"/>
      <c r="F317" s="524"/>
      <c r="G317" s="531"/>
      <c r="H317" s="524"/>
      <c r="I317" s="524"/>
      <c r="J317" s="533"/>
      <c r="K317" s="534"/>
      <c r="L317" s="549"/>
      <c r="M317" s="549"/>
    </row>
    <row r="318">
      <c r="A318" s="524"/>
      <c r="B318" s="524"/>
      <c r="C318" s="524"/>
      <c r="D318" s="524"/>
      <c r="E318" s="524"/>
      <c r="F318" s="524"/>
      <c r="G318" s="531"/>
      <c r="H318" s="524"/>
      <c r="I318" s="524"/>
      <c r="J318" s="533"/>
      <c r="K318" s="534"/>
      <c r="L318" s="549"/>
      <c r="M318" s="549"/>
    </row>
    <row r="319">
      <c r="A319" s="524"/>
      <c r="B319" s="524"/>
      <c r="C319" s="524"/>
      <c r="D319" s="524"/>
      <c r="E319" s="524"/>
      <c r="F319" s="524"/>
      <c r="G319" s="531"/>
      <c r="H319" s="524"/>
      <c r="I319" s="524"/>
      <c r="J319" s="533"/>
      <c r="K319" s="534"/>
      <c r="L319" s="549"/>
      <c r="M319" s="549"/>
    </row>
    <row r="320">
      <c r="A320" s="524"/>
      <c r="B320" s="524"/>
      <c r="C320" s="524"/>
      <c r="D320" s="524"/>
      <c r="E320" s="524"/>
      <c r="F320" s="524"/>
      <c r="G320" s="531"/>
      <c r="H320" s="524"/>
      <c r="I320" s="524"/>
      <c r="J320" s="533"/>
      <c r="K320" s="534"/>
      <c r="L320" s="549"/>
      <c r="M320" s="549"/>
    </row>
    <row r="321">
      <c r="A321" s="524"/>
      <c r="B321" s="524"/>
      <c r="C321" s="524"/>
      <c r="D321" s="524"/>
      <c r="E321" s="524"/>
      <c r="F321" s="524"/>
      <c r="G321" s="531"/>
      <c r="H321" s="524"/>
      <c r="I321" s="524"/>
      <c r="J321" s="533"/>
      <c r="K321" s="534"/>
      <c r="L321" s="549"/>
      <c r="M321" s="549"/>
    </row>
    <row r="322">
      <c r="A322" s="524"/>
      <c r="B322" s="524"/>
      <c r="C322" s="524"/>
      <c r="D322" s="524"/>
      <c r="E322" s="524"/>
      <c r="F322" s="524"/>
      <c r="G322" s="531"/>
      <c r="H322" s="524"/>
      <c r="I322" s="524"/>
      <c r="J322" s="533"/>
      <c r="K322" s="534"/>
      <c r="L322" s="549"/>
      <c r="M322" s="549"/>
    </row>
    <row r="323">
      <c r="A323" s="524"/>
      <c r="B323" s="524"/>
      <c r="C323" s="524"/>
      <c r="D323" s="524"/>
      <c r="E323" s="524"/>
      <c r="F323" s="524"/>
      <c r="G323" s="531"/>
      <c r="H323" s="524"/>
      <c r="I323" s="524"/>
      <c r="J323" s="533"/>
      <c r="K323" s="534"/>
      <c r="L323" s="549"/>
      <c r="M323" s="549"/>
    </row>
    <row r="324">
      <c r="A324" s="524"/>
      <c r="B324" s="524"/>
      <c r="C324" s="524"/>
      <c r="D324" s="524"/>
      <c r="E324" s="524"/>
      <c r="F324" s="524"/>
      <c r="G324" s="531"/>
      <c r="H324" s="524"/>
      <c r="I324" s="524"/>
      <c r="J324" s="533"/>
      <c r="K324" s="534"/>
      <c r="L324" s="549"/>
      <c r="M324" s="549"/>
    </row>
    <row r="325">
      <c r="A325" s="524"/>
      <c r="B325" s="524"/>
      <c r="C325" s="524"/>
      <c r="D325" s="524"/>
      <c r="E325" s="524"/>
      <c r="F325" s="524"/>
      <c r="G325" s="531"/>
      <c r="H325" s="524"/>
      <c r="I325" s="524"/>
      <c r="J325" s="533"/>
      <c r="K325" s="534"/>
      <c r="L325" s="549"/>
      <c r="M325" s="549"/>
    </row>
    <row r="326">
      <c r="A326" s="524"/>
      <c r="B326" s="524"/>
      <c r="C326" s="524"/>
      <c r="D326" s="524"/>
      <c r="E326" s="524"/>
      <c r="F326" s="524"/>
      <c r="G326" s="531"/>
      <c r="H326" s="524"/>
      <c r="I326" s="524"/>
      <c r="J326" s="533"/>
      <c r="K326" s="534"/>
      <c r="L326" s="549"/>
      <c r="M326" s="549"/>
    </row>
    <row r="327">
      <c r="A327" s="524"/>
      <c r="B327" s="524"/>
      <c r="C327" s="524"/>
      <c r="D327" s="524"/>
      <c r="E327" s="524"/>
      <c r="F327" s="524"/>
      <c r="G327" s="531"/>
      <c r="H327" s="524"/>
      <c r="I327" s="524"/>
      <c r="J327" s="533"/>
      <c r="K327" s="534"/>
      <c r="L327" s="549"/>
      <c r="M327" s="549"/>
    </row>
    <row r="328">
      <c r="A328" s="524"/>
      <c r="B328" s="524"/>
      <c r="C328" s="524"/>
      <c r="D328" s="524"/>
      <c r="E328" s="524"/>
      <c r="F328" s="524"/>
      <c r="G328" s="531"/>
      <c r="H328" s="524"/>
      <c r="I328" s="524"/>
      <c r="J328" s="533"/>
      <c r="K328" s="534"/>
      <c r="L328" s="549"/>
      <c r="M328" s="549"/>
    </row>
    <row r="329">
      <c r="A329" s="524"/>
      <c r="B329" s="524"/>
      <c r="C329" s="524"/>
      <c r="D329" s="524"/>
      <c r="E329" s="524"/>
      <c r="F329" s="524"/>
      <c r="G329" s="531"/>
      <c r="H329" s="524"/>
      <c r="I329" s="524"/>
      <c r="J329" s="533"/>
      <c r="K329" s="534"/>
      <c r="L329" s="549"/>
      <c r="M329" s="549"/>
    </row>
    <row r="330">
      <c r="A330" s="524"/>
      <c r="B330" s="524"/>
      <c r="C330" s="524"/>
      <c r="D330" s="524"/>
      <c r="E330" s="524"/>
      <c r="F330" s="524"/>
      <c r="G330" s="531"/>
      <c r="H330" s="524"/>
      <c r="I330" s="524"/>
      <c r="J330" s="533"/>
      <c r="K330" s="534"/>
      <c r="L330" s="549"/>
      <c r="M330" s="549"/>
    </row>
    <row r="331">
      <c r="A331" s="524"/>
      <c r="B331" s="524"/>
      <c r="C331" s="524"/>
      <c r="D331" s="524"/>
      <c r="E331" s="524"/>
      <c r="F331" s="524"/>
      <c r="G331" s="531"/>
      <c r="H331" s="524"/>
      <c r="I331" s="524"/>
      <c r="J331" s="533"/>
      <c r="K331" s="534"/>
      <c r="L331" s="549"/>
      <c r="M331" s="549"/>
    </row>
    <row r="332">
      <c r="A332" s="524"/>
      <c r="B332" s="524"/>
      <c r="C332" s="524"/>
      <c r="D332" s="524"/>
      <c r="E332" s="524"/>
      <c r="F332" s="524"/>
      <c r="G332" s="531"/>
      <c r="H332" s="524"/>
      <c r="I332" s="524"/>
      <c r="J332" s="533"/>
      <c r="K332" s="534"/>
      <c r="L332" s="549"/>
      <c r="M332" s="549"/>
    </row>
    <row r="333">
      <c r="A333" s="524"/>
      <c r="B333" s="524"/>
      <c r="C333" s="524"/>
      <c r="D333" s="524"/>
      <c r="E333" s="524"/>
      <c r="F333" s="524"/>
      <c r="G333" s="531"/>
      <c r="H333" s="524"/>
      <c r="I333" s="524"/>
      <c r="J333" s="533"/>
      <c r="K333" s="534"/>
      <c r="L333" s="549"/>
      <c r="M333" s="549"/>
    </row>
    <row r="334">
      <c r="A334" s="524"/>
      <c r="B334" s="524"/>
      <c r="C334" s="524"/>
      <c r="D334" s="524"/>
      <c r="E334" s="524"/>
      <c r="F334" s="524"/>
      <c r="G334" s="531"/>
      <c r="H334" s="524"/>
      <c r="I334" s="524"/>
      <c r="J334" s="533"/>
      <c r="K334" s="534"/>
      <c r="L334" s="549"/>
      <c r="M334" s="549"/>
    </row>
    <row r="335">
      <c r="A335" s="524"/>
      <c r="B335" s="524"/>
      <c r="C335" s="524"/>
      <c r="D335" s="524"/>
      <c r="E335" s="524"/>
      <c r="F335" s="524"/>
      <c r="G335" s="531"/>
      <c r="H335" s="524"/>
      <c r="I335" s="524"/>
      <c r="J335" s="533"/>
      <c r="K335" s="534"/>
      <c r="L335" s="549"/>
      <c r="M335" s="549"/>
    </row>
    <row r="336">
      <c r="A336" s="524"/>
      <c r="B336" s="524"/>
      <c r="C336" s="524"/>
      <c r="D336" s="524"/>
      <c r="E336" s="524"/>
      <c r="F336" s="524"/>
      <c r="G336" s="531"/>
      <c r="H336" s="524"/>
      <c r="I336" s="524"/>
      <c r="J336" s="533"/>
      <c r="K336" s="534"/>
      <c r="L336" s="549"/>
      <c r="M336" s="549"/>
    </row>
    <row r="337">
      <c r="A337" s="524"/>
      <c r="B337" s="524"/>
      <c r="C337" s="524"/>
      <c r="D337" s="524"/>
      <c r="E337" s="524"/>
      <c r="F337" s="524"/>
      <c r="G337" s="531"/>
      <c r="H337" s="524"/>
      <c r="I337" s="524"/>
      <c r="J337" s="533"/>
      <c r="K337" s="534"/>
      <c r="L337" s="549"/>
      <c r="M337" s="549"/>
    </row>
    <row r="338">
      <c r="A338" s="524"/>
      <c r="B338" s="524"/>
      <c r="C338" s="524"/>
      <c r="D338" s="524"/>
      <c r="E338" s="524"/>
      <c r="F338" s="524"/>
      <c r="G338" s="531"/>
      <c r="H338" s="524"/>
      <c r="I338" s="524"/>
      <c r="J338" s="533"/>
      <c r="K338" s="534"/>
      <c r="L338" s="549"/>
      <c r="M338" s="549"/>
    </row>
    <row r="339">
      <c r="A339" s="524"/>
      <c r="B339" s="524"/>
      <c r="C339" s="524"/>
      <c r="D339" s="524"/>
      <c r="E339" s="524"/>
      <c r="F339" s="524"/>
      <c r="G339" s="531"/>
      <c r="H339" s="524"/>
      <c r="I339" s="524"/>
      <c r="J339" s="533"/>
      <c r="K339" s="534"/>
      <c r="L339" s="549"/>
      <c r="M339" s="549"/>
    </row>
    <row r="340">
      <c r="A340" s="524"/>
      <c r="B340" s="524"/>
      <c r="C340" s="524"/>
      <c r="D340" s="524"/>
      <c r="E340" s="524"/>
      <c r="F340" s="524"/>
      <c r="G340" s="531"/>
      <c r="H340" s="524"/>
      <c r="I340" s="524"/>
      <c r="J340" s="533"/>
      <c r="K340" s="534"/>
      <c r="L340" s="549"/>
      <c r="M340" s="549"/>
    </row>
    <row r="341">
      <c r="A341" s="524"/>
      <c r="B341" s="524"/>
      <c r="C341" s="524"/>
      <c r="D341" s="524"/>
      <c r="E341" s="524"/>
      <c r="F341" s="524"/>
      <c r="G341" s="531"/>
      <c r="H341" s="524"/>
      <c r="I341" s="524"/>
      <c r="J341" s="533"/>
      <c r="K341" s="534"/>
      <c r="L341" s="549"/>
      <c r="M341" s="549"/>
    </row>
    <row r="342">
      <c r="A342" s="524"/>
      <c r="B342" s="524"/>
      <c r="C342" s="524"/>
      <c r="D342" s="524"/>
      <c r="E342" s="524"/>
      <c r="F342" s="524"/>
      <c r="G342" s="531"/>
      <c r="H342" s="524"/>
      <c r="I342" s="524"/>
      <c r="J342" s="533"/>
      <c r="K342" s="534"/>
      <c r="L342" s="549"/>
      <c r="M342" s="549"/>
    </row>
    <row r="343">
      <c r="A343" s="524"/>
      <c r="B343" s="524"/>
      <c r="C343" s="524"/>
      <c r="D343" s="524"/>
      <c r="E343" s="524"/>
      <c r="F343" s="524"/>
      <c r="G343" s="531"/>
      <c r="H343" s="524"/>
      <c r="I343" s="524"/>
      <c r="J343" s="533"/>
      <c r="K343" s="534"/>
      <c r="L343" s="549"/>
      <c r="M343" s="549"/>
    </row>
    <row r="344">
      <c r="A344" s="524"/>
      <c r="B344" s="524"/>
      <c r="C344" s="524"/>
      <c r="D344" s="524"/>
      <c r="E344" s="524"/>
      <c r="F344" s="524"/>
      <c r="G344" s="531"/>
      <c r="H344" s="524"/>
      <c r="I344" s="524"/>
      <c r="J344" s="533"/>
      <c r="K344" s="534"/>
      <c r="L344" s="549"/>
      <c r="M344" s="549"/>
    </row>
    <row r="345">
      <c r="A345" s="524"/>
      <c r="B345" s="524"/>
      <c r="C345" s="524"/>
      <c r="D345" s="524"/>
      <c r="E345" s="524"/>
      <c r="F345" s="524"/>
      <c r="G345" s="531"/>
      <c r="H345" s="524"/>
      <c r="I345" s="524"/>
      <c r="J345" s="533"/>
      <c r="K345" s="534"/>
      <c r="L345" s="549"/>
      <c r="M345" s="549"/>
    </row>
    <row r="346">
      <c r="A346" s="524"/>
      <c r="B346" s="524"/>
      <c r="C346" s="524"/>
      <c r="D346" s="524"/>
      <c r="E346" s="524"/>
      <c r="F346" s="524"/>
      <c r="G346" s="531"/>
      <c r="H346" s="524"/>
      <c r="I346" s="524"/>
      <c r="J346" s="533"/>
      <c r="K346" s="534"/>
      <c r="L346" s="549"/>
      <c r="M346" s="549"/>
    </row>
    <row r="347">
      <c r="A347" s="524"/>
      <c r="B347" s="524"/>
      <c r="C347" s="524"/>
      <c r="D347" s="524"/>
      <c r="E347" s="524"/>
      <c r="F347" s="524"/>
      <c r="G347" s="531"/>
      <c r="H347" s="524"/>
      <c r="I347" s="524"/>
      <c r="J347" s="533"/>
      <c r="K347" s="534"/>
      <c r="L347" s="549"/>
      <c r="M347" s="549"/>
    </row>
    <row r="348">
      <c r="A348" s="524"/>
      <c r="B348" s="524"/>
      <c r="C348" s="524"/>
      <c r="D348" s="524"/>
      <c r="E348" s="524"/>
      <c r="F348" s="524"/>
      <c r="G348" s="531"/>
      <c r="H348" s="524"/>
      <c r="I348" s="524"/>
      <c r="J348" s="533"/>
      <c r="K348" s="534"/>
      <c r="L348" s="549"/>
      <c r="M348" s="549"/>
    </row>
    <row r="349">
      <c r="A349" s="524"/>
      <c r="B349" s="524"/>
      <c r="C349" s="524"/>
      <c r="D349" s="524"/>
      <c r="E349" s="524"/>
      <c r="F349" s="524"/>
      <c r="G349" s="531"/>
      <c r="H349" s="524"/>
      <c r="I349" s="524"/>
      <c r="J349" s="533"/>
      <c r="K349" s="534"/>
      <c r="L349" s="549"/>
      <c r="M349" s="549"/>
    </row>
    <row r="350">
      <c r="A350" s="524"/>
      <c r="B350" s="524"/>
      <c r="C350" s="524"/>
      <c r="D350" s="524"/>
      <c r="E350" s="524"/>
      <c r="F350" s="524"/>
      <c r="G350" s="531"/>
      <c r="H350" s="524"/>
      <c r="I350" s="524"/>
      <c r="J350" s="533"/>
      <c r="K350" s="534"/>
      <c r="L350" s="549"/>
      <c r="M350" s="549"/>
    </row>
    <row r="351">
      <c r="A351" s="524"/>
      <c r="B351" s="524"/>
      <c r="C351" s="524"/>
      <c r="D351" s="524"/>
      <c r="E351" s="524"/>
      <c r="F351" s="524"/>
      <c r="G351" s="531"/>
      <c r="H351" s="524"/>
      <c r="I351" s="524"/>
      <c r="J351" s="533"/>
      <c r="K351" s="534"/>
      <c r="L351" s="549"/>
      <c r="M351" s="549"/>
    </row>
    <row r="352">
      <c r="A352" s="524"/>
      <c r="B352" s="524"/>
      <c r="C352" s="524"/>
      <c r="D352" s="524"/>
      <c r="E352" s="524"/>
      <c r="F352" s="524"/>
      <c r="G352" s="531"/>
      <c r="H352" s="524"/>
      <c r="I352" s="524"/>
      <c r="J352" s="533"/>
      <c r="K352" s="534"/>
      <c r="L352" s="549"/>
      <c r="M352" s="549"/>
    </row>
    <row r="353">
      <c r="A353" s="524"/>
      <c r="B353" s="524"/>
      <c r="C353" s="524"/>
      <c r="D353" s="524"/>
      <c r="E353" s="524"/>
      <c r="F353" s="524"/>
      <c r="G353" s="531"/>
      <c r="H353" s="524"/>
      <c r="I353" s="524"/>
      <c r="J353" s="533"/>
      <c r="K353" s="534"/>
      <c r="L353" s="549"/>
      <c r="M353" s="549"/>
    </row>
    <row r="354">
      <c r="A354" s="524"/>
      <c r="B354" s="524"/>
      <c r="C354" s="524"/>
      <c r="D354" s="524"/>
      <c r="E354" s="524"/>
      <c r="F354" s="524"/>
      <c r="G354" s="531"/>
      <c r="H354" s="524"/>
      <c r="I354" s="524"/>
      <c r="J354" s="533"/>
      <c r="K354" s="534"/>
      <c r="L354" s="549"/>
      <c r="M354" s="549"/>
    </row>
    <row r="355">
      <c r="A355" s="524"/>
      <c r="B355" s="524"/>
      <c r="C355" s="524"/>
      <c r="D355" s="524"/>
      <c r="E355" s="524"/>
      <c r="F355" s="524"/>
      <c r="G355" s="531"/>
      <c r="H355" s="524"/>
      <c r="I355" s="524"/>
      <c r="J355" s="533"/>
      <c r="K355" s="534"/>
      <c r="L355" s="549"/>
      <c r="M355" s="549"/>
    </row>
    <row r="356">
      <c r="A356" s="524"/>
      <c r="B356" s="524"/>
      <c r="C356" s="524"/>
      <c r="D356" s="524"/>
      <c r="E356" s="524"/>
      <c r="F356" s="524"/>
      <c r="G356" s="531"/>
      <c r="H356" s="524"/>
      <c r="I356" s="524"/>
      <c r="J356" s="533"/>
      <c r="K356" s="534"/>
      <c r="L356" s="549"/>
      <c r="M356" s="549"/>
    </row>
    <row r="357">
      <c r="A357" s="524"/>
      <c r="B357" s="524"/>
      <c r="C357" s="524"/>
      <c r="D357" s="524"/>
      <c r="E357" s="524"/>
      <c r="F357" s="524"/>
      <c r="G357" s="531"/>
      <c r="H357" s="524"/>
      <c r="I357" s="524"/>
      <c r="J357" s="533"/>
      <c r="K357" s="534"/>
      <c r="L357" s="549"/>
      <c r="M357" s="549"/>
    </row>
    <row r="358">
      <c r="A358" s="524"/>
      <c r="B358" s="524"/>
      <c r="C358" s="524"/>
      <c r="D358" s="524"/>
      <c r="E358" s="524"/>
      <c r="F358" s="524"/>
      <c r="G358" s="531"/>
      <c r="H358" s="524"/>
      <c r="I358" s="524"/>
      <c r="J358" s="533"/>
      <c r="K358" s="534"/>
      <c r="L358" s="549"/>
      <c r="M358" s="549"/>
    </row>
    <row r="359">
      <c r="A359" s="524"/>
      <c r="B359" s="524"/>
      <c r="C359" s="524"/>
      <c r="D359" s="524"/>
      <c r="E359" s="524"/>
      <c r="F359" s="524"/>
      <c r="G359" s="531"/>
      <c r="H359" s="524"/>
      <c r="I359" s="524"/>
      <c r="J359" s="533"/>
      <c r="K359" s="534"/>
      <c r="L359" s="549"/>
      <c r="M359" s="549"/>
    </row>
    <row r="360">
      <c r="A360" s="524"/>
      <c r="B360" s="524"/>
      <c r="C360" s="524"/>
      <c r="D360" s="524"/>
      <c r="E360" s="524"/>
      <c r="F360" s="524"/>
      <c r="G360" s="531"/>
      <c r="H360" s="524"/>
      <c r="I360" s="524"/>
      <c r="J360" s="533"/>
      <c r="K360" s="534"/>
      <c r="L360" s="549"/>
      <c r="M360" s="549"/>
    </row>
    <row r="361">
      <c r="A361" s="524"/>
      <c r="B361" s="524"/>
      <c r="C361" s="524"/>
      <c r="D361" s="524"/>
      <c r="E361" s="524"/>
      <c r="F361" s="524"/>
      <c r="G361" s="531"/>
      <c r="H361" s="524"/>
      <c r="I361" s="524"/>
      <c r="J361" s="533"/>
      <c r="K361" s="534"/>
      <c r="L361" s="549"/>
      <c r="M361" s="549"/>
    </row>
    <row r="362">
      <c r="A362" s="524"/>
      <c r="B362" s="524"/>
      <c r="C362" s="524"/>
      <c r="D362" s="524"/>
      <c r="E362" s="524"/>
      <c r="F362" s="524"/>
      <c r="G362" s="531"/>
      <c r="H362" s="524"/>
      <c r="I362" s="524"/>
      <c r="J362" s="533"/>
      <c r="K362" s="534"/>
      <c r="L362" s="549"/>
      <c r="M362" s="549"/>
    </row>
    <row r="363">
      <c r="A363" s="524"/>
      <c r="B363" s="524"/>
      <c r="C363" s="524"/>
      <c r="D363" s="524"/>
      <c r="E363" s="524"/>
      <c r="F363" s="524"/>
      <c r="G363" s="531"/>
      <c r="H363" s="524"/>
      <c r="I363" s="524"/>
      <c r="J363" s="533"/>
      <c r="K363" s="534"/>
      <c r="L363" s="549"/>
      <c r="M363" s="549"/>
    </row>
    <row r="364">
      <c r="A364" s="524"/>
      <c r="B364" s="524"/>
      <c r="C364" s="524"/>
      <c r="D364" s="524"/>
      <c r="E364" s="524"/>
      <c r="F364" s="524"/>
      <c r="G364" s="531"/>
      <c r="H364" s="524"/>
      <c r="I364" s="524"/>
      <c r="J364" s="533"/>
      <c r="K364" s="534"/>
      <c r="L364" s="549"/>
      <c r="M364" s="549"/>
    </row>
    <row r="365">
      <c r="A365" s="524"/>
      <c r="B365" s="524"/>
      <c r="C365" s="524"/>
      <c r="D365" s="524"/>
      <c r="E365" s="524"/>
      <c r="F365" s="524"/>
      <c r="G365" s="531"/>
      <c r="H365" s="524"/>
      <c r="I365" s="524"/>
      <c r="J365" s="533"/>
      <c r="K365" s="534"/>
      <c r="L365" s="549"/>
      <c r="M365" s="549"/>
    </row>
    <row r="366">
      <c r="A366" s="524"/>
      <c r="B366" s="524"/>
      <c r="C366" s="524"/>
      <c r="D366" s="524"/>
      <c r="E366" s="524"/>
      <c r="F366" s="524"/>
      <c r="G366" s="531"/>
      <c r="H366" s="524"/>
      <c r="I366" s="524"/>
      <c r="J366" s="533"/>
      <c r="K366" s="534"/>
      <c r="L366" s="549"/>
      <c r="M366" s="549"/>
    </row>
    <row r="367">
      <c r="A367" s="524"/>
      <c r="B367" s="524"/>
      <c r="C367" s="524"/>
      <c r="D367" s="524"/>
      <c r="E367" s="524"/>
      <c r="F367" s="524"/>
      <c r="G367" s="531"/>
      <c r="H367" s="524"/>
      <c r="I367" s="524"/>
      <c r="J367" s="533"/>
      <c r="K367" s="534"/>
      <c r="L367" s="549"/>
      <c r="M367" s="549"/>
    </row>
    <row r="368">
      <c r="A368" s="524"/>
      <c r="B368" s="524"/>
      <c r="C368" s="524"/>
      <c r="D368" s="524"/>
      <c r="E368" s="524"/>
      <c r="F368" s="524"/>
      <c r="G368" s="531"/>
      <c r="H368" s="524"/>
      <c r="I368" s="524"/>
      <c r="J368" s="533"/>
      <c r="K368" s="534"/>
      <c r="L368" s="549"/>
      <c r="M368" s="549"/>
    </row>
    <row r="369">
      <c r="A369" s="524"/>
      <c r="B369" s="524"/>
      <c r="C369" s="524"/>
      <c r="D369" s="524"/>
      <c r="E369" s="524"/>
      <c r="F369" s="524"/>
      <c r="G369" s="531"/>
      <c r="H369" s="524"/>
      <c r="I369" s="524"/>
      <c r="J369" s="533"/>
      <c r="K369" s="534"/>
      <c r="L369" s="549"/>
      <c r="M369" s="549"/>
    </row>
    <row r="370">
      <c r="A370" s="524"/>
      <c r="B370" s="524"/>
      <c r="C370" s="524"/>
      <c r="D370" s="524"/>
      <c r="E370" s="524"/>
      <c r="F370" s="524"/>
      <c r="G370" s="531"/>
      <c r="H370" s="524"/>
      <c r="I370" s="524"/>
      <c r="J370" s="533"/>
      <c r="K370" s="534"/>
      <c r="L370" s="549"/>
      <c r="M370" s="549"/>
    </row>
    <row r="371">
      <c r="A371" s="524"/>
      <c r="B371" s="524"/>
      <c r="C371" s="524"/>
      <c r="D371" s="524"/>
      <c r="E371" s="524"/>
      <c r="F371" s="524"/>
      <c r="G371" s="531"/>
      <c r="H371" s="524"/>
      <c r="I371" s="524"/>
      <c r="J371" s="533"/>
      <c r="K371" s="534"/>
      <c r="L371" s="549"/>
      <c r="M371" s="549"/>
    </row>
    <row r="372">
      <c r="A372" s="524"/>
      <c r="B372" s="524"/>
      <c r="C372" s="524"/>
      <c r="D372" s="524"/>
      <c r="E372" s="524"/>
      <c r="F372" s="524"/>
      <c r="G372" s="531"/>
      <c r="H372" s="524"/>
      <c r="I372" s="524"/>
      <c r="J372" s="533"/>
      <c r="K372" s="534"/>
      <c r="L372" s="549"/>
      <c r="M372" s="549"/>
    </row>
    <row r="373">
      <c r="A373" s="524"/>
      <c r="B373" s="524"/>
      <c r="C373" s="524"/>
      <c r="D373" s="524"/>
      <c r="E373" s="524"/>
      <c r="F373" s="524"/>
      <c r="G373" s="531"/>
      <c r="H373" s="524"/>
      <c r="I373" s="524"/>
      <c r="J373" s="533"/>
      <c r="K373" s="534"/>
      <c r="L373" s="549"/>
      <c r="M373" s="549"/>
    </row>
    <row r="374">
      <c r="A374" s="524"/>
      <c r="B374" s="524"/>
      <c r="C374" s="524"/>
      <c r="D374" s="524"/>
      <c r="E374" s="524"/>
      <c r="F374" s="524"/>
      <c r="G374" s="531"/>
      <c r="H374" s="524"/>
      <c r="I374" s="524"/>
      <c r="J374" s="533"/>
      <c r="K374" s="534"/>
      <c r="L374" s="549"/>
      <c r="M374" s="549"/>
    </row>
    <row r="375">
      <c r="A375" s="524"/>
      <c r="B375" s="524"/>
      <c r="C375" s="524"/>
      <c r="D375" s="524"/>
      <c r="E375" s="524"/>
      <c r="F375" s="524"/>
      <c r="G375" s="531"/>
      <c r="H375" s="524"/>
      <c r="I375" s="524"/>
      <c r="J375" s="533"/>
      <c r="K375" s="534"/>
      <c r="L375" s="549"/>
      <c r="M375" s="549"/>
    </row>
    <row r="376">
      <c r="A376" s="524"/>
      <c r="B376" s="524"/>
      <c r="C376" s="524"/>
      <c r="D376" s="524"/>
      <c r="E376" s="524"/>
      <c r="F376" s="524"/>
      <c r="G376" s="531"/>
      <c r="H376" s="524"/>
      <c r="I376" s="524"/>
      <c r="J376" s="533"/>
      <c r="K376" s="534"/>
      <c r="L376" s="549"/>
      <c r="M376" s="549"/>
    </row>
    <row r="377">
      <c r="A377" s="524"/>
      <c r="B377" s="524"/>
      <c r="C377" s="524"/>
      <c r="D377" s="524"/>
      <c r="E377" s="524"/>
      <c r="F377" s="524"/>
      <c r="G377" s="531"/>
      <c r="H377" s="524"/>
      <c r="I377" s="524"/>
      <c r="J377" s="533"/>
      <c r="K377" s="534"/>
      <c r="L377" s="549"/>
      <c r="M377" s="549"/>
    </row>
    <row r="378">
      <c r="A378" s="524"/>
      <c r="B378" s="524"/>
      <c r="C378" s="524"/>
      <c r="D378" s="524"/>
      <c r="E378" s="524"/>
      <c r="F378" s="524"/>
      <c r="G378" s="531"/>
      <c r="H378" s="524"/>
      <c r="I378" s="524"/>
      <c r="J378" s="533"/>
      <c r="K378" s="534"/>
      <c r="L378" s="549"/>
      <c r="M378" s="549"/>
    </row>
    <row r="379">
      <c r="A379" s="524"/>
      <c r="B379" s="524"/>
      <c r="C379" s="524"/>
      <c r="D379" s="524"/>
      <c r="E379" s="524"/>
      <c r="F379" s="524"/>
      <c r="G379" s="531"/>
      <c r="H379" s="524"/>
      <c r="I379" s="524"/>
      <c r="J379" s="533"/>
      <c r="K379" s="534"/>
      <c r="L379" s="549"/>
      <c r="M379" s="549"/>
    </row>
    <row r="380">
      <c r="A380" s="524"/>
      <c r="B380" s="524"/>
      <c r="C380" s="524"/>
      <c r="D380" s="524"/>
      <c r="E380" s="524"/>
      <c r="F380" s="524"/>
      <c r="G380" s="531"/>
      <c r="H380" s="524"/>
      <c r="I380" s="524"/>
      <c r="J380" s="533"/>
      <c r="K380" s="534"/>
      <c r="L380" s="549"/>
      <c r="M380" s="549"/>
    </row>
    <row r="381">
      <c r="A381" s="524"/>
      <c r="B381" s="524"/>
      <c r="C381" s="524"/>
      <c r="D381" s="524"/>
      <c r="E381" s="524"/>
      <c r="F381" s="524"/>
      <c r="G381" s="531"/>
      <c r="H381" s="524"/>
      <c r="I381" s="524"/>
      <c r="J381" s="533"/>
      <c r="K381" s="534"/>
      <c r="L381" s="549"/>
      <c r="M381" s="549"/>
    </row>
    <row r="382">
      <c r="A382" s="524"/>
      <c r="B382" s="524"/>
      <c r="C382" s="524"/>
      <c r="D382" s="524"/>
      <c r="E382" s="524"/>
      <c r="F382" s="524"/>
      <c r="G382" s="531"/>
      <c r="H382" s="524"/>
      <c r="I382" s="524"/>
      <c r="J382" s="533"/>
      <c r="K382" s="534"/>
      <c r="L382" s="549"/>
      <c r="M382" s="549"/>
    </row>
    <row r="383">
      <c r="A383" s="524"/>
      <c r="B383" s="524"/>
      <c r="C383" s="524"/>
      <c r="D383" s="524"/>
      <c r="E383" s="524"/>
      <c r="F383" s="524"/>
      <c r="G383" s="531"/>
      <c r="H383" s="524"/>
      <c r="I383" s="524"/>
      <c r="J383" s="533"/>
      <c r="K383" s="534"/>
      <c r="L383" s="549"/>
      <c r="M383" s="549"/>
    </row>
    <row r="384">
      <c r="A384" s="524"/>
      <c r="B384" s="524"/>
      <c r="C384" s="524"/>
      <c r="D384" s="524"/>
      <c r="E384" s="524"/>
      <c r="F384" s="524"/>
      <c r="G384" s="531"/>
      <c r="H384" s="524"/>
      <c r="I384" s="524"/>
      <c r="J384" s="533"/>
      <c r="K384" s="534"/>
      <c r="L384" s="549"/>
      <c r="M384" s="549"/>
    </row>
    <row r="385">
      <c r="A385" s="524"/>
      <c r="B385" s="524"/>
      <c r="C385" s="524"/>
      <c r="D385" s="524"/>
      <c r="E385" s="524"/>
      <c r="F385" s="524"/>
      <c r="G385" s="531"/>
      <c r="H385" s="524"/>
      <c r="I385" s="524"/>
      <c r="J385" s="533"/>
      <c r="K385" s="534"/>
      <c r="L385" s="549"/>
      <c r="M385" s="549"/>
    </row>
    <row r="386">
      <c r="A386" s="524"/>
      <c r="B386" s="524"/>
      <c r="C386" s="524"/>
      <c r="D386" s="524"/>
      <c r="E386" s="524"/>
      <c r="F386" s="524"/>
      <c r="G386" s="531"/>
      <c r="H386" s="524"/>
      <c r="I386" s="524"/>
      <c r="J386" s="533"/>
      <c r="K386" s="534"/>
      <c r="L386" s="549"/>
      <c r="M386" s="549"/>
    </row>
    <row r="387">
      <c r="A387" s="524"/>
      <c r="B387" s="524"/>
      <c r="C387" s="524"/>
      <c r="D387" s="524"/>
      <c r="E387" s="524"/>
      <c r="F387" s="524"/>
      <c r="G387" s="531"/>
      <c r="H387" s="524"/>
      <c r="I387" s="524"/>
      <c r="J387" s="533"/>
      <c r="K387" s="534"/>
      <c r="L387" s="549"/>
      <c r="M387" s="549"/>
    </row>
    <row r="388">
      <c r="A388" s="524"/>
      <c r="B388" s="524"/>
      <c r="C388" s="524"/>
      <c r="D388" s="524"/>
      <c r="E388" s="524"/>
      <c r="F388" s="524"/>
      <c r="G388" s="531"/>
      <c r="H388" s="524"/>
      <c r="I388" s="524"/>
      <c r="J388" s="533"/>
      <c r="K388" s="534"/>
      <c r="L388" s="549"/>
      <c r="M388" s="549"/>
    </row>
    <row r="389">
      <c r="A389" s="524"/>
      <c r="B389" s="524"/>
      <c r="C389" s="524"/>
      <c r="D389" s="524"/>
      <c r="E389" s="524"/>
      <c r="F389" s="524"/>
      <c r="G389" s="531"/>
      <c r="H389" s="524"/>
      <c r="I389" s="524"/>
      <c r="J389" s="533"/>
      <c r="K389" s="534"/>
      <c r="L389" s="549"/>
      <c r="M389" s="549"/>
    </row>
    <row r="390">
      <c r="A390" s="524"/>
      <c r="B390" s="524"/>
      <c r="C390" s="524"/>
      <c r="D390" s="524"/>
      <c r="E390" s="524"/>
      <c r="F390" s="524"/>
      <c r="G390" s="531"/>
      <c r="H390" s="524"/>
      <c r="I390" s="524"/>
      <c r="J390" s="533"/>
      <c r="K390" s="534"/>
      <c r="L390" s="549"/>
      <c r="M390" s="549"/>
    </row>
    <row r="391">
      <c r="A391" s="524"/>
      <c r="B391" s="524"/>
      <c r="C391" s="524"/>
      <c r="D391" s="524"/>
      <c r="E391" s="524"/>
      <c r="F391" s="524"/>
      <c r="G391" s="531"/>
      <c r="H391" s="524"/>
      <c r="I391" s="524"/>
      <c r="J391" s="533"/>
      <c r="K391" s="534"/>
      <c r="L391" s="549"/>
      <c r="M391" s="549"/>
    </row>
    <row r="392">
      <c r="A392" s="524"/>
      <c r="B392" s="524"/>
      <c r="C392" s="524"/>
      <c r="D392" s="524"/>
      <c r="E392" s="524"/>
      <c r="F392" s="524"/>
      <c r="G392" s="531"/>
      <c r="H392" s="524"/>
      <c r="I392" s="524"/>
      <c r="J392" s="533"/>
      <c r="K392" s="534"/>
      <c r="L392" s="549"/>
      <c r="M392" s="549"/>
    </row>
    <row r="393">
      <c r="A393" s="524"/>
      <c r="B393" s="524"/>
      <c r="C393" s="524"/>
      <c r="D393" s="524"/>
      <c r="E393" s="524"/>
      <c r="F393" s="524"/>
      <c r="G393" s="531"/>
      <c r="H393" s="524"/>
      <c r="I393" s="524"/>
      <c r="J393" s="533"/>
      <c r="K393" s="534"/>
      <c r="L393" s="549"/>
      <c r="M393" s="549"/>
    </row>
    <row r="394">
      <c r="A394" s="524"/>
      <c r="B394" s="524"/>
      <c r="C394" s="524"/>
      <c r="D394" s="524"/>
      <c r="E394" s="524"/>
      <c r="F394" s="524"/>
      <c r="G394" s="531"/>
      <c r="H394" s="524"/>
      <c r="I394" s="524"/>
      <c r="J394" s="533"/>
      <c r="K394" s="534"/>
      <c r="L394" s="549"/>
      <c r="M394" s="549"/>
    </row>
    <row r="395">
      <c r="A395" s="524"/>
      <c r="B395" s="524"/>
      <c r="C395" s="524"/>
      <c r="D395" s="524"/>
      <c r="E395" s="524"/>
      <c r="F395" s="524"/>
      <c r="G395" s="531"/>
      <c r="H395" s="524"/>
      <c r="I395" s="524"/>
      <c r="J395" s="533"/>
      <c r="K395" s="534"/>
      <c r="L395" s="549"/>
      <c r="M395" s="549"/>
    </row>
    <row r="396">
      <c r="A396" s="524"/>
      <c r="B396" s="524"/>
      <c r="C396" s="524"/>
      <c r="D396" s="524"/>
      <c r="E396" s="524"/>
      <c r="F396" s="524"/>
      <c r="G396" s="531"/>
      <c r="H396" s="524"/>
      <c r="I396" s="524"/>
      <c r="J396" s="533"/>
      <c r="K396" s="534"/>
      <c r="L396" s="549"/>
      <c r="M396" s="549"/>
    </row>
    <row r="397">
      <c r="A397" s="524"/>
      <c r="B397" s="524"/>
      <c r="C397" s="524"/>
      <c r="D397" s="524"/>
      <c r="E397" s="524"/>
      <c r="F397" s="524"/>
      <c r="G397" s="531"/>
      <c r="H397" s="524"/>
      <c r="I397" s="524"/>
      <c r="J397" s="533"/>
      <c r="K397" s="534"/>
      <c r="L397" s="549"/>
      <c r="M397" s="549"/>
    </row>
    <row r="398">
      <c r="A398" s="524"/>
      <c r="B398" s="524"/>
      <c r="C398" s="524"/>
      <c r="D398" s="524"/>
      <c r="E398" s="524"/>
      <c r="F398" s="524"/>
      <c r="G398" s="531"/>
      <c r="H398" s="524"/>
      <c r="I398" s="524"/>
      <c r="J398" s="533"/>
      <c r="K398" s="534"/>
      <c r="L398" s="549"/>
      <c r="M398" s="549"/>
    </row>
    <row r="399">
      <c r="A399" s="524"/>
      <c r="B399" s="524"/>
      <c r="C399" s="524"/>
      <c r="D399" s="524"/>
      <c r="E399" s="524"/>
      <c r="F399" s="524"/>
      <c r="G399" s="531"/>
      <c r="H399" s="524"/>
      <c r="I399" s="524"/>
      <c r="J399" s="533"/>
      <c r="K399" s="534"/>
      <c r="L399" s="549"/>
      <c r="M399" s="549"/>
    </row>
    <row r="400">
      <c r="A400" s="524"/>
      <c r="B400" s="524"/>
      <c r="C400" s="524"/>
      <c r="D400" s="524"/>
      <c r="E400" s="524"/>
      <c r="F400" s="524"/>
      <c r="G400" s="531"/>
      <c r="H400" s="524"/>
      <c r="I400" s="524"/>
      <c r="J400" s="533"/>
      <c r="K400" s="534"/>
      <c r="L400" s="549"/>
      <c r="M400" s="549"/>
    </row>
    <row r="401">
      <c r="A401" s="524"/>
      <c r="B401" s="524"/>
      <c r="C401" s="524"/>
      <c r="D401" s="524"/>
      <c r="E401" s="524"/>
      <c r="F401" s="524"/>
      <c r="G401" s="531"/>
      <c r="H401" s="524"/>
      <c r="I401" s="524"/>
      <c r="J401" s="533"/>
      <c r="K401" s="534"/>
      <c r="L401" s="549"/>
      <c r="M401" s="549"/>
    </row>
    <row r="402">
      <c r="A402" s="524"/>
      <c r="B402" s="524"/>
      <c r="C402" s="524"/>
      <c r="D402" s="524"/>
      <c r="E402" s="524"/>
      <c r="F402" s="524"/>
      <c r="G402" s="531"/>
      <c r="H402" s="524"/>
      <c r="I402" s="524"/>
      <c r="J402" s="533"/>
      <c r="K402" s="534"/>
      <c r="L402" s="549"/>
      <c r="M402" s="549"/>
    </row>
    <row r="403">
      <c r="A403" s="524"/>
      <c r="B403" s="524"/>
      <c r="C403" s="524"/>
      <c r="D403" s="524"/>
      <c r="E403" s="524"/>
      <c r="F403" s="524"/>
      <c r="G403" s="531"/>
      <c r="H403" s="524"/>
      <c r="I403" s="524"/>
      <c r="J403" s="533"/>
      <c r="K403" s="534"/>
      <c r="L403" s="549"/>
      <c r="M403" s="549"/>
    </row>
    <row r="404">
      <c r="A404" s="524"/>
      <c r="B404" s="524"/>
      <c r="C404" s="524"/>
      <c r="D404" s="524"/>
      <c r="E404" s="524"/>
      <c r="F404" s="524"/>
      <c r="G404" s="531"/>
      <c r="H404" s="524"/>
      <c r="I404" s="524"/>
      <c r="J404" s="533"/>
      <c r="K404" s="534"/>
      <c r="L404" s="549"/>
      <c r="M404" s="549"/>
    </row>
    <row r="405">
      <c r="A405" s="524"/>
      <c r="B405" s="524"/>
      <c r="C405" s="524"/>
      <c r="D405" s="524"/>
      <c r="E405" s="524"/>
      <c r="F405" s="524"/>
      <c r="G405" s="531"/>
      <c r="H405" s="524"/>
      <c r="I405" s="524"/>
      <c r="J405" s="533"/>
      <c r="K405" s="534"/>
      <c r="L405" s="549"/>
      <c r="M405" s="549"/>
    </row>
    <row r="406">
      <c r="A406" s="524"/>
      <c r="B406" s="524"/>
      <c r="C406" s="524"/>
      <c r="D406" s="524"/>
      <c r="E406" s="524"/>
      <c r="F406" s="524"/>
      <c r="G406" s="531"/>
      <c r="H406" s="524"/>
      <c r="I406" s="524"/>
      <c r="J406" s="533"/>
      <c r="K406" s="534"/>
      <c r="L406" s="549"/>
      <c r="M406" s="549"/>
    </row>
    <row r="407">
      <c r="A407" s="524"/>
      <c r="B407" s="524"/>
      <c r="C407" s="524"/>
      <c r="D407" s="524"/>
      <c r="E407" s="524"/>
      <c r="F407" s="524"/>
      <c r="G407" s="531"/>
      <c r="H407" s="524"/>
      <c r="I407" s="524"/>
      <c r="J407" s="533"/>
      <c r="K407" s="534"/>
      <c r="L407" s="549"/>
      <c r="M407" s="549"/>
    </row>
    <row r="408">
      <c r="A408" s="524"/>
      <c r="B408" s="524"/>
      <c r="C408" s="524"/>
      <c r="D408" s="524"/>
      <c r="E408" s="524"/>
      <c r="F408" s="524"/>
      <c r="G408" s="531"/>
      <c r="H408" s="524"/>
      <c r="I408" s="524"/>
      <c r="J408" s="533"/>
      <c r="K408" s="534"/>
      <c r="L408" s="549"/>
      <c r="M408" s="549"/>
    </row>
    <row r="409">
      <c r="A409" s="524"/>
      <c r="B409" s="524"/>
      <c r="C409" s="524"/>
      <c r="D409" s="524"/>
      <c r="E409" s="524"/>
      <c r="F409" s="524"/>
      <c r="G409" s="531"/>
      <c r="H409" s="524"/>
      <c r="I409" s="524"/>
      <c r="J409" s="533"/>
      <c r="K409" s="534"/>
      <c r="L409" s="549"/>
      <c r="M409" s="549"/>
    </row>
    <row r="410">
      <c r="A410" s="524"/>
      <c r="B410" s="524"/>
      <c r="C410" s="524"/>
      <c r="D410" s="524"/>
      <c r="E410" s="524"/>
      <c r="F410" s="524"/>
      <c r="G410" s="531"/>
      <c r="H410" s="524"/>
      <c r="I410" s="524"/>
      <c r="J410" s="533"/>
      <c r="K410" s="534"/>
      <c r="L410" s="549"/>
      <c r="M410" s="549"/>
    </row>
    <row r="411">
      <c r="A411" s="524"/>
      <c r="B411" s="524"/>
      <c r="C411" s="524"/>
      <c r="D411" s="524"/>
      <c r="E411" s="524"/>
      <c r="F411" s="524"/>
      <c r="G411" s="531"/>
      <c r="H411" s="524"/>
      <c r="I411" s="524"/>
      <c r="J411" s="533"/>
      <c r="K411" s="534"/>
      <c r="L411" s="549"/>
      <c r="M411" s="549"/>
    </row>
    <row r="412">
      <c r="A412" s="524"/>
      <c r="B412" s="524"/>
      <c r="C412" s="524"/>
      <c r="D412" s="524"/>
      <c r="E412" s="524"/>
      <c r="F412" s="524"/>
      <c r="G412" s="531"/>
      <c r="H412" s="524"/>
      <c r="I412" s="524"/>
      <c r="J412" s="533"/>
      <c r="K412" s="534"/>
      <c r="L412" s="549"/>
      <c r="M412" s="549"/>
    </row>
    <row r="413">
      <c r="A413" s="524"/>
      <c r="B413" s="524"/>
      <c r="C413" s="524"/>
      <c r="D413" s="524"/>
      <c r="E413" s="524"/>
      <c r="F413" s="524"/>
      <c r="G413" s="531"/>
      <c r="H413" s="524"/>
      <c r="I413" s="524"/>
      <c r="J413" s="533"/>
      <c r="K413" s="534"/>
      <c r="L413" s="549"/>
      <c r="M413" s="549"/>
    </row>
    <row r="414">
      <c r="A414" s="524"/>
      <c r="B414" s="524"/>
      <c r="C414" s="524"/>
      <c r="D414" s="524"/>
      <c r="E414" s="524"/>
      <c r="F414" s="524"/>
      <c r="G414" s="531"/>
      <c r="H414" s="524"/>
      <c r="I414" s="524"/>
      <c r="J414" s="533"/>
      <c r="K414" s="534"/>
      <c r="L414" s="549"/>
      <c r="M414" s="549"/>
    </row>
    <row r="415">
      <c r="A415" s="524"/>
      <c r="B415" s="524"/>
      <c r="C415" s="524"/>
      <c r="D415" s="524"/>
      <c r="E415" s="524"/>
      <c r="F415" s="524"/>
      <c r="G415" s="531"/>
      <c r="H415" s="524"/>
      <c r="I415" s="524"/>
      <c r="J415" s="533"/>
      <c r="K415" s="534"/>
      <c r="L415" s="549"/>
      <c r="M415" s="549"/>
    </row>
    <row r="416">
      <c r="A416" s="524"/>
      <c r="B416" s="524"/>
      <c r="C416" s="524"/>
      <c r="D416" s="524"/>
      <c r="E416" s="524"/>
      <c r="F416" s="524"/>
      <c r="G416" s="531"/>
      <c r="H416" s="524"/>
      <c r="I416" s="524"/>
      <c r="J416" s="533"/>
      <c r="K416" s="534"/>
      <c r="L416" s="549"/>
      <c r="M416" s="549"/>
    </row>
    <row r="417">
      <c r="A417" s="524"/>
      <c r="B417" s="524"/>
      <c r="C417" s="524"/>
      <c r="D417" s="524"/>
      <c r="E417" s="524"/>
      <c r="F417" s="524"/>
      <c r="G417" s="531"/>
      <c r="H417" s="524"/>
      <c r="I417" s="524"/>
      <c r="J417" s="533"/>
      <c r="K417" s="534"/>
      <c r="L417" s="549"/>
      <c r="M417" s="549"/>
    </row>
    <row r="418">
      <c r="A418" s="524"/>
      <c r="B418" s="524"/>
      <c r="C418" s="524"/>
      <c r="D418" s="524"/>
      <c r="E418" s="524"/>
      <c r="F418" s="524"/>
      <c r="G418" s="531"/>
      <c r="H418" s="524"/>
      <c r="I418" s="524"/>
      <c r="J418" s="533"/>
      <c r="K418" s="534"/>
      <c r="L418" s="549"/>
      <c r="M418" s="549"/>
    </row>
    <row r="419">
      <c r="A419" s="524"/>
      <c r="B419" s="524"/>
      <c r="C419" s="524"/>
      <c r="D419" s="524"/>
      <c r="E419" s="524"/>
      <c r="F419" s="524"/>
      <c r="G419" s="531"/>
      <c r="H419" s="524"/>
      <c r="I419" s="524"/>
      <c r="J419" s="533"/>
      <c r="K419" s="534"/>
      <c r="L419" s="549"/>
      <c r="M419" s="549"/>
    </row>
    <row r="420">
      <c r="A420" s="524"/>
      <c r="B420" s="524"/>
      <c r="C420" s="524"/>
      <c r="D420" s="524"/>
      <c r="E420" s="524"/>
      <c r="F420" s="524"/>
      <c r="G420" s="531"/>
      <c r="H420" s="524"/>
      <c r="I420" s="524"/>
      <c r="J420" s="533"/>
      <c r="K420" s="534"/>
      <c r="L420" s="549"/>
      <c r="M420" s="549"/>
    </row>
    <row r="421">
      <c r="A421" s="524"/>
      <c r="B421" s="524"/>
      <c r="C421" s="524"/>
      <c r="D421" s="524"/>
      <c r="E421" s="524"/>
      <c r="F421" s="524"/>
      <c r="G421" s="531"/>
      <c r="H421" s="524"/>
      <c r="I421" s="524"/>
      <c r="J421" s="533"/>
      <c r="K421" s="534"/>
      <c r="L421" s="549"/>
      <c r="M421" s="549"/>
    </row>
    <row r="422">
      <c r="A422" s="524"/>
      <c r="B422" s="524"/>
      <c r="C422" s="524"/>
      <c r="D422" s="524"/>
      <c r="E422" s="524"/>
      <c r="F422" s="524"/>
      <c r="G422" s="531"/>
      <c r="H422" s="524"/>
      <c r="I422" s="524"/>
      <c r="J422" s="533"/>
      <c r="K422" s="534"/>
      <c r="L422" s="549"/>
      <c r="M422" s="549"/>
    </row>
    <row r="423">
      <c r="A423" s="524"/>
      <c r="B423" s="524"/>
      <c r="C423" s="524"/>
      <c r="D423" s="524"/>
      <c r="E423" s="524"/>
      <c r="F423" s="524"/>
      <c r="G423" s="531"/>
      <c r="H423" s="524"/>
      <c r="I423" s="524"/>
      <c r="J423" s="533"/>
      <c r="K423" s="534"/>
      <c r="L423" s="549"/>
      <c r="M423" s="549"/>
    </row>
    <row r="424">
      <c r="A424" s="524"/>
      <c r="B424" s="524"/>
      <c r="C424" s="524"/>
      <c r="D424" s="524"/>
      <c r="E424" s="524"/>
      <c r="F424" s="524"/>
      <c r="G424" s="531"/>
      <c r="H424" s="524"/>
      <c r="I424" s="524"/>
      <c r="J424" s="533"/>
      <c r="K424" s="534"/>
      <c r="L424" s="549"/>
      <c r="M424" s="549"/>
    </row>
    <row r="425">
      <c r="A425" s="524"/>
      <c r="B425" s="524"/>
      <c r="C425" s="524"/>
      <c r="D425" s="524"/>
      <c r="E425" s="524"/>
      <c r="F425" s="524"/>
      <c r="G425" s="531"/>
      <c r="H425" s="524"/>
      <c r="I425" s="524"/>
      <c r="J425" s="533"/>
      <c r="K425" s="534"/>
      <c r="L425" s="549"/>
      <c r="M425" s="549"/>
    </row>
    <row r="426">
      <c r="A426" s="524"/>
      <c r="B426" s="524"/>
      <c r="C426" s="524"/>
      <c r="D426" s="524"/>
      <c r="E426" s="524"/>
      <c r="F426" s="524"/>
      <c r="G426" s="531"/>
      <c r="H426" s="524"/>
      <c r="I426" s="524"/>
      <c r="J426" s="533"/>
      <c r="K426" s="534"/>
      <c r="L426" s="549"/>
      <c r="M426" s="549"/>
    </row>
    <row r="427">
      <c r="A427" s="524"/>
      <c r="B427" s="524"/>
      <c r="C427" s="524"/>
      <c r="D427" s="524"/>
      <c r="E427" s="524"/>
      <c r="F427" s="524"/>
      <c r="G427" s="531"/>
      <c r="H427" s="524"/>
      <c r="I427" s="524"/>
      <c r="J427" s="533"/>
      <c r="K427" s="534"/>
      <c r="L427" s="549"/>
      <c r="M427" s="549"/>
    </row>
    <row r="428">
      <c r="A428" s="524"/>
      <c r="B428" s="524"/>
      <c r="C428" s="524"/>
      <c r="D428" s="524"/>
      <c r="E428" s="524"/>
      <c r="F428" s="524"/>
      <c r="G428" s="531"/>
      <c r="H428" s="524"/>
      <c r="I428" s="524"/>
      <c r="J428" s="533"/>
      <c r="K428" s="534"/>
      <c r="L428" s="549"/>
      <c r="M428" s="549"/>
    </row>
    <row r="429">
      <c r="A429" s="524"/>
      <c r="B429" s="524"/>
      <c r="C429" s="524"/>
      <c r="D429" s="524"/>
      <c r="E429" s="524"/>
      <c r="F429" s="524"/>
      <c r="G429" s="531"/>
      <c r="H429" s="524"/>
      <c r="I429" s="524"/>
      <c r="J429" s="533"/>
      <c r="K429" s="534"/>
      <c r="L429" s="549"/>
      <c r="M429" s="549"/>
    </row>
    <row r="430">
      <c r="A430" s="524"/>
      <c r="B430" s="524"/>
      <c r="C430" s="524"/>
      <c r="D430" s="524"/>
      <c r="E430" s="524"/>
      <c r="F430" s="524"/>
      <c r="G430" s="531"/>
      <c r="H430" s="524"/>
      <c r="I430" s="524"/>
      <c r="J430" s="533"/>
      <c r="K430" s="534"/>
      <c r="L430" s="549"/>
      <c r="M430" s="549"/>
    </row>
    <row r="431">
      <c r="A431" s="524"/>
      <c r="B431" s="524"/>
      <c r="C431" s="524"/>
      <c r="D431" s="524"/>
      <c r="E431" s="524"/>
      <c r="F431" s="524"/>
      <c r="G431" s="531"/>
      <c r="H431" s="524"/>
      <c r="I431" s="524"/>
      <c r="J431" s="533"/>
      <c r="K431" s="534"/>
      <c r="L431" s="549"/>
      <c r="M431" s="549"/>
    </row>
    <row r="432">
      <c r="A432" s="524"/>
      <c r="B432" s="524"/>
      <c r="C432" s="524"/>
      <c r="D432" s="524"/>
      <c r="E432" s="524"/>
      <c r="F432" s="524"/>
      <c r="G432" s="531"/>
      <c r="H432" s="524"/>
      <c r="I432" s="524"/>
      <c r="J432" s="533"/>
      <c r="K432" s="534"/>
      <c r="L432" s="549"/>
      <c r="M432" s="549"/>
    </row>
    <row r="433">
      <c r="A433" s="524"/>
      <c r="B433" s="524"/>
      <c r="C433" s="524"/>
      <c r="D433" s="524"/>
      <c r="E433" s="524"/>
      <c r="F433" s="524"/>
      <c r="G433" s="531"/>
      <c r="H433" s="524"/>
      <c r="I433" s="524"/>
      <c r="J433" s="533"/>
      <c r="K433" s="534"/>
      <c r="L433" s="549"/>
      <c r="M433" s="549"/>
    </row>
    <row r="434">
      <c r="A434" s="524"/>
      <c r="B434" s="524"/>
      <c r="C434" s="524"/>
      <c r="D434" s="524"/>
      <c r="E434" s="524"/>
      <c r="F434" s="524"/>
      <c r="G434" s="531"/>
      <c r="H434" s="524"/>
      <c r="I434" s="524"/>
      <c r="J434" s="533"/>
      <c r="K434" s="534"/>
      <c r="L434" s="549"/>
      <c r="M434" s="549"/>
    </row>
    <row r="435">
      <c r="A435" s="524"/>
      <c r="B435" s="524"/>
      <c r="C435" s="524"/>
      <c r="D435" s="524"/>
      <c r="E435" s="524"/>
      <c r="F435" s="524"/>
      <c r="G435" s="531"/>
      <c r="H435" s="524"/>
      <c r="I435" s="524"/>
      <c r="J435" s="533"/>
      <c r="K435" s="534"/>
      <c r="L435" s="549"/>
      <c r="M435" s="549"/>
    </row>
    <row r="436">
      <c r="A436" s="524"/>
      <c r="B436" s="524"/>
      <c r="C436" s="524"/>
      <c r="D436" s="524"/>
      <c r="E436" s="524"/>
      <c r="F436" s="524"/>
      <c r="G436" s="531"/>
      <c r="H436" s="524"/>
      <c r="I436" s="524"/>
      <c r="J436" s="533"/>
      <c r="K436" s="534"/>
      <c r="L436" s="549"/>
      <c r="M436" s="549"/>
    </row>
    <row r="437">
      <c r="A437" s="524"/>
      <c r="B437" s="524"/>
      <c r="C437" s="524"/>
      <c r="D437" s="524"/>
      <c r="E437" s="524"/>
      <c r="F437" s="524"/>
      <c r="G437" s="531"/>
      <c r="H437" s="524"/>
      <c r="I437" s="524"/>
      <c r="J437" s="533"/>
      <c r="K437" s="534"/>
      <c r="L437" s="549"/>
      <c r="M437" s="549"/>
    </row>
    <row r="438">
      <c r="A438" s="524"/>
      <c r="B438" s="524"/>
      <c r="C438" s="524"/>
      <c r="D438" s="524"/>
      <c r="E438" s="524"/>
      <c r="F438" s="524"/>
      <c r="G438" s="531"/>
      <c r="H438" s="524"/>
      <c r="I438" s="524"/>
      <c r="J438" s="533"/>
      <c r="K438" s="534"/>
      <c r="L438" s="549"/>
      <c r="M438" s="549"/>
    </row>
    <row r="439">
      <c r="A439" s="524"/>
      <c r="B439" s="524"/>
      <c r="C439" s="524"/>
      <c r="D439" s="524"/>
      <c r="E439" s="524"/>
      <c r="F439" s="524"/>
      <c r="G439" s="531"/>
      <c r="H439" s="524"/>
      <c r="I439" s="524"/>
      <c r="J439" s="533"/>
      <c r="K439" s="534"/>
      <c r="L439" s="549"/>
      <c r="M439" s="549"/>
    </row>
    <row r="440">
      <c r="A440" s="524"/>
      <c r="B440" s="524"/>
      <c r="C440" s="524"/>
      <c r="D440" s="524"/>
      <c r="E440" s="524"/>
      <c r="F440" s="524"/>
      <c r="G440" s="531"/>
      <c r="H440" s="524"/>
      <c r="I440" s="524"/>
      <c r="J440" s="533"/>
      <c r="K440" s="534"/>
      <c r="L440" s="549"/>
      <c r="M440" s="549"/>
    </row>
    <row r="441">
      <c r="A441" s="524"/>
      <c r="B441" s="524"/>
      <c r="C441" s="524"/>
      <c r="D441" s="524"/>
      <c r="E441" s="524"/>
      <c r="F441" s="524"/>
      <c r="G441" s="531"/>
      <c r="H441" s="524"/>
      <c r="I441" s="524"/>
      <c r="J441" s="533"/>
      <c r="K441" s="534"/>
      <c r="L441" s="549"/>
      <c r="M441" s="549"/>
    </row>
    <row r="442">
      <c r="A442" s="524"/>
      <c r="B442" s="524"/>
      <c r="C442" s="524"/>
      <c r="D442" s="524"/>
      <c r="E442" s="524"/>
      <c r="F442" s="524"/>
      <c r="G442" s="531"/>
      <c r="H442" s="524"/>
      <c r="I442" s="524"/>
      <c r="J442" s="533"/>
      <c r="K442" s="534"/>
      <c r="L442" s="549"/>
      <c r="M442" s="549"/>
    </row>
    <row r="443">
      <c r="A443" s="524"/>
      <c r="B443" s="524"/>
      <c r="C443" s="524"/>
      <c r="D443" s="524"/>
      <c r="E443" s="524"/>
      <c r="F443" s="524"/>
      <c r="G443" s="531"/>
      <c r="H443" s="524"/>
      <c r="I443" s="524"/>
      <c r="J443" s="533"/>
      <c r="K443" s="534"/>
      <c r="L443" s="549"/>
      <c r="M443" s="549"/>
    </row>
    <row r="444">
      <c r="A444" s="524"/>
      <c r="B444" s="524"/>
      <c r="C444" s="524"/>
      <c r="D444" s="524"/>
      <c r="E444" s="524"/>
      <c r="F444" s="524"/>
      <c r="G444" s="531"/>
      <c r="H444" s="524"/>
      <c r="I444" s="524"/>
      <c r="J444" s="533"/>
      <c r="K444" s="534"/>
      <c r="L444" s="549"/>
      <c r="M444" s="549"/>
    </row>
    <row r="445">
      <c r="A445" s="524"/>
      <c r="B445" s="524"/>
      <c r="C445" s="524"/>
      <c r="D445" s="524"/>
      <c r="E445" s="524"/>
      <c r="F445" s="524"/>
      <c r="G445" s="531"/>
      <c r="H445" s="524"/>
      <c r="I445" s="524"/>
      <c r="J445" s="533"/>
      <c r="K445" s="534"/>
      <c r="L445" s="549"/>
      <c r="M445" s="549"/>
    </row>
    <row r="446">
      <c r="A446" s="524"/>
      <c r="B446" s="524"/>
      <c r="C446" s="524"/>
      <c r="D446" s="524"/>
      <c r="E446" s="524"/>
      <c r="F446" s="524"/>
      <c r="G446" s="531"/>
      <c r="H446" s="524"/>
      <c r="I446" s="524"/>
      <c r="J446" s="533"/>
      <c r="K446" s="534"/>
      <c r="L446" s="549"/>
      <c r="M446" s="549"/>
    </row>
    <row r="447">
      <c r="A447" s="524"/>
      <c r="B447" s="524"/>
      <c r="C447" s="524"/>
      <c r="D447" s="524"/>
      <c r="E447" s="524"/>
      <c r="F447" s="524"/>
      <c r="G447" s="531"/>
      <c r="H447" s="524"/>
      <c r="I447" s="524"/>
      <c r="J447" s="533"/>
      <c r="K447" s="534"/>
      <c r="L447" s="549"/>
      <c r="M447" s="549"/>
    </row>
    <row r="448">
      <c r="A448" s="524"/>
      <c r="B448" s="524"/>
      <c r="C448" s="524"/>
      <c r="D448" s="524"/>
      <c r="E448" s="524"/>
      <c r="F448" s="524"/>
      <c r="G448" s="531"/>
      <c r="H448" s="524"/>
      <c r="I448" s="524"/>
      <c r="J448" s="533"/>
      <c r="K448" s="534"/>
      <c r="L448" s="549"/>
      <c r="M448" s="549"/>
    </row>
    <row r="449">
      <c r="A449" s="524"/>
      <c r="B449" s="524"/>
      <c r="C449" s="524"/>
      <c r="D449" s="524"/>
      <c r="E449" s="524"/>
      <c r="F449" s="524"/>
      <c r="G449" s="531"/>
      <c r="H449" s="524"/>
      <c r="I449" s="524"/>
      <c r="J449" s="533"/>
      <c r="K449" s="534"/>
      <c r="L449" s="549"/>
      <c r="M449" s="549"/>
    </row>
    <row r="450">
      <c r="A450" s="524"/>
      <c r="B450" s="524"/>
      <c r="C450" s="524"/>
      <c r="D450" s="524"/>
      <c r="E450" s="524"/>
      <c r="F450" s="524"/>
      <c r="G450" s="531"/>
      <c r="H450" s="524"/>
      <c r="I450" s="524"/>
      <c r="J450" s="533"/>
      <c r="K450" s="534"/>
      <c r="L450" s="549"/>
      <c r="M450" s="549"/>
    </row>
    <row r="451">
      <c r="A451" s="524"/>
      <c r="B451" s="524"/>
      <c r="C451" s="524"/>
      <c r="D451" s="524"/>
      <c r="E451" s="524"/>
      <c r="F451" s="524"/>
      <c r="G451" s="531"/>
      <c r="H451" s="524"/>
      <c r="I451" s="524"/>
      <c r="J451" s="533"/>
      <c r="K451" s="534"/>
      <c r="L451" s="549"/>
      <c r="M451" s="549"/>
    </row>
    <row r="452">
      <c r="A452" s="524"/>
      <c r="B452" s="524"/>
      <c r="C452" s="524"/>
      <c r="D452" s="524"/>
      <c r="E452" s="524"/>
      <c r="F452" s="524"/>
      <c r="G452" s="531"/>
      <c r="H452" s="524"/>
      <c r="I452" s="524"/>
      <c r="J452" s="533"/>
      <c r="K452" s="534"/>
      <c r="L452" s="549"/>
      <c r="M452" s="549"/>
    </row>
    <row r="453">
      <c r="A453" s="524"/>
      <c r="B453" s="524"/>
      <c r="C453" s="524"/>
      <c r="D453" s="524"/>
      <c r="E453" s="524"/>
      <c r="F453" s="524"/>
      <c r="G453" s="531"/>
      <c r="H453" s="524"/>
      <c r="I453" s="524"/>
      <c r="J453" s="533"/>
      <c r="K453" s="534"/>
      <c r="L453" s="549"/>
      <c r="M453" s="549"/>
    </row>
    <row r="454">
      <c r="A454" s="524"/>
      <c r="B454" s="524"/>
      <c r="C454" s="524"/>
      <c r="D454" s="524"/>
      <c r="E454" s="524"/>
      <c r="F454" s="524"/>
      <c r="G454" s="531"/>
      <c r="H454" s="524"/>
      <c r="I454" s="524"/>
      <c r="J454" s="533"/>
      <c r="K454" s="534"/>
      <c r="L454" s="549"/>
      <c r="M454" s="549"/>
    </row>
    <row r="455">
      <c r="A455" s="524"/>
      <c r="B455" s="524"/>
      <c r="C455" s="524"/>
      <c r="D455" s="524"/>
      <c r="E455" s="524"/>
      <c r="F455" s="524"/>
      <c r="G455" s="531"/>
      <c r="H455" s="524"/>
      <c r="I455" s="524"/>
      <c r="J455" s="533"/>
      <c r="K455" s="534"/>
      <c r="L455" s="549"/>
      <c r="M455" s="549"/>
    </row>
    <row r="456">
      <c r="A456" s="524"/>
      <c r="B456" s="524"/>
      <c r="C456" s="524"/>
      <c r="D456" s="524"/>
      <c r="E456" s="524"/>
      <c r="F456" s="524"/>
      <c r="G456" s="531"/>
      <c r="H456" s="524"/>
      <c r="I456" s="524"/>
      <c r="J456" s="533"/>
      <c r="K456" s="534"/>
      <c r="L456" s="549"/>
      <c r="M456" s="549"/>
    </row>
    <row r="457">
      <c r="A457" s="524"/>
      <c r="B457" s="524"/>
      <c r="C457" s="524"/>
      <c r="D457" s="524"/>
      <c r="E457" s="524"/>
      <c r="F457" s="524"/>
      <c r="G457" s="531"/>
      <c r="H457" s="524"/>
      <c r="I457" s="524"/>
      <c r="J457" s="533"/>
      <c r="K457" s="534"/>
      <c r="L457" s="549"/>
      <c r="M457" s="549"/>
    </row>
    <row r="458">
      <c r="A458" s="524"/>
      <c r="B458" s="524"/>
      <c r="C458" s="524"/>
      <c r="D458" s="524"/>
      <c r="E458" s="524"/>
      <c r="F458" s="524"/>
      <c r="G458" s="531"/>
      <c r="H458" s="524"/>
      <c r="I458" s="524"/>
      <c r="J458" s="533"/>
      <c r="K458" s="534"/>
      <c r="L458" s="549"/>
      <c r="M458" s="549"/>
    </row>
    <row r="459">
      <c r="A459" s="524"/>
      <c r="B459" s="524"/>
      <c r="C459" s="524"/>
      <c r="D459" s="524"/>
      <c r="E459" s="524"/>
      <c r="F459" s="524"/>
      <c r="G459" s="531"/>
      <c r="H459" s="524"/>
      <c r="I459" s="524"/>
      <c r="J459" s="533"/>
      <c r="K459" s="534"/>
      <c r="L459" s="549"/>
      <c r="M459" s="549"/>
    </row>
    <row r="460">
      <c r="A460" s="524"/>
      <c r="B460" s="524"/>
      <c r="C460" s="524"/>
      <c r="D460" s="524"/>
      <c r="E460" s="524"/>
      <c r="F460" s="524"/>
      <c r="G460" s="531"/>
      <c r="H460" s="524"/>
      <c r="I460" s="524"/>
      <c r="J460" s="533"/>
      <c r="K460" s="534"/>
      <c r="L460" s="549"/>
      <c r="M460" s="549"/>
    </row>
    <row r="461">
      <c r="A461" s="524"/>
      <c r="B461" s="524"/>
      <c r="C461" s="524"/>
      <c r="D461" s="524"/>
      <c r="E461" s="524"/>
      <c r="F461" s="524"/>
      <c r="G461" s="531"/>
      <c r="H461" s="524"/>
      <c r="I461" s="524"/>
      <c r="J461" s="533"/>
      <c r="K461" s="534"/>
      <c r="L461" s="549"/>
      <c r="M461" s="549"/>
    </row>
    <row r="462">
      <c r="A462" s="524"/>
      <c r="B462" s="524"/>
      <c r="C462" s="524"/>
      <c r="D462" s="524"/>
      <c r="E462" s="524"/>
      <c r="F462" s="524"/>
      <c r="G462" s="531"/>
      <c r="H462" s="524"/>
      <c r="I462" s="524"/>
      <c r="J462" s="533"/>
      <c r="K462" s="534"/>
      <c r="L462" s="549"/>
      <c r="M462" s="549"/>
    </row>
    <row r="463">
      <c r="A463" s="524"/>
      <c r="B463" s="524"/>
      <c r="C463" s="524"/>
      <c r="D463" s="524"/>
      <c r="E463" s="524"/>
      <c r="F463" s="524"/>
      <c r="G463" s="531"/>
      <c r="H463" s="524"/>
      <c r="I463" s="524"/>
      <c r="J463" s="533"/>
      <c r="K463" s="534"/>
      <c r="L463" s="549"/>
      <c r="M463" s="549"/>
    </row>
    <row r="464">
      <c r="A464" s="524"/>
      <c r="B464" s="524"/>
      <c r="C464" s="524"/>
      <c r="D464" s="524"/>
      <c r="E464" s="524"/>
      <c r="F464" s="524"/>
      <c r="G464" s="531"/>
      <c r="H464" s="524"/>
      <c r="I464" s="524"/>
      <c r="J464" s="533"/>
      <c r="K464" s="534"/>
      <c r="L464" s="549"/>
      <c r="M464" s="549"/>
    </row>
    <row r="465">
      <c r="A465" s="524"/>
      <c r="B465" s="524"/>
      <c r="C465" s="524"/>
      <c r="D465" s="524"/>
      <c r="E465" s="524"/>
      <c r="F465" s="524"/>
      <c r="G465" s="531"/>
      <c r="H465" s="524"/>
      <c r="I465" s="524"/>
      <c r="J465" s="533"/>
      <c r="K465" s="534"/>
      <c r="L465" s="549"/>
      <c r="M465" s="549"/>
    </row>
    <row r="466">
      <c r="A466" s="524"/>
      <c r="B466" s="524"/>
      <c r="C466" s="524"/>
      <c r="D466" s="524"/>
      <c r="E466" s="524"/>
      <c r="F466" s="524"/>
      <c r="G466" s="531"/>
      <c r="H466" s="524"/>
      <c r="I466" s="524"/>
      <c r="J466" s="533"/>
      <c r="K466" s="534"/>
      <c r="L466" s="549"/>
      <c r="M466" s="549"/>
    </row>
    <row r="467">
      <c r="A467" s="524"/>
      <c r="B467" s="524"/>
      <c r="C467" s="524"/>
      <c r="D467" s="524"/>
      <c r="E467" s="524"/>
      <c r="F467" s="524"/>
      <c r="G467" s="531"/>
      <c r="H467" s="524"/>
      <c r="I467" s="524"/>
      <c r="J467" s="533"/>
      <c r="K467" s="534"/>
      <c r="L467" s="549"/>
      <c r="M467" s="549"/>
    </row>
    <row r="468">
      <c r="A468" s="524"/>
      <c r="B468" s="524"/>
      <c r="C468" s="524"/>
      <c r="D468" s="524"/>
      <c r="E468" s="524"/>
      <c r="F468" s="524"/>
      <c r="G468" s="531"/>
      <c r="H468" s="524"/>
      <c r="I468" s="524"/>
      <c r="J468" s="533"/>
      <c r="K468" s="534"/>
      <c r="L468" s="549"/>
      <c r="M468" s="549"/>
    </row>
    <row r="469">
      <c r="A469" s="524"/>
      <c r="B469" s="524"/>
      <c r="C469" s="524"/>
      <c r="D469" s="524"/>
      <c r="E469" s="524"/>
      <c r="F469" s="524"/>
      <c r="G469" s="531"/>
      <c r="H469" s="524"/>
      <c r="I469" s="524"/>
      <c r="J469" s="533"/>
      <c r="K469" s="534"/>
      <c r="L469" s="549"/>
      <c r="M469" s="549"/>
    </row>
    <row r="470">
      <c r="A470" s="524"/>
      <c r="B470" s="524"/>
      <c r="C470" s="524"/>
      <c r="D470" s="524"/>
      <c r="E470" s="524"/>
      <c r="F470" s="524"/>
      <c r="G470" s="531"/>
      <c r="H470" s="524"/>
      <c r="I470" s="524"/>
      <c r="J470" s="533"/>
      <c r="K470" s="534"/>
      <c r="L470" s="549"/>
      <c r="M470" s="549"/>
    </row>
    <row r="471">
      <c r="A471" s="524"/>
      <c r="B471" s="524"/>
      <c r="C471" s="524"/>
      <c r="D471" s="524"/>
      <c r="E471" s="524"/>
      <c r="F471" s="524"/>
      <c r="G471" s="531"/>
      <c r="H471" s="524"/>
      <c r="I471" s="524"/>
      <c r="J471" s="533"/>
      <c r="K471" s="534"/>
      <c r="L471" s="549"/>
      <c r="M471" s="549"/>
    </row>
    <row r="472">
      <c r="A472" s="524"/>
      <c r="B472" s="524"/>
      <c r="C472" s="524"/>
      <c r="D472" s="524"/>
      <c r="E472" s="524"/>
      <c r="F472" s="524"/>
      <c r="G472" s="531"/>
      <c r="H472" s="524"/>
      <c r="I472" s="524"/>
      <c r="J472" s="533"/>
      <c r="K472" s="534"/>
      <c r="L472" s="549"/>
      <c r="M472" s="549"/>
    </row>
    <row r="473">
      <c r="A473" s="524"/>
      <c r="B473" s="524"/>
      <c r="C473" s="524"/>
      <c r="D473" s="524"/>
      <c r="E473" s="524"/>
      <c r="F473" s="524"/>
      <c r="G473" s="531"/>
      <c r="H473" s="524"/>
      <c r="I473" s="524"/>
      <c r="J473" s="533"/>
      <c r="K473" s="534"/>
      <c r="L473" s="549"/>
      <c r="M473" s="549"/>
    </row>
    <row r="474">
      <c r="A474" s="524"/>
      <c r="B474" s="524"/>
      <c r="C474" s="524"/>
      <c r="D474" s="524"/>
      <c r="E474" s="524"/>
      <c r="F474" s="524"/>
      <c r="G474" s="531"/>
      <c r="H474" s="524"/>
      <c r="I474" s="524"/>
      <c r="J474" s="533"/>
      <c r="K474" s="534"/>
      <c r="L474" s="549"/>
      <c r="M474" s="549"/>
    </row>
    <row r="475">
      <c r="A475" s="524"/>
      <c r="B475" s="524"/>
      <c r="C475" s="524"/>
      <c r="D475" s="524"/>
      <c r="E475" s="524"/>
      <c r="F475" s="524"/>
      <c r="G475" s="531"/>
      <c r="H475" s="524"/>
      <c r="I475" s="524"/>
      <c r="J475" s="533"/>
      <c r="K475" s="534"/>
      <c r="L475" s="549"/>
      <c r="M475" s="549"/>
    </row>
    <row r="476">
      <c r="A476" s="524"/>
      <c r="B476" s="524"/>
      <c r="C476" s="524"/>
      <c r="D476" s="524"/>
      <c r="E476" s="524"/>
      <c r="F476" s="524"/>
      <c r="G476" s="531"/>
      <c r="H476" s="524"/>
      <c r="I476" s="524"/>
      <c r="J476" s="533"/>
      <c r="K476" s="534"/>
      <c r="L476" s="549"/>
      <c r="M476" s="549"/>
    </row>
    <row r="477">
      <c r="A477" s="524"/>
      <c r="B477" s="524"/>
      <c r="C477" s="524"/>
      <c r="D477" s="524"/>
      <c r="E477" s="524"/>
      <c r="F477" s="524"/>
      <c r="G477" s="531"/>
      <c r="H477" s="524"/>
      <c r="I477" s="524"/>
      <c r="J477" s="533"/>
      <c r="K477" s="534"/>
      <c r="L477" s="549"/>
      <c r="M477" s="549"/>
    </row>
    <row r="478">
      <c r="A478" s="524"/>
      <c r="B478" s="524"/>
      <c r="C478" s="524"/>
      <c r="D478" s="524"/>
      <c r="E478" s="524"/>
      <c r="F478" s="524"/>
      <c r="G478" s="531"/>
      <c r="H478" s="524"/>
      <c r="I478" s="524"/>
      <c r="J478" s="533"/>
      <c r="K478" s="534"/>
      <c r="L478" s="549"/>
      <c r="M478" s="549"/>
    </row>
    <row r="479">
      <c r="A479" s="524"/>
      <c r="B479" s="524"/>
      <c r="C479" s="524"/>
      <c r="D479" s="524"/>
      <c r="E479" s="524"/>
      <c r="F479" s="524"/>
      <c r="G479" s="531"/>
      <c r="H479" s="524"/>
      <c r="I479" s="524"/>
      <c r="J479" s="533"/>
      <c r="K479" s="534"/>
      <c r="L479" s="549"/>
      <c r="M479" s="549"/>
    </row>
    <row r="480">
      <c r="A480" s="524"/>
      <c r="B480" s="524"/>
      <c r="C480" s="524"/>
      <c r="D480" s="524"/>
      <c r="E480" s="524"/>
      <c r="F480" s="524"/>
      <c r="G480" s="531"/>
      <c r="H480" s="524"/>
      <c r="I480" s="524"/>
      <c r="J480" s="533"/>
      <c r="K480" s="534"/>
      <c r="L480" s="549"/>
      <c r="M480" s="549"/>
    </row>
    <row r="481">
      <c r="A481" s="524"/>
      <c r="B481" s="524"/>
      <c r="C481" s="524"/>
      <c r="D481" s="524"/>
      <c r="E481" s="524"/>
      <c r="F481" s="524"/>
      <c r="G481" s="531"/>
      <c r="H481" s="524"/>
      <c r="I481" s="524"/>
      <c r="J481" s="533"/>
      <c r="K481" s="534"/>
      <c r="L481" s="549"/>
      <c r="M481" s="549"/>
    </row>
    <row r="482">
      <c r="A482" s="524"/>
      <c r="B482" s="524"/>
      <c r="C482" s="524"/>
      <c r="D482" s="524"/>
      <c r="E482" s="524"/>
      <c r="F482" s="524"/>
      <c r="G482" s="531"/>
      <c r="H482" s="524"/>
      <c r="I482" s="524"/>
      <c r="J482" s="533"/>
      <c r="K482" s="534"/>
      <c r="L482" s="549"/>
      <c r="M482" s="549"/>
    </row>
    <row r="483">
      <c r="A483" s="524"/>
      <c r="B483" s="524"/>
      <c r="C483" s="524"/>
      <c r="D483" s="524"/>
      <c r="E483" s="524"/>
      <c r="F483" s="524"/>
      <c r="G483" s="531"/>
      <c r="H483" s="524"/>
      <c r="I483" s="524"/>
      <c r="J483" s="533"/>
      <c r="K483" s="534"/>
      <c r="L483" s="549"/>
      <c r="M483" s="549"/>
    </row>
    <row r="484">
      <c r="A484" s="524"/>
      <c r="B484" s="524"/>
      <c r="C484" s="524"/>
      <c r="D484" s="524"/>
      <c r="E484" s="524"/>
      <c r="F484" s="524"/>
      <c r="G484" s="531"/>
      <c r="H484" s="524"/>
      <c r="I484" s="524"/>
      <c r="J484" s="533"/>
      <c r="K484" s="534"/>
      <c r="L484" s="549"/>
      <c r="M484" s="549"/>
    </row>
    <row r="485">
      <c r="A485" s="524"/>
      <c r="B485" s="524"/>
      <c r="C485" s="524"/>
      <c r="D485" s="524"/>
      <c r="E485" s="524"/>
      <c r="F485" s="524"/>
      <c r="G485" s="531"/>
      <c r="H485" s="524"/>
      <c r="I485" s="524"/>
      <c r="J485" s="533"/>
      <c r="K485" s="534"/>
      <c r="L485" s="549"/>
      <c r="M485" s="549"/>
    </row>
    <row r="486">
      <c r="A486" s="524"/>
      <c r="B486" s="524"/>
      <c r="C486" s="524"/>
      <c r="D486" s="524"/>
      <c r="E486" s="524"/>
      <c r="F486" s="524"/>
      <c r="G486" s="531"/>
      <c r="H486" s="524"/>
      <c r="I486" s="524"/>
      <c r="J486" s="533"/>
      <c r="K486" s="534"/>
      <c r="L486" s="549"/>
      <c r="M486" s="549"/>
    </row>
    <row r="487">
      <c r="A487" s="524"/>
      <c r="B487" s="524"/>
      <c r="C487" s="524"/>
      <c r="D487" s="524"/>
      <c r="E487" s="524"/>
      <c r="F487" s="524"/>
      <c r="G487" s="531"/>
      <c r="H487" s="524"/>
      <c r="I487" s="524"/>
      <c r="J487" s="533"/>
      <c r="K487" s="534"/>
      <c r="L487" s="549"/>
      <c r="M487" s="549"/>
    </row>
    <row r="488">
      <c r="A488" s="524"/>
      <c r="B488" s="524"/>
      <c r="C488" s="524"/>
      <c r="D488" s="524"/>
      <c r="E488" s="524"/>
      <c r="F488" s="524"/>
      <c r="G488" s="531"/>
      <c r="H488" s="524"/>
      <c r="I488" s="524"/>
      <c r="J488" s="533"/>
      <c r="K488" s="534"/>
      <c r="L488" s="549"/>
      <c r="M488" s="549"/>
    </row>
    <row r="489">
      <c r="A489" s="524"/>
      <c r="B489" s="524"/>
      <c r="C489" s="524"/>
      <c r="D489" s="524"/>
      <c r="E489" s="524"/>
      <c r="F489" s="524"/>
      <c r="G489" s="531"/>
      <c r="H489" s="524"/>
      <c r="I489" s="524"/>
      <c r="J489" s="533"/>
      <c r="K489" s="534"/>
      <c r="L489" s="549"/>
      <c r="M489" s="549"/>
    </row>
    <row r="490">
      <c r="A490" s="524"/>
      <c r="B490" s="524"/>
      <c r="C490" s="524"/>
      <c r="D490" s="524"/>
      <c r="E490" s="524"/>
      <c r="F490" s="524"/>
      <c r="G490" s="531"/>
      <c r="H490" s="524"/>
      <c r="I490" s="524"/>
      <c r="J490" s="533"/>
      <c r="K490" s="534"/>
      <c r="L490" s="549"/>
      <c r="M490" s="549"/>
    </row>
    <row r="491">
      <c r="A491" s="524"/>
      <c r="B491" s="524"/>
      <c r="C491" s="524"/>
      <c r="D491" s="524"/>
      <c r="E491" s="524"/>
      <c r="F491" s="524"/>
      <c r="G491" s="531"/>
      <c r="H491" s="524"/>
      <c r="I491" s="524"/>
      <c r="J491" s="533"/>
      <c r="K491" s="534"/>
      <c r="L491" s="549"/>
      <c r="M491" s="549"/>
    </row>
    <row r="492">
      <c r="A492" s="524"/>
      <c r="B492" s="524"/>
      <c r="C492" s="524"/>
      <c r="D492" s="524"/>
      <c r="E492" s="524"/>
      <c r="F492" s="524"/>
      <c r="G492" s="531"/>
      <c r="H492" s="524"/>
      <c r="I492" s="524"/>
      <c r="J492" s="533"/>
      <c r="K492" s="534"/>
      <c r="L492" s="549"/>
      <c r="M492" s="549"/>
    </row>
    <row r="493">
      <c r="A493" s="524"/>
      <c r="B493" s="524"/>
      <c r="C493" s="524"/>
      <c r="D493" s="524"/>
      <c r="E493" s="524"/>
      <c r="F493" s="524"/>
      <c r="G493" s="531"/>
      <c r="H493" s="524"/>
      <c r="I493" s="524"/>
      <c r="J493" s="533"/>
      <c r="K493" s="534"/>
      <c r="L493" s="549"/>
      <c r="M493" s="549"/>
    </row>
    <row r="494">
      <c r="A494" s="524"/>
      <c r="B494" s="524"/>
      <c r="C494" s="524"/>
      <c r="D494" s="524"/>
      <c r="E494" s="524"/>
      <c r="F494" s="524"/>
      <c r="G494" s="531"/>
      <c r="H494" s="524"/>
      <c r="I494" s="524"/>
      <c r="J494" s="533"/>
      <c r="K494" s="534"/>
      <c r="L494" s="549"/>
      <c r="M494" s="549"/>
    </row>
    <row r="495">
      <c r="A495" s="524"/>
      <c r="B495" s="524"/>
      <c r="C495" s="524"/>
      <c r="D495" s="524"/>
      <c r="E495" s="524"/>
      <c r="F495" s="524"/>
      <c r="G495" s="531"/>
      <c r="H495" s="524"/>
      <c r="I495" s="524"/>
      <c r="J495" s="533"/>
      <c r="K495" s="534"/>
      <c r="L495" s="549"/>
      <c r="M495" s="549"/>
    </row>
    <row r="496">
      <c r="A496" s="524"/>
      <c r="B496" s="524"/>
      <c r="C496" s="524"/>
      <c r="D496" s="524"/>
      <c r="E496" s="524"/>
      <c r="F496" s="524"/>
      <c r="G496" s="531"/>
      <c r="H496" s="524"/>
      <c r="I496" s="524"/>
      <c r="J496" s="533"/>
      <c r="K496" s="534"/>
      <c r="L496" s="549"/>
      <c r="M496" s="549"/>
    </row>
    <row r="497">
      <c r="A497" s="524"/>
      <c r="B497" s="524"/>
      <c r="C497" s="524"/>
      <c r="D497" s="524"/>
      <c r="E497" s="524"/>
      <c r="F497" s="524"/>
      <c r="G497" s="531"/>
      <c r="H497" s="524"/>
      <c r="I497" s="524"/>
      <c r="J497" s="533"/>
      <c r="K497" s="534"/>
      <c r="L497" s="549"/>
      <c r="M497" s="549"/>
    </row>
    <row r="498">
      <c r="A498" s="524"/>
      <c r="B498" s="524"/>
      <c r="C498" s="524"/>
      <c r="D498" s="524"/>
      <c r="E498" s="524"/>
      <c r="F498" s="524"/>
      <c r="G498" s="531"/>
      <c r="H498" s="524"/>
      <c r="I498" s="524"/>
      <c r="J498" s="533"/>
      <c r="K498" s="534"/>
      <c r="L498" s="549"/>
      <c r="M498" s="549"/>
    </row>
    <row r="499">
      <c r="A499" s="524"/>
      <c r="B499" s="524"/>
      <c r="C499" s="524"/>
      <c r="D499" s="524"/>
      <c r="E499" s="524"/>
      <c r="F499" s="524"/>
      <c r="G499" s="531"/>
      <c r="H499" s="524"/>
      <c r="I499" s="524"/>
      <c r="J499" s="533"/>
      <c r="K499" s="534"/>
      <c r="L499" s="549"/>
      <c r="M499" s="549"/>
    </row>
    <row r="500">
      <c r="A500" s="524"/>
      <c r="B500" s="524"/>
      <c r="C500" s="524"/>
      <c r="D500" s="524"/>
      <c r="E500" s="524"/>
      <c r="F500" s="524"/>
      <c r="G500" s="531"/>
      <c r="H500" s="524"/>
      <c r="I500" s="524"/>
      <c r="J500" s="533"/>
      <c r="K500" s="534"/>
      <c r="L500" s="549"/>
      <c r="M500" s="549"/>
    </row>
    <row r="501">
      <c r="A501" s="524"/>
      <c r="B501" s="524"/>
      <c r="C501" s="524"/>
      <c r="D501" s="524"/>
      <c r="E501" s="524"/>
      <c r="F501" s="524"/>
      <c r="G501" s="531"/>
      <c r="H501" s="524"/>
      <c r="I501" s="524"/>
      <c r="J501" s="533"/>
      <c r="K501" s="534"/>
      <c r="L501" s="549"/>
      <c r="M501" s="549"/>
    </row>
    <row r="502">
      <c r="A502" s="524"/>
      <c r="B502" s="524"/>
      <c r="C502" s="524"/>
      <c r="D502" s="524"/>
      <c r="E502" s="524"/>
      <c r="F502" s="524"/>
      <c r="G502" s="531"/>
      <c r="H502" s="524"/>
      <c r="I502" s="524"/>
      <c r="J502" s="533"/>
      <c r="K502" s="534"/>
      <c r="L502" s="549"/>
      <c r="M502" s="549"/>
    </row>
    <row r="503">
      <c r="A503" s="524"/>
      <c r="B503" s="524"/>
      <c r="C503" s="524"/>
      <c r="D503" s="524"/>
      <c r="E503" s="524"/>
      <c r="F503" s="524"/>
      <c r="G503" s="531"/>
      <c r="H503" s="524"/>
      <c r="I503" s="524"/>
      <c r="J503" s="533"/>
      <c r="K503" s="534"/>
      <c r="L503" s="549"/>
      <c r="M503" s="549"/>
    </row>
    <row r="504">
      <c r="A504" s="524"/>
      <c r="B504" s="524"/>
      <c r="C504" s="524"/>
      <c r="D504" s="524"/>
      <c r="E504" s="524"/>
      <c r="F504" s="524"/>
      <c r="G504" s="531"/>
      <c r="H504" s="524"/>
      <c r="I504" s="524"/>
      <c r="J504" s="533"/>
      <c r="K504" s="534"/>
      <c r="L504" s="549"/>
      <c r="M504" s="549"/>
    </row>
    <row r="505">
      <c r="A505" s="524"/>
      <c r="B505" s="524"/>
      <c r="C505" s="524"/>
      <c r="D505" s="524"/>
      <c r="E505" s="524"/>
      <c r="F505" s="524"/>
      <c r="G505" s="531"/>
      <c r="H505" s="524"/>
      <c r="I505" s="524"/>
      <c r="J505" s="533"/>
      <c r="K505" s="534"/>
      <c r="L505" s="549"/>
      <c r="M505" s="549"/>
    </row>
    <row r="506">
      <c r="A506" s="524"/>
      <c r="B506" s="524"/>
      <c r="C506" s="524"/>
      <c r="D506" s="524"/>
      <c r="E506" s="524"/>
      <c r="F506" s="524"/>
      <c r="G506" s="531"/>
      <c r="H506" s="524"/>
      <c r="I506" s="524"/>
      <c r="J506" s="533"/>
      <c r="K506" s="534"/>
      <c r="L506" s="549"/>
      <c r="M506" s="549"/>
    </row>
    <row r="507">
      <c r="A507" s="524"/>
      <c r="B507" s="524"/>
      <c r="C507" s="524"/>
      <c r="D507" s="524"/>
      <c r="E507" s="524"/>
      <c r="F507" s="524"/>
      <c r="G507" s="531"/>
      <c r="H507" s="524"/>
      <c r="I507" s="524"/>
      <c r="J507" s="533"/>
      <c r="K507" s="534"/>
      <c r="L507" s="549"/>
      <c r="M507" s="549"/>
    </row>
    <row r="508">
      <c r="A508" s="524"/>
      <c r="B508" s="524"/>
      <c r="C508" s="524"/>
      <c r="D508" s="524"/>
      <c r="E508" s="524"/>
      <c r="F508" s="524"/>
      <c r="G508" s="531"/>
      <c r="H508" s="524"/>
      <c r="I508" s="524"/>
      <c r="J508" s="533"/>
      <c r="K508" s="534"/>
      <c r="L508" s="549"/>
      <c r="M508" s="549"/>
    </row>
    <row r="509">
      <c r="A509" s="524"/>
      <c r="B509" s="524"/>
      <c r="C509" s="524"/>
      <c r="D509" s="524"/>
      <c r="E509" s="524"/>
      <c r="F509" s="524"/>
      <c r="G509" s="531"/>
      <c r="H509" s="524"/>
      <c r="I509" s="524"/>
      <c r="J509" s="533"/>
      <c r="K509" s="534"/>
      <c r="L509" s="549"/>
      <c r="M509" s="549"/>
    </row>
    <row r="510">
      <c r="A510" s="524"/>
      <c r="B510" s="524"/>
      <c r="C510" s="524"/>
      <c r="D510" s="524"/>
      <c r="E510" s="524"/>
      <c r="F510" s="524"/>
      <c r="G510" s="531"/>
      <c r="H510" s="524"/>
      <c r="I510" s="524"/>
      <c r="J510" s="533"/>
      <c r="K510" s="534"/>
      <c r="L510" s="549"/>
      <c r="M510" s="549"/>
    </row>
    <row r="511">
      <c r="A511" s="524"/>
      <c r="B511" s="524"/>
      <c r="C511" s="524"/>
      <c r="D511" s="524"/>
      <c r="E511" s="524"/>
      <c r="F511" s="524"/>
      <c r="G511" s="531"/>
      <c r="H511" s="524"/>
      <c r="I511" s="524"/>
      <c r="J511" s="533"/>
      <c r="K511" s="534"/>
      <c r="L511" s="549"/>
      <c r="M511" s="549"/>
    </row>
    <row r="512">
      <c r="A512" s="524"/>
      <c r="B512" s="524"/>
      <c r="C512" s="524"/>
      <c r="D512" s="524"/>
      <c r="E512" s="524"/>
      <c r="F512" s="524"/>
      <c r="G512" s="531"/>
      <c r="H512" s="524"/>
      <c r="I512" s="524"/>
      <c r="J512" s="533"/>
      <c r="K512" s="534"/>
      <c r="L512" s="549"/>
      <c r="M512" s="549"/>
    </row>
    <row r="513">
      <c r="A513" s="524"/>
      <c r="B513" s="524"/>
      <c r="C513" s="524"/>
      <c r="D513" s="524"/>
      <c r="E513" s="524"/>
      <c r="F513" s="524"/>
      <c r="G513" s="531"/>
      <c r="H513" s="524"/>
      <c r="I513" s="524"/>
      <c r="J513" s="533"/>
      <c r="K513" s="534"/>
      <c r="L513" s="549"/>
      <c r="M513" s="549"/>
    </row>
    <row r="514">
      <c r="A514" s="524"/>
      <c r="B514" s="524"/>
      <c r="C514" s="524"/>
      <c r="D514" s="524"/>
      <c r="E514" s="524"/>
      <c r="F514" s="524"/>
      <c r="G514" s="531"/>
      <c r="H514" s="524"/>
      <c r="I514" s="524"/>
      <c r="J514" s="533"/>
      <c r="K514" s="534"/>
      <c r="L514" s="549"/>
      <c r="M514" s="549"/>
    </row>
    <row r="515">
      <c r="A515" s="524"/>
      <c r="B515" s="524"/>
      <c r="C515" s="524"/>
      <c r="D515" s="524"/>
      <c r="E515" s="524"/>
      <c r="F515" s="524"/>
      <c r="G515" s="531"/>
      <c r="H515" s="524"/>
      <c r="I515" s="524"/>
      <c r="J515" s="533"/>
      <c r="K515" s="534"/>
      <c r="L515" s="549"/>
      <c r="M515" s="549"/>
    </row>
    <row r="516">
      <c r="A516" s="524"/>
      <c r="B516" s="524"/>
      <c r="C516" s="524"/>
      <c r="D516" s="524"/>
      <c r="E516" s="524"/>
      <c r="F516" s="524"/>
      <c r="G516" s="531"/>
      <c r="H516" s="524"/>
      <c r="I516" s="524"/>
      <c r="J516" s="533"/>
      <c r="K516" s="534"/>
      <c r="L516" s="549"/>
      <c r="M516" s="549"/>
    </row>
    <row r="517">
      <c r="A517" s="524"/>
      <c r="B517" s="524"/>
      <c r="C517" s="524"/>
      <c r="D517" s="524"/>
      <c r="E517" s="524"/>
      <c r="F517" s="524"/>
      <c r="G517" s="531"/>
      <c r="H517" s="524"/>
      <c r="I517" s="524"/>
      <c r="J517" s="533"/>
      <c r="K517" s="534"/>
      <c r="L517" s="549"/>
      <c r="M517" s="549"/>
    </row>
    <row r="518">
      <c r="A518" s="524"/>
      <c r="B518" s="524"/>
      <c r="C518" s="524"/>
      <c r="D518" s="524"/>
      <c r="E518" s="524"/>
      <c r="F518" s="524"/>
      <c r="G518" s="531"/>
      <c r="H518" s="524"/>
      <c r="I518" s="524"/>
      <c r="J518" s="533"/>
      <c r="K518" s="534"/>
      <c r="L518" s="549"/>
      <c r="M518" s="549"/>
    </row>
    <row r="519">
      <c r="A519" s="524"/>
      <c r="B519" s="524"/>
      <c r="C519" s="524"/>
      <c r="D519" s="524"/>
      <c r="E519" s="524"/>
      <c r="F519" s="524"/>
      <c r="G519" s="531"/>
      <c r="H519" s="524"/>
      <c r="I519" s="524"/>
      <c r="J519" s="533"/>
      <c r="K519" s="534"/>
      <c r="L519" s="549"/>
      <c r="M519" s="549"/>
    </row>
    <row r="520">
      <c r="A520" s="524"/>
      <c r="B520" s="524"/>
      <c r="C520" s="524"/>
      <c r="D520" s="524"/>
      <c r="E520" s="524"/>
      <c r="F520" s="524"/>
      <c r="G520" s="531"/>
      <c r="H520" s="524"/>
      <c r="I520" s="524"/>
      <c r="J520" s="533"/>
      <c r="K520" s="534"/>
      <c r="L520" s="549"/>
      <c r="M520" s="549"/>
    </row>
    <row r="521">
      <c r="A521" s="524"/>
      <c r="B521" s="524"/>
      <c r="C521" s="524"/>
      <c r="D521" s="524"/>
      <c r="E521" s="524"/>
      <c r="F521" s="524"/>
      <c r="G521" s="531"/>
      <c r="H521" s="524"/>
      <c r="I521" s="524"/>
      <c r="J521" s="533"/>
      <c r="K521" s="534"/>
      <c r="L521" s="549"/>
      <c r="M521" s="549"/>
    </row>
    <row r="522">
      <c r="A522" s="524"/>
      <c r="B522" s="524"/>
      <c r="C522" s="524"/>
      <c r="D522" s="524"/>
      <c r="E522" s="524"/>
      <c r="F522" s="524"/>
      <c r="G522" s="531"/>
      <c r="H522" s="524"/>
      <c r="I522" s="524"/>
      <c r="J522" s="533"/>
      <c r="K522" s="534"/>
      <c r="L522" s="549"/>
      <c r="M522" s="549"/>
    </row>
    <row r="523">
      <c r="A523" s="524"/>
      <c r="B523" s="524"/>
      <c r="C523" s="524"/>
      <c r="D523" s="524"/>
      <c r="E523" s="524"/>
      <c r="F523" s="524"/>
      <c r="G523" s="531"/>
      <c r="H523" s="524"/>
      <c r="I523" s="524"/>
      <c r="J523" s="533"/>
      <c r="K523" s="534"/>
      <c r="L523" s="549"/>
      <c r="M523" s="549"/>
    </row>
    <row r="524">
      <c r="A524" s="524"/>
      <c r="B524" s="524"/>
      <c r="C524" s="524"/>
      <c r="D524" s="524"/>
      <c r="E524" s="524"/>
      <c r="F524" s="524"/>
      <c r="G524" s="531"/>
      <c r="H524" s="524"/>
      <c r="I524" s="524"/>
      <c r="J524" s="533"/>
      <c r="K524" s="534"/>
      <c r="L524" s="549"/>
      <c r="M524" s="549"/>
    </row>
    <row r="525">
      <c r="A525" s="524"/>
      <c r="B525" s="524"/>
      <c r="C525" s="524"/>
      <c r="D525" s="524"/>
      <c r="E525" s="524"/>
      <c r="F525" s="524"/>
      <c r="G525" s="531"/>
      <c r="H525" s="524"/>
      <c r="I525" s="524"/>
      <c r="J525" s="533"/>
      <c r="K525" s="534"/>
      <c r="L525" s="549"/>
      <c r="M525" s="549"/>
    </row>
    <row r="526">
      <c r="A526" s="524"/>
      <c r="B526" s="524"/>
      <c r="C526" s="524"/>
      <c r="D526" s="524"/>
      <c r="E526" s="524"/>
      <c r="F526" s="524"/>
      <c r="G526" s="531"/>
      <c r="H526" s="524"/>
      <c r="I526" s="524"/>
      <c r="J526" s="533"/>
      <c r="K526" s="534"/>
      <c r="L526" s="549"/>
      <c r="M526" s="549"/>
    </row>
    <row r="527">
      <c r="A527" s="524"/>
      <c r="B527" s="524"/>
      <c r="C527" s="524"/>
      <c r="D527" s="524"/>
      <c r="E527" s="524"/>
      <c r="F527" s="524"/>
      <c r="G527" s="531"/>
      <c r="H527" s="524"/>
      <c r="I527" s="524"/>
      <c r="J527" s="533"/>
      <c r="K527" s="534"/>
      <c r="L527" s="549"/>
      <c r="M527" s="549"/>
    </row>
    <row r="528">
      <c r="A528" s="524"/>
      <c r="B528" s="524"/>
      <c r="C528" s="524"/>
      <c r="D528" s="524"/>
      <c r="E528" s="524"/>
      <c r="F528" s="524"/>
      <c r="G528" s="531"/>
      <c r="H528" s="524"/>
      <c r="I528" s="524"/>
      <c r="J528" s="533"/>
      <c r="K528" s="534"/>
      <c r="L528" s="549"/>
      <c r="M528" s="549"/>
    </row>
    <row r="529">
      <c r="A529" s="524"/>
      <c r="B529" s="524"/>
      <c r="C529" s="524"/>
      <c r="D529" s="524"/>
      <c r="E529" s="524"/>
      <c r="F529" s="524"/>
      <c r="G529" s="531"/>
      <c r="H529" s="524"/>
      <c r="I529" s="524"/>
      <c r="J529" s="533"/>
      <c r="K529" s="534"/>
      <c r="L529" s="549"/>
      <c r="M529" s="549"/>
    </row>
    <row r="530">
      <c r="A530" s="524"/>
      <c r="B530" s="524"/>
      <c r="C530" s="524"/>
      <c r="D530" s="524"/>
      <c r="E530" s="524"/>
      <c r="F530" s="524"/>
      <c r="G530" s="531"/>
      <c r="H530" s="524"/>
      <c r="I530" s="524"/>
      <c r="J530" s="533"/>
      <c r="K530" s="534"/>
      <c r="L530" s="549"/>
      <c r="M530" s="549"/>
    </row>
    <row r="531">
      <c r="A531" s="524"/>
      <c r="B531" s="524"/>
      <c r="C531" s="524"/>
      <c r="D531" s="524"/>
      <c r="E531" s="524"/>
      <c r="F531" s="524"/>
      <c r="G531" s="531"/>
      <c r="H531" s="524"/>
      <c r="I531" s="524"/>
      <c r="J531" s="533"/>
      <c r="K531" s="534"/>
      <c r="L531" s="549"/>
      <c r="M531" s="549"/>
    </row>
    <row r="532">
      <c r="A532" s="524"/>
      <c r="B532" s="524"/>
      <c r="C532" s="524"/>
      <c r="D532" s="524"/>
      <c r="E532" s="524"/>
      <c r="F532" s="524"/>
      <c r="G532" s="531"/>
      <c r="H532" s="524"/>
      <c r="I532" s="524"/>
      <c r="J532" s="533"/>
      <c r="K532" s="534"/>
      <c r="L532" s="549"/>
      <c r="M532" s="549"/>
    </row>
    <row r="533">
      <c r="A533" s="524"/>
      <c r="B533" s="524"/>
      <c r="C533" s="524"/>
      <c r="D533" s="524"/>
      <c r="E533" s="524"/>
      <c r="F533" s="524"/>
      <c r="G533" s="531"/>
      <c r="H533" s="524"/>
      <c r="I533" s="524"/>
      <c r="J533" s="533"/>
      <c r="K533" s="534"/>
      <c r="L533" s="549"/>
      <c r="M533" s="549"/>
    </row>
    <row r="534">
      <c r="A534" s="524"/>
      <c r="B534" s="524"/>
      <c r="C534" s="524"/>
      <c r="D534" s="524"/>
      <c r="E534" s="524"/>
      <c r="F534" s="524"/>
      <c r="G534" s="531"/>
      <c r="H534" s="524"/>
      <c r="I534" s="524"/>
      <c r="J534" s="533"/>
      <c r="K534" s="534"/>
      <c r="L534" s="549"/>
      <c r="M534" s="549"/>
    </row>
    <row r="535">
      <c r="A535" s="524"/>
      <c r="B535" s="524"/>
      <c r="C535" s="524"/>
      <c r="D535" s="524"/>
      <c r="E535" s="524"/>
      <c r="F535" s="524"/>
      <c r="G535" s="531"/>
      <c r="H535" s="524"/>
      <c r="I535" s="524"/>
      <c r="J535" s="533"/>
      <c r="K535" s="534"/>
      <c r="L535" s="549"/>
      <c r="M535" s="549"/>
    </row>
    <row r="536">
      <c r="A536" s="524"/>
      <c r="B536" s="524"/>
      <c r="C536" s="524"/>
      <c r="D536" s="524"/>
      <c r="E536" s="524"/>
      <c r="F536" s="524"/>
      <c r="G536" s="531"/>
      <c r="H536" s="524"/>
      <c r="I536" s="524"/>
      <c r="J536" s="533"/>
      <c r="K536" s="534"/>
      <c r="L536" s="549"/>
      <c r="M536" s="549"/>
    </row>
    <row r="537">
      <c r="A537" s="524"/>
      <c r="B537" s="524"/>
      <c r="C537" s="524"/>
      <c r="D537" s="524"/>
      <c r="E537" s="524"/>
      <c r="F537" s="524"/>
      <c r="G537" s="531"/>
      <c r="H537" s="524"/>
      <c r="I537" s="524"/>
      <c r="J537" s="533"/>
      <c r="K537" s="534"/>
      <c r="L537" s="549"/>
      <c r="M537" s="549"/>
    </row>
    <row r="538">
      <c r="A538" s="524"/>
      <c r="B538" s="524"/>
      <c r="C538" s="524"/>
      <c r="D538" s="524"/>
      <c r="E538" s="524"/>
      <c r="F538" s="524"/>
      <c r="G538" s="531"/>
      <c r="H538" s="524"/>
      <c r="I538" s="524"/>
      <c r="J538" s="533"/>
      <c r="K538" s="534"/>
      <c r="L538" s="549"/>
      <c r="M538" s="549"/>
    </row>
    <row r="539">
      <c r="A539" s="524"/>
      <c r="B539" s="524"/>
      <c r="C539" s="524"/>
      <c r="D539" s="524"/>
      <c r="E539" s="524"/>
      <c r="F539" s="524"/>
      <c r="G539" s="531"/>
      <c r="H539" s="524"/>
      <c r="I539" s="524"/>
      <c r="J539" s="533"/>
      <c r="K539" s="534"/>
      <c r="L539" s="549"/>
      <c r="M539" s="549"/>
    </row>
    <row r="540">
      <c r="A540" s="524"/>
      <c r="B540" s="524"/>
      <c r="C540" s="524"/>
      <c r="D540" s="524"/>
      <c r="E540" s="524"/>
      <c r="F540" s="524"/>
      <c r="G540" s="531"/>
      <c r="H540" s="524"/>
      <c r="I540" s="524"/>
      <c r="J540" s="533"/>
      <c r="K540" s="534"/>
      <c r="L540" s="549"/>
      <c r="M540" s="549"/>
    </row>
    <row r="541">
      <c r="A541" s="524"/>
      <c r="B541" s="524"/>
      <c r="C541" s="524"/>
      <c r="D541" s="524"/>
      <c r="E541" s="524"/>
      <c r="F541" s="524"/>
      <c r="G541" s="531"/>
      <c r="H541" s="524"/>
      <c r="I541" s="524"/>
      <c r="J541" s="533"/>
      <c r="K541" s="534"/>
      <c r="L541" s="549"/>
      <c r="M541" s="549"/>
    </row>
    <row r="542">
      <c r="A542" s="524"/>
      <c r="B542" s="524"/>
      <c r="C542" s="524"/>
      <c r="D542" s="524"/>
      <c r="E542" s="524"/>
      <c r="F542" s="524"/>
      <c r="G542" s="531"/>
      <c r="H542" s="524"/>
      <c r="I542" s="524"/>
      <c r="J542" s="533"/>
      <c r="K542" s="534"/>
      <c r="L542" s="549"/>
      <c r="M542" s="549"/>
    </row>
    <row r="543">
      <c r="A543" s="524"/>
      <c r="B543" s="524"/>
      <c r="C543" s="524"/>
      <c r="D543" s="524"/>
      <c r="E543" s="524"/>
      <c r="F543" s="524"/>
      <c r="G543" s="531"/>
      <c r="H543" s="524"/>
      <c r="I543" s="524"/>
      <c r="J543" s="533"/>
      <c r="K543" s="534"/>
      <c r="L543" s="549"/>
      <c r="M543" s="549"/>
    </row>
    <row r="544">
      <c r="A544" s="524"/>
      <c r="B544" s="524"/>
      <c r="C544" s="524"/>
      <c r="D544" s="524"/>
      <c r="E544" s="524"/>
      <c r="F544" s="524"/>
      <c r="G544" s="531"/>
      <c r="H544" s="524"/>
      <c r="I544" s="524"/>
      <c r="J544" s="533"/>
      <c r="K544" s="534"/>
      <c r="L544" s="549"/>
      <c r="M544" s="549"/>
    </row>
    <row r="545">
      <c r="A545" s="524"/>
      <c r="B545" s="524"/>
      <c r="C545" s="524"/>
      <c r="D545" s="524"/>
      <c r="E545" s="524"/>
      <c r="F545" s="524"/>
      <c r="G545" s="531"/>
      <c r="H545" s="524"/>
      <c r="I545" s="524"/>
      <c r="J545" s="533"/>
      <c r="K545" s="534"/>
      <c r="L545" s="549"/>
      <c r="M545" s="549"/>
    </row>
    <row r="546">
      <c r="A546" s="524"/>
      <c r="B546" s="524"/>
      <c r="C546" s="524"/>
      <c r="D546" s="524"/>
      <c r="E546" s="524"/>
      <c r="F546" s="524"/>
      <c r="G546" s="531"/>
      <c r="H546" s="524"/>
      <c r="I546" s="524"/>
      <c r="J546" s="533"/>
      <c r="K546" s="534"/>
      <c r="L546" s="549"/>
      <c r="M546" s="549"/>
    </row>
    <row r="547">
      <c r="A547" s="524"/>
      <c r="B547" s="524"/>
      <c r="C547" s="524"/>
      <c r="D547" s="524"/>
      <c r="E547" s="524"/>
      <c r="F547" s="524"/>
      <c r="G547" s="531"/>
      <c r="H547" s="524"/>
      <c r="I547" s="524"/>
      <c r="J547" s="533"/>
      <c r="K547" s="534"/>
      <c r="L547" s="549"/>
      <c r="M547" s="549"/>
    </row>
    <row r="548">
      <c r="A548" s="524"/>
      <c r="B548" s="524"/>
      <c r="C548" s="524"/>
      <c r="D548" s="524"/>
      <c r="E548" s="524"/>
      <c r="F548" s="524"/>
      <c r="G548" s="531"/>
      <c r="H548" s="524"/>
      <c r="I548" s="524"/>
      <c r="J548" s="533"/>
      <c r="K548" s="534"/>
      <c r="L548" s="549"/>
      <c r="M548" s="549"/>
    </row>
    <row r="549">
      <c r="A549" s="524"/>
      <c r="B549" s="524"/>
      <c r="C549" s="524"/>
      <c r="D549" s="524"/>
      <c r="E549" s="524"/>
      <c r="F549" s="524"/>
      <c r="G549" s="531"/>
      <c r="H549" s="524"/>
      <c r="I549" s="524"/>
      <c r="J549" s="533"/>
      <c r="K549" s="534"/>
      <c r="L549" s="549"/>
      <c r="M549" s="549"/>
    </row>
    <row r="550">
      <c r="A550" s="524"/>
      <c r="B550" s="524"/>
      <c r="C550" s="524"/>
      <c r="D550" s="524"/>
      <c r="E550" s="524"/>
      <c r="F550" s="524"/>
      <c r="G550" s="531"/>
      <c r="H550" s="524"/>
      <c r="I550" s="524"/>
      <c r="J550" s="533"/>
      <c r="K550" s="534"/>
      <c r="L550" s="549"/>
      <c r="M550" s="549"/>
    </row>
    <row r="551">
      <c r="A551" s="524"/>
      <c r="B551" s="524"/>
      <c r="C551" s="524"/>
      <c r="D551" s="524"/>
      <c r="E551" s="524"/>
      <c r="F551" s="524"/>
      <c r="G551" s="531"/>
      <c r="H551" s="524"/>
      <c r="I551" s="524"/>
      <c r="J551" s="533"/>
      <c r="K551" s="534"/>
      <c r="L551" s="549"/>
      <c r="M551" s="549"/>
    </row>
    <row r="552">
      <c r="A552" s="524"/>
      <c r="B552" s="524"/>
      <c r="C552" s="524"/>
      <c r="D552" s="524"/>
      <c r="E552" s="524"/>
      <c r="F552" s="524"/>
      <c r="G552" s="531"/>
      <c r="H552" s="524"/>
      <c r="I552" s="524"/>
      <c r="J552" s="533"/>
      <c r="K552" s="534"/>
      <c r="L552" s="549"/>
      <c r="M552" s="549"/>
    </row>
    <row r="553">
      <c r="A553" s="524"/>
      <c r="B553" s="524"/>
      <c r="C553" s="524"/>
      <c r="D553" s="524"/>
      <c r="E553" s="524"/>
      <c r="F553" s="524"/>
      <c r="G553" s="531"/>
      <c r="H553" s="524"/>
      <c r="I553" s="524"/>
      <c r="J553" s="533"/>
      <c r="K553" s="534"/>
      <c r="L553" s="549"/>
      <c r="M553" s="549"/>
    </row>
    <row r="554">
      <c r="A554" s="524"/>
      <c r="B554" s="524"/>
      <c r="C554" s="524"/>
      <c r="D554" s="524"/>
      <c r="E554" s="524"/>
      <c r="F554" s="524"/>
      <c r="G554" s="531"/>
      <c r="H554" s="524"/>
      <c r="I554" s="524"/>
      <c r="J554" s="533"/>
      <c r="K554" s="534"/>
      <c r="L554" s="549"/>
      <c r="M554" s="549"/>
    </row>
    <row r="555">
      <c r="A555" s="524"/>
      <c r="B555" s="524"/>
      <c r="C555" s="524"/>
      <c r="D555" s="524"/>
      <c r="E555" s="524"/>
      <c r="F555" s="524"/>
      <c r="G555" s="531"/>
      <c r="H555" s="524"/>
      <c r="I555" s="524"/>
      <c r="J555" s="533"/>
      <c r="K555" s="534"/>
      <c r="L555" s="549"/>
      <c r="M555" s="549"/>
    </row>
    <row r="556">
      <c r="A556" s="524"/>
      <c r="B556" s="524"/>
      <c r="C556" s="524"/>
      <c r="D556" s="524"/>
      <c r="E556" s="524"/>
      <c r="F556" s="524"/>
      <c r="G556" s="531"/>
      <c r="H556" s="524"/>
      <c r="I556" s="524"/>
      <c r="J556" s="533"/>
      <c r="K556" s="534"/>
      <c r="L556" s="549"/>
      <c r="M556" s="549"/>
    </row>
    <row r="557">
      <c r="A557" s="524"/>
      <c r="B557" s="524"/>
      <c r="C557" s="524"/>
      <c r="D557" s="524"/>
      <c r="E557" s="524"/>
      <c r="F557" s="524"/>
      <c r="G557" s="531"/>
      <c r="H557" s="524"/>
      <c r="I557" s="524"/>
      <c r="J557" s="533"/>
      <c r="K557" s="534"/>
      <c r="L557" s="549"/>
      <c r="M557" s="549"/>
    </row>
    <row r="558">
      <c r="A558" s="524"/>
      <c r="B558" s="524"/>
      <c r="C558" s="524"/>
      <c r="D558" s="524"/>
      <c r="E558" s="524"/>
      <c r="F558" s="524"/>
      <c r="G558" s="531"/>
      <c r="H558" s="524"/>
      <c r="I558" s="524"/>
      <c r="J558" s="533"/>
      <c r="K558" s="534"/>
      <c r="L558" s="549"/>
      <c r="M558" s="549"/>
    </row>
    <row r="559">
      <c r="A559" s="524"/>
      <c r="B559" s="524"/>
      <c r="C559" s="524"/>
      <c r="D559" s="524"/>
      <c r="E559" s="524"/>
      <c r="F559" s="524"/>
      <c r="G559" s="531"/>
      <c r="H559" s="524"/>
      <c r="I559" s="524"/>
      <c r="J559" s="533"/>
      <c r="K559" s="534"/>
      <c r="L559" s="549"/>
      <c r="M559" s="549"/>
    </row>
    <row r="560">
      <c r="A560" s="524"/>
      <c r="B560" s="524"/>
      <c r="C560" s="524"/>
      <c r="D560" s="524"/>
      <c r="E560" s="524"/>
      <c r="F560" s="524"/>
      <c r="G560" s="531"/>
      <c r="H560" s="524"/>
      <c r="I560" s="524"/>
      <c r="J560" s="533"/>
      <c r="K560" s="534"/>
      <c r="L560" s="549"/>
      <c r="M560" s="549"/>
    </row>
    <row r="561">
      <c r="A561" s="524"/>
      <c r="B561" s="524"/>
      <c r="C561" s="524"/>
      <c r="D561" s="524"/>
      <c r="E561" s="524"/>
      <c r="F561" s="524"/>
      <c r="G561" s="531"/>
      <c r="H561" s="524"/>
      <c r="I561" s="524"/>
      <c r="J561" s="533"/>
      <c r="K561" s="534"/>
      <c r="L561" s="549"/>
      <c r="M561" s="549"/>
    </row>
    <row r="562">
      <c r="A562" s="524"/>
      <c r="B562" s="524"/>
      <c r="C562" s="524"/>
      <c r="D562" s="524"/>
      <c r="E562" s="524"/>
      <c r="F562" s="524"/>
      <c r="G562" s="531"/>
      <c r="H562" s="524"/>
      <c r="I562" s="524"/>
      <c r="J562" s="533"/>
      <c r="K562" s="534"/>
      <c r="L562" s="549"/>
      <c r="M562" s="549"/>
    </row>
    <row r="563">
      <c r="A563" s="524"/>
      <c r="B563" s="524"/>
      <c r="C563" s="524"/>
      <c r="D563" s="524"/>
      <c r="E563" s="524"/>
      <c r="F563" s="524"/>
      <c r="G563" s="531"/>
      <c r="H563" s="524"/>
      <c r="I563" s="524"/>
      <c r="J563" s="533"/>
      <c r="K563" s="534"/>
      <c r="L563" s="549"/>
      <c r="M563" s="549"/>
    </row>
    <row r="564">
      <c r="A564" s="524"/>
      <c r="B564" s="524"/>
      <c r="C564" s="524"/>
      <c r="D564" s="524"/>
      <c r="E564" s="524"/>
      <c r="F564" s="524"/>
      <c r="G564" s="531"/>
      <c r="H564" s="524"/>
      <c r="I564" s="524"/>
      <c r="J564" s="533"/>
      <c r="K564" s="534"/>
      <c r="L564" s="549"/>
      <c r="M564" s="549"/>
    </row>
    <row r="565">
      <c r="A565" s="524"/>
      <c r="B565" s="524"/>
      <c r="C565" s="524"/>
      <c r="D565" s="524"/>
      <c r="E565" s="524"/>
      <c r="F565" s="524"/>
      <c r="G565" s="531"/>
      <c r="H565" s="524"/>
      <c r="I565" s="524"/>
      <c r="J565" s="533"/>
      <c r="K565" s="534"/>
      <c r="L565" s="549"/>
      <c r="M565" s="549"/>
    </row>
    <row r="566">
      <c r="A566" s="524"/>
      <c r="B566" s="524"/>
      <c r="C566" s="524"/>
      <c r="D566" s="524"/>
      <c r="E566" s="524"/>
      <c r="F566" s="524"/>
      <c r="G566" s="531"/>
      <c r="H566" s="524"/>
      <c r="I566" s="524"/>
      <c r="J566" s="533"/>
      <c r="K566" s="534"/>
      <c r="L566" s="549"/>
      <c r="M566" s="549"/>
    </row>
    <row r="567">
      <c r="A567" s="524"/>
      <c r="B567" s="524"/>
      <c r="C567" s="524"/>
      <c r="D567" s="524"/>
      <c r="E567" s="524"/>
      <c r="F567" s="524"/>
      <c r="G567" s="531"/>
      <c r="H567" s="524"/>
      <c r="I567" s="524"/>
      <c r="J567" s="533"/>
      <c r="K567" s="534"/>
      <c r="L567" s="549"/>
      <c r="M567" s="549"/>
    </row>
    <row r="568">
      <c r="A568" s="524"/>
      <c r="B568" s="524"/>
      <c r="C568" s="524"/>
      <c r="D568" s="524"/>
      <c r="E568" s="524"/>
      <c r="F568" s="524"/>
      <c r="G568" s="531"/>
      <c r="H568" s="524"/>
      <c r="I568" s="524"/>
      <c r="J568" s="533"/>
      <c r="K568" s="534"/>
      <c r="L568" s="549"/>
      <c r="M568" s="549"/>
    </row>
    <row r="569">
      <c r="A569" s="524"/>
      <c r="B569" s="524"/>
      <c r="C569" s="524"/>
      <c r="D569" s="524"/>
      <c r="E569" s="524"/>
      <c r="F569" s="524"/>
      <c r="G569" s="531"/>
      <c r="H569" s="524"/>
      <c r="I569" s="524"/>
      <c r="J569" s="533"/>
      <c r="K569" s="534"/>
      <c r="L569" s="549"/>
      <c r="M569" s="549"/>
    </row>
    <row r="570">
      <c r="A570" s="524"/>
      <c r="B570" s="524"/>
      <c r="C570" s="524"/>
      <c r="D570" s="524"/>
      <c r="E570" s="524"/>
      <c r="F570" s="524"/>
      <c r="G570" s="531"/>
      <c r="H570" s="524"/>
      <c r="I570" s="524"/>
      <c r="J570" s="533"/>
      <c r="K570" s="534"/>
      <c r="L570" s="549"/>
      <c r="M570" s="549"/>
    </row>
    <row r="571">
      <c r="A571" s="524"/>
      <c r="B571" s="524"/>
      <c r="C571" s="524"/>
      <c r="D571" s="524"/>
      <c r="E571" s="524"/>
      <c r="F571" s="524"/>
      <c r="G571" s="531"/>
      <c r="H571" s="524"/>
      <c r="I571" s="524"/>
      <c r="J571" s="533"/>
      <c r="K571" s="534"/>
      <c r="L571" s="549"/>
      <c r="M571" s="549"/>
    </row>
    <row r="572">
      <c r="A572" s="524"/>
      <c r="B572" s="524"/>
      <c r="C572" s="524"/>
      <c r="D572" s="524"/>
      <c r="E572" s="524"/>
      <c r="F572" s="524"/>
      <c r="G572" s="531"/>
      <c r="H572" s="524"/>
      <c r="I572" s="524"/>
      <c r="J572" s="533"/>
      <c r="K572" s="534"/>
      <c r="L572" s="549"/>
      <c r="M572" s="549"/>
    </row>
    <row r="573">
      <c r="A573" s="524"/>
      <c r="B573" s="524"/>
      <c r="C573" s="524"/>
      <c r="D573" s="524"/>
      <c r="E573" s="524"/>
      <c r="F573" s="524"/>
      <c r="G573" s="531"/>
      <c r="H573" s="524"/>
      <c r="I573" s="524"/>
      <c r="J573" s="533"/>
      <c r="K573" s="534"/>
      <c r="L573" s="549"/>
      <c r="M573" s="549"/>
    </row>
    <row r="574">
      <c r="A574" s="524"/>
      <c r="B574" s="524"/>
      <c r="C574" s="524"/>
      <c r="D574" s="524"/>
      <c r="E574" s="524"/>
      <c r="F574" s="524"/>
      <c r="G574" s="531"/>
      <c r="H574" s="524"/>
      <c r="I574" s="524"/>
      <c r="J574" s="533"/>
      <c r="K574" s="534"/>
      <c r="L574" s="549"/>
      <c r="M574" s="549"/>
    </row>
    <row r="575">
      <c r="A575" s="524"/>
      <c r="B575" s="524"/>
      <c r="C575" s="524"/>
      <c r="D575" s="524"/>
      <c r="E575" s="524"/>
      <c r="F575" s="524"/>
      <c r="G575" s="531"/>
      <c r="H575" s="524"/>
      <c r="I575" s="524"/>
      <c r="J575" s="533"/>
      <c r="K575" s="534"/>
      <c r="L575" s="549"/>
      <c r="M575" s="549"/>
    </row>
    <row r="576">
      <c r="A576" s="524"/>
      <c r="B576" s="524"/>
      <c r="C576" s="524"/>
      <c r="D576" s="524"/>
      <c r="E576" s="524"/>
      <c r="F576" s="524"/>
      <c r="G576" s="531"/>
      <c r="H576" s="524"/>
      <c r="I576" s="524"/>
      <c r="J576" s="533"/>
      <c r="K576" s="534"/>
      <c r="L576" s="549"/>
      <c r="M576" s="549"/>
    </row>
    <row r="577">
      <c r="A577" s="524"/>
      <c r="B577" s="524"/>
      <c r="C577" s="524"/>
      <c r="D577" s="524"/>
      <c r="E577" s="524"/>
      <c r="F577" s="524"/>
      <c r="G577" s="531"/>
      <c r="H577" s="524"/>
      <c r="I577" s="524"/>
      <c r="J577" s="533"/>
      <c r="K577" s="534"/>
      <c r="L577" s="549"/>
      <c r="M577" s="549"/>
    </row>
    <row r="578">
      <c r="A578" s="524"/>
      <c r="B578" s="524"/>
      <c r="C578" s="524"/>
      <c r="D578" s="524"/>
      <c r="E578" s="524"/>
      <c r="F578" s="524"/>
      <c r="G578" s="531"/>
      <c r="H578" s="524"/>
      <c r="I578" s="524"/>
      <c r="J578" s="533"/>
      <c r="K578" s="534"/>
      <c r="L578" s="549"/>
      <c r="M578" s="549"/>
    </row>
    <row r="579">
      <c r="A579" s="524"/>
      <c r="B579" s="524"/>
      <c r="C579" s="524"/>
      <c r="D579" s="524"/>
      <c r="E579" s="524"/>
      <c r="F579" s="524"/>
      <c r="G579" s="531"/>
      <c r="H579" s="524"/>
      <c r="I579" s="524"/>
      <c r="J579" s="533"/>
      <c r="K579" s="534"/>
      <c r="L579" s="549"/>
      <c r="M579" s="549"/>
    </row>
    <row r="580">
      <c r="A580" s="524"/>
      <c r="B580" s="524"/>
      <c r="C580" s="524"/>
      <c r="D580" s="524"/>
      <c r="E580" s="524"/>
      <c r="F580" s="524"/>
      <c r="G580" s="531"/>
      <c r="H580" s="524"/>
      <c r="I580" s="524"/>
      <c r="J580" s="533"/>
      <c r="K580" s="534"/>
      <c r="L580" s="549"/>
      <c r="M580" s="549"/>
    </row>
    <row r="581">
      <c r="A581" s="524"/>
      <c r="B581" s="524"/>
      <c r="C581" s="524"/>
      <c r="D581" s="524"/>
      <c r="E581" s="524"/>
      <c r="F581" s="524"/>
      <c r="G581" s="531"/>
      <c r="H581" s="524"/>
      <c r="I581" s="524"/>
      <c r="J581" s="533"/>
      <c r="K581" s="534"/>
      <c r="L581" s="549"/>
      <c r="M581" s="549"/>
    </row>
    <row r="582">
      <c r="A582" s="524"/>
      <c r="B582" s="524"/>
      <c r="C582" s="524"/>
      <c r="D582" s="524"/>
      <c r="E582" s="524"/>
      <c r="F582" s="524"/>
      <c r="G582" s="531"/>
      <c r="H582" s="524"/>
      <c r="I582" s="524"/>
      <c r="J582" s="533"/>
      <c r="K582" s="534"/>
      <c r="L582" s="549"/>
      <c r="M582" s="549"/>
    </row>
    <row r="583">
      <c r="A583" s="524"/>
      <c r="B583" s="524"/>
      <c r="C583" s="524"/>
      <c r="D583" s="524"/>
      <c r="E583" s="524"/>
      <c r="F583" s="524"/>
      <c r="G583" s="531"/>
      <c r="H583" s="524"/>
      <c r="I583" s="524"/>
      <c r="J583" s="533"/>
      <c r="K583" s="534"/>
      <c r="L583" s="549"/>
      <c r="M583" s="549"/>
    </row>
    <row r="584">
      <c r="A584" s="524"/>
      <c r="B584" s="524"/>
      <c r="C584" s="524"/>
      <c r="D584" s="524"/>
      <c r="E584" s="524"/>
      <c r="F584" s="524"/>
      <c r="G584" s="531"/>
      <c r="H584" s="524"/>
      <c r="I584" s="524"/>
      <c r="J584" s="533"/>
      <c r="K584" s="534"/>
      <c r="L584" s="549"/>
      <c r="M584" s="549"/>
    </row>
    <row r="585">
      <c r="A585" s="524"/>
      <c r="B585" s="524"/>
      <c r="C585" s="524"/>
      <c r="D585" s="524"/>
      <c r="E585" s="524"/>
      <c r="F585" s="524"/>
      <c r="G585" s="531"/>
      <c r="H585" s="524"/>
      <c r="I585" s="524"/>
      <c r="J585" s="533"/>
      <c r="K585" s="534"/>
      <c r="L585" s="549"/>
      <c r="M585" s="549"/>
    </row>
    <row r="586">
      <c r="A586" s="524"/>
      <c r="B586" s="524"/>
      <c r="C586" s="524"/>
      <c r="D586" s="524"/>
      <c r="E586" s="524"/>
      <c r="F586" s="524"/>
      <c r="G586" s="531"/>
      <c r="H586" s="524"/>
      <c r="I586" s="524"/>
      <c r="J586" s="533"/>
      <c r="K586" s="534"/>
      <c r="L586" s="549"/>
      <c r="M586" s="549"/>
    </row>
    <row r="587">
      <c r="A587" s="524"/>
      <c r="B587" s="524"/>
      <c r="C587" s="524"/>
      <c r="D587" s="524"/>
      <c r="E587" s="524"/>
      <c r="F587" s="524"/>
      <c r="G587" s="531"/>
      <c r="H587" s="524"/>
      <c r="I587" s="524"/>
      <c r="J587" s="533"/>
      <c r="K587" s="534"/>
      <c r="L587" s="549"/>
      <c r="M587" s="549"/>
    </row>
    <row r="588">
      <c r="A588" s="524"/>
      <c r="B588" s="524"/>
      <c r="C588" s="524"/>
      <c r="D588" s="524"/>
      <c r="E588" s="524"/>
      <c r="F588" s="524"/>
      <c r="G588" s="531"/>
      <c r="H588" s="524"/>
      <c r="I588" s="524"/>
      <c r="J588" s="533"/>
      <c r="K588" s="534"/>
      <c r="L588" s="549"/>
      <c r="M588" s="549"/>
    </row>
    <row r="589">
      <c r="A589" s="524"/>
      <c r="B589" s="524"/>
      <c r="C589" s="524"/>
      <c r="D589" s="524"/>
      <c r="E589" s="524"/>
      <c r="F589" s="524"/>
      <c r="G589" s="531"/>
      <c r="H589" s="524"/>
      <c r="I589" s="524"/>
      <c r="J589" s="533"/>
      <c r="K589" s="534"/>
      <c r="L589" s="549"/>
      <c r="M589" s="549"/>
    </row>
    <row r="590">
      <c r="A590" s="524"/>
      <c r="B590" s="524"/>
      <c r="C590" s="524"/>
      <c r="D590" s="524"/>
      <c r="E590" s="524"/>
      <c r="F590" s="524"/>
      <c r="G590" s="531"/>
      <c r="H590" s="524"/>
      <c r="I590" s="524"/>
      <c r="J590" s="533"/>
      <c r="K590" s="534"/>
      <c r="L590" s="549"/>
      <c r="M590" s="549"/>
    </row>
    <row r="591">
      <c r="A591" s="524"/>
      <c r="B591" s="524"/>
      <c r="C591" s="524"/>
      <c r="D591" s="524"/>
      <c r="E591" s="524"/>
      <c r="F591" s="524"/>
      <c r="G591" s="531"/>
      <c r="H591" s="524"/>
      <c r="I591" s="524"/>
      <c r="J591" s="533"/>
      <c r="K591" s="534"/>
      <c r="L591" s="549"/>
      <c r="M591" s="549"/>
    </row>
    <row r="592">
      <c r="A592" s="524"/>
      <c r="B592" s="524"/>
      <c r="C592" s="524"/>
      <c r="D592" s="524"/>
      <c r="E592" s="524"/>
      <c r="F592" s="524"/>
      <c r="G592" s="531"/>
      <c r="H592" s="524"/>
      <c r="I592" s="524"/>
      <c r="J592" s="533"/>
      <c r="K592" s="534"/>
      <c r="L592" s="549"/>
      <c r="M592" s="549"/>
    </row>
    <row r="593">
      <c r="A593" s="524"/>
      <c r="B593" s="524"/>
      <c r="C593" s="524"/>
      <c r="D593" s="524"/>
      <c r="E593" s="524"/>
      <c r="F593" s="524"/>
      <c r="G593" s="531"/>
      <c r="H593" s="524"/>
      <c r="I593" s="524"/>
      <c r="J593" s="533"/>
      <c r="K593" s="534"/>
      <c r="L593" s="549"/>
      <c r="M593" s="549"/>
    </row>
    <row r="594">
      <c r="A594" s="524"/>
      <c r="B594" s="524"/>
      <c r="C594" s="524"/>
      <c r="D594" s="524"/>
      <c r="E594" s="524"/>
      <c r="F594" s="524"/>
      <c r="G594" s="531"/>
      <c r="H594" s="524"/>
      <c r="I594" s="524"/>
      <c r="J594" s="533"/>
      <c r="K594" s="534"/>
      <c r="L594" s="549"/>
      <c r="M594" s="549"/>
    </row>
    <row r="595">
      <c r="A595" s="524"/>
      <c r="B595" s="524"/>
      <c r="C595" s="524"/>
      <c r="D595" s="524"/>
      <c r="E595" s="524"/>
      <c r="F595" s="524"/>
      <c r="G595" s="531"/>
      <c r="H595" s="524"/>
      <c r="I595" s="524"/>
      <c r="J595" s="533"/>
      <c r="K595" s="534"/>
      <c r="L595" s="549"/>
      <c r="M595" s="549"/>
    </row>
    <row r="596">
      <c r="A596" s="524"/>
      <c r="B596" s="524"/>
      <c r="C596" s="524"/>
      <c r="D596" s="524"/>
      <c r="E596" s="524"/>
      <c r="F596" s="524"/>
      <c r="G596" s="531"/>
      <c r="H596" s="524"/>
      <c r="I596" s="524"/>
      <c r="J596" s="533"/>
      <c r="K596" s="534"/>
      <c r="L596" s="549"/>
      <c r="M596" s="549"/>
    </row>
    <row r="597">
      <c r="A597" s="524"/>
      <c r="B597" s="524"/>
      <c r="C597" s="524"/>
      <c r="D597" s="524"/>
      <c r="E597" s="524"/>
      <c r="F597" s="524"/>
      <c r="G597" s="531"/>
      <c r="H597" s="524"/>
      <c r="I597" s="524"/>
      <c r="J597" s="533"/>
      <c r="K597" s="534"/>
      <c r="L597" s="549"/>
      <c r="M597" s="549"/>
    </row>
    <row r="598">
      <c r="A598" s="524"/>
      <c r="B598" s="524"/>
      <c r="C598" s="524"/>
      <c r="D598" s="524"/>
      <c r="E598" s="524"/>
      <c r="F598" s="524"/>
      <c r="G598" s="531"/>
      <c r="H598" s="524"/>
      <c r="I598" s="524"/>
      <c r="J598" s="533"/>
      <c r="K598" s="534"/>
      <c r="L598" s="549"/>
      <c r="M598" s="549"/>
    </row>
    <row r="599">
      <c r="A599" s="524"/>
      <c r="B599" s="524"/>
      <c r="C599" s="524"/>
      <c r="D599" s="524"/>
      <c r="E599" s="524"/>
      <c r="F599" s="524"/>
      <c r="G599" s="531"/>
      <c r="H599" s="524"/>
      <c r="I599" s="524"/>
      <c r="J599" s="533"/>
      <c r="K599" s="534"/>
      <c r="L599" s="549"/>
      <c r="M599" s="549"/>
    </row>
    <row r="600">
      <c r="A600" s="524"/>
      <c r="B600" s="524"/>
      <c r="C600" s="524"/>
      <c r="D600" s="524"/>
      <c r="E600" s="524"/>
      <c r="F600" s="524"/>
      <c r="G600" s="531"/>
      <c r="H600" s="524"/>
      <c r="I600" s="524"/>
      <c r="J600" s="533"/>
      <c r="K600" s="534"/>
      <c r="L600" s="549"/>
      <c r="M600" s="549"/>
    </row>
    <row r="601">
      <c r="A601" s="524"/>
      <c r="B601" s="524"/>
      <c r="C601" s="524"/>
      <c r="D601" s="524"/>
      <c r="E601" s="524"/>
      <c r="F601" s="524"/>
      <c r="G601" s="531"/>
      <c r="H601" s="524"/>
      <c r="I601" s="524"/>
      <c r="J601" s="533"/>
      <c r="K601" s="534"/>
      <c r="L601" s="549"/>
      <c r="M601" s="549"/>
    </row>
    <row r="602">
      <c r="A602" s="524"/>
      <c r="B602" s="524"/>
      <c r="C602" s="524"/>
      <c r="D602" s="524"/>
      <c r="E602" s="524"/>
      <c r="F602" s="524"/>
      <c r="G602" s="531"/>
      <c r="H602" s="524"/>
      <c r="I602" s="524"/>
      <c r="J602" s="533"/>
      <c r="K602" s="534"/>
      <c r="L602" s="549"/>
      <c r="M602" s="549"/>
    </row>
    <row r="603">
      <c r="A603" s="524"/>
      <c r="B603" s="524"/>
      <c r="C603" s="524"/>
      <c r="D603" s="524"/>
      <c r="E603" s="524"/>
      <c r="F603" s="524"/>
      <c r="G603" s="531"/>
      <c r="H603" s="524"/>
      <c r="I603" s="524"/>
      <c r="J603" s="533"/>
      <c r="K603" s="534"/>
      <c r="L603" s="549"/>
      <c r="M603" s="549"/>
    </row>
    <row r="604">
      <c r="A604" s="524"/>
      <c r="B604" s="524"/>
      <c r="C604" s="524"/>
      <c r="D604" s="524"/>
      <c r="E604" s="524"/>
      <c r="F604" s="524"/>
      <c r="G604" s="531"/>
      <c r="H604" s="524"/>
      <c r="I604" s="524"/>
      <c r="J604" s="533"/>
      <c r="K604" s="534"/>
      <c r="L604" s="549"/>
      <c r="M604" s="549"/>
    </row>
    <row r="605">
      <c r="A605" s="524"/>
      <c r="B605" s="524"/>
      <c r="C605" s="524"/>
      <c r="D605" s="524"/>
      <c r="E605" s="524"/>
      <c r="F605" s="524"/>
      <c r="G605" s="531"/>
      <c r="H605" s="524"/>
      <c r="I605" s="524"/>
      <c r="J605" s="533"/>
      <c r="K605" s="534"/>
      <c r="L605" s="549"/>
      <c r="M605" s="549"/>
    </row>
    <row r="606">
      <c r="A606" s="524"/>
      <c r="B606" s="524"/>
      <c r="C606" s="524"/>
      <c r="D606" s="524"/>
      <c r="E606" s="524"/>
      <c r="F606" s="524"/>
      <c r="G606" s="531"/>
      <c r="H606" s="524"/>
      <c r="I606" s="524"/>
      <c r="J606" s="533"/>
      <c r="K606" s="534"/>
      <c r="L606" s="549"/>
      <c r="M606" s="549"/>
    </row>
    <row r="607">
      <c r="A607" s="524"/>
      <c r="B607" s="524"/>
      <c r="C607" s="524"/>
      <c r="D607" s="524"/>
      <c r="E607" s="524"/>
      <c r="F607" s="524"/>
      <c r="G607" s="531"/>
      <c r="H607" s="524"/>
      <c r="I607" s="524"/>
      <c r="J607" s="533"/>
      <c r="K607" s="534"/>
      <c r="L607" s="549"/>
      <c r="M607" s="549"/>
    </row>
    <row r="608">
      <c r="A608" s="524"/>
      <c r="B608" s="524"/>
      <c r="C608" s="524"/>
      <c r="D608" s="524"/>
      <c r="E608" s="524"/>
      <c r="F608" s="524"/>
      <c r="G608" s="531"/>
      <c r="H608" s="524"/>
      <c r="I608" s="524"/>
      <c r="J608" s="533"/>
      <c r="K608" s="534"/>
      <c r="L608" s="549"/>
      <c r="M608" s="549"/>
    </row>
    <row r="609">
      <c r="A609" s="524"/>
      <c r="B609" s="524"/>
      <c r="C609" s="524"/>
      <c r="D609" s="524"/>
      <c r="E609" s="524"/>
      <c r="F609" s="524"/>
      <c r="G609" s="531"/>
      <c r="H609" s="524"/>
      <c r="I609" s="524"/>
      <c r="J609" s="533"/>
      <c r="K609" s="534"/>
      <c r="L609" s="549"/>
      <c r="M609" s="549"/>
    </row>
    <row r="610">
      <c r="A610" s="524"/>
      <c r="B610" s="524"/>
      <c r="C610" s="524"/>
      <c r="D610" s="524"/>
      <c r="E610" s="524"/>
      <c r="F610" s="524"/>
      <c r="G610" s="531"/>
      <c r="H610" s="524"/>
      <c r="I610" s="524"/>
      <c r="J610" s="533"/>
      <c r="K610" s="534"/>
      <c r="L610" s="549"/>
      <c r="M610" s="549"/>
    </row>
    <row r="611">
      <c r="A611" s="524"/>
      <c r="B611" s="524"/>
      <c r="C611" s="524"/>
      <c r="D611" s="524"/>
      <c r="E611" s="524"/>
      <c r="F611" s="524"/>
      <c r="G611" s="531"/>
      <c r="H611" s="524"/>
      <c r="I611" s="524"/>
      <c r="J611" s="533"/>
      <c r="K611" s="534"/>
      <c r="L611" s="549"/>
      <c r="M611" s="549"/>
    </row>
    <row r="612">
      <c r="A612" s="524"/>
      <c r="B612" s="524"/>
      <c r="C612" s="524"/>
      <c r="D612" s="524"/>
      <c r="E612" s="524"/>
      <c r="F612" s="524"/>
      <c r="G612" s="531"/>
      <c r="H612" s="524"/>
      <c r="I612" s="524"/>
      <c r="J612" s="533"/>
      <c r="K612" s="534"/>
      <c r="L612" s="549"/>
      <c r="M612" s="549"/>
    </row>
    <row r="613">
      <c r="A613" s="524"/>
      <c r="B613" s="524"/>
      <c r="C613" s="524"/>
      <c r="D613" s="524"/>
      <c r="E613" s="524"/>
      <c r="F613" s="524"/>
      <c r="G613" s="531"/>
      <c r="H613" s="524"/>
      <c r="I613" s="524"/>
      <c r="J613" s="533"/>
      <c r="K613" s="534"/>
      <c r="L613" s="549"/>
      <c r="M613" s="549"/>
    </row>
    <row r="614">
      <c r="A614" s="524"/>
      <c r="B614" s="524"/>
      <c r="C614" s="524"/>
      <c r="D614" s="524"/>
      <c r="E614" s="524"/>
      <c r="F614" s="524"/>
      <c r="G614" s="531"/>
      <c r="H614" s="524"/>
      <c r="I614" s="524"/>
      <c r="J614" s="533"/>
      <c r="K614" s="534"/>
      <c r="L614" s="549"/>
      <c r="M614" s="549"/>
    </row>
    <row r="615">
      <c r="A615" s="524"/>
      <c r="B615" s="524"/>
      <c r="C615" s="524"/>
      <c r="D615" s="524"/>
      <c r="E615" s="524"/>
      <c r="F615" s="524"/>
      <c r="G615" s="531"/>
      <c r="H615" s="524"/>
      <c r="I615" s="524"/>
      <c r="J615" s="533"/>
      <c r="K615" s="534"/>
      <c r="L615" s="549"/>
      <c r="M615" s="549"/>
    </row>
    <row r="616">
      <c r="A616" s="524"/>
      <c r="B616" s="524"/>
      <c r="C616" s="524"/>
      <c r="D616" s="524"/>
      <c r="E616" s="524"/>
      <c r="F616" s="524"/>
      <c r="G616" s="531"/>
      <c r="H616" s="524"/>
      <c r="I616" s="524"/>
      <c r="J616" s="533"/>
      <c r="K616" s="534"/>
      <c r="L616" s="549"/>
      <c r="M616" s="549"/>
    </row>
    <row r="617">
      <c r="A617" s="524"/>
      <c r="B617" s="524"/>
      <c r="C617" s="524"/>
      <c r="D617" s="524"/>
      <c r="E617" s="524"/>
      <c r="F617" s="524"/>
      <c r="G617" s="531"/>
      <c r="H617" s="524"/>
      <c r="I617" s="524"/>
      <c r="J617" s="533"/>
      <c r="K617" s="534"/>
      <c r="L617" s="549"/>
      <c r="M617" s="549"/>
    </row>
    <row r="618">
      <c r="A618" s="524"/>
      <c r="B618" s="524"/>
      <c r="C618" s="524"/>
      <c r="D618" s="524"/>
      <c r="E618" s="524"/>
      <c r="F618" s="524"/>
      <c r="G618" s="531"/>
      <c r="H618" s="524"/>
      <c r="I618" s="524"/>
      <c r="J618" s="533"/>
      <c r="K618" s="534"/>
      <c r="L618" s="549"/>
      <c r="M618" s="549"/>
    </row>
    <row r="619">
      <c r="A619" s="524"/>
      <c r="B619" s="524"/>
      <c r="C619" s="524"/>
      <c r="D619" s="524"/>
      <c r="E619" s="524"/>
      <c r="F619" s="524"/>
      <c r="G619" s="531"/>
      <c r="H619" s="524"/>
      <c r="I619" s="524"/>
      <c r="J619" s="533"/>
      <c r="K619" s="534"/>
      <c r="L619" s="549"/>
      <c r="M619" s="549"/>
    </row>
    <row r="620">
      <c r="A620" s="524"/>
      <c r="B620" s="524"/>
      <c r="C620" s="524"/>
      <c r="D620" s="524"/>
      <c r="E620" s="524"/>
      <c r="F620" s="524"/>
      <c r="G620" s="531"/>
      <c r="H620" s="524"/>
      <c r="I620" s="524"/>
      <c r="J620" s="533"/>
      <c r="K620" s="534"/>
      <c r="L620" s="549"/>
      <c r="M620" s="549"/>
    </row>
    <row r="621">
      <c r="A621" s="524"/>
      <c r="B621" s="524"/>
      <c r="C621" s="524"/>
      <c r="D621" s="524"/>
      <c r="E621" s="524"/>
      <c r="F621" s="524"/>
      <c r="G621" s="531"/>
      <c r="H621" s="524"/>
      <c r="I621" s="524"/>
      <c r="J621" s="533"/>
      <c r="K621" s="534"/>
      <c r="L621" s="549"/>
      <c r="M621" s="549"/>
    </row>
    <row r="622">
      <c r="A622" s="524"/>
      <c r="B622" s="524"/>
      <c r="C622" s="524"/>
      <c r="D622" s="524"/>
      <c r="E622" s="524"/>
      <c r="F622" s="524"/>
      <c r="G622" s="531"/>
      <c r="H622" s="524"/>
      <c r="I622" s="524"/>
      <c r="J622" s="533"/>
      <c r="K622" s="534"/>
      <c r="L622" s="549"/>
      <c r="M622" s="549"/>
    </row>
    <row r="623">
      <c r="A623" s="524"/>
      <c r="B623" s="524"/>
      <c r="C623" s="524"/>
      <c r="D623" s="524"/>
      <c r="E623" s="524"/>
      <c r="F623" s="524"/>
      <c r="G623" s="531"/>
      <c r="H623" s="524"/>
      <c r="I623" s="524"/>
      <c r="J623" s="533"/>
      <c r="K623" s="534"/>
      <c r="L623" s="549"/>
      <c r="M623" s="549"/>
    </row>
    <row r="624">
      <c r="A624" s="524"/>
      <c r="B624" s="524"/>
      <c r="C624" s="524"/>
      <c r="D624" s="524"/>
      <c r="E624" s="524"/>
      <c r="F624" s="524"/>
      <c r="G624" s="531"/>
      <c r="H624" s="524"/>
      <c r="I624" s="524"/>
      <c r="J624" s="533"/>
      <c r="K624" s="534"/>
      <c r="L624" s="549"/>
      <c r="M624" s="549"/>
    </row>
    <row r="625">
      <c r="A625" s="524"/>
      <c r="B625" s="524"/>
      <c r="C625" s="524"/>
      <c r="D625" s="524"/>
      <c r="E625" s="524"/>
      <c r="F625" s="524"/>
      <c r="G625" s="531"/>
      <c r="H625" s="524"/>
      <c r="I625" s="524"/>
      <c r="J625" s="533"/>
      <c r="K625" s="534"/>
      <c r="L625" s="549"/>
      <c r="M625" s="549"/>
    </row>
    <row r="626">
      <c r="A626" s="524"/>
      <c r="B626" s="524"/>
      <c r="C626" s="524"/>
      <c r="D626" s="524"/>
      <c r="E626" s="524"/>
      <c r="F626" s="524"/>
      <c r="G626" s="531"/>
      <c r="H626" s="524"/>
      <c r="I626" s="524"/>
      <c r="J626" s="533"/>
      <c r="K626" s="534"/>
      <c r="L626" s="549"/>
      <c r="M626" s="549"/>
    </row>
    <row r="627">
      <c r="A627" s="524"/>
      <c r="B627" s="524"/>
      <c r="C627" s="524"/>
      <c r="D627" s="524"/>
      <c r="E627" s="524"/>
      <c r="F627" s="524"/>
      <c r="G627" s="531"/>
      <c r="H627" s="524"/>
      <c r="I627" s="524"/>
      <c r="J627" s="533"/>
      <c r="K627" s="534"/>
      <c r="L627" s="549"/>
      <c r="M627" s="549"/>
    </row>
    <row r="628">
      <c r="A628" s="524"/>
      <c r="B628" s="524"/>
      <c r="C628" s="524"/>
      <c r="D628" s="524"/>
      <c r="E628" s="524"/>
      <c r="F628" s="524"/>
      <c r="G628" s="531"/>
      <c r="H628" s="524"/>
      <c r="I628" s="524"/>
      <c r="J628" s="533"/>
      <c r="K628" s="534"/>
      <c r="L628" s="549"/>
      <c r="M628" s="549"/>
    </row>
    <row r="629">
      <c r="A629" s="524"/>
      <c r="B629" s="524"/>
      <c r="C629" s="524"/>
      <c r="D629" s="524"/>
      <c r="E629" s="524"/>
      <c r="F629" s="524"/>
      <c r="G629" s="531"/>
      <c r="H629" s="524"/>
      <c r="I629" s="524"/>
      <c r="J629" s="533"/>
      <c r="K629" s="534"/>
      <c r="L629" s="549"/>
      <c r="M629" s="549"/>
    </row>
    <row r="630">
      <c r="A630" s="524"/>
      <c r="B630" s="524"/>
      <c r="C630" s="524"/>
      <c r="D630" s="524"/>
      <c r="E630" s="524"/>
      <c r="F630" s="524"/>
      <c r="G630" s="531"/>
      <c r="H630" s="524"/>
      <c r="I630" s="524"/>
      <c r="J630" s="533"/>
      <c r="K630" s="534"/>
      <c r="L630" s="549"/>
      <c r="M630" s="549"/>
    </row>
    <row r="631">
      <c r="A631" s="524"/>
      <c r="B631" s="524"/>
      <c r="C631" s="524"/>
      <c r="D631" s="524"/>
      <c r="E631" s="524"/>
      <c r="F631" s="524"/>
      <c r="G631" s="531"/>
      <c r="H631" s="524"/>
      <c r="I631" s="524"/>
      <c r="J631" s="533"/>
      <c r="K631" s="534"/>
      <c r="L631" s="549"/>
      <c r="M631" s="549"/>
    </row>
    <row r="632">
      <c r="A632" s="524"/>
      <c r="B632" s="524"/>
      <c r="C632" s="524"/>
      <c r="D632" s="524"/>
      <c r="E632" s="524"/>
      <c r="F632" s="524"/>
      <c r="G632" s="531"/>
      <c r="H632" s="524"/>
      <c r="I632" s="524"/>
      <c r="J632" s="533"/>
      <c r="K632" s="534"/>
      <c r="L632" s="549"/>
      <c r="M632" s="549"/>
    </row>
    <row r="633">
      <c r="A633" s="524"/>
      <c r="B633" s="524"/>
      <c r="C633" s="524"/>
      <c r="D633" s="524"/>
      <c r="E633" s="524"/>
      <c r="F633" s="524"/>
      <c r="G633" s="531"/>
      <c r="H633" s="524"/>
      <c r="I633" s="524"/>
      <c r="J633" s="533"/>
      <c r="K633" s="534"/>
      <c r="L633" s="549"/>
      <c r="M633" s="549"/>
    </row>
    <row r="634">
      <c r="A634" s="524"/>
      <c r="B634" s="524"/>
      <c r="C634" s="524"/>
      <c r="D634" s="524"/>
      <c r="E634" s="524"/>
      <c r="F634" s="524"/>
      <c r="G634" s="531"/>
      <c r="H634" s="524"/>
      <c r="I634" s="524"/>
      <c r="J634" s="533"/>
      <c r="K634" s="534"/>
      <c r="L634" s="549"/>
      <c r="M634" s="549"/>
    </row>
    <row r="635">
      <c r="A635" s="524"/>
      <c r="B635" s="524"/>
      <c r="C635" s="524"/>
      <c r="D635" s="524"/>
      <c r="E635" s="524"/>
      <c r="F635" s="524"/>
      <c r="G635" s="531"/>
      <c r="H635" s="524"/>
      <c r="I635" s="524"/>
      <c r="J635" s="533"/>
      <c r="K635" s="534"/>
      <c r="L635" s="549"/>
      <c r="M635" s="549"/>
    </row>
    <row r="636">
      <c r="A636" s="524"/>
      <c r="B636" s="524"/>
      <c r="C636" s="524"/>
      <c r="D636" s="524"/>
      <c r="E636" s="524"/>
      <c r="F636" s="524"/>
      <c r="G636" s="531"/>
      <c r="H636" s="524"/>
      <c r="I636" s="524"/>
      <c r="J636" s="533"/>
      <c r="K636" s="534"/>
      <c r="L636" s="549"/>
      <c r="M636" s="549"/>
    </row>
    <row r="637">
      <c r="A637" s="524"/>
      <c r="B637" s="524"/>
      <c r="C637" s="524"/>
      <c r="D637" s="524"/>
      <c r="E637" s="524"/>
      <c r="F637" s="524"/>
      <c r="G637" s="531"/>
      <c r="H637" s="524"/>
      <c r="I637" s="524"/>
      <c r="J637" s="533"/>
      <c r="K637" s="534"/>
      <c r="L637" s="549"/>
      <c r="M637" s="549"/>
    </row>
    <row r="638">
      <c r="A638" s="524"/>
      <c r="B638" s="524"/>
      <c r="C638" s="524"/>
      <c r="D638" s="524"/>
      <c r="E638" s="524"/>
      <c r="F638" s="524"/>
      <c r="G638" s="531"/>
      <c r="H638" s="524"/>
      <c r="I638" s="524"/>
      <c r="J638" s="533"/>
      <c r="K638" s="534"/>
      <c r="L638" s="549"/>
      <c r="M638" s="549"/>
    </row>
    <row r="639">
      <c r="A639" s="524"/>
      <c r="B639" s="524"/>
      <c r="C639" s="524"/>
      <c r="D639" s="524"/>
      <c r="E639" s="524"/>
      <c r="F639" s="524"/>
      <c r="G639" s="531"/>
      <c r="H639" s="524"/>
      <c r="I639" s="524"/>
      <c r="J639" s="533"/>
      <c r="K639" s="534"/>
      <c r="L639" s="549"/>
      <c r="M639" s="549"/>
    </row>
    <row r="640">
      <c r="A640" s="524"/>
      <c r="B640" s="524"/>
      <c r="C640" s="524"/>
      <c r="D640" s="524"/>
      <c r="E640" s="524"/>
      <c r="F640" s="524"/>
      <c r="G640" s="531"/>
      <c r="H640" s="524"/>
      <c r="I640" s="524"/>
      <c r="J640" s="533"/>
      <c r="K640" s="534"/>
      <c r="L640" s="549"/>
      <c r="M640" s="549"/>
    </row>
    <row r="641">
      <c r="A641" s="524"/>
      <c r="B641" s="524"/>
      <c r="C641" s="524"/>
      <c r="D641" s="524"/>
      <c r="E641" s="524"/>
      <c r="F641" s="524"/>
      <c r="G641" s="531"/>
      <c r="H641" s="524"/>
      <c r="I641" s="524"/>
      <c r="J641" s="533"/>
      <c r="K641" s="534"/>
      <c r="L641" s="549"/>
      <c r="M641" s="549"/>
    </row>
    <row r="642">
      <c r="A642" s="524"/>
      <c r="B642" s="524"/>
      <c r="C642" s="524"/>
      <c r="D642" s="524"/>
      <c r="E642" s="524"/>
      <c r="F642" s="524"/>
      <c r="G642" s="531"/>
      <c r="H642" s="524"/>
      <c r="I642" s="524"/>
      <c r="J642" s="533"/>
      <c r="K642" s="534"/>
      <c r="L642" s="549"/>
      <c r="M642" s="549"/>
    </row>
    <row r="643">
      <c r="A643" s="524"/>
      <c r="B643" s="524"/>
      <c r="C643" s="524"/>
      <c r="D643" s="524"/>
      <c r="E643" s="524"/>
      <c r="F643" s="524"/>
      <c r="G643" s="531"/>
      <c r="H643" s="524"/>
      <c r="I643" s="524"/>
      <c r="J643" s="533"/>
      <c r="K643" s="534"/>
      <c r="L643" s="549"/>
      <c r="M643" s="549"/>
    </row>
    <row r="644">
      <c r="A644" s="524"/>
      <c r="B644" s="524"/>
      <c r="C644" s="524"/>
      <c r="D644" s="524"/>
      <c r="E644" s="524"/>
      <c r="F644" s="524"/>
      <c r="G644" s="531"/>
      <c r="H644" s="524"/>
      <c r="I644" s="524"/>
      <c r="J644" s="533"/>
      <c r="K644" s="534"/>
      <c r="L644" s="549"/>
      <c r="M644" s="549"/>
    </row>
    <row r="645">
      <c r="A645" s="524"/>
      <c r="B645" s="524"/>
      <c r="C645" s="524"/>
      <c r="D645" s="524"/>
      <c r="E645" s="524"/>
      <c r="F645" s="524"/>
      <c r="G645" s="531"/>
      <c r="H645" s="524"/>
      <c r="I645" s="524"/>
      <c r="J645" s="533"/>
      <c r="K645" s="534"/>
      <c r="L645" s="549"/>
      <c r="M645" s="549"/>
    </row>
    <row r="646">
      <c r="A646" s="524"/>
      <c r="B646" s="524"/>
      <c r="C646" s="524"/>
      <c r="D646" s="524"/>
      <c r="E646" s="524"/>
      <c r="F646" s="524"/>
      <c r="G646" s="531"/>
      <c r="H646" s="524"/>
      <c r="I646" s="524"/>
      <c r="J646" s="533"/>
      <c r="K646" s="534"/>
      <c r="L646" s="549"/>
      <c r="M646" s="549"/>
    </row>
    <row r="647">
      <c r="A647" s="524"/>
      <c r="B647" s="524"/>
      <c r="C647" s="524"/>
      <c r="D647" s="524"/>
      <c r="E647" s="524"/>
      <c r="F647" s="524"/>
      <c r="G647" s="531"/>
      <c r="H647" s="524"/>
      <c r="I647" s="524"/>
      <c r="J647" s="533"/>
      <c r="K647" s="534"/>
      <c r="L647" s="549"/>
      <c r="M647" s="549"/>
    </row>
    <row r="648">
      <c r="A648" s="524"/>
      <c r="B648" s="524"/>
      <c r="C648" s="524"/>
      <c r="D648" s="524"/>
      <c r="E648" s="524"/>
      <c r="F648" s="524"/>
      <c r="G648" s="531"/>
      <c r="H648" s="524"/>
      <c r="I648" s="524"/>
      <c r="J648" s="533"/>
      <c r="K648" s="534"/>
      <c r="L648" s="549"/>
      <c r="M648" s="549"/>
    </row>
    <row r="649">
      <c r="A649" s="524"/>
      <c r="B649" s="524"/>
      <c r="C649" s="524"/>
      <c r="D649" s="524"/>
      <c r="E649" s="524"/>
      <c r="F649" s="524"/>
      <c r="G649" s="531"/>
      <c r="H649" s="524"/>
      <c r="I649" s="524"/>
      <c r="J649" s="533"/>
      <c r="K649" s="534"/>
      <c r="L649" s="549"/>
      <c r="M649" s="549"/>
    </row>
    <row r="650">
      <c r="A650" s="524"/>
      <c r="B650" s="524"/>
      <c r="C650" s="524"/>
      <c r="D650" s="524"/>
      <c r="E650" s="524"/>
      <c r="F650" s="524"/>
      <c r="G650" s="531"/>
      <c r="H650" s="524"/>
      <c r="I650" s="524"/>
      <c r="J650" s="533"/>
      <c r="K650" s="534"/>
      <c r="L650" s="549"/>
      <c r="M650" s="549"/>
    </row>
    <row r="651">
      <c r="A651" s="524"/>
      <c r="B651" s="524"/>
      <c r="C651" s="524"/>
      <c r="D651" s="524"/>
      <c r="E651" s="524"/>
      <c r="F651" s="524"/>
      <c r="G651" s="531"/>
      <c r="H651" s="524"/>
      <c r="I651" s="524"/>
      <c r="J651" s="533"/>
      <c r="K651" s="534"/>
      <c r="L651" s="549"/>
      <c r="M651" s="549"/>
    </row>
    <row r="652">
      <c r="A652" s="524"/>
      <c r="B652" s="524"/>
      <c r="C652" s="524"/>
      <c r="D652" s="524"/>
      <c r="E652" s="524"/>
      <c r="F652" s="524"/>
      <c r="G652" s="531"/>
      <c r="H652" s="524"/>
      <c r="I652" s="524"/>
      <c r="J652" s="533"/>
      <c r="K652" s="534"/>
      <c r="L652" s="549"/>
      <c r="M652" s="549"/>
    </row>
    <row r="653">
      <c r="A653" s="524"/>
      <c r="B653" s="524"/>
      <c r="C653" s="524"/>
      <c r="D653" s="524"/>
      <c r="E653" s="524"/>
      <c r="F653" s="524"/>
      <c r="G653" s="531"/>
      <c r="H653" s="524"/>
      <c r="I653" s="524"/>
      <c r="J653" s="533"/>
      <c r="K653" s="534"/>
      <c r="L653" s="549"/>
      <c r="M653" s="549"/>
    </row>
    <row r="654">
      <c r="A654" s="524"/>
      <c r="B654" s="524"/>
      <c r="C654" s="524"/>
      <c r="D654" s="524"/>
      <c r="E654" s="524"/>
      <c r="F654" s="524"/>
      <c r="G654" s="531"/>
      <c r="H654" s="524"/>
      <c r="I654" s="524"/>
      <c r="J654" s="533"/>
      <c r="K654" s="534"/>
      <c r="L654" s="549"/>
      <c r="M654" s="549"/>
    </row>
    <row r="655">
      <c r="A655" s="524"/>
      <c r="B655" s="524"/>
      <c r="C655" s="524"/>
      <c r="D655" s="524"/>
      <c r="E655" s="524"/>
      <c r="F655" s="524"/>
      <c r="G655" s="531"/>
      <c r="H655" s="524"/>
      <c r="I655" s="524"/>
      <c r="J655" s="533"/>
      <c r="K655" s="534"/>
      <c r="L655" s="549"/>
      <c r="M655" s="549"/>
    </row>
    <row r="656">
      <c r="A656" s="524"/>
      <c r="B656" s="524"/>
      <c r="C656" s="524"/>
      <c r="D656" s="524"/>
      <c r="E656" s="524"/>
      <c r="F656" s="524"/>
      <c r="G656" s="531"/>
      <c r="H656" s="524"/>
      <c r="I656" s="524"/>
      <c r="J656" s="533"/>
      <c r="K656" s="534"/>
      <c r="L656" s="549"/>
      <c r="M656" s="549"/>
    </row>
    <row r="657">
      <c r="A657" s="524"/>
      <c r="B657" s="524"/>
      <c r="C657" s="524"/>
      <c r="D657" s="524"/>
      <c r="E657" s="524"/>
      <c r="F657" s="524"/>
      <c r="G657" s="531"/>
      <c r="H657" s="524"/>
      <c r="I657" s="524"/>
      <c r="J657" s="533"/>
      <c r="K657" s="534"/>
      <c r="L657" s="549"/>
      <c r="M657" s="549"/>
    </row>
    <row r="658">
      <c r="A658" s="524"/>
      <c r="B658" s="524"/>
      <c r="C658" s="524"/>
      <c r="D658" s="524"/>
      <c r="E658" s="524"/>
      <c r="F658" s="524"/>
      <c r="G658" s="531"/>
      <c r="H658" s="524"/>
      <c r="I658" s="524"/>
      <c r="J658" s="533"/>
      <c r="K658" s="534"/>
      <c r="L658" s="549"/>
      <c r="M658" s="549"/>
    </row>
    <row r="659">
      <c r="A659" s="524"/>
      <c r="B659" s="524"/>
      <c r="C659" s="524"/>
      <c r="D659" s="524"/>
      <c r="E659" s="524"/>
      <c r="F659" s="524"/>
      <c r="G659" s="531"/>
      <c r="H659" s="524"/>
      <c r="I659" s="524"/>
      <c r="J659" s="533"/>
      <c r="K659" s="534"/>
      <c r="L659" s="549"/>
      <c r="M659" s="549"/>
    </row>
    <row r="660">
      <c r="A660" s="524"/>
      <c r="B660" s="524"/>
      <c r="C660" s="524"/>
      <c r="D660" s="524"/>
      <c r="E660" s="524"/>
      <c r="F660" s="524"/>
      <c r="G660" s="531"/>
      <c r="H660" s="524"/>
      <c r="I660" s="524"/>
      <c r="J660" s="533"/>
      <c r="K660" s="534"/>
      <c r="L660" s="549"/>
      <c r="M660" s="549"/>
    </row>
    <row r="661">
      <c r="A661" s="524"/>
      <c r="B661" s="524"/>
      <c r="C661" s="524"/>
      <c r="D661" s="524"/>
      <c r="E661" s="524"/>
      <c r="F661" s="524"/>
      <c r="G661" s="531"/>
      <c r="H661" s="524"/>
      <c r="I661" s="524"/>
      <c r="J661" s="533"/>
      <c r="K661" s="534"/>
      <c r="L661" s="549"/>
      <c r="M661" s="549"/>
    </row>
    <row r="662">
      <c r="A662" s="524"/>
      <c r="B662" s="524"/>
      <c r="C662" s="524"/>
      <c r="D662" s="524"/>
      <c r="E662" s="524"/>
      <c r="F662" s="524"/>
      <c r="G662" s="531"/>
      <c r="H662" s="524"/>
      <c r="I662" s="524"/>
      <c r="J662" s="533"/>
      <c r="K662" s="534"/>
      <c r="L662" s="549"/>
      <c r="M662" s="549"/>
    </row>
    <row r="663">
      <c r="A663" s="524"/>
      <c r="B663" s="524"/>
      <c r="C663" s="524"/>
      <c r="D663" s="524"/>
      <c r="E663" s="524"/>
      <c r="F663" s="524"/>
      <c r="G663" s="531"/>
      <c r="H663" s="524"/>
      <c r="I663" s="524"/>
      <c r="J663" s="533"/>
      <c r="K663" s="534"/>
      <c r="L663" s="549"/>
      <c r="M663" s="549"/>
    </row>
    <row r="664">
      <c r="A664" s="524"/>
      <c r="B664" s="524"/>
      <c r="C664" s="524"/>
      <c r="D664" s="524"/>
      <c r="E664" s="524"/>
      <c r="F664" s="524"/>
      <c r="G664" s="531"/>
      <c r="H664" s="524"/>
      <c r="I664" s="524"/>
      <c r="J664" s="533"/>
      <c r="K664" s="534"/>
      <c r="L664" s="549"/>
      <c r="M664" s="549"/>
    </row>
    <row r="665">
      <c r="A665" s="524"/>
      <c r="B665" s="524"/>
      <c r="C665" s="524"/>
      <c r="D665" s="524"/>
      <c r="E665" s="524"/>
      <c r="F665" s="524"/>
      <c r="G665" s="531"/>
      <c r="H665" s="524"/>
      <c r="I665" s="524"/>
      <c r="J665" s="533"/>
      <c r="K665" s="534"/>
      <c r="L665" s="549"/>
      <c r="M665" s="549"/>
    </row>
    <row r="666">
      <c r="A666" s="524"/>
      <c r="B666" s="524"/>
      <c r="C666" s="524"/>
      <c r="D666" s="524"/>
      <c r="E666" s="524"/>
      <c r="F666" s="524"/>
      <c r="G666" s="531"/>
      <c r="H666" s="524"/>
      <c r="I666" s="524"/>
      <c r="J666" s="533"/>
      <c r="K666" s="534"/>
      <c r="L666" s="549"/>
      <c r="M666" s="549"/>
    </row>
    <row r="667">
      <c r="A667" s="524"/>
      <c r="B667" s="524"/>
      <c r="C667" s="524"/>
      <c r="D667" s="524"/>
      <c r="E667" s="524"/>
      <c r="F667" s="524"/>
      <c r="G667" s="531"/>
      <c r="H667" s="524"/>
      <c r="I667" s="524"/>
      <c r="J667" s="533"/>
      <c r="K667" s="534"/>
      <c r="L667" s="549"/>
      <c r="M667" s="549"/>
    </row>
    <row r="668">
      <c r="A668" s="524"/>
      <c r="B668" s="524"/>
      <c r="C668" s="524"/>
      <c r="D668" s="524"/>
      <c r="E668" s="524"/>
      <c r="F668" s="524"/>
      <c r="G668" s="531"/>
      <c r="H668" s="524"/>
      <c r="I668" s="524"/>
      <c r="J668" s="533"/>
      <c r="K668" s="534"/>
      <c r="L668" s="549"/>
      <c r="M668" s="549"/>
    </row>
    <row r="669">
      <c r="A669" s="524"/>
      <c r="B669" s="524"/>
      <c r="C669" s="524"/>
      <c r="D669" s="524"/>
      <c r="E669" s="524"/>
      <c r="F669" s="524"/>
      <c r="G669" s="531"/>
      <c r="H669" s="524"/>
      <c r="I669" s="524"/>
      <c r="J669" s="533"/>
      <c r="K669" s="534"/>
      <c r="L669" s="549"/>
      <c r="M669" s="549"/>
    </row>
    <row r="670">
      <c r="A670" s="524"/>
      <c r="B670" s="524"/>
      <c r="C670" s="524"/>
      <c r="D670" s="524"/>
      <c r="E670" s="524"/>
      <c r="F670" s="524"/>
      <c r="G670" s="531"/>
      <c r="H670" s="524"/>
      <c r="I670" s="524"/>
      <c r="J670" s="533"/>
      <c r="K670" s="534"/>
      <c r="L670" s="549"/>
      <c r="M670" s="549"/>
    </row>
    <row r="671">
      <c r="A671" s="524"/>
      <c r="B671" s="524"/>
      <c r="C671" s="524"/>
      <c r="D671" s="524"/>
      <c r="E671" s="524"/>
      <c r="F671" s="524"/>
      <c r="G671" s="531"/>
      <c r="H671" s="524"/>
      <c r="I671" s="524"/>
      <c r="J671" s="533"/>
      <c r="K671" s="534"/>
      <c r="L671" s="549"/>
      <c r="M671" s="549"/>
    </row>
    <row r="672">
      <c r="A672" s="524"/>
      <c r="B672" s="524"/>
      <c r="C672" s="524"/>
      <c r="D672" s="524"/>
      <c r="E672" s="524"/>
      <c r="F672" s="524"/>
      <c r="G672" s="531"/>
      <c r="H672" s="524"/>
      <c r="I672" s="524"/>
      <c r="J672" s="533"/>
      <c r="K672" s="534"/>
      <c r="L672" s="549"/>
      <c r="M672" s="549"/>
    </row>
    <row r="673">
      <c r="A673" s="524"/>
      <c r="B673" s="524"/>
      <c r="C673" s="524"/>
      <c r="D673" s="524"/>
      <c r="E673" s="524"/>
      <c r="F673" s="524"/>
      <c r="G673" s="531"/>
      <c r="H673" s="524"/>
      <c r="I673" s="524"/>
      <c r="J673" s="533"/>
      <c r="K673" s="534"/>
      <c r="L673" s="549"/>
      <c r="M673" s="549"/>
    </row>
    <row r="674">
      <c r="A674" s="524"/>
      <c r="B674" s="524"/>
      <c r="C674" s="524"/>
      <c r="D674" s="524"/>
      <c r="E674" s="524"/>
      <c r="F674" s="524"/>
      <c r="G674" s="531"/>
      <c r="H674" s="524"/>
      <c r="I674" s="524"/>
      <c r="J674" s="533"/>
      <c r="K674" s="534"/>
      <c r="L674" s="549"/>
      <c r="M674" s="549"/>
    </row>
    <row r="675">
      <c r="A675" s="524"/>
      <c r="B675" s="524"/>
      <c r="C675" s="524"/>
      <c r="D675" s="524"/>
      <c r="E675" s="524"/>
      <c r="F675" s="524"/>
      <c r="G675" s="531"/>
      <c r="H675" s="524"/>
      <c r="I675" s="524"/>
      <c r="J675" s="533"/>
      <c r="K675" s="534"/>
      <c r="L675" s="549"/>
      <c r="M675" s="549"/>
    </row>
    <row r="676">
      <c r="A676" s="524"/>
      <c r="B676" s="524"/>
      <c r="C676" s="524"/>
      <c r="D676" s="524"/>
      <c r="E676" s="524"/>
      <c r="F676" s="524"/>
      <c r="G676" s="531"/>
      <c r="H676" s="524"/>
      <c r="I676" s="524"/>
      <c r="J676" s="533"/>
      <c r="K676" s="534"/>
      <c r="L676" s="549"/>
      <c r="M676" s="549"/>
    </row>
    <row r="677">
      <c r="A677" s="524"/>
      <c r="B677" s="524"/>
      <c r="C677" s="524"/>
      <c r="D677" s="524"/>
      <c r="E677" s="524"/>
      <c r="F677" s="524"/>
      <c r="G677" s="531"/>
      <c r="H677" s="524"/>
      <c r="I677" s="524"/>
      <c r="J677" s="533"/>
      <c r="K677" s="534"/>
      <c r="L677" s="549"/>
      <c r="M677" s="549"/>
    </row>
    <row r="678">
      <c r="A678" s="524"/>
      <c r="B678" s="524"/>
      <c r="C678" s="524"/>
      <c r="D678" s="524"/>
      <c r="E678" s="524"/>
      <c r="F678" s="524"/>
      <c r="G678" s="531"/>
      <c r="H678" s="524"/>
      <c r="I678" s="524"/>
      <c r="J678" s="533"/>
      <c r="K678" s="534"/>
      <c r="L678" s="549"/>
      <c r="M678" s="549"/>
    </row>
    <row r="679">
      <c r="A679" s="524"/>
      <c r="B679" s="524"/>
      <c r="C679" s="524"/>
      <c r="D679" s="524"/>
      <c r="E679" s="524"/>
      <c r="F679" s="524"/>
      <c r="G679" s="531"/>
      <c r="H679" s="524"/>
      <c r="I679" s="524"/>
      <c r="J679" s="533"/>
      <c r="K679" s="534"/>
      <c r="L679" s="549"/>
      <c r="M679" s="549"/>
    </row>
    <row r="680">
      <c r="A680" s="524"/>
      <c r="B680" s="524"/>
      <c r="C680" s="524"/>
      <c r="D680" s="524"/>
      <c r="E680" s="524"/>
      <c r="F680" s="524"/>
      <c r="G680" s="531"/>
      <c r="H680" s="524"/>
      <c r="I680" s="524"/>
      <c r="J680" s="533"/>
      <c r="K680" s="534"/>
      <c r="L680" s="549"/>
      <c r="M680" s="549"/>
    </row>
    <row r="681">
      <c r="A681" s="524"/>
      <c r="B681" s="524"/>
      <c r="C681" s="524"/>
      <c r="D681" s="524"/>
      <c r="E681" s="524"/>
      <c r="F681" s="524"/>
      <c r="G681" s="531"/>
      <c r="H681" s="524"/>
      <c r="I681" s="524"/>
      <c r="J681" s="533"/>
      <c r="K681" s="534"/>
      <c r="L681" s="549"/>
      <c r="M681" s="549"/>
    </row>
    <row r="682">
      <c r="A682" s="524"/>
      <c r="B682" s="524"/>
      <c r="C682" s="524"/>
      <c r="D682" s="524"/>
      <c r="E682" s="524"/>
      <c r="F682" s="524"/>
      <c r="G682" s="531"/>
      <c r="H682" s="524"/>
      <c r="I682" s="524"/>
      <c r="J682" s="533"/>
      <c r="K682" s="534"/>
      <c r="L682" s="549"/>
      <c r="M682" s="549"/>
    </row>
    <row r="683">
      <c r="A683" s="524"/>
      <c r="B683" s="524"/>
      <c r="C683" s="524"/>
      <c r="D683" s="524"/>
      <c r="E683" s="524"/>
      <c r="F683" s="524"/>
      <c r="G683" s="531"/>
      <c r="H683" s="524"/>
      <c r="I683" s="524"/>
      <c r="J683" s="533"/>
      <c r="K683" s="534"/>
      <c r="L683" s="549"/>
      <c r="M683" s="549"/>
    </row>
    <row r="684">
      <c r="A684" s="524"/>
      <c r="B684" s="524"/>
      <c r="C684" s="524"/>
      <c r="D684" s="524"/>
      <c r="E684" s="524"/>
      <c r="F684" s="524"/>
      <c r="G684" s="531"/>
      <c r="H684" s="524"/>
      <c r="I684" s="524"/>
      <c r="J684" s="533"/>
      <c r="K684" s="534"/>
      <c r="L684" s="549"/>
      <c r="M684" s="549"/>
    </row>
    <row r="685">
      <c r="A685" s="524"/>
      <c r="B685" s="524"/>
      <c r="C685" s="524"/>
      <c r="D685" s="524"/>
      <c r="E685" s="524"/>
      <c r="F685" s="524"/>
      <c r="G685" s="531"/>
      <c r="H685" s="524"/>
      <c r="I685" s="524"/>
      <c r="J685" s="533"/>
      <c r="K685" s="534"/>
      <c r="L685" s="549"/>
      <c r="M685" s="549"/>
    </row>
    <row r="686">
      <c r="A686" s="524"/>
      <c r="B686" s="524"/>
      <c r="C686" s="524"/>
      <c r="D686" s="524"/>
      <c r="E686" s="524"/>
      <c r="F686" s="524"/>
      <c r="G686" s="531"/>
      <c r="H686" s="524"/>
      <c r="I686" s="524"/>
      <c r="J686" s="533"/>
      <c r="K686" s="534"/>
      <c r="L686" s="549"/>
      <c r="M686" s="549"/>
    </row>
    <row r="687">
      <c r="A687" s="524"/>
      <c r="B687" s="524"/>
      <c r="C687" s="524"/>
      <c r="D687" s="524"/>
      <c r="E687" s="524"/>
      <c r="F687" s="524"/>
      <c r="G687" s="531"/>
      <c r="H687" s="524"/>
      <c r="I687" s="524"/>
      <c r="J687" s="533"/>
      <c r="K687" s="534"/>
      <c r="L687" s="549"/>
      <c r="M687" s="549"/>
    </row>
    <row r="688">
      <c r="A688" s="524"/>
      <c r="B688" s="524"/>
      <c r="C688" s="524"/>
      <c r="D688" s="524"/>
      <c r="E688" s="524"/>
      <c r="F688" s="524"/>
      <c r="G688" s="531"/>
      <c r="H688" s="524"/>
      <c r="I688" s="524"/>
      <c r="J688" s="533"/>
      <c r="K688" s="534"/>
      <c r="L688" s="549"/>
      <c r="M688" s="549"/>
    </row>
    <row r="689">
      <c r="A689" s="524"/>
      <c r="B689" s="524"/>
      <c r="C689" s="524"/>
      <c r="D689" s="524"/>
      <c r="E689" s="524"/>
      <c r="F689" s="524"/>
      <c r="G689" s="531"/>
      <c r="H689" s="524"/>
      <c r="I689" s="524"/>
      <c r="J689" s="533"/>
      <c r="K689" s="534"/>
      <c r="L689" s="549"/>
      <c r="M689" s="549"/>
    </row>
    <row r="690">
      <c r="A690" s="524"/>
      <c r="B690" s="524"/>
      <c r="C690" s="524"/>
      <c r="D690" s="524"/>
      <c r="E690" s="524"/>
      <c r="F690" s="524"/>
      <c r="G690" s="531"/>
      <c r="H690" s="524"/>
      <c r="I690" s="524"/>
      <c r="J690" s="533"/>
      <c r="K690" s="534"/>
      <c r="L690" s="549"/>
      <c r="M690" s="549"/>
    </row>
    <row r="691">
      <c r="A691" s="524"/>
      <c r="B691" s="524"/>
      <c r="C691" s="524"/>
      <c r="D691" s="524"/>
      <c r="E691" s="524"/>
      <c r="F691" s="524"/>
      <c r="G691" s="531"/>
      <c r="H691" s="524"/>
      <c r="I691" s="524"/>
      <c r="J691" s="533"/>
      <c r="K691" s="534"/>
      <c r="L691" s="549"/>
      <c r="M691" s="549"/>
    </row>
    <row r="692">
      <c r="A692" s="524"/>
      <c r="B692" s="524"/>
      <c r="C692" s="524"/>
      <c r="D692" s="524"/>
      <c r="E692" s="524"/>
      <c r="F692" s="524"/>
      <c r="G692" s="531"/>
      <c r="H692" s="524"/>
      <c r="I692" s="524"/>
      <c r="J692" s="533"/>
      <c r="K692" s="534"/>
      <c r="L692" s="549"/>
      <c r="M692" s="549"/>
    </row>
    <row r="693">
      <c r="A693" s="524"/>
      <c r="B693" s="524"/>
      <c r="C693" s="524"/>
      <c r="D693" s="524"/>
      <c r="E693" s="524"/>
      <c r="F693" s="524"/>
      <c r="G693" s="531"/>
      <c r="H693" s="524"/>
      <c r="I693" s="524"/>
      <c r="J693" s="533"/>
      <c r="K693" s="534"/>
      <c r="L693" s="549"/>
      <c r="M693" s="549"/>
    </row>
    <row r="694">
      <c r="A694" s="524"/>
      <c r="B694" s="524"/>
      <c r="C694" s="524"/>
      <c r="D694" s="524"/>
      <c r="E694" s="524"/>
      <c r="F694" s="524"/>
      <c r="G694" s="531"/>
      <c r="H694" s="524"/>
      <c r="I694" s="524"/>
      <c r="J694" s="533"/>
      <c r="K694" s="534"/>
      <c r="L694" s="549"/>
      <c r="M694" s="549"/>
    </row>
    <row r="695">
      <c r="A695" s="524"/>
      <c r="B695" s="524"/>
      <c r="C695" s="524"/>
      <c r="D695" s="524"/>
      <c r="E695" s="524"/>
      <c r="F695" s="524"/>
      <c r="G695" s="531"/>
      <c r="H695" s="524"/>
      <c r="I695" s="524"/>
      <c r="J695" s="533"/>
      <c r="K695" s="534"/>
      <c r="L695" s="549"/>
      <c r="M695" s="549"/>
    </row>
    <row r="696">
      <c r="A696" s="524"/>
      <c r="B696" s="524"/>
      <c r="C696" s="524"/>
      <c r="D696" s="524"/>
      <c r="E696" s="524"/>
      <c r="F696" s="524"/>
      <c r="G696" s="531"/>
      <c r="H696" s="524"/>
      <c r="I696" s="524"/>
      <c r="J696" s="533"/>
      <c r="K696" s="534"/>
      <c r="L696" s="549"/>
      <c r="M696" s="549"/>
    </row>
    <row r="697">
      <c r="A697" s="524"/>
      <c r="B697" s="524"/>
      <c r="C697" s="524"/>
      <c r="D697" s="524"/>
      <c r="E697" s="524"/>
      <c r="F697" s="524"/>
      <c r="G697" s="531"/>
      <c r="H697" s="524"/>
      <c r="I697" s="524"/>
      <c r="J697" s="533"/>
      <c r="K697" s="534"/>
      <c r="L697" s="549"/>
      <c r="M697" s="549"/>
    </row>
    <row r="698">
      <c r="A698" s="524"/>
      <c r="B698" s="524"/>
      <c r="C698" s="524"/>
      <c r="D698" s="524"/>
      <c r="E698" s="524"/>
      <c r="F698" s="524"/>
      <c r="G698" s="531"/>
      <c r="H698" s="524"/>
      <c r="I698" s="524"/>
      <c r="J698" s="533"/>
      <c r="K698" s="534"/>
      <c r="L698" s="549"/>
      <c r="M698" s="549"/>
    </row>
    <row r="699">
      <c r="A699" s="524"/>
      <c r="B699" s="524"/>
      <c r="C699" s="524"/>
      <c r="D699" s="524"/>
      <c r="E699" s="524"/>
      <c r="F699" s="524"/>
      <c r="G699" s="531"/>
      <c r="H699" s="524"/>
      <c r="I699" s="524"/>
      <c r="J699" s="533"/>
      <c r="K699" s="534"/>
      <c r="L699" s="549"/>
      <c r="M699" s="549"/>
    </row>
    <row r="700">
      <c r="A700" s="524"/>
      <c r="B700" s="524"/>
      <c r="C700" s="524"/>
      <c r="D700" s="524"/>
      <c r="E700" s="524"/>
      <c r="F700" s="524"/>
      <c r="G700" s="531"/>
      <c r="H700" s="524"/>
      <c r="I700" s="524"/>
      <c r="J700" s="533"/>
      <c r="K700" s="534"/>
      <c r="L700" s="549"/>
      <c r="M700" s="549"/>
    </row>
    <row r="701">
      <c r="A701" s="524"/>
      <c r="B701" s="524"/>
      <c r="C701" s="524"/>
      <c r="D701" s="524"/>
      <c r="E701" s="524"/>
      <c r="F701" s="524"/>
      <c r="G701" s="531"/>
      <c r="H701" s="524"/>
      <c r="I701" s="524"/>
      <c r="J701" s="533"/>
      <c r="K701" s="534"/>
      <c r="L701" s="549"/>
      <c r="M701" s="549"/>
    </row>
    <row r="702">
      <c r="A702" s="524"/>
      <c r="B702" s="524"/>
      <c r="C702" s="524"/>
      <c r="D702" s="524"/>
      <c r="E702" s="524"/>
      <c r="F702" s="524"/>
      <c r="G702" s="531"/>
      <c r="H702" s="524"/>
      <c r="I702" s="524"/>
      <c r="J702" s="533"/>
      <c r="K702" s="534"/>
      <c r="L702" s="549"/>
      <c r="M702" s="549"/>
    </row>
    <row r="703">
      <c r="A703" s="524"/>
      <c r="B703" s="524"/>
      <c r="C703" s="524"/>
      <c r="D703" s="524"/>
      <c r="E703" s="524"/>
      <c r="F703" s="524"/>
      <c r="G703" s="531"/>
      <c r="H703" s="524"/>
      <c r="I703" s="524"/>
      <c r="J703" s="533"/>
      <c r="K703" s="534"/>
      <c r="L703" s="549"/>
      <c r="M703" s="549"/>
    </row>
    <row r="704">
      <c r="A704" s="524"/>
      <c r="B704" s="524"/>
      <c r="C704" s="524"/>
      <c r="D704" s="524"/>
      <c r="E704" s="524"/>
      <c r="F704" s="524"/>
      <c r="G704" s="531"/>
      <c r="H704" s="524"/>
      <c r="I704" s="524"/>
      <c r="J704" s="533"/>
      <c r="K704" s="534"/>
      <c r="L704" s="549"/>
      <c r="M704" s="549"/>
    </row>
    <row r="705">
      <c r="A705" s="524"/>
      <c r="B705" s="524"/>
      <c r="C705" s="524"/>
      <c r="D705" s="524"/>
      <c r="E705" s="524"/>
      <c r="F705" s="524"/>
      <c r="G705" s="531"/>
      <c r="H705" s="524"/>
      <c r="I705" s="524"/>
      <c r="J705" s="533"/>
      <c r="K705" s="534"/>
      <c r="L705" s="549"/>
      <c r="M705" s="549"/>
    </row>
    <row r="706">
      <c r="A706" s="524"/>
      <c r="B706" s="524"/>
      <c r="C706" s="524"/>
      <c r="D706" s="524"/>
      <c r="E706" s="524"/>
      <c r="F706" s="524"/>
      <c r="G706" s="531"/>
      <c r="H706" s="524"/>
      <c r="I706" s="524"/>
      <c r="J706" s="533"/>
      <c r="K706" s="534"/>
      <c r="L706" s="549"/>
      <c r="M706" s="549"/>
    </row>
    <row r="707">
      <c r="A707" s="524"/>
      <c r="B707" s="524"/>
      <c r="C707" s="524"/>
      <c r="D707" s="524"/>
      <c r="E707" s="524"/>
      <c r="F707" s="524"/>
      <c r="G707" s="531"/>
      <c r="H707" s="524"/>
      <c r="I707" s="524"/>
      <c r="J707" s="533"/>
      <c r="K707" s="534"/>
      <c r="L707" s="549"/>
      <c r="M707" s="549"/>
    </row>
    <row r="708">
      <c r="A708" s="524"/>
      <c r="B708" s="524"/>
      <c r="C708" s="524"/>
      <c r="D708" s="524"/>
      <c r="E708" s="524"/>
      <c r="F708" s="524"/>
      <c r="G708" s="531"/>
      <c r="H708" s="524"/>
      <c r="I708" s="524"/>
      <c r="J708" s="533"/>
      <c r="K708" s="534"/>
      <c r="L708" s="549"/>
      <c r="M708" s="549"/>
    </row>
    <row r="709">
      <c r="A709" s="524"/>
      <c r="B709" s="524"/>
      <c r="C709" s="524"/>
      <c r="D709" s="524"/>
      <c r="E709" s="524"/>
      <c r="F709" s="524"/>
      <c r="G709" s="531"/>
      <c r="H709" s="524"/>
      <c r="I709" s="524"/>
      <c r="J709" s="533"/>
      <c r="K709" s="534"/>
      <c r="L709" s="549"/>
      <c r="M709" s="549"/>
    </row>
    <row r="710">
      <c r="A710" s="524"/>
      <c r="B710" s="524"/>
      <c r="C710" s="524"/>
      <c r="D710" s="524"/>
      <c r="E710" s="524"/>
      <c r="F710" s="524"/>
      <c r="G710" s="531"/>
      <c r="H710" s="524"/>
      <c r="I710" s="524"/>
      <c r="J710" s="533"/>
      <c r="K710" s="534"/>
      <c r="L710" s="549"/>
      <c r="M710" s="549"/>
    </row>
    <row r="711">
      <c r="A711" s="524"/>
      <c r="B711" s="524"/>
      <c r="C711" s="524"/>
      <c r="D711" s="524"/>
      <c r="E711" s="524"/>
      <c r="F711" s="524"/>
      <c r="G711" s="531"/>
      <c r="H711" s="524"/>
      <c r="I711" s="524"/>
      <c r="J711" s="533"/>
      <c r="K711" s="534"/>
      <c r="L711" s="549"/>
      <c r="M711" s="549"/>
    </row>
    <row r="712">
      <c r="A712" s="524"/>
      <c r="B712" s="524"/>
      <c r="C712" s="524"/>
      <c r="D712" s="524"/>
      <c r="E712" s="524"/>
      <c r="F712" s="524"/>
      <c r="G712" s="531"/>
      <c r="H712" s="524"/>
      <c r="I712" s="524"/>
      <c r="J712" s="533"/>
      <c r="K712" s="534"/>
      <c r="L712" s="549"/>
      <c r="M712" s="549"/>
    </row>
    <row r="713">
      <c r="A713" s="524"/>
      <c r="B713" s="524"/>
      <c r="C713" s="524"/>
      <c r="D713" s="524"/>
      <c r="E713" s="524"/>
      <c r="F713" s="524"/>
      <c r="G713" s="531"/>
      <c r="H713" s="524"/>
      <c r="I713" s="524"/>
      <c r="J713" s="533"/>
      <c r="K713" s="534"/>
      <c r="L713" s="549"/>
      <c r="M713" s="549"/>
    </row>
    <row r="714">
      <c r="A714" s="524"/>
      <c r="B714" s="524"/>
      <c r="C714" s="524"/>
      <c r="D714" s="524"/>
      <c r="E714" s="524"/>
      <c r="F714" s="524"/>
      <c r="G714" s="531"/>
      <c r="H714" s="524"/>
      <c r="I714" s="524"/>
      <c r="J714" s="533"/>
      <c r="K714" s="534"/>
      <c r="L714" s="549"/>
      <c r="M714" s="549"/>
    </row>
    <row r="715">
      <c r="A715" s="524"/>
      <c r="B715" s="524"/>
      <c r="C715" s="524"/>
      <c r="D715" s="524"/>
      <c r="E715" s="524"/>
      <c r="F715" s="524"/>
      <c r="G715" s="531"/>
      <c r="H715" s="524"/>
      <c r="I715" s="524"/>
      <c r="J715" s="533"/>
      <c r="K715" s="534"/>
      <c r="L715" s="549"/>
      <c r="M715" s="549"/>
    </row>
    <row r="716">
      <c r="A716" s="524"/>
      <c r="B716" s="524"/>
      <c r="C716" s="524"/>
      <c r="D716" s="524"/>
      <c r="E716" s="524"/>
      <c r="F716" s="524"/>
      <c r="G716" s="531"/>
      <c r="H716" s="524"/>
      <c r="I716" s="524"/>
      <c r="J716" s="533"/>
      <c r="K716" s="534"/>
      <c r="L716" s="549"/>
      <c r="M716" s="549"/>
    </row>
    <row r="717">
      <c r="A717" s="524"/>
      <c r="B717" s="524"/>
      <c r="C717" s="524"/>
      <c r="D717" s="524"/>
      <c r="E717" s="524"/>
      <c r="F717" s="524"/>
      <c r="G717" s="531"/>
      <c r="H717" s="524"/>
      <c r="I717" s="524"/>
      <c r="J717" s="533"/>
      <c r="K717" s="534"/>
      <c r="L717" s="549"/>
      <c r="M717" s="549"/>
    </row>
    <row r="718">
      <c r="A718" s="524"/>
      <c r="B718" s="524"/>
      <c r="C718" s="524"/>
      <c r="D718" s="524"/>
      <c r="E718" s="524"/>
      <c r="F718" s="524"/>
      <c r="G718" s="531"/>
      <c r="H718" s="524"/>
      <c r="I718" s="524"/>
      <c r="J718" s="533"/>
      <c r="K718" s="534"/>
      <c r="L718" s="549"/>
      <c r="M718" s="549"/>
    </row>
    <row r="719">
      <c r="A719" s="524"/>
      <c r="B719" s="524"/>
      <c r="C719" s="524"/>
      <c r="D719" s="524"/>
      <c r="E719" s="524"/>
      <c r="F719" s="524"/>
      <c r="G719" s="531"/>
      <c r="H719" s="524"/>
      <c r="I719" s="524"/>
      <c r="J719" s="533"/>
      <c r="K719" s="534"/>
      <c r="L719" s="549"/>
      <c r="M719" s="549"/>
    </row>
    <row r="720">
      <c r="A720" s="524"/>
      <c r="B720" s="524"/>
      <c r="C720" s="524"/>
      <c r="D720" s="524"/>
      <c r="E720" s="524"/>
      <c r="F720" s="524"/>
      <c r="G720" s="531"/>
      <c r="H720" s="524"/>
      <c r="I720" s="524"/>
      <c r="J720" s="533"/>
      <c r="K720" s="534"/>
      <c r="L720" s="549"/>
      <c r="M720" s="549"/>
    </row>
    <row r="721">
      <c r="A721" s="524"/>
      <c r="B721" s="524"/>
      <c r="C721" s="524"/>
      <c r="D721" s="524"/>
      <c r="E721" s="524"/>
      <c r="F721" s="524"/>
      <c r="G721" s="531"/>
      <c r="H721" s="524"/>
      <c r="I721" s="524"/>
      <c r="J721" s="533"/>
      <c r="K721" s="534"/>
      <c r="L721" s="549"/>
      <c r="M721" s="549"/>
    </row>
    <row r="722">
      <c r="A722" s="524"/>
      <c r="B722" s="524"/>
      <c r="C722" s="524"/>
      <c r="D722" s="524"/>
      <c r="E722" s="524"/>
      <c r="F722" s="524"/>
      <c r="G722" s="531"/>
      <c r="H722" s="524"/>
      <c r="I722" s="524"/>
      <c r="J722" s="533"/>
      <c r="K722" s="534"/>
      <c r="L722" s="549"/>
      <c r="M722" s="549"/>
    </row>
    <row r="723">
      <c r="A723" s="524"/>
      <c r="B723" s="524"/>
      <c r="C723" s="524"/>
      <c r="D723" s="524"/>
      <c r="E723" s="524"/>
      <c r="F723" s="524"/>
      <c r="G723" s="531"/>
      <c r="H723" s="524"/>
      <c r="I723" s="524"/>
      <c r="J723" s="533"/>
      <c r="K723" s="534"/>
      <c r="L723" s="549"/>
      <c r="M723" s="549"/>
    </row>
    <row r="724">
      <c r="A724" s="524"/>
      <c r="B724" s="524"/>
      <c r="C724" s="524"/>
      <c r="D724" s="524"/>
      <c r="E724" s="524"/>
      <c r="F724" s="524"/>
      <c r="G724" s="531"/>
      <c r="H724" s="524"/>
      <c r="I724" s="524"/>
      <c r="J724" s="533"/>
      <c r="K724" s="534"/>
      <c r="L724" s="549"/>
      <c r="M724" s="549"/>
    </row>
    <row r="725">
      <c r="A725" s="524"/>
      <c r="B725" s="524"/>
      <c r="C725" s="524"/>
      <c r="D725" s="524"/>
      <c r="E725" s="524"/>
      <c r="F725" s="524"/>
      <c r="G725" s="531"/>
      <c r="H725" s="524"/>
      <c r="I725" s="524"/>
      <c r="J725" s="533"/>
      <c r="K725" s="534"/>
      <c r="L725" s="549"/>
      <c r="M725" s="549"/>
    </row>
    <row r="726">
      <c r="A726" s="524"/>
      <c r="B726" s="524"/>
      <c r="C726" s="524"/>
      <c r="D726" s="524"/>
      <c r="E726" s="524"/>
      <c r="F726" s="524"/>
      <c r="G726" s="531"/>
      <c r="H726" s="524"/>
      <c r="I726" s="524"/>
      <c r="J726" s="533"/>
      <c r="K726" s="534"/>
      <c r="L726" s="549"/>
      <c r="M726" s="549"/>
    </row>
    <row r="727">
      <c r="A727" s="524"/>
      <c r="B727" s="524"/>
      <c r="C727" s="524"/>
      <c r="D727" s="524"/>
      <c r="E727" s="524"/>
      <c r="F727" s="524"/>
      <c r="G727" s="531"/>
      <c r="H727" s="524"/>
      <c r="I727" s="524"/>
      <c r="J727" s="533"/>
      <c r="K727" s="534"/>
      <c r="L727" s="549"/>
      <c r="M727" s="549"/>
    </row>
    <row r="728">
      <c r="A728" s="524"/>
      <c r="B728" s="524"/>
      <c r="C728" s="524"/>
      <c r="D728" s="524"/>
      <c r="E728" s="524"/>
      <c r="F728" s="524"/>
      <c r="G728" s="531"/>
      <c r="H728" s="524"/>
      <c r="I728" s="524"/>
      <c r="J728" s="533"/>
      <c r="K728" s="534"/>
      <c r="L728" s="549"/>
      <c r="M728" s="549"/>
    </row>
    <row r="729">
      <c r="A729" s="524"/>
      <c r="B729" s="524"/>
      <c r="C729" s="524"/>
      <c r="D729" s="524"/>
      <c r="E729" s="524"/>
      <c r="F729" s="524"/>
      <c r="G729" s="531"/>
      <c r="H729" s="524"/>
      <c r="I729" s="524"/>
      <c r="J729" s="533"/>
      <c r="K729" s="534"/>
      <c r="L729" s="549"/>
      <c r="M729" s="549"/>
    </row>
    <row r="730">
      <c r="A730" s="524"/>
      <c r="B730" s="524"/>
      <c r="C730" s="524"/>
      <c r="D730" s="524"/>
      <c r="E730" s="524"/>
      <c r="F730" s="524"/>
      <c r="G730" s="531"/>
      <c r="H730" s="524"/>
      <c r="I730" s="524"/>
      <c r="J730" s="533"/>
      <c r="K730" s="534"/>
      <c r="L730" s="549"/>
      <c r="M730" s="549"/>
    </row>
    <row r="731">
      <c r="A731" s="524"/>
      <c r="B731" s="524"/>
      <c r="C731" s="524"/>
      <c r="D731" s="524"/>
      <c r="E731" s="524"/>
      <c r="F731" s="524"/>
      <c r="G731" s="531"/>
      <c r="H731" s="524"/>
      <c r="I731" s="524"/>
      <c r="J731" s="533"/>
      <c r="K731" s="534"/>
      <c r="L731" s="549"/>
      <c r="M731" s="549"/>
    </row>
    <row r="732">
      <c r="A732" s="524"/>
      <c r="B732" s="524"/>
      <c r="C732" s="524"/>
      <c r="D732" s="524"/>
      <c r="E732" s="524"/>
      <c r="F732" s="524"/>
      <c r="G732" s="531"/>
      <c r="H732" s="524"/>
      <c r="I732" s="524"/>
      <c r="J732" s="533"/>
      <c r="K732" s="534"/>
      <c r="L732" s="549"/>
      <c r="M732" s="549"/>
    </row>
    <row r="733">
      <c r="A733" s="524"/>
      <c r="B733" s="524"/>
      <c r="C733" s="524"/>
      <c r="D733" s="524"/>
      <c r="E733" s="524"/>
      <c r="F733" s="524"/>
      <c r="G733" s="531"/>
      <c r="H733" s="524"/>
      <c r="I733" s="524"/>
      <c r="J733" s="533"/>
      <c r="K733" s="534"/>
      <c r="L733" s="549"/>
      <c r="M733" s="549"/>
    </row>
    <row r="734">
      <c r="A734" s="524"/>
      <c r="B734" s="524"/>
      <c r="C734" s="524"/>
      <c r="D734" s="524"/>
      <c r="E734" s="524"/>
      <c r="F734" s="524"/>
      <c r="G734" s="531"/>
      <c r="H734" s="524"/>
      <c r="I734" s="524"/>
      <c r="J734" s="533"/>
      <c r="K734" s="534"/>
      <c r="L734" s="549"/>
      <c r="M734" s="549"/>
    </row>
    <row r="735">
      <c r="A735" s="524"/>
      <c r="B735" s="524"/>
      <c r="C735" s="524"/>
      <c r="D735" s="524"/>
      <c r="E735" s="524"/>
      <c r="F735" s="524"/>
      <c r="G735" s="531"/>
      <c r="H735" s="524"/>
      <c r="I735" s="524"/>
      <c r="J735" s="533"/>
      <c r="K735" s="534"/>
      <c r="L735" s="549"/>
      <c r="M735" s="549"/>
    </row>
    <row r="736">
      <c r="A736" s="524"/>
      <c r="B736" s="524"/>
      <c r="C736" s="524"/>
      <c r="D736" s="524"/>
      <c r="E736" s="524"/>
      <c r="F736" s="524"/>
      <c r="G736" s="531"/>
      <c r="H736" s="524"/>
      <c r="I736" s="524"/>
      <c r="J736" s="533"/>
      <c r="K736" s="534"/>
      <c r="L736" s="549"/>
      <c r="M736" s="549"/>
    </row>
    <row r="737">
      <c r="A737" s="524"/>
      <c r="B737" s="524"/>
      <c r="C737" s="524"/>
      <c r="D737" s="524"/>
      <c r="E737" s="524"/>
      <c r="F737" s="524"/>
      <c r="G737" s="531"/>
      <c r="H737" s="524"/>
      <c r="I737" s="524"/>
      <c r="J737" s="533"/>
      <c r="K737" s="534"/>
      <c r="L737" s="549"/>
      <c r="M737" s="549"/>
    </row>
    <row r="738">
      <c r="A738" s="524"/>
      <c r="B738" s="524"/>
      <c r="C738" s="524"/>
      <c r="D738" s="524"/>
      <c r="E738" s="524"/>
      <c r="F738" s="524"/>
      <c r="G738" s="531"/>
      <c r="H738" s="524"/>
      <c r="I738" s="524"/>
      <c r="J738" s="533"/>
      <c r="K738" s="534"/>
      <c r="L738" s="549"/>
      <c r="M738" s="549"/>
    </row>
    <row r="739">
      <c r="A739" s="524"/>
      <c r="B739" s="524"/>
      <c r="C739" s="524"/>
      <c r="D739" s="524"/>
      <c r="E739" s="524"/>
      <c r="F739" s="524"/>
      <c r="G739" s="531"/>
      <c r="H739" s="524"/>
      <c r="I739" s="524"/>
      <c r="J739" s="533"/>
      <c r="K739" s="534"/>
      <c r="L739" s="549"/>
      <c r="M739" s="549"/>
    </row>
    <row r="740">
      <c r="A740" s="524"/>
      <c r="B740" s="524"/>
      <c r="C740" s="524"/>
      <c r="D740" s="524"/>
      <c r="E740" s="524"/>
      <c r="F740" s="524"/>
      <c r="G740" s="531"/>
      <c r="H740" s="524"/>
      <c r="I740" s="524"/>
      <c r="J740" s="533"/>
      <c r="K740" s="534"/>
      <c r="L740" s="549"/>
      <c r="M740" s="549"/>
    </row>
    <row r="741">
      <c r="A741" s="524"/>
      <c r="B741" s="524"/>
      <c r="C741" s="524"/>
      <c r="D741" s="524"/>
      <c r="E741" s="524"/>
      <c r="F741" s="524"/>
      <c r="G741" s="531"/>
      <c r="H741" s="524"/>
      <c r="I741" s="524"/>
      <c r="J741" s="533"/>
      <c r="K741" s="534"/>
      <c r="L741" s="549"/>
      <c r="M741" s="549"/>
    </row>
    <row r="742">
      <c r="A742" s="524"/>
      <c r="B742" s="524"/>
      <c r="C742" s="524"/>
      <c r="D742" s="524"/>
      <c r="E742" s="524"/>
      <c r="F742" s="524"/>
      <c r="G742" s="531"/>
      <c r="H742" s="524"/>
      <c r="I742" s="524"/>
      <c r="J742" s="533"/>
      <c r="K742" s="534"/>
      <c r="L742" s="549"/>
      <c r="M742" s="549"/>
    </row>
    <row r="743">
      <c r="A743" s="524"/>
      <c r="B743" s="524"/>
      <c r="C743" s="524"/>
      <c r="D743" s="524"/>
      <c r="E743" s="524"/>
      <c r="F743" s="524"/>
      <c r="G743" s="531"/>
      <c r="H743" s="524"/>
      <c r="I743" s="524"/>
      <c r="J743" s="533"/>
      <c r="K743" s="534"/>
      <c r="L743" s="549"/>
      <c r="M743" s="549"/>
    </row>
    <row r="744">
      <c r="A744" s="524"/>
      <c r="B744" s="524"/>
      <c r="C744" s="524"/>
      <c r="D744" s="524"/>
      <c r="E744" s="524"/>
      <c r="F744" s="524"/>
      <c r="G744" s="531"/>
      <c r="H744" s="524"/>
      <c r="I744" s="524"/>
      <c r="J744" s="533"/>
      <c r="K744" s="534"/>
      <c r="L744" s="549"/>
      <c r="M744" s="549"/>
    </row>
    <row r="745">
      <c r="A745" s="524"/>
      <c r="B745" s="524"/>
      <c r="C745" s="524"/>
      <c r="D745" s="524"/>
      <c r="E745" s="524"/>
      <c r="F745" s="524"/>
      <c r="G745" s="531"/>
      <c r="H745" s="524"/>
      <c r="I745" s="524"/>
      <c r="J745" s="533"/>
      <c r="K745" s="534"/>
      <c r="L745" s="549"/>
      <c r="M745" s="549"/>
    </row>
    <row r="746">
      <c r="A746" s="524"/>
      <c r="B746" s="524"/>
      <c r="C746" s="524"/>
      <c r="D746" s="524"/>
      <c r="E746" s="524"/>
      <c r="F746" s="524"/>
      <c r="G746" s="531"/>
      <c r="H746" s="524"/>
      <c r="I746" s="524"/>
      <c r="J746" s="533"/>
      <c r="K746" s="534"/>
      <c r="L746" s="549"/>
      <c r="M746" s="549"/>
    </row>
    <row r="747">
      <c r="A747" s="524"/>
      <c r="B747" s="524"/>
      <c r="C747" s="524"/>
      <c r="D747" s="524"/>
      <c r="E747" s="524"/>
      <c r="F747" s="524"/>
      <c r="G747" s="531"/>
      <c r="H747" s="524"/>
      <c r="I747" s="524"/>
      <c r="J747" s="533"/>
      <c r="K747" s="534"/>
      <c r="L747" s="549"/>
      <c r="M747" s="549"/>
    </row>
    <row r="748">
      <c r="A748" s="524"/>
      <c r="B748" s="524"/>
      <c r="C748" s="524"/>
      <c r="D748" s="524"/>
      <c r="E748" s="524"/>
      <c r="F748" s="524"/>
      <c r="G748" s="531"/>
      <c r="H748" s="524"/>
      <c r="I748" s="524"/>
      <c r="J748" s="533"/>
      <c r="K748" s="534"/>
      <c r="L748" s="549"/>
      <c r="M748" s="549"/>
    </row>
    <row r="749">
      <c r="A749" s="524"/>
      <c r="B749" s="524"/>
      <c r="C749" s="524"/>
      <c r="D749" s="524"/>
      <c r="E749" s="524"/>
      <c r="F749" s="524"/>
      <c r="G749" s="531"/>
      <c r="H749" s="524"/>
      <c r="I749" s="524"/>
      <c r="J749" s="533"/>
      <c r="K749" s="534"/>
      <c r="L749" s="549"/>
      <c r="M749" s="549"/>
    </row>
    <row r="750">
      <c r="A750" s="524"/>
      <c r="B750" s="524"/>
      <c r="C750" s="524"/>
      <c r="D750" s="524"/>
      <c r="E750" s="524"/>
      <c r="F750" s="524"/>
      <c r="G750" s="531"/>
      <c r="H750" s="524"/>
      <c r="I750" s="524"/>
      <c r="J750" s="533"/>
      <c r="K750" s="534"/>
      <c r="L750" s="549"/>
      <c r="M750" s="549"/>
    </row>
    <row r="751">
      <c r="A751" s="524"/>
      <c r="B751" s="524"/>
      <c r="C751" s="524"/>
      <c r="D751" s="524"/>
      <c r="E751" s="524"/>
      <c r="F751" s="524"/>
      <c r="G751" s="531"/>
      <c r="H751" s="524"/>
      <c r="I751" s="524"/>
      <c r="J751" s="533"/>
      <c r="K751" s="534"/>
      <c r="L751" s="549"/>
      <c r="M751" s="549"/>
    </row>
    <row r="752">
      <c r="A752" s="524"/>
      <c r="B752" s="524"/>
      <c r="C752" s="524"/>
      <c r="D752" s="524"/>
      <c r="E752" s="524"/>
      <c r="F752" s="524"/>
      <c r="G752" s="531"/>
      <c r="H752" s="524"/>
      <c r="I752" s="524"/>
      <c r="J752" s="533"/>
      <c r="K752" s="534"/>
      <c r="L752" s="549"/>
      <c r="M752" s="549"/>
    </row>
    <row r="753">
      <c r="A753" s="524"/>
      <c r="B753" s="524"/>
      <c r="C753" s="524"/>
      <c r="D753" s="524"/>
      <c r="E753" s="524"/>
      <c r="F753" s="524"/>
      <c r="G753" s="531"/>
      <c r="H753" s="524"/>
      <c r="I753" s="524"/>
      <c r="J753" s="533"/>
      <c r="K753" s="534"/>
      <c r="L753" s="549"/>
      <c r="M753" s="549"/>
    </row>
    <row r="754">
      <c r="A754" s="524"/>
      <c r="B754" s="524"/>
      <c r="C754" s="524"/>
      <c r="D754" s="524"/>
      <c r="E754" s="524"/>
      <c r="F754" s="524"/>
      <c r="G754" s="531"/>
      <c r="H754" s="524"/>
      <c r="I754" s="524"/>
      <c r="J754" s="533"/>
      <c r="K754" s="534"/>
      <c r="L754" s="549"/>
      <c r="M754" s="549"/>
    </row>
    <row r="755">
      <c r="A755" s="524"/>
      <c r="B755" s="524"/>
      <c r="C755" s="524"/>
      <c r="D755" s="524"/>
      <c r="E755" s="524"/>
      <c r="F755" s="524"/>
      <c r="G755" s="531"/>
      <c r="H755" s="524"/>
      <c r="I755" s="524"/>
      <c r="J755" s="533"/>
      <c r="K755" s="534"/>
      <c r="L755" s="549"/>
      <c r="M755" s="549"/>
    </row>
    <row r="756">
      <c r="A756" s="524"/>
      <c r="B756" s="524"/>
      <c r="C756" s="524"/>
      <c r="D756" s="524"/>
      <c r="E756" s="524"/>
      <c r="F756" s="524"/>
      <c r="G756" s="531"/>
      <c r="H756" s="524"/>
      <c r="I756" s="524"/>
      <c r="J756" s="533"/>
      <c r="K756" s="534"/>
      <c r="L756" s="549"/>
      <c r="M756" s="549"/>
    </row>
    <row r="757">
      <c r="A757" s="524"/>
      <c r="B757" s="524"/>
      <c r="C757" s="524"/>
      <c r="D757" s="524"/>
      <c r="E757" s="524"/>
      <c r="F757" s="524"/>
      <c r="G757" s="531"/>
      <c r="H757" s="524"/>
      <c r="I757" s="524"/>
      <c r="J757" s="533"/>
      <c r="K757" s="534"/>
      <c r="L757" s="549"/>
      <c r="M757" s="549"/>
    </row>
    <row r="758">
      <c r="A758" s="524"/>
      <c r="B758" s="524"/>
      <c r="C758" s="524"/>
      <c r="D758" s="524"/>
      <c r="E758" s="524"/>
      <c r="F758" s="524"/>
      <c r="G758" s="531"/>
      <c r="H758" s="524"/>
      <c r="I758" s="524"/>
      <c r="J758" s="533"/>
      <c r="K758" s="534"/>
      <c r="L758" s="549"/>
      <c r="M758" s="549"/>
    </row>
    <row r="759">
      <c r="A759" s="524"/>
      <c r="B759" s="524"/>
      <c r="C759" s="524"/>
      <c r="D759" s="524"/>
      <c r="E759" s="524"/>
      <c r="F759" s="524"/>
      <c r="G759" s="531"/>
      <c r="H759" s="524"/>
      <c r="I759" s="524"/>
      <c r="J759" s="533"/>
      <c r="K759" s="534"/>
      <c r="L759" s="549"/>
      <c r="M759" s="549"/>
    </row>
    <row r="760">
      <c r="A760" s="524"/>
      <c r="B760" s="524"/>
      <c r="C760" s="524"/>
      <c r="D760" s="524"/>
      <c r="E760" s="524"/>
      <c r="F760" s="524"/>
      <c r="G760" s="531"/>
      <c r="H760" s="524"/>
      <c r="I760" s="524"/>
      <c r="J760" s="533"/>
      <c r="K760" s="534"/>
      <c r="L760" s="549"/>
      <c r="M760" s="549"/>
    </row>
    <row r="761">
      <c r="A761" s="524"/>
      <c r="B761" s="524"/>
      <c r="C761" s="524"/>
      <c r="D761" s="524"/>
      <c r="E761" s="524"/>
      <c r="F761" s="524"/>
      <c r="G761" s="531"/>
      <c r="H761" s="524"/>
      <c r="I761" s="524"/>
      <c r="J761" s="533"/>
      <c r="K761" s="534"/>
      <c r="L761" s="549"/>
      <c r="M761" s="549"/>
    </row>
    <row r="762">
      <c r="A762" s="524"/>
      <c r="B762" s="524"/>
      <c r="C762" s="524"/>
      <c r="D762" s="524"/>
      <c r="E762" s="524"/>
      <c r="F762" s="524"/>
      <c r="G762" s="531"/>
      <c r="H762" s="524"/>
      <c r="I762" s="524"/>
      <c r="J762" s="533"/>
      <c r="K762" s="534"/>
      <c r="L762" s="549"/>
      <c r="M762" s="549"/>
    </row>
    <row r="763">
      <c r="A763" s="524"/>
      <c r="B763" s="524"/>
      <c r="C763" s="524"/>
      <c r="D763" s="524"/>
      <c r="E763" s="524"/>
      <c r="F763" s="524"/>
      <c r="G763" s="531"/>
      <c r="H763" s="524"/>
      <c r="I763" s="524"/>
      <c r="J763" s="533"/>
      <c r="K763" s="534"/>
      <c r="L763" s="549"/>
      <c r="M763" s="549"/>
    </row>
    <row r="764">
      <c r="A764" s="524"/>
      <c r="B764" s="524"/>
      <c r="C764" s="524"/>
      <c r="D764" s="524"/>
      <c r="E764" s="524"/>
      <c r="F764" s="524"/>
      <c r="G764" s="531"/>
      <c r="H764" s="524"/>
      <c r="I764" s="524"/>
      <c r="J764" s="533"/>
      <c r="K764" s="534"/>
      <c r="L764" s="549"/>
      <c r="M764" s="549"/>
    </row>
    <row r="765">
      <c r="A765" s="524"/>
      <c r="B765" s="524"/>
      <c r="C765" s="524"/>
      <c r="D765" s="524"/>
      <c r="E765" s="524"/>
      <c r="F765" s="524"/>
      <c r="G765" s="531"/>
      <c r="H765" s="524"/>
      <c r="I765" s="524"/>
      <c r="J765" s="533"/>
      <c r="K765" s="534"/>
      <c r="L765" s="549"/>
      <c r="M765" s="549"/>
    </row>
    <row r="766">
      <c r="A766" s="524"/>
      <c r="B766" s="524"/>
      <c r="C766" s="524"/>
      <c r="D766" s="524"/>
      <c r="E766" s="524"/>
      <c r="F766" s="524"/>
      <c r="G766" s="531"/>
      <c r="H766" s="524"/>
      <c r="I766" s="524"/>
      <c r="J766" s="533"/>
      <c r="K766" s="534"/>
      <c r="L766" s="549"/>
      <c r="M766" s="549"/>
    </row>
    <row r="767">
      <c r="A767" s="524"/>
      <c r="B767" s="524"/>
      <c r="C767" s="524"/>
      <c r="D767" s="524"/>
      <c r="E767" s="524"/>
      <c r="F767" s="524"/>
      <c r="G767" s="531"/>
      <c r="H767" s="524"/>
      <c r="I767" s="524"/>
      <c r="J767" s="533"/>
      <c r="K767" s="534"/>
      <c r="L767" s="549"/>
      <c r="M767" s="549"/>
    </row>
    <row r="768">
      <c r="A768" s="524"/>
      <c r="B768" s="524"/>
      <c r="C768" s="524"/>
      <c r="D768" s="524"/>
      <c r="E768" s="524"/>
      <c r="F768" s="524"/>
      <c r="G768" s="531"/>
      <c r="H768" s="524"/>
      <c r="I768" s="524"/>
      <c r="J768" s="533"/>
      <c r="K768" s="534"/>
      <c r="L768" s="549"/>
      <c r="M768" s="549"/>
    </row>
    <row r="769">
      <c r="A769" s="524"/>
      <c r="B769" s="524"/>
      <c r="C769" s="524"/>
      <c r="D769" s="524"/>
      <c r="E769" s="524"/>
      <c r="F769" s="524"/>
      <c r="G769" s="531"/>
      <c r="H769" s="524"/>
      <c r="I769" s="524"/>
      <c r="J769" s="533"/>
      <c r="K769" s="534"/>
      <c r="L769" s="549"/>
      <c r="M769" s="549"/>
    </row>
    <row r="770">
      <c r="A770" s="524"/>
      <c r="B770" s="524"/>
      <c r="C770" s="524"/>
      <c r="D770" s="524"/>
      <c r="E770" s="524"/>
      <c r="F770" s="524"/>
      <c r="G770" s="531"/>
      <c r="H770" s="524"/>
      <c r="I770" s="524"/>
      <c r="J770" s="533"/>
      <c r="K770" s="534"/>
      <c r="L770" s="549"/>
      <c r="M770" s="549"/>
    </row>
    <row r="771">
      <c r="A771" s="524"/>
      <c r="B771" s="524"/>
      <c r="C771" s="524"/>
      <c r="D771" s="524"/>
      <c r="E771" s="524"/>
      <c r="F771" s="524"/>
      <c r="G771" s="531"/>
      <c r="H771" s="524"/>
      <c r="I771" s="524"/>
      <c r="J771" s="533"/>
      <c r="K771" s="534"/>
      <c r="L771" s="549"/>
      <c r="M771" s="549"/>
    </row>
    <row r="772">
      <c r="A772" s="524"/>
      <c r="B772" s="524"/>
      <c r="C772" s="524"/>
      <c r="D772" s="524"/>
      <c r="E772" s="524"/>
      <c r="F772" s="524"/>
      <c r="G772" s="531"/>
      <c r="H772" s="524"/>
      <c r="I772" s="524"/>
      <c r="J772" s="533"/>
      <c r="K772" s="534"/>
      <c r="L772" s="549"/>
      <c r="M772" s="549"/>
    </row>
    <row r="773">
      <c r="A773" s="524"/>
      <c r="B773" s="524"/>
      <c r="C773" s="524"/>
      <c r="D773" s="524"/>
      <c r="E773" s="524"/>
      <c r="F773" s="524"/>
      <c r="G773" s="531"/>
      <c r="H773" s="524"/>
      <c r="I773" s="524"/>
      <c r="J773" s="533"/>
      <c r="K773" s="534"/>
      <c r="L773" s="549"/>
      <c r="M773" s="549"/>
    </row>
    <row r="774">
      <c r="A774" s="524"/>
      <c r="B774" s="524"/>
      <c r="C774" s="524"/>
      <c r="D774" s="524"/>
      <c r="E774" s="524"/>
      <c r="F774" s="524"/>
      <c r="G774" s="531"/>
      <c r="H774" s="524"/>
      <c r="I774" s="524"/>
      <c r="J774" s="533"/>
      <c r="K774" s="534"/>
      <c r="L774" s="549"/>
      <c r="M774" s="549"/>
    </row>
    <row r="775">
      <c r="A775" s="524"/>
      <c r="B775" s="524"/>
      <c r="C775" s="524"/>
      <c r="D775" s="524"/>
      <c r="E775" s="524"/>
      <c r="F775" s="524"/>
      <c r="G775" s="531"/>
      <c r="H775" s="524"/>
      <c r="I775" s="524"/>
      <c r="J775" s="533"/>
      <c r="K775" s="534"/>
      <c r="L775" s="549"/>
      <c r="M775" s="549"/>
    </row>
    <row r="776">
      <c r="A776" s="524"/>
      <c r="B776" s="524"/>
      <c r="C776" s="524"/>
      <c r="D776" s="524"/>
      <c r="E776" s="524"/>
      <c r="F776" s="524"/>
      <c r="G776" s="531"/>
      <c r="H776" s="524"/>
      <c r="I776" s="524"/>
      <c r="J776" s="533"/>
      <c r="K776" s="534"/>
      <c r="L776" s="549"/>
      <c r="M776" s="549"/>
    </row>
    <row r="777">
      <c r="A777" s="524"/>
      <c r="B777" s="524"/>
      <c r="C777" s="524"/>
      <c r="D777" s="524"/>
      <c r="E777" s="524"/>
      <c r="F777" s="524"/>
      <c r="G777" s="531"/>
      <c r="H777" s="524"/>
      <c r="I777" s="524"/>
      <c r="J777" s="533"/>
      <c r="K777" s="534"/>
      <c r="L777" s="549"/>
      <c r="M777" s="549"/>
    </row>
    <row r="778">
      <c r="A778" s="524"/>
      <c r="B778" s="524"/>
      <c r="C778" s="524"/>
      <c r="D778" s="524"/>
      <c r="E778" s="524"/>
      <c r="F778" s="524"/>
      <c r="G778" s="531"/>
      <c r="H778" s="524"/>
      <c r="I778" s="524"/>
      <c r="J778" s="533"/>
      <c r="K778" s="534"/>
      <c r="L778" s="549"/>
      <c r="M778" s="549"/>
    </row>
    <row r="779">
      <c r="A779" s="524"/>
      <c r="B779" s="524"/>
      <c r="C779" s="524"/>
      <c r="D779" s="524"/>
      <c r="E779" s="524"/>
      <c r="F779" s="524"/>
      <c r="G779" s="531"/>
      <c r="H779" s="524"/>
      <c r="I779" s="524"/>
      <c r="J779" s="533"/>
      <c r="K779" s="534"/>
      <c r="L779" s="549"/>
      <c r="M779" s="549"/>
    </row>
    <row r="780">
      <c r="A780" s="524"/>
      <c r="B780" s="524"/>
      <c r="C780" s="524"/>
      <c r="D780" s="524"/>
      <c r="E780" s="524"/>
      <c r="F780" s="524"/>
      <c r="G780" s="531"/>
      <c r="H780" s="524"/>
      <c r="I780" s="524"/>
      <c r="J780" s="533"/>
      <c r="K780" s="534"/>
      <c r="L780" s="549"/>
      <c r="M780" s="549"/>
    </row>
    <row r="781">
      <c r="A781" s="524"/>
      <c r="B781" s="524"/>
      <c r="C781" s="524"/>
      <c r="D781" s="524"/>
      <c r="E781" s="524"/>
      <c r="F781" s="524"/>
      <c r="G781" s="531"/>
      <c r="H781" s="524"/>
      <c r="I781" s="524"/>
      <c r="J781" s="533"/>
      <c r="K781" s="534"/>
      <c r="L781" s="549"/>
      <c r="M781" s="549"/>
    </row>
    <row r="782">
      <c r="A782" s="524"/>
      <c r="B782" s="524"/>
      <c r="C782" s="524"/>
      <c r="D782" s="524"/>
      <c r="E782" s="524"/>
      <c r="F782" s="524"/>
      <c r="G782" s="531"/>
      <c r="H782" s="524"/>
      <c r="I782" s="524"/>
      <c r="J782" s="533"/>
      <c r="K782" s="534"/>
      <c r="L782" s="549"/>
      <c r="M782" s="549"/>
    </row>
    <row r="783">
      <c r="A783" s="524"/>
      <c r="B783" s="524"/>
      <c r="C783" s="524"/>
      <c r="D783" s="524"/>
      <c r="E783" s="524"/>
      <c r="F783" s="524"/>
      <c r="G783" s="531"/>
      <c r="H783" s="524"/>
      <c r="I783" s="524"/>
      <c r="J783" s="533"/>
      <c r="K783" s="534"/>
      <c r="L783" s="549"/>
      <c r="M783" s="549"/>
    </row>
    <row r="784">
      <c r="A784" s="524"/>
      <c r="B784" s="524"/>
      <c r="C784" s="524"/>
      <c r="D784" s="524"/>
      <c r="E784" s="524"/>
      <c r="F784" s="524"/>
      <c r="G784" s="531"/>
      <c r="H784" s="524"/>
      <c r="I784" s="524"/>
      <c r="J784" s="533"/>
      <c r="K784" s="534"/>
      <c r="L784" s="549"/>
      <c r="M784" s="549"/>
    </row>
    <row r="785">
      <c r="A785" s="524"/>
      <c r="B785" s="524"/>
      <c r="C785" s="524"/>
      <c r="D785" s="524"/>
      <c r="E785" s="524"/>
      <c r="F785" s="524"/>
      <c r="G785" s="531"/>
      <c r="H785" s="524"/>
      <c r="I785" s="524"/>
      <c r="J785" s="533"/>
      <c r="K785" s="534"/>
      <c r="L785" s="549"/>
      <c r="M785" s="549"/>
    </row>
    <row r="786">
      <c r="A786" s="524"/>
      <c r="B786" s="524"/>
      <c r="C786" s="524"/>
      <c r="D786" s="524"/>
      <c r="E786" s="524"/>
      <c r="F786" s="524"/>
      <c r="G786" s="531"/>
      <c r="H786" s="524"/>
      <c r="I786" s="524"/>
      <c r="J786" s="533"/>
      <c r="K786" s="534"/>
      <c r="L786" s="549"/>
      <c r="M786" s="549"/>
    </row>
    <row r="787">
      <c r="A787" s="524"/>
      <c r="B787" s="524"/>
      <c r="C787" s="524"/>
      <c r="D787" s="524"/>
      <c r="E787" s="524"/>
      <c r="F787" s="524"/>
      <c r="G787" s="531"/>
      <c r="H787" s="524"/>
      <c r="I787" s="524"/>
      <c r="J787" s="533"/>
      <c r="K787" s="534"/>
      <c r="L787" s="549"/>
      <c r="M787" s="549"/>
    </row>
    <row r="788">
      <c r="A788" s="524"/>
      <c r="B788" s="524"/>
      <c r="C788" s="524"/>
      <c r="D788" s="524"/>
      <c r="E788" s="524"/>
      <c r="F788" s="524"/>
      <c r="G788" s="531"/>
      <c r="H788" s="524"/>
      <c r="I788" s="524"/>
      <c r="J788" s="533"/>
      <c r="K788" s="534"/>
      <c r="L788" s="549"/>
      <c r="M788" s="549"/>
    </row>
    <row r="789">
      <c r="A789" s="524"/>
      <c r="B789" s="524"/>
      <c r="C789" s="524"/>
      <c r="D789" s="524"/>
      <c r="E789" s="524"/>
      <c r="F789" s="524"/>
      <c r="G789" s="531"/>
      <c r="H789" s="524"/>
      <c r="I789" s="524"/>
      <c r="J789" s="533"/>
      <c r="K789" s="534"/>
      <c r="L789" s="549"/>
      <c r="M789" s="549"/>
    </row>
    <row r="790">
      <c r="A790" s="524"/>
      <c r="B790" s="524"/>
      <c r="C790" s="524"/>
      <c r="D790" s="524"/>
      <c r="E790" s="524"/>
      <c r="F790" s="524"/>
      <c r="G790" s="531"/>
      <c r="H790" s="524"/>
      <c r="I790" s="524"/>
      <c r="J790" s="533"/>
      <c r="K790" s="534"/>
      <c r="L790" s="549"/>
      <c r="M790" s="549"/>
    </row>
    <row r="791">
      <c r="A791" s="524"/>
      <c r="B791" s="524"/>
      <c r="C791" s="524"/>
      <c r="D791" s="524"/>
      <c r="E791" s="524"/>
      <c r="F791" s="524"/>
      <c r="G791" s="531"/>
      <c r="H791" s="524"/>
      <c r="I791" s="524"/>
      <c r="J791" s="533"/>
      <c r="K791" s="534"/>
      <c r="L791" s="549"/>
      <c r="M791" s="549"/>
    </row>
    <row r="792">
      <c r="A792" s="524"/>
      <c r="B792" s="524"/>
      <c r="C792" s="524"/>
      <c r="D792" s="524"/>
      <c r="E792" s="524"/>
      <c r="F792" s="524"/>
      <c r="G792" s="531"/>
      <c r="H792" s="524"/>
      <c r="I792" s="524"/>
      <c r="J792" s="533"/>
      <c r="K792" s="534"/>
      <c r="L792" s="549"/>
      <c r="M792" s="549"/>
    </row>
    <row r="793">
      <c r="A793" s="524"/>
      <c r="B793" s="524"/>
      <c r="C793" s="524"/>
      <c r="D793" s="524"/>
      <c r="E793" s="524"/>
      <c r="F793" s="524"/>
      <c r="G793" s="531"/>
      <c r="H793" s="524"/>
      <c r="I793" s="524"/>
      <c r="J793" s="533"/>
      <c r="K793" s="534"/>
      <c r="L793" s="549"/>
      <c r="M793" s="549"/>
    </row>
    <row r="794">
      <c r="A794" s="524"/>
      <c r="B794" s="524"/>
      <c r="C794" s="524"/>
      <c r="D794" s="524"/>
      <c r="E794" s="524"/>
      <c r="F794" s="524"/>
      <c r="G794" s="531"/>
      <c r="H794" s="524"/>
      <c r="I794" s="524"/>
      <c r="J794" s="533"/>
      <c r="K794" s="534"/>
      <c r="L794" s="549"/>
      <c r="M794" s="549"/>
    </row>
    <row r="795">
      <c r="A795" s="524"/>
      <c r="B795" s="524"/>
      <c r="C795" s="524"/>
      <c r="D795" s="524"/>
      <c r="E795" s="524"/>
      <c r="F795" s="524"/>
      <c r="G795" s="531"/>
      <c r="H795" s="524"/>
      <c r="I795" s="524"/>
      <c r="J795" s="533"/>
      <c r="K795" s="534"/>
      <c r="L795" s="549"/>
      <c r="M795" s="549"/>
    </row>
    <row r="796">
      <c r="A796" s="524"/>
      <c r="B796" s="524"/>
      <c r="C796" s="524"/>
      <c r="D796" s="524"/>
      <c r="E796" s="524"/>
      <c r="F796" s="524"/>
      <c r="G796" s="531"/>
      <c r="H796" s="524"/>
      <c r="I796" s="524"/>
      <c r="J796" s="533"/>
      <c r="K796" s="534"/>
      <c r="L796" s="549"/>
      <c r="M796" s="549"/>
    </row>
    <row r="797">
      <c r="A797" s="524"/>
      <c r="B797" s="524"/>
      <c r="C797" s="524"/>
      <c r="D797" s="524"/>
      <c r="E797" s="524"/>
      <c r="F797" s="524"/>
      <c r="G797" s="531"/>
      <c r="H797" s="524"/>
      <c r="I797" s="524"/>
      <c r="J797" s="533"/>
      <c r="K797" s="534"/>
      <c r="L797" s="549"/>
      <c r="M797" s="549"/>
    </row>
    <row r="798">
      <c r="A798" s="524"/>
      <c r="B798" s="524"/>
      <c r="C798" s="524"/>
      <c r="D798" s="524"/>
      <c r="E798" s="524"/>
      <c r="F798" s="524"/>
      <c r="G798" s="531"/>
      <c r="H798" s="524"/>
      <c r="I798" s="524"/>
      <c r="J798" s="533"/>
      <c r="K798" s="534"/>
      <c r="L798" s="549"/>
      <c r="M798" s="549"/>
    </row>
    <row r="799">
      <c r="A799" s="524"/>
      <c r="B799" s="524"/>
      <c r="C799" s="524"/>
      <c r="D799" s="524"/>
      <c r="E799" s="524"/>
      <c r="F799" s="524"/>
      <c r="G799" s="531"/>
      <c r="H799" s="524"/>
      <c r="I799" s="524"/>
      <c r="J799" s="533"/>
      <c r="K799" s="534"/>
      <c r="L799" s="549"/>
      <c r="M799" s="549"/>
    </row>
    <row r="800">
      <c r="A800" s="524"/>
      <c r="B800" s="524"/>
      <c r="C800" s="524"/>
      <c r="D800" s="524"/>
      <c r="E800" s="524"/>
      <c r="F800" s="524"/>
      <c r="G800" s="531"/>
      <c r="H800" s="524"/>
      <c r="I800" s="524"/>
      <c r="J800" s="533"/>
      <c r="K800" s="534"/>
      <c r="L800" s="549"/>
      <c r="M800" s="549"/>
    </row>
    <row r="801">
      <c r="A801" s="524"/>
      <c r="B801" s="524"/>
      <c r="C801" s="524"/>
      <c r="D801" s="524"/>
      <c r="E801" s="524"/>
      <c r="F801" s="524"/>
      <c r="G801" s="531"/>
      <c r="H801" s="524"/>
      <c r="I801" s="524"/>
      <c r="J801" s="533"/>
      <c r="K801" s="534"/>
      <c r="L801" s="549"/>
      <c r="M801" s="549"/>
    </row>
    <row r="802">
      <c r="A802" s="524"/>
      <c r="B802" s="524"/>
      <c r="C802" s="524"/>
      <c r="D802" s="524"/>
      <c r="E802" s="524"/>
      <c r="F802" s="524"/>
      <c r="G802" s="531"/>
      <c r="H802" s="524"/>
      <c r="I802" s="524"/>
      <c r="J802" s="533"/>
      <c r="K802" s="534"/>
      <c r="L802" s="549"/>
      <c r="M802" s="549"/>
    </row>
    <row r="803">
      <c r="A803" s="524"/>
      <c r="B803" s="524"/>
      <c r="C803" s="524"/>
      <c r="D803" s="524"/>
      <c r="E803" s="524"/>
      <c r="F803" s="524"/>
      <c r="G803" s="531"/>
      <c r="H803" s="524"/>
      <c r="I803" s="524"/>
      <c r="J803" s="533"/>
      <c r="K803" s="534"/>
      <c r="L803" s="549"/>
      <c r="M803" s="549"/>
    </row>
    <row r="804">
      <c r="A804" s="524"/>
      <c r="B804" s="524"/>
      <c r="C804" s="524"/>
      <c r="D804" s="524"/>
      <c r="E804" s="524"/>
      <c r="F804" s="524"/>
      <c r="G804" s="531"/>
      <c r="H804" s="524"/>
      <c r="I804" s="524"/>
      <c r="J804" s="533"/>
      <c r="K804" s="534"/>
      <c r="L804" s="549"/>
      <c r="M804" s="549"/>
    </row>
    <row r="805">
      <c r="A805" s="524"/>
      <c r="B805" s="524"/>
      <c r="C805" s="524"/>
      <c r="D805" s="524"/>
      <c r="E805" s="524"/>
      <c r="F805" s="524"/>
      <c r="G805" s="531"/>
      <c r="H805" s="524"/>
      <c r="I805" s="524"/>
      <c r="J805" s="533"/>
      <c r="K805" s="534"/>
      <c r="L805" s="549"/>
      <c r="M805" s="549"/>
    </row>
    <row r="806">
      <c r="A806" s="524"/>
      <c r="B806" s="524"/>
      <c r="C806" s="524"/>
      <c r="D806" s="524"/>
      <c r="E806" s="524"/>
      <c r="F806" s="524"/>
      <c r="G806" s="531"/>
      <c r="H806" s="524"/>
      <c r="I806" s="524"/>
      <c r="J806" s="533"/>
      <c r="K806" s="534"/>
      <c r="L806" s="549"/>
      <c r="M806" s="549"/>
    </row>
    <row r="807">
      <c r="A807" s="524"/>
      <c r="B807" s="524"/>
      <c r="C807" s="524"/>
      <c r="D807" s="524"/>
      <c r="E807" s="524"/>
      <c r="F807" s="524"/>
      <c r="G807" s="531"/>
      <c r="H807" s="524"/>
      <c r="I807" s="524"/>
      <c r="J807" s="533"/>
      <c r="K807" s="534"/>
      <c r="L807" s="549"/>
      <c r="M807" s="549"/>
    </row>
    <row r="808">
      <c r="A808" s="524"/>
      <c r="B808" s="524"/>
      <c r="C808" s="524"/>
      <c r="D808" s="524"/>
      <c r="E808" s="524"/>
      <c r="F808" s="524"/>
      <c r="G808" s="531"/>
      <c r="H808" s="524"/>
      <c r="I808" s="524"/>
      <c r="J808" s="533"/>
      <c r="K808" s="534"/>
      <c r="L808" s="549"/>
      <c r="M808" s="549"/>
    </row>
    <row r="809">
      <c r="A809" s="524"/>
      <c r="B809" s="524"/>
      <c r="C809" s="524"/>
      <c r="D809" s="524"/>
      <c r="E809" s="524"/>
      <c r="F809" s="524"/>
      <c r="G809" s="531"/>
      <c r="H809" s="524"/>
      <c r="I809" s="524"/>
      <c r="J809" s="533"/>
      <c r="K809" s="534"/>
      <c r="L809" s="549"/>
      <c r="M809" s="549"/>
    </row>
    <row r="810">
      <c r="A810" s="524"/>
      <c r="B810" s="524"/>
      <c r="C810" s="524"/>
      <c r="D810" s="524"/>
      <c r="E810" s="524"/>
      <c r="F810" s="524"/>
      <c r="G810" s="531"/>
      <c r="H810" s="524"/>
      <c r="I810" s="524"/>
      <c r="J810" s="533"/>
      <c r="K810" s="534"/>
      <c r="L810" s="549"/>
      <c r="M810" s="549"/>
    </row>
    <row r="811">
      <c r="A811" s="524"/>
      <c r="B811" s="524"/>
      <c r="C811" s="524"/>
      <c r="D811" s="524"/>
      <c r="E811" s="524"/>
      <c r="F811" s="524"/>
      <c r="G811" s="531"/>
      <c r="H811" s="524"/>
      <c r="I811" s="524"/>
      <c r="J811" s="533"/>
      <c r="K811" s="534"/>
      <c r="L811" s="549"/>
      <c r="M811" s="549"/>
    </row>
    <row r="812">
      <c r="A812" s="524"/>
      <c r="B812" s="524"/>
      <c r="C812" s="524"/>
      <c r="D812" s="524"/>
      <c r="E812" s="524"/>
      <c r="F812" s="524"/>
      <c r="G812" s="531"/>
      <c r="H812" s="524"/>
      <c r="I812" s="524"/>
      <c r="J812" s="533"/>
      <c r="K812" s="534"/>
      <c r="L812" s="549"/>
      <c r="M812" s="549"/>
    </row>
    <row r="813">
      <c r="A813" s="524"/>
      <c r="B813" s="524"/>
      <c r="C813" s="524"/>
      <c r="D813" s="524"/>
      <c r="E813" s="524"/>
      <c r="F813" s="524"/>
      <c r="G813" s="531"/>
      <c r="H813" s="524"/>
      <c r="I813" s="524"/>
      <c r="J813" s="533"/>
      <c r="K813" s="534"/>
      <c r="L813" s="549"/>
      <c r="M813" s="549"/>
    </row>
    <row r="814">
      <c r="A814" s="524"/>
      <c r="B814" s="524"/>
      <c r="C814" s="524"/>
      <c r="D814" s="524"/>
      <c r="E814" s="524"/>
      <c r="F814" s="524"/>
      <c r="G814" s="531"/>
      <c r="H814" s="524"/>
      <c r="I814" s="524"/>
      <c r="J814" s="533"/>
      <c r="K814" s="534"/>
      <c r="L814" s="549"/>
      <c r="M814" s="549"/>
    </row>
    <row r="815">
      <c r="A815" s="524"/>
      <c r="B815" s="524"/>
      <c r="C815" s="524"/>
      <c r="D815" s="524"/>
      <c r="E815" s="524"/>
      <c r="F815" s="524"/>
      <c r="G815" s="531"/>
      <c r="H815" s="524"/>
      <c r="I815" s="524"/>
      <c r="J815" s="533"/>
      <c r="K815" s="534"/>
      <c r="L815" s="549"/>
      <c r="M815" s="549"/>
    </row>
    <row r="816">
      <c r="A816" s="524"/>
      <c r="B816" s="524"/>
      <c r="C816" s="524"/>
      <c r="D816" s="524"/>
      <c r="E816" s="524"/>
      <c r="F816" s="524"/>
      <c r="G816" s="531"/>
      <c r="H816" s="524"/>
      <c r="I816" s="524"/>
      <c r="J816" s="533"/>
      <c r="K816" s="534"/>
      <c r="L816" s="549"/>
      <c r="M816" s="549"/>
    </row>
    <row r="817">
      <c r="A817" s="524"/>
      <c r="B817" s="524"/>
      <c r="C817" s="524"/>
      <c r="D817" s="524"/>
      <c r="E817" s="524"/>
      <c r="F817" s="524"/>
      <c r="G817" s="531"/>
      <c r="H817" s="524"/>
      <c r="I817" s="524"/>
      <c r="J817" s="533"/>
      <c r="K817" s="534"/>
      <c r="L817" s="549"/>
      <c r="M817" s="549"/>
    </row>
    <row r="818">
      <c r="A818" s="524"/>
      <c r="B818" s="524"/>
      <c r="C818" s="524"/>
      <c r="D818" s="524"/>
      <c r="E818" s="524"/>
      <c r="F818" s="524"/>
      <c r="G818" s="531"/>
      <c r="H818" s="524"/>
      <c r="I818" s="524"/>
      <c r="J818" s="533"/>
      <c r="K818" s="534"/>
      <c r="L818" s="549"/>
      <c r="M818" s="549"/>
    </row>
    <row r="819">
      <c r="A819" s="524"/>
      <c r="B819" s="524"/>
      <c r="C819" s="524"/>
      <c r="D819" s="524"/>
      <c r="E819" s="524"/>
      <c r="F819" s="524"/>
      <c r="G819" s="531"/>
      <c r="H819" s="524"/>
      <c r="I819" s="524"/>
      <c r="J819" s="533"/>
      <c r="K819" s="534"/>
      <c r="L819" s="549"/>
      <c r="M819" s="549"/>
    </row>
    <row r="820">
      <c r="A820" s="524"/>
      <c r="B820" s="524"/>
      <c r="C820" s="524"/>
      <c r="D820" s="524"/>
      <c r="E820" s="524"/>
      <c r="F820" s="524"/>
      <c r="G820" s="531"/>
      <c r="H820" s="524"/>
      <c r="I820" s="524"/>
      <c r="J820" s="533"/>
      <c r="K820" s="534"/>
      <c r="L820" s="549"/>
      <c r="M820" s="549"/>
    </row>
    <row r="821">
      <c r="A821" s="524"/>
      <c r="B821" s="524"/>
      <c r="C821" s="524"/>
      <c r="D821" s="524"/>
      <c r="E821" s="524"/>
      <c r="F821" s="524"/>
      <c r="G821" s="531"/>
      <c r="H821" s="524"/>
      <c r="I821" s="524"/>
      <c r="J821" s="533"/>
      <c r="K821" s="534"/>
      <c r="L821" s="549"/>
      <c r="M821" s="549"/>
    </row>
    <row r="822">
      <c r="A822" s="524"/>
      <c r="B822" s="524"/>
      <c r="C822" s="524"/>
      <c r="D822" s="524"/>
      <c r="E822" s="524"/>
      <c r="F822" s="524"/>
      <c r="G822" s="531"/>
      <c r="H822" s="524"/>
      <c r="I822" s="524"/>
      <c r="J822" s="533"/>
      <c r="K822" s="534"/>
      <c r="L822" s="549"/>
      <c r="M822" s="549"/>
    </row>
    <row r="823">
      <c r="A823" s="524"/>
      <c r="B823" s="524"/>
      <c r="C823" s="524"/>
      <c r="D823" s="524"/>
      <c r="E823" s="524"/>
      <c r="F823" s="524"/>
      <c r="G823" s="531"/>
      <c r="H823" s="524"/>
      <c r="I823" s="524"/>
      <c r="J823" s="533"/>
      <c r="K823" s="534"/>
      <c r="L823" s="549"/>
      <c r="M823" s="549"/>
    </row>
    <row r="824">
      <c r="A824" s="524"/>
      <c r="B824" s="524"/>
      <c r="C824" s="524"/>
      <c r="D824" s="524"/>
      <c r="E824" s="524"/>
      <c r="F824" s="524"/>
      <c r="G824" s="531"/>
      <c r="H824" s="524"/>
      <c r="I824" s="524"/>
      <c r="J824" s="533"/>
      <c r="K824" s="534"/>
      <c r="L824" s="549"/>
      <c r="M824" s="549"/>
    </row>
    <row r="825">
      <c r="A825" s="524"/>
      <c r="B825" s="524"/>
      <c r="C825" s="524"/>
      <c r="D825" s="524"/>
      <c r="E825" s="524"/>
      <c r="F825" s="524"/>
      <c r="G825" s="531"/>
      <c r="H825" s="524"/>
      <c r="I825" s="524"/>
      <c r="J825" s="533"/>
      <c r="K825" s="534"/>
      <c r="L825" s="549"/>
      <c r="M825" s="549"/>
    </row>
    <row r="826">
      <c r="A826" s="524"/>
      <c r="B826" s="524"/>
      <c r="C826" s="524"/>
      <c r="D826" s="524"/>
      <c r="E826" s="524"/>
      <c r="F826" s="524"/>
      <c r="G826" s="531"/>
      <c r="H826" s="524"/>
      <c r="I826" s="524"/>
      <c r="J826" s="533"/>
      <c r="K826" s="534"/>
      <c r="L826" s="549"/>
      <c r="M826" s="549"/>
    </row>
    <row r="827">
      <c r="A827" s="524"/>
      <c r="B827" s="524"/>
      <c r="C827" s="524"/>
      <c r="D827" s="524"/>
      <c r="E827" s="524"/>
      <c r="F827" s="524"/>
      <c r="G827" s="531"/>
      <c r="H827" s="524"/>
      <c r="I827" s="524"/>
      <c r="J827" s="533"/>
      <c r="K827" s="534"/>
      <c r="L827" s="549"/>
      <c r="M827" s="549"/>
    </row>
    <row r="828">
      <c r="A828" s="524"/>
      <c r="B828" s="524"/>
      <c r="C828" s="524"/>
      <c r="D828" s="524"/>
      <c r="E828" s="524"/>
      <c r="F828" s="524"/>
      <c r="G828" s="531"/>
      <c r="H828" s="524"/>
      <c r="I828" s="524"/>
      <c r="J828" s="533"/>
      <c r="K828" s="534"/>
      <c r="L828" s="549"/>
      <c r="M828" s="549"/>
    </row>
    <row r="829">
      <c r="A829" s="524"/>
      <c r="B829" s="524"/>
      <c r="C829" s="524"/>
      <c r="D829" s="524"/>
      <c r="E829" s="524"/>
      <c r="F829" s="524"/>
      <c r="G829" s="531"/>
      <c r="H829" s="524"/>
      <c r="I829" s="524"/>
      <c r="J829" s="533"/>
      <c r="K829" s="534"/>
      <c r="L829" s="549"/>
      <c r="M829" s="549"/>
    </row>
    <row r="830">
      <c r="A830" s="524"/>
      <c r="B830" s="524"/>
      <c r="C830" s="524"/>
      <c r="D830" s="524"/>
      <c r="E830" s="524"/>
      <c r="F830" s="524"/>
      <c r="G830" s="531"/>
      <c r="H830" s="524"/>
      <c r="I830" s="524"/>
      <c r="J830" s="533"/>
      <c r="K830" s="534"/>
      <c r="L830" s="549"/>
      <c r="M830" s="549"/>
    </row>
    <row r="831">
      <c r="A831" s="524"/>
      <c r="B831" s="524"/>
      <c r="C831" s="524"/>
      <c r="D831" s="524"/>
      <c r="E831" s="524"/>
      <c r="F831" s="524"/>
      <c r="G831" s="531"/>
      <c r="H831" s="524"/>
      <c r="I831" s="524"/>
      <c r="J831" s="533"/>
      <c r="K831" s="534"/>
      <c r="L831" s="549"/>
      <c r="M831" s="549"/>
    </row>
    <row r="832">
      <c r="A832" s="524"/>
      <c r="B832" s="524"/>
      <c r="C832" s="524"/>
      <c r="D832" s="524"/>
      <c r="E832" s="524"/>
      <c r="F832" s="524"/>
      <c r="G832" s="531"/>
      <c r="H832" s="524"/>
      <c r="I832" s="524"/>
      <c r="J832" s="533"/>
      <c r="K832" s="534"/>
      <c r="L832" s="549"/>
      <c r="M832" s="549"/>
    </row>
    <row r="833">
      <c r="A833" s="524"/>
      <c r="B833" s="524"/>
      <c r="C833" s="524"/>
      <c r="D833" s="524"/>
      <c r="E833" s="524"/>
      <c r="F833" s="524"/>
      <c r="G833" s="531"/>
      <c r="H833" s="524"/>
      <c r="I833" s="524"/>
      <c r="J833" s="533"/>
      <c r="K833" s="534"/>
      <c r="L833" s="549"/>
      <c r="M833" s="549"/>
    </row>
    <row r="834">
      <c r="A834" s="524"/>
      <c r="B834" s="524"/>
      <c r="C834" s="524"/>
      <c r="D834" s="524"/>
      <c r="E834" s="524"/>
      <c r="F834" s="524"/>
      <c r="G834" s="531"/>
      <c r="H834" s="524"/>
      <c r="I834" s="524"/>
      <c r="J834" s="533"/>
      <c r="K834" s="534"/>
      <c r="L834" s="549"/>
      <c r="M834" s="549"/>
    </row>
    <row r="835">
      <c r="A835" s="524"/>
      <c r="B835" s="524"/>
      <c r="C835" s="524"/>
      <c r="D835" s="524"/>
      <c r="E835" s="524"/>
      <c r="F835" s="524"/>
      <c r="G835" s="531"/>
      <c r="H835" s="524"/>
      <c r="I835" s="524"/>
      <c r="J835" s="533"/>
      <c r="K835" s="534"/>
      <c r="L835" s="549"/>
      <c r="M835" s="549"/>
    </row>
    <row r="836">
      <c r="A836" s="524"/>
      <c r="B836" s="524"/>
      <c r="C836" s="524"/>
      <c r="D836" s="524"/>
      <c r="E836" s="524"/>
      <c r="F836" s="524"/>
      <c r="G836" s="531"/>
      <c r="H836" s="524"/>
      <c r="I836" s="524"/>
      <c r="J836" s="533"/>
      <c r="K836" s="534"/>
      <c r="L836" s="549"/>
      <c r="M836" s="549"/>
    </row>
    <row r="837">
      <c r="A837" s="524"/>
      <c r="B837" s="524"/>
      <c r="C837" s="524"/>
      <c r="D837" s="524"/>
      <c r="E837" s="524"/>
      <c r="F837" s="524"/>
      <c r="G837" s="531"/>
      <c r="H837" s="524"/>
      <c r="I837" s="524"/>
      <c r="J837" s="533"/>
      <c r="K837" s="534"/>
      <c r="L837" s="549"/>
      <c r="M837" s="549"/>
    </row>
    <row r="838">
      <c r="A838" s="524"/>
      <c r="B838" s="524"/>
      <c r="C838" s="524"/>
      <c r="D838" s="524"/>
      <c r="E838" s="524"/>
      <c r="F838" s="524"/>
      <c r="G838" s="531"/>
      <c r="H838" s="524"/>
      <c r="I838" s="524"/>
      <c r="J838" s="533"/>
      <c r="K838" s="534"/>
      <c r="L838" s="549"/>
      <c r="M838" s="549"/>
    </row>
    <row r="839">
      <c r="A839" s="524"/>
      <c r="B839" s="524"/>
      <c r="C839" s="524"/>
      <c r="D839" s="524"/>
      <c r="E839" s="524"/>
      <c r="F839" s="524"/>
      <c r="G839" s="531"/>
      <c r="H839" s="524"/>
      <c r="I839" s="524"/>
      <c r="J839" s="533"/>
      <c r="K839" s="534"/>
      <c r="L839" s="549"/>
      <c r="M839" s="549"/>
    </row>
    <row r="840">
      <c r="A840" s="524"/>
      <c r="B840" s="524"/>
      <c r="C840" s="524"/>
      <c r="D840" s="524"/>
      <c r="E840" s="524"/>
      <c r="F840" s="524"/>
      <c r="G840" s="531"/>
      <c r="H840" s="524"/>
      <c r="I840" s="524"/>
      <c r="J840" s="533"/>
      <c r="K840" s="534"/>
      <c r="L840" s="549"/>
      <c r="M840" s="549"/>
    </row>
    <row r="841">
      <c r="A841" s="524"/>
      <c r="B841" s="524"/>
      <c r="C841" s="524"/>
      <c r="D841" s="524"/>
      <c r="E841" s="524"/>
      <c r="F841" s="524"/>
      <c r="G841" s="531"/>
      <c r="H841" s="524"/>
      <c r="I841" s="524"/>
      <c r="J841" s="533"/>
      <c r="K841" s="534"/>
      <c r="L841" s="549"/>
      <c r="M841" s="549"/>
    </row>
    <row r="842">
      <c r="A842" s="524"/>
      <c r="B842" s="524"/>
      <c r="C842" s="524"/>
      <c r="D842" s="524"/>
      <c r="E842" s="524"/>
      <c r="F842" s="524"/>
      <c r="G842" s="531"/>
      <c r="H842" s="524"/>
      <c r="I842" s="524"/>
      <c r="J842" s="533"/>
      <c r="K842" s="534"/>
      <c r="L842" s="549"/>
      <c r="M842" s="549"/>
    </row>
    <row r="843">
      <c r="A843" s="524"/>
      <c r="B843" s="524"/>
      <c r="C843" s="524"/>
      <c r="D843" s="524"/>
      <c r="E843" s="524"/>
      <c r="F843" s="524"/>
      <c r="G843" s="531"/>
      <c r="H843" s="524"/>
      <c r="I843" s="524"/>
      <c r="J843" s="533"/>
      <c r="K843" s="534"/>
      <c r="L843" s="549"/>
      <c r="M843" s="549"/>
    </row>
    <row r="844">
      <c r="A844" s="524"/>
      <c r="B844" s="524"/>
      <c r="C844" s="524"/>
      <c r="D844" s="524"/>
      <c r="E844" s="524"/>
      <c r="F844" s="524"/>
      <c r="G844" s="531"/>
      <c r="H844" s="524"/>
      <c r="I844" s="524"/>
      <c r="J844" s="533"/>
      <c r="K844" s="534"/>
      <c r="L844" s="549"/>
      <c r="M844" s="549"/>
    </row>
    <row r="845">
      <c r="A845" s="524"/>
      <c r="B845" s="524"/>
      <c r="C845" s="524"/>
      <c r="D845" s="524"/>
      <c r="E845" s="524"/>
      <c r="F845" s="524"/>
      <c r="G845" s="531"/>
      <c r="H845" s="524"/>
      <c r="I845" s="524"/>
      <c r="J845" s="533"/>
      <c r="K845" s="534"/>
      <c r="L845" s="549"/>
      <c r="M845" s="549"/>
    </row>
    <row r="846">
      <c r="A846" s="524"/>
      <c r="B846" s="524"/>
      <c r="C846" s="524"/>
      <c r="D846" s="524"/>
      <c r="E846" s="524"/>
      <c r="F846" s="524"/>
      <c r="G846" s="531"/>
      <c r="H846" s="524"/>
      <c r="I846" s="524"/>
      <c r="J846" s="533"/>
      <c r="K846" s="534"/>
      <c r="L846" s="549"/>
      <c r="M846" s="549"/>
    </row>
    <row r="847">
      <c r="A847" s="524"/>
      <c r="B847" s="524"/>
      <c r="C847" s="524"/>
      <c r="D847" s="524"/>
      <c r="E847" s="524"/>
      <c r="F847" s="524"/>
      <c r="G847" s="531"/>
      <c r="H847" s="524"/>
      <c r="I847" s="524"/>
      <c r="J847" s="533"/>
      <c r="K847" s="534"/>
      <c r="L847" s="549"/>
      <c r="M847" s="549"/>
    </row>
    <row r="848">
      <c r="A848" s="524"/>
      <c r="B848" s="524"/>
      <c r="C848" s="524"/>
      <c r="D848" s="524"/>
      <c r="E848" s="524"/>
      <c r="F848" s="524"/>
      <c r="G848" s="531"/>
      <c r="H848" s="524"/>
      <c r="I848" s="524"/>
      <c r="J848" s="533"/>
      <c r="K848" s="534"/>
      <c r="L848" s="549"/>
      <c r="M848" s="549"/>
    </row>
    <row r="849">
      <c r="A849" s="524"/>
      <c r="B849" s="524"/>
      <c r="C849" s="524"/>
      <c r="D849" s="524"/>
      <c r="E849" s="524"/>
      <c r="F849" s="524"/>
      <c r="G849" s="531"/>
      <c r="H849" s="524"/>
      <c r="I849" s="524"/>
      <c r="J849" s="533"/>
      <c r="K849" s="534"/>
      <c r="L849" s="549"/>
      <c r="M849" s="549"/>
    </row>
    <row r="850">
      <c r="A850" s="524"/>
      <c r="B850" s="524"/>
      <c r="C850" s="524"/>
      <c r="D850" s="524"/>
      <c r="E850" s="524"/>
      <c r="F850" s="524"/>
      <c r="G850" s="531"/>
      <c r="H850" s="524"/>
      <c r="I850" s="524"/>
      <c r="J850" s="533"/>
      <c r="K850" s="534"/>
      <c r="L850" s="549"/>
      <c r="M850" s="549"/>
    </row>
    <row r="851">
      <c r="A851" s="524"/>
      <c r="B851" s="524"/>
      <c r="C851" s="524"/>
      <c r="D851" s="524"/>
      <c r="E851" s="524"/>
      <c r="F851" s="524"/>
      <c r="G851" s="531"/>
      <c r="H851" s="524"/>
      <c r="I851" s="524"/>
      <c r="J851" s="533"/>
      <c r="K851" s="534"/>
      <c r="L851" s="549"/>
      <c r="M851" s="549"/>
    </row>
    <row r="852">
      <c r="A852" s="524"/>
      <c r="B852" s="524"/>
      <c r="C852" s="524"/>
      <c r="D852" s="524"/>
      <c r="E852" s="524"/>
      <c r="F852" s="524"/>
      <c r="G852" s="531"/>
      <c r="H852" s="524"/>
      <c r="I852" s="524"/>
      <c r="J852" s="533"/>
      <c r="K852" s="534"/>
      <c r="L852" s="549"/>
      <c r="M852" s="549"/>
    </row>
    <row r="853">
      <c r="A853" s="524"/>
      <c r="B853" s="524"/>
      <c r="C853" s="524"/>
      <c r="D853" s="524"/>
      <c r="E853" s="524"/>
      <c r="F853" s="524"/>
      <c r="G853" s="531"/>
      <c r="H853" s="524"/>
      <c r="I853" s="524"/>
      <c r="J853" s="533"/>
      <c r="K853" s="534"/>
      <c r="L853" s="549"/>
      <c r="M853" s="549"/>
    </row>
    <row r="854">
      <c r="A854" s="524"/>
      <c r="B854" s="524"/>
      <c r="C854" s="524"/>
      <c r="D854" s="524"/>
      <c r="E854" s="524"/>
      <c r="F854" s="524"/>
      <c r="G854" s="531"/>
      <c r="H854" s="524"/>
      <c r="I854" s="524"/>
      <c r="J854" s="533"/>
      <c r="K854" s="534"/>
      <c r="L854" s="549"/>
      <c r="M854" s="549"/>
    </row>
    <row r="855">
      <c r="A855" s="524"/>
      <c r="B855" s="524"/>
      <c r="C855" s="524"/>
      <c r="D855" s="524"/>
      <c r="E855" s="524"/>
      <c r="F855" s="524"/>
      <c r="G855" s="531"/>
      <c r="H855" s="524"/>
      <c r="I855" s="524"/>
      <c r="J855" s="533"/>
      <c r="K855" s="534"/>
      <c r="L855" s="549"/>
      <c r="M855" s="549"/>
    </row>
    <row r="856">
      <c r="A856" s="524"/>
      <c r="B856" s="524"/>
      <c r="C856" s="524"/>
      <c r="D856" s="524"/>
      <c r="E856" s="524"/>
      <c r="F856" s="524"/>
      <c r="G856" s="531"/>
      <c r="H856" s="524"/>
      <c r="I856" s="524"/>
      <c r="J856" s="533"/>
      <c r="K856" s="534"/>
      <c r="L856" s="549"/>
      <c r="M856" s="549"/>
    </row>
    <row r="857">
      <c r="A857" s="524"/>
      <c r="B857" s="524"/>
      <c r="C857" s="524"/>
      <c r="D857" s="524"/>
      <c r="E857" s="524"/>
      <c r="F857" s="524"/>
      <c r="G857" s="531"/>
      <c r="H857" s="524"/>
      <c r="I857" s="524"/>
      <c r="J857" s="533"/>
      <c r="K857" s="534"/>
      <c r="L857" s="549"/>
      <c r="M857" s="549"/>
    </row>
    <row r="858">
      <c r="A858" s="524"/>
      <c r="B858" s="524"/>
      <c r="C858" s="524"/>
      <c r="D858" s="524"/>
      <c r="E858" s="524"/>
      <c r="F858" s="524"/>
      <c r="G858" s="531"/>
      <c r="H858" s="524"/>
      <c r="I858" s="524"/>
      <c r="J858" s="533"/>
      <c r="K858" s="534"/>
      <c r="L858" s="549"/>
      <c r="M858" s="549"/>
    </row>
    <row r="859">
      <c r="A859" s="524"/>
      <c r="B859" s="524"/>
      <c r="C859" s="524"/>
      <c r="D859" s="524"/>
      <c r="E859" s="524"/>
      <c r="F859" s="524"/>
      <c r="G859" s="531"/>
      <c r="H859" s="524"/>
      <c r="I859" s="524"/>
      <c r="J859" s="533"/>
      <c r="K859" s="534"/>
      <c r="L859" s="549"/>
      <c r="M859" s="549"/>
    </row>
    <row r="860">
      <c r="A860" s="524"/>
      <c r="B860" s="524"/>
      <c r="C860" s="524"/>
      <c r="D860" s="524"/>
      <c r="E860" s="524"/>
      <c r="F860" s="524"/>
      <c r="G860" s="531"/>
      <c r="H860" s="524"/>
      <c r="I860" s="524"/>
      <c r="J860" s="533"/>
      <c r="K860" s="534"/>
      <c r="L860" s="549"/>
      <c r="M860" s="549"/>
    </row>
    <row r="861">
      <c r="A861" s="524"/>
      <c r="B861" s="524"/>
      <c r="C861" s="524"/>
      <c r="D861" s="524"/>
      <c r="E861" s="524"/>
      <c r="F861" s="524"/>
      <c r="G861" s="531"/>
      <c r="H861" s="524"/>
      <c r="I861" s="524"/>
      <c r="J861" s="533"/>
      <c r="K861" s="534"/>
      <c r="L861" s="549"/>
      <c r="M861" s="549"/>
    </row>
    <row r="862">
      <c r="A862" s="524"/>
      <c r="B862" s="524"/>
      <c r="C862" s="524"/>
      <c r="D862" s="524"/>
      <c r="E862" s="524"/>
      <c r="F862" s="524"/>
      <c r="G862" s="531"/>
      <c r="H862" s="524"/>
      <c r="I862" s="524"/>
      <c r="J862" s="533"/>
      <c r="K862" s="534"/>
      <c r="L862" s="549"/>
      <c r="M862" s="549"/>
    </row>
    <row r="863">
      <c r="A863" s="524"/>
      <c r="B863" s="524"/>
      <c r="C863" s="524"/>
      <c r="D863" s="524"/>
      <c r="E863" s="524"/>
      <c r="F863" s="524"/>
      <c r="G863" s="531"/>
      <c r="H863" s="524"/>
      <c r="I863" s="524"/>
      <c r="J863" s="533"/>
      <c r="K863" s="534"/>
      <c r="L863" s="549"/>
      <c r="M863" s="549"/>
    </row>
    <row r="864">
      <c r="A864" s="524"/>
      <c r="B864" s="524"/>
      <c r="C864" s="524"/>
      <c r="D864" s="524"/>
      <c r="E864" s="524"/>
      <c r="F864" s="524"/>
      <c r="G864" s="531"/>
      <c r="H864" s="524"/>
      <c r="I864" s="524"/>
      <c r="J864" s="533"/>
      <c r="K864" s="534"/>
      <c r="L864" s="549"/>
      <c r="M864" s="549"/>
    </row>
    <row r="865">
      <c r="A865" s="524"/>
      <c r="B865" s="524"/>
      <c r="C865" s="524"/>
      <c r="D865" s="524"/>
      <c r="E865" s="524"/>
      <c r="F865" s="524"/>
      <c r="G865" s="531"/>
      <c r="H865" s="524"/>
      <c r="I865" s="524"/>
      <c r="J865" s="533"/>
      <c r="K865" s="534"/>
      <c r="L865" s="549"/>
      <c r="M865" s="549"/>
    </row>
    <row r="866">
      <c r="A866" s="524"/>
      <c r="B866" s="524"/>
      <c r="C866" s="524"/>
      <c r="D866" s="524"/>
      <c r="E866" s="524"/>
      <c r="F866" s="524"/>
      <c r="G866" s="531"/>
      <c r="H866" s="524"/>
      <c r="I866" s="524"/>
      <c r="J866" s="533"/>
      <c r="K866" s="534"/>
      <c r="L866" s="549"/>
      <c r="M866" s="549"/>
    </row>
    <row r="867">
      <c r="A867" s="524"/>
      <c r="B867" s="524"/>
      <c r="C867" s="524"/>
      <c r="D867" s="524"/>
      <c r="E867" s="524"/>
      <c r="F867" s="524"/>
      <c r="G867" s="531"/>
      <c r="H867" s="524"/>
      <c r="I867" s="524"/>
      <c r="J867" s="533"/>
      <c r="K867" s="534"/>
      <c r="L867" s="549"/>
      <c r="M867" s="549"/>
    </row>
    <row r="868">
      <c r="A868" s="524"/>
      <c r="B868" s="524"/>
      <c r="C868" s="524"/>
      <c r="D868" s="524"/>
      <c r="E868" s="524"/>
      <c r="F868" s="524"/>
      <c r="G868" s="531"/>
      <c r="H868" s="524"/>
      <c r="I868" s="524"/>
      <c r="J868" s="533"/>
      <c r="K868" s="534"/>
      <c r="L868" s="549"/>
      <c r="M868" s="549"/>
    </row>
    <row r="869">
      <c r="A869" s="524"/>
      <c r="B869" s="524"/>
      <c r="C869" s="524"/>
      <c r="D869" s="524"/>
      <c r="E869" s="524"/>
      <c r="F869" s="524"/>
      <c r="G869" s="531"/>
      <c r="H869" s="524"/>
      <c r="I869" s="524"/>
      <c r="J869" s="533"/>
      <c r="K869" s="534"/>
      <c r="L869" s="549"/>
      <c r="M869" s="549"/>
    </row>
    <row r="870">
      <c r="A870" s="524"/>
      <c r="B870" s="524"/>
      <c r="C870" s="524"/>
      <c r="D870" s="524"/>
      <c r="E870" s="524"/>
      <c r="F870" s="524"/>
      <c r="G870" s="531"/>
      <c r="H870" s="524"/>
      <c r="I870" s="524"/>
      <c r="J870" s="533"/>
      <c r="K870" s="534"/>
      <c r="L870" s="549"/>
      <c r="M870" s="549"/>
    </row>
    <row r="871">
      <c r="A871" s="524"/>
      <c r="B871" s="524"/>
      <c r="C871" s="524"/>
      <c r="D871" s="524"/>
      <c r="E871" s="524"/>
      <c r="F871" s="524"/>
      <c r="G871" s="531"/>
      <c r="H871" s="524"/>
      <c r="I871" s="524"/>
      <c r="J871" s="533"/>
      <c r="K871" s="534"/>
      <c r="L871" s="549"/>
      <c r="M871" s="549"/>
    </row>
    <row r="872">
      <c r="A872" s="524"/>
      <c r="B872" s="524"/>
      <c r="C872" s="524"/>
      <c r="D872" s="524"/>
      <c r="E872" s="524"/>
      <c r="F872" s="524"/>
      <c r="G872" s="531"/>
      <c r="H872" s="524"/>
      <c r="I872" s="524"/>
      <c r="J872" s="533"/>
      <c r="K872" s="534"/>
      <c r="L872" s="549"/>
      <c r="M872" s="549"/>
    </row>
    <row r="873">
      <c r="A873" s="524"/>
      <c r="B873" s="524"/>
      <c r="C873" s="524"/>
      <c r="D873" s="524"/>
      <c r="E873" s="524"/>
      <c r="F873" s="524"/>
      <c r="G873" s="531"/>
      <c r="H873" s="524"/>
      <c r="I873" s="524"/>
      <c r="J873" s="533"/>
      <c r="K873" s="534"/>
      <c r="L873" s="549"/>
      <c r="M873" s="549"/>
    </row>
    <row r="874">
      <c r="A874" s="524"/>
      <c r="B874" s="524"/>
      <c r="C874" s="524"/>
      <c r="D874" s="524"/>
      <c r="E874" s="524"/>
      <c r="F874" s="524"/>
      <c r="G874" s="531"/>
      <c r="H874" s="524"/>
      <c r="I874" s="524"/>
      <c r="J874" s="533"/>
      <c r="K874" s="534"/>
      <c r="L874" s="549"/>
      <c r="M874" s="549"/>
    </row>
    <row r="875">
      <c r="A875" s="524"/>
      <c r="B875" s="524"/>
      <c r="C875" s="524"/>
      <c r="D875" s="524"/>
      <c r="E875" s="524"/>
      <c r="F875" s="524"/>
      <c r="G875" s="531"/>
      <c r="H875" s="524"/>
      <c r="I875" s="524"/>
      <c r="J875" s="533"/>
      <c r="K875" s="534"/>
      <c r="L875" s="549"/>
      <c r="M875" s="549"/>
    </row>
    <row r="876">
      <c r="A876" s="524"/>
      <c r="B876" s="524"/>
      <c r="C876" s="524"/>
      <c r="D876" s="524"/>
      <c r="E876" s="524"/>
      <c r="F876" s="524"/>
      <c r="G876" s="531"/>
      <c r="H876" s="524"/>
      <c r="I876" s="524"/>
      <c r="J876" s="533"/>
      <c r="K876" s="534"/>
      <c r="L876" s="549"/>
      <c r="M876" s="549"/>
    </row>
    <row r="877">
      <c r="A877" s="524"/>
      <c r="B877" s="524"/>
      <c r="C877" s="524"/>
      <c r="D877" s="524"/>
      <c r="E877" s="524"/>
      <c r="F877" s="524"/>
      <c r="G877" s="531"/>
      <c r="H877" s="524"/>
      <c r="I877" s="524"/>
      <c r="J877" s="533"/>
      <c r="K877" s="534"/>
      <c r="L877" s="549"/>
      <c r="M877" s="549"/>
    </row>
    <row r="878">
      <c r="A878" s="524"/>
      <c r="B878" s="524"/>
      <c r="C878" s="524"/>
      <c r="D878" s="524"/>
      <c r="E878" s="524"/>
      <c r="F878" s="524"/>
      <c r="G878" s="531"/>
      <c r="H878" s="524"/>
      <c r="I878" s="524"/>
      <c r="J878" s="533"/>
      <c r="K878" s="534"/>
      <c r="L878" s="549"/>
      <c r="M878" s="549"/>
    </row>
    <row r="879">
      <c r="A879" s="524"/>
      <c r="B879" s="524"/>
      <c r="C879" s="524"/>
      <c r="D879" s="524"/>
      <c r="E879" s="524"/>
      <c r="F879" s="524"/>
      <c r="G879" s="531"/>
      <c r="H879" s="524"/>
      <c r="I879" s="524"/>
      <c r="J879" s="533"/>
      <c r="K879" s="534"/>
      <c r="L879" s="549"/>
      <c r="M879" s="549"/>
    </row>
    <row r="880">
      <c r="A880" s="524"/>
      <c r="B880" s="524"/>
      <c r="C880" s="524"/>
      <c r="D880" s="524"/>
      <c r="E880" s="524"/>
      <c r="F880" s="524"/>
      <c r="G880" s="531"/>
      <c r="H880" s="524"/>
      <c r="I880" s="524"/>
      <c r="J880" s="533"/>
      <c r="K880" s="534"/>
      <c r="L880" s="549"/>
      <c r="M880" s="549"/>
    </row>
    <row r="881">
      <c r="A881" s="524"/>
      <c r="B881" s="524"/>
      <c r="C881" s="524"/>
      <c r="D881" s="524"/>
      <c r="E881" s="524"/>
      <c r="F881" s="524"/>
      <c r="G881" s="531"/>
      <c r="H881" s="524"/>
      <c r="I881" s="524"/>
      <c r="J881" s="533"/>
      <c r="K881" s="534"/>
      <c r="L881" s="549"/>
      <c r="M881" s="549"/>
    </row>
    <row r="882">
      <c r="A882" s="524"/>
      <c r="B882" s="524"/>
      <c r="C882" s="524"/>
      <c r="D882" s="524"/>
      <c r="E882" s="524"/>
      <c r="F882" s="524"/>
      <c r="G882" s="531"/>
      <c r="H882" s="524"/>
      <c r="I882" s="524"/>
      <c r="J882" s="533"/>
      <c r="K882" s="534"/>
      <c r="L882" s="549"/>
      <c r="M882" s="549"/>
    </row>
    <row r="883">
      <c r="A883" s="524"/>
      <c r="B883" s="524"/>
      <c r="C883" s="524"/>
      <c r="D883" s="524"/>
      <c r="E883" s="524"/>
      <c r="F883" s="524"/>
      <c r="G883" s="531"/>
      <c r="H883" s="524"/>
      <c r="I883" s="524"/>
      <c r="J883" s="533"/>
      <c r="K883" s="534"/>
      <c r="L883" s="549"/>
      <c r="M883" s="549"/>
    </row>
    <row r="884">
      <c r="A884" s="524"/>
      <c r="B884" s="524"/>
      <c r="C884" s="524"/>
      <c r="D884" s="524"/>
      <c r="E884" s="524"/>
      <c r="F884" s="524"/>
      <c r="G884" s="531"/>
      <c r="H884" s="524"/>
      <c r="I884" s="524"/>
      <c r="J884" s="533"/>
      <c r="K884" s="534"/>
      <c r="L884" s="549"/>
      <c r="M884" s="549"/>
    </row>
    <row r="885">
      <c r="A885" s="524"/>
      <c r="B885" s="524"/>
      <c r="C885" s="524"/>
      <c r="D885" s="524"/>
      <c r="E885" s="524"/>
      <c r="F885" s="524"/>
      <c r="G885" s="531"/>
      <c r="H885" s="524"/>
      <c r="I885" s="524"/>
      <c r="J885" s="533"/>
      <c r="K885" s="534"/>
      <c r="L885" s="549"/>
      <c r="M885" s="549"/>
    </row>
    <row r="886">
      <c r="A886" s="524"/>
      <c r="B886" s="524"/>
      <c r="C886" s="524"/>
      <c r="D886" s="524"/>
      <c r="E886" s="524"/>
      <c r="F886" s="524"/>
      <c r="G886" s="531"/>
      <c r="H886" s="524"/>
      <c r="I886" s="524"/>
      <c r="J886" s="533"/>
      <c r="K886" s="534"/>
      <c r="L886" s="549"/>
      <c r="M886" s="549"/>
    </row>
    <row r="887">
      <c r="A887" s="524"/>
      <c r="B887" s="524"/>
      <c r="C887" s="524"/>
      <c r="D887" s="524"/>
      <c r="E887" s="524"/>
      <c r="F887" s="524"/>
      <c r="G887" s="531"/>
      <c r="H887" s="524"/>
      <c r="I887" s="524"/>
      <c r="J887" s="533"/>
      <c r="K887" s="534"/>
      <c r="L887" s="549"/>
      <c r="M887" s="549"/>
    </row>
    <row r="888">
      <c r="A888" s="524"/>
      <c r="B888" s="524"/>
      <c r="C888" s="524"/>
      <c r="D888" s="524"/>
      <c r="E888" s="524"/>
      <c r="F888" s="524"/>
      <c r="G888" s="531"/>
      <c r="H888" s="524"/>
      <c r="I888" s="524"/>
      <c r="J888" s="533"/>
      <c r="K888" s="534"/>
      <c r="L888" s="549"/>
      <c r="M888" s="549"/>
    </row>
    <row r="889">
      <c r="A889" s="524"/>
      <c r="B889" s="524"/>
      <c r="C889" s="524"/>
      <c r="D889" s="524"/>
      <c r="E889" s="524"/>
      <c r="F889" s="524"/>
      <c r="G889" s="531"/>
      <c r="H889" s="524"/>
      <c r="I889" s="524"/>
      <c r="J889" s="533"/>
      <c r="K889" s="534"/>
      <c r="L889" s="549"/>
      <c r="M889" s="549"/>
    </row>
    <row r="890">
      <c r="A890" s="524"/>
      <c r="B890" s="524"/>
      <c r="C890" s="524"/>
      <c r="D890" s="524"/>
      <c r="E890" s="524"/>
      <c r="F890" s="524"/>
      <c r="G890" s="531"/>
      <c r="H890" s="524"/>
      <c r="I890" s="524"/>
      <c r="J890" s="533"/>
      <c r="K890" s="534"/>
      <c r="L890" s="549"/>
      <c r="M890" s="549"/>
    </row>
    <row r="891">
      <c r="A891" s="524"/>
      <c r="B891" s="524"/>
      <c r="C891" s="524"/>
      <c r="D891" s="524"/>
      <c r="E891" s="524"/>
      <c r="F891" s="524"/>
      <c r="G891" s="531"/>
      <c r="H891" s="524"/>
      <c r="I891" s="524"/>
      <c r="J891" s="533"/>
      <c r="K891" s="534"/>
      <c r="L891" s="549"/>
      <c r="M891" s="549"/>
    </row>
    <row r="892">
      <c r="A892" s="524"/>
      <c r="B892" s="524"/>
      <c r="C892" s="524"/>
      <c r="D892" s="524"/>
      <c r="E892" s="524"/>
      <c r="F892" s="524"/>
      <c r="G892" s="531"/>
      <c r="H892" s="524"/>
      <c r="I892" s="524"/>
      <c r="J892" s="533"/>
      <c r="K892" s="534"/>
      <c r="L892" s="549"/>
      <c r="M892" s="549"/>
    </row>
    <row r="893">
      <c r="A893" s="524"/>
      <c r="B893" s="524"/>
      <c r="C893" s="524"/>
      <c r="D893" s="524"/>
      <c r="E893" s="524"/>
      <c r="F893" s="524"/>
      <c r="G893" s="531"/>
      <c r="H893" s="524"/>
      <c r="I893" s="524"/>
      <c r="J893" s="533"/>
      <c r="K893" s="534"/>
      <c r="L893" s="549"/>
      <c r="M893" s="549"/>
    </row>
    <row r="894">
      <c r="A894" s="524"/>
      <c r="B894" s="524"/>
      <c r="C894" s="524"/>
      <c r="D894" s="524"/>
      <c r="E894" s="524"/>
      <c r="F894" s="524"/>
      <c r="G894" s="531"/>
      <c r="H894" s="524"/>
      <c r="I894" s="524"/>
      <c r="J894" s="533"/>
      <c r="K894" s="534"/>
      <c r="L894" s="549"/>
      <c r="M894" s="549"/>
    </row>
    <row r="895">
      <c r="A895" s="524"/>
      <c r="B895" s="524"/>
      <c r="C895" s="524"/>
      <c r="D895" s="524"/>
      <c r="E895" s="524"/>
      <c r="F895" s="524"/>
      <c r="G895" s="531"/>
      <c r="H895" s="524"/>
      <c r="I895" s="524"/>
      <c r="J895" s="533"/>
      <c r="K895" s="534"/>
      <c r="L895" s="549"/>
      <c r="M895" s="549"/>
    </row>
    <row r="896">
      <c r="A896" s="524"/>
      <c r="B896" s="524"/>
      <c r="C896" s="524"/>
      <c r="D896" s="524"/>
      <c r="E896" s="524"/>
      <c r="F896" s="524"/>
      <c r="G896" s="531"/>
      <c r="H896" s="524"/>
      <c r="I896" s="524"/>
      <c r="J896" s="533"/>
      <c r="K896" s="534"/>
      <c r="L896" s="549"/>
      <c r="M896" s="549"/>
    </row>
    <row r="897">
      <c r="A897" s="524"/>
      <c r="B897" s="524"/>
      <c r="C897" s="524"/>
      <c r="D897" s="524"/>
      <c r="E897" s="524"/>
      <c r="F897" s="524"/>
      <c r="G897" s="531"/>
      <c r="H897" s="524"/>
      <c r="I897" s="524"/>
      <c r="J897" s="533"/>
      <c r="K897" s="534"/>
      <c r="L897" s="549"/>
      <c r="M897" s="549"/>
    </row>
    <row r="898">
      <c r="A898" s="524"/>
      <c r="B898" s="524"/>
      <c r="C898" s="524"/>
      <c r="D898" s="524"/>
      <c r="E898" s="524"/>
      <c r="F898" s="524"/>
      <c r="G898" s="531"/>
      <c r="H898" s="524"/>
      <c r="I898" s="524"/>
      <c r="J898" s="533"/>
      <c r="K898" s="534"/>
      <c r="L898" s="549"/>
      <c r="M898" s="549"/>
    </row>
    <row r="899">
      <c r="A899" s="524"/>
      <c r="B899" s="524"/>
      <c r="C899" s="524"/>
      <c r="D899" s="524"/>
      <c r="E899" s="524"/>
      <c r="F899" s="524"/>
      <c r="G899" s="531"/>
      <c r="H899" s="524"/>
      <c r="I899" s="524"/>
      <c r="J899" s="533"/>
      <c r="K899" s="534"/>
      <c r="L899" s="549"/>
      <c r="M899" s="549"/>
    </row>
    <row r="900">
      <c r="A900" s="524"/>
      <c r="B900" s="524"/>
      <c r="C900" s="524"/>
      <c r="D900" s="524"/>
      <c r="E900" s="524"/>
      <c r="F900" s="524"/>
      <c r="G900" s="531"/>
      <c r="H900" s="524"/>
      <c r="I900" s="524"/>
      <c r="J900" s="533"/>
      <c r="K900" s="534"/>
      <c r="L900" s="549"/>
      <c r="M900" s="549"/>
    </row>
    <row r="901">
      <c r="A901" s="524"/>
      <c r="B901" s="524"/>
      <c r="C901" s="524"/>
      <c r="D901" s="524"/>
      <c r="E901" s="524"/>
      <c r="F901" s="524"/>
      <c r="G901" s="531"/>
      <c r="H901" s="524"/>
      <c r="I901" s="524"/>
      <c r="J901" s="533"/>
      <c r="K901" s="534"/>
      <c r="L901" s="549"/>
      <c r="M901" s="549"/>
    </row>
    <row r="902">
      <c r="A902" s="524"/>
      <c r="B902" s="524"/>
      <c r="C902" s="524"/>
      <c r="D902" s="524"/>
      <c r="E902" s="524"/>
      <c r="F902" s="524"/>
      <c r="G902" s="531"/>
      <c r="H902" s="524"/>
      <c r="I902" s="524"/>
      <c r="J902" s="533"/>
      <c r="K902" s="534"/>
      <c r="L902" s="549"/>
      <c r="M902" s="549"/>
    </row>
    <row r="903">
      <c r="A903" s="524"/>
      <c r="B903" s="524"/>
      <c r="C903" s="524"/>
      <c r="D903" s="524"/>
      <c r="E903" s="524"/>
      <c r="F903" s="524"/>
      <c r="G903" s="531"/>
      <c r="H903" s="524"/>
      <c r="I903" s="524"/>
      <c r="J903" s="533"/>
      <c r="K903" s="534"/>
      <c r="L903" s="549"/>
      <c r="M903" s="549"/>
    </row>
    <row r="904">
      <c r="A904" s="524"/>
      <c r="B904" s="524"/>
      <c r="C904" s="524"/>
      <c r="D904" s="524"/>
      <c r="E904" s="524"/>
      <c r="F904" s="524"/>
      <c r="G904" s="531"/>
      <c r="H904" s="524"/>
      <c r="I904" s="524"/>
      <c r="J904" s="533"/>
      <c r="K904" s="534"/>
      <c r="L904" s="549"/>
      <c r="M904" s="549"/>
    </row>
    <row r="905">
      <c r="A905" s="524"/>
      <c r="B905" s="524"/>
      <c r="C905" s="524"/>
      <c r="D905" s="524"/>
      <c r="E905" s="524"/>
      <c r="F905" s="524"/>
      <c r="G905" s="531"/>
      <c r="H905" s="524"/>
      <c r="I905" s="524"/>
      <c r="J905" s="533"/>
      <c r="K905" s="534"/>
      <c r="L905" s="549"/>
      <c r="M905" s="549"/>
    </row>
    <row r="906">
      <c r="A906" s="524"/>
      <c r="B906" s="524"/>
      <c r="C906" s="524"/>
      <c r="D906" s="524"/>
      <c r="E906" s="524"/>
      <c r="F906" s="524"/>
      <c r="G906" s="531"/>
      <c r="H906" s="524"/>
      <c r="I906" s="524"/>
      <c r="J906" s="533"/>
      <c r="K906" s="534"/>
      <c r="L906" s="549"/>
      <c r="M906" s="549"/>
    </row>
    <row r="907">
      <c r="A907" s="524"/>
      <c r="B907" s="524"/>
      <c r="C907" s="524"/>
      <c r="D907" s="524"/>
      <c r="E907" s="524"/>
      <c r="F907" s="524"/>
      <c r="G907" s="531"/>
      <c r="H907" s="524"/>
      <c r="I907" s="524"/>
      <c r="J907" s="533"/>
      <c r="K907" s="534"/>
      <c r="L907" s="549"/>
      <c r="M907" s="549"/>
    </row>
    <row r="908">
      <c r="A908" s="524"/>
      <c r="B908" s="524"/>
      <c r="C908" s="524"/>
      <c r="D908" s="524"/>
      <c r="E908" s="524"/>
      <c r="F908" s="524"/>
      <c r="G908" s="531"/>
      <c r="H908" s="524"/>
      <c r="I908" s="524"/>
      <c r="J908" s="533"/>
      <c r="K908" s="534"/>
      <c r="L908" s="549"/>
      <c r="M908" s="549"/>
    </row>
    <row r="909">
      <c r="A909" s="524"/>
      <c r="B909" s="524"/>
      <c r="C909" s="524"/>
      <c r="D909" s="524"/>
      <c r="E909" s="524"/>
      <c r="F909" s="524"/>
      <c r="G909" s="531"/>
      <c r="H909" s="524"/>
      <c r="I909" s="524"/>
      <c r="J909" s="533"/>
      <c r="K909" s="534"/>
      <c r="L909" s="549"/>
      <c r="M909" s="549"/>
    </row>
    <row r="910">
      <c r="A910" s="524"/>
      <c r="B910" s="524"/>
      <c r="C910" s="524"/>
      <c r="D910" s="524"/>
      <c r="E910" s="524"/>
      <c r="F910" s="524"/>
      <c r="G910" s="531"/>
      <c r="H910" s="524"/>
      <c r="I910" s="524"/>
      <c r="J910" s="533"/>
      <c r="K910" s="534"/>
      <c r="L910" s="549"/>
      <c r="M910" s="549"/>
    </row>
    <row r="911">
      <c r="A911" s="524"/>
      <c r="B911" s="524"/>
      <c r="C911" s="524"/>
      <c r="D911" s="524"/>
      <c r="E911" s="524"/>
      <c r="F911" s="524"/>
      <c r="G911" s="531"/>
      <c r="H911" s="524"/>
      <c r="I911" s="524"/>
      <c r="J911" s="533"/>
      <c r="K911" s="534"/>
      <c r="L911" s="549"/>
      <c r="M911" s="549"/>
    </row>
    <row r="912">
      <c r="A912" s="524"/>
      <c r="B912" s="524"/>
      <c r="C912" s="524"/>
      <c r="D912" s="524"/>
      <c r="E912" s="524"/>
      <c r="F912" s="524"/>
      <c r="G912" s="531"/>
      <c r="H912" s="524"/>
      <c r="I912" s="524"/>
      <c r="J912" s="533"/>
      <c r="K912" s="534"/>
      <c r="L912" s="549"/>
      <c r="M912" s="549"/>
    </row>
    <row r="913">
      <c r="A913" s="524"/>
      <c r="B913" s="524"/>
      <c r="C913" s="524"/>
      <c r="D913" s="524"/>
      <c r="E913" s="524"/>
      <c r="F913" s="524"/>
      <c r="G913" s="531"/>
      <c r="H913" s="524"/>
      <c r="I913" s="524"/>
      <c r="J913" s="533"/>
      <c r="K913" s="534"/>
      <c r="L913" s="549"/>
      <c r="M913" s="549"/>
    </row>
    <row r="914">
      <c r="A914" s="524"/>
      <c r="B914" s="524"/>
      <c r="C914" s="524"/>
      <c r="D914" s="524"/>
      <c r="E914" s="524"/>
      <c r="F914" s="524"/>
      <c r="G914" s="531"/>
      <c r="H914" s="524"/>
      <c r="I914" s="524"/>
      <c r="J914" s="533"/>
      <c r="K914" s="534"/>
      <c r="L914" s="549"/>
      <c r="M914" s="549"/>
    </row>
    <row r="915">
      <c r="A915" s="524"/>
      <c r="B915" s="524"/>
      <c r="C915" s="524"/>
      <c r="D915" s="524"/>
      <c r="E915" s="524"/>
      <c r="F915" s="524"/>
      <c r="G915" s="531"/>
      <c r="H915" s="524"/>
      <c r="I915" s="524"/>
      <c r="J915" s="533"/>
      <c r="K915" s="534"/>
      <c r="L915" s="549"/>
      <c r="M915" s="549"/>
    </row>
    <row r="916">
      <c r="A916" s="524"/>
      <c r="B916" s="524"/>
      <c r="C916" s="524"/>
      <c r="D916" s="524"/>
      <c r="E916" s="524"/>
      <c r="F916" s="524"/>
      <c r="G916" s="531"/>
      <c r="H916" s="524"/>
      <c r="I916" s="524"/>
      <c r="J916" s="533"/>
      <c r="K916" s="534"/>
      <c r="L916" s="549"/>
      <c r="M916" s="549"/>
    </row>
    <row r="917">
      <c r="A917" s="524"/>
      <c r="B917" s="524"/>
      <c r="C917" s="524"/>
      <c r="D917" s="524"/>
      <c r="E917" s="524"/>
      <c r="F917" s="524"/>
      <c r="G917" s="531"/>
      <c r="H917" s="524"/>
      <c r="I917" s="524"/>
      <c r="J917" s="533"/>
      <c r="K917" s="534"/>
      <c r="L917" s="549"/>
      <c r="M917" s="549"/>
    </row>
    <row r="918">
      <c r="A918" s="524"/>
      <c r="B918" s="524"/>
      <c r="C918" s="524"/>
      <c r="D918" s="524"/>
      <c r="E918" s="524"/>
      <c r="F918" s="524"/>
      <c r="G918" s="531"/>
      <c r="H918" s="524"/>
      <c r="I918" s="524"/>
      <c r="J918" s="533"/>
      <c r="K918" s="534"/>
      <c r="L918" s="549"/>
      <c r="M918" s="549"/>
    </row>
    <row r="919">
      <c r="A919" s="524"/>
      <c r="B919" s="524"/>
      <c r="C919" s="524"/>
      <c r="D919" s="524"/>
      <c r="E919" s="524"/>
      <c r="F919" s="524"/>
      <c r="G919" s="531"/>
      <c r="H919" s="524"/>
      <c r="I919" s="524"/>
      <c r="J919" s="533"/>
      <c r="K919" s="534"/>
      <c r="L919" s="549"/>
      <c r="M919" s="549"/>
    </row>
    <row r="920">
      <c r="A920" s="524"/>
      <c r="B920" s="524"/>
      <c r="C920" s="524"/>
      <c r="D920" s="524"/>
      <c r="E920" s="524"/>
      <c r="F920" s="524"/>
      <c r="G920" s="531"/>
      <c r="H920" s="524"/>
      <c r="I920" s="524"/>
      <c r="J920" s="533"/>
      <c r="K920" s="534"/>
      <c r="L920" s="549"/>
      <c r="M920" s="549"/>
    </row>
    <row r="921">
      <c r="A921" s="524"/>
      <c r="B921" s="524"/>
      <c r="C921" s="524"/>
      <c r="D921" s="524"/>
      <c r="E921" s="524"/>
      <c r="F921" s="524"/>
      <c r="G921" s="531"/>
      <c r="H921" s="524"/>
      <c r="I921" s="524"/>
      <c r="J921" s="533"/>
      <c r="K921" s="534"/>
      <c r="L921" s="549"/>
      <c r="M921" s="549"/>
    </row>
    <row r="922">
      <c r="A922" s="524"/>
      <c r="B922" s="524"/>
      <c r="C922" s="524"/>
      <c r="D922" s="524"/>
      <c r="E922" s="524"/>
      <c r="F922" s="524"/>
      <c r="G922" s="531"/>
      <c r="H922" s="524"/>
      <c r="I922" s="524"/>
      <c r="J922" s="533"/>
      <c r="K922" s="534"/>
      <c r="L922" s="549"/>
      <c r="M922" s="549"/>
    </row>
    <row r="923">
      <c r="A923" s="524"/>
      <c r="B923" s="524"/>
      <c r="C923" s="524"/>
      <c r="D923" s="524"/>
      <c r="E923" s="524"/>
      <c r="F923" s="524"/>
      <c r="G923" s="531"/>
      <c r="H923" s="524"/>
      <c r="I923" s="524"/>
      <c r="J923" s="533"/>
      <c r="K923" s="534"/>
      <c r="L923" s="549"/>
      <c r="M923" s="549"/>
    </row>
    <row r="924">
      <c r="A924" s="524"/>
      <c r="B924" s="524"/>
      <c r="C924" s="524"/>
      <c r="D924" s="524"/>
      <c r="E924" s="524"/>
      <c r="F924" s="524"/>
      <c r="G924" s="531"/>
      <c r="H924" s="524"/>
      <c r="I924" s="524"/>
      <c r="J924" s="533"/>
      <c r="K924" s="534"/>
      <c r="L924" s="549"/>
      <c r="M924" s="549"/>
    </row>
    <row r="925">
      <c r="A925" s="524"/>
      <c r="B925" s="524"/>
      <c r="C925" s="524"/>
      <c r="D925" s="524"/>
      <c r="E925" s="524"/>
      <c r="F925" s="524"/>
      <c r="G925" s="531"/>
      <c r="H925" s="524"/>
      <c r="I925" s="524"/>
      <c r="J925" s="533"/>
      <c r="K925" s="534"/>
      <c r="L925" s="549"/>
      <c r="M925" s="549"/>
    </row>
    <row r="926">
      <c r="A926" s="524"/>
      <c r="B926" s="524"/>
      <c r="C926" s="524"/>
      <c r="D926" s="524"/>
      <c r="E926" s="524"/>
      <c r="F926" s="524"/>
      <c r="G926" s="531"/>
      <c r="H926" s="524"/>
      <c r="I926" s="524"/>
      <c r="J926" s="533"/>
      <c r="K926" s="534"/>
      <c r="L926" s="549"/>
      <c r="M926" s="549"/>
    </row>
    <row r="927">
      <c r="A927" s="524"/>
      <c r="B927" s="524"/>
      <c r="C927" s="524"/>
      <c r="D927" s="524"/>
      <c r="E927" s="524"/>
      <c r="F927" s="524"/>
      <c r="G927" s="531"/>
      <c r="H927" s="524"/>
      <c r="I927" s="524"/>
      <c r="J927" s="533"/>
      <c r="K927" s="534"/>
      <c r="L927" s="549"/>
      <c r="M927" s="549"/>
    </row>
    <row r="928">
      <c r="A928" s="524"/>
      <c r="B928" s="524"/>
      <c r="C928" s="524"/>
      <c r="D928" s="524"/>
      <c r="E928" s="524"/>
      <c r="F928" s="524"/>
      <c r="G928" s="531"/>
      <c r="H928" s="524"/>
      <c r="I928" s="524"/>
      <c r="J928" s="533"/>
      <c r="K928" s="534"/>
      <c r="L928" s="549"/>
      <c r="M928" s="549"/>
    </row>
    <row r="929">
      <c r="A929" s="524"/>
      <c r="B929" s="524"/>
      <c r="C929" s="524"/>
      <c r="D929" s="524"/>
      <c r="E929" s="524"/>
      <c r="F929" s="524"/>
      <c r="G929" s="531"/>
      <c r="H929" s="524"/>
      <c r="I929" s="524"/>
      <c r="J929" s="533"/>
      <c r="K929" s="534"/>
      <c r="L929" s="549"/>
      <c r="M929" s="549"/>
    </row>
    <row r="930">
      <c r="A930" s="524"/>
      <c r="B930" s="524"/>
      <c r="C930" s="524"/>
      <c r="D930" s="524"/>
      <c r="E930" s="524"/>
      <c r="F930" s="524"/>
      <c r="G930" s="531"/>
      <c r="H930" s="524"/>
      <c r="I930" s="524"/>
      <c r="J930" s="533"/>
      <c r="K930" s="534"/>
      <c r="L930" s="549"/>
      <c r="M930" s="549"/>
    </row>
    <row r="931">
      <c r="A931" s="524"/>
      <c r="B931" s="524"/>
      <c r="C931" s="524"/>
      <c r="D931" s="524"/>
      <c r="E931" s="524"/>
      <c r="F931" s="524"/>
      <c r="G931" s="531"/>
      <c r="H931" s="524"/>
      <c r="I931" s="524"/>
      <c r="J931" s="533"/>
      <c r="K931" s="534"/>
      <c r="L931" s="549"/>
      <c r="M931" s="549"/>
    </row>
    <row r="932">
      <c r="A932" s="524"/>
      <c r="B932" s="524"/>
      <c r="C932" s="524"/>
      <c r="D932" s="524"/>
      <c r="E932" s="524"/>
      <c r="F932" s="524"/>
      <c r="G932" s="531"/>
      <c r="H932" s="524"/>
      <c r="I932" s="524"/>
      <c r="J932" s="533"/>
      <c r="K932" s="534"/>
      <c r="L932" s="549"/>
      <c r="M932" s="549"/>
    </row>
    <row r="933">
      <c r="A933" s="524"/>
      <c r="B933" s="524"/>
      <c r="C933" s="524"/>
      <c r="D933" s="524"/>
      <c r="E933" s="524"/>
      <c r="F933" s="524"/>
      <c r="G933" s="531"/>
      <c r="H933" s="524"/>
      <c r="I933" s="524"/>
      <c r="J933" s="533"/>
      <c r="K933" s="534"/>
      <c r="L933" s="549"/>
      <c r="M933" s="549"/>
    </row>
    <row r="934">
      <c r="A934" s="524"/>
      <c r="B934" s="524"/>
      <c r="C934" s="524"/>
      <c r="D934" s="524"/>
      <c r="E934" s="524"/>
      <c r="F934" s="524"/>
      <c r="G934" s="531"/>
      <c r="H934" s="524"/>
      <c r="I934" s="524"/>
      <c r="J934" s="533"/>
      <c r="K934" s="534"/>
      <c r="L934" s="549"/>
      <c r="M934" s="549"/>
    </row>
    <row r="935">
      <c r="A935" s="524"/>
      <c r="B935" s="524"/>
      <c r="C935" s="524"/>
      <c r="D935" s="524"/>
      <c r="E935" s="524"/>
      <c r="F935" s="524"/>
      <c r="G935" s="531"/>
      <c r="H935" s="524"/>
      <c r="I935" s="524"/>
      <c r="J935" s="533"/>
      <c r="K935" s="534"/>
      <c r="L935" s="549"/>
      <c r="M935" s="549"/>
    </row>
    <row r="936">
      <c r="A936" s="524"/>
      <c r="B936" s="524"/>
      <c r="C936" s="524"/>
      <c r="D936" s="524"/>
      <c r="E936" s="524"/>
      <c r="F936" s="524"/>
      <c r="G936" s="531"/>
      <c r="H936" s="524"/>
      <c r="I936" s="524"/>
      <c r="J936" s="533"/>
      <c r="K936" s="534"/>
      <c r="L936" s="549"/>
      <c r="M936" s="549"/>
    </row>
    <row r="937">
      <c r="A937" s="524"/>
      <c r="B937" s="524"/>
      <c r="C937" s="524"/>
      <c r="D937" s="524"/>
      <c r="E937" s="524"/>
      <c r="F937" s="524"/>
      <c r="G937" s="531"/>
      <c r="H937" s="524"/>
      <c r="I937" s="524"/>
      <c r="J937" s="533"/>
      <c r="K937" s="534"/>
      <c r="L937" s="549"/>
      <c r="M937" s="549"/>
    </row>
    <row r="938">
      <c r="A938" s="524"/>
      <c r="B938" s="524"/>
      <c r="C938" s="524"/>
      <c r="D938" s="524"/>
      <c r="E938" s="524"/>
      <c r="F938" s="524"/>
      <c r="G938" s="531"/>
      <c r="H938" s="524"/>
      <c r="I938" s="524"/>
      <c r="J938" s="533"/>
      <c r="K938" s="534"/>
      <c r="L938" s="549"/>
      <c r="M938" s="549"/>
    </row>
    <row r="939">
      <c r="A939" s="524"/>
      <c r="B939" s="524"/>
      <c r="C939" s="524"/>
      <c r="D939" s="524"/>
      <c r="E939" s="524"/>
      <c r="F939" s="524"/>
      <c r="G939" s="531"/>
      <c r="H939" s="524"/>
      <c r="I939" s="524"/>
      <c r="J939" s="533"/>
      <c r="K939" s="534"/>
      <c r="L939" s="549"/>
      <c r="M939" s="549"/>
    </row>
    <row r="940">
      <c r="A940" s="524"/>
      <c r="B940" s="524"/>
      <c r="C940" s="524"/>
      <c r="D940" s="524"/>
      <c r="E940" s="524"/>
      <c r="F940" s="524"/>
      <c r="G940" s="531"/>
      <c r="H940" s="524"/>
      <c r="I940" s="524"/>
      <c r="J940" s="533"/>
      <c r="K940" s="534"/>
      <c r="L940" s="549"/>
      <c r="M940" s="549"/>
    </row>
    <row r="941">
      <c r="A941" s="524"/>
      <c r="B941" s="524"/>
      <c r="C941" s="524"/>
      <c r="D941" s="524"/>
      <c r="E941" s="524"/>
      <c r="F941" s="524"/>
      <c r="G941" s="531"/>
      <c r="H941" s="524"/>
      <c r="I941" s="524"/>
      <c r="J941" s="533"/>
      <c r="K941" s="534"/>
      <c r="L941" s="549"/>
      <c r="M941" s="549"/>
    </row>
    <row r="942">
      <c r="A942" s="524"/>
      <c r="B942" s="524"/>
      <c r="C942" s="524"/>
      <c r="D942" s="524"/>
      <c r="E942" s="524"/>
      <c r="F942" s="524"/>
      <c r="G942" s="531"/>
      <c r="H942" s="524"/>
      <c r="I942" s="524"/>
      <c r="J942" s="533"/>
      <c r="K942" s="534"/>
      <c r="L942" s="549"/>
      <c r="M942" s="549"/>
    </row>
    <row r="943">
      <c r="A943" s="524"/>
      <c r="B943" s="524"/>
      <c r="C943" s="524"/>
      <c r="D943" s="524"/>
      <c r="E943" s="524"/>
      <c r="F943" s="524"/>
      <c r="G943" s="531"/>
      <c r="H943" s="524"/>
      <c r="I943" s="524"/>
      <c r="J943" s="533"/>
      <c r="K943" s="534"/>
      <c r="L943" s="549"/>
      <c r="M943" s="549"/>
    </row>
    <row r="944">
      <c r="A944" s="524"/>
      <c r="B944" s="524"/>
      <c r="C944" s="524"/>
      <c r="D944" s="524"/>
      <c r="E944" s="524"/>
      <c r="F944" s="524"/>
      <c r="G944" s="531"/>
      <c r="H944" s="524"/>
      <c r="I944" s="524"/>
      <c r="J944" s="533"/>
      <c r="K944" s="534"/>
      <c r="L944" s="549"/>
      <c r="M944" s="549"/>
    </row>
    <row r="945">
      <c r="A945" s="524"/>
      <c r="B945" s="524"/>
      <c r="C945" s="524"/>
      <c r="D945" s="524"/>
      <c r="E945" s="524"/>
      <c r="F945" s="524"/>
      <c r="G945" s="531"/>
      <c r="H945" s="524"/>
      <c r="I945" s="524"/>
      <c r="J945" s="533"/>
      <c r="K945" s="534"/>
      <c r="L945" s="549"/>
      <c r="M945" s="549"/>
    </row>
    <row r="946">
      <c r="A946" s="524"/>
      <c r="B946" s="524"/>
      <c r="C946" s="524"/>
      <c r="D946" s="524"/>
      <c r="E946" s="524"/>
      <c r="F946" s="524"/>
      <c r="G946" s="531"/>
      <c r="H946" s="524"/>
      <c r="I946" s="524"/>
      <c r="J946" s="533"/>
      <c r="K946" s="534"/>
      <c r="L946" s="549"/>
      <c r="M946" s="549"/>
    </row>
    <row r="947">
      <c r="A947" s="524"/>
      <c r="B947" s="524"/>
      <c r="C947" s="524"/>
      <c r="D947" s="524"/>
      <c r="E947" s="524"/>
      <c r="F947" s="524"/>
      <c r="G947" s="531"/>
      <c r="H947" s="524"/>
      <c r="I947" s="524"/>
      <c r="J947" s="533"/>
      <c r="K947" s="534"/>
      <c r="L947" s="549"/>
      <c r="M947" s="549"/>
    </row>
    <row r="948">
      <c r="A948" s="524"/>
      <c r="B948" s="524"/>
      <c r="C948" s="524"/>
      <c r="D948" s="524"/>
      <c r="E948" s="524"/>
      <c r="F948" s="524"/>
      <c r="G948" s="531"/>
      <c r="H948" s="524"/>
      <c r="I948" s="524"/>
      <c r="J948" s="533"/>
      <c r="K948" s="534"/>
      <c r="L948" s="549"/>
      <c r="M948" s="549"/>
    </row>
    <row r="949">
      <c r="A949" s="524"/>
      <c r="B949" s="524"/>
      <c r="C949" s="524"/>
      <c r="D949" s="524"/>
      <c r="E949" s="524"/>
      <c r="F949" s="524"/>
      <c r="G949" s="531"/>
      <c r="H949" s="524"/>
      <c r="I949" s="524"/>
      <c r="J949" s="533"/>
      <c r="K949" s="534"/>
      <c r="L949" s="549"/>
      <c r="M949" s="549"/>
    </row>
    <row r="950">
      <c r="A950" s="524"/>
      <c r="B950" s="524"/>
      <c r="C950" s="524"/>
      <c r="D950" s="524"/>
      <c r="E950" s="524"/>
      <c r="F950" s="524"/>
      <c r="G950" s="531"/>
      <c r="H950" s="524"/>
      <c r="I950" s="524"/>
      <c r="J950" s="533"/>
      <c r="K950" s="534"/>
      <c r="L950" s="549"/>
      <c r="M950" s="549"/>
    </row>
    <row r="951">
      <c r="A951" s="524"/>
      <c r="B951" s="524"/>
      <c r="C951" s="524"/>
      <c r="D951" s="524"/>
      <c r="E951" s="524"/>
      <c r="F951" s="524"/>
      <c r="G951" s="531"/>
      <c r="H951" s="524"/>
      <c r="I951" s="524"/>
      <c r="J951" s="533"/>
      <c r="K951" s="534"/>
      <c r="L951" s="549"/>
      <c r="M951" s="549"/>
    </row>
    <row r="952">
      <c r="A952" s="524"/>
      <c r="B952" s="524"/>
      <c r="C952" s="524"/>
      <c r="D952" s="524"/>
      <c r="E952" s="524"/>
      <c r="F952" s="524"/>
      <c r="G952" s="531"/>
      <c r="H952" s="524"/>
      <c r="I952" s="524"/>
      <c r="J952" s="533"/>
      <c r="K952" s="534"/>
      <c r="L952" s="549"/>
      <c r="M952" s="549"/>
    </row>
    <row r="953">
      <c r="A953" s="524"/>
      <c r="B953" s="524"/>
      <c r="C953" s="524"/>
      <c r="D953" s="524"/>
      <c r="E953" s="524"/>
      <c r="F953" s="524"/>
      <c r="G953" s="531"/>
      <c r="H953" s="524"/>
      <c r="I953" s="524"/>
      <c r="J953" s="533"/>
      <c r="K953" s="534"/>
      <c r="L953" s="549"/>
      <c r="M953" s="549"/>
    </row>
    <row r="954">
      <c r="A954" s="524"/>
      <c r="B954" s="524"/>
      <c r="C954" s="524"/>
      <c r="D954" s="524"/>
      <c r="E954" s="524"/>
      <c r="F954" s="524"/>
      <c r="G954" s="531"/>
      <c r="H954" s="524"/>
      <c r="I954" s="524"/>
      <c r="J954" s="533"/>
      <c r="K954" s="534"/>
      <c r="L954" s="549"/>
      <c r="M954" s="549"/>
    </row>
    <row r="955">
      <c r="A955" s="524"/>
      <c r="B955" s="524"/>
      <c r="C955" s="524"/>
      <c r="D955" s="524"/>
      <c r="E955" s="524"/>
      <c r="F955" s="524"/>
      <c r="G955" s="531"/>
      <c r="H955" s="524"/>
      <c r="I955" s="524"/>
      <c r="J955" s="533"/>
      <c r="K955" s="534"/>
      <c r="L955" s="549"/>
      <c r="M955" s="549"/>
    </row>
    <row r="956">
      <c r="A956" s="524"/>
      <c r="B956" s="524"/>
      <c r="C956" s="524"/>
      <c r="D956" s="524"/>
      <c r="E956" s="524"/>
      <c r="F956" s="524"/>
      <c r="G956" s="531"/>
      <c r="H956" s="524"/>
      <c r="I956" s="524"/>
      <c r="J956" s="533"/>
      <c r="K956" s="534"/>
      <c r="L956" s="549"/>
      <c r="M956" s="549"/>
    </row>
    <row r="957">
      <c r="A957" s="524"/>
      <c r="B957" s="524"/>
      <c r="C957" s="524"/>
      <c r="D957" s="524"/>
      <c r="E957" s="524"/>
      <c r="F957" s="524"/>
      <c r="G957" s="531"/>
      <c r="H957" s="524"/>
      <c r="I957" s="524"/>
      <c r="J957" s="533"/>
      <c r="K957" s="534"/>
      <c r="L957" s="549"/>
      <c r="M957" s="549"/>
    </row>
    <row r="958">
      <c r="A958" s="524"/>
      <c r="B958" s="524"/>
      <c r="C958" s="524"/>
      <c r="D958" s="524"/>
      <c r="E958" s="524"/>
      <c r="F958" s="524"/>
      <c r="G958" s="531"/>
      <c r="H958" s="524"/>
      <c r="I958" s="524"/>
      <c r="J958" s="533"/>
      <c r="K958" s="534"/>
      <c r="L958" s="549"/>
      <c r="M958" s="549"/>
    </row>
    <row r="959">
      <c r="A959" s="524"/>
      <c r="B959" s="524"/>
      <c r="C959" s="524"/>
      <c r="D959" s="524"/>
      <c r="E959" s="524"/>
      <c r="F959" s="524"/>
      <c r="G959" s="531"/>
      <c r="H959" s="524"/>
      <c r="I959" s="524"/>
      <c r="J959" s="533"/>
      <c r="K959" s="534"/>
      <c r="L959" s="549"/>
      <c r="M959" s="549"/>
    </row>
    <row r="960">
      <c r="A960" s="524"/>
      <c r="B960" s="524"/>
      <c r="C960" s="524"/>
      <c r="D960" s="524"/>
      <c r="E960" s="524"/>
      <c r="F960" s="524"/>
      <c r="G960" s="531"/>
      <c r="H960" s="524"/>
      <c r="I960" s="524"/>
      <c r="J960" s="533"/>
      <c r="K960" s="534"/>
      <c r="L960" s="549"/>
      <c r="M960" s="549"/>
    </row>
    <row r="961">
      <c r="A961" s="524"/>
      <c r="B961" s="524"/>
      <c r="C961" s="524"/>
      <c r="D961" s="524"/>
      <c r="E961" s="524"/>
      <c r="F961" s="524"/>
      <c r="G961" s="531"/>
      <c r="H961" s="524"/>
      <c r="I961" s="524"/>
      <c r="J961" s="533"/>
      <c r="K961" s="534"/>
      <c r="L961" s="549"/>
      <c r="M961" s="549"/>
    </row>
    <row r="962">
      <c r="A962" s="524"/>
      <c r="B962" s="524"/>
      <c r="C962" s="524"/>
      <c r="D962" s="524"/>
      <c r="E962" s="524"/>
      <c r="F962" s="524"/>
      <c r="G962" s="531"/>
      <c r="H962" s="524"/>
      <c r="I962" s="524"/>
      <c r="J962" s="533"/>
      <c r="K962" s="534"/>
      <c r="L962" s="549"/>
      <c r="M962" s="549"/>
    </row>
    <row r="963">
      <c r="A963" s="524"/>
      <c r="B963" s="524"/>
      <c r="C963" s="524"/>
      <c r="D963" s="524"/>
      <c r="E963" s="524"/>
      <c r="F963" s="524"/>
      <c r="G963" s="531"/>
      <c r="H963" s="524"/>
      <c r="I963" s="524"/>
      <c r="J963" s="533"/>
      <c r="K963" s="534"/>
      <c r="L963" s="549"/>
      <c r="M963" s="549"/>
    </row>
    <row r="964">
      <c r="A964" s="524"/>
      <c r="B964" s="524"/>
      <c r="C964" s="524"/>
      <c r="D964" s="524"/>
      <c r="E964" s="524"/>
      <c r="F964" s="524"/>
      <c r="G964" s="531"/>
      <c r="H964" s="524"/>
      <c r="I964" s="524"/>
      <c r="J964" s="533"/>
      <c r="K964" s="534"/>
      <c r="L964" s="549"/>
      <c r="M964" s="549"/>
    </row>
    <row r="965">
      <c r="A965" s="524"/>
      <c r="B965" s="524"/>
      <c r="C965" s="524"/>
      <c r="D965" s="524"/>
      <c r="E965" s="524"/>
      <c r="F965" s="524"/>
      <c r="G965" s="531"/>
      <c r="H965" s="524"/>
      <c r="I965" s="524"/>
      <c r="J965" s="533"/>
      <c r="K965" s="534"/>
      <c r="L965" s="549"/>
      <c r="M965" s="549"/>
    </row>
    <row r="966">
      <c r="A966" s="524"/>
      <c r="B966" s="524"/>
      <c r="C966" s="524"/>
      <c r="D966" s="524"/>
      <c r="E966" s="524"/>
      <c r="F966" s="524"/>
      <c r="G966" s="531"/>
      <c r="H966" s="524"/>
      <c r="I966" s="524"/>
      <c r="J966" s="533"/>
      <c r="K966" s="534"/>
      <c r="L966" s="549"/>
      <c r="M966" s="549"/>
    </row>
    <row r="967">
      <c r="A967" s="524"/>
      <c r="B967" s="524"/>
      <c r="C967" s="524"/>
      <c r="D967" s="524"/>
      <c r="E967" s="524"/>
      <c r="F967" s="524"/>
      <c r="G967" s="531"/>
      <c r="H967" s="524"/>
      <c r="I967" s="524"/>
      <c r="J967" s="533"/>
      <c r="K967" s="534"/>
      <c r="L967" s="549"/>
      <c r="M967" s="549"/>
    </row>
    <row r="968">
      <c r="A968" s="524"/>
      <c r="B968" s="524"/>
      <c r="C968" s="524"/>
      <c r="D968" s="524"/>
      <c r="E968" s="524"/>
      <c r="F968" s="524"/>
      <c r="G968" s="531"/>
      <c r="H968" s="524"/>
      <c r="I968" s="524"/>
      <c r="J968" s="533"/>
      <c r="K968" s="534"/>
      <c r="L968" s="549"/>
      <c r="M968" s="549"/>
    </row>
    <row r="969">
      <c r="A969" s="524"/>
      <c r="B969" s="524"/>
      <c r="C969" s="524"/>
      <c r="D969" s="524"/>
      <c r="E969" s="524"/>
      <c r="F969" s="524"/>
      <c r="G969" s="531"/>
      <c r="H969" s="524"/>
      <c r="I969" s="524"/>
      <c r="J969" s="533"/>
      <c r="K969" s="534"/>
      <c r="L969" s="549"/>
      <c r="M969" s="549"/>
    </row>
    <row r="970">
      <c r="A970" s="524"/>
      <c r="B970" s="524"/>
      <c r="C970" s="524"/>
      <c r="D970" s="524"/>
      <c r="E970" s="524"/>
      <c r="F970" s="524"/>
      <c r="G970" s="531"/>
      <c r="H970" s="524"/>
      <c r="I970" s="524"/>
      <c r="J970" s="533"/>
      <c r="K970" s="534"/>
      <c r="L970" s="549"/>
      <c r="M970" s="549"/>
    </row>
    <row r="971">
      <c r="A971" s="524"/>
      <c r="B971" s="524"/>
      <c r="C971" s="524"/>
      <c r="D971" s="524"/>
      <c r="E971" s="524"/>
      <c r="F971" s="524"/>
      <c r="G971" s="531"/>
      <c r="H971" s="524"/>
      <c r="I971" s="524"/>
      <c r="J971" s="533"/>
      <c r="K971" s="534"/>
      <c r="L971" s="549"/>
      <c r="M971" s="549"/>
    </row>
    <row r="972">
      <c r="A972" s="524"/>
      <c r="B972" s="524"/>
      <c r="C972" s="524"/>
      <c r="D972" s="524"/>
      <c r="E972" s="524"/>
      <c r="F972" s="524"/>
      <c r="G972" s="531"/>
      <c r="H972" s="524"/>
      <c r="I972" s="524"/>
      <c r="J972" s="533"/>
      <c r="K972" s="534"/>
      <c r="L972" s="549"/>
      <c r="M972" s="549"/>
    </row>
    <row r="973">
      <c r="A973" s="524"/>
      <c r="B973" s="524"/>
      <c r="C973" s="524"/>
      <c r="D973" s="524"/>
      <c r="E973" s="524"/>
      <c r="F973" s="524"/>
      <c r="G973" s="531"/>
      <c r="H973" s="524"/>
      <c r="I973" s="524"/>
      <c r="J973" s="533"/>
      <c r="K973" s="534"/>
      <c r="L973" s="549"/>
      <c r="M973" s="549"/>
    </row>
    <row r="974">
      <c r="A974" s="524"/>
      <c r="B974" s="524"/>
      <c r="C974" s="524"/>
      <c r="D974" s="524"/>
      <c r="E974" s="524"/>
      <c r="F974" s="524"/>
      <c r="G974" s="531"/>
      <c r="H974" s="524"/>
      <c r="I974" s="524"/>
      <c r="J974" s="533"/>
      <c r="K974" s="534"/>
      <c r="L974" s="549"/>
      <c r="M974" s="549"/>
    </row>
    <row r="975">
      <c r="A975" s="524"/>
      <c r="B975" s="524"/>
      <c r="C975" s="524"/>
      <c r="D975" s="524"/>
      <c r="E975" s="524"/>
      <c r="F975" s="524"/>
      <c r="G975" s="531"/>
      <c r="H975" s="524"/>
      <c r="I975" s="524"/>
      <c r="J975" s="533"/>
      <c r="K975" s="534"/>
      <c r="L975" s="549"/>
      <c r="M975" s="549"/>
    </row>
    <row r="976">
      <c r="A976" s="524"/>
      <c r="B976" s="524"/>
      <c r="C976" s="524"/>
      <c r="D976" s="524"/>
      <c r="E976" s="524"/>
      <c r="F976" s="524"/>
      <c r="G976" s="531"/>
      <c r="H976" s="524"/>
      <c r="I976" s="524"/>
      <c r="J976" s="533"/>
      <c r="K976" s="534"/>
      <c r="L976" s="549"/>
      <c r="M976" s="549"/>
    </row>
    <row r="977">
      <c r="A977" s="524"/>
      <c r="B977" s="524"/>
      <c r="C977" s="524"/>
      <c r="D977" s="524"/>
      <c r="E977" s="524"/>
      <c r="F977" s="524"/>
      <c r="G977" s="531"/>
      <c r="H977" s="524"/>
      <c r="I977" s="524"/>
      <c r="J977" s="533"/>
      <c r="K977" s="534"/>
      <c r="L977" s="549"/>
      <c r="M977" s="549"/>
    </row>
    <row r="978">
      <c r="A978" s="524"/>
      <c r="B978" s="524"/>
      <c r="C978" s="524"/>
      <c r="D978" s="524"/>
      <c r="E978" s="524"/>
      <c r="F978" s="524"/>
      <c r="G978" s="531"/>
      <c r="H978" s="524"/>
      <c r="I978" s="524"/>
      <c r="J978" s="533"/>
      <c r="K978" s="534"/>
      <c r="L978" s="549"/>
      <c r="M978" s="549"/>
    </row>
    <row r="979">
      <c r="A979" s="524"/>
      <c r="B979" s="524"/>
      <c r="C979" s="524"/>
      <c r="D979" s="524"/>
      <c r="E979" s="524"/>
      <c r="F979" s="524"/>
      <c r="G979" s="531"/>
      <c r="H979" s="524"/>
      <c r="I979" s="524"/>
      <c r="J979" s="533"/>
      <c r="K979" s="534"/>
      <c r="L979" s="549"/>
      <c r="M979" s="549"/>
    </row>
    <row r="980">
      <c r="A980" s="524"/>
      <c r="B980" s="524"/>
      <c r="C980" s="524"/>
      <c r="D980" s="524"/>
      <c r="E980" s="524"/>
      <c r="F980" s="524"/>
      <c r="G980" s="531"/>
      <c r="H980" s="524"/>
      <c r="I980" s="524"/>
      <c r="J980" s="533"/>
      <c r="K980" s="534"/>
      <c r="L980" s="549"/>
      <c r="M980" s="549"/>
    </row>
    <row r="981">
      <c r="A981" s="524"/>
      <c r="B981" s="524"/>
      <c r="C981" s="524"/>
      <c r="D981" s="524"/>
      <c r="E981" s="524"/>
      <c r="F981" s="524"/>
      <c r="G981" s="531"/>
      <c r="H981" s="524"/>
      <c r="I981" s="524"/>
      <c r="J981" s="533"/>
      <c r="K981" s="534"/>
      <c r="L981" s="549"/>
      <c r="M981" s="549"/>
    </row>
    <row r="982">
      <c r="A982" s="524"/>
      <c r="B982" s="524"/>
      <c r="C982" s="524"/>
      <c r="D982" s="524"/>
      <c r="E982" s="524"/>
      <c r="F982" s="524"/>
      <c r="G982" s="531"/>
      <c r="H982" s="524"/>
      <c r="I982" s="524"/>
      <c r="J982" s="533"/>
      <c r="K982" s="534"/>
      <c r="L982" s="549"/>
      <c r="M982" s="549"/>
    </row>
    <row r="983">
      <c r="A983" s="524"/>
      <c r="B983" s="524"/>
      <c r="C983" s="524"/>
      <c r="D983" s="524"/>
      <c r="E983" s="524"/>
      <c r="F983" s="524"/>
      <c r="G983" s="531"/>
      <c r="H983" s="524"/>
      <c r="I983" s="524"/>
      <c r="J983" s="533"/>
      <c r="K983" s="534"/>
      <c r="L983" s="549"/>
      <c r="M983" s="549"/>
    </row>
    <row r="984">
      <c r="A984" s="524"/>
      <c r="B984" s="524"/>
      <c r="C984" s="524"/>
      <c r="D984" s="524"/>
      <c r="E984" s="524"/>
      <c r="F984" s="524"/>
      <c r="G984" s="531"/>
      <c r="H984" s="524"/>
      <c r="I984" s="524"/>
      <c r="J984" s="533"/>
      <c r="K984" s="534"/>
      <c r="L984" s="549"/>
      <c r="M984" s="549"/>
    </row>
    <row r="985">
      <c r="A985" s="524"/>
      <c r="B985" s="524"/>
      <c r="C985" s="524"/>
      <c r="D985" s="524"/>
      <c r="E985" s="524"/>
      <c r="F985" s="524"/>
      <c r="G985" s="531"/>
      <c r="H985" s="524"/>
      <c r="I985" s="524"/>
      <c r="J985" s="533"/>
      <c r="K985" s="534"/>
      <c r="L985" s="549"/>
      <c r="M985" s="549"/>
    </row>
    <row r="986">
      <c r="A986" s="524"/>
      <c r="B986" s="524"/>
      <c r="C986" s="524"/>
      <c r="D986" s="524"/>
      <c r="E986" s="524"/>
      <c r="F986" s="524"/>
      <c r="G986" s="531"/>
      <c r="H986" s="524"/>
      <c r="I986" s="524"/>
      <c r="J986" s="533"/>
      <c r="K986" s="534"/>
      <c r="L986" s="549"/>
      <c r="M986" s="549"/>
    </row>
    <row r="987">
      <c r="A987" s="524"/>
      <c r="B987" s="524"/>
      <c r="C987" s="524"/>
      <c r="D987" s="524"/>
      <c r="E987" s="524"/>
      <c r="F987" s="524"/>
      <c r="G987" s="531"/>
      <c r="H987" s="524"/>
      <c r="I987" s="524"/>
      <c r="J987" s="533"/>
      <c r="K987" s="534"/>
      <c r="L987" s="549"/>
      <c r="M987" s="549"/>
    </row>
    <row r="988">
      <c r="A988" s="524"/>
      <c r="B988" s="524"/>
      <c r="C988" s="524"/>
      <c r="D988" s="524"/>
      <c r="E988" s="524"/>
      <c r="F988" s="524"/>
      <c r="G988" s="531"/>
      <c r="H988" s="524"/>
      <c r="I988" s="524"/>
      <c r="J988" s="533"/>
      <c r="K988" s="534"/>
      <c r="L988" s="549"/>
      <c r="M988" s="549"/>
    </row>
    <row r="989">
      <c r="A989" s="524"/>
      <c r="B989" s="524"/>
      <c r="C989" s="524"/>
      <c r="D989" s="524"/>
      <c r="E989" s="524"/>
      <c r="F989" s="524"/>
      <c r="G989" s="531"/>
      <c r="H989" s="524"/>
      <c r="I989" s="524"/>
      <c r="J989" s="533"/>
      <c r="K989" s="534"/>
      <c r="L989" s="549"/>
      <c r="M989" s="549"/>
    </row>
    <row r="990">
      <c r="A990" s="524"/>
      <c r="B990" s="524"/>
      <c r="C990" s="524"/>
      <c r="D990" s="524"/>
      <c r="E990" s="524"/>
      <c r="F990" s="524"/>
      <c r="G990" s="531"/>
      <c r="H990" s="524"/>
      <c r="I990" s="524"/>
      <c r="J990" s="533"/>
      <c r="K990" s="534"/>
      <c r="L990" s="549"/>
      <c r="M990" s="549"/>
    </row>
    <row r="991">
      <c r="A991" s="524"/>
      <c r="B991" s="524"/>
      <c r="C991" s="524"/>
      <c r="D991" s="524"/>
      <c r="E991" s="524"/>
      <c r="F991" s="524"/>
      <c r="G991" s="531"/>
      <c r="H991" s="524"/>
      <c r="I991" s="524"/>
      <c r="J991" s="533"/>
      <c r="K991" s="534"/>
      <c r="L991" s="549"/>
      <c r="M991" s="549"/>
    </row>
    <row r="992">
      <c r="A992" s="524"/>
      <c r="B992" s="524"/>
      <c r="C992" s="524"/>
      <c r="D992" s="524"/>
      <c r="E992" s="524"/>
      <c r="F992" s="524"/>
      <c r="G992" s="531"/>
      <c r="H992" s="524"/>
      <c r="I992" s="524"/>
      <c r="J992" s="533"/>
      <c r="K992" s="534"/>
      <c r="L992" s="549"/>
      <c r="M992" s="549"/>
    </row>
    <row r="993">
      <c r="A993" s="524"/>
      <c r="B993" s="524"/>
      <c r="C993" s="524"/>
      <c r="D993" s="524"/>
      <c r="E993" s="524"/>
      <c r="F993" s="524"/>
      <c r="G993" s="531"/>
      <c r="H993" s="524"/>
      <c r="I993" s="524"/>
      <c r="J993" s="533"/>
      <c r="K993" s="534"/>
      <c r="L993" s="549"/>
      <c r="M993" s="549"/>
    </row>
    <row r="994">
      <c r="A994" s="524"/>
      <c r="B994" s="524"/>
      <c r="C994" s="524"/>
      <c r="D994" s="524"/>
      <c r="E994" s="524"/>
      <c r="F994" s="524"/>
      <c r="G994" s="531"/>
      <c r="H994" s="524"/>
      <c r="I994" s="524"/>
      <c r="J994" s="533"/>
      <c r="K994" s="534"/>
      <c r="L994" s="549"/>
      <c r="M994" s="549"/>
    </row>
    <row r="995">
      <c r="A995" s="524"/>
      <c r="B995" s="524"/>
      <c r="C995" s="524"/>
      <c r="D995" s="524"/>
      <c r="E995" s="524"/>
      <c r="F995" s="524"/>
      <c r="G995" s="531"/>
      <c r="H995" s="524"/>
      <c r="I995" s="524"/>
      <c r="J995" s="533"/>
      <c r="K995" s="534"/>
      <c r="L995" s="549"/>
      <c r="M995" s="549"/>
    </row>
    <row r="996">
      <c r="A996" s="524"/>
      <c r="B996" s="524"/>
      <c r="C996" s="524"/>
      <c r="D996" s="524"/>
      <c r="E996" s="524"/>
      <c r="F996" s="524"/>
      <c r="G996" s="531"/>
      <c r="H996" s="524"/>
      <c r="I996" s="524"/>
      <c r="J996" s="533"/>
      <c r="K996" s="534"/>
      <c r="L996" s="549"/>
      <c r="M996" s="549"/>
    </row>
    <row r="997">
      <c r="A997" s="524"/>
      <c r="B997" s="524"/>
      <c r="C997" s="524"/>
      <c r="D997" s="524"/>
      <c r="E997" s="524"/>
      <c r="F997" s="524"/>
      <c r="G997" s="531"/>
      <c r="H997" s="524"/>
      <c r="I997" s="524"/>
      <c r="J997" s="533"/>
      <c r="K997" s="534"/>
      <c r="L997" s="549"/>
      <c r="M997" s="549"/>
    </row>
    <row r="998">
      <c r="A998" s="524"/>
      <c r="B998" s="524"/>
      <c r="C998" s="524"/>
      <c r="D998" s="524"/>
      <c r="E998" s="524"/>
      <c r="F998" s="524"/>
      <c r="G998" s="531"/>
      <c r="H998" s="524"/>
      <c r="I998" s="524"/>
      <c r="J998" s="533"/>
      <c r="K998" s="534"/>
      <c r="L998" s="549"/>
      <c r="M998" s="549"/>
    </row>
    <row r="999">
      <c r="A999" s="524"/>
      <c r="B999" s="524"/>
      <c r="C999" s="524"/>
      <c r="D999" s="524"/>
      <c r="E999" s="524"/>
      <c r="F999" s="524"/>
      <c r="G999" s="531"/>
      <c r="H999" s="524"/>
      <c r="I999" s="524"/>
      <c r="J999" s="533"/>
      <c r="K999" s="534"/>
      <c r="L999" s="549"/>
      <c r="M999" s="549"/>
    </row>
    <row r="1000">
      <c r="A1000" s="524"/>
      <c r="B1000" s="524"/>
      <c r="C1000" s="524"/>
      <c r="D1000" s="524"/>
      <c r="E1000" s="524"/>
      <c r="F1000" s="524"/>
      <c r="G1000" s="531"/>
      <c r="H1000" s="524"/>
      <c r="I1000" s="524"/>
      <c r="J1000" s="533"/>
      <c r="K1000" s="534"/>
      <c r="L1000" s="549"/>
      <c r="M1000" s="549"/>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21" t="s">
        <v>947</v>
      </c>
      <c r="E1" s="124" t="s">
        <v>948</v>
      </c>
      <c r="G1" s="124" t="s">
        <v>949</v>
      </c>
      <c r="I1" s="124" t="s">
        <v>950</v>
      </c>
      <c r="P1" s="121" t="s">
        <v>951</v>
      </c>
    </row>
    <row r="2">
      <c r="B2" s="121" t="s">
        <v>952</v>
      </c>
      <c r="C2" s="121" t="s">
        <v>953</v>
      </c>
      <c r="D2" s="121" t="s">
        <v>735</v>
      </c>
      <c r="E2" s="121" t="s">
        <v>952</v>
      </c>
      <c r="F2" s="121" t="s">
        <v>953</v>
      </c>
      <c r="G2" s="121" t="s">
        <v>952</v>
      </c>
      <c r="H2" s="121" t="s">
        <v>953</v>
      </c>
      <c r="I2" s="121" t="s">
        <v>952</v>
      </c>
      <c r="J2" s="121" t="s">
        <v>953</v>
      </c>
      <c r="L2" s="121" t="s">
        <v>923</v>
      </c>
      <c r="M2" s="121" t="s">
        <v>954</v>
      </c>
      <c r="N2" s="121" t="s">
        <v>955</v>
      </c>
      <c r="P2" s="131" t="s">
        <v>956</v>
      </c>
      <c r="Q2" s="121"/>
    </row>
    <row r="3">
      <c r="A3" s="550" t="s">
        <v>878</v>
      </c>
      <c r="B3" s="551">
        <f t="shared" ref="B3:C3" si="1">E3+G3+I3</f>
        <v>720</v>
      </c>
      <c r="C3" s="435">
        <f t="shared" si="1"/>
        <v>0</v>
      </c>
      <c r="D3" s="552">
        <f t="shared" ref="D3:D12" si="3">C3/B3</f>
        <v>0</v>
      </c>
      <c r="E3" s="435">
        <v>99.0</v>
      </c>
      <c r="F3" s="435">
        <v>0.0</v>
      </c>
      <c r="G3" s="435">
        <v>205.0</v>
      </c>
      <c r="H3" s="435">
        <v>0.0</v>
      </c>
      <c r="I3" s="435">
        <v>416.0</v>
      </c>
      <c r="J3" s="435">
        <v>0.0</v>
      </c>
      <c r="L3" s="550" t="str">
        <f t="shared" ref="L3:L12" si="4">A3</f>
        <v>0-9</v>
      </c>
      <c r="M3" s="553">
        <f t="shared" ref="M3:M12" si="5">100%-N3</f>
        <v>1</v>
      </c>
      <c r="N3" s="553">
        <f t="shared" ref="N3:N12" si="6">D3</f>
        <v>0</v>
      </c>
      <c r="P3" s="131" t="s">
        <v>957</v>
      </c>
      <c r="Q3" s="121"/>
    </row>
    <row r="4">
      <c r="A4" s="550" t="s">
        <v>879</v>
      </c>
      <c r="B4" s="551">
        <f t="shared" ref="B4:C4" si="2">E4+G4+I4</f>
        <v>1276</v>
      </c>
      <c r="C4" s="435">
        <f t="shared" si="2"/>
        <v>1</v>
      </c>
      <c r="D4" s="552">
        <f t="shared" si="3"/>
        <v>0.0007836990596</v>
      </c>
      <c r="E4" s="435">
        <v>457.0</v>
      </c>
      <c r="F4" s="435">
        <v>0.0</v>
      </c>
      <c r="G4" s="435">
        <v>270.0</v>
      </c>
      <c r="H4" s="435">
        <v>0.0</v>
      </c>
      <c r="I4" s="435">
        <v>549.0</v>
      </c>
      <c r="J4" s="435">
        <v>1.0</v>
      </c>
      <c r="L4" s="550" t="str">
        <f t="shared" si="4"/>
        <v>10-19</v>
      </c>
      <c r="M4" s="553">
        <f t="shared" si="5"/>
        <v>0.9992163009</v>
      </c>
      <c r="N4" s="553">
        <f t="shared" si="6"/>
        <v>0.0007836990596</v>
      </c>
      <c r="P4" s="131" t="s">
        <v>958</v>
      </c>
      <c r="Q4" s="121"/>
    </row>
    <row r="5">
      <c r="A5" s="550" t="s">
        <v>831</v>
      </c>
      <c r="B5" s="551">
        <f t="shared" ref="B5:C5" si="7">E5+G5+I5</f>
        <v>7373</v>
      </c>
      <c r="C5" s="435">
        <f t="shared" si="7"/>
        <v>7</v>
      </c>
      <c r="D5" s="552">
        <f t="shared" si="3"/>
        <v>0.0009494100095</v>
      </c>
      <c r="E5" s="435">
        <v>2380.0</v>
      </c>
      <c r="F5" s="435">
        <v>0.0</v>
      </c>
      <c r="G5" s="435">
        <v>1374.0</v>
      </c>
      <c r="H5" s="435">
        <v>0.0</v>
      </c>
      <c r="I5" s="435">
        <v>3619.0</v>
      </c>
      <c r="J5" s="435">
        <v>7.0</v>
      </c>
      <c r="L5" s="550" t="str">
        <f t="shared" si="4"/>
        <v>20-29</v>
      </c>
      <c r="M5" s="553">
        <f t="shared" si="5"/>
        <v>0.99905059</v>
      </c>
      <c r="N5" s="553">
        <f t="shared" si="6"/>
        <v>0.0009494100095</v>
      </c>
      <c r="P5" s="131" t="s">
        <v>959</v>
      </c>
      <c r="Q5" s="121"/>
    </row>
    <row r="6">
      <c r="A6" s="550" t="s">
        <v>832</v>
      </c>
      <c r="B6" s="551">
        <f t="shared" ref="B6:C6" si="8">E6+G6+I6</f>
        <v>11025</v>
      </c>
      <c r="C6" s="435">
        <f t="shared" si="8"/>
        <v>28</v>
      </c>
      <c r="D6" s="552">
        <f t="shared" si="3"/>
        <v>0.00253968254</v>
      </c>
      <c r="E6" s="435">
        <v>900.0</v>
      </c>
      <c r="F6" s="435">
        <v>1.0</v>
      </c>
      <c r="G6" s="435">
        <v>2525.0</v>
      </c>
      <c r="H6" s="435">
        <v>9.0</v>
      </c>
      <c r="I6" s="435">
        <v>7600.0</v>
      </c>
      <c r="J6" s="435">
        <v>18.0</v>
      </c>
      <c r="L6" s="550" t="str">
        <f t="shared" si="4"/>
        <v>30-39</v>
      </c>
      <c r="M6" s="553">
        <f t="shared" si="5"/>
        <v>0.9974603175</v>
      </c>
      <c r="N6" s="553">
        <f t="shared" si="6"/>
        <v>0.00253968254</v>
      </c>
    </row>
    <row r="7">
      <c r="A7" s="550" t="s">
        <v>880</v>
      </c>
      <c r="B7" s="551">
        <f t="shared" ref="B7:C7" si="9">E7+G7+I7</f>
        <v>14170</v>
      </c>
      <c r="C7" s="435">
        <f t="shared" si="9"/>
        <v>64</v>
      </c>
      <c r="D7" s="552">
        <f t="shared" si="3"/>
        <v>0.004516584333</v>
      </c>
      <c r="E7" s="435">
        <v>1203.0</v>
      </c>
      <c r="F7" s="435">
        <v>1.0</v>
      </c>
      <c r="G7" s="435">
        <v>4396.0</v>
      </c>
      <c r="H7" s="435">
        <v>25.0</v>
      </c>
      <c r="I7" s="435">
        <v>8571.0</v>
      </c>
      <c r="J7" s="435">
        <v>38.0</v>
      </c>
      <c r="L7" s="550" t="str">
        <f t="shared" si="4"/>
        <v>40-49</v>
      </c>
      <c r="M7" s="553">
        <f t="shared" si="5"/>
        <v>0.9954834157</v>
      </c>
      <c r="N7" s="553">
        <f t="shared" si="6"/>
        <v>0.004516584333</v>
      </c>
    </row>
    <row r="8">
      <c r="A8" s="550" t="s">
        <v>699</v>
      </c>
      <c r="B8" s="551">
        <f t="shared" ref="B8:C8" si="10">E8+G8+I8</f>
        <v>18514</v>
      </c>
      <c r="C8" s="435">
        <f t="shared" si="10"/>
        <v>220</v>
      </c>
      <c r="D8" s="552">
        <f t="shared" si="3"/>
        <v>0.01188289943</v>
      </c>
      <c r="E8" s="435">
        <v>1672.0</v>
      </c>
      <c r="F8" s="435">
        <v>7.0</v>
      </c>
      <c r="G8" s="435">
        <v>6834.0</v>
      </c>
      <c r="H8" s="435">
        <v>83.0</v>
      </c>
      <c r="I8" s="435">
        <v>10008.0</v>
      </c>
      <c r="J8" s="435">
        <v>130.0</v>
      </c>
      <c r="L8" s="550" t="str">
        <f t="shared" si="4"/>
        <v>50-59</v>
      </c>
      <c r="M8" s="553">
        <f t="shared" si="5"/>
        <v>0.9881171006</v>
      </c>
      <c r="N8" s="553">
        <f t="shared" si="6"/>
        <v>0.01188289943</v>
      </c>
      <c r="T8" s="121" t="s">
        <v>923</v>
      </c>
      <c r="U8" s="121" t="s">
        <v>954</v>
      </c>
      <c r="V8" s="121" t="s">
        <v>955</v>
      </c>
    </row>
    <row r="9">
      <c r="A9" s="550" t="s">
        <v>881</v>
      </c>
      <c r="B9" s="551">
        <f t="shared" ref="B9:C9" si="11">E9+G9+I9</f>
        <v>16038</v>
      </c>
      <c r="C9" s="435">
        <f t="shared" si="11"/>
        <v>638</v>
      </c>
      <c r="D9" s="552">
        <f t="shared" si="3"/>
        <v>0.03978052126</v>
      </c>
      <c r="E9" s="435">
        <v>1118.0</v>
      </c>
      <c r="F9" s="435">
        <v>17.0</v>
      </c>
      <c r="G9" s="435">
        <v>6337.0</v>
      </c>
      <c r="H9" s="435">
        <v>312.0</v>
      </c>
      <c r="I9" s="435">
        <v>8583.0</v>
      </c>
      <c r="J9" s="435">
        <v>309.0</v>
      </c>
      <c r="L9" s="550" t="str">
        <f t="shared" si="4"/>
        <v>60-69</v>
      </c>
      <c r="M9" s="553">
        <f t="shared" si="5"/>
        <v>0.9602194787</v>
      </c>
      <c r="N9" s="553">
        <f t="shared" si="6"/>
        <v>0.03978052126</v>
      </c>
      <c r="P9" s="121" t="s">
        <v>923</v>
      </c>
      <c r="Q9" s="121" t="s">
        <v>954</v>
      </c>
      <c r="R9" s="121" t="s">
        <v>955</v>
      </c>
      <c r="T9" s="550" t="str">
        <f t="shared" ref="T9:V9" si="12">L3</f>
        <v>0-9</v>
      </c>
      <c r="U9" s="553">
        <f t="shared" si="12"/>
        <v>1</v>
      </c>
      <c r="V9" s="553">
        <f t="shared" si="12"/>
        <v>0</v>
      </c>
    </row>
    <row r="10">
      <c r="A10" s="550" t="s">
        <v>882</v>
      </c>
      <c r="B10" s="551">
        <f t="shared" ref="B10:C10" si="13">E10+G10+I10</f>
        <v>11628</v>
      </c>
      <c r="C10" s="435">
        <f t="shared" si="13"/>
        <v>1439</v>
      </c>
      <c r="D10" s="552">
        <f t="shared" si="3"/>
        <v>0.12375301</v>
      </c>
      <c r="E10" s="435">
        <v>589.0</v>
      </c>
      <c r="F10" s="435">
        <v>37.0</v>
      </c>
      <c r="G10" s="435">
        <v>7121.0</v>
      </c>
      <c r="H10" s="435">
        <v>1090.0</v>
      </c>
      <c r="I10" s="435">
        <v>3918.0</v>
      </c>
      <c r="J10" s="435">
        <v>312.0</v>
      </c>
      <c r="L10" s="550" t="str">
        <f t="shared" si="4"/>
        <v>70-79</v>
      </c>
      <c r="M10" s="553">
        <f t="shared" si="5"/>
        <v>0.87624699</v>
      </c>
      <c r="N10" s="553">
        <f t="shared" si="6"/>
        <v>0.12375301</v>
      </c>
      <c r="P10" s="550" t="str">
        <f t="shared" ref="P10:R10" si="14">L4</f>
        <v>10-19</v>
      </c>
      <c r="Q10" s="553">
        <f t="shared" si="14"/>
        <v>0.9992163009</v>
      </c>
      <c r="R10" s="553">
        <f t="shared" si="14"/>
        <v>0.0007836990596</v>
      </c>
      <c r="T10" s="121" t="s">
        <v>923</v>
      </c>
      <c r="U10" s="121" t="s">
        <v>954</v>
      </c>
      <c r="V10" s="121" t="s">
        <v>955</v>
      </c>
    </row>
    <row r="11">
      <c r="A11" s="550" t="s">
        <v>883</v>
      </c>
      <c r="B11" s="551">
        <f t="shared" ref="B11:C11" si="15">E11+G11+I11</f>
        <v>7141</v>
      </c>
      <c r="C11" s="435">
        <f t="shared" si="15"/>
        <v>1490</v>
      </c>
      <c r="D11" s="552">
        <f t="shared" si="3"/>
        <v>0.2086542501</v>
      </c>
      <c r="E11" s="435">
        <v>381.0</v>
      </c>
      <c r="F11" s="435">
        <v>39.0</v>
      </c>
      <c r="G11" s="435">
        <v>5352.0</v>
      </c>
      <c r="H11" s="435">
        <v>1243.0</v>
      </c>
      <c r="I11" s="435">
        <v>1408.0</v>
      </c>
      <c r="J11" s="435">
        <v>208.0</v>
      </c>
      <c r="L11" s="550" t="str">
        <f t="shared" si="4"/>
        <v>80-89</v>
      </c>
      <c r="M11" s="553">
        <f t="shared" si="5"/>
        <v>0.7913457499</v>
      </c>
      <c r="N11" s="553">
        <f t="shared" si="6"/>
        <v>0.2086542501</v>
      </c>
      <c r="P11" s="121" t="s">
        <v>923</v>
      </c>
      <c r="Q11" s="121" t="s">
        <v>954</v>
      </c>
      <c r="R11" s="121" t="s">
        <v>955</v>
      </c>
      <c r="T11" s="550" t="str">
        <f t="shared" ref="T11:V11" si="16">L5</f>
        <v>20-29</v>
      </c>
      <c r="U11" s="553">
        <f t="shared" si="16"/>
        <v>0.99905059</v>
      </c>
      <c r="V11" s="553">
        <f t="shared" si="16"/>
        <v>0.0009494100095</v>
      </c>
    </row>
    <row r="12">
      <c r="A12" s="550" t="s">
        <v>960</v>
      </c>
      <c r="B12" s="551">
        <f t="shared" ref="B12:C12" si="17">E12+G12+I12</f>
        <v>1115</v>
      </c>
      <c r="C12" s="435">
        <f t="shared" si="17"/>
        <v>285</v>
      </c>
      <c r="D12" s="552">
        <f t="shared" si="3"/>
        <v>0.2556053812</v>
      </c>
      <c r="G12" s="435">
        <v>1115.0</v>
      </c>
      <c r="H12" s="435">
        <v>285.0</v>
      </c>
      <c r="L12" s="550" t="str">
        <f t="shared" si="4"/>
        <v>90+</v>
      </c>
      <c r="M12" s="553">
        <f t="shared" si="5"/>
        <v>0.7443946188</v>
      </c>
      <c r="N12" s="553">
        <f t="shared" si="6"/>
        <v>0.2556053812</v>
      </c>
      <c r="P12" s="550" t="str">
        <f t="shared" ref="P12:R12" si="18">L6</f>
        <v>30-39</v>
      </c>
      <c r="Q12" s="553">
        <f t="shared" si="18"/>
        <v>0.9974603175</v>
      </c>
      <c r="R12" s="553">
        <f t="shared" si="18"/>
        <v>0.00253968254</v>
      </c>
      <c r="T12" s="121" t="s">
        <v>923</v>
      </c>
      <c r="U12" s="121" t="s">
        <v>954</v>
      </c>
      <c r="V12" s="121" t="s">
        <v>955</v>
      </c>
    </row>
    <row r="13">
      <c r="A13" s="121" t="s">
        <v>657</v>
      </c>
      <c r="B13" s="435">
        <f>sum(B3:B12)</f>
        <v>89000</v>
      </c>
      <c r="C13" s="435">
        <v>2804.0</v>
      </c>
      <c r="E13" s="435">
        <v>8413.0</v>
      </c>
      <c r="F13" s="435">
        <v>84.0</v>
      </c>
      <c r="G13" s="435">
        <v>23882.0</v>
      </c>
      <c r="H13" s="435">
        <v>1697.0</v>
      </c>
      <c r="I13" s="435">
        <v>44672.0</v>
      </c>
      <c r="J13" s="435">
        <v>1023.0</v>
      </c>
      <c r="P13" s="121" t="s">
        <v>923</v>
      </c>
      <c r="Q13" s="121" t="s">
        <v>954</v>
      </c>
      <c r="R13" s="121" t="s">
        <v>955</v>
      </c>
      <c r="T13" s="550" t="str">
        <f t="shared" ref="T13:V13" si="19">L7</f>
        <v>40-49</v>
      </c>
      <c r="U13" s="553">
        <f t="shared" si="19"/>
        <v>0.9954834157</v>
      </c>
      <c r="V13" s="553">
        <f t="shared" si="19"/>
        <v>0.004516584333</v>
      </c>
    </row>
    <row r="14">
      <c r="P14" s="550" t="str">
        <f t="shared" ref="P14:R14" si="20">L8</f>
        <v>50-59</v>
      </c>
      <c r="Q14" s="553">
        <f t="shared" si="20"/>
        <v>0.9881171006</v>
      </c>
      <c r="R14" s="553">
        <f t="shared" si="20"/>
        <v>0.01188289943</v>
      </c>
      <c r="T14" s="121" t="s">
        <v>923</v>
      </c>
      <c r="U14" s="121" t="s">
        <v>954</v>
      </c>
      <c r="V14" s="121" t="s">
        <v>955</v>
      </c>
    </row>
    <row r="15">
      <c r="P15" s="121" t="s">
        <v>923</v>
      </c>
      <c r="Q15" s="121" t="s">
        <v>954</v>
      </c>
      <c r="R15" s="121" t="s">
        <v>955</v>
      </c>
      <c r="T15" s="550" t="str">
        <f t="shared" ref="T15:V15" si="21">L9</f>
        <v>60-69</v>
      </c>
      <c r="U15" s="553">
        <f t="shared" si="21"/>
        <v>0.9602194787</v>
      </c>
      <c r="V15" s="553">
        <f t="shared" si="21"/>
        <v>0.03978052126</v>
      </c>
    </row>
    <row r="16">
      <c r="P16" s="550" t="str">
        <f t="shared" ref="P16:R16" si="22">L10</f>
        <v>70-79</v>
      </c>
      <c r="Q16" s="553">
        <f t="shared" si="22"/>
        <v>0.87624699</v>
      </c>
      <c r="R16" s="553">
        <f t="shared" si="22"/>
        <v>0.12375301</v>
      </c>
      <c r="T16" s="121" t="s">
        <v>923</v>
      </c>
      <c r="U16" s="121" t="s">
        <v>954</v>
      </c>
      <c r="V16" s="121" t="s">
        <v>955</v>
      </c>
    </row>
    <row r="17">
      <c r="A17" s="121" t="s">
        <v>695</v>
      </c>
      <c r="B17" s="551">
        <f t="shared" ref="B17:C17" si="23">E17+G17+I17</f>
        <v>47054</v>
      </c>
      <c r="C17" s="435">
        <f t="shared" si="23"/>
        <v>2846</v>
      </c>
      <c r="D17" s="552">
        <f t="shared" ref="D17:D18" si="26">C17/B17</f>
        <v>0.06048369958</v>
      </c>
      <c r="E17" s="121">
        <v>3387.0</v>
      </c>
      <c r="F17" s="121">
        <v>54.0</v>
      </c>
      <c r="G17" s="121">
        <v>20686.0</v>
      </c>
      <c r="H17" s="121">
        <v>2139.0</v>
      </c>
      <c r="I17" s="121">
        <v>22981.0</v>
      </c>
      <c r="J17" s="121">
        <v>653.0</v>
      </c>
      <c r="P17" s="121" t="s">
        <v>923</v>
      </c>
      <c r="Q17" s="121" t="s">
        <v>954</v>
      </c>
      <c r="R17" s="121" t="s">
        <v>955</v>
      </c>
      <c r="T17" s="550" t="str">
        <f t="shared" ref="T17:V17" si="24">L11</f>
        <v>80-89</v>
      </c>
      <c r="U17" s="553">
        <f t="shared" si="24"/>
        <v>0.7913457499</v>
      </c>
      <c r="V17" s="553">
        <f t="shared" si="24"/>
        <v>0.2086542501</v>
      </c>
    </row>
    <row r="18">
      <c r="A18" s="121" t="s">
        <v>702</v>
      </c>
      <c r="B18" s="551">
        <f t="shared" ref="B18:C18" si="25">E18+G18+I18</f>
        <v>41481</v>
      </c>
      <c r="C18" s="435">
        <f t="shared" si="25"/>
        <v>1308</v>
      </c>
      <c r="D18" s="552">
        <f t="shared" si="26"/>
        <v>0.03153250886</v>
      </c>
      <c r="E18" s="121">
        <v>5412.0</v>
      </c>
      <c r="F18" s="121">
        <v>48.0</v>
      </c>
      <c r="G18" s="121">
        <v>14378.0</v>
      </c>
      <c r="H18" s="121">
        <v>890.0</v>
      </c>
      <c r="I18" s="121">
        <v>21691.0</v>
      </c>
      <c r="J18" s="121">
        <v>370.0</v>
      </c>
      <c r="P18" s="550" t="str">
        <f t="shared" ref="P18:R18" si="27">L12</f>
        <v>90+</v>
      </c>
      <c r="Q18" s="553">
        <f t="shared" si="27"/>
        <v>0.7443946188</v>
      </c>
      <c r="R18" s="553">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54"/>
      <c r="B1" s="554"/>
      <c r="C1" s="555"/>
      <c r="D1" s="556"/>
      <c r="E1" s="556"/>
      <c r="F1" s="556"/>
      <c r="G1" s="556"/>
      <c r="H1" s="556"/>
      <c r="I1" s="556"/>
      <c r="J1" s="556"/>
      <c r="K1" s="556"/>
      <c r="L1" s="556"/>
      <c r="M1" s="556"/>
      <c r="N1" s="556"/>
      <c r="O1" s="556"/>
      <c r="P1" s="556"/>
      <c r="Q1" s="556"/>
      <c r="R1" s="556"/>
      <c r="S1" s="556"/>
      <c r="T1" s="556"/>
      <c r="U1" s="556"/>
      <c r="V1" s="556"/>
      <c r="W1" s="556"/>
      <c r="X1" s="556"/>
      <c r="Y1" s="556"/>
      <c r="Z1" s="556"/>
      <c r="AA1" s="556"/>
    </row>
    <row r="2">
      <c r="A2" s="554"/>
      <c r="B2" s="557" t="s">
        <v>625</v>
      </c>
      <c r="C2" s="558">
        <f>today()</f>
        <v>44262</v>
      </c>
      <c r="D2" s="559"/>
      <c r="E2" s="556"/>
      <c r="F2" s="556"/>
      <c r="G2" s="556"/>
      <c r="H2" s="556"/>
      <c r="I2" s="556"/>
      <c r="J2" s="556"/>
      <c r="K2" s="556"/>
      <c r="L2" s="556"/>
      <c r="M2" s="556"/>
      <c r="N2" s="556"/>
      <c r="O2" s="556"/>
      <c r="P2" s="556"/>
      <c r="Q2" s="556"/>
      <c r="R2" s="556"/>
      <c r="S2" s="556"/>
      <c r="T2" s="556"/>
      <c r="U2" s="556"/>
      <c r="V2" s="556"/>
      <c r="W2" s="556"/>
      <c r="X2" s="556"/>
      <c r="Y2" s="556"/>
      <c r="Z2" s="556"/>
      <c r="AA2" s="556"/>
    </row>
    <row r="3">
      <c r="A3" s="554"/>
      <c r="B3" s="557" t="s">
        <v>961</v>
      </c>
      <c r="C3" s="560">
        <f>count('Daftar Kasus'!A3:A844)</f>
        <v>70</v>
      </c>
      <c r="D3" s="559"/>
      <c r="E3" s="556"/>
      <c r="F3" s="556"/>
      <c r="G3" s="556"/>
      <c r="H3" s="556"/>
      <c r="I3" s="556"/>
      <c r="J3" s="556"/>
      <c r="K3" s="556"/>
      <c r="L3" s="556"/>
      <c r="M3" s="556"/>
      <c r="N3" s="556"/>
      <c r="O3" s="556"/>
      <c r="P3" s="556"/>
      <c r="Q3" s="556"/>
      <c r="R3" s="556"/>
      <c r="S3" s="556"/>
      <c r="T3" s="556"/>
      <c r="U3" s="556"/>
      <c r="V3" s="556"/>
      <c r="W3" s="556"/>
      <c r="X3" s="556"/>
      <c r="Y3" s="556"/>
      <c r="Z3" s="556"/>
      <c r="AA3" s="556"/>
    </row>
    <row r="4">
      <c r="A4" s="554"/>
      <c r="B4" s="557" t="s">
        <v>962</v>
      </c>
      <c r="C4" s="560">
        <f>countif('Daftar Kasus'!$U$3:$U$841,"Aktif")</f>
        <v>60</v>
      </c>
      <c r="D4" s="559"/>
      <c r="E4" s="556"/>
      <c r="F4" s="556"/>
      <c r="G4" s="556"/>
      <c r="H4" s="556"/>
      <c r="I4" s="556"/>
      <c r="J4" s="556"/>
      <c r="K4" s="556"/>
      <c r="L4" s="556"/>
      <c r="M4" s="556"/>
      <c r="N4" s="556"/>
      <c r="O4" s="556"/>
      <c r="P4" s="556"/>
      <c r="Q4" s="556"/>
      <c r="R4" s="556"/>
      <c r="S4" s="556"/>
      <c r="T4" s="556"/>
      <c r="U4" s="556"/>
      <c r="V4" s="556"/>
      <c r="W4" s="556"/>
      <c r="X4" s="556"/>
      <c r="Y4" s="556"/>
      <c r="Z4" s="556"/>
      <c r="AA4" s="556"/>
    </row>
    <row r="5">
      <c r="A5" s="554"/>
      <c r="B5" s="557" t="s">
        <v>663</v>
      </c>
      <c r="C5" s="560">
        <f>countif(#REF!,"Meninggal")</f>
        <v>0</v>
      </c>
      <c r="D5" s="559"/>
      <c r="E5" s="556"/>
      <c r="F5" s="556"/>
      <c r="G5" s="556"/>
      <c r="H5" s="556"/>
      <c r="I5" s="556"/>
      <c r="J5" s="556"/>
      <c r="K5" s="556"/>
      <c r="L5" s="556"/>
      <c r="M5" s="556"/>
      <c r="N5" s="556"/>
      <c r="O5" s="556"/>
      <c r="P5" s="556"/>
      <c r="Q5" s="556"/>
      <c r="R5" s="556"/>
      <c r="S5" s="556"/>
      <c r="T5" s="556"/>
      <c r="U5" s="556"/>
      <c r="V5" s="556"/>
      <c r="W5" s="556"/>
      <c r="X5" s="556"/>
      <c r="Y5" s="556"/>
      <c r="Z5" s="556"/>
      <c r="AA5" s="556"/>
    </row>
    <row r="6">
      <c r="A6" s="554"/>
      <c r="B6" s="557" t="s">
        <v>7</v>
      </c>
      <c r="C6" s="560">
        <f>countif(#REF!,"Sembuh")</f>
        <v>0</v>
      </c>
      <c r="D6" s="559"/>
      <c r="E6" s="556"/>
      <c r="F6" s="556"/>
      <c r="G6" s="556"/>
      <c r="H6" s="556"/>
      <c r="I6" s="556"/>
      <c r="J6" s="556"/>
      <c r="K6" s="556"/>
      <c r="L6" s="556"/>
      <c r="M6" s="556"/>
      <c r="N6" s="556"/>
      <c r="O6" s="556"/>
      <c r="P6" s="556"/>
      <c r="Q6" s="556"/>
      <c r="R6" s="556"/>
      <c r="S6" s="556"/>
      <c r="T6" s="556"/>
      <c r="U6" s="556"/>
      <c r="V6" s="556"/>
      <c r="W6" s="556"/>
      <c r="X6" s="556"/>
      <c r="Y6" s="556"/>
      <c r="Z6" s="556"/>
      <c r="AA6" s="556"/>
    </row>
    <row r="7">
      <c r="A7" s="554"/>
      <c r="B7" s="557" t="s">
        <v>808</v>
      </c>
      <c r="C7" s="561">
        <f>C5/C3</f>
        <v>0</v>
      </c>
      <c r="D7" s="559"/>
      <c r="E7" s="556"/>
      <c r="F7" s="556"/>
      <c r="G7" s="556"/>
      <c r="H7" s="556"/>
      <c r="I7" s="556"/>
      <c r="J7" s="556"/>
      <c r="K7" s="556"/>
      <c r="L7" s="556"/>
      <c r="M7" s="556"/>
      <c r="N7" s="556"/>
      <c r="O7" s="556"/>
      <c r="P7" s="556"/>
      <c r="Q7" s="556"/>
      <c r="R7" s="556"/>
      <c r="S7" s="556"/>
      <c r="T7" s="556"/>
      <c r="U7" s="556"/>
      <c r="V7" s="556"/>
      <c r="W7" s="556"/>
      <c r="X7" s="556"/>
      <c r="Y7" s="556"/>
      <c r="Z7" s="556"/>
      <c r="AA7" s="556"/>
    </row>
    <row r="8">
      <c r="A8" s="556"/>
      <c r="B8" s="556"/>
      <c r="C8" s="562"/>
      <c r="D8" s="556"/>
      <c r="E8" s="556"/>
      <c r="F8" s="556"/>
      <c r="G8" s="556"/>
      <c r="H8" s="556"/>
      <c r="I8" s="556"/>
      <c r="J8" s="556"/>
      <c r="K8" s="556"/>
      <c r="L8" s="556"/>
      <c r="M8" s="556"/>
      <c r="N8" s="556"/>
      <c r="O8" s="556"/>
      <c r="P8" s="556"/>
      <c r="Q8" s="556"/>
      <c r="R8" s="556"/>
      <c r="S8" s="556"/>
      <c r="T8" s="556"/>
      <c r="U8" s="556"/>
      <c r="V8" s="556"/>
      <c r="W8" s="556"/>
      <c r="X8" s="556"/>
      <c r="Y8" s="556"/>
      <c r="Z8" s="556"/>
      <c r="AA8" s="556"/>
    </row>
    <row r="9">
      <c r="A9" s="556"/>
      <c r="B9" s="557" t="s">
        <v>963</v>
      </c>
      <c r="C9" s="563">
        <f>average('Daftar Kasus'!B3:B841)</f>
        <v>45.7</v>
      </c>
      <c r="D9" s="564" t="s">
        <v>964</v>
      </c>
      <c r="E9" s="556"/>
      <c r="F9" s="556"/>
      <c r="G9" s="556"/>
      <c r="H9" s="556"/>
      <c r="I9" s="556"/>
      <c r="J9" s="556"/>
      <c r="K9" s="556"/>
      <c r="L9" s="556"/>
      <c r="M9" s="556"/>
      <c r="N9" s="556"/>
      <c r="O9" s="556"/>
      <c r="P9" s="556"/>
      <c r="Q9" s="556"/>
      <c r="R9" s="556"/>
      <c r="S9" s="556"/>
      <c r="T9" s="556"/>
      <c r="U9" s="556"/>
      <c r="V9" s="556"/>
      <c r="W9" s="556"/>
      <c r="X9" s="556"/>
      <c r="Y9" s="556"/>
      <c r="Z9" s="556"/>
      <c r="AA9" s="556"/>
    </row>
    <row r="10">
      <c r="A10" s="556"/>
      <c r="B10" s="557" t="s">
        <v>965</v>
      </c>
      <c r="C10" s="563">
        <f>sum('Daftar Kasus'!T3:T842)/C3</f>
        <v>0.02857142857</v>
      </c>
      <c r="D10" s="564" t="s">
        <v>966</v>
      </c>
      <c r="E10" s="556"/>
      <c r="F10" s="556"/>
      <c r="G10" s="556"/>
      <c r="H10" s="556"/>
      <c r="I10" s="556"/>
      <c r="J10" s="556"/>
      <c r="K10" s="556"/>
      <c r="L10" s="556"/>
      <c r="M10" s="556"/>
      <c r="N10" s="556"/>
      <c r="O10" s="556"/>
      <c r="P10" s="556"/>
      <c r="Q10" s="556"/>
      <c r="R10" s="556"/>
      <c r="S10" s="556"/>
      <c r="T10" s="556"/>
      <c r="U10" s="556"/>
      <c r="V10" s="556"/>
      <c r="W10" s="556"/>
      <c r="X10" s="556"/>
      <c r="Y10" s="556"/>
      <c r="Z10" s="556"/>
      <c r="AA10" s="556"/>
    </row>
    <row r="11">
      <c r="A11" s="556"/>
      <c r="B11" s="556"/>
      <c r="C11" s="565"/>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row>
    <row r="12">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row>
    <row r="13">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row>
    <row r="14">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row>
    <row r="1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row>
    <row r="16">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row>
    <row r="17">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row>
    <row r="18">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row>
    <row r="19">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row>
    <row r="20">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row>
    <row r="21">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row>
    <row r="22">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row>
    <row r="23">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row>
    <row r="24">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row>
    <row r="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row>
    <row r="26">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row>
    <row r="27">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row>
    <row r="28">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row>
    <row r="29">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row>
    <row r="30">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row>
    <row r="31">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row>
    <row r="32">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row>
    <row r="33">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row>
    <row r="34">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row>
    <row r="3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row>
    <row r="36">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row>
    <row r="37">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row>
    <row r="38">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row>
    <row r="39">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row>
    <row r="40">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row>
    <row r="41">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row>
    <row r="42">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row>
    <row r="43">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row>
    <row r="44">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row>
    <row r="4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row>
    <row r="46">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row>
    <row r="47">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row>
    <row r="48">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row>
    <row r="49">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row>
    <row r="50">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row>
    <row r="51">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row>
    <row r="52">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row>
    <row r="53">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row>
    <row r="54">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row>
    <row r="5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row>
    <row r="56">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row>
    <row r="57">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row>
    <row r="58">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row>
    <row r="59">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row>
    <row r="60">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row>
    <row r="61">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row>
    <row r="62">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row>
    <row r="63">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row>
    <row r="64">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row>
    <row r="6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row>
    <row r="66">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row>
    <row r="67">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row>
    <row r="68">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row>
    <row r="69">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row>
    <row r="70">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row>
    <row r="71">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row>
    <row r="72">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row>
    <row r="73">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row>
    <row r="74">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row>
    <row r="7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row>
    <row r="76">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row>
    <row r="77">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row>
    <row r="78">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row>
    <row r="79">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row>
    <row r="80">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row>
    <row r="81">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row>
    <row r="82">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row>
    <row r="83">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row>
    <row r="84">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row>
    <row r="8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row>
    <row r="86">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row>
    <row r="87">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row>
    <row r="88">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row>
    <row r="89">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row>
    <row r="90">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row>
    <row r="91">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row>
    <row r="92">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row>
    <row r="93">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row>
    <row r="94">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row>
    <row r="9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row>
    <row r="96">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row>
    <row r="97">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row>
    <row r="98">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row>
    <row r="99">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row>
    <row r="100">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row>
    <row r="101">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row>
    <row r="102">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row>
    <row r="103">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row>
    <row r="104">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row>
    <row r="10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row>
    <row r="106">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row>
    <row r="107">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row>
    <row r="108">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row>
    <row r="109">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row>
    <row r="110">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row>
    <row r="111">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row>
    <row r="112">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row>
    <row r="113">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row>
    <row r="114">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row>
    <row r="11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row>
    <row r="116">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row>
    <row r="117">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row>
    <row r="118">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row>
    <row r="119">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row>
    <row r="120">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row>
    <row r="121">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row>
    <row r="122">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row>
    <row r="123">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row>
    <row r="124">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row>
    <row r="1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row>
    <row r="126">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row>
    <row r="127">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row>
    <row r="128">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row>
    <row r="129">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row>
    <row r="130">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row>
    <row r="131">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row>
    <row r="132">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row>
    <row r="133">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row>
    <row r="134">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row>
    <row r="13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row>
    <row r="136">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row>
    <row r="137">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row>
    <row r="138">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row>
    <row r="139">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row>
    <row r="140">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row>
    <row r="141">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row>
    <row r="142">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row>
    <row r="143">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row>
    <row r="144">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row>
    <row r="14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row>
    <row r="146">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row>
    <row r="147">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row>
    <row r="148">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row>
    <row r="149">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row>
    <row r="150">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row>
    <row r="151">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row>
    <row r="152">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row>
    <row r="153">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row>
    <row r="154">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row>
    <row r="15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row>
    <row r="156">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row>
    <row r="157">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row>
    <row r="158">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row>
    <row r="159">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row>
    <row r="160">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row>
    <row r="161">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row>
    <row r="162">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row>
    <row r="163">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row>
    <row r="164">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row>
    <row r="16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row>
    <row r="166">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row>
    <row r="167">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row>
    <row r="168">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row>
    <row r="169">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row>
    <row r="170">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row>
    <row r="171">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row>
    <row r="172">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row>
    <row r="173">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row>
    <row r="174">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row>
    <row r="17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row>
    <row r="176">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row>
    <row r="177">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row>
    <row r="178">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row>
    <row r="179">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row>
    <row r="180">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row>
    <row r="181">
      <c r="A181" s="556"/>
      <c r="B181" s="556"/>
      <c r="C181" s="556"/>
      <c r="D181" s="556"/>
      <c r="E181" s="556"/>
      <c r="F181" s="556"/>
      <c r="G181" s="556"/>
      <c r="H181" s="556"/>
      <c r="I181" s="556"/>
      <c r="J181" s="556"/>
      <c r="K181" s="556"/>
      <c r="L181" s="556"/>
      <c r="M181" s="556"/>
      <c r="N181" s="556"/>
      <c r="O181" s="556"/>
      <c r="P181" s="556"/>
      <c r="Q181" s="556"/>
      <c r="R181" s="556"/>
      <c r="S181" s="556"/>
      <c r="T181" s="556"/>
      <c r="U181" s="556"/>
      <c r="V181" s="556"/>
      <c r="W181" s="556"/>
      <c r="X181" s="556"/>
      <c r="Y181" s="556"/>
      <c r="Z181" s="556"/>
      <c r="AA181" s="556"/>
    </row>
    <row r="182">
      <c r="A182" s="556"/>
      <c r="B182" s="556"/>
      <c r="C182" s="556"/>
      <c r="D182" s="556"/>
      <c r="E182" s="556"/>
      <c r="F182" s="556"/>
      <c r="G182" s="556"/>
      <c r="H182" s="556"/>
      <c r="I182" s="556"/>
      <c r="J182" s="556"/>
      <c r="K182" s="556"/>
      <c r="L182" s="556"/>
      <c r="M182" s="556"/>
      <c r="N182" s="556"/>
      <c r="O182" s="556"/>
      <c r="P182" s="556"/>
      <c r="Q182" s="556"/>
      <c r="R182" s="556"/>
      <c r="S182" s="556"/>
      <c r="T182" s="556"/>
      <c r="U182" s="556"/>
      <c r="V182" s="556"/>
      <c r="W182" s="556"/>
      <c r="X182" s="556"/>
      <c r="Y182" s="556"/>
      <c r="Z182" s="556"/>
      <c r="AA182" s="556"/>
    </row>
    <row r="183">
      <c r="A183" s="556"/>
      <c r="B183" s="556"/>
      <c r="C183" s="556"/>
      <c r="D183" s="556"/>
      <c r="E183" s="556"/>
      <c r="F183" s="556"/>
      <c r="G183" s="556"/>
      <c r="H183" s="556"/>
      <c r="I183" s="556"/>
      <c r="J183" s="556"/>
      <c r="K183" s="556"/>
      <c r="L183" s="556"/>
      <c r="M183" s="556"/>
      <c r="N183" s="556"/>
      <c r="O183" s="556"/>
      <c r="P183" s="556"/>
      <c r="Q183" s="556"/>
      <c r="R183" s="556"/>
      <c r="S183" s="556"/>
      <c r="T183" s="556"/>
      <c r="U183" s="556"/>
      <c r="V183" s="556"/>
      <c r="W183" s="556"/>
      <c r="X183" s="556"/>
      <c r="Y183" s="556"/>
      <c r="Z183" s="556"/>
      <c r="AA183" s="556"/>
    </row>
    <row r="184">
      <c r="A184" s="556"/>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row>
    <row r="185">
      <c r="A185" s="556"/>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row>
    <row r="186">
      <c r="A186" s="556"/>
      <c r="B186" s="556"/>
      <c r="C186" s="556"/>
      <c r="D186" s="556"/>
      <c r="E186" s="556"/>
      <c r="F186" s="556"/>
      <c r="G186" s="556"/>
      <c r="H186" s="556"/>
      <c r="I186" s="556"/>
      <c r="J186" s="556"/>
      <c r="K186" s="556"/>
      <c r="L186" s="556"/>
      <c r="M186" s="556"/>
      <c r="N186" s="556"/>
      <c r="O186" s="556"/>
      <c r="P186" s="556"/>
      <c r="Q186" s="556"/>
      <c r="R186" s="556"/>
      <c r="S186" s="556"/>
      <c r="T186" s="556"/>
      <c r="U186" s="556"/>
      <c r="V186" s="556"/>
      <c r="W186" s="556"/>
      <c r="X186" s="556"/>
      <c r="Y186" s="556"/>
      <c r="Z186" s="556"/>
      <c r="AA186" s="556"/>
    </row>
    <row r="187">
      <c r="A187" s="556"/>
      <c r="B187" s="556"/>
      <c r="C187" s="556"/>
      <c r="D187" s="556"/>
      <c r="E187" s="556"/>
      <c r="F187" s="556"/>
      <c r="G187" s="556"/>
      <c r="H187" s="556"/>
      <c r="I187" s="556"/>
      <c r="J187" s="556"/>
      <c r="K187" s="556"/>
      <c r="L187" s="556"/>
      <c r="M187" s="556"/>
      <c r="N187" s="556"/>
      <c r="O187" s="556"/>
      <c r="P187" s="556"/>
      <c r="Q187" s="556"/>
      <c r="R187" s="556"/>
      <c r="S187" s="556"/>
      <c r="T187" s="556"/>
      <c r="U187" s="556"/>
      <c r="V187" s="556"/>
      <c r="W187" s="556"/>
      <c r="X187" s="556"/>
      <c r="Y187" s="556"/>
      <c r="Z187" s="556"/>
      <c r="AA187" s="556"/>
    </row>
    <row r="188">
      <c r="A188" s="556"/>
      <c r="B188" s="556"/>
      <c r="C188" s="556"/>
      <c r="D188" s="556"/>
      <c r="E188" s="556"/>
      <c r="F188" s="556"/>
      <c r="G188" s="556"/>
      <c r="H188" s="556"/>
      <c r="I188" s="556"/>
      <c r="J188" s="556"/>
      <c r="K188" s="556"/>
      <c r="L188" s="556"/>
      <c r="M188" s="556"/>
      <c r="N188" s="556"/>
      <c r="O188" s="556"/>
      <c r="P188" s="556"/>
      <c r="Q188" s="556"/>
      <c r="R188" s="556"/>
      <c r="S188" s="556"/>
      <c r="T188" s="556"/>
      <c r="U188" s="556"/>
      <c r="V188" s="556"/>
      <c r="W188" s="556"/>
      <c r="X188" s="556"/>
      <c r="Y188" s="556"/>
      <c r="Z188" s="556"/>
      <c r="AA188" s="556"/>
    </row>
    <row r="189">
      <c r="A189" s="556"/>
      <c r="B189" s="556"/>
      <c r="C189" s="556"/>
      <c r="D189" s="556"/>
      <c r="E189" s="556"/>
      <c r="F189" s="556"/>
      <c r="G189" s="556"/>
      <c r="H189" s="556"/>
      <c r="I189" s="556"/>
      <c r="J189" s="556"/>
      <c r="K189" s="556"/>
      <c r="L189" s="556"/>
      <c r="M189" s="556"/>
      <c r="N189" s="556"/>
      <c r="O189" s="556"/>
      <c r="P189" s="556"/>
      <c r="Q189" s="556"/>
      <c r="R189" s="556"/>
      <c r="S189" s="556"/>
      <c r="T189" s="556"/>
      <c r="U189" s="556"/>
      <c r="V189" s="556"/>
      <c r="W189" s="556"/>
      <c r="X189" s="556"/>
      <c r="Y189" s="556"/>
      <c r="Z189" s="556"/>
      <c r="AA189" s="556"/>
    </row>
    <row r="190">
      <c r="A190" s="556"/>
      <c r="B190" s="556"/>
      <c r="C190" s="556"/>
      <c r="D190" s="556"/>
      <c r="E190" s="556"/>
      <c r="F190" s="556"/>
      <c r="G190" s="556"/>
      <c r="H190" s="556"/>
      <c r="I190" s="556"/>
      <c r="J190" s="556"/>
      <c r="K190" s="556"/>
      <c r="L190" s="556"/>
      <c r="M190" s="556"/>
      <c r="N190" s="556"/>
      <c r="O190" s="556"/>
      <c r="P190" s="556"/>
      <c r="Q190" s="556"/>
      <c r="R190" s="556"/>
      <c r="S190" s="556"/>
      <c r="T190" s="556"/>
      <c r="U190" s="556"/>
      <c r="V190" s="556"/>
      <c r="W190" s="556"/>
      <c r="X190" s="556"/>
      <c r="Y190" s="556"/>
      <c r="Z190" s="556"/>
      <c r="AA190" s="556"/>
    </row>
    <row r="191">
      <c r="A191" s="556"/>
      <c r="B191" s="556"/>
      <c r="C191" s="556"/>
      <c r="D191" s="556"/>
      <c r="E191" s="556"/>
      <c r="F191" s="556"/>
      <c r="G191" s="556"/>
      <c r="H191" s="556"/>
      <c r="I191" s="556"/>
      <c r="J191" s="556"/>
      <c r="K191" s="556"/>
      <c r="L191" s="556"/>
      <c r="M191" s="556"/>
      <c r="N191" s="556"/>
      <c r="O191" s="556"/>
      <c r="P191" s="556"/>
      <c r="Q191" s="556"/>
      <c r="R191" s="556"/>
      <c r="S191" s="556"/>
      <c r="T191" s="556"/>
      <c r="U191" s="556"/>
      <c r="V191" s="556"/>
      <c r="W191" s="556"/>
      <c r="X191" s="556"/>
      <c r="Y191" s="556"/>
      <c r="Z191" s="556"/>
      <c r="AA191" s="556"/>
    </row>
    <row r="192">
      <c r="A192" s="556"/>
      <c r="B192" s="556"/>
      <c r="C192" s="556"/>
      <c r="D192" s="556"/>
      <c r="E192" s="556"/>
      <c r="F192" s="556"/>
      <c r="G192" s="556"/>
      <c r="H192" s="556"/>
      <c r="I192" s="556"/>
      <c r="J192" s="556"/>
      <c r="K192" s="556"/>
      <c r="L192" s="556"/>
      <c r="M192" s="556"/>
      <c r="N192" s="556"/>
      <c r="O192" s="556"/>
      <c r="P192" s="556"/>
      <c r="Q192" s="556"/>
      <c r="R192" s="556"/>
      <c r="S192" s="556"/>
      <c r="T192" s="556"/>
      <c r="U192" s="556"/>
      <c r="V192" s="556"/>
      <c r="W192" s="556"/>
      <c r="X192" s="556"/>
      <c r="Y192" s="556"/>
      <c r="Z192" s="556"/>
      <c r="AA192" s="556"/>
    </row>
    <row r="193">
      <c r="A193" s="556"/>
      <c r="B193" s="556"/>
      <c r="C193" s="556"/>
      <c r="D193" s="556"/>
      <c r="E193" s="556"/>
      <c r="F193" s="556"/>
      <c r="G193" s="556"/>
      <c r="H193" s="556"/>
      <c r="I193" s="556"/>
      <c r="J193" s="556"/>
      <c r="K193" s="556"/>
      <c r="L193" s="556"/>
      <c r="M193" s="556"/>
      <c r="N193" s="556"/>
      <c r="O193" s="556"/>
      <c r="P193" s="556"/>
      <c r="Q193" s="556"/>
      <c r="R193" s="556"/>
      <c r="S193" s="556"/>
      <c r="T193" s="556"/>
      <c r="U193" s="556"/>
      <c r="V193" s="556"/>
      <c r="W193" s="556"/>
      <c r="X193" s="556"/>
      <c r="Y193" s="556"/>
      <c r="Z193" s="556"/>
      <c r="AA193" s="556"/>
    </row>
    <row r="194">
      <c r="A194" s="556"/>
      <c r="B194" s="556"/>
      <c r="C194" s="556"/>
      <c r="D194" s="556"/>
      <c r="E194" s="556"/>
      <c r="F194" s="556"/>
      <c r="G194" s="556"/>
      <c r="H194" s="556"/>
      <c r="I194" s="556"/>
      <c r="J194" s="556"/>
      <c r="K194" s="556"/>
      <c r="L194" s="556"/>
      <c r="M194" s="556"/>
      <c r="N194" s="556"/>
      <c r="O194" s="556"/>
      <c r="P194" s="556"/>
      <c r="Q194" s="556"/>
      <c r="R194" s="556"/>
      <c r="S194" s="556"/>
      <c r="T194" s="556"/>
      <c r="U194" s="556"/>
      <c r="V194" s="556"/>
      <c r="W194" s="556"/>
      <c r="X194" s="556"/>
      <c r="Y194" s="556"/>
      <c r="Z194" s="556"/>
      <c r="AA194" s="556"/>
    </row>
    <row r="195">
      <c r="A195" s="556"/>
      <c r="B195" s="556"/>
      <c r="C195" s="556"/>
      <c r="D195" s="556"/>
      <c r="E195" s="556"/>
      <c r="F195" s="556"/>
      <c r="G195" s="556"/>
      <c r="H195" s="556"/>
      <c r="I195" s="556"/>
      <c r="J195" s="556"/>
      <c r="K195" s="556"/>
      <c r="L195" s="556"/>
      <c r="M195" s="556"/>
      <c r="N195" s="556"/>
      <c r="O195" s="556"/>
      <c r="P195" s="556"/>
      <c r="Q195" s="556"/>
      <c r="R195" s="556"/>
      <c r="S195" s="556"/>
      <c r="T195" s="556"/>
      <c r="U195" s="556"/>
      <c r="V195" s="556"/>
      <c r="W195" s="556"/>
      <c r="X195" s="556"/>
      <c r="Y195" s="556"/>
      <c r="Z195" s="556"/>
      <c r="AA195" s="556"/>
    </row>
    <row r="196">
      <c r="A196" s="556"/>
      <c r="B196" s="556"/>
      <c r="C196" s="556"/>
      <c r="D196" s="556"/>
      <c r="E196" s="556"/>
      <c r="F196" s="556"/>
      <c r="G196" s="556"/>
      <c r="H196" s="556"/>
      <c r="I196" s="556"/>
      <c r="J196" s="556"/>
      <c r="K196" s="556"/>
      <c r="L196" s="556"/>
      <c r="M196" s="556"/>
      <c r="N196" s="556"/>
      <c r="O196" s="556"/>
      <c r="P196" s="556"/>
      <c r="Q196" s="556"/>
      <c r="R196" s="556"/>
      <c r="S196" s="556"/>
      <c r="T196" s="556"/>
      <c r="U196" s="556"/>
      <c r="V196" s="556"/>
      <c r="W196" s="556"/>
      <c r="X196" s="556"/>
      <c r="Y196" s="556"/>
      <c r="Z196" s="556"/>
      <c r="AA196" s="556"/>
    </row>
    <row r="197">
      <c r="A197" s="556"/>
      <c r="B197" s="556"/>
      <c r="C197" s="556"/>
      <c r="D197" s="556"/>
      <c r="E197" s="556"/>
      <c r="F197" s="556"/>
      <c r="G197" s="556"/>
      <c r="H197" s="556"/>
      <c r="I197" s="556"/>
      <c r="J197" s="556"/>
      <c r="K197" s="556"/>
      <c r="L197" s="556"/>
      <c r="M197" s="556"/>
      <c r="N197" s="556"/>
      <c r="O197" s="556"/>
      <c r="P197" s="556"/>
      <c r="Q197" s="556"/>
      <c r="R197" s="556"/>
      <c r="S197" s="556"/>
      <c r="T197" s="556"/>
      <c r="U197" s="556"/>
      <c r="V197" s="556"/>
      <c r="W197" s="556"/>
      <c r="X197" s="556"/>
      <c r="Y197" s="556"/>
      <c r="Z197" s="556"/>
      <c r="AA197" s="556"/>
    </row>
    <row r="198">
      <c r="A198" s="556"/>
      <c r="B198" s="556"/>
      <c r="C198" s="556"/>
      <c r="D198" s="556"/>
      <c r="E198" s="556"/>
      <c r="F198" s="556"/>
      <c r="G198" s="556"/>
      <c r="H198" s="556"/>
      <c r="I198" s="556"/>
      <c r="J198" s="556"/>
      <c r="K198" s="556"/>
      <c r="L198" s="556"/>
      <c r="M198" s="556"/>
      <c r="N198" s="556"/>
      <c r="O198" s="556"/>
      <c r="P198" s="556"/>
      <c r="Q198" s="556"/>
      <c r="R198" s="556"/>
      <c r="S198" s="556"/>
      <c r="T198" s="556"/>
      <c r="U198" s="556"/>
      <c r="V198" s="556"/>
      <c r="W198" s="556"/>
      <c r="X198" s="556"/>
      <c r="Y198" s="556"/>
      <c r="Z198" s="556"/>
      <c r="AA198" s="556"/>
    </row>
    <row r="199">
      <c r="A199" s="556"/>
      <c r="B199" s="556"/>
      <c r="C199" s="556"/>
      <c r="D199" s="556"/>
      <c r="E199" s="556"/>
      <c r="F199" s="556"/>
      <c r="G199" s="556"/>
      <c r="H199" s="556"/>
      <c r="I199" s="556"/>
      <c r="J199" s="556"/>
      <c r="K199" s="556"/>
      <c r="L199" s="556"/>
      <c r="M199" s="556"/>
      <c r="N199" s="556"/>
      <c r="O199" s="556"/>
      <c r="P199" s="556"/>
      <c r="Q199" s="556"/>
      <c r="R199" s="556"/>
      <c r="S199" s="556"/>
      <c r="T199" s="556"/>
      <c r="U199" s="556"/>
      <c r="V199" s="556"/>
      <c r="W199" s="556"/>
      <c r="X199" s="556"/>
      <c r="Y199" s="556"/>
      <c r="Z199" s="556"/>
      <c r="AA199" s="556"/>
    </row>
    <row r="200">
      <c r="A200" s="556"/>
      <c r="B200" s="556"/>
      <c r="C200" s="556"/>
      <c r="D200" s="556"/>
      <c r="E200" s="556"/>
      <c r="F200" s="556"/>
      <c r="G200" s="556"/>
      <c r="H200" s="556"/>
      <c r="I200" s="556"/>
      <c r="J200" s="556"/>
      <c r="K200" s="556"/>
      <c r="L200" s="556"/>
      <c r="M200" s="556"/>
      <c r="N200" s="556"/>
      <c r="O200" s="556"/>
      <c r="P200" s="556"/>
      <c r="Q200" s="556"/>
      <c r="R200" s="556"/>
      <c r="S200" s="556"/>
      <c r="T200" s="556"/>
      <c r="U200" s="556"/>
      <c r="V200" s="556"/>
      <c r="W200" s="556"/>
      <c r="X200" s="556"/>
      <c r="Y200" s="556"/>
      <c r="Z200" s="556"/>
      <c r="AA200" s="556"/>
    </row>
    <row r="201">
      <c r="A201" s="556"/>
      <c r="B201" s="556"/>
      <c r="C201" s="556"/>
      <c r="D201" s="556"/>
      <c r="E201" s="556"/>
      <c r="F201" s="556"/>
      <c r="G201" s="556"/>
      <c r="H201" s="556"/>
      <c r="I201" s="556"/>
      <c r="J201" s="556"/>
      <c r="K201" s="556"/>
      <c r="L201" s="556"/>
      <c r="M201" s="556"/>
      <c r="N201" s="556"/>
      <c r="O201" s="556"/>
      <c r="P201" s="556"/>
      <c r="Q201" s="556"/>
      <c r="R201" s="556"/>
      <c r="S201" s="556"/>
      <c r="T201" s="556"/>
      <c r="U201" s="556"/>
      <c r="V201" s="556"/>
      <c r="W201" s="556"/>
      <c r="X201" s="556"/>
      <c r="Y201" s="556"/>
      <c r="Z201" s="556"/>
      <c r="AA201" s="556"/>
    </row>
    <row r="202">
      <c r="A202" s="556"/>
      <c r="B202" s="556"/>
      <c r="C202" s="556"/>
      <c r="D202" s="556"/>
      <c r="E202" s="556"/>
      <c r="F202" s="556"/>
      <c r="G202" s="556"/>
      <c r="H202" s="556"/>
      <c r="I202" s="556"/>
      <c r="J202" s="556"/>
      <c r="K202" s="556"/>
      <c r="L202" s="556"/>
      <c r="M202" s="556"/>
      <c r="N202" s="556"/>
      <c r="O202" s="556"/>
      <c r="P202" s="556"/>
      <c r="Q202" s="556"/>
      <c r="R202" s="556"/>
      <c r="S202" s="556"/>
      <c r="T202" s="556"/>
      <c r="U202" s="556"/>
      <c r="V202" s="556"/>
      <c r="W202" s="556"/>
      <c r="X202" s="556"/>
      <c r="Y202" s="556"/>
      <c r="Z202" s="556"/>
      <c r="AA202" s="556"/>
    </row>
    <row r="203">
      <c r="A203" s="556"/>
      <c r="B203" s="556"/>
      <c r="C203" s="556"/>
      <c r="D203" s="556"/>
      <c r="E203" s="556"/>
      <c r="F203" s="556"/>
      <c r="G203" s="556"/>
      <c r="H203" s="556"/>
      <c r="I203" s="556"/>
      <c r="J203" s="556"/>
      <c r="K203" s="556"/>
      <c r="L203" s="556"/>
      <c r="M203" s="556"/>
      <c r="N203" s="556"/>
      <c r="O203" s="556"/>
      <c r="P203" s="556"/>
      <c r="Q203" s="556"/>
      <c r="R203" s="556"/>
      <c r="S203" s="556"/>
      <c r="T203" s="556"/>
      <c r="U203" s="556"/>
      <c r="V203" s="556"/>
      <c r="W203" s="556"/>
      <c r="X203" s="556"/>
      <c r="Y203" s="556"/>
      <c r="Z203" s="556"/>
      <c r="AA203" s="556"/>
    </row>
    <row r="204">
      <c r="A204" s="556"/>
      <c r="B204" s="556"/>
      <c r="C204" s="556"/>
      <c r="D204" s="556"/>
      <c r="E204" s="556"/>
      <c r="F204" s="556"/>
      <c r="G204" s="556"/>
      <c r="H204" s="556"/>
      <c r="I204" s="556"/>
      <c r="J204" s="556"/>
      <c r="K204" s="556"/>
      <c r="L204" s="556"/>
      <c r="M204" s="556"/>
      <c r="N204" s="556"/>
      <c r="O204" s="556"/>
      <c r="P204" s="556"/>
      <c r="Q204" s="556"/>
      <c r="R204" s="556"/>
      <c r="S204" s="556"/>
      <c r="T204" s="556"/>
      <c r="U204" s="556"/>
      <c r="V204" s="556"/>
      <c r="W204" s="556"/>
      <c r="X204" s="556"/>
      <c r="Y204" s="556"/>
      <c r="Z204" s="556"/>
      <c r="AA204" s="556"/>
    </row>
    <row r="205">
      <c r="A205" s="556"/>
      <c r="B205" s="556"/>
      <c r="C205" s="556"/>
      <c r="D205" s="556"/>
      <c r="E205" s="556"/>
      <c r="F205" s="556"/>
      <c r="G205" s="556"/>
      <c r="H205" s="556"/>
      <c r="I205" s="556"/>
      <c r="J205" s="556"/>
      <c r="K205" s="556"/>
      <c r="L205" s="556"/>
      <c r="M205" s="556"/>
      <c r="N205" s="556"/>
      <c r="O205" s="556"/>
      <c r="P205" s="556"/>
      <c r="Q205" s="556"/>
      <c r="R205" s="556"/>
      <c r="S205" s="556"/>
      <c r="T205" s="556"/>
      <c r="U205" s="556"/>
      <c r="V205" s="556"/>
      <c r="W205" s="556"/>
      <c r="X205" s="556"/>
      <c r="Y205" s="556"/>
      <c r="Z205" s="556"/>
      <c r="AA205" s="556"/>
    </row>
    <row r="206">
      <c r="A206" s="556"/>
      <c r="B206" s="556"/>
      <c r="C206" s="556"/>
      <c r="D206" s="556"/>
      <c r="E206" s="556"/>
      <c r="F206" s="556"/>
      <c r="G206" s="556"/>
      <c r="H206" s="556"/>
      <c r="I206" s="556"/>
      <c r="J206" s="556"/>
      <c r="K206" s="556"/>
      <c r="L206" s="556"/>
      <c r="M206" s="556"/>
      <c r="N206" s="556"/>
      <c r="O206" s="556"/>
      <c r="P206" s="556"/>
      <c r="Q206" s="556"/>
      <c r="R206" s="556"/>
      <c r="S206" s="556"/>
      <c r="T206" s="556"/>
      <c r="U206" s="556"/>
      <c r="V206" s="556"/>
      <c r="W206" s="556"/>
      <c r="X206" s="556"/>
      <c r="Y206" s="556"/>
      <c r="Z206" s="556"/>
      <c r="AA206" s="556"/>
    </row>
    <row r="207">
      <c r="A207" s="556"/>
      <c r="B207" s="556"/>
      <c r="C207" s="556"/>
      <c r="D207" s="556"/>
      <c r="E207" s="556"/>
      <c r="F207" s="556"/>
      <c r="G207" s="556"/>
      <c r="H207" s="556"/>
      <c r="I207" s="556"/>
      <c r="J207" s="556"/>
      <c r="K207" s="556"/>
      <c r="L207" s="556"/>
      <c r="M207" s="556"/>
      <c r="N207" s="556"/>
      <c r="O207" s="556"/>
      <c r="P207" s="556"/>
      <c r="Q207" s="556"/>
      <c r="R207" s="556"/>
      <c r="S207" s="556"/>
      <c r="T207" s="556"/>
      <c r="U207" s="556"/>
      <c r="V207" s="556"/>
      <c r="W207" s="556"/>
      <c r="X207" s="556"/>
      <c r="Y207" s="556"/>
      <c r="Z207" s="556"/>
      <c r="AA207" s="556"/>
    </row>
    <row r="208">
      <c r="A208" s="556"/>
      <c r="B208" s="556"/>
      <c r="C208" s="556"/>
      <c r="D208" s="556"/>
      <c r="E208" s="556"/>
      <c r="F208" s="556"/>
      <c r="G208" s="556"/>
      <c r="H208" s="556"/>
      <c r="I208" s="556"/>
      <c r="J208" s="556"/>
      <c r="K208" s="556"/>
      <c r="L208" s="556"/>
      <c r="M208" s="556"/>
      <c r="N208" s="556"/>
      <c r="O208" s="556"/>
      <c r="P208" s="556"/>
      <c r="Q208" s="556"/>
      <c r="R208" s="556"/>
      <c r="S208" s="556"/>
      <c r="T208" s="556"/>
      <c r="U208" s="556"/>
      <c r="V208" s="556"/>
      <c r="W208" s="556"/>
      <c r="X208" s="556"/>
      <c r="Y208" s="556"/>
      <c r="Z208" s="556"/>
      <c r="AA208" s="556"/>
    </row>
    <row r="209">
      <c r="A209" s="556"/>
      <c r="B209" s="556"/>
      <c r="C209" s="556"/>
      <c r="D209" s="556"/>
      <c r="E209" s="556"/>
      <c r="F209" s="556"/>
      <c r="G209" s="556"/>
      <c r="H209" s="556"/>
      <c r="I209" s="556"/>
      <c r="J209" s="556"/>
      <c r="K209" s="556"/>
      <c r="L209" s="556"/>
      <c r="M209" s="556"/>
      <c r="N209" s="556"/>
      <c r="O209" s="556"/>
      <c r="P209" s="556"/>
      <c r="Q209" s="556"/>
      <c r="R209" s="556"/>
      <c r="S209" s="556"/>
      <c r="T209" s="556"/>
      <c r="U209" s="556"/>
      <c r="V209" s="556"/>
      <c r="W209" s="556"/>
      <c r="X209" s="556"/>
      <c r="Y209" s="556"/>
      <c r="Z209" s="556"/>
      <c r="AA209" s="556"/>
    </row>
    <row r="210">
      <c r="A210" s="556"/>
      <c r="B210" s="556"/>
      <c r="C210" s="556"/>
      <c r="D210" s="556"/>
      <c r="E210" s="556"/>
      <c r="F210" s="556"/>
      <c r="G210" s="556"/>
      <c r="H210" s="556"/>
      <c r="I210" s="556"/>
      <c r="J210" s="556"/>
      <c r="K210" s="556"/>
      <c r="L210" s="556"/>
      <c r="M210" s="556"/>
      <c r="N210" s="556"/>
      <c r="O210" s="556"/>
      <c r="P210" s="556"/>
      <c r="Q210" s="556"/>
      <c r="R210" s="556"/>
      <c r="S210" s="556"/>
      <c r="T210" s="556"/>
      <c r="U210" s="556"/>
      <c r="V210" s="556"/>
      <c r="W210" s="556"/>
      <c r="X210" s="556"/>
      <c r="Y210" s="556"/>
      <c r="Z210" s="556"/>
      <c r="AA210" s="556"/>
    </row>
    <row r="211">
      <c r="A211" s="556"/>
      <c r="B211" s="556"/>
      <c r="C211" s="556"/>
      <c r="D211" s="556"/>
      <c r="E211" s="556"/>
      <c r="F211" s="556"/>
      <c r="G211" s="556"/>
      <c r="H211" s="556"/>
      <c r="I211" s="556"/>
      <c r="J211" s="556"/>
      <c r="K211" s="556"/>
      <c r="L211" s="556"/>
      <c r="M211" s="556"/>
      <c r="N211" s="556"/>
      <c r="O211" s="556"/>
      <c r="P211" s="556"/>
      <c r="Q211" s="556"/>
      <c r="R211" s="556"/>
      <c r="S211" s="556"/>
      <c r="T211" s="556"/>
      <c r="U211" s="556"/>
      <c r="V211" s="556"/>
      <c r="W211" s="556"/>
      <c r="X211" s="556"/>
      <c r="Y211" s="556"/>
      <c r="Z211" s="556"/>
      <c r="AA211" s="556"/>
    </row>
    <row r="212">
      <c r="A212" s="556"/>
      <c r="B212" s="556"/>
      <c r="C212" s="556"/>
      <c r="D212" s="556"/>
      <c r="E212" s="556"/>
      <c r="F212" s="556"/>
      <c r="G212" s="556"/>
      <c r="H212" s="556"/>
      <c r="I212" s="556"/>
      <c r="J212" s="556"/>
      <c r="K212" s="556"/>
      <c r="L212" s="556"/>
      <c r="M212" s="556"/>
      <c r="N212" s="556"/>
      <c r="O212" s="556"/>
      <c r="P212" s="556"/>
      <c r="Q212" s="556"/>
      <c r="R212" s="556"/>
      <c r="S212" s="556"/>
      <c r="T212" s="556"/>
      <c r="U212" s="556"/>
      <c r="V212" s="556"/>
      <c r="W212" s="556"/>
      <c r="X212" s="556"/>
      <c r="Y212" s="556"/>
      <c r="Z212" s="556"/>
      <c r="AA212" s="556"/>
    </row>
    <row r="213">
      <c r="A213" s="556"/>
      <c r="B213" s="556"/>
      <c r="C213" s="556"/>
      <c r="D213" s="556"/>
      <c r="E213" s="556"/>
      <c r="F213" s="556"/>
      <c r="G213" s="556"/>
      <c r="H213" s="556"/>
      <c r="I213" s="556"/>
      <c r="J213" s="556"/>
      <c r="K213" s="556"/>
      <c r="L213" s="556"/>
      <c r="M213" s="556"/>
      <c r="N213" s="556"/>
      <c r="O213" s="556"/>
      <c r="P213" s="556"/>
      <c r="Q213" s="556"/>
      <c r="R213" s="556"/>
      <c r="S213" s="556"/>
      <c r="T213" s="556"/>
      <c r="U213" s="556"/>
      <c r="V213" s="556"/>
      <c r="W213" s="556"/>
      <c r="X213" s="556"/>
      <c r="Y213" s="556"/>
      <c r="Z213" s="556"/>
      <c r="AA213" s="556"/>
    </row>
    <row r="214">
      <c r="A214" s="556"/>
      <c r="B214" s="556"/>
      <c r="C214" s="556"/>
      <c r="D214" s="556"/>
      <c r="E214" s="556"/>
      <c r="F214" s="556"/>
      <c r="G214" s="556"/>
      <c r="H214" s="556"/>
      <c r="I214" s="556"/>
      <c r="J214" s="556"/>
      <c r="K214" s="556"/>
      <c r="L214" s="556"/>
      <c r="M214" s="556"/>
      <c r="N214" s="556"/>
      <c r="O214" s="556"/>
      <c r="P214" s="556"/>
      <c r="Q214" s="556"/>
      <c r="R214" s="556"/>
      <c r="S214" s="556"/>
      <c r="T214" s="556"/>
      <c r="U214" s="556"/>
      <c r="V214" s="556"/>
      <c r="W214" s="556"/>
      <c r="X214" s="556"/>
      <c r="Y214" s="556"/>
      <c r="Z214" s="556"/>
      <c r="AA214" s="556"/>
    </row>
    <row r="215">
      <c r="A215" s="556"/>
      <c r="B215" s="556"/>
      <c r="C215" s="556"/>
      <c r="D215" s="556"/>
      <c r="E215" s="556"/>
      <c r="F215" s="556"/>
      <c r="G215" s="556"/>
      <c r="H215" s="556"/>
      <c r="I215" s="556"/>
      <c r="J215" s="556"/>
      <c r="K215" s="556"/>
      <c r="L215" s="556"/>
      <c r="M215" s="556"/>
      <c r="N215" s="556"/>
      <c r="O215" s="556"/>
      <c r="P215" s="556"/>
      <c r="Q215" s="556"/>
      <c r="R215" s="556"/>
      <c r="S215" s="556"/>
      <c r="T215" s="556"/>
      <c r="U215" s="556"/>
      <c r="V215" s="556"/>
      <c r="W215" s="556"/>
      <c r="X215" s="556"/>
      <c r="Y215" s="556"/>
      <c r="Z215" s="556"/>
      <c r="AA215" s="556"/>
    </row>
    <row r="216">
      <c r="A216" s="556"/>
      <c r="B216" s="556"/>
      <c r="C216" s="556"/>
      <c r="D216" s="556"/>
      <c r="E216" s="556"/>
      <c r="F216" s="556"/>
      <c r="G216" s="556"/>
      <c r="H216" s="556"/>
      <c r="I216" s="556"/>
      <c r="J216" s="556"/>
      <c r="K216" s="556"/>
      <c r="L216" s="556"/>
      <c r="M216" s="556"/>
      <c r="N216" s="556"/>
      <c r="O216" s="556"/>
      <c r="P216" s="556"/>
      <c r="Q216" s="556"/>
      <c r="R216" s="556"/>
      <c r="S216" s="556"/>
      <c r="T216" s="556"/>
      <c r="U216" s="556"/>
      <c r="V216" s="556"/>
      <c r="W216" s="556"/>
      <c r="X216" s="556"/>
      <c r="Y216" s="556"/>
      <c r="Z216" s="556"/>
      <c r="AA216" s="556"/>
    </row>
    <row r="217">
      <c r="A217" s="556"/>
      <c r="B217" s="556"/>
      <c r="C217" s="556"/>
      <c r="D217" s="556"/>
      <c r="E217" s="556"/>
      <c r="F217" s="556"/>
      <c r="G217" s="556"/>
      <c r="H217" s="556"/>
      <c r="I217" s="556"/>
      <c r="J217" s="556"/>
      <c r="K217" s="556"/>
      <c r="L217" s="556"/>
      <c r="M217" s="556"/>
      <c r="N217" s="556"/>
      <c r="O217" s="556"/>
      <c r="P217" s="556"/>
      <c r="Q217" s="556"/>
      <c r="R217" s="556"/>
      <c r="S217" s="556"/>
      <c r="T217" s="556"/>
      <c r="U217" s="556"/>
      <c r="V217" s="556"/>
      <c r="W217" s="556"/>
      <c r="X217" s="556"/>
      <c r="Y217" s="556"/>
      <c r="Z217" s="556"/>
      <c r="AA217" s="556"/>
    </row>
    <row r="218">
      <c r="A218" s="556"/>
      <c r="B218" s="556"/>
      <c r="C218" s="556"/>
      <c r="D218" s="556"/>
      <c r="E218" s="556"/>
      <c r="F218" s="556"/>
      <c r="G218" s="556"/>
      <c r="H218" s="556"/>
      <c r="I218" s="556"/>
      <c r="J218" s="556"/>
      <c r="K218" s="556"/>
      <c r="L218" s="556"/>
      <c r="M218" s="556"/>
      <c r="N218" s="556"/>
      <c r="O218" s="556"/>
      <c r="P218" s="556"/>
      <c r="Q218" s="556"/>
      <c r="R218" s="556"/>
      <c r="S218" s="556"/>
      <c r="T218" s="556"/>
      <c r="U218" s="556"/>
      <c r="V218" s="556"/>
      <c r="W218" s="556"/>
      <c r="X218" s="556"/>
      <c r="Y218" s="556"/>
      <c r="Z218" s="556"/>
      <c r="AA218" s="556"/>
    </row>
    <row r="219">
      <c r="A219" s="556"/>
      <c r="B219" s="556"/>
      <c r="C219" s="556"/>
      <c r="D219" s="556"/>
      <c r="E219" s="556"/>
      <c r="F219" s="556"/>
      <c r="G219" s="556"/>
      <c r="H219" s="556"/>
      <c r="I219" s="556"/>
      <c r="J219" s="556"/>
      <c r="K219" s="556"/>
      <c r="L219" s="556"/>
      <c r="M219" s="556"/>
      <c r="N219" s="556"/>
      <c r="O219" s="556"/>
      <c r="P219" s="556"/>
      <c r="Q219" s="556"/>
      <c r="R219" s="556"/>
      <c r="S219" s="556"/>
      <c r="T219" s="556"/>
      <c r="U219" s="556"/>
      <c r="V219" s="556"/>
      <c r="W219" s="556"/>
      <c r="X219" s="556"/>
      <c r="Y219" s="556"/>
      <c r="Z219" s="556"/>
      <c r="AA219" s="556"/>
    </row>
    <row r="220">
      <c r="A220" s="556"/>
      <c r="B220" s="556"/>
      <c r="C220" s="556"/>
      <c r="D220" s="556"/>
      <c r="E220" s="556"/>
      <c r="F220" s="556"/>
      <c r="G220" s="556"/>
      <c r="H220" s="556"/>
      <c r="I220" s="556"/>
      <c r="J220" s="556"/>
      <c r="K220" s="556"/>
      <c r="L220" s="556"/>
      <c r="M220" s="556"/>
      <c r="N220" s="556"/>
      <c r="O220" s="556"/>
      <c r="P220" s="556"/>
      <c r="Q220" s="556"/>
      <c r="R220" s="556"/>
      <c r="S220" s="556"/>
      <c r="T220" s="556"/>
      <c r="U220" s="556"/>
      <c r="V220" s="556"/>
      <c r="W220" s="556"/>
      <c r="X220" s="556"/>
      <c r="Y220" s="556"/>
      <c r="Z220" s="556"/>
      <c r="AA220" s="556"/>
    </row>
    <row r="221">
      <c r="A221" s="556"/>
      <c r="B221" s="556"/>
      <c r="C221" s="556"/>
      <c r="D221" s="556"/>
      <c r="E221" s="556"/>
      <c r="F221" s="556"/>
      <c r="G221" s="556"/>
      <c r="H221" s="556"/>
      <c r="I221" s="556"/>
      <c r="J221" s="556"/>
      <c r="K221" s="556"/>
      <c r="L221" s="556"/>
      <c r="M221" s="556"/>
      <c r="N221" s="556"/>
      <c r="O221" s="556"/>
      <c r="P221" s="556"/>
      <c r="Q221" s="556"/>
      <c r="R221" s="556"/>
      <c r="S221" s="556"/>
      <c r="T221" s="556"/>
      <c r="U221" s="556"/>
      <c r="V221" s="556"/>
      <c r="W221" s="556"/>
      <c r="X221" s="556"/>
      <c r="Y221" s="556"/>
      <c r="Z221" s="556"/>
      <c r="AA221" s="556"/>
    </row>
    <row r="222">
      <c r="A222" s="556"/>
      <c r="B222" s="556"/>
      <c r="C222" s="556"/>
      <c r="D222" s="556"/>
      <c r="E222" s="556"/>
      <c r="F222" s="556"/>
      <c r="G222" s="556"/>
      <c r="H222" s="556"/>
      <c r="I222" s="556"/>
      <c r="J222" s="556"/>
      <c r="K222" s="556"/>
      <c r="L222" s="556"/>
      <c r="M222" s="556"/>
      <c r="N222" s="556"/>
      <c r="O222" s="556"/>
      <c r="P222" s="556"/>
      <c r="Q222" s="556"/>
      <c r="R222" s="556"/>
      <c r="S222" s="556"/>
      <c r="T222" s="556"/>
      <c r="U222" s="556"/>
      <c r="V222" s="556"/>
      <c r="W222" s="556"/>
      <c r="X222" s="556"/>
      <c r="Y222" s="556"/>
      <c r="Z222" s="556"/>
      <c r="AA222" s="556"/>
    </row>
    <row r="223">
      <c r="A223" s="556"/>
      <c r="B223" s="556"/>
      <c r="C223" s="556"/>
      <c r="D223" s="556"/>
      <c r="E223" s="556"/>
      <c r="F223" s="556"/>
      <c r="G223" s="556"/>
      <c r="H223" s="556"/>
      <c r="I223" s="556"/>
      <c r="J223" s="556"/>
      <c r="K223" s="556"/>
      <c r="L223" s="556"/>
      <c r="M223" s="556"/>
      <c r="N223" s="556"/>
      <c r="O223" s="556"/>
      <c r="P223" s="556"/>
      <c r="Q223" s="556"/>
      <c r="R223" s="556"/>
      <c r="S223" s="556"/>
      <c r="T223" s="556"/>
      <c r="U223" s="556"/>
      <c r="V223" s="556"/>
      <c r="W223" s="556"/>
      <c r="X223" s="556"/>
      <c r="Y223" s="556"/>
      <c r="Z223" s="556"/>
      <c r="AA223" s="556"/>
    </row>
    <row r="224">
      <c r="A224" s="556"/>
      <c r="B224" s="556"/>
      <c r="C224" s="556"/>
      <c r="D224" s="556"/>
      <c r="E224" s="556"/>
      <c r="F224" s="556"/>
      <c r="G224" s="556"/>
      <c r="H224" s="556"/>
      <c r="I224" s="556"/>
      <c r="J224" s="556"/>
      <c r="K224" s="556"/>
      <c r="L224" s="556"/>
      <c r="M224" s="556"/>
      <c r="N224" s="556"/>
      <c r="O224" s="556"/>
      <c r="P224" s="556"/>
      <c r="Q224" s="556"/>
      <c r="R224" s="556"/>
      <c r="S224" s="556"/>
      <c r="T224" s="556"/>
      <c r="U224" s="556"/>
      <c r="V224" s="556"/>
      <c r="W224" s="556"/>
      <c r="X224" s="556"/>
      <c r="Y224" s="556"/>
      <c r="Z224" s="556"/>
      <c r="AA224" s="556"/>
    </row>
    <row r="225">
      <c r="A225" s="556"/>
      <c r="B225" s="556"/>
      <c r="C225" s="556"/>
      <c r="D225" s="556"/>
      <c r="E225" s="556"/>
      <c r="F225" s="556"/>
      <c r="G225" s="556"/>
      <c r="H225" s="556"/>
      <c r="I225" s="556"/>
      <c r="J225" s="556"/>
      <c r="K225" s="556"/>
      <c r="L225" s="556"/>
      <c r="M225" s="556"/>
      <c r="N225" s="556"/>
      <c r="O225" s="556"/>
      <c r="P225" s="556"/>
      <c r="Q225" s="556"/>
      <c r="R225" s="556"/>
      <c r="S225" s="556"/>
      <c r="T225" s="556"/>
      <c r="U225" s="556"/>
      <c r="V225" s="556"/>
      <c r="W225" s="556"/>
      <c r="X225" s="556"/>
      <c r="Y225" s="556"/>
      <c r="Z225" s="556"/>
      <c r="AA225" s="556"/>
    </row>
    <row r="226">
      <c r="A226" s="556"/>
      <c r="B226" s="556"/>
      <c r="C226" s="556"/>
      <c r="D226" s="556"/>
      <c r="E226" s="556"/>
      <c r="F226" s="556"/>
      <c r="G226" s="556"/>
      <c r="H226" s="556"/>
      <c r="I226" s="556"/>
      <c r="J226" s="556"/>
      <c r="K226" s="556"/>
      <c r="L226" s="556"/>
      <c r="M226" s="556"/>
      <c r="N226" s="556"/>
      <c r="O226" s="556"/>
      <c r="P226" s="556"/>
      <c r="Q226" s="556"/>
      <c r="R226" s="556"/>
      <c r="S226" s="556"/>
      <c r="T226" s="556"/>
      <c r="U226" s="556"/>
      <c r="V226" s="556"/>
      <c r="W226" s="556"/>
      <c r="X226" s="556"/>
      <c r="Y226" s="556"/>
      <c r="Z226" s="556"/>
      <c r="AA226" s="556"/>
    </row>
    <row r="227">
      <c r="A227" s="556"/>
      <c r="B227" s="556"/>
      <c r="C227" s="556"/>
      <c r="D227" s="556"/>
      <c r="E227" s="556"/>
      <c r="F227" s="556"/>
      <c r="G227" s="556"/>
      <c r="H227" s="556"/>
      <c r="I227" s="556"/>
      <c r="J227" s="556"/>
      <c r="K227" s="556"/>
      <c r="L227" s="556"/>
      <c r="M227" s="556"/>
      <c r="N227" s="556"/>
      <c r="O227" s="556"/>
      <c r="P227" s="556"/>
      <c r="Q227" s="556"/>
      <c r="R227" s="556"/>
      <c r="S227" s="556"/>
      <c r="T227" s="556"/>
      <c r="U227" s="556"/>
      <c r="V227" s="556"/>
      <c r="W227" s="556"/>
      <c r="X227" s="556"/>
      <c r="Y227" s="556"/>
      <c r="Z227" s="556"/>
      <c r="AA227" s="556"/>
    </row>
    <row r="228">
      <c r="A228" s="556"/>
      <c r="B228" s="556"/>
      <c r="C228" s="556"/>
      <c r="D228" s="556"/>
      <c r="E228" s="556"/>
      <c r="F228" s="556"/>
      <c r="G228" s="556"/>
      <c r="H228" s="556"/>
      <c r="I228" s="556"/>
      <c r="J228" s="556"/>
      <c r="K228" s="556"/>
      <c r="L228" s="556"/>
      <c r="M228" s="556"/>
      <c r="N228" s="556"/>
      <c r="O228" s="556"/>
      <c r="P228" s="556"/>
      <c r="Q228" s="556"/>
      <c r="R228" s="556"/>
      <c r="S228" s="556"/>
      <c r="T228" s="556"/>
      <c r="U228" s="556"/>
      <c r="V228" s="556"/>
      <c r="W228" s="556"/>
      <c r="X228" s="556"/>
      <c r="Y228" s="556"/>
      <c r="Z228" s="556"/>
      <c r="AA228" s="556"/>
    </row>
    <row r="229">
      <c r="A229" s="556"/>
      <c r="B229" s="556"/>
      <c r="C229" s="556"/>
      <c r="D229" s="556"/>
      <c r="E229" s="556"/>
      <c r="F229" s="556"/>
      <c r="G229" s="556"/>
      <c r="H229" s="556"/>
      <c r="I229" s="556"/>
      <c r="J229" s="556"/>
      <c r="K229" s="556"/>
      <c r="L229" s="556"/>
      <c r="M229" s="556"/>
      <c r="N229" s="556"/>
      <c r="O229" s="556"/>
      <c r="P229" s="556"/>
      <c r="Q229" s="556"/>
      <c r="R229" s="556"/>
      <c r="S229" s="556"/>
      <c r="T229" s="556"/>
      <c r="U229" s="556"/>
      <c r="V229" s="556"/>
      <c r="W229" s="556"/>
      <c r="X229" s="556"/>
      <c r="Y229" s="556"/>
      <c r="Z229" s="556"/>
      <c r="AA229" s="556"/>
    </row>
    <row r="230">
      <c r="A230" s="556"/>
      <c r="B230" s="556"/>
      <c r="C230" s="556"/>
      <c r="D230" s="556"/>
      <c r="E230" s="556"/>
      <c r="F230" s="556"/>
      <c r="G230" s="556"/>
      <c r="H230" s="556"/>
      <c r="I230" s="556"/>
      <c r="J230" s="556"/>
      <c r="K230" s="556"/>
      <c r="L230" s="556"/>
      <c r="M230" s="556"/>
      <c r="N230" s="556"/>
      <c r="O230" s="556"/>
      <c r="P230" s="556"/>
      <c r="Q230" s="556"/>
      <c r="R230" s="556"/>
      <c r="S230" s="556"/>
      <c r="T230" s="556"/>
      <c r="U230" s="556"/>
      <c r="V230" s="556"/>
      <c r="W230" s="556"/>
      <c r="X230" s="556"/>
      <c r="Y230" s="556"/>
      <c r="Z230" s="556"/>
      <c r="AA230" s="556"/>
    </row>
    <row r="231">
      <c r="A231" s="556"/>
      <c r="B231" s="556"/>
      <c r="C231" s="556"/>
      <c r="D231" s="556"/>
      <c r="E231" s="556"/>
      <c r="F231" s="556"/>
      <c r="G231" s="556"/>
      <c r="H231" s="556"/>
      <c r="I231" s="556"/>
      <c r="J231" s="556"/>
      <c r="K231" s="556"/>
      <c r="L231" s="556"/>
      <c r="M231" s="556"/>
      <c r="N231" s="556"/>
      <c r="O231" s="556"/>
      <c r="P231" s="556"/>
      <c r="Q231" s="556"/>
      <c r="R231" s="556"/>
      <c r="S231" s="556"/>
      <c r="T231" s="556"/>
      <c r="U231" s="556"/>
      <c r="V231" s="556"/>
      <c r="W231" s="556"/>
      <c r="X231" s="556"/>
      <c r="Y231" s="556"/>
      <c r="Z231" s="556"/>
      <c r="AA231" s="556"/>
    </row>
    <row r="232">
      <c r="A232" s="556"/>
      <c r="B232" s="556"/>
      <c r="C232" s="556"/>
      <c r="D232" s="556"/>
      <c r="E232" s="556"/>
      <c r="F232" s="556"/>
      <c r="G232" s="556"/>
      <c r="H232" s="556"/>
      <c r="I232" s="556"/>
      <c r="J232" s="556"/>
      <c r="K232" s="556"/>
      <c r="L232" s="556"/>
      <c r="M232" s="556"/>
      <c r="N232" s="556"/>
      <c r="O232" s="556"/>
      <c r="P232" s="556"/>
      <c r="Q232" s="556"/>
      <c r="R232" s="556"/>
      <c r="S232" s="556"/>
      <c r="T232" s="556"/>
      <c r="U232" s="556"/>
      <c r="V232" s="556"/>
      <c r="W232" s="556"/>
      <c r="X232" s="556"/>
      <c r="Y232" s="556"/>
      <c r="Z232" s="556"/>
      <c r="AA232" s="556"/>
    </row>
    <row r="233">
      <c r="A233" s="556"/>
      <c r="B233" s="556"/>
      <c r="C233" s="556"/>
      <c r="D233" s="556"/>
      <c r="E233" s="556"/>
      <c r="F233" s="556"/>
      <c r="G233" s="556"/>
      <c r="H233" s="556"/>
      <c r="I233" s="556"/>
      <c r="J233" s="556"/>
      <c r="K233" s="556"/>
      <c r="L233" s="556"/>
      <c r="M233" s="556"/>
      <c r="N233" s="556"/>
      <c r="O233" s="556"/>
      <c r="P233" s="556"/>
      <c r="Q233" s="556"/>
      <c r="R233" s="556"/>
      <c r="S233" s="556"/>
      <c r="T233" s="556"/>
      <c r="U233" s="556"/>
      <c r="V233" s="556"/>
      <c r="W233" s="556"/>
      <c r="X233" s="556"/>
      <c r="Y233" s="556"/>
      <c r="Z233" s="556"/>
      <c r="AA233" s="556"/>
    </row>
    <row r="234">
      <c r="A234" s="556"/>
      <c r="B234" s="556"/>
      <c r="C234" s="556"/>
      <c r="D234" s="556"/>
      <c r="E234" s="556"/>
      <c r="F234" s="556"/>
      <c r="G234" s="556"/>
      <c r="H234" s="556"/>
      <c r="I234" s="556"/>
      <c r="J234" s="556"/>
      <c r="K234" s="556"/>
      <c r="L234" s="556"/>
      <c r="M234" s="556"/>
      <c r="N234" s="556"/>
      <c r="O234" s="556"/>
      <c r="P234" s="556"/>
      <c r="Q234" s="556"/>
      <c r="R234" s="556"/>
      <c r="S234" s="556"/>
      <c r="T234" s="556"/>
      <c r="U234" s="556"/>
      <c r="V234" s="556"/>
      <c r="W234" s="556"/>
      <c r="X234" s="556"/>
      <c r="Y234" s="556"/>
      <c r="Z234" s="556"/>
      <c r="AA234" s="556"/>
    </row>
    <row r="235">
      <c r="A235" s="556"/>
      <c r="B235" s="556"/>
      <c r="C235" s="556"/>
      <c r="D235" s="556"/>
      <c r="E235" s="556"/>
      <c r="F235" s="556"/>
      <c r="G235" s="556"/>
      <c r="H235" s="556"/>
      <c r="I235" s="556"/>
      <c r="J235" s="556"/>
      <c r="K235" s="556"/>
      <c r="L235" s="556"/>
      <c r="M235" s="556"/>
      <c r="N235" s="556"/>
      <c r="O235" s="556"/>
      <c r="P235" s="556"/>
      <c r="Q235" s="556"/>
      <c r="R235" s="556"/>
      <c r="S235" s="556"/>
      <c r="T235" s="556"/>
      <c r="U235" s="556"/>
      <c r="V235" s="556"/>
      <c r="W235" s="556"/>
      <c r="X235" s="556"/>
      <c r="Y235" s="556"/>
      <c r="Z235" s="556"/>
      <c r="AA235" s="556"/>
    </row>
    <row r="236">
      <c r="A236" s="556"/>
      <c r="B236" s="556"/>
      <c r="C236" s="556"/>
      <c r="D236" s="556"/>
      <c r="E236" s="556"/>
      <c r="F236" s="556"/>
      <c r="G236" s="556"/>
      <c r="H236" s="556"/>
      <c r="I236" s="556"/>
      <c r="J236" s="556"/>
      <c r="K236" s="556"/>
      <c r="L236" s="556"/>
      <c r="M236" s="556"/>
      <c r="N236" s="556"/>
      <c r="O236" s="556"/>
      <c r="P236" s="556"/>
      <c r="Q236" s="556"/>
      <c r="R236" s="556"/>
      <c r="S236" s="556"/>
      <c r="T236" s="556"/>
      <c r="U236" s="556"/>
      <c r="V236" s="556"/>
      <c r="W236" s="556"/>
      <c r="X236" s="556"/>
      <c r="Y236" s="556"/>
      <c r="Z236" s="556"/>
      <c r="AA236" s="556"/>
    </row>
    <row r="237">
      <c r="A237" s="556"/>
      <c r="B237" s="556"/>
      <c r="C237" s="556"/>
      <c r="D237" s="556"/>
      <c r="E237" s="556"/>
      <c r="F237" s="556"/>
      <c r="G237" s="556"/>
      <c r="H237" s="556"/>
      <c r="I237" s="556"/>
      <c r="J237" s="556"/>
      <c r="K237" s="556"/>
      <c r="L237" s="556"/>
      <c r="M237" s="556"/>
      <c r="N237" s="556"/>
      <c r="O237" s="556"/>
      <c r="P237" s="556"/>
      <c r="Q237" s="556"/>
      <c r="R237" s="556"/>
      <c r="S237" s="556"/>
      <c r="T237" s="556"/>
      <c r="U237" s="556"/>
      <c r="V237" s="556"/>
      <c r="W237" s="556"/>
      <c r="X237" s="556"/>
      <c r="Y237" s="556"/>
      <c r="Z237" s="556"/>
      <c r="AA237" s="556"/>
    </row>
    <row r="238">
      <c r="A238" s="556"/>
      <c r="B238" s="556"/>
      <c r="C238" s="556"/>
      <c r="D238" s="556"/>
      <c r="E238" s="556"/>
      <c r="F238" s="556"/>
      <c r="G238" s="556"/>
      <c r="H238" s="556"/>
      <c r="I238" s="556"/>
      <c r="J238" s="556"/>
      <c r="K238" s="556"/>
      <c r="L238" s="556"/>
      <c r="M238" s="556"/>
      <c r="N238" s="556"/>
      <c r="O238" s="556"/>
      <c r="P238" s="556"/>
      <c r="Q238" s="556"/>
      <c r="R238" s="556"/>
      <c r="S238" s="556"/>
      <c r="T238" s="556"/>
      <c r="U238" s="556"/>
      <c r="V238" s="556"/>
      <c r="W238" s="556"/>
      <c r="X238" s="556"/>
      <c r="Y238" s="556"/>
      <c r="Z238" s="556"/>
      <c r="AA238" s="556"/>
    </row>
    <row r="239">
      <c r="A239" s="556"/>
      <c r="B239" s="556"/>
      <c r="C239" s="556"/>
      <c r="D239" s="556"/>
      <c r="E239" s="556"/>
      <c r="F239" s="556"/>
      <c r="G239" s="556"/>
      <c r="H239" s="556"/>
      <c r="I239" s="556"/>
      <c r="J239" s="556"/>
      <c r="K239" s="556"/>
      <c r="L239" s="556"/>
      <c r="M239" s="556"/>
      <c r="N239" s="556"/>
      <c r="O239" s="556"/>
      <c r="P239" s="556"/>
      <c r="Q239" s="556"/>
      <c r="R239" s="556"/>
      <c r="S239" s="556"/>
      <c r="T239" s="556"/>
      <c r="U239" s="556"/>
      <c r="V239" s="556"/>
      <c r="W239" s="556"/>
      <c r="X239" s="556"/>
      <c r="Y239" s="556"/>
      <c r="Z239" s="556"/>
      <c r="AA239" s="556"/>
    </row>
    <row r="240">
      <c r="A240" s="556"/>
      <c r="B240" s="556"/>
      <c r="C240" s="556"/>
      <c r="D240" s="556"/>
      <c r="E240" s="556"/>
      <c r="F240" s="556"/>
      <c r="G240" s="556"/>
      <c r="H240" s="556"/>
      <c r="I240" s="556"/>
      <c r="J240" s="556"/>
      <c r="K240" s="556"/>
      <c r="L240" s="556"/>
      <c r="M240" s="556"/>
      <c r="N240" s="556"/>
      <c r="O240" s="556"/>
      <c r="P240" s="556"/>
      <c r="Q240" s="556"/>
      <c r="R240" s="556"/>
      <c r="S240" s="556"/>
      <c r="T240" s="556"/>
      <c r="U240" s="556"/>
      <c r="V240" s="556"/>
      <c r="W240" s="556"/>
      <c r="X240" s="556"/>
      <c r="Y240" s="556"/>
      <c r="Z240" s="556"/>
      <c r="AA240" s="556"/>
    </row>
    <row r="241">
      <c r="A241" s="556"/>
      <c r="B241" s="556"/>
      <c r="C241" s="556"/>
      <c r="D241" s="556"/>
      <c r="E241" s="556"/>
      <c r="F241" s="556"/>
      <c r="G241" s="556"/>
      <c r="H241" s="556"/>
      <c r="I241" s="556"/>
      <c r="J241" s="556"/>
      <c r="K241" s="556"/>
      <c r="L241" s="556"/>
      <c r="M241" s="556"/>
      <c r="N241" s="556"/>
      <c r="O241" s="556"/>
      <c r="P241" s="556"/>
      <c r="Q241" s="556"/>
      <c r="R241" s="556"/>
      <c r="S241" s="556"/>
      <c r="T241" s="556"/>
      <c r="U241" s="556"/>
      <c r="V241" s="556"/>
      <c r="W241" s="556"/>
      <c r="X241" s="556"/>
      <c r="Y241" s="556"/>
      <c r="Z241" s="556"/>
      <c r="AA241" s="556"/>
    </row>
    <row r="242">
      <c r="A242" s="556"/>
      <c r="B242" s="556"/>
      <c r="C242" s="556"/>
      <c r="D242" s="556"/>
      <c r="E242" s="556"/>
      <c r="F242" s="556"/>
      <c r="G242" s="556"/>
      <c r="H242" s="556"/>
      <c r="I242" s="556"/>
      <c r="J242" s="556"/>
      <c r="K242" s="556"/>
      <c r="L242" s="556"/>
      <c r="M242" s="556"/>
      <c r="N242" s="556"/>
      <c r="O242" s="556"/>
      <c r="P242" s="556"/>
      <c r="Q242" s="556"/>
      <c r="R242" s="556"/>
      <c r="S242" s="556"/>
      <c r="T242" s="556"/>
      <c r="U242" s="556"/>
      <c r="V242" s="556"/>
      <c r="W242" s="556"/>
      <c r="X242" s="556"/>
      <c r="Y242" s="556"/>
      <c r="Z242" s="556"/>
      <c r="AA242" s="556"/>
    </row>
    <row r="243">
      <c r="A243" s="556"/>
      <c r="B243" s="556"/>
      <c r="C243" s="556"/>
      <c r="D243" s="556"/>
      <c r="E243" s="556"/>
      <c r="F243" s="556"/>
      <c r="G243" s="556"/>
      <c r="H243" s="556"/>
      <c r="I243" s="556"/>
      <c r="J243" s="556"/>
      <c r="K243" s="556"/>
      <c r="L243" s="556"/>
      <c r="M243" s="556"/>
      <c r="N243" s="556"/>
      <c r="O243" s="556"/>
      <c r="P243" s="556"/>
      <c r="Q243" s="556"/>
      <c r="R243" s="556"/>
      <c r="S243" s="556"/>
      <c r="T243" s="556"/>
      <c r="U243" s="556"/>
      <c r="V243" s="556"/>
      <c r="W243" s="556"/>
      <c r="X243" s="556"/>
      <c r="Y243" s="556"/>
      <c r="Z243" s="556"/>
      <c r="AA243" s="556"/>
    </row>
    <row r="244">
      <c r="A244" s="556"/>
      <c r="B244" s="556"/>
      <c r="C244" s="556"/>
      <c r="D244" s="556"/>
      <c r="E244" s="556"/>
      <c r="F244" s="556"/>
      <c r="G244" s="556"/>
      <c r="H244" s="556"/>
      <c r="I244" s="556"/>
      <c r="J244" s="556"/>
      <c r="K244" s="556"/>
      <c r="L244" s="556"/>
      <c r="M244" s="556"/>
      <c r="N244" s="556"/>
      <c r="O244" s="556"/>
      <c r="P244" s="556"/>
      <c r="Q244" s="556"/>
      <c r="R244" s="556"/>
      <c r="S244" s="556"/>
      <c r="T244" s="556"/>
      <c r="U244" s="556"/>
      <c r="V244" s="556"/>
      <c r="W244" s="556"/>
      <c r="X244" s="556"/>
      <c r="Y244" s="556"/>
      <c r="Z244" s="556"/>
      <c r="AA244" s="556"/>
    </row>
    <row r="245">
      <c r="A245" s="556"/>
      <c r="B245" s="556"/>
      <c r="C245" s="556"/>
      <c r="D245" s="556"/>
      <c r="E245" s="556"/>
      <c r="F245" s="556"/>
      <c r="G245" s="556"/>
      <c r="H245" s="556"/>
      <c r="I245" s="556"/>
      <c r="J245" s="556"/>
      <c r="K245" s="556"/>
      <c r="L245" s="556"/>
      <c r="M245" s="556"/>
      <c r="N245" s="556"/>
      <c r="O245" s="556"/>
      <c r="P245" s="556"/>
      <c r="Q245" s="556"/>
      <c r="R245" s="556"/>
      <c r="S245" s="556"/>
      <c r="T245" s="556"/>
      <c r="U245" s="556"/>
      <c r="V245" s="556"/>
      <c r="W245" s="556"/>
      <c r="X245" s="556"/>
      <c r="Y245" s="556"/>
      <c r="Z245" s="556"/>
      <c r="AA245" s="556"/>
    </row>
    <row r="246">
      <c r="A246" s="556"/>
      <c r="B246" s="556"/>
      <c r="C246" s="556"/>
      <c r="D246" s="556"/>
      <c r="E246" s="556"/>
      <c r="F246" s="556"/>
      <c r="G246" s="556"/>
      <c r="H246" s="556"/>
      <c r="I246" s="556"/>
      <c r="J246" s="556"/>
      <c r="K246" s="556"/>
      <c r="L246" s="556"/>
      <c r="M246" s="556"/>
      <c r="N246" s="556"/>
      <c r="O246" s="556"/>
      <c r="P246" s="556"/>
      <c r="Q246" s="556"/>
      <c r="R246" s="556"/>
      <c r="S246" s="556"/>
      <c r="T246" s="556"/>
      <c r="U246" s="556"/>
      <c r="V246" s="556"/>
      <c r="W246" s="556"/>
      <c r="X246" s="556"/>
      <c r="Y246" s="556"/>
      <c r="Z246" s="556"/>
      <c r="AA246" s="556"/>
    </row>
    <row r="247">
      <c r="A247" s="556"/>
      <c r="B247" s="556"/>
      <c r="C247" s="556"/>
      <c r="D247" s="556"/>
      <c r="E247" s="556"/>
      <c r="F247" s="556"/>
      <c r="G247" s="556"/>
      <c r="H247" s="556"/>
      <c r="I247" s="556"/>
      <c r="J247" s="556"/>
      <c r="K247" s="556"/>
      <c r="L247" s="556"/>
      <c r="M247" s="556"/>
      <c r="N247" s="556"/>
      <c r="O247" s="556"/>
      <c r="P247" s="556"/>
      <c r="Q247" s="556"/>
      <c r="R247" s="556"/>
      <c r="S247" s="556"/>
      <c r="T247" s="556"/>
      <c r="U247" s="556"/>
      <c r="V247" s="556"/>
      <c r="W247" s="556"/>
      <c r="X247" s="556"/>
      <c r="Y247" s="556"/>
      <c r="Z247" s="556"/>
      <c r="AA247" s="556"/>
    </row>
    <row r="248">
      <c r="A248" s="556"/>
      <c r="B248" s="556"/>
      <c r="C248" s="556"/>
      <c r="D248" s="556"/>
      <c r="E248" s="556"/>
      <c r="F248" s="556"/>
      <c r="G248" s="556"/>
      <c r="H248" s="556"/>
      <c r="I248" s="556"/>
      <c r="J248" s="556"/>
      <c r="K248" s="556"/>
      <c r="L248" s="556"/>
      <c r="M248" s="556"/>
      <c r="N248" s="556"/>
      <c r="O248" s="556"/>
      <c r="P248" s="556"/>
      <c r="Q248" s="556"/>
      <c r="R248" s="556"/>
      <c r="S248" s="556"/>
      <c r="T248" s="556"/>
      <c r="U248" s="556"/>
      <c r="V248" s="556"/>
      <c r="W248" s="556"/>
      <c r="X248" s="556"/>
      <c r="Y248" s="556"/>
      <c r="Z248" s="556"/>
      <c r="AA248" s="556"/>
    </row>
    <row r="249">
      <c r="A249" s="556"/>
      <c r="B249" s="556"/>
      <c r="C249" s="556"/>
      <c r="D249" s="556"/>
      <c r="E249" s="556"/>
      <c r="F249" s="556"/>
      <c r="G249" s="556"/>
      <c r="H249" s="556"/>
      <c r="I249" s="556"/>
      <c r="J249" s="556"/>
      <c r="K249" s="556"/>
      <c r="L249" s="556"/>
      <c r="M249" s="556"/>
      <c r="N249" s="556"/>
      <c r="O249" s="556"/>
      <c r="P249" s="556"/>
      <c r="Q249" s="556"/>
      <c r="R249" s="556"/>
      <c r="S249" s="556"/>
      <c r="T249" s="556"/>
      <c r="U249" s="556"/>
      <c r="V249" s="556"/>
      <c r="W249" s="556"/>
      <c r="X249" s="556"/>
      <c r="Y249" s="556"/>
      <c r="Z249" s="556"/>
      <c r="AA249" s="556"/>
    </row>
    <row r="250">
      <c r="A250" s="556"/>
      <c r="B250" s="556"/>
      <c r="C250" s="556"/>
      <c r="D250" s="556"/>
      <c r="E250" s="556"/>
      <c r="F250" s="556"/>
      <c r="G250" s="556"/>
      <c r="H250" s="556"/>
      <c r="I250" s="556"/>
      <c r="J250" s="556"/>
      <c r="K250" s="556"/>
      <c r="L250" s="556"/>
      <c r="M250" s="556"/>
      <c r="N250" s="556"/>
      <c r="O250" s="556"/>
      <c r="P250" s="556"/>
      <c r="Q250" s="556"/>
      <c r="R250" s="556"/>
      <c r="S250" s="556"/>
      <c r="T250" s="556"/>
      <c r="U250" s="556"/>
      <c r="V250" s="556"/>
      <c r="W250" s="556"/>
      <c r="X250" s="556"/>
      <c r="Y250" s="556"/>
      <c r="Z250" s="556"/>
      <c r="AA250" s="556"/>
    </row>
    <row r="251">
      <c r="A251" s="556"/>
      <c r="B251" s="556"/>
      <c r="C251" s="556"/>
      <c r="D251" s="556"/>
      <c r="E251" s="556"/>
      <c r="F251" s="556"/>
      <c r="G251" s="556"/>
      <c r="H251" s="556"/>
      <c r="I251" s="556"/>
      <c r="J251" s="556"/>
      <c r="K251" s="556"/>
      <c r="L251" s="556"/>
      <c r="M251" s="556"/>
      <c r="N251" s="556"/>
      <c r="O251" s="556"/>
      <c r="P251" s="556"/>
      <c r="Q251" s="556"/>
      <c r="R251" s="556"/>
      <c r="S251" s="556"/>
      <c r="T251" s="556"/>
      <c r="U251" s="556"/>
      <c r="V251" s="556"/>
      <c r="W251" s="556"/>
      <c r="X251" s="556"/>
      <c r="Y251" s="556"/>
      <c r="Z251" s="556"/>
      <c r="AA251" s="556"/>
    </row>
    <row r="252">
      <c r="A252" s="556"/>
      <c r="B252" s="556"/>
      <c r="C252" s="556"/>
      <c r="D252" s="556"/>
      <c r="E252" s="556"/>
      <c r="F252" s="556"/>
      <c r="G252" s="556"/>
      <c r="H252" s="556"/>
      <c r="I252" s="556"/>
      <c r="J252" s="556"/>
      <c r="K252" s="556"/>
      <c r="L252" s="556"/>
      <c r="M252" s="556"/>
      <c r="N252" s="556"/>
      <c r="O252" s="556"/>
      <c r="P252" s="556"/>
      <c r="Q252" s="556"/>
      <c r="R252" s="556"/>
      <c r="S252" s="556"/>
      <c r="T252" s="556"/>
      <c r="U252" s="556"/>
      <c r="V252" s="556"/>
      <c r="W252" s="556"/>
      <c r="X252" s="556"/>
      <c r="Y252" s="556"/>
      <c r="Z252" s="556"/>
      <c r="AA252" s="556"/>
    </row>
    <row r="253">
      <c r="A253" s="556"/>
      <c r="B253" s="556"/>
      <c r="C253" s="556"/>
      <c r="D253" s="556"/>
      <c r="E253" s="556"/>
      <c r="F253" s="556"/>
      <c r="G253" s="556"/>
      <c r="H253" s="556"/>
      <c r="I253" s="556"/>
      <c r="J253" s="556"/>
      <c r="K253" s="556"/>
      <c r="L253" s="556"/>
      <c r="M253" s="556"/>
      <c r="N253" s="556"/>
      <c r="O253" s="556"/>
      <c r="P253" s="556"/>
      <c r="Q253" s="556"/>
      <c r="R253" s="556"/>
      <c r="S253" s="556"/>
      <c r="T253" s="556"/>
      <c r="U253" s="556"/>
      <c r="V253" s="556"/>
      <c r="W253" s="556"/>
      <c r="X253" s="556"/>
      <c r="Y253" s="556"/>
      <c r="Z253" s="556"/>
      <c r="AA253" s="556"/>
    </row>
    <row r="254">
      <c r="A254" s="556"/>
      <c r="B254" s="556"/>
      <c r="C254" s="556"/>
      <c r="D254" s="556"/>
      <c r="E254" s="556"/>
      <c r="F254" s="556"/>
      <c r="G254" s="556"/>
      <c r="H254" s="556"/>
      <c r="I254" s="556"/>
      <c r="J254" s="556"/>
      <c r="K254" s="556"/>
      <c r="L254" s="556"/>
      <c r="M254" s="556"/>
      <c r="N254" s="556"/>
      <c r="O254" s="556"/>
      <c r="P254" s="556"/>
      <c r="Q254" s="556"/>
      <c r="R254" s="556"/>
      <c r="S254" s="556"/>
      <c r="T254" s="556"/>
      <c r="U254" s="556"/>
      <c r="V254" s="556"/>
      <c r="W254" s="556"/>
      <c r="X254" s="556"/>
      <c r="Y254" s="556"/>
      <c r="Z254" s="556"/>
      <c r="AA254" s="556"/>
    </row>
    <row r="255">
      <c r="A255" s="556"/>
      <c r="B255" s="556"/>
      <c r="C255" s="556"/>
      <c r="D255" s="556"/>
      <c r="E255" s="556"/>
      <c r="F255" s="556"/>
      <c r="G255" s="556"/>
      <c r="H255" s="556"/>
      <c r="I255" s="556"/>
      <c r="J255" s="556"/>
      <c r="K255" s="556"/>
      <c r="L255" s="556"/>
      <c r="M255" s="556"/>
      <c r="N255" s="556"/>
      <c r="O255" s="556"/>
      <c r="P255" s="556"/>
      <c r="Q255" s="556"/>
      <c r="R255" s="556"/>
      <c r="S255" s="556"/>
      <c r="T255" s="556"/>
      <c r="U255" s="556"/>
      <c r="V255" s="556"/>
      <c r="W255" s="556"/>
      <c r="X255" s="556"/>
      <c r="Y255" s="556"/>
      <c r="Z255" s="556"/>
      <c r="AA255" s="556"/>
    </row>
    <row r="256">
      <c r="A256" s="556"/>
      <c r="B256" s="556"/>
      <c r="C256" s="556"/>
      <c r="D256" s="556"/>
      <c r="E256" s="556"/>
      <c r="F256" s="556"/>
      <c r="G256" s="556"/>
      <c r="H256" s="556"/>
      <c r="I256" s="556"/>
      <c r="J256" s="556"/>
      <c r="K256" s="556"/>
      <c r="L256" s="556"/>
      <c r="M256" s="556"/>
      <c r="N256" s="556"/>
      <c r="O256" s="556"/>
      <c r="P256" s="556"/>
      <c r="Q256" s="556"/>
      <c r="R256" s="556"/>
      <c r="S256" s="556"/>
      <c r="T256" s="556"/>
      <c r="U256" s="556"/>
      <c r="V256" s="556"/>
      <c r="W256" s="556"/>
      <c r="X256" s="556"/>
      <c r="Y256" s="556"/>
      <c r="Z256" s="556"/>
      <c r="AA256" s="556"/>
    </row>
    <row r="257">
      <c r="A257" s="556"/>
      <c r="B257" s="556"/>
      <c r="C257" s="556"/>
      <c r="D257" s="556"/>
      <c r="E257" s="556"/>
      <c r="F257" s="556"/>
      <c r="G257" s="556"/>
      <c r="H257" s="556"/>
      <c r="I257" s="556"/>
      <c r="J257" s="556"/>
      <c r="K257" s="556"/>
      <c r="L257" s="556"/>
      <c r="M257" s="556"/>
      <c r="N257" s="556"/>
      <c r="O257" s="556"/>
      <c r="P257" s="556"/>
      <c r="Q257" s="556"/>
      <c r="R257" s="556"/>
      <c r="S257" s="556"/>
      <c r="T257" s="556"/>
      <c r="U257" s="556"/>
      <c r="V257" s="556"/>
      <c r="W257" s="556"/>
      <c r="X257" s="556"/>
      <c r="Y257" s="556"/>
      <c r="Z257" s="556"/>
      <c r="AA257" s="556"/>
    </row>
    <row r="258">
      <c r="A258" s="556"/>
      <c r="B258" s="556"/>
      <c r="C258" s="556"/>
      <c r="D258" s="556"/>
      <c r="E258" s="556"/>
      <c r="F258" s="556"/>
      <c r="G258" s="556"/>
      <c r="H258" s="556"/>
      <c r="I258" s="556"/>
      <c r="J258" s="556"/>
      <c r="K258" s="556"/>
      <c r="L258" s="556"/>
      <c r="M258" s="556"/>
      <c r="N258" s="556"/>
      <c r="O258" s="556"/>
      <c r="P258" s="556"/>
      <c r="Q258" s="556"/>
      <c r="R258" s="556"/>
      <c r="S258" s="556"/>
      <c r="T258" s="556"/>
      <c r="U258" s="556"/>
      <c r="V258" s="556"/>
      <c r="W258" s="556"/>
      <c r="X258" s="556"/>
      <c r="Y258" s="556"/>
      <c r="Z258" s="556"/>
      <c r="AA258" s="556"/>
    </row>
    <row r="259">
      <c r="A259" s="556"/>
      <c r="B259" s="556"/>
      <c r="C259" s="556"/>
      <c r="D259" s="556"/>
      <c r="E259" s="556"/>
      <c r="F259" s="556"/>
      <c r="G259" s="556"/>
      <c r="H259" s="556"/>
      <c r="I259" s="556"/>
      <c r="J259" s="556"/>
      <c r="K259" s="556"/>
      <c r="L259" s="556"/>
      <c r="M259" s="556"/>
      <c r="N259" s="556"/>
      <c r="O259" s="556"/>
      <c r="P259" s="556"/>
      <c r="Q259" s="556"/>
      <c r="R259" s="556"/>
      <c r="S259" s="556"/>
      <c r="T259" s="556"/>
      <c r="U259" s="556"/>
      <c r="V259" s="556"/>
      <c r="W259" s="556"/>
      <c r="X259" s="556"/>
      <c r="Y259" s="556"/>
      <c r="Z259" s="556"/>
      <c r="AA259" s="556"/>
    </row>
    <row r="260">
      <c r="A260" s="556"/>
      <c r="B260" s="556"/>
      <c r="C260" s="556"/>
      <c r="D260" s="556"/>
      <c r="E260" s="556"/>
      <c r="F260" s="556"/>
      <c r="G260" s="556"/>
      <c r="H260" s="556"/>
      <c r="I260" s="556"/>
      <c r="J260" s="556"/>
      <c r="K260" s="556"/>
      <c r="L260" s="556"/>
      <c r="M260" s="556"/>
      <c r="N260" s="556"/>
      <c r="O260" s="556"/>
      <c r="P260" s="556"/>
      <c r="Q260" s="556"/>
      <c r="R260" s="556"/>
      <c r="S260" s="556"/>
      <c r="T260" s="556"/>
      <c r="U260" s="556"/>
      <c r="V260" s="556"/>
      <c r="W260" s="556"/>
      <c r="X260" s="556"/>
      <c r="Y260" s="556"/>
      <c r="Z260" s="556"/>
      <c r="AA260" s="556"/>
    </row>
    <row r="261">
      <c r="A261" s="556"/>
      <c r="B261" s="556"/>
      <c r="C261" s="556"/>
      <c r="D261" s="556"/>
      <c r="E261" s="556"/>
      <c r="F261" s="556"/>
      <c r="G261" s="556"/>
      <c r="H261" s="556"/>
      <c r="I261" s="556"/>
      <c r="J261" s="556"/>
      <c r="K261" s="556"/>
      <c r="L261" s="556"/>
      <c r="M261" s="556"/>
      <c r="N261" s="556"/>
      <c r="O261" s="556"/>
      <c r="P261" s="556"/>
      <c r="Q261" s="556"/>
      <c r="R261" s="556"/>
      <c r="S261" s="556"/>
      <c r="T261" s="556"/>
      <c r="U261" s="556"/>
      <c r="V261" s="556"/>
      <c r="W261" s="556"/>
      <c r="X261" s="556"/>
      <c r="Y261" s="556"/>
      <c r="Z261" s="556"/>
      <c r="AA261" s="556"/>
    </row>
    <row r="262">
      <c r="A262" s="556"/>
      <c r="B262" s="556"/>
      <c r="C262" s="556"/>
      <c r="D262" s="556"/>
      <c r="E262" s="556"/>
      <c r="F262" s="556"/>
      <c r="G262" s="556"/>
      <c r="H262" s="556"/>
      <c r="I262" s="556"/>
      <c r="J262" s="556"/>
      <c r="K262" s="556"/>
      <c r="L262" s="556"/>
      <c r="M262" s="556"/>
      <c r="N262" s="556"/>
      <c r="O262" s="556"/>
      <c r="P262" s="556"/>
      <c r="Q262" s="556"/>
      <c r="R262" s="556"/>
      <c r="S262" s="556"/>
      <c r="T262" s="556"/>
      <c r="U262" s="556"/>
      <c r="V262" s="556"/>
      <c r="W262" s="556"/>
      <c r="X262" s="556"/>
      <c r="Y262" s="556"/>
      <c r="Z262" s="556"/>
      <c r="AA262" s="556"/>
    </row>
    <row r="263">
      <c r="A263" s="556"/>
      <c r="B263" s="556"/>
      <c r="C263" s="556"/>
      <c r="D263" s="556"/>
      <c r="E263" s="556"/>
      <c r="F263" s="556"/>
      <c r="G263" s="556"/>
      <c r="H263" s="556"/>
      <c r="I263" s="556"/>
      <c r="J263" s="556"/>
      <c r="K263" s="556"/>
      <c r="L263" s="556"/>
      <c r="M263" s="556"/>
      <c r="N263" s="556"/>
      <c r="O263" s="556"/>
      <c r="P263" s="556"/>
      <c r="Q263" s="556"/>
      <c r="R263" s="556"/>
      <c r="S263" s="556"/>
      <c r="T263" s="556"/>
      <c r="U263" s="556"/>
      <c r="V263" s="556"/>
      <c r="W263" s="556"/>
      <c r="X263" s="556"/>
      <c r="Y263" s="556"/>
      <c r="Z263" s="556"/>
      <c r="AA263" s="556"/>
    </row>
    <row r="264">
      <c r="A264" s="556"/>
      <c r="B264" s="556"/>
      <c r="C264" s="556"/>
      <c r="D264" s="556"/>
      <c r="E264" s="556"/>
      <c r="F264" s="556"/>
      <c r="G264" s="556"/>
      <c r="H264" s="556"/>
      <c r="I264" s="556"/>
      <c r="J264" s="556"/>
      <c r="K264" s="556"/>
      <c r="L264" s="556"/>
      <c r="M264" s="556"/>
      <c r="N264" s="556"/>
      <c r="O264" s="556"/>
      <c r="P264" s="556"/>
      <c r="Q264" s="556"/>
      <c r="R264" s="556"/>
      <c r="S264" s="556"/>
      <c r="T264" s="556"/>
      <c r="U264" s="556"/>
      <c r="V264" s="556"/>
      <c r="W264" s="556"/>
      <c r="X264" s="556"/>
      <c r="Y264" s="556"/>
      <c r="Z264" s="556"/>
      <c r="AA264" s="556"/>
    </row>
    <row r="265">
      <c r="A265" s="556"/>
      <c r="B265" s="556"/>
      <c r="C265" s="556"/>
      <c r="D265" s="556"/>
      <c r="E265" s="556"/>
      <c r="F265" s="556"/>
      <c r="G265" s="556"/>
      <c r="H265" s="556"/>
      <c r="I265" s="556"/>
      <c r="J265" s="556"/>
      <c r="K265" s="556"/>
      <c r="L265" s="556"/>
      <c r="M265" s="556"/>
      <c r="N265" s="556"/>
      <c r="O265" s="556"/>
      <c r="P265" s="556"/>
      <c r="Q265" s="556"/>
      <c r="R265" s="556"/>
      <c r="S265" s="556"/>
      <c r="T265" s="556"/>
      <c r="U265" s="556"/>
      <c r="V265" s="556"/>
      <c r="W265" s="556"/>
      <c r="X265" s="556"/>
      <c r="Y265" s="556"/>
      <c r="Z265" s="556"/>
      <c r="AA265" s="556"/>
    </row>
    <row r="266">
      <c r="A266" s="556"/>
      <c r="B266" s="556"/>
      <c r="C266" s="556"/>
      <c r="D266" s="556"/>
      <c r="E266" s="556"/>
      <c r="F266" s="556"/>
      <c r="G266" s="556"/>
      <c r="H266" s="556"/>
      <c r="I266" s="556"/>
      <c r="J266" s="556"/>
      <c r="K266" s="556"/>
      <c r="L266" s="556"/>
      <c r="M266" s="556"/>
      <c r="N266" s="556"/>
      <c r="O266" s="556"/>
      <c r="P266" s="556"/>
      <c r="Q266" s="556"/>
      <c r="R266" s="556"/>
      <c r="S266" s="556"/>
      <c r="T266" s="556"/>
      <c r="U266" s="556"/>
      <c r="V266" s="556"/>
      <c r="W266" s="556"/>
      <c r="X266" s="556"/>
      <c r="Y266" s="556"/>
      <c r="Z266" s="556"/>
      <c r="AA266" s="556"/>
    </row>
    <row r="267">
      <c r="A267" s="556"/>
      <c r="B267" s="556"/>
      <c r="C267" s="556"/>
      <c r="D267" s="556"/>
      <c r="E267" s="556"/>
      <c r="F267" s="556"/>
      <c r="G267" s="556"/>
      <c r="H267" s="556"/>
      <c r="I267" s="556"/>
      <c r="J267" s="556"/>
      <c r="K267" s="556"/>
      <c r="L267" s="556"/>
      <c r="M267" s="556"/>
      <c r="N267" s="556"/>
      <c r="O267" s="556"/>
      <c r="P267" s="556"/>
      <c r="Q267" s="556"/>
      <c r="R267" s="556"/>
      <c r="S267" s="556"/>
      <c r="T267" s="556"/>
      <c r="U267" s="556"/>
      <c r="V267" s="556"/>
      <c r="W267" s="556"/>
      <c r="X267" s="556"/>
      <c r="Y267" s="556"/>
      <c r="Z267" s="556"/>
      <c r="AA267" s="556"/>
    </row>
    <row r="268">
      <c r="A268" s="556"/>
      <c r="B268" s="556"/>
      <c r="C268" s="556"/>
      <c r="D268" s="556"/>
      <c r="E268" s="556"/>
      <c r="F268" s="556"/>
      <c r="G268" s="556"/>
      <c r="H268" s="556"/>
      <c r="I268" s="556"/>
      <c r="J268" s="556"/>
      <c r="K268" s="556"/>
      <c r="L268" s="556"/>
      <c r="M268" s="556"/>
      <c r="N268" s="556"/>
      <c r="O268" s="556"/>
      <c r="P268" s="556"/>
      <c r="Q268" s="556"/>
      <c r="R268" s="556"/>
      <c r="S268" s="556"/>
      <c r="T268" s="556"/>
      <c r="U268" s="556"/>
      <c r="V268" s="556"/>
      <c r="W268" s="556"/>
      <c r="X268" s="556"/>
      <c r="Y268" s="556"/>
      <c r="Z268" s="556"/>
      <c r="AA268" s="556"/>
    </row>
    <row r="269">
      <c r="A269" s="556"/>
      <c r="B269" s="556"/>
      <c r="C269" s="556"/>
      <c r="D269" s="556"/>
      <c r="E269" s="556"/>
      <c r="F269" s="556"/>
      <c r="G269" s="556"/>
      <c r="H269" s="556"/>
      <c r="I269" s="556"/>
      <c r="J269" s="556"/>
      <c r="K269" s="556"/>
      <c r="L269" s="556"/>
      <c r="M269" s="556"/>
      <c r="N269" s="556"/>
      <c r="O269" s="556"/>
      <c r="P269" s="556"/>
      <c r="Q269" s="556"/>
      <c r="R269" s="556"/>
      <c r="S269" s="556"/>
      <c r="T269" s="556"/>
      <c r="U269" s="556"/>
      <c r="V269" s="556"/>
      <c r="W269" s="556"/>
      <c r="X269" s="556"/>
      <c r="Y269" s="556"/>
      <c r="Z269" s="556"/>
      <c r="AA269" s="556"/>
    </row>
    <row r="270">
      <c r="A270" s="556"/>
      <c r="B270" s="556"/>
      <c r="C270" s="556"/>
      <c r="D270" s="556"/>
      <c r="E270" s="556"/>
      <c r="F270" s="556"/>
      <c r="G270" s="556"/>
      <c r="H270" s="556"/>
      <c r="I270" s="556"/>
      <c r="J270" s="556"/>
      <c r="K270" s="556"/>
      <c r="L270" s="556"/>
      <c r="M270" s="556"/>
      <c r="N270" s="556"/>
      <c r="O270" s="556"/>
      <c r="P270" s="556"/>
      <c r="Q270" s="556"/>
      <c r="R270" s="556"/>
      <c r="S270" s="556"/>
      <c r="T270" s="556"/>
      <c r="U270" s="556"/>
      <c r="V270" s="556"/>
      <c r="W270" s="556"/>
      <c r="X270" s="556"/>
      <c r="Y270" s="556"/>
      <c r="Z270" s="556"/>
      <c r="AA270" s="556"/>
    </row>
    <row r="271">
      <c r="A271" s="556"/>
      <c r="B271" s="556"/>
      <c r="C271" s="556"/>
      <c r="D271" s="556"/>
      <c r="E271" s="556"/>
      <c r="F271" s="556"/>
      <c r="G271" s="556"/>
      <c r="H271" s="556"/>
      <c r="I271" s="556"/>
      <c r="J271" s="556"/>
      <c r="K271" s="556"/>
      <c r="L271" s="556"/>
      <c r="M271" s="556"/>
      <c r="N271" s="556"/>
      <c r="O271" s="556"/>
      <c r="P271" s="556"/>
      <c r="Q271" s="556"/>
      <c r="R271" s="556"/>
      <c r="S271" s="556"/>
      <c r="T271" s="556"/>
      <c r="U271" s="556"/>
      <c r="V271" s="556"/>
      <c r="W271" s="556"/>
      <c r="X271" s="556"/>
      <c r="Y271" s="556"/>
      <c r="Z271" s="556"/>
      <c r="AA271" s="556"/>
    </row>
    <row r="272">
      <c r="A272" s="556"/>
      <c r="B272" s="556"/>
      <c r="C272" s="556"/>
      <c r="D272" s="556"/>
      <c r="E272" s="556"/>
      <c r="F272" s="556"/>
      <c r="G272" s="556"/>
      <c r="H272" s="556"/>
      <c r="I272" s="556"/>
      <c r="J272" s="556"/>
      <c r="K272" s="556"/>
      <c r="L272" s="556"/>
      <c r="M272" s="556"/>
      <c r="N272" s="556"/>
      <c r="O272" s="556"/>
      <c r="P272" s="556"/>
      <c r="Q272" s="556"/>
      <c r="R272" s="556"/>
      <c r="S272" s="556"/>
      <c r="T272" s="556"/>
      <c r="U272" s="556"/>
      <c r="V272" s="556"/>
      <c r="W272" s="556"/>
      <c r="X272" s="556"/>
      <c r="Y272" s="556"/>
      <c r="Z272" s="556"/>
      <c r="AA272" s="556"/>
    </row>
    <row r="273">
      <c r="A273" s="556"/>
      <c r="B273" s="556"/>
      <c r="C273" s="556"/>
      <c r="D273" s="556"/>
      <c r="E273" s="556"/>
      <c r="F273" s="556"/>
      <c r="G273" s="556"/>
      <c r="H273" s="556"/>
      <c r="I273" s="556"/>
      <c r="J273" s="556"/>
      <c r="K273" s="556"/>
      <c r="L273" s="556"/>
      <c r="M273" s="556"/>
      <c r="N273" s="556"/>
      <c r="O273" s="556"/>
      <c r="P273" s="556"/>
      <c r="Q273" s="556"/>
      <c r="R273" s="556"/>
      <c r="S273" s="556"/>
      <c r="T273" s="556"/>
      <c r="U273" s="556"/>
      <c r="V273" s="556"/>
      <c r="W273" s="556"/>
      <c r="X273" s="556"/>
      <c r="Y273" s="556"/>
      <c r="Z273" s="556"/>
      <c r="AA273" s="556"/>
    </row>
    <row r="274">
      <c r="A274" s="556"/>
      <c r="B274" s="556"/>
      <c r="C274" s="556"/>
      <c r="D274" s="556"/>
      <c r="E274" s="556"/>
      <c r="F274" s="556"/>
      <c r="G274" s="556"/>
      <c r="H274" s="556"/>
      <c r="I274" s="556"/>
      <c r="J274" s="556"/>
      <c r="K274" s="556"/>
      <c r="L274" s="556"/>
      <c r="M274" s="556"/>
      <c r="N274" s="556"/>
      <c r="O274" s="556"/>
      <c r="P274" s="556"/>
      <c r="Q274" s="556"/>
      <c r="R274" s="556"/>
      <c r="S274" s="556"/>
      <c r="T274" s="556"/>
      <c r="U274" s="556"/>
      <c r="V274" s="556"/>
      <c r="W274" s="556"/>
      <c r="X274" s="556"/>
      <c r="Y274" s="556"/>
      <c r="Z274" s="556"/>
      <c r="AA274" s="556"/>
    </row>
    <row r="275">
      <c r="A275" s="556"/>
      <c r="B275" s="556"/>
      <c r="C275" s="556"/>
      <c r="D275" s="556"/>
      <c r="E275" s="556"/>
      <c r="F275" s="556"/>
      <c r="G275" s="556"/>
      <c r="H275" s="556"/>
      <c r="I275" s="556"/>
      <c r="J275" s="556"/>
      <c r="K275" s="556"/>
      <c r="L275" s="556"/>
      <c r="M275" s="556"/>
      <c r="N275" s="556"/>
      <c r="O275" s="556"/>
      <c r="P275" s="556"/>
      <c r="Q275" s="556"/>
      <c r="R275" s="556"/>
      <c r="S275" s="556"/>
      <c r="T275" s="556"/>
      <c r="U275" s="556"/>
      <c r="V275" s="556"/>
      <c r="W275" s="556"/>
      <c r="X275" s="556"/>
      <c r="Y275" s="556"/>
      <c r="Z275" s="556"/>
      <c r="AA275" s="556"/>
    </row>
    <row r="276">
      <c r="A276" s="556"/>
      <c r="B276" s="556"/>
      <c r="C276" s="556"/>
      <c r="D276" s="556"/>
      <c r="E276" s="556"/>
      <c r="F276" s="556"/>
      <c r="G276" s="556"/>
      <c r="H276" s="556"/>
      <c r="I276" s="556"/>
      <c r="J276" s="556"/>
      <c r="K276" s="556"/>
      <c r="L276" s="556"/>
      <c r="M276" s="556"/>
      <c r="N276" s="556"/>
      <c r="O276" s="556"/>
      <c r="P276" s="556"/>
      <c r="Q276" s="556"/>
      <c r="R276" s="556"/>
      <c r="S276" s="556"/>
      <c r="T276" s="556"/>
      <c r="U276" s="556"/>
      <c r="V276" s="556"/>
      <c r="W276" s="556"/>
      <c r="X276" s="556"/>
      <c r="Y276" s="556"/>
      <c r="Z276" s="556"/>
      <c r="AA276" s="556"/>
    </row>
    <row r="277">
      <c r="A277" s="556"/>
      <c r="B277" s="556"/>
      <c r="C277" s="556"/>
      <c r="D277" s="556"/>
      <c r="E277" s="556"/>
      <c r="F277" s="556"/>
      <c r="G277" s="556"/>
      <c r="H277" s="556"/>
      <c r="I277" s="556"/>
      <c r="J277" s="556"/>
      <c r="K277" s="556"/>
      <c r="L277" s="556"/>
      <c r="M277" s="556"/>
      <c r="N277" s="556"/>
      <c r="O277" s="556"/>
      <c r="P277" s="556"/>
      <c r="Q277" s="556"/>
      <c r="R277" s="556"/>
      <c r="S277" s="556"/>
      <c r="T277" s="556"/>
      <c r="U277" s="556"/>
      <c r="V277" s="556"/>
      <c r="W277" s="556"/>
      <c r="X277" s="556"/>
      <c r="Y277" s="556"/>
      <c r="Z277" s="556"/>
      <c r="AA277" s="556"/>
    </row>
    <row r="278">
      <c r="A278" s="556"/>
      <c r="B278" s="556"/>
      <c r="C278" s="556"/>
      <c r="D278" s="556"/>
      <c r="E278" s="556"/>
      <c r="F278" s="556"/>
      <c r="G278" s="556"/>
      <c r="H278" s="556"/>
      <c r="I278" s="556"/>
      <c r="J278" s="556"/>
      <c r="K278" s="556"/>
      <c r="L278" s="556"/>
      <c r="M278" s="556"/>
      <c r="N278" s="556"/>
      <c r="O278" s="556"/>
      <c r="P278" s="556"/>
      <c r="Q278" s="556"/>
      <c r="R278" s="556"/>
      <c r="S278" s="556"/>
      <c r="T278" s="556"/>
      <c r="U278" s="556"/>
      <c r="V278" s="556"/>
      <c r="W278" s="556"/>
      <c r="X278" s="556"/>
      <c r="Y278" s="556"/>
      <c r="Z278" s="556"/>
      <c r="AA278" s="556"/>
    </row>
    <row r="279">
      <c r="A279" s="556"/>
      <c r="B279" s="556"/>
      <c r="C279" s="556"/>
      <c r="D279" s="556"/>
      <c r="E279" s="556"/>
      <c r="F279" s="556"/>
      <c r="G279" s="556"/>
      <c r="H279" s="556"/>
      <c r="I279" s="556"/>
      <c r="J279" s="556"/>
      <c r="K279" s="556"/>
      <c r="L279" s="556"/>
      <c r="M279" s="556"/>
      <c r="N279" s="556"/>
      <c r="O279" s="556"/>
      <c r="P279" s="556"/>
      <c r="Q279" s="556"/>
      <c r="R279" s="556"/>
      <c r="S279" s="556"/>
      <c r="T279" s="556"/>
      <c r="U279" s="556"/>
      <c r="V279" s="556"/>
      <c r="W279" s="556"/>
      <c r="X279" s="556"/>
      <c r="Y279" s="556"/>
      <c r="Z279" s="556"/>
      <c r="AA279" s="556"/>
    </row>
    <row r="280">
      <c r="A280" s="556"/>
      <c r="B280" s="556"/>
      <c r="C280" s="556"/>
      <c r="D280" s="556"/>
      <c r="E280" s="556"/>
      <c r="F280" s="556"/>
      <c r="G280" s="556"/>
      <c r="H280" s="556"/>
      <c r="I280" s="556"/>
      <c r="J280" s="556"/>
      <c r="K280" s="556"/>
      <c r="L280" s="556"/>
      <c r="M280" s="556"/>
      <c r="N280" s="556"/>
      <c r="O280" s="556"/>
      <c r="P280" s="556"/>
      <c r="Q280" s="556"/>
      <c r="R280" s="556"/>
      <c r="S280" s="556"/>
      <c r="T280" s="556"/>
      <c r="U280" s="556"/>
      <c r="V280" s="556"/>
      <c r="W280" s="556"/>
      <c r="X280" s="556"/>
      <c r="Y280" s="556"/>
      <c r="Z280" s="556"/>
      <c r="AA280" s="556"/>
    </row>
    <row r="281">
      <c r="A281" s="556"/>
      <c r="B281" s="556"/>
      <c r="C281" s="556"/>
      <c r="D281" s="556"/>
      <c r="E281" s="556"/>
      <c r="F281" s="556"/>
      <c r="G281" s="556"/>
      <c r="H281" s="556"/>
      <c r="I281" s="556"/>
      <c r="J281" s="556"/>
      <c r="K281" s="556"/>
      <c r="L281" s="556"/>
      <c r="M281" s="556"/>
      <c r="N281" s="556"/>
      <c r="O281" s="556"/>
      <c r="P281" s="556"/>
      <c r="Q281" s="556"/>
      <c r="R281" s="556"/>
      <c r="S281" s="556"/>
      <c r="T281" s="556"/>
      <c r="U281" s="556"/>
      <c r="V281" s="556"/>
      <c r="W281" s="556"/>
      <c r="X281" s="556"/>
      <c r="Y281" s="556"/>
      <c r="Z281" s="556"/>
      <c r="AA281" s="556"/>
    </row>
    <row r="282">
      <c r="A282" s="556"/>
      <c r="B282" s="556"/>
      <c r="C282" s="556"/>
      <c r="D282" s="556"/>
      <c r="E282" s="556"/>
      <c r="F282" s="556"/>
      <c r="G282" s="556"/>
      <c r="H282" s="556"/>
      <c r="I282" s="556"/>
      <c r="J282" s="556"/>
      <c r="K282" s="556"/>
      <c r="L282" s="556"/>
      <c r="M282" s="556"/>
      <c r="N282" s="556"/>
      <c r="O282" s="556"/>
      <c r="P282" s="556"/>
      <c r="Q282" s="556"/>
      <c r="R282" s="556"/>
      <c r="S282" s="556"/>
      <c r="T282" s="556"/>
      <c r="U282" s="556"/>
      <c r="V282" s="556"/>
      <c r="W282" s="556"/>
      <c r="X282" s="556"/>
      <c r="Y282" s="556"/>
      <c r="Z282" s="556"/>
      <c r="AA282" s="556"/>
    </row>
    <row r="283">
      <c r="A283" s="556"/>
      <c r="B283" s="556"/>
      <c r="C283" s="556"/>
      <c r="D283" s="556"/>
      <c r="E283" s="556"/>
      <c r="F283" s="556"/>
      <c r="G283" s="556"/>
      <c r="H283" s="556"/>
      <c r="I283" s="556"/>
      <c r="J283" s="556"/>
      <c r="K283" s="556"/>
      <c r="L283" s="556"/>
      <c r="M283" s="556"/>
      <c r="N283" s="556"/>
      <c r="O283" s="556"/>
      <c r="P283" s="556"/>
      <c r="Q283" s="556"/>
      <c r="R283" s="556"/>
      <c r="S283" s="556"/>
      <c r="T283" s="556"/>
      <c r="U283" s="556"/>
      <c r="V283" s="556"/>
      <c r="W283" s="556"/>
      <c r="X283" s="556"/>
      <c r="Y283" s="556"/>
      <c r="Z283" s="556"/>
      <c r="AA283" s="556"/>
    </row>
    <row r="284">
      <c r="A284" s="556"/>
      <c r="B284" s="556"/>
      <c r="C284" s="556"/>
      <c r="D284" s="556"/>
      <c r="E284" s="556"/>
      <c r="F284" s="556"/>
      <c r="G284" s="556"/>
      <c r="H284" s="556"/>
      <c r="I284" s="556"/>
      <c r="J284" s="556"/>
      <c r="K284" s="556"/>
      <c r="L284" s="556"/>
      <c r="M284" s="556"/>
      <c r="N284" s="556"/>
      <c r="O284" s="556"/>
      <c r="P284" s="556"/>
      <c r="Q284" s="556"/>
      <c r="R284" s="556"/>
      <c r="S284" s="556"/>
      <c r="T284" s="556"/>
      <c r="U284" s="556"/>
      <c r="V284" s="556"/>
      <c r="W284" s="556"/>
      <c r="X284" s="556"/>
      <c r="Y284" s="556"/>
      <c r="Z284" s="556"/>
      <c r="AA284" s="556"/>
    </row>
    <row r="285">
      <c r="A285" s="556"/>
      <c r="B285" s="556"/>
      <c r="C285" s="556"/>
      <c r="D285" s="556"/>
      <c r="E285" s="556"/>
      <c r="F285" s="556"/>
      <c r="G285" s="556"/>
      <c r="H285" s="556"/>
      <c r="I285" s="556"/>
      <c r="J285" s="556"/>
      <c r="K285" s="556"/>
      <c r="L285" s="556"/>
      <c r="M285" s="556"/>
      <c r="N285" s="556"/>
      <c r="O285" s="556"/>
      <c r="P285" s="556"/>
      <c r="Q285" s="556"/>
      <c r="R285" s="556"/>
      <c r="S285" s="556"/>
      <c r="T285" s="556"/>
      <c r="U285" s="556"/>
      <c r="V285" s="556"/>
      <c r="W285" s="556"/>
      <c r="X285" s="556"/>
      <c r="Y285" s="556"/>
      <c r="Z285" s="556"/>
      <c r="AA285" s="556"/>
    </row>
    <row r="286">
      <c r="A286" s="556"/>
      <c r="B286" s="556"/>
      <c r="C286" s="556"/>
      <c r="D286" s="556"/>
      <c r="E286" s="556"/>
      <c r="F286" s="556"/>
      <c r="G286" s="556"/>
      <c r="H286" s="556"/>
      <c r="I286" s="556"/>
      <c r="J286" s="556"/>
      <c r="K286" s="556"/>
      <c r="L286" s="556"/>
      <c r="M286" s="556"/>
      <c r="N286" s="556"/>
      <c r="O286" s="556"/>
      <c r="P286" s="556"/>
      <c r="Q286" s="556"/>
      <c r="R286" s="556"/>
      <c r="S286" s="556"/>
      <c r="T286" s="556"/>
      <c r="U286" s="556"/>
      <c r="V286" s="556"/>
      <c r="W286" s="556"/>
      <c r="X286" s="556"/>
      <c r="Y286" s="556"/>
      <c r="Z286" s="556"/>
      <c r="AA286" s="556"/>
    </row>
    <row r="287">
      <c r="A287" s="556"/>
      <c r="B287" s="556"/>
      <c r="C287" s="556"/>
      <c r="D287" s="556"/>
      <c r="E287" s="556"/>
      <c r="F287" s="556"/>
      <c r="G287" s="556"/>
      <c r="H287" s="556"/>
      <c r="I287" s="556"/>
      <c r="J287" s="556"/>
      <c r="K287" s="556"/>
      <c r="L287" s="556"/>
      <c r="M287" s="556"/>
      <c r="N287" s="556"/>
      <c r="O287" s="556"/>
      <c r="P287" s="556"/>
      <c r="Q287" s="556"/>
      <c r="R287" s="556"/>
      <c r="S287" s="556"/>
      <c r="T287" s="556"/>
      <c r="U287" s="556"/>
      <c r="V287" s="556"/>
      <c r="W287" s="556"/>
      <c r="X287" s="556"/>
      <c r="Y287" s="556"/>
      <c r="Z287" s="556"/>
      <c r="AA287" s="556"/>
    </row>
    <row r="288">
      <c r="A288" s="556"/>
      <c r="B288" s="556"/>
      <c r="C288" s="556"/>
      <c r="D288" s="556"/>
      <c r="E288" s="556"/>
      <c r="F288" s="556"/>
      <c r="G288" s="556"/>
      <c r="H288" s="556"/>
      <c r="I288" s="556"/>
      <c r="J288" s="556"/>
      <c r="K288" s="556"/>
      <c r="L288" s="556"/>
      <c r="M288" s="556"/>
      <c r="N288" s="556"/>
      <c r="O288" s="556"/>
      <c r="P288" s="556"/>
      <c r="Q288" s="556"/>
      <c r="R288" s="556"/>
      <c r="S288" s="556"/>
      <c r="T288" s="556"/>
      <c r="U288" s="556"/>
      <c r="V288" s="556"/>
      <c r="W288" s="556"/>
      <c r="X288" s="556"/>
      <c r="Y288" s="556"/>
      <c r="Z288" s="556"/>
      <c r="AA288" s="556"/>
    </row>
    <row r="289">
      <c r="A289" s="556"/>
      <c r="B289" s="556"/>
      <c r="C289" s="556"/>
      <c r="D289" s="556"/>
      <c r="E289" s="556"/>
      <c r="F289" s="556"/>
      <c r="G289" s="556"/>
      <c r="H289" s="556"/>
      <c r="I289" s="556"/>
      <c r="J289" s="556"/>
      <c r="K289" s="556"/>
      <c r="L289" s="556"/>
      <c r="M289" s="556"/>
      <c r="N289" s="556"/>
      <c r="O289" s="556"/>
      <c r="P289" s="556"/>
      <c r="Q289" s="556"/>
      <c r="R289" s="556"/>
      <c r="S289" s="556"/>
      <c r="T289" s="556"/>
      <c r="U289" s="556"/>
      <c r="V289" s="556"/>
      <c r="W289" s="556"/>
      <c r="X289" s="556"/>
      <c r="Y289" s="556"/>
      <c r="Z289" s="556"/>
      <c r="AA289" s="556"/>
    </row>
    <row r="290">
      <c r="A290" s="556"/>
      <c r="B290" s="556"/>
      <c r="C290" s="556"/>
      <c r="D290" s="556"/>
      <c r="E290" s="556"/>
      <c r="F290" s="556"/>
      <c r="G290" s="556"/>
      <c r="H290" s="556"/>
      <c r="I290" s="556"/>
      <c r="J290" s="556"/>
      <c r="K290" s="556"/>
      <c r="L290" s="556"/>
      <c r="M290" s="556"/>
      <c r="N290" s="556"/>
      <c r="O290" s="556"/>
      <c r="P290" s="556"/>
      <c r="Q290" s="556"/>
      <c r="R290" s="556"/>
      <c r="S290" s="556"/>
      <c r="T290" s="556"/>
      <c r="U290" s="556"/>
      <c r="V290" s="556"/>
      <c r="W290" s="556"/>
      <c r="X290" s="556"/>
      <c r="Y290" s="556"/>
      <c r="Z290" s="556"/>
      <c r="AA290" s="556"/>
    </row>
    <row r="291">
      <c r="A291" s="556"/>
      <c r="B291" s="556"/>
      <c r="C291" s="556"/>
      <c r="D291" s="556"/>
      <c r="E291" s="556"/>
      <c r="F291" s="556"/>
      <c r="G291" s="556"/>
      <c r="H291" s="556"/>
      <c r="I291" s="556"/>
      <c r="J291" s="556"/>
      <c r="K291" s="556"/>
      <c r="L291" s="556"/>
      <c r="M291" s="556"/>
      <c r="N291" s="556"/>
      <c r="O291" s="556"/>
      <c r="P291" s="556"/>
      <c r="Q291" s="556"/>
      <c r="R291" s="556"/>
      <c r="S291" s="556"/>
      <c r="T291" s="556"/>
      <c r="U291" s="556"/>
      <c r="V291" s="556"/>
      <c r="W291" s="556"/>
      <c r="X291" s="556"/>
      <c r="Y291" s="556"/>
      <c r="Z291" s="556"/>
      <c r="AA291" s="556"/>
    </row>
    <row r="292">
      <c r="A292" s="556"/>
      <c r="B292" s="556"/>
      <c r="C292" s="556"/>
      <c r="D292" s="556"/>
      <c r="E292" s="556"/>
      <c r="F292" s="556"/>
      <c r="G292" s="556"/>
      <c r="H292" s="556"/>
      <c r="I292" s="556"/>
      <c r="J292" s="556"/>
      <c r="K292" s="556"/>
      <c r="L292" s="556"/>
      <c r="M292" s="556"/>
      <c r="N292" s="556"/>
      <c r="O292" s="556"/>
      <c r="P292" s="556"/>
      <c r="Q292" s="556"/>
      <c r="R292" s="556"/>
      <c r="S292" s="556"/>
      <c r="T292" s="556"/>
      <c r="U292" s="556"/>
      <c r="V292" s="556"/>
      <c r="W292" s="556"/>
      <c r="X292" s="556"/>
      <c r="Y292" s="556"/>
      <c r="Z292" s="556"/>
      <c r="AA292" s="556"/>
    </row>
    <row r="293">
      <c r="A293" s="556"/>
      <c r="B293" s="556"/>
      <c r="C293" s="556"/>
      <c r="D293" s="556"/>
      <c r="E293" s="556"/>
      <c r="F293" s="556"/>
      <c r="G293" s="556"/>
      <c r="H293" s="556"/>
      <c r="I293" s="556"/>
      <c r="J293" s="556"/>
      <c r="K293" s="556"/>
      <c r="L293" s="556"/>
      <c r="M293" s="556"/>
      <c r="N293" s="556"/>
      <c r="O293" s="556"/>
      <c r="P293" s="556"/>
      <c r="Q293" s="556"/>
      <c r="R293" s="556"/>
      <c r="S293" s="556"/>
      <c r="T293" s="556"/>
      <c r="U293" s="556"/>
      <c r="V293" s="556"/>
      <c r="W293" s="556"/>
      <c r="X293" s="556"/>
      <c r="Y293" s="556"/>
      <c r="Z293" s="556"/>
      <c r="AA293" s="556"/>
    </row>
    <row r="294">
      <c r="A294" s="556"/>
      <c r="B294" s="556"/>
      <c r="C294" s="556"/>
      <c r="D294" s="556"/>
      <c r="E294" s="556"/>
      <c r="F294" s="556"/>
      <c r="G294" s="556"/>
      <c r="H294" s="556"/>
      <c r="I294" s="556"/>
      <c r="J294" s="556"/>
      <c r="K294" s="556"/>
      <c r="L294" s="556"/>
      <c r="M294" s="556"/>
      <c r="N294" s="556"/>
      <c r="O294" s="556"/>
      <c r="P294" s="556"/>
      <c r="Q294" s="556"/>
      <c r="R294" s="556"/>
      <c r="S294" s="556"/>
      <c r="T294" s="556"/>
      <c r="U294" s="556"/>
      <c r="V294" s="556"/>
      <c r="W294" s="556"/>
      <c r="X294" s="556"/>
      <c r="Y294" s="556"/>
      <c r="Z294" s="556"/>
      <c r="AA294" s="556"/>
    </row>
    <row r="295">
      <c r="A295" s="556"/>
      <c r="B295" s="556"/>
      <c r="C295" s="556"/>
      <c r="D295" s="556"/>
      <c r="E295" s="556"/>
      <c r="F295" s="556"/>
      <c r="G295" s="556"/>
      <c r="H295" s="556"/>
      <c r="I295" s="556"/>
      <c r="J295" s="556"/>
      <c r="K295" s="556"/>
      <c r="L295" s="556"/>
      <c r="M295" s="556"/>
      <c r="N295" s="556"/>
      <c r="O295" s="556"/>
      <c r="P295" s="556"/>
      <c r="Q295" s="556"/>
      <c r="R295" s="556"/>
      <c r="S295" s="556"/>
      <c r="T295" s="556"/>
      <c r="U295" s="556"/>
      <c r="V295" s="556"/>
      <c r="W295" s="556"/>
      <c r="X295" s="556"/>
      <c r="Y295" s="556"/>
      <c r="Z295" s="556"/>
      <c r="AA295" s="556"/>
    </row>
    <row r="296">
      <c r="A296" s="556"/>
      <c r="B296" s="556"/>
      <c r="C296" s="556"/>
      <c r="D296" s="556"/>
      <c r="E296" s="556"/>
      <c r="F296" s="556"/>
      <c r="G296" s="556"/>
      <c r="H296" s="556"/>
      <c r="I296" s="556"/>
      <c r="J296" s="556"/>
      <c r="K296" s="556"/>
      <c r="L296" s="556"/>
      <c r="M296" s="556"/>
      <c r="N296" s="556"/>
      <c r="O296" s="556"/>
      <c r="P296" s="556"/>
      <c r="Q296" s="556"/>
      <c r="R296" s="556"/>
      <c r="S296" s="556"/>
      <c r="T296" s="556"/>
      <c r="U296" s="556"/>
      <c r="V296" s="556"/>
      <c r="W296" s="556"/>
      <c r="X296" s="556"/>
      <c r="Y296" s="556"/>
      <c r="Z296" s="556"/>
      <c r="AA296" s="556"/>
    </row>
    <row r="297">
      <c r="A297" s="556"/>
      <c r="B297" s="556"/>
      <c r="C297" s="556"/>
      <c r="D297" s="556"/>
      <c r="E297" s="556"/>
      <c r="F297" s="556"/>
      <c r="G297" s="556"/>
      <c r="H297" s="556"/>
      <c r="I297" s="556"/>
      <c r="J297" s="556"/>
      <c r="K297" s="556"/>
      <c r="L297" s="556"/>
      <c r="M297" s="556"/>
      <c r="N297" s="556"/>
      <c r="O297" s="556"/>
      <c r="P297" s="556"/>
      <c r="Q297" s="556"/>
      <c r="R297" s="556"/>
      <c r="S297" s="556"/>
      <c r="T297" s="556"/>
      <c r="U297" s="556"/>
      <c r="V297" s="556"/>
      <c r="W297" s="556"/>
      <c r="X297" s="556"/>
      <c r="Y297" s="556"/>
      <c r="Z297" s="556"/>
      <c r="AA297" s="556"/>
    </row>
    <row r="298">
      <c r="A298" s="556"/>
      <c r="B298" s="556"/>
      <c r="C298" s="556"/>
      <c r="D298" s="556"/>
      <c r="E298" s="556"/>
      <c r="F298" s="556"/>
      <c r="G298" s="556"/>
      <c r="H298" s="556"/>
      <c r="I298" s="556"/>
      <c r="J298" s="556"/>
      <c r="K298" s="556"/>
      <c r="L298" s="556"/>
      <c r="M298" s="556"/>
      <c r="N298" s="556"/>
      <c r="O298" s="556"/>
      <c r="P298" s="556"/>
      <c r="Q298" s="556"/>
      <c r="R298" s="556"/>
      <c r="S298" s="556"/>
      <c r="T298" s="556"/>
      <c r="U298" s="556"/>
      <c r="V298" s="556"/>
      <c r="W298" s="556"/>
      <c r="X298" s="556"/>
      <c r="Y298" s="556"/>
      <c r="Z298" s="556"/>
      <c r="AA298" s="556"/>
    </row>
    <row r="299">
      <c r="A299" s="556"/>
      <c r="B299" s="556"/>
      <c r="C299" s="556"/>
      <c r="D299" s="556"/>
      <c r="E299" s="556"/>
      <c r="F299" s="556"/>
      <c r="G299" s="556"/>
      <c r="H299" s="556"/>
      <c r="I299" s="556"/>
      <c r="J299" s="556"/>
      <c r="K299" s="556"/>
      <c r="L299" s="556"/>
      <c r="M299" s="556"/>
      <c r="N299" s="556"/>
      <c r="O299" s="556"/>
      <c r="P299" s="556"/>
      <c r="Q299" s="556"/>
      <c r="R299" s="556"/>
      <c r="S299" s="556"/>
      <c r="T299" s="556"/>
      <c r="U299" s="556"/>
      <c r="V299" s="556"/>
      <c r="W299" s="556"/>
      <c r="X299" s="556"/>
      <c r="Y299" s="556"/>
      <c r="Z299" s="556"/>
      <c r="AA299" s="556"/>
    </row>
    <row r="300">
      <c r="A300" s="556"/>
      <c r="B300" s="556"/>
      <c r="C300" s="556"/>
      <c r="D300" s="556"/>
      <c r="E300" s="556"/>
      <c r="F300" s="556"/>
      <c r="G300" s="556"/>
      <c r="H300" s="556"/>
      <c r="I300" s="556"/>
      <c r="J300" s="556"/>
      <c r="K300" s="556"/>
      <c r="L300" s="556"/>
      <c r="M300" s="556"/>
      <c r="N300" s="556"/>
      <c r="O300" s="556"/>
      <c r="P300" s="556"/>
      <c r="Q300" s="556"/>
      <c r="R300" s="556"/>
      <c r="S300" s="556"/>
      <c r="T300" s="556"/>
      <c r="U300" s="556"/>
      <c r="V300" s="556"/>
      <c r="W300" s="556"/>
      <c r="X300" s="556"/>
      <c r="Y300" s="556"/>
      <c r="Z300" s="556"/>
      <c r="AA300" s="556"/>
    </row>
    <row r="301">
      <c r="A301" s="556"/>
      <c r="B301" s="556"/>
      <c r="C301" s="556"/>
      <c r="D301" s="556"/>
      <c r="E301" s="556"/>
      <c r="F301" s="556"/>
      <c r="G301" s="556"/>
      <c r="H301" s="556"/>
      <c r="I301" s="556"/>
      <c r="J301" s="556"/>
      <c r="K301" s="556"/>
      <c r="L301" s="556"/>
      <c r="M301" s="556"/>
      <c r="N301" s="556"/>
      <c r="O301" s="556"/>
      <c r="P301" s="556"/>
      <c r="Q301" s="556"/>
      <c r="R301" s="556"/>
      <c r="S301" s="556"/>
      <c r="T301" s="556"/>
      <c r="U301" s="556"/>
      <c r="V301" s="556"/>
      <c r="W301" s="556"/>
      <c r="X301" s="556"/>
      <c r="Y301" s="556"/>
      <c r="Z301" s="556"/>
      <c r="AA301" s="556"/>
    </row>
    <row r="302">
      <c r="A302" s="556"/>
      <c r="B302" s="556"/>
      <c r="C302" s="556"/>
      <c r="D302" s="556"/>
      <c r="E302" s="556"/>
      <c r="F302" s="556"/>
      <c r="G302" s="556"/>
      <c r="H302" s="556"/>
      <c r="I302" s="556"/>
      <c r="J302" s="556"/>
      <c r="K302" s="556"/>
      <c r="L302" s="556"/>
      <c r="M302" s="556"/>
      <c r="N302" s="556"/>
      <c r="O302" s="556"/>
      <c r="P302" s="556"/>
      <c r="Q302" s="556"/>
      <c r="R302" s="556"/>
      <c r="S302" s="556"/>
      <c r="T302" s="556"/>
      <c r="U302" s="556"/>
      <c r="V302" s="556"/>
      <c r="W302" s="556"/>
      <c r="X302" s="556"/>
      <c r="Y302" s="556"/>
      <c r="Z302" s="556"/>
      <c r="AA302" s="556"/>
    </row>
    <row r="303">
      <c r="A303" s="556"/>
      <c r="B303" s="556"/>
      <c r="C303" s="556"/>
      <c r="D303" s="556"/>
      <c r="E303" s="556"/>
      <c r="F303" s="556"/>
      <c r="G303" s="556"/>
      <c r="H303" s="556"/>
      <c r="I303" s="556"/>
      <c r="J303" s="556"/>
      <c r="K303" s="556"/>
      <c r="L303" s="556"/>
      <c r="M303" s="556"/>
      <c r="N303" s="556"/>
      <c r="O303" s="556"/>
      <c r="P303" s="556"/>
      <c r="Q303" s="556"/>
      <c r="R303" s="556"/>
      <c r="S303" s="556"/>
      <c r="T303" s="556"/>
      <c r="U303" s="556"/>
      <c r="V303" s="556"/>
      <c r="W303" s="556"/>
      <c r="X303" s="556"/>
      <c r="Y303" s="556"/>
      <c r="Z303" s="556"/>
      <c r="AA303" s="556"/>
    </row>
    <row r="304">
      <c r="A304" s="556"/>
      <c r="B304" s="556"/>
      <c r="C304" s="556"/>
      <c r="D304" s="556"/>
      <c r="E304" s="556"/>
      <c r="F304" s="556"/>
      <c r="G304" s="556"/>
      <c r="H304" s="556"/>
      <c r="I304" s="556"/>
      <c r="J304" s="556"/>
      <c r="K304" s="556"/>
      <c r="L304" s="556"/>
      <c r="M304" s="556"/>
      <c r="N304" s="556"/>
      <c r="O304" s="556"/>
      <c r="P304" s="556"/>
      <c r="Q304" s="556"/>
      <c r="R304" s="556"/>
      <c r="S304" s="556"/>
      <c r="T304" s="556"/>
      <c r="U304" s="556"/>
      <c r="V304" s="556"/>
      <c r="W304" s="556"/>
      <c r="X304" s="556"/>
      <c r="Y304" s="556"/>
      <c r="Z304" s="556"/>
      <c r="AA304" s="556"/>
    </row>
    <row r="305">
      <c r="A305" s="556"/>
      <c r="B305" s="556"/>
      <c r="C305" s="556"/>
      <c r="D305" s="556"/>
      <c r="E305" s="556"/>
      <c r="F305" s="556"/>
      <c r="G305" s="556"/>
      <c r="H305" s="556"/>
      <c r="I305" s="556"/>
      <c r="J305" s="556"/>
      <c r="K305" s="556"/>
      <c r="L305" s="556"/>
      <c r="M305" s="556"/>
      <c r="N305" s="556"/>
      <c r="O305" s="556"/>
      <c r="P305" s="556"/>
      <c r="Q305" s="556"/>
      <c r="R305" s="556"/>
      <c r="S305" s="556"/>
      <c r="T305" s="556"/>
      <c r="U305" s="556"/>
      <c r="V305" s="556"/>
      <c r="W305" s="556"/>
      <c r="X305" s="556"/>
      <c r="Y305" s="556"/>
      <c r="Z305" s="556"/>
      <c r="AA305" s="556"/>
    </row>
    <row r="306">
      <c r="A306" s="556"/>
      <c r="B306" s="556"/>
      <c r="C306" s="556"/>
      <c r="D306" s="556"/>
      <c r="E306" s="556"/>
      <c r="F306" s="556"/>
      <c r="G306" s="556"/>
      <c r="H306" s="556"/>
      <c r="I306" s="556"/>
      <c r="J306" s="556"/>
      <c r="K306" s="556"/>
      <c r="L306" s="556"/>
      <c r="M306" s="556"/>
      <c r="N306" s="556"/>
      <c r="O306" s="556"/>
      <c r="P306" s="556"/>
      <c r="Q306" s="556"/>
      <c r="R306" s="556"/>
      <c r="S306" s="556"/>
      <c r="T306" s="556"/>
      <c r="U306" s="556"/>
      <c r="V306" s="556"/>
      <c r="W306" s="556"/>
      <c r="X306" s="556"/>
      <c r="Y306" s="556"/>
      <c r="Z306" s="556"/>
      <c r="AA306" s="556"/>
    </row>
    <row r="307">
      <c r="A307" s="556"/>
      <c r="B307" s="556"/>
      <c r="C307" s="556"/>
      <c r="D307" s="556"/>
      <c r="E307" s="556"/>
      <c r="F307" s="556"/>
      <c r="G307" s="556"/>
      <c r="H307" s="556"/>
      <c r="I307" s="556"/>
      <c r="J307" s="556"/>
      <c r="K307" s="556"/>
      <c r="L307" s="556"/>
      <c r="M307" s="556"/>
      <c r="N307" s="556"/>
      <c r="O307" s="556"/>
      <c r="P307" s="556"/>
      <c r="Q307" s="556"/>
      <c r="R307" s="556"/>
      <c r="S307" s="556"/>
      <c r="T307" s="556"/>
      <c r="U307" s="556"/>
      <c r="V307" s="556"/>
      <c r="W307" s="556"/>
      <c r="X307" s="556"/>
      <c r="Y307" s="556"/>
      <c r="Z307" s="556"/>
      <c r="AA307" s="556"/>
    </row>
    <row r="308">
      <c r="A308" s="556"/>
      <c r="B308" s="556"/>
      <c r="C308" s="556"/>
      <c r="D308" s="556"/>
      <c r="E308" s="556"/>
      <c r="F308" s="556"/>
      <c r="G308" s="556"/>
      <c r="H308" s="556"/>
      <c r="I308" s="556"/>
      <c r="J308" s="556"/>
      <c r="K308" s="556"/>
      <c r="L308" s="556"/>
      <c r="M308" s="556"/>
      <c r="N308" s="556"/>
      <c r="O308" s="556"/>
      <c r="P308" s="556"/>
      <c r="Q308" s="556"/>
      <c r="R308" s="556"/>
      <c r="S308" s="556"/>
      <c r="T308" s="556"/>
      <c r="U308" s="556"/>
      <c r="V308" s="556"/>
      <c r="W308" s="556"/>
      <c r="X308" s="556"/>
      <c r="Y308" s="556"/>
      <c r="Z308" s="556"/>
      <c r="AA308" s="556"/>
    </row>
    <row r="309">
      <c r="A309" s="556"/>
      <c r="B309" s="556"/>
      <c r="C309" s="556"/>
      <c r="D309" s="556"/>
      <c r="E309" s="556"/>
      <c r="F309" s="556"/>
      <c r="G309" s="556"/>
      <c r="H309" s="556"/>
      <c r="I309" s="556"/>
      <c r="J309" s="556"/>
      <c r="K309" s="556"/>
      <c r="L309" s="556"/>
      <c r="M309" s="556"/>
      <c r="N309" s="556"/>
      <c r="O309" s="556"/>
      <c r="P309" s="556"/>
      <c r="Q309" s="556"/>
      <c r="R309" s="556"/>
      <c r="S309" s="556"/>
      <c r="T309" s="556"/>
      <c r="U309" s="556"/>
      <c r="V309" s="556"/>
      <c r="W309" s="556"/>
      <c r="X309" s="556"/>
      <c r="Y309" s="556"/>
      <c r="Z309" s="556"/>
      <c r="AA309" s="556"/>
    </row>
    <row r="310">
      <c r="A310" s="556"/>
      <c r="B310" s="556"/>
      <c r="C310" s="556"/>
      <c r="D310" s="556"/>
      <c r="E310" s="556"/>
      <c r="F310" s="556"/>
      <c r="G310" s="556"/>
      <c r="H310" s="556"/>
      <c r="I310" s="556"/>
      <c r="J310" s="556"/>
      <c r="K310" s="556"/>
      <c r="L310" s="556"/>
      <c r="M310" s="556"/>
      <c r="N310" s="556"/>
      <c r="O310" s="556"/>
      <c r="P310" s="556"/>
      <c r="Q310" s="556"/>
      <c r="R310" s="556"/>
      <c r="S310" s="556"/>
      <c r="T310" s="556"/>
      <c r="U310" s="556"/>
      <c r="V310" s="556"/>
      <c r="W310" s="556"/>
      <c r="X310" s="556"/>
      <c r="Y310" s="556"/>
      <c r="Z310" s="556"/>
      <c r="AA310" s="556"/>
    </row>
    <row r="311">
      <c r="A311" s="556"/>
      <c r="B311" s="556"/>
      <c r="C311" s="556"/>
      <c r="D311" s="556"/>
      <c r="E311" s="556"/>
      <c r="F311" s="556"/>
      <c r="G311" s="556"/>
      <c r="H311" s="556"/>
      <c r="I311" s="556"/>
      <c r="J311" s="556"/>
      <c r="K311" s="556"/>
      <c r="L311" s="556"/>
      <c r="M311" s="556"/>
      <c r="N311" s="556"/>
      <c r="O311" s="556"/>
      <c r="P311" s="556"/>
      <c r="Q311" s="556"/>
      <c r="R311" s="556"/>
      <c r="S311" s="556"/>
      <c r="T311" s="556"/>
      <c r="U311" s="556"/>
      <c r="V311" s="556"/>
      <c r="W311" s="556"/>
      <c r="X311" s="556"/>
      <c r="Y311" s="556"/>
      <c r="Z311" s="556"/>
      <c r="AA311" s="556"/>
    </row>
    <row r="312">
      <c r="A312" s="556"/>
      <c r="B312" s="556"/>
      <c r="C312" s="556"/>
      <c r="D312" s="556"/>
      <c r="E312" s="556"/>
      <c r="F312" s="556"/>
      <c r="G312" s="556"/>
      <c r="H312" s="556"/>
      <c r="I312" s="556"/>
      <c r="J312" s="556"/>
      <c r="K312" s="556"/>
      <c r="L312" s="556"/>
      <c r="M312" s="556"/>
      <c r="N312" s="556"/>
      <c r="O312" s="556"/>
      <c r="P312" s="556"/>
      <c r="Q312" s="556"/>
      <c r="R312" s="556"/>
      <c r="S312" s="556"/>
      <c r="T312" s="556"/>
      <c r="U312" s="556"/>
      <c r="V312" s="556"/>
      <c r="W312" s="556"/>
      <c r="X312" s="556"/>
      <c r="Y312" s="556"/>
      <c r="Z312" s="556"/>
      <c r="AA312" s="556"/>
    </row>
    <row r="313">
      <c r="A313" s="556"/>
      <c r="B313" s="556"/>
      <c r="C313" s="556"/>
      <c r="D313" s="556"/>
      <c r="E313" s="556"/>
      <c r="F313" s="556"/>
      <c r="G313" s="556"/>
      <c r="H313" s="556"/>
      <c r="I313" s="556"/>
      <c r="J313" s="556"/>
      <c r="K313" s="556"/>
      <c r="L313" s="556"/>
      <c r="M313" s="556"/>
      <c r="N313" s="556"/>
      <c r="O313" s="556"/>
      <c r="P313" s="556"/>
      <c r="Q313" s="556"/>
      <c r="R313" s="556"/>
      <c r="S313" s="556"/>
      <c r="T313" s="556"/>
      <c r="U313" s="556"/>
      <c r="V313" s="556"/>
      <c r="W313" s="556"/>
      <c r="X313" s="556"/>
      <c r="Y313" s="556"/>
      <c r="Z313" s="556"/>
      <c r="AA313" s="556"/>
    </row>
    <row r="314">
      <c r="A314" s="556"/>
      <c r="B314" s="556"/>
      <c r="C314" s="556"/>
      <c r="D314" s="556"/>
      <c r="E314" s="556"/>
      <c r="F314" s="556"/>
      <c r="G314" s="556"/>
      <c r="H314" s="556"/>
      <c r="I314" s="556"/>
      <c r="J314" s="556"/>
      <c r="K314" s="556"/>
      <c r="L314" s="556"/>
      <c r="M314" s="556"/>
      <c r="N314" s="556"/>
      <c r="O314" s="556"/>
      <c r="P314" s="556"/>
      <c r="Q314" s="556"/>
      <c r="R314" s="556"/>
      <c r="S314" s="556"/>
      <c r="T314" s="556"/>
      <c r="U314" s="556"/>
      <c r="V314" s="556"/>
      <c r="W314" s="556"/>
      <c r="X314" s="556"/>
      <c r="Y314" s="556"/>
      <c r="Z314" s="556"/>
      <c r="AA314" s="556"/>
    </row>
    <row r="315">
      <c r="A315" s="556"/>
      <c r="B315" s="556"/>
      <c r="C315" s="556"/>
      <c r="D315" s="556"/>
      <c r="E315" s="556"/>
      <c r="F315" s="556"/>
      <c r="G315" s="556"/>
      <c r="H315" s="556"/>
      <c r="I315" s="556"/>
      <c r="J315" s="556"/>
      <c r="K315" s="556"/>
      <c r="L315" s="556"/>
      <c r="M315" s="556"/>
      <c r="N315" s="556"/>
      <c r="O315" s="556"/>
      <c r="P315" s="556"/>
      <c r="Q315" s="556"/>
      <c r="R315" s="556"/>
      <c r="S315" s="556"/>
      <c r="T315" s="556"/>
      <c r="U315" s="556"/>
      <c r="V315" s="556"/>
      <c r="W315" s="556"/>
      <c r="X315" s="556"/>
      <c r="Y315" s="556"/>
      <c r="Z315" s="556"/>
      <c r="AA315" s="556"/>
    </row>
    <row r="316">
      <c r="A316" s="556"/>
      <c r="B316" s="556"/>
      <c r="C316" s="556"/>
      <c r="D316" s="556"/>
      <c r="E316" s="556"/>
      <c r="F316" s="556"/>
      <c r="G316" s="556"/>
      <c r="H316" s="556"/>
      <c r="I316" s="556"/>
      <c r="J316" s="556"/>
      <c r="K316" s="556"/>
      <c r="L316" s="556"/>
      <c r="M316" s="556"/>
      <c r="N316" s="556"/>
      <c r="O316" s="556"/>
      <c r="P316" s="556"/>
      <c r="Q316" s="556"/>
      <c r="R316" s="556"/>
      <c r="S316" s="556"/>
      <c r="T316" s="556"/>
      <c r="U316" s="556"/>
      <c r="V316" s="556"/>
      <c r="W316" s="556"/>
      <c r="X316" s="556"/>
      <c r="Y316" s="556"/>
      <c r="Z316" s="556"/>
      <c r="AA316" s="556"/>
    </row>
    <row r="317">
      <c r="A317" s="556"/>
      <c r="B317" s="556"/>
      <c r="C317" s="556"/>
      <c r="D317" s="556"/>
      <c r="E317" s="556"/>
      <c r="F317" s="556"/>
      <c r="G317" s="556"/>
      <c r="H317" s="556"/>
      <c r="I317" s="556"/>
      <c r="J317" s="556"/>
      <c r="K317" s="556"/>
      <c r="L317" s="556"/>
      <c r="M317" s="556"/>
      <c r="N317" s="556"/>
      <c r="O317" s="556"/>
      <c r="P317" s="556"/>
      <c r="Q317" s="556"/>
      <c r="R317" s="556"/>
      <c r="S317" s="556"/>
      <c r="T317" s="556"/>
      <c r="U317" s="556"/>
      <c r="V317" s="556"/>
      <c r="W317" s="556"/>
      <c r="X317" s="556"/>
      <c r="Y317" s="556"/>
      <c r="Z317" s="556"/>
      <c r="AA317" s="556"/>
    </row>
    <row r="318">
      <c r="A318" s="556"/>
      <c r="B318" s="556"/>
      <c r="C318" s="556"/>
      <c r="D318" s="556"/>
      <c r="E318" s="556"/>
      <c r="F318" s="556"/>
      <c r="G318" s="556"/>
      <c r="H318" s="556"/>
      <c r="I318" s="556"/>
      <c r="J318" s="556"/>
      <c r="K318" s="556"/>
      <c r="L318" s="556"/>
      <c r="M318" s="556"/>
      <c r="N318" s="556"/>
      <c r="O318" s="556"/>
      <c r="P318" s="556"/>
      <c r="Q318" s="556"/>
      <c r="R318" s="556"/>
      <c r="S318" s="556"/>
      <c r="T318" s="556"/>
      <c r="U318" s="556"/>
      <c r="V318" s="556"/>
      <c r="W318" s="556"/>
      <c r="X318" s="556"/>
      <c r="Y318" s="556"/>
      <c r="Z318" s="556"/>
      <c r="AA318" s="556"/>
    </row>
    <row r="319">
      <c r="A319" s="556"/>
      <c r="B319" s="556"/>
      <c r="C319" s="556"/>
      <c r="D319" s="556"/>
      <c r="E319" s="556"/>
      <c r="F319" s="556"/>
      <c r="G319" s="556"/>
      <c r="H319" s="556"/>
      <c r="I319" s="556"/>
      <c r="J319" s="556"/>
      <c r="K319" s="556"/>
      <c r="L319" s="556"/>
      <c r="M319" s="556"/>
      <c r="N319" s="556"/>
      <c r="O319" s="556"/>
      <c r="P319" s="556"/>
      <c r="Q319" s="556"/>
      <c r="R319" s="556"/>
      <c r="S319" s="556"/>
      <c r="T319" s="556"/>
      <c r="U319" s="556"/>
      <c r="V319" s="556"/>
      <c r="W319" s="556"/>
      <c r="X319" s="556"/>
      <c r="Y319" s="556"/>
      <c r="Z319" s="556"/>
      <c r="AA319" s="556"/>
    </row>
    <row r="320">
      <c r="A320" s="556"/>
      <c r="B320" s="556"/>
      <c r="C320" s="556"/>
      <c r="D320" s="556"/>
      <c r="E320" s="556"/>
      <c r="F320" s="556"/>
      <c r="G320" s="556"/>
      <c r="H320" s="556"/>
      <c r="I320" s="556"/>
      <c r="J320" s="556"/>
      <c r="K320" s="556"/>
      <c r="L320" s="556"/>
      <c r="M320" s="556"/>
      <c r="N320" s="556"/>
      <c r="O320" s="556"/>
      <c r="P320" s="556"/>
      <c r="Q320" s="556"/>
      <c r="R320" s="556"/>
      <c r="S320" s="556"/>
      <c r="T320" s="556"/>
      <c r="U320" s="556"/>
      <c r="V320" s="556"/>
      <c r="W320" s="556"/>
      <c r="X320" s="556"/>
      <c r="Y320" s="556"/>
      <c r="Z320" s="556"/>
      <c r="AA320" s="556"/>
    </row>
    <row r="321">
      <c r="A321" s="556"/>
      <c r="B321" s="556"/>
      <c r="C321" s="556"/>
      <c r="D321" s="556"/>
      <c r="E321" s="556"/>
      <c r="F321" s="556"/>
      <c r="G321" s="556"/>
      <c r="H321" s="556"/>
      <c r="I321" s="556"/>
      <c r="J321" s="556"/>
      <c r="K321" s="556"/>
      <c r="L321" s="556"/>
      <c r="M321" s="556"/>
      <c r="N321" s="556"/>
      <c r="O321" s="556"/>
      <c r="P321" s="556"/>
      <c r="Q321" s="556"/>
      <c r="R321" s="556"/>
      <c r="S321" s="556"/>
      <c r="T321" s="556"/>
      <c r="U321" s="556"/>
      <c r="V321" s="556"/>
      <c r="W321" s="556"/>
      <c r="X321" s="556"/>
      <c r="Y321" s="556"/>
      <c r="Z321" s="556"/>
      <c r="AA321" s="556"/>
    </row>
    <row r="322">
      <c r="A322" s="556"/>
      <c r="B322" s="556"/>
      <c r="C322" s="556"/>
      <c r="D322" s="556"/>
      <c r="E322" s="556"/>
      <c r="F322" s="556"/>
      <c r="G322" s="556"/>
      <c r="H322" s="556"/>
      <c r="I322" s="556"/>
      <c r="J322" s="556"/>
      <c r="K322" s="556"/>
      <c r="L322" s="556"/>
      <c r="M322" s="556"/>
      <c r="N322" s="556"/>
      <c r="O322" s="556"/>
      <c r="P322" s="556"/>
      <c r="Q322" s="556"/>
      <c r="R322" s="556"/>
      <c r="S322" s="556"/>
      <c r="T322" s="556"/>
      <c r="U322" s="556"/>
      <c r="V322" s="556"/>
      <c r="W322" s="556"/>
      <c r="X322" s="556"/>
      <c r="Y322" s="556"/>
      <c r="Z322" s="556"/>
      <c r="AA322" s="556"/>
    </row>
    <row r="323">
      <c r="A323" s="556"/>
      <c r="B323" s="556"/>
      <c r="C323" s="556"/>
      <c r="D323" s="556"/>
      <c r="E323" s="556"/>
      <c r="F323" s="556"/>
      <c r="G323" s="556"/>
      <c r="H323" s="556"/>
      <c r="I323" s="556"/>
      <c r="J323" s="556"/>
      <c r="K323" s="556"/>
      <c r="L323" s="556"/>
      <c r="M323" s="556"/>
      <c r="N323" s="556"/>
      <c r="O323" s="556"/>
      <c r="P323" s="556"/>
      <c r="Q323" s="556"/>
      <c r="R323" s="556"/>
      <c r="S323" s="556"/>
      <c r="T323" s="556"/>
      <c r="U323" s="556"/>
      <c r="V323" s="556"/>
      <c r="W323" s="556"/>
      <c r="X323" s="556"/>
      <c r="Y323" s="556"/>
      <c r="Z323" s="556"/>
      <c r="AA323" s="556"/>
    </row>
    <row r="324">
      <c r="A324" s="556"/>
      <c r="B324" s="556"/>
      <c r="C324" s="556"/>
      <c r="D324" s="556"/>
      <c r="E324" s="556"/>
      <c r="F324" s="556"/>
      <c r="G324" s="556"/>
      <c r="H324" s="556"/>
      <c r="I324" s="556"/>
      <c r="J324" s="556"/>
      <c r="K324" s="556"/>
      <c r="L324" s="556"/>
      <c r="M324" s="556"/>
      <c r="N324" s="556"/>
      <c r="O324" s="556"/>
      <c r="P324" s="556"/>
      <c r="Q324" s="556"/>
      <c r="R324" s="556"/>
      <c r="S324" s="556"/>
      <c r="T324" s="556"/>
      <c r="U324" s="556"/>
      <c r="V324" s="556"/>
      <c r="W324" s="556"/>
      <c r="X324" s="556"/>
      <c r="Y324" s="556"/>
      <c r="Z324" s="556"/>
      <c r="AA324" s="556"/>
    </row>
    <row r="325">
      <c r="A325" s="556"/>
      <c r="B325" s="556"/>
      <c r="C325" s="556"/>
      <c r="D325" s="556"/>
      <c r="E325" s="556"/>
      <c r="F325" s="556"/>
      <c r="G325" s="556"/>
      <c r="H325" s="556"/>
      <c r="I325" s="556"/>
      <c r="J325" s="556"/>
      <c r="K325" s="556"/>
      <c r="L325" s="556"/>
      <c r="M325" s="556"/>
      <c r="N325" s="556"/>
      <c r="O325" s="556"/>
      <c r="P325" s="556"/>
      <c r="Q325" s="556"/>
      <c r="R325" s="556"/>
      <c r="S325" s="556"/>
      <c r="T325" s="556"/>
      <c r="U325" s="556"/>
      <c r="V325" s="556"/>
      <c r="W325" s="556"/>
      <c r="X325" s="556"/>
      <c r="Y325" s="556"/>
      <c r="Z325" s="556"/>
      <c r="AA325" s="556"/>
    </row>
    <row r="326">
      <c r="A326" s="556"/>
      <c r="B326" s="556"/>
      <c r="C326" s="556"/>
      <c r="D326" s="556"/>
      <c r="E326" s="556"/>
      <c r="F326" s="556"/>
      <c r="G326" s="556"/>
      <c r="H326" s="556"/>
      <c r="I326" s="556"/>
      <c r="J326" s="556"/>
      <c r="K326" s="556"/>
      <c r="L326" s="556"/>
      <c r="M326" s="556"/>
      <c r="N326" s="556"/>
      <c r="O326" s="556"/>
      <c r="P326" s="556"/>
      <c r="Q326" s="556"/>
      <c r="R326" s="556"/>
      <c r="S326" s="556"/>
      <c r="T326" s="556"/>
      <c r="U326" s="556"/>
      <c r="V326" s="556"/>
      <c r="W326" s="556"/>
      <c r="X326" s="556"/>
      <c r="Y326" s="556"/>
      <c r="Z326" s="556"/>
      <c r="AA326" s="556"/>
    </row>
    <row r="327">
      <c r="A327" s="556"/>
      <c r="B327" s="556"/>
      <c r="C327" s="556"/>
      <c r="D327" s="556"/>
      <c r="E327" s="556"/>
      <c r="F327" s="556"/>
      <c r="G327" s="556"/>
      <c r="H327" s="556"/>
      <c r="I327" s="556"/>
      <c r="J327" s="556"/>
      <c r="K327" s="556"/>
      <c r="L327" s="556"/>
      <c r="M327" s="556"/>
      <c r="N327" s="556"/>
      <c r="O327" s="556"/>
      <c r="P327" s="556"/>
      <c r="Q327" s="556"/>
      <c r="R327" s="556"/>
      <c r="S327" s="556"/>
      <c r="T327" s="556"/>
      <c r="U327" s="556"/>
      <c r="V327" s="556"/>
      <c r="W327" s="556"/>
      <c r="X327" s="556"/>
      <c r="Y327" s="556"/>
      <c r="Z327" s="556"/>
      <c r="AA327" s="556"/>
    </row>
    <row r="328">
      <c r="A328" s="556"/>
      <c r="B328" s="556"/>
      <c r="C328" s="556"/>
      <c r="D328" s="556"/>
      <c r="E328" s="556"/>
      <c r="F328" s="556"/>
      <c r="G328" s="556"/>
      <c r="H328" s="556"/>
      <c r="I328" s="556"/>
      <c r="J328" s="556"/>
      <c r="K328" s="556"/>
      <c r="L328" s="556"/>
      <c r="M328" s="556"/>
      <c r="N328" s="556"/>
      <c r="O328" s="556"/>
      <c r="P328" s="556"/>
      <c r="Q328" s="556"/>
      <c r="R328" s="556"/>
      <c r="S328" s="556"/>
      <c r="T328" s="556"/>
      <c r="U328" s="556"/>
      <c r="V328" s="556"/>
      <c r="W328" s="556"/>
      <c r="X328" s="556"/>
      <c r="Y328" s="556"/>
      <c r="Z328" s="556"/>
      <c r="AA328" s="556"/>
    </row>
    <row r="329">
      <c r="A329" s="556"/>
      <c r="B329" s="556"/>
      <c r="C329" s="556"/>
      <c r="D329" s="556"/>
      <c r="E329" s="556"/>
      <c r="F329" s="556"/>
      <c r="G329" s="556"/>
      <c r="H329" s="556"/>
      <c r="I329" s="556"/>
      <c r="J329" s="556"/>
      <c r="K329" s="556"/>
      <c r="L329" s="556"/>
      <c r="M329" s="556"/>
      <c r="N329" s="556"/>
      <c r="O329" s="556"/>
      <c r="P329" s="556"/>
      <c r="Q329" s="556"/>
      <c r="R329" s="556"/>
      <c r="S329" s="556"/>
      <c r="T329" s="556"/>
      <c r="U329" s="556"/>
      <c r="V329" s="556"/>
      <c r="W329" s="556"/>
      <c r="X329" s="556"/>
      <c r="Y329" s="556"/>
      <c r="Z329" s="556"/>
      <c r="AA329" s="556"/>
    </row>
    <row r="330">
      <c r="A330" s="556"/>
      <c r="B330" s="556"/>
      <c r="C330" s="556"/>
      <c r="D330" s="556"/>
      <c r="E330" s="556"/>
      <c r="F330" s="556"/>
      <c r="G330" s="556"/>
      <c r="H330" s="556"/>
      <c r="I330" s="556"/>
      <c r="J330" s="556"/>
      <c r="K330" s="556"/>
      <c r="L330" s="556"/>
      <c r="M330" s="556"/>
      <c r="N330" s="556"/>
      <c r="O330" s="556"/>
      <c r="P330" s="556"/>
      <c r="Q330" s="556"/>
      <c r="R330" s="556"/>
      <c r="S330" s="556"/>
      <c r="T330" s="556"/>
      <c r="U330" s="556"/>
      <c r="V330" s="556"/>
      <c r="W330" s="556"/>
      <c r="X330" s="556"/>
      <c r="Y330" s="556"/>
      <c r="Z330" s="556"/>
      <c r="AA330" s="556"/>
    </row>
    <row r="331">
      <c r="A331" s="556"/>
      <c r="B331" s="556"/>
      <c r="C331" s="556"/>
      <c r="D331" s="556"/>
      <c r="E331" s="556"/>
      <c r="F331" s="556"/>
      <c r="G331" s="556"/>
      <c r="H331" s="556"/>
      <c r="I331" s="556"/>
      <c r="J331" s="556"/>
      <c r="K331" s="556"/>
      <c r="L331" s="556"/>
      <c r="M331" s="556"/>
      <c r="N331" s="556"/>
      <c r="O331" s="556"/>
      <c r="P331" s="556"/>
      <c r="Q331" s="556"/>
      <c r="R331" s="556"/>
      <c r="S331" s="556"/>
      <c r="T331" s="556"/>
      <c r="U331" s="556"/>
      <c r="V331" s="556"/>
      <c r="W331" s="556"/>
      <c r="X331" s="556"/>
      <c r="Y331" s="556"/>
      <c r="Z331" s="556"/>
      <c r="AA331" s="556"/>
    </row>
    <row r="332">
      <c r="A332" s="556"/>
      <c r="B332" s="556"/>
      <c r="C332" s="556"/>
      <c r="D332" s="556"/>
      <c r="E332" s="556"/>
      <c r="F332" s="556"/>
      <c r="G332" s="556"/>
      <c r="H332" s="556"/>
      <c r="I332" s="556"/>
      <c r="J332" s="556"/>
      <c r="K332" s="556"/>
      <c r="L332" s="556"/>
      <c r="M332" s="556"/>
      <c r="N332" s="556"/>
      <c r="O332" s="556"/>
      <c r="P332" s="556"/>
      <c r="Q332" s="556"/>
      <c r="R332" s="556"/>
      <c r="S332" s="556"/>
      <c r="T332" s="556"/>
      <c r="U332" s="556"/>
      <c r="V332" s="556"/>
      <c r="W332" s="556"/>
      <c r="X332" s="556"/>
      <c r="Y332" s="556"/>
      <c r="Z332" s="556"/>
      <c r="AA332" s="556"/>
    </row>
    <row r="333">
      <c r="A333" s="556"/>
      <c r="B333" s="556"/>
      <c r="C333" s="556"/>
      <c r="D333" s="556"/>
      <c r="E333" s="556"/>
      <c r="F333" s="556"/>
      <c r="G333" s="556"/>
      <c r="H333" s="556"/>
      <c r="I333" s="556"/>
      <c r="J333" s="556"/>
      <c r="K333" s="556"/>
      <c r="L333" s="556"/>
      <c r="M333" s="556"/>
      <c r="N333" s="556"/>
      <c r="O333" s="556"/>
      <c r="P333" s="556"/>
      <c r="Q333" s="556"/>
      <c r="R333" s="556"/>
      <c r="S333" s="556"/>
      <c r="T333" s="556"/>
      <c r="U333" s="556"/>
      <c r="V333" s="556"/>
      <c r="W333" s="556"/>
      <c r="X333" s="556"/>
      <c r="Y333" s="556"/>
      <c r="Z333" s="556"/>
      <c r="AA333" s="556"/>
    </row>
    <row r="334">
      <c r="A334" s="556"/>
      <c r="B334" s="556"/>
      <c r="C334" s="556"/>
      <c r="D334" s="556"/>
      <c r="E334" s="556"/>
      <c r="F334" s="556"/>
      <c r="G334" s="556"/>
      <c r="H334" s="556"/>
      <c r="I334" s="556"/>
      <c r="J334" s="556"/>
      <c r="K334" s="556"/>
      <c r="L334" s="556"/>
      <c r="M334" s="556"/>
      <c r="N334" s="556"/>
      <c r="O334" s="556"/>
      <c r="P334" s="556"/>
      <c r="Q334" s="556"/>
      <c r="R334" s="556"/>
      <c r="S334" s="556"/>
      <c r="T334" s="556"/>
      <c r="U334" s="556"/>
      <c r="V334" s="556"/>
      <c r="W334" s="556"/>
      <c r="X334" s="556"/>
      <c r="Y334" s="556"/>
      <c r="Z334" s="556"/>
      <c r="AA334" s="556"/>
    </row>
    <row r="335">
      <c r="A335" s="556"/>
      <c r="B335" s="556"/>
      <c r="C335" s="556"/>
      <c r="D335" s="556"/>
      <c r="E335" s="556"/>
      <c r="F335" s="556"/>
      <c r="G335" s="556"/>
      <c r="H335" s="556"/>
      <c r="I335" s="556"/>
      <c r="J335" s="556"/>
      <c r="K335" s="556"/>
      <c r="L335" s="556"/>
      <c r="M335" s="556"/>
      <c r="N335" s="556"/>
      <c r="O335" s="556"/>
      <c r="P335" s="556"/>
      <c r="Q335" s="556"/>
      <c r="R335" s="556"/>
      <c r="S335" s="556"/>
      <c r="T335" s="556"/>
      <c r="U335" s="556"/>
      <c r="V335" s="556"/>
      <c r="W335" s="556"/>
      <c r="X335" s="556"/>
      <c r="Y335" s="556"/>
      <c r="Z335" s="556"/>
      <c r="AA335" s="556"/>
    </row>
    <row r="336">
      <c r="A336" s="556"/>
      <c r="B336" s="556"/>
      <c r="C336" s="556"/>
      <c r="D336" s="556"/>
      <c r="E336" s="556"/>
      <c r="F336" s="556"/>
      <c r="G336" s="556"/>
      <c r="H336" s="556"/>
      <c r="I336" s="556"/>
      <c r="J336" s="556"/>
      <c r="K336" s="556"/>
      <c r="L336" s="556"/>
      <c r="M336" s="556"/>
      <c r="N336" s="556"/>
      <c r="O336" s="556"/>
      <c r="P336" s="556"/>
      <c r="Q336" s="556"/>
      <c r="R336" s="556"/>
      <c r="S336" s="556"/>
      <c r="T336" s="556"/>
      <c r="U336" s="556"/>
      <c r="V336" s="556"/>
      <c r="W336" s="556"/>
      <c r="X336" s="556"/>
      <c r="Y336" s="556"/>
      <c r="Z336" s="556"/>
      <c r="AA336" s="556"/>
    </row>
    <row r="337">
      <c r="A337" s="556"/>
      <c r="B337" s="556"/>
      <c r="C337" s="556"/>
      <c r="D337" s="556"/>
      <c r="E337" s="556"/>
      <c r="F337" s="556"/>
      <c r="G337" s="556"/>
      <c r="H337" s="556"/>
      <c r="I337" s="556"/>
      <c r="J337" s="556"/>
      <c r="K337" s="556"/>
      <c r="L337" s="556"/>
      <c r="M337" s="556"/>
      <c r="N337" s="556"/>
      <c r="O337" s="556"/>
      <c r="P337" s="556"/>
      <c r="Q337" s="556"/>
      <c r="R337" s="556"/>
      <c r="S337" s="556"/>
      <c r="T337" s="556"/>
      <c r="U337" s="556"/>
      <c r="V337" s="556"/>
      <c r="W337" s="556"/>
      <c r="X337" s="556"/>
      <c r="Y337" s="556"/>
      <c r="Z337" s="556"/>
      <c r="AA337" s="556"/>
    </row>
    <row r="338">
      <c r="A338" s="556"/>
      <c r="B338" s="556"/>
      <c r="C338" s="556"/>
      <c r="D338" s="556"/>
      <c r="E338" s="556"/>
      <c r="F338" s="556"/>
      <c r="G338" s="556"/>
      <c r="H338" s="556"/>
      <c r="I338" s="556"/>
      <c r="J338" s="556"/>
      <c r="K338" s="556"/>
      <c r="L338" s="556"/>
      <c r="M338" s="556"/>
      <c r="N338" s="556"/>
      <c r="O338" s="556"/>
      <c r="P338" s="556"/>
      <c r="Q338" s="556"/>
      <c r="R338" s="556"/>
      <c r="S338" s="556"/>
      <c r="T338" s="556"/>
      <c r="U338" s="556"/>
      <c r="V338" s="556"/>
      <c r="W338" s="556"/>
      <c r="X338" s="556"/>
      <c r="Y338" s="556"/>
      <c r="Z338" s="556"/>
      <c r="AA338" s="556"/>
    </row>
    <row r="339">
      <c r="A339" s="556"/>
      <c r="B339" s="556"/>
      <c r="C339" s="556"/>
      <c r="D339" s="556"/>
      <c r="E339" s="556"/>
      <c r="F339" s="556"/>
      <c r="G339" s="556"/>
      <c r="H339" s="556"/>
      <c r="I339" s="556"/>
      <c r="J339" s="556"/>
      <c r="K339" s="556"/>
      <c r="L339" s="556"/>
      <c r="M339" s="556"/>
      <c r="N339" s="556"/>
      <c r="O339" s="556"/>
      <c r="P339" s="556"/>
      <c r="Q339" s="556"/>
      <c r="R339" s="556"/>
      <c r="S339" s="556"/>
      <c r="T339" s="556"/>
      <c r="U339" s="556"/>
      <c r="V339" s="556"/>
      <c r="W339" s="556"/>
      <c r="X339" s="556"/>
      <c r="Y339" s="556"/>
      <c r="Z339" s="556"/>
      <c r="AA339" s="556"/>
    </row>
    <row r="340">
      <c r="A340" s="556"/>
      <c r="B340" s="556"/>
      <c r="C340" s="556"/>
      <c r="D340" s="556"/>
      <c r="E340" s="556"/>
      <c r="F340" s="556"/>
      <c r="G340" s="556"/>
      <c r="H340" s="556"/>
      <c r="I340" s="556"/>
      <c r="J340" s="556"/>
      <c r="K340" s="556"/>
      <c r="L340" s="556"/>
      <c r="M340" s="556"/>
      <c r="N340" s="556"/>
      <c r="O340" s="556"/>
      <c r="P340" s="556"/>
      <c r="Q340" s="556"/>
      <c r="R340" s="556"/>
      <c r="S340" s="556"/>
      <c r="T340" s="556"/>
      <c r="U340" s="556"/>
      <c r="V340" s="556"/>
      <c r="W340" s="556"/>
      <c r="X340" s="556"/>
      <c r="Y340" s="556"/>
      <c r="Z340" s="556"/>
      <c r="AA340" s="556"/>
    </row>
    <row r="341">
      <c r="A341" s="556"/>
      <c r="B341" s="556"/>
      <c r="C341" s="556"/>
      <c r="D341" s="556"/>
      <c r="E341" s="556"/>
      <c r="F341" s="556"/>
      <c r="G341" s="556"/>
      <c r="H341" s="556"/>
      <c r="I341" s="556"/>
      <c r="J341" s="556"/>
      <c r="K341" s="556"/>
      <c r="L341" s="556"/>
      <c r="M341" s="556"/>
      <c r="N341" s="556"/>
      <c r="O341" s="556"/>
      <c r="P341" s="556"/>
      <c r="Q341" s="556"/>
      <c r="R341" s="556"/>
      <c r="S341" s="556"/>
      <c r="T341" s="556"/>
      <c r="U341" s="556"/>
      <c r="V341" s="556"/>
      <c r="W341" s="556"/>
      <c r="X341" s="556"/>
      <c r="Y341" s="556"/>
      <c r="Z341" s="556"/>
      <c r="AA341" s="556"/>
    </row>
    <row r="342">
      <c r="A342" s="556"/>
      <c r="B342" s="556"/>
      <c r="C342" s="556"/>
      <c r="D342" s="556"/>
      <c r="E342" s="556"/>
      <c r="F342" s="556"/>
      <c r="G342" s="556"/>
      <c r="H342" s="556"/>
      <c r="I342" s="556"/>
      <c r="J342" s="556"/>
      <c r="K342" s="556"/>
      <c r="L342" s="556"/>
      <c r="M342" s="556"/>
      <c r="N342" s="556"/>
      <c r="O342" s="556"/>
      <c r="P342" s="556"/>
      <c r="Q342" s="556"/>
      <c r="R342" s="556"/>
      <c r="S342" s="556"/>
      <c r="T342" s="556"/>
      <c r="U342" s="556"/>
      <c r="V342" s="556"/>
      <c r="W342" s="556"/>
      <c r="X342" s="556"/>
      <c r="Y342" s="556"/>
      <c r="Z342" s="556"/>
      <c r="AA342" s="556"/>
    </row>
    <row r="343">
      <c r="A343" s="556"/>
      <c r="B343" s="556"/>
      <c r="C343" s="556"/>
      <c r="D343" s="556"/>
      <c r="E343" s="556"/>
      <c r="F343" s="556"/>
      <c r="G343" s="556"/>
      <c r="H343" s="556"/>
      <c r="I343" s="556"/>
      <c r="J343" s="556"/>
      <c r="K343" s="556"/>
      <c r="L343" s="556"/>
      <c r="M343" s="556"/>
      <c r="N343" s="556"/>
      <c r="O343" s="556"/>
      <c r="P343" s="556"/>
      <c r="Q343" s="556"/>
      <c r="R343" s="556"/>
      <c r="S343" s="556"/>
      <c r="T343" s="556"/>
      <c r="U343" s="556"/>
      <c r="V343" s="556"/>
      <c r="W343" s="556"/>
      <c r="X343" s="556"/>
      <c r="Y343" s="556"/>
      <c r="Z343" s="556"/>
      <c r="AA343" s="556"/>
    </row>
    <row r="344">
      <c r="A344" s="556"/>
      <c r="B344" s="556"/>
      <c r="C344" s="556"/>
      <c r="D344" s="556"/>
      <c r="E344" s="556"/>
      <c r="F344" s="556"/>
      <c r="G344" s="556"/>
      <c r="H344" s="556"/>
      <c r="I344" s="556"/>
      <c r="J344" s="556"/>
      <c r="K344" s="556"/>
      <c r="L344" s="556"/>
      <c r="M344" s="556"/>
      <c r="N344" s="556"/>
      <c r="O344" s="556"/>
      <c r="P344" s="556"/>
      <c r="Q344" s="556"/>
      <c r="R344" s="556"/>
      <c r="S344" s="556"/>
      <c r="T344" s="556"/>
      <c r="U344" s="556"/>
      <c r="V344" s="556"/>
      <c r="W344" s="556"/>
      <c r="X344" s="556"/>
      <c r="Y344" s="556"/>
      <c r="Z344" s="556"/>
      <c r="AA344" s="556"/>
    </row>
    <row r="345">
      <c r="A345" s="556"/>
      <c r="B345" s="556"/>
      <c r="C345" s="556"/>
      <c r="D345" s="556"/>
      <c r="E345" s="556"/>
      <c r="F345" s="556"/>
      <c r="G345" s="556"/>
      <c r="H345" s="556"/>
      <c r="I345" s="556"/>
      <c r="J345" s="556"/>
      <c r="K345" s="556"/>
      <c r="L345" s="556"/>
      <c r="M345" s="556"/>
      <c r="N345" s="556"/>
      <c r="O345" s="556"/>
      <c r="P345" s="556"/>
      <c r="Q345" s="556"/>
      <c r="R345" s="556"/>
      <c r="S345" s="556"/>
      <c r="T345" s="556"/>
      <c r="U345" s="556"/>
      <c r="V345" s="556"/>
      <c r="W345" s="556"/>
      <c r="X345" s="556"/>
      <c r="Y345" s="556"/>
      <c r="Z345" s="556"/>
      <c r="AA345" s="556"/>
    </row>
    <row r="346">
      <c r="A346" s="556"/>
      <c r="B346" s="556"/>
      <c r="C346" s="556"/>
      <c r="D346" s="556"/>
      <c r="E346" s="556"/>
      <c r="F346" s="556"/>
      <c r="G346" s="556"/>
      <c r="H346" s="556"/>
      <c r="I346" s="556"/>
      <c r="J346" s="556"/>
      <c r="K346" s="556"/>
      <c r="L346" s="556"/>
      <c r="M346" s="556"/>
      <c r="N346" s="556"/>
      <c r="O346" s="556"/>
      <c r="P346" s="556"/>
      <c r="Q346" s="556"/>
      <c r="R346" s="556"/>
      <c r="S346" s="556"/>
      <c r="T346" s="556"/>
      <c r="U346" s="556"/>
      <c r="V346" s="556"/>
      <c r="W346" s="556"/>
      <c r="X346" s="556"/>
      <c r="Y346" s="556"/>
      <c r="Z346" s="556"/>
      <c r="AA346" s="556"/>
    </row>
    <row r="347">
      <c r="A347" s="556"/>
      <c r="B347" s="556"/>
      <c r="C347" s="556"/>
      <c r="D347" s="556"/>
      <c r="E347" s="556"/>
      <c r="F347" s="556"/>
      <c r="G347" s="556"/>
      <c r="H347" s="556"/>
      <c r="I347" s="556"/>
      <c r="J347" s="556"/>
      <c r="K347" s="556"/>
      <c r="L347" s="556"/>
      <c r="M347" s="556"/>
      <c r="N347" s="556"/>
      <c r="O347" s="556"/>
      <c r="P347" s="556"/>
      <c r="Q347" s="556"/>
      <c r="R347" s="556"/>
      <c r="S347" s="556"/>
      <c r="T347" s="556"/>
      <c r="U347" s="556"/>
      <c r="V347" s="556"/>
      <c r="W347" s="556"/>
      <c r="X347" s="556"/>
      <c r="Y347" s="556"/>
      <c r="Z347" s="556"/>
      <c r="AA347" s="556"/>
    </row>
    <row r="348">
      <c r="A348" s="556"/>
      <c r="B348" s="556"/>
      <c r="C348" s="556"/>
      <c r="D348" s="556"/>
      <c r="E348" s="556"/>
      <c r="F348" s="556"/>
      <c r="G348" s="556"/>
      <c r="H348" s="556"/>
      <c r="I348" s="556"/>
      <c r="J348" s="556"/>
      <c r="K348" s="556"/>
      <c r="L348" s="556"/>
      <c r="M348" s="556"/>
      <c r="N348" s="556"/>
      <c r="O348" s="556"/>
      <c r="P348" s="556"/>
      <c r="Q348" s="556"/>
      <c r="R348" s="556"/>
      <c r="S348" s="556"/>
      <c r="T348" s="556"/>
      <c r="U348" s="556"/>
      <c r="V348" s="556"/>
      <c r="W348" s="556"/>
      <c r="X348" s="556"/>
      <c r="Y348" s="556"/>
      <c r="Z348" s="556"/>
      <c r="AA348" s="556"/>
    </row>
    <row r="349">
      <c r="A349" s="556"/>
      <c r="B349" s="556"/>
      <c r="C349" s="556"/>
      <c r="D349" s="556"/>
      <c r="E349" s="556"/>
      <c r="F349" s="556"/>
      <c r="G349" s="556"/>
      <c r="H349" s="556"/>
      <c r="I349" s="556"/>
      <c r="J349" s="556"/>
      <c r="K349" s="556"/>
      <c r="L349" s="556"/>
      <c r="M349" s="556"/>
      <c r="N349" s="556"/>
      <c r="O349" s="556"/>
      <c r="P349" s="556"/>
      <c r="Q349" s="556"/>
      <c r="R349" s="556"/>
      <c r="S349" s="556"/>
      <c r="T349" s="556"/>
      <c r="U349" s="556"/>
      <c r="V349" s="556"/>
      <c r="W349" s="556"/>
      <c r="X349" s="556"/>
      <c r="Y349" s="556"/>
      <c r="Z349" s="556"/>
      <c r="AA349" s="556"/>
    </row>
    <row r="350">
      <c r="A350" s="556"/>
      <c r="B350" s="556"/>
      <c r="C350" s="556"/>
      <c r="D350" s="556"/>
      <c r="E350" s="556"/>
      <c r="F350" s="556"/>
      <c r="G350" s="556"/>
      <c r="H350" s="556"/>
      <c r="I350" s="556"/>
      <c r="J350" s="556"/>
      <c r="K350" s="556"/>
      <c r="L350" s="556"/>
      <c r="M350" s="556"/>
      <c r="N350" s="556"/>
      <c r="O350" s="556"/>
      <c r="P350" s="556"/>
      <c r="Q350" s="556"/>
      <c r="R350" s="556"/>
      <c r="S350" s="556"/>
      <c r="T350" s="556"/>
      <c r="U350" s="556"/>
      <c r="V350" s="556"/>
      <c r="W350" s="556"/>
      <c r="X350" s="556"/>
      <c r="Y350" s="556"/>
      <c r="Z350" s="556"/>
      <c r="AA350" s="556"/>
    </row>
    <row r="351">
      <c r="A351" s="556"/>
      <c r="B351" s="556"/>
      <c r="C351" s="556"/>
      <c r="D351" s="556"/>
      <c r="E351" s="556"/>
      <c r="F351" s="556"/>
      <c r="G351" s="556"/>
      <c r="H351" s="556"/>
      <c r="I351" s="556"/>
      <c r="J351" s="556"/>
      <c r="K351" s="556"/>
      <c r="L351" s="556"/>
      <c r="M351" s="556"/>
      <c r="N351" s="556"/>
      <c r="O351" s="556"/>
      <c r="P351" s="556"/>
      <c r="Q351" s="556"/>
      <c r="R351" s="556"/>
      <c r="S351" s="556"/>
      <c r="T351" s="556"/>
      <c r="U351" s="556"/>
      <c r="V351" s="556"/>
      <c r="W351" s="556"/>
      <c r="X351" s="556"/>
      <c r="Y351" s="556"/>
      <c r="Z351" s="556"/>
      <c r="AA351" s="556"/>
    </row>
    <row r="352">
      <c r="A352" s="556"/>
      <c r="B352" s="556"/>
      <c r="C352" s="556"/>
      <c r="D352" s="556"/>
      <c r="E352" s="556"/>
      <c r="F352" s="556"/>
      <c r="G352" s="556"/>
      <c r="H352" s="556"/>
      <c r="I352" s="556"/>
      <c r="J352" s="556"/>
      <c r="K352" s="556"/>
      <c r="L352" s="556"/>
      <c r="M352" s="556"/>
      <c r="N352" s="556"/>
      <c r="O352" s="556"/>
      <c r="P352" s="556"/>
      <c r="Q352" s="556"/>
      <c r="R352" s="556"/>
      <c r="S352" s="556"/>
      <c r="T352" s="556"/>
      <c r="U352" s="556"/>
      <c r="V352" s="556"/>
      <c r="W352" s="556"/>
      <c r="X352" s="556"/>
      <c r="Y352" s="556"/>
      <c r="Z352" s="556"/>
      <c r="AA352" s="556"/>
    </row>
    <row r="353">
      <c r="A353" s="556"/>
      <c r="B353" s="556"/>
      <c r="C353" s="556"/>
      <c r="D353" s="556"/>
      <c r="E353" s="556"/>
      <c r="F353" s="556"/>
      <c r="G353" s="556"/>
      <c r="H353" s="556"/>
      <c r="I353" s="556"/>
      <c r="J353" s="556"/>
      <c r="K353" s="556"/>
      <c r="L353" s="556"/>
      <c r="M353" s="556"/>
      <c r="N353" s="556"/>
      <c r="O353" s="556"/>
      <c r="P353" s="556"/>
      <c r="Q353" s="556"/>
      <c r="R353" s="556"/>
      <c r="S353" s="556"/>
      <c r="T353" s="556"/>
      <c r="U353" s="556"/>
      <c r="V353" s="556"/>
      <c r="W353" s="556"/>
      <c r="X353" s="556"/>
      <c r="Y353" s="556"/>
      <c r="Z353" s="556"/>
      <c r="AA353" s="556"/>
    </row>
    <row r="354">
      <c r="A354" s="556"/>
      <c r="B354" s="556"/>
      <c r="C354" s="556"/>
      <c r="D354" s="556"/>
      <c r="E354" s="556"/>
      <c r="F354" s="556"/>
      <c r="G354" s="556"/>
      <c r="H354" s="556"/>
      <c r="I354" s="556"/>
      <c r="J354" s="556"/>
      <c r="K354" s="556"/>
      <c r="L354" s="556"/>
      <c r="M354" s="556"/>
      <c r="N354" s="556"/>
      <c r="O354" s="556"/>
      <c r="P354" s="556"/>
      <c r="Q354" s="556"/>
      <c r="R354" s="556"/>
      <c r="S354" s="556"/>
      <c r="T354" s="556"/>
      <c r="U354" s="556"/>
      <c r="V354" s="556"/>
      <c r="W354" s="556"/>
      <c r="X354" s="556"/>
      <c r="Y354" s="556"/>
      <c r="Z354" s="556"/>
      <c r="AA354" s="556"/>
    </row>
    <row r="355">
      <c r="A355" s="556"/>
      <c r="B355" s="556"/>
      <c r="C355" s="556"/>
      <c r="D355" s="556"/>
      <c r="E355" s="556"/>
      <c r="F355" s="556"/>
      <c r="G355" s="556"/>
      <c r="H355" s="556"/>
      <c r="I355" s="556"/>
      <c r="J355" s="556"/>
      <c r="K355" s="556"/>
      <c r="L355" s="556"/>
      <c r="M355" s="556"/>
      <c r="N355" s="556"/>
      <c r="O355" s="556"/>
      <c r="P355" s="556"/>
      <c r="Q355" s="556"/>
      <c r="R355" s="556"/>
      <c r="S355" s="556"/>
      <c r="T355" s="556"/>
      <c r="U355" s="556"/>
      <c r="V355" s="556"/>
      <c r="W355" s="556"/>
      <c r="X355" s="556"/>
      <c r="Y355" s="556"/>
      <c r="Z355" s="556"/>
      <c r="AA355" s="556"/>
    </row>
    <row r="356">
      <c r="A356" s="556"/>
      <c r="B356" s="556"/>
      <c r="C356" s="556"/>
      <c r="D356" s="556"/>
      <c r="E356" s="556"/>
      <c r="F356" s="556"/>
      <c r="G356" s="556"/>
      <c r="H356" s="556"/>
      <c r="I356" s="556"/>
      <c r="J356" s="556"/>
      <c r="K356" s="556"/>
      <c r="L356" s="556"/>
      <c r="M356" s="556"/>
      <c r="N356" s="556"/>
      <c r="O356" s="556"/>
      <c r="P356" s="556"/>
      <c r="Q356" s="556"/>
      <c r="R356" s="556"/>
      <c r="S356" s="556"/>
      <c r="T356" s="556"/>
      <c r="U356" s="556"/>
      <c r="V356" s="556"/>
      <c r="W356" s="556"/>
      <c r="X356" s="556"/>
      <c r="Y356" s="556"/>
      <c r="Z356" s="556"/>
      <c r="AA356" s="556"/>
    </row>
    <row r="357">
      <c r="A357" s="556"/>
      <c r="B357" s="556"/>
      <c r="C357" s="556"/>
      <c r="D357" s="556"/>
      <c r="E357" s="556"/>
      <c r="F357" s="556"/>
      <c r="G357" s="556"/>
      <c r="H357" s="556"/>
      <c r="I357" s="556"/>
      <c r="J357" s="556"/>
      <c r="K357" s="556"/>
      <c r="L357" s="556"/>
      <c r="M357" s="556"/>
      <c r="N357" s="556"/>
      <c r="O357" s="556"/>
      <c r="P357" s="556"/>
      <c r="Q357" s="556"/>
      <c r="R357" s="556"/>
      <c r="S357" s="556"/>
      <c r="T357" s="556"/>
      <c r="U357" s="556"/>
      <c r="V357" s="556"/>
      <c r="W357" s="556"/>
      <c r="X357" s="556"/>
      <c r="Y357" s="556"/>
      <c r="Z357" s="556"/>
      <c r="AA357" s="556"/>
    </row>
    <row r="358">
      <c r="A358" s="556"/>
      <c r="B358" s="556"/>
      <c r="C358" s="556"/>
      <c r="D358" s="556"/>
      <c r="E358" s="556"/>
      <c r="F358" s="556"/>
      <c r="G358" s="556"/>
      <c r="H358" s="556"/>
      <c r="I358" s="556"/>
      <c r="J358" s="556"/>
      <c r="K358" s="556"/>
      <c r="L358" s="556"/>
      <c r="M358" s="556"/>
      <c r="N358" s="556"/>
      <c r="O358" s="556"/>
      <c r="P358" s="556"/>
      <c r="Q358" s="556"/>
      <c r="R358" s="556"/>
      <c r="S358" s="556"/>
      <c r="T358" s="556"/>
      <c r="U358" s="556"/>
      <c r="V358" s="556"/>
      <c r="W358" s="556"/>
      <c r="X358" s="556"/>
      <c r="Y358" s="556"/>
      <c r="Z358" s="556"/>
      <c r="AA358" s="556"/>
    </row>
    <row r="359">
      <c r="A359" s="556"/>
      <c r="B359" s="556"/>
      <c r="C359" s="556"/>
      <c r="D359" s="556"/>
      <c r="E359" s="556"/>
      <c r="F359" s="556"/>
      <c r="G359" s="556"/>
      <c r="H359" s="556"/>
      <c r="I359" s="556"/>
      <c r="J359" s="556"/>
      <c r="K359" s="556"/>
      <c r="L359" s="556"/>
      <c r="M359" s="556"/>
      <c r="N359" s="556"/>
      <c r="O359" s="556"/>
      <c r="P359" s="556"/>
      <c r="Q359" s="556"/>
      <c r="R359" s="556"/>
      <c r="S359" s="556"/>
      <c r="T359" s="556"/>
      <c r="U359" s="556"/>
      <c r="V359" s="556"/>
      <c r="W359" s="556"/>
      <c r="X359" s="556"/>
      <c r="Y359" s="556"/>
      <c r="Z359" s="556"/>
      <c r="AA359" s="556"/>
    </row>
    <row r="360">
      <c r="A360" s="556"/>
      <c r="B360" s="556"/>
      <c r="C360" s="556"/>
      <c r="D360" s="556"/>
      <c r="E360" s="556"/>
      <c r="F360" s="556"/>
      <c r="G360" s="556"/>
      <c r="H360" s="556"/>
      <c r="I360" s="556"/>
      <c r="J360" s="556"/>
      <c r="K360" s="556"/>
      <c r="L360" s="556"/>
      <c r="M360" s="556"/>
      <c r="N360" s="556"/>
      <c r="O360" s="556"/>
      <c r="P360" s="556"/>
      <c r="Q360" s="556"/>
      <c r="R360" s="556"/>
      <c r="S360" s="556"/>
      <c r="T360" s="556"/>
      <c r="U360" s="556"/>
      <c r="V360" s="556"/>
      <c r="W360" s="556"/>
      <c r="X360" s="556"/>
      <c r="Y360" s="556"/>
      <c r="Z360" s="556"/>
      <c r="AA360" s="556"/>
    </row>
    <row r="361">
      <c r="A361" s="556"/>
      <c r="B361" s="556"/>
      <c r="C361" s="556"/>
      <c r="D361" s="556"/>
      <c r="E361" s="556"/>
      <c r="F361" s="556"/>
      <c r="G361" s="556"/>
      <c r="H361" s="556"/>
      <c r="I361" s="556"/>
      <c r="J361" s="556"/>
      <c r="K361" s="556"/>
      <c r="L361" s="556"/>
      <c r="M361" s="556"/>
      <c r="N361" s="556"/>
      <c r="O361" s="556"/>
      <c r="P361" s="556"/>
      <c r="Q361" s="556"/>
      <c r="R361" s="556"/>
      <c r="S361" s="556"/>
      <c r="T361" s="556"/>
      <c r="U361" s="556"/>
      <c r="V361" s="556"/>
      <c r="W361" s="556"/>
      <c r="X361" s="556"/>
      <c r="Y361" s="556"/>
      <c r="Z361" s="556"/>
      <c r="AA361" s="556"/>
    </row>
    <row r="362">
      <c r="A362" s="556"/>
      <c r="B362" s="556"/>
      <c r="C362" s="556"/>
      <c r="D362" s="556"/>
      <c r="E362" s="556"/>
      <c r="F362" s="556"/>
      <c r="G362" s="556"/>
      <c r="H362" s="556"/>
      <c r="I362" s="556"/>
      <c r="J362" s="556"/>
      <c r="K362" s="556"/>
      <c r="L362" s="556"/>
      <c r="M362" s="556"/>
      <c r="N362" s="556"/>
      <c r="O362" s="556"/>
      <c r="P362" s="556"/>
      <c r="Q362" s="556"/>
      <c r="R362" s="556"/>
      <c r="S362" s="556"/>
      <c r="T362" s="556"/>
      <c r="U362" s="556"/>
      <c r="V362" s="556"/>
      <c r="W362" s="556"/>
      <c r="X362" s="556"/>
      <c r="Y362" s="556"/>
      <c r="Z362" s="556"/>
      <c r="AA362" s="556"/>
    </row>
    <row r="363">
      <c r="A363" s="556"/>
      <c r="B363" s="556"/>
      <c r="C363" s="556"/>
      <c r="D363" s="556"/>
      <c r="E363" s="556"/>
      <c r="F363" s="556"/>
      <c r="G363" s="556"/>
      <c r="H363" s="556"/>
      <c r="I363" s="556"/>
      <c r="J363" s="556"/>
      <c r="K363" s="556"/>
      <c r="L363" s="556"/>
      <c r="M363" s="556"/>
      <c r="N363" s="556"/>
      <c r="O363" s="556"/>
      <c r="P363" s="556"/>
      <c r="Q363" s="556"/>
      <c r="R363" s="556"/>
      <c r="S363" s="556"/>
      <c r="T363" s="556"/>
      <c r="U363" s="556"/>
      <c r="V363" s="556"/>
      <c r="W363" s="556"/>
      <c r="X363" s="556"/>
      <c r="Y363" s="556"/>
      <c r="Z363" s="556"/>
      <c r="AA363" s="556"/>
    </row>
    <row r="364">
      <c r="A364" s="556"/>
      <c r="B364" s="556"/>
      <c r="C364" s="556"/>
      <c r="D364" s="556"/>
      <c r="E364" s="556"/>
      <c r="F364" s="556"/>
      <c r="G364" s="556"/>
      <c r="H364" s="556"/>
      <c r="I364" s="556"/>
      <c r="J364" s="556"/>
      <c r="K364" s="556"/>
      <c r="L364" s="556"/>
      <c r="M364" s="556"/>
      <c r="N364" s="556"/>
      <c r="O364" s="556"/>
      <c r="P364" s="556"/>
      <c r="Q364" s="556"/>
      <c r="R364" s="556"/>
      <c r="S364" s="556"/>
      <c r="T364" s="556"/>
      <c r="U364" s="556"/>
      <c r="V364" s="556"/>
      <c r="W364" s="556"/>
      <c r="X364" s="556"/>
      <c r="Y364" s="556"/>
      <c r="Z364" s="556"/>
      <c r="AA364" s="556"/>
    </row>
    <row r="365">
      <c r="A365" s="556"/>
      <c r="B365" s="556"/>
      <c r="C365" s="556"/>
      <c r="D365" s="556"/>
      <c r="E365" s="556"/>
      <c r="F365" s="556"/>
      <c r="G365" s="556"/>
      <c r="H365" s="556"/>
      <c r="I365" s="556"/>
      <c r="J365" s="556"/>
      <c r="K365" s="556"/>
      <c r="L365" s="556"/>
      <c r="M365" s="556"/>
      <c r="N365" s="556"/>
      <c r="O365" s="556"/>
      <c r="P365" s="556"/>
      <c r="Q365" s="556"/>
      <c r="R365" s="556"/>
      <c r="S365" s="556"/>
      <c r="T365" s="556"/>
      <c r="U365" s="556"/>
      <c r="V365" s="556"/>
      <c r="W365" s="556"/>
      <c r="X365" s="556"/>
      <c r="Y365" s="556"/>
      <c r="Z365" s="556"/>
      <c r="AA365" s="556"/>
    </row>
    <row r="366">
      <c r="A366" s="556"/>
      <c r="B366" s="556"/>
      <c r="C366" s="556"/>
      <c r="D366" s="556"/>
      <c r="E366" s="556"/>
      <c r="F366" s="556"/>
      <c r="G366" s="556"/>
      <c r="H366" s="556"/>
      <c r="I366" s="556"/>
      <c r="J366" s="556"/>
      <c r="K366" s="556"/>
      <c r="L366" s="556"/>
      <c r="M366" s="556"/>
      <c r="N366" s="556"/>
      <c r="O366" s="556"/>
      <c r="P366" s="556"/>
      <c r="Q366" s="556"/>
      <c r="R366" s="556"/>
      <c r="S366" s="556"/>
      <c r="T366" s="556"/>
      <c r="U366" s="556"/>
      <c r="V366" s="556"/>
      <c r="W366" s="556"/>
      <c r="X366" s="556"/>
      <c r="Y366" s="556"/>
      <c r="Z366" s="556"/>
      <c r="AA366" s="556"/>
    </row>
    <row r="367">
      <c r="A367" s="556"/>
      <c r="B367" s="556"/>
      <c r="C367" s="556"/>
      <c r="D367" s="556"/>
      <c r="E367" s="556"/>
      <c r="F367" s="556"/>
      <c r="G367" s="556"/>
      <c r="H367" s="556"/>
      <c r="I367" s="556"/>
      <c r="J367" s="556"/>
      <c r="K367" s="556"/>
      <c r="L367" s="556"/>
      <c r="M367" s="556"/>
      <c r="N367" s="556"/>
      <c r="O367" s="556"/>
      <c r="P367" s="556"/>
      <c r="Q367" s="556"/>
      <c r="R367" s="556"/>
      <c r="S367" s="556"/>
      <c r="T367" s="556"/>
      <c r="U367" s="556"/>
      <c r="V367" s="556"/>
      <c r="W367" s="556"/>
      <c r="X367" s="556"/>
      <c r="Y367" s="556"/>
      <c r="Z367" s="556"/>
      <c r="AA367" s="556"/>
    </row>
    <row r="368">
      <c r="A368" s="556"/>
      <c r="B368" s="556"/>
      <c r="C368" s="556"/>
      <c r="D368" s="556"/>
      <c r="E368" s="556"/>
      <c r="F368" s="556"/>
      <c r="G368" s="556"/>
      <c r="H368" s="556"/>
      <c r="I368" s="556"/>
      <c r="J368" s="556"/>
      <c r="K368" s="556"/>
      <c r="L368" s="556"/>
      <c r="M368" s="556"/>
      <c r="N368" s="556"/>
      <c r="O368" s="556"/>
      <c r="P368" s="556"/>
      <c r="Q368" s="556"/>
      <c r="R368" s="556"/>
      <c r="S368" s="556"/>
      <c r="T368" s="556"/>
      <c r="U368" s="556"/>
      <c r="V368" s="556"/>
      <c r="W368" s="556"/>
      <c r="X368" s="556"/>
      <c r="Y368" s="556"/>
      <c r="Z368" s="556"/>
      <c r="AA368" s="556"/>
    </row>
    <row r="369">
      <c r="A369" s="556"/>
      <c r="B369" s="556"/>
      <c r="C369" s="556"/>
      <c r="D369" s="556"/>
      <c r="E369" s="556"/>
      <c r="F369" s="556"/>
      <c r="G369" s="556"/>
      <c r="H369" s="556"/>
      <c r="I369" s="556"/>
      <c r="J369" s="556"/>
      <c r="K369" s="556"/>
      <c r="L369" s="556"/>
      <c r="M369" s="556"/>
      <c r="N369" s="556"/>
      <c r="O369" s="556"/>
      <c r="P369" s="556"/>
      <c r="Q369" s="556"/>
      <c r="R369" s="556"/>
      <c r="S369" s="556"/>
      <c r="T369" s="556"/>
      <c r="U369" s="556"/>
      <c r="V369" s="556"/>
      <c r="W369" s="556"/>
      <c r="X369" s="556"/>
      <c r="Y369" s="556"/>
      <c r="Z369" s="556"/>
      <c r="AA369" s="556"/>
    </row>
    <row r="370">
      <c r="A370" s="556"/>
      <c r="B370" s="556"/>
      <c r="C370" s="556"/>
      <c r="D370" s="556"/>
      <c r="E370" s="556"/>
      <c r="F370" s="556"/>
      <c r="G370" s="556"/>
      <c r="H370" s="556"/>
      <c r="I370" s="556"/>
      <c r="J370" s="556"/>
      <c r="K370" s="556"/>
      <c r="L370" s="556"/>
      <c r="M370" s="556"/>
      <c r="N370" s="556"/>
      <c r="O370" s="556"/>
      <c r="P370" s="556"/>
      <c r="Q370" s="556"/>
      <c r="R370" s="556"/>
      <c r="S370" s="556"/>
      <c r="T370" s="556"/>
      <c r="U370" s="556"/>
      <c r="V370" s="556"/>
      <c r="W370" s="556"/>
      <c r="X370" s="556"/>
      <c r="Y370" s="556"/>
      <c r="Z370" s="556"/>
      <c r="AA370" s="556"/>
    </row>
    <row r="371">
      <c r="A371" s="556"/>
      <c r="B371" s="556"/>
      <c r="C371" s="556"/>
      <c r="D371" s="556"/>
      <c r="E371" s="556"/>
      <c r="F371" s="556"/>
      <c r="G371" s="556"/>
      <c r="H371" s="556"/>
      <c r="I371" s="556"/>
      <c r="J371" s="556"/>
      <c r="K371" s="556"/>
      <c r="L371" s="556"/>
      <c r="M371" s="556"/>
      <c r="N371" s="556"/>
      <c r="O371" s="556"/>
      <c r="P371" s="556"/>
      <c r="Q371" s="556"/>
      <c r="R371" s="556"/>
      <c r="S371" s="556"/>
      <c r="T371" s="556"/>
      <c r="U371" s="556"/>
      <c r="V371" s="556"/>
      <c r="W371" s="556"/>
      <c r="X371" s="556"/>
      <c r="Y371" s="556"/>
      <c r="Z371" s="556"/>
      <c r="AA371" s="556"/>
    </row>
    <row r="372">
      <c r="A372" s="556"/>
      <c r="B372" s="556"/>
      <c r="C372" s="556"/>
      <c r="D372" s="556"/>
      <c r="E372" s="556"/>
      <c r="F372" s="556"/>
      <c r="G372" s="556"/>
      <c r="H372" s="556"/>
      <c r="I372" s="556"/>
      <c r="J372" s="556"/>
      <c r="K372" s="556"/>
      <c r="L372" s="556"/>
      <c r="M372" s="556"/>
      <c r="N372" s="556"/>
      <c r="O372" s="556"/>
      <c r="P372" s="556"/>
      <c r="Q372" s="556"/>
      <c r="R372" s="556"/>
      <c r="S372" s="556"/>
      <c r="T372" s="556"/>
      <c r="U372" s="556"/>
      <c r="V372" s="556"/>
      <c r="W372" s="556"/>
      <c r="X372" s="556"/>
      <c r="Y372" s="556"/>
      <c r="Z372" s="556"/>
      <c r="AA372" s="556"/>
    </row>
    <row r="373">
      <c r="A373" s="556"/>
      <c r="B373" s="556"/>
      <c r="C373" s="556"/>
      <c r="D373" s="556"/>
      <c r="E373" s="556"/>
      <c r="F373" s="556"/>
      <c r="G373" s="556"/>
      <c r="H373" s="556"/>
      <c r="I373" s="556"/>
      <c r="J373" s="556"/>
      <c r="K373" s="556"/>
      <c r="L373" s="556"/>
      <c r="M373" s="556"/>
      <c r="N373" s="556"/>
      <c r="O373" s="556"/>
      <c r="P373" s="556"/>
      <c r="Q373" s="556"/>
      <c r="R373" s="556"/>
      <c r="S373" s="556"/>
      <c r="T373" s="556"/>
      <c r="U373" s="556"/>
      <c r="V373" s="556"/>
      <c r="W373" s="556"/>
      <c r="X373" s="556"/>
      <c r="Y373" s="556"/>
      <c r="Z373" s="556"/>
      <c r="AA373" s="556"/>
    </row>
    <row r="374">
      <c r="A374" s="556"/>
      <c r="B374" s="556"/>
      <c r="C374" s="556"/>
      <c r="D374" s="556"/>
      <c r="E374" s="556"/>
      <c r="F374" s="556"/>
      <c r="G374" s="556"/>
      <c r="H374" s="556"/>
      <c r="I374" s="556"/>
      <c r="J374" s="556"/>
      <c r="K374" s="556"/>
      <c r="L374" s="556"/>
      <c r="M374" s="556"/>
      <c r="N374" s="556"/>
      <c r="O374" s="556"/>
      <c r="P374" s="556"/>
      <c r="Q374" s="556"/>
      <c r="R374" s="556"/>
      <c r="S374" s="556"/>
      <c r="T374" s="556"/>
      <c r="U374" s="556"/>
      <c r="V374" s="556"/>
      <c r="W374" s="556"/>
      <c r="X374" s="556"/>
      <c r="Y374" s="556"/>
      <c r="Z374" s="556"/>
      <c r="AA374" s="556"/>
    </row>
    <row r="375">
      <c r="A375" s="556"/>
      <c r="B375" s="556"/>
      <c r="C375" s="556"/>
      <c r="D375" s="556"/>
      <c r="E375" s="556"/>
      <c r="F375" s="556"/>
      <c r="G375" s="556"/>
      <c r="H375" s="556"/>
      <c r="I375" s="556"/>
      <c r="J375" s="556"/>
      <c r="K375" s="556"/>
      <c r="L375" s="556"/>
      <c r="M375" s="556"/>
      <c r="N375" s="556"/>
      <c r="O375" s="556"/>
      <c r="P375" s="556"/>
      <c r="Q375" s="556"/>
      <c r="R375" s="556"/>
      <c r="S375" s="556"/>
      <c r="T375" s="556"/>
      <c r="U375" s="556"/>
      <c r="V375" s="556"/>
      <c r="W375" s="556"/>
      <c r="X375" s="556"/>
      <c r="Y375" s="556"/>
      <c r="Z375" s="556"/>
      <c r="AA375" s="556"/>
    </row>
    <row r="376">
      <c r="A376" s="556"/>
      <c r="B376" s="556"/>
      <c r="C376" s="556"/>
      <c r="D376" s="556"/>
      <c r="E376" s="556"/>
      <c r="F376" s="556"/>
      <c r="G376" s="556"/>
      <c r="H376" s="556"/>
      <c r="I376" s="556"/>
      <c r="J376" s="556"/>
      <c r="K376" s="556"/>
      <c r="L376" s="556"/>
      <c r="M376" s="556"/>
      <c r="N376" s="556"/>
      <c r="O376" s="556"/>
      <c r="P376" s="556"/>
      <c r="Q376" s="556"/>
      <c r="R376" s="556"/>
      <c r="S376" s="556"/>
      <c r="T376" s="556"/>
      <c r="U376" s="556"/>
      <c r="V376" s="556"/>
      <c r="W376" s="556"/>
      <c r="X376" s="556"/>
      <c r="Y376" s="556"/>
      <c r="Z376" s="556"/>
      <c r="AA376" s="556"/>
    </row>
    <row r="377">
      <c r="A377" s="556"/>
      <c r="B377" s="556"/>
      <c r="C377" s="556"/>
      <c r="D377" s="556"/>
      <c r="E377" s="556"/>
      <c r="F377" s="556"/>
      <c r="G377" s="556"/>
      <c r="H377" s="556"/>
      <c r="I377" s="556"/>
      <c r="J377" s="556"/>
      <c r="K377" s="556"/>
      <c r="L377" s="556"/>
      <c r="M377" s="556"/>
      <c r="N377" s="556"/>
      <c r="O377" s="556"/>
      <c r="P377" s="556"/>
      <c r="Q377" s="556"/>
      <c r="R377" s="556"/>
      <c r="S377" s="556"/>
      <c r="T377" s="556"/>
      <c r="U377" s="556"/>
      <c r="V377" s="556"/>
      <c r="W377" s="556"/>
      <c r="X377" s="556"/>
      <c r="Y377" s="556"/>
      <c r="Z377" s="556"/>
      <c r="AA377" s="556"/>
    </row>
    <row r="378">
      <c r="A378" s="556"/>
      <c r="B378" s="556"/>
      <c r="C378" s="556"/>
      <c r="D378" s="556"/>
      <c r="E378" s="556"/>
      <c r="F378" s="556"/>
      <c r="G378" s="556"/>
      <c r="H378" s="556"/>
      <c r="I378" s="556"/>
      <c r="J378" s="556"/>
      <c r="K378" s="556"/>
      <c r="L378" s="556"/>
      <c r="M378" s="556"/>
      <c r="N378" s="556"/>
      <c r="O378" s="556"/>
      <c r="P378" s="556"/>
      <c r="Q378" s="556"/>
      <c r="R378" s="556"/>
      <c r="S378" s="556"/>
      <c r="T378" s="556"/>
      <c r="U378" s="556"/>
      <c r="V378" s="556"/>
      <c r="W378" s="556"/>
      <c r="X378" s="556"/>
      <c r="Y378" s="556"/>
      <c r="Z378" s="556"/>
      <c r="AA378" s="556"/>
    </row>
    <row r="379">
      <c r="A379" s="556"/>
      <c r="B379" s="556"/>
      <c r="C379" s="556"/>
      <c r="D379" s="556"/>
      <c r="E379" s="556"/>
      <c r="F379" s="556"/>
      <c r="G379" s="556"/>
      <c r="H379" s="556"/>
      <c r="I379" s="556"/>
      <c r="J379" s="556"/>
      <c r="K379" s="556"/>
      <c r="L379" s="556"/>
      <c r="M379" s="556"/>
      <c r="N379" s="556"/>
      <c r="O379" s="556"/>
      <c r="P379" s="556"/>
      <c r="Q379" s="556"/>
      <c r="R379" s="556"/>
      <c r="S379" s="556"/>
      <c r="T379" s="556"/>
      <c r="U379" s="556"/>
      <c r="V379" s="556"/>
      <c r="W379" s="556"/>
      <c r="X379" s="556"/>
      <c r="Y379" s="556"/>
      <c r="Z379" s="556"/>
      <c r="AA379" s="556"/>
    </row>
    <row r="380">
      <c r="A380" s="556"/>
      <c r="B380" s="556"/>
      <c r="C380" s="556"/>
      <c r="D380" s="556"/>
      <c r="E380" s="556"/>
      <c r="F380" s="556"/>
      <c r="G380" s="556"/>
      <c r="H380" s="556"/>
      <c r="I380" s="556"/>
      <c r="J380" s="556"/>
      <c r="K380" s="556"/>
      <c r="L380" s="556"/>
      <c r="M380" s="556"/>
      <c r="N380" s="556"/>
      <c r="O380" s="556"/>
      <c r="P380" s="556"/>
      <c r="Q380" s="556"/>
      <c r="R380" s="556"/>
      <c r="S380" s="556"/>
      <c r="T380" s="556"/>
      <c r="U380" s="556"/>
      <c r="V380" s="556"/>
      <c r="W380" s="556"/>
      <c r="X380" s="556"/>
      <c r="Y380" s="556"/>
      <c r="Z380" s="556"/>
      <c r="AA380" s="556"/>
    </row>
    <row r="381">
      <c r="A381" s="556"/>
      <c r="B381" s="556"/>
      <c r="C381" s="556"/>
      <c r="D381" s="556"/>
      <c r="E381" s="556"/>
      <c r="F381" s="556"/>
      <c r="G381" s="556"/>
      <c r="H381" s="556"/>
      <c r="I381" s="556"/>
      <c r="J381" s="556"/>
      <c r="K381" s="556"/>
      <c r="L381" s="556"/>
      <c r="M381" s="556"/>
      <c r="N381" s="556"/>
      <c r="O381" s="556"/>
      <c r="P381" s="556"/>
      <c r="Q381" s="556"/>
      <c r="R381" s="556"/>
      <c r="S381" s="556"/>
      <c r="T381" s="556"/>
      <c r="U381" s="556"/>
      <c r="V381" s="556"/>
      <c r="W381" s="556"/>
      <c r="X381" s="556"/>
      <c r="Y381" s="556"/>
      <c r="Z381" s="556"/>
      <c r="AA381" s="556"/>
    </row>
    <row r="382">
      <c r="A382" s="556"/>
      <c r="B382" s="556"/>
      <c r="C382" s="556"/>
      <c r="D382" s="556"/>
      <c r="E382" s="556"/>
      <c r="F382" s="556"/>
      <c r="G382" s="556"/>
      <c r="H382" s="556"/>
      <c r="I382" s="556"/>
      <c r="J382" s="556"/>
      <c r="K382" s="556"/>
      <c r="L382" s="556"/>
      <c r="M382" s="556"/>
      <c r="N382" s="556"/>
      <c r="O382" s="556"/>
      <c r="P382" s="556"/>
      <c r="Q382" s="556"/>
      <c r="R382" s="556"/>
      <c r="S382" s="556"/>
      <c r="T382" s="556"/>
      <c r="U382" s="556"/>
      <c r="V382" s="556"/>
      <c r="W382" s="556"/>
      <c r="X382" s="556"/>
      <c r="Y382" s="556"/>
      <c r="Z382" s="556"/>
      <c r="AA382" s="556"/>
    </row>
    <row r="383">
      <c r="A383" s="556"/>
      <c r="B383" s="556"/>
      <c r="C383" s="556"/>
      <c r="D383" s="556"/>
      <c r="E383" s="556"/>
      <c r="F383" s="556"/>
      <c r="G383" s="556"/>
      <c r="H383" s="556"/>
      <c r="I383" s="556"/>
      <c r="J383" s="556"/>
      <c r="K383" s="556"/>
      <c r="L383" s="556"/>
      <c r="M383" s="556"/>
      <c r="N383" s="556"/>
      <c r="O383" s="556"/>
      <c r="P383" s="556"/>
      <c r="Q383" s="556"/>
      <c r="R383" s="556"/>
      <c r="S383" s="556"/>
      <c r="T383" s="556"/>
      <c r="U383" s="556"/>
      <c r="V383" s="556"/>
      <c r="W383" s="556"/>
      <c r="X383" s="556"/>
      <c r="Y383" s="556"/>
      <c r="Z383" s="556"/>
      <c r="AA383" s="556"/>
    </row>
    <row r="384">
      <c r="A384" s="556"/>
      <c r="B384" s="556"/>
      <c r="C384" s="556"/>
      <c r="D384" s="556"/>
      <c r="E384" s="556"/>
      <c r="F384" s="556"/>
      <c r="G384" s="556"/>
      <c r="H384" s="556"/>
      <c r="I384" s="556"/>
      <c r="J384" s="556"/>
      <c r="K384" s="556"/>
      <c r="L384" s="556"/>
      <c r="M384" s="556"/>
      <c r="N384" s="556"/>
      <c r="O384" s="556"/>
      <c r="P384" s="556"/>
      <c r="Q384" s="556"/>
      <c r="R384" s="556"/>
      <c r="S384" s="556"/>
      <c r="T384" s="556"/>
      <c r="U384" s="556"/>
      <c r="V384" s="556"/>
      <c r="W384" s="556"/>
      <c r="X384" s="556"/>
      <c r="Y384" s="556"/>
      <c r="Z384" s="556"/>
      <c r="AA384" s="556"/>
    </row>
    <row r="385">
      <c r="A385" s="556"/>
      <c r="B385" s="556"/>
      <c r="C385" s="556"/>
      <c r="D385" s="556"/>
      <c r="E385" s="556"/>
      <c r="F385" s="556"/>
      <c r="G385" s="556"/>
      <c r="H385" s="556"/>
      <c r="I385" s="556"/>
      <c r="J385" s="556"/>
      <c r="K385" s="556"/>
      <c r="L385" s="556"/>
      <c r="M385" s="556"/>
      <c r="N385" s="556"/>
      <c r="O385" s="556"/>
      <c r="P385" s="556"/>
      <c r="Q385" s="556"/>
      <c r="R385" s="556"/>
      <c r="S385" s="556"/>
      <c r="T385" s="556"/>
      <c r="U385" s="556"/>
      <c r="V385" s="556"/>
      <c r="W385" s="556"/>
      <c r="X385" s="556"/>
      <c r="Y385" s="556"/>
      <c r="Z385" s="556"/>
      <c r="AA385" s="556"/>
    </row>
    <row r="386">
      <c r="A386" s="556"/>
      <c r="B386" s="556"/>
      <c r="C386" s="556"/>
      <c r="D386" s="556"/>
      <c r="E386" s="556"/>
      <c r="F386" s="556"/>
      <c r="G386" s="556"/>
      <c r="H386" s="556"/>
      <c r="I386" s="556"/>
      <c r="J386" s="556"/>
      <c r="K386" s="556"/>
      <c r="L386" s="556"/>
      <c r="M386" s="556"/>
      <c r="N386" s="556"/>
      <c r="O386" s="556"/>
      <c r="P386" s="556"/>
      <c r="Q386" s="556"/>
      <c r="R386" s="556"/>
      <c r="S386" s="556"/>
      <c r="T386" s="556"/>
      <c r="U386" s="556"/>
      <c r="V386" s="556"/>
      <c r="W386" s="556"/>
      <c r="X386" s="556"/>
      <c r="Y386" s="556"/>
      <c r="Z386" s="556"/>
      <c r="AA386" s="556"/>
    </row>
    <row r="387">
      <c r="A387" s="556"/>
      <c r="B387" s="556"/>
      <c r="C387" s="556"/>
      <c r="D387" s="556"/>
      <c r="E387" s="556"/>
      <c r="F387" s="556"/>
      <c r="G387" s="556"/>
      <c r="H387" s="556"/>
      <c r="I387" s="556"/>
      <c r="J387" s="556"/>
      <c r="K387" s="556"/>
      <c r="L387" s="556"/>
      <c r="M387" s="556"/>
      <c r="N387" s="556"/>
      <c r="O387" s="556"/>
      <c r="P387" s="556"/>
      <c r="Q387" s="556"/>
      <c r="R387" s="556"/>
      <c r="S387" s="556"/>
      <c r="T387" s="556"/>
      <c r="U387" s="556"/>
      <c r="V387" s="556"/>
      <c r="W387" s="556"/>
      <c r="X387" s="556"/>
      <c r="Y387" s="556"/>
      <c r="Z387" s="556"/>
      <c r="AA387" s="556"/>
    </row>
    <row r="388">
      <c r="A388" s="556"/>
      <c r="B388" s="556"/>
      <c r="C388" s="556"/>
      <c r="D388" s="556"/>
      <c r="E388" s="556"/>
      <c r="F388" s="556"/>
      <c r="G388" s="556"/>
      <c r="H388" s="556"/>
      <c r="I388" s="556"/>
      <c r="J388" s="556"/>
      <c r="K388" s="556"/>
      <c r="L388" s="556"/>
      <c r="M388" s="556"/>
      <c r="N388" s="556"/>
      <c r="O388" s="556"/>
      <c r="P388" s="556"/>
      <c r="Q388" s="556"/>
      <c r="R388" s="556"/>
      <c r="S388" s="556"/>
      <c r="T388" s="556"/>
      <c r="U388" s="556"/>
      <c r="V388" s="556"/>
      <c r="W388" s="556"/>
      <c r="X388" s="556"/>
      <c r="Y388" s="556"/>
      <c r="Z388" s="556"/>
      <c r="AA388" s="556"/>
    </row>
    <row r="389">
      <c r="A389" s="556"/>
      <c r="B389" s="556"/>
      <c r="C389" s="556"/>
      <c r="D389" s="556"/>
      <c r="E389" s="556"/>
      <c r="F389" s="556"/>
      <c r="G389" s="556"/>
      <c r="H389" s="556"/>
      <c r="I389" s="556"/>
      <c r="J389" s="556"/>
      <c r="K389" s="556"/>
      <c r="L389" s="556"/>
      <c r="M389" s="556"/>
      <c r="N389" s="556"/>
      <c r="O389" s="556"/>
      <c r="P389" s="556"/>
      <c r="Q389" s="556"/>
      <c r="R389" s="556"/>
      <c r="S389" s="556"/>
      <c r="T389" s="556"/>
      <c r="U389" s="556"/>
      <c r="V389" s="556"/>
      <c r="W389" s="556"/>
      <c r="X389" s="556"/>
      <c r="Y389" s="556"/>
      <c r="Z389" s="556"/>
      <c r="AA389" s="556"/>
    </row>
    <row r="390">
      <c r="A390" s="556"/>
      <c r="B390" s="556"/>
      <c r="C390" s="556"/>
      <c r="D390" s="556"/>
      <c r="E390" s="556"/>
      <c r="F390" s="556"/>
      <c r="G390" s="556"/>
      <c r="H390" s="556"/>
      <c r="I390" s="556"/>
      <c r="J390" s="556"/>
      <c r="K390" s="556"/>
      <c r="L390" s="556"/>
      <c r="M390" s="556"/>
      <c r="N390" s="556"/>
      <c r="O390" s="556"/>
      <c r="P390" s="556"/>
      <c r="Q390" s="556"/>
      <c r="R390" s="556"/>
      <c r="S390" s="556"/>
      <c r="T390" s="556"/>
      <c r="U390" s="556"/>
      <c r="V390" s="556"/>
      <c r="W390" s="556"/>
      <c r="X390" s="556"/>
      <c r="Y390" s="556"/>
      <c r="Z390" s="556"/>
      <c r="AA390" s="556"/>
    </row>
    <row r="391">
      <c r="A391" s="556"/>
      <c r="B391" s="556"/>
      <c r="C391" s="556"/>
      <c r="D391" s="556"/>
      <c r="E391" s="556"/>
      <c r="F391" s="556"/>
      <c r="G391" s="556"/>
      <c r="H391" s="556"/>
      <c r="I391" s="556"/>
      <c r="J391" s="556"/>
      <c r="K391" s="556"/>
      <c r="L391" s="556"/>
      <c r="M391" s="556"/>
      <c r="N391" s="556"/>
      <c r="O391" s="556"/>
      <c r="P391" s="556"/>
      <c r="Q391" s="556"/>
      <c r="R391" s="556"/>
      <c r="S391" s="556"/>
      <c r="T391" s="556"/>
      <c r="U391" s="556"/>
      <c r="V391" s="556"/>
      <c r="W391" s="556"/>
      <c r="X391" s="556"/>
      <c r="Y391" s="556"/>
      <c r="Z391" s="556"/>
      <c r="AA391" s="556"/>
    </row>
    <row r="392">
      <c r="A392" s="556"/>
      <c r="B392" s="556"/>
      <c r="C392" s="556"/>
      <c r="D392" s="556"/>
      <c r="E392" s="556"/>
      <c r="F392" s="556"/>
      <c r="G392" s="556"/>
      <c r="H392" s="556"/>
      <c r="I392" s="556"/>
      <c r="J392" s="556"/>
      <c r="K392" s="556"/>
      <c r="L392" s="556"/>
      <c r="M392" s="556"/>
      <c r="N392" s="556"/>
      <c r="O392" s="556"/>
      <c r="P392" s="556"/>
      <c r="Q392" s="556"/>
      <c r="R392" s="556"/>
      <c r="S392" s="556"/>
      <c r="T392" s="556"/>
      <c r="U392" s="556"/>
      <c r="V392" s="556"/>
      <c r="W392" s="556"/>
      <c r="X392" s="556"/>
      <c r="Y392" s="556"/>
      <c r="Z392" s="556"/>
      <c r="AA392" s="556"/>
    </row>
    <row r="393">
      <c r="A393" s="556"/>
      <c r="B393" s="556"/>
      <c r="C393" s="556"/>
      <c r="D393" s="556"/>
      <c r="E393" s="556"/>
      <c r="F393" s="556"/>
      <c r="G393" s="556"/>
      <c r="H393" s="556"/>
      <c r="I393" s="556"/>
      <c r="J393" s="556"/>
      <c r="K393" s="556"/>
      <c r="L393" s="556"/>
      <c r="M393" s="556"/>
      <c r="N393" s="556"/>
      <c r="O393" s="556"/>
      <c r="P393" s="556"/>
      <c r="Q393" s="556"/>
      <c r="R393" s="556"/>
      <c r="S393" s="556"/>
      <c r="T393" s="556"/>
      <c r="U393" s="556"/>
      <c r="V393" s="556"/>
      <c r="W393" s="556"/>
      <c r="X393" s="556"/>
      <c r="Y393" s="556"/>
      <c r="Z393" s="556"/>
      <c r="AA393" s="556"/>
    </row>
    <row r="394">
      <c r="A394" s="556"/>
      <c r="B394" s="556"/>
      <c r="C394" s="556"/>
      <c r="D394" s="556"/>
      <c r="E394" s="556"/>
      <c r="F394" s="556"/>
      <c r="G394" s="556"/>
      <c r="H394" s="556"/>
      <c r="I394" s="556"/>
      <c r="J394" s="556"/>
      <c r="K394" s="556"/>
      <c r="L394" s="556"/>
      <c r="M394" s="556"/>
      <c r="N394" s="556"/>
      <c r="O394" s="556"/>
      <c r="P394" s="556"/>
      <c r="Q394" s="556"/>
      <c r="R394" s="556"/>
      <c r="S394" s="556"/>
      <c r="T394" s="556"/>
      <c r="U394" s="556"/>
      <c r="V394" s="556"/>
      <c r="W394" s="556"/>
      <c r="X394" s="556"/>
      <c r="Y394" s="556"/>
      <c r="Z394" s="556"/>
      <c r="AA394" s="556"/>
    </row>
    <row r="395">
      <c r="A395" s="556"/>
      <c r="B395" s="556"/>
      <c r="C395" s="556"/>
      <c r="D395" s="556"/>
      <c r="E395" s="556"/>
      <c r="F395" s="556"/>
      <c r="G395" s="556"/>
      <c r="H395" s="556"/>
      <c r="I395" s="556"/>
      <c r="J395" s="556"/>
      <c r="K395" s="556"/>
      <c r="L395" s="556"/>
      <c r="M395" s="556"/>
      <c r="N395" s="556"/>
      <c r="O395" s="556"/>
      <c r="P395" s="556"/>
      <c r="Q395" s="556"/>
      <c r="R395" s="556"/>
      <c r="S395" s="556"/>
      <c r="T395" s="556"/>
      <c r="U395" s="556"/>
      <c r="V395" s="556"/>
      <c r="W395" s="556"/>
      <c r="X395" s="556"/>
      <c r="Y395" s="556"/>
      <c r="Z395" s="556"/>
      <c r="AA395" s="556"/>
    </row>
    <row r="396">
      <c r="A396" s="556"/>
      <c r="B396" s="556"/>
      <c r="C396" s="556"/>
      <c r="D396" s="556"/>
      <c r="E396" s="556"/>
      <c r="F396" s="556"/>
      <c r="G396" s="556"/>
      <c r="H396" s="556"/>
      <c r="I396" s="556"/>
      <c r="J396" s="556"/>
      <c r="K396" s="556"/>
      <c r="L396" s="556"/>
      <c r="M396" s="556"/>
      <c r="N396" s="556"/>
      <c r="O396" s="556"/>
      <c r="P396" s="556"/>
      <c r="Q396" s="556"/>
      <c r="R396" s="556"/>
      <c r="S396" s="556"/>
      <c r="T396" s="556"/>
      <c r="U396" s="556"/>
      <c r="V396" s="556"/>
      <c r="W396" s="556"/>
      <c r="X396" s="556"/>
      <c r="Y396" s="556"/>
      <c r="Z396" s="556"/>
      <c r="AA396" s="556"/>
    </row>
    <row r="397">
      <c r="A397" s="556"/>
      <c r="B397" s="556"/>
      <c r="C397" s="556"/>
      <c r="D397" s="556"/>
      <c r="E397" s="556"/>
      <c r="F397" s="556"/>
      <c r="G397" s="556"/>
      <c r="H397" s="556"/>
      <c r="I397" s="556"/>
      <c r="J397" s="556"/>
      <c r="K397" s="556"/>
      <c r="L397" s="556"/>
      <c r="M397" s="556"/>
      <c r="N397" s="556"/>
      <c r="O397" s="556"/>
      <c r="P397" s="556"/>
      <c r="Q397" s="556"/>
      <c r="R397" s="556"/>
      <c r="S397" s="556"/>
      <c r="T397" s="556"/>
      <c r="U397" s="556"/>
      <c r="V397" s="556"/>
      <c r="W397" s="556"/>
      <c r="X397" s="556"/>
      <c r="Y397" s="556"/>
      <c r="Z397" s="556"/>
      <c r="AA397" s="556"/>
    </row>
    <row r="398">
      <c r="A398" s="556"/>
      <c r="B398" s="556"/>
      <c r="C398" s="556"/>
      <c r="D398" s="556"/>
      <c r="E398" s="556"/>
      <c r="F398" s="556"/>
      <c r="G398" s="556"/>
      <c r="H398" s="556"/>
      <c r="I398" s="556"/>
      <c r="J398" s="556"/>
      <c r="K398" s="556"/>
      <c r="L398" s="556"/>
      <c r="M398" s="556"/>
      <c r="N398" s="556"/>
      <c r="O398" s="556"/>
      <c r="P398" s="556"/>
      <c r="Q398" s="556"/>
      <c r="R398" s="556"/>
      <c r="S398" s="556"/>
      <c r="T398" s="556"/>
      <c r="U398" s="556"/>
      <c r="V398" s="556"/>
      <c r="W398" s="556"/>
      <c r="X398" s="556"/>
      <c r="Y398" s="556"/>
      <c r="Z398" s="556"/>
      <c r="AA398" s="556"/>
    </row>
    <row r="399">
      <c r="A399" s="556"/>
      <c r="B399" s="556"/>
      <c r="C399" s="556"/>
      <c r="D399" s="556"/>
      <c r="E399" s="556"/>
      <c r="F399" s="556"/>
      <c r="G399" s="556"/>
      <c r="H399" s="556"/>
      <c r="I399" s="556"/>
      <c r="J399" s="556"/>
      <c r="K399" s="556"/>
      <c r="L399" s="556"/>
      <c r="M399" s="556"/>
      <c r="N399" s="556"/>
      <c r="O399" s="556"/>
      <c r="P399" s="556"/>
      <c r="Q399" s="556"/>
      <c r="R399" s="556"/>
      <c r="S399" s="556"/>
      <c r="T399" s="556"/>
      <c r="U399" s="556"/>
      <c r="V399" s="556"/>
      <c r="W399" s="556"/>
      <c r="X399" s="556"/>
      <c r="Y399" s="556"/>
      <c r="Z399" s="556"/>
      <c r="AA399" s="556"/>
    </row>
    <row r="400">
      <c r="A400" s="556"/>
      <c r="B400" s="556"/>
      <c r="C400" s="556"/>
      <c r="D400" s="556"/>
      <c r="E400" s="556"/>
      <c r="F400" s="556"/>
      <c r="G400" s="556"/>
      <c r="H400" s="556"/>
      <c r="I400" s="556"/>
      <c r="J400" s="556"/>
      <c r="K400" s="556"/>
      <c r="L400" s="556"/>
      <c r="M400" s="556"/>
      <c r="N400" s="556"/>
      <c r="O400" s="556"/>
      <c r="P400" s="556"/>
      <c r="Q400" s="556"/>
      <c r="R400" s="556"/>
      <c r="S400" s="556"/>
      <c r="T400" s="556"/>
      <c r="U400" s="556"/>
      <c r="V400" s="556"/>
      <c r="W400" s="556"/>
      <c r="X400" s="556"/>
      <c r="Y400" s="556"/>
      <c r="Z400" s="556"/>
      <c r="AA400" s="556"/>
    </row>
    <row r="401">
      <c r="A401" s="556"/>
      <c r="B401" s="556"/>
      <c r="C401" s="556"/>
      <c r="D401" s="556"/>
      <c r="E401" s="556"/>
      <c r="F401" s="556"/>
      <c r="G401" s="556"/>
      <c r="H401" s="556"/>
      <c r="I401" s="556"/>
      <c r="J401" s="556"/>
      <c r="K401" s="556"/>
      <c r="L401" s="556"/>
      <c r="M401" s="556"/>
      <c r="N401" s="556"/>
      <c r="O401" s="556"/>
      <c r="P401" s="556"/>
      <c r="Q401" s="556"/>
      <c r="R401" s="556"/>
      <c r="S401" s="556"/>
      <c r="T401" s="556"/>
      <c r="U401" s="556"/>
      <c r="V401" s="556"/>
      <c r="W401" s="556"/>
      <c r="X401" s="556"/>
      <c r="Y401" s="556"/>
      <c r="Z401" s="556"/>
      <c r="AA401" s="556"/>
    </row>
    <row r="402">
      <c r="A402" s="556"/>
      <c r="B402" s="556"/>
      <c r="C402" s="556"/>
      <c r="D402" s="556"/>
      <c r="E402" s="556"/>
      <c r="F402" s="556"/>
      <c r="G402" s="556"/>
      <c r="H402" s="556"/>
      <c r="I402" s="556"/>
      <c r="J402" s="556"/>
      <c r="K402" s="556"/>
      <c r="L402" s="556"/>
      <c r="M402" s="556"/>
      <c r="N402" s="556"/>
      <c r="O402" s="556"/>
      <c r="P402" s="556"/>
      <c r="Q402" s="556"/>
      <c r="R402" s="556"/>
      <c r="S402" s="556"/>
      <c r="T402" s="556"/>
      <c r="U402" s="556"/>
      <c r="V402" s="556"/>
      <c r="W402" s="556"/>
      <c r="X402" s="556"/>
      <c r="Y402" s="556"/>
      <c r="Z402" s="556"/>
      <c r="AA402" s="556"/>
    </row>
    <row r="403">
      <c r="A403" s="556"/>
      <c r="B403" s="556"/>
      <c r="C403" s="556"/>
      <c r="D403" s="556"/>
      <c r="E403" s="556"/>
      <c r="F403" s="556"/>
      <c r="G403" s="556"/>
      <c r="H403" s="556"/>
      <c r="I403" s="556"/>
      <c r="J403" s="556"/>
      <c r="K403" s="556"/>
      <c r="L403" s="556"/>
      <c r="M403" s="556"/>
      <c r="N403" s="556"/>
      <c r="O403" s="556"/>
      <c r="P403" s="556"/>
      <c r="Q403" s="556"/>
      <c r="R403" s="556"/>
      <c r="S403" s="556"/>
      <c r="T403" s="556"/>
      <c r="U403" s="556"/>
      <c r="V403" s="556"/>
      <c r="W403" s="556"/>
      <c r="X403" s="556"/>
      <c r="Y403" s="556"/>
      <c r="Z403" s="556"/>
      <c r="AA403" s="556"/>
    </row>
    <row r="404">
      <c r="A404" s="556"/>
      <c r="B404" s="556"/>
      <c r="C404" s="556"/>
      <c r="D404" s="556"/>
      <c r="E404" s="556"/>
      <c r="F404" s="556"/>
      <c r="G404" s="556"/>
      <c r="H404" s="556"/>
      <c r="I404" s="556"/>
      <c r="J404" s="556"/>
      <c r="K404" s="556"/>
      <c r="L404" s="556"/>
      <c r="M404" s="556"/>
      <c r="N404" s="556"/>
      <c r="O404" s="556"/>
      <c r="P404" s="556"/>
      <c r="Q404" s="556"/>
      <c r="R404" s="556"/>
      <c r="S404" s="556"/>
      <c r="T404" s="556"/>
      <c r="U404" s="556"/>
      <c r="V404" s="556"/>
      <c r="W404" s="556"/>
      <c r="X404" s="556"/>
      <c r="Y404" s="556"/>
      <c r="Z404" s="556"/>
      <c r="AA404" s="556"/>
    </row>
    <row r="405">
      <c r="A405" s="556"/>
      <c r="B405" s="556"/>
      <c r="C405" s="556"/>
      <c r="D405" s="556"/>
      <c r="E405" s="556"/>
      <c r="F405" s="556"/>
      <c r="G405" s="556"/>
      <c r="H405" s="556"/>
      <c r="I405" s="556"/>
      <c r="J405" s="556"/>
      <c r="K405" s="556"/>
      <c r="L405" s="556"/>
      <c r="M405" s="556"/>
      <c r="N405" s="556"/>
      <c r="O405" s="556"/>
      <c r="P405" s="556"/>
      <c r="Q405" s="556"/>
      <c r="R405" s="556"/>
      <c r="S405" s="556"/>
      <c r="T405" s="556"/>
      <c r="U405" s="556"/>
      <c r="V405" s="556"/>
      <c r="W405" s="556"/>
      <c r="X405" s="556"/>
      <c r="Y405" s="556"/>
      <c r="Z405" s="556"/>
      <c r="AA405" s="556"/>
    </row>
    <row r="406">
      <c r="A406" s="556"/>
      <c r="B406" s="556"/>
      <c r="C406" s="556"/>
      <c r="D406" s="556"/>
      <c r="E406" s="556"/>
      <c r="F406" s="556"/>
      <c r="G406" s="556"/>
      <c r="H406" s="556"/>
      <c r="I406" s="556"/>
      <c r="J406" s="556"/>
      <c r="K406" s="556"/>
      <c r="L406" s="556"/>
      <c r="M406" s="556"/>
      <c r="N406" s="556"/>
      <c r="O406" s="556"/>
      <c r="P406" s="556"/>
      <c r="Q406" s="556"/>
      <c r="R406" s="556"/>
      <c r="S406" s="556"/>
      <c r="T406" s="556"/>
      <c r="U406" s="556"/>
      <c r="V406" s="556"/>
      <c r="W406" s="556"/>
      <c r="X406" s="556"/>
      <c r="Y406" s="556"/>
      <c r="Z406" s="556"/>
      <c r="AA406" s="556"/>
    </row>
    <row r="407">
      <c r="A407" s="556"/>
      <c r="B407" s="556"/>
      <c r="C407" s="556"/>
      <c r="D407" s="556"/>
      <c r="E407" s="556"/>
      <c r="F407" s="556"/>
      <c r="G407" s="556"/>
      <c r="H407" s="556"/>
      <c r="I407" s="556"/>
      <c r="J407" s="556"/>
      <c r="K407" s="556"/>
      <c r="L407" s="556"/>
      <c r="M407" s="556"/>
      <c r="N407" s="556"/>
      <c r="O407" s="556"/>
      <c r="P407" s="556"/>
      <c r="Q407" s="556"/>
      <c r="R407" s="556"/>
      <c r="S407" s="556"/>
      <c r="T407" s="556"/>
      <c r="U407" s="556"/>
      <c r="V407" s="556"/>
      <c r="W407" s="556"/>
      <c r="X407" s="556"/>
      <c r="Y407" s="556"/>
      <c r="Z407" s="556"/>
      <c r="AA407" s="556"/>
    </row>
    <row r="408">
      <c r="A408" s="556"/>
      <c r="B408" s="556"/>
      <c r="C408" s="556"/>
      <c r="D408" s="556"/>
      <c r="E408" s="556"/>
      <c r="F408" s="556"/>
      <c r="G408" s="556"/>
      <c r="H408" s="556"/>
      <c r="I408" s="556"/>
      <c r="J408" s="556"/>
      <c r="K408" s="556"/>
      <c r="L408" s="556"/>
      <c r="M408" s="556"/>
      <c r="N408" s="556"/>
      <c r="O408" s="556"/>
      <c r="P408" s="556"/>
      <c r="Q408" s="556"/>
      <c r="R408" s="556"/>
      <c r="S408" s="556"/>
      <c r="T408" s="556"/>
      <c r="U408" s="556"/>
      <c r="V408" s="556"/>
      <c r="W408" s="556"/>
      <c r="X408" s="556"/>
      <c r="Y408" s="556"/>
      <c r="Z408" s="556"/>
      <c r="AA408" s="556"/>
    </row>
    <row r="409">
      <c r="A409" s="556"/>
      <c r="B409" s="556"/>
      <c r="C409" s="556"/>
      <c r="D409" s="556"/>
      <c r="E409" s="556"/>
      <c r="F409" s="556"/>
      <c r="G409" s="556"/>
      <c r="H409" s="556"/>
      <c r="I409" s="556"/>
      <c r="J409" s="556"/>
      <c r="K409" s="556"/>
      <c r="L409" s="556"/>
      <c r="M409" s="556"/>
      <c r="N409" s="556"/>
      <c r="O409" s="556"/>
      <c r="P409" s="556"/>
      <c r="Q409" s="556"/>
      <c r="R409" s="556"/>
      <c r="S409" s="556"/>
      <c r="T409" s="556"/>
      <c r="U409" s="556"/>
      <c r="V409" s="556"/>
      <c r="W409" s="556"/>
      <c r="X409" s="556"/>
      <c r="Y409" s="556"/>
      <c r="Z409" s="556"/>
      <c r="AA409" s="556"/>
    </row>
    <row r="410">
      <c r="A410" s="556"/>
      <c r="B410" s="556"/>
      <c r="C410" s="556"/>
      <c r="D410" s="556"/>
      <c r="E410" s="556"/>
      <c r="F410" s="556"/>
      <c r="G410" s="556"/>
      <c r="H410" s="556"/>
      <c r="I410" s="556"/>
      <c r="J410" s="556"/>
      <c r="K410" s="556"/>
      <c r="L410" s="556"/>
      <c r="M410" s="556"/>
      <c r="N410" s="556"/>
      <c r="O410" s="556"/>
      <c r="P410" s="556"/>
      <c r="Q410" s="556"/>
      <c r="R410" s="556"/>
      <c r="S410" s="556"/>
      <c r="T410" s="556"/>
      <c r="U410" s="556"/>
      <c r="V410" s="556"/>
      <c r="W410" s="556"/>
      <c r="X410" s="556"/>
      <c r="Y410" s="556"/>
      <c r="Z410" s="556"/>
      <c r="AA410" s="556"/>
    </row>
    <row r="411">
      <c r="A411" s="556"/>
      <c r="B411" s="556"/>
      <c r="C411" s="556"/>
      <c r="D411" s="556"/>
      <c r="E411" s="556"/>
      <c r="F411" s="556"/>
      <c r="G411" s="556"/>
      <c r="H411" s="556"/>
      <c r="I411" s="556"/>
      <c r="J411" s="556"/>
      <c r="K411" s="556"/>
      <c r="L411" s="556"/>
      <c r="M411" s="556"/>
      <c r="N411" s="556"/>
      <c r="O411" s="556"/>
      <c r="P411" s="556"/>
      <c r="Q411" s="556"/>
      <c r="R411" s="556"/>
      <c r="S411" s="556"/>
      <c r="T411" s="556"/>
      <c r="U411" s="556"/>
      <c r="V411" s="556"/>
      <c r="W411" s="556"/>
      <c r="X411" s="556"/>
      <c r="Y411" s="556"/>
      <c r="Z411" s="556"/>
      <c r="AA411" s="556"/>
    </row>
    <row r="412">
      <c r="A412" s="556"/>
      <c r="B412" s="556"/>
      <c r="C412" s="556"/>
      <c r="D412" s="556"/>
      <c r="E412" s="556"/>
      <c r="F412" s="556"/>
      <c r="G412" s="556"/>
      <c r="H412" s="556"/>
      <c r="I412" s="556"/>
      <c r="J412" s="556"/>
      <c r="K412" s="556"/>
      <c r="L412" s="556"/>
      <c r="M412" s="556"/>
      <c r="N412" s="556"/>
      <c r="O412" s="556"/>
      <c r="P412" s="556"/>
      <c r="Q412" s="556"/>
      <c r="R412" s="556"/>
      <c r="S412" s="556"/>
      <c r="T412" s="556"/>
      <c r="U412" s="556"/>
      <c r="V412" s="556"/>
      <c r="W412" s="556"/>
      <c r="X412" s="556"/>
      <c r="Y412" s="556"/>
      <c r="Z412" s="556"/>
      <c r="AA412" s="556"/>
    </row>
    <row r="413">
      <c r="A413" s="556"/>
      <c r="B413" s="556"/>
      <c r="C413" s="556"/>
      <c r="D413" s="556"/>
      <c r="E413" s="556"/>
      <c r="F413" s="556"/>
      <c r="G413" s="556"/>
      <c r="H413" s="556"/>
      <c r="I413" s="556"/>
      <c r="J413" s="556"/>
      <c r="K413" s="556"/>
      <c r="L413" s="556"/>
      <c r="M413" s="556"/>
      <c r="N413" s="556"/>
      <c r="O413" s="556"/>
      <c r="P413" s="556"/>
      <c r="Q413" s="556"/>
      <c r="R413" s="556"/>
      <c r="S413" s="556"/>
      <c r="T413" s="556"/>
      <c r="U413" s="556"/>
      <c r="V413" s="556"/>
      <c r="W413" s="556"/>
      <c r="X413" s="556"/>
      <c r="Y413" s="556"/>
      <c r="Z413" s="556"/>
      <c r="AA413" s="556"/>
    </row>
    <row r="414">
      <c r="A414" s="556"/>
      <c r="B414" s="556"/>
      <c r="C414" s="556"/>
      <c r="D414" s="556"/>
      <c r="E414" s="556"/>
      <c r="F414" s="556"/>
      <c r="G414" s="556"/>
      <c r="H414" s="556"/>
      <c r="I414" s="556"/>
      <c r="J414" s="556"/>
      <c r="K414" s="556"/>
      <c r="L414" s="556"/>
      <c r="M414" s="556"/>
      <c r="N414" s="556"/>
      <c r="O414" s="556"/>
      <c r="P414" s="556"/>
      <c r="Q414" s="556"/>
      <c r="R414" s="556"/>
      <c r="S414" s="556"/>
      <c r="T414" s="556"/>
      <c r="U414" s="556"/>
      <c r="V414" s="556"/>
      <c r="W414" s="556"/>
      <c r="X414" s="556"/>
      <c r="Y414" s="556"/>
      <c r="Z414" s="556"/>
      <c r="AA414" s="556"/>
    </row>
    <row r="415">
      <c r="A415" s="556"/>
      <c r="B415" s="556"/>
      <c r="C415" s="556"/>
      <c r="D415" s="556"/>
      <c r="E415" s="556"/>
      <c r="F415" s="556"/>
      <c r="G415" s="556"/>
      <c r="H415" s="556"/>
      <c r="I415" s="556"/>
      <c r="J415" s="556"/>
      <c r="K415" s="556"/>
      <c r="L415" s="556"/>
      <c r="M415" s="556"/>
      <c r="N415" s="556"/>
      <c r="O415" s="556"/>
      <c r="P415" s="556"/>
      <c r="Q415" s="556"/>
      <c r="R415" s="556"/>
      <c r="S415" s="556"/>
      <c r="T415" s="556"/>
      <c r="U415" s="556"/>
      <c r="V415" s="556"/>
      <c r="W415" s="556"/>
      <c r="X415" s="556"/>
      <c r="Y415" s="556"/>
      <c r="Z415" s="556"/>
      <c r="AA415" s="556"/>
    </row>
    <row r="416">
      <c r="A416" s="556"/>
      <c r="B416" s="556"/>
      <c r="C416" s="556"/>
      <c r="D416" s="556"/>
      <c r="E416" s="556"/>
      <c r="F416" s="556"/>
      <c r="G416" s="556"/>
      <c r="H416" s="556"/>
      <c r="I416" s="556"/>
      <c r="J416" s="556"/>
      <c r="K416" s="556"/>
      <c r="L416" s="556"/>
      <c r="M416" s="556"/>
      <c r="N416" s="556"/>
      <c r="O416" s="556"/>
      <c r="P416" s="556"/>
      <c r="Q416" s="556"/>
      <c r="R416" s="556"/>
      <c r="S416" s="556"/>
      <c r="T416" s="556"/>
      <c r="U416" s="556"/>
      <c r="V416" s="556"/>
      <c r="W416" s="556"/>
      <c r="X416" s="556"/>
      <c r="Y416" s="556"/>
      <c r="Z416" s="556"/>
      <c r="AA416" s="556"/>
    </row>
    <row r="417">
      <c r="A417" s="556"/>
      <c r="B417" s="556"/>
      <c r="C417" s="556"/>
      <c r="D417" s="556"/>
      <c r="E417" s="556"/>
      <c r="F417" s="556"/>
      <c r="G417" s="556"/>
      <c r="H417" s="556"/>
      <c r="I417" s="556"/>
      <c r="J417" s="556"/>
      <c r="K417" s="556"/>
      <c r="L417" s="556"/>
      <c r="M417" s="556"/>
      <c r="N417" s="556"/>
      <c r="O417" s="556"/>
      <c r="P417" s="556"/>
      <c r="Q417" s="556"/>
      <c r="R417" s="556"/>
      <c r="S417" s="556"/>
      <c r="T417" s="556"/>
      <c r="U417" s="556"/>
      <c r="V417" s="556"/>
      <c r="W417" s="556"/>
      <c r="X417" s="556"/>
      <c r="Y417" s="556"/>
      <c r="Z417" s="556"/>
      <c r="AA417" s="556"/>
    </row>
    <row r="418">
      <c r="A418" s="556"/>
      <c r="B418" s="556"/>
      <c r="C418" s="556"/>
      <c r="D418" s="556"/>
      <c r="E418" s="556"/>
      <c r="F418" s="556"/>
      <c r="G418" s="556"/>
      <c r="H418" s="556"/>
      <c r="I418" s="556"/>
      <c r="J418" s="556"/>
      <c r="K418" s="556"/>
      <c r="L418" s="556"/>
      <c r="M418" s="556"/>
      <c r="N418" s="556"/>
      <c r="O418" s="556"/>
      <c r="P418" s="556"/>
      <c r="Q418" s="556"/>
      <c r="R418" s="556"/>
      <c r="S418" s="556"/>
      <c r="T418" s="556"/>
      <c r="U418" s="556"/>
      <c r="V418" s="556"/>
      <c r="W418" s="556"/>
      <c r="X418" s="556"/>
      <c r="Y418" s="556"/>
      <c r="Z418" s="556"/>
      <c r="AA418" s="556"/>
    </row>
    <row r="419">
      <c r="A419" s="556"/>
      <c r="B419" s="556"/>
      <c r="C419" s="556"/>
      <c r="D419" s="556"/>
      <c r="E419" s="556"/>
      <c r="F419" s="556"/>
      <c r="G419" s="556"/>
      <c r="H419" s="556"/>
      <c r="I419" s="556"/>
      <c r="J419" s="556"/>
      <c r="K419" s="556"/>
      <c r="L419" s="556"/>
      <c r="M419" s="556"/>
      <c r="N419" s="556"/>
      <c r="O419" s="556"/>
      <c r="P419" s="556"/>
      <c r="Q419" s="556"/>
      <c r="R419" s="556"/>
      <c r="S419" s="556"/>
      <c r="T419" s="556"/>
      <c r="U419" s="556"/>
      <c r="V419" s="556"/>
      <c r="W419" s="556"/>
      <c r="X419" s="556"/>
      <c r="Y419" s="556"/>
      <c r="Z419" s="556"/>
      <c r="AA419" s="556"/>
    </row>
    <row r="420">
      <c r="A420" s="556"/>
      <c r="B420" s="556"/>
      <c r="C420" s="556"/>
      <c r="D420" s="556"/>
      <c r="E420" s="556"/>
      <c r="F420" s="556"/>
      <c r="G420" s="556"/>
      <c r="H420" s="556"/>
      <c r="I420" s="556"/>
      <c r="J420" s="556"/>
      <c r="K420" s="556"/>
      <c r="L420" s="556"/>
      <c r="M420" s="556"/>
      <c r="N420" s="556"/>
      <c r="O420" s="556"/>
      <c r="P420" s="556"/>
      <c r="Q420" s="556"/>
      <c r="R420" s="556"/>
      <c r="S420" s="556"/>
      <c r="T420" s="556"/>
      <c r="U420" s="556"/>
      <c r="V420" s="556"/>
      <c r="W420" s="556"/>
      <c r="X420" s="556"/>
      <c r="Y420" s="556"/>
      <c r="Z420" s="556"/>
      <c r="AA420" s="556"/>
    </row>
    <row r="421">
      <c r="A421" s="556"/>
      <c r="B421" s="556"/>
      <c r="C421" s="556"/>
      <c r="D421" s="556"/>
      <c r="E421" s="556"/>
      <c r="F421" s="556"/>
      <c r="G421" s="556"/>
      <c r="H421" s="556"/>
      <c r="I421" s="556"/>
      <c r="J421" s="556"/>
      <c r="K421" s="556"/>
      <c r="L421" s="556"/>
      <c r="M421" s="556"/>
      <c r="N421" s="556"/>
      <c r="O421" s="556"/>
      <c r="P421" s="556"/>
      <c r="Q421" s="556"/>
      <c r="R421" s="556"/>
      <c r="S421" s="556"/>
      <c r="T421" s="556"/>
      <c r="U421" s="556"/>
      <c r="V421" s="556"/>
      <c r="W421" s="556"/>
      <c r="X421" s="556"/>
      <c r="Y421" s="556"/>
      <c r="Z421" s="556"/>
      <c r="AA421" s="556"/>
    </row>
    <row r="422">
      <c r="A422" s="556"/>
      <c r="B422" s="556"/>
      <c r="C422" s="556"/>
      <c r="D422" s="556"/>
      <c r="E422" s="556"/>
      <c r="F422" s="556"/>
      <c r="G422" s="556"/>
      <c r="H422" s="556"/>
      <c r="I422" s="556"/>
      <c r="J422" s="556"/>
      <c r="K422" s="556"/>
      <c r="L422" s="556"/>
      <c r="M422" s="556"/>
      <c r="N422" s="556"/>
      <c r="O422" s="556"/>
      <c r="P422" s="556"/>
      <c r="Q422" s="556"/>
      <c r="R422" s="556"/>
      <c r="S422" s="556"/>
      <c r="T422" s="556"/>
      <c r="U422" s="556"/>
      <c r="V422" s="556"/>
      <c r="W422" s="556"/>
      <c r="X422" s="556"/>
      <c r="Y422" s="556"/>
      <c r="Z422" s="556"/>
      <c r="AA422" s="556"/>
    </row>
    <row r="423">
      <c r="A423" s="556"/>
      <c r="B423" s="556"/>
      <c r="C423" s="556"/>
      <c r="D423" s="556"/>
      <c r="E423" s="556"/>
      <c r="F423" s="556"/>
      <c r="G423" s="556"/>
      <c r="H423" s="556"/>
      <c r="I423" s="556"/>
      <c r="J423" s="556"/>
      <c r="K423" s="556"/>
      <c r="L423" s="556"/>
      <c r="M423" s="556"/>
      <c r="N423" s="556"/>
      <c r="O423" s="556"/>
      <c r="P423" s="556"/>
      <c r="Q423" s="556"/>
      <c r="R423" s="556"/>
      <c r="S423" s="556"/>
      <c r="T423" s="556"/>
      <c r="U423" s="556"/>
      <c r="V423" s="556"/>
      <c r="W423" s="556"/>
      <c r="X423" s="556"/>
      <c r="Y423" s="556"/>
      <c r="Z423" s="556"/>
      <c r="AA423" s="556"/>
    </row>
    <row r="424">
      <c r="A424" s="556"/>
      <c r="B424" s="556"/>
      <c r="C424" s="556"/>
      <c r="D424" s="556"/>
      <c r="E424" s="556"/>
      <c r="F424" s="556"/>
      <c r="G424" s="556"/>
      <c r="H424" s="556"/>
      <c r="I424" s="556"/>
      <c r="J424" s="556"/>
      <c r="K424" s="556"/>
      <c r="L424" s="556"/>
      <c r="M424" s="556"/>
      <c r="N424" s="556"/>
      <c r="O424" s="556"/>
      <c r="P424" s="556"/>
      <c r="Q424" s="556"/>
      <c r="R424" s="556"/>
      <c r="S424" s="556"/>
      <c r="T424" s="556"/>
      <c r="U424" s="556"/>
      <c r="V424" s="556"/>
      <c r="W424" s="556"/>
      <c r="X424" s="556"/>
      <c r="Y424" s="556"/>
      <c r="Z424" s="556"/>
      <c r="AA424" s="556"/>
    </row>
    <row r="425">
      <c r="A425" s="556"/>
      <c r="B425" s="556"/>
      <c r="C425" s="556"/>
      <c r="D425" s="556"/>
      <c r="E425" s="556"/>
      <c r="F425" s="556"/>
      <c r="G425" s="556"/>
      <c r="H425" s="556"/>
      <c r="I425" s="556"/>
      <c r="J425" s="556"/>
      <c r="K425" s="556"/>
      <c r="L425" s="556"/>
      <c r="M425" s="556"/>
      <c r="N425" s="556"/>
      <c r="O425" s="556"/>
      <c r="P425" s="556"/>
      <c r="Q425" s="556"/>
      <c r="R425" s="556"/>
      <c r="S425" s="556"/>
      <c r="T425" s="556"/>
      <c r="U425" s="556"/>
      <c r="V425" s="556"/>
      <c r="W425" s="556"/>
      <c r="X425" s="556"/>
      <c r="Y425" s="556"/>
      <c r="Z425" s="556"/>
      <c r="AA425" s="556"/>
    </row>
    <row r="426">
      <c r="A426" s="556"/>
      <c r="B426" s="556"/>
      <c r="C426" s="556"/>
      <c r="D426" s="556"/>
      <c r="E426" s="556"/>
      <c r="F426" s="556"/>
      <c r="G426" s="556"/>
      <c r="H426" s="556"/>
      <c r="I426" s="556"/>
      <c r="J426" s="556"/>
      <c r="K426" s="556"/>
      <c r="L426" s="556"/>
      <c r="M426" s="556"/>
      <c r="N426" s="556"/>
      <c r="O426" s="556"/>
      <c r="P426" s="556"/>
      <c r="Q426" s="556"/>
      <c r="R426" s="556"/>
      <c r="S426" s="556"/>
      <c r="T426" s="556"/>
      <c r="U426" s="556"/>
      <c r="V426" s="556"/>
      <c r="W426" s="556"/>
      <c r="X426" s="556"/>
      <c r="Y426" s="556"/>
      <c r="Z426" s="556"/>
      <c r="AA426" s="556"/>
    </row>
    <row r="427">
      <c r="A427" s="556"/>
      <c r="B427" s="556"/>
      <c r="C427" s="556"/>
      <c r="D427" s="556"/>
      <c r="E427" s="556"/>
      <c r="F427" s="556"/>
      <c r="G427" s="556"/>
      <c r="H427" s="556"/>
      <c r="I427" s="556"/>
      <c r="J427" s="556"/>
      <c r="K427" s="556"/>
      <c r="L427" s="556"/>
      <c r="M427" s="556"/>
      <c r="N427" s="556"/>
      <c r="O427" s="556"/>
      <c r="P427" s="556"/>
      <c r="Q427" s="556"/>
      <c r="R427" s="556"/>
      <c r="S427" s="556"/>
      <c r="T427" s="556"/>
      <c r="U427" s="556"/>
      <c r="V427" s="556"/>
      <c r="W427" s="556"/>
      <c r="X427" s="556"/>
      <c r="Y427" s="556"/>
      <c r="Z427" s="556"/>
      <c r="AA427" s="556"/>
    </row>
    <row r="428">
      <c r="A428" s="556"/>
      <c r="B428" s="556"/>
      <c r="C428" s="556"/>
      <c r="D428" s="556"/>
      <c r="E428" s="556"/>
      <c r="F428" s="556"/>
      <c r="G428" s="556"/>
      <c r="H428" s="556"/>
      <c r="I428" s="556"/>
      <c r="J428" s="556"/>
      <c r="K428" s="556"/>
      <c r="L428" s="556"/>
      <c r="M428" s="556"/>
      <c r="N428" s="556"/>
      <c r="O428" s="556"/>
      <c r="P428" s="556"/>
      <c r="Q428" s="556"/>
      <c r="R428" s="556"/>
      <c r="S428" s="556"/>
      <c r="T428" s="556"/>
      <c r="U428" s="556"/>
      <c r="V428" s="556"/>
      <c r="W428" s="556"/>
      <c r="X428" s="556"/>
      <c r="Y428" s="556"/>
      <c r="Z428" s="556"/>
      <c r="AA428" s="556"/>
    </row>
    <row r="429">
      <c r="A429" s="556"/>
      <c r="B429" s="556"/>
      <c r="C429" s="556"/>
      <c r="D429" s="556"/>
      <c r="E429" s="556"/>
      <c r="F429" s="556"/>
      <c r="G429" s="556"/>
      <c r="H429" s="556"/>
      <c r="I429" s="556"/>
      <c r="J429" s="556"/>
      <c r="K429" s="556"/>
      <c r="L429" s="556"/>
      <c r="M429" s="556"/>
      <c r="N429" s="556"/>
      <c r="O429" s="556"/>
      <c r="P429" s="556"/>
      <c r="Q429" s="556"/>
      <c r="R429" s="556"/>
      <c r="S429" s="556"/>
      <c r="T429" s="556"/>
      <c r="U429" s="556"/>
      <c r="V429" s="556"/>
      <c r="W429" s="556"/>
      <c r="X429" s="556"/>
      <c r="Y429" s="556"/>
      <c r="Z429" s="556"/>
      <c r="AA429" s="556"/>
    </row>
    <row r="430">
      <c r="A430" s="556"/>
      <c r="B430" s="556"/>
      <c r="C430" s="556"/>
      <c r="D430" s="556"/>
      <c r="E430" s="556"/>
      <c r="F430" s="556"/>
      <c r="G430" s="556"/>
      <c r="H430" s="556"/>
      <c r="I430" s="556"/>
      <c r="J430" s="556"/>
      <c r="K430" s="556"/>
      <c r="L430" s="556"/>
      <c r="M430" s="556"/>
      <c r="N430" s="556"/>
      <c r="O430" s="556"/>
      <c r="P430" s="556"/>
      <c r="Q430" s="556"/>
      <c r="R430" s="556"/>
      <c r="S430" s="556"/>
      <c r="T430" s="556"/>
      <c r="U430" s="556"/>
      <c r="V430" s="556"/>
      <c r="W430" s="556"/>
      <c r="X430" s="556"/>
      <c r="Y430" s="556"/>
      <c r="Z430" s="556"/>
      <c r="AA430" s="556"/>
    </row>
    <row r="431">
      <c r="A431" s="556"/>
      <c r="B431" s="556"/>
      <c r="C431" s="556"/>
      <c r="D431" s="556"/>
      <c r="E431" s="556"/>
      <c r="F431" s="556"/>
      <c r="G431" s="556"/>
      <c r="H431" s="556"/>
      <c r="I431" s="556"/>
      <c r="J431" s="556"/>
      <c r="K431" s="556"/>
      <c r="L431" s="556"/>
      <c r="M431" s="556"/>
      <c r="N431" s="556"/>
      <c r="O431" s="556"/>
      <c r="P431" s="556"/>
      <c r="Q431" s="556"/>
      <c r="R431" s="556"/>
      <c r="S431" s="556"/>
      <c r="T431" s="556"/>
      <c r="U431" s="556"/>
      <c r="V431" s="556"/>
      <c r="W431" s="556"/>
      <c r="X431" s="556"/>
      <c r="Y431" s="556"/>
      <c r="Z431" s="556"/>
      <c r="AA431" s="556"/>
    </row>
    <row r="432">
      <c r="A432" s="556"/>
      <c r="B432" s="556"/>
      <c r="C432" s="556"/>
      <c r="D432" s="556"/>
      <c r="E432" s="556"/>
      <c r="F432" s="556"/>
      <c r="G432" s="556"/>
      <c r="H432" s="556"/>
      <c r="I432" s="556"/>
      <c r="J432" s="556"/>
      <c r="K432" s="556"/>
      <c r="L432" s="556"/>
      <c r="M432" s="556"/>
      <c r="N432" s="556"/>
      <c r="O432" s="556"/>
      <c r="P432" s="556"/>
      <c r="Q432" s="556"/>
      <c r="R432" s="556"/>
      <c r="S432" s="556"/>
      <c r="T432" s="556"/>
      <c r="U432" s="556"/>
      <c r="V432" s="556"/>
      <c r="W432" s="556"/>
      <c r="X432" s="556"/>
      <c r="Y432" s="556"/>
      <c r="Z432" s="556"/>
      <c r="AA432" s="556"/>
    </row>
    <row r="433">
      <c r="A433" s="556"/>
      <c r="B433" s="556"/>
      <c r="C433" s="556"/>
      <c r="D433" s="556"/>
      <c r="E433" s="556"/>
      <c r="F433" s="556"/>
      <c r="G433" s="556"/>
      <c r="H433" s="556"/>
      <c r="I433" s="556"/>
      <c r="J433" s="556"/>
      <c r="K433" s="556"/>
      <c r="L433" s="556"/>
      <c r="M433" s="556"/>
      <c r="N433" s="556"/>
      <c r="O433" s="556"/>
      <c r="P433" s="556"/>
      <c r="Q433" s="556"/>
      <c r="R433" s="556"/>
      <c r="S433" s="556"/>
      <c r="T433" s="556"/>
      <c r="U433" s="556"/>
      <c r="V433" s="556"/>
      <c r="W433" s="556"/>
      <c r="X433" s="556"/>
      <c r="Y433" s="556"/>
      <c r="Z433" s="556"/>
      <c r="AA433" s="556"/>
    </row>
    <row r="434">
      <c r="A434" s="556"/>
      <c r="B434" s="556"/>
      <c r="C434" s="556"/>
      <c r="D434" s="556"/>
      <c r="E434" s="556"/>
      <c r="F434" s="556"/>
      <c r="G434" s="556"/>
      <c r="H434" s="556"/>
      <c r="I434" s="556"/>
      <c r="J434" s="556"/>
      <c r="K434" s="556"/>
      <c r="L434" s="556"/>
      <c r="M434" s="556"/>
      <c r="N434" s="556"/>
      <c r="O434" s="556"/>
      <c r="P434" s="556"/>
      <c r="Q434" s="556"/>
      <c r="R434" s="556"/>
      <c r="S434" s="556"/>
      <c r="T434" s="556"/>
      <c r="U434" s="556"/>
      <c r="V434" s="556"/>
      <c r="W434" s="556"/>
      <c r="X434" s="556"/>
      <c r="Y434" s="556"/>
      <c r="Z434" s="556"/>
      <c r="AA434" s="556"/>
    </row>
    <row r="435">
      <c r="A435" s="556"/>
      <c r="B435" s="556"/>
      <c r="C435" s="556"/>
      <c r="D435" s="556"/>
      <c r="E435" s="556"/>
      <c r="F435" s="556"/>
      <c r="G435" s="556"/>
      <c r="H435" s="556"/>
      <c r="I435" s="556"/>
      <c r="J435" s="556"/>
      <c r="K435" s="556"/>
      <c r="L435" s="556"/>
      <c r="M435" s="556"/>
      <c r="N435" s="556"/>
      <c r="O435" s="556"/>
      <c r="P435" s="556"/>
      <c r="Q435" s="556"/>
      <c r="R435" s="556"/>
      <c r="S435" s="556"/>
      <c r="T435" s="556"/>
      <c r="U435" s="556"/>
      <c r="V435" s="556"/>
      <c r="W435" s="556"/>
      <c r="X435" s="556"/>
      <c r="Y435" s="556"/>
      <c r="Z435" s="556"/>
      <c r="AA435" s="556"/>
    </row>
    <row r="436">
      <c r="A436" s="556"/>
      <c r="B436" s="556"/>
      <c r="C436" s="556"/>
      <c r="D436" s="556"/>
      <c r="E436" s="556"/>
      <c r="F436" s="556"/>
      <c r="G436" s="556"/>
      <c r="H436" s="556"/>
      <c r="I436" s="556"/>
      <c r="J436" s="556"/>
      <c r="K436" s="556"/>
      <c r="L436" s="556"/>
      <c r="M436" s="556"/>
      <c r="N436" s="556"/>
      <c r="O436" s="556"/>
      <c r="P436" s="556"/>
      <c r="Q436" s="556"/>
      <c r="R436" s="556"/>
      <c r="S436" s="556"/>
      <c r="T436" s="556"/>
      <c r="U436" s="556"/>
      <c r="V436" s="556"/>
      <c r="W436" s="556"/>
      <c r="X436" s="556"/>
      <c r="Y436" s="556"/>
      <c r="Z436" s="556"/>
      <c r="AA436" s="556"/>
    </row>
    <row r="437">
      <c r="A437" s="556"/>
      <c r="B437" s="556"/>
      <c r="C437" s="556"/>
      <c r="D437" s="556"/>
      <c r="E437" s="556"/>
      <c r="F437" s="556"/>
      <c r="G437" s="556"/>
      <c r="H437" s="556"/>
      <c r="I437" s="556"/>
      <c r="J437" s="556"/>
      <c r="K437" s="556"/>
      <c r="L437" s="556"/>
      <c r="M437" s="556"/>
      <c r="N437" s="556"/>
      <c r="O437" s="556"/>
      <c r="P437" s="556"/>
      <c r="Q437" s="556"/>
      <c r="R437" s="556"/>
      <c r="S437" s="556"/>
      <c r="T437" s="556"/>
      <c r="U437" s="556"/>
      <c r="V437" s="556"/>
      <c r="W437" s="556"/>
      <c r="X437" s="556"/>
      <c r="Y437" s="556"/>
      <c r="Z437" s="556"/>
      <c r="AA437" s="556"/>
    </row>
    <row r="438">
      <c r="A438" s="556"/>
      <c r="B438" s="556"/>
      <c r="C438" s="556"/>
      <c r="D438" s="556"/>
      <c r="E438" s="556"/>
      <c r="F438" s="556"/>
      <c r="G438" s="556"/>
      <c r="H438" s="556"/>
      <c r="I438" s="556"/>
      <c r="J438" s="556"/>
      <c r="K438" s="556"/>
      <c r="L438" s="556"/>
      <c r="M438" s="556"/>
      <c r="N438" s="556"/>
      <c r="O438" s="556"/>
      <c r="P438" s="556"/>
      <c r="Q438" s="556"/>
      <c r="R438" s="556"/>
      <c r="S438" s="556"/>
      <c r="T438" s="556"/>
      <c r="U438" s="556"/>
      <c r="V438" s="556"/>
      <c r="W438" s="556"/>
      <c r="X438" s="556"/>
      <c r="Y438" s="556"/>
      <c r="Z438" s="556"/>
      <c r="AA438" s="556"/>
    </row>
    <row r="439">
      <c r="A439" s="556"/>
      <c r="B439" s="556"/>
      <c r="C439" s="556"/>
      <c r="D439" s="556"/>
      <c r="E439" s="556"/>
      <c r="F439" s="556"/>
      <c r="G439" s="556"/>
      <c r="H439" s="556"/>
      <c r="I439" s="556"/>
      <c r="J439" s="556"/>
      <c r="K439" s="556"/>
      <c r="L439" s="556"/>
      <c r="M439" s="556"/>
      <c r="N439" s="556"/>
      <c r="O439" s="556"/>
      <c r="P439" s="556"/>
      <c r="Q439" s="556"/>
      <c r="R439" s="556"/>
      <c r="S439" s="556"/>
      <c r="T439" s="556"/>
      <c r="U439" s="556"/>
      <c r="V439" s="556"/>
      <c r="W439" s="556"/>
      <c r="X439" s="556"/>
      <c r="Y439" s="556"/>
      <c r="Z439" s="556"/>
      <c r="AA439" s="556"/>
    </row>
    <row r="440">
      <c r="A440" s="556"/>
      <c r="B440" s="556"/>
      <c r="C440" s="556"/>
      <c r="D440" s="556"/>
      <c r="E440" s="556"/>
      <c r="F440" s="556"/>
      <c r="G440" s="556"/>
      <c r="H440" s="556"/>
      <c r="I440" s="556"/>
      <c r="J440" s="556"/>
      <c r="K440" s="556"/>
      <c r="L440" s="556"/>
      <c r="M440" s="556"/>
      <c r="N440" s="556"/>
      <c r="O440" s="556"/>
      <c r="P440" s="556"/>
      <c r="Q440" s="556"/>
      <c r="R440" s="556"/>
      <c r="S440" s="556"/>
      <c r="T440" s="556"/>
      <c r="U440" s="556"/>
      <c r="V440" s="556"/>
      <c r="W440" s="556"/>
      <c r="X440" s="556"/>
      <c r="Y440" s="556"/>
      <c r="Z440" s="556"/>
      <c r="AA440" s="556"/>
    </row>
    <row r="441">
      <c r="A441" s="556"/>
      <c r="B441" s="556"/>
      <c r="C441" s="556"/>
      <c r="D441" s="556"/>
      <c r="E441" s="556"/>
      <c r="F441" s="556"/>
      <c r="G441" s="556"/>
      <c r="H441" s="556"/>
      <c r="I441" s="556"/>
      <c r="J441" s="556"/>
      <c r="K441" s="556"/>
      <c r="L441" s="556"/>
      <c r="M441" s="556"/>
      <c r="N441" s="556"/>
      <c r="O441" s="556"/>
      <c r="P441" s="556"/>
      <c r="Q441" s="556"/>
      <c r="R441" s="556"/>
      <c r="S441" s="556"/>
      <c r="T441" s="556"/>
      <c r="U441" s="556"/>
      <c r="V441" s="556"/>
      <c r="W441" s="556"/>
      <c r="X441" s="556"/>
      <c r="Y441" s="556"/>
      <c r="Z441" s="556"/>
      <c r="AA441" s="556"/>
    </row>
    <row r="442">
      <c r="A442" s="556"/>
      <c r="B442" s="556"/>
      <c r="C442" s="556"/>
      <c r="D442" s="556"/>
      <c r="E442" s="556"/>
      <c r="F442" s="556"/>
      <c r="G442" s="556"/>
      <c r="H442" s="556"/>
      <c r="I442" s="556"/>
      <c r="J442" s="556"/>
      <c r="K442" s="556"/>
      <c r="L442" s="556"/>
      <c r="M442" s="556"/>
      <c r="N442" s="556"/>
      <c r="O442" s="556"/>
      <c r="P442" s="556"/>
      <c r="Q442" s="556"/>
      <c r="R442" s="556"/>
      <c r="S442" s="556"/>
      <c r="T442" s="556"/>
      <c r="U442" s="556"/>
      <c r="V442" s="556"/>
      <c r="W442" s="556"/>
      <c r="X442" s="556"/>
      <c r="Y442" s="556"/>
      <c r="Z442" s="556"/>
      <c r="AA442" s="556"/>
    </row>
    <row r="443">
      <c r="A443" s="556"/>
      <c r="B443" s="556"/>
      <c r="C443" s="556"/>
      <c r="D443" s="556"/>
      <c r="E443" s="556"/>
      <c r="F443" s="556"/>
      <c r="G443" s="556"/>
      <c r="H443" s="556"/>
      <c r="I443" s="556"/>
      <c r="J443" s="556"/>
      <c r="K443" s="556"/>
      <c r="L443" s="556"/>
      <c r="M443" s="556"/>
      <c r="N443" s="556"/>
      <c r="O443" s="556"/>
      <c r="P443" s="556"/>
      <c r="Q443" s="556"/>
      <c r="R443" s="556"/>
      <c r="S443" s="556"/>
      <c r="T443" s="556"/>
      <c r="U443" s="556"/>
      <c r="V443" s="556"/>
      <c r="W443" s="556"/>
      <c r="X443" s="556"/>
      <c r="Y443" s="556"/>
      <c r="Z443" s="556"/>
      <c r="AA443" s="556"/>
    </row>
    <row r="444">
      <c r="A444" s="556"/>
      <c r="B444" s="556"/>
      <c r="C444" s="556"/>
      <c r="D444" s="556"/>
      <c r="E444" s="556"/>
      <c r="F444" s="556"/>
      <c r="G444" s="556"/>
      <c r="H444" s="556"/>
      <c r="I444" s="556"/>
      <c r="J444" s="556"/>
      <c r="K444" s="556"/>
      <c r="L444" s="556"/>
      <c r="M444" s="556"/>
      <c r="N444" s="556"/>
      <c r="O444" s="556"/>
      <c r="P444" s="556"/>
      <c r="Q444" s="556"/>
      <c r="R444" s="556"/>
      <c r="S444" s="556"/>
      <c r="T444" s="556"/>
      <c r="U444" s="556"/>
      <c r="V444" s="556"/>
      <c r="W444" s="556"/>
      <c r="X444" s="556"/>
      <c r="Y444" s="556"/>
      <c r="Z444" s="556"/>
      <c r="AA444" s="556"/>
    </row>
    <row r="445">
      <c r="A445" s="556"/>
      <c r="B445" s="556"/>
      <c r="C445" s="556"/>
      <c r="D445" s="556"/>
      <c r="E445" s="556"/>
      <c r="F445" s="556"/>
      <c r="G445" s="556"/>
      <c r="H445" s="556"/>
      <c r="I445" s="556"/>
      <c r="J445" s="556"/>
      <c r="K445" s="556"/>
      <c r="L445" s="556"/>
      <c r="M445" s="556"/>
      <c r="N445" s="556"/>
      <c r="O445" s="556"/>
      <c r="P445" s="556"/>
      <c r="Q445" s="556"/>
      <c r="R445" s="556"/>
      <c r="S445" s="556"/>
      <c r="T445" s="556"/>
      <c r="U445" s="556"/>
      <c r="V445" s="556"/>
      <c r="W445" s="556"/>
      <c r="X445" s="556"/>
      <c r="Y445" s="556"/>
      <c r="Z445" s="556"/>
      <c r="AA445" s="556"/>
    </row>
    <row r="446">
      <c r="A446" s="556"/>
      <c r="B446" s="556"/>
      <c r="C446" s="556"/>
      <c r="D446" s="556"/>
      <c r="E446" s="556"/>
      <c r="F446" s="556"/>
      <c r="G446" s="556"/>
      <c r="H446" s="556"/>
      <c r="I446" s="556"/>
      <c r="J446" s="556"/>
      <c r="K446" s="556"/>
      <c r="L446" s="556"/>
      <c r="M446" s="556"/>
      <c r="N446" s="556"/>
      <c r="O446" s="556"/>
      <c r="P446" s="556"/>
      <c r="Q446" s="556"/>
      <c r="R446" s="556"/>
      <c r="S446" s="556"/>
      <c r="T446" s="556"/>
      <c r="U446" s="556"/>
      <c r="V446" s="556"/>
      <c r="W446" s="556"/>
      <c r="X446" s="556"/>
      <c r="Y446" s="556"/>
      <c r="Z446" s="556"/>
      <c r="AA446" s="556"/>
    </row>
    <row r="447">
      <c r="A447" s="556"/>
      <c r="B447" s="556"/>
      <c r="C447" s="556"/>
      <c r="D447" s="556"/>
      <c r="E447" s="556"/>
      <c r="F447" s="556"/>
      <c r="G447" s="556"/>
      <c r="H447" s="556"/>
      <c r="I447" s="556"/>
      <c r="J447" s="556"/>
      <c r="K447" s="556"/>
      <c r="L447" s="556"/>
      <c r="M447" s="556"/>
      <c r="N447" s="556"/>
      <c r="O447" s="556"/>
      <c r="P447" s="556"/>
      <c r="Q447" s="556"/>
      <c r="R447" s="556"/>
      <c r="S447" s="556"/>
      <c r="T447" s="556"/>
      <c r="U447" s="556"/>
      <c r="V447" s="556"/>
      <c r="W447" s="556"/>
      <c r="X447" s="556"/>
      <c r="Y447" s="556"/>
      <c r="Z447" s="556"/>
      <c r="AA447" s="556"/>
    </row>
    <row r="448">
      <c r="A448" s="556"/>
      <c r="B448" s="556"/>
      <c r="C448" s="556"/>
      <c r="D448" s="556"/>
      <c r="E448" s="556"/>
      <c r="F448" s="556"/>
      <c r="G448" s="556"/>
      <c r="H448" s="556"/>
      <c r="I448" s="556"/>
      <c r="J448" s="556"/>
      <c r="K448" s="556"/>
      <c r="L448" s="556"/>
      <c r="M448" s="556"/>
      <c r="N448" s="556"/>
      <c r="O448" s="556"/>
      <c r="P448" s="556"/>
      <c r="Q448" s="556"/>
      <c r="R448" s="556"/>
      <c r="S448" s="556"/>
      <c r="T448" s="556"/>
      <c r="U448" s="556"/>
      <c r="V448" s="556"/>
      <c r="W448" s="556"/>
      <c r="X448" s="556"/>
      <c r="Y448" s="556"/>
      <c r="Z448" s="556"/>
      <c r="AA448" s="556"/>
    </row>
    <row r="449">
      <c r="A449" s="556"/>
      <c r="B449" s="556"/>
      <c r="C449" s="556"/>
      <c r="D449" s="556"/>
      <c r="E449" s="556"/>
      <c r="F449" s="556"/>
      <c r="G449" s="556"/>
      <c r="H449" s="556"/>
      <c r="I449" s="556"/>
      <c r="J449" s="556"/>
      <c r="K449" s="556"/>
      <c r="L449" s="556"/>
      <c r="M449" s="556"/>
      <c r="N449" s="556"/>
      <c r="O449" s="556"/>
      <c r="P449" s="556"/>
      <c r="Q449" s="556"/>
      <c r="R449" s="556"/>
      <c r="S449" s="556"/>
      <c r="T449" s="556"/>
      <c r="U449" s="556"/>
      <c r="V449" s="556"/>
      <c r="W449" s="556"/>
      <c r="X449" s="556"/>
      <c r="Y449" s="556"/>
      <c r="Z449" s="556"/>
      <c r="AA449" s="556"/>
    </row>
    <row r="450">
      <c r="A450" s="556"/>
      <c r="B450" s="556"/>
      <c r="C450" s="556"/>
      <c r="D450" s="556"/>
      <c r="E450" s="556"/>
      <c r="F450" s="556"/>
      <c r="G450" s="556"/>
      <c r="H450" s="556"/>
      <c r="I450" s="556"/>
      <c r="J450" s="556"/>
      <c r="K450" s="556"/>
      <c r="L450" s="556"/>
      <c r="M450" s="556"/>
      <c r="N450" s="556"/>
      <c r="O450" s="556"/>
      <c r="P450" s="556"/>
      <c r="Q450" s="556"/>
      <c r="R450" s="556"/>
      <c r="S450" s="556"/>
      <c r="T450" s="556"/>
      <c r="U450" s="556"/>
      <c r="V450" s="556"/>
      <c r="W450" s="556"/>
      <c r="X450" s="556"/>
      <c r="Y450" s="556"/>
      <c r="Z450" s="556"/>
      <c r="AA450" s="556"/>
    </row>
    <row r="451">
      <c r="A451" s="556"/>
      <c r="B451" s="556"/>
      <c r="C451" s="556"/>
      <c r="D451" s="556"/>
      <c r="E451" s="556"/>
      <c r="F451" s="556"/>
      <c r="G451" s="556"/>
      <c r="H451" s="556"/>
      <c r="I451" s="556"/>
      <c r="J451" s="556"/>
      <c r="K451" s="556"/>
      <c r="L451" s="556"/>
      <c r="M451" s="556"/>
      <c r="N451" s="556"/>
      <c r="O451" s="556"/>
      <c r="P451" s="556"/>
      <c r="Q451" s="556"/>
      <c r="R451" s="556"/>
      <c r="S451" s="556"/>
      <c r="T451" s="556"/>
      <c r="U451" s="556"/>
      <c r="V451" s="556"/>
      <c r="W451" s="556"/>
      <c r="X451" s="556"/>
      <c r="Y451" s="556"/>
      <c r="Z451" s="556"/>
      <c r="AA451" s="556"/>
    </row>
    <row r="452">
      <c r="A452" s="556"/>
      <c r="B452" s="556"/>
      <c r="C452" s="556"/>
      <c r="D452" s="556"/>
      <c r="E452" s="556"/>
      <c r="F452" s="556"/>
      <c r="G452" s="556"/>
      <c r="H452" s="556"/>
      <c r="I452" s="556"/>
      <c r="J452" s="556"/>
      <c r="K452" s="556"/>
      <c r="L452" s="556"/>
      <c r="M452" s="556"/>
      <c r="N452" s="556"/>
      <c r="O452" s="556"/>
      <c r="P452" s="556"/>
      <c r="Q452" s="556"/>
      <c r="R452" s="556"/>
      <c r="S452" s="556"/>
      <c r="T452" s="556"/>
      <c r="U452" s="556"/>
      <c r="V452" s="556"/>
      <c r="W452" s="556"/>
      <c r="X452" s="556"/>
      <c r="Y452" s="556"/>
      <c r="Z452" s="556"/>
      <c r="AA452" s="556"/>
    </row>
    <row r="453">
      <c r="A453" s="556"/>
      <c r="B453" s="556"/>
      <c r="C453" s="556"/>
      <c r="D453" s="556"/>
      <c r="E453" s="556"/>
      <c r="F453" s="556"/>
      <c r="G453" s="556"/>
      <c r="H453" s="556"/>
      <c r="I453" s="556"/>
      <c r="J453" s="556"/>
      <c r="K453" s="556"/>
      <c r="L453" s="556"/>
      <c r="M453" s="556"/>
      <c r="N453" s="556"/>
      <c r="O453" s="556"/>
      <c r="P453" s="556"/>
      <c r="Q453" s="556"/>
      <c r="R453" s="556"/>
      <c r="S453" s="556"/>
      <c r="T453" s="556"/>
      <c r="U453" s="556"/>
      <c r="V453" s="556"/>
      <c r="W453" s="556"/>
      <c r="X453" s="556"/>
      <c r="Y453" s="556"/>
      <c r="Z453" s="556"/>
      <c r="AA453" s="556"/>
    </row>
    <row r="454">
      <c r="A454" s="556"/>
      <c r="B454" s="556"/>
      <c r="C454" s="556"/>
      <c r="D454" s="556"/>
      <c r="E454" s="556"/>
      <c r="F454" s="556"/>
      <c r="G454" s="556"/>
      <c r="H454" s="556"/>
      <c r="I454" s="556"/>
      <c r="J454" s="556"/>
      <c r="K454" s="556"/>
      <c r="L454" s="556"/>
      <c r="M454" s="556"/>
      <c r="N454" s="556"/>
      <c r="O454" s="556"/>
      <c r="P454" s="556"/>
      <c r="Q454" s="556"/>
      <c r="R454" s="556"/>
      <c r="S454" s="556"/>
      <c r="T454" s="556"/>
      <c r="U454" s="556"/>
      <c r="V454" s="556"/>
      <c r="W454" s="556"/>
      <c r="X454" s="556"/>
      <c r="Y454" s="556"/>
      <c r="Z454" s="556"/>
      <c r="AA454" s="556"/>
    </row>
    <row r="455">
      <c r="A455" s="556"/>
      <c r="B455" s="556"/>
      <c r="C455" s="556"/>
      <c r="D455" s="556"/>
      <c r="E455" s="556"/>
      <c r="F455" s="556"/>
      <c r="G455" s="556"/>
      <c r="H455" s="556"/>
      <c r="I455" s="556"/>
      <c r="J455" s="556"/>
      <c r="K455" s="556"/>
      <c r="L455" s="556"/>
      <c r="M455" s="556"/>
      <c r="N455" s="556"/>
      <c r="O455" s="556"/>
      <c r="P455" s="556"/>
      <c r="Q455" s="556"/>
      <c r="R455" s="556"/>
      <c r="S455" s="556"/>
      <c r="T455" s="556"/>
      <c r="U455" s="556"/>
      <c r="V455" s="556"/>
      <c r="W455" s="556"/>
      <c r="X455" s="556"/>
      <c r="Y455" s="556"/>
      <c r="Z455" s="556"/>
      <c r="AA455" s="556"/>
    </row>
    <row r="456">
      <c r="A456" s="556"/>
      <c r="B456" s="556"/>
      <c r="C456" s="556"/>
      <c r="D456" s="556"/>
      <c r="E456" s="556"/>
      <c r="F456" s="556"/>
      <c r="G456" s="556"/>
      <c r="H456" s="556"/>
      <c r="I456" s="556"/>
      <c r="J456" s="556"/>
      <c r="K456" s="556"/>
      <c r="L456" s="556"/>
      <c r="M456" s="556"/>
      <c r="N456" s="556"/>
      <c r="O456" s="556"/>
      <c r="P456" s="556"/>
      <c r="Q456" s="556"/>
      <c r="R456" s="556"/>
      <c r="S456" s="556"/>
      <c r="T456" s="556"/>
      <c r="U456" s="556"/>
      <c r="V456" s="556"/>
      <c r="W456" s="556"/>
      <c r="X456" s="556"/>
      <c r="Y456" s="556"/>
      <c r="Z456" s="556"/>
      <c r="AA456" s="556"/>
    </row>
    <row r="457">
      <c r="A457" s="556"/>
      <c r="B457" s="556"/>
      <c r="C457" s="556"/>
      <c r="D457" s="556"/>
      <c r="E457" s="556"/>
      <c r="F457" s="556"/>
      <c r="G457" s="556"/>
      <c r="H457" s="556"/>
      <c r="I457" s="556"/>
      <c r="J457" s="556"/>
      <c r="K457" s="556"/>
      <c r="L457" s="556"/>
      <c r="M457" s="556"/>
      <c r="N457" s="556"/>
      <c r="O457" s="556"/>
      <c r="P457" s="556"/>
      <c r="Q457" s="556"/>
      <c r="R457" s="556"/>
      <c r="S457" s="556"/>
      <c r="T457" s="556"/>
      <c r="U457" s="556"/>
      <c r="V457" s="556"/>
      <c r="W457" s="556"/>
      <c r="X457" s="556"/>
      <c r="Y457" s="556"/>
      <c r="Z457" s="556"/>
      <c r="AA457" s="556"/>
    </row>
    <row r="458">
      <c r="A458" s="556"/>
      <c r="B458" s="556"/>
      <c r="C458" s="556"/>
      <c r="D458" s="556"/>
      <c r="E458" s="556"/>
      <c r="F458" s="556"/>
      <c r="G458" s="556"/>
      <c r="H458" s="556"/>
      <c r="I458" s="556"/>
      <c r="J458" s="556"/>
      <c r="K458" s="556"/>
      <c r="L458" s="556"/>
      <c r="M458" s="556"/>
      <c r="N458" s="556"/>
      <c r="O458" s="556"/>
      <c r="P458" s="556"/>
      <c r="Q458" s="556"/>
      <c r="R458" s="556"/>
      <c r="S458" s="556"/>
      <c r="T458" s="556"/>
      <c r="U458" s="556"/>
      <c r="V458" s="556"/>
      <c r="W458" s="556"/>
      <c r="X458" s="556"/>
      <c r="Y458" s="556"/>
      <c r="Z458" s="556"/>
      <c r="AA458" s="556"/>
    </row>
    <row r="459">
      <c r="A459" s="556"/>
      <c r="B459" s="556"/>
      <c r="C459" s="556"/>
      <c r="D459" s="556"/>
      <c r="E459" s="556"/>
      <c r="F459" s="556"/>
      <c r="G459" s="556"/>
      <c r="H459" s="556"/>
      <c r="I459" s="556"/>
      <c r="J459" s="556"/>
      <c r="K459" s="556"/>
      <c r="L459" s="556"/>
      <c r="M459" s="556"/>
      <c r="N459" s="556"/>
      <c r="O459" s="556"/>
      <c r="P459" s="556"/>
      <c r="Q459" s="556"/>
      <c r="R459" s="556"/>
      <c r="S459" s="556"/>
      <c r="T459" s="556"/>
      <c r="U459" s="556"/>
      <c r="V459" s="556"/>
      <c r="W459" s="556"/>
      <c r="X459" s="556"/>
      <c r="Y459" s="556"/>
      <c r="Z459" s="556"/>
      <c r="AA459" s="556"/>
    </row>
    <row r="460">
      <c r="A460" s="556"/>
      <c r="B460" s="556"/>
      <c r="C460" s="556"/>
      <c r="D460" s="556"/>
      <c r="E460" s="556"/>
      <c r="F460" s="556"/>
      <c r="G460" s="556"/>
      <c r="H460" s="556"/>
      <c r="I460" s="556"/>
      <c r="J460" s="556"/>
      <c r="K460" s="556"/>
      <c r="L460" s="556"/>
      <c r="M460" s="556"/>
      <c r="N460" s="556"/>
      <c r="O460" s="556"/>
      <c r="P460" s="556"/>
      <c r="Q460" s="556"/>
      <c r="R460" s="556"/>
      <c r="S460" s="556"/>
      <c r="T460" s="556"/>
      <c r="U460" s="556"/>
      <c r="V460" s="556"/>
      <c r="W460" s="556"/>
      <c r="X460" s="556"/>
      <c r="Y460" s="556"/>
      <c r="Z460" s="556"/>
      <c r="AA460" s="556"/>
    </row>
    <row r="461">
      <c r="A461" s="556"/>
      <c r="B461" s="556"/>
      <c r="C461" s="556"/>
      <c r="D461" s="556"/>
      <c r="E461" s="556"/>
      <c r="F461" s="556"/>
      <c r="G461" s="556"/>
      <c r="H461" s="556"/>
      <c r="I461" s="556"/>
      <c r="J461" s="556"/>
      <c r="K461" s="556"/>
      <c r="L461" s="556"/>
      <c r="M461" s="556"/>
      <c r="N461" s="556"/>
      <c r="O461" s="556"/>
      <c r="P461" s="556"/>
      <c r="Q461" s="556"/>
      <c r="R461" s="556"/>
      <c r="S461" s="556"/>
      <c r="T461" s="556"/>
      <c r="U461" s="556"/>
      <c r="V461" s="556"/>
      <c r="W461" s="556"/>
      <c r="X461" s="556"/>
      <c r="Y461" s="556"/>
      <c r="Z461" s="556"/>
      <c r="AA461" s="556"/>
    </row>
    <row r="462">
      <c r="A462" s="556"/>
      <c r="B462" s="556"/>
      <c r="C462" s="556"/>
      <c r="D462" s="556"/>
      <c r="E462" s="556"/>
      <c r="F462" s="556"/>
      <c r="G462" s="556"/>
      <c r="H462" s="556"/>
      <c r="I462" s="556"/>
      <c r="J462" s="556"/>
      <c r="K462" s="556"/>
      <c r="L462" s="556"/>
      <c r="M462" s="556"/>
      <c r="N462" s="556"/>
      <c r="O462" s="556"/>
      <c r="P462" s="556"/>
      <c r="Q462" s="556"/>
      <c r="R462" s="556"/>
      <c r="S462" s="556"/>
      <c r="T462" s="556"/>
      <c r="U462" s="556"/>
      <c r="V462" s="556"/>
      <c r="W462" s="556"/>
      <c r="X462" s="556"/>
      <c r="Y462" s="556"/>
      <c r="Z462" s="556"/>
      <c r="AA462" s="556"/>
    </row>
    <row r="463">
      <c r="A463" s="556"/>
      <c r="B463" s="556"/>
      <c r="C463" s="556"/>
      <c r="D463" s="556"/>
      <c r="E463" s="556"/>
      <c r="F463" s="556"/>
      <c r="G463" s="556"/>
      <c r="H463" s="556"/>
      <c r="I463" s="556"/>
      <c r="J463" s="556"/>
      <c r="K463" s="556"/>
      <c r="L463" s="556"/>
      <c r="M463" s="556"/>
      <c r="N463" s="556"/>
      <c r="O463" s="556"/>
      <c r="P463" s="556"/>
      <c r="Q463" s="556"/>
      <c r="R463" s="556"/>
      <c r="S463" s="556"/>
      <c r="T463" s="556"/>
      <c r="U463" s="556"/>
      <c r="V463" s="556"/>
      <c r="W463" s="556"/>
      <c r="X463" s="556"/>
      <c r="Y463" s="556"/>
      <c r="Z463" s="556"/>
      <c r="AA463" s="556"/>
    </row>
    <row r="464">
      <c r="A464" s="556"/>
      <c r="B464" s="556"/>
      <c r="C464" s="556"/>
      <c r="D464" s="556"/>
      <c r="E464" s="556"/>
      <c r="F464" s="556"/>
      <c r="G464" s="556"/>
      <c r="H464" s="556"/>
      <c r="I464" s="556"/>
      <c r="J464" s="556"/>
      <c r="K464" s="556"/>
      <c r="L464" s="556"/>
      <c r="M464" s="556"/>
      <c r="N464" s="556"/>
      <c r="O464" s="556"/>
      <c r="P464" s="556"/>
      <c r="Q464" s="556"/>
      <c r="R464" s="556"/>
      <c r="S464" s="556"/>
      <c r="T464" s="556"/>
      <c r="U464" s="556"/>
      <c r="V464" s="556"/>
      <c r="W464" s="556"/>
      <c r="X464" s="556"/>
      <c r="Y464" s="556"/>
      <c r="Z464" s="556"/>
      <c r="AA464" s="556"/>
    </row>
    <row r="465">
      <c r="A465" s="556"/>
      <c r="B465" s="556"/>
      <c r="C465" s="556"/>
      <c r="D465" s="556"/>
      <c r="E465" s="556"/>
      <c r="F465" s="556"/>
      <c r="G465" s="556"/>
      <c r="H465" s="556"/>
      <c r="I465" s="556"/>
      <c r="J465" s="556"/>
      <c r="K465" s="556"/>
      <c r="L465" s="556"/>
      <c r="M465" s="556"/>
      <c r="N465" s="556"/>
      <c r="O465" s="556"/>
      <c r="P465" s="556"/>
      <c r="Q465" s="556"/>
      <c r="R465" s="556"/>
      <c r="S465" s="556"/>
      <c r="T465" s="556"/>
      <c r="U465" s="556"/>
      <c r="V465" s="556"/>
      <c r="W465" s="556"/>
      <c r="X465" s="556"/>
      <c r="Y465" s="556"/>
      <c r="Z465" s="556"/>
      <c r="AA465" s="556"/>
    </row>
    <row r="466">
      <c r="A466" s="556"/>
      <c r="B466" s="556"/>
      <c r="C466" s="556"/>
      <c r="D466" s="556"/>
      <c r="E466" s="556"/>
      <c r="F466" s="556"/>
      <c r="G466" s="556"/>
      <c r="H466" s="556"/>
      <c r="I466" s="556"/>
      <c r="J466" s="556"/>
      <c r="K466" s="556"/>
      <c r="L466" s="556"/>
      <c r="M466" s="556"/>
      <c r="N466" s="556"/>
      <c r="O466" s="556"/>
      <c r="P466" s="556"/>
      <c r="Q466" s="556"/>
      <c r="R466" s="556"/>
      <c r="S466" s="556"/>
      <c r="T466" s="556"/>
      <c r="U466" s="556"/>
      <c r="V466" s="556"/>
      <c r="W466" s="556"/>
      <c r="X466" s="556"/>
      <c r="Y466" s="556"/>
      <c r="Z466" s="556"/>
      <c r="AA466" s="556"/>
    </row>
    <row r="467">
      <c r="A467" s="556"/>
      <c r="B467" s="556"/>
      <c r="C467" s="556"/>
      <c r="D467" s="556"/>
      <c r="E467" s="556"/>
      <c r="F467" s="556"/>
      <c r="G467" s="556"/>
      <c r="H467" s="556"/>
      <c r="I467" s="556"/>
      <c r="J467" s="556"/>
      <c r="K467" s="556"/>
      <c r="L467" s="556"/>
      <c r="M467" s="556"/>
      <c r="N467" s="556"/>
      <c r="O467" s="556"/>
      <c r="P467" s="556"/>
      <c r="Q467" s="556"/>
      <c r="R467" s="556"/>
      <c r="S467" s="556"/>
      <c r="T467" s="556"/>
      <c r="U467" s="556"/>
      <c r="V467" s="556"/>
      <c r="W467" s="556"/>
      <c r="X467" s="556"/>
      <c r="Y467" s="556"/>
      <c r="Z467" s="556"/>
      <c r="AA467" s="556"/>
    </row>
    <row r="468">
      <c r="A468" s="556"/>
      <c r="B468" s="556"/>
      <c r="C468" s="556"/>
      <c r="D468" s="556"/>
      <c r="E468" s="556"/>
      <c r="F468" s="556"/>
      <c r="G468" s="556"/>
      <c r="H468" s="556"/>
      <c r="I468" s="556"/>
      <c r="J468" s="556"/>
      <c r="K468" s="556"/>
      <c r="L468" s="556"/>
      <c r="M468" s="556"/>
      <c r="N468" s="556"/>
      <c r="O468" s="556"/>
      <c r="P468" s="556"/>
      <c r="Q468" s="556"/>
      <c r="R468" s="556"/>
      <c r="S468" s="556"/>
      <c r="T468" s="556"/>
      <c r="U468" s="556"/>
      <c r="V468" s="556"/>
      <c r="W468" s="556"/>
      <c r="X468" s="556"/>
      <c r="Y468" s="556"/>
      <c r="Z468" s="556"/>
      <c r="AA468" s="556"/>
    </row>
    <row r="469">
      <c r="A469" s="556"/>
      <c r="B469" s="556"/>
      <c r="C469" s="556"/>
      <c r="D469" s="556"/>
      <c r="E469" s="556"/>
      <c r="F469" s="556"/>
      <c r="G469" s="556"/>
      <c r="H469" s="556"/>
      <c r="I469" s="556"/>
      <c r="J469" s="556"/>
      <c r="K469" s="556"/>
      <c r="L469" s="556"/>
      <c r="M469" s="556"/>
      <c r="N469" s="556"/>
      <c r="O469" s="556"/>
      <c r="P469" s="556"/>
      <c r="Q469" s="556"/>
      <c r="R469" s="556"/>
      <c r="S469" s="556"/>
      <c r="T469" s="556"/>
      <c r="U469" s="556"/>
      <c r="V469" s="556"/>
      <c r="W469" s="556"/>
      <c r="X469" s="556"/>
      <c r="Y469" s="556"/>
      <c r="Z469" s="556"/>
      <c r="AA469" s="556"/>
    </row>
    <row r="470">
      <c r="A470" s="556"/>
      <c r="B470" s="556"/>
      <c r="C470" s="556"/>
      <c r="D470" s="556"/>
      <c r="E470" s="556"/>
      <c r="F470" s="556"/>
      <c r="G470" s="556"/>
      <c r="H470" s="556"/>
      <c r="I470" s="556"/>
      <c r="J470" s="556"/>
      <c r="K470" s="556"/>
      <c r="L470" s="556"/>
      <c r="M470" s="556"/>
      <c r="N470" s="556"/>
      <c r="O470" s="556"/>
      <c r="P470" s="556"/>
      <c r="Q470" s="556"/>
      <c r="R470" s="556"/>
      <c r="S470" s="556"/>
      <c r="T470" s="556"/>
      <c r="U470" s="556"/>
      <c r="V470" s="556"/>
      <c r="W470" s="556"/>
      <c r="X470" s="556"/>
      <c r="Y470" s="556"/>
      <c r="Z470" s="556"/>
      <c r="AA470" s="556"/>
    </row>
    <row r="471">
      <c r="A471" s="556"/>
      <c r="B471" s="556"/>
      <c r="C471" s="556"/>
      <c r="D471" s="556"/>
      <c r="E471" s="556"/>
      <c r="F471" s="556"/>
      <c r="G471" s="556"/>
      <c r="H471" s="556"/>
      <c r="I471" s="556"/>
      <c r="J471" s="556"/>
      <c r="K471" s="556"/>
      <c r="L471" s="556"/>
      <c r="M471" s="556"/>
      <c r="N471" s="556"/>
      <c r="O471" s="556"/>
      <c r="P471" s="556"/>
      <c r="Q471" s="556"/>
      <c r="R471" s="556"/>
      <c r="S471" s="556"/>
      <c r="T471" s="556"/>
      <c r="U471" s="556"/>
      <c r="V471" s="556"/>
      <c r="W471" s="556"/>
      <c r="X471" s="556"/>
      <c r="Y471" s="556"/>
      <c r="Z471" s="556"/>
      <c r="AA471" s="556"/>
    </row>
    <row r="472">
      <c r="A472" s="556"/>
      <c r="B472" s="556"/>
      <c r="C472" s="556"/>
      <c r="D472" s="556"/>
      <c r="E472" s="556"/>
      <c r="F472" s="556"/>
      <c r="G472" s="556"/>
      <c r="H472" s="556"/>
      <c r="I472" s="556"/>
      <c r="J472" s="556"/>
      <c r="K472" s="556"/>
      <c r="L472" s="556"/>
      <c r="M472" s="556"/>
      <c r="N472" s="556"/>
      <c r="O472" s="556"/>
      <c r="P472" s="556"/>
      <c r="Q472" s="556"/>
      <c r="R472" s="556"/>
      <c r="S472" s="556"/>
      <c r="T472" s="556"/>
      <c r="U472" s="556"/>
      <c r="V472" s="556"/>
      <c r="W472" s="556"/>
      <c r="X472" s="556"/>
      <c r="Y472" s="556"/>
      <c r="Z472" s="556"/>
      <c r="AA472" s="556"/>
    </row>
    <row r="473">
      <c r="A473" s="556"/>
      <c r="B473" s="556"/>
      <c r="C473" s="556"/>
      <c r="D473" s="556"/>
      <c r="E473" s="556"/>
      <c r="F473" s="556"/>
      <c r="G473" s="556"/>
      <c r="H473" s="556"/>
      <c r="I473" s="556"/>
      <c r="J473" s="556"/>
      <c r="K473" s="556"/>
      <c r="L473" s="556"/>
      <c r="M473" s="556"/>
      <c r="N473" s="556"/>
      <c r="O473" s="556"/>
      <c r="P473" s="556"/>
      <c r="Q473" s="556"/>
      <c r="R473" s="556"/>
      <c r="S473" s="556"/>
      <c r="T473" s="556"/>
      <c r="U473" s="556"/>
      <c r="V473" s="556"/>
      <c r="W473" s="556"/>
      <c r="X473" s="556"/>
      <c r="Y473" s="556"/>
      <c r="Z473" s="556"/>
      <c r="AA473" s="556"/>
    </row>
    <row r="474">
      <c r="A474" s="556"/>
      <c r="B474" s="556"/>
      <c r="C474" s="556"/>
      <c r="D474" s="556"/>
      <c r="E474" s="556"/>
      <c r="F474" s="556"/>
      <c r="G474" s="556"/>
      <c r="H474" s="556"/>
      <c r="I474" s="556"/>
      <c r="J474" s="556"/>
      <c r="K474" s="556"/>
      <c r="L474" s="556"/>
      <c r="M474" s="556"/>
      <c r="N474" s="556"/>
      <c r="O474" s="556"/>
      <c r="P474" s="556"/>
      <c r="Q474" s="556"/>
      <c r="R474" s="556"/>
      <c r="S474" s="556"/>
      <c r="T474" s="556"/>
      <c r="U474" s="556"/>
      <c r="V474" s="556"/>
      <c r="W474" s="556"/>
      <c r="X474" s="556"/>
      <c r="Y474" s="556"/>
      <c r="Z474" s="556"/>
      <c r="AA474" s="556"/>
    </row>
    <row r="475">
      <c r="A475" s="556"/>
      <c r="B475" s="556"/>
      <c r="C475" s="556"/>
      <c r="D475" s="556"/>
      <c r="E475" s="556"/>
      <c r="F475" s="556"/>
      <c r="G475" s="556"/>
      <c r="H475" s="556"/>
      <c r="I475" s="556"/>
      <c r="J475" s="556"/>
      <c r="K475" s="556"/>
      <c r="L475" s="556"/>
      <c r="M475" s="556"/>
      <c r="N475" s="556"/>
      <c r="O475" s="556"/>
      <c r="P475" s="556"/>
      <c r="Q475" s="556"/>
      <c r="R475" s="556"/>
      <c r="S475" s="556"/>
      <c r="T475" s="556"/>
      <c r="U475" s="556"/>
      <c r="V475" s="556"/>
      <c r="W475" s="556"/>
      <c r="X475" s="556"/>
      <c r="Y475" s="556"/>
      <c r="Z475" s="556"/>
      <c r="AA475" s="556"/>
    </row>
    <row r="476">
      <c r="A476" s="556"/>
      <c r="B476" s="556"/>
      <c r="C476" s="556"/>
      <c r="D476" s="556"/>
      <c r="E476" s="556"/>
      <c r="F476" s="556"/>
      <c r="G476" s="556"/>
      <c r="H476" s="556"/>
      <c r="I476" s="556"/>
      <c r="J476" s="556"/>
      <c r="K476" s="556"/>
      <c r="L476" s="556"/>
      <c r="M476" s="556"/>
      <c r="N476" s="556"/>
      <c r="O476" s="556"/>
      <c r="P476" s="556"/>
      <c r="Q476" s="556"/>
      <c r="R476" s="556"/>
      <c r="S476" s="556"/>
      <c r="T476" s="556"/>
      <c r="U476" s="556"/>
      <c r="V476" s="556"/>
      <c r="W476" s="556"/>
      <c r="X476" s="556"/>
      <c r="Y476" s="556"/>
      <c r="Z476" s="556"/>
      <c r="AA476" s="556"/>
    </row>
    <row r="477">
      <c r="A477" s="556"/>
      <c r="B477" s="556"/>
      <c r="C477" s="556"/>
      <c r="D477" s="556"/>
      <c r="E477" s="556"/>
      <c r="F477" s="556"/>
      <c r="G477" s="556"/>
      <c r="H477" s="556"/>
      <c r="I477" s="556"/>
      <c r="J477" s="556"/>
      <c r="K477" s="556"/>
      <c r="L477" s="556"/>
      <c r="M477" s="556"/>
      <c r="N477" s="556"/>
      <c r="O477" s="556"/>
      <c r="P477" s="556"/>
      <c r="Q477" s="556"/>
      <c r="R477" s="556"/>
      <c r="S477" s="556"/>
      <c r="T477" s="556"/>
      <c r="U477" s="556"/>
      <c r="V477" s="556"/>
      <c r="W477" s="556"/>
      <c r="X477" s="556"/>
      <c r="Y477" s="556"/>
      <c r="Z477" s="556"/>
      <c r="AA477" s="556"/>
    </row>
    <row r="478">
      <c r="A478" s="556"/>
      <c r="B478" s="556"/>
      <c r="C478" s="556"/>
      <c r="D478" s="556"/>
      <c r="E478" s="556"/>
      <c r="F478" s="556"/>
      <c r="G478" s="556"/>
      <c r="H478" s="556"/>
      <c r="I478" s="556"/>
      <c r="J478" s="556"/>
      <c r="K478" s="556"/>
      <c r="L478" s="556"/>
      <c r="M478" s="556"/>
      <c r="N478" s="556"/>
      <c r="O478" s="556"/>
      <c r="P478" s="556"/>
      <c r="Q478" s="556"/>
      <c r="R478" s="556"/>
      <c r="S478" s="556"/>
      <c r="T478" s="556"/>
      <c r="U478" s="556"/>
      <c r="V478" s="556"/>
      <c r="W478" s="556"/>
      <c r="X478" s="556"/>
      <c r="Y478" s="556"/>
      <c r="Z478" s="556"/>
      <c r="AA478" s="556"/>
    </row>
    <row r="479">
      <c r="A479" s="556"/>
      <c r="B479" s="556"/>
      <c r="C479" s="556"/>
      <c r="D479" s="556"/>
      <c r="E479" s="556"/>
      <c r="F479" s="556"/>
      <c r="G479" s="556"/>
      <c r="H479" s="556"/>
      <c r="I479" s="556"/>
      <c r="J479" s="556"/>
      <c r="K479" s="556"/>
      <c r="L479" s="556"/>
      <c r="M479" s="556"/>
      <c r="N479" s="556"/>
      <c r="O479" s="556"/>
      <c r="P479" s="556"/>
      <c r="Q479" s="556"/>
      <c r="R479" s="556"/>
      <c r="S479" s="556"/>
      <c r="T479" s="556"/>
      <c r="U479" s="556"/>
      <c r="V479" s="556"/>
      <c r="W479" s="556"/>
      <c r="X479" s="556"/>
      <c r="Y479" s="556"/>
      <c r="Z479" s="556"/>
      <c r="AA479" s="556"/>
    </row>
    <row r="480">
      <c r="A480" s="556"/>
      <c r="B480" s="556"/>
      <c r="C480" s="556"/>
      <c r="D480" s="556"/>
      <c r="E480" s="556"/>
      <c r="F480" s="556"/>
      <c r="G480" s="556"/>
      <c r="H480" s="556"/>
      <c r="I480" s="556"/>
      <c r="J480" s="556"/>
      <c r="K480" s="556"/>
      <c r="L480" s="556"/>
      <c r="M480" s="556"/>
      <c r="N480" s="556"/>
      <c r="O480" s="556"/>
      <c r="P480" s="556"/>
      <c r="Q480" s="556"/>
      <c r="R480" s="556"/>
      <c r="S480" s="556"/>
      <c r="T480" s="556"/>
      <c r="U480" s="556"/>
      <c r="V480" s="556"/>
      <c r="W480" s="556"/>
      <c r="X480" s="556"/>
      <c r="Y480" s="556"/>
      <c r="Z480" s="556"/>
      <c r="AA480" s="556"/>
    </row>
    <row r="481">
      <c r="A481" s="556"/>
      <c r="B481" s="556"/>
      <c r="C481" s="556"/>
      <c r="D481" s="556"/>
      <c r="E481" s="556"/>
      <c r="F481" s="556"/>
      <c r="G481" s="556"/>
      <c r="H481" s="556"/>
      <c r="I481" s="556"/>
      <c r="J481" s="556"/>
      <c r="K481" s="556"/>
      <c r="L481" s="556"/>
      <c r="M481" s="556"/>
      <c r="N481" s="556"/>
      <c r="O481" s="556"/>
      <c r="P481" s="556"/>
      <c r="Q481" s="556"/>
      <c r="R481" s="556"/>
      <c r="S481" s="556"/>
      <c r="T481" s="556"/>
      <c r="U481" s="556"/>
      <c r="V481" s="556"/>
      <c r="W481" s="556"/>
      <c r="X481" s="556"/>
      <c r="Y481" s="556"/>
      <c r="Z481" s="556"/>
      <c r="AA481" s="556"/>
    </row>
    <row r="482">
      <c r="A482" s="556"/>
      <c r="B482" s="556"/>
      <c r="C482" s="556"/>
      <c r="D482" s="556"/>
      <c r="E482" s="556"/>
      <c r="F482" s="556"/>
      <c r="G482" s="556"/>
      <c r="H482" s="556"/>
      <c r="I482" s="556"/>
      <c r="J482" s="556"/>
      <c r="K482" s="556"/>
      <c r="L482" s="556"/>
      <c r="M482" s="556"/>
      <c r="N482" s="556"/>
      <c r="O482" s="556"/>
      <c r="P482" s="556"/>
      <c r="Q482" s="556"/>
      <c r="R482" s="556"/>
      <c r="S482" s="556"/>
      <c r="T482" s="556"/>
      <c r="U482" s="556"/>
      <c r="V482" s="556"/>
      <c r="W482" s="556"/>
      <c r="X482" s="556"/>
      <c r="Y482" s="556"/>
      <c r="Z482" s="556"/>
      <c r="AA482" s="556"/>
    </row>
    <row r="483">
      <c r="A483" s="556"/>
      <c r="B483" s="556"/>
      <c r="C483" s="556"/>
      <c r="D483" s="556"/>
      <c r="E483" s="556"/>
      <c r="F483" s="556"/>
      <c r="G483" s="556"/>
      <c r="H483" s="556"/>
      <c r="I483" s="556"/>
      <c r="J483" s="556"/>
      <c r="K483" s="556"/>
      <c r="L483" s="556"/>
      <c r="M483" s="556"/>
      <c r="N483" s="556"/>
      <c r="O483" s="556"/>
      <c r="P483" s="556"/>
      <c r="Q483" s="556"/>
      <c r="R483" s="556"/>
      <c r="S483" s="556"/>
      <c r="T483" s="556"/>
      <c r="U483" s="556"/>
      <c r="V483" s="556"/>
      <c r="W483" s="556"/>
      <c r="X483" s="556"/>
      <c r="Y483" s="556"/>
      <c r="Z483" s="556"/>
      <c r="AA483" s="556"/>
    </row>
    <row r="484">
      <c r="A484" s="556"/>
      <c r="B484" s="556"/>
      <c r="C484" s="556"/>
      <c r="D484" s="556"/>
      <c r="E484" s="556"/>
      <c r="F484" s="556"/>
      <c r="G484" s="556"/>
      <c r="H484" s="556"/>
      <c r="I484" s="556"/>
      <c r="J484" s="556"/>
      <c r="K484" s="556"/>
      <c r="L484" s="556"/>
      <c r="M484" s="556"/>
      <c r="N484" s="556"/>
      <c r="O484" s="556"/>
      <c r="P484" s="556"/>
      <c r="Q484" s="556"/>
      <c r="R484" s="556"/>
      <c r="S484" s="556"/>
      <c r="T484" s="556"/>
      <c r="U484" s="556"/>
      <c r="V484" s="556"/>
      <c r="W484" s="556"/>
      <c r="X484" s="556"/>
      <c r="Y484" s="556"/>
      <c r="Z484" s="556"/>
      <c r="AA484" s="556"/>
    </row>
    <row r="485">
      <c r="A485" s="556"/>
      <c r="B485" s="556"/>
      <c r="C485" s="556"/>
      <c r="D485" s="556"/>
      <c r="E485" s="556"/>
      <c r="F485" s="556"/>
      <c r="G485" s="556"/>
      <c r="H485" s="556"/>
      <c r="I485" s="556"/>
      <c r="J485" s="556"/>
      <c r="K485" s="556"/>
      <c r="L485" s="556"/>
      <c r="M485" s="556"/>
      <c r="N485" s="556"/>
      <c r="O485" s="556"/>
      <c r="P485" s="556"/>
      <c r="Q485" s="556"/>
      <c r="R485" s="556"/>
      <c r="S485" s="556"/>
      <c r="T485" s="556"/>
      <c r="U485" s="556"/>
      <c r="V485" s="556"/>
      <c r="W485" s="556"/>
      <c r="X485" s="556"/>
      <c r="Y485" s="556"/>
      <c r="Z485" s="556"/>
      <c r="AA485" s="556"/>
    </row>
    <row r="486">
      <c r="A486" s="556"/>
      <c r="B486" s="556"/>
      <c r="C486" s="556"/>
      <c r="D486" s="556"/>
      <c r="E486" s="556"/>
      <c r="F486" s="556"/>
      <c r="G486" s="556"/>
      <c r="H486" s="556"/>
      <c r="I486" s="556"/>
      <c r="J486" s="556"/>
      <c r="K486" s="556"/>
      <c r="L486" s="556"/>
      <c r="M486" s="556"/>
      <c r="N486" s="556"/>
      <c r="O486" s="556"/>
      <c r="P486" s="556"/>
      <c r="Q486" s="556"/>
      <c r="R486" s="556"/>
      <c r="S486" s="556"/>
      <c r="T486" s="556"/>
      <c r="U486" s="556"/>
      <c r="V486" s="556"/>
      <c r="W486" s="556"/>
      <c r="X486" s="556"/>
      <c r="Y486" s="556"/>
      <c r="Z486" s="556"/>
      <c r="AA486" s="556"/>
    </row>
    <row r="487">
      <c r="A487" s="556"/>
      <c r="B487" s="556"/>
      <c r="C487" s="556"/>
      <c r="D487" s="556"/>
      <c r="E487" s="556"/>
      <c r="F487" s="556"/>
      <c r="G487" s="556"/>
      <c r="H487" s="556"/>
      <c r="I487" s="556"/>
      <c r="J487" s="556"/>
      <c r="K487" s="556"/>
      <c r="L487" s="556"/>
      <c r="M487" s="556"/>
      <c r="N487" s="556"/>
      <c r="O487" s="556"/>
      <c r="P487" s="556"/>
      <c r="Q487" s="556"/>
      <c r="R487" s="556"/>
      <c r="S487" s="556"/>
      <c r="T487" s="556"/>
      <c r="U487" s="556"/>
      <c r="V487" s="556"/>
      <c r="W487" s="556"/>
      <c r="X487" s="556"/>
      <c r="Y487" s="556"/>
      <c r="Z487" s="556"/>
      <c r="AA487" s="556"/>
    </row>
    <row r="488">
      <c r="A488" s="556"/>
      <c r="B488" s="556"/>
      <c r="C488" s="556"/>
      <c r="D488" s="556"/>
      <c r="E488" s="556"/>
      <c r="F488" s="556"/>
      <c r="G488" s="556"/>
      <c r="H488" s="556"/>
      <c r="I488" s="556"/>
      <c r="J488" s="556"/>
      <c r="K488" s="556"/>
      <c r="L488" s="556"/>
      <c r="M488" s="556"/>
      <c r="N488" s="556"/>
      <c r="O488" s="556"/>
      <c r="P488" s="556"/>
      <c r="Q488" s="556"/>
      <c r="R488" s="556"/>
      <c r="S488" s="556"/>
      <c r="T488" s="556"/>
      <c r="U488" s="556"/>
      <c r="V488" s="556"/>
      <c r="W488" s="556"/>
      <c r="X488" s="556"/>
      <c r="Y488" s="556"/>
      <c r="Z488" s="556"/>
      <c r="AA488" s="556"/>
    </row>
    <row r="489">
      <c r="A489" s="556"/>
      <c r="B489" s="556"/>
      <c r="C489" s="556"/>
      <c r="D489" s="556"/>
      <c r="E489" s="556"/>
      <c r="F489" s="556"/>
      <c r="G489" s="556"/>
      <c r="H489" s="556"/>
      <c r="I489" s="556"/>
      <c r="J489" s="556"/>
      <c r="K489" s="556"/>
      <c r="L489" s="556"/>
      <c r="M489" s="556"/>
      <c r="N489" s="556"/>
      <c r="O489" s="556"/>
      <c r="P489" s="556"/>
      <c r="Q489" s="556"/>
      <c r="R489" s="556"/>
      <c r="S489" s="556"/>
      <c r="T489" s="556"/>
      <c r="U489" s="556"/>
      <c r="V489" s="556"/>
      <c r="W489" s="556"/>
      <c r="X489" s="556"/>
      <c r="Y489" s="556"/>
      <c r="Z489" s="556"/>
      <c r="AA489" s="556"/>
    </row>
    <row r="490">
      <c r="A490" s="556"/>
      <c r="B490" s="556"/>
      <c r="C490" s="556"/>
      <c r="D490" s="556"/>
      <c r="E490" s="556"/>
      <c r="F490" s="556"/>
      <c r="G490" s="556"/>
      <c r="H490" s="556"/>
      <c r="I490" s="556"/>
      <c r="J490" s="556"/>
      <c r="K490" s="556"/>
      <c r="L490" s="556"/>
      <c r="M490" s="556"/>
      <c r="N490" s="556"/>
      <c r="O490" s="556"/>
      <c r="P490" s="556"/>
      <c r="Q490" s="556"/>
      <c r="R490" s="556"/>
      <c r="S490" s="556"/>
      <c r="T490" s="556"/>
      <c r="U490" s="556"/>
      <c r="V490" s="556"/>
      <c r="W490" s="556"/>
      <c r="X490" s="556"/>
      <c r="Y490" s="556"/>
      <c r="Z490" s="556"/>
      <c r="AA490" s="556"/>
    </row>
    <row r="491">
      <c r="A491" s="556"/>
      <c r="B491" s="556"/>
      <c r="C491" s="556"/>
      <c r="D491" s="556"/>
      <c r="E491" s="556"/>
      <c r="F491" s="556"/>
      <c r="G491" s="556"/>
      <c r="H491" s="556"/>
      <c r="I491" s="556"/>
      <c r="J491" s="556"/>
      <c r="K491" s="556"/>
      <c r="L491" s="556"/>
      <c r="M491" s="556"/>
      <c r="N491" s="556"/>
      <c r="O491" s="556"/>
      <c r="P491" s="556"/>
      <c r="Q491" s="556"/>
      <c r="R491" s="556"/>
      <c r="S491" s="556"/>
      <c r="T491" s="556"/>
      <c r="U491" s="556"/>
      <c r="V491" s="556"/>
      <c r="W491" s="556"/>
      <c r="X491" s="556"/>
      <c r="Y491" s="556"/>
      <c r="Z491" s="556"/>
      <c r="AA491" s="556"/>
    </row>
    <row r="492">
      <c r="A492" s="556"/>
      <c r="B492" s="556"/>
      <c r="C492" s="556"/>
      <c r="D492" s="556"/>
      <c r="E492" s="556"/>
      <c r="F492" s="556"/>
      <c r="G492" s="556"/>
      <c r="H492" s="556"/>
      <c r="I492" s="556"/>
      <c r="J492" s="556"/>
      <c r="K492" s="556"/>
      <c r="L492" s="556"/>
      <c r="M492" s="556"/>
      <c r="N492" s="556"/>
      <c r="O492" s="556"/>
      <c r="P492" s="556"/>
      <c r="Q492" s="556"/>
      <c r="R492" s="556"/>
      <c r="S492" s="556"/>
      <c r="T492" s="556"/>
      <c r="U492" s="556"/>
      <c r="V492" s="556"/>
      <c r="W492" s="556"/>
      <c r="X492" s="556"/>
      <c r="Y492" s="556"/>
      <c r="Z492" s="556"/>
      <c r="AA492" s="556"/>
    </row>
    <row r="493">
      <c r="A493" s="556"/>
      <c r="B493" s="556"/>
      <c r="C493" s="556"/>
      <c r="D493" s="556"/>
      <c r="E493" s="556"/>
      <c r="F493" s="556"/>
      <c r="G493" s="556"/>
      <c r="H493" s="556"/>
      <c r="I493" s="556"/>
      <c r="J493" s="556"/>
      <c r="K493" s="556"/>
      <c r="L493" s="556"/>
      <c r="M493" s="556"/>
      <c r="N493" s="556"/>
      <c r="O493" s="556"/>
      <c r="P493" s="556"/>
      <c r="Q493" s="556"/>
      <c r="R493" s="556"/>
      <c r="S493" s="556"/>
      <c r="T493" s="556"/>
      <c r="U493" s="556"/>
      <c r="V493" s="556"/>
      <c r="W493" s="556"/>
      <c r="X493" s="556"/>
      <c r="Y493" s="556"/>
      <c r="Z493" s="556"/>
      <c r="AA493" s="556"/>
    </row>
    <row r="494">
      <c r="A494" s="556"/>
      <c r="B494" s="556"/>
      <c r="C494" s="556"/>
      <c r="D494" s="556"/>
      <c r="E494" s="556"/>
      <c r="F494" s="556"/>
      <c r="G494" s="556"/>
      <c r="H494" s="556"/>
      <c r="I494" s="556"/>
      <c r="J494" s="556"/>
      <c r="K494" s="556"/>
      <c r="L494" s="556"/>
      <c r="M494" s="556"/>
      <c r="N494" s="556"/>
      <c r="O494" s="556"/>
      <c r="P494" s="556"/>
      <c r="Q494" s="556"/>
      <c r="R494" s="556"/>
      <c r="S494" s="556"/>
      <c r="T494" s="556"/>
      <c r="U494" s="556"/>
      <c r="V494" s="556"/>
      <c r="W494" s="556"/>
      <c r="X494" s="556"/>
      <c r="Y494" s="556"/>
      <c r="Z494" s="556"/>
      <c r="AA494" s="556"/>
    </row>
    <row r="495">
      <c r="A495" s="556"/>
      <c r="B495" s="556"/>
      <c r="C495" s="556"/>
      <c r="D495" s="556"/>
      <c r="E495" s="556"/>
      <c r="F495" s="556"/>
      <c r="G495" s="556"/>
      <c r="H495" s="556"/>
      <c r="I495" s="556"/>
      <c r="J495" s="556"/>
      <c r="K495" s="556"/>
      <c r="L495" s="556"/>
      <c r="M495" s="556"/>
      <c r="N495" s="556"/>
      <c r="O495" s="556"/>
      <c r="P495" s="556"/>
      <c r="Q495" s="556"/>
      <c r="R495" s="556"/>
      <c r="S495" s="556"/>
      <c r="T495" s="556"/>
      <c r="U495" s="556"/>
      <c r="V495" s="556"/>
      <c r="W495" s="556"/>
      <c r="X495" s="556"/>
      <c r="Y495" s="556"/>
      <c r="Z495" s="556"/>
      <c r="AA495" s="556"/>
    </row>
    <row r="496">
      <c r="A496" s="556"/>
      <c r="B496" s="556"/>
      <c r="C496" s="556"/>
      <c r="D496" s="556"/>
      <c r="E496" s="556"/>
      <c r="F496" s="556"/>
      <c r="G496" s="556"/>
      <c r="H496" s="556"/>
      <c r="I496" s="556"/>
      <c r="J496" s="556"/>
      <c r="K496" s="556"/>
      <c r="L496" s="556"/>
      <c r="M496" s="556"/>
      <c r="N496" s="556"/>
      <c r="O496" s="556"/>
      <c r="P496" s="556"/>
      <c r="Q496" s="556"/>
      <c r="R496" s="556"/>
      <c r="S496" s="556"/>
      <c r="T496" s="556"/>
      <c r="U496" s="556"/>
      <c r="V496" s="556"/>
      <c r="W496" s="556"/>
      <c r="X496" s="556"/>
      <c r="Y496" s="556"/>
      <c r="Z496" s="556"/>
      <c r="AA496" s="556"/>
    </row>
    <row r="497">
      <c r="A497" s="556"/>
      <c r="B497" s="556"/>
      <c r="C497" s="556"/>
      <c r="D497" s="556"/>
      <c r="E497" s="556"/>
      <c r="F497" s="556"/>
      <c r="G497" s="556"/>
      <c r="H497" s="556"/>
      <c r="I497" s="556"/>
      <c r="J497" s="556"/>
      <c r="K497" s="556"/>
      <c r="L497" s="556"/>
      <c r="M497" s="556"/>
      <c r="N497" s="556"/>
      <c r="O497" s="556"/>
      <c r="P497" s="556"/>
      <c r="Q497" s="556"/>
      <c r="R497" s="556"/>
      <c r="S497" s="556"/>
      <c r="T497" s="556"/>
      <c r="U497" s="556"/>
      <c r="V497" s="556"/>
      <c r="W497" s="556"/>
      <c r="X497" s="556"/>
      <c r="Y497" s="556"/>
      <c r="Z497" s="556"/>
      <c r="AA497" s="556"/>
    </row>
    <row r="498">
      <c r="A498" s="556"/>
      <c r="B498" s="556"/>
      <c r="C498" s="556"/>
      <c r="D498" s="556"/>
      <c r="E498" s="556"/>
      <c r="F498" s="556"/>
      <c r="G498" s="556"/>
      <c r="H498" s="556"/>
      <c r="I498" s="556"/>
      <c r="J498" s="556"/>
      <c r="K498" s="556"/>
      <c r="L498" s="556"/>
      <c r="M498" s="556"/>
      <c r="N498" s="556"/>
      <c r="O498" s="556"/>
      <c r="P498" s="556"/>
      <c r="Q498" s="556"/>
      <c r="R498" s="556"/>
      <c r="S498" s="556"/>
      <c r="T498" s="556"/>
      <c r="U498" s="556"/>
      <c r="V498" s="556"/>
      <c r="W498" s="556"/>
      <c r="X498" s="556"/>
      <c r="Y498" s="556"/>
      <c r="Z498" s="556"/>
      <c r="AA498" s="556"/>
    </row>
    <row r="499">
      <c r="A499" s="556"/>
      <c r="B499" s="556"/>
      <c r="C499" s="556"/>
      <c r="D499" s="556"/>
      <c r="E499" s="556"/>
      <c r="F499" s="556"/>
      <c r="G499" s="556"/>
      <c r="H499" s="556"/>
      <c r="I499" s="556"/>
      <c r="J499" s="556"/>
      <c r="K499" s="556"/>
      <c r="L499" s="556"/>
      <c r="M499" s="556"/>
      <c r="N499" s="556"/>
      <c r="O499" s="556"/>
      <c r="P499" s="556"/>
      <c r="Q499" s="556"/>
      <c r="R499" s="556"/>
      <c r="S499" s="556"/>
      <c r="T499" s="556"/>
      <c r="U499" s="556"/>
      <c r="V499" s="556"/>
      <c r="W499" s="556"/>
      <c r="X499" s="556"/>
      <c r="Y499" s="556"/>
      <c r="Z499" s="556"/>
      <c r="AA499" s="556"/>
    </row>
    <row r="500">
      <c r="A500" s="556"/>
      <c r="B500" s="556"/>
      <c r="C500" s="556"/>
      <c r="D500" s="556"/>
      <c r="E500" s="556"/>
      <c r="F500" s="556"/>
      <c r="G500" s="556"/>
      <c r="H500" s="556"/>
      <c r="I500" s="556"/>
      <c r="J500" s="556"/>
      <c r="K500" s="556"/>
      <c r="L500" s="556"/>
      <c r="M500" s="556"/>
      <c r="N500" s="556"/>
      <c r="O500" s="556"/>
      <c r="P500" s="556"/>
      <c r="Q500" s="556"/>
      <c r="R500" s="556"/>
      <c r="S500" s="556"/>
      <c r="T500" s="556"/>
      <c r="U500" s="556"/>
      <c r="V500" s="556"/>
      <c r="W500" s="556"/>
      <c r="X500" s="556"/>
      <c r="Y500" s="556"/>
      <c r="Z500" s="556"/>
      <c r="AA500" s="556"/>
    </row>
    <row r="501">
      <c r="A501" s="556"/>
      <c r="B501" s="556"/>
      <c r="C501" s="556"/>
      <c r="D501" s="556"/>
      <c r="E501" s="556"/>
      <c r="F501" s="556"/>
      <c r="G501" s="556"/>
      <c r="H501" s="556"/>
      <c r="I501" s="556"/>
      <c r="J501" s="556"/>
      <c r="K501" s="556"/>
      <c r="L501" s="556"/>
      <c r="M501" s="556"/>
      <c r="N501" s="556"/>
      <c r="O501" s="556"/>
      <c r="P501" s="556"/>
      <c r="Q501" s="556"/>
      <c r="R501" s="556"/>
      <c r="S501" s="556"/>
      <c r="T501" s="556"/>
      <c r="U501" s="556"/>
      <c r="V501" s="556"/>
      <c r="W501" s="556"/>
      <c r="X501" s="556"/>
      <c r="Y501" s="556"/>
      <c r="Z501" s="556"/>
      <c r="AA501" s="556"/>
    </row>
    <row r="502">
      <c r="A502" s="556"/>
      <c r="B502" s="556"/>
      <c r="C502" s="556"/>
      <c r="D502" s="556"/>
      <c r="E502" s="556"/>
      <c r="F502" s="556"/>
      <c r="G502" s="556"/>
      <c r="H502" s="556"/>
      <c r="I502" s="556"/>
      <c r="J502" s="556"/>
      <c r="K502" s="556"/>
      <c r="L502" s="556"/>
      <c r="M502" s="556"/>
      <c r="N502" s="556"/>
      <c r="O502" s="556"/>
      <c r="P502" s="556"/>
      <c r="Q502" s="556"/>
      <c r="R502" s="556"/>
      <c r="S502" s="556"/>
      <c r="T502" s="556"/>
      <c r="U502" s="556"/>
      <c r="V502" s="556"/>
      <c r="W502" s="556"/>
      <c r="X502" s="556"/>
      <c r="Y502" s="556"/>
      <c r="Z502" s="556"/>
      <c r="AA502" s="556"/>
    </row>
    <row r="503">
      <c r="A503" s="556"/>
      <c r="B503" s="556"/>
      <c r="C503" s="556"/>
      <c r="D503" s="556"/>
      <c r="E503" s="556"/>
      <c r="F503" s="556"/>
      <c r="G503" s="556"/>
      <c r="H503" s="556"/>
      <c r="I503" s="556"/>
      <c r="J503" s="556"/>
      <c r="K503" s="556"/>
      <c r="L503" s="556"/>
      <c r="M503" s="556"/>
      <c r="N503" s="556"/>
      <c r="O503" s="556"/>
      <c r="P503" s="556"/>
      <c r="Q503" s="556"/>
      <c r="R503" s="556"/>
      <c r="S503" s="556"/>
      <c r="T503" s="556"/>
      <c r="U503" s="556"/>
      <c r="V503" s="556"/>
      <c r="W503" s="556"/>
      <c r="X503" s="556"/>
      <c r="Y503" s="556"/>
      <c r="Z503" s="556"/>
      <c r="AA503" s="556"/>
    </row>
    <row r="504">
      <c r="A504" s="556"/>
      <c r="B504" s="556"/>
      <c r="C504" s="556"/>
      <c r="D504" s="556"/>
      <c r="E504" s="556"/>
      <c r="F504" s="556"/>
      <c r="G504" s="556"/>
      <c r="H504" s="556"/>
      <c r="I504" s="556"/>
      <c r="J504" s="556"/>
      <c r="K504" s="556"/>
      <c r="L504" s="556"/>
      <c r="M504" s="556"/>
      <c r="N504" s="556"/>
      <c r="O504" s="556"/>
      <c r="P504" s="556"/>
      <c r="Q504" s="556"/>
      <c r="R504" s="556"/>
      <c r="S504" s="556"/>
      <c r="T504" s="556"/>
      <c r="U504" s="556"/>
      <c r="V504" s="556"/>
      <c r="W504" s="556"/>
      <c r="X504" s="556"/>
      <c r="Y504" s="556"/>
      <c r="Z504" s="556"/>
      <c r="AA504" s="556"/>
    </row>
    <row r="505">
      <c r="A505" s="556"/>
      <c r="B505" s="556"/>
      <c r="C505" s="556"/>
      <c r="D505" s="556"/>
      <c r="E505" s="556"/>
      <c r="F505" s="556"/>
      <c r="G505" s="556"/>
      <c r="H505" s="556"/>
      <c r="I505" s="556"/>
      <c r="J505" s="556"/>
      <c r="K505" s="556"/>
      <c r="L505" s="556"/>
      <c r="M505" s="556"/>
      <c r="N505" s="556"/>
      <c r="O505" s="556"/>
      <c r="P505" s="556"/>
      <c r="Q505" s="556"/>
      <c r="R505" s="556"/>
      <c r="S505" s="556"/>
      <c r="T505" s="556"/>
      <c r="U505" s="556"/>
      <c r="V505" s="556"/>
      <c r="W505" s="556"/>
      <c r="X505" s="556"/>
      <c r="Y505" s="556"/>
      <c r="Z505" s="556"/>
      <c r="AA505" s="556"/>
    </row>
    <row r="506">
      <c r="A506" s="556"/>
      <c r="B506" s="556"/>
      <c r="C506" s="556"/>
      <c r="D506" s="556"/>
      <c r="E506" s="556"/>
      <c r="F506" s="556"/>
      <c r="G506" s="556"/>
      <c r="H506" s="556"/>
      <c r="I506" s="556"/>
      <c r="J506" s="556"/>
      <c r="K506" s="556"/>
      <c r="L506" s="556"/>
      <c r="M506" s="556"/>
      <c r="N506" s="556"/>
      <c r="O506" s="556"/>
      <c r="P506" s="556"/>
      <c r="Q506" s="556"/>
      <c r="R506" s="556"/>
      <c r="S506" s="556"/>
      <c r="T506" s="556"/>
      <c r="U506" s="556"/>
      <c r="V506" s="556"/>
      <c r="W506" s="556"/>
      <c r="X506" s="556"/>
      <c r="Y506" s="556"/>
      <c r="Z506" s="556"/>
      <c r="AA506" s="556"/>
    </row>
    <row r="507">
      <c r="A507" s="556"/>
      <c r="B507" s="556"/>
      <c r="C507" s="556"/>
      <c r="D507" s="556"/>
      <c r="E507" s="556"/>
      <c r="F507" s="556"/>
      <c r="G507" s="556"/>
      <c r="H507" s="556"/>
      <c r="I507" s="556"/>
      <c r="J507" s="556"/>
      <c r="K507" s="556"/>
      <c r="L507" s="556"/>
      <c r="M507" s="556"/>
      <c r="N507" s="556"/>
      <c r="O507" s="556"/>
      <c r="P507" s="556"/>
      <c r="Q507" s="556"/>
      <c r="R507" s="556"/>
      <c r="S507" s="556"/>
      <c r="T507" s="556"/>
      <c r="U507" s="556"/>
      <c r="V507" s="556"/>
      <c r="W507" s="556"/>
      <c r="X507" s="556"/>
      <c r="Y507" s="556"/>
      <c r="Z507" s="556"/>
      <c r="AA507" s="556"/>
    </row>
    <row r="508">
      <c r="A508" s="556"/>
      <c r="B508" s="556"/>
      <c r="C508" s="556"/>
      <c r="D508" s="556"/>
      <c r="E508" s="556"/>
      <c r="F508" s="556"/>
      <c r="G508" s="556"/>
      <c r="H508" s="556"/>
      <c r="I508" s="556"/>
      <c r="J508" s="556"/>
      <c r="K508" s="556"/>
      <c r="L508" s="556"/>
      <c r="M508" s="556"/>
      <c r="N508" s="556"/>
      <c r="O508" s="556"/>
      <c r="P508" s="556"/>
      <c r="Q508" s="556"/>
      <c r="R508" s="556"/>
      <c r="S508" s="556"/>
      <c r="T508" s="556"/>
      <c r="U508" s="556"/>
      <c r="V508" s="556"/>
      <c r="W508" s="556"/>
      <c r="X508" s="556"/>
      <c r="Y508" s="556"/>
      <c r="Z508" s="556"/>
      <c r="AA508" s="556"/>
    </row>
    <row r="509">
      <c r="A509" s="556"/>
      <c r="B509" s="556"/>
      <c r="C509" s="556"/>
      <c r="D509" s="556"/>
      <c r="E509" s="556"/>
      <c r="F509" s="556"/>
      <c r="G509" s="556"/>
      <c r="H509" s="556"/>
      <c r="I509" s="556"/>
      <c r="J509" s="556"/>
      <c r="K509" s="556"/>
      <c r="L509" s="556"/>
      <c r="M509" s="556"/>
      <c r="N509" s="556"/>
      <c r="O509" s="556"/>
      <c r="P509" s="556"/>
      <c r="Q509" s="556"/>
      <c r="R509" s="556"/>
      <c r="S509" s="556"/>
      <c r="T509" s="556"/>
      <c r="U509" s="556"/>
      <c r="V509" s="556"/>
      <c r="W509" s="556"/>
      <c r="X509" s="556"/>
      <c r="Y509" s="556"/>
      <c r="Z509" s="556"/>
      <c r="AA509" s="556"/>
    </row>
    <row r="510">
      <c r="A510" s="556"/>
      <c r="B510" s="556"/>
      <c r="C510" s="556"/>
      <c r="D510" s="556"/>
      <c r="E510" s="556"/>
      <c r="F510" s="556"/>
      <c r="G510" s="556"/>
      <c r="H510" s="556"/>
      <c r="I510" s="556"/>
      <c r="J510" s="556"/>
      <c r="K510" s="556"/>
      <c r="L510" s="556"/>
      <c r="M510" s="556"/>
      <c r="N510" s="556"/>
      <c r="O510" s="556"/>
      <c r="P510" s="556"/>
      <c r="Q510" s="556"/>
      <c r="R510" s="556"/>
      <c r="S510" s="556"/>
      <c r="T510" s="556"/>
      <c r="U510" s="556"/>
      <c r="V510" s="556"/>
      <c r="W510" s="556"/>
      <c r="X510" s="556"/>
      <c r="Y510" s="556"/>
      <c r="Z510" s="556"/>
      <c r="AA510" s="556"/>
    </row>
    <row r="511">
      <c r="A511" s="556"/>
      <c r="B511" s="556"/>
      <c r="C511" s="556"/>
      <c r="D511" s="556"/>
      <c r="E511" s="556"/>
      <c r="F511" s="556"/>
      <c r="G511" s="556"/>
      <c r="H511" s="556"/>
      <c r="I511" s="556"/>
      <c r="J511" s="556"/>
      <c r="K511" s="556"/>
      <c r="L511" s="556"/>
      <c r="M511" s="556"/>
      <c r="N511" s="556"/>
      <c r="O511" s="556"/>
      <c r="P511" s="556"/>
      <c r="Q511" s="556"/>
      <c r="R511" s="556"/>
      <c r="S511" s="556"/>
      <c r="T511" s="556"/>
      <c r="U511" s="556"/>
      <c r="V511" s="556"/>
      <c r="W511" s="556"/>
      <c r="X511" s="556"/>
      <c r="Y511" s="556"/>
      <c r="Z511" s="556"/>
      <c r="AA511" s="556"/>
    </row>
    <row r="512">
      <c r="A512" s="556"/>
      <c r="B512" s="556"/>
      <c r="C512" s="556"/>
      <c r="D512" s="556"/>
      <c r="E512" s="556"/>
      <c r="F512" s="556"/>
      <c r="G512" s="556"/>
      <c r="H512" s="556"/>
      <c r="I512" s="556"/>
      <c r="J512" s="556"/>
      <c r="K512" s="556"/>
      <c r="L512" s="556"/>
      <c r="M512" s="556"/>
      <c r="N512" s="556"/>
      <c r="O512" s="556"/>
      <c r="P512" s="556"/>
      <c r="Q512" s="556"/>
      <c r="R512" s="556"/>
      <c r="S512" s="556"/>
      <c r="T512" s="556"/>
      <c r="U512" s="556"/>
      <c r="V512" s="556"/>
      <c r="W512" s="556"/>
      <c r="X512" s="556"/>
      <c r="Y512" s="556"/>
      <c r="Z512" s="556"/>
      <c r="AA512" s="556"/>
    </row>
    <row r="513">
      <c r="A513" s="556"/>
      <c r="B513" s="556"/>
      <c r="C513" s="556"/>
      <c r="D513" s="556"/>
      <c r="E513" s="556"/>
      <c r="F513" s="556"/>
      <c r="G513" s="556"/>
      <c r="H513" s="556"/>
      <c r="I513" s="556"/>
      <c r="J513" s="556"/>
      <c r="K513" s="556"/>
      <c r="L513" s="556"/>
      <c r="M513" s="556"/>
      <c r="N513" s="556"/>
      <c r="O513" s="556"/>
      <c r="P513" s="556"/>
      <c r="Q513" s="556"/>
      <c r="R513" s="556"/>
      <c r="S513" s="556"/>
      <c r="T513" s="556"/>
      <c r="U513" s="556"/>
      <c r="V513" s="556"/>
      <c r="W513" s="556"/>
      <c r="X513" s="556"/>
      <c r="Y513" s="556"/>
      <c r="Z513" s="556"/>
      <c r="AA513" s="556"/>
    </row>
    <row r="514">
      <c r="A514" s="556"/>
      <c r="B514" s="556"/>
      <c r="C514" s="556"/>
      <c r="D514" s="556"/>
      <c r="E514" s="556"/>
      <c r="F514" s="556"/>
      <c r="G514" s="556"/>
      <c r="H514" s="556"/>
      <c r="I514" s="556"/>
      <c r="J514" s="556"/>
      <c r="K514" s="556"/>
      <c r="L514" s="556"/>
      <c r="M514" s="556"/>
      <c r="N514" s="556"/>
      <c r="O514" s="556"/>
      <c r="P514" s="556"/>
      <c r="Q514" s="556"/>
      <c r="R514" s="556"/>
      <c r="S514" s="556"/>
      <c r="T514" s="556"/>
      <c r="U514" s="556"/>
      <c r="V514" s="556"/>
      <c r="W514" s="556"/>
      <c r="X514" s="556"/>
      <c r="Y514" s="556"/>
      <c r="Z514" s="556"/>
      <c r="AA514" s="556"/>
    </row>
    <row r="515">
      <c r="A515" s="556"/>
      <c r="B515" s="556"/>
      <c r="C515" s="556"/>
      <c r="D515" s="556"/>
      <c r="E515" s="556"/>
      <c r="F515" s="556"/>
      <c r="G515" s="556"/>
      <c r="H515" s="556"/>
      <c r="I515" s="556"/>
      <c r="J515" s="556"/>
      <c r="K515" s="556"/>
      <c r="L515" s="556"/>
      <c r="M515" s="556"/>
      <c r="N515" s="556"/>
      <c r="O515" s="556"/>
      <c r="P515" s="556"/>
      <c r="Q515" s="556"/>
      <c r="R515" s="556"/>
      <c r="S515" s="556"/>
      <c r="T515" s="556"/>
      <c r="U515" s="556"/>
      <c r="V515" s="556"/>
      <c r="W515" s="556"/>
      <c r="X515" s="556"/>
      <c r="Y515" s="556"/>
      <c r="Z515" s="556"/>
      <c r="AA515" s="556"/>
    </row>
    <row r="516">
      <c r="A516" s="556"/>
      <c r="B516" s="556"/>
      <c r="C516" s="556"/>
      <c r="D516" s="556"/>
      <c r="E516" s="556"/>
      <c r="F516" s="556"/>
      <c r="G516" s="556"/>
      <c r="H516" s="556"/>
      <c r="I516" s="556"/>
      <c r="J516" s="556"/>
      <c r="K516" s="556"/>
      <c r="L516" s="556"/>
      <c r="M516" s="556"/>
      <c r="N516" s="556"/>
      <c r="O516" s="556"/>
      <c r="P516" s="556"/>
      <c r="Q516" s="556"/>
      <c r="R516" s="556"/>
      <c r="S516" s="556"/>
      <c r="T516" s="556"/>
      <c r="U516" s="556"/>
      <c r="V516" s="556"/>
      <c r="W516" s="556"/>
      <c r="X516" s="556"/>
      <c r="Y516" s="556"/>
      <c r="Z516" s="556"/>
      <c r="AA516" s="556"/>
    </row>
    <row r="517">
      <c r="A517" s="556"/>
      <c r="B517" s="556"/>
      <c r="C517" s="556"/>
      <c r="D517" s="556"/>
      <c r="E517" s="556"/>
      <c r="F517" s="556"/>
      <c r="G517" s="556"/>
      <c r="H517" s="556"/>
      <c r="I517" s="556"/>
      <c r="J517" s="556"/>
      <c r="K517" s="556"/>
      <c r="L517" s="556"/>
      <c r="M517" s="556"/>
      <c r="N517" s="556"/>
      <c r="O517" s="556"/>
      <c r="P517" s="556"/>
      <c r="Q517" s="556"/>
      <c r="R517" s="556"/>
      <c r="S517" s="556"/>
      <c r="T517" s="556"/>
      <c r="U517" s="556"/>
      <c r="V517" s="556"/>
      <c r="W517" s="556"/>
      <c r="X517" s="556"/>
      <c r="Y517" s="556"/>
      <c r="Z517" s="556"/>
      <c r="AA517" s="556"/>
    </row>
    <row r="518">
      <c r="A518" s="556"/>
      <c r="B518" s="556"/>
      <c r="C518" s="556"/>
      <c r="D518" s="556"/>
      <c r="E518" s="556"/>
      <c r="F518" s="556"/>
      <c r="G518" s="556"/>
      <c r="H518" s="556"/>
      <c r="I518" s="556"/>
      <c r="J518" s="556"/>
      <c r="K518" s="556"/>
      <c r="L518" s="556"/>
      <c r="M518" s="556"/>
      <c r="N518" s="556"/>
      <c r="O518" s="556"/>
      <c r="P518" s="556"/>
      <c r="Q518" s="556"/>
      <c r="R518" s="556"/>
      <c r="S518" s="556"/>
      <c r="T518" s="556"/>
      <c r="U518" s="556"/>
      <c r="V518" s="556"/>
      <c r="W518" s="556"/>
      <c r="X518" s="556"/>
      <c r="Y518" s="556"/>
      <c r="Z518" s="556"/>
      <c r="AA518" s="556"/>
    </row>
    <row r="519">
      <c r="A519" s="556"/>
      <c r="B519" s="556"/>
      <c r="C519" s="556"/>
      <c r="D519" s="556"/>
      <c r="E519" s="556"/>
      <c r="F519" s="556"/>
      <c r="G519" s="556"/>
      <c r="H519" s="556"/>
      <c r="I519" s="556"/>
      <c r="J519" s="556"/>
      <c r="K519" s="556"/>
      <c r="L519" s="556"/>
      <c r="M519" s="556"/>
      <c r="N519" s="556"/>
      <c r="O519" s="556"/>
      <c r="P519" s="556"/>
      <c r="Q519" s="556"/>
      <c r="R519" s="556"/>
      <c r="S519" s="556"/>
      <c r="T519" s="556"/>
      <c r="U519" s="556"/>
      <c r="V519" s="556"/>
      <c r="W519" s="556"/>
      <c r="X519" s="556"/>
      <c r="Y519" s="556"/>
      <c r="Z519" s="556"/>
      <c r="AA519" s="556"/>
    </row>
    <row r="520">
      <c r="A520" s="556"/>
      <c r="B520" s="556"/>
      <c r="C520" s="556"/>
      <c r="D520" s="556"/>
      <c r="E520" s="556"/>
      <c r="F520" s="556"/>
      <c r="G520" s="556"/>
      <c r="H520" s="556"/>
      <c r="I520" s="556"/>
      <c r="J520" s="556"/>
      <c r="K520" s="556"/>
      <c r="L520" s="556"/>
      <c r="M520" s="556"/>
      <c r="N520" s="556"/>
      <c r="O520" s="556"/>
      <c r="P520" s="556"/>
      <c r="Q520" s="556"/>
      <c r="R520" s="556"/>
      <c r="S520" s="556"/>
      <c r="T520" s="556"/>
      <c r="U520" s="556"/>
      <c r="V520" s="556"/>
      <c r="W520" s="556"/>
      <c r="X520" s="556"/>
      <c r="Y520" s="556"/>
      <c r="Z520" s="556"/>
      <c r="AA520" s="556"/>
    </row>
    <row r="521">
      <c r="A521" s="556"/>
      <c r="B521" s="556"/>
      <c r="C521" s="556"/>
      <c r="D521" s="556"/>
      <c r="E521" s="556"/>
      <c r="F521" s="556"/>
      <c r="G521" s="556"/>
      <c r="H521" s="556"/>
      <c r="I521" s="556"/>
      <c r="J521" s="556"/>
      <c r="K521" s="556"/>
      <c r="L521" s="556"/>
      <c r="M521" s="556"/>
      <c r="N521" s="556"/>
      <c r="O521" s="556"/>
      <c r="P521" s="556"/>
      <c r="Q521" s="556"/>
      <c r="R521" s="556"/>
      <c r="S521" s="556"/>
      <c r="T521" s="556"/>
      <c r="U521" s="556"/>
      <c r="V521" s="556"/>
      <c r="W521" s="556"/>
      <c r="X521" s="556"/>
      <c r="Y521" s="556"/>
      <c r="Z521" s="556"/>
      <c r="AA521" s="556"/>
    </row>
    <row r="522">
      <c r="A522" s="556"/>
      <c r="B522" s="556"/>
      <c r="C522" s="556"/>
      <c r="D522" s="556"/>
      <c r="E522" s="556"/>
      <c r="F522" s="556"/>
      <c r="G522" s="556"/>
      <c r="H522" s="556"/>
      <c r="I522" s="556"/>
      <c r="J522" s="556"/>
      <c r="K522" s="556"/>
      <c r="L522" s="556"/>
      <c r="M522" s="556"/>
      <c r="N522" s="556"/>
      <c r="O522" s="556"/>
      <c r="P522" s="556"/>
      <c r="Q522" s="556"/>
      <c r="R522" s="556"/>
      <c r="S522" s="556"/>
      <c r="T522" s="556"/>
      <c r="U522" s="556"/>
      <c r="V522" s="556"/>
      <c r="W522" s="556"/>
      <c r="X522" s="556"/>
      <c r="Y522" s="556"/>
      <c r="Z522" s="556"/>
      <c r="AA522" s="556"/>
    </row>
    <row r="523">
      <c r="A523" s="556"/>
      <c r="B523" s="556"/>
      <c r="C523" s="556"/>
      <c r="D523" s="556"/>
      <c r="E523" s="556"/>
      <c r="F523" s="556"/>
      <c r="G523" s="556"/>
      <c r="H523" s="556"/>
      <c r="I523" s="556"/>
      <c r="J523" s="556"/>
      <c r="K523" s="556"/>
      <c r="L523" s="556"/>
      <c r="M523" s="556"/>
      <c r="N523" s="556"/>
      <c r="O523" s="556"/>
      <c r="P523" s="556"/>
      <c r="Q523" s="556"/>
      <c r="R523" s="556"/>
      <c r="S523" s="556"/>
      <c r="T523" s="556"/>
      <c r="U523" s="556"/>
      <c r="V523" s="556"/>
      <c r="W523" s="556"/>
      <c r="X523" s="556"/>
      <c r="Y523" s="556"/>
      <c r="Z523" s="556"/>
      <c r="AA523" s="556"/>
    </row>
    <row r="524">
      <c r="A524" s="556"/>
      <c r="B524" s="556"/>
      <c r="C524" s="556"/>
      <c r="D524" s="556"/>
      <c r="E524" s="556"/>
      <c r="F524" s="556"/>
      <c r="G524" s="556"/>
      <c r="H524" s="556"/>
      <c r="I524" s="556"/>
      <c r="J524" s="556"/>
      <c r="K524" s="556"/>
      <c r="L524" s="556"/>
      <c r="M524" s="556"/>
      <c r="N524" s="556"/>
      <c r="O524" s="556"/>
      <c r="P524" s="556"/>
      <c r="Q524" s="556"/>
      <c r="R524" s="556"/>
      <c r="S524" s="556"/>
      <c r="T524" s="556"/>
      <c r="U524" s="556"/>
      <c r="V524" s="556"/>
      <c r="W524" s="556"/>
      <c r="X524" s="556"/>
      <c r="Y524" s="556"/>
      <c r="Z524" s="556"/>
      <c r="AA524" s="556"/>
    </row>
    <row r="525">
      <c r="A525" s="556"/>
      <c r="B525" s="556"/>
      <c r="C525" s="556"/>
      <c r="D525" s="556"/>
      <c r="E525" s="556"/>
      <c r="F525" s="556"/>
      <c r="G525" s="556"/>
      <c r="H525" s="556"/>
      <c r="I525" s="556"/>
      <c r="J525" s="556"/>
      <c r="K525" s="556"/>
      <c r="L525" s="556"/>
      <c r="M525" s="556"/>
      <c r="N525" s="556"/>
      <c r="O525" s="556"/>
      <c r="P525" s="556"/>
      <c r="Q525" s="556"/>
      <c r="R525" s="556"/>
      <c r="S525" s="556"/>
      <c r="T525" s="556"/>
      <c r="U525" s="556"/>
      <c r="V525" s="556"/>
      <c r="W525" s="556"/>
      <c r="X525" s="556"/>
      <c r="Y525" s="556"/>
      <c r="Z525" s="556"/>
      <c r="AA525" s="556"/>
    </row>
    <row r="526">
      <c r="A526" s="556"/>
      <c r="B526" s="556"/>
      <c r="C526" s="556"/>
      <c r="D526" s="556"/>
      <c r="E526" s="556"/>
      <c r="F526" s="556"/>
      <c r="G526" s="556"/>
      <c r="H526" s="556"/>
      <c r="I526" s="556"/>
      <c r="J526" s="556"/>
      <c r="K526" s="556"/>
      <c r="L526" s="556"/>
      <c r="M526" s="556"/>
      <c r="N526" s="556"/>
      <c r="O526" s="556"/>
      <c r="P526" s="556"/>
      <c r="Q526" s="556"/>
      <c r="R526" s="556"/>
      <c r="S526" s="556"/>
      <c r="T526" s="556"/>
      <c r="U526" s="556"/>
      <c r="V526" s="556"/>
      <c r="W526" s="556"/>
      <c r="X526" s="556"/>
      <c r="Y526" s="556"/>
      <c r="Z526" s="556"/>
      <c r="AA526" s="556"/>
    </row>
    <row r="527">
      <c r="A527" s="556"/>
      <c r="B527" s="556"/>
      <c r="C527" s="556"/>
      <c r="D527" s="556"/>
      <c r="E527" s="556"/>
      <c r="F527" s="556"/>
      <c r="G527" s="556"/>
      <c r="H527" s="556"/>
      <c r="I527" s="556"/>
      <c r="J527" s="556"/>
      <c r="K527" s="556"/>
      <c r="L527" s="556"/>
      <c r="M527" s="556"/>
      <c r="N527" s="556"/>
      <c r="O527" s="556"/>
      <c r="P527" s="556"/>
      <c r="Q527" s="556"/>
      <c r="R527" s="556"/>
      <c r="S527" s="556"/>
      <c r="T527" s="556"/>
      <c r="U527" s="556"/>
      <c r="V527" s="556"/>
      <c r="W527" s="556"/>
      <c r="X527" s="556"/>
      <c r="Y527" s="556"/>
      <c r="Z527" s="556"/>
      <c r="AA527" s="556"/>
    </row>
    <row r="528">
      <c r="A528" s="556"/>
      <c r="B528" s="556"/>
      <c r="C528" s="556"/>
      <c r="D528" s="556"/>
      <c r="E528" s="556"/>
      <c r="F528" s="556"/>
      <c r="G528" s="556"/>
      <c r="H528" s="556"/>
      <c r="I528" s="556"/>
      <c r="J528" s="556"/>
      <c r="K528" s="556"/>
      <c r="L528" s="556"/>
      <c r="M528" s="556"/>
      <c r="N528" s="556"/>
      <c r="O528" s="556"/>
      <c r="P528" s="556"/>
      <c r="Q528" s="556"/>
      <c r="R528" s="556"/>
      <c r="S528" s="556"/>
      <c r="T528" s="556"/>
      <c r="U528" s="556"/>
      <c r="V528" s="556"/>
      <c r="W528" s="556"/>
      <c r="X528" s="556"/>
      <c r="Y528" s="556"/>
      <c r="Z528" s="556"/>
      <c r="AA528" s="556"/>
    </row>
    <row r="529">
      <c r="A529" s="556"/>
      <c r="B529" s="556"/>
      <c r="C529" s="556"/>
      <c r="D529" s="556"/>
      <c r="E529" s="556"/>
      <c r="F529" s="556"/>
      <c r="G529" s="556"/>
      <c r="H529" s="556"/>
      <c r="I529" s="556"/>
      <c r="J529" s="556"/>
      <c r="K529" s="556"/>
      <c r="L529" s="556"/>
      <c r="M529" s="556"/>
      <c r="N529" s="556"/>
      <c r="O529" s="556"/>
      <c r="P529" s="556"/>
      <c r="Q529" s="556"/>
      <c r="R529" s="556"/>
      <c r="S529" s="556"/>
      <c r="T529" s="556"/>
      <c r="U529" s="556"/>
      <c r="V529" s="556"/>
      <c r="W529" s="556"/>
      <c r="X529" s="556"/>
      <c r="Y529" s="556"/>
      <c r="Z529" s="556"/>
      <c r="AA529" s="556"/>
    </row>
    <row r="530">
      <c r="A530" s="556"/>
      <c r="B530" s="556"/>
      <c r="C530" s="556"/>
      <c r="D530" s="556"/>
      <c r="E530" s="556"/>
      <c r="F530" s="556"/>
      <c r="G530" s="556"/>
      <c r="H530" s="556"/>
      <c r="I530" s="556"/>
      <c r="J530" s="556"/>
      <c r="K530" s="556"/>
      <c r="L530" s="556"/>
      <c r="M530" s="556"/>
      <c r="N530" s="556"/>
      <c r="O530" s="556"/>
      <c r="P530" s="556"/>
      <c r="Q530" s="556"/>
      <c r="R530" s="556"/>
      <c r="S530" s="556"/>
      <c r="T530" s="556"/>
      <c r="U530" s="556"/>
      <c r="V530" s="556"/>
      <c r="W530" s="556"/>
      <c r="X530" s="556"/>
      <c r="Y530" s="556"/>
      <c r="Z530" s="556"/>
      <c r="AA530" s="556"/>
    </row>
    <row r="531">
      <c r="A531" s="556"/>
      <c r="B531" s="556"/>
      <c r="C531" s="556"/>
      <c r="D531" s="556"/>
      <c r="E531" s="556"/>
      <c r="F531" s="556"/>
      <c r="G531" s="556"/>
      <c r="H531" s="556"/>
      <c r="I531" s="556"/>
      <c r="J531" s="556"/>
      <c r="K531" s="556"/>
      <c r="L531" s="556"/>
      <c r="M531" s="556"/>
      <c r="N531" s="556"/>
      <c r="O531" s="556"/>
      <c r="P531" s="556"/>
      <c r="Q531" s="556"/>
      <c r="R531" s="556"/>
      <c r="S531" s="556"/>
      <c r="T531" s="556"/>
      <c r="U531" s="556"/>
      <c r="V531" s="556"/>
      <c r="W531" s="556"/>
      <c r="X531" s="556"/>
      <c r="Y531" s="556"/>
      <c r="Z531" s="556"/>
      <c r="AA531" s="556"/>
    </row>
    <row r="532">
      <c r="A532" s="556"/>
      <c r="B532" s="556"/>
      <c r="C532" s="556"/>
      <c r="D532" s="556"/>
      <c r="E532" s="556"/>
      <c r="F532" s="556"/>
      <c r="G532" s="556"/>
      <c r="H532" s="556"/>
      <c r="I532" s="556"/>
      <c r="J532" s="556"/>
      <c r="K532" s="556"/>
      <c r="L532" s="556"/>
      <c r="M532" s="556"/>
      <c r="N532" s="556"/>
      <c r="O532" s="556"/>
      <c r="P532" s="556"/>
      <c r="Q532" s="556"/>
      <c r="R532" s="556"/>
      <c r="S532" s="556"/>
      <c r="T532" s="556"/>
      <c r="U532" s="556"/>
      <c r="V532" s="556"/>
      <c r="W532" s="556"/>
      <c r="X532" s="556"/>
      <c r="Y532" s="556"/>
      <c r="Z532" s="556"/>
      <c r="AA532" s="556"/>
    </row>
    <row r="533">
      <c r="A533" s="556"/>
      <c r="B533" s="556"/>
      <c r="C533" s="556"/>
      <c r="D533" s="556"/>
      <c r="E533" s="556"/>
      <c r="F533" s="556"/>
      <c r="G533" s="556"/>
      <c r="H533" s="556"/>
      <c r="I533" s="556"/>
      <c r="J533" s="556"/>
      <c r="K533" s="556"/>
      <c r="L533" s="556"/>
      <c r="M533" s="556"/>
      <c r="N533" s="556"/>
      <c r="O533" s="556"/>
      <c r="P533" s="556"/>
      <c r="Q533" s="556"/>
      <c r="R533" s="556"/>
      <c r="S533" s="556"/>
      <c r="T533" s="556"/>
      <c r="U533" s="556"/>
      <c r="V533" s="556"/>
      <c r="W533" s="556"/>
      <c r="X533" s="556"/>
      <c r="Y533" s="556"/>
      <c r="Z533" s="556"/>
      <c r="AA533" s="556"/>
    </row>
    <row r="534">
      <c r="A534" s="556"/>
      <c r="B534" s="556"/>
      <c r="C534" s="556"/>
      <c r="D534" s="556"/>
      <c r="E534" s="556"/>
      <c r="F534" s="556"/>
      <c r="G534" s="556"/>
      <c r="H534" s="556"/>
      <c r="I534" s="556"/>
      <c r="J534" s="556"/>
      <c r="K534" s="556"/>
      <c r="L534" s="556"/>
      <c r="M534" s="556"/>
      <c r="N534" s="556"/>
      <c r="O534" s="556"/>
      <c r="P534" s="556"/>
      <c r="Q534" s="556"/>
      <c r="R534" s="556"/>
      <c r="S534" s="556"/>
      <c r="T534" s="556"/>
      <c r="U534" s="556"/>
      <c r="V534" s="556"/>
      <c r="W534" s="556"/>
      <c r="X534" s="556"/>
      <c r="Y534" s="556"/>
      <c r="Z534" s="556"/>
      <c r="AA534" s="556"/>
    </row>
    <row r="535">
      <c r="A535" s="556"/>
      <c r="B535" s="556"/>
      <c r="C535" s="556"/>
      <c r="D535" s="556"/>
      <c r="E535" s="556"/>
      <c r="F535" s="556"/>
      <c r="G535" s="556"/>
      <c r="H535" s="556"/>
      <c r="I535" s="556"/>
      <c r="J535" s="556"/>
      <c r="K535" s="556"/>
      <c r="L535" s="556"/>
      <c r="M535" s="556"/>
      <c r="N535" s="556"/>
      <c r="O535" s="556"/>
      <c r="P535" s="556"/>
      <c r="Q535" s="556"/>
      <c r="R535" s="556"/>
      <c r="S535" s="556"/>
      <c r="T535" s="556"/>
      <c r="U535" s="556"/>
      <c r="V535" s="556"/>
      <c r="W535" s="556"/>
      <c r="X535" s="556"/>
      <c r="Y535" s="556"/>
      <c r="Z535" s="556"/>
      <c r="AA535" s="556"/>
    </row>
    <row r="536">
      <c r="A536" s="556"/>
      <c r="B536" s="556"/>
      <c r="C536" s="556"/>
      <c r="D536" s="556"/>
      <c r="E536" s="556"/>
      <c r="F536" s="556"/>
      <c r="G536" s="556"/>
      <c r="H536" s="556"/>
      <c r="I536" s="556"/>
      <c r="J536" s="556"/>
      <c r="K536" s="556"/>
      <c r="L536" s="556"/>
      <c r="M536" s="556"/>
      <c r="N536" s="556"/>
      <c r="O536" s="556"/>
      <c r="P536" s="556"/>
      <c r="Q536" s="556"/>
      <c r="R536" s="556"/>
      <c r="S536" s="556"/>
      <c r="T536" s="556"/>
      <c r="U536" s="556"/>
      <c r="V536" s="556"/>
      <c r="W536" s="556"/>
      <c r="X536" s="556"/>
      <c r="Y536" s="556"/>
      <c r="Z536" s="556"/>
      <c r="AA536" s="556"/>
    </row>
    <row r="537">
      <c r="A537" s="556"/>
      <c r="B537" s="556"/>
      <c r="C537" s="556"/>
      <c r="D537" s="556"/>
      <c r="E537" s="556"/>
      <c r="F537" s="556"/>
      <c r="G537" s="556"/>
      <c r="H537" s="556"/>
      <c r="I537" s="556"/>
      <c r="J537" s="556"/>
      <c r="K537" s="556"/>
      <c r="L537" s="556"/>
      <c r="M537" s="556"/>
      <c r="N537" s="556"/>
      <c r="O537" s="556"/>
      <c r="P537" s="556"/>
      <c r="Q537" s="556"/>
      <c r="R537" s="556"/>
      <c r="S537" s="556"/>
      <c r="T537" s="556"/>
      <c r="U537" s="556"/>
      <c r="V537" s="556"/>
      <c r="W537" s="556"/>
      <c r="X537" s="556"/>
      <c r="Y537" s="556"/>
      <c r="Z537" s="556"/>
      <c r="AA537" s="556"/>
    </row>
    <row r="538">
      <c r="A538" s="556"/>
      <c r="B538" s="556"/>
      <c r="C538" s="556"/>
      <c r="D538" s="556"/>
      <c r="E538" s="556"/>
      <c r="F538" s="556"/>
      <c r="G538" s="556"/>
      <c r="H538" s="556"/>
      <c r="I538" s="556"/>
      <c r="J538" s="556"/>
      <c r="K538" s="556"/>
      <c r="L538" s="556"/>
      <c r="M538" s="556"/>
      <c r="N538" s="556"/>
      <c r="O538" s="556"/>
      <c r="P538" s="556"/>
      <c r="Q538" s="556"/>
      <c r="R538" s="556"/>
      <c r="S538" s="556"/>
      <c r="T538" s="556"/>
      <c r="U538" s="556"/>
      <c r="V538" s="556"/>
      <c r="W538" s="556"/>
      <c r="X538" s="556"/>
      <c r="Y538" s="556"/>
      <c r="Z538" s="556"/>
      <c r="AA538" s="556"/>
    </row>
    <row r="539">
      <c r="A539" s="556"/>
      <c r="B539" s="556"/>
      <c r="C539" s="556"/>
      <c r="D539" s="556"/>
      <c r="E539" s="556"/>
      <c r="F539" s="556"/>
      <c r="G539" s="556"/>
      <c r="H539" s="556"/>
      <c r="I539" s="556"/>
      <c r="J539" s="556"/>
      <c r="K539" s="556"/>
      <c r="L539" s="556"/>
      <c r="M539" s="556"/>
      <c r="N539" s="556"/>
      <c r="O539" s="556"/>
      <c r="P539" s="556"/>
      <c r="Q539" s="556"/>
      <c r="R539" s="556"/>
      <c r="S539" s="556"/>
      <c r="T539" s="556"/>
      <c r="U539" s="556"/>
      <c r="V539" s="556"/>
      <c r="W539" s="556"/>
      <c r="X539" s="556"/>
      <c r="Y539" s="556"/>
      <c r="Z539" s="556"/>
      <c r="AA539" s="556"/>
    </row>
    <row r="540">
      <c r="A540" s="556"/>
      <c r="B540" s="556"/>
      <c r="C540" s="556"/>
      <c r="D540" s="556"/>
      <c r="E540" s="556"/>
      <c r="F540" s="556"/>
      <c r="G540" s="556"/>
      <c r="H540" s="556"/>
      <c r="I540" s="556"/>
      <c r="J540" s="556"/>
      <c r="K540" s="556"/>
      <c r="L540" s="556"/>
      <c r="M540" s="556"/>
      <c r="N540" s="556"/>
      <c r="O540" s="556"/>
      <c r="P540" s="556"/>
      <c r="Q540" s="556"/>
      <c r="R540" s="556"/>
      <c r="S540" s="556"/>
      <c r="T540" s="556"/>
      <c r="U540" s="556"/>
      <c r="V540" s="556"/>
      <c r="W540" s="556"/>
      <c r="X540" s="556"/>
      <c r="Y540" s="556"/>
      <c r="Z540" s="556"/>
      <c r="AA540" s="556"/>
    </row>
    <row r="541">
      <c r="A541" s="556"/>
      <c r="B541" s="556"/>
      <c r="C541" s="556"/>
      <c r="D541" s="556"/>
      <c r="E541" s="556"/>
      <c r="F541" s="556"/>
      <c r="G541" s="556"/>
      <c r="H541" s="556"/>
      <c r="I541" s="556"/>
      <c r="J541" s="556"/>
      <c r="K541" s="556"/>
      <c r="L541" s="556"/>
      <c r="M541" s="556"/>
      <c r="N541" s="556"/>
      <c r="O541" s="556"/>
      <c r="P541" s="556"/>
      <c r="Q541" s="556"/>
      <c r="R541" s="556"/>
      <c r="S541" s="556"/>
      <c r="T541" s="556"/>
      <c r="U541" s="556"/>
      <c r="V541" s="556"/>
      <c r="W541" s="556"/>
      <c r="X541" s="556"/>
      <c r="Y541" s="556"/>
      <c r="Z541" s="556"/>
      <c r="AA541" s="556"/>
    </row>
    <row r="542">
      <c r="A542" s="556"/>
      <c r="B542" s="556"/>
      <c r="C542" s="556"/>
      <c r="D542" s="556"/>
      <c r="E542" s="556"/>
      <c r="F542" s="556"/>
      <c r="G542" s="556"/>
      <c r="H542" s="556"/>
      <c r="I542" s="556"/>
      <c r="J542" s="556"/>
      <c r="K542" s="556"/>
      <c r="L542" s="556"/>
      <c r="M542" s="556"/>
      <c r="N542" s="556"/>
      <c r="O542" s="556"/>
      <c r="P542" s="556"/>
      <c r="Q542" s="556"/>
      <c r="R542" s="556"/>
      <c r="S542" s="556"/>
      <c r="T542" s="556"/>
      <c r="U542" s="556"/>
      <c r="V542" s="556"/>
      <c r="W542" s="556"/>
      <c r="X542" s="556"/>
      <c r="Y542" s="556"/>
      <c r="Z542" s="556"/>
      <c r="AA542" s="556"/>
    </row>
    <row r="543">
      <c r="A543" s="556"/>
      <c r="B543" s="556"/>
      <c r="C543" s="556"/>
      <c r="D543" s="556"/>
      <c r="E543" s="556"/>
      <c r="F543" s="556"/>
      <c r="G543" s="556"/>
      <c r="H543" s="556"/>
      <c r="I543" s="556"/>
      <c r="J543" s="556"/>
      <c r="K543" s="556"/>
      <c r="L543" s="556"/>
      <c r="M543" s="556"/>
      <c r="N543" s="556"/>
      <c r="O543" s="556"/>
      <c r="P543" s="556"/>
      <c r="Q543" s="556"/>
      <c r="R543" s="556"/>
      <c r="S543" s="556"/>
      <c r="T543" s="556"/>
      <c r="U543" s="556"/>
      <c r="V543" s="556"/>
      <c r="W543" s="556"/>
      <c r="X543" s="556"/>
      <c r="Y543" s="556"/>
      <c r="Z543" s="556"/>
      <c r="AA543" s="556"/>
    </row>
    <row r="544">
      <c r="A544" s="556"/>
      <c r="B544" s="556"/>
      <c r="C544" s="556"/>
      <c r="D544" s="556"/>
      <c r="E544" s="556"/>
      <c r="F544" s="556"/>
      <c r="G544" s="556"/>
      <c r="H544" s="556"/>
      <c r="I544" s="556"/>
      <c r="J544" s="556"/>
      <c r="K544" s="556"/>
      <c r="L544" s="556"/>
      <c r="M544" s="556"/>
      <c r="N544" s="556"/>
      <c r="O544" s="556"/>
      <c r="P544" s="556"/>
      <c r="Q544" s="556"/>
      <c r="R544" s="556"/>
      <c r="S544" s="556"/>
      <c r="T544" s="556"/>
      <c r="U544" s="556"/>
      <c r="V544" s="556"/>
      <c r="W544" s="556"/>
      <c r="X544" s="556"/>
      <c r="Y544" s="556"/>
      <c r="Z544" s="556"/>
      <c r="AA544" s="556"/>
    </row>
    <row r="545">
      <c r="A545" s="556"/>
      <c r="B545" s="556"/>
      <c r="C545" s="556"/>
      <c r="D545" s="556"/>
      <c r="E545" s="556"/>
      <c r="F545" s="556"/>
      <c r="G545" s="556"/>
      <c r="H545" s="556"/>
      <c r="I545" s="556"/>
      <c r="J545" s="556"/>
      <c r="K545" s="556"/>
      <c r="L545" s="556"/>
      <c r="M545" s="556"/>
      <c r="N545" s="556"/>
      <c r="O545" s="556"/>
      <c r="P545" s="556"/>
      <c r="Q545" s="556"/>
      <c r="R545" s="556"/>
      <c r="S545" s="556"/>
      <c r="T545" s="556"/>
      <c r="U545" s="556"/>
      <c r="V545" s="556"/>
      <c r="W545" s="556"/>
      <c r="X545" s="556"/>
      <c r="Y545" s="556"/>
      <c r="Z545" s="556"/>
      <c r="AA545" s="556"/>
    </row>
    <row r="546">
      <c r="A546" s="556"/>
      <c r="B546" s="556"/>
      <c r="C546" s="556"/>
      <c r="D546" s="556"/>
      <c r="E546" s="556"/>
      <c r="F546" s="556"/>
      <c r="G546" s="556"/>
      <c r="H546" s="556"/>
      <c r="I546" s="556"/>
      <c r="J546" s="556"/>
      <c r="K546" s="556"/>
      <c r="L546" s="556"/>
      <c r="M546" s="556"/>
      <c r="N546" s="556"/>
      <c r="O546" s="556"/>
      <c r="P546" s="556"/>
      <c r="Q546" s="556"/>
      <c r="R546" s="556"/>
      <c r="S546" s="556"/>
      <c r="T546" s="556"/>
      <c r="U546" s="556"/>
      <c r="V546" s="556"/>
      <c r="W546" s="556"/>
      <c r="X546" s="556"/>
      <c r="Y546" s="556"/>
      <c r="Z546" s="556"/>
      <c r="AA546" s="556"/>
    </row>
    <row r="547">
      <c r="A547" s="556"/>
      <c r="B547" s="556"/>
      <c r="C547" s="556"/>
      <c r="D547" s="556"/>
      <c r="E547" s="556"/>
      <c r="F547" s="556"/>
      <c r="G547" s="556"/>
      <c r="H547" s="556"/>
      <c r="I547" s="556"/>
      <c r="J547" s="556"/>
      <c r="K547" s="556"/>
      <c r="L547" s="556"/>
      <c r="M547" s="556"/>
      <c r="N547" s="556"/>
      <c r="O547" s="556"/>
      <c r="P547" s="556"/>
      <c r="Q547" s="556"/>
      <c r="R547" s="556"/>
      <c r="S547" s="556"/>
      <c r="T547" s="556"/>
      <c r="U547" s="556"/>
      <c r="V547" s="556"/>
      <c r="W547" s="556"/>
      <c r="X547" s="556"/>
      <c r="Y547" s="556"/>
      <c r="Z547" s="556"/>
      <c r="AA547" s="556"/>
    </row>
    <row r="548">
      <c r="A548" s="556"/>
      <c r="B548" s="556"/>
      <c r="C548" s="556"/>
      <c r="D548" s="556"/>
      <c r="E548" s="556"/>
      <c r="F548" s="556"/>
      <c r="G548" s="556"/>
      <c r="H548" s="556"/>
      <c r="I548" s="556"/>
      <c r="J548" s="556"/>
      <c r="K548" s="556"/>
      <c r="L548" s="556"/>
      <c r="M548" s="556"/>
      <c r="N548" s="556"/>
      <c r="O548" s="556"/>
      <c r="P548" s="556"/>
      <c r="Q548" s="556"/>
      <c r="R548" s="556"/>
      <c r="S548" s="556"/>
      <c r="T548" s="556"/>
      <c r="U548" s="556"/>
      <c r="V548" s="556"/>
      <c r="W548" s="556"/>
      <c r="X548" s="556"/>
      <c r="Y548" s="556"/>
      <c r="Z548" s="556"/>
      <c r="AA548" s="556"/>
    </row>
    <row r="549">
      <c r="A549" s="556"/>
      <c r="B549" s="556"/>
      <c r="C549" s="556"/>
      <c r="D549" s="556"/>
      <c r="E549" s="556"/>
      <c r="F549" s="556"/>
      <c r="G549" s="556"/>
      <c r="H549" s="556"/>
      <c r="I549" s="556"/>
      <c r="J549" s="556"/>
      <c r="K549" s="556"/>
      <c r="L549" s="556"/>
      <c r="M549" s="556"/>
      <c r="N549" s="556"/>
      <c r="O549" s="556"/>
      <c r="P549" s="556"/>
      <c r="Q549" s="556"/>
      <c r="R549" s="556"/>
      <c r="S549" s="556"/>
      <c r="T549" s="556"/>
      <c r="U549" s="556"/>
      <c r="V549" s="556"/>
      <c r="W549" s="556"/>
      <c r="X549" s="556"/>
      <c r="Y549" s="556"/>
      <c r="Z549" s="556"/>
      <c r="AA549" s="556"/>
    </row>
    <row r="550">
      <c r="A550" s="556"/>
      <c r="B550" s="556"/>
      <c r="C550" s="556"/>
      <c r="D550" s="556"/>
      <c r="E550" s="556"/>
      <c r="F550" s="556"/>
      <c r="G550" s="556"/>
      <c r="H550" s="556"/>
      <c r="I550" s="556"/>
      <c r="J550" s="556"/>
      <c r="K550" s="556"/>
      <c r="L550" s="556"/>
      <c r="M550" s="556"/>
      <c r="N550" s="556"/>
      <c r="O550" s="556"/>
      <c r="P550" s="556"/>
      <c r="Q550" s="556"/>
      <c r="R550" s="556"/>
      <c r="S550" s="556"/>
      <c r="T550" s="556"/>
      <c r="U550" s="556"/>
      <c r="V550" s="556"/>
      <c r="W550" s="556"/>
      <c r="X550" s="556"/>
      <c r="Y550" s="556"/>
      <c r="Z550" s="556"/>
      <c r="AA550" s="556"/>
    </row>
    <row r="551">
      <c r="A551" s="556"/>
      <c r="B551" s="556"/>
      <c r="C551" s="556"/>
      <c r="D551" s="556"/>
      <c r="E551" s="556"/>
      <c r="F551" s="556"/>
      <c r="G551" s="556"/>
      <c r="H551" s="556"/>
      <c r="I551" s="556"/>
      <c r="J551" s="556"/>
      <c r="K551" s="556"/>
      <c r="L551" s="556"/>
      <c r="M551" s="556"/>
      <c r="N551" s="556"/>
      <c r="O551" s="556"/>
      <c r="P551" s="556"/>
      <c r="Q551" s="556"/>
      <c r="R551" s="556"/>
      <c r="S551" s="556"/>
      <c r="T551" s="556"/>
      <c r="U551" s="556"/>
      <c r="V551" s="556"/>
      <c r="W551" s="556"/>
      <c r="X551" s="556"/>
      <c r="Y551" s="556"/>
      <c r="Z551" s="556"/>
      <c r="AA551" s="556"/>
    </row>
    <row r="552">
      <c r="A552" s="556"/>
      <c r="B552" s="556"/>
      <c r="C552" s="556"/>
      <c r="D552" s="556"/>
      <c r="E552" s="556"/>
      <c r="F552" s="556"/>
      <c r="G552" s="556"/>
      <c r="H552" s="556"/>
      <c r="I552" s="556"/>
      <c r="J552" s="556"/>
      <c r="K552" s="556"/>
      <c r="L552" s="556"/>
      <c r="M552" s="556"/>
      <c r="N552" s="556"/>
      <c r="O552" s="556"/>
      <c r="P552" s="556"/>
      <c r="Q552" s="556"/>
      <c r="R552" s="556"/>
      <c r="S552" s="556"/>
      <c r="T552" s="556"/>
      <c r="U552" s="556"/>
      <c r="V552" s="556"/>
      <c r="W552" s="556"/>
      <c r="X552" s="556"/>
      <c r="Y552" s="556"/>
      <c r="Z552" s="556"/>
      <c r="AA552" s="556"/>
    </row>
    <row r="553">
      <c r="A553" s="556"/>
      <c r="B553" s="556"/>
      <c r="C553" s="556"/>
      <c r="D553" s="556"/>
      <c r="E553" s="556"/>
      <c r="F553" s="556"/>
      <c r="G553" s="556"/>
      <c r="H553" s="556"/>
      <c r="I553" s="556"/>
      <c r="J553" s="556"/>
      <c r="K553" s="556"/>
      <c r="L553" s="556"/>
      <c r="M553" s="556"/>
      <c r="N553" s="556"/>
      <c r="O553" s="556"/>
      <c r="P553" s="556"/>
      <c r="Q553" s="556"/>
      <c r="R553" s="556"/>
      <c r="S553" s="556"/>
      <c r="T553" s="556"/>
      <c r="U553" s="556"/>
      <c r="V553" s="556"/>
      <c r="W553" s="556"/>
      <c r="X553" s="556"/>
      <c r="Y553" s="556"/>
      <c r="Z553" s="556"/>
      <c r="AA553" s="556"/>
    </row>
    <row r="554">
      <c r="A554" s="556"/>
      <c r="B554" s="556"/>
      <c r="C554" s="556"/>
      <c r="D554" s="556"/>
      <c r="E554" s="556"/>
      <c r="F554" s="556"/>
      <c r="G554" s="556"/>
      <c r="H554" s="556"/>
      <c r="I554" s="556"/>
      <c r="J554" s="556"/>
      <c r="K554" s="556"/>
      <c r="L554" s="556"/>
      <c r="M554" s="556"/>
      <c r="N554" s="556"/>
      <c r="O554" s="556"/>
      <c r="P554" s="556"/>
      <c r="Q554" s="556"/>
      <c r="R554" s="556"/>
      <c r="S554" s="556"/>
      <c r="T554" s="556"/>
      <c r="U554" s="556"/>
      <c r="V554" s="556"/>
      <c r="W554" s="556"/>
      <c r="X554" s="556"/>
      <c r="Y554" s="556"/>
      <c r="Z554" s="556"/>
      <c r="AA554" s="556"/>
    </row>
    <row r="555">
      <c r="A555" s="556"/>
      <c r="B555" s="556"/>
      <c r="C555" s="556"/>
      <c r="D555" s="556"/>
      <c r="E555" s="556"/>
      <c r="F555" s="556"/>
      <c r="G555" s="556"/>
      <c r="H555" s="556"/>
      <c r="I555" s="556"/>
      <c r="J555" s="556"/>
      <c r="K555" s="556"/>
      <c r="L555" s="556"/>
      <c r="M555" s="556"/>
      <c r="N555" s="556"/>
      <c r="O555" s="556"/>
      <c r="P555" s="556"/>
      <c r="Q555" s="556"/>
      <c r="R555" s="556"/>
      <c r="S555" s="556"/>
      <c r="T555" s="556"/>
      <c r="U555" s="556"/>
      <c r="V555" s="556"/>
      <c r="W555" s="556"/>
      <c r="X555" s="556"/>
      <c r="Y555" s="556"/>
      <c r="Z555" s="556"/>
      <c r="AA555" s="556"/>
    </row>
    <row r="556">
      <c r="A556" s="556"/>
      <c r="B556" s="556"/>
      <c r="C556" s="556"/>
      <c r="D556" s="556"/>
      <c r="E556" s="556"/>
      <c r="F556" s="556"/>
      <c r="G556" s="556"/>
      <c r="H556" s="556"/>
      <c r="I556" s="556"/>
      <c r="J556" s="556"/>
      <c r="K556" s="556"/>
      <c r="L556" s="556"/>
      <c r="M556" s="556"/>
      <c r="N556" s="556"/>
      <c r="O556" s="556"/>
      <c r="P556" s="556"/>
      <c r="Q556" s="556"/>
      <c r="R556" s="556"/>
      <c r="S556" s="556"/>
      <c r="T556" s="556"/>
      <c r="U556" s="556"/>
      <c r="V556" s="556"/>
      <c r="W556" s="556"/>
      <c r="X556" s="556"/>
      <c r="Y556" s="556"/>
      <c r="Z556" s="556"/>
      <c r="AA556" s="556"/>
    </row>
    <row r="557">
      <c r="A557" s="556"/>
      <c r="B557" s="556"/>
      <c r="C557" s="556"/>
      <c r="D557" s="556"/>
      <c r="E557" s="556"/>
      <c r="F557" s="556"/>
      <c r="G557" s="556"/>
      <c r="H557" s="556"/>
      <c r="I557" s="556"/>
      <c r="J557" s="556"/>
      <c r="K557" s="556"/>
      <c r="L557" s="556"/>
      <c r="M557" s="556"/>
      <c r="N557" s="556"/>
      <c r="O557" s="556"/>
      <c r="P557" s="556"/>
      <c r="Q557" s="556"/>
      <c r="R557" s="556"/>
      <c r="S557" s="556"/>
      <c r="T557" s="556"/>
      <c r="U557" s="556"/>
      <c r="V557" s="556"/>
      <c r="W557" s="556"/>
      <c r="X557" s="556"/>
      <c r="Y557" s="556"/>
      <c r="Z557" s="556"/>
      <c r="AA557" s="556"/>
    </row>
    <row r="558">
      <c r="A558" s="556"/>
      <c r="B558" s="556"/>
      <c r="C558" s="556"/>
      <c r="D558" s="556"/>
      <c r="E558" s="556"/>
      <c r="F558" s="556"/>
      <c r="G558" s="556"/>
      <c r="H558" s="556"/>
      <c r="I558" s="556"/>
      <c r="J558" s="556"/>
      <c r="K558" s="556"/>
      <c r="L558" s="556"/>
      <c r="M558" s="556"/>
      <c r="N558" s="556"/>
      <c r="O558" s="556"/>
      <c r="P558" s="556"/>
      <c r="Q558" s="556"/>
      <c r="R558" s="556"/>
      <c r="S558" s="556"/>
      <c r="T558" s="556"/>
      <c r="U558" s="556"/>
      <c r="V558" s="556"/>
      <c r="W558" s="556"/>
      <c r="X558" s="556"/>
      <c r="Y558" s="556"/>
      <c r="Z558" s="556"/>
      <c r="AA558" s="556"/>
    </row>
    <row r="559">
      <c r="A559" s="556"/>
      <c r="B559" s="556"/>
      <c r="C559" s="556"/>
      <c r="D559" s="556"/>
      <c r="E559" s="556"/>
      <c r="F559" s="556"/>
      <c r="G559" s="556"/>
      <c r="H559" s="556"/>
      <c r="I559" s="556"/>
      <c r="J559" s="556"/>
      <c r="K559" s="556"/>
      <c r="L559" s="556"/>
      <c r="M559" s="556"/>
      <c r="N559" s="556"/>
      <c r="O559" s="556"/>
      <c r="P559" s="556"/>
      <c r="Q559" s="556"/>
      <c r="R559" s="556"/>
      <c r="S559" s="556"/>
      <c r="T559" s="556"/>
      <c r="U559" s="556"/>
      <c r="V559" s="556"/>
      <c r="W559" s="556"/>
      <c r="X559" s="556"/>
      <c r="Y559" s="556"/>
      <c r="Z559" s="556"/>
      <c r="AA559" s="556"/>
    </row>
    <row r="560">
      <c r="A560" s="556"/>
      <c r="B560" s="556"/>
      <c r="C560" s="556"/>
      <c r="D560" s="556"/>
      <c r="E560" s="556"/>
      <c r="F560" s="556"/>
      <c r="G560" s="556"/>
      <c r="H560" s="556"/>
      <c r="I560" s="556"/>
      <c r="J560" s="556"/>
      <c r="K560" s="556"/>
      <c r="L560" s="556"/>
      <c r="M560" s="556"/>
      <c r="N560" s="556"/>
      <c r="O560" s="556"/>
      <c r="P560" s="556"/>
      <c r="Q560" s="556"/>
      <c r="R560" s="556"/>
      <c r="S560" s="556"/>
      <c r="T560" s="556"/>
      <c r="U560" s="556"/>
      <c r="V560" s="556"/>
      <c r="W560" s="556"/>
      <c r="X560" s="556"/>
      <c r="Y560" s="556"/>
      <c r="Z560" s="556"/>
      <c r="AA560" s="556"/>
    </row>
    <row r="561">
      <c r="A561" s="556"/>
      <c r="B561" s="556"/>
      <c r="C561" s="556"/>
      <c r="D561" s="556"/>
      <c r="E561" s="556"/>
      <c r="F561" s="556"/>
      <c r="G561" s="556"/>
      <c r="H561" s="556"/>
      <c r="I561" s="556"/>
      <c r="J561" s="556"/>
      <c r="K561" s="556"/>
      <c r="L561" s="556"/>
      <c r="M561" s="556"/>
      <c r="N561" s="556"/>
      <c r="O561" s="556"/>
      <c r="P561" s="556"/>
      <c r="Q561" s="556"/>
      <c r="R561" s="556"/>
      <c r="S561" s="556"/>
      <c r="T561" s="556"/>
      <c r="U561" s="556"/>
      <c r="V561" s="556"/>
      <c r="W561" s="556"/>
      <c r="X561" s="556"/>
      <c r="Y561" s="556"/>
      <c r="Z561" s="556"/>
      <c r="AA561" s="556"/>
    </row>
    <row r="562">
      <c r="A562" s="556"/>
      <c r="B562" s="556"/>
      <c r="C562" s="556"/>
      <c r="D562" s="556"/>
      <c r="E562" s="556"/>
      <c r="F562" s="556"/>
      <c r="G562" s="556"/>
      <c r="H562" s="556"/>
      <c r="I562" s="556"/>
      <c r="J562" s="556"/>
      <c r="K562" s="556"/>
      <c r="L562" s="556"/>
      <c r="M562" s="556"/>
      <c r="N562" s="556"/>
      <c r="O562" s="556"/>
      <c r="P562" s="556"/>
      <c r="Q562" s="556"/>
      <c r="R562" s="556"/>
      <c r="S562" s="556"/>
      <c r="T562" s="556"/>
      <c r="U562" s="556"/>
      <c r="V562" s="556"/>
      <c r="W562" s="556"/>
      <c r="X562" s="556"/>
      <c r="Y562" s="556"/>
      <c r="Z562" s="556"/>
      <c r="AA562" s="556"/>
    </row>
    <row r="563">
      <c r="A563" s="556"/>
      <c r="B563" s="556"/>
      <c r="C563" s="556"/>
      <c r="D563" s="556"/>
      <c r="E563" s="556"/>
      <c r="F563" s="556"/>
      <c r="G563" s="556"/>
      <c r="H563" s="556"/>
      <c r="I563" s="556"/>
      <c r="J563" s="556"/>
      <c r="K563" s="556"/>
      <c r="L563" s="556"/>
      <c r="M563" s="556"/>
      <c r="N563" s="556"/>
      <c r="O563" s="556"/>
      <c r="P563" s="556"/>
      <c r="Q563" s="556"/>
      <c r="R563" s="556"/>
      <c r="S563" s="556"/>
      <c r="T563" s="556"/>
      <c r="U563" s="556"/>
      <c r="V563" s="556"/>
      <c r="W563" s="556"/>
      <c r="X563" s="556"/>
      <c r="Y563" s="556"/>
      <c r="Z563" s="556"/>
      <c r="AA563" s="556"/>
    </row>
    <row r="564">
      <c r="A564" s="556"/>
      <c r="B564" s="556"/>
      <c r="C564" s="556"/>
      <c r="D564" s="556"/>
      <c r="E564" s="556"/>
      <c r="F564" s="556"/>
      <c r="G564" s="556"/>
      <c r="H564" s="556"/>
      <c r="I564" s="556"/>
      <c r="J564" s="556"/>
      <c r="K564" s="556"/>
      <c r="L564" s="556"/>
      <c r="M564" s="556"/>
      <c r="N564" s="556"/>
      <c r="O564" s="556"/>
      <c r="P564" s="556"/>
      <c r="Q564" s="556"/>
      <c r="R564" s="556"/>
      <c r="S564" s="556"/>
      <c r="T564" s="556"/>
      <c r="U564" s="556"/>
      <c r="V564" s="556"/>
      <c r="W564" s="556"/>
      <c r="X564" s="556"/>
      <c r="Y564" s="556"/>
      <c r="Z564" s="556"/>
      <c r="AA564" s="556"/>
    </row>
    <row r="565">
      <c r="A565" s="556"/>
      <c r="B565" s="556"/>
      <c r="C565" s="556"/>
      <c r="D565" s="556"/>
      <c r="E565" s="556"/>
      <c r="F565" s="556"/>
      <c r="G565" s="556"/>
      <c r="H565" s="556"/>
      <c r="I565" s="556"/>
      <c r="J565" s="556"/>
      <c r="K565" s="556"/>
      <c r="L565" s="556"/>
      <c r="M565" s="556"/>
      <c r="N565" s="556"/>
      <c r="O565" s="556"/>
      <c r="P565" s="556"/>
      <c r="Q565" s="556"/>
      <c r="R565" s="556"/>
      <c r="S565" s="556"/>
      <c r="T565" s="556"/>
      <c r="U565" s="556"/>
      <c r="V565" s="556"/>
      <c r="W565" s="556"/>
      <c r="X565" s="556"/>
      <c r="Y565" s="556"/>
      <c r="Z565" s="556"/>
      <c r="AA565" s="556"/>
    </row>
    <row r="566">
      <c r="A566" s="556"/>
      <c r="B566" s="556"/>
      <c r="C566" s="556"/>
      <c r="D566" s="556"/>
      <c r="E566" s="556"/>
      <c r="F566" s="556"/>
      <c r="G566" s="556"/>
      <c r="H566" s="556"/>
      <c r="I566" s="556"/>
      <c r="J566" s="556"/>
      <c r="K566" s="556"/>
      <c r="L566" s="556"/>
      <c r="M566" s="556"/>
      <c r="N566" s="556"/>
      <c r="O566" s="556"/>
      <c r="P566" s="556"/>
      <c r="Q566" s="556"/>
      <c r="R566" s="556"/>
      <c r="S566" s="556"/>
      <c r="T566" s="556"/>
      <c r="U566" s="556"/>
      <c r="V566" s="556"/>
      <c r="W566" s="556"/>
      <c r="X566" s="556"/>
      <c r="Y566" s="556"/>
      <c r="Z566" s="556"/>
      <c r="AA566" s="556"/>
    </row>
    <row r="567">
      <c r="A567" s="556"/>
      <c r="B567" s="556"/>
      <c r="C567" s="556"/>
      <c r="D567" s="556"/>
      <c r="E567" s="556"/>
      <c r="F567" s="556"/>
      <c r="G567" s="556"/>
      <c r="H567" s="556"/>
      <c r="I567" s="556"/>
      <c r="J567" s="556"/>
      <c r="K567" s="556"/>
      <c r="L567" s="556"/>
      <c r="M567" s="556"/>
      <c r="N567" s="556"/>
      <c r="O567" s="556"/>
      <c r="P567" s="556"/>
      <c r="Q567" s="556"/>
      <c r="R567" s="556"/>
      <c r="S567" s="556"/>
      <c r="T567" s="556"/>
      <c r="U567" s="556"/>
      <c r="V567" s="556"/>
      <c r="W567" s="556"/>
      <c r="X567" s="556"/>
      <c r="Y567" s="556"/>
      <c r="Z567" s="556"/>
      <c r="AA567" s="556"/>
    </row>
    <row r="568">
      <c r="A568" s="556"/>
      <c r="B568" s="556"/>
      <c r="C568" s="556"/>
      <c r="D568" s="556"/>
      <c r="E568" s="556"/>
      <c r="F568" s="556"/>
      <c r="G568" s="556"/>
      <c r="H568" s="556"/>
      <c r="I568" s="556"/>
      <c r="J568" s="556"/>
      <c r="K568" s="556"/>
      <c r="L568" s="556"/>
      <c r="M568" s="556"/>
      <c r="N568" s="556"/>
      <c r="O568" s="556"/>
      <c r="P568" s="556"/>
      <c r="Q568" s="556"/>
      <c r="R568" s="556"/>
      <c r="S568" s="556"/>
      <c r="T568" s="556"/>
      <c r="U568" s="556"/>
      <c r="V568" s="556"/>
      <c r="W568" s="556"/>
      <c r="X568" s="556"/>
      <c r="Y568" s="556"/>
      <c r="Z568" s="556"/>
      <c r="AA568" s="556"/>
    </row>
    <row r="569">
      <c r="A569" s="556"/>
      <c r="B569" s="556"/>
      <c r="C569" s="556"/>
      <c r="D569" s="556"/>
      <c r="E569" s="556"/>
      <c r="F569" s="556"/>
      <c r="G569" s="556"/>
      <c r="H569" s="556"/>
      <c r="I569" s="556"/>
      <c r="J569" s="556"/>
      <c r="K569" s="556"/>
      <c r="L569" s="556"/>
      <c r="M569" s="556"/>
      <c r="N569" s="556"/>
      <c r="O569" s="556"/>
      <c r="P569" s="556"/>
      <c r="Q569" s="556"/>
      <c r="R569" s="556"/>
      <c r="S569" s="556"/>
      <c r="T569" s="556"/>
      <c r="U569" s="556"/>
      <c r="V569" s="556"/>
      <c r="W569" s="556"/>
      <c r="X569" s="556"/>
      <c r="Y569" s="556"/>
      <c r="Z569" s="556"/>
      <c r="AA569" s="556"/>
    </row>
    <row r="570">
      <c r="A570" s="556"/>
      <c r="B570" s="556"/>
      <c r="C570" s="556"/>
      <c r="D570" s="556"/>
      <c r="E570" s="556"/>
      <c r="F570" s="556"/>
      <c r="G570" s="556"/>
      <c r="H570" s="556"/>
      <c r="I570" s="556"/>
      <c r="J570" s="556"/>
      <c r="K570" s="556"/>
      <c r="L570" s="556"/>
      <c r="M570" s="556"/>
      <c r="N570" s="556"/>
      <c r="O570" s="556"/>
      <c r="P570" s="556"/>
      <c r="Q570" s="556"/>
      <c r="R570" s="556"/>
      <c r="S570" s="556"/>
      <c r="T570" s="556"/>
      <c r="U570" s="556"/>
      <c r="V570" s="556"/>
      <c r="W570" s="556"/>
      <c r="X570" s="556"/>
      <c r="Y570" s="556"/>
      <c r="Z570" s="556"/>
      <c r="AA570" s="556"/>
    </row>
    <row r="571">
      <c r="A571" s="556"/>
      <c r="B571" s="556"/>
      <c r="C571" s="556"/>
      <c r="D571" s="556"/>
      <c r="E571" s="556"/>
      <c r="F571" s="556"/>
      <c r="G571" s="556"/>
      <c r="H571" s="556"/>
      <c r="I571" s="556"/>
      <c r="J571" s="556"/>
      <c r="K571" s="556"/>
      <c r="L571" s="556"/>
      <c r="M571" s="556"/>
      <c r="N571" s="556"/>
      <c r="O571" s="556"/>
      <c r="P571" s="556"/>
      <c r="Q571" s="556"/>
      <c r="R571" s="556"/>
      <c r="S571" s="556"/>
      <c r="T571" s="556"/>
      <c r="U571" s="556"/>
      <c r="V571" s="556"/>
      <c r="W571" s="556"/>
      <c r="X571" s="556"/>
      <c r="Y571" s="556"/>
      <c r="Z571" s="556"/>
      <c r="AA571" s="556"/>
    </row>
    <row r="572">
      <c r="A572" s="556"/>
      <c r="B572" s="556"/>
      <c r="C572" s="556"/>
      <c r="D572" s="556"/>
      <c r="E572" s="556"/>
      <c r="F572" s="556"/>
      <c r="G572" s="556"/>
      <c r="H572" s="556"/>
      <c r="I572" s="556"/>
      <c r="J572" s="556"/>
      <c r="K572" s="556"/>
      <c r="L572" s="556"/>
      <c r="M572" s="556"/>
      <c r="N572" s="556"/>
      <c r="O572" s="556"/>
      <c r="P572" s="556"/>
      <c r="Q572" s="556"/>
      <c r="R572" s="556"/>
      <c r="S572" s="556"/>
      <c r="T572" s="556"/>
      <c r="U572" s="556"/>
      <c r="V572" s="556"/>
      <c r="W572" s="556"/>
      <c r="X572" s="556"/>
      <c r="Y572" s="556"/>
      <c r="Z572" s="556"/>
      <c r="AA572" s="556"/>
    </row>
    <row r="573">
      <c r="A573" s="556"/>
      <c r="B573" s="556"/>
      <c r="C573" s="556"/>
      <c r="D573" s="556"/>
      <c r="E573" s="556"/>
      <c r="F573" s="556"/>
      <c r="G573" s="556"/>
      <c r="H573" s="556"/>
      <c r="I573" s="556"/>
      <c r="J573" s="556"/>
      <c r="K573" s="556"/>
      <c r="L573" s="556"/>
      <c r="M573" s="556"/>
      <c r="N573" s="556"/>
      <c r="O573" s="556"/>
      <c r="P573" s="556"/>
      <c r="Q573" s="556"/>
      <c r="R573" s="556"/>
      <c r="S573" s="556"/>
      <c r="T573" s="556"/>
      <c r="U573" s="556"/>
      <c r="V573" s="556"/>
      <c r="W573" s="556"/>
      <c r="X573" s="556"/>
      <c r="Y573" s="556"/>
      <c r="Z573" s="556"/>
      <c r="AA573" s="556"/>
    </row>
    <row r="574">
      <c r="A574" s="556"/>
      <c r="B574" s="556"/>
      <c r="C574" s="556"/>
      <c r="D574" s="556"/>
      <c r="E574" s="556"/>
      <c r="F574" s="556"/>
      <c r="G574" s="556"/>
      <c r="H574" s="556"/>
      <c r="I574" s="556"/>
      <c r="J574" s="556"/>
      <c r="K574" s="556"/>
      <c r="L574" s="556"/>
      <c r="M574" s="556"/>
      <c r="N574" s="556"/>
      <c r="O574" s="556"/>
      <c r="P574" s="556"/>
      <c r="Q574" s="556"/>
      <c r="R574" s="556"/>
      <c r="S574" s="556"/>
      <c r="T574" s="556"/>
      <c r="U574" s="556"/>
      <c r="V574" s="556"/>
      <c r="W574" s="556"/>
      <c r="X574" s="556"/>
      <c r="Y574" s="556"/>
      <c r="Z574" s="556"/>
      <c r="AA574" s="556"/>
    </row>
    <row r="575">
      <c r="A575" s="556"/>
      <c r="B575" s="556"/>
      <c r="C575" s="556"/>
      <c r="D575" s="556"/>
      <c r="E575" s="556"/>
      <c r="F575" s="556"/>
      <c r="G575" s="556"/>
      <c r="H575" s="556"/>
      <c r="I575" s="556"/>
      <c r="J575" s="556"/>
      <c r="K575" s="556"/>
      <c r="L575" s="556"/>
      <c r="M575" s="556"/>
      <c r="N575" s="556"/>
      <c r="O575" s="556"/>
      <c r="P575" s="556"/>
      <c r="Q575" s="556"/>
      <c r="R575" s="556"/>
      <c r="S575" s="556"/>
      <c r="T575" s="556"/>
      <c r="U575" s="556"/>
      <c r="V575" s="556"/>
      <c r="W575" s="556"/>
      <c r="X575" s="556"/>
      <c r="Y575" s="556"/>
      <c r="Z575" s="556"/>
      <c r="AA575" s="556"/>
    </row>
    <row r="576">
      <c r="A576" s="556"/>
      <c r="B576" s="556"/>
      <c r="C576" s="556"/>
      <c r="D576" s="556"/>
      <c r="E576" s="556"/>
      <c r="F576" s="556"/>
      <c r="G576" s="556"/>
      <c r="H576" s="556"/>
      <c r="I576" s="556"/>
      <c r="J576" s="556"/>
      <c r="K576" s="556"/>
      <c r="L576" s="556"/>
      <c r="M576" s="556"/>
      <c r="N576" s="556"/>
      <c r="O576" s="556"/>
      <c r="P576" s="556"/>
      <c r="Q576" s="556"/>
      <c r="R576" s="556"/>
      <c r="S576" s="556"/>
      <c r="T576" s="556"/>
      <c r="U576" s="556"/>
      <c r="V576" s="556"/>
      <c r="W576" s="556"/>
      <c r="X576" s="556"/>
      <c r="Y576" s="556"/>
      <c r="Z576" s="556"/>
      <c r="AA576" s="556"/>
    </row>
    <row r="577">
      <c r="A577" s="556"/>
      <c r="B577" s="556"/>
      <c r="C577" s="556"/>
      <c r="D577" s="556"/>
      <c r="E577" s="556"/>
      <c r="F577" s="556"/>
      <c r="G577" s="556"/>
      <c r="H577" s="556"/>
      <c r="I577" s="556"/>
      <c r="J577" s="556"/>
      <c r="K577" s="556"/>
      <c r="L577" s="556"/>
      <c r="M577" s="556"/>
      <c r="N577" s="556"/>
      <c r="O577" s="556"/>
      <c r="P577" s="556"/>
      <c r="Q577" s="556"/>
      <c r="R577" s="556"/>
      <c r="S577" s="556"/>
      <c r="T577" s="556"/>
      <c r="U577" s="556"/>
      <c r="V577" s="556"/>
      <c r="W577" s="556"/>
      <c r="X577" s="556"/>
      <c r="Y577" s="556"/>
      <c r="Z577" s="556"/>
      <c r="AA577" s="556"/>
    </row>
    <row r="578">
      <c r="A578" s="556"/>
      <c r="B578" s="556"/>
      <c r="C578" s="556"/>
      <c r="D578" s="556"/>
      <c r="E578" s="556"/>
      <c r="F578" s="556"/>
      <c r="G578" s="556"/>
      <c r="H578" s="556"/>
      <c r="I578" s="556"/>
      <c r="J578" s="556"/>
      <c r="K578" s="556"/>
      <c r="L578" s="556"/>
      <c r="M578" s="556"/>
      <c r="N578" s="556"/>
      <c r="O578" s="556"/>
      <c r="P578" s="556"/>
      <c r="Q578" s="556"/>
      <c r="R578" s="556"/>
      <c r="S578" s="556"/>
      <c r="T578" s="556"/>
      <c r="U578" s="556"/>
      <c r="V578" s="556"/>
      <c r="W578" s="556"/>
      <c r="X578" s="556"/>
      <c r="Y578" s="556"/>
      <c r="Z578" s="556"/>
      <c r="AA578" s="556"/>
    </row>
    <row r="579">
      <c r="A579" s="556"/>
      <c r="B579" s="556"/>
      <c r="C579" s="556"/>
      <c r="D579" s="556"/>
      <c r="E579" s="556"/>
      <c r="F579" s="556"/>
      <c r="G579" s="556"/>
      <c r="H579" s="556"/>
      <c r="I579" s="556"/>
      <c r="J579" s="556"/>
      <c r="K579" s="556"/>
      <c r="L579" s="556"/>
      <c r="M579" s="556"/>
      <c r="N579" s="556"/>
      <c r="O579" s="556"/>
      <c r="P579" s="556"/>
      <c r="Q579" s="556"/>
      <c r="R579" s="556"/>
      <c r="S579" s="556"/>
      <c r="T579" s="556"/>
      <c r="U579" s="556"/>
      <c r="V579" s="556"/>
      <c r="W579" s="556"/>
      <c r="X579" s="556"/>
      <c r="Y579" s="556"/>
      <c r="Z579" s="556"/>
      <c r="AA579" s="556"/>
    </row>
    <row r="580">
      <c r="A580" s="556"/>
      <c r="B580" s="556"/>
      <c r="C580" s="556"/>
      <c r="D580" s="556"/>
      <c r="E580" s="556"/>
      <c r="F580" s="556"/>
      <c r="G580" s="556"/>
      <c r="H580" s="556"/>
      <c r="I580" s="556"/>
      <c r="J580" s="556"/>
      <c r="K580" s="556"/>
      <c r="L580" s="556"/>
      <c r="M580" s="556"/>
      <c r="N580" s="556"/>
      <c r="O580" s="556"/>
      <c r="P580" s="556"/>
      <c r="Q580" s="556"/>
      <c r="R580" s="556"/>
      <c r="S580" s="556"/>
      <c r="T580" s="556"/>
      <c r="U580" s="556"/>
      <c r="V580" s="556"/>
      <c r="W580" s="556"/>
      <c r="X580" s="556"/>
      <c r="Y580" s="556"/>
      <c r="Z580" s="556"/>
      <c r="AA580" s="556"/>
    </row>
    <row r="581">
      <c r="A581" s="556"/>
      <c r="B581" s="556"/>
      <c r="C581" s="556"/>
      <c r="D581" s="556"/>
      <c r="E581" s="556"/>
      <c r="F581" s="556"/>
      <c r="G581" s="556"/>
      <c r="H581" s="556"/>
      <c r="I581" s="556"/>
      <c r="J581" s="556"/>
      <c r="K581" s="556"/>
      <c r="L581" s="556"/>
      <c r="M581" s="556"/>
      <c r="N581" s="556"/>
      <c r="O581" s="556"/>
      <c r="P581" s="556"/>
      <c r="Q581" s="556"/>
      <c r="R581" s="556"/>
      <c r="S581" s="556"/>
      <c r="T581" s="556"/>
      <c r="U581" s="556"/>
      <c r="V581" s="556"/>
      <c r="W581" s="556"/>
      <c r="X581" s="556"/>
      <c r="Y581" s="556"/>
      <c r="Z581" s="556"/>
      <c r="AA581" s="556"/>
    </row>
    <row r="582">
      <c r="A582" s="556"/>
      <c r="B582" s="556"/>
      <c r="C582" s="556"/>
      <c r="D582" s="556"/>
      <c r="E582" s="556"/>
      <c r="F582" s="556"/>
      <c r="G582" s="556"/>
      <c r="H582" s="556"/>
      <c r="I582" s="556"/>
      <c r="J582" s="556"/>
      <c r="K582" s="556"/>
      <c r="L582" s="556"/>
      <c r="M582" s="556"/>
      <c r="N582" s="556"/>
      <c r="O582" s="556"/>
      <c r="P582" s="556"/>
      <c r="Q582" s="556"/>
      <c r="R582" s="556"/>
      <c r="S582" s="556"/>
      <c r="T582" s="556"/>
      <c r="U582" s="556"/>
      <c r="V582" s="556"/>
      <c r="W582" s="556"/>
      <c r="X582" s="556"/>
      <c r="Y582" s="556"/>
      <c r="Z582" s="556"/>
      <c r="AA582" s="556"/>
    </row>
    <row r="583">
      <c r="A583" s="556"/>
      <c r="B583" s="556"/>
      <c r="C583" s="556"/>
      <c r="D583" s="556"/>
      <c r="E583" s="556"/>
      <c r="F583" s="556"/>
      <c r="G583" s="556"/>
      <c r="H583" s="556"/>
      <c r="I583" s="556"/>
      <c r="J583" s="556"/>
      <c r="K583" s="556"/>
      <c r="L583" s="556"/>
      <c r="M583" s="556"/>
      <c r="N583" s="556"/>
      <c r="O583" s="556"/>
      <c r="P583" s="556"/>
      <c r="Q583" s="556"/>
      <c r="R583" s="556"/>
      <c r="S583" s="556"/>
      <c r="T583" s="556"/>
      <c r="U583" s="556"/>
      <c r="V583" s="556"/>
      <c r="W583" s="556"/>
      <c r="X583" s="556"/>
      <c r="Y583" s="556"/>
      <c r="Z583" s="556"/>
      <c r="AA583" s="556"/>
    </row>
    <row r="584">
      <c r="A584" s="556"/>
      <c r="B584" s="556"/>
      <c r="C584" s="556"/>
      <c r="D584" s="556"/>
      <c r="E584" s="556"/>
      <c r="F584" s="556"/>
      <c r="G584" s="556"/>
      <c r="H584" s="556"/>
      <c r="I584" s="556"/>
      <c r="J584" s="556"/>
      <c r="K584" s="556"/>
      <c r="L584" s="556"/>
      <c r="M584" s="556"/>
      <c r="N584" s="556"/>
      <c r="O584" s="556"/>
      <c r="P584" s="556"/>
      <c r="Q584" s="556"/>
      <c r="R584" s="556"/>
      <c r="S584" s="556"/>
      <c r="T584" s="556"/>
      <c r="U584" s="556"/>
      <c r="V584" s="556"/>
      <c r="W584" s="556"/>
      <c r="X584" s="556"/>
      <c r="Y584" s="556"/>
      <c r="Z584" s="556"/>
      <c r="AA584" s="556"/>
    </row>
    <row r="585">
      <c r="A585" s="556"/>
      <c r="B585" s="556"/>
      <c r="C585" s="556"/>
      <c r="D585" s="556"/>
      <c r="E585" s="556"/>
      <c r="F585" s="556"/>
      <c r="G585" s="556"/>
      <c r="H585" s="556"/>
      <c r="I585" s="556"/>
      <c r="J585" s="556"/>
      <c r="K585" s="556"/>
      <c r="L585" s="556"/>
      <c r="M585" s="556"/>
      <c r="N585" s="556"/>
      <c r="O585" s="556"/>
      <c r="P585" s="556"/>
      <c r="Q585" s="556"/>
      <c r="R585" s="556"/>
      <c r="S585" s="556"/>
      <c r="T585" s="556"/>
      <c r="U585" s="556"/>
      <c r="V585" s="556"/>
      <c r="W585" s="556"/>
      <c r="X585" s="556"/>
      <c r="Y585" s="556"/>
      <c r="Z585" s="556"/>
      <c r="AA585" s="556"/>
    </row>
    <row r="586">
      <c r="A586" s="556"/>
      <c r="B586" s="556"/>
      <c r="C586" s="556"/>
      <c r="D586" s="556"/>
      <c r="E586" s="556"/>
      <c r="F586" s="556"/>
      <c r="G586" s="556"/>
      <c r="H586" s="556"/>
      <c r="I586" s="556"/>
      <c r="J586" s="556"/>
      <c r="K586" s="556"/>
      <c r="L586" s="556"/>
      <c r="M586" s="556"/>
      <c r="N586" s="556"/>
      <c r="O586" s="556"/>
      <c r="P586" s="556"/>
      <c r="Q586" s="556"/>
      <c r="R586" s="556"/>
      <c r="S586" s="556"/>
      <c r="T586" s="556"/>
      <c r="U586" s="556"/>
      <c r="V586" s="556"/>
      <c r="W586" s="556"/>
      <c r="X586" s="556"/>
      <c r="Y586" s="556"/>
      <c r="Z586" s="556"/>
      <c r="AA586" s="556"/>
    </row>
    <row r="587">
      <c r="A587" s="556"/>
      <c r="B587" s="556"/>
      <c r="C587" s="556"/>
      <c r="D587" s="556"/>
      <c r="E587" s="556"/>
      <c r="F587" s="556"/>
      <c r="G587" s="556"/>
      <c r="H587" s="556"/>
      <c r="I587" s="556"/>
      <c r="J587" s="556"/>
      <c r="K587" s="556"/>
      <c r="L587" s="556"/>
      <c r="M587" s="556"/>
      <c r="N587" s="556"/>
      <c r="O587" s="556"/>
      <c r="P587" s="556"/>
      <c r="Q587" s="556"/>
      <c r="R587" s="556"/>
      <c r="S587" s="556"/>
      <c r="T587" s="556"/>
      <c r="U587" s="556"/>
      <c r="V587" s="556"/>
      <c r="W587" s="556"/>
      <c r="X587" s="556"/>
      <c r="Y587" s="556"/>
      <c r="Z587" s="556"/>
      <c r="AA587" s="556"/>
    </row>
    <row r="588">
      <c r="A588" s="556"/>
      <c r="B588" s="556"/>
      <c r="C588" s="556"/>
      <c r="D588" s="556"/>
      <c r="E588" s="556"/>
      <c r="F588" s="556"/>
      <c r="G588" s="556"/>
      <c r="H588" s="556"/>
      <c r="I588" s="556"/>
      <c r="J588" s="556"/>
      <c r="K588" s="556"/>
      <c r="L588" s="556"/>
      <c r="M588" s="556"/>
      <c r="N588" s="556"/>
      <c r="O588" s="556"/>
      <c r="P588" s="556"/>
      <c r="Q588" s="556"/>
      <c r="R588" s="556"/>
      <c r="S588" s="556"/>
      <c r="T588" s="556"/>
      <c r="U588" s="556"/>
      <c r="V588" s="556"/>
      <c r="W588" s="556"/>
      <c r="X588" s="556"/>
      <c r="Y588" s="556"/>
      <c r="Z588" s="556"/>
      <c r="AA588" s="556"/>
    </row>
    <row r="589">
      <c r="A589" s="556"/>
      <c r="B589" s="556"/>
      <c r="C589" s="556"/>
      <c r="D589" s="556"/>
      <c r="E589" s="556"/>
      <c r="F589" s="556"/>
      <c r="G589" s="556"/>
      <c r="H589" s="556"/>
      <c r="I589" s="556"/>
      <c r="J589" s="556"/>
      <c r="K589" s="556"/>
      <c r="L589" s="556"/>
      <c r="M589" s="556"/>
      <c r="N589" s="556"/>
      <c r="O589" s="556"/>
      <c r="P589" s="556"/>
      <c r="Q589" s="556"/>
      <c r="R589" s="556"/>
      <c r="S589" s="556"/>
      <c r="T589" s="556"/>
      <c r="U589" s="556"/>
      <c r="V589" s="556"/>
      <c r="W589" s="556"/>
      <c r="X589" s="556"/>
      <c r="Y589" s="556"/>
      <c r="Z589" s="556"/>
      <c r="AA589" s="556"/>
    </row>
    <row r="590">
      <c r="A590" s="556"/>
      <c r="B590" s="556"/>
      <c r="C590" s="556"/>
      <c r="D590" s="556"/>
      <c r="E590" s="556"/>
      <c r="F590" s="556"/>
      <c r="G590" s="556"/>
      <c r="H590" s="556"/>
      <c r="I590" s="556"/>
      <c r="J590" s="556"/>
      <c r="K590" s="556"/>
      <c r="L590" s="556"/>
      <c r="M590" s="556"/>
      <c r="N590" s="556"/>
      <c r="O590" s="556"/>
      <c r="P590" s="556"/>
      <c r="Q590" s="556"/>
      <c r="R590" s="556"/>
      <c r="S590" s="556"/>
      <c r="T590" s="556"/>
      <c r="U590" s="556"/>
      <c r="V590" s="556"/>
      <c r="W590" s="556"/>
      <c r="X590" s="556"/>
      <c r="Y590" s="556"/>
      <c r="Z590" s="556"/>
      <c r="AA590" s="556"/>
    </row>
    <row r="591">
      <c r="A591" s="556"/>
      <c r="B591" s="556"/>
      <c r="C591" s="556"/>
      <c r="D591" s="556"/>
      <c r="E591" s="556"/>
      <c r="F591" s="556"/>
      <c r="G591" s="556"/>
      <c r="H591" s="556"/>
      <c r="I591" s="556"/>
      <c r="J591" s="556"/>
      <c r="K591" s="556"/>
      <c r="L591" s="556"/>
      <c r="M591" s="556"/>
      <c r="N591" s="556"/>
      <c r="O591" s="556"/>
      <c r="P591" s="556"/>
      <c r="Q591" s="556"/>
      <c r="R591" s="556"/>
      <c r="S591" s="556"/>
      <c r="T591" s="556"/>
      <c r="U591" s="556"/>
      <c r="V591" s="556"/>
      <c r="W591" s="556"/>
      <c r="X591" s="556"/>
      <c r="Y591" s="556"/>
      <c r="Z591" s="556"/>
      <c r="AA591" s="556"/>
    </row>
    <row r="592">
      <c r="A592" s="556"/>
      <c r="B592" s="556"/>
      <c r="C592" s="556"/>
      <c r="D592" s="556"/>
      <c r="E592" s="556"/>
      <c r="F592" s="556"/>
      <c r="G592" s="556"/>
      <c r="H592" s="556"/>
      <c r="I592" s="556"/>
      <c r="J592" s="556"/>
      <c r="K592" s="556"/>
      <c r="L592" s="556"/>
      <c r="M592" s="556"/>
      <c r="N592" s="556"/>
      <c r="O592" s="556"/>
      <c r="P592" s="556"/>
      <c r="Q592" s="556"/>
      <c r="R592" s="556"/>
      <c r="S592" s="556"/>
      <c r="T592" s="556"/>
      <c r="U592" s="556"/>
      <c r="V592" s="556"/>
      <c r="W592" s="556"/>
      <c r="X592" s="556"/>
      <c r="Y592" s="556"/>
      <c r="Z592" s="556"/>
      <c r="AA592" s="556"/>
    </row>
    <row r="593">
      <c r="A593" s="556"/>
      <c r="B593" s="556"/>
      <c r="C593" s="556"/>
      <c r="D593" s="556"/>
      <c r="E593" s="556"/>
      <c r="F593" s="556"/>
      <c r="G593" s="556"/>
      <c r="H593" s="556"/>
      <c r="I593" s="556"/>
      <c r="J593" s="556"/>
      <c r="K593" s="556"/>
      <c r="L593" s="556"/>
      <c r="M593" s="556"/>
      <c r="N593" s="556"/>
      <c r="O593" s="556"/>
      <c r="P593" s="556"/>
      <c r="Q593" s="556"/>
      <c r="R593" s="556"/>
      <c r="S593" s="556"/>
      <c r="T593" s="556"/>
      <c r="U593" s="556"/>
      <c r="V593" s="556"/>
      <c r="W593" s="556"/>
      <c r="X593" s="556"/>
      <c r="Y593" s="556"/>
      <c r="Z593" s="556"/>
      <c r="AA593" s="556"/>
    </row>
    <row r="594">
      <c r="A594" s="556"/>
      <c r="B594" s="556"/>
      <c r="C594" s="556"/>
      <c r="D594" s="556"/>
      <c r="E594" s="556"/>
      <c r="F594" s="556"/>
      <c r="G594" s="556"/>
      <c r="H594" s="556"/>
      <c r="I594" s="556"/>
      <c r="J594" s="556"/>
      <c r="K594" s="556"/>
      <c r="L594" s="556"/>
      <c r="M594" s="556"/>
      <c r="N594" s="556"/>
      <c r="O594" s="556"/>
      <c r="P594" s="556"/>
      <c r="Q594" s="556"/>
      <c r="R594" s="556"/>
      <c r="S594" s="556"/>
      <c r="T594" s="556"/>
      <c r="U594" s="556"/>
      <c r="V594" s="556"/>
      <c r="W594" s="556"/>
      <c r="X594" s="556"/>
      <c r="Y594" s="556"/>
      <c r="Z594" s="556"/>
      <c r="AA594" s="556"/>
    </row>
    <row r="595">
      <c r="A595" s="556"/>
      <c r="B595" s="556"/>
      <c r="C595" s="556"/>
      <c r="D595" s="556"/>
      <c r="E595" s="556"/>
      <c r="F595" s="556"/>
      <c r="G595" s="556"/>
      <c r="H595" s="556"/>
      <c r="I595" s="556"/>
      <c r="J595" s="556"/>
      <c r="K595" s="556"/>
      <c r="L595" s="556"/>
      <c r="M595" s="556"/>
      <c r="N595" s="556"/>
      <c r="O595" s="556"/>
      <c r="P595" s="556"/>
      <c r="Q595" s="556"/>
      <c r="R595" s="556"/>
      <c r="S595" s="556"/>
      <c r="T595" s="556"/>
      <c r="U595" s="556"/>
      <c r="V595" s="556"/>
      <c r="W595" s="556"/>
      <c r="X595" s="556"/>
      <c r="Y595" s="556"/>
      <c r="Z595" s="556"/>
      <c r="AA595" s="556"/>
    </row>
    <row r="596">
      <c r="A596" s="556"/>
      <c r="B596" s="556"/>
      <c r="C596" s="556"/>
      <c r="D596" s="556"/>
      <c r="E596" s="556"/>
      <c r="F596" s="556"/>
      <c r="G596" s="556"/>
      <c r="H596" s="556"/>
      <c r="I596" s="556"/>
      <c r="J596" s="556"/>
      <c r="K596" s="556"/>
      <c r="L596" s="556"/>
      <c r="M596" s="556"/>
      <c r="N596" s="556"/>
      <c r="O596" s="556"/>
      <c r="P596" s="556"/>
      <c r="Q596" s="556"/>
      <c r="R596" s="556"/>
      <c r="S596" s="556"/>
      <c r="T596" s="556"/>
      <c r="U596" s="556"/>
      <c r="V596" s="556"/>
      <c r="W596" s="556"/>
      <c r="X596" s="556"/>
      <c r="Y596" s="556"/>
      <c r="Z596" s="556"/>
      <c r="AA596" s="556"/>
    </row>
    <row r="597">
      <c r="A597" s="556"/>
      <c r="B597" s="556"/>
      <c r="C597" s="556"/>
      <c r="D597" s="556"/>
      <c r="E597" s="556"/>
      <c r="F597" s="556"/>
      <c r="G597" s="556"/>
      <c r="H597" s="556"/>
      <c r="I597" s="556"/>
      <c r="J597" s="556"/>
      <c r="K597" s="556"/>
      <c r="L597" s="556"/>
      <c r="M597" s="556"/>
      <c r="N597" s="556"/>
      <c r="O597" s="556"/>
      <c r="P597" s="556"/>
      <c r="Q597" s="556"/>
      <c r="R597" s="556"/>
      <c r="S597" s="556"/>
      <c r="T597" s="556"/>
      <c r="U597" s="556"/>
      <c r="V597" s="556"/>
      <c r="W597" s="556"/>
      <c r="X597" s="556"/>
      <c r="Y597" s="556"/>
      <c r="Z597" s="556"/>
      <c r="AA597" s="556"/>
    </row>
    <row r="598">
      <c r="A598" s="556"/>
      <c r="B598" s="556"/>
      <c r="C598" s="556"/>
      <c r="D598" s="556"/>
      <c r="E598" s="556"/>
      <c r="F598" s="556"/>
      <c r="G598" s="556"/>
      <c r="H598" s="556"/>
      <c r="I598" s="556"/>
      <c r="J598" s="556"/>
      <c r="K598" s="556"/>
      <c r="L598" s="556"/>
      <c r="M598" s="556"/>
      <c r="N598" s="556"/>
      <c r="O598" s="556"/>
      <c r="P598" s="556"/>
      <c r="Q598" s="556"/>
      <c r="R598" s="556"/>
      <c r="S598" s="556"/>
      <c r="T598" s="556"/>
      <c r="U598" s="556"/>
      <c r="V598" s="556"/>
      <c r="W598" s="556"/>
      <c r="X598" s="556"/>
      <c r="Y598" s="556"/>
      <c r="Z598" s="556"/>
      <c r="AA598" s="556"/>
    </row>
    <row r="599">
      <c r="A599" s="556"/>
      <c r="B599" s="556"/>
      <c r="C599" s="556"/>
      <c r="D599" s="556"/>
      <c r="E599" s="556"/>
      <c r="F599" s="556"/>
      <c r="G599" s="556"/>
      <c r="H599" s="556"/>
      <c r="I599" s="556"/>
      <c r="J599" s="556"/>
      <c r="K599" s="556"/>
      <c r="L599" s="556"/>
      <c r="M599" s="556"/>
      <c r="N599" s="556"/>
      <c r="O599" s="556"/>
      <c r="P599" s="556"/>
      <c r="Q599" s="556"/>
      <c r="R599" s="556"/>
      <c r="S599" s="556"/>
      <c r="T599" s="556"/>
      <c r="U599" s="556"/>
      <c r="V599" s="556"/>
      <c r="W599" s="556"/>
      <c r="X599" s="556"/>
      <c r="Y599" s="556"/>
      <c r="Z599" s="556"/>
      <c r="AA599" s="556"/>
    </row>
    <row r="600">
      <c r="A600" s="556"/>
      <c r="B600" s="556"/>
      <c r="C600" s="556"/>
      <c r="D600" s="556"/>
      <c r="E600" s="556"/>
      <c r="F600" s="556"/>
      <c r="G600" s="556"/>
      <c r="H600" s="556"/>
      <c r="I600" s="556"/>
      <c r="J600" s="556"/>
      <c r="K600" s="556"/>
      <c r="L600" s="556"/>
      <c r="M600" s="556"/>
      <c r="N600" s="556"/>
      <c r="O600" s="556"/>
      <c r="P600" s="556"/>
      <c r="Q600" s="556"/>
      <c r="R600" s="556"/>
      <c r="S600" s="556"/>
      <c r="T600" s="556"/>
      <c r="U600" s="556"/>
      <c r="V600" s="556"/>
      <c r="W600" s="556"/>
      <c r="X600" s="556"/>
      <c r="Y600" s="556"/>
      <c r="Z600" s="556"/>
      <c r="AA600" s="556"/>
    </row>
    <row r="601">
      <c r="A601" s="556"/>
      <c r="B601" s="556"/>
      <c r="C601" s="556"/>
      <c r="D601" s="556"/>
      <c r="E601" s="556"/>
      <c r="F601" s="556"/>
      <c r="G601" s="556"/>
      <c r="H601" s="556"/>
      <c r="I601" s="556"/>
      <c r="J601" s="556"/>
      <c r="K601" s="556"/>
      <c r="L601" s="556"/>
      <c r="M601" s="556"/>
      <c r="N601" s="556"/>
      <c r="O601" s="556"/>
      <c r="P601" s="556"/>
      <c r="Q601" s="556"/>
      <c r="R601" s="556"/>
      <c r="S601" s="556"/>
      <c r="T601" s="556"/>
      <c r="U601" s="556"/>
      <c r="V601" s="556"/>
      <c r="W601" s="556"/>
      <c r="X601" s="556"/>
      <c r="Y601" s="556"/>
      <c r="Z601" s="556"/>
      <c r="AA601" s="556"/>
    </row>
    <row r="602">
      <c r="A602" s="556"/>
      <c r="B602" s="556"/>
      <c r="C602" s="556"/>
      <c r="D602" s="556"/>
      <c r="E602" s="556"/>
      <c r="F602" s="556"/>
      <c r="G602" s="556"/>
      <c r="H602" s="556"/>
      <c r="I602" s="556"/>
      <c r="J602" s="556"/>
      <c r="K602" s="556"/>
      <c r="L602" s="556"/>
      <c r="M602" s="556"/>
      <c r="N602" s="556"/>
      <c r="O602" s="556"/>
      <c r="P602" s="556"/>
      <c r="Q602" s="556"/>
      <c r="R602" s="556"/>
      <c r="S602" s="556"/>
      <c r="T602" s="556"/>
      <c r="U602" s="556"/>
      <c r="V602" s="556"/>
      <c r="W602" s="556"/>
      <c r="X602" s="556"/>
      <c r="Y602" s="556"/>
      <c r="Z602" s="556"/>
      <c r="AA602" s="556"/>
    </row>
    <row r="603">
      <c r="A603" s="556"/>
      <c r="B603" s="556"/>
      <c r="C603" s="556"/>
      <c r="D603" s="556"/>
      <c r="E603" s="556"/>
      <c r="F603" s="556"/>
      <c r="G603" s="556"/>
      <c r="H603" s="556"/>
      <c r="I603" s="556"/>
      <c r="J603" s="556"/>
      <c r="K603" s="556"/>
      <c r="L603" s="556"/>
      <c r="M603" s="556"/>
      <c r="N603" s="556"/>
      <c r="O603" s="556"/>
      <c r="P603" s="556"/>
      <c r="Q603" s="556"/>
      <c r="R603" s="556"/>
      <c r="S603" s="556"/>
      <c r="T603" s="556"/>
      <c r="U603" s="556"/>
      <c r="V603" s="556"/>
      <c r="W603" s="556"/>
      <c r="X603" s="556"/>
      <c r="Y603" s="556"/>
      <c r="Z603" s="556"/>
      <c r="AA603" s="556"/>
    </row>
    <row r="604">
      <c r="A604" s="556"/>
      <c r="B604" s="556"/>
      <c r="C604" s="556"/>
      <c r="D604" s="556"/>
      <c r="E604" s="556"/>
      <c r="F604" s="556"/>
      <c r="G604" s="556"/>
      <c r="H604" s="556"/>
      <c r="I604" s="556"/>
      <c r="J604" s="556"/>
      <c r="K604" s="556"/>
      <c r="L604" s="556"/>
      <c r="M604" s="556"/>
      <c r="N604" s="556"/>
      <c r="O604" s="556"/>
      <c r="P604" s="556"/>
      <c r="Q604" s="556"/>
      <c r="R604" s="556"/>
      <c r="S604" s="556"/>
      <c r="T604" s="556"/>
      <c r="U604" s="556"/>
      <c r="V604" s="556"/>
      <c r="W604" s="556"/>
      <c r="X604" s="556"/>
      <c r="Y604" s="556"/>
      <c r="Z604" s="556"/>
      <c r="AA604" s="556"/>
    </row>
    <row r="605">
      <c r="A605" s="556"/>
      <c r="B605" s="556"/>
      <c r="C605" s="556"/>
      <c r="D605" s="556"/>
      <c r="E605" s="556"/>
      <c r="F605" s="556"/>
      <c r="G605" s="556"/>
      <c r="H605" s="556"/>
      <c r="I605" s="556"/>
      <c r="J605" s="556"/>
      <c r="K605" s="556"/>
      <c r="L605" s="556"/>
      <c r="M605" s="556"/>
      <c r="N605" s="556"/>
      <c r="O605" s="556"/>
      <c r="P605" s="556"/>
      <c r="Q605" s="556"/>
      <c r="R605" s="556"/>
      <c r="S605" s="556"/>
      <c r="T605" s="556"/>
      <c r="U605" s="556"/>
      <c r="V605" s="556"/>
      <c r="W605" s="556"/>
      <c r="X605" s="556"/>
      <c r="Y605" s="556"/>
      <c r="Z605" s="556"/>
      <c r="AA605" s="556"/>
    </row>
    <row r="606">
      <c r="A606" s="556"/>
      <c r="B606" s="556"/>
      <c r="C606" s="556"/>
      <c r="D606" s="556"/>
      <c r="E606" s="556"/>
      <c r="F606" s="556"/>
      <c r="G606" s="556"/>
      <c r="H606" s="556"/>
      <c r="I606" s="556"/>
      <c r="J606" s="556"/>
      <c r="K606" s="556"/>
      <c r="L606" s="556"/>
      <c r="M606" s="556"/>
      <c r="N606" s="556"/>
      <c r="O606" s="556"/>
      <c r="P606" s="556"/>
      <c r="Q606" s="556"/>
      <c r="R606" s="556"/>
      <c r="S606" s="556"/>
      <c r="T606" s="556"/>
      <c r="U606" s="556"/>
      <c r="V606" s="556"/>
      <c r="W606" s="556"/>
      <c r="X606" s="556"/>
      <c r="Y606" s="556"/>
      <c r="Z606" s="556"/>
      <c r="AA606" s="556"/>
    </row>
    <row r="607">
      <c r="A607" s="556"/>
      <c r="B607" s="556"/>
      <c r="C607" s="556"/>
      <c r="D607" s="556"/>
      <c r="E607" s="556"/>
      <c r="F607" s="556"/>
      <c r="G607" s="556"/>
      <c r="H607" s="556"/>
      <c r="I607" s="556"/>
      <c r="J607" s="556"/>
      <c r="K607" s="556"/>
      <c r="L607" s="556"/>
      <c r="M607" s="556"/>
      <c r="N607" s="556"/>
      <c r="O607" s="556"/>
      <c r="P607" s="556"/>
      <c r="Q607" s="556"/>
      <c r="R607" s="556"/>
      <c r="S607" s="556"/>
      <c r="T607" s="556"/>
      <c r="U607" s="556"/>
      <c r="V607" s="556"/>
      <c r="W607" s="556"/>
      <c r="X607" s="556"/>
      <c r="Y607" s="556"/>
      <c r="Z607" s="556"/>
      <c r="AA607" s="556"/>
    </row>
    <row r="608">
      <c r="A608" s="556"/>
      <c r="B608" s="556"/>
      <c r="C608" s="556"/>
      <c r="D608" s="556"/>
      <c r="E608" s="556"/>
      <c r="F608" s="556"/>
      <c r="G608" s="556"/>
      <c r="H608" s="556"/>
      <c r="I608" s="556"/>
      <c r="J608" s="556"/>
      <c r="K608" s="556"/>
      <c r="L608" s="556"/>
      <c r="M608" s="556"/>
      <c r="N608" s="556"/>
      <c r="O608" s="556"/>
      <c r="P608" s="556"/>
      <c r="Q608" s="556"/>
      <c r="R608" s="556"/>
      <c r="S608" s="556"/>
      <c r="T608" s="556"/>
      <c r="U608" s="556"/>
      <c r="V608" s="556"/>
      <c r="W608" s="556"/>
      <c r="X608" s="556"/>
      <c r="Y608" s="556"/>
      <c r="Z608" s="556"/>
      <c r="AA608" s="556"/>
    </row>
    <row r="609">
      <c r="A609" s="556"/>
      <c r="B609" s="556"/>
      <c r="C609" s="556"/>
      <c r="D609" s="556"/>
      <c r="E609" s="556"/>
      <c r="F609" s="556"/>
      <c r="G609" s="556"/>
      <c r="H609" s="556"/>
      <c r="I609" s="556"/>
      <c r="J609" s="556"/>
      <c r="K609" s="556"/>
      <c r="L609" s="556"/>
      <c r="M609" s="556"/>
      <c r="N609" s="556"/>
      <c r="O609" s="556"/>
      <c r="P609" s="556"/>
      <c r="Q609" s="556"/>
      <c r="R609" s="556"/>
      <c r="S609" s="556"/>
      <c r="T609" s="556"/>
      <c r="U609" s="556"/>
      <c r="V609" s="556"/>
      <c r="W609" s="556"/>
      <c r="X609" s="556"/>
      <c r="Y609" s="556"/>
      <c r="Z609" s="556"/>
      <c r="AA609" s="556"/>
    </row>
    <row r="610">
      <c r="A610" s="556"/>
      <c r="B610" s="556"/>
      <c r="C610" s="556"/>
      <c r="D610" s="556"/>
      <c r="E610" s="556"/>
      <c r="F610" s="556"/>
      <c r="G610" s="556"/>
      <c r="H610" s="556"/>
      <c r="I610" s="556"/>
      <c r="J610" s="556"/>
      <c r="K610" s="556"/>
      <c r="L610" s="556"/>
      <c r="M610" s="556"/>
      <c r="N610" s="556"/>
      <c r="O610" s="556"/>
      <c r="P610" s="556"/>
      <c r="Q610" s="556"/>
      <c r="R610" s="556"/>
      <c r="S610" s="556"/>
      <c r="T610" s="556"/>
      <c r="U610" s="556"/>
      <c r="V610" s="556"/>
      <c r="W610" s="556"/>
      <c r="X610" s="556"/>
      <c r="Y610" s="556"/>
      <c r="Z610" s="556"/>
      <c r="AA610" s="556"/>
    </row>
    <row r="611">
      <c r="A611" s="556"/>
      <c r="B611" s="556"/>
      <c r="C611" s="556"/>
      <c r="D611" s="556"/>
      <c r="E611" s="556"/>
      <c r="F611" s="556"/>
      <c r="G611" s="556"/>
      <c r="H611" s="556"/>
      <c r="I611" s="556"/>
      <c r="J611" s="556"/>
      <c r="K611" s="556"/>
      <c r="L611" s="556"/>
      <c r="M611" s="556"/>
      <c r="N611" s="556"/>
      <c r="O611" s="556"/>
      <c r="P611" s="556"/>
      <c r="Q611" s="556"/>
      <c r="R611" s="556"/>
      <c r="S611" s="556"/>
      <c r="T611" s="556"/>
      <c r="U611" s="556"/>
      <c r="V611" s="556"/>
      <c r="W611" s="556"/>
      <c r="X611" s="556"/>
      <c r="Y611" s="556"/>
      <c r="Z611" s="556"/>
      <c r="AA611" s="556"/>
    </row>
    <row r="612">
      <c r="A612" s="556"/>
      <c r="B612" s="556"/>
      <c r="C612" s="556"/>
      <c r="D612" s="556"/>
      <c r="E612" s="556"/>
      <c r="F612" s="556"/>
      <c r="G612" s="556"/>
      <c r="H612" s="556"/>
      <c r="I612" s="556"/>
      <c r="J612" s="556"/>
      <c r="K612" s="556"/>
      <c r="L612" s="556"/>
      <c r="M612" s="556"/>
      <c r="N612" s="556"/>
      <c r="O612" s="556"/>
      <c r="P612" s="556"/>
      <c r="Q612" s="556"/>
      <c r="R612" s="556"/>
      <c r="S612" s="556"/>
      <c r="T612" s="556"/>
      <c r="U612" s="556"/>
      <c r="V612" s="556"/>
      <c r="W612" s="556"/>
      <c r="X612" s="556"/>
      <c r="Y612" s="556"/>
      <c r="Z612" s="556"/>
      <c r="AA612" s="556"/>
    </row>
    <row r="613">
      <c r="A613" s="556"/>
      <c r="B613" s="556"/>
      <c r="C613" s="556"/>
      <c r="D613" s="556"/>
      <c r="E613" s="556"/>
      <c r="F613" s="556"/>
      <c r="G613" s="556"/>
      <c r="H613" s="556"/>
      <c r="I613" s="556"/>
      <c r="J613" s="556"/>
      <c r="K613" s="556"/>
      <c r="L613" s="556"/>
      <c r="M613" s="556"/>
      <c r="N613" s="556"/>
      <c r="O613" s="556"/>
      <c r="P613" s="556"/>
      <c r="Q613" s="556"/>
      <c r="R613" s="556"/>
      <c r="S613" s="556"/>
      <c r="T613" s="556"/>
      <c r="U613" s="556"/>
      <c r="V613" s="556"/>
      <c r="W613" s="556"/>
      <c r="X613" s="556"/>
      <c r="Y613" s="556"/>
      <c r="Z613" s="556"/>
      <c r="AA613" s="556"/>
    </row>
    <row r="614">
      <c r="A614" s="556"/>
      <c r="B614" s="556"/>
      <c r="C614" s="556"/>
      <c r="D614" s="556"/>
      <c r="E614" s="556"/>
      <c r="F614" s="556"/>
      <c r="G614" s="556"/>
      <c r="H614" s="556"/>
      <c r="I614" s="556"/>
      <c r="J614" s="556"/>
      <c r="K614" s="556"/>
      <c r="L614" s="556"/>
      <c r="M614" s="556"/>
      <c r="N614" s="556"/>
      <c r="O614" s="556"/>
      <c r="P614" s="556"/>
      <c r="Q614" s="556"/>
      <c r="R614" s="556"/>
      <c r="S614" s="556"/>
      <c r="T614" s="556"/>
      <c r="U614" s="556"/>
      <c r="V614" s="556"/>
      <c r="W614" s="556"/>
      <c r="X614" s="556"/>
      <c r="Y614" s="556"/>
      <c r="Z614" s="556"/>
      <c r="AA614" s="556"/>
    </row>
    <row r="615">
      <c r="A615" s="556"/>
      <c r="B615" s="556"/>
      <c r="C615" s="556"/>
      <c r="D615" s="556"/>
      <c r="E615" s="556"/>
      <c r="F615" s="556"/>
      <c r="G615" s="556"/>
      <c r="H615" s="556"/>
      <c r="I615" s="556"/>
      <c r="J615" s="556"/>
      <c r="K615" s="556"/>
      <c r="L615" s="556"/>
      <c r="M615" s="556"/>
      <c r="N615" s="556"/>
      <c r="O615" s="556"/>
      <c r="P615" s="556"/>
      <c r="Q615" s="556"/>
      <c r="R615" s="556"/>
      <c r="S615" s="556"/>
      <c r="T615" s="556"/>
      <c r="U615" s="556"/>
      <c r="V615" s="556"/>
      <c r="W615" s="556"/>
      <c r="X615" s="556"/>
      <c r="Y615" s="556"/>
      <c r="Z615" s="556"/>
      <c r="AA615" s="556"/>
    </row>
    <row r="616">
      <c r="A616" s="556"/>
      <c r="B616" s="556"/>
      <c r="C616" s="556"/>
      <c r="D616" s="556"/>
      <c r="E616" s="556"/>
      <c r="F616" s="556"/>
      <c r="G616" s="556"/>
      <c r="H616" s="556"/>
      <c r="I616" s="556"/>
      <c r="J616" s="556"/>
      <c r="K616" s="556"/>
      <c r="L616" s="556"/>
      <c r="M616" s="556"/>
      <c r="N616" s="556"/>
      <c r="O616" s="556"/>
      <c r="P616" s="556"/>
      <c r="Q616" s="556"/>
      <c r="R616" s="556"/>
      <c r="S616" s="556"/>
      <c r="T616" s="556"/>
      <c r="U616" s="556"/>
      <c r="V616" s="556"/>
      <c r="W616" s="556"/>
      <c r="X616" s="556"/>
      <c r="Y616" s="556"/>
      <c r="Z616" s="556"/>
      <c r="AA616" s="556"/>
    </row>
    <row r="617">
      <c r="A617" s="556"/>
      <c r="B617" s="556"/>
      <c r="C617" s="556"/>
      <c r="D617" s="556"/>
      <c r="E617" s="556"/>
      <c r="F617" s="556"/>
      <c r="G617" s="556"/>
      <c r="H617" s="556"/>
      <c r="I617" s="556"/>
      <c r="J617" s="556"/>
      <c r="K617" s="556"/>
      <c r="L617" s="556"/>
      <c r="M617" s="556"/>
      <c r="N617" s="556"/>
      <c r="O617" s="556"/>
      <c r="P617" s="556"/>
      <c r="Q617" s="556"/>
      <c r="R617" s="556"/>
      <c r="S617" s="556"/>
      <c r="T617" s="556"/>
      <c r="U617" s="556"/>
      <c r="V617" s="556"/>
      <c r="W617" s="556"/>
      <c r="X617" s="556"/>
      <c r="Y617" s="556"/>
      <c r="Z617" s="556"/>
      <c r="AA617" s="556"/>
    </row>
    <row r="618">
      <c r="A618" s="556"/>
      <c r="B618" s="556"/>
      <c r="C618" s="556"/>
      <c r="D618" s="556"/>
      <c r="E618" s="556"/>
      <c r="F618" s="556"/>
      <c r="G618" s="556"/>
      <c r="H618" s="556"/>
      <c r="I618" s="556"/>
      <c r="J618" s="556"/>
      <c r="K618" s="556"/>
      <c r="L618" s="556"/>
      <c r="M618" s="556"/>
      <c r="N618" s="556"/>
      <c r="O618" s="556"/>
      <c r="P618" s="556"/>
      <c r="Q618" s="556"/>
      <c r="R618" s="556"/>
      <c r="S618" s="556"/>
      <c r="T618" s="556"/>
      <c r="U618" s="556"/>
      <c r="V618" s="556"/>
      <c r="W618" s="556"/>
      <c r="X618" s="556"/>
      <c r="Y618" s="556"/>
      <c r="Z618" s="556"/>
      <c r="AA618" s="556"/>
    </row>
    <row r="619">
      <c r="A619" s="556"/>
      <c r="B619" s="556"/>
      <c r="C619" s="556"/>
      <c r="D619" s="556"/>
      <c r="E619" s="556"/>
      <c r="F619" s="556"/>
      <c r="G619" s="556"/>
      <c r="H619" s="556"/>
      <c r="I619" s="556"/>
      <c r="J619" s="556"/>
      <c r="K619" s="556"/>
      <c r="L619" s="556"/>
      <c r="M619" s="556"/>
      <c r="N619" s="556"/>
      <c r="O619" s="556"/>
      <c r="P619" s="556"/>
      <c r="Q619" s="556"/>
      <c r="R619" s="556"/>
      <c r="S619" s="556"/>
      <c r="T619" s="556"/>
      <c r="U619" s="556"/>
      <c r="V619" s="556"/>
      <c r="W619" s="556"/>
      <c r="X619" s="556"/>
      <c r="Y619" s="556"/>
      <c r="Z619" s="556"/>
      <c r="AA619" s="556"/>
    </row>
    <row r="620">
      <c r="A620" s="556"/>
      <c r="B620" s="556"/>
      <c r="C620" s="556"/>
      <c r="D620" s="556"/>
      <c r="E620" s="556"/>
      <c r="F620" s="556"/>
      <c r="G620" s="556"/>
      <c r="H620" s="556"/>
      <c r="I620" s="556"/>
      <c r="J620" s="556"/>
      <c r="K620" s="556"/>
      <c r="L620" s="556"/>
      <c r="M620" s="556"/>
      <c r="N620" s="556"/>
      <c r="O620" s="556"/>
      <c r="P620" s="556"/>
      <c r="Q620" s="556"/>
      <c r="R620" s="556"/>
      <c r="S620" s="556"/>
      <c r="T620" s="556"/>
      <c r="U620" s="556"/>
      <c r="V620" s="556"/>
      <c r="W620" s="556"/>
      <c r="X620" s="556"/>
      <c r="Y620" s="556"/>
      <c r="Z620" s="556"/>
      <c r="AA620" s="556"/>
    </row>
    <row r="621">
      <c r="A621" s="556"/>
      <c r="B621" s="556"/>
      <c r="C621" s="556"/>
      <c r="D621" s="556"/>
      <c r="E621" s="556"/>
      <c r="F621" s="556"/>
      <c r="G621" s="556"/>
      <c r="H621" s="556"/>
      <c r="I621" s="556"/>
      <c r="J621" s="556"/>
      <c r="K621" s="556"/>
      <c r="L621" s="556"/>
      <c r="M621" s="556"/>
      <c r="N621" s="556"/>
      <c r="O621" s="556"/>
      <c r="P621" s="556"/>
      <c r="Q621" s="556"/>
      <c r="R621" s="556"/>
      <c r="S621" s="556"/>
      <c r="T621" s="556"/>
      <c r="U621" s="556"/>
      <c r="V621" s="556"/>
      <c r="W621" s="556"/>
      <c r="X621" s="556"/>
      <c r="Y621" s="556"/>
      <c r="Z621" s="556"/>
      <c r="AA621" s="556"/>
    </row>
    <row r="622">
      <c r="A622" s="556"/>
      <c r="B622" s="556"/>
      <c r="C622" s="556"/>
      <c r="D622" s="556"/>
      <c r="E622" s="556"/>
      <c r="F622" s="556"/>
      <c r="G622" s="556"/>
      <c r="H622" s="556"/>
      <c r="I622" s="556"/>
      <c r="J622" s="556"/>
      <c r="K622" s="556"/>
      <c r="L622" s="556"/>
      <c r="M622" s="556"/>
      <c r="N622" s="556"/>
      <c r="O622" s="556"/>
      <c r="P622" s="556"/>
      <c r="Q622" s="556"/>
      <c r="R622" s="556"/>
      <c r="S622" s="556"/>
      <c r="T622" s="556"/>
      <c r="U622" s="556"/>
      <c r="V622" s="556"/>
      <c r="W622" s="556"/>
      <c r="X622" s="556"/>
      <c r="Y622" s="556"/>
      <c r="Z622" s="556"/>
      <c r="AA622" s="556"/>
    </row>
    <row r="623">
      <c r="A623" s="556"/>
      <c r="B623" s="556"/>
      <c r="C623" s="556"/>
      <c r="D623" s="556"/>
      <c r="E623" s="556"/>
      <c r="F623" s="556"/>
      <c r="G623" s="556"/>
      <c r="H623" s="556"/>
      <c r="I623" s="556"/>
      <c r="J623" s="556"/>
      <c r="K623" s="556"/>
      <c r="L623" s="556"/>
      <c r="M623" s="556"/>
      <c r="N623" s="556"/>
      <c r="O623" s="556"/>
      <c r="P623" s="556"/>
      <c r="Q623" s="556"/>
      <c r="R623" s="556"/>
      <c r="S623" s="556"/>
      <c r="T623" s="556"/>
      <c r="U623" s="556"/>
      <c r="V623" s="556"/>
      <c r="W623" s="556"/>
      <c r="X623" s="556"/>
      <c r="Y623" s="556"/>
      <c r="Z623" s="556"/>
      <c r="AA623" s="556"/>
    </row>
    <row r="624">
      <c r="A624" s="556"/>
      <c r="B624" s="556"/>
      <c r="C624" s="556"/>
      <c r="D624" s="556"/>
      <c r="E624" s="556"/>
      <c r="F624" s="556"/>
      <c r="G624" s="556"/>
      <c r="H624" s="556"/>
      <c r="I624" s="556"/>
      <c r="J624" s="556"/>
      <c r="K624" s="556"/>
      <c r="L624" s="556"/>
      <c r="M624" s="556"/>
      <c r="N624" s="556"/>
      <c r="O624" s="556"/>
      <c r="P624" s="556"/>
      <c r="Q624" s="556"/>
      <c r="R624" s="556"/>
      <c r="S624" s="556"/>
      <c r="T624" s="556"/>
      <c r="U624" s="556"/>
      <c r="V624" s="556"/>
      <c r="W624" s="556"/>
      <c r="X624" s="556"/>
      <c r="Y624" s="556"/>
      <c r="Z624" s="556"/>
      <c r="AA624" s="556"/>
    </row>
    <row r="625">
      <c r="A625" s="556"/>
      <c r="B625" s="556"/>
      <c r="C625" s="556"/>
      <c r="D625" s="556"/>
      <c r="E625" s="556"/>
      <c r="F625" s="556"/>
      <c r="G625" s="556"/>
      <c r="H625" s="556"/>
      <c r="I625" s="556"/>
      <c r="J625" s="556"/>
      <c r="K625" s="556"/>
      <c r="L625" s="556"/>
      <c r="M625" s="556"/>
      <c r="N625" s="556"/>
      <c r="O625" s="556"/>
      <c r="P625" s="556"/>
      <c r="Q625" s="556"/>
      <c r="R625" s="556"/>
      <c r="S625" s="556"/>
      <c r="T625" s="556"/>
      <c r="U625" s="556"/>
      <c r="V625" s="556"/>
      <c r="W625" s="556"/>
      <c r="X625" s="556"/>
      <c r="Y625" s="556"/>
      <c r="Z625" s="556"/>
      <c r="AA625" s="556"/>
    </row>
    <row r="626">
      <c r="A626" s="556"/>
      <c r="B626" s="556"/>
      <c r="C626" s="556"/>
      <c r="D626" s="556"/>
      <c r="E626" s="556"/>
      <c r="F626" s="556"/>
      <c r="G626" s="556"/>
      <c r="H626" s="556"/>
      <c r="I626" s="556"/>
      <c r="J626" s="556"/>
      <c r="K626" s="556"/>
      <c r="L626" s="556"/>
      <c r="M626" s="556"/>
      <c r="N626" s="556"/>
      <c r="O626" s="556"/>
      <c r="P626" s="556"/>
      <c r="Q626" s="556"/>
      <c r="R626" s="556"/>
      <c r="S626" s="556"/>
      <c r="T626" s="556"/>
      <c r="U626" s="556"/>
      <c r="V626" s="556"/>
      <c r="W626" s="556"/>
      <c r="X626" s="556"/>
      <c r="Y626" s="556"/>
      <c r="Z626" s="556"/>
      <c r="AA626" s="556"/>
    </row>
    <row r="627">
      <c r="A627" s="556"/>
      <c r="B627" s="556"/>
      <c r="C627" s="556"/>
      <c r="D627" s="556"/>
      <c r="E627" s="556"/>
      <c r="F627" s="556"/>
      <c r="G627" s="556"/>
      <c r="H627" s="556"/>
      <c r="I627" s="556"/>
      <c r="J627" s="556"/>
      <c r="K627" s="556"/>
      <c r="L627" s="556"/>
      <c r="M627" s="556"/>
      <c r="N627" s="556"/>
      <c r="O627" s="556"/>
      <c r="P627" s="556"/>
      <c r="Q627" s="556"/>
      <c r="R627" s="556"/>
      <c r="S627" s="556"/>
      <c r="T627" s="556"/>
      <c r="U627" s="556"/>
      <c r="V627" s="556"/>
      <c r="W627" s="556"/>
      <c r="X627" s="556"/>
      <c r="Y627" s="556"/>
      <c r="Z627" s="556"/>
      <c r="AA627" s="556"/>
    </row>
    <row r="628">
      <c r="A628" s="556"/>
      <c r="B628" s="556"/>
      <c r="C628" s="556"/>
      <c r="D628" s="556"/>
      <c r="E628" s="556"/>
      <c r="F628" s="556"/>
      <c r="G628" s="556"/>
      <c r="H628" s="556"/>
      <c r="I628" s="556"/>
      <c r="J628" s="556"/>
      <c r="K628" s="556"/>
      <c r="L628" s="556"/>
      <c r="M628" s="556"/>
      <c r="N628" s="556"/>
      <c r="O628" s="556"/>
      <c r="P628" s="556"/>
      <c r="Q628" s="556"/>
      <c r="R628" s="556"/>
      <c r="S628" s="556"/>
      <c r="T628" s="556"/>
      <c r="U628" s="556"/>
      <c r="V628" s="556"/>
      <c r="W628" s="556"/>
      <c r="X628" s="556"/>
      <c r="Y628" s="556"/>
      <c r="Z628" s="556"/>
      <c r="AA628" s="556"/>
    </row>
    <row r="629">
      <c r="A629" s="556"/>
      <c r="B629" s="556"/>
      <c r="C629" s="556"/>
      <c r="D629" s="556"/>
      <c r="E629" s="556"/>
      <c r="F629" s="556"/>
      <c r="G629" s="556"/>
      <c r="H629" s="556"/>
      <c r="I629" s="556"/>
      <c r="J629" s="556"/>
      <c r="K629" s="556"/>
      <c r="L629" s="556"/>
      <c r="M629" s="556"/>
      <c r="N629" s="556"/>
      <c r="O629" s="556"/>
      <c r="P629" s="556"/>
      <c r="Q629" s="556"/>
      <c r="R629" s="556"/>
      <c r="S629" s="556"/>
      <c r="T629" s="556"/>
      <c r="U629" s="556"/>
      <c r="V629" s="556"/>
      <c r="W629" s="556"/>
      <c r="X629" s="556"/>
      <c r="Y629" s="556"/>
      <c r="Z629" s="556"/>
      <c r="AA629" s="556"/>
    </row>
    <row r="630">
      <c r="A630" s="556"/>
      <c r="B630" s="556"/>
      <c r="C630" s="556"/>
      <c r="D630" s="556"/>
      <c r="E630" s="556"/>
      <c r="F630" s="556"/>
      <c r="G630" s="556"/>
      <c r="H630" s="556"/>
      <c r="I630" s="556"/>
      <c r="J630" s="556"/>
      <c r="K630" s="556"/>
      <c r="L630" s="556"/>
      <c r="M630" s="556"/>
      <c r="N630" s="556"/>
      <c r="O630" s="556"/>
      <c r="P630" s="556"/>
      <c r="Q630" s="556"/>
      <c r="R630" s="556"/>
      <c r="S630" s="556"/>
      <c r="T630" s="556"/>
      <c r="U630" s="556"/>
      <c r="V630" s="556"/>
      <c r="W630" s="556"/>
      <c r="X630" s="556"/>
      <c r="Y630" s="556"/>
      <c r="Z630" s="556"/>
      <c r="AA630" s="556"/>
    </row>
    <row r="631">
      <c r="A631" s="556"/>
      <c r="B631" s="556"/>
      <c r="C631" s="556"/>
      <c r="D631" s="556"/>
      <c r="E631" s="556"/>
      <c r="F631" s="556"/>
      <c r="G631" s="556"/>
      <c r="H631" s="556"/>
      <c r="I631" s="556"/>
      <c r="J631" s="556"/>
      <c r="K631" s="556"/>
      <c r="L631" s="556"/>
      <c r="M631" s="556"/>
      <c r="N631" s="556"/>
      <c r="O631" s="556"/>
      <c r="P631" s="556"/>
      <c r="Q631" s="556"/>
      <c r="R631" s="556"/>
      <c r="S631" s="556"/>
      <c r="T631" s="556"/>
      <c r="U631" s="556"/>
      <c r="V631" s="556"/>
      <c r="W631" s="556"/>
      <c r="X631" s="556"/>
      <c r="Y631" s="556"/>
      <c r="Z631" s="556"/>
      <c r="AA631" s="556"/>
    </row>
    <row r="632">
      <c r="A632" s="556"/>
      <c r="B632" s="556"/>
      <c r="C632" s="556"/>
      <c r="D632" s="556"/>
      <c r="E632" s="556"/>
      <c r="F632" s="556"/>
      <c r="G632" s="556"/>
      <c r="H632" s="556"/>
      <c r="I632" s="556"/>
      <c r="J632" s="556"/>
      <c r="K632" s="556"/>
      <c r="L632" s="556"/>
      <c r="M632" s="556"/>
      <c r="N632" s="556"/>
      <c r="O632" s="556"/>
      <c r="P632" s="556"/>
      <c r="Q632" s="556"/>
      <c r="R632" s="556"/>
      <c r="S632" s="556"/>
      <c r="T632" s="556"/>
      <c r="U632" s="556"/>
      <c r="V632" s="556"/>
      <c r="W632" s="556"/>
      <c r="X632" s="556"/>
      <c r="Y632" s="556"/>
      <c r="Z632" s="556"/>
      <c r="AA632" s="556"/>
    </row>
    <row r="633">
      <c r="A633" s="556"/>
      <c r="B633" s="556"/>
      <c r="C633" s="556"/>
      <c r="D633" s="556"/>
      <c r="E633" s="556"/>
      <c r="F633" s="556"/>
      <c r="G633" s="556"/>
      <c r="H633" s="556"/>
      <c r="I633" s="556"/>
      <c r="J633" s="556"/>
      <c r="K633" s="556"/>
      <c r="L633" s="556"/>
      <c r="M633" s="556"/>
      <c r="N633" s="556"/>
      <c r="O633" s="556"/>
      <c r="P633" s="556"/>
      <c r="Q633" s="556"/>
      <c r="R633" s="556"/>
      <c r="S633" s="556"/>
      <c r="T633" s="556"/>
      <c r="U633" s="556"/>
      <c r="V633" s="556"/>
      <c r="W633" s="556"/>
      <c r="X633" s="556"/>
      <c r="Y633" s="556"/>
      <c r="Z633" s="556"/>
      <c r="AA633" s="556"/>
    </row>
    <row r="634">
      <c r="A634" s="556"/>
      <c r="B634" s="556"/>
      <c r="C634" s="556"/>
      <c r="D634" s="556"/>
      <c r="E634" s="556"/>
      <c r="F634" s="556"/>
      <c r="G634" s="556"/>
      <c r="H634" s="556"/>
      <c r="I634" s="556"/>
      <c r="J634" s="556"/>
      <c r="K634" s="556"/>
      <c r="L634" s="556"/>
      <c r="M634" s="556"/>
      <c r="N634" s="556"/>
      <c r="O634" s="556"/>
      <c r="P634" s="556"/>
      <c r="Q634" s="556"/>
      <c r="R634" s="556"/>
      <c r="S634" s="556"/>
      <c r="T634" s="556"/>
      <c r="U634" s="556"/>
      <c r="V634" s="556"/>
      <c r="W634" s="556"/>
      <c r="X634" s="556"/>
      <c r="Y634" s="556"/>
      <c r="Z634" s="556"/>
      <c r="AA634" s="556"/>
    </row>
    <row r="635">
      <c r="A635" s="556"/>
      <c r="B635" s="556"/>
      <c r="C635" s="556"/>
      <c r="D635" s="556"/>
      <c r="E635" s="556"/>
      <c r="F635" s="556"/>
      <c r="G635" s="556"/>
      <c r="H635" s="556"/>
      <c r="I635" s="556"/>
      <c r="J635" s="556"/>
      <c r="K635" s="556"/>
      <c r="L635" s="556"/>
      <c r="M635" s="556"/>
      <c r="N635" s="556"/>
      <c r="O635" s="556"/>
      <c r="P635" s="556"/>
      <c r="Q635" s="556"/>
      <c r="R635" s="556"/>
      <c r="S635" s="556"/>
      <c r="T635" s="556"/>
      <c r="U635" s="556"/>
      <c r="V635" s="556"/>
      <c r="W635" s="556"/>
      <c r="X635" s="556"/>
      <c r="Y635" s="556"/>
      <c r="Z635" s="556"/>
      <c r="AA635" s="556"/>
    </row>
    <row r="636">
      <c r="A636" s="556"/>
      <c r="B636" s="556"/>
      <c r="C636" s="556"/>
      <c r="D636" s="556"/>
      <c r="E636" s="556"/>
      <c r="F636" s="556"/>
      <c r="G636" s="556"/>
      <c r="H636" s="556"/>
      <c r="I636" s="556"/>
      <c r="J636" s="556"/>
      <c r="K636" s="556"/>
      <c r="L636" s="556"/>
      <c r="M636" s="556"/>
      <c r="N636" s="556"/>
      <c r="O636" s="556"/>
      <c r="P636" s="556"/>
      <c r="Q636" s="556"/>
      <c r="R636" s="556"/>
      <c r="S636" s="556"/>
      <c r="T636" s="556"/>
      <c r="U636" s="556"/>
      <c r="V636" s="556"/>
      <c r="W636" s="556"/>
      <c r="X636" s="556"/>
      <c r="Y636" s="556"/>
      <c r="Z636" s="556"/>
      <c r="AA636" s="556"/>
    </row>
    <row r="637">
      <c r="A637" s="556"/>
      <c r="B637" s="556"/>
      <c r="C637" s="556"/>
      <c r="D637" s="556"/>
      <c r="E637" s="556"/>
      <c r="F637" s="556"/>
      <c r="G637" s="556"/>
      <c r="H637" s="556"/>
      <c r="I637" s="556"/>
      <c r="J637" s="556"/>
      <c r="K637" s="556"/>
      <c r="L637" s="556"/>
      <c r="M637" s="556"/>
      <c r="N637" s="556"/>
      <c r="O637" s="556"/>
      <c r="P637" s="556"/>
      <c r="Q637" s="556"/>
      <c r="R637" s="556"/>
      <c r="S637" s="556"/>
      <c r="T637" s="556"/>
      <c r="U637" s="556"/>
      <c r="V637" s="556"/>
      <c r="W637" s="556"/>
      <c r="X637" s="556"/>
      <c r="Y637" s="556"/>
      <c r="Z637" s="556"/>
      <c r="AA637" s="556"/>
    </row>
    <row r="638">
      <c r="A638" s="556"/>
      <c r="B638" s="556"/>
      <c r="C638" s="556"/>
      <c r="D638" s="556"/>
      <c r="E638" s="556"/>
      <c r="F638" s="556"/>
      <c r="G638" s="556"/>
      <c r="H638" s="556"/>
      <c r="I638" s="556"/>
      <c r="J638" s="556"/>
      <c r="K638" s="556"/>
      <c r="L638" s="556"/>
      <c r="M638" s="556"/>
      <c r="N638" s="556"/>
      <c r="O638" s="556"/>
      <c r="P638" s="556"/>
      <c r="Q638" s="556"/>
      <c r="R638" s="556"/>
      <c r="S638" s="556"/>
      <c r="T638" s="556"/>
      <c r="U638" s="556"/>
      <c r="V638" s="556"/>
      <c r="W638" s="556"/>
      <c r="X638" s="556"/>
      <c r="Y638" s="556"/>
      <c r="Z638" s="556"/>
      <c r="AA638" s="556"/>
    </row>
    <row r="639">
      <c r="A639" s="556"/>
      <c r="B639" s="556"/>
      <c r="C639" s="556"/>
      <c r="D639" s="556"/>
      <c r="E639" s="556"/>
      <c r="F639" s="556"/>
      <c r="G639" s="556"/>
      <c r="H639" s="556"/>
      <c r="I639" s="556"/>
      <c r="J639" s="556"/>
      <c r="K639" s="556"/>
      <c r="L639" s="556"/>
      <c r="M639" s="556"/>
      <c r="N639" s="556"/>
      <c r="O639" s="556"/>
      <c r="P639" s="556"/>
      <c r="Q639" s="556"/>
      <c r="R639" s="556"/>
      <c r="S639" s="556"/>
      <c r="T639" s="556"/>
      <c r="U639" s="556"/>
      <c r="V639" s="556"/>
      <c r="W639" s="556"/>
      <c r="X639" s="556"/>
      <c r="Y639" s="556"/>
      <c r="Z639" s="556"/>
      <c r="AA639" s="556"/>
    </row>
    <row r="640">
      <c r="A640" s="556"/>
      <c r="B640" s="556"/>
      <c r="C640" s="556"/>
      <c r="D640" s="556"/>
      <c r="E640" s="556"/>
      <c r="F640" s="556"/>
      <c r="G640" s="556"/>
      <c r="H640" s="556"/>
      <c r="I640" s="556"/>
      <c r="J640" s="556"/>
      <c r="K640" s="556"/>
      <c r="L640" s="556"/>
      <c r="M640" s="556"/>
      <c r="N640" s="556"/>
      <c r="O640" s="556"/>
      <c r="P640" s="556"/>
      <c r="Q640" s="556"/>
      <c r="R640" s="556"/>
      <c r="S640" s="556"/>
      <c r="T640" s="556"/>
      <c r="U640" s="556"/>
      <c r="V640" s="556"/>
      <c r="W640" s="556"/>
      <c r="X640" s="556"/>
      <c r="Y640" s="556"/>
      <c r="Z640" s="556"/>
      <c r="AA640" s="556"/>
    </row>
    <row r="641">
      <c r="A641" s="556"/>
      <c r="B641" s="556"/>
      <c r="C641" s="556"/>
      <c r="D641" s="556"/>
      <c r="E641" s="556"/>
      <c r="F641" s="556"/>
      <c r="G641" s="556"/>
      <c r="H641" s="556"/>
      <c r="I641" s="556"/>
      <c r="J641" s="556"/>
      <c r="K641" s="556"/>
      <c r="L641" s="556"/>
      <c r="M641" s="556"/>
      <c r="N641" s="556"/>
      <c r="O641" s="556"/>
      <c r="P641" s="556"/>
      <c r="Q641" s="556"/>
      <c r="R641" s="556"/>
      <c r="S641" s="556"/>
      <c r="T641" s="556"/>
      <c r="U641" s="556"/>
      <c r="V641" s="556"/>
      <c r="W641" s="556"/>
      <c r="X641" s="556"/>
      <c r="Y641" s="556"/>
      <c r="Z641" s="556"/>
      <c r="AA641" s="556"/>
    </row>
    <row r="642">
      <c r="A642" s="556"/>
      <c r="B642" s="556"/>
      <c r="C642" s="556"/>
      <c r="D642" s="556"/>
      <c r="E642" s="556"/>
      <c r="F642" s="556"/>
      <c r="G642" s="556"/>
      <c r="H642" s="556"/>
      <c r="I642" s="556"/>
      <c r="J642" s="556"/>
      <c r="K642" s="556"/>
      <c r="L642" s="556"/>
      <c r="M642" s="556"/>
      <c r="N642" s="556"/>
      <c r="O642" s="556"/>
      <c r="P642" s="556"/>
      <c r="Q642" s="556"/>
      <c r="R642" s="556"/>
      <c r="S642" s="556"/>
      <c r="T642" s="556"/>
      <c r="U642" s="556"/>
      <c r="V642" s="556"/>
      <c r="W642" s="556"/>
      <c r="X642" s="556"/>
      <c r="Y642" s="556"/>
      <c r="Z642" s="556"/>
      <c r="AA642" s="556"/>
    </row>
    <row r="643">
      <c r="A643" s="556"/>
      <c r="B643" s="556"/>
      <c r="C643" s="556"/>
      <c r="D643" s="556"/>
      <c r="E643" s="556"/>
      <c r="F643" s="556"/>
      <c r="G643" s="556"/>
      <c r="H643" s="556"/>
      <c r="I643" s="556"/>
      <c r="J643" s="556"/>
      <c r="K643" s="556"/>
      <c r="L643" s="556"/>
      <c r="M643" s="556"/>
      <c r="N643" s="556"/>
      <c r="O643" s="556"/>
      <c r="P643" s="556"/>
      <c r="Q643" s="556"/>
      <c r="R643" s="556"/>
      <c r="S643" s="556"/>
      <c r="T643" s="556"/>
      <c r="U643" s="556"/>
      <c r="V643" s="556"/>
      <c r="W643" s="556"/>
      <c r="X643" s="556"/>
      <c r="Y643" s="556"/>
      <c r="Z643" s="556"/>
      <c r="AA643" s="556"/>
    </row>
    <row r="644">
      <c r="A644" s="556"/>
      <c r="B644" s="556"/>
      <c r="C644" s="556"/>
      <c r="D644" s="556"/>
      <c r="E644" s="556"/>
      <c r="F644" s="556"/>
      <c r="G644" s="556"/>
      <c r="H644" s="556"/>
      <c r="I644" s="556"/>
      <c r="J644" s="556"/>
      <c r="K644" s="556"/>
      <c r="L644" s="556"/>
      <c r="M644" s="556"/>
      <c r="N644" s="556"/>
      <c r="O644" s="556"/>
      <c r="P644" s="556"/>
      <c r="Q644" s="556"/>
      <c r="R644" s="556"/>
      <c r="S644" s="556"/>
      <c r="T644" s="556"/>
      <c r="U644" s="556"/>
      <c r="V644" s="556"/>
      <c r="W644" s="556"/>
      <c r="X644" s="556"/>
      <c r="Y644" s="556"/>
      <c r="Z644" s="556"/>
      <c r="AA644" s="556"/>
    </row>
    <row r="645">
      <c r="A645" s="556"/>
      <c r="B645" s="556"/>
      <c r="C645" s="556"/>
      <c r="D645" s="556"/>
      <c r="E645" s="556"/>
      <c r="F645" s="556"/>
      <c r="G645" s="556"/>
      <c r="H645" s="556"/>
      <c r="I645" s="556"/>
      <c r="J645" s="556"/>
      <c r="K645" s="556"/>
      <c r="L645" s="556"/>
      <c r="M645" s="556"/>
      <c r="N645" s="556"/>
      <c r="O645" s="556"/>
      <c r="P645" s="556"/>
      <c r="Q645" s="556"/>
      <c r="R645" s="556"/>
      <c r="S645" s="556"/>
      <c r="T645" s="556"/>
      <c r="U645" s="556"/>
      <c r="V645" s="556"/>
      <c r="W645" s="556"/>
      <c r="X645" s="556"/>
      <c r="Y645" s="556"/>
      <c r="Z645" s="556"/>
      <c r="AA645" s="556"/>
    </row>
    <row r="646">
      <c r="A646" s="556"/>
      <c r="B646" s="556"/>
      <c r="C646" s="556"/>
      <c r="D646" s="556"/>
      <c r="E646" s="556"/>
      <c r="F646" s="556"/>
      <c r="G646" s="556"/>
      <c r="H646" s="556"/>
      <c r="I646" s="556"/>
      <c r="J646" s="556"/>
      <c r="K646" s="556"/>
      <c r="L646" s="556"/>
      <c r="M646" s="556"/>
      <c r="N646" s="556"/>
      <c r="O646" s="556"/>
      <c r="P646" s="556"/>
      <c r="Q646" s="556"/>
      <c r="R646" s="556"/>
      <c r="S646" s="556"/>
      <c r="T646" s="556"/>
      <c r="U646" s="556"/>
      <c r="V646" s="556"/>
      <c r="W646" s="556"/>
      <c r="X646" s="556"/>
      <c r="Y646" s="556"/>
      <c r="Z646" s="556"/>
      <c r="AA646" s="556"/>
    </row>
    <row r="647">
      <c r="A647" s="556"/>
      <c r="B647" s="556"/>
      <c r="C647" s="556"/>
      <c r="D647" s="556"/>
      <c r="E647" s="556"/>
      <c r="F647" s="556"/>
      <c r="G647" s="556"/>
      <c r="H647" s="556"/>
      <c r="I647" s="556"/>
      <c r="J647" s="556"/>
      <c r="K647" s="556"/>
      <c r="L647" s="556"/>
      <c r="M647" s="556"/>
      <c r="N647" s="556"/>
      <c r="O647" s="556"/>
      <c r="P647" s="556"/>
      <c r="Q647" s="556"/>
      <c r="R647" s="556"/>
      <c r="S647" s="556"/>
      <c r="T647" s="556"/>
      <c r="U647" s="556"/>
      <c r="V647" s="556"/>
      <c r="W647" s="556"/>
      <c r="X647" s="556"/>
      <c r="Y647" s="556"/>
      <c r="Z647" s="556"/>
      <c r="AA647" s="556"/>
    </row>
    <row r="648">
      <c r="A648" s="556"/>
      <c r="B648" s="556"/>
      <c r="C648" s="556"/>
      <c r="D648" s="556"/>
      <c r="E648" s="556"/>
      <c r="F648" s="556"/>
      <c r="G648" s="556"/>
      <c r="H648" s="556"/>
      <c r="I648" s="556"/>
      <c r="J648" s="556"/>
      <c r="K648" s="556"/>
      <c r="L648" s="556"/>
      <c r="M648" s="556"/>
      <c r="N648" s="556"/>
      <c r="O648" s="556"/>
      <c r="P648" s="556"/>
      <c r="Q648" s="556"/>
      <c r="R648" s="556"/>
      <c r="S648" s="556"/>
      <c r="T648" s="556"/>
      <c r="U648" s="556"/>
      <c r="V648" s="556"/>
      <c r="W648" s="556"/>
      <c r="X648" s="556"/>
      <c r="Y648" s="556"/>
      <c r="Z648" s="556"/>
      <c r="AA648" s="556"/>
    </row>
    <row r="649">
      <c r="A649" s="556"/>
      <c r="B649" s="556"/>
      <c r="C649" s="556"/>
      <c r="D649" s="556"/>
      <c r="E649" s="556"/>
      <c r="F649" s="556"/>
      <c r="G649" s="556"/>
      <c r="H649" s="556"/>
      <c r="I649" s="556"/>
      <c r="J649" s="556"/>
      <c r="K649" s="556"/>
      <c r="L649" s="556"/>
      <c r="M649" s="556"/>
      <c r="N649" s="556"/>
      <c r="O649" s="556"/>
      <c r="P649" s="556"/>
      <c r="Q649" s="556"/>
      <c r="R649" s="556"/>
      <c r="S649" s="556"/>
      <c r="T649" s="556"/>
      <c r="U649" s="556"/>
      <c r="V649" s="556"/>
      <c r="W649" s="556"/>
      <c r="X649" s="556"/>
      <c r="Y649" s="556"/>
      <c r="Z649" s="556"/>
      <c r="AA649" s="556"/>
    </row>
    <row r="650">
      <c r="A650" s="556"/>
      <c r="B650" s="556"/>
      <c r="C650" s="556"/>
      <c r="D650" s="556"/>
      <c r="E650" s="556"/>
      <c r="F650" s="556"/>
      <c r="G650" s="556"/>
      <c r="H650" s="556"/>
      <c r="I650" s="556"/>
      <c r="J650" s="556"/>
      <c r="K650" s="556"/>
      <c r="L650" s="556"/>
      <c r="M650" s="556"/>
      <c r="N650" s="556"/>
      <c r="O650" s="556"/>
      <c r="P650" s="556"/>
      <c r="Q650" s="556"/>
      <c r="R650" s="556"/>
      <c r="S650" s="556"/>
      <c r="T650" s="556"/>
      <c r="U650" s="556"/>
      <c r="V650" s="556"/>
      <c r="W650" s="556"/>
      <c r="X650" s="556"/>
      <c r="Y650" s="556"/>
      <c r="Z650" s="556"/>
      <c r="AA650" s="556"/>
    </row>
    <row r="651">
      <c r="A651" s="556"/>
      <c r="B651" s="556"/>
      <c r="C651" s="556"/>
      <c r="D651" s="556"/>
      <c r="E651" s="556"/>
      <c r="F651" s="556"/>
      <c r="G651" s="556"/>
      <c r="H651" s="556"/>
      <c r="I651" s="556"/>
      <c r="J651" s="556"/>
      <c r="K651" s="556"/>
      <c r="L651" s="556"/>
      <c r="M651" s="556"/>
      <c r="N651" s="556"/>
      <c r="O651" s="556"/>
      <c r="P651" s="556"/>
      <c r="Q651" s="556"/>
      <c r="R651" s="556"/>
      <c r="S651" s="556"/>
      <c r="T651" s="556"/>
      <c r="U651" s="556"/>
      <c r="V651" s="556"/>
      <c r="W651" s="556"/>
      <c r="X651" s="556"/>
      <c r="Y651" s="556"/>
      <c r="Z651" s="556"/>
      <c r="AA651" s="556"/>
    </row>
    <row r="652">
      <c r="A652" s="556"/>
      <c r="B652" s="556"/>
      <c r="C652" s="556"/>
      <c r="D652" s="556"/>
      <c r="E652" s="556"/>
      <c r="F652" s="556"/>
      <c r="G652" s="556"/>
      <c r="H652" s="556"/>
      <c r="I652" s="556"/>
      <c r="J652" s="556"/>
      <c r="K652" s="556"/>
      <c r="L652" s="556"/>
      <c r="M652" s="556"/>
      <c r="N652" s="556"/>
      <c r="O652" s="556"/>
      <c r="P652" s="556"/>
      <c r="Q652" s="556"/>
      <c r="R652" s="556"/>
      <c r="S652" s="556"/>
      <c r="T652" s="556"/>
      <c r="U652" s="556"/>
      <c r="V652" s="556"/>
      <c r="W652" s="556"/>
      <c r="X652" s="556"/>
      <c r="Y652" s="556"/>
      <c r="Z652" s="556"/>
      <c r="AA652" s="556"/>
    </row>
    <row r="653">
      <c r="A653" s="556"/>
      <c r="B653" s="556"/>
      <c r="C653" s="556"/>
      <c r="D653" s="556"/>
      <c r="E653" s="556"/>
      <c r="F653" s="556"/>
      <c r="G653" s="556"/>
      <c r="H653" s="556"/>
      <c r="I653" s="556"/>
      <c r="J653" s="556"/>
      <c r="K653" s="556"/>
      <c r="L653" s="556"/>
      <c r="M653" s="556"/>
      <c r="N653" s="556"/>
      <c r="O653" s="556"/>
      <c r="P653" s="556"/>
      <c r="Q653" s="556"/>
      <c r="R653" s="556"/>
      <c r="S653" s="556"/>
      <c r="T653" s="556"/>
      <c r="U653" s="556"/>
      <c r="V653" s="556"/>
      <c r="W653" s="556"/>
      <c r="X653" s="556"/>
      <c r="Y653" s="556"/>
      <c r="Z653" s="556"/>
      <c r="AA653" s="556"/>
    </row>
    <row r="654">
      <c r="A654" s="556"/>
      <c r="B654" s="556"/>
      <c r="C654" s="556"/>
      <c r="D654" s="556"/>
      <c r="E654" s="556"/>
      <c r="F654" s="556"/>
      <c r="G654" s="556"/>
      <c r="H654" s="556"/>
      <c r="I654" s="556"/>
      <c r="J654" s="556"/>
      <c r="K654" s="556"/>
      <c r="L654" s="556"/>
      <c r="M654" s="556"/>
      <c r="N654" s="556"/>
      <c r="O654" s="556"/>
      <c r="P654" s="556"/>
      <c r="Q654" s="556"/>
      <c r="R654" s="556"/>
      <c r="S654" s="556"/>
      <c r="T654" s="556"/>
      <c r="U654" s="556"/>
      <c r="V654" s="556"/>
      <c r="W654" s="556"/>
      <c r="X654" s="556"/>
      <c r="Y654" s="556"/>
      <c r="Z654" s="556"/>
      <c r="AA654" s="556"/>
    </row>
    <row r="655">
      <c r="A655" s="556"/>
      <c r="B655" s="556"/>
      <c r="C655" s="556"/>
      <c r="D655" s="556"/>
      <c r="E655" s="556"/>
      <c r="F655" s="556"/>
      <c r="G655" s="556"/>
      <c r="H655" s="556"/>
      <c r="I655" s="556"/>
      <c r="J655" s="556"/>
      <c r="K655" s="556"/>
      <c r="L655" s="556"/>
      <c r="M655" s="556"/>
      <c r="N655" s="556"/>
      <c r="O655" s="556"/>
      <c r="P655" s="556"/>
      <c r="Q655" s="556"/>
      <c r="R655" s="556"/>
      <c r="S655" s="556"/>
      <c r="T655" s="556"/>
      <c r="U655" s="556"/>
      <c r="V655" s="556"/>
      <c r="W655" s="556"/>
      <c r="X655" s="556"/>
      <c r="Y655" s="556"/>
      <c r="Z655" s="556"/>
      <c r="AA655" s="556"/>
    </row>
    <row r="656">
      <c r="A656" s="556"/>
      <c r="B656" s="556"/>
      <c r="C656" s="556"/>
      <c r="D656" s="556"/>
      <c r="E656" s="556"/>
      <c r="F656" s="556"/>
      <c r="G656" s="556"/>
      <c r="H656" s="556"/>
      <c r="I656" s="556"/>
      <c r="J656" s="556"/>
      <c r="K656" s="556"/>
      <c r="L656" s="556"/>
      <c r="M656" s="556"/>
      <c r="N656" s="556"/>
      <c r="O656" s="556"/>
      <c r="P656" s="556"/>
      <c r="Q656" s="556"/>
      <c r="R656" s="556"/>
      <c r="S656" s="556"/>
      <c r="T656" s="556"/>
      <c r="U656" s="556"/>
      <c r="V656" s="556"/>
      <c r="W656" s="556"/>
      <c r="X656" s="556"/>
      <c r="Y656" s="556"/>
      <c r="Z656" s="556"/>
      <c r="AA656" s="556"/>
    </row>
    <row r="657">
      <c r="A657" s="556"/>
      <c r="B657" s="556"/>
      <c r="C657" s="556"/>
      <c r="D657" s="556"/>
      <c r="E657" s="556"/>
      <c r="F657" s="556"/>
      <c r="G657" s="556"/>
      <c r="H657" s="556"/>
      <c r="I657" s="556"/>
      <c r="J657" s="556"/>
      <c r="K657" s="556"/>
      <c r="L657" s="556"/>
      <c r="M657" s="556"/>
      <c r="N657" s="556"/>
      <c r="O657" s="556"/>
      <c r="P657" s="556"/>
      <c r="Q657" s="556"/>
      <c r="R657" s="556"/>
      <c r="S657" s="556"/>
      <c r="T657" s="556"/>
      <c r="U657" s="556"/>
      <c r="V657" s="556"/>
      <c r="W657" s="556"/>
      <c r="X657" s="556"/>
      <c r="Y657" s="556"/>
      <c r="Z657" s="556"/>
      <c r="AA657" s="556"/>
    </row>
    <row r="658">
      <c r="A658" s="556"/>
      <c r="B658" s="556"/>
      <c r="C658" s="556"/>
      <c r="D658" s="556"/>
      <c r="E658" s="556"/>
      <c r="F658" s="556"/>
      <c r="G658" s="556"/>
      <c r="H658" s="556"/>
      <c r="I658" s="556"/>
      <c r="J658" s="556"/>
      <c r="K658" s="556"/>
      <c r="L658" s="556"/>
      <c r="M658" s="556"/>
      <c r="N658" s="556"/>
      <c r="O658" s="556"/>
      <c r="P658" s="556"/>
      <c r="Q658" s="556"/>
      <c r="R658" s="556"/>
      <c r="S658" s="556"/>
      <c r="T658" s="556"/>
      <c r="U658" s="556"/>
      <c r="V658" s="556"/>
      <c r="W658" s="556"/>
      <c r="X658" s="556"/>
      <c r="Y658" s="556"/>
      <c r="Z658" s="556"/>
      <c r="AA658" s="556"/>
    </row>
    <row r="659">
      <c r="A659" s="556"/>
      <c r="B659" s="556"/>
      <c r="C659" s="556"/>
      <c r="D659" s="556"/>
      <c r="E659" s="556"/>
      <c r="F659" s="556"/>
      <c r="G659" s="556"/>
      <c r="H659" s="556"/>
      <c r="I659" s="556"/>
      <c r="J659" s="556"/>
      <c r="K659" s="556"/>
      <c r="L659" s="556"/>
      <c r="M659" s="556"/>
      <c r="N659" s="556"/>
      <c r="O659" s="556"/>
      <c r="P659" s="556"/>
      <c r="Q659" s="556"/>
      <c r="R659" s="556"/>
      <c r="S659" s="556"/>
      <c r="T659" s="556"/>
      <c r="U659" s="556"/>
      <c r="V659" s="556"/>
      <c r="W659" s="556"/>
      <c r="X659" s="556"/>
      <c r="Y659" s="556"/>
      <c r="Z659" s="556"/>
      <c r="AA659" s="556"/>
    </row>
    <row r="660">
      <c r="A660" s="556"/>
      <c r="B660" s="556"/>
      <c r="C660" s="556"/>
      <c r="D660" s="556"/>
      <c r="E660" s="556"/>
      <c r="F660" s="556"/>
      <c r="G660" s="556"/>
      <c r="H660" s="556"/>
      <c r="I660" s="556"/>
      <c r="J660" s="556"/>
      <c r="K660" s="556"/>
      <c r="L660" s="556"/>
      <c r="M660" s="556"/>
      <c r="N660" s="556"/>
      <c r="O660" s="556"/>
      <c r="P660" s="556"/>
      <c r="Q660" s="556"/>
      <c r="R660" s="556"/>
      <c r="S660" s="556"/>
      <c r="T660" s="556"/>
      <c r="U660" s="556"/>
      <c r="V660" s="556"/>
      <c r="W660" s="556"/>
      <c r="X660" s="556"/>
      <c r="Y660" s="556"/>
      <c r="Z660" s="556"/>
      <c r="AA660" s="556"/>
    </row>
    <row r="661">
      <c r="A661" s="556"/>
      <c r="B661" s="556"/>
      <c r="C661" s="556"/>
      <c r="D661" s="556"/>
      <c r="E661" s="556"/>
      <c r="F661" s="556"/>
      <c r="G661" s="556"/>
      <c r="H661" s="556"/>
      <c r="I661" s="556"/>
      <c r="J661" s="556"/>
      <c r="K661" s="556"/>
      <c r="L661" s="556"/>
      <c r="M661" s="556"/>
      <c r="N661" s="556"/>
      <c r="O661" s="556"/>
      <c r="P661" s="556"/>
      <c r="Q661" s="556"/>
      <c r="R661" s="556"/>
      <c r="S661" s="556"/>
      <c r="T661" s="556"/>
      <c r="U661" s="556"/>
      <c r="V661" s="556"/>
      <c r="W661" s="556"/>
      <c r="X661" s="556"/>
      <c r="Y661" s="556"/>
      <c r="Z661" s="556"/>
      <c r="AA661" s="556"/>
    </row>
    <row r="662">
      <c r="A662" s="556"/>
      <c r="B662" s="556"/>
      <c r="C662" s="556"/>
      <c r="D662" s="556"/>
      <c r="E662" s="556"/>
      <c r="F662" s="556"/>
      <c r="G662" s="556"/>
      <c r="H662" s="556"/>
      <c r="I662" s="556"/>
      <c r="J662" s="556"/>
      <c r="K662" s="556"/>
      <c r="L662" s="556"/>
      <c r="M662" s="556"/>
      <c r="N662" s="556"/>
      <c r="O662" s="556"/>
      <c r="P662" s="556"/>
      <c r="Q662" s="556"/>
      <c r="R662" s="556"/>
      <c r="S662" s="556"/>
      <c r="T662" s="556"/>
      <c r="U662" s="556"/>
      <c r="V662" s="556"/>
      <c r="W662" s="556"/>
      <c r="X662" s="556"/>
      <c r="Y662" s="556"/>
      <c r="Z662" s="556"/>
      <c r="AA662" s="556"/>
    </row>
    <row r="663">
      <c r="A663" s="556"/>
      <c r="B663" s="556"/>
      <c r="C663" s="556"/>
      <c r="D663" s="556"/>
      <c r="E663" s="556"/>
      <c r="F663" s="556"/>
      <c r="G663" s="556"/>
      <c r="H663" s="556"/>
      <c r="I663" s="556"/>
      <c r="J663" s="556"/>
      <c r="K663" s="556"/>
      <c r="L663" s="556"/>
      <c r="M663" s="556"/>
      <c r="N663" s="556"/>
      <c r="O663" s="556"/>
      <c r="P663" s="556"/>
      <c r="Q663" s="556"/>
      <c r="R663" s="556"/>
      <c r="S663" s="556"/>
      <c r="T663" s="556"/>
      <c r="U663" s="556"/>
      <c r="V663" s="556"/>
      <c r="W663" s="556"/>
      <c r="X663" s="556"/>
      <c r="Y663" s="556"/>
      <c r="Z663" s="556"/>
      <c r="AA663" s="556"/>
    </row>
    <row r="664">
      <c r="A664" s="556"/>
      <c r="B664" s="556"/>
      <c r="C664" s="556"/>
      <c r="D664" s="556"/>
      <c r="E664" s="556"/>
      <c r="F664" s="556"/>
      <c r="G664" s="556"/>
      <c r="H664" s="556"/>
      <c r="I664" s="556"/>
      <c r="J664" s="556"/>
      <c r="K664" s="556"/>
      <c r="L664" s="556"/>
      <c r="M664" s="556"/>
      <c r="N664" s="556"/>
      <c r="O664" s="556"/>
      <c r="P664" s="556"/>
      <c r="Q664" s="556"/>
      <c r="R664" s="556"/>
      <c r="S664" s="556"/>
      <c r="T664" s="556"/>
      <c r="U664" s="556"/>
      <c r="V664" s="556"/>
      <c r="W664" s="556"/>
      <c r="X664" s="556"/>
      <c r="Y664" s="556"/>
      <c r="Z664" s="556"/>
      <c r="AA664" s="556"/>
    </row>
    <row r="665">
      <c r="A665" s="556"/>
      <c r="B665" s="556"/>
      <c r="C665" s="556"/>
      <c r="D665" s="556"/>
      <c r="E665" s="556"/>
      <c r="F665" s="556"/>
      <c r="G665" s="556"/>
      <c r="H665" s="556"/>
      <c r="I665" s="556"/>
      <c r="J665" s="556"/>
      <c r="K665" s="556"/>
      <c r="L665" s="556"/>
      <c r="M665" s="556"/>
      <c r="N665" s="556"/>
      <c r="O665" s="556"/>
      <c r="P665" s="556"/>
      <c r="Q665" s="556"/>
      <c r="R665" s="556"/>
      <c r="S665" s="556"/>
      <c r="T665" s="556"/>
      <c r="U665" s="556"/>
      <c r="V665" s="556"/>
      <c r="W665" s="556"/>
      <c r="X665" s="556"/>
      <c r="Y665" s="556"/>
      <c r="Z665" s="556"/>
      <c r="AA665" s="556"/>
    </row>
    <row r="666">
      <c r="A666" s="556"/>
      <c r="B666" s="556"/>
      <c r="C666" s="556"/>
      <c r="D666" s="556"/>
      <c r="E666" s="556"/>
      <c r="F666" s="556"/>
      <c r="G666" s="556"/>
      <c r="H666" s="556"/>
      <c r="I666" s="556"/>
      <c r="J666" s="556"/>
      <c r="K666" s="556"/>
      <c r="L666" s="556"/>
      <c r="M666" s="556"/>
      <c r="N666" s="556"/>
      <c r="O666" s="556"/>
      <c r="P666" s="556"/>
      <c r="Q666" s="556"/>
      <c r="R666" s="556"/>
      <c r="S666" s="556"/>
      <c r="T666" s="556"/>
      <c r="U666" s="556"/>
      <c r="V666" s="556"/>
      <c r="W666" s="556"/>
      <c r="X666" s="556"/>
      <c r="Y666" s="556"/>
      <c r="Z666" s="556"/>
      <c r="AA666" s="556"/>
    </row>
    <row r="667">
      <c r="A667" s="556"/>
      <c r="B667" s="556"/>
      <c r="C667" s="556"/>
      <c r="D667" s="556"/>
      <c r="E667" s="556"/>
      <c r="F667" s="556"/>
      <c r="G667" s="556"/>
      <c r="H667" s="556"/>
      <c r="I667" s="556"/>
      <c r="J667" s="556"/>
      <c r="K667" s="556"/>
      <c r="L667" s="556"/>
      <c r="M667" s="556"/>
      <c r="N667" s="556"/>
      <c r="O667" s="556"/>
      <c r="P667" s="556"/>
      <c r="Q667" s="556"/>
      <c r="R667" s="556"/>
      <c r="S667" s="556"/>
      <c r="T667" s="556"/>
      <c r="U667" s="556"/>
      <c r="V667" s="556"/>
      <c r="W667" s="556"/>
      <c r="X667" s="556"/>
      <c r="Y667" s="556"/>
      <c r="Z667" s="556"/>
      <c r="AA667" s="556"/>
    </row>
    <row r="668">
      <c r="A668" s="556"/>
      <c r="B668" s="556"/>
      <c r="C668" s="556"/>
      <c r="D668" s="556"/>
      <c r="E668" s="556"/>
      <c r="F668" s="556"/>
      <c r="G668" s="556"/>
      <c r="H668" s="556"/>
      <c r="I668" s="556"/>
      <c r="J668" s="556"/>
      <c r="K668" s="556"/>
      <c r="L668" s="556"/>
      <c r="M668" s="556"/>
      <c r="N668" s="556"/>
      <c r="O668" s="556"/>
      <c r="P668" s="556"/>
      <c r="Q668" s="556"/>
      <c r="R668" s="556"/>
      <c r="S668" s="556"/>
      <c r="T668" s="556"/>
      <c r="U668" s="556"/>
      <c r="V668" s="556"/>
      <c r="W668" s="556"/>
      <c r="X668" s="556"/>
      <c r="Y668" s="556"/>
      <c r="Z668" s="556"/>
      <c r="AA668" s="556"/>
    </row>
    <row r="669">
      <c r="A669" s="556"/>
      <c r="B669" s="556"/>
      <c r="C669" s="556"/>
      <c r="D669" s="556"/>
      <c r="E669" s="556"/>
      <c r="F669" s="556"/>
      <c r="G669" s="556"/>
      <c r="H669" s="556"/>
      <c r="I669" s="556"/>
      <c r="J669" s="556"/>
      <c r="K669" s="556"/>
      <c r="L669" s="556"/>
      <c r="M669" s="556"/>
      <c r="N669" s="556"/>
      <c r="O669" s="556"/>
      <c r="P669" s="556"/>
      <c r="Q669" s="556"/>
      <c r="R669" s="556"/>
      <c r="S669" s="556"/>
      <c r="T669" s="556"/>
      <c r="U669" s="556"/>
      <c r="V669" s="556"/>
      <c r="W669" s="556"/>
      <c r="X669" s="556"/>
      <c r="Y669" s="556"/>
      <c r="Z669" s="556"/>
      <c r="AA669" s="556"/>
    </row>
    <row r="670">
      <c r="A670" s="556"/>
      <c r="B670" s="556"/>
      <c r="C670" s="556"/>
      <c r="D670" s="556"/>
      <c r="E670" s="556"/>
      <c r="F670" s="556"/>
      <c r="G670" s="556"/>
      <c r="H670" s="556"/>
      <c r="I670" s="556"/>
      <c r="J670" s="556"/>
      <c r="K670" s="556"/>
      <c r="L670" s="556"/>
      <c r="M670" s="556"/>
      <c r="N670" s="556"/>
      <c r="O670" s="556"/>
      <c r="P670" s="556"/>
      <c r="Q670" s="556"/>
      <c r="R670" s="556"/>
      <c r="S670" s="556"/>
      <c r="T670" s="556"/>
      <c r="U670" s="556"/>
      <c r="V670" s="556"/>
      <c r="W670" s="556"/>
      <c r="X670" s="556"/>
      <c r="Y670" s="556"/>
      <c r="Z670" s="556"/>
      <c r="AA670" s="556"/>
    </row>
    <row r="671">
      <c r="A671" s="556"/>
      <c r="B671" s="556"/>
      <c r="C671" s="556"/>
      <c r="D671" s="556"/>
      <c r="E671" s="556"/>
      <c r="F671" s="556"/>
      <c r="G671" s="556"/>
      <c r="H671" s="556"/>
      <c r="I671" s="556"/>
      <c r="J671" s="556"/>
      <c r="K671" s="556"/>
      <c r="L671" s="556"/>
      <c r="M671" s="556"/>
      <c r="N671" s="556"/>
      <c r="O671" s="556"/>
      <c r="P671" s="556"/>
      <c r="Q671" s="556"/>
      <c r="R671" s="556"/>
      <c r="S671" s="556"/>
      <c r="T671" s="556"/>
      <c r="U671" s="556"/>
      <c r="V671" s="556"/>
      <c r="W671" s="556"/>
      <c r="X671" s="556"/>
      <c r="Y671" s="556"/>
      <c r="Z671" s="556"/>
      <c r="AA671" s="556"/>
    </row>
    <row r="672">
      <c r="A672" s="556"/>
      <c r="B672" s="556"/>
      <c r="C672" s="556"/>
      <c r="D672" s="556"/>
      <c r="E672" s="556"/>
      <c r="F672" s="556"/>
      <c r="G672" s="556"/>
      <c r="H672" s="556"/>
      <c r="I672" s="556"/>
      <c r="J672" s="556"/>
      <c r="K672" s="556"/>
      <c r="L672" s="556"/>
      <c r="M672" s="556"/>
      <c r="N672" s="556"/>
      <c r="O672" s="556"/>
      <c r="P672" s="556"/>
      <c r="Q672" s="556"/>
      <c r="R672" s="556"/>
      <c r="S672" s="556"/>
      <c r="T672" s="556"/>
      <c r="U672" s="556"/>
      <c r="V672" s="556"/>
      <c r="W672" s="556"/>
      <c r="X672" s="556"/>
      <c r="Y672" s="556"/>
      <c r="Z672" s="556"/>
      <c r="AA672" s="556"/>
    </row>
    <row r="673">
      <c r="A673" s="556"/>
      <c r="B673" s="556"/>
      <c r="C673" s="556"/>
      <c r="D673" s="556"/>
      <c r="E673" s="556"/>
      <c r="F673" s="556"/>
      <c r="G673" s="556"/>
      <c r="H673" s="556"/>
      <c r="I673" s="556"/>
      <c r="J673" s="556"/>
      <c r="K673" s="556"/>
      <c r="L673" s="556"/>
      <c r="M673" s="556"/>
      <c r="N673" s="556"/>
      <c r="O673" s="556"/>
      <c r="P673" s="556"/>
      <c r="Q673" s="556"/>
      <c r="R673" s="556"/>
      <c r="S673" s="556"/>
      <c r="T673" s="556"/>
      <c r="U673" s="556"/>
      <c r="V673" s="556"/>
      <c r="W673" s="556"/>
      <c r="X673" s="556"/>
      <c r="Y673" s="556"/>
      <c r="Z673" s="556"/>
      <c r="AA673" s="556"/>
    </row>
    <row r="674">
      <c r="A674" s="556"/>
      <c r="B674" s="556"/>
      <c r="C674" s="556"/>
      <c r="D674" s="556"/>
      <c r="E674" s="556"/>
      <c r="F674" s="556"/>
      <c r="G674" s="556"/>
      <c r="H674" s="556"/>
      <c r="I674" s="556"/>
      <c r="J674" s="556"/>
      <c r="K674" s="556"/>
      <c r="L674" s="556"/>
      <c r="M674" s="556"/>
      <c r="N674" s="556"/>
      <c r="O674" s="556"/>
      <c r="P674" s="556"/>
      <c r="Q674" s="556"/>
      <c r="R674" s="556"/>
      <c r="S674" s="556"/>
      <c r="T674" s="556"/>
      <c r="U674" s="556"/>
      <c r="V674" s="556"/>
      <c r="W674" s="556"/>
      <c r="X674" s="556"/>
      <c r="Y674" s="556"/>
      <c r="Z674" s="556"/>
      <c r="AA674" s="556"/>
    </row>
    <row r="675">
      <c r="A675" s="556"/>
      <c r="B675" s="556"/>
      <c r="C675" s="556"/>
      <c r="D675" s="556"/>
      <c r="E675" s="556"/>
      <c r="F675" s="556"/>
      <c r="G675" s="556"/>
      <c r="H675" s="556"/>
      <c r="I675" s="556"/>
      <c r="J675" s="556"/>
      <c r="K675" s="556"/>
      <c r="L675" s="556"/>
      <c r="M675" s="556"/>
      <c r="N675" s="556"/>
      <c r="O675" s="556"/>
      <c r="P675" s="556"/>
      <c r="Q675" s="556"/>
      <c r="R675" s="556"/>
      <c r="S675" s="556"/>
      <c r="T675" s="556"/>
      <c r="U675" s="556"/>
      <c r="V675" s="556"/>
      <c r="W675" s="556"/>
      <c r="X675" s="556"/>
      <c r="Y675" s="556"/>
      <c r="Z675" s="556"/>
      <c r="AA675" s="556"/>
    </row>
    <row r="676">
      <c r="A676" s="556"/>
      <c r="B676" s="556"/>
      <c r="C676" s="556"/>
      <c r="D676" s="556"/>
      <c r="E676" s="556"/>
      <c r="F676" s="556"/>
      <c r="G676" s="556"/>
      <c r="H676" s="556"/>
      <c r="I676" s="556"/>
      <c r="J676" s="556"/>
      <c r="K676" s="556"/>
      <c r="L676" s="556"/>
      <c r="M676" s="556"/>
      <c r="N676" s="556"/>
      <c r="O676" s="556"/>
      <c r="P676" s="556"/>
      <c r="Q676" s="556"/>
      <c r="R676" s="556"/>
      <c r="S676" s="556"/>
      <c r="T676" s="556"/>
      <c r="U676" s="556"/>
      <c r="V676" s="556"/>
      <c r="W676" s="556"/>
      <c r="X676" s="556"/>
      <c r="Y676" s="556"/>
      <c r="Z676" s="556"/>
      <c r="AA676" s="556"/>
    </row>
    <row r="677">
      <c r="A677" s="556"/>
      <c r="B677" s="556"/>
      <c r="C677" s="556"/>
      <c r="D677" s="556"/>
      <c r="E677" s="556"/>
      <c r="F677" s="556"/>
      <c r="G677" s="556"/>
      <c r="H677" s="556"/>
      <c r="I677" s="556"/>
      <c r="J677" s="556"/>
      <c r="K677" s="556"/>
      <c r="L677" s="556"/>
      <c r="M677" s="556"/>
      <c r="N677" s="556"/>
      <c r="O677" s="556"/>
      <c r="P677" s="556"/>
      <c r="Q677" s="556"/>
      <c r="R677" s="556"/>
      <c r="S677" s="556"/>
      <c r="T677" s="556"/>
      <c r="U677" s="556"/>
      <c r="V677" s="556"/>
      <c r="W677" s="556"/>
      <c r="X677" s="556"/>
      <c r="Y677" s="556"/>
      <c r="Z677" s="556"/>
      <c r="AA677" s="556"/>
    </row>
    <row r="678">
      <c r="A678" s="556"/>
      <c r="B678" s="556"/>
      <c r="C678" s="556"/>
      <c r="D678" s="556"/>
      <c r="E678" s="556"/>
      <c r="F678" s="556"/>
      <c r="G678" s="556"/>
      <c r="H678" s="556"/>
      <c r="I678" s="556"/>
      <c r="J678" s="556"/>
      <c r="K678" s="556"/>
      <c r="L678" s="556"/>
      <c r="M678" s="556"/>
      <c r="N678" s="556"/>
      <c r="O678" s="556"/>
      <c r="P678" s="556"/>
      <c r="Q678" s="556"/>
      <c r="R678" s="556"/>
      <c r="S678" s="556"/>
      <c r="T678" s="556"/>
      <c r="U678" s="556"/>
      <c r="V678" s="556"/>
      <c r="W678" s="556"/>
      <c r="X678" s="556"/>
      <c r="Y678" s="556"/>
      <c r="Z678" s="556"/>
      <c r="AA678" s="556"/>
    </row>
    <row r="679">
      <c r="A679" s="556"/>
      <c r="B679" s="556"/>
      <c r="C679" s="556"/>
      <c r="D679" s="556"/>
      <c r="E679" s="556"/>
      <c r="F679" s="556"/>
      <c r="G679" s="556"/>
      <c r="H679" s="556"/>
      <c r="I679" s="556"/>
      <c r="J679" s="556"/>
      <c r="K679" s="556"/>
      <c r="L679" s="556"/>
      <c r="M679" s="556"/>
      <c r="N679" s="556"/>
      <c r="O679" s="556"/>
      <c r="P679" s="556"/>
      <c r="Q679" s="556"/>
      <c r="R679" s="556"/>
      <c r="S679" s="556"/>
      <c r="T679" s="556"/>
      <c r="U679" s="556"/>
      <c r="V679" s="556"/>
      <c r="W679" s="556"/>
      <c r="X679" s="556"/>
      <c r="Y679" s="556"/>
      <c r="Z679" s="556"/>
      <c r="AA679" s="556"/>
    </row>
    <row r="680">
      <c r="A680" s="556"/>
      <c r="B680" s="556"/>
      <c r="C680" s="556"/>
      <c r="D680" s="556"/>
      <c r="E680" s="556"/>
      <c r="F680" s="556"/>
      <c r="G680" s="556"/>
      <c r="H680" s="556"/>
      <c r="I680" s="556"/>
      <c r="J680" s="556"/>
      <c r="K680" s="556"/>
      <c r="L680" s="556"/>
      <c r="M680" s="556"/>
      <c r="N680" s="556"/>
      <c r="O680" s="556"/>
      <c r="P680" s="556"/>
      <c r="Q680" s="556"/>
      <c r="R680" s="556"/>
      <c r="S680" s="556"/>
      <c r="T680" s="556"/>
      <c r="U680" s="556"/>
      <c r="V680" s="556"/>
      <c r="W680" s="556"/>
      <c r="X680" s="556"/>
      <c r="Y680" s="556"/>
      <c r="Z680" s="556"/>
      <c r="AA680" s="556"/>
    </row>
    <row r="681">
      <c r="A681" s="556"/>
      <c r="B681" s="556"/>
      <c r="C681" s="556"/>
      <c r="D681" s="556"/>
      <c r="E681" s="556"/>
      <c r="F681" s="556"/>
      <c r="G681" s="556"/>
      <c r="H681" s="556"/>
      <c r="I681" s="556"/>
      <c r="J681" s="556"/>
      <c r="K681" s="556"/>
      <c r="L681" s="556"/>
      <c r="M681" s="556"/>
      <c r="N681" s="556"/>
      <c r="O681" s="556"/>
      <c r="P681" s="556"/>
      <c r="Q681" s="556"/>
      <c r="R681" s="556"/>
      <c r="S681" s="556"/>
      <c r="T681" s="556"/>
      <c r="U681" s="556"/>
      <c r="V681" s="556"/>
      <c r="W681" s="556"/>
      <c r="X681" s="556"/>
      <c r="Y681" s="556"/>
      <c r="Z681" s="556"/>
      <c r="AA681" s="556"/>
    </row>
    <row r="682">
      <c r="A682" s="556"/>
      <c r="B682" s="556"/>
      <c r="C682" s="556"/>
      <c r="D682" s="556"/>
      <c r="E682" s="556"/>
      <c r="F682" s="556"/>
      <c r="G682" s="556"/>
      <c r="H682" s="556"/>
      <c r="I682" s="556"/>
      <c r="J682" s="556"/>
      <c r="K682" s="556"/>
      <c r="L682" s="556"/>
      <c r="M682" s="556"/>
      <c r="N682" s="556"/>
      <c r="O682" s="556"/>
      <c r="P682" s="556"/>
      <c r="Q682" s="556"/>
      <c r="R682" s="556"/>
      <c r="S682" s="556"/>
      <c r="T682" s="556"/>
      <c r="U682" s="556"/>
      <c r="V682" s="556"/>
      <c r="W682" s="556"/>
      <c r="X682" s="556"/>
      <c r="Y682" s="556"/>
      <c r="Z682" s="556"/>
      <c r="AA682" s="556"/>
    </row>
    <row r="683">
      <c r="A683" s="556"/>
      <c r="B683" s="556"/>
      <c r="C683" s="556"/>
      <c r="D683" s="556"/>
      <c r="E683" s="556"/>
      <c r="F683" s="556"/>
      <c r="G683" s="556"/>
      <c r="H683" s="556"/>
      <c r="I683" s="556"/>
      <c r="J683" s="556"/>
      <c r="K683" s="556"/>
      <c r="L683" s="556"/>
      <c r="M683" s="556"/>
      <c r="N683" s="556"/>
      <c r="O683" s="556"/>
      <c r="P683" s="556"/>
      <c r="Q683" s="556"/>
      <c r="R683" s="556"/>
      <c r="S683" s="556"/>
      <c r="T683" s="556"/>
      <c r="U683" s="556"/>
      <c r="V683" s="556"/>
      <c r="W683" s="556"/>
      <c r="X683" s="556"/>
      <c r="Y683" s="556"/>
      <c r="Z683" s="556"/>
      <c r="AA683" s="556"/>
    </row>
    <row r="684">
      <c r="A684" s="556"/>
      <c r="B684" s="556"/>
      <c r="C684" s="556"/>
      <c r="D684" s="556"/>
      <c r="E684" s="556"/>
      <c r="F684" s="556"/>
      <c r="G684" s="556"/>
      <c r="H684" s="556"/>
      <c r="I684" s="556"/>
      <c r="J684" s="556"/>
      <c r="K684" s="556"/>
      <c r="L684" s="556"/>
      <c r="M684" s="556"/>
      <c r="N684" s="556"/>
      <c r="O684" s="556"/>
      <c r="P684" s="556"/>
      <c r="Q684" s="556"/>
      <c r="R684" s="556"/>
      <c r="S684" s="556"/>
      <c r="T684" s="556"/>
      <c r="U684" s="556"/>
      <c r="V684" s="556"/>
      <c r="W684" s="556"/>
      <c r="X684" s="556"/>
      <c r="Y684" s="556"/>
      <c r="Z684" s="556"/>
      <c r="AA684" s="556"/>
    </row>
    <row r="685">
      <c r="A685" s="556"/>
      <c r="B685" s="556"/>
      <c r="C685" s="556"/>
      <c r="D685" s="556"/>
      <c r="E685" s="556"/>
      <c r="F685" s="556"/>
      <c r="G685" s="556"/>
      <c r="H685" s="556"/>
      <c r="I685" s="556"/>
      <c r="J685" s="556"/>
      <c r="K685" s="556"/>
      <c r="L685" s="556"/>
      <c r="M685" s="556"/>
      <c r="N685" s="556"/>
      <c r="O685" s="556"/>
      <c r="P685" s="556"/>
      <c r="Q685" s="556"/>
      <c r="R685" s="556"/>
      <c r="S685" s="556"/>
      <c r="T685" s="556"/>
      <c r="U685" s="556"/>
      <c r="V685" s="556"/>
      <c r="W685" s="556"/>
      <c r="X685" s="556"/>
      <c r="Y685" s="556"/>
      <c r="Z685" s="556"/>
      <c r="AA685" s="556"/>
    </row>
    <row r="686">
      <c r="A686" s="556"/>
      <c r="B686" s="556"/>
      <c r="C686" s="556"/>
      <c r="D686" s="556"/>
      <c r="E686" s="556"/>
      <c r="F686" s="556"/>
      <c r="G686" s="556"/>
      <c r="H686" s="556"/>
      <c r="I686" s="556"/>
      <c r="J686" s="556"/>
      <c r="K686" s="556"/>
      <c r="L686" s="556"/>
      <c r="M686" s="556"/>
      <c r="N686" s="556"/>
      <c r="O686" s="556"/>
      <c r="P686" s="556"/>
      <c r="Q686" s="556"/>
      <c r="R686" s="556"/>
      <c r="S686" s="556"/>
      <c r="T686" s="556"/>
      <c r="U686" s="556"/>
      <c r="V686" s="556"/>
      <c r="W686" s="556"/>
      <c r="X686" s="556"/>
      <c r="Y686" s="556"/>
      <c r="Z686" s="556"/>
      <c r="AA686" s="556"/>
    </row>
    <row r="687">
      <c r="A687" s="556"/>
      <c r="B687" s="556"/>
      <c r="C687" s="556"/>
      <c r="D687" s="556"/>
      <c r="E687" s="556"/>
      <c r="F687" s="556"/>
      <c r="G687" s="556"/>
      <c r="H687" s="556"/>
      <c r="I687" s="556"/>
      <c r="J687" s="556"/>
      <c r="K687" s="556"/>
      <c r="L687" s="556"/>
      <c r="M687" s="556"/>
      <c r="N687" s="556"/>
      <c r="O687" s="556"/>
      <c r="P687" s="556"/>
      <c r="Q687" s="556"/>
      <c r="R687" s="556"/>
      <c r="S687" s="556"/>
      <c r="T687" s="556"/>
      <c r="U687" s="556"/>
      <c r="V687" s="556"/>
      <c r="W687" s="556"/>
      <c r="X687" s="556"/>
      <c r="Y687" s="556"/>
      <c r="Z687" s="556"/>
      <c r="AA687" s="556"/>
    </row>
    <row r="688">
      <c r="A688" s="556"/>
      <c r="B688" s="556"/>
      <c r="C688" s="556"/>
      <c r="D688" s="556"/>
      <c r="E688" s="556"/>
      <c r="F688" s="556"/>
      <c r="G688" s="556"/>
      <c r="H688" s="556"/>
      <c r="I688" s="556"/>
      <c r="J688" s="556"/>
      <c r="K688" s="556"/>
      <c r="L688" s="556"/>
      <c r="M688" s="556"/>
      <c r="N688" s="556"/>
      <c r="O688" s="556"/>
      <c r="P688" s="556"/>
      <c r="Q688" s="556"/>
      <c r="R688" s="556"/>
      <c r="S688" s="556"/>
      <c r="T688" s="556"/>
      <c r="U688" s="556"/>
      <c r="V688" s="556"/>
      <c r="W688" s="556"/>
      <c r="X688" s="556"/>
      <c r="Y688" s="556"/>
      <c r="Z688" s="556"/>
      <c r="AA688" s="556"/>
    </row>
    <row r="689">
      <c r="A689" s="556"/>
      <c r="B689" s="556"/>
      <c r="C689" s="556"/>
      <c r="D689" s="556"/>
      <c r="E689" s="556"/>
      <c r="F689" s="556"/>
      <c r="G689" s="556"/>
      <c r="H689" s="556"/>
      <c r="I689" s="556"/>
      <c r="J689" s="556"/>
      <c r="K689" s="556"/>
      <c r="L689" s="556"/>
      <c r="M689" s="556"/>
      <c r="N689" s="556"/>
      <c r="O689" s="556"/>
      <c r="P689" s="556"/>
      <c r="Q689" s="556"/>
      <c r="R689" s="556"/>
      <c r="S689" s="556"/>
      <c r="T689" s="556"/>
      <c r="U689" s="556"/>
      <c r="V689" s="556"/>
      <c r="W689" s="556"/>
      <c r="X689" s="556"/>
      <c r="Y689" s="556"/>
      <c r="Z689" s="556"/>
      <c r="AA689" s="556"/>
    </row>
    <row r="690">
      <c r="A690" s="556"/>
      <c r="B690" s="556"/>
      <c r="C690" s="556"/>
      <c r="D690" s="556"/>
      <c r="E690" s="556"/>
      <c r="F690" s="556"/>
      <c r="G690" s="556"/>
      <c r="H690" s="556"/>
      <c r="I690" s="556"/>
      <c r="J690" s="556"/>
      <c r="K690" s="556"/>
      <c r="L690" s="556"/>
      <c r="M690" s="556"/>
      <c r="N690" s="556"/>
      <c r="O690" s="556"/>
      <c r="P690" s="556"/>
      <c r="Q690" s="556"/>
      <c r="R690" s="556"/>
      <c r="S690" s="556"/>
      <c r="T690" s="556"/>
      <c r="U690" s="556"/>
      <c r="V690" s="556"/>
      <c r="W690" s="556"/>
      <c r="X690" s="556"/>
      <c r="Y690" s="556"/>
      <c r="Z690" s="556"/>
      <c r="AA690" s="556"/>
    </row>
    <row r="691">
      <c r="A691" s="556"/>
      <c r="B691" s="556"/>
      <c r="C691" s="556"/>
      <c r="D691" s="556"/>
      <c r="E691" s="556"/>
      <c r="F691" s="556"/>
      <c r="G691" s="556"/>
      <c r="H691" s="556"/>
      <c r="I691" s="556"/>
      <c r="J691" s="556"/>
      <c r="K691" s="556"/>
      <c r="L691" s="556"/>
      <c r="M691" s="556"/>
      <c r="N691" s="556"/>
      <c r="O691" s="556"/>
      <c r="P691" s="556"/>
      <c r="Q691" s="556"/>
      <c r="R691" s="556"/>
      <c r="S691" s="556"/>
      <c r="T691" s="556"/>
      <c r="U691" s="556"/>
      <c r="V691" s="556"/>
      <c r="W691" s="556"/>
      <c r="X691" s="556"/>
      <c r="Y691" s="556"/>
      <c r="Z691" s="556"/>
      <c r="AA691" s="556"/>
    </row>
    <row r="692">
      <c r="A692" s="556"/>
      <c r="B692" s="556"/>
      <c r="C692" s="556"/>
      <c r="D692" s="556"/>
      <c r="E692" s="556"/>
      <c r="F692" s="556"/>
      <c r="G692" s="556"/>
      <c r="H692" s="556"/>
      <c r="I692" s="556"/>
      <c r="J692" s="556"/>
      <c r="K692" s="556"/>
      <c r="L692" s="556"/>
      <c r="M692" s="556"/>
      <c r="N692" s="556"/>
      <c r="O692" s="556"/>
      <c r="P692" s="556"/>
      <c r="Q692" s="556"/>
      <c r="R692" s="556"/>
      <c r="S692" s="556"/>
      <c r="T692" s="556"/>
      <c r="U692" s="556"/>
      <c r="V692" s="556"/>
      <c r="W692" s="556"/>
      <c r="X692" s="556"/>
      <c r="Y692" s="556"/>
      <c r="Z692" s="556"/>
      <c r="AA692" s="556"/>
    </row>
    <row r="693">
      <c r="A693" s="556"/>
      <c r="B693" s="556"/>
      <c r="C693" s="556"/>
      <c r="D693" s="556"/>
      <c r="E693" s="556"/>
      <c r="F693" s="556"/>
      <c r="G693" s="556"/>
      <c r="H693" s="556"/>
      <c r="I693" s="556"/>
      <c r="J693" s="556"/>
      <c r="K693" s="556"/>
      <c r="L693" s="556"/>
      <c r="M693" s="556"/>
      <c r="N693" s="556"/>
      <c r="O693" s="556"/>
      <c r="P693" s="556"/>
      <c r="Q693" s="556"/>
      <c r="R693" s="556"/>
      <c r="S693" s="556"/>
      <c r="T693" s="556"/>
      <c r="U693" s="556"/>
      <c r="V693" s="556"/>
      <c r="W693" s="556"/>
      <c r="X693" s="556"/>
      <c r="Y693" s="556"/>
      <c r="Z693" s="556"/>
      <c r="AA693" s="556"/>
    </row>
    <row r="694">
      <c r="A694" s="556"/>
      <c r="B694" s="556"/>
      <c r="C694" s="556"/>
      <c r="D694" s="556"/>
      <c r="E694" s="556"/>
      <c r="F694" s="556"/>
      <c r="G694" s="556"/>
      <c r="H694" s="556"/>
      <c r="I694" s="556"/>
      <c r="J694" s="556"/>
      <c r="K694" s="556"/>
      <c r="L694" s="556"/>
      <c r="M694" s="556"/>
      <c r="N694" s="556"/>
      <c r="O694" s="556"/>
      <c r="P694" s="556"/>
      <c r="Q694" s="556"/>
      <c r="R694" s="556"/>
      <c r="S694" s="556"/>
      <c r="T694" s="556"/>
      <c r="U694" s="556"/>
      <c r="V694" s="556"/>
      <c r="W694" s="556"/>
      <c r="X694" s="556"/>
      <c r="Y694" s="556"/>
      <c r="Z694" s="556"/>
      <c r="AA694" s="556"/>
    </row>
    <row r="695">
      <c r="A695" s="556"/>
      <c r="B695" s="556"/>
      <c r="C695" s="556"/>
      <c r="D695" s="556"/>
      <c r="E695" s="556"/>
      <c r="F695" s="556"/>
      <c r="G695" s="556"/>
      <c r="H695" s="556"/>
      <c r="I695" s="556"/>
      <c r="J695" s="556"/>
      <c r="K695" s="556"/>
      <c r="L695" s="556"/>
      <c r="M695" s="556"/>
      <c r="N695" s="556"/>
      <c r="O695" s="556"/>
      <c r="P695" s="556"/>
      <c r="Q695" s="556"/>
      <c r="R695" s="556"/>
      <c r="S695" s="556"/>
      <c r="T695" s="556"/>
      <c r="U695" s="556"/>
      <c r="V695" s="556"/>
      <c r="W695" s="556"/>
      <c r="X695" s="556"/>
      <c r="Y695" s="556"/>
      <c r="Z695" s="556"/>
      <c r="AA695" s="556"/>
    </row>
    <row r="696">
      <c r="A696" s="556"/>
      <c r="B696" s="556"/>
      <c r="C696" s="556"/>
      <c r="D696" s="556"/>
      <c r="E696" s="556"/>
      <c r="F696" s="556"/>
      <c r="G696" s="556"/>
      <c r="H696" s="556"/>
      <c r="I696" s="556"/>
      <c r="J696" s="556"/>
      <c r="K696" s="556"/>
      <c r="L696" s="556"/>
      <c r="M696" s="556"/>
      <c r="N696" s="556"/>
      <c r="O696" s="556"/>
      <c r="P696" s="556"/>
      <c r="Q696" s="556"/>
      <c r="R696" s="556"/>
      <c r="S696" s="556"/>
      <c r="T696" s="556"/>
      <c r="U696" s="556"/>
      <c r="V696" s="556"/>
      <c r="W696" s="556"/>
      <c r="X696" s="556"/>
      <c r="Y696" s="556"/>
      <c r="Z696" s="556"/>
      <c r="AA696" s="556"/>
    </row>
    <row r="697">
      <c r="A697" s="556"/>
      <c r="B697" s="556"/>
      <c r="C697" s="556"/>
      <c r="D697" s="556"/>
      <c r="E697" s="556"/>
      <c r="F697" s="556"/>
      <c r="G697" s="556"/>
      <c r="H697" s="556"/>
      <c r="I697" s="556"/>
      <c r="J697" s="556"/>
      <c r="K697" s="556"/>
      <c r="L697" s="556"/>
      <c r="M697" s="556"/>
      <c r="N697" s="556"/>
      <c r="O697" s="556"/>
      <c r="P697" s="556"/>
      <c r="Q697" s="556"/>
      <c r="R697" s="556"/>
      <c r="S697" s="556"/>
      <c r="T697" s="556"/>
      <c r="U697" s="556"/>
      <c r="V697" s="556"/>
      <c r="W697" s="556"/>
      <c r="X697" s="556"/>
      <c r="Y697" s="556"/>
      <c r="Z697" s="556"/>
      <c r="AA697" s="556"/>
    </row>
    <row r="698">
      <c r="A698" s="556"/>
      <c r="B698" s="556"/>
      <c r="C698" s="556"/>
      <c r="D698" s="556"/>
      <c r="E698" s="556"/>
      <c r="F698" s="556"/>
      <c r="G698" s="556"/>
      <c r="H698" s="556"/>
      <c r="I698" s="556"/>
      <c r="J698" s="556"/>
      <c r="K698" s="556"/>
      <c r="L698" s="556"/>
      <c r="M698" s="556"/>
      <c r="N698" s="556"/>
      <c r="O698" s="556"/>
      <c r="P698" s="556"/>
      <c r="Q698" s="556"/>
      <c r="R698" s="556"/>
      <c r="S698" s="556"/>
      <c r="T698" s="556"/>
      <c r="U698" s="556"/>
      <c r="V698" s="556"/>
      <c r="W698" s="556"/>
      <c r="X698" s="556"/>
      <c r="Y698" s="556"/>
      <c r="Z698" s="556"/>
      <c r="AA698" s="556"/>
    </row>
    <row r="699">
      <c r="A699" s="556"/>
      <c r="B699" s="556"/>
      <c r="C699" s="556"/>
      <c r="D699" s="556"/>
      <c r="E699" s="556"/>
      <c r="F699" s="556"/>
      <c r="G699" s="556"/>
      <c r="H699" s="556"/>
      <c r="I699" s="556"/>
      <c r="J699" s="556"/>
      <c r="K699" s="556"/>
      <c r="L699" s="556"/>
      <c r="M699" s="556"/>
      <c r="N699" s="556"/>
      <c r="O699" s="556"/>
      <c r="P699" s="556"/>
      <c r="Q699" s="556"/>
      <c r="R699" s="556"/>
      <c r="S699" s="556"/>
      <c r="T699" s="556"/>
      <c r="U699" s="556"/>
      <c r="V699" s="556"/>
      <c r="W699" s="556"/>
      <c r="X699" s="556"/>
      <c r="Y699" s="556"/>
      <c r="Z699" s="556"/>
      <c r="AA699" s="556"/>
    </row>
    <row r="700">
      <c r="A700" s="556"/>
      <c r="B700" s="556"/>
      <c r="C700" s="556"/>
      <c r="D700" s="556"/>
      <c r="E700" s="556"/>
      <c r="F700" s="556"/>
      <c r="G700" s="556"/>
      <c r="H700" s="556"/>
      <c r="I700" s="556"/>
      <c r="J700" s="556"/>
      <c r="K700" s="556"/>
      <c r="L700" s="556"/>
      <c r="M700" s="556"/>
      <c r="N700" s="556"/>
      <c r="O700" s="556"/>
      <c r="P700" s="556"/>
      <c r="Q700" s="556"/>
      <c r="R700" s="556"/>
      <c r="S700" s="556"/>
      <c r="T700" s="556"/>
      <c r="U700" s="556"/>
      <c r="V700" s="556"/>
      <c r="W700" s="556"/>
      <c r="X700" s="556"/>
      <c r="Y700" s="556"/>
      <c r="Z700" s="556"/>
      <c r="AA700" s="556"/>
    </row>
    <row r="701">
      <c r="A701" s="556"/>
      <c r="B701" s="556"/>
      <c r="C701" s="556"/>
      <c r="D701" s="556"/>
      <c r="E701" s="556"/>
      <c r="F701" s="556"/>
      <c r="G701" s="556"/>
      <c r="H701" s="556"/>
      <c r="I701" s="556"/>
      <c r="J701" s="556"/>
      <c r="K701" s="556"/>
      <c r="L701" s="556"/>
      <c r="M701" s="556"/>
      <c r="N701" s="556"/>
      <c r="O701" s="556"/>
      <c r="P701" s="556"/>
      <c r="Q701" s="556"/>
      <c r="R701" s="556"/>
      <c r="S701" s="556"/>
      <c r="T701" s="556"/>
      <c r="U701" s="556"/>
      <c r="V701" s="556"/>
      <c r="W701" s="556"/>
      <c r="X701" s="556"/>
      <c r="Y701" s="556"/>
      <c r="Z701" s="556"/>
      <c r="AA701" s="556"/>
    </row>
    <row r="702">
      <c r="A702" s="556"/>
      <c r="B702" s="556"/>
      <c r="C702" s="556"/>
      <c r="D702" s="556"/>
      <c r="E702" s="556"/>
      <c r="F702" s="556"/>
      <c r="G702" s="556"/>
      <c r="H702" s="556"/>
      <c r="I702" s="556"/>
      <c r="J702" s="556"/>
      <c r="K702" s="556"/>
      <c r="L702" s="556"/>
      <c r="M702" s="556"/>
      <c r="N702" s="556"/>
      <c r="O702" s="556"/>
      <c r="P702" s="556"/>
      <c r="Q702" s="556"/>
      <c r="R702" s="556"/>
      <c r="S702" s="556"/>
      <c r="T702" s="556"/>
      <c r="U702" s="556"/>
      <c r="V702" s="556"/>
      <c r="W702" s="556"/>
      <c r="X702" s="556"/>
      <c r="Y702" s="556"/>
      <c r="Z702" s="556"/>
      <c r="AA702" s="556"/>
    </row>
    <row r="703">
      <c r="A703" s="556"/>
      <c r="B703" s="556"/>
      <c r="C703" s="556"/>
      <c r="D703" s="556"/>
      <c r="E703" s="556"/>
      <c r="F703" s="556"/>
      <c r="G703" s="556"/>
      <c r="H703" s="556"/>
      <c r="I703" s="556"/>
      <c r="J703" s="556"/>
      <c r="K703" s="556"/>
      <c r="L703" s="556"/>
      <c r="M703" s="556"/>
      <c r="N703" s="556"/>
      <c r="O703" s="556"/>
      <c r="P703" s="556"/>
      <c r="Q703" s="556"/>
      <c r="R703" s="556"/>
      <c r="S703" s="556"/>
      <c r="T703" s="556"/>
      <c r="U703" s="556"/>
      <c r="V703" s="556"/>
      <c r="W703" s="556"/>
      <c r="X703" s="556"/>
      <c r="Y703" s="556"/>
      <c r="Z703" s="556"/>
      <c r="AA703" s="556"/>
    </row>
    <row r="704">
      <c r="A704" s="556"/>
      <c r="B704" s="556"/>
      <c r="C704" s="556"/>
      <c r="D704" s="556"/>
      <c r="E704" s="556"/>
      <c r="F704" s="556"/>
      <c r="G704" s="556"/>
      <c r="H704" s="556"/>
      <c r="I704" s="556"/>
      <c r="J704" s="556"/>
      <c r="K704" s="556"/>
      <c r="L704" s="556"/>
      <c r="M704" s="556"/>
      <c r="N704" s="556"/>
      <c r="O704" s="556"/>
      <c r="P704" s="556"/>
      <c r="Q704" s="556"/>
      <c r="R704" s="556"/>
      <c r="S704" s="556"/>
      <c r="T704" s="556"/>
      <c r="U704" s="556"/>
      <c r="V704" s="556"/>
      <c r="W704" s="556"/>
      <c r="X704" s="556"/>
      <c r="Y704" s="556"/>
      <c r="Z704" s="556"/>
      <c r="AA704" s="556"/>
    </row>
    <row r="705">
      <c r="A705" s="556"/>
      <c r="B705" s="556"/>
      <c r="C705" s="556"/>
      <c r="D705" s="556"/>
      <c r="E705" s="556"/>
      <c r="F705" s="556"/>
      <c r="G705" s="556"/>
      <c r="H705" s="556"/>
      <c r="I705" s="556"/>
      <c r="J705" s="556"/>
      <c r="K705" s="556"/>
      <c r="L705" s="556"/>
      <c r="M705" s="556"/>
      <c r="N705" s="556"/>
      <c r="O705" s="556"/>
      <c r="P705" s="556"/>
      <c r="Q705" s="556"/>
      <c r="R705" s="556"/>
      <c r="S705" s="556"/>
      <c r="T705" s="556"/>
      <c r="U705" s="556"/>
      <c r="V705" s="556"/>
      <c r="W705" s="556"/>
      <c r="X705" s="556"/>
      <c r="Y705" s="556"/>
      <c r="Z705" s="556"/>
      <c r="AA705" s="556"/>
    </row>
    <row r="706">
      <c r="A706" s="556"/>
      <c r="B706" s="556"/>
      <c r="C706" s="556"/>
      <c r="D706" s="556"/>
      <c r="E706" s="556"/>
      <c r="F706" s="556"/>
      <c r="G706" s="556"/>
      <c r="H706" s="556"/>
      <c r="I706" s="556"/>
      <c r="J706" s="556"/>
      <c r="K706" s="556"/>
      <c r="L706" s="556"/>
      <c r="M706" s="556"/>
      <c r="N706" s="556"/>
      <c r="O706" s="556"/>
      <c r="P706" s="556"/>
      <c r="Q706" s="556"/>
      <c r="R706" s="556"/>
      <c r="S706" s="556"/>
      <c r="T706" s="556"/>
      <c r="U706" s="556"/>
      <c r="V706" s="556"/>
      <c r="W706" s="556"/>
      <c r="X706" s="556"/>
      <c r="Y706" s="556"/>
      <c r="Z706" s="556"/>
      <c r="AA706" s="556"/>
    </row>
    <row r="707">
      <c r="A707" s="556"/>
      <c r="B707" s="556"/>
      <c r="C707" s="556"/>
      <c r="D707" s="556"/>
      <c r="E707" s="556"/>
      <c r="F707" s="556"/>
      <c r="G707" s="556"/>
      <c r="H707" s="556"/>
      <c r="I707" s="556"/>
      <c r="J707" s="556"/>
      <c r="K707" s="556"/>
      <c r="L707" s="556"/>
      <c r="M707" s="556"/>
      <c r="N707" s="556"/>
      <c r="O707" s="556"/>
      <c r="P707" s="556"/>
      <c r="Q707" s="556"/>
      <c r="R707" s="556"/>
      <c r="S707" s="556"/>
      <c r="T707" s="556"/>
      <c r="U707" s="556"/>
      <c r="V707" s="556"/>
      <c r="W707" s="556"/>
      <c r="X707" s="556"/>
      <c r="Y707" s="556"/>
      <c r="Z707" s="556"/>
      <c r="AA707" s="556"/>
    </row>
    <row r="708">
      <c r="A708" s="556"/>
      <c r="B708" s="556"/>
      <c r="C708" s="556"/>
      <c r="D708" s="556"/>
      <c r="E708" s="556"/>
      <c r="F708" s="556"/>
      <c r="G708" s="556"/>
      <c r="H708" s="556"/>
      <c r="I708" s="556"/>
      <c r="J708" s="556"/>
      <c r="K708" s="556"/>
      <c r="L708" s="556"/>
      <c r="M708" s="556"/>
      <c r="N708" s="556"/>
      <c r="O708" s="556"/>
      <c r="P708" s="556"/>
      <c r="Q708" s="556"/>
      <c r="R708" s="556"/>
      <c r="S708" s="556"/>
      <c r="T708" s="556"/>
      <c r="U708" s="556"/>
      <c r="V708" s="556"/>
      <c r="W708" s="556"/>
      <c r="X708" s="556"/>
      <c r="Y708" s="556"/>
      <c r="Z708" s="556"/>
      <c r="AA708" s="556"/>
    </row>
    <row r="709">
      <c r="A709" s="556"/>
      <c r="B709" s="556"/>
      <c r="C709" s="556"/>
      <c r="D709" s="556"/>
      <c r="E709" s="556"/>
      <c r="F709" s="556"/>
      <c r="G709" s="556"/>
      <c r="H709" s="556"/>
      <c r="I709" s="556"/>
      <c r="J709" s="556"/>
      <c r="K709" s="556"/>
      <c r="L709" s="556"/>
      <c r="M709" s="556"/>
      <c r="N709" s="556"/>
      <c r="O709" s="556"/>
      <c r="P709" s="556"/>
      <c r="Q709" s="556"/>
      <c r="R709" s="556"/>
      <c r="S709" s="556"/>
      <c r="T709" s="556"/>
      <c r="U709" s="556"/>
      <c r="V709" s="556"/>
      <c r="W709" s="556"/>
      <c r="X709" s="556"/>
      <c r="Y709" s="556"/>
      <c r="Z709" s="556"/>
      <c r="AA709" s="556"/>
    </row>
    <row r="710">
      <c r="A710" s="556"/>
      <c r="B710" s="556"/>
      <c r="C710" s="556"/>
      <c r="D710" s="556"/>
      <c r="E710" s="556"/>
      <c r="F710" s="556"/>
      <c r="G710" s="556"/>
      <c r="H710" s="556"/>
      <c r="I710" s="556"/>
      <c r="J710" s="556"/>
      <c r="K710" s="556"/>
      <c r="L710" s="556"/>
      <c r="M710" s="556"/>
      <c r="N710" s="556"/>
      <c r="O710" s="556"/>
      <c r="P710" s="556"/>
      <c r="Q710" s="556"/>
      <c r="R710" s="556"/>
      <c r="S710" s="556"/>
      <c r="T710" s="556"/>
      <c r="U710" s="556"/>
      <c r="V710" s="556"/>
      <c r="W710" s="556"/>
      <c r="X710" s="556"/>
      <c r="Y710" s="556"/>
      <c r="Z710" s="556"/>
      <c r="AA710" s="556"/>
    </row>
    <row r="711">
      <c r="A711" s="556"/>
      <c r="B711" s="556"/>
      <c r="C711" s="556"/>
      <c r="D711" s="556"/>
      <c r="E711" s="556"/>
      <c r="F711" s="556"/>
      <c r="G711" s="556"/>
      <c r="H711" s="556"/>
      <c r="I711" s="556"/>
      <c r="J711" s="556"/>
      <c r="K711" s="556"/>
      <c r="L711" s="556"/>
      <c r="M711" s="556"/>
      <c r="N711" s="556"/>
      <c r="O711" s="556"/>
      <c r="P711" s="556"/>
      <c r="Q711" s="556"/>
      <c r="R711" s="556"/>
      <c r="S711" s="556"/>
      <c r="T711" s="556"/>
      <c r="U711" s="556"/>
      <c r="V711" s="556"/>
      <c r="W711" s="556"/>
      <c r="X711" s="556"/>
      <c r="Y711" s="556"/>
      <c r="Z711" s="556"/>
      <c r="AA711" s="556"/>
    </row>
    <row r="712">
      <c r="A712" s="556"/>
      <c r="B712" s="556"/>
      <c r="C712" s="556"/>
      <c r="D712" s="556"/>
      <c r="E712" s="556"/>
      <c r="F712" s="556"/>
      <c r="G712" s="556"/>
      <c r="H712" s="556"/>
      <c r="I712" s="556"/>
      <c r="J712" s="556"/>
      <c r="K712" s="556"/>
      <c r="L712" s="556"/>
      <c r="M712" s="556"/>
      <c r="N712" s="556"/>
      <c r="O712" s="556"/>
      <c r="P712" s="556"/>
      <c r="Q712" s="556"/>
      <c r="R712" s="556"/>
      <c r="S712" s="556"/>
      <c r="T712" s="556"/>
      <c r="U712" s="556"/>
      <c r="V712" s="556"/>
      <c r="W712" s="556"/>
      <c r="X712" s="556"/>
      <c r="Y712" s="556"/>
      <c r="Z712" s="556"/>
      <c r="AA712" s="556"/>
    </row>
    <row r="713">
      <c r="A713" s="556"/>
      <c r="B713" s="556"/>
      <c r="C713" s="556"/>
      <c r="D713" s="556"/>
      <c r="E713" s="556"/>
      <c r="F713" s="556"/>
      <c r="G713" s="556"/>
      <c r="H713" s="556"/>
      <c r="I713" s="556"/>
      <c r="J713" s="556"/>
      <c r="K713" s="556"/>
      <c r="L713" s="556"/>
      <c r="M713" s="556"/>
      <c r="N713" s="556"/>
      <c r="O713" s="556"/>
      <c r="P713" s="556"/>
      <c r="Q713" s="556"/>
      <c r="R713" s="556"/>
      <c r="S713" s="556"/>
      <c r="T713" s="556"/>
      <c r="U713" s="556"/>
      <c r="V713" s="556"/>
      <c r="W713" s="556"/>
      <c r="X713" s="556"/>
      <c r="Y713" s="556"/>
      <c r="Z713" s="556"/>
      <c r="AA713" s="556"/>
    </row>
    <row r="714">
      <c r="A714" s="556"/>
      <c r="B714" s="556"/>
      <c r="C714" s="556"/>
      <c r="D714" s="556"/>
      <c r="E714" s="556"/>
      <c r="F714" s="556"/>
      <c r="G714" s="556"/>
      <c r="H714" s="556"/>
      <c r="I714" s="556"/>
      <c r="J714" s="556"/>
      <c r="K714" s="556"/>
      <c r="L714" s="556"/>
      <c r="M714" s="556"/>
      <c r="N714" s="556"/>
      <c r="O714" s="556"/>
      <c r="P714" s="556"/>
      <c r="Q714" s="556"/>
      <c r="R714" s="556"/>
      <c r="S714" s="556"/>
      <c r="T714" s="556"/>
      <c r="U714" s="556"/>
      <c r="V714" s="556"/>
      <c r="W714" s="556"/>
      <c r="X714" s="556"/>
      <c r="Y714" s="556"/>
      <c r="Z714" s="556"/>
      <c r="AA714" s="556"/>
    </row>
    <row r="715">
      <c r="A715" s="556"/>
      <c r="B715" s="556"/>
      <c r="C715" s="556"/>
      <c r="D715" s="556"/>
      <c r="E715" s="556"/>
      <c r="F715" s="556"/>
      <c r="G715" s="556"/>
      <c r="H715" s="556"/>
      <c r="I715" s="556"/>
      <c r="J715" s="556"/>
      <c r="K715" s="556"/>
      <c r="L715" s="556"/>
      <c r="M715" s="556"/>
      <c r="N715" s="556"/>
      <c r="O715" s="556"/>
      <c r="P715" s="556"/>
      <c r="Q715" s="556"/>
      <c r="R715" s="556"/>
      <c r="S715" s="556"/>
      <c r="T715" s="556"/>
      <c r="U715" s="556"/>
      <c r="V715" s="556"/>
      <c r="W715" s="556"/>
      <c r="X715" s="556"/>
      <c r="Y715" s="556"/>
      <c r="Z715" s="556"/>
      <c r="AA715" s="556"/>
    </row>
    <row r="716">
      <c r="A716" s="556"/>
      <c r="B716" s="556"/>
      <c r="C716" s="556"/>
      <c r="D716" s="556"/>
      <c r="E716" s="556"/>
      <c r="F716" s="556"/>
      <c r="G716" s="556"/>
      <c r="H716" s="556"/>
      <c r="I716" s="556"/>
      <c r="J716" s="556"/>
      <c r="K716" s="556"/>
      <c r="L716" s="556"/>
      <c r="M716" s="556"/>
      <c r="N716" s="556"/>
      <c r="O716" s="556"/>
      <c r="P716" s="556"/>
      <c r="Q716" s="556"/>
      <c r="R716" s="556"/>
      <c r="S716" s="556"/>
      <c r="T716" s="556"/>
      <c r="U716" s="556"/>
      <c r="V716" s="556"/>
      <c r="W716" s="556"/>
      <c r="X716" s="556"/>
      <c r="Y716" s="556"/>
      <c r="Z716" s="556"/>
      <c r="AA716" s="556"/>
    </row>
    <row r="717">
      <c r="A717" s="556"/>
      <c r="B717" s="556"/>
      <c r="C717" s="556"/>
      <c r="D717" s="556"/>
      <c r="E717" s="556"/>
      <c r="F717" s="556"/>
      <c r="G717" s="556"/>
      <c r="H717" s="556"/>
      <c r="I717" s="556"/>
      <c r="J717" s="556"/>
      <c r="K717" s="556"/>
      <c r="L717" s="556"/>
      <c r="M717" s="556"/>
      <c r="N717" s="556"/>
      <c r="O717" s="556"/>
      <c r="P717" s="556"/>
      <c r="Q717" s="556"/>
      <c r="R717" s="556"/>
      <c r="S717" s="556"/>
      <c r="T717" s="556"/>
      <c r="U717" s="556"/>
      <c r="V717" s="556"/>
      <c r="W717" s="556"/>
      <c r="X717" s="556"/>
      <c r="Y717" s="556"/>
      <c r="Z717" s="556"/>
      <c r="AA717" s="556"/>
    </row>
    <row r="718">
      <c r="A718" s="556"/>
      <c r="B718" s="556"/>
      <c r="C718" s="556"/>
      <c r="D718" s="556"/>
      <c r="E718" s="556"/>
      <c r="F718" s="556"/>
      <c r="G718" s="556"/>
      <c r="H718" s="556"/>
      <c r="I718" s="556"/>
      <c r="J718" s="556"/>
      <c r="K718" s="556"/>
      <c r="L718" s="556"/>
      <c r="M718" s="556"/>
      <c r="N718" s="556"/>
      <c r="O718" s="556"/>
      <c r="P718" s="556"/>
      <c r="Q718" s="556"/>
      <c r="R718" s="556"/>
      <c r="S718" s="556"/>
      <c r="T718" s="556"/>
      <c r="U718" s="556"/>
      <c r="V718" s="556"/>
      <c r="W718" s="556"/>
      <c r="X718" s="556"/>
      <c r="Y718" s="556"/>
      <c r="Z718" s="556"/>
      <c r="AA718" s="556"/>
    </row>
    <row r="719">
      <c r="A719" s="556"/>
      <c r="B719" s="556"/>
      <c r="C719" s="556"/>
      <c r="D719" s="556"/>
      <c r="E719" s="556"/>
      <c r="F719" s="556"/>
      <c r="G719" s="556"/>
      <c r="H719" s="556"/>
      <c r="I719" s="556"/>
      <c r="J719" s="556"/>
      <c r="K719" s="556"/>
      <c r="L719" s="556"/>
      <c r="M719" s="556"/>
      <c r="N719" s="556"/>
      <c r="O719" s="556"/>
      <c r="P719" s="556"/>
      <c r="Q719" s="556"/>
      <c r="R719" s="556"/>
      <c r="S719" s="556"/>
      <c r="T719" s="556"/>
      <c r="U719" s="556"/>
      <c r="V719" s="556"/>
      <c r="W719" s="556"/>
      <c r="X719" s="556"/>
      <c r="Y719" s="556"/>
      <c r="Z719" s="556"/>
      <c r="AA719" s="556"/>
    </row>
    <row r="720">
      <c r="A720" s="556"/>
      <c r="B720" s="556"/>
      <c r="C720" s="556"/>
      <c r="D720" s="556"/>
      <c r="E720" s="556"/>
      <c r="F720" s="556"/>
      <c r="G720" s="556"/>
      <c r="H720" s="556"/>
      <c r="I720" s="556"/>
      <c r="J720" s="556"/>
      <c r="K720" s="556"/>
      <c r="L720" s="556"/>
      <c r="M720" s="556"/>
      <c r="N720" s="556"/>
      <c r="O720" s="556"/>
      <c r="P720" s="556"/>
      <c r="Q720" s="556"/>
      <c r="R720" s="556"/>
      <c r="S720" s="556"/>
      <c r="T720" s="556"/>
      <c r="U720" s="556"/>
      <c r="V720" s="556"/>
      <c r="W720" s="556"/>
      <c r="X720" s="556"/>
      <c r="Y720" s="556"/>
      <c r="Z720" s="556"/>
      <c r="AA720" s="556"/>
    </row>
    <row r="721">
      <c r="A721" s="556"/>
      <c r="B721" s="556"/>
      <c r="C721" s="556"/>
      <c r="D721" s="556"/>
      <c r="E721" s="556"/>
      <c r="F721" s="556"/>
      <c r="G721" s="556"/>
      <c r="H721" s="556"/>
      <c r="I721" s="556"/>
      <c r="J721" s="556"/>
      <c r="K721" s="556"/>
      <c r="L721" s="556"/>
      <c r="M721" s="556"/>
      <c r="N721" s="556"/>
      <c r="O721" s="556"/>
      <c r="P721" s="556"/>
      <c r="Q721" s="556"/>
      <c r="R721" s="556"/>
      <c r="S721" s="556"/>
      <c r="T721" s="556"/>
      <c r="U721" s="556"/>
      <c r="V721" s="556"/>
      <c r="W721" s="556"/>
      <c r="X721" s="556"/>
      <c r="Y721" s="556"/>
      <c r="Z721" s="556"/>
      <c r="AA721" s="556"/>
    </row>
    <row r="722">
      <c r="A722" s="556"/>
      <c r="B722" s="556"/>
      <c r="C722" s="556"/>
      <c r="D722" s="556"/>
      <c r="E722" s="556"/>
      <c r="F722" s="556"/>
      <c r="G722" s="556"/>
      <c r="H722" s="556"/>
      <c r="I722" s="556"/>
      <c r="J722" s="556"/>
      <c r="K722" s="556"/>
      <c r="L722" s="556"/>
      <c r="M722" s="556"/>
      <c r="N722" s="556"/>
      <c r="O722" s="556"/>
      <c r="P722" s="556"/>
      <c r="Q722" s="556"/>
      <c r="R722" s="556"/>
      <c r="S722" s="556"/>
      <c r="T722" s="556"/>
      <c r="U722" s="556"/>
      <c r="V722" s="556"/>
      <c r="W722" s="556"/>
      <c r="X722" s="556"/>
      <c r="Y722" s="556"/>
      <c r="Z722" s="556"/>
      <c r="AA722" s="556"/>
    </row>
    <row r="723">
      <c r="A723" s="556"/>
      <c r="B723" s="556"/>
      <c r="C723" s="556"/>
      <c r="D723" s="556"/>
      <c r="E723" s="556"/>
      <c r="F723" s="556"/>
      <c r="G723" s="556"/>
      <c r="H723" s="556"/>
      <c r="I723" s="556"/>
      <c r="J723" s="556"/>
      <c r="K723" s="556"/>
      <c r="L723" s="556"/>
      <c r="M723" s="556"/>
      <c r="N723" s="556"/>
      <c r="O723" s="556"/>
      <c r="P723" s="556"/>
      <c r="Q723" s="556"/>
      <c r="R723" s="556"/>
      <c r="S723" s="556"/>
      <c r="T723" s="556"/>
      <c r="U723" s="556"/>
      <c r="V723" s="556"/>
      <c r="W723" s="556"/>
      <c r="X723" s="556"/>
      <c r="Y723" s="556"/>
      <c r="Z723" s="556"/>
      <c r="AA723" s="556"/>
    </row>
    <row r="724">
      <c r="A724" s="556"/>
      <c r="B724" s="556"/>
      <c r="C724" s="556"/>
      <c r="D724" s="556"/>
      <c r="E724" s="556"/>
      <c r="F724" s="556"/>
      <c r="G724" s="556"/>
      <c r="H724" s="556"/>
      <c r="I724" s="556"/>
      <c r="J724" s="556"/>
      <c r="K724" s="556"/>
      <c r="L724" s="556"/>
      <c r="M724" s="556"/>
      <c r="N724" s="556"/>
      <c r="O724" s="556"/>
      <c r="P724" s="556"/>
      <c r="Q724" s="556"/>
      <c r="R724" s="556"/>
      <c r="S724" s="556"/>
      <c r="T724" s="556"/>
      <c r="U724" s="556"/>
      <c r="V724" s="556"/>
      <c r="W724" s="556"/>
      <c r="X724" s="556"/>
      <c r="Y724" s="556"/>
      <c r="Z724" s="556"/>
      <c r="AA724" s="556"/>
    </row>
    <row r="725">
      <c r="A725" s="556"/>
      <c r="B725" s="556"/>
      <c r="C725" s="556"/>
      <c r="D725" s="556"/>
      <c r="E725" s="556"/>
      <c r="F725" s="556"/>
      <c r="G725" s="556"/>
      <c r="H725" s="556"/>
      <c r="I725" s="556"/>
      <c r="J725" s="556"/>
      <c r="K725" s="556"/>
      <c r="L725" s="556"/>
      <c r="M725" s="556"/>
      <c r="N725" s="556"/>
      <c r="O725" s="556"/>
      <c r="P725" s="556"/>
      <c r="Q725" s="556"/>
      <c r="R725" s="556"/>
      <c r="S725" s="556"/>
      <c r="T725" s="556"/>
      <c r="U725" s="556"/>
      <c r="V725" s="556"/>
      <c r="W725" s="556"/>
      <c r="X725" s="556"/>
      <c r="Y725" s="556"/>
      <c r="Z725" s="556"/>
      <c r="AA725" s="556"/>
    </row>
    <row r="726">
      <c r="A726" s="556"/>
      <c r="B726" s="556"/>
      <c r="C726" s="556"/>
      <c r="D726" s="556"/>
      <c r="E726" s="556"/>
      <c r="F726" s="556"/>
      <c r="G726" s="556"/>
      <c r="H726" s="556"/>
      <c r="I726" s="556"/>
      <c r="J726" s="556"/>
      <c r="K726" s="556"/>
      <c r="L726" s="556"/>
      <c r="M726" s="556"/>
      <c r="N726" s="556"/>
      <c r="O726" s="556"/>
      <c r="P726" s="556"/>
      <c r="Q726" s="556"/>
      <c r="R726" s="556"/>
      <c r="S726" s="556"/>
      <c r="T726" s="556"/>
      <c r="U726" s="556"/>
      <c r="V726" s="556"/>
      <c r="W726" s="556"/>
      <c r="X726" s="556"/>
      <c r="Y726" s="556"/>
      <c r="Z726" s="556"/>
      <c r="AA726" s="556"/>
    </row>
    <row r="727">
      <c r="A727" s="556"/>
      <c r="B727" s="556"/>
      <c r="C727" s="556"/>
      <c r="D727" s="556"/>
      <c r="E727" s="556"/>
      <c r="F727" s="556"/>
      <c r="G727" s="556"/>
      <c r="H727" s="556"/>
      <c r="I727" s="556"/>
      <c r="J727" s="556"/>
      <c r="K727" s="556"/>
      <c r="L727" s="556"/>
      <c r="M727" s="556"/>
      <c r="N727" s="556"/>
      <c r="O727" s="556"/>
      <c r="P727" s="556"/>
      <c r="Q727" s="556"/>
      <c r="R727" s="556"/>
      <c r="S727" s="556"/>
      <c r="T727" s="556"/>
      <c r="U727" s="556"/>
      <c r="V727" s="556"/>
      <c r="W727" s="556"/>
      <c r="X727" s="556"/>
      <c r="Y727" s="556"/>
      <c r="Z727" s="556"/>
      <c r="AA727" s="556"/>
    </row>
    <row r="728">
      <c r="A728" s="556"/>
      <c r="B728" s="556"/>
      <c r="C728" s="556"/>
      <c r="D728" s="556"/>
      <c r="E728" s="556"/>
      <c r="F728" s="556"/>
      <c r="G728" s="556"/>
      <c r="H728" s="556"/>
      <c r="I728" s="556"/>
      <c r="J728" s="556"/>
      <c r="K728" s="556"/>
      <c r="L728" s="556"/>
      <c r="M728" s="556"/>
      <c r="N728" s="556"/>
      <c r="O728" s="556"/>
      <c r="P728" s="556"/>
      <c r="Q728" s="556"/>
      <c r="R728" s="556"/>
      <c r="S728" s="556"/>
      <c r="T728" s="556"/>
      <c r="U728" s="556"/>
      <c r="V728" s="556"/>
      <c r="W728" s="556"/>
      <c r="X728" s="556"/>
      <c r="Y728" s="556"/>
      <c r="Z728" s="556"/>
      <c r="AA728" s="556"/>
    </row>
    <row r="729">
      <c r="A729" s="556"/>
      <c r="B729" s="556"/>
      <c r="C729" s="556"/>
      <c r="D729" s="556"/>
      <c r="E729" s="556"/>
      <c r="F729" s="556"/>
      <c r="G729" s="556"/>
      <c r="H729" s="556"/>
      <c r="I729" s="556"/>
      <c r="J729" s="556"/>
      <c r="K729" s="556"/>
      <c r="L729" s="556"/>
      <c r="M729" s="556"/>
      <c r="N729" s="556"/>
      <c r="O729" s="556"/>
      <c r="P729" s="556"/>
      <c r="Q729" s="556"/>
      <c r="R729" s="556"/>
      <c r="S729" s="556"/>
      <c r="T729" s="556"/>
      <c r="U729" s="556"/>
      <c r="V729" s="556"/>
      <c r="W729" s="556"/>
      <c r="X729" s="556"/>
      <c r="Y729" s="556"/>
      <c r="Z729" s="556"/>
      <c r="AA729" s="556"/>
    </row>
    <row r="730">
      <c r="A730" s="556"/>
      <c r="B730" s="556"/>
      <c r="C730" s="556"/>
      <c r="D730" s="556"/>
      <c r="E730" s="556"/>
      <c r="F730" s="556"/>
      <c r="G730" s="556"/>
      <c r="H730" s="556"/>
      <c r="I730" s="556"/>
      <c r="J730" s="556"/>
      <c r="K730" s="556"/>
      <c r="L730" s="556"/>
      <c r="M730" s="556"/>
      <c r="N730" s="556"/>
      <c r="O730" s="556"/>
      <c r="P730" s="556"/>
      <c r="Q730" s="556"/>
      <c r="R730" s="556"/>
      <c r="S730" s="556"/>
      <c r="T730" s="556"/>
      <c r="U730" s="556"/>
      <c r="V730" s="556"/>
      <c r="W730" s="556"/>
      <c r="X730" s="556"/>
      <c r="Y730" s="556"/>
      <c r="Z730" s="556"/>
      <c r="AA730" s="556"/>
    </row>
    <row r="731">
      <c r="A731" s="556"/>
      <c r="B731" s="556"/>
      <c r="C731" s="556"/>
      <c r="D731" s="556"/>
      <c r="E731" s="556"/>
      <c r="F731" s="556"/>
      <c r="G731" s="556"/>
      <c r="H731" s="556"/>
      <c r="I731" s="556"/>
      <c r="J731" s="556"/>
      <c r="K731" s="556"/>
      <c r="L731" s="556"/>
      <c r="M731" s="556"/>
      <c r="N731" s="556"/>
      <c r="O731" s="556"/>
      <c r="P731" s="556"/>
      <c r="Q731" s="556"/>
      <c r="R731" s="556"/>
      <c r="S731" s="556"/>
      <c r="T731" s="556"/>
      <c r="U731" s="556"/>
      <c r="V731" s="556"/>
      <c r="W731" s="556"/>
      <c r="X731" s="556"/>
      <c r="Y731" s="556"/>
      <c r="Z731" s="556"/>
      <c r="AA731" s="556"/>
    </row>
    <row r="732">
      <c r="A732" s="556"/>
      <c r="B732" s="556"/>
      <c r="C732" s="556"/>
      <c r="D732" s="556"/>
      <c r="E732" s="556"/>
      <c r="F732" s="556"/>
      <c r="G732" s="556"/>
      <c r="H732" s="556"/>
      <c r="I732" s="556"/>
      <c r="J732" s="556"/>
      <c r="K732" s="556"/>
      <c r="L732" s="556"/>
      <c r="M732" s="556"/>
      <c r="N732" s="556"/>
      <c r="O732" s="556"/>
      <c r="P732" s="556"/>
      <c r="Q732" s="556"/>
      <c r="R732" s="556"/>
      <c r="S732" s="556"/>
      <c r="T732" s="556"/>
      <c r="U732" s="556"/>
      <c r="V732" s="556"/>
      <c r="W732" s="556"/>
      <c r="X732" s="556"/>
      <c r="Y732" s="556"/>
      <c r="Z732" s="556"/>
      <c r="AA732" s="556"/>
    </row>
    <row r="733">
      <c r="A733" s="556"/>
      <c r="B733" s="556"/>
      <c r="C733" s="556"/>
      <c r="D733" s="556"/>
      <c r="E733" s="556"/>
      <c r="F733" s="556"/>
      <c r="G733" s="556"/>
      <c r="H733" s="556"/>
      <c r="I733" s="556"/>
      <c r="J733" s="556"/>
      <c r="K733" s="556"/>
      <c r="L733" s="556"/>
      <c r="M733" s="556"/>
      <c r="N733" s="556"/>
      <c r="O733" s="556"/>
      <c r="P733" s="556"/>
      <c r="Q733" s="556"/>
      <c r="R733" s="556"/>
      <c r="S733" s="556"/>
      <c r="T733" s="556"/>
      <c r="U733" s="556"/>
      <c r="V733" s="556"/>
      <c r="W733" s="556"/>
      <c r="X733" s="556"/>
      <c r="Y733" s="556"/>
      <c r="Z733" s="556"/>
      <c r="AA733" s="556"/>
    </row>
    <row r="734">
      <c r="A734" s="556"/>
      <c r="B734" s="556"/>
      <c r="C734" s="556"/>
      <c r="D734" s="556"/>
      <c r="E734" s="556"/>
      <c r="F734" s="556"/>
      <c r="G734" s="556"/>
      <c r="H734" s="556"/>
      <c r="I734" s="556"/>
      <c r="J734" s="556"/>
      <c r="K734" s="556"/>
      <c r="L734" s="556"/>
      <c r="M734" s="556"/>
      <c r="N734" s="556"/>
      <c r="O734" s="556"/>
      <c r="P734" s="556"/>
      <c r="Q734" s="556"/>
      <c r="R734" s="556"/>
      <c r="S734" s="556"/>
      <c r="T734" s="556"/>
      <c r="U734" s="556"/>
      <c r="V734" s="556"/>
      <c r="W734" s="556"/>
      <c r="X734" s="556"/>
      <c r="Y734" s="556"/>
      <c r="Z734" s="556"/>
      <c r="AA734" s="556"/>
    </row>
    <row r="735">
      <c r="A735" s="556"/>
      <c r="B735" s="556"/>
      <c r="C735" s="556"/>
      <c r="D735" s="556"/>
      <c r="E735" s="556"/>
      <c r="F735" s="556"/>
      <c r="G735" s="556"/>
      <c r="H735" s="556"/>
      <c r="I735" s="556"/>
      <c r="J735" s="556"/>
      <c r="K735" s="556"/>
      <c r="L735" s="556"/>
      <c r="M735" s="556"/>
      <c r="N735" s="556"/>
      <c r="O735" s="556"/>
      <c r="P735" s="556"/>
      <c r="Q735" s="556"/>
      <c r="R735" s="556"/>
      <c r="S735" s="556"/>
      <c r="T735" s="556"/>
      <c r="U735" s="556"/>
      <c r="V735" s="556"/>
      <c r="W735" s="556"/>
      <c r="X735" s="556"/>
      <c r="Y735" s="556"/>
      <c r="Z735" s="556"/>
      <c r="AA735" s="556"/>
    </row>
    <row r="736">
      <c r="A736" s="556"/>
      <c r="B736" s="556"/>
      <c r="C736" s="556"/>
      <c r="D736" s="556"/>
      <c r="E736" s="556"/>
      <c r="F736" s="556"/>
      <c r="G736" s="556"/>
      <c r="H736" s="556"/>
      <c r="I736" s="556"/>
      <c r="J736" s="556"/>
      <c r="K736" s="556"/>
      <c r="L736" s="556"/>
      <c r="M736" s="556"/>
      <c r="N736" s="556"/>
      <c r="O736" s="556"/>
      <c r="P736" s="556"/>
      <c r="Q736" s="556"/>
      <c r="R736" s="556"/>
      <c r="S736" s="556"/>
      <c r="T736" s="556"/>
      <c r="U736" s="556"/>
      <c r="V736" s="556"/>
      <c r="W736" s="556"/>
      <c r="X736" s="556"/>
      <c r="Y736" s="556"/>
      <c r="Z736" s="556"/>
      <c r="AA736" s="556"/>
    </row>
    <row r="737">
      <c r="A737" s="556"/>
      <c r="B737" s="556"/>
      <c r="C737" s="556"/>
      <c r="D737" s="556"/>
      <c r="E737" s="556"/>
      <c r="F737" s="556"/>
      <c r="G737" s="556"/>
      <c r="H737" s="556"/>
      <c r="I737" s="556"/>
      <c r="J737" s="556"/>
      <c r="K737" s="556"/>
      <c r="L737" s="556"/>
      <c r="M737" s="556"/>
      <c r="N737" s="556"/>
      <c r="O737" s="556"/>
      <c r="P737" s="556"/>
      <c r="Q737" s="556"/>
      <c r="R737" s="556"/>
      <c r="S737" s="556"/>
      <c r="T737" s="556"/>
      <c r="U737" s="556"/>
      <c r="V737" s="556"/>
      <c r="W737" s="556"/>
      <c r="X737" s="556"/>
      <c r="Y737" s="556"/>
      <c r="Z737" s="556"/>
      <c r="AA737" s="556"/>
    </row>
    <row r="738">
      <c r="A738" s="556"/>
      <c r="B738" s="556"/>
      <c r="C738" s="556"/>
      <c r="D738" s="556"/>
      <c r="E738" s="556"/>
      <c r="F738" s="556"/>
      <c r="G738" s="556"/>
      <c r="H738" s="556"/>
      <c r="I738" s="556"/>
      <c r="J738" s="556"/>
      <c r="K738" s="556"/>
      <c r="L738" s="556"/>
      <c r="M738" s="556"/>
      <c r="N738" s="556"/>
      <c r="O738" s="556"/>
      <c r="P738" s="556"/>
      <c r="Q738" s="556"/>
      <c r="R738" s="556"/>
      <c r="S738" s="556"/>
      <c r="T738" s="556"/>
      <c r="U738" s="556"/>
      <c r="V738" s="556"/>
      <c r="W738" s="556"/>
      <c r="X738" s="556"/>
      <c r="Y738" s="556"/>
      <c r="Z738" s="556"/>
      <c r="AA738" s="556"/>
    </row>
    <row r="739">
      <c r="A739" s="556"/>
      <c r="B739" s="556"/>
      <c r="C739" s="556"/>
      <c r="D739" s="556"/>
      <c r="E739" s="556"/>
      <c r="F739" s="556"/>
      <c r="G739" s="556"/>
      <c r="H739" s="556"/>
      <c r="I739" s="556"/>
      <c r="J739" s="556"/>
      <c r="K739" s="556"/>
      <c r="L739" s="556"/>
      <c r="M739" s="556"/>
      <c r="N739" s="556"/>
      <c r="O739" s="556"/>
      <c r="P739" s="556"/>
      <c r="Q739" s="556"/>
      <c r="R739" s="556"/>
      <c r="S739" s="556"/>
      <c r="T739" s="556"/>
      <c r="U739" s="556"/>
      <c r="V739" s="556"/>
      <c r="W739" s="556"/>
      <c r="X739" s="556"/>
      <c r="Y739" s="556"/>
      <c r="Z739" s="556"/>
      <c r="AA739" s="556"/>
    </row>
    <row r="740">
      <c r="A740" s="556"/>
      <c r="B740" s="556"/>
      <c r="C740" s="556"/>
      <c r="D740" s="556"/>
      <c r="E740" s="556"/>
      <c r="F740" s="556"/>
      <c r="G740" s="556"/>
      <c r="H740" s="556"/>
      <c r="I740" s="556"/>
      <c r="J740" s="556"/>
      <c r="K740" s="556"/>
      <c r="L740" s="556"/>
      <c r="M740" s="556"/>
      <c r="N740" s="556"/>
      <c r="O740" s="556"/>
      <c r="P740" s="556"/>
      <c r="Q740" s="556"/>
      <c r="R740" s="556"/>
      <c r="S740" s="556"/>
      <c r="T740" s="556"/>
      <c r="U740" s="556"/>
      <c r="V740" s="556"/>
      <c r="W740" s="556"/>
      <c r="X740" s="556"/>
      <c r="Y740" s="556"/>
      <c r="Z740" s="556"/>
      <c r="AA740" s="556"/>
    </row>
    <row r="741">
      <c r="A741" s="556"/>
      <c r="B741" s="556"/>
      <c r="C741" s="556"/>
      <c r="D741" s="556"/>
      <c r="E741" s="556"/>
      <c r="F741" s="556"/>
      <c r="G741" s="556"/>
      <c r="H741" s="556"/>
      <c r="I741" s="556"/>
      <c r="J741" s="556"/>
      <c r="K741" s="556"/>
      <c r="L741" s="556"/>
      <c r="M741" s="556"/>
      <c r="N741" s="556"/>
      <c r="O741" s="556"/>
      <c r="P741" s="556"/>
      <c r="Q741" s="556"/>
      <c r="R741" s="556"/>
      <c r="S741" s="556"/>
      <c r="T741" s="556"/>
      <c r="U741" s="556"/>
      <c r="V741" s="556"/>
      <c r="W741" s="556"/>
      <c r="X741" s="556"/>
      <c r="Y741" s="556"/>
      <c r="Z741" s="556"/>
      <c r="AA741" s="556"/>
    </row>
    <row r="742">
      <c r="A742" s="556"/>
      <c r="B742" s="556"/>
      <c r="C742" s="556"/>
      <c r="D742" s="556"/>
      <c r="E742" s="556"/>
      <c r="F742" s="556"/>
      <c r="G742" s="556"/>
      <c r="H742" s="556"/>
      <c r="I742" s="556"/>
      <c r="J742" s="556"/>
      <c r="K742" s="556"/>
      <c r="L742" s="556"/>
      <c r="M742" s="556"/>
      <c r="N742" s="556"/>
      <c r="O742" s="556"/>
      <c r="P742" s="556"/>
      <c r="Q742" s="556"/>
      <c r="R742" s="556"/>
      <c r="S742" s="556"/>
      <c r="T742" s="556"/>
      <c r="U742" s="556"/>
      <c r="V742" s="556"/>
      <c r="W742" s="556"/>
      <c r="X742" s="556"/>
      <c r="Y742" s="556"/>
      <c r="Z742" s="556"/>
      <c r="AA742" s="556"/>
    </row>
    <row r="743">
      <c r="A743" s="556"/>
      <c r="B743" s="556"/>
      <c r="C743" s="556"/>
      <c r="D743" s="556"/>
      <c r="E743" s="556"/>
      <c r="F743" s="556"/>
      <c r="G743" s="556"/>
      <c r="H743" s="556"/>
      <c r="I743" s="556"/>
      <c r="J743" s="556"/>
      <c r="K743" s="556"/>
      <c r="L743" s="556"/>
      <c r="M743" s="556"/>
      <c r="N743" s="556"/>
      <c r="O743" s="556"/>
      <c r="P743" s="556"/>
      <c r="Q743" s="556"/>
      <c r="R743" s="556"/>
      <c r="S743" s="556"/>
      <c r="T743" s="556"/>
      <c r="U743" s="556"/>
      <c r="V743" s="556"/>
      <c r="W743" s="556"/>
      <c r="X743" s="556"/>
      <c r="Y743" s="556"/>
      <c r="Z743" s="556"/>
      <c r="AA743" s="556"/>
    </row>
    <row r="744">
      <c r="A744" s="556"/>
      <c r="B744" s="556"/>
      <c r="C744" s="556"/>
      <c r="D744" s="556"/>
      <c r="E744" s="556"/>
      <c r="F744" s="556"/>
      <c r="G744" s="556"/>
      <c r="H744" s="556"/>
      <c r="I744" s="556"/>
      <c r="J744" s="556"/>
      <c r="K744" s="556"/>
      <c r="L744" s="556"/>
      <c r="M744" s="556"/>
      <c r="N744" s="556"/>
      <c r="O744" s="556"/>
      <c r="P744" s="556"/>
      <c r="Q744" s="556"/>
      <c r="R744" s="556"/>
      <c r="S744" s="556"/>
      <c r="T744" s="556"/>
      <c r="U744" s="556"/>
      <c r="V744" s="556"/>
      <c r="W744" s="556"/>
      <c r="X744" s="556"/>
      <c r="Y744" s="556"/>
      <c r="Z744" s="556"/>
      <c r="AA744" s="556"/>
    </row>
    <row r="745">
      <c r="A745" s="556"/>
      <c r="B745" s="556"/>
      <c r="C745" s="556"/>
      <c r="D745" s="556"/>
      <c r="E745" s="556"/>
      <c r="F745" s="556"/>
      <c r="G745" s="556"/>
      <c r="H745" s="556"/>
      <c r="I745" s="556"/>
      <c r="J745" s="556"/>
      <c r="K745" s="556"/>
      <c r="L745" s="556"/>
      <c r="M745" s="556"/>
      <c r="N745" s="556"/>
      <c r="O745" s="556"/>
      <c r="P745" s="556"/>
      <c r="Q745" s="556"/>
      <c r="R745" s="556"/>
      <c r="S745" s="556"/>
      <c r="T745" s="556"/>
      <c r="U745" s="556"/>
      <c r="V745" s="556"/>
      <c r="W745" s="556"/>
      <c r="X745" s="556"/>
      <c r="Y745" s="556"/>
      <c r="Z745" s="556"/>
      <c r="AA745" s="556"/>
    </row>
    <row r="746">
      <c r="A746" s="556"/>
      <c r="B746" s="556"/>
      <c r="C746" s="556"/>
      <c r="D746" s="556"/>
      <c r="E746" s="556"/>
      <c r="F746" s="556"/>
      <c r="G746" s="556"/>
      <c r="H746" s="556"/>
      <c r="I746" s="556"/>
      <c r="J746" s="556"/>
      <c r="K746" s="556"/>
      <c r="L746" s="556"/>
      <c r="M746" s="556"/>
      <c r="N746" s="556"/>
      <c r="O746" s="556"/>
      <c r="P746" s="556"/>
      <c r="Q746" s="556"/>
      <c r="R746" s="556"/>
      <c r="S746" s="556"/>
      <c r="T746" s="556"/>
      <c r="U746" s="556"/>
      <c r="V746" s="556"/>
      <c r="W746" s="556"/>
      <c r="X746" s="556"/>
      <c r="Y746" s="556"/>
      <c r="Z746" s="556"/>
      <c r="AA746" s="556"/>
    </row>
    <row r="747">
      <c r="A747" s="556"/>
      <c r="B747" s="556"/>
      <c r="C747" s="556"/>
      <c r="D747" s="556"/>
      <c r="E747" s="556"/>
      <c r="F747" s="556"/>
      <c r="G747" s="556"/>
      <c r="H747" s="556"/>
      <c r="I747" s="556"/>
      <c r="J747" s="556"/>
      <c r="K747" s="556"/>
      <c r="L747" s="556"/>
      <c r="M747" s="556"/>
      <c r="N747" s="556"/>
      <c r="O747" s="556"/>
      <c r="P747" s="556"/>
      <c r="Q747" s="556"/>
      <c r="R747" s="556"/>
      <c r="S747" s="556"/>
      <c r="T747" s="556"/>
      <c r="U747" s="556"/>
      <c r="V747" s="556"/>
      <c r="W747" s="556"/>
      <c r="X747" s="556"/>
      <c r="Y747" s="556"/>
      <c r="Z747" s="556"/>
      <c r="AA747" s="556"/>
    </row>
    <row r="748">
      <c r="A748" s="556"/>
      <c r="B748" s="556"/>
      <c r="C748" s="556"/>
      <c r="D748" s="556"/>
      <c r="E748" s="556"/>
      <c r="F748" s="556"/>
      <c r="G748" s="556"/>
      <c r="H748" s="556"/>
      <c r="I748" s="556"/>
      <c r="J748" s="556"/>
      <c r="K748" s="556"/>
      <c r="L748" s="556"/>
      <c r="M748" s="556"/>
      <c r="N748" s="556"/>
      <c r="O748" s="556"/>
      <c r="P748" s="556"/>
      <c r="Q748" s="556"/>
      <c r="R748" s="556"/>
      <c r="S748" s="556"/>
      <c r="T748" s="556"/>
      <c r="U748" s="556"/>
      <c r="V748" s="556"/>
      <c r="W748" s="556"/>
      <c r="X748" s="556"/>
      <c r="Y748" s="556"/>
      <c r="Z748" s="556"/>
      <c r="AA748" s="556"/>
    </row>
    <row r="749">
      <c r="A749" s="556"/>
      <c r="B749" s="556"/>
      <c r="C749" s="556"/>
      <c r="D749" s="556"/>
      <c r="E749" s="556"/>
      <c r="F749" s="556"/>
      <c r="G749" s="556"/>
      <c r="H749" s="556"/>
      <c r="I749" s="556"/>
      <c r="J749" s="556"/>
      <c r="K749" s="556"/>
      <c r="L749" s="556"/>
      <c r="M749" s="556"/>
      <c r="N749" s="556"/>
      <c r="O749" s="556"/>
      <c r="P749" s="556"/>
      <c r="Q749" s="556"/>
      <c r="R749" s="556"/>
      <c r="S749" s="556"/>
      <c r="T749" s="556"/>
      <c r="U749" s="556"/>
      <c r="V749" s="556"/>
      <c r="W749" s="556"/>
      <c r="X749" s="556"/>
      <c r="Y749" s="556"/>
      <c r="Z749" s="556"/>
      <c r="AA749" s="556"/>
    </row>
    <row r="750">
      <c r="A750" s="556"/>
      <c r="B750" s="556"/>
      <c r="C750" s="556"/>
      <c r="D750" s="556"/>
      <c r="E750" s="556"/>
      <c r="F750" s="556"/>
      <c r="G750" s="556"/>
      <c r="H750" s="556"/>
      <c r="I750" s="556"/>
      <c r="J750" s="556"/>
      <c r="K750" s="556"/>
      <c r="L750" s="556"/>
      <c r="M750" s="556"/>
      <c r="N750" s="556"/>
      <c r="O750" s="556"/>
      <c r="P750" s="556"/>
      <c r="Q750" s="556"/>
      <c r="R750" s="556"/>
      <c r="S750" s="556"/>
      <c r="T750" s="556"/>
      <c r="U750" s="556"/>
      <c r="V750" s="556"/>
      <c r="W750" s="556"/>
      <c r="X750" s="556"/>
      <c r="Y750" s="556"/>
      <c r="Z750" s="556"/>
      <c r="AA750" s="556"/>
    </row>
    <row r="751">
      <c r="A751" s="556"/>
      <c r="B751" s="556"/>
      <c r="C751" s="556"/>
      <c r="D751" s="556"/>
      <c r="E751" s="556"/>
      <c r="F751" s="556"/>
      <c r="G751" s="556"/>
      <c r="H751" s="556"/>
      <c r="I751" s="556"/>
      <c r="J751" s="556"/>
      <c r="K751" s="556"/>
      <c r="L751" s="556"/>
      <c r="M751" s="556"/>
      <c r="N751" s="556"/>
      <c r="O751" s="556"/>
      <c r="P751" s="556"/>
      <c r="Q751" s="556"/>
      <c r="R751" s="556"/>
      <c r="S751" s="556"/>
      <c r="T751" s="556"/>
      <c r="U751" s="556"/>
      <c r="V751" s="556"/>
      <c r="W751" s="556"/>
      <c r="X751" s="556"/>
      <c r="Y751" s="556"/>
      <c r="Z751" s="556"/>
      <c r="AA751" s="556"/>
    </row>
    <row r="752">
      <c r="A752" s="556"/>
      <c r="B752" s="556"/>
      <c r="C752" s="556"/>
      <c r="D752" s="556"/>
      <c r="E752" s="556"/>
      <c r="F752" s="556"/>
      <c r="G752" s="556"/>
      <c r="H752" s="556"/>
      <c r="I752" s="556"/>
      <c r="J752" s="556"/>
      <c r="K752" s="556"/>
      <c r="L752" s="556"/>
      <c r="M752" s="556"/>
      <c r="N752" s="556"/>
      <c r="O752" s="556"/>
      <c r="P752" s="556"/>
      <c r="Q752" s="556"/>
      <c r="R752" s="556"/>
      <c r="S752" s="556"/>
      <c r="T752" s="556"/>
      <c r="U752" s="556"/>
      <c r="V752" s="556"/>
      <c r="W752" s="556"/>
      <c r="X752" s="556"/>
      <c r="Y752" s="556"/>
      <c r="Z752" s="556"/>
      <c r="AA752" s="556"/>
    </row>
    <row r="753">
      <c r="A753" s="556"/>
      <c r="B753" s="556"/>
      <c r="C753" s="556"/>
      <c r="D753" s="556"/>
      <c r="E753" s="556"/>
      <c r="F753" s="556"/>
      <c r="G753" s="556"/>
      <c r="H753" s="556"/>
      <c r="I753" s="556"/>
      <c r="J753" s="556"/>
      <c r="K753" s="556"/>
      <c r="L753" s="556"/>
      <c r="M753" s="556"/>
      <c r="N753" s="556"/>
      <c r="O753" s="556"/>
      <c r="P753" s="556"/>
      <c r="Q753" s="556"/>
      <c r="R753" s="556"/>
      <c r="S753" s="556"/>
      <c r="T753" s="556"/>
      <c r="U753" s="556"/>
      <c r="V753" s="556"/>
      <c r="W753" s="556"/>
      <c r="X753" s="556"/>
      <c r="Y753" s="556"/>
      <c r="Z753" s="556"/>
      <c r="AA753" s="556"/>
    </row>
    <row r="754">
      <c r="A754" s="556"/>
      <c r="B754" s="556"/>
      <c r="C754" s="556"/>
      <c r="D754" s="556"/>
      <c r="E754" s="556"/>
      <c r="F754" s="556"/>
      <c r="G754" s="556"/>
      <c r="H754" s="556"/>
      <c r="I754" s="556"/>
      <c r="J754" s="556"/>
      <c r="K754" s="556"/>
      <c r="L754" s="556"/>
      <c r="M754" s="556"/>
      <c r="N754" s="556"/>
      <c r="O754" s="556"/>
      <c r="P754" s="556"/>
      <c r="Q754" s="556"/>
      <c r="R754" s="556"/>
      <c r="S754" s="556"/>
      <c r="T754" s="556"/>
      <c r="U754" s="556"/>
      <c r="V754" s="556"/>
      <c r="W754" s="556"/>
      <c r="X754" s="556"/>
      <c r="Y754" s="556"/>
      <c r="Z754" s="556"/>
      <c r="AA754" s="556"/>
    </row>
    <row r="755">
      <c r="A755" s="556"/>
      <c r="B755" s="556"/>
      <c r="C755" s="556"/>
      <c r="D755" s="556"/>
      <c r="E755" s="556"/>
      <c r="F755" s="556"/>
      <c r="G755" s="556"/>
      <c r="H755" s="556"/>
      <c r="I755" s="556"/>
      <c r="J755" s="556"/>
      <c r="K755" s="556"/>
      <c r="L755" s="556"/>
      <c r="M755" s="556"/>
      <c r="N755" s="556"/>
      <c r="O755" s="556"/>
      <c r="P755" s="556"/>
      <c r="Q755" s="556"/>
      <c r="R755" s="556"/>
      <c r="S755" s="556"/>
      <c r="T755" s="556"/>
      <c r="U755" s="556"/>
      <c r="V755" s="556"/>
      <c r="W755" s="556"/>
      <c r="X755" s="556"/>
      <c r="Y755" s="556"/>
      <c r="Z755" s="556"/>
      <c r="AA755" s="556"/>
    </row>
    <row r="756">
      <c r="A756" s="556"/>
      <c r="B756" s="556"/>
      <c r="C756" s="556"/>
      <c r="D756" s="556"/>
      <c r="E756" s="556"/>
      <c r="F756" s="556"/>
      <c r="G756" s="556"/>
      <c r="H756" s="556"/>
      <c r="I756" s="556"/>
      <c r="J756" s="556"/>
      <c r="K756" s="556"/>
      <c r="L756" s="556"/>
      <c r="M756" s="556"/>
      <c r="N756" s="556"/>
      <c r="O756" s="556"/>
      <c r="P756" s="556"/>
      <c r="Q756" s="556"/>
      <c r="R756" s="556"/>
      <c r="S756" s="556"/>
      <c r="T756" s="556"/>
      <c r="U756" s="556"/>
      <c r="V756" s="556"/>
      <c r="W756" s="556"/>
      <c r="X756" s="556"/>
      <c r="Y756" s="556"/>
      <c r="Z756" s="556"/>
      <c r="AA756" s="556"/>
    </row>
    <row r="757">
      <c r="A757" s="556"/>
      <c r="B757" s="556"/>
      <c r="C757" s="556"/>
      <c r="D757" s="556"/>
      <c r="E757" s="556"/>
      <c r="F757" s="556"/>
      <c r="G757" s="556"/>
      <c r="H757" s="556"/>
      <c r="I757" s="556"/>
      <c r="J757" s="556"/>
      <c r="K757" s="556"/>
      <c r="L757" s="556"/>
      <c r="M757" s="556"/>
      <c r="N757" s="556"/>
      <c r="O757" s="556"/>
      <c r="P757" s="556"/>
      <c r="Q757" s="556"/>
      <c r="R757" s="556"/>
      <c r="S757" s="556"/>
      <c r="T757" s="556"/>
      <c r="U757" s="556"/>
      <c r="V757" s="556"/>
      <c r="W757" s="556"/>
      <c r="X757" s="556"/>
      <c r="Y757" s="556"/>
      <c r="Z757" s="556"/>
      <c r="AA757" s="556"/>
    </row>
    <row r="758">
      <c r="A758" s="556"/>
      <c r="B758" s="556"/>
      <c r="C758" s="556"/>
      <c r="D758" s="556"/>
      <c r="E758" s="556"/>
      <c r="F758" s="556"/>
      <c r="G758" s="556"/>
      <c r="H758" s="556"/>
      <c r="I758" s="556"/>
      <c r="J758" s="556"/>
      <c r="K758" s="556"/>
      <c r="L758" s="556"/>
      <c r="M758" s="556"/>
      <c r="N758" s="556"/>
      <c r="O758" s="556"/>
      <c r="P758" s="556"/>
      <c r="Q758" s="556"/>
      <c r="R758" s="556"/>
      <c r="S758" s="556"/>
      <c r="T758" s="556"/>
      <c r="U758" s="556"/>
      <c r="V758" s="556"/>
      <c r="W758" s="556"/>
      <c r="X758" s="556"/>
      <c r="Y758" s="556"/>
      <c r="Z758" s="556"/>
      <c r="AA758" s="556"/>
    </row>
    <row r="759">
      <c r="A759" s="556"/>
      <c r="B759" s="556"/>
      <c r="C759" s="556"/>
      <c r="D759" s="556"/>
      <c r="E759" s="556"/>
      <c r="F759" s="556"/>
      <c r="G759" s="556"/>
      <c r="H759" s="556"/>
      <c r="I759" s="556"/>
      <c r="J759" s="556"/>
      <c r="K759" s="556"/>
      <c r="L759" s="556"/>
      <c r="M759" s="556"/>
      <c r="N759" s="556"/>
      <c r="O759" s="556"/>
      <c r="P759" s="556"/>
      <c r="Q759" s="556"/>
      <c r="R759" s="556"/>
      <c r="S759" s="556"/>
      <c r="T759" s="556"/>
      <c r="U759" s="556"/>
      <c r="V759" s="556"/>
      <c r="W759" s="556"/>
      <c r="X759" s="556"/>
      <c r="Y759" s="556"/>
      <c r="Z759" s="556"/>
      <c r="AA759" s="556"/>
    </row>
    <row r="760">
      <c r="A760" s="556"/>
      <c r="B760" s="556"/>
      <c r="C760" s="556"/>
      <c r="D760" s="556"/>
      <c r="E760" s="556"/>
      <c r="F760" s="556"/>
      <c r="G760" s="556"/>
      <c r="H760" s="556"/>
      <c r="I760" s="556"/>
      <c r="J760" s="556"/>
      <c r="K760" s="556"/>
      <c r="L760" s="556"/>
      <c r="M760" s="556"/>
      <c r="N760" s="556"/>
      <c r="O760" s="556"/>
      <c r="P760" s="556"/>
      <c r="Q760" s="556"/>
      <c r="R760" s="556"/>
      <c r="S760" s="556"/>
      <c r="T760" s="556"/>
      <c r="U760" s="556"/>
      <c r="V760" s="556"/>
      <c r="W760" s="556"/>
      <c r="X760" s="556"/>
      <c r="Y760" s="556"/>
      <c r="Z760" s="556"/>
      <c r="AA760" s="556"/>
    </row>
    <row r="761">
      <c r="A761" s="556"/>
      <c r="B761" s="556"/>
      <c r="C761" s="556"/>
      <c r="D761" s="556"/>
      <c r="E761" s="556"/>
      <c r="F761" s="556"/>
      <c r="G761" s="556"/>
      <c r="H761" s="556"/>
      <c r="I761" s="556"/>
      <c r="J761" s="556"/>
      <c r="K761" s="556"/>
      <c r="L761" s="556"/>
      <c r="M761" s="556"/>
      <c r="N761" s="556"/>
      <c r="O761" s="556"/>
      <c r="P761" s="556"/>
      <c r="Q761" s="556"/>
      <c r="R761" s="556"/>
      <c r="S761" s="556"/>
      <c r="T761" s="556"/>
      <c r="U761" s="556"/>
      <c r="V761" s="556"/>
      <c r="W761" s="556"/>
      <c r="X761" s="556"/>
      <c r="Y761" s="556"/>
      <c r="Z761" s="556"/>
      <c r="AA761" s="556"/>
    </row>
    <row r="762">
      <c r="A762" s="556"/>
      <c r="B762" s="556"/>
      <c r="C762" s="556"/>
      <c r="D762" s="556"/>
      <c r="E762" s="556"/>
      <c r="F762" s="556"/>
      <c r="G762" s="556"/>
      <c r="H762" s="556"/>
      <c r="I762" s="556"/>
      <c r="J762" s="556"/>
      <c r="K762" s="556"/>
      <c r="L762" s="556"/>
      <c r="M762" s="556"/>
      <c r="N762" s="556"/>
      <c r="O762" s="556"/>
      <c r="P762" s="556"/>
      <c r="Q762" s="556"/>
      <c r="R762" s="556"/>
      <c r="S762" s="556"/>
      <c r="T762" s="556"/>
      <c r="U762" s="556"/>
      <c r="V762" s="556"/>
      <c r="W762" s="556"/>
      <c r="X762" s="556"/>
      <c r="Y762" s="556"/>
      <c r="Z762" s="556"/>
      <c r="AA762" s="556"/>
    </row>
    <row r="763">
      <c r="A763" s="556"/>
      <c r="B763" s="556"/>
      <c r="C763" s="556"/>
      <c r="D763" s="556"/>
      <c r="E763" s="556"/>
      <c r="F763" s="556"/>
      <c r="G763" s="556"/>
      <c r="H763" s="556"/>
      <c r="I763" s="556"/>
      <c r="J763" s="556"/>
      <c r="K763" s="556"/>
      <c r="L763" s="556"/>
      <c r="M763" s="556"/>
      <c r="N763" s="556"/>
      <c r="O763" s="556"/>
      <c r="P763" s="556"/>
      <c r="Q763" s="556"/>
      <c r="R763" s="556"/>
      <c r="S763" s="556"/>
      <c r="T763" s="556"/>
      <c r="U763" s="556"/>
      <c r="V763" s="556"/>
      <c r="W763" s="556"/>
      <c r="X763" s="556"/>
      <c r="Y763" s="556"/>
      <c r="Z763" s="556"/>
      <c r="AA763" s="556"/>
    </row>
    <row r="764">
      <c r="A764" s="556"/>
      <c r="B764" s="556"/>
      <c r="C764" s="556"/>
      <c r="D764" s="556"/>
      <c r="E764" s="556"/>
      <c r="F764" s="556"/>
      <c r="G764" s="556"/>
      <c r="H764" s="556"/>
      <c r="I764" s="556"/>
      <c r="J764" s="556"/>
      <c r="K764" s="556"/>
      <c r="L764" s="556"/>
      <c r="M764" s="556"/>
      <c r="N764" s="556"/>
      <c r="O764" s="556"/>
      <c r="P764" s="556"/>
      <c r="Q764" s="556"/>
      <c r="R764" s="556"/>
      <c r="S764" s="556"/>
      <c r="T764" s="556"/>
      <c r="U764" s="556"/>
      <c r="V764" s="556"/>
      <c r="W764" s="556"/>
      <c r="X764" s="556"/>
      <c r="Y764" s="556"/>
      <c r="Z764" s="556"/>
      <c r="AA764" s="556"/>
    </row>
    <row r="765">
      <c r="A765" s="556"/>
      <c r="B765" s="556"/>
      <c r="C765" s="556"/>
      <c r="D765" s="556"/>
      <c r="E765" s="556"/>
      <c r="F765" s="556"/>
      <c r="G765" s="556"/>
      <c r="H765" s="556"/>
      <c r="I765" s="556"/>
      <c r="J765" s="556"/>
      <c r="K765" s="556"/>
      <c r="L765" s="556"/>
      <c r="M765" s="556"/>
      <c r="N765" s="556"/>
      <c r="O765" s="556"/>
      <c r="P765" s="556"/>
      <c r="Q765" s="556"/>
      <c r="R765" s="556"/>
      <c r="S765" s="556"/>
      <c r="T765" s="556"/>
      <c r="U765" s="556"/>
      <c r="V765" s="556"/>
      <c r="W765" s="556"/>
      <c r="X765" s="556"/>
      <c r="Y765" s="556"/>
      <c r="Z765" s="556"/>
      <c r="AA765" s="556"/>
    </row>
    <row r="766">
      <c r="A766" s="556"/>
      <c r="B766" s="556"/>
      <c r="C766" s="556"/>
      <c r="D766" s="556"/>
      <c r="E766" s="556"/>
      <c r="F766" s="556"/>
      <c r="G766" s="556"/>
      <c r="H766" s="556"/>
      <c r="I766" s="556"/>
      <c r="J766" s="556"/>
      <c r="K766" s="556"/>
      <c r="L766" s="556"/>
      <c r="M766" s="556"/>
      <c r="N766" s="556"/>
      <c r="O766" s="556"/>
      <c r="P766" s="556"/>
      <c r="Q766" s="556"/>
      <c r="R766" s="556"/>
      <c r="S766" s="556"/>
      <c r="T766" s="556"/>
      <c r="U766" s="556"/>
      <c r="V766" s="556"/>
      <c r="W766" s="556"/>
      <c r="X766" s="556"/>
      <c r="Y766" s="556"/>
      <c r="Z766" s="556"/>
      <c r="AA766" s="556"/>
    </row>
    <row r="767">
      <c r="A767" s="556"/>
      <c r="B767" s="556"/>
      <c r="C767" s="556"/>
      <c r="D767" s="556"/>
      <c r="E767" s="556"/>
      <c r="F767" s="556"/>
      <c r="G767" s="556"/>
      <c r="H767" s="556"/>
      <c r="I767" s="556"/>
      <c r="J767" s="556"/>
      <c r="K767" s="556"/>
      <c r="L767" s="556"/>
      <c r="M767" s="556"/>
      <c r="N767" s="556"/>
      <c r="O767" s="556"/>
      <c r="P767" s="556"/>
      <c r="Q767" s="556"/>
      <c r="R767" s="556"/>
      <c r="S767" s="556"/>
      <c r="T767" s="556"/>
      <c r="U767" s="556"/>
      <c r="V767" s="556"/>
      <c r="W767" s="556"/>
      <c r="X767" s="556"/>
      <c r="Y767" s="556"/>
      <c r="Z767" s="556"/>
      <c r="AA767" s="556"/>
    </row>
    <row r="768">
      <c r="A768" s="556"/>
      <c r="B768" s="556"/>
      <c r="C768" s="556"/>
      <c r="D768" s="556"/>
      <c r="E768" s="556"/>
      <c r="F768" s="556"/>
      <c r="G768" s="556"/>
      <c r="H768" s="556"/>
      <c r="I768" s="556"/>
      <c r="J768" s="556"/>
      <c r="K768" s="556"/>
      <c r="L768" s="556"/>
      <c r="M768" s="556"/>
      <c r="N768" s="556"/>
      <c r="O768" s="556"/>
      <c r="P768" s="556"/>
      <c r="Q768" s="556"/>
      <c r="R768" s="556"/>
      <c r="S768" s="556"/>
      <c r="T768" s="556"/>
      <c r="U768" s="556"/>
      <c r="V768" s="556"/>
      <c r="W768" s="556"/>
      <c r="X768" s="556"/>
      <c r="Y768" s="556"/>
      <c r="Z768" s="556"/>
      <c r="AA768" s="556"/>
    </row>
    <row r="769">
      <c r="A769" s="556"/>
      <c r="B769" s="556"/>
      <c r="C769" s="556"/>
      <c r="D769" s="556"/>
      <c r="E769" s="556"/>
      <c r="F769" s="556"/>
      <c r="G769" s="556"/>
      <c r="H769" s="556"/>
      <c r="I769" s="556"/>
      <c r="J769" s="556"/>
      <c r="K769" s="556"/>
      <c r="L769" s="556"/>
      <c r="M769" s="556"/>
      <c r="N769" s="556"/>
      <c r="O769" s="556"/>
      <c r="P769" s="556"/>
      <c r="Q769" s="556"/>
      <c r="R769" s="556"/>
      <c r="S769" s="556"/>
      <c r="T769" s="556"/>
      <c r="U769" s="556"/>
      <c r="V769" s="556"/>
      <c r="W769" s="556"/>
      <c r="X769" s="556"/>
      <c r="Y769" s="556"/>
      <c r="Z769" s="556"/>
      <c r="AA769" s="556"/>
    </row>
    <row r="770">
      <c r="A770" s="556"/>
      <c r="B770" s="556"/>
      <c r="C770" s="556"/>
      <c r="D770" s="556"/>
      <c r="E770" s="556"/>
      <c r="F770" s="556"/>
      <c r="G770" s="556"/>
      <c r="H770" s="556"/>
      <c r="I770" s="556"/>
      <c r="J770" s="556"/>
      <c r="K770" s="556"/>
      <c r="L770" s="556"/>
      <c r="M770" s="556"/>
      <c r="N770" s="556"/>
      <c r="O770" s="556"/>
      <c r="P770" s="556"/>
      <c r="Q770" s="556"/>
      <c r="R770" s="556"/>
      <c r="S770" s="556"/>
      <c r="T770" s="556"/>
      <c r="U770" s="556"/>
      <c r="V770" s="556"/>
      <c r="W770" s="556"/>
      <c r="X770" s="556"/>
      <c r="Y770" s="556"/>
      <c r="Z770" s="556"/>
      <c r="AA770" s="556"/>
    </row>
    <row r="771">
      <c r="A771" s="556"/>
      <c r="B771" s="556"/>
      <c r="C771" s="556"/>
      <c r="D771" s="556"/>
      <c r="E771" s="556"/>
      <c r="F771" s="556"/>
      <c r="G771" s="556"/>
      <c r="H771" s="556"/>
      <c r="I771" s="556"/>
      <c r="J771" s="556"/>
      <c r="K771" s="556"/>
      <c r="L771" s="556"/>
      <c r="M771" s="556"/>
      <c r="N771" s="556"/>
      <c r="O771" s="556"/>
      <c r="P771" s="556"/>
      <c r="Q771" s="556"/>
      <c r="R771" s="556"/>
      <c r="S771" s="556"/>
      <c r="T771" s="556"/>
      <c r="U771" s="556"/>
      <c r="V771" s="556"/>
      <c r="W771" s="556"/>
      <c r="X771" s="556"/>
      <c r="Y771" s="556"/>
      <c r="Z771" s="556"/>
      <c r="AA771" s="556"/>
    </row>
    <row r="772">
      <c r="A772" s="556"/>
      <c r="B772" s="556"/>
      <c r="C772" s="556"/>
      <c r="D772" s="556"/>
      <c r="E772" s="556"/>
      <c r="F772" s="556"/>
      <c r="G772" s="556"/>
      <c r="H772" s="556"/>
      <c r="I772" s="556"/>
      <c r="J772" s="556"/>
      <c r="K772" s="556"/>
      <c r="L772" s="556"/>
      <c r="M772" s="556"/>
      <c r="N772" s="556"/>
      <c r="O772" s="556"/>
      <c r="P772" s="556"/>
      <c r="Q772" s="556"/>
      <c r="R772" s="556"/>
      <c r="S772" s="556"/>
      <c r="T772" s="556"/>
      <c r="U772" s="556"/>
      <c r="V772" s="556"/>
      <c r="W772" s="556"/>
      <c r="X772" s="556"/>
      <c r="Y772" s="556"/>
      <c r="Z772" s="556"/>
      <c r="AA772" s="556"/>
    </row>
    <row r="773">
      <c r="A773" s="556"/>
      <c r="B773" s="556"/>
      <c r="C773" s="556"/>
      <c r="D773" s="556"/>
      <c r="E773" s="556"/>
      <c r="F773" s="556"/>
      <c r="G773" s="556"/>
      <c r="H773" s="556"/>
      <c r="I773" s="556"/>
      <c r="J773" s="556"/>
      <c r="K773" s="556"/>
      <c r="L773" s="556"/>
      <c r="M773" s="556"/>
      <c r="N773" s="556"/>
      <c r="O773" s="556"/>
      <c r="P773" s="556"/>
      <c r="Q773" s="556"/>
      <c r="R773" s="556"/>
      <c r="S773" s="556"/>
      <c r="T773" s="556"/>
      <c r="U773" s="556"/>
      <c r="V773" s="556"/>
      <c r="W773" s="556"/>
      <c r="X773" s="556"/>
      <c r="Y773" s="556"/>
      <c r="Z773" s="556"/>
      <c r="AA773" s="556"/>
    </row>
    <row r="774">
      <c r="A774" s="556"/>
      <c r="B774" s="556"/>
      <c r="C774" s="556"/>
      <c r="D774" s="556"/>
      <c r="E774" s="556"/>
      <c r="F774" s="556"/>
      <c r="G774" s="556"/>
      <c r="H774" s="556"/>
      <c r="I774" s="556"/>
      <c r="J774" s="556"/>
      <c r="K774" s="556"/>
      <c r="L774" s="556"/>
      <c r="M774" s="556"/>
      <c r="N774" s="556"/>
      <c r="O774" s="556"/>
      <c r="P774" s="556"/>
      <c r="Q774" s="556"/>
      <c r="R774" s="556"/>
      <c r="S774" s="556"/>
      <c r="T774" s="556"/>
      <c r="U774" s="556"/>
      <c r="V774" s="556"/>
      <c r="W774" s="556"/>
      <c r="X774" s="556"/>
      <c r="Y774" s="556"/>
      <c r="Z774" s="556"/>
      <c r="AA774" s="556"/>
    </row>
    <row r="775">
      <c r="A775" s="556"/>
      <c r="B775" s="556"/>
      <c r="C775" s="556"/>
      <c r="D775" s="556"/>
      <c r="E775" s="556"/>
      <c r="F775" s="556"/>
      <c r="G775" s="556"/>
      <c r="H775" s="556"/>
      <c r="I775" s="556"/>
      <c r="J775" s="556"/>
      <c r="K775" s="556"/>
      <c r="L775" s="556"/>
      <c r="M775" s="556"/>
      <c r="N775" s="556"/>
      <c r="O775" s="556"/>
      <c r="P775" s="556"/>
      <c r="Q775" s="556"/>
      <c r="R775" s="556"/>
      <c r="S775" s="556"/>
      <c r="T775" s="556"/>
      <c r="U775" s="556"/>
      <c r="V775" s="556"/>
      <c r="W775" s="556"/>
      <c r="X775" s="556"/>
      <c r="Y775" s="556"/>
      <c r="Z775" s="556"/>
      <c r="AA775" s="556"/>
    </row>
    <row r="776">
      <c r="A776" s="556"/>
      <c r="B776" s="556"/>
      <c r="C776" s="556"/>
      <c r="D776" s="556"/>
      <c r="E776" s="556"/>
      <c r="F776" s="556"/>
      <c r="G776" s="556"/>
      <c r="H776" s="556"/>
      <c r="I776" s="556"/>
      <c r="J776" s="556"/>
      <c r="K776" s="556"/>
      <c r="L776" s="556"/>
      <c r="M776" s="556"/>
      <c r="N776" s="556"/>
      <c r="O776" s="556"/>
      <c r="P776" s="556"/>
      <c r="Q776" s="556"/>
      <c r="R776" s="556"/>
      <c r="S776" s="556"/>
      <c r="T776" s="556"/>
      <c r="U776" s="556"/>
      <c r="V776" s="556"/>
      <c r="W776" s="556"/>
      <c r="X776" s="556"/>
      <c r="Y776" s="556"/>
      <c r="Z776" s="556"/>
      <c r="AA776" s="556"/>
    </row>
    <row r="777">
      <c r="A777" s="556"/>
      <c r="B777" s="556"/>
      <c r="C777" s="556"/>
      <c r="D777" s="556"/>
      <c r="E777" s="556"/>
      <c r="F777" s="556"/>
      <c r="G777" s="556"/>
      <c r="H777" s="556"/>
      <c r="I777" s="556"/>
      <c r="J777" s="556"/>
      <c r="K777" s="556"/>
      <c r="L777" s="556"/>
      <c r="M777" s="556"/>
      <c r="N777" s="556"/>
      <c r="O777" s="556"/>
      <c r="P777" s="556"/>
      <c r="Q777" s="556"/>
      <c r="R777" s="556"/>
      <c r="S777" s="556"/>
      <c r="T777" s="556"/>
      <c r="U777" s="556"/>
      <c r="V777" s="556"/>
      <c r="W777" s="556"/>
      <c r="X777" s="556"/>
      <c r="Y777" s="556"/>
      <c r="Z777" s="556"/>
      <c r="AA777" s="556"/>
    </row>
    <row r="778">
      <c r="A778" s="556"/>
      <c r="B778" s="556"/>
      <c r="C778" s="556"/>
      <c r="D778" s="556"/>
      <c r="E778" s="556"/>
      <c r="F778" s="556"/>
      <c r="G778" s="556"/>
      <c r="H778" s="556"/>
      <c r="I778" s="556"/>
      <c r="J778" s="556"/>
      <c r="K778" s="556"/>
      <c r="L778" s="556"/>
      <c r="M778" s="556"/>
      <c r="N778" s="556"/>
      <c r="O778" s="556"/>
      <c r="P778" s="556"/>
      <c r="Q778" s="556"/>
      <c r="R778" s="556"/>
      <c r="S778" s="556"/>
      <c r="T778" s="556"/>
      <c r="U778" s="556"/>
      <c r="V778" s="556"/>
      <c r="W778" s="556"/>
      <c r="X778" s="556"/>
      <c r="Y778" s="556"/>
      <c r="Z778" s="556"/>
      <c r="AA778" s="556"/>
    </row>
    <row r="779">
      <c r="A779" s="556"/>
      <c r="B779" s="556"/>
      <c r="C779" s="556"/>
      <c r="D779" s="556"/>
      <c r="E779" s="556"/>
      <c r="F779" s="556"/>
      <c r="G779" s="556"/>
      <c r="H779" s="556"/>
      <c r="I779" s="556"/>
      <c r="J779" s="556"/>
      <c r="K779" s="556"/>
      <c r="L779" s="556"/>
      <c r="M779" s="556"/>
      <c r="N779" s="556"/>
      <c r="O779" s="556"/>
      <c r="P779" s="556"/>
      <c r="Q779" s="556"/>
      <c r="R779" s="556"/>
      <c r="S779" s="556"/>
      <c r="T779" s="556"/>
      <c r="U779" s="556"/>
      <c r="V779" s="556"/>
      <c r="W779" s="556"/>
      <c r="X779" s="556"/>
      <c r="Y779" s="556"/>
      <c r="Z779" s="556"/>
      <c r="AA779" s="556"/>
    </row>
    <row r="780">
      <c r="A780" s="556"/>
      <c r="B780" s="556"/>
      <c r="C780" s="556"/>
      <c r="D780" s="556"/>
      <c r="E780" s="556"/>
      <c r="F780" s="556"/>
      <c r="G780" s="556"/>
      <c r="H780" s="556"/>
      <c r="I780" s="556"/>
      <c r="J780" s="556"/>
      <c r="K780" s="556"/>
      <c r="L780" s="556"/>
      <c r="M780" s="556"/>
      <c r="N780" s="556"/>
      <c r="O780" s="556"/>
      <c r="P780" s="556"/>
      <c r="Q780" s="556"/>
      <c r="R780" s="556"/>
      <c r="S780" s="556"/>
      <c r="T780" s="556"/>
      <c r="U780" s="556"/>
      <c r="V780" s="556"/>
      <c r="W780" s="556"/>
      <c r="X780" s="556"/>
      <c r="Y780" s="556"/>
      <c r="Z780" s="556"/>
      <c r="AA780" s="556"/>
    </row>
    <row r="781">
      <c r="A781" s="556"/>
      <c r="B781" s="556"/>
      <c r="C781" s="556"/>
      <c r="D781" s="556"/>
      <c r="E781" s="556"/>
      <c r="F781" s="556"/>
      <c r="G781" s="556"/>
      <c r="H781" s="556"/>
      <c r="I781" s="556"/>
      <c r="J781" s="556"/>
      <c r="K781" s="556"/>
      <c r="L781" s="556"/>
      <c r="M781" s="556"/>
      <c r="N781" s="556"/>
      <c r="O781" s="556"/>
      <c r="P781" s="556"/>
      <c r="Q781" s="556"/>
      <c r="R781" s="556"/>
      <c r="S781" s="556"/>
      <c r="T781" s="556"/>
      <c r="U781" s="556"/>
      <c r="V781" s="556"/>
      <c r="W781" s="556"/>
      <c r="X781" s="556"/>
      <c r="Y781" s="556"/>
      <c r="Z781" s="556"/>
      <c r="AA781" s="556"/>
    </row>
    <row r="782">
      <c r="A782" s="556"/>
      <c r="B782" s="556"/>
      <c r="C782" s="556"/>
      <c r="D782" s="556"/>
      <c r="E782" s="556"/>
      <c r="F782" s="556"/>
      <c r="G782" s="556"/>
      <c r="H782" s="556"/>
      <c r="I782" s="556"/>
      <c r="J782" s="556"/>
      <c r="K782" s="556"/>
      <c r="L782" s="556"/>
      <c r="M782" s="556"/>
      <c r="N782" s="556"/>
      <c r="O782" s="556"/>
      <c r="P782" s="556"/>
      <c r="Q782" s="556"/>
      <c r="R782" s="556"/>
      <c r="S782" s="556"/>
      <c r="T782" s="556"/>
      <c r="U782" s="556"/>
      <c r="V782" s="556"/>
      <c r="W782" s="556"/>
      <c r="X782" s="556"/>
      <c r="Y782" s="556"/>
      <c r="Z782" s="556"/>
      <c r="AA782" s="556"/>
    </row>
    <row r="783">
      <c r="A783" s="556"/>
      <c r="B783" s="556"/>
      <c r="C783" s="556"/>
      <c r="D783" s="556"/>
      <c r="E783" s="556"/>
      <c r="F783" s="556"/>
      <c r="G783" s="556"/>
      <c r="H783" s="556"/>
      <c r="I783" s="556"/>
      <c r="J783" s="556"/>
      <c r="K783" s="556"/>
      <c r="L783" s="556"/>
      <c r="M783" s="556"/>
      <c r="N783" s="556"/>
      <c r="O783" s="556"/>
      <c r="P783" s="556"/>
      <c r="Q783" s="556"/>
      <c r="R783" s="556"/>
      <c r="S783" s="556"/>
      <c r="T783" s="556"/>
      <c r="U783" s="556"/>
      <c r="V783" s="556"/>
      <c r="W783" s="556"/>
      <c r="X783" s="556"/>
      <c r="Y783" s="556"/>
      <c r="Z783" s="556"/>
      <c r="AA783" s="556"/>
    </row>
    <row r="784">
      <c r="A784" s="556"/>
      <c r="B784" s="556"/>
      <c r="C784" s="556"/>
      <c r="D784" s="556"/>
      <c r="E784" s="556"/>
      <c r="F784" s="556"/>
      <c r="G784" s="556"/>
      <c r="H784" s="556"/>
      <c r="I784" s="556"/>
      <c r="J784" s="556"/>
      <c r="K784" s="556"/>
      <c r="L784" s="556"/>
      <c r="M784" s="556"/>
      <c r="N784" s="556"/>
      <c r="O784" s="556"/>
      <c r="P784" s="556"/>
      <c r="Q784" s="556"/>
      <c r="R784" s="556"/>
      <c r="S784" s="556"/>
      <c r="T784" s="556"/>
      <c r="U784" s="556"/>
      <c r="V784" s="556"/>
      <c r="W784" s="556"/>
      <c r="X784" s="556"/>
      <c r="Y784" s="556"/>
      <c r="Z784" s="556"/>
      <c r="AA784" s="556"/>
    </row>
    <row r="785">
      <c r="A785" s="556"/>
      <c r="B785" s="556"/>
      <c r="C785" s="556"/>
      <c r="D785" s="556"/>
      <c r="E785" s="556"/>
      <c r="F785" s="556"/>
      <c r="G785" s="556"/>
      <c r="H785" s="556"/>
      <c r="I785" s="556"/>
      <c r="J785" s="556"/>
      <c r="K785" s="556"/>
      <c r="L785" s="556"/>
      <c r="M785" s="556"/>
      <c r="N785" s="556"/>
      <c r="O785" s="556"/>
      <c r="P785" s="556"/>
      <c r="Q785" s="556"/>
      <c r="R785" s="556"/>
      <c r="S785" s="556"/>
      <c r="T785" s="556"/>
      <c r="U785" s="556"/>
      <c r="V785" s="556"/>
      <c r="W785" s="556"/>
      <c r="X785" s="556"/>
      <c r="Y785" s="556"/>
      <c r="Z785" s="556"/>
      <c r="AA785" s="556"/>
    </row>
    <row r="786">
      <c r="A786" s="556"/>
      <c r="B786" s="556"/>
      <c r="C786" s="556"/>
      <c r="D786" s="556"/>
      <c r="E786" s="556"/>
      <c r="F786" s="556"/>
      <c r="G786" s="556"/>
      <c r="H786" s="556"/>
      <c r="I786" s="556"/>
      <c r="J786" s="556"/>
      <c r="K786" s="556"/>
      <c r="L786" s="556"/>
      <c r="M786" s="556"/>
      <c r="N786" s="556"/>
      <c r="O786" s="556"/>
      <c r="P786" s="556"/>
      <c r="Q786" s="556"/>
      <c r="R786" s="556"/>
      <c r="S786" s="556"/>
      <c r="T786" s="556"/>
      <c r="U786" s="556"/>
      <c r="V786" s="556"/>
      <c r="W786" s="556"/>
      <c r="X786" s="556"/>
      <c r="Y786" s="556"/>
      <c r="Z786" s="556"/>
      <c r="AA786" s="556"/>
    </row>
    <row r="787">
      <c r="A787" s="556"/>
      <c r="B787" s="556"/>
      <c r="C787" s="556"/>
      <c r="D787" s="556"/>
      <c r="E787" s="556"/>
      <c r="F787" s="556"/>
      <c r="G787" s="556"/>
      <c r="H787" s="556"/>
      <c r="I787" s="556"/>
      <c r="J787" s="556"/>
      <c r="K787" s="556"/>
      <c r="L787" s="556"/>
      <c r="M787" s="556"/>
      <c r="N787" s="556"/>
      <c r="O787" s="556"/>
      <c r="P787" s="556"/>
      <c r="Q787" s="556"/>
      <c r="R787" s="556"/>
      <c r="S787" s="556"/>
      <c r="T787" s="556"/>
      <c r="U787" s="556"/>
      <c r="V787" s="556"/>
      <c r="W787" s="556"/>
      <c r="X787" s="556"/>
      <c r="Y787" s="556"/>
      <c r="Z787" s="556"/>
      <c r="AA787" s="556"/>
    </row>
    <row r="788">
      <c r="A788" s="556"/>
      <c r="B788" s="556"/>
      <c r="C788" s="556"/>
      <c r="D788" s="556"/>
      <c r="E788" s="556"/>
      <c r="F788" s="556"/>
      <c r="G788" s="556"/>
      <c r="H788" s="556"/>
      <c r="I788" s="556"/>
      <c r="J788" s="556"/>
      <c r="K788" s="556"/>
      <c r="L788" s="556"/>
      <c r="M788" s="556"/>
      <c r="N788" s="556"/>
      <c r="O788" s="556"/>
      <c r="P788" s="556"/>
      <c r="Q788" s="556"/>
      <c r="R788" s="556"/>
      <c r="S788" s="556"/>
      <c r="T788" s="556"/>
      <c r="U788" s="556"/>
      <c r="V788" s="556"/>
      <c r="W788" s="556"/>
      <c r="X788" s="556"/>
      <c r="Y788" s="556"/>
      <c r="Z788" s="556"/>
      <c r="AA788" s="556"/>
    </row>
    <row r="789">
      <c r="A789" s="556"/>
      <c r="B789" s="556"/>
      <c r="C789" s="556"/>
      <c r="D789" s="556"/>
      <c r="E789" s="556"/>
      <c r="F789" s="556"/>
      <c r="G789" s="556"/>
      <c r="H789" s="556"/>
      <c r="I789" s="556"/>
      <c r="J789" s="556"/>
      <c r="K789" s="556"/>
      <c r="L789" s="556"/>
      <c r="M789" s="556"/>
      <c r="N789" s="556"/>
      <c r="O789" s="556"/>
      <c r="P789" s="556"/>
      <c r="Q789" s="556"/>
      <c r="R789" s="556"/>
      <c r="S789" s="556"/>
      <c r="T789" s="556"/>
      <c r="U789" s="556"/>
      <c r="V789" s="556"/>
      <c r="W789" s="556"/>
      <c r="X789" s="556"/>
      <c r="Y789" s="556"/>
      <c r="Z789" s="556"/>
      <c r="AA789" s="556"/>
    </row>
    <row r="790">
      <c r="A790" s="556"/>
      <c r="B790" s="556"/>
      <c r="C790" s="556"/>
      <c r="D790" s="556"/>
      <c r="E790" s="556"/>
      <c r="F790" s="556"/>
      <c r="G790" s="556"/>
      <c r="H790" s="556"/>
      <c r="I790" s="556"/>
      <c r="J790" s="556"/>
      <c r="K790" s="556"/>
      <c r="L790" s="556"/>
      <c r="M790" s="556"/>
      <c r="N790" s="556"/>
      <c r="O790" s="556"/>
      <c r="P790" s="556"/>
      <c r="Q790" s="556"/>
      <c r="R790" s="556"/>
      <c r="S790" s="556"/>
      <c r="T790" s="556"/>
      <c r="U790" s="556"/>
      <c r="V790" s="556"/>
      <c r="W790" s="556"/>
      <c r="X790" s="556"/>
      <c r="Y790" s="556"/>
      <c r="Z790" s="556"/>
      <c r="AA790" s="556"/>
    </row>
    <row r="791">
      <c r="A791" s="556"/>
      <c r="B791" s="556"/>
      <c r="C791" s="556"/>
      <c r="D791" s="556"/>
      <c r="E791" s="556"/>
      <c r="F791" s="556"/>
      <c r="G791" s="556"/>
      <c r="H791" s="556"/>
      <c r="I791" s="556"/>
      <c r="J791" s="556"/>
      <c r="K791" s="556"/>
      <c r="L791" s="556"/>
      <c r="M791" s="556"/>
      <c r="N791" s="556"/>
      <c r="O791" s="556"/>
      <c r="P791" s="556"/>
      <c r="Q791" s="556"/>
      <c r="R791" s="556"/>
      <c r="S791" s="556"/>
      <c r="T791" s="556"/>
      <c r="U791" s="556"/>
      <c r="V791" s="556"/>
      <c r="W791" s="556"/>
      <c r="X791" s="556"/>
      <c r="Y791" s="556"/>
      <c r="Z791" s="556"/>
      <c r="AA791" s="556"/>
    </row>
    <row r="792">
      <c r="A792" s="556"/>
      <c r="B792" s="556"/>
      <c r="C792" s="556"/>
      <c r="D792" s="556"/>
      <c r="E792" s="556"/>
      <c r="F792" s="556"/>
      <c r="G792" s="556"/>
      <c r="H792" s="556"/>
      <c r="I792" s="556"/>
      <c r="J792" s="556"/>
      <c r="K792" s="556"/>
      <c r="L792" s="556"/>
      <c r="M792" s="556"/>
      <c r="N792" s="556"/>
      <c r="O792" s="556"/>
      <c r="P792" s="556"/>
      <c r="Q792" s="556"/>
      <c r="R792" s="556"/>
      <c r="S792" s="556"/>
      <c r="T792" s="556"/>
      <c r="U792" s="556"/>
      <c r="V792" s="556"/>
      <c r="W792" s="556"/>
      <c r="X792" s="556"/>
      <c r="Y792" s="556"/>
      <c r="Z792" s="556"/>
      <c r="AA792" s="556"/>
    </row>
    <row r="793">
      <c r="A793" s="556"/>
      <c r="B793" s="556"/>
      <c r="C793" s="556"/>
      <c r="D793" s="556"/>
      <c r="E793" s="556"/>
      <c r="F793" s="556"/>
      <c r="G793" s="556"/>
      <c r="H793" s="556"/>
      <c r="I793" s="556"/>
      <c r="J793" s="556"/>
      <c r="K793" s="556"/>
      <c r="L793" s="556"/>
      <c r="M793" s="556"/>
      <c r="N793" s="556"/>
      <c r="O793" s="556"/>
      <c r="P793" s="556"/>
      <c r="Q793" s="556"/>
      <c r="R793" s="556"/>
      <c r="S793" s="556"/>
      <c r="T793" s="556"/>
      <c r="U793" s="556"/>
      <c r="V793" s="556"/>
      <c r="W793" s="556"/>
      <c r="X793" s="556"/>
      <c r="Y793" s="556"/>
      <c r="Z793" s="556"/>
      <c r="AA793" s="556"/>
    </row>
    <row r="794">
      <c r="A794" s="556"/>
      <c r="B794" s="556"/>
      <c r="C794" s="556"/>
      <c r="D794" s="556"/>
      <c r="E794" s="556"/>
      <c r="F794" s="556"/>
      <c r="G794" s="556"/>
      <c r="H794" s="556"/>
      <c r="I794" s="556"/>
      <c r="J794" s="556"/>
      <c r="K794" s="556"/>
      <c r="L794" s="556"/>
      <c r="M794" s="556"/>
      <c r="N794" s="556"/>
      <c r="O794" s="556"/>
      <c r="P794" s="556"/>
      <c r="Q794" s="556"/>
      <c r="R794" s="556"/>
      <c r="S794" s="556"/>
      <c r="T794" s="556"/>
      <c r="U794" s="556"/>
      <c r="V794" s="556"/>
      <c r="W794" s="556"/>
      <c r="X794" s="556"/>
      <c r="Y794" s="556"/>
      <c r="Z794" s="556"/>
      <c r="AA794" s="556"/>
    </row>
    <row r="795">
      <c r="A795" s="556"/>
      <c r="B795" s="556"/>
      <c r="C795" s="556"/>
      <c r="D795" s="556"/>
      <c r="E795" s="556"/>
      <c r="F795" s="556"/>
      <c r="G795" s="556"/>
      <c r="H795" s="556"/>
      <c r="I795" s="556"/>
      <c r="J795" s="556"/>
      <c r="K795" s="556"/>
      <c r="L795" s="556"/>
      <c r="M795" s="556"/>
      <c r="N795" s="556"/>
      <c r="O795" s="556"/>
      <c r="P795" s="556"/>
      <c r="Q795" s="556"/>
      <c r="R795" s="556"/>
      <c r="S795" s="556"/>
      <c r="T795" s="556"/>
      <c r="U795" s="556"/>
      <c r="V795" s="556"/>
      <c r="W795" s="556"/>
      <c r="X795" s="556"/>
      <c r="Y795" s="556"/>
      <c r="Z795" s="556"/>
      <c r="AA795" s="556"/>
    </row>
    <row r="796">
      <c r="A796" s="556"/>
      <c r="B796" s="556"/>
      <c r="C796" s="556"/>
      <c r="D796" s="556"/>
      <c r="E796" s="556"/>
      <c r="F796" s="556"/>
      <c r="G796" s="556"/>
      <c r="H796" s="556"/>
      <c r="I796" s="556"/>
      <c r="J796" s="556"/>
      <c r="K796" s="556"/>
      <c r="L796" s="556"/>
      <c r="M796" s="556"/>
      <c r="N796" s="556"/>
      <c r="O796" s="556"/>
      <c r="P796" s="556"/>
      <c r="Q796" s="556"/>
      <c r="R796" s="556"/>
      <c r="S796" s="556"/>
      <c r="T796" s="556"/>
      <c r="U796" s="556"/>
      <c r="V796" s="556"/>
      <c r="W796" s="556"/>
      <c r="X796" s="556"/>
      <c r="Y796" s="556"/>
      <c r="Z796" s="556"/>
      <c r="AA796" s="556"/>
    </row>
    <row r="797">
      <c r="A797" s="556"/>
      <c r="B797" s="556"/>
      <c r="C797" s="556"/>
      <c r="D797" s="556"/>
      <c r="E797" s="556"/>
      <c r="F797" s="556"/>
      <c r="G797" s="556"/>
      <c r="H797" s="556"/>
      <c r="I797" s="556"/>
      <c r="J797" s="556"/>
      <c r="K797" s="556"/>
      <c r="L797" s="556"/>
      <c r="M797" s="556"/>
      <c r="N797" s="556"/>
      <c r="O797" s="556"/>
      <c r="P797" s="556"/>
      <c r="Q797" s="556"/>
      <c r="R797" s="556"/>
      <c r="S797" s="556"/>
      <c r="T797" s="556"/>
      <c r="U797" s="556"/>
      <c r="V797" s="556"/>
      <c r="W797" s="556"/>
      <c r="X797" s="556"/>
      <c r="Y797" s="556"/>
      <c r="Z797" s="556"/>
      <c r="AA797" s="556"/>
    </row>
    <row r="798">
      <c r="A798" s="556"/>
      <c r="B798" s="556"/>
      <c r="C798" s="556"/>
      <c r="D798" s="556"/>
      <c r="E798" s="556"/>
      <c r="F798" s="556"/>
      <c r="G798" s="556"/>
      <c r="H798" s="556"/>
      <c r="I798" s="556"/>
      <c r="J798" s="556"/>
      <c r="K798" s="556"/>
      <c r="L798" s="556"/>
      <c r="M798" s="556"/>
      <c r="N798" s="556"/>
      <c r="O798" s="556"/>
      <c r="P798" s="556"/>
      <c r="Q798" s="556"/>
      <c r="R798" s="556"/>
      <c r="S798" s="556"/>
      <c r="T798" s="556"/>
      <c r="U798" s="556"/>
      <c r="V798" s="556"/>
      <c r="W798" s="556"/>
      <c r="X798" s="556"/>
      <c r="Y798" s="556"/>
      <c r="Z798" s="556"/>
      <c r="AA798" s="556"/>
    </row>
    <row r="799">
      <c r="A799" s="556"/>
      <c r="B799" s="556"/>
      <c r="C799" s="556"/>
      <c r="D799" s="556"/>
      <c r="E799" s="556"/>
      <c r="F799" s="556"/>
      <c r="G799" s="556"/>
      <c r="H799" s="556"/>
      <c r="I799" s="556"/>
      <c r="J799" s="556"/>
      <c r="K799" s="556"/>
      <c r="L799" s="556"/>
      <c r="M799" s="556"/>
      <c r="N799" s="556"/>
      <c r="O799" s="556"/>
      <c r="P799" s="556"/>
      <c r="Q799" s="556"/>
      <c r="R799" s="556"/>
      <c r="S799" s="556"/>
      <c r="T799" s="556"/>
      <c r="U799" s="556"/>
      <c r="V799" s="556"/>
      <c r="W799" s="556"/>
      <c r="X799" s="556"/>
      <c r="Y799" s="556"/>
      <c r="Z799" s="556"/>
      <c r="AA799" s="556"/>
    </row>
    <row r="800">
      <c r="A800" s="556"/>
      <c r="B800" s="556"/>
      <c r="C800" s="556"/>
      <c r="D800" s="556"/>
      <c r="E800" s="556"/>
      <c r="F800" s="556"/>
      <c r="G800" s="556"/>
      <c r="H800" s="556"/>
      <c r="I800" s="556"/>
      <c r="J800" s="556"/>
      <c r="K800" s="556"/>
      <c r="L800" s="556"/>
      <c r="M800" s="556"/>
      <c r="N800" s="556"/>
      <c r="O800" s="556"/>
      <c r="P800" s="556"/>
      <c r="Q800" s="556"/>
      <c r="R800" s="556"/>
      <c r="S800" s="556"/>
      <c r="T800" s="556"/>
      <c r="U800" s="556"/>
      <c r="V800" s="556"/>
      <c r="W800" s="556"/>
      <c r="X800" s="556"/>
      <c r="Y800" s="556"/>
      <c r="Z800" s="556"/>
      <c r="AA800" s="556"/>
    </row>
    <row r="801">
      <c r="A801" s="556"/>
      <c r="B801" s="556"/>
      <c r="C801" s="556"/>
      <c r="D801" s="556"/>
      <c r="E801" s="556"/>
      <c r="F801" s="556"/>
      <c r="G801" s="556"/>
      <c r="H801" s="556"/>
      <c r="I801" s="556"/>
      <c r="J801" s="556"/>
      <c r="K801" s="556"/>
      <c r="L801" s="556"/>
      <c r="M801" s="556"/>
      <c r="N801" s="556"/>
      <c r="O801" s="556"/>
      <c r="P801" s="556"/>
      <c r="Q801" s="556"/>
      <c r="R801" s="556"/>
      <c r="S801" s="556"/>
      <c r="T801" s="556"/>
      <c r="U801" s="556"/>
      <c r="V801" s="556"/>
      <c r="W801" s="556"/>
      <c r="X801" s="556"/>
      <c r="Y801" s="556"/>
      <c r="Z801" s="556"/>
      <c r="AA801" s="556"/>
    </row>
    <row r="802">
      <c r="A802" s="556"/>
      <c r="B802" s="556"/>
      <c r="C802" s="556"/>
      <c r="D802" s="556"/>
      <c r="E802" s="556"/>
      <c r="F802" s="556"/>
      <c r="G802" s="556"/>
      <c r="H802" s="556"/>
      <c r="I802" s="556"/>
      <c r="J802" s="556"/>
      <c r="K802" s="556"/>
      <c r="L802" s="556"/>
      <c r="M802" s="556"/>
      <c r="N802" s="556"/>
      <c r="O802" s="556"/>
      <c r="P802" s="556"/>
      <c r="Q802" s="556"/>
      <c r="R802" s="556"/>
      <c r="S802" s="556"/>
      <c r="T802" s="556"/>
      <c r="U802" s="556"/>
      <c r="V802" s="556"/>
      <c r="W802" s="556"/>
      <c r="X802" s="556"/>
      <c r="Y802" s="556"/>
      <c r="Z802" s="556"/>
      <c r="AA802" s="556"/>
    </row>
    <row r="803">
      <c r="A803" s="556"/>
      <c r="B803" s="556"/>
      <c r="C803" s="556"/>
      <c r="D803" s="556"/>
      <c r="E803" s="556"/>
      <c r="F803" s="556"/>
      <c r="G803" s="556"/>
      <c r="H803" s="556"/>
      <c r="I803" s="556"/>
      <c r="J803" s="556"/>
      <c r="K803" s="556"/>
      <c r="L803" s="556"/>
      <c r="M803" s="556"/>
      <c r="N803" s="556"/>
      <c r="O803" s="556"/>
      <c r="P803" s="556"/>
      <c r="Q803" s="556"/>
      <c r="R803" s="556"/>
      <c r="S803" s="556"/>
      <c r="T803" s="556"/>
      <c r="U803" s="556"/>
      <c r="V803" s="556"/>
      <c r="W803" s="556"/>
      <c r="X803" s="556"/>
      <c r="Y803" s="556"/>
      <c r="Z803" s="556"/>
      <c r="AA803" s="556"/>
    </row>
    <row r="804">
      <c r="A804" s="556"/>
      <c r="B804" s="556"/>
      <c r="C804" s="556"/>
      <c r="D804" s="556"/>
      <c r="E804" s="556"/>
      <c r="F804" s="556"/>
      <c r="G804" s="556"/>
      <c r="H804" s="556"/>
      <c r="I804" s="556"/>
      <c r="J804" s="556"/>
      <c r="K804" s="556"/>
      <c r="L804" s="556"/>
      <c r="M804" s="556"/>
      <c r="N804" s="556"/>
      <c r="O804" s="556"/>
      <c r="P804" s="556"/>
      <c r="Q804" s="556"/>
      <c r="R804" s="556"/>
      <c r="S804" s="556"/>
      <c r="T804" s="556"/>
      <c r="U804" s="556"/>
      <c r="V804" s="556"/>
      <c r="W804" s="556"/>
      <c r="X804" s="556"/>
      <c r="Y804" s="556"/>
      <c r="Z804" s="556"/>
      <c r="AA804" s="556"/>
    </row>
    <row r="805">
      <c r="A805" s="556"/>
      <c r="B805" s="556"/>
      <c r="C805" s="556"/>
      <c r="D805" s="556"/>
      <c r="E805" s="556"/>
      <c r="F805" s="556"/>
      <c r="G805" s="556"/>
      <c r="H805" s="556"/>
      <c r="I805" s="556"/>
      <c r="J805" s="556"/>
      <c r="K805" s="556"/>
      <c r="L805" s="556"/>
      <c r="M805" s="556"/>
      <c r="N805" s="556"/>
      <c r="O805" s="556"/>
      <c r="P805" s="556"/>
      <c r="Q805" s="556"/>
      <c r="R805" s="556"/>
      <c r="S805" s="556"/>
      <c r="T805" s="556"/>
      <c r="U805" s="556"/>
      <c r="V805" s="556"/>
      <c r="W805" s="556"/>
      <c r="X805" s="556"/>
      <c r="Y805" s="556"/>
      <c r="Z805" s="556"/>
      <c r="AA805" s="556"/>
    </row>
    <row r="806">
      <c r="A806" s="556"/>
      <c r="B806" s="556"/>
      <c r="C806" s="556"/>
      <c r="D806" s="556"/>
      <c r="E806" s="556"/>
      <c r="F806" s="556"/>
      <c r="G806" s="556"/>
      <c r="H806" s="556"/>
      <c r="I806" s="556"/>
      <c r="J806" s="556"/>
      <c r="K806" s="556"/>
      <c r="L806" s="556"/>
      <c r="M806" s="556"/>
      <c r="N806" s="556"/>
      <c r="O806" s="556"/>
      <c r="P806" s="556"/>
      <c r="Q806" s="556"/>
      <c r="R806" s="556"/>
      <c r="S806" s="556"/>
      <c r="T806" s="556"/>
      <c r="U806" s="556"/>
      <c r="V806" s="556"/>
      <c r="W806" s="556"/>
      <c r="X806" s="556"/>
      <c r="Y806" s="556"/>
      <c r="Z806" s="556"/>
      <c r="AA806" s="556"/>
    </row>
    <row r="807">
      <c r="A807" s="556"/>
      <c r="B807" s="556"/>
      <c r="C807" s="556"/>
      <c r="D807" s="556"/>
      <c r="E807" s="556"/>
      <c r="F807" s="556"/>
      <c r="G807" s="556"/>
      <c r="H807" s="556"/>
      <c r="I807" s="556"/>
      <c r="J807" s="556"/>
      <c r="K807" s="556"/>
      <c r="L807" s="556"/>
      <c r="M807" s="556"/>
      <c r="N807" s="556"/>
      <c r="O807" s="556"/>
      <c r="P807" s="556"/>
      <c r="Q807" s="556"/>
      <c r="R807" s="556"/>
      <c r="S807" s="556"/>
      <c r="T807" s="556"/>
      <c r="U807" s="556"/>
      <c r="V807" s="556"/>
      <c r="W807" s="556"/>
      <c r="X807" s="556"/>
      <c r="Y807" s="556"/>
      <c r="Z807" s="556"/>
      <c r="AA807" s="556"/>
    </row>
    <row r="808">
      <c r="A808" s="556"/>
      <c r="B808" s="556"/>
      <c r="C808" s="556"/>
      <c r="D808" s="556"/>
      <c r="E808" s="556"/>
      <c r="F808" s="556"/>
      <c r="G808" s="556"/>
      <c r="H808" s="556"/>
      <c r="I808" s="556"/>
      <c r="J808" s="556"/>
      <c r="K808" s="556"/>
      <c r="L808" s="556"/>
      <c r="M808" s="556"/>
      <c r="N808" s="556"/>
      <c r="O808" s="556"/>
      <c r="P808" s="556"/>
      <c r="Q808" s="556"/>
      <c r="R808" s="556"/>
      <c r="S808" s="556"/>
      <c r="T808" s="556"/>
      <c r="U808" s="556"/>
      <c r="V808" s="556"/>
      <c r="W808" s="556"/>
      <c r="X808" s="556"/>
      <c r="Y808" s="556"/>
      <c r="Z808" s="556"/>
      <c r="AA808" s="556"/>
    </row>
    <row r="809">
      <c r="A809" s="556"/>
      <c r="B809" s="556"/>
      <c r="C809" s="556"/>
      <c r="D809" s="556"/>
      <c r="E809" s="556"/>
      <c r="F809" s="556"/>
      <c r="G809" s="556"/>
      <c r="H809" s="556"/>
      <c r="I809" s="556"/>
      <c r="J809" s="556"/>
      <c r="K809" s="556"/>
      <c r="L809" s="556"/>
      <c r="M809" s="556"/>
      <c r="N809" s="556"/>
      <c r="O809" s="556"/>
      <c r="P809" s="556"/>
      <c r="Q809" s="556"/>
      <c r="R809" s="556"/>
      <c r="S809" s="556"/>
      <c r="T809" s="556"/>
      <c r="U809" s="556"/>
      <c r="V809" s="556"/>
      <c r="W809" s="556"/>
      <c r="X809" s="556"/>
      <c r="Y809" s="556"/>
      <c r="Z809" s="556"/>
      <c r="AA809" s="556"/>
    </row>
    <row r="810">
      <c r="A810" s="556"/>
      <c r="B810" s="556"/>
      <c r="C810" s="556"/>
      <c r="D810" s="556"/>
      <c r="E810" s="556"/>
      <c r="F810" s="556"/>
      <c r="G810" s="556"/>
      <c r="H810" s="556"/>
      <c r="I810" s="556"/>
      <c r="J810" s="556"/>
      <c r="K810" s="556"/>
      <c r="L810" s="556"/>
      <c r="M810" s="556"/>
      <c r="N810" s="556"/>
      <c r="O810" s="556"/>
      <c r="P810" s="556"/>
      <c r="Q810" s="556"/>
      <c r="R810" s="556"/>
      <c r="S810" s="556"/>
      <c r="T810" s="556"/>
      <c r="U810" s="556"/>
      <c r="V810" s="556"/>
      <c r="W810" s="556"/>
      <c r="X810" s="556"/>
      <c r="Y810" s="556"/>
      <c r="Z810" s="556"/>
      <c r="AA810" s="556"/>
    </row>
    <row r="811">
      <c r="A811" s="556"/>
      <c r="B811" s="556"/>
      <c r="C811" s="556"/>
      <c r="D811" s="556"/>
      <c r="E811" s="556"/>
      <c r="F811" s="556"/>
      <c r="G811" s="556"/>
      <c r="H811" s="556"/>
      <c r="I811" s="556"/>
      <c r="J811" s="556"/>
      <c r="K811" s="556"/>
      <c r="L811" s="556"/>
      <c r="M811" s="556"/>
      <c r="N811" s="556"/>
      <c r="O811" s="556"/>
      <c r="P811" s="556"/>
      <c r="Q811" s="556"/>
      <c r="R811" s="556"/>
      <c r="S811" s="556"/>
      <c r="T811" s="556"/>
      <c r="U811" s="556"/>
      <c r="V811" s="556"/>
      <c r="W811" s="556"/>
      <c r="X811" s="556"/>
      <c r="Y811" s="556"/>
      <c r="Z811" s="556"/>
      <c r="AA811" s="556"/>
    </row>
    <row r="812">
      <c r="A812" s="556"/>
      <c r="B812" s="556"/>
      <c r="C812" s="556"/>
      <c r="D812" s="556"/>
      <c r="E812" s="556"/>
      <c r="F812" s="556"/>
      <c r="G812" s="556"/>
      <c r="H812" s="556"/>
      <c r="I812" s="556"/>
      <c r="J812" s="556"/>
      <c r="K812" s="556"/>
      <c r="L812" s="556"/>
      <c r="M812" s="556"/>
      <c r="N812" s="556"/>
      <c r="O812" s="556"/>
      <c r="P812" s="556"/>
      <c r="Q812" s="556"/>
      <c r="R812" s="556"/>
      <c r="S812" s="556"/>
      <c r="T812" s="556"/>
      <c r="U812" s="556"/>
      <c r="V812" s="556"/>
      <c r="W812" s="556"/>
      <c r="X812" s="556"/>
      <c r="Y812" s="556"/>
      <c r="Z812" s="556"/>
      <c r="AA812" s="556"/>
    </row>
    <row r="813">
      <c r="A813" s="556"/>
      <c r="B813" s="556"/>
      <c r="C813" s="556"/>
      <c r="D813" s="556"/>
      <c r="E813" s="556"/>
      <c r="F813" s="556"/>
      <c r="G813" s="556"/>
      <c r="H813" s="556"/>
      <c r="I813" s="556"/>
      <c r="J813" s="556"/>
      <c r="K813" s="556"/>
      <c r="L813" s="556"/>
      <c r="M813" s="556"/>
      <c r="N813" s="556"/>
      <c r="O813" s="556"/>
      <c r="P813" s="556"/>
      <c r="Q813" s="556"/>
      <c r="R813" s="556"/>
      <c r="S813" s="556"/>
      <c r="T813" s="556"/>
      <c r="U813" s="556"/>
      <c r="V813" s="556"/>
      <c r="W813" s="556"/>
      <c r="X813" s="556"/>
      <c r="Y813" s="556"/>
      <c r="Z813" s="556"/>
      <c r="AA813" s="556"/>
    </row>
    <row r="814">
      <c r="A814" s="556"/>
      <c r="B814" s="556"/>
      <c r="C814" s="556"/>
      <c r="D814" s="556"/>
      <c r="E814" s="556"/>
      <c r="F814" s="556"/>
      <c r="G814" s="556"/>
      <c r="H814" s="556"/>
      <c r="I814" s="556"/>
      <c r="J814" s="556"/>
      <c r="K814" s="556"/>
      <c r="L814" s="556"/>
      <c r="M814" s="556"/>
      <c r="N814" s="556"/>
      <c r="O814" s="556"/>
      <c r="P814" s="556"/>
      <c r="Q814" s="556"/>
      <c r="R814" s="556"/>
      <c r="S814" s="556"/>
      <c r="T814" s="556"/>
      <c r="U814" s="556"/>
      <c r="V814" s="556"/>
      <c r="W814" s="556"/>
      <c r="X814" s="556"/>
      <c r="Y814" s="556"/>
      <c r="Z814" s="556"/>
      <c r="AA814" s="556"/>
    </row>
    <row r="815">
      <c r="A815" s="556"/>
      <c r="B815" s="556"/>
      <c r="C815" s="556"/>
      <c r="D815" s="556"/>
      <c r="E815" s="556"/>
      <c r="F815" s="556"/>
      <c r="G815" s="556"/>
      <c r="H815" s="556"/>
      <c r="I815" s="556"/>
      <c r="J815" s="556"/>
      <c r="K815" s="556"/>
      <c r="L815" s="556"/>
      <c r="M815" s="556"/>
      <c r="N815" s="556"/>
      <c r="O815" s="556"/>
      <c r="P815" s="556"/>
      <c r="Q815" s="556"/>
      <c r="R815" s="556"/>
      <c r="S815" s="556"/>
      <c r="T815" s="556"/>
      <c r="U815" s="556"/>
      <c r="V815" s="556"/>
      <c r="W815" s="556"/>
      <c r="X815" s="556"/>
      <c r="Y815" s="556"/>
      <c r="Z815" s="556"/>
      <c r="AA815" s="556"/>
    </row>
    <row r="816">
      <c r="A816" s="556"/>
      <c r="B816" s="556"/>
      <c r="C816" s="556"/>
      <c r="D816" s="556"/>
      <c r="E816" s="556"/>
      <c r="F816" s="556"/>
      <c r="G816" s="556"/>
      <c r="H816" s="556"/>
      <c r="I816" s="556"/>
      <c r="J816" s="556"/>
      <c r="K816" s="556"/>
      <c r="L816" s="556"/>
      <c r="M816" s="556"/>
      <c r="N816" s="556"/>
      <c r="O816" s="556"/>
      <c r="P816" s="556"/>
      <c r="Q816" s="556"/>
      <c r="R816" s="556"/>
      <c r="S816" s="556"/>
      <c r="T816" s="556"/>
      <c r="U816" s="556"/>
      <c r="V816" s="556"/>
      <c r="W816" s="556"/>
      <c r="X816" s="556"/>
      <c r="Y816" s="556"/>
      <c r="Z816" s="556"/>
      <c r="AA816" s="556"/>
    </row>
    <row r="817">
      <c r="A817" s="556"/>
      <c r="B817" s="556"/>
      <c r="C817" s="556"/>
      <c r="D817" s="556"/>
      <c r="E817" s="556"/>
      <c r="F817" s="556"/>
      <c r="G817" s="556"/>
      <c r="H817" s="556"/>
      <c r="I817" s="556"/>
      <c r="J817" s="556"/>
      <c r="K817" s="556"/>
      <c r="L817" s="556"/>
      <c r="M817" s="556"/>
      <c r="N817" s="556"/>
      <c r="O817" s="556"/>
      <c r="P817" s="556"/>
      <c r="Q817" s="556"/>
      <c r="R817" s="556"/>
      <c r="S817" s="556"/>
      <c r="T817" s="556"/>
      <c r="U817" s="556"/>
      <c r="V817" s="556"/>
      <c r="W817" s="556"/>
      <c r="X817" s="556"/>
      <c r="Y817" s="556"/>
      <c r="Z817" s="556"/>
      <c r="AA817" s="556"/>
    </row>
    <row r="818">
      <c r="A818" s="556"/>
      <c r="B818" s="556"/>
      <c r="C818" s="556"/>
      <c r="D818" s="556"/>
      <c r="E818" s="556"/>
      <c r="F818" s="556"/>
      <c r="G818" s="556"/>
      <c r="H818" s="556"/>
      <c r="I818" s="556"/>
      <c r="J818" s="556"/>
      <c r="K818" s="556"/>
      <c r="L818" s="556"/>
      <c r="M818" s="556"/>
      <c r="N818" s="556"/>
      <c r="O818" s="556"/>
      <c r="P818" s="556"/>
      <c r="Q818" s="556"/>
      <c r="R818" s="556"/>
      <c r="S818" s="556"/>
      <c r="T818" s="556"/>
      <c r="U818" s="556"/>
      <c r="V818" s="556"/>
      <c r="W818" s="556"/>
      <c r="X818" s="556"/>
      <c r="Y818" s="556"/>
      <c r="Z818" s="556"/>
      <c r="AA818" s="556"/>
    </row>
    <row r="819">
      <c r="A819" s="556"/>
      <c r="B819" s="556"/>
      <c r="C819" s="556"/>
      <c r="D819" s="556"/>
      <c r="E819" s="556"/>
      <c r="F819" s="556"/>
      <c r="G819" s="556"/>
      <c r="H819" s="556"/>
      <c r="I819" s="556"/>
      <c r="J819" s="556"/>
      <c r="K819" s="556"/>
      <c r="L819" s="556"/>
      <c r="M819" s="556"/>
      <c r="N819" s="556"/>
      <c r="O819" s="556"/>
      <c r="P819" s="556"/>
      <c r="Q819" s="556"/>
      <c r="R819" s="556"/>
      <c r="S819" s="556"/>
      <c r="T819" s="556"/>
      <c r="U819" s="556"/>
      <c r="V819" s="556"/>
      <c r="W819" s="556"/>
      <c r="X819" s="556"/>
      <c r="Y819" s="556"/>
      <c r="Z819" s="556"/>
      <c r="AA819" s="556"/>
    </row>
    <row r="820">
      <c r="A820" s="556"/>
      <c r="B820" s="556"/>
      <c r="C820" s="556"/>
      <c r="D820" s="556"/>
      <c r="E820" s="556"/>
      <c r="F820" s="556"/>
      <c r="G820" s="556"/>
      <c r="H820" s="556"/>
      <c r="I820" s="556"/>
      <c r="J820" s="556"/>
      <c r="K820" s="556"/>
      <c r="L820" s="556"/>
      <c r="M820" s="556"/>
      <c r="N820" s="556"/>
      <c r="O820" s="556"/>
      <c r="P820" s="556"/>
      <c r="Q820" s="556"/>
      <c r="R820" s="556"/>
      <c r="S820" s="556"/>
      <c r="T820" s="556"/>
      <c r="U820" s="556"/>
      <c r="V820" s="556"/>
      <c r="W820" s="556"/>
      <c r="X820" s="556"/>
      <c r="Y820" s="556"/>
      <c r="Z820" s="556"/>
      <c r="AA820" s="556"/>
    </row>
    <row r="821">
      <c r="A821" s="556"/>
      <c r="B821" s="556"/>
      <c r="C821" s="556"/>
      <c r="D821" s="556"/>
      <c r="E821" s="556"/>
      <c r="F821" s="556"/>
      <c r="G821" s="556"/>
      <c r="H821" s="556"/>
      <c r="I821" s="556"/>
      <c r="J821" s="556"/>
      <c r="K821" s="556"/>
      <c r="L821" s="556"/>
      <c r="M821" s="556"/>
      <c r="N821" s="556"/>
      <c r="O821" s="556"/>
      <c r="P821" s="556"/>
      <c r="Q821" s="556"/>
      <c r="R821" s="556"/>
      <c r="S821" s="556"/>
      <c r="T821" s="556"/>
      <c r="U821" s="556"/>
      <c r="V821" s="556"/>
      <c r="W821" s="556"/>
      <c r="X821" s="556"/>
      <c r="Y821" s="556"/>
      <c r="Z821" s="556"/>
      <c r="AA821" s="556"/>
    </row>
    <row r="822">
      <c r="A822" s="556"/>
      <c r="B822" s="556"/>
      <c r="C822" s="556"/>
      <c r="D822" s="556"/>
      <c r="E822" s="556"/>
      <c r="F822" s="556"/>
      <c r="G822" s="556"/>
      <c r="H822" s="556"/>
      <c r="I822" s="556"/>
      <c r="J822" s="556"/>
      <c r="K822" s="556"/>
      <c r="L822" s="556"/>
      <c r="M822" s="556"/>
      <c r="N822" s="556"/>
      <c r="O822" s="556"/>
      <c r="P822" s="556"/>
      <c r="Q822" s="556"/>
      <c r="R822" s="556"/>
      <c r="S822" s="556"/>
      <c r="T822" s="556"/>
      <c r="U822" s="556"/>
      <c r="V822" s="556"/>
      <c r="W822" s="556"/>
      <c r="X822" s="556"/>
      <c r="Y822" s="556"/>
      <c r="Z822" s="556"/>
      <c r="AA822" s="556"/>
    </row>
    <row r="823">
      <c r="A823" s="556"/>
      <c r="B823" s="556"/>
      <c r="C823" s="556"/>
      <c r="D823" s="556"/>
      <c r="E823" s="556"/>
      <c r="F823" s="556"/>
      <c r="G823" s="556"/>
      <c r="H823" s="556"/>
      <c r="I823" s="556"/>
      <c r="J823" s="556"/>
      <c r="K823" s="556"/>
      <c r="L823" s="556"/>
      <c r="M823" s="556"/>
      <c r="N823" s="556"/>
      <c r="O823" s="556"/>
      <c r="P823" s="556"/>
      <c r="Q823" s="556"/>
      <c r="R823" s="556"/>
      <c r="S823" s="556"/>
      <c r="T823" s="556"/>
      <c r="U823" s="556"/>
      <c r="V823" s="556"/>
      <c r="W823" s="556"/>
      <c r="X823" s="556"/>
      <c r="Y823" s="556"/>
      <c r="Z823" s="556"/>
      <c r="AA823" s="556"/>
    </row>
    <row r="824">
      <c r="A824" s="556"/>
      <c r="B824" s="556"/>
      <c r="C824" s="556"/>
      <c r="D824" s="556"/>
      <c r="E824" s="556"/>
      <c r="F824" s="556"/>
      <c r="G824" s="556"/>
      <c r="H824" s="556"/>
      <c r="I824" s="556"/>
      <c r="J824" s="556"/>
      <c r="K824" s="556"/>
      <c r="L824" s="556"/>
      <c r="M824" s="556"/>
      <c r="N824" s="556"/>
      <c r="O824" s="556"/>
      <c r="P824" s="556"/>
      <c r="Q824" s="556"/>
      <c r="R824" s="556"/>
      <c r="S824" s="556"/>
      <c r="T824" s="556"/>
      <c r="U824" s="556"/>
      <c r="V824" s="556"/>
      <c r="W824" s="556"/>
      <c r="X824" s="556"/>
      <c r="Y824" s="556"/>
      <c r="Z824" s="556"/>
      <c r="AA824" s="556"/>
    </row>
    <row r="825">
      <c r="A825" s="556"/>
      <c r="B825" s="556"/>
      <c r="C825" s="556"/>
      <c r="D825" s="556"/>
      <c r="E825" s="556"/>
      <c r="F825" s="556"/>
      <c r="G825" s="556"/>
      <c r="H825" s="556"/>
      <c r="I825" s="556"/>
      <c r="J825" s="556"/>
      <c r="K825" s="556"/>
      <c r="L825" s="556"/>
      <c r="M825" s="556"/>
      <c r="N825" s="556"/>
      <c r="O825" s="556"/>
      <c r="P825" s="556"/>
      <c r="Q825" s="556"/>
      <c r="R825" s="556"/>
      <c r="S825" s="556"/>
      <c r="T825" s="556"/>
      <c r="U825" s="556"/>
      <c r="V825" s="556"/>
      <c r="W825" s="556"/>
      <c r="X825" s="556"/>
      <c r="Y825" s="556"/>
      <c r="Z825" s="556"/>
      <c r="AA825" s="556"/>
    </row>
    <row r="826">
      <c r="A826" s="556"/>
      <c r="B826" s="556"/>
      <c r="C826" s="556"/>
      <c r="D826" s="556"/>
      <c r="E826" s="556"/>
      <c r="F826" s="556"/>
      <c r="G826" s="556"/>
      <c r="H826" s="556"/>
      <c r="I826" s="556"/>
      <c r="J826" s="556"/>
      <c r="K826" s="556"/>
      <c r="L826" s="556"/>
      <c r="M826" s="556"/>
      <c r="N826" s="556"/>
      <c r="O826" s="556"/>
      <c r="P826" s="556"/>
      <c r="Q826" s="556"/>
      <c r="R826" s="556"/>
      <c r="S826" s="556"/>
      <c r="T826" s="556"/>
      <c r="U826" s="556"/>
      <c r="V826" s="556"/>
      <c r="W826" s="556"/>
      <c r="X826" s="556"/>
      <c r="Y826" s="556"/>
      <c r="Z826" s="556"/>
      <c r="AA826" s="556"/>
    </row>
    <row r="827">
      <c r="A827" s="556"/>
      <c r="B827" s="556"/>
      <c r="C827" s="556"/>
      <c r="D827" s="556"/>
      <c r="E827" s="556"/>
      <c r="F827" s="556"/>
      <c r="G827" s="556"/>
      <c r="H827" s="556"/>
      <c r="I827" s="556"/>
      <c r="J827" s="556"/>
      <c r="K827" s="556"/>
      <c r="L827" s="556"/>
      <c r="M827" s="556"/>
      <c r="N827" s="556"/>
      <c r="O827" s="556"/>
      <c r="P827" s="556"/>
      <c r="Q827" s="556"/>
      <c r="R827" s="556"/>
      <c r="S827" s="556"/>
      <c r="T827" s="556"/>
      <c r="U827" s="556"/>
      <c r="V827" s="556"/>
      <c r="W827" s="556"/>
      <c r="X827" s="556"/>
      <c r="Y827" s="556"/>
      <c r="Z827" s="556"/>
      <c r="AA827" s="556"/>
    </row>
    <row r="828">
      <c r="A828" s="556"/>
      <c r="B828" s="556"/>
      <c r="C828" s="556"/>
      <c r="D828" s="556"/>
      <c r="E828" s="556"/>
      <c r="F828" s="556"/>
      <c r="G828" s="556"/>
      <c r="H828" s="556"/>
      <c r="I828" s="556"/>
      <c r="J828" s="556"/>
      <c r="K828" s="556"/>
      <c r="L828" s="556"/>
      <c r="M828" s="556"/>
      <c r="N828" s="556"/>
      <c r="O828" s="556"/>
      <c r="P828" s="556"/>
      <c r="Q828" s="556"/>
      <c r="R828" s="556"/>
      <c r="S828" s="556"/>
      <c r="T828" s="556"/>
      <c r="U828" s="556"/>
      <c r="V828" s="556"/>
      <c r="W828" s="556"/>
      <c r="X828" s="556"/>
      <c r="Y828" s="556"/>
      <c r="Z828" s="556"/>
      <c r="AA828" s="556"/>
    </row>
    <row r="829">
      <c r="A829" s="556"/>
      <c r="B829" s="556"/>
      <c r="C829" s="556"/>
      <c r="D829" s="556"/>
      <c r="E829" s="556"/>
      <c r="F829" s="556"/>
      <c r="G829" s="556"/>
      <c r="H829" s="556"/>
      <c r="I829" s="556"/>
      <c r="J829" s="556"/>
      <c r="K829" s="556"/>
      <c r="L829" s="556"/>
      <c r="M829" s="556"/>
      <c r="N829" s="556"/>
      <c r="O829" s="556"/>
      <c r="P829" s="556"/>
      <c r="Q829" s="556"/>
      <c r="R829" s="556"/>
      <c r="S829" s="556"/>
      <c r="T829" s="556"/>
      <c r="U829" s="556"/>
      <c r="V829" s="556"/>
      <c r="W829" s="556"/>
      <c r="X829" s="556"/>
      <c r="Y829" s="556"/>
      <c r="Z829" s="556"/>
      <c r="AA829" s="556"/>
    </row>
    <row r="830">
      <c r="A830" s="556"/>
      <c r="B830" s="556"/>
      <c r="C830" s="556"/>
      <c r="D830" s="556"/>
      <c r="E830" s="556"/>
      <c r="F830" s="556"/>
      <c r="G830" s="556"/>
      <c r="H830" s="556"/>
      <c r="I830" s="556"/>
      <c r="J830" s="556"/>
      <c r="K830" s="556"/>
      <c r="L830" s="556"/>
      <c r="M830" s="556"/>
      <c r="N830" s="556"/>
      <c r="O830" s="556"/>
      <c r="P830" s="556"/>
      <c r="Q830" s="556"/>
      <c r="R830" s="556"/>
      <c r="S830" s="556"/>
      <c r="T830" s="556"/>
      <c r="U830" s="556"/>
      <c r="V830" s="556"/>
      <c r="W830" s="556"/>
      <c r="X830" s="556"/>
      <c r="Y830" s="556"/>
      <c r="Z830" s="556"/>
      <c r="AA830" s="556"/>
    </row>
    <row r="831">
      <c r="A831" s="556"/>
      <c r="B831" s="556"/>
      <c r="C831" s="556"/>
      <c r="D831" s="556"/>
      <c r="E831" s="556"/>
      <c r="F831" s="556"/>
      <c r="G831" s="556"/>
      <c r="H831" s="556"/>
      <c r="I831" s="556"/>
      <c r="J831" s="556"/>
      <c r="K831" s="556"/>
      <c r="L831" s="556"/>
      <c r="M831" s="556"/>
      <c r="N831" s="556"/>
      <c r="O831" s="556"/>
      <c r="P831" s="556"/>
      <c r="Q831" s="556"/>
      <c r="R831" s="556"/>
      <c r="S831" s="556"/>
      <c r="T831" s="556"/>
      <c r="U831" s="556"/>
      <c r="V831" s="556"/>
      <c r="W831" s="556"/>
      <c r="X831" s="556"/>
      <c r="Y831" s="556"/>
      <c r="Z831" s="556"/>
      <c r="AA831" s="556"/>
    </row>
    <row r="832">
      <c r="A832" s="556"/>
      <c r="B832" s="556"/>
      <c r="C832" s="556"/>
      <c r="D832" s="556"/>
      <c r="E832" s="556"/>
      <c r="F832" s="556"/>
      <c r="G832" s="556"/>
      <c r="H832" s="556"/>
      <c r="I832" s="556"/>
      <c r="J832" s="556"/>
      <c r="K832" s="556"/>
      <c r="L832" s="556"/>
      <c r="M832" s="556"/>
      <c r="N832" s="556"/>
      <c r="O832" s="556"/>
      <c r="P832" s="556"/>
      <c r="Q832" s="556"/>
      <c r="R832" s="556"/>
      <c r="S832" s="556"/>
      <c r="T832" s="556"/>
      <c r="U832" s="556"/>
      <c r="V832" s="556"/>
      <c r="W832" s="556"/>
      <c r="X832" s="556"/>
      <c r="Y832" s="556"/>
      <c r="Z832" s="556"/>
      <c r="AA832" s="556"/>
    </row>
    <row r="833">
      <c r="A833" s="556"/>
      <c r="B833" s="556"/>
      <c r="C833" s="556"/>
      <c r="D833" s="556"/>
      <c r="E833" s="556"/>
      <c r="F833" s="556"/>
      <c r="G833" s="556"/>
      <c r="H833" s="556"/>
      <c r="I833" s="556"/>
      <c r="J833" s="556"/>
      <c r="K833" s="556"/>
      <c r="L833" s="556"/>
      <c r="M833" s="556"/>
      <c r="N833" s="556"/>
      <c r="O833" s="556"/>
      <c r="P833" s="556"/>
      <c r="Q833" s="556"/>
      <c r="R833" s="556"/>
      <c r="S833" s="556"/>
      <c r="T833" s="556"/>
      <c r="U833" s="556"/>
      <c r="V833" s="556"/>
      <c r="W833" s="556"/>
      <c r="X833" s="556"/>
      <c r="Y833" s="556"/>
      <c r="Z833" s="556"/>
      <c r="AA833" s="556"/>
    </row>
    <row r="834">
      <c r="A834" s="556"/>
      <c r="B834" s="556"/>
      <c r="C834" s="556"/>
      <c r="D834" s="556"/>
      <c r="E834" s="556"/>
      <c r="F834" s="556"/>
      <c r="G834" s="556"/>
      <c r="H834" s="556"/>
      <c r="I834" s="556"/>
      <c r="J834" s="556"/>
      <c r="K834" s="556"/>
      <c r="L834" s="556"/>
      <c r="M834" s="556"/>
      <c r="N834" s="556"/>
      <c r="O834" s="556"/>
      <c r="P834" s="556"/>
      <c r="Q834" s="556"/>
      <c r="R834" s="556"/>
      <c r="S834" s="556"/>
      <c r="T834" s="556"/>
      <c r="U834" s="556"/>
      <c r="V834" s="556"/>
      <c r="W834" s="556"/>
      <c r="X834" s="556"/>
      <c r="Y834" s="556"/>
      <c r="Z834" s="556"/>
      <c r="AA834" s="556"/>
    </row>
    <row r="835">
      <c r="A835" s="556"/>
      <c r="B835" s="556"/>
      <c r="C835" s="556"/>
      <c r="D835" s="556"/>
      <c r="E835" s="556"/>
      <c r="F835" s="556"/>
      <c r="G835" s="556"/>
      <c r="H835" s="556"/>
      <c r="I835" s="556"/>
      <c r="J835" s="556"/>
      <c r="K835" s="556"/>
      <c r="L835" s="556"/>
      <c r="M835" s="556"/>
      <c r="N835" s="556"/>
      <c r="O835" s="556"/>
      <c r="P835" s="556"/>
      <c r="Q835" s="556"/>
      <c r="R835" s="556"/>
      <c r="S835" s="556"/>
      <c r="T835" s="556"/>
      <c r="U835" s="556"/>
      <c r="V835" s="556"/>
      <c r="W835" s="556"/>
      <c r="X835" s="556"/>
      <c r="Y835" s="556"/>
      <c r="Z835" s="556"/>
      <c r="AA835" s="556"/>
    </row>
    <row r="836">
      <c r="A836" s="556"/>
      <c r="B836" s="556"/>
      <c r="C836" s="556"/>
      <c r="D836" s="556"/>
      <c r="E836" s="556"/>
      <c r="F836" s="556"/>
      <c r="G836" s="556"/>
      <c r="H836" s="556"/>
      <c r="I836" s="556"/>
      <c r="J836" s="556"/>
      <c r="K836" s="556"/>
      <c r="L836" s="556"/>
      <c r="M836" s="556"/>
      <c r="N836" s="556"/>
      <c r="O836" s="556"/>
      <c r="P836" s="556"/>
      <c r="Q836" s="556"/>
      <c r="R836" s="556"/>
      <c r="S836" s="556"/>
      <c r="T836" s="556"/>
      <c r="U836" s="556"/>
      <c r="V836" s="556"/>
      <c r="W836" s="556"/>
      <c r="X836" s="556"/>
      <c r="Y836" s="556"/>
      <c r="Z836" s="556"/>
      <c r="AA836" s="556"/>
    </row>
    <row r="837">
      <c r="A837" s="556"/>
      <c r="B837" s="556"/>
      <c r="C837" s="556"/>
      <c r="D837" s="556"/>
      <c r="E837" s="556"/>
      <c r="F837" s="556"/>
      <c r="G837" s="556"/>
      <c r="H837" s="556"/>
      <c r="I837" s="556"/>
      <c r="J837" s="556"/>
      <c r="K837" s="556"/>
      <c r="L837" s="556"/>
      <c r="M837" s="556"/>
      <c r="N837" s="556"/>
      <c r="O837" s="556"/>
      <c r="P837" s="556"/>
      <c r="Q837" s="556"/>
      <c r="R837" s="556"/>
      <c r="S837" s="556"/>
      <c r="T837" s="556"/>
      <c r="U837" s="556"/>
      <c r="V837" s="556"/>
      <c r="W837" s="556"/>
      <c r="X837" s="556"/>
      <c r="Y837" s="556"/>
      <c r="Z837" s="556"/>
      <c r="AA837" s="556"/>
    </row>
    <row r="838">
      <c r="A838" s="556"/>
      <c r="B838" s="556"/>
      <c r="C838" s="556"/>
      <c r="D838" s="556"/>
      <c r="E838" s="556"/>
      <c r="F838" s="556"/>
      <c r="G838" s="556"/>
      <c r="H838" s="556"/>
      <c r="I838" s="556"/>
      <c r="J838" s="556"/>
      <c r="K838" s="556"/>
      <c r="L838" s="556"/>
      <c r="M838" s="556"/>
      <c r="N838" s="556"/>
      <c r="O838" s="556"/>
      <c r="P838" s="556"/>
      <c r="Q838" s="556"/>
      <c r="R838" s="556"/>
      <c r="S838" s="556"/>
      <c r="T838" s="556"/>
      <c r="U838" s="556"/>
      <c r="V838" s="556"/>
      <c r="W838" s="556"/>
      <c r="X838" s="556"/>
      <c r="Y838" s="556"/>
      <c r="Z838" s="556"/>
      <c r="AA838" s="556"/>
    </row>
    <row r="839">
      <c r="A839" s="556"/>
      <c r="B839" s="556"/>
      <c r="C839" s="556"/>
      <c r="D839" s="556"/>
      <c r="E839" s="556"/>
      <c r="F839" s="556"/>
      <c r="G839" s="556"/>
      <c r="H839" s="556"/>
      <c r="I839" s="556"/>
      <c r="J839" s="556"/>
      <c r="K839" s="556"/>
      <c r="L839" s="556"/>
      <c r="M839" s="556"/>
      <c r="N839" s="556"/>
      <c r="O839" s="556"/>
      <c r="P839" s="556"/>
      <c r="Q839" s="556"/>
      <c r="R839" s="556"/>
      <c r="S839" s="556"/>
      <c r="T839" s="556"/>
      <c r="U839" s="556"/>
      <c r="V839" s="556"/>
      <c r="W839" s="556"/>
      <c r="X839" s="556"/>
      <c r="Y839" s="556"/>
      <c r="Z839" s="556"/>
      <c r="AA839" s="556"/>
    </row>
    <row r="840">
      <c r="A840" s="556"/>
      <c r="B840" s="556"/>
      <c r="C840" s="556"/>
      <c r="D840" s="556"/>
      <c r="E840" s="556"/>
      <c r="F840" s="556"/>
      <c r="G840" s="556"/>
      <c r="H840" s="556"/>
      <c r="I840" s="556"/>
      <c r="J840" s="556"/>
      <c r="K840" s="556"/>
      <c r="L840" s="556"/>
      <c r="M840" s="556"/>
      <c r="N840" s="556"/>
      <c r="O840" s="556"/>
      <c r="P840" s="556"/>
      <c r="Q840" s="556"/>
      <c r="R840" s="556"/>
      <c r="S840" s="556"/>
      <c r="T840" s="556"/>
      <c r="U840" s="556"/>
      <c r="V840" s="556"/>
      <c r="W840" s="556"/>
      <c r="X840" s="556"/>
      <c r="Y840" s="556"/>
      <c r="Z840" s="556"/>
      <c r="AA840" s="556"/>
    </row>
    <row r="841">
      <c r="A841" s="556"/>
      <c r="B841" s="556"/>
      <c r="C841" s="556"/>
      <c r="D841" s="556"/>
      <c r="E841" s="556"/>
      <c r="F841" s="556"/>
      <c r="G841" s="556"/>
      <c r="H841" s="556"/>
      <c r="I841" s="556"/>
      <c r="J841" s="556"/>
      <c r="K841" s="556"/>
      <c r="L841" s="556"/>
      <c r="M841" s="556"/>
      <c r="N841" s="556"/>
      <c r="O841" s="556"/>
      <c r="P841" s="556"/>
      <c r="Q841" s="556"/>
      <c r="R841" s="556"/>
      <c r="S841" s="556"/>
      <c r="T841" s="556"/>
      <c r="U841" s="556"/>
      <c r="V841" s="556"/>
      <c r="W841" s="556"/>
      <c r="X841" s="556"/>
      <c r="Y841" s="556"/>
      <c r="Z841" s="556"/>
      <c r="AA841" s="556"/>
    </row>
    <row r="842">
      <c r="A842" s="556"/>
      <c r="B842" s="556"/>
      <c r="C842" s="556"/>
      <c r="D842" s="556"/>
      <c r="E842" s="556"/>
      <c r="F842" s="556"/>
      <c r="G842" s="556"/>
      <c r="H842" s="556"/>
      <c r="I842" s="556"/>
      <c r="J842" s="556"/>
      <c r="K842" s="556"/>
      <c r="L842" s="556"/>
      <c r="M842" s="556"/>
      <c r="N842" s="556"/>
      <c r="O842" s="556"/>
      <c r="P842" s="556"/>
      <c r="Q842" s="556"/>
      <c r="R842" s="556"/>
      <c r="S842" s="556"/>
      <c r="T842" s="556"/>
      <c r="U842" s="556"/>
      <c r="V842" s="556"/>
      <c r="W842" s="556"/>
      <c r="X842" s="556"/>
      <c r="Y842" s="556"/>
      <c r="Z842" s="556"/>
      <c r="AA842" s="556"/>
    </row>
    <row r="843">
      <c r="A843" s="556"/>
      <c r="B843" s="556"/>
      <c r="C843" s="556"/>
      <c r="D843" s="556"/>
      <c r="E843" s="556"/>
      <c r="F843" s="556"/>
      <c r="G843" s="556"/>
      <c r="H843" s="556"/>
      <c r="I843" s="556"/>
      <c r="J843" s="556"/>
      <c r="K843" s="556"/>
      <c r="L843" s="556"/>
      <c r="M843" s="556"/>
      <c r="N843" s="556"/>
      <c r="O843" s="556"/>
      <c r="P843" s="556"/>
      <c r="Q843" s="556"/>
      <c r="R843" s="556"/>
      <c r="S843" s="556"/>
      <c r="T843" s="556"/>
      <c r="U843" s="556"/>
      <c r="V843" s="556"/>
      <c r="W843" s="556"/>
      <c r="X843" s="556"/>
      <c r="Y843" s="556"/>
      <c r="Z843" s="556"/>
      <c r="AA843" s="556"/>
    </row>
    <row r="844">
      <c r="A844" s="556"/>
      <c r="B844" s="556"/>
      <c r="C844" s="556"/>
      <c r="D844" s="556"/>
      <c r="E844" s="556"/>
      <c r="F844" s="556"/>
      <c r="G844" s="556"/>
      <c r="H844" s="556"/>
      <c r="I844" s="556"/>
      <c r="J844" s="556"/>
      <c r="K844" s="556"/>
      <c r="L844" s="556"/>
      <c r="M844" s="556"/>
      <c r="N844" s="556"/>
      <c r="O844" s="556"/>
      <c r="P844" s="556"/>
      <c r="Q844" s="556"/>
      <c r="R844" s="556"/>
      <c r="S844" s="556"/>
      <c r="T844" s="556"/>
      <c r="U844" s="556"/>
      <c r="V844" s="556"/>
      <c r="W844" s="556"/>
      <c r="X844" s="556"/>
      <c r="Y844" s="556"/>
      <c r="Z844" s="556"/>
      <c r="AA844" s="556"/>
    </row>
    <row r="845">
      <c r="A845" s="556"/>
      <c r="B845" s="556"/>
      <c r="C845" s="556"/>
      <c r="D845" s="556"/>
      <c r="E845" s="556"/>
      <c r="F845" s="556"/>
      <c r="G845" s="556"/>
      <c r="H845" s="556"/>
      <c r="I845" s="556"/>
      <c r="J845" s="556"/>
      <c r="K845" s="556"/>
      <c r="L845" s="556"/>
      <c r="M845" s="556"/>
      <c r="N845" s="556"/>
      <c r="O845" s="556"/>
      <c r="P845" s="556"/>
      <c r="Q845" s="556"/>
      <c r="R845" s="556"/>
      <c r="S845" s="556"/>
      <c r="T845" s="556"/>
      <c r="U845" s="556"/>
      <c r="V845" s="556"/>
      <c r="W845" s="556"/>
      <c r="X845" s="556"/>
      <c r="Y845" s="556"/>
      <c r="Z845" s="556"/>
      <c r="AA845" s="556"/>
    </row>
    <row r="846">
      <c r="A846" s="556"/>
      <c r="B846" s="556"/>
      <c r="C846" s="556"/>
      <c r="D846" s="556"/>
      <c r="E846" s="556"/>
      <c r="F846" s="556"/>
      <c r="G846" s="556"/>
      <c r="H846" s="556"/>
      <c r="I846" s="556"/>
      <c r="J846" s="556"/>
      <c r="K846" s="556"/>
      <c r="L846" s="556"/>
      <c r="M846" s="556"/>
      <c r="N846" s="556"/>
      <c r="O846" s="556"/>
      <c r="P846" s="556"/>
      <c r="Q846" s="556"/>
      <c r="R846" s="556"/>
      <c r="S846" s="556"/>
      <c r="T846" s="556"/>
      <c r="U846" s="556"/>
      <c r="V846" s="556"/>
      <c r="W846" s="556"/>
      <c r="X846" s="556"/>
      <c r="Y846" s="556"/>
      <c r="Z846" s="556"/>
      <c r="AA846" s="556"/>
    </row>
    <row r="847">
      <c r="A847" s="556"/>
      <c r="B847" s="556"/>
      <c r="C847" s="556"/>
      <c r="D847" s="556"/>
      <c r="E847" s="556"/>
      <c r="F847" s="556"/>
      <c r="G847" s="556"/>
      <c r="H847" s="556"/>
      <c r="I847" s="556"/>
      <c r="J847" s="556"/>
      <c r="K847" s="556"/>
      <c r="L847" s="556"/>
      <c r="M847" s="556"/>
      <c r="N847" s="556"/>
      <c r="O847" s="556"/>
      <c r="P847" s="556"/>
      <c r="Q847" s="556"/>
      <c r="R847" s="556"/>
      <c r="S847" s="556"/>
      <c r="T847" s="556"/>
      <c r="U847" s="556"/>
      <c r="V847" s="556"/>
      <c r="W847" s="556"/>
      <c r="X847" s="556"/>
      <c r="Y847" s="556"/>
      <c r="Z847" s="556"/>
      <c r="AA847" s="556"/>
    </row>
    <row r="848">
      <c r="A848" s="556"/>
      <c r="B848" s="556"/>
      <c r="C848" s="556"/>
      <c r="D848" s="556"/>
      <c r="E848" s="556"/>
      <c r="F848" s="556"/>
      <c r="G848" s="556"/>
      <c r="H848" s="556"/>
      <c r="I848" s="556"/>
      <c r="J848" s="556"/>
      <c r="K848" s="556"/>
      <c r="L848" s="556"/>
      <c r="M848" s="556"/>
      <c r="N848" s="556"/>
      <c r="O848" s="556"/>
      <c r="P848" s="556"/>
      <c r="Q848" s="556"/>
      <c r="R848" s="556"/>
      <c r="S848" s="556"/>
      <c r="T848" s="556"/>
      <c r="U848" s="556"/>
      <c r="V848" s="556"/>
      <c r="W848" s="556"/>
      <c r="X848" s="556"/>
      <c r="Y848" s="556"/>
      <c r="Z848" s="556"/>
      <c r="AA848" s="556"/>
    </row>
    <row r="849">
      <c r="A849" s="556"/>
      <c r="B849" s="556"/>
      <c r="C849" s="556"/>
      <c r="D849" s="556"/>
      <c r="E849" s="556"/>
      <c r="F849" s="556"/>
      <c r="G849" s="556"/>
      <c r="H849" s="556"/>
      <c r="I849" s="556"/>
      <c r="J849" s="556"/>
      <c r="K849" s="556"/>
      <c r="L849" s="556"/>
      <c r="M849" s="556"/>
      <c r="N849" s="556"/>
      <c r="O849" s="556"/>
      <c r="P849" s="556"/>
      <c r="Q849" s="556"/>
      <c r="R849" s="556"/>
      <c r="S849" s="556"/>
      <c r="T849" s="556"/>
      <c r="U849" s="556"/>
      <c r="V849" s="556"/>
      <c r="W849" s="556"/>
      <c r="X849" s="556"/>
      <c r="Y849" s="556"/>
      <c r="Z849" s="556"/>
      <c r="AA849" s="556"/>
    </row>
    <row r="850">
      <c r="A850" s="556"/>
      <c r="B850" s="556"/>
      <c r="C850" s="556"/>
      <c r="D850" s="556"/>
      <c r="E850" s="556"/>
      <c r="F850" s="556"/>
      <c r="G850" s="556"/>
      <c r="H850" s="556"/>
      <c r="I850" s="556"/>
      <c r="J850" s="556"/>
      <c r="K850" s="556"/>
      <c r="L850" s="556"/>
      <c r="M850" s="556"/>
      <c r="N850" s="556"/>
      <c r="O850" s="556"/>
      <c r="P850" s="556"/>
      <c r="Q850" s="556"/>
      <c r="R850" s="556"/>
      <c r="S850" s="556"/>
      <c r="T850" s="556"/>
      <c r="U850" s="556"/>
      <c r="V850" s="556"/>
      <c r="W850" s="556"/>
      <c r="X850" s="556"/>
      <c r="Y850" s="556"/>
      <c r="Z850" s="556"/>
      <c r="AA850" s="556"/>
    </row>
    <row r="851">
      <c r="A851" s="556"/>
      <c r="B851" s="556"/>
      <c r="C851" s="556"/>
      <c r="D851" s="556"/>
      <c r="E851" s="556"/>
      <c r="F851" s="556"/>
      <c r="G851" s="556"/>
      <c r="H851" s="556"/>
      <c r="I851" s="556"/>
      <c r="J851" s="556"/>
      <c r="K851" s="556"/>
      <c r="L851" s="556"/>
      <c r="M851" s="556"/>
      <c r="N851" s="556"/>
      <c r="O851" s="556"/>
      <c r="P851" s="556"/>
      <c r="Q851" s="556"/>
      <c r="R851" s="556"/>
      <c r="S851" s="556"/>
      <c r="T851" s="556"/>
      <c r="U851" s="556"/>
      <c r="V851" s="556"/>
      <c r="W851" s="556"/>
      <c r="X851" s="556"/>
      <c r="Y851" s="556"/>
      <c r="Z851" s="556"/>
      <c r="AA851" s="556"/>
    </row>
    <row r="852">
      <c r="A852" s="556"/>
      <c r="B852" s="556"/>
      <c r="C852" s="556"/>
      <c r="D852" s="556"/>
      <c r="E852" s="556"/>
      <c r="F852" s="556"/>
      <c r="G852" s="556"/>
      <c r="H852" s="556"/>
      <c r="I852" s="556"/>
      <c r="J852" s="556"/>
      <c r="K852" s="556"/>
      <c r="L852" s="556"/>
      <c r="M852" s="556"/>
      <c r="N852" s="556"/>
      <c r="O852" s="556"/>
      <c r="P852" s="556"/>
      <c r="Q852" s="556"/>
      <c r="R852" s="556"/>
      <c r="S852" s="556"/>
      <c r="T852" s="556"/>
      <c r="U852" s="556"/>
      <c r="V852" s="556"/>
      <c r="W852" s="556"/>
      <c r="X852" s="556"/>
      <c r="Y852" s="556"/>
      <c r="Z852" s="556"/>
      <c r="AA852" s="556"/>
    </row>
    <row r="853">
      <c r="A853" s="556"/>
      <c r="B853" s="556"/>
      <c r="C853" s="556"/>
      <c r="D853" s="556"/>
      <c r="E853" s="556"/>
      <c r="F853" s="556"/>
      <c r="G853" s="556"/>
      <c r="H853" s="556"/>
      <c r="I853" s="556"/>
      <c r="J853" s="556"/>
      <c r="K853" s="556"/>
      <c r="L853" s="556"/>
      <c r="M853" s="556"/>
      <c r="N853" s="556"/>
      <c r="O853" s="556"/>
      <c r="P853" s="556"/>
      <c r="Q853" s="556"/>
      <c r="R853" s="556"/>
      <c r="S853" s="556"/>
      <c r="T853" s="556"/>
      <c r="U853" s="556"/>
      <c r="V853" s="556"/>
      <c r="W853" s="556"/>
      <c r="X853" s="556"/>
      <c r="Y853" s="556"/>
      <c r="Z853" s="556"/>
      <c r="AA853" s="556"/>
    </row>
    <row r="854">
      <c r="A854" s="556"/>
      <c r="B854" s="556"/>
      <c r="C854" s="556"/>
      <c r="D854" s="556"/>
      <c r="E854" s="556"/>
      <c r="F854" s="556"/>
      <c r="G854" s="556"/>
      <c r="H854" s="556"/>
      <c r="I854" s="556"/>
      <c r="J854" s="556"/>
      <c r="K854" s="556"/>
      <c r="L854" s="556"/>
      <c r="M854" s="556"/>
      <c r="N854" s="556"/>
      <c r="O854" s="556"/>
      <c r="P854" s="556"/>
      <c r="Q854" s="556"/>
      <c r="R854" s="556"/>
      <c r="S854" s="556"/>
      <c r="T854" s="556"/>
      <c r="U854" s="556"/>
      <c r="V854" s="556"/>
      <c r="W854" s="556"/>
      <c r="X854" s="556"/>
      <c r="Y854" s="556"/>
      <c r="Z854" s="556"/>
      <c r="AA854" s="556"/>
    </row>
    <row r="855">
      <c r="A855" s="556"/>
      <c r="B855" s="556"/>
      <c r="C855" s="556"/>
      <c r="D855" s="556"/>
      <c r="E855" s="556"/>
      <c r="F855" s="556"/>
      <c r="G855" s="556"/>
      <c r="H855" s="556"/>
      <c r="I855" s="556"/>
      <c r="J855" s="556"/>
      <c r="K855" s="556"/>
      <c r="L855" s="556"/>
      <c r="M855" s="556"/>
      <c r="N855" s="556"/>
      <c r="O855" s="556"/>
      <c r="P855" s="556"/>
      <c r="Q855" s="556"/>
      <c r="R855" s="556"/>
      <c r="S855" s="556"/>
      <c r="T855" s="556"/>
      <c r="U855" s="556"/>
      <c r="V855" s="556"/>
      <c r="W855" s="556"/>
      <c r="X855" s="556"/>
      <c r="Y855" s="556"/>
      <c r="Z855" s="556"/>
      <c r="AA855" s="556"/>
    </row>
    <row r="856">
      <c r="A856" s="556"/>
      <c r="B856" s="556"/>
      <c r="C856" s="556"/>
      <c r="D856" s="556"/>
      <c r="E856" s="556"/>
      <c r="F856" s="556"/>
      <c r="G856" s="556"/>
      <c r="H856" s="556"/>
      <c r="I856" s="556"/>
      <c r="J856" s="556"/>
      <c r="K856" s="556"/>
      <c r="L856" s="556"/>
      <c r="M856" s="556"/>
      <c r="N856" s="556"/>
      <c r="O856" s="556"/>
      <c r="P856" s="556"/>
      <c r="Q856" s="556"/>
      <c r="R856" s="556"/>
      <c r="S856" s="556"/>
      <c r="T856" s="556"/>
      <c r="U856" s="556"/>
      <c r="V856" s="556"/>
      <c r="W856" s="556"/>
      <c r="X856" s="556"/>
      <c r="Y856" s="556"/>
      <c r="Z856" s="556"/>
      <c r="AA856" s="556"/>
    </row>
    <row r="857">
      <c r="A857" s="556"/>
      <c r="B857" s="556"/>
      <c r="C857" s="556"/>
      <c r="D857" s="556"/>
      <c r="E857" s="556"/>
      <c r="F857" s="556"/>
      <c r="G857" s="556"/>
      <c r="H857" s="556"/>
      <c r="I857" s="556"/>
      <c r="J857" s="556"/>
      <c r="K857" s="556"/>
      <c r="L857" s="556"/>
      <c r="M857" s="556"/>
      <c r="N857" s="556"/>
      <c r="O857" s="556"/>
      <c r="P857" s="556"/>
      <c r="Q857" s="556"/>
      <c r="R857" s="556"/>
      <c r="S857" s="556"/>
      <c r="T857" s="556"/>
      <c r="U857" s="556"/>
      <c r="V857" s="556"/>
      <c r="W857" s="556"/>
      <c r="X857" s="556"/>
      <c r="Y857" s="556"/>
      <c r="Z857" s="556"/>
      <c r="AA857" s="556"/>
    </row>
    <row r="858">
      <c r="A858" s="556"/>
      <c r="B858" s="556"/>
      <c r="C858" s="556"/>
      <c r="D858" s="556"/>
      <c r="E858" s="556"/>
      <c r="F858" s="556"/>
      <c r="G858" s="556"/>
      <c r="H858" s="556"/>
      <c r="I858" s="556"/>
      <c r="J858" s="556"/>
      <c r="K858" s="556"/>
      <c r="L858" s="556"/>
      <c r="M858" s="556"/>
      <c r="N858" s="556"/>
      <c r="O858" s="556"/>
      <c r="P858" s="556"/>
      <c r="Q858" s="556"/>
      <c r="R858" s="556"/>
      <c r="S858" s="556"/>
      <c r="T858" s="556"/>
      <c r="U858" s="556"/>
      <c r="V858" s="556"/>
      <c r="W858" s="556"/>
      <c r="X858" s="556"/>
      <c r="Y858" s="556"/>
      <c r="Z858" s="556"/>
      <c r="AA858" s="556"/>
    </row>
    <row r="859">
      <c r="A859" s="556"/>
      <c r="B859" s="556"/>
      <c r="C859" s="556"/>
      <c r="D859" s="556"/>
      <c r="E859" s="556"/>
      <c r="F859" s="556"/>
      <c r="G859" s="556"/>
      <c r="H859" s="556"/>
      <c r="I859" s="556"/>
      <c r="J859" s="556"/>
      <c r="K859" s="556"/>
      <c r="L859" s="556"/>
      <c r="M859" s="556"/>
      <c r="N859" s="556"/>
      <c r="O859" s="556"/>
      <c r="P859" s="556"/>
      <c r="Q859" s="556"/>
      <c r="R859" s="556"/>
      <c r="S859" s="556"/>
      <c r="T859" s="556"/>
      <c r="U859" s="556"/>
      <c r="V859" s="556"/>
      <c r="W859" s="556"/>
      <c r="X859" s="556"/>
      <c r="Y859" s="556"/>
      <c r="Z859" s="556"/>
      <c r="AA859" s="556"/>
    </row>
    <row r="860">
      <c r="A860" s="556"/>
      <c r="B860" s="556"/>
      <c r="C860" s="556"/>
      <c r="D860" s="556"/>
      <c r="E860" s="556"/>
      <c r="F860" s="556"/>
      <c r="G860" s="556"/>
      <c r="H860" s="556"/>
      <c r="I860" s="556"/>
      <c r="J860" s="556"/>
      <c r="K860" s="556"/>
      <c r="L860" s="556"/>
      <c r="M860" s="556"/>
      <c r="N860" s="556"/>
      <c r="O860" s="556"/>
      <c r="P860" s="556"/>
      <c r="Q860" s="556"/>
      <c r="R860" s="556"/>
      <c r="S860" s="556"/>
      <c r="T860" s="556"/>
      <c r="U860" s="556"/>
      <c r="V860" s="556"/>
      <c r="W860" s="556"/>
      <c r="X860" s="556"/>
      <c r="Y860" s="556"/>
      <c r="Z860" s="556"/>
      <c r="AA860" s="556"/>
    </row>
    <row r="861">
      <c r="A861" s="556"/>
      <c r="B861" s="556"/>
      <c r="C861" s="556"/>
      <c r="D861" s="556"/>
      <c r="E861" s="556"/>
      <c r="F861" s="556"/>
      <c r="G861" s="556"/>
      <c r="H861" s="556"/>
      <c r="I861" s="556"/>
      <c r="J861" s="556"/>
      <c r="K861" s="556"/>
      <c r="L861" s="556"/>
      <c r="M861" s="556"/>
      <c r="N861" s="556"/>
      <c r="O861" s="556"/>
      <c r="P861" s="556"/>
      <c r="Q861" s="556"/>
      <c r="R861" s="556"/>
      <c r="S861" s="556"/>
      <c r="T861" s="556"/>
      <c r="U861" s="556"/>
      <c r="V861" s="556"/>
      <c r="W861" s="556"/>
      <c r="X861" s="556"/>
      <c r="Y861" s="556"/>
      <c r="Z861" s="556"/>
      <c r="AA861" s="556"/>
    </row>
    <row r="862">
      <c r="A862" s="556"/>
      <c r="B862" s="556"/>
      <c r="C862" s="556"/>
      <c r="D862" s="556"/>
      <c r="E862" s="556"/>
      <c r="F862" s="556"/>
      <c r="G862" s="556"/>
      <c r="H862" s="556"/>
      <c r="I862" s="556"/>
      <c r="J862" s="556"/>
      <c r="K862" s="556"/>
      <c r="L862" s="556"/>
      <c r="M862" s="556"/>
      <c r="N862" s="556"/>
      <c r="O862" s="556"/>
      <c r="P862" s="556"/>
      <c r="Q862" s="556"/>
      <c r="R862" s="556"/>
      <c r="S862" s="556"/>
      <c r="T862" s="556"/>
      <c r="U862" s="556"/>
      <c r="V862" s="556"/>
      <c r="W862" s="556"/>
      <c r="X862" s="556"/>
      <c r="Y862" s="556"/>
      <c r="Z862" s="556"/>
      <c r="AA862" s="556"/>
    </row>
    <row r="863">
      <c r="A863" s="556"/>
      <c r="B863" s="556"/>
      <c r="C863" s="556"/>
      <c r="D863" s="556"/>
      <c r="E863" s="556"/>
      <c r="F863" s="556"/>
      <c r="G863" s="556"/>
      <c r="H863" s="556"/>
      <c r="I863" s="556"/>
      <c r="J863" s="556"/>
      <c r="K863" s="556"/>
      <c r="L863" s="556"/>
      <c r="M863" s="556"/>
      <c r="N863" s="556"/>
      <c r="O863" s="556"/>
      <c r="P863" s="556"/>
      <c r="Q863" s="556"/>
      <c r="R863" s="556"/>
      <c r="S863" s="556"/>
      <c r="T863" s="556"/>
      <c r="U863" s="556"/>
      <c r="V863" s="556"/>
      <c r="W863" s="556"/>
      <c r="X863" s="556"/>
      <c r="Y863" s="556"/>
      <c r="Z863" s="556"/>
      <c r="AA863" s="556"/>
    </row>
    <row r="864">
      <c r="A864" s="556"/>
      <c r="B864" s="556"/>
      <c r="C864" s="556"/>
      <c r="D864" s="556"/>
      <c r="E864" s="556"/>
      <c r="F864" s="556"/>
      <c r="G864" s="556"/>
      <c r="H864" s="556"/>
      <c r="I864" s="556"/>
      <c r="J864" s="556"/>
      <c r="K864" s="556"/>
      <c r="L864" s="556"/>
      <c r="M864" s="556"/>
      <c r="N864" s="556"/>
      <c r="O864" s="556"/>
      <c r="P864" s="556"/>
      <c r="Q864" s="556"/>
      <c r="R864" s="556"/>
      <c r="S864" s="556"/>
      <c r="T864" s="556"/>
      <c r="U864" s="556"/>
      <c r="V864" s="556"/>
      <c r="W864" s="556"/>
      <c r="X864" s="556"/>
      <c r="Y864" s="556"/>
      <c r="Z864" s="556"/>
      <c r="AA864" s="556"/>
    </row>
    <row r="865">
      <c r="A865" s="556"/>
      <c r="B865" s="556"/>
      <c r="C865" s="556"/>
      <c r="D865" s="556"/>
      <c r="E865" s="556"/>
      <c r="F865" s="556"/>
      <c r="G865" s="556"/>
      <c r="H865" s="556"/>
      <c r="I865" s="556"/>
      <c r="J865" s="556"/>
      <c r="K865" s="556"/>
      <c r="L865" s="556"/>
      <c r="M865" s="556"/>
      <c r="N865" s="556"/>
      <c r="O865" s="556"/>
      <c r="P865" s="556"/>
      <c r="Q865" s="556"/>
      <c r="R865" s="556"/>
      <c r="S865" s="556"/>
      <c r="T865" s="556"/>
      <c r="U865" s="556"/>
      <c r="V865" s="556"/>
      <c r="W865" s="556"/>
      <c r="X865" s="556"/>
      <c r="Y865" s="556"/>
      <c r="Z865" s="556"/>
      <c r="AA865" s="556"/>
    </row>
    <row r="866">
      <c r="A866" s="556"/>
      <c r="B866" s="556"/>
      <c r="C866" s="556"/>
      <c r="D866" s="556"/>
      <c r="E866" s="556"/>
      <c r="F866" s="556"/>
      <c r="G866" s="556"/>
      <c r="H866" s="556"/>
      <c r="I866" s="556"/>
      <c r="J866" s="556"/>
      <c r="K866" s="556"/>
      <c r="L866" s="556"/>
      <c r="M866" s="556"/>
      <c r="N866" s="556"/>
      <c r="O866" s="556"/>
      <c r="P866" s="556"/>
      <c r="Q866" s="556"/>
      <c r="R866" s="556"/>
      <c r="S866" s="556"/>
      <c r="T866" s="556"/>
      <c r="U866" s="556"/>
      <c r="V866" s="556"/>
      <c r="W866" s="556"/>
      <c r="X866" s="556"/>
      <c r="Y866" s="556"/>
      <c r="Z866" s="556"/>
      <c r="AA866" s="556"/>
    </row>
    <row r="867">
      <c r="A867" s="556"/>
      <c r="B867" s="556"/>
      <c r="C867" s="556"/>
      <c r="D867" s="556"/>
      <c r="E867" s="556"/>
      <c r="F867" s="556"/>
      <c r="G867" s="556"/>
      <c r="H867" s="556"/>
      <c r="I867" s="556"/>
      <c r="J867" s="556"/>
      <c r="K867" s="556"/>
      <c r="L867" s="556"/>
      <c r="M867" s="556"/>
      <c r="N867" s="556"/>
      <c r="O867" s="556"/>
      <c r="P867" s="556"/>
      <c r="Q867" s="556"/>
      <c r="R867" s="556"/>
      <c r="S867" s="556"/>
      <c r="T867" s="556"/>
      <c r="U867" s="556"/>
      <c r="V867" s="556"/>
      <c r="W867" s="556"/>
      <c r="X867" s="556"/>
      <c r="Y867" s="556"/>
      <c r="Z867" s="556"/>
      <c r="AA867" s="556"/>
    </row>
    <row r="868">
      <c r="A868" s="556"/>
      <c r="B868" s="556"/>
      <c r="C868" s="556"/>
      <c r="D868" s="556"/>
      <c r="E868" s="556"/>
      <c r="F868" s="556"/>
      <c r="G868" s="556"/>
      <c r="H868" s="556"/>
      <c r="I868" s="556"/>
      <c r="J868" s="556"/>
      <c r="K868" s="556"/>
      <c r="L868" s="556"/>
      <c r="M868" s="556"/>
      <c r="N868" s="556"/>
      <c r="O868" s="556"/>
      <c r="P868" s="556"/>
      <c r="Q868" s="556"/>
      <c r="R868" s="556"/>
      <c r="S868" s="556"/>
      <c r="T868" s="556"/>
      <c r="U868" s="556"/>
      <c r="V868" s="556"/>
      <c r="W868" s="556"/>
      <c r="X868" s="556"/>
      <c r="Y868" s="556"/>
      <c r="Z868" s="556"/>
      <c r="AA868" s="556"/>
    </row>
    <row r="869">
      <c r="A869" s="556"/>
      <c r="B869" s="556"/>
      <c r="C869" s="556"/>
      <c r="D869" s="556"/>
      <c r="E869" s="556"/>
      <c r="F869" s="556"/>
      <c r="G869" s="556"/>
      <c r="H869" s="556"/>
      <c r="I869" s="556"/>
      <c r="J869" s="556"/>
      <c r="K869" s="556"/>
      <c r="L869" s="556"/>
      <c r="M869" s="556"/>
      <c r="N869" s="556"/>
      <c r="O869" s="556"/>
      <c r="P869" s="556"/>
      <c r="Q869" s="556"/>
      <c r="R869" s="556"/>
      <c r="S869" s="556"/>
      <c r="T869" s="556"/>
      <c r="U869" s="556"/>
      <c r="V869" s="556"/>
      <c r="W869" s="556"/>
      <c r="X869" s="556"/>
      <c r="Y869" s="556"/>
      <c r="Z869" s="556"/>
      <c r="AA869" s="556"/>
    </row>
    <row r="870">
      <c r="A870" s="556"/>
      <c r="B870" s="556"/>
      <c r="C870" s="556"/>
      <c r="D870" s="556"/>
      <c r="E870" s="556"/>
      <c r="F870" s="556"/>
      <c r="G870" s="556"/>
      <c r="H870" s="556"/>
      <c r="I870" s="556"/>
      <c r="J870" s="556"/>
      <c r="K870" s="556"/>
      <c r="L870" s="556"/>
      <c r="M870" s="556"/>
      <c r="N870" s="556"/>
      <c r="O870" s="556"/>
      <c r="P870" s="556"/>
      <c r="Q870" s="556"/>
      <c r="R870" s="556"/>
      <c r="S870" s="556"/>
      <c r="T870" s="556"/>
      <c r="U870" s="556"/>
      <c r="V870" s="556"/>
      <c r="W870" s="556"/>
      <c r="X870" s="556"/>
      <c r="Y870" s="556"/>
      <c r="Z870" s="556"/>
      <c r="AA870" s="556"/>
    </row>
    <row r="871">
      <c r="A871" s="556"/>
      <c r="B871" s="556"/>
      <c r="C871" s="556"/>
      <c r="D871" s="556"/>
      <c r="E871" s="556"/>
      <c r="F871" s="556"/>
      <c r="G871" s="556"/>
      <c r="H871" s="556"/>
      <c r="I871" s="556"/>
      <c r="J871" s="556"/>
      <c r="K871" s="556"/>
      <c r="L871" s="556"/>
      <c r="M871" s="556"/>
      <c r="N871" s="556"/>
      <c r="O871" s="556"/>
      <c r="P871" s="556"/>
      <c r="Q871" s="556"/>
      <c r="R871" s="556"/>
      <c r="S871" s="556"/>
      <c r="T871" s="556"/>
      <c r="U871" s="556"/>
      <c r="V871" s="556"/>
      <c r="W871" s="556"/>
      <c r="X871" s="556"/>
      <c r="Y871" s="556"/>
      <c r="Z871" s="556"/>
      <c r="AA871" s="556"/>
    </row>
    <row r="872">
      <c r="A872" s="556"/>
      <c r="B872" s="556"/>
      <c r="C872" s="556"/>
      <c r="D872" s="556"/>
      <c r="E872" s="556"/>
      <c r="F872" s="556"/>
      <c r="G872" s="556"/>
      <c r="H872" s="556"/>
      <c r="I872" s="556"/>
      <c r="J872" s="556"/>
      <c r="K872" s="556"/>
      <c r="L872" s="556"/>
      <c r="M872" s="556"/>
      <c r="N872" s="556"/>
      <c r="O872" s="556"/>
      <c r="P872" s="556"/>
      <c r="Q872" s="556"/>
      <c r="R872" s="556"/>
      <c r="S872" s="556"/>
      <c r="T872" s="556"/>
      <c r="U872" s="556"/>
      <c r="V872" s="556"/>
      <c r="W872" s="556"/>
      <c r="X872" s="556"/>
      <c r="Y872" s="556"/>
      <c r="Z872" s="556"/>
      <c r="AA872" s="556"/>
    </row>
    <row r="873">
      <c r="A873" s="556"/>
      <c r="B873" s="556"/>
      <c r="C873" s="556"/>
      <c r="D873" s="556"/>
      <c r="E873" s="556"/>
      <c r="F873" s="556"/>
      <c r="G873" s="556"/>
      <c r="H873" s="556"/>
      <c r="I873" s="556"/>
      <c r="J873" s="556"/>
      <c r="K873" s="556"/>
      <c r="L873" s="556"/>
      <c r="M873" s="556"/>
      <c r="N873" s="556"/>
      <c r="O873" s="556"/>
      <c r="P873" s="556"/>
      <c r="Q873" s="556"/>
      <c r="R873" s="556"/>
      <c r="S873" s="556"/>
      <c r="T873" s="556"/>
      <c r="U873" s="556"/>
      <c r="V873" s="556"/>
      <c r="W873" s="556"/>
      <c r="X873" s="556"/>
      <c r="Y873" s="556"/>
      <c r="Z873" s="556"/>
      <c r="AA873" s="556"/>
    </row>
    <row r="874">
      <c r="A874" s="556"/>
      <c r="B874" s="556"/>
      <c r="C874" s="556"/>
      <c r="D874" s="556"/>
      <c r="E874" s="556"/>
      <c r="F874" s="556"/>
      <c r="G874" s="556"/>
      <c r="H874" s="556"/>
      <c r="I874" s="556"/>
      <c r="J874" s="556"/>
      <c r="K874" s="556"/>
      <c r="L874" s="556"/>
      <c r="M874" s="556"/>
      <c r="N874" s="556"/>
      <c r="O874" s="556"/>
      <c r="P874" s="556"/>
      <c r="Q874" s="556"/>
      <c r="R874" s="556"/>
      <c r="S874" s="556"/>
      <c r="T874" s="556"/>
      <c r="U874" s="556"/>
      <c r="V874" s="556"/>
      <c r="W874" s="556"/>
      <c r="X874" s="556"/>
      <c r="Y874" s="556"/>
      <c r="Z874" s="556"/>
      <c r="AA874" s="556"/>
    </row>
    <row r="875">
      <c r="A875" s="556"/>
      <c r="B875" s="556"/>
      <c r="C875" s="556"/>
      <c r="D875" s="556"/>
      <c r="E875" s="556"/>
      <c r="F875" s="556"/>
      <c r="G875" s="556"/>
      <c r="H875" s="556"/>
      <c r="I875" s="556"/>
      <c r="J875" s="556"/>
      <c r="K875" s="556"/>
      <c r="L875" s="556"/>
      <c r="M875" s="556"/>
      <c r="N875" s="556"/>
      <c r="O875" s="556"/>
      <c r="P875" s="556"/>
      <c r="Q875" s="556"/>
      <c r="R875" s="556"/>
      <c r="S875" s="556"/>
      <c r="T875" s="556"/>
      <c r="U875" s="556"/>
      <c r="V875" s="556"/>
      <c r="W875" s="556"/>
      <c r="X875" s="556"/>
      <c r="Y875" s="556"/>
      <c r="Z875" s="556"/>
      <c r="AA875" s="556"/>
    </row>
    <row r="876">
      <c r="A876" s="556"/>
      <c r="B876" s="556"/>
      <c r="C876" s="556"/>
      <c r="D876" s="556"/>
      <c r="E876" s="556"/>
      <c r="F876" s="556"/>
      <c r="G876" s="556"/>
      <c r="H876" s="556"/>
      <c r="I876" s="556"/>
      <c r="J876" s="556"/>
      <c r="K876" s="556"/>
      <c r="L876" s="556"/>
      <c r="M876" s="556"/>
      <c r="N876" s="556"/>
      <c r="O876" s="556"/>
      <c r="P876" s="556"/>
      <c r="Q876" s="556"/>
      <c r="R876" s="556"/>
      <c r="S876" s="556"/>
      <c r="T876" s="556"/>
      <c r="U876" s="556"/>
      <c r="V876" s="556"/>
      <c r="W876" s="556"/>
      <c r="X876" s="556"/>
      <c r="Y876" s="556"/>
      <c r="Z876" s="556"/>
      <c r="AA876" s="556"/>
    </row>
    <row r="877">
      <c r="A877" s="556"/>
      <c r="B877" s="556"/>
      <c r="C877" s="556"/>
      <c r="D877" s="556"/>
      <c r="E877" s="556"/>
      <c r="F877" s="556"/>
      <c r="G877" s="556"/>
      <c r="H877" s="556"/>
      <c r="I877" s="556"/>
      <c r="J877" s="556"/>
      <c r="K877" s="556"/>
      <c r="L877" s="556"/>
      <c r="M877" s="556"/>
      <c r="N877" s="556"/>
      <c r="O877" s="556"/>
      <c r="P877" s="556"/>
      <c r="Q877" s="556"/>
      <c r="R877" s="556"/>
      <c r="S877" s="556"/>
      <c r="T877" s="556"/>
      <c r="U877" s="556"/>
      <c r="V877" s="556"/>
      <c r="W877" s="556"/>
      <c r="X877" s="556"/>
      <c r="Y877" s="556"/>
      <c r="Z877" s="556"/>
      <c r="AA877" s="556"/>
    </row>
    <row r="878">
      <c r="A878" s="556"/>
      <c r="B878" s="556"/>
      <c r="C878" s="556"/>
      <c r="D878" s="556"/>
      <c r="E878" s="556"/>
      <c r="F878" s="556"/>
      <c r="G878" s="556"/>
      <c r="H878" s="556"/>
      <c r="I878" s="556"/>
      <c r="J878" s="556"/>
      <c r="K878" s="556"/>
      <c r="L878" s="556"/>
      <c r="M878" s="556"/>
      <c r="N878" s="556"/>
      <c r="O878" s="556"/>
      <c r="P878" s="556"/>
      <c r="Q878" s="556"/>
      <c r="R878" s="556"/>
      <c r="S878" s="556"/>
      <c r="T878" s="556"/>
      <c r="U878" s="556"/>
      <c r="V878" s="556"/>
      <c r="W878" s="556"/>
      <c r="X878" s="556"/>
      <c r="Y878" s="556"/>
      <c r="Z878" s="556"/>
      <c r="AA878" s="556"/>
    </row>
    <row r="879">
      <c r="A879" s="556"/>
      <c r="B879" s="556"/>
      <c r="C879" s="556"/>
      <c r="D879" s="556"/>
      <c r="E879" s="556"/>
      <c r="F879" s="556"/>
      <c r="G879" s="556"/>
      <c r="H879" s="556"/>
      <c r="I879" s="556"/>
      <c r="J879" s="556"/>
      <c r="K879" s="556"/>
      <c r="L879" s="556"/>
      <c r="M879" s="556"/>
      <c r="N879" s="556"/>
      <c r="O879" s="556"/>
      <c r="P879" s="556"/>
      <c r="Q879" s="556"/>
      <c r="R879" s="556"/>
      <c r="S879" s="556"/>
      <c r="T879" s="556"/>
      <c r="U879" s="556"/>
      <c r="V879" s="556"/>
      <c r="W879" s="556"/>
      <c r="X879" s="556"/>
      <c r="Y879" s="556"/>
      <c r="Z879" s="556"/>
      <c r="AA879" s="556"/>
    </row>
    <row r="880">
      <c r="A880" s="556"/>
      <c r="B880" s="556"/>
      <c r="C880" s="556"/>
      <c r="D880" s="556"/>
      <c r="E880" s="556"/>
      <c r="F880" s="556"/>
      <c r="G880" s="556"/>
      <c r="H880" s="556"/>
      <c r="I880" s="556"/>
      <c r="J880" s="556"/>
      <c r="K880" s="556"/>
      <c r="L880" s="556"/>
      <c r="M880" s="556"/>
      <c r="N880" s="556"/>
      <c r="O880" s="556"/>
      <c r="P880" s="556"/>
      <c r="Q880" s="556"/>
      <c r="R880" s="556"/>
      <c r="S880" s="556"/>
      <c r="T880" s="556"/>
      <c r="U880" s="556"/>
      <c r="V880" s="556"/>
      <c r="W880" s="556"/>
      <c r="X880" s="556"/>
      <c r="Y880" s="556"/>
      <c r="Z880" s="556"/>
      <c r="AA880" s="556"/>
    </row>
    <row r="881">
      <c r="A881" s="556"/>
      <c r="B881" s="556"/>
      <c r="C881" s="556"/>
      <c r="D881" s="556"/>
      <c r="E881" s="556"/>
      <c r="F881" s="556"/>
      <c r="G881" s="556"/>
      <c r="H881" s="556"/>
      <c r="I881" s="556"/>
      <c r="J881" s="556"/>
      <c r="K881" s="556"/>
      <c r="L881" s="556"/>
      <c r="M881" s="556"/>
      <c r="N881" s="556"/>
      <c r="O881" s="556"/>
      <c r="P881" s="556"/>
      <c r="Q881" s="556"/>
      <c r="R881" s="556"/>
      <c r="S881" s="556"/>
      <c r="T881" s="556"/>
      <c r="U881" s="556"/>
      <c r="V881" s="556"/>
      <c r="W881" s="556"/>
      <c r="X881" s="556"/>
      <c r="Y881" s="556"/>
      <c r="Z881" s="556"/>
      <c r="AA881" s="556"/>
    </row>
    <row r="882">
      <c r="A882" s="556"/>
      <c r="B882" s="556"/>
      <c r="C882" s="556"/>
      <c r="D882" s="556"/>
      <c r="E882" s="556"/>
      <c r="F882" s="556"/>
      <c r="G882" s="556"/>
      <c r="H882" s="556"/>
      <c r="I882" s="556"/>
      <c r="J882" s="556"/>
      <c r="K882" s="556"/>
      <c r="L882" s="556"/>
      <c r="M882" s="556"/>
      <c r="N882" s="556"/>
      <c r="O882" s="556"/>
      <c r="P882" s="556"/>
      <c r="Q882" s="556"/>
      <c r="R882" s="556"/>
      <c r="S882" s="556"/>
      <c r="T882" s="556"/>
      <c r="U882" s="556"/>
      <c r="V882" s="556"/>
      <c r="W882" s="556"/>
      <c r="X882" s="556"/>
      <c r="Y882" s="556"/>
      <c r="Z882" s="556"/>
      <c r="AA882" s="556"/>
    </row>
    <row r="883">
      <c r="A883" s="556"/>
      <c r="B883" s="556"/>
      <c r="C883" s="556"/>
      <c r="D883" s="556"/>
      <c r="E883" s="556"/>
      <c r="F883" s="556"/>
      <c r="G883" s="556"/>
      <c r="H883" s="556"/>
      <c r="I883" s="556"/>
      <c r="J883" s="556"/>
      <c r="K883" s="556"/>
      <c r="L883" s="556"/>
      <c r="M883" s="556"/>
      <c r="N883" s="556"/>
      <c r="O883" s="556"/>
      <c r="P883" s="556"/>
      <c r="Q883" s="556"/>
      <c r="R883" s="556"/>
      <c r="S883" s="556"/>
      <c r="T883" s="556"/>
      <c r="U883" s="556"/>
      <c r="V883" s="556"/>
      <c r="W883" s="556"/>
      <c r="X883" s="556"/>
      <c r="Y883" s="556"/>
      <c r="Z883" s="556"/>
      <c r="AA883" s="556"/>
    </row>
    <row r="884">
      <c r="A884" s="556"/>
      <c r="B884" s="556"/>
      <c r="C884" s="556"/>
      <c r="D884" s="556"/>
      <c r="E884" s="556"/>
      <c r="F884" s="556"/>
      <c r="G884" s="556"/>
      <c r="H884" s="556"/>
      <c r="I884" s="556"/>
      <c r="J884" s="556"/>
      <c r="K884" s="556"/>
      <c r="L884" s="556"/>
      <c r="M884" s="556"/>
      <c r="N884" s="556"/>
      <c r="O884" s="556"/>
      <c r="P884" s="556"/>
      <c r="Q884" s="556"/>
      <c r="R884" s="556"/>
      <c r="S884" s="556"/>
      <c r="T884" s="556"/>
      <c r="U884" s="556"/>
      <c r="V884" s="556"/>
      <c r="W884" s="556"/>
      <c r="X884" s="556"/>
      <c r="Y884" s="556"/>
      <c r="Z884" s="556"/>
      <c r="AA884" s="556"/>
    </row>
    <row r="885">
      <c r="A885" s="556"/>
      <c r="B885" s="556"/>
      <c r="C885" s="556"/>
      <c r="D885" s="556"/>
      <c r="E885" s="556"/>
      <c r="F885" s="556"/>
      <c r="G885" s="556"/>
      <c r="H885" s="556"/>
      <c r="I885" s="556"/>
      <c r="J885" s="556"/>
      <c r="K885" s="556"/>
      <c r="L885" s="556"/>
      <c r="M885" s="556"/>
      <c r="N885" s="556"/>
      <c r="O885" s="556"/>
      <c r="P885" s="556"/>
      <c r="Q885" s="556"/>
      <c r="R885" s="556"/>
      <c r="S885" s="556"/>
      <c r="T885" s="556"/>
      <c r="U885" s="556"/>
      <c r="V885" s="556"/>
      <c r="W885" s="556"/>
      <c r="X885" s="556"/>
      <c r="Y885" s="556"/>
      <c r="Z885" s="556"/>
      <c r="AA885" s="556"/>
    </row>
    <row r="886">
      <c r="A886" s="556"/>
      <c r="B886" s="556"/>
      <c r="C886" s="556"/>
      <c r="D886" s="556"/>
      <c r="E886" s="556"/>
      <c r="F886" s="556"/>
      <c r="G886" s="556"/>
      <c r="H886" s="556"/>
      <c r="I886" s="556"/>
      <c r="J886" s="556"/>
      <c r="K886" s="556"/>
      <c r="L886" s="556"/>
      <c r="M886" s="556"/>
      <c r="N886" s="556"/>
      <c r="O886" s="556"/>
      <c r="P886" s="556"/>
      <c r="Q886" s="556"/>
      <c r="R886" s="556"/>
      <c r="S886" s="556"/>
      <c r="T886" s="556"/>
      <c r="U886" s="556"/>
      <c r="V886" s="556"/>
      <c r="W886" s="556"/>
      <c r="X886" s="556"/>
      <c r="Y886" s="556"/>
      <c r="Z886" s="556"/>
      <c r="AA886" s="556"/>
    </row>
    <row r="887">
      <c r="A887" s="556"/>
      <c r="B887" s="556"/>
      <c r="C887" s="556"/>
      <c r="D887" s="556"/>
      <c r="E887" s="556"/>
      <c r="F887" s="556"/>
      <c r="G887" s="556"/>
      <c r="H887" s="556"/>
      <c r="I887" s="556"/>
      <c r="J887" s="556"/>
      <c r="K887" s="556"/>
      <c r="L887" s="556"/>
      <c r="M887" s="556"/>
      <c r="N887" s="556"/>
      <c r="O887" s="556"/>
      <c r="P887" s="556"/>
      <c r="Q887" s="556"/>
      <c r="R887" s="556"/>
      <c r="S887" s="556"/>
      <c r="T887" s="556"/>
      <c r="U887" s="556"/>
      <c r="V887" s="556"/>
      <c r="W887" s="556"/>
      <c r="X887" s="556"/>
      <c r="Y887" s="556"/>
      <c r="Z887" s="556"/>
      <c r="AA887" s="556"/>
    </row>
    <row r="888">
      <c r="A888" s="556"/>
      <c r="B888" s="556"/>
      <c r="C888" s="556"/>
      <c r="D888" s="556"/>
      <c r="E888" s="556"/>
      <c r="F888" s="556"/>
      <c r="G888" s="556"/>
      <c r="H888" s="556"/>
      <c r="I888" s="556"/>
      <c r="J888" s="556"/>
      <c r="K888" s="556"/>
      <c r="L888" s="556"/>
      <c r="M888" s="556"/>
      <c r="N888" s="556"/>
      <c r="O888" s="556"/>
      <c r="P888" s="556"/>
      <c r="Q888" s="556"/>
      <c r="R888" s="556"/>
      <c r="S888" s="556"/>
      <c r="T888" s="556"/>
      <c r="U888" s="556"/>
      <c r="V888" s="556"/>
      <c r="W888" s="556"/>
      <c r="X888" s="556"/>
      <c r="Y888" s="556"/>
      <c r="Z888" s="556"/>
      <c r="AA888" s="556"/>
    </row>
    <row r="889">
      <c r="A889" s="556"/>
      <c r="B889" s="556"/>
      <c r="C889" s="556"/>
      <c r="D889" s="556"/>
      <c r="E889" s="556"/>
      <c r="F889" s="556"/>
      <c r="G889" s="556"/>
      <c r="H889" s="556"/>
      <c r="I889" s="556"/>
      <c r="J889" s="556"/>
      <c r="K889" s="556"/>
      <c r="L889" s="556"/>
      <c r="M889" s="556"/>
      <c r="N889" s="556"/>
      <c r="O889" s="556"/>
      <c r="P889" s="556"/>
      <c r="Q889" s="556"/>
      <c r="R889" s="556"/>
      <c r="S889" s="556"/>
      <c r="T889" s="556"/>
      <c r="U889" s="556"/>
      <c r="V889" s="556"/>
      <c r="W889" s="556"/>
      <c r="X889" s="556"/>
      <c r="Y889" s="556"/>
      <c r="Z889" s="556"/>
      <c r="AA889" s="556"/>
    </row>
    <row r="890">
      <c r="A890" s="556"/>
      <c r="B890" s="556"/>
      <c r="C890" s="556"/>
      <c r="D890" s="556"/>
      <c r="E890" s="556"/>
      <c r="F890" s="556"/>
      <c r="G890" s="556"/>
      <c r="H890" s="556"/>
      <c r="I890" s="556"/>
      <c r="J890" s="556"/>
      <c r="K890" s="556"/>
      <c r="L890" s="556"/>
      <c r="M890" s="556"/>
      <c r="N890" s="556"/>
      <c r="O890" s="556"/>
      <c r="P890" s="556"/>
      <c r="Q890" s="556"/>
      <c r="R890" s="556"/>
      <c r="S890" s="556"/>
      <c r="T890" s="556"/>
      <c r="U890" s="556"/>
      <c r="V890" s="556"/>
      <c r="W890" s="556"/>
      <c r="X890" s="556"/>
      <c r="Y890" s="556"/>
      <c r="Z890" s="556"/>
      <c r="AA890" s="556"/>
    </row>
    <row r="891">
      <c r="A891" s="556"/>
      <c r="B891" s="556"/>
      <c r="C891" s="556"/>
      <c r="D891" s="556"/>
      <c r="E891" s="556"/>
      <c r="F891" s="556"/>
      <c r="G891" s="556"/>
      <c r="H891" s="556"/>
      <c r="I891" s="556"/>
      <c r="J891" s="556"/>
      <c r="K891" s="556"/>
      <c r="L891" s="556"/>
      <c r="M891" s="556"/>
      <c r="N891" s="556"/>
      <c r="O891" s="556"/>
      <c r="P891" s="556"/>
      <c r="Q891" s="556"/>
      <c r="R891" s="556"/>
      <c r="S891" s="556"/>
      <c r="T891" s="556"/>
      <c r="U891" s="556"/>
      <c r="V891" s="556"/>
      <c r="W891" s="556"/>
      <c r="X891" s="556"/>
      <c r="Y891" s="556"/>
      <c r="Z891" s="556"/>
      <c r="AA891" s="556"/>
    </row>
    <row r="892">
      <c r="A892" s="556"/>
      <c r="B892" s="556"/>
      <c r="C892" s="556"/>
      <c r="D892" s="556"/>
      <c r="E892" s="556"/>
      <c r="F892" s="556"/>
      <c r="G892" s="556"/>
      <c r="H892" s="556"/>
      <c r="I892" s="556"/>
      <c r="J892" s="556"/>
      <c r="K892" s="556"/>
      <c r="L892" s="556"/>
      <c r="M892" s="556"/>
      <c r="N892" s="556"/>
      <c r="O892" s="556"/>
      <c r="P892" s="556"/>
      <c r="Q892" s="556"/>
      <c r="R892" s="556"/>
      <c r="S892" s="556"/>
      <c r="T892" s="556"/>
      <c r="U892" s="556"/>
      <c r="V892" s="556"/>
      <c r="W892" s="556"/>
      <c r="X892" s="556"/>
      <c r="Y892" s="556"/>
      <c r="Z892" s="556"/>
      <c r="AA892" s="556"/>
    </row>
    <row r="893">
      <c r="A893" s="556"/>
      <c r="B893" s="556"/>
      <c r="C893" s="556"/>
      <c r="D893" s="556"/>
      <c r="E893" s="556"/>
      <c r="F893" s="556"/>
      <c r="G893" s="556"/>
      <c r="H893" s="556"/>
      <c r="I893" s="556"/>
      <c r="J893" s="556"/>
      <c r="K893" s="556"/>
      <c r="L893" s="556"/>
      <c r="M893" s="556"/>
      <c r="N893" s="556"/>
      <c r="O893" s="556"/>
      <c r="P893" s="556"/>
      <c r="Q893" s="556"/>
      <c r="R893" s="556"/>
      <c r="S893" s="556"/>
      <c r="T893" s="556"/>
      <c r="U893" s="556"/>
      <c r="V893" s="556"/>
      <c r="W893" s="556"/>
      <c r="X893" s="556"/>
      <c r="Y893" s="556"/>
      <c r="Z893" s="556"/>
      <c r="AA893" s="556"/>
    </row>
    <row r="894">
      <c r="A894" s="556"/>
      <c r="B894" s="556"/>
      <c r="C894" s="556"/>
      <c r="D894" s="556"/>
      <c r="E894" s="556"/>
      <c r="F894" s="556"/>
      <c r="G894" s="556"/>
      <c r="H894" s="556"/>
      <c r="I894" s="556"/>
      <c r="J894" s="556"/>
      <c r="K894" s="556"/>
      <c r="L894" s="556"/>
      <c r="M894" s="556"/>
      <c r="N894" s="556"/>
      <c r="O894" s="556"/>
      <c r="P894" s="556"/>
      <c r="Q894" s="556"/>
      <c r="R894" s="556"/>
      <c r="S894" s="556"/>
      <c r="T894" s="556"/>
      <c r="U894" s="556"/>
      <c r="V894" s="556"/>
      <c r="W894" s="556"/>
      <c r="X894" s="556"/>
      <c r="Y894" s="556"/>
      <c r="Z894" s="556"/>
      <c r="AA894" s="556"/>
    </row>
    <row r="895">
      <c r="A895" s="556"/>
      <c r="B895" s="556"/>
      <c r="C895" s="556"/>
      <c r="D895" s="556"/>
      <c r="E895" s="556"/>
      <c r="F895" s="556"/>
      <c r="G895" s="556"/>
      <c r="H895" s="556"/>
      <c r="I895" s="556"/>
      <c r="J895" s="556"/>
      <c r="K895" s="556"/>
      <c r="L895" s="556"/>
      <c r="M895" s="556"/>
      <c r="N895" s="556"/>
      <c r="O895" s="556"/>
      <c r="P895" s="556"/>
      <c r="Q895" s="556"/>
      <c r="R895" s="556"/>
      <c r="S895" s="556"/>
      <c r="T895" s="556"/>
      <c r="U895" s="556"/>
      <c r="V895" s="556"/>
      <c r="W895" s="556"/>
      <c r="X895" s="556"/>
      <c r="Y895" s="556"/>
      <c r="Z895" s="556"/>
      <c r="AA895" s="556"/>
    </row>
    <row r="896">
      <c r="A896" s="556"/>
      <c r="B896" s="556"/>
      <c r="C896" s="556"/>
      <c r="D896" s="556"/>
      <c r="E896" s="556"/>
      <c r="F896" s="556"/>
      <c r="G896" s="556"/>
      <c r="H896" s="556"/>
      <c r="I896" s="556"/>
      <c r="J896" s="556"/>
      <c r="K896" s="556"/>
      <c r="L896" s="556"/>
      <c r="M896" s="556"/>
      <c r="N896" s="556"/>
      <c r="O896" s="556"/>
      <c r="P896" s="556"/>
      <c r="Q896" s="556"/>
      <c r="R896" s="556"/>
      <c r="S896" s="556"/>
      <c r="T896" s="556"/>
      <c r="U896" s="556"/>
      <c r="V896" s="556"/>
      <c r="W896" s="556"/>
      <c r="X896" s="556"/>
      <c r="Y896" s="556"/>
      <c r="Z896" s="556"/>
      <c r="AA896" s="556"/>
    </row>
    <row r="897">
      <c r="A897" s="556"/>
      <c r="B897" s="556"/>
      <c r="C897" s="556"/>
      <c r="D897" s="556"/>
      <c r="E897" s="556"/>
      <c r="F897" s="556"/>
      <c r="G897" s="556"/>
      <c r="H897" s="556"/>
      <c r="I897" s="556"/>
      <c r="J897" s="556"/>
      <c r="K897" s="556"/>
      <c r="L897" s="556"/>
      <c r="M897" s="556"/>
      <c r="N897" s="556"/>
      <c r="O897" s="556"/>
      <c r="P897" s="556"/>
      <c r="Q897" s="556"/>
      <c r="R897" s="556"/>
      <c r="S897" s="556"/>
      <c r="T897" s="556"/>
      <c r="U897" s="556"/>
      <c r="V897" s="556"/>
      <c r="W897" s="556"/>
      <c r="X897" s="556"/>
      <c r="Y897" s="556"/>
      <c r="Z897" s="556"/>
      <c r="AA897" s="556"/>
    </row>
    <row r="898">
      <c r="A898" s="556"/>
      <c r="B898" s="556"/>
      <c r="C898" s="556"/>
      <c r="D898" s="556"/>
      <c r="E898" s="556"/>
      <c r="F898" s="556"/>
      <c r="G898" s="556"/>
      <c r="H898" s="556"/>
      <c r="I898" s="556"/>
      <c r="J898" s="556"/>
      <c r="K898" s="556"/>
      <c r="L898" s="556"/>
      <c r="M898" s="556"/>
      <c r="N898" s="556"/>
      <c r="O898" s="556"/>
      <c r="P898" s="556"/>
      <c r="Q898" s="556"/>
      <c r="R898" s="556"/>
      <c r="S898" s="556"/>
      <c r="T898" s="556"/>
      <c r="U898" s="556"/>
      <c r="V898" s="556"/>
      <c r="W898" s="556"/>
      <c r="X898" s="556"/>
      <c r="Y898" s="556"/>
      <c r="Z898" s="556"/>
      <c r="AA898" s="556"/>
    </row>
    <row r="899">
      <c r="A899" s="556"/>
      <c r="B899" s="556"/>
      <c r="C899" s="556"/>
      <c r="D899" s="556"/>
      <c r="E899" s="556"/>
      <c r="F899" s="556"/>
      <c r="G899" s="556"/>
      <c r="H899" s="556"/>
      <c r="I899" s="556"/>
      <c r="J899" s="556"/>
      <c r="K899" s="556"/>
      <c r="L899" s="556"/>
      <c r="M899" s="556"/>
      <c r="N899" s="556"/>
      <c r="O899" s="556"/>
      <c r="P899" s="556"/>
      <c r="Q899" s="556"/>
      <c r="R899" s="556"/>
      <c r="S899" s="556"/>
      <c r="T899" s="556"/>
      <c r="U899" s="556"/>
      <c r="V899" s="556"/>
      <c r="W899" s="556"/>
      <c r="X899" s="556"/>
      <c r="Y899" s="556"/>
      <c r="Z899" s="556"/>
      <c r="AA899" s="556"/>
    </row>
    <row r="900">
      <c r="A900" s="556"/>
      <c r="B900" s="556"/>
      <c r="C900" s="556"/>
      <c r="D900" s="556"/>
      <c r="E900" s="556"/>
      <c r="F900" s="556"/>
      <c r="G900" s="556"/>
      <c r="H900" s="556"/>
      <c r="I900" s="556"/>
      <c r="J900" s="556"/>
      <c r="K900" s="556"/>
      <c r="L900" s="556"/>
      <c r="M900" s="556"/>
      <c r="N900" s="556"/>
      <c r="O900" s="556"/>
      <c r="P900" s="556"/>
      <c r="Q900" s="556"/>
      <c r="R900" s="556"/>
      <c r="S900" s="556"/>
      <c r="T900" s="556"/>
      <c r="U900" s="556"/>
      <c r="V900" s="556"/>
      <c r="W900" s="556"/>
      <c r="X900" s="556"/>
      <c r="Y900" s="556"/>
      <c r="Z900" s="556"/>
      <c r="AA900" s="556"/>
    </row>
    <row r="901">
      <c r="A901" s="556"/>
      <c r="B901" s="556"/>
      <c r="C901" s="556"/>
      <c r="D901" s="556"/>
      <c r="E901" s="556"/>
      <c r="F901" s="556"/>
      <c r="G901" s="556"/>
      <c r="H901" s="556"/>
      <c r="I901" s="556"/>
      <c r="J901" s="556"/>
      <c r="K901" s="556"/>
      <c r="L901" s="556"/>
      <c r="M901" s="556"/>
      <c r="N901" s="556"/>
      <c r="O901" s="556"/>
      <c r="P901" s="556"/>
      <c r="Q901" s="556"/>
      <c r="R901" s="556"/>
      <c r="S901" s="556"/>
      <c r="T901" s="556"/>
      <c r="U901" s="556"/>
      <c r="V901" s="556"/>
      <c r="W901" s="556"/>
      <c r="X901" s="556"/>
      <c r="Y901" s="556"/>
      <c r="Z901" s="556"/>
      <c r="AA901" s="556"/>
    </row>
    <row r="902">
      <c r="A902" s="556"/>
      <c r="B902" s="556"/>
      <c r="C902" s="556"/>
      <c r="D902" s="556"/>
      <c r="E902" s="556"/>
      <c r="F902" s="556"/>
      <c r="G902" s="556"/>
      <c r="H902" s="556"/>
      <c r="I902" s="556"/>
      <c r="J902" s="556"/>
      <c r="K902" s="556"/>
      <c r="L902" s="556"/>
      <c r="M902" s="556"/>
      <c r="N902" s="556"/>
      <c r="O902" s="556"/>
      <c r="P902" s="556"/>
      <c r="Q902" s="556"/>
      <c r="R902" s="556"/>
      <c r="S902" s="556"/>
      <c r="T902" s="556"/>
      <c r="U902" s="556"/>
      <c r="V902" s="556"/>
      <c r="W902" s="556"/>
      <c r="X902" s="556"/>
      <c r="Y902" s="556"/>
      <c r="Z902" s="556"/>
      <c r="AA902" s="556"/>
    </row>
    <row r="903">
      <c r="A903" s="556"/>
      <c r="B903" s="556"/>
      <c r="C903" s="556"/>
      <c r="D903" s="556"/>
      <c r="E903" s="556"/>
      <c r="F903" s="556"/>
      <c r="G903" s="556"/>
      <c r="H903" s="556"/>
      <c r="I903" s="556"/>
      <c r="J903" s="556"/>
      <c r="K903" s="556"/>
      <c r="L903" s="556"/>
      <c r="M903" s="556"/>
      <c r="N903" s="556"/>
      <c r="O903" s="556"/>
      <c r="P903" s="556"/>
      <c r="Q903" s="556"/>
      <c r="R903" s="556"/>
      <c r="S903" s="556"/>
      <c r="T903" s="556"/>
      <c r="U903" s="556"/>
      <c r="V903" s="556"/>
      <c r="W903" s="556"/>
      <c r="X903" s="556"/>
      <c r="Y903" s="556"/>
      <c r="Z903" s="556"/>
      <c r="AA903" s="556"/>
    </row>
    <row r="904">
      <c r="A904" s="556"/>
      <c r="B904" s="556"/>
      <c r="C904" s="556"/>
      <c r="D904" s="556"/>
      <c r="E904" s="556"/>
      <c r="F904" s="556"/>
      <c r="G904" s="556"/>
      <c r="H904" s="556"/>
      <c r="I904" s="556"/>
      <c r="J904" s="556"/>
      <c r="K904" s="556"/>
      <c r="L904" s="556"/>
      <c r="M904" s="556"/>
      <c r="N904" s="556"/>
      <c r="O904" s="556"/>
      <c r="P904" s="556"/>
      <c r="Q904" s="556"/>
      <c r="R904" s="556"/>
      <c r="S904" s="556"/>
      <c r="T904" s="556"/>
      <c r="U904" s="556"/>
      <c r="V904" s="556"/>
      <c r="W904" s="556"/>
      <c r="X904" s="556"/>
      <c r="Y904" s="556"/>
      <c r="Z904" s="556"/>
      <c r="AA904" s="556"/>
    </row>
    <row r="905">
      <c r="A905" s="556"/>
      <c r="B905" s="556"/>
      <c r="C905" s="556"/>
      <c r="D905" s="556"/>
      <c r="E905" s="556"/>
      <c r="F905" s="556"/>
      <c r="G905" s="556"/>
      <c r="H905" s="556"/>
      <c r="I905" s="556"/>
      <c r="J905" s="556"/>
      <c r="K905" s="556"/>
      <c r="L905" s="556"/>
      <c r="M905" s="556"/>
      <c r="N905" s="556"/>
      <c r="O905" s="556"/>
      <c r="P905" s="556"/>
      <c r="Q905" s="556"/>
      <c r="R905" s="556"/>
      <c r="S905" s="556"/>
      <c r="T905" s="556"/>
      <c r="U905" s="556"/>
      <c r="V905" s="556"/>
      <c r="W905" s="556"/>
      <c r="X905" s="556"/>
      <c r="Y905" s="556"/>
      <c r="Z905" s="556"/>
      <c r="AA905" s="556"/>
    </row>
    <row r="906">
      <c r="A906" s="556"/>
      <c r="B906" s="556"/>
      <c r="C906" s="556"/>
      <c r="D906" s="556"/>
      <c r="E906" s="556"/>
      <c r="F906" s="556"/>
      <c r="G906" s="556"/>
      <c r="H906" s="556"/>
      <c r="I906" s="556"/>
      <c r="J906" s="556"/>
      <c r="K906" s="556"/>
      <c r="L906" s="556"/>
      <c r="M906" s="556"/>
      <c r="N906" s="556"/>
      <c r="O906" s="556"/>
      <c r="P906" s="556"/>
      <c r="Q906" s="556"/>
      <c r="R906" s="556"/>
      <c r="S906" s="556"/>
      <c r="T906" s="556"/>
      <c r="U906" s="556"/>
      <c r="V906" s="556"/>
      <c r="W906" s="556"/>
      <c r="X906" s="556"/>
      <c r="Y906" s="556"/>
      <c r="Z906" s="556"/>
      <c r="AA906" s="556"/>
    </row>
    <row r="907">
      <c r="A907" s="556"/>
      <c r="B907" s="556"/>
      <c r="C907" s="556"/>
      <c r="D907" s="556"/>
      <c r="E907" s="556"/>
      <c r="F907" s="556"/>
      <c r="G907" s="556"/>
      <c r="H907" s="556"/>
      <c r="I907" s="556"/>
      <c r="J907" s="556"/>
      <c r="K907" s="556"/>
      <c r="L907" s="556"/>
      <c r="M907" s="556"/>
      <c r="N907" s="556"/>
      <c r="O907" s="556"/>
      <c r="P907" s="556"/>
      <c r="Q907" s="556"/>
      <c r="R907" s="556"/>
      <c r="S907" s="556"/>
      <c r="T907" s="556"/>
      <c r="U907" s="556"/>
      <c r="V907" s="556"/>
      <c r="W907" s="556"/>
      <c r="X907" s="556"/>
      <c r="Y907" s="556"/>
      <c r="Z907" s="556"/>
      <c r="AA907" s="556"/>
    </row>
    <row r="908">
      <c r="A908" s="556"/>
      <c r="B908" s="556"/>
      <c r="C908" s="556"/>
      <c r="D908" s="556"/>
      <c r="E908" s="556"/>
      <c r="F908" s="556"/>
      <c r="G908" s="556"/>
      <c r="H908" s="556"/>
      <c r="I908" s="556"/>
      <c r="J908" s="556"/>
      <c r="K908" s="556"/>
      <c r="L908" s="556"/>
      <c r="M908" s="556"/>
      <c r="N908" s="556"/>
      <c r="O908" s="556"/>
      <c r="P908" s="556"/>
      <c r="Q908" s="556"/>
      <c r="R908" s="556"/>
      <c r="S908" s="556"/>
      <c r="T908" s="556"/>
      <c r="U908" s="556"/>
      <c r="V908" s="556"/>
      <c r="W908" s="556"/>
      <c r="X908" s="556"/>
      <c r="Y908" s="556"/>
      <c r="Z908" s="556"/>
      <c r="AA908" s="556"/>
    </row>
    <row r="909">
      <c r="A909" s="556"/>
      <c r="B909" s="556"/>
      <c r="C909" s="556"/>
      <c r="D909" s="556"/>
      <c r="E909" s="556"/>
      <c r="F909" s="556"/>
      <c r="G909" s="556"/>
      <c r="H909" s="556"/>
      <c r="I909" s="556"/>
      <c r="J909" s="556"/>
      <c r="K909" s="556"/>
      <c r="L909" s="556"/>
      <c r="M909" s="556"/>
      <c r="N909" s="556"/>
      <c r="O909" s="556"/>
      <c r="P909" s="556"/>
      <c r="Q909" s="556"/>
      <c r="R909" s="556"/>
      <c r="S909" s="556"/>
      <c r="T909" s="556"/>
      <c r="U909" s="556"/>
      <c r="V909" s="556"/>
      <c r="W909" s="556"/>
      <c r="X909" s="556"/>
      <c r="Y909" s="556"/>
      <c r="Z909" s="556"/>
      <c r="AA909" s="556"/>
    </row>
    <row r="910">
      <c r="A910" s="556"/>
      <c r="B910" s="556"/>
      <c r="C910" s="556"/>
      <c r="D910" s="556"/>
      <c r="E910" s="556"/>
      <c r="F910" s="556"/>
      <c r="G910" s="556"/>
      <c r="H910" s="556"/>
      <c r="I910" s="556"/>
      <c r="J910" s="556"/>
      <c r="K910" s="556"/>
      <c r="L910" s="556"/>
      <c r="M910" s="556"/>
      <c r="N910" s="556"/>
      <c r="O910" s="556"/>
      <c r="P910" s="556"/>
      <c r="Q910" s="556"/>
      <c r="R910" s="556"/>
      <c r="S910" s="556"/>
      <c r="T910" s="556"/>
      <c r="U910" s="556"/>
      <c r="V910" s="556"/>
      <c r="W910" s="556"/>
      <c r="X910" s="556"/>
      <c r="Y910" s="556"/>
      <c r="Z910" s="556"/>
      <c r="AA910" s="556"/>
    </row>
    <row r="911">
      <c r="A911" s="556"/>
      <c r="B911" s="556"/>
      <c r="C911" s="556"/>
      <c r="D911" s="556"/>
      <c r="E911" s="556"/>
      <c r="F911" s="556"/>
      <c r="G911" s="556"/>
      <c r="H911" s="556"/>
      <c r="I911" s="556"/>
      <c r="J911" s="556"/>
      <c r="K911" s="556"/>
      <c r="L911" s="556"/>
      <c r="M911" s="556"/>
      <c r="N911" s="556"/>
      <c r="O911" s="556"/>
      <c r="P911" s="556"/>
      <c r="Q911" s="556"/>
      <c r="R911" s="556"/>
      <c r="S911" s="556"/>
      <c r="T911" s="556"/>
      <c r="U911" s="556"/>
      <c r="V911" s="556"/>
      <c r="W911" s="556"/>
      <c r="X911" s="556"/>
      <c r="Y911" s="556"/>
      <c r="Z911" s="556"/>
      <c r="AA911" s="556"/>
    </row>
    <row r="912">
      <c r="A912" s="556"/>
      <c r="B912" s="556"/>
      <c r="C912" s="556"/>
      <c r="D912" s="556"/>
      <c r="E912" s="556"/>
      <c r="F912" s="556"/>
      <c r="G912" s="556"/>
      <c r="H912" s="556"/>
      <c r="I912" s="556"/>
      <c r="J912" s="556"/>
      <c r="K912" s="556"/>
      <c r="L912" s="556"/>
      <c r="M912" s="556"/>
      <c r="N912" s="556"/>
      <c r="O912" s="556"/>
      <c r="P912" s="556"/>
      <c r="Q912" s="556"/>
      <c r="R912" s="556"/>
      <c r="S912" s="556"/>
      <c r="T912" s="556"/>
      <c r="U912" s="556"/>
      <c r="V912" s="556"/>
      <c r="W912" s="556"/>
      <c r="X912" s="556"/>
      <c r="Y912" s="556"/>
      <c r="Z912" s="556"/>
      <c r="AA912" s="556"/>
    </row>
    <row r="913">
      <c r="A913" s="556"/>
      <c r="B913" s="556"/>
      <c r="C913" s="556"/>
      <c r="D913" s="556"/>
      <c r="E913" s="556"/>
      <c r="F913" s="556"/>
      <c r="G913" s="556"/>
      <c r="H913" s="556"/>
      <c r="I913" s="556"/>
      <c r="J913" s="556"/>
      <c r="K913" s="556"/>
      <c r="L913" s="556"/>
      <c r="M913" s="556"/>
      <c r="N913" s="556"/>
      <c r="O913" s="556"/>
      <c r="P913" s="556"/>
      <c r="Q913" s="556"/>
      <c r="R913" s="556"/>
      <c r="S913" s="556"/>
      <c r="T913" s="556"/>
      <c r="U913" s="556"/>
      <c r="V913" s="556"/>
      <c r="W913" s="556"/>
      <c r="X913" s="556"/>
      <c r="Y913" s="556"/>
      <c r="Z913" s="556"/>
      <c r="AA913" s="556"/>
    </row>
    <row r="914">
      <c r="A914" s="556"/>
      <c r="B914" s="556"/>
      <c r="C914" s="556"/>
      <c r="D914" s="556"/>
      <c r="E914" s="556"/>
      <c r="F914" s="556"/>
      <c r="G914" s="556"/>
      <c r="H914" s="556"/>
      <c r="I914" s="556"/>
      <c r="J914" s="556"/>
      <c r="K914" s="556"/>
      <c r="L914" s="556"/>
      <c r="M914" s="556"/>
      <c r="N914" s="556"/>
      <c r="O914" s="556"/>
      <c r="P914" s="556"/>
      <c r="Q914" s="556"/>
      <c r="R914" s="556"/>
      <c r="S914" s="556"/>
      <c r="T914" s="556"/>
      <c r="U914" s="556"/>
      <c r="V914" s="556"/>
      <c r="W914" s="556"/>
      <c r="X914" s="556"/>
      <c r="Y914" s="556"/>
      <c r="Z914" s="556"/>
      <c r="AA914" s="556"/>
    </row>
    <row r="915">
      <c r="A915" s="556"/>
      <c r="B915" s="556"/>
      <c r="C915" s="556"/>
      <c r="D915" s="556"/>
      <c r="E915" s="556"/>
      <c r="F915" s="556"/>
      <c r="G915" s="556"/>
      <c r="H915" s="556"/>
      <c r="I915" s="556"/>
      <c r="J915" s="556"/>
      <c r="K915" s="556"/>
      <c r="L915" s="556"/>
      <c r="M915" s="556"/>
      <c r="N915" s="556"/>
      <c r="O915" s="556"/>
      <c r="P915" s="556"/>
      <c r="Q915" s="556"/>
      <c r="R915" s="556"/>
      <c r="S915" s="556"/>
      <c r="T915" s="556"/>
      <c r="U915" s="556"/>
      <c r="V915" s="556"/>
      <c r="W915" s="556"/>
      <c r="X915" s="556"/>
      <c r="Y915" s="556"/>
      <c r="Z915" s="556"/>
      <c r="AA915" s="556"/>
    </row>
    <row r="916">
      <c r="A916" s="556"/>
      <c r="B916" s="556"/>
      <c r="C916" s="556"/>
      <c r="D916" s="556"/>
      <c r="E916" s="556"/>
      <c r="F916" s="556"/>
      <c r="G916" s="556"/>
      <c r="H916" s="556"/>
      <c r="I916" s="556"/>
      <c r="J916" s="556"/>
      <c r="K916" s="556"/>
      <c r="L916" s="556"/>
      <c r="M916" s="556"/>
      <c r="N916" s="556"/>
      <c r="O916" s="556"/>
      <c r="P916" s="556"/>
      <c r="Q916" s="556"/>
      <c r="R916" s="556"/>
      <c r="S916" s="556"/>
      <c r="T916" s="556"/>
      <c r="U916" s="556"/>
      <c r="V916" s="556"/>
      <c r="W916" s="556"/>
      <c r="X916" s="556"/>
      <c r="Y916" s="556"/>
      <c r="Z916" s="556"/>
      <c r="AA916" s="556"/>
    </row>
    <row r="917">
      <c r="A917" s="556"/>
      <c r="B917" s="556"/>
      <c r="C917" s="556"/>
      <c r="D917" s="556"/>
      <c r="E917" s="556"/>
      <c r="F917" s="556"/>
      <c r="G917" s="556"/>
      <c r="H917" s="556"/>
      <c r="I917" s="556"/>
      <c r="J917" s="556"/>
      <c r="K917" s="556"/>
      <c r="L917" s="556"/>
      <c r="M917" s="556"/>
      <c r="N917" s="556"/>
      <c r="O917" s="556"/>
      <c r="P917" s="556"/>
      <c r="Q917" s="556"/>
      <c r="R917" s="556"/>
      <c r="S917" s="556"/>
      <c r="T917" s="556"/>
      <c r="U917" s="556"/>
      <c r="V917" s="556"/>
      <c r="W917" s="556"/>
      <c r="X917" s="556"/>
      <c r="Y917" s="556"/>
      <c r="Z917" s="556"/>
      <c r="AA917" s="556"/>
    </row>
    <row r="918">
      <c r="A918" s="556"/>
      <c r="B918" s="556"/>
      <c r="C918" s="556"/>
      <c r="D918" s="556"/>
      <c r="E918" s="556"/>
      <c r="F918" s="556"/>
      <c r="G918" s="556"/>
      <c r="H918" s="556"/>
      <c r="I918" s="556"/>
      <c r="J918" s="556"/>
      <c r="K918" s="556"/>
      <c r="L918" s="556"/>
      <c r="M918" s="556"/>
      <c r="N918" s="556"/>
      <c r="O918" s="556"/>
      <c r="P918" s="556"/>
      <c r="Q918" s="556"/>
      <c r="R918" s="556"/>
      <c r="S918" s="556"/>
      <c r="T918" s="556"/>
      <c r="U918" s="556"/>
      <c r="V918" s="556"/>
      <c r="W918" s="556"/>
      <c r="X918" s="556"/>
      <c r="Y918" s="556"/>
      <c r="Z918" s="556"/>
      <c r="AA918" s="556"/>
    </row>
    <row r="919">
      <c r="A919" s="556"/>
      <c r="B919" s="556"/>
      <c r="C919" s="556"/>
      <c r="D919" s="556"/>
      <c r="E919" s="556"/>
      <c r="F919" s="556"/>
      <c r="G919" s="556"/>
      <c r="H919" s="556"/>
      <c r="I919" s="556"/>
      <c r="J919" s="556"/>
      <c r="K919" s="556"/>
      <c r="L919" s="556"/>
      <c r="M919" s="556"/>
      <c r="N919" s="556"/>
      <c r="O919" s="556"/>
      <c r="P919" s="556"/>
      <c r="Q919" s="556"/>
      <c r="R919" s="556"/>
      <c r="S919" s="556"/>
      <c r="T919" s="556"/>
      <c r="U919" s="556"/>
      <c r="V919" s="556"/>
      <c r="W919" s="556"/>
      <c r="X919" s="556"/>
      <c r="Y919" s="556"/>
      <c r="Z919" s="556"/>
      <c r="AA919" s="556"/>
    </row>
    <row r="920">
      <c r="A920" s="556"/>
      <c r="B920" s="556"/>
      <c r="C920" s="556"/>
      <c r="D920" s="556"/>
      <c r="E920" s="556"/>
      <c r="F920" s="556"/>
      <c r="G920" s="556"/>
      <c r="H920" s="556"/>
      <c r="I920" s="556"/>
      <c r="J920" s="556"/>
      <c r="K920" s="556"/>
      <c r="L920" s="556"/>
      <c r="M920" s="556"/>
      <c r="N920" s="556"/>
      <c r="O920" s="556"/>
      <c r="P920" s="556"/>
      <c r="Q920" s="556"/>
      <c r="R920" s="556"/>
      <c r="S920" s="556"/>
      <c r="T920" s="556"/>
      <c r="U920" s="556"/>
      <c r="V920" s="556"/>
      <c r="W920" s="556"/>
      <c r="X920" s="556"/>
      <c r="Y920" s="556"/>
      <c r="Z920" s="556"/>
      <c r="AA920" s="556"/>
    </row>
    <row r="921">
      <c r="A921" s="556"/>
      <c r="B921" s="556"/>
      <c r="C921" s="556"/>
      <c r="D921" s="556"/>
      <c r="E921" s="556"/>
      <c r="F921" s="556"/>
      <c r="G921" s="556"/>
      <c r="H921" s="556"/>
      <c r="I921" s="556"/>
      <c r="J921" s="556"/>
      <c r="K921" s="556"/>
      <c r="L921" s="556"/>
      <c r="M921" s="556"/>
      <c r="N921" s="556"/>
      <c r="O921" s="556"/>
      <c r="P921" s="556"/>
      <c r="Q921" s="556"/>
      <c r="R921" s="556"/>
      <c r="S921" s="556"/>
      <c r="T921" s="556"/>
      <c r="U921" s="556"/>
      <c r="V921" s="556"/>
      <c r="W921" s="556"/>
      <c r="X921" s="556"/>
      <c r="Y921" s="556"/>
      <c r="Z921" s="556"/>
      <c r="AA921" s="556"/>
    </row>
    <row r="922">
      <c r="A922" s="556"/>
      <c r="B922" s="556"/>
      <c r="C922" s="556"/>
      <c r="D922" s="556"/>
      <c r="E922" s="556"/>
      <c r="F922" s="556"/>
      <c r="G922" s="556"/>
      <c r="H922" s="556"/>
      <c r="I922" s="556"/>
      <c r="J922" s="556"/>
      <c r="K922" s="556"/>
      <c r="L922" s="556"/>
      <c r="M922" s="556"/>
      <c r="N922" s="556"/>
      <c r="O922" s="556"/>
      <c r="P922" s="556"/>
      <c r="Q922" s="556"/>
      <c r="R922" s="556"/>
      <c r="S922" s="556"/>
      <c r="T922" s="556"/>
      <c r="U922" s="556"/>
      <c r="V922" s="556"/>
      <c r="W922" s="556"/>
      <c r="X922" s="556"/>
      <c r="Y922" s="556"/>
      <c r="Z922" s="556"/>
      <c r="AA922" s="556"/>
    </row>
    <row r="923">
      <c r="A923" s="556"/>
      <c r="B923" s="556"/>
      <c r="C923" s="556"/>
      <c r="D923" s="556"/>
      <c r="E923" s="556"/>
      <c r="F923" s="556"/>
      <c r="G923" s="556"/>
      <c r="H923" s="556"/>
      <c r="I923" s="556"/>
      <c r="J923" s="556"/>
      <c r="K923" s="556"/>
      <c r="L923" s="556"/>
      <c r="M923" s="556"/>
      <c r="N923" s="556"/>
      <c r="O923" s="556"/>
      <c r="P923" s="556"/>
      <c r="Q923" s="556"/>
      <c r="R923" s="556"/>
      <c r="S923" s="556"/>
      <c r="T923" s="556"/>
      <c r="U923" s="556"/>
      <c r="V923" s="556"/>
      <c r="W923" s="556"/>
      <c r="X923" s="556"/>
      <c r="Y923" s="556"/>
      <c r="Z923" s="556"/>
      <c r="AA923" s="556"/>
    </row>
    <row r="924">
      <c r="A924" s="556"/>
      <c r="B924" s="556"/>
      <c r="C924" s="556"/>
      <c r="D924" s="556"/>
      <c r="E924" s="556"/>
      <c r="F924" s="556"/>
      <c r="G924" s="556"/>
      <c r="H924" s="556"/>
      <c r="I924" s="556"/>
      <c r="J924" s="556"/>
      <c r="K924" s="556"/>
      <c r="L924" s="556"/>
      <c r="M924" s="556"/>
      <c r="N924" s="556"/>
      <c r="O924" s="556"/>
      <c r="P924" s="556"/>
      <c r="Q924" s="556"/>
      <c r="R924" s="556"/>
      <c r="S924" s="556"/>
      <c r="T924" s="556"/>
      <c r="U924" s="556"/>
      <c r="V924" s="556"/>
      <c r="W924" s="556"/>
      <c r="X924" s="556"/>
      <c r="Y924" s="556"/>
      <c r="Z924" s="556"/>
      <c r="AA924" s="556"/>
    </row>
    <row r="925">
      <c r="A925" s="556"/>
      <c r="B925" s="556"/>
      <c r="C925" s="556"/>
      <c r="D925" s="556"/>
      <c r="E925" s="556"/>
      <c r="F925" s="556"/>
      <c r="G925" s="556"/>
      <c r="H925" s="556"/>
      <c r="I925" s="556"/>
      <c r="J925" s="556"/>
      <c r="K925" s="556"/>
      <c r="L925" s="556"/>
      <c r="M925" s="556"/>
      <c r="N925" s="556"/>
      <c r="O925" s="556"/>
      <c r="P925" s="556"/>
      <c r="Q925" s="556"/>
      <c r="R925" s="556"/>
      <c r="S925" s="556"/>
      <c r="T925" s="556"/>
      <c r="U925" s="556"/>
      <c r="V925" s="556"/>
      <c r="W925" s="556"/>
      <c r="X925" s="556"/>
      <c r="Y925" s="556"/>
      <c r="Z925" s="556"/>
      <c r="AA925" s="556"/>
    </row>
    <row r="926">
      <c r="A926" s="556"/>
      <c r="B926" s="556"/>
      <c r="C926" s="556"/>
      <c r="D926" s="556"/>
      <c r="E926" s="556"/>
      <c r="F926" s="556"/>
      <c r="G926" s="556"/>
      <c r="H926" s="556"/>
      <c r="I926" s="556"/>
      <c r="J926" s="556"/>
      <c r="K926" s="556"/>
      <c r="L926" s="556"/>
      <c r="M926" s="556"/>
      <c r="N926" s="556"/>
      <c r="O926" s="556"/>
      <c r="P926" s="556"/>
      <c r="Q926" s="556"/>
      <c r="R926" s="556"/>
      <c r="S926" s="556"/>
      <c r="T926" s="556"/>
      <c r="U926" s="556"/>
      <c r="V926" s="556"/>
      <c r="W926" s="556"/>
      <c r="X926" s="556"/>
      <c r="Y926" s="556"/>
      <c r="Z926" s="556"/>
      <c r="AA926" s="556"/>
    </row>
    <row r="927">
      <c r="A927" s="556"/>
      <c r="B927" s="556"/>
      <c r="C927" s="556"/>
      <c r="D927" s="556"/>
      <c r="E927" s="556"/>
      <c r="F927" s="556"/>
      <c r="G927" s="556"/>
      <c r="H927" s="556"/>
      <c r="I927" s="556"/>
      <c r="J927" s="556"/>
      <c r="K927" s="556"/>
      <c r="L927" s="556"/>
      <c r="M927" s="556"/>
      <c r="N927" s="556"/>
      <c r="O927" s="556"/>
      <c r="P927" s="556"/>
      <c r="Q927" s="556"/>
      <c r="R927" s="556"/>
      <c r="S927" s="556"/>
      <c r="T927" s="556"/>
      <c r="U927" s="556"/>
      <c r="V927" s="556"/>
      <c r="W927" s="556"/>
      <c r="X927" s="556"/>
      <c r="Y927" s="556"/>
      <c r="Z927" s="556"/>
      <c r="AA927" s="556"/>
    </row>
    <row r="928">
      <c r="A928" s="556"/>
      <c r="B928" s="556"/>
      <c r="C928" s="556"/>
      <c r="D928" s="556"/>
      <c r="E928" s="556"/>
      <c r="F928" s="556"/>
      <c r="G928" s="556"/>
      <c r="H928" s="556"/>
      <c r="I928" s="556"/>
      <c r="J928" s="556"/>
      <c r="K928" s="556"/>
      <c r="L928" s="556"/>
      <c r="M928" s="556"/>
      <c r="N928" s="556"/>
      <c r="O928" s="556"/>
      <c r="P928" s="556"/>
      <c r="Q928" s="556"/>
      <c r="R928" s="556"/>
      <c r="S928" s="556"/>
      <c r="T928" s="556"/>
      <c r="U928" s="556"/>
      <c r="V928" s="556"/>
      <c r="W928" s="556"/>
      <c r="X928" s="556"/>
      <c r="Y928" s="556"/>
      <c r="Z928" s="556"/>
      <c r="AA928" s="556"/>
    </row>
    <row r="929">
      <c r="A929" s="556"/>
      <c r="B929" s="556"/>
      <c r="C929" s="556"/>
      <c r="D929" s="556"/>
      <c r="E929" s="556"/>
      <c r="F929" s="556"/>
      <c r="G929" s="556"/>
      <c r="H929" s="556"/>
      <c r="I929" s="556"/>
      <c r="J929" s="556"/>
      <c r="K929" s="556"/>
      <c r="L929" s="556"/>
      <c r="M929" s="556"/>
      <c r="N929" s="556"/>
      <c r="O929" s="556"/>
      <c r="P929" s="556"/>
      <c r="Q929" s="556"/>
      <c r="R929" s="556"/>
      <c r="S929" s="556"/>
      <c r="T929" s="556"/>
      <c r="U929" s="556"/>
      <c r="V929" s="556"/>
      <c r="W929" s="556"/>
      <c r="X929" s="556"/>
      <c r="Y929" s="556"/>
      <c r="Z929" s="556"/>
      <c r="AA929" s="556"/>
    </row>
    <row r="930">
      <c r="A930" s="556"/>
      <c r="B930" s="556"/>
      <c r="C930" s="556"/>
      <c r="D930" s="556"/>
      <c r="E930" s="556"/>
      <c r="F930" s="556"/>
      <c r="G930" s="556"/>
      <c r="H930" s="556"/>
      <c r="I930" s="556"/>
      <c r="J930" s="556"/>
      <c r="K930" s="556"/>
      <c r="L930" s="556"/>
      <c r="M930" s="556"/>
      <c r="N930" s="556"/>
      <c r="O930" s="556"/>
      <c r="P930" s="556"/>
      <c r="Q930" s="556"/>
      <c r="R930" s="556"/>
      <c r="S930" s="556"/>
      <c r="T930" s="556"/>
      <c r="U930" s="556"/>
      <c r="V930" s="556"/>
      <c r="W930" s="556"/>
      <c r="X930" s="556"/>
      <c r="Y930" s="556"/>
      <c r="Z930" s="556"/>
      <c r="AA930" s="556"/>
    </row>
    <row r="931">
      <c r="A931" s="556"/>
      <c r="B931" s="556"/>
      <c r="C931" s="556"/>
      <c r="D931" s="556"/>
      <c r="E931" s="556"/>
      <c r="F931" s="556"/>
      <c r="G931" s="556"/>
      <c r="H931" s="556"/>
      <c r="I931" s="556"/>
      <c r="J931" s="556"/>
      <c r="K931" s="556"/>
      <c r="L931" s="556"/>
      <c r="M931" s="556"/>
      <c r="N931" s="556"/>
      <c r="O931" s="556"/>
      <c r="P931" s="556"/>
      <c r="Q931" s="556"/>
      <c r="R931" s="556"/>
      <c r="S931" s="556"/>
      <c r="T931" s="556"/>
      <c r="U931" s="556"/>
      <c r="V931" s="556"/>
      <c r="W931" s="556"/>
      <c r="X931" s="556"/>
      <c r="Y931" s="556"/>
      <c r="Z931" s="556"/>
      <c r="AA931" s="556"/>
    </row>
    <row r="932">
      <c r="A932" s="556"/>
      <c r="B932" s="556"/>
      <c r="C932" s="556"/>
      <c r="D932" s="556"/>
      <c r="E932" s="556"/>
      <c r="F932" s="556"/>
      <c r="G932" s="556"/>
      <c r="H932" s="556"/>
      <c r="I932" s="556"/>
      <c r="J932" s="556"/>
      <c r="K932" s="556"/>
      <c r="L932" s="556"/>
      <c r="M932" s="556"/>
      <c r="N932" s="556"/>
      <c r="O932" s="556"/>
      <c r="P932" s="556"/>
      <c r="Q932" s="556"/>
      <c r="R932" s="556"/>
      <c r="S932" s="556"/>
      <c r="T932" s="556"/>
      <c r="U932" s="556"/>
      <c r="V932" s="556"/>
      <c r="W932" s="556"/>
      <c r="X932" s="556"/>
      <c r="Y932" s="556"/>
      <c r="Z932" s="556"/>
      <c r="AA932" s="556"/>
    </row>
    <row r="933">
      <c r="A933" s="556"/>
      <c r="B933" s="556"/>
      <c r="C933" s="556"/>
      <c r="D933" s="556"/>
      <c r="E933" s="556"/>
      <c r="F933" s="556"/>
      <c r="G933" s="556"/>
      <c r="H933" s="556"/>
      <c r="I933" s="556"/>
      <c r="J933" s="556"/>
      <c r="K933" s="556"/>
      <c r="L933" s="556"/>
      <c r="M933" s="556"/>
      <c r="N933" s="556"/>
      <c r="O933" s="556"/>
      <c r="P933" s="556"/>
      <c r="Q933" s="556"/>
      <c r="R933" s="556"/>
      <c r="S933" s="556"/>
      <c r="T933" s="556"/>
      <c r="U933" s="556"/>
      <c r="V933" s="556"/>
      <c r="W933" s="556"/>
      <c r="X933" s="556"/>
      <c r="Y933" s="556"/>
      <c r="Z933" s="556"/>
      <c r="AA933" s="556"/>
    </row>
    <row r="934">
      <c r="A934" s="556"/>
      <c r="B934" s="556"/>
      <c r="C934" s="556"/>
      <c r="D934" s="556"/>
      <c r="E934" s="556"/>
      <c r="F934" s="556"/>
      <c r="G934" s="556"/>
      <c r="H934" s="556"/>
      <c r="I934" s="556"/>
      <c r="J934" s="556"/>
      <c r="K934" s="556"/>
      <c r="L934" s="556"/>
      <c r="M934" s="556"/>
      <c r="N934" s="556"/>
      <c r="O934" s="556"/>
      <c r="P934" s="556"/>
      <c r="Q934" s="556"/>
      <c r="R934" s="556"/>
      <c r="S934" s="556"/>
      <c r="T934" s="556"/>
      <c r="U934" s="556"/>
      <c r="V934" s="556"/>
      <c r="W934" s="556"/>
      <c r="X934" s="556"/>
      <c r="Y934" s="556"/>
      <c r="Z934" s="556"/>
      <c r="AA934" s="556"/>
    </row>
    <row r="935">
      <c r="A935" s="556"/>
      <c r="B935" s="556"/>
      <c r="C935" s="556"/>
      <c r="D935" s="556"/>
      <c r="E935" s="556"/>
      <c r="F935" s="556"/>
      <c r="G935" s="556"/>
      <c r="H935" s="556"/>
      <c r="I935" s="556"/>
      <c r="J935" s="556"/>
      <c r="K935" s="556"/>
      <c r="L935" s="556"/>
      <c r="M935" s="556"/>
      <c r="N935" s="556"/>
      <c r="O935" s="556"/>
      <c r="P935" s="556"/>
      <c r="Q935" s="556"/>
      <c r="R935" s="556"/>
      <c r="S935" s="556"/>
      <c r="T935" s="556"/>
      <c r="U935" s="556"/>
      <c r="V935" s="556"/>
      <c r="W935" s="556"/>
      <c r="X935" s="556"/>
      <c r="Y935" s="556"/>
      <c r="Z935" s="556"/>
      <c r="AA935" s="556"/>
    </row>
    <row r="936">
      <c r="A936" s="556"/>
      <c r="B936" s="556"/>
      <c r="C936" s="556"/>
      <c r="D936" s="556"/>
      <c r="E936" s="556"/>
      <c r="F936" s="556"/>
      <c r="G936" s="556"/>
      <c r="H936" s="556"/>
      <c r="I936" s="556"/>
      <c r="J936" s="556"/>
      <c r="K936" s="556"/>
      <c r="L936" s="556"/>
      <c r="M936" s="556"/>
      <c r="N936" s="556"/>
      <c r="O936" s="556"/>
      <c r="P936" s="556"/>
      <c r="Q936" s="556"/>
      <c r="R936" s="556"/>
      <c r="S936" s="556"/>
      <c r="T936" s="556"/>
      <c r="U936" s="556"/>
      <c r="V936" s="556"/>
      <c r="W936" s="556"/>
      <c r="X936" s="556"/>
      <c r="Y936" s="556"/>
      <c r="Z936" s="556"/>
      <c r="AA936" s="556"/>
    </row>
    <row r="937">
      <c r="A937" s="556"/>
      <c r="B937" s="556"/>
      <c r="C937" s="556"/>
      <c r="D937" s="556"/>
      <c r="E937" s="556"/>
      <c r="F937" s="556"/>
      <c r="G937" s="556"/>
      <c r="H937" s="556"/>
      <c r="I937" s="556"/>
      <c r="J937" s="556"/>
      <c r="K937" s="556"/>
      <c r="L937" s="556"/>
      <c r="M937" s="556"/>
      <c r="N937" s="556"/>
      <c r="O937" s="556"/>
      <c r="P937" s="556"/>
      <c r="Q937" s="556"/>
      <c r="R937" s="556"/>
      <c r="S937" s="556"/>
      <c r="T937" s="556"/>
      <c r="U937" s="556"/>
      <c r="V937" s="556"/>
      <c r="W937" s="556"/>
      <c r="X937" s="556"/>
      <c r="Y937" s="556"/>
      <c r="Z937" s="556"/>
      <c r="AA937" s="556"/>
    </row>
    <row r="938">
      <c r="A938" s="556"/>
      <c r="B938" s="556"/>
      <c r="C938" s="556"/>
      <c r="D938" s="556"/>
      <c r="E938" s="556"/>
      <c r="F938" s="556"/>
      <c r="G938" s="556"/>
      <c r="H938" s="556"/>
      <c r="I938" s="556"/>
      <c r="J938" s="556"/>
      <c r="K938" s="556"/>
      <c r="L938" s="556"/>
      <c r="M938" s="556"/>
      <c r="N938" s="556"/>
      <c r="O938" s="556"/>
      <c r="P938" s="556"/>
      <c r="Q938" s="556"/>
      <c r="R938" s="556"/>
      <c r="S938" s="556"/>
      <c r="T938" s="556"/>
      <c r="U938" s="556"/>
      <c r="V938" s="556"/>
      <c r="W938" s="556"/>
      <c r="X938" s="556"/>
      <c r="Y938" s="556"/>
      <c r="Z938" s="556"/>
      <c r="AA938" s="556"/>
    </row>
    <row r="939">
      <c r="A939" s="556"/>
      <c r="B939" s="556"/>
      <c r="C939" s="556"/>
      <c r="D939" s="556"/>
      <c r="E939" s="556"/>
      <c r="F939" s="556"/>
      <c r="G939" s="556"/>
      <c r="H939" s="556"/>
      <c r="I939" s="556"/>
      <c r="J939" s="556"/>
      <c r="K939" s="556"/>
      <c r="L939" s="556"/>
      <c r="M939" s="556"/>
      <c r="N939" s="556"/>
      <c r="O939" s="556"/>
      <c r="P939" s="556"/>
      <c r="Q939" s="556"/>
      <c r="R939" s="556"/>
      <c r="S939" s="556"/>
      <c r="T939" s="556"/>
      <c r="U939" s="556"/>
      <c r="V939" s="556"/>
      <c r="W939" s="556"/>
      <c r="X939" s="556"/>
      <c r="Y939" s="556"/>
      <c r="Z939" s="556"/>
      <c r="AA939" s="556"/>
    </row>
    <row r="940">
      <c r="A940" s="556"/>
      <c r="B940" s="556"/>
      <c r="C940" s="556"/>
      <c r="D940" s="556"/>
      <c r="E940" s="556"/>
      <c r="F940" s="556"/>
      <c r="G940" s="556"/>
      <c r="H940" s="556"/>
      <c r="I940" s="556"/>
      <c r="J940" s="556"/>
      <c r="K940" s="556"/>
      <c r="L940" s="556"/>
      <c r="M940" s="556"/>
      <c r="N940" s="556"/>
      <c r="O940" s="556"/>
      <c r="P940" s="556"/>
      <c r="Q940" s="556"/>
      <c r="R940" s="556"/>
      <c r="S940" s="556"/>
      <c r="T940" s="556"/>
      <c r="U940" s="556"/>
      <c r="V940" s="556"/>
      <c r="W940" s="556"/>
      <c r="X940" s="556"/>
      <c r="Y940" s="556"/>
      <c r="Z940" s="556"/>
      <c r="AA940" s="556"/>
    </row>
    <row r="941">
      <c r="A941" s="556"/>
      <c r="B941" s="556"/>
      <c r="C941" s="556"/>
      <c r="D941" s="556"/>
      <c r="E941" s="556"/>
      <c r="F941" s="556"/>
      <c r="G941" s="556"/>
      <c r="H941" s="556"/>
      <c r="I941" s="556"/>
      <c r="J941" s="556"/>
      <c r="K941" s="556"/>
      <c r="L941" s="556"/>
      <c r="M941" s="556"/>
      <c r="N941" s="556"/>
      <c r="O941" s="556"/>
      <c r="P941" s="556"/>
      <c r="Q941" s="556"/>
      <c r="R941" s="556"/>
      <c r="S941" s="556"/>
      <c r="T941" s="556"/>
      <c r="U941" s="556"/>
      <c r="V941" s="556"/>
      <c r="W941" s="556"/>
      <c r="X941" s="556"/>
      <c r="Y941" s="556"/>
      <c r="Z941" s="556"/>
      <c r="AA941" s="556"/>
    </row>
    <row r="942">
      <c r="A942" s="556"/>
      <c r="B942" s="556"/>
      <c r="C942" s="556"/>
      <c r="D942" s="556"/>
      <c r="E942" s="556"/>
      <c r="F942" s="556"/>
      <c r="G942" s="556"/>
      <c r="H942" s="556"/>
      <c r="I942" s="556"/>
      <c r="J942" s="556"/>
      <c r="K942" s="556"/>
      <c r="L942" s="556"/>
      <c r="M942" s="556"/>
      <c r="N942" s="556"/>
      <c r="O942" s="556"/>
      <c r="P942" s="556"/>
      <c r="Q942" s="556"/>
      <c r="R942" s="556"/>
      <c r="S942" s="556"/>
      <c r="T942" s="556"/>
      <c r="U942" s="556"/>
      <c r="V942" s="556"/>
      <c r="W942" s="556"/>
      <c r="X942" s="556"/>
      <c r="Y942" s="556"/>
      <c r="Z942" s="556"/>
      <c r="AA942" s="556"/>
    </row>
    <row r="943">
      <c r="A943" s="556"/>
      <c r="B943" s="556"/>
      <c r="C943" s="556"/>
      <c r="D943" s="556"/>
      <c r="E943" s="556"/>
      <c r="F943" s="556"/>
      <c r="G943" s="556"/>
      <c r="H943" s="556"/>
      <c r="I943" s="556"/>
      <c r="J943" s="556"/>
      <c r="K943" s="556"/>
      <c r="L943" s="556"/>
      <c r="M943" s="556"/>
      <c r="N943" s="556"/>
      <c r="O943" s="556"/>
      <c r="P943" s="556"/>
      <c r="Q943" s="556"/>
      <c r="R943" s="556"/>
      <c r="S943" s="556"/>
      <c r="T943" s="556"/>
      <c r="U943" s="556"/>
      <c r="V943" s="556"/>
      <c r="W943" s="556"/>
      <c r="X943" s="556"/>
      <c r="Y943" s="556"/>
      <c r="Z943" s="556"/>
      <c r="AA943" s="556"/>
    </row>
    <row r="944">
      <c r="A944" s="556"/>
      <c r="B944" s="556"/>
      <c r="C944" s="556"/>
      <c r="D944" s="556"/>
      <c r="E944" s="556"/>
      <c r="F944" s="556"/>
      <c r="G944" s="556"/>
      <c r="H944" s="556"/>
      <c r="I944" s="556"/>
      <c r="J944" s="556"/>
      <c r="K944" s="556"/>
      <c r="L944" s="556"/>
      <c r="M944" s="556"/>
      <c r="N944" s="556"/>
      <c r="O944" s="556"/>
      <c r="P944" s="556"/>
      <c r="Q944" s="556"/>
      <c r="R944" s="556"/>
      <c r="S944" s="556"/>
      <c r="T944" s="556"/>
      <c r="U944" s="556"/>
      <c r="V944" s="556"/>
      <c r="W944" s="556"/>
      <c r="X944" s="556"/>
      <c r="Y944" s="556"/>
      <c r="Z944" s="556"/>
      <c r="AA944" s="556"/>
    </row>
    <row r="945">
      <c r="A945" s="556"/>
      <c r="B945" s="556"/>
      <c r="C945" s="556"/>
      <c r="D945" s="556"/>
      <c r="E945" s="556"/>
      <c r="F945" s="556"/>
      <c r="G945" s="556"/>
      <c r="H945" s="556"/>
      <c r="I945" s="556"/>
      <c r="J945" s="556"/>
      <c r="K945" s="556"/>
      <c r="L945" s="556"/>
      <c r="M945" s="556"/>
      <c r="N945" s="556"/>
      <c r="O945" s="556"/>
      <c r="P945" s="556"/>
      <c r="Q945" s="556"/>
      <c r="R945" s="556"/>
      <c r="S945" s="556"/>
      <c r="T945" s="556"/>
      <c r="U945" s="556"/>
      <c r="V945" s="556"/>
      <c r="W945" s="556"/>
      <c r="X945" s="556"/>
      <c r="Y945" s="556"/>
      <c r="Z945" s="556"/>
      <c r="AA945" s="556"/>
    </row>
    <row r="946">
      <c r="A946" s="556"/>
      <c r="B946" s="556"/>
      <c r="C946" s="556"/>
      <c r="D946" s="556"/>
      <c r="E946" s="556"/>
      <c r="F946" s="556"/>
      <c r="G946" s="556"/>
      <c r="H946" s="556"/>
      <c r="I946" s="556"/>
      <c r="J946" s="556"/>
      <c r="K946" s="556"/>
      <c r="L946" s="556"/>
      <c r="M946" s="556"/>
      <c r="N946" s="556"/>
      <c r="O946" s="556"/>
      <c r="P946" s="556"/>
      <c r="Q946" s="556"/>
      <c r="R946" s="556"/>
      <c r="S946" s="556"/>
      <c r="T946" s="556"/>
      <c r="U946" s="556"/>
      <c r="V946" s="556"/>
      <c r="W946" s="556"/>
      <c r="X946" s="556"/>
      <c r="Y946" s="556"/>
      <c r="Z946" s="556"/>
      <c r="AA946" s="556"/>
    </row>
    <row r="947">
      <c r="A947" s="556"/>
      <c r="B947" s="556"/>
      <c r="C947" s="556"/>
      <c r="D947" s="556"/>
      <c r="E947" s="556"/>
      <c r="F947" s="556"/>
      <c r="G947" s="556"/>
      <c r="H947" s="556"/>
      <c r="I947" s="556"/>
      <c r="J947" s="556"/>
      <c r="K947" s="556"/>
      <c r="L947" s="556"/>
      <c r="M947" s="556"/>
      <c r="N947" s="556"/>
      <c r="O947" s="556"/>
      <c r="P947" s="556"/>
      <c r="Q947" s="556"/>
      <c r="R947" s="556"/>
      <c r="S947" s="556"/>
      <c r="T947" s="556"/>
      <c r="U947" s="556"/>
      <c r="V947" s="556"/>
      <c r="W947" s="556"/>
      <c r="X947" s="556"/>
      <c r="Y947" s="556"/>
      <c r="Z947" s="556"/>
      <c r="AA947" s="556"/>
    </row>
    <row r="948">
      <c r="A948" s="556"/>
      <c r="B948" s="556"/>
      <c r="C948" s="556"/>
      <c r="D948" s="556"/>
      <c r="E948" s="556"/>
      <c r="F948" s="556"/>
      <c r="G948" s="556"/>
      <c r="H948" s="556"/>
      <c r="I948" s="556"/>
      <c r="J948" s="556"/>
      <c r="K948" s="556"/>
      <c r="L948" s="556"/>
      <c r="M948" s="556"/>
      <c r="N948" s="556"/>
      <c r="O948" s="556"/>
      <c r="P948" s="556"/>
      <c r="Q948" s="556"/>
      <c r="R948" s="556"/>
      <c r="S948" s="556"/>
      <c r="T948" s="556"/>
      <c r="U948" s="556"/>
      <c r="V948" s="556"/>
      <c r="W948" s="556"/>
      <c r="X948" s="556"/>
      <c r="Y948" s="556"/>
      <c r="Z948" s="556"/>
      <c r="AA948" s="556"/>
    </row>
    <row r="949">
      <c r="A949" s="556"/>
      <c r="B949" s="556"/>
      <c r="C949" s="556"/>
      <c r="D949" s="556"/>
      <c r="E949" s="556"/>
      <c r="F949" s="556"/>
      <c r="G949" s="556"/>
      <c r="H949" s="556"/>
      <c r="I949" s="556"/>
      <c r="J949" s="556"/>
      <c r="K949" s="556"/>
      <c r="L949" s="556"/>
      <c r="M949" s="556"/>
      <c r="N949" s="556"/>
      <c r="O949" s="556"/>
      <c r="P949" s="556"/>
      <c r="Q949" s="556"/>
      <c r="R949" s="556"/>
      <c r="S949" s="556"/>
      <c r="T949" s="556"/>
      <c r="U949" s="556"/>
      <c r="V949" s="556"/>
      <c r="W949" s="556"/>
      <c r="X949" s="556"/>
      <c r="Y949" s="556"/>
      <c r="Z949" s="556"/>
      <c r="AA949" s="556"/>
    </row>
    <row r="950">
      <c r="A950" s="556"/>
      <c r="B950" s="556"/>
      <c r="C950" s="556"/>
      <c r="D950" s="556"/>
      <c r="E950" s="556"/>
      <c r="F950" s="556"/>
      <c r="G950" s="556"/>
      <c r="H950" s="556"/>
      <c r="I950" s="556"/>
      <c r="J950" s="556"/>
      <c r="K950" s="556"/>
      <c r="L950" s="556"/>
      <c r="M950" s="556"/>
      <c r="N950" s="556"/>
      <c r="O950" s="556"/>
      <c r="P950" s="556"/>
      <c r="Q950" s="556"/>
      <c r="R950" s="556"/>
      <c r="S950" s="556"/>
      <c r="T950" s="556"/>
      <c r="U950" s="556"/>
      <c r="V950" s="556"/>
      <c r="W950" s="556"/>
      <c r="X950" s="556"/>
      <c r="Y950" s="556"/>
      <c r="Z950" s="556"/>
      <c r="AA950" s="556"/>
    </row>
    <row r="951">
      <c r="A951" s="556"/>
      <c r="B951" s="556"/>
      <c r="C951" s="556"/>
      <c r="D951" s="556"/>
      <c r="E951" s="556"/>
      <c r="F951" s="556"/>
      <c r="G951" s="556"/>
      <c r="H951" s="556"/>
      <c r="I951" s="556"/>
      <c r="J951" s="556"/>
      <c r="K951" s="556"/>
      <c r="L951" s="556"/>
      <c r="M951" s="556"/>
      <c r="N951" s="556"/>
      <c r="O951" s="556"/>
      <c r="P951" s="556"/>
      <c r="Q951" s="556"/>
      <c r="R951" s="556"/>
      <c r="S951" s="556"/>
      <c r="T951" s="556"/>
      <c r="U951" s="556"/>
      <c r="V951" s="556"/>
      <c r="W951" s="556"/>
      <c r="X951" s="556"/>
      <c r="Y951" s="556"/>
      <c r="Z951" s="556"/>
      <c r="AA951" s="556"/>
    </row>
    <row r="952">
      <c r="A952" s="556"/>
      <c r="B952" s="556"/>
      <c r="C952" s="556"/>
      <c r="D952" s="556"/>
      <c r="E952" s="556"/>
      <c r="F952" s="556"/>
      <c r="G952" s="556"/>
      <c r="H952" s="556"/>
      <c r="I952" s="556"/>
      <c r="J952" s="556"/>
      <c r="K952" s="556"/>
      <c r="L952" s="556"/>
      <c r="M952" s="556"/>
      <c r="N952" s="556"/>
      <c r="O952" s="556"/>
      <c r="P952" s="556"/>
      <c r="Q952" s="556"/>
      <c r="R952" s="556"/>
      <c r="S952" s="556"/>
      <c r="T952" s="556"/>
      <c r="U952" s="556"/>
      <c r="V952" s="556"/>
      <c r="W952" s="556"/>
      <c r="X952" s="556"/>
      <c r="Y952" s="556"/>
      <c r="Z952" s="556"/>
      <c r="AA952" s="556"/>
    </row>
    <row r="953">
      <c r="A953" s="556"/>
      <c r="B953" s="556"/>
      <c r="C953" s="556"/>
      <c r="D953" s="556"/>
      <c r="E953" s="556"/>
      <c r="F953" s="556"/>
      <c r="G953" s="556"/>
      <c r="H953" s="556"/>
      <c r="I953" s="556"/>
      <c r="J953" s="556"/>
      <c r="K953" s="556"/>
      <c r="L953" s="556"/>
      <c r="M953" s="556"/>
      <c r="N953" s="556"/>
      <c r="O953" s="556"/>
      <c r="P953" s="556"/>
      <c r="Q953" s="556"/>
      <c r="R953" s="556"/>
      <c r="S953" s="556"/>
      <c r="T953" s="556"/>
      <c r="U953" s="556"/>
      <c r="V953" s="556"/>
      <c r="W953" s="556"/>
      <c r="X953" s="556"/>
      <c r="Y953" s="556"/>
      <c r="Z953" s="556"/>
      <c r="AA953" s="556"/>
    </row>
    <row r="954">
      <c r="A954" s="556"/>
      <c r="B954" s="556"/>
      <c r="C954" s="556"/>
      <c r="D954" s="556"/>
      <c r="E954" s="556"/>
      <c r="F954" s="556"/>
      <c r="G954" s="556"/>
      <c r="H954" s="556"/>
      <c r="I954" s="556"/>
      <c r="J954" s="556"/>
      <c r="K954" s="556"/>
      <c r="L954" s="556"/>
      <c r="M954" s="556"/>
      <c r="N954" s="556"/>
      <c r="O954" s="556"/>
      <c r="P954" s="556"/>
      <c r="Q954" s="556"/>
      <c r="R954" s="556"/>
      <c r="S954" s="556"/>
      <c r="T954" s="556"/>
      <c r="U954" s="556"/>
      <c r="V954" s="556"/>
      <c r="W954" s="556"/>
      <c r="X954" s="556"/>
      <c r="Y954" s="556"/>
      <c r="Z954" s="556"/>
      <c r="AA954" s="556"/>
    </row>
    <row r="955">
      <c r="A955" s="556"/>
      <c r="B955" s="556"/>
      <c r="C955" s="556"/>
      <c r="D955" s="556"/>
      <c r="E955" s="556"/>
      <c r="F955" s="556"/>
      <c r="G955" s="556"/>
      <c r="H955" s="556"/>
      <c r="I955" s="556"/>
      <c r="J955" s="556"/>
      <c r="K955" s="556"/>
      <c r="L955" s="556"/>
      <c r="M955" s="556"/>
      <c r="N955" s="556"/>
      <c r="O955" s="556"/>
      <c r="P955" s="556"/>
      <c r="Q955" s="556"/>
      <c r="R955" s="556"/>
      <c r="S955" s="556"/>
      <c r="T955" s="556"/>
      <c r="U955" s="556"/>
      <c r="V955" s="556"/>
      <c r="W955" s="556"/>
      <c r="X955" s="556"/>
      <c r="Y955" s="556"/>
      <c r="Z955" s="556"/>
      <c r="AA955" s="556"/>
    </row>
    <row r="956">
      <c r="A956" s="556"/>
      <c r="B956" s="556"/>
      <c r="C956" s="556"/>
      <c r="D956" s="556"/>
      <c r="E956" s="556"/>
      <c r="F956" s="556"/>
      <c r="G956" s="556"/>
      <c r="H956" s="556"/>
      <c r="I956" s="556"/>
      <c r="J956" s="556"/>
      <c r="K956" s="556"/>
      <c r="L956" s="556"/>
      <c r="M956" s="556"/>
      <c r="N956" s="556"/>
      <c r="O956" s="556"/>
      <c r="P956" s="556"/>
      <c r="Q956" s="556"/>
      <c r="R956" s="556"/>
      <c r="S956" s="556"/>
      <c r="T956" s="556"/>
      <c r="U956" s="556"/>
      <c r="V956" s="556"/>
      <c r="W956" s="556"/>
      <c r="X956" s="556"/>
      <c r="Y956" s="556"/>
      <c r="Z956" s="556"/>
      <c r="AA956" s="556"/>
    </row>
    <row r="957">
      <c r="A957" s="556"/>
      <c r="B957" s="556"/>
      <c r="C957" s="556"/>
      <c r="D957" s="556"/>
      <c r="E957" s="556"/>
      <c r="F957" s="556"/>
      <c r="G957" s="556"/>
      <c r="H957" s="556"/>
      <c r="I957" s="556"/>
      <c r="J957" s="556"/>
      <c r="K957" s="556"/>
      <c r="L957" s="556"/>
      <c r="M957" s="556"/>
      <c r="N957" s="556"/>
      <c r="O957" s="556"/>
      <c r="P957" s="556"/>
      <c r="Q957" s="556"/>
      <c r="R957" s="556"/>
      <c r="S957" s="556"/>
      <c r="T957" s="556"/>
      <c r="U957" s="556"/>
      <c r="V957" s="556"/>
      <c r="W957" s="556"/>
      <c r="X957" s="556"/>
      <c r="Y957" s="556"/>
      <c r="Z957" s="556"/>
      <c r="AA957" s="556"/>
    </row>
    <row r="958">
      <c r="A958" s="556"/>
      <c r="B958" s="556"/>
      <c r="C958" s="556"/>
      <c r="D958" s="556"/>
      <c r="E958" s="556"/>
      <c r="F958" s="556"/>
      <c r="G958" s="556"/>
      <c r="H958" s="556"/>
      <c r="I958" s="556"/>
      <c r="J958" s="556"/>
      <c r="K958" s="556"/>
      <c r="L958" s="556"/>
      <c r="M958" s="556"/>
      <c r="N958" s="556"/>
      <c r="O958" s="556"/>
      <c r="P958" s="556"/>
      <c r="Q958" s="556"/>
      <c r="R958" s="556"/>
      <c r="S958" s="556"/>
      <c r="T958" s="556"/>
      <c r="U958" s="556"/>
      <c r="V958" s="556"/>
      <c r="W958" s="556"/>
      <c r="X958" s="556"/>
      <c r="Y958" s="556"/>
      <c r="Z958" s="556"/>
      <c r="AA958" s="556"/>
    </row>
    <row r="959">
      <c r="A959" s="556"/>
      <c r="B959" s="556"/>
      <c r="C959" s="556"/>
      <c r="D959" s="556"/>
      <c r="E959" s="556"/>
      <c r="F959" s="556"/>
      <c r="G959" s="556"/>
      <c r="H959" s="556"/>
      <c r="I959" s="556"/>
      <c r="J959" s="556"/>
      <c r="K959" s="556"/>
      <c r="L959" s="556"/>
      <c r="M959" s="556"/>
      <c r="N959" s="556"/>
      <c r="O959" s="556"/>
      <c r="P959" s="556"/>
      <c r="Q959" s="556"/>
      <c r="R959" s="556"/>
      <c r="S959" s="556"/>
      <c r="T959" s="556"/>
      <c r="U959" s="556"/>
      <c r="V959" s="556"/>
      <c r="W959" s="556"/>
      <c r="X959" s="556"/>
      <c r="Y959" s="556"/>
      <c r="Z959" s="556"/>
      <c r="AA959" s="556"/>
    </row>
    <row r="960">
      <c r="A960" s="556"/>
      <c r="B960" s="556"/>
      <c r="C960" s="556"/>
      <c r="D960" s="556"/>
      <c r="E960" s="556"/>
      <c r="F960" s="556"/>
      <c r="G960" s="556"/>
      <c r="H960" s="556"/>
      <c r="I960" s="556"/>
      <c r="J960" s="556"/>
      <c r="K960" s="556"/>
      <c r="L960" s="556"/>
      <c r="M960" s="556"/>
      <c r="N960" s="556"/>
      <c r="O960" s="556"/>
      <c r="P960" s="556"/>
      <c r="Q960" s="556"/>
      <c r="R960" s="556"/>
      <c r="S960" s="556"/>
      <c r="T960" s="556"/>
      <c r="U960" s="556"/>
      <c r="V960" s="556"/>
      <c r="W960" s="556"/>
      <c r="X960" s="556"/>
      <c r="Y960" s="556"/>
      <c r="Z960" s="556"/>
      <c r="AA960" s="556"/>
    </row>
    <row r="961">
      <c r="A961" s="556"/>
      <c r="B961" s="556"/>
      <c r="C961" s="556"/>
      <c r="D961" s="556"/>
      <c r="E961" s="556"/>
      <c r="F961" s="556"/>
      <c r="G961" s="556"/>
      <c r="H961" s="556"/>
      <c r="I961" s="556"/>
      <c r="J961" s="556"/>
      <c r="K961" s="556"/>
      <c r="L961" s="556"/>
      <c r="M961" s="556"/>
      <c r="N961" s="556"/>
      <c r="O961" s="556"/>
      <c r="P961" s="556"/>
      <c r="Q961" s="556"/>
      <c r="R961" s="556"/>
      <c r="S961" s="556"/>
      <c r="T961" s="556"/>
      <c r="U961" s="556"/>
      <c r="V961" s="556"/>
      <c r="W961" s="556"/>
      <c r="X961" s="556"/>
      <c r="Y961" s="556"/>
      <c r="Z961" s="556"/>
      <c r="AA961" s="556"/>
    </row>
    <row r="962">
      <c r="A962" s="556"/>
      <c r="B962" s="556"/>
      <c r="C962" s="556"/>
      <c r="D962" s="556"/>
      <c r="E962" s="556"/>
      <c r="F962" s="556"/>
      <c r="G962" s="556"/>
      <c r="H962" s="556"/>
      <c r="I962" s="556"/>
      <c r="J962" s="556"/>
      <c r="K962" s="556"/>
      <c r="L962" s="556"/>
      <c r="M962" s="556"/>
      <c r="N962" s="556"/>
      <c r="O962" s="556"/>
      <c r="P962" s="556"/>
      <c r="Q962" s="556"/>
      <c r="R962" s="556"/>
      <c r="S962" s="556"/>
      <c r="T962" s="556"/>
      <c r="U962" s="556"/>
      <c r="V962" s="556"/>
      <c r="W962" s="556"/>
      <c r="X962" s="556"/>
      <c r="Y962" s="556"/>
      <c r="Z962" s="556"/>
      <c r="AA962" s="556"/>
    </row>
    <row r="963">
      <c r="A963" s="556"/>
      <c r="B963" s="556"/>
      <c r="C963" s="556"/>
      <c r="D963" s="556"/>
      <c r="E963" s="556"/>
      <c r="F963" s="556"/>
      <c r="G963" s="556"/>
      <c r="H963" s="556"/>
      <c r="I963" s="556"/>
      <c r="J963" s="556"/>
      <c r="K963" s="556"/>
      <c r="L963" s="556"/>
      <c r="M963" s="556"/>
      <c r="N963" s="556"/>
      <c r="O963" s="556"/>
      <c r="P963" s="556"/>
      <c r="Q963" s="556"/>
      <c r="R963" s="556"/>
      <c r="S963" s="556"/>
      <c r="T963" s="556"/>
      <c r="U963" s="556"/>
      <c r="V963" s="556"/>
      <c r="W963" s="556"/>
      <c r="X963" s="556"/>
      <c r="Y963" s="556"/>
      <c r="Z963" s="556"/>
      <c r="AA963" s="556"/>
    </row>
    <row r="964">
      <c r="A964" s="556"/>
      <c r="B964" s="556"/>
      <c r="C964" s="556"/>
      <c r="D964" s="556"/>
      <c r="E964" s="556"/>
      <c r="F964" s="556"/>
      <c r="G964" s="556"/>
      <c r="H964" s="556"/>
      <c r="I964" s="556"/>
      <c r="J964" s="556"/>
      <c r="K964" s="556"/>
      <c r="L964" s="556"/>
      <c r="M964" s="556"/>
      <c r="N964" s="556"/>
      <c r="O964" s="556"/>
      <c r="P964" s="556"/>
      <c r="Q964" s="556"/>
      <c r="R964" s="556"/>
      <c r="S964" s="556"/>
      <c r="T964" s="556"/>
      <c r="U964" s="556"/>
      <c r="V964" s="556"/>
      <c r="W964" s="556"/>
      <c r="X964" s="556"/>
      <c r="Y964" s="556"/>
      <c r="Z964" s="556"/>
      <c r="AA964" s="556"/>
    </row>
    <row r="965">
      <c r="A965" s="556"/>
      <c r="B965" s="556"/>
      <c r="C965" s="556"/>
      <c r="D965" s="556"/>
      <c r="E965" s="556"/>
      <c r="F965" s="556"/>
      <c r="G965" s="556"/>
      <c r="H965" s="556"/>
      <c r="I965" s="556"/>
      <c r="J965" s="556"/>
      <c r="K965" s="556"/>
      <c r="L965" s="556"/>
      <c r="M965" s="556"/>
      <c r="N965" s="556"/>
      <c r="O965" s="556"/>
      <c r="P965" s="556"/>
      <c r="Q965" s="556"/>
      <c r="R965" s="556"/>
      <c r="S965" s="556"/>
      <c r="T965" s="556"/>
      <c r="U965" s="556"/>
      <c r="V965" s="556"/>
      <c r="W965" s="556"/>
      <c r="X965" s="556"/>
      <c r="Y965" s="556"/>
      <c r="Z965" s="556"/>
      <c r="AA965" s="556"/>
    </row>
    <row r="966">
      <c r="A966" s="556"/>
      <c r="B966" s="556"/>
      <c r="C966" s="556"/>
      <c r="D966" s="556"/>
      <c r="E966" s="556"/>
      <c r="F966" s="556"/>
      <c r="G966" s="556"/>
      <c r="H966" s="556"/>
      <c r="I966" s="556"/>
      <c r="J966" s="556"/>
      <c r="K966" s="556"/>
      <c r="L966" s="556"/>
      <c r="M966" s="556"/>
      <c r="N966" s="556"/>
      <c r="O966" s="556"/>
      <c r="P966" s="556"/>
      <c r="Q966" s="556"/>
      <c r="R966" s="556"/>
      <c r="S966" s="556"/>
      <c r="T966" s="556"/>
      <c r="U966" s="556"/>
      <c r="V966" s="556"/>
      <c r="W966" s="556"/>
      <c r="X966" s="556"/>
      <c r="Y966" s="556"/>
      <c r="Z966" s="556"/>
      <c r="AA966" s="556"/>
    </row>
    <row r="967">
      <c r="A967" s="556"/>
      <c r="B967" s="556"/>
      <c r="C967" s="556"/>
      <c r="D967" s="556"/>
      <c r="E967" s="556"/>
      <c r="F967" s="556"/>
      <c r="G967" s="556"/>
      <c r="H967" s="556"/>
      <c r="I967" s="556"/>
      <c r="J967" s="556"/>
      <c r="K967" s="556"/>
      <c r="L967" s="556"/>
      <c r="M967" s="556"/>
      <c r="N967" s="556"/>
      <c r="O967" s="556"/>
      <c r="P967" s="556"/>
      <c r="Q967" s="556"/>
      <c r="R967" s="556"/>
      <c r="S967" s="556"/>
      <c r="T967" s="556"/>
      <c r="U967" s="556"/>
      <c r="V967" s="556"/>
      <c r="W967" s="556"/>
      <c r="X967" s="556"/>
      <c r="Y967" s="556"/>
      <c r="Z967" s="556"/>
      <c r="AA967" s="556"/>
    </row>
    <row r="968">
      <c r="A968" s="556"/>
      <c r="B968" s="556"/>
      <c r="C968" s="556"/>
      <c r="D968" s="556"/>
      <c r="E968" s="556"/>
      <c r="F968" s="556"/>
      <c r="G968" s="556"/>
      <c r="H968" s="556"/>
      <c r="I968" s="556"/>
      <c r="J968" s="556"/>
      <c r="K968" s="556"/>
      <c r="L968" s="556"/>
      <c r="M968" s="556"/>
      <c r="N968" s="556"/>
      <c r="O968" s="556"/>
      <c r="P968" s="556"/>
      <c r="Q968" s="556"/>
      <c r="R968" s="556"/>
      <c r="S968" s="556"/>
      <c r="T968" s="556"/>
      <c r="U968" s="556"/>
      <c r="V968" s="556"/>
      <c r="W968" s="556"/>
      <c r="X968" s="556"/>
      <c r="Y968" s="556"/>
      <c r="Z968" s="556"/>
      <c r="AA968" s="556"/>
    </row>
    <row r="969">
      <c r="A969" s="556"/>
      <c r="B969" s="556"/>
      <c r="C969" s="556"/>
      <c r="D969" s="556"/>
      <c r="E969" s="556"/>
      <c r="F969" s="556"/>
      <c r="G969" s="556"/>
      <c r="H969" s="556"/>
      <c r="I969" s="556"/>
      <c r="J969" s="556"/>
      <c r="K969" s="556"/>
      <c r="L969" s="556"/>
      <c r="M969" s="556"/>
      <c r="N969" s="556"/>
      <c r="O969" s="556"/>
      <c r="P969" s="556"/>
      <c r="Q969" s="556"/>
      <c r="R969" s="556"/>
      <c r="S969" s="556"/>
      <c r="T969" s="556"/>
      <c r="U969" s="556"/>
      <c r="V969" s="556"/>
      <c r="W969" s="556"/>
      <c r="X969" s="556"/>
      <c r="Y969" s="556"/>
      <c r="Z969" s="556"/>
      <c r="AA969" s="556"/>
    </row>
    <row r="970">
      <c r="A970" s="556"/>
      <c r="B970" s="556"/>
      <c r="C970" s="556"/>
      <c r="D970" s="556"/>
      <c r="E970" s="556"/>
      <c r="F970" s="556"/>
      <c r="G970" s="556"/>
      <c r="H970" s="556"/>
      <c r="I970" s="556"/>
      <c r="J970" s="556"/>
      <c r="K970" s="556"/>
      <c r="L970" s="556"/>
      <c r="M970" s="556"/>
      <c r="N970" s="556"/>
      <c r="O970" s="556"/>
      <c r="P970" s="556"/>
      <c r="Q970" s="556"/>
      <c r="R970" s="556"/>
      <c r="S970" s="556"/>
      <c r="T970" s="556"/>
      <c r="U970" s="556"/>
      <c r="V970" s="556"/>
      <c r="W970" s="556"/>
      <c r="X970" s="556"/>
      <c r="Y970" s="556"/>
      <c r="Z970" s="556"/>
      <c r="AA970" s="556"/>
    </row>
    <row r="971">
      <c r="A971" s="556"/>
      <c r="B971" s="556"/>
      <c r="C971" s="556"/>
      <c r="D971" s="556"/>
      <c r="E971" s="556"/>
      <c r="F971" s="556"/>
      <c r="G971" s="556"/>
      <c r="H971" s="556"/>
      <c r="I971" s="556"/>
      <c r="J971" s="556"/>
      <c r="K971" s="556"/>
      <c r="L971" s="556"/>
      <c r="M971" s="556"/>
      <c r="N971" s="556"/>
      <c r="O971" s="556"/>
      <c r="P971" s="556"/>
      <c r="Q971" s="556"/>
      <c r="R971" s="556"/>
      <c r="S971" s="556"/>
      <c r="T971" s="556"/>
      <c r="U971" s="556"/>
      <c r="V971" s="556"/>
      <c r="W971" s="556"/>
      <c r="X971" s="556"/>
      <c r="Y971" s="556"/>
      <c r="Z971" s="556"/>
      <c r="AA971" s="556"/>
    </row>
    <row r="972">
      <c r="A972" s="556"/>
      <c r="B972" s="556"/>
      <c r="C972" s="556"/>
      <c r="D972" s="556"/>
      <c r="E972" s="556"/>
      <c r="F972" s="556"/>
      <c r="G972" s="556"/>
      <c r="H972" s="556"/>
      <c r="I972" s="556"/>
      <c r="J972" s="556"/>
      <c r="K972" s="556"/>
      <c r="L972" s="556"/>
      <c r="M972" s="556"/>
      <c r="N972" s="556"/>
      <c r="O972" s="556"/>
      <c r="P972" s="556"/>
      <c r="Q972" s="556"/>
      <c r="R972" s="556"/>
      <c r="S972" s="556"/>
      <c r="T972" s="556"/>
      <c r="U972" s="556"/>
      <c r="V972" s="556"/>
      <c r="W972" s="556"/>
      <c r="X972" s="556"/>
      <c r="Y972" s="556"/>
      <c r="Z972" s="556"/>
      <c r="AA972" s="556"/>
    </row>
    <row r="973">
      <c r="A973" s="556"/>
      <c r="B973" s="556"/>
      <c r="C973" s="556"/>
      <c r="D973" s="556"/>
      <c r="E973" s="556"/>
      <c r="F973" s="556"/>
      <c r="G973" s="556"/>
      <c r="H973" s="556"/>
      <c r="I973" s="556"/>
      <c r="J973" s="556"/>
      <c r="K973" s="556"/>
      <c r="L973" s="556"/>
      <c r="M973" s="556"/>
      <c r="N973" s="556"/>
      <c r="O973" s="556"/>
      <c r="P973" s="556"/>
      <c r="Q973" s="556"/>
      <c r="R973" s="556"/>
      <c r="S973" s="556"/>
      <c r="T973" s="556"/>
      <c r="U973" s="556"/>
      <c r="V973" s="556"/>
      <c r="W973" s="556"/>
      <c r="X973" s="556"/>
      <c r="Y973" s="556"/>
      <c r="Z973" s="556"/>
      <c r="AA973" s="556"/>
    </row>
    <row r="974">
      <c r="A974" s="556"/>
      <c r="B974" s="556"/>
      <c r="C974" s="556"/>
      <c r="D974" s="556"/>
      <c r="E974" s="556"/>
      <c r="F974" s="556"/>
      <c r="G974" s="556"/>
      <c r="H974" s="556"/>
      <c r="I974" s="556"/>
      <c r="J974" s="556"/>
      <c r="K974" s="556"/>
      <c r="L974" s="556"/>
      <c r="M974" s="556"/>
      <c r="N974" s="556"/>
      <c r="O974" s="556"/>
      <c r="P974" s="556"/>
      <c r="Q974" s="556"/>
      <c r="R974" s="556"/>
      <c r="S974" s="556"/>
      <c r="T974" s="556"/>
      <c r="U974" s="556"/>
      <c r="V974" s="556"/>
      <c r="W974" s="556"/>
      <c r="X974" s="556"/>
      <c r="Y974" s="556"/>
      <c r="Z974" s="556"/>
      <c r="AA974" s="556"/>
    </row>
    <row r="975">
      <c r="A975" s="556"/>
      <c r="B975" s="556"/>
      <c r="C975" s="556"/>
      <c r="D975" s="556"/>
      <c r="E975" s="556"/>
      <c r="F975" s="556"/>
      <c r="G975" s="556"/>
      <c r="H975" s="556"/>
      <c r="I975" s="556"/>
      <c r="J975" s="556"/>
      <c r="K975" s="556"/>
      <c r="L975" s="556"/>
      <c r="M975" s="556"/>
      <c r="N975" s="556"/>
      <c r="O975" s="556"/>
      <c r="P975" s="556"/>
      <c r="Q975" s="556"/>
      <c r="R975" s="556"/>
      <c r="S975" s="556"/>
      <c r="T975" s="556"/>
      <c r="U975" s="556"/>
      <c r="V975" s="556"/>
      <c r="W975" s="556"/>
      <c r="X975" s="556"/>
      <c r="Y975" s="556"/>
      <c r="Z975" s="556"/>
      <c r="AA975" s="556"/>
    </row>
    <row r="976">
      <c r="A976" s="556"/>
      <c r="B976" s="556"/>
      <c r="C976" s="556"/>
      <c r="D976" s="556"/>
      <c r="E976" s="556"/>
      <c r="F976" s="556"/>
      <c r="G976" s="556"/>
      <c r="H976" s="556"/>
      <c r="I976" s="556"/>
      <c r="J976" s="556"/>
      <c r="K976" s="556"/>
      <c r="L976" s="556"/>
      <c r="M976" s="556"/>
      <c r="N976" s="556"/>
      <c r="O976" s="556"/>
      <c r="P976" s="556"/>
      <c r="Q976" s="556"/>
      <c r="R976" s="556"/>
      <c r="S976" s="556"/>
      <c r="T976" s="556"/>
      <c r="U976" s="556"/>
      <c r="V976" s="556"/>
      <c r="W976" s="556"/>
      <c r="X976" s="556"/>
      <c r="Y976" s="556"/>
      <c r="Z976" s="556"/>
      <c r="AA976" s="556"/>
    </row>
    <row r="977">
      <c r="A977" s="556"/>
      <c r="B977" s="556"/>
      <c r="C977" s="556"/>
      <c r="D977" s="556"/>
      <c r="E977" s="556"/>
      <c r="F977" s="556"/>
      <c r="G977" s="556"/>
      <c r="H977" s="556"/>
      <c r="I977" s="556"/>
      <c r="J977" s="556"/>
      <c r="K977" s="556"/>
      <c r="L977" s="556"/>
      <c r="M977" s="556"/>
      <c r="N977" s="556"/>
      <c r="O977" s="556"/>
      <c r="P977" s="556"/>
      <c r="Q977" s="556"/>
      <c r="R977" s="556"/>
      <c r="S977" s="556"/>
      <c r="T977" s="556"/>
      <c r="U977" s="556"/>
      <c r="V977" s="556"/>
      <c r="W977" s="556"/>
      <c r="X977" s="556"/>
      <c r="Y977" s="556"/>
      <c r="Z977" s="556"/>
      <c r="AA977" s="556"/>
    </row>
    <row r="978">
      <c r="A978" s="556"/>
      <c r="B978" s="556"/>
      <c r="C978" s="556"/>
      <c r="D978" s="556"/>
      <c r="E978" s="556"/>
      <c r="F978" s="556"/>
      <c r="G978" s="556"/>
      <c r="H978" s="556"/>
      <c r="I978" s="556"/>
      <c r="J978" s="556"/>
      <c r="K978" s="556"/>
      <c r="L978" s="556"/>
      <c r="M978" s="556"/>
      <c r="N978" s="556"/>
      <c r="O978" s="556"/>
      <c r="P978" s="556"/>
      <c r="Q978" s="556"/>
      <c r="R978" s="556"/>
      <c r="S978" s="556"/>
      <c r="T978" s="556"/>
      <c r="U978" s="556"/>
      <c r="V978" s="556"/>
      <c r="W978" s="556"/>
      <c r="X978" s="556"/>
      <c r="Y978" s="556"/>
      <c r="Z978" s="556"/>
      <c r="AA978" s="556"/>
    </row>
    <row r="979">
      <c r="A979" s="556"/>
      <c r="B979" s="556"/>
      <c r="C979" s="556"/>
      <c r="D979" s="556"/>
      <c r="E979" s="556"/>
      <c r="F979" s="556"/>
      <c r="G979" s="556"/>
      <c r="H979" s="556"/>
      <c r="I979" s="556"/>
      <c r="J979" s="556"/>
      <c r="K979" s="556"/>
      <c r="L979" s="556"/>
      <c r="M979" s="556"/>
      <c r="N979" s="556"/>
      <c r="O979" s="556"/>
      <c r="P979" s="556"/>
      <c r="Q979" s="556"/>
      <c r="R979" s="556"/>
      <c r="S979" s="556"/>
      <c r="T979" s="556"/>
      <c r="U979" s="556"/>
      <c r="V979" s="556"/>
      <c r="W979" s="556"/>
      <c r="X979" s="556"/>
      <c r="Y979" s="556"/>
      <c r="Z979" s="556"/>
      <c r="AA979" s="556"/>
    </row>
    <row r="980">
      <c r="A980" s="556"/>
      <c r="B980" s="556"/>
      <c r="C980" s="556"/>
      <c r="D980" s="556"/>
      <c r="E980" s="556"/>
      <c r="F980" s="556"/>
      <c r="G980" s="556"/>
      <c r="H980" s="556"/>
      <c r="I980" s="556"/>
      <c r="J980" s="556"/>
      <c r="K980" s="556"/>
      <c r="L980" s="556"/>
      <c r="M980" s="556"/>
      <c r="N980" s="556"/>
      <c r="O980" s="556"/>
      <c r="P980" s="556"/>
      <c r="Q980" s="556"/>
      <c r="R980" s="556"/>
      <c r="S980" s="556"/>
      <c r="T980" s="556"/>
      <c r="U980" s="556"/>
      <c r="V980" s="556"/>
      <c r="W980" s="556"/>
      <c r="X980" s="556"/>
      <c r="Y980" s="556"/>
      <c r="Z980" s="556"/>
      <c r="AA980" s="556"/>
    </row>
    <row r="981">
      <c r="A981" s="556"/>
      <c r="B981" s="556"/>
      <c r="C981" s="556"/>
      <c r="D981" s="556"/>
      <c r="E981" s="556"/>
      <c r="F981" s="556"/>
      <c r="G981" s="556"/>
      <c r="H981" s="556"/>
      <c r="I981" s="556"/>
      <c r="J981" s="556"/>
      <c r="K981" s="556"/>
      <c r="L981" s="556"/>
      <c r="M981" s="556"/>
      <c r="N981" s="556"/>
      <c r="O981" s="556"/>
      <c r="P981" s="556"/>
      <c r="Q981" s="556"/>
      <c r="R981" s="556"/>
      <c r="S981" s="556"/>
      <c r="T981" s="556"/>
      <c r="U981" s="556"/>
      <c r="V981" s="556"/>
      <c r="W981" s="556"/>
      <c r="X981" s="556"/>
      <c r="Y981" s="556"/>
      <c r="Z981" s="556"/>
      <c r="AA981" s="556"/>
    </row>
    <row r="982">
      <c r="A982" s="556"/>
      <c r="B982" s="556"/>
      <c r="C982" s="556"/>
      <c r="D982" s="556"/>
      <c r="E982" s="556"/>
      <c r="F982" s="556"/>
      <c r="G982" s="556"/>
      <c r="H982" s="556"/>
      <c r="I982" s="556"/>
      <c r="J982" s="556"/>
      <c r="K982" s="556"/>
      <c r="L982" s="556"/>
      <c r="M982" s="556"/>
      <c r="N982" s="556"/>
      <c r="O982" s="556"/>
      <c r="P982" s="556"/>
      <c r="Q982" s="556"/>
      <c r="R982" s="556"/>
      <c r="S982" s="556"/>
      <c r="T982" s="556"/>
      <c r="U982" s="556"/>
      <c r="V982" s="556"/>
      <c r="W982" s="556"/>
      <c r="X982" s="556"/>
      <c r="Y982" s="556"/>
      <c r="Z982" s="556"/>
      <c r="AA982" s="556"/>
    </row>
    <row r="983">
      <c r="A983" s="556"/>
      <c r="B983" s="556"/>
      <c r="C983" s="556"/>
      <c r="D983" s="556"/>
      <c r="E983" s="556"/>
      <c r="F983" s="556"/>
      <c r="G983" s="556"/>
      <c r="H983" s="556"/>
      <c r="I983" s="556"/>
      <c r="J983" s="556"/>
      <c r="K983" s="556"/>
      <c r="L983" s="556"/>
      <c r="M983" s="556"/>
      <c r="N983" s="556"/>
      <c r="O983" s="556"/>
      <c r="P983" s="556"/>
      <c r="Q983" s="556"/>
      <c r="R983" s="556"/>
      <c r="S983" s="556"/>
      <c r="T983" s="556"/>
      <c r="U983" s="556"/>
      <c r="V983" s="556"/>
      <c r="W983" s="556"/>
      <c r="X983" s="556"/>
      <c r="Y983" s="556"/>
      <c r="Z983" s="556"/>
      <c r="AA983" s="556"/>
    </row>
    <row r="984">
      <c r="A984" s="556"/>
      <c r="B984" s="556"/>
      <c r="C984" s="556"/>
      <c r="D984" s="556"/>
      <c r="E984" s="556"/>
      <c r="F984" s="556"/>
      <c r="G984" s="556"/>
      <c r="H984" s="556"/>
      <c r="I984" s="556"/>
      <c r="J984" s="556"/>
      <c r="K984" s="556"/>
      <c r="L984" s="556"/>
      <c r="M984" s="556"/>
      <c r="N984" s="556"/>
      <c r="O984" s="556"/>
      <c r="P984" s="556"/>
      <c r="Q984" s="556"/>
      <c r="R984" s="556"/>
      <c r="S984" s="556"/>
      <c r="T984" s="556"/>
      <c r="U984" s="556"/>
      <c r="V984" s="556"/>
      <c r="W984" s="556"/>
      <c r="X984" s="556"/>
      <c r="Y984" s="556"/>
      <c r="Z984" s="556"/>
      <c r="AA984" s="556"/>
    </row>
    <row r="985">
      <c r="A985" s="556"/>
      <c r="B985" s="556"/>
      <c r="C985" s="556"/>
      <c r="D985" s="556"/>
      <c r="E985" s="556"/>
      <c r="F985" s="556"/>
      <c r="G985" s="556"/>
      <c r="H985" s="556"/>
      <c r="I985" s="556"/>
      <c r="J985" s="556"/>
      <c r="K985" s="556"/>
      <c r="L985" s="556"/>
      <c r="M985" s="556"/>
      <c r="N985" s="556"/>
      <c r="O985" s="556"/>
      <c r="P985" s="556"/>
      <c r="Q985" s="556"/>
      <c r="R985" s="556"/>
      <c r="S985" s="556"/>
      <c r="T985" s="556"/>
      <c r="U985" s="556"/>
      <c r="V985" s="556"/>
      <c r="W985" s="556"/>
      <c r="X985" s="556"/>
      <c r="Y985" s="556"/>
      <c r="Z985" s="556"/>
      <c r="AA985" s="556"/>
    </row>
    <row r="986">
      <c r="A986" s="556"/>
      <c r="B986" s="556"/>
      <c r="C986" s="556"/>
      <c r="D986" s="556"/>
      <c r="E986" s="556"/>
      <c r="F986" s="556"/>
      <c r="G986" s="556"/>
      <c r="H986" s="556"/>
      <c r="I986" s="556"/>
      <c r="J986" s="556"/>
      <c r="K986" s="556"/>
      <c r="L986" s="556"/>
      <c r="M986" s="556"/>
      <c r="N986" s="556"/>
      <c r="O986" s="556"/>
      <c r="P986" s="556"/>
      <c r="Q986" s="556"/>
      <c r="R986" s="556"/>
      <c r="S986" s="556"/>
      <c r="T986" s="556"/>
      <c r="U986" s="556"/>
      <c r="V986" s="556"/>
      <c r="W986" s="556"/>
      <c r="X986" s="556"/>
      <c r="Y986" s="556"/>
      <c r="Z986" s="556"/>
      <c r="AA986" s="556"/>
    </row>
    <row r="987">
      <c r="A987" s="556"/>
      <c r="B987" s="556"/>
      <c r="C987" s="556"/>
      <c r="D987" s="556"/>
      <c r="E987" s="556"/>
      <c r="F987" s="556"/>
      <c r="G987" s="556"/>
      <c r="H987" s="556"/>
      <c r="I987" s="556"/>
      <c r="J987" s="556"/>
      <c r="K987" s="556"/>
      <c r="L987" s="556"/>
      <c r="M987" s="556"/>
      <c r="N987" s="556"/>
      <c r="O987" s="556"/>
      <c r="P987" s="556"/>
      <c r="Q987" s="556"/>
      <c r="R987" s="556"/>
      <c r="S987" s="556"/>
      <c r="T987" s="556"/>
      <c r="U987" s="556"/>
      <c r="V987" s="556"/>
      <c r="W987" s="556"/>
      <c r="X987" s="556"/>
      <c r="Y987" s="556"/>
      <c r="Z987" s="556"/>
      <c r="AA987" s="556"/>
    </row>
    <row r="988">
      <c r="A988" s="556"/>
      <c r="B988" s="556"/>
      <c r="C988" s="556"/>
      <c r="D988" s="556"/>
      <c r="E988" s="556"/>
      <c r="F988" s="556"/>
      <c r="G988" s="556"/>
      <c r="H988" s="556"/>
      <c r="I988" s="556"/>
      <c r="J988" s="556"/>
      <c r="K988" s="556"/>
      <c r="L988" s="556"/>
      <c r="M988" s="556"/>
      <c r="N988" s="556"/>
      <c r="O988" s="556"/>
      <c r="P988" s="556"/>
      <c r="Q988" s="556"/>
      <c r="R988" s="556"/>
      <c r="S988" s="556"/>
      <c r="T988" s="556"/>
      <c r="U988" s="556"/>
      <c r="V988" s="556"/>
      <c r="W988" s="556"/>
      <c r="X988" s="556"/>
      <c r="Y988" s="556"/>
      <c r="Z988" s="556"/>
      <c r="AA988" s="556"/>
    </row>
    <row r="989">
      <c r="A989" s="556"/>
      <c r="B989" s="556"/>
      <c r="C989" s="556"/>
      <c r="D989" s="556"/>
      <c r="E989" s="556"/>
      <c r="F989" s="556"/>
      <c r="G989" s="556"/>
      <c r="H989" s="556"/>
      <c r="I989" s="556"/>
      <c r="J989" s="556"/>
      <c r="K989" s="556"/>
      <c r="L989" s="556"/>
      <c r="M989" s="556"/>
      <c r="N989" s="556"/>
      <c r="O989" s="556"/>
      <c r="P989" s="556"/>
      <c r="Q989" s="556"/>
      <c r="R989" s="556"/>
      <c r="S989" s="556"/>
      <c r="T989" s="556"/>
      <c r="U989" s="556"/>
      <c r="V989" s="556"/>
      <c r="W989" s="556"/>
      <c r="X989" s="556"/>
      <c r="Y989" s="556"/>
      <c r="Z989" s="556"/>
      <c r="AA989" s="556"/>
    </row>
    <row r="990">
      <c r="A990" s="556"/>
      <c r="B990" s="556"/>
      <c r="C990" s="556"/>
      <c r="D990" s="556"/>
      <c r="E990" s="556"/>
      <c r="F990" s="556"/>
      <c r="G990" s="556"/>
      <c r="H990" s="556"/>
      <c r="I990" s="556"/>
      <c r="J990" s="556"/>
      <c r="K990" s="556"/>
      <c r="L990" s="556"/>
      <c r="M990" s="556"/>
      <c r="N990" s="556"/>
      <c r="O990" s="556"/>
      <c r="P990" s="556"/>
      <c r="Q990" s="556"/>
      <c r="R990" s="556"/>
      <c r="S990" s="556"/>
      <c r="T990" s="556"/>
      <c r="U990" s="556"/>
      <c r="V990" s="556"/>
      <c r="W990" s="556"/>
      <c r="X990" s="556"/>
      <c r="Y990" s="556"/>
      <c r="Z990" s="556"/>
      <c r="AA990" s="556"/>
    </row>
    <row r="991">
      <c r="A991" s="556"/>
      <c r="B991" s="556"/>
      <c r="C991" s="556"/>
      <c r="D991" s="556"/>
      <c r="E991" s="556"/>
      <c r="F991" s="556"/>
      <c r="G991" s="556"/>
      <c r="H991" s="556"/>
      <c r="I991" s="556"/>
      <c r="J991" s="556"/>
      <c r="K991" s="556"/>
      <c r="L991" s="556"/>
      <c r="M991" s="556"/>
      <c r="N991" s="556"/>
      <c r="O991" s="556"/>
      <c r="P991" s="556"/>
      <c r="Q991" s="556"/>
      <c r="R991" s="556"/>
      <c r="S991" s="556"/>
      <c r="T991" s="556"/>
      <c r="U991" s="556"/>
      <c r="V991" s="556"/>
      <c r="W991" s="556"/>
      <c r="X991" s="556"/>
      <c r="Y991" s="556"/>
      <c r="Z991" s="556"/>
      <c r="AA991" s="556"/>
    </row>
    <row r="992">
      <c r="A992" s="556"/>
      <c r="B992" s="556"/>
      <c r="C992" s="556"/>
      <c r="D992" s="556"/>
      <c r="E992" s="556"/>
      <c r="F992" s="556"/>
      <c r="G992" s="556"/>
      <c r="H992" s="556"/>
      <c r="I992" s="556"/>
      <c r="J992" s="556"/>
      <c r="K992" s="556"/>
      <c r="L992" s="556"/>
      <c r="M992" s="556"/>
      <c r="N992" s="556"/>
      <c r="O992" s="556"/>
      <c r="P992" s="556"/>
      <c r="Q992" s="556"/>
      <c r="R992" s="556"/>
      <c r="S992" s="556"/>
      <c r="T992" s="556"/>
      <c r="U992" s="556"/>
      <c r="V992" s="556"/>
      <c r="W992" s="556"/>
      <c r="X992" s="556"/>
      <c r="Y992" s="556"/>
      <c r="Z992" s="556"/>
      <c r="AA992" s="556"/>
    </row>
    <row r="993">
      <c r="A993" s="556"/>
      <c r="B993" s="556"/>
      <c r="C993" s="556"/>
      <c r="D993" s="556"/>
      <c r="E993" s="556"/>
      <c r="F993" s="556"/>
      <c r="G993" s="556"/>
      <c r="H993" s="556"/>
      <c r="I993" s="556"/>
      <c r="J993" s="556"/>
      <c r="K993" s="556"/>
      <c r="L993" s="556"/>
      <c r="M993" s="556"/>
      <c r="N993" s="556"/>
      <c r="O993" s="556"/>
      <c r="P993" s="556"/>
      <c r="Q993" s="556"/>
      <c r="R993" s="556"/>
      <c r="S993" s="556"/>
      <c r="T993" s="556"/>
      <c r="U993" s="556"/>
      <c r="V993" s="556"/>
      <c r="W993" s="556"/>
      <c r="X993" s="556"/>
      <c r="Y993" s="556"/>
      <c r="Z993" s="556"/>
      <c r="AA993" s="556"/>
    </row>
    <row r="994">
      <c r="A994" s="556"/>
      <c r="B994" s="556"/>
      <c r="C994" s="556"/>
      <c r="D994" s="556"/>
      <c r="E994" s="556"/>
      <c r="F994" s="556"/>
      <c r="G994" s="556"/>
      <c r="H994" s="556"/>
      <c r="I994" s="556"/>
      <c r="J994" s="556"/>
      <c r="K994" s="556"/>
      <c r="L994" s="556"/>
      <c r="M994" s="556"/>
      <c r="N994" s="556"/>
      <c r="O994" s="556"/>
      <c r="P994" s="556"/>
      <c r="Q994" s="556"/>
      <c r="R994" s="556"/>
      <c r="S994" s="556"/>
      <c r="T994" s="556"/>
      <c r="U994" s="556"/>
      <c r="V994" s="556"/>
      <c r="W994" s="556"/>
      <c r="X994" s="556"/>
      <c r="Y994" s="556"/>
      <c r="Z994" s="556"/>
      <c r="AA994" s="556"/>
    </row>
    <row r="995">
      <c r="A995" s="556"/>
      <c r="B995" s="556"/>
      <c r="C995" s="556"/>
      <c r="D995" s="556"/>
      <c r="E995" s="556"/>
      <c r="F995" s="556"/>
      <c r="G995" s="556"/>
      <c r="H995" s="556"/>
      <c r="I995" s="556"/>
      <c r="J995" s="556"/>
      <c r="K995" s="556"/>
      <c r="L995" s="556"/>
      <c r="M995" s="556"/>
      <c r="N995" s="556"/>
      <c r="O995" s="556"/>
      <c r="P995" s="556"/>
      <c r="Q995" s="556"/>
      <c r="R995" s="556"/>
      <c r="S995" s="556"/>
      <c r="T995" s="556"/>
      <c r="U995" s="556"/>
      <c r="V995" s="556"/>
      <c r="W995" s="556"/>
      <c r="X995" s="556"/>
      <c r="Y995" s="556"/>
      <c r="Z995" s="556"/>
      <c r="AA995" s="556"/>
    </row>
    <row r="996">
      <c r="A996" s="556"/>
      <c r="B996" s="556"/>
      <c r="C996" s="556"/>
      <c r="D996" s="556"/>
      <c r="E996" s="556"/>
      <c r="F996" s="556"/>
      <c r="G996" s="556"/>
      <c r="H996" s="556"/>
      <c r="I996" s="556"/>
      <c r="J996" s="556"/>
      <c r="K996" s="556"/>
      <c r="L996" s="556"/>
      <c r="M996" s="556"/>
      <c r="N996" s="556"/>
      <c r="O996" s="556"/>
      <c r="P996" s="556"/>
      <c r="Q996" s="556"/>
      <c r="R996" s="556"/>
      <c r="S996" s="556"/>
      <c r="T996" s="556"/>
      <c r="U996" s="556"/>
      <c r="V996" s="556"/>
      <c r="W996" s="556"/>
      <c r="X996" s="556"/>
      <c r="Y996" s="556"/>
      <c r="Z996" s="556"/>
      <c r="AA996" s="556"/>
    </row>
    <row r="997">
      <c r="A997" s="556"/>
      <c r="B997" s="556"/>
      <c r="C997" s="556"/>
      <c r="D997" s="556"/>
      <c r="E997" s="556"/>
      <c r="F997" s="556"/>
      <c r="G997" s="556"/>
      <c r="H997" s="556"/>
      <c r="I997" s="556"/>
      <c r="J997" s="556"/>
      <c r="K997" s="556"/>
      <c r="L997" s="556"/>
      <c r="M997" s="556"/>
      <c r="N997" s="556"/>
      <c r="O997" s="556"/>
      <c r="P997" s="556"/>
      <c r="Q997" s="556"/>
      <c r="R997" s="556"/>
      <c r="S997" s="556"/>
      <c r="T997" s="556"/>
      <c r="U997" s="556"/>
      <c r="V997" s="556"/>
      <c r="W997" s="556"/>
      <c r="X997" s="556"/>
      <c r="Y997" s="556"/>
      <c r="Z997" s="556"/>
      <c r="AA997" s="556"/>
    </row>
    <row r="998">
      <c r="A998" s="556"/>
      <c r="B998" s="556"/>
      <c r="C998" s="556"/>
      <c r="D998" s="556"/>
      <c r="E998" s="556"/>
      <c r="F998" s="556"/>
      <c r="G998" s="556"/>
      <c r="H998" s="556"/>
      <c r="I998" s="556"/>
      <c r="J998" s="556"/>
      <c r="K998" s="556"/>
      <c r="L998" s="556"/>
      <c r="M998" s="556"/>
      <c r="N998" s="556"/>
      <c r="O998" s="556"/>
      <c r="P998" s="556"/>
      <c r="Q998" s="556"/>
      <c r="R998" s="556"/>
      <c r="S998" s="556"/>
      <c r="T998" s="556"/>
      <c r="U998" s="556"/>
      <c r="V998" s="556"/>
      <c r="W998" s="556"/>
      <c r="X998" s="556"/>
      <c r="Y998" s="556"/>
      <c r="Z998" s="556"/>
      <c r="AA998" s="556"/>
    </row>
    <row r="999">
      <c r="A999" s="556"/>
      <c r="B999" s="556"/>
      <c r="C999" s="556"/>
      <c r="D999" s="556"/>
      <c r="E999" s="556"/>
      <c r="F999" s="556"/>
      <c r="G999" s="556"/>
      <c r="H999" s="556"/>
      <c r="I999" s="556"/>
      <c r="J999" s="556"/>
      <c r="K999" s="556"/>
      <c r="L999" s="556"/>
      <c r="M999" s="556"/>
      <c r="N999" s="556"/>
      <c r="O999" s="556"/>
      <c r="P999" s="556"/>
      <c r="Q999" s="556"/>
      <c r="R999" s="556"/>
      <c r="S999" s="556"/>
      <c r="T999" s="556"/>
      <c r="U999" s="556"/>
      <c r="V999" s="556"/>
      <c r="W999" s="556"/>
      <c r="X999" s="556"/>
      <c r="Y999" s="556"/>
      <c r="Z999" s="556"/>
      <c r="AA999" s="556"/>
    </row>
    <row r="1000">
      <c r="A1000" s="556"/>
      <c r="B1000" s="556"/>
      <c r="C1000" s="556"/>
      <c r="D1000" s="556"/>
      <c r="E1000" s="556"/>
      <c r="F1000" s="556"/>
      <c r="G1000" s="556"/>
      <c r="H1000" s="556"/>
      <c r="I1000" s="556"/>
      <c r="J1000" s="556"/>
      <c r="K1000" s="556"/>
      <c r="L1000" s="556"/>
      <c r="M1000" s="556"/>
      <c r="N1000" s="556"/>
      <c r="O1000" s="556"/>
      <c r="P1000" s="556"/>
      <c r="Q1000" s="556"/>
      <c r="R1000" s="556"/>
      <c r="S1000" s="556"/>
      <c r="T1000" s="556"/>
      <c r="U1000" s="556"/>
      <c r="V1000" s="556"/>
      <c r="W1000" s="556"/>
      <c r="X1000" s="556"/>
      <c r="Y1000" s="556"/>
      <c r="Z1000" s="556"/>
      <c r="AA1000" s="556"/>
    </row>
    <row r="1001">
      <c r="A1001" s="556"/>
      <c r="B1001" s="556"/>
      <c r="C1001" s="556"/>
      <c r="D1001" s="556"/>
      <c r="E1001" s="556"/>
      <c r="F1001" s="556"/>
      <c r="G1001" s="556"/>
      <c r="H1001" s="556"/>
      <c r="I1001" s="556"/>
      <c r="J1001" s="556"/>
      <c r="K1001" s="556"/>
      <c r="L1001" s="556"/>
      <c r="M1001" s="556"/>
      <c r="N1001" s="556"/>
      <c r="O1001" s="556"/>
      <c r="P1001" s="556"/>
      <c r="Q1001" s="556"/>
      <c r="R1001" s="556"/>
      <c r="S1001" s="556"/>
      <c r="T1001" s="556"/>
      <c r="U1001" s="556"/>
      <c r="V1001" s="556"/>
      <c r="W1001" s="556"/>
      <c r="X1001" s="556"/>
      <c r="Y1001" s="556"/>
      <c r="Z1001" s="556"/>
      <c r="AA1001" s="55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21" t="s">
        <v>630</v>
      </c>
    </row>
    <row r="2">
      <c r="A2" s="121">
        <v>1.0</v>
      </c>
      <c r="B2" s="566">
        <v>43909.0</v>
      </c>
      <c r="C2" s="490">
        <f>sum('Timeline per Provinsi'!H$2:H2)</f>
        <v>177</v>
      </c>
      <c r="D2" s="490">
        <f t="shared" ref="D2:D9" si="1">ln(C2)</f>
        <v>5.176149733</v>
      </c>
      <c r="F2" s="490">
        <f>'Timeline per Provinsi'!AL$2:AL2</f>
        <v>132</v>
      </c>
    </row>
    <row r="3">
      <c r="A3" s="121">
        <v>2.0</v>
      </c>
      <c r="B3" s="566">
        <v>43910.0</v>
      </c>
      <c r="C3" s="490">
        <f>sum('Timeline per Provinsi'!H$2:H3)</f>
        <v>217</v>
      </c>
      <c r="D3" s="490">
        <f t="shared" si="1"/>
        <v>5.379897354</v>
      </c>
      <c r="F3" s="490">
        <f>sum('Timeline per Provinsi'!AL$2:AL3)</f>
        <v>152</v>
      </c>
    </row>
    <row r="4">
      <c r="A4" s="121">
        <v>3.0</v>
      </c>
      <c r="B4" s="566">
        <v>43911.0</v>
      </c>
      <c r="C4" s="490">
        <f>sum('Timeline per Provinsi'!H$2:H4)</f>
        <v>261</v>
      </c>
      <c r="D4" s="490">
        <f t="shared" si="1"/>
        <v>5.564520407</v>
      </c>
      <c r="F4" s="490">
        <f>sum('Timeline per Provinsi'!AL$2:AL4)</f>
        <v>189</v>
      </c>
    </row>
    <row r="5">
      <c r="A5" s="121">
        <v>4.0</v>
      </c>
      <c r="B5" s="566">
        <v>43912.0</v>
      </c>
      <c r="C5" s="490">
        <f>sum('Timeline per Provinsi'!H$2:H5)</f>
        <v>301</v>
      </c>
      <c r="D5" s="490">
        <f t="shared" si="1"/>
        <v>5.707110265</v>
      </c>
      <c r="F5" s="490">
        <f>sum('Timeline per Provinsi'!AL$2:AL5)</f>
        <v>213</v>
      </c>
    </row>
    <row r="6">
      <c r="A6" s="121">
        <v>5.0</v>
      </c>
      <c r="B6" s="566">
        <v>43913.0</v>
      </c>
      <c r="C6" s="490">
        <f>sum('Timeline per Provinsi'!H$2:H6)</f>
        <v>345</v>
      </c>
      <c r="D6" s="490">
        <f t="shared" si="1"/>
        <v>5.843544417</v>
      </c>
      <c r="F6" s="490">
        <f>sum('Timeline per Provinsi'!AL$2:AL6)</f>
        <v>234</v>
      </c>
    </row>
    <row r="7">
      <c r="A7" s="121">
        <v>6.0</v>
      </c>
      <c r="B7" s="566">
        <v>43914.0</v>
      </c>
      <c r="C7" s="490">
        <f>sum('Timeline per Provinsi'!H$2:H7)</f>
        <v>415</v>
      </c>
      <c r="D7" s="490">
        <f t="shared" si="1"/>
        <v>6.02827852</v>
      </c>
      <c r="F7" s="490">
        <f>sum('Timeline per Provinsi'!AL$2:AL7)</f>
        <v>270</v>
      </c>
    </row>
    <row r="8">
      <c r="A8" s="121">
        <v>7.0</v>
      </c>
      <c r="B8" s="566">
        <v>43915.0</v>
      </c>
      <c r="C8" s="490">
        <f>sum('Timeline per Provinsi'!H$2:H8)</f>
        <v>453</v>
      </c>
      <c r="D8" s="490">
        <f t="shared" si="1"/>
        <v>6.115892125</v>
      </c>
      <c r="F8" s="490">
        <f>sum('Timeline per Provinsi'!AL$2:AL8)</f>
        <v>337</v>
      </c>
    </row>
    <row r="9">
      <c r="A9" s="121">
        <v>8.0</v>
      </c>
      <c r="B9" s="566">
        <v>43916.0</v>
      </c>
      <c r="C9" s="490">
        <f>sum('Timeline per Provinsi'!H$2:H9)</f>
        <v>506</v>
      </c>
      <c r="D9" s="490">
        <f t="shared" si="1"/>
        <v>6.226536669</v>
      </c>
      <c r="F9" s="490">
        <f>sum('Timeline per Provinsi'!AL$2:AL9)</f>
        <v>387</v>
      </c>
    </row>
    <row r="10">
      <c r="A10" s="121">
        <v>9.0</v>
      </c>
    </row>
    <row r="11">
      <c r="A11" s="121">
        <v>10.0</v>
      </c>
    </row>
    <row r="12">
      <c r="A12" s="121">
        <v>11.0</v>
      </c>
    </row>
    <row r="13">
      <c r="A13" s="121">
        <v>12.0</v>
      </c>
    </row>
    <row r="14">
      <c r="A14" s="121">
        <v>13.0</v>
      </c>
    </row>
    <row r="15">
      <c r="A15" s="121">
        <v>14.0</v>
      </c>
    </row>
    <row r="16">
      <c r="A16" s="121">
        <v>15.0</v>
      </c>
    </row>
    <row r="17">
      <c r="A17" s="121">
        <v>16.0</v>
      </c>
    </row>
    <row r="18">
      <c r="A18" s="121">
        <v>17.0</v>
      </c>
    </row>
    <row r="19">
      <c r="A19" s="121">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26">
        <f>count(A3:A85)</f>
        <v>39</v>
      </c>
      <c r="B1" s="56"/>
      <c r="C1" s="56"/>
      <c r="D1" s="56"/>
      <c r="E1" s="56"/>
      <c r="F1" s="56"/>
      <c r="G1" s="56"/>
      <c r="H1" s="126" t="s">
        <v>967</v>
      </c>
      <c r="J1" s="567"/>
      <c r="K1" s="567"/>
      <c r="L1" s="567"/>
      <c r="M1" s="56"/>
      <c r="N1" s="56"/>
      <c r="O1" s="56"/>
      <c r="P1" s="56"/>
      <c r="Q1" s="56"/>
      <c r="R1" s="56"/>
      <c r="S1" s="56"/>
      <c r="T1" s="56"/>
      <c r="U1" s="56"/>
      <c r="V1" s="56"/>
      <c r="W1" s="56"/>
      <c r="X1" s="56"/>
      <c r="Y1" s="56"/>
      <c r="Z1" s="56"/>
      <c r="AA1" s="56"/>
      <c r="AB1" s="56"/>
      <c r="AC1" s="56"/>
      <c r="AD1" s="56"/>
      <c r="AE1" s="56"/>
    </row>
    <row r="2">
      <c r="A2" s="528" t="s">
        <v>59</v>
      </c>
      <c r="B2" s="528" t="s">
        <v>922</v>
      </c>
      <c r="C2" s="528" t="s">
        <v>688</v>
      </c>
      <c r="D2" s="528" t="s">
        <v>968</v>
      </c>
      <c r="E2" s="528" t="s">
        <v>924</v>
      </c>
      <c r="F2" s="528" t="s">
        <v>923</v>
      </c>
      <c r="G2" s="528" t="s">
        <v>969</v>
      </c>
      <c r="H2" s="528" t="s">
        <v>970</v>
      </c>
      <c r="I2" s="528" t="s">
        <v>971</v>
      </c>
      <c r="J2" s="13" t="s">
        <v>972</v>
      </c>
      <c r="K2" s="13" t="s">
        <v>973</v>
      </c>
      <c r="L2" s="13" t="s">
        <v>974</v>
      </c>
      <c r="M2" s="13" t="s">
        <v>975</v>
      </c>
      <c r="N2" s="528" t="s">
        <v>689</v>
      </c>
      <c r="O2" s="528" t="s">
        <v>927</v>
      </c>
      <c r="P2" s="528" t="s">
        <v>770</v>
      </c>
      <c r="Q2" s="568"/>
      <c r="R2" s="568"/>
      <c r="S2" s="568"/>
      <c r="T2" s="568"/>
      <c r="U2" s="568"/>
      <c r="V2" s="568"/>
      <c r="W2" s="568"/>
      <c r="X2" s="568"/>
      <c r="Y2" s="568"/>
      <c r="Z2" s="568"/>
      <c r="AA2" s="568"/>
      <c r="AB2" s="568"/>
      <c r="AC2" s="568"/>
      <c r="AD2" s="568"/>
      <c r="AE2" s="568"/>
    </row>
    <row r="3">
      <c r="A3" s="132">
        <v>1.0</v>
      </c>
      <c r="B3" s="121" t="s">
        <v>976</v>
      </c>
      <c r="C3" s="121" t="s">
        <v>830</v>
      </c>
      <c r="D3" s="121" t="s">
        <v>977</v>
      </c>
      <c r="E3" s="132" t="s">
        <v>902</v>
      </c>
      <c r="F3" s="132">
        <v>50.0</v>
      </c>
      <c r="G3" s="121" t="s">
        <v>978</v>
      </c>
      <c r="H3" s="569" t="s">
        <v>656</v>
      </c>
      <c r="I3" s="136">
        <v>43888.0</v>
      </c>
      <c r="J3" s="570">
        <v>43890.0</v>
      </c>
      <c r="K3" s="570">
        <v>43897.0</v>
      </c>
      <c r="L3" s="571"/>
      <c r="M3" s="132"/>
      <c r="N3" s="132" t="s">
        <v>585</v>
      </c>
      <c r="O3" s="121" t="s">
        <v>979</v>
      </c>
      <c r="P3" s="572" t="str">
        <f>hyperlink("https://www2.health.vic.gov.au/about/media-centre/MediaReleases/new-case-covid-19-victoria","Sumber")</f>
        <v>Sumber</v>
      </c>
    </row>
    <row r="4">
      <c r="A4" s="132">
        <v>2.0</v>
      </c>
      <c r="B4" s="121" t="s">
        <v>980</v>
      </c>
      <c r="C4" s="121" t="s">
        <v>830</v>
      </c>
      <c r="D4" s="121" t="s">
        <v>827</v>
      </c>
      <c r="E4" s="132" t="s">
        <v>892</v>
      </c>
      <c r="F4" s="132">
        <v>64.0</v>
      </c>
      <c r="G4" s="121" t="s">
        <v>830</v>
      </c>
      <c r="H4" s="569" t="s">
        <v>656</v>
      </c>
      <c r="I4" s="136">
        <v>43897.0</v>
      </c>
      <c r="J4" s="570">
        <v>43893.0</v>
      </c>
      <c r="K4" s="570">
        <v>43898.0</v>
      </c>
      <c r="L4" s="571"/>
      <c r="M4" s="132"/>
      <c r="N4" s="132" t="s">
        <v>585</v>
      </c>
      <c r="O4" s="121" t="s">
        <v>981</v>
      </c>
      <c r="P4" s="573" t="str">
        <f t="shared" ref="P4:P6" si="1">hyperlink("go.gov.sg/moh9mar","Sumber")</f>
        <v>Sumber</v>
      </c>
    </row>
    <row r="5">
      <c r="A5" s="132">
        <v>3.0</v>
      </c>
      <c r="B5" s="121" t="s">
        <v>982</v>
      </c>
      <c r="C5" s="121" t="s">
        <v>830</v>
      </c>
      <c r="D5" s="121" t="s">
        <v>827</v>
      </c>
      <c r="E5" s="132" t="s">
        <v>892</v>
      </c>
      <c r="F5" s="132">
        <v>65.0</v>
      </c>
      <c r="G5" s="121" t="s">
        <v>830</v>
      </c>
      <c r="H5" s="574"/>
      <c r="I5" s="136">
        <v>43897.0</v>
      </c>
      <c r="J5" s="570">
        <v>43889.0</v>
      </c>
      <c r="K5" s="570">
        <v>43898.0</v>
      </c>
      <c r="L5" s="571"/>
      <c r="M5" s="132"/>
      <c r="N5" s="132" t="s">
        <v>585</v>
      </c>
      <c r="O5" s="121" t="s">
        <v>983</v>
      </c>
      <c r="P5" s="573" t="str">
        <f t="shared" si="1"/>
        <v>Sumber</v>
      </c>
    </row>
    <row r="6">
      <c r="A6" s="132">
        <v>4.0</v>
      </c>
      <c r="B6" s="121" t="s">
        <v>984</v>
      </c>
      <c r="C6" s="121" t="s">
        <v>827</v>
      </c>
      <c r="D6" s="121" t="s">
        <v>827</v>
      </c>
      <c r="E6" s="132" t="s">
        <v>902</v>
      </c>
      <c r="F6" s="132">
        <v>65.0</v>
      </c>
      <c r="G6" s="121" t="s">
        <v>978</v>
      </c>
      <c r="H6" s="136">
        <v>43886.0</v>
      </c>
      <c r="I6" s="136">
        <v>43889.0</v>
      </c>
      <c r="J6" s="570">
        <v>43893.0</v>
      </c>
      <c r="K6" s="570">
        <v>43898.0</v>
      </c>
      <c r="L6" s="570">
        <v>43917.0</v>
      </c>
      <c r="M6" s="132"/>
      <c r="N6" s="132" t="s">
        <v>7</v>
      </c>
      <c r="O6" s="545" t="s">
        <v>985</v>
      </c>
      <c r="P6" s="573" t="str">
        <f t="shared" si="1"/>
        <v>Sumber</v>
      </c>
    </row>
    <row r="7">
      <c r="A7" s="132">
        <v>5.0</v>
      </c>
      <c r="B7" s="121" t="s">
        <v>986</v>
      </c>
      <c r="C7" s="121" t="s">
        <v>830</v>
      </c>
      <c r="D7" s="121" t="s">
        <v>827</v>
      </c>
      <c r="E7" s="132" t="s">
        <v>902</v>
      </c>
      <c r="F7" s="132">
        <v>56.0</v>
      </c>
      <c r="G7" s="121" t="s">
        <v>830</v>
      </c>
      <c r="H7" s="574"/>
      <c r="I7" s="136">
        <v>43899.0</v>
      </c>
      <c r="J7" s="570">
        <v>43896.0</v>
      </c>
      <c r="K7" s="570">
        <v>43900.0</v>
      </c>
      <c r="L7" s="571"/>
      <c r="M7" s="132"/>
      <c r="N7" s="132" t="s">
        <v>585</v>
      </c>
      <c r="O7" s="121" t="s">
        <v>987</v>
      </c>
      <c r="P7" s="573" t="str">
        <f>hyperlink("go.gov.sg/moh11mar","Sumber")</f>
        <v>Sumber</v>
      </c>
    </row>
    <row r="8">
      <c r="A8" s="132">
        <v>6.0</v>
      </c>
      <c r="B8" s="121" t="s">
        <v>988</v>
      </c>
      <c r="C8" s="121" t="s">
        <v>830</v>
      </c>
      <c r="D8" s="121" t="s">
        <v>827</v>
      </c>
      <c r="E8" s="132" t="s">
        <v>892</v>
      </c>
      <c r="F8" s="132">
        <v>83.0</v>
      </c>
      <c r="G8" s="121" t="s">
        <v>830</v>
      </c>
      <c r="H8" s="574"/>
      <c r="I8" s="136">
        <v>43899.0</v>
      </c>
      <c r="J8" s="570">
        <v>43898.0</v>
      </c>
      <c r="K8" s="570">
        <v>43902.0</v>
      </c>
      <c r="L8" s="571"/>
      <c r="M8" s="132"/>
      <c r="N8" s="132" t="s">
        <v>585</v>
      </c>
      <c r="P8" s="573" t="str">
        <f t="shared" ref="P8:P9" si="2">hyperlink("go.gov.sg/moh12mar","Sumber")</f>
        <v>Sumber</v>
      </c>
    </row>
    <row r="9">
      <c r="A9" s="132">
        <v>7.0</v>
      </c>
      <c r="B9" s="121" t="s">
        <v>989</v>
      </c>
      <c r="C9" s="121" t="s">
        <v>830</v>
      </c>
      <c r="D9" s="121" t="s">
        <v>827</v>
      </c>
      <c r="E9" s="132" t="s">
        <v>902</v>
      </c>
      <c r="F9" s="132">
        <v>76.0</v>
      </c>
      <c r="G9" s="121" t="s">
        <v>830</v>
      </c>
      <c r="H9" s="574"/>
      <c r="I9" s="136">
        <v>43899.0</v>
      </c>
      <c r="J9" s="570">
        <v>43899.0</v>
      </c>
      <c r="K9" s="570">
        <v>43902.0</v>
      </c>
      <c r="L9" s="571"/>
      <c r="M9" s="132"/>
      <c r="N9" s="132" t="s">
        <v>585</v>
      </c>
      <c r="P9" s="573" t="str">
        <f t="shared" si="2"/>
        <v>Sumber</v>
      </c>
    </row>
    <row r="10">
      <c r="A10" s="132">
        <v>8.0</v>
      </c>
      <c r="B10" s="121" t="s">
        <v>990</v>
      </c>
      <c r="C10" s="121" t="s">
        <v>827</v>
      </c>
      <c r="D10" s="121" t="s">
        <v>827</v>
      </c>
      <c r="E10" s="132" t="s">
        <v>902</v>
      </c>
      <c r="F10" s="132">
        <v>36.0</v>
      </c>
      <c r="G10" s="121" t="s">
        <v>978</v>
      </c>
      <c r="H10" s="136">
        <v>43896.0</v>
      </c>
      <c r="I10" s="136">
        <v>43898.0</v>
      </c>
      <c r="J10" s="570">
        <v>43901.0</v>
      </c>
      <c r="K10" s="570">
        <v>43903.0</v>
      </c>
      <c r="L10" s="570">
        <v>43920.0</v>
      </c>
      <c r="M10" s="132"/>
      <c r="N10" s="132" t="s">
        <v>7</v>
      </c>
      <c r="P10" s="573" t="str">
        <f>hyperlink("go.gov.sg/moh14mar","Sumber")</f>
        <v>Sumber</v>
      </c>
    </row>
    <row r="11">
      <c r="A11" s="132">
        <v>9.0</v>
      </c>
      <c r="B11" s="121" t="s">
        <v>991</v>
      </c>
      <c r="C11" s="121" t="s">
        <v>830</v>
      </c>
      <c r="D11" s="121" t="s">
        <v>827</v>
      </c>
      <c r="E11" s="132" t="s">
        <v>892</v>
      </c>
      <c r="F11" s="132">
        <v>64.0</v>
      </c>
      <c r="G11" s="121" t="s">
        <v>830</v>
      </c>
      <c r="H11" s="574"/>
      <c r="I11" s="136">
        <v>43903.0</v>
      </c>
      <c r="J11" s="570">
        <v>43899.0</v>
      </c>
      <c r="K11" s="570">
        <v>43904.0</v>
      </c>
      <c r="L11" s="571"/>
      <c r="M11" s="575">
        <v>43911.0</v>
      </c>
      <c r="N11" s="576" t="s">
        <v>906</v>
      </c>
      <c r="P11" s="577" t="str">
        <f>hyperlink("https://www.moh.gov.sg/news-highlights/details/passing-of-two-patients-with-covid-19-infection","Sumber")</f>
        <v>Sumber</v>
      </c>
    </row>
    <row r="12">
      <c r="A12" s="132">
        <v>10.0</v>
      </c>
      <c r="B12" s="121" t="s">
        <v>992</v>
      </c>
      <c r="C12" s="121" t="s">
        <v>827</v>
      </c>
      <c r="D12" s="121" t="s">
        <v>827</v>
      </c>
      <c r="E12" s="132" t="s">
        <v>892</v>
      </c>
      <c r="F12" s="132">
        <v>48.0</v>
      </c>
      <c r="G12" s="121" t="s">
        <v>830</v>
      </c>
      <c r="H12" s="136">
        <v>43894.0</v>
      </c>
      <c r="I12" s="136">
        <v>43903.0</v>
      </c>
      <c r="J12" s="570">
        <v>43898.0</v>
      </c>
      <c r="K12" s="570">
        <v>43904.0</v>
      </c>
      <c r="L12" s="570">
        <v>43918.0</v>
      </c>
      <c r="M12" s="132"/>
      <c r="N12" s="132" t="s">
        <v>7</v>
      </c>
      <c r="P12" s="577" t="str">
        <f t="shared" ref="P12:P13" si="3">hyperlink("https://www.moh.gov.sg/news-highlights/details/fourteen-new-cases-of-covid-19-infection-confirmed","Sumber")</f>
        <v>Sumber</v>
      </c>
    </row>
    <row r="13">
      <c r="A13" s="132">
        <v>11.0</v>
      </c>
      <c r="B13" s="121" t="s">
        <v>993</v>
      </c>
      <c r="C13" s="121" t="s">
        <v>827</v>
      </c>
      <c r="D13" s="121" t="s">
        <v>827</v>
      </c>
      <c r="E13" s="132" t="s">
        <v>892</v>
      </c>
      <c r="F13" s="132">
        <v>63.0</v>
      </c>
      <c r="G13" s="121" t="s">
        <v>830</v>
      </c>
      <c r="H13" s="136">
        <v>43893.0</v>
      </c>
      <c r="I13" s="136">
        <v>43897.0</v>
      </c>
      <c r="J13" s="570">
        <v>43899.0</v>
      </c>
      <c r="K13" s="570">
        <v>43905.0</v>
      </c>
      <c r="L13" s="571"/>
      <c r="M13" s="132"/>
      <c r="N13" s="132" t="s">
        <v>585</v>
      </c>
      <c r="P13" s="577" t="str">
        <f t="shared" si="3"/>
        <v>Sumber</v>
      </c>
    </row>
    <row r="14">
      <c r="A14" s="132">
        <v>12.0</v>
      </c>
      <c r="B14" s="121" t="s">
        <v>994</v>
      </c>
      <c r="C14" s="121" t="s">
        <v>830</v>
      </c>
      <c r="D14" s="121" t="s">
        <v>827</v>
      </c>
      <c r="E14" s="132" t="s">
        <v>902</v>
      </c>
      <c r="F14" s="132">
        <v>41.0</v>
      </c>
      <c r="G14" s="121" t="s">
        <v>830</v>
      </c>
      <c r="H14" s="574"/>
      <c r="I14" s="136">
        <v>43906.0</v>
      </c>
      <c r="J14" s="571"/>
      <c r="K14" s="570">
        <v>43907.0</v>
      </c>
      <c r="L14" s="570">
        <v>43918.0</v>
      </c>
      <c r="M14" s="132"/>
      <c r="N14" s="132" t="s">
        <v>7</v>
      </c>
      <c r="P14" s="577" t="str">
        <f>hyperlink("go.gov.sg/moh17mar","Sumber")</f>
        <v>Sumber</v>
      </c>
    </row>
    <row r="15">
      <c r="A15" s="132">
        <v>13.0</v>
      </c>
      <c r="B15" s="121" t="s">
        <v>995</v>
      </c>
      <c r="C15" s="121" t="s">
        <v>827</v>
      </c>
      <c r="D15" s="121" t="s">
        <v>827</v>
      </c>
      <c r="E15" s="132" t="s">
        <v>902</v>
      </c>
      <c r="F15" s="132">
        <v>72.0</v>
      </c>
      <c r="G15" s="121" t="s">
        <v>830</v>
      </c>
      <c r="H15" s="32"/>
      <c r="I15" s="32"/>
      <c r="J15" s="571"/>
      <c r="K15" s="570">
        <v>43907.0</v>
      </c>
      <c r="L15" s="571"/>
      <c r="M15" s="132"/>
      <c r="N15" s="132" t="s">
        <v>585</v>
      </c>
      <c r="P15" s="577" t="str">
        <f t="shared" ref="P15:P16" si="4">hyperlink("go.gov.sg/moh18mar","Sumber")</f>
        <v>Sumber</v>
      </c>
    </row>
    <row r="16">
      <c r="A16" s="132">
        <v>14.0</v>
      </c>
      <c r="B16" s="121" t="s">
        <v>996</v>
      </c>
      <c r="C16" s="121" t="s">
        <v>830</v>
      </c>
      <c r="D16" s="121" t="s">
        <v>827</v>
      </c>
      <c r="E16" s="132" t="s">
        <v>892</v>
      </c>
      <c r="F16" s="132">
        <v>31.0</v>
      </c>
      <c r="G16" s="121" t="s">
        <v>830</v>
      </c>
      <c r="H16" s="32"/>
      <c r="I16" s="32"/>
      <c r="J16" s="571"/>
      <c r="K16" s="570">
        <v>43908.0</v>
      </c>
      <c r="L16" s="571"/>
      <c r="M16" s="132"/>
      <c r="N16" s="132" t="s">
        <v>585</v>
      </c>
      <c r="P16" s="577" t="str">
        <f t="shared" si="4"/>
        <v>Sumber</v>
      </c>
    </row>
    <row r="17">
      <c r="A17" s="132">
        <v>15.0</v>
      </c>
      <c r="B17" s="121" t="s">
        <v>997</v>
      </c>
      <c r="C17" s="121" t="s">
        <v>998</v>
      </c>
      <c r="D17" s="121" t="s">
        <v>998</v>
      </c>
      <c r="E17" s="132" t="s">
        <v>892</v>
      </c>
      <c r="F17" s="132">
        <v>35.0</v>
      </c>
      <c r="G17" s="121" t="s">
        <v>830</v>
      </c>
      <c r="H17" s="32"/>
      <c r="I17" s="136">
        <v>43903.0</v>
      </c>
      <c r="J17" s="570">
        <v>43900.0</v>
      </c>
      <c r="K17" s="570">
        <v>43907.0</v>
      </c>
      <c r="L17" s="571"/>
      <c r="M17" s="132"/>
      <c r="N17" s="132" t="s">
        <v>585</v>
      </c>
      <c r="P17" s="577" t="str">
        <f>hyperlink("https://www.thejakartapost.com/news/2020/03/19/china-reports-imported-covid-19-case-from-indonesia.html","Sumber")</f>
        <v>Sumber</v>
      </c>
    </row>
    <row r="18">
      <c r="A18" s="132">
        <v>16.0</v>
      </c>
      <c r="B18" s="121" t="s">
        <v>999</v>
      </c>
      <c r="C18" s="121" t="s">
        <v>827</v>
      </c>
      <c r="D18" s="121" t="s">
        <v>827</v>
      </c>
      <c r="E18" s="132" t="s">
        <v>892</v>
      </c>
      <c r="F18" s="132">
        <v>51.0</v>
      </c>
      <c r="G18" s="121" t="s">
        <v>830</v>
      </c>
      <c r="H18" s="32"/>
      <c r="I18" s="32"/>
      <c r="J18" s="571"/>
      <c r="K18" s="570">
        <v>43910.0</v>
      </c>
      <c r="L18" s="571"/>
      <c r="M18" s="132"/>
      <c r="N18" s="132" t="s">
        <v>585</v>
      </c>
      <c r="P18" s="577" t="str">
        <f t="shared" ref="P18:P20" si="5">hyperlink("go.gov.sg/moh20mar","Sumber")</f>
        <v>Sumber</v>
      </c>
    </row>
    <row r="19">
      <c r="A19" s="132">
        <v>17.0</v>
      </c>
      <c r="B19" s="121" t="s">
        <v>1000</v>
      </c>
      <c r="C19" s="121" t="s">
        <v>1001</v>
      </c>
      <c r="D19" s="121" t="s">
        <v>827</v>
      </c>
      <c r="E19" s="132" t="s">
        <v>892</v>
      </c>
      <c r="F19" s="132">
        <v>73.0</v>
      </c>
      <c r="G19" s="121" t="s">
        <v>830</v>
      </c>
      <c r="H19" s="32"/>
      <c r="I19" s="32"/>
      <c r="J19" s="571"/>
      <c r="K19" s="570">
        <v>43910.0</v>
      </c>
      <c r="L19" s="571"/>
      <c r="M19" s="132"/>
      <c r="N19" s="132" t="s">
        <v>585</v>
      </c>
      <c r="P19" s="577" t="str">
        <f t="shared" si="5"/>
        <v>Sumber</v>
      </c>
    </row>
    <row r="20">
      <c r="A20" s="132">
        <v>18.0</v>
      </c>
      <c r="B20" s="121" t="s">
        <v>1002</v>
      </c>
      <c r="C20" s="121" t="s">
        <v>1003</v>
      </c>
      <c r="D20" s="121" t="s">
        <v>827</v>
      </c>
      <c r="E20" s="132" t="s">
        <v>892</v>
      </c>
      <c r="F20" s="132">
        <v>62.0</v>
      </c>
      <c r="G20" s="121" t="s">
        <v>830</v>
      </c>
      <c r="H20" s="32"/>
      <c r="I20" s="32"/>
      <c r="J20" s="571"/>
      <c r="K20" s="570">
        <v>43910.0</v>
      </c>
      <c r="L20" s="571"/>
      <c r="M20" s="132"/>
      <c r="N20" s="132" t="s">
        <v>585</v>
      </c>
      <c r="P20" s="577" t="str">
        <f t="shared" si="5"/>
        <v>Sumber</v>
      </c>
    </row>
    <row r="21">
      <c r="A21" s="132">
        <v>19.0</v>
      </c>
      <c r="B21" s="121" t="s">
        <v>1004</v>
      </c>
      <c r="C21" s="121" t="s">
        <v>830</v>
      </c>
      <c r="D21" s="121" t="s">
        <v>827</v>
      </c>
      <c r="E21" s="132" t="s">
        <v>892</v>
      </c>
      <c r="F21" s="132">
        <v>54.0</v>
      </c>
      <c r="G21" s="121" t="s">
        <v>830</v>
      </c>
      <c r="H21" s="32"/>
      <c r="I21" s="32"/>
      <c r="J21" s="571"/>
      <c r="K21" s="570">
        <v>43910.0</v>
      </c>
      <c r="L21" s="571"/>
      <c r="M21" s="32"/>
      <c r="N21" s="132" t="s">
        <v>585</v>
      </c>
      <c r="P21" s="577" t="str">
        <f t="shared" ref="P21:P25" si="6">hyperlink("go.gov.sg/moh21mar","Sumber")</f>
        <v>Sumber</v>
      </c>
    </row>
    <row r="22">
      <c r="A22" s="132">
        <v>20.0</v>
      </c>
      <c r="B22" s="121" t="s">
        <v>1005</v>
      </c>
      <c r="C22" s="121" t="s">
        <v>830</v>
      </c>
      <c r="D22" s="121" t="s">
        <v>827</v>
      </c>
      <c r="E22" s="132" t="s">
        <v>902</v>
      </c>
      <c r="F22" s="132">
        <v>22.0</v>
      </c>
      <c r="G22" s="121" t="s">
        <v>830</v>
      </c>
      <c r="H22" s="32"/>
      <c r="I22" s="32"/>
      <c r="J22" s="571"/>
      <c r="K22" s="570">
        <v>43910.0</v>
      </c>
      <c r="L22" s="571"/>
      <c r="M22" s="32"/>
      <c r="N22" s="132" t="s">
        <v>585</v>
      </c>
      <c r="P22" s="577" t="str">
        <f t="shared" si="6"/>
        <v>Sumber</v>
      </c>
    </row>
    <row r="23">
      <c r="A23" s="132">
        <v>21.0</v>
      </c>
      <c r="B23" s="121" t="s">
        <v>1006</v>
      </c>
      <c r="C23" s="121" t="s">
        <v>830</v>
      </c>
      <c r="D23" s="121" t="s">
        <v>827</v>
      </c>
      <c r="E23" s="132" t="s">
        <v>892</v>
      </c>
      <c r="F23" s="132">
        <v>77.0</v>
      </c>
      <c r="G23" s="121" t="s">
        <v>830</v>
      </c>
      <c r="H23" s="32"/>
      <c r="I23" s="32"/>
      <c r="J23" s="571"/>
      <c r="K23" s="570">
        <v>43910.0</v>
      </c>
      <c r="L23" s="571"/>
      <c r="M23" s="32"/>
      <c r="N23" s="132" t="s">
        <v>585</v>
      </c>
      <c r="P23" s="577" t="str">
        <f t="shared" si="6"/>
        <v>Sumber</v>
      </c>
    </row>
    <row r="24">
      <c r="A24" s="132">
        <v>22.0</v>
      </c>
      <c r="B24" s="121" t="s">
        <v>1007</v>
      </c>
      <c r="C24" s="121" t="s">
        <v>830</v>
      </c>
      <c r="D24" s="121" t="s">
        <v>827</v>
      </c>
      <c r="E24" s="132" t="s">
        <v>902</v>
      </c>
      <c r="F24" s="132">
        <v>64.0</v>
      </c>
      <c r="G24" s="121" t="s">
        <v>830</v>
      </c>
      <c r="H24" s="32"/>
      <c r="I24" s="32"/>
      <c r="J24" s="571"/>
      <c r="K24" s="570">
        <v>43911.0</v>
      </c>
      <c r="L24" s="571"/>
      <c r="M24" s="32"/>
      <c r="N24" s="132" t="s">
        <v>585</v>
      </c>
      <c r="O24" s="121" t="s">
        <v>1008</v>
      </c>
      <c r="P24" s="577" t="str">
        <f t="shared" si="6"/>
        <v>Sumber</v>
      </c>
    </row>
    <row r="25">
      <c r="A25" s="132">
        <v>23.0</v>
      </c>
      <c r="B25" s="121" t="s">
        <v>1009</v>
      </c>
      <c r="C25" s="121" t="s">
        <v>1010</v>
      </c>
      <c r="D25" s="121" t="s">
        <v>827</v>
      </c>
      <c r="E25" s="132" t="s">
        <v>902</v>
      </c>
      <c r="F25" s="132">
        <v>53.0</v>
      </c>
      <c r="G25" s="121" t="s">
        <v>830</v>
      </c>
      <c r="H25" s="32"/>
      <c r="I25" s="32"/>
      <c r="J25" s="571"/>
      <c r="K25" s="570">
        <v>43911.0</v>
      </c>
      <c r="L25" s="571"/>
      <c r="M25" s="32"/>
      <c r="N25" s="132" t="s">
        <v>585</v>
      </c>
      <c r="P25" s="577" t="str">
        <f t="shared" si="6"/>
        <v>Sumber</v>
      </c>
    </row>
    <row r="26">
      <c r="A26" s="132">
        <v>24.0</v>
      </c>
      <c r="B26" s="121" t="s">
        <v>1011</v>
      </c>
      <c r="C26" s="121" t="s">
        <v>827</v>
      </c>
      <c r="D26" s="121" t="s">
        <v>827</v>
      </c>
      <c r="E26" s="132" t="s">
        <v>892</v>
      </c>
      <c r="F26" s="132">
        <v>64.0</v>
      </c>
      <c r="G26" s="121" t="s">
        <v>978</v>
      </c>
      <c r="H26" s="32"/>
      <c r="I26" s="32"/>
      <c r="J26" s="571"/>
      <c r="K26" s="570">
        <v>43912.0</v>
      </c>
      <c r="L26" s="571"/>
      <c r="M26" s="32"/>
      <c r="N26" s="132" t="s">
        <v>585</v>
      </c>
      <c r="P26" s="577" t="str">
        <f t="shared" ref="P26:P28" si="7">hyperlink("go.gov.sg/moh23mar","Sumber")</f>
        <v>Sumber</v>
      </c>
    </row>
    <row r="27">
      <c r="A27" s="132">
        <v>25.0</v>
      </c>
      <c r="B27" s="121" t="s">
        <v>1012</v>
      </c>
      <c r="C27" s="121" t="s">
        <v>830</v>
      </c>
      <c r="D27" s="121" t="s">
        <v>827</v>
      </c>
      <c r="E27" s="132" t="s">
        <v>892</v>
      </c>
      <c r="F27" s="132">
        <v>55.0</v>
      </c>
      <c r="G27" s="121" t="s">
        <v>830</v>
      </c>
      <c r="H27" s="32"/>
      <c r="I27" s="32"/>
      <c r="J27" s="571"/>
      <c r="K27" s="570">
        <v>43912.0</v>
      </c>
      <c r="L27" s="571"/>
      <c r="M27" s="32"/>
      <c r="N27" s="132" t="s">
        <v>585</v>
      </c>
      <c r="P27" s="577" t="str">
        <f t="shared" si="7"/>
        <v>Sumber</v>
      </c>
    </row>
    <row r="28">
      <c r="A28" s="132">
        <v>26.0</v>
      </c>
      <c r="B28" s="121" t="s">
        <v>1013</v>
      </c>
      <c r="C28" s="121" t="s">
        <v>830</v>
      </c>
      <c r="D28" s="121" t="s">
        <v>827</v>
      </c>
      <c r="E28" s="132" t="s">
        <v>902</v>
      </c>
      <c r="F28" s="132">
        <v>24.0</v>
      </c>
      <c r="G28" s="121" t="s">
        <v>830</v>
      </c>
      <c r="H28" s="32"/>
      <c r="I28" s="32"/>
      <c r="J28" s="571"/>
      <c r="K28" s="570">
        <v>43912.0</v>
      </c>
      <c r="L28" s="571"/>
      <c r="M28" s="32"/>
      <c r="N28" s="132" t="s">
        <v>585</v>
      </c>
      <c r="P28" s="577" t="str">
        <f t="shared" si="7"/>
        <v>Sumber</v>
      </c>
    </row>
    <row r="29">
      <c r="A29" s="132">
        <v>27.0</v>
      </c>
      <c r="B29" s="121" t="s">
        <v>1014</v>
      </c>
      <c r="C29" s="121" t="s">
        <v>830</v>
      </c>
      <c r="D29" s="121" t="s">
        <v>827</v>
      </c>
      <c r="E29" s="132" t="s">
        <v>892</v>
      </c>
      <c r="F29" s="132">
        <v>68.0</v>
      </c>
      <c r="G29" s="121" t="s">
        <v>830</v>
      </c>
      <c r="H29" s="32"/>
      <c r="I29" s="32"/>
      <c r="J29" s="571"/>
      <c r="K29" s="570">
        <v>43912.0</v>
      </c>
      <c r="L29" s="571"/>
      <c r="M29" s="575">
        <v>43923.0</v>
      </c>
      <c r="N29" s="132" t="s">
        <v>906</v>
      </c>
      <c r="P29" s="577" t="str">
        <f>hyperlink("https://www.straitstimes.com/singapore/fourth-coronavirus-death-in-singapore?xtor=CS3-18&amp;utm_source=STiPhone&amp;utm_medium=share&amp;utm_term=2020-04-02%209%3A04%3A29","Sumber")</f>
        <v>Sumber</v>
      </c>
    </row>
    <row r="30">
      <c r="A30" s="132">
        <v>28.0</v>
      </c>
      <c r="B30" s="121" t="s">
        <v>1015</v>
      </c>
      <c r="C30" s="121" t="s">
        <v>827</v>
      </c>
      <c r="D30" s="121" t="s">
        <v>827</v>
      </c>
      <c r="E30" s="132" t="s">
        <v>892</v>
      </c>
      <c r="F30" s="132">
        <v>72.0</v>
      </c>
      <c r="G30" s="121" t="s">
        <v>830</v>
      </c>
      <c r="H30" s="32"/>
      <c r="I30" s="32"/>
      <c r="J30" s="571"/>
      <c r="K30" s="570">
        <v>43912.0</v>
      </c>
      <c r="L30" s="571"/>
      <c r="M30" s="32"/>
      <c r="N30" s="132" t="s">
        <v>585</v>
      </c>
      <c r="P30" s="577" t="str">
        <f t="shared" ref="P30:P31" si="8">hyperlink("go.gov.sg/moh23mar","Sumber")</f>
        <v>Sumber</v>
      </c>
    </row>
    <row r="31">
      <c r="A31" s="132">
        <v>29.0</v>
      </c>
      <c r="B31" s="121" t="s">
        <v>1016</v>
      </c>
      <c r="C31" s="121" t="s">
        <v>827</v>
      </c>
      <c r="D31" s="121" t="s">
        <v>827</v>
      </c>
      <c r="E31" s="132" t="s">
        <v>892</v>
      </c>
      <c r="F31" s="132">
        <v>53.0</v>
      </c>
      <c r="G31" s="121" t="s">
        <v>830</v>
      </c>
      <c r="H31" s="32"/>
      <c r="I31" s="32"/>
      <c r="J31" s="571"/>
      <c r="K31" s="570">
        <v>43913.0</v>
      </c>
      <c r="L31" s="571"/>
      <c r="M31" s="32"/>
      <c r="N31" s="132" t="s">
        <v>585</v>
      </c>
      <c r="O31" s="121" t="s">
        <v>1008</v>
      </c>
      <c r="P31" s="577" t="str">
        <f t="shared" si="8"/>
        <v>Sumber</v>
      </c>
    </row>
    <row r="32">
      <c r="A32" s="132">
        <v>30.0</v>
      </c>
      <c r="B32" s="121" t="s">
        <v>1017</v>
      </c>
      <c r="D32" s="121" t="s">
        <v>1018</v>
      </c>
      <c r="E32" s="32"/>
      <c r="F32" s="32"/>
      <c r="H32" s="32"/>
      <c r="I32" s="32"/>
      <c r="J32" s="571"/>
      <c r="K32" s="570">
        <v>43914.0</v>
      </c>
      <c r="L32" s="571"/>
      <c r="M32" s="32"/>
      <c r="N32" s="132" t="s">
        <v>585</v>
      </c>
      <c r="P32" s="577" t="str">
        <f>hyperlink("https://www.channelnewsasia.com/news/asia/taiwan-covid19-cases-top-200-for-first-time-12570844","Sumber")</f>
        <v>Sumber</v>
      </c>
    </row>
    <row r="33">
      <c r="A33" s="132">
        <v>31.0</v>
      </c>
      <c r="B33" s="121" t="s">
        <v>1019</v>
      </c>
      <c r="C33" s="121" t="s">
        <v>830</v>
      </c>
      <c r="D33" s="121" t="s">
        <v>827</v>
      </c>
      <c r="E33" s="132" t="s">
        <v>902</v>
      </c>
      <c r="F33" s="132">
        <v>28.0</v>
      </c>
      <c r="G33" s="121" t="s">
        <v>830</v>
      </c>
      <c r="H33" s="32"/>
      <c r="I33" s="32"/>
      <c r="J33" s="571"/>
      <c r="K33" s="570">
        <v>43914.0</v>
      </c>
      <c r="L33" s="571"/>
      <c r="M33" s="32"/>
      <c r="N33" s="132" t="s">
        <v>585</v>
      </c>
      <c r="P33" s="577" t="str">
        <f t="shared" ref="P33:P34" si="9">hyperlink("go.gov.sg/moh25mar","Sumber")</f>
        <v>Sumber</v>
      </c>
    </row>
    <row r="34">
      <c r="A34" s="132">
        <v>32.0</v>
      </c>
      <c r="B34" s="121" t="s">
        <v>1020</v>
      </c>
      <c r="C34" s="121" t="s">
        <v>830</v>
      </c>
      <c r="D34" s="121" t="s">
        <v>827</v>
      </c>
      <c r="E34" s="132" t="s">
        <v>902</v>
      </c>
      <c r="F34" s="132">
        <v>58.0</v>
      </c>
      <c r="G34" s="121" t="s">
        <v>830</v>
      </c>
      <c r="H34" s="32"/>
      <c r="I34" s="32"/>
      <c r="J34" s="571"/>
      <c r="K34" s="570">
        <v>43915.0</v>
      </c>
      <c r="L34" s="571"/>
      <c r="M34" s="32"/>
      <c r="N34" s="132" t="s">
        <v>585</v>
      </c>
      <c r="P34" s="577" t="str">
        <f t="shared" si="9"/>
        <v>Sumber</v>
      </c>
    </row>
    <row r="35">
      <c r="A35" s="132">
        <v>33.0</v>
      </c>
      <c r="B35" s="121" t="s">
        <v>1021</v>
      </c>
      <c r="C35" s="121" t="s">
        <v>1022</v>
      </c>
      <c r="D35" s="121" t="s">
        <v>827</v>
      </c>
      <c r="E35" s="132" t="s">
        <v>902</v>
      </c>
      <c r="F35" s="132">
        <v>56.0</v>
      </c>
      <c r="G35" s="121" t="s">
        <v>830</v>
      </c>
      <c r="H35" s="32"/>
      <c r="I35" s="32"/>
      <c r="J35" s="571"/>
      <c r="K35" s="570">
        <v>43915.0</v>
      </c>
      <c r="L35" s="571"/>
      <c r="M35" s="32"/>
      <c r="N35" s="132" t="s">
        <v>585</v>
      </c>
      <c r="P35" s="577" t="str">
        <f>hyperlink("go.gov.sg/moh26mar","Sumber")</f>
        <v>Sumber</v>
      </c>
    </row>
    <row r="36">
      <c r="A36" s="132">
        <v>34.0</v>
      </c>
      <c r="B36" s="121" t="s">
        <v>1023</v>
      </c>
      <c r="C36" s="121" t="s">
        <v>1024</v>
      </c>
      <c r="D36" s="121" t="s">
        <v>827</v>
      </c>
      <c r="E36" s="132" t="s">
        <v>892</v>
      </c>
      <c r="F36" s="132">
        <v>43.0</v>
      </c>
      <c r="G36" s="121" t="s">
        <v>830</v>
      </c>
      <c r="H36" s="32"/>
      <c r="I36" s="32"/>
      <c r="J36" s="571"/>
      <c r="K36" s="570">
        <v>43917.0</v>
      </c>
      <c r="L36" s="571"/>
      <c r="M36" s="32"/>
      <c r="N36" s="132" t="s">
        <v>585</v>
      </c>
      <c r="P36" s="577" t="str">
        <f>hyperlink("go.gov.sg/moh28mar","Sumber")</f>
        <v>Sumber</v>
      </c>
    </row>
    <row r="37">
      <c r="A37" s="132">
        <v>35.0</v>
      </c>
      <c r="B37" s="121" t="s">
        <v>1025</v>
      </c>
      <c r="C37" s="121" t="s">
        <v>1022</v>
      </c>
      <c r="D37" s="121" t="s">
        <v>827</v>
      </c>
      <c r="E37" s="132" t="s">
        <v>892</v>
      </c>
      <c r="F37" s="132">
        <v>43.0</v>
      </c>
      <c r="G37" s="121" t="s">
        <v>830</v>
      </c>
      <c r="H37" s="32"/>
      <c r="I37" s="32"/>
      <c r="J37" s="571"/>
      <c r="K37" s="570">
        <v>43920.0</v>
      </c>
      <c r="L37" s="571"/>
      <c r="M37" s="32"/>
      <c r="N37" s="132" t="s">
        <v>585</v>
      </c>
      <c r="P37" s="577" t="str">
        <f>hyperlink("go.gov.sg/moh31mar","Sumber")</f>
        <v>Sumber</v>
      </c>
    </row>
    <row r="38">
      <c r="A38" s="132">
        <v>36.0</v>
      </c>
      <c r="B38" s="121" t="s">
        <v>1026</v>
      </c>
      <c r="C38" s="121" t="s">
        <v>830</v>
      </c>
      <c r="D38" s="121" t="s">
        <v>827</v>
      </c>
      <c r="E38" s="132" t="s">
        <v>902</v>
      </c>
      <c r="F38" s="132">
        <v>72.0</v>
      </c>
      <c r="G38" s="121" t="s">
        <v>830</v>
      </c>
      <c r="H38" s="32"/>
      <c r="I38" s="32"/>
      <c r="J38" s="571"/>
      <c r="K38" s="570">
        <v>43921.0</v>
      </c>
      <c r="L38" s="571"/>
      <c r="M38" s="32"/>
      <c r="N38" s="132" t="s">
        <v>585</v>
      </c>
      <c r="P38" s="577" t="str">
        <f t="shared" ref="P38:P39" si="10">hyperlink("go.gov.sg/moh1apr","Sumber")</f>
        <v>Sumber</v>
      </c>
    </row>
    <row r="39">
      <c r="A39" s="132">
        <v>37.0</v>
      </c>
      <c r="B39" s="121" t="s">
        <v>1027</v>
      </c>
      <c r="C39" s="121" t="s">
        <v>1022</v>
      </c>
      <c r="D39" s="121" t="s">
        <v>827</v>
      </c>
      <c r="E39" s="132" t="s">
        <v>902</v>
      </c>
      <c r="F39" s="132">
        <v>35.0</v>
      </c>
      <c r="G39" s="121" t="s">
        <v>978</v>
      </c>
      <c r="H39" s="32"/>
      <c r="I39" s="32"/>
      <c r="J39" s="571"/>
      <c r="K39" s="570">
        <v>43921.0</v>
      </c>
      <c r="L39" s="571"/>
      <c r="M39" s="32"/>
      <c r="N39" s="132" t="s">
        <v>585</v>
      </c>
      <c r="P39" s="577" t="str">
        <f t="shared" si="10"/>
        <v>Sumber</v>
      </c>
    </row>
    <row r="40">
      <c r="A40" s="132">
        <v>38.0</v>
      </c>
      <c r="B40" s="121" t="s">
        <v>1028</v>
      </c>
      <c r="C40" s="121" t="s">
        <v>1024</v>
      </c>
      <c r="D40" s="121" t="s">
        <v>827</v>
      </c>
      <c r="E40" s="132" t="s">
        <v>902</v>
      </c>
      <c r="F40" s="132">
        <v>44.0</v>
      </c>
      <c r="G40" s="121" t="s">
        <v>830</v>
      </c>
      <c r="H40" s="32"/>
      <c r="I40" s="32"/>
      <c r="J40" s="571"/>
      <c r="K40" s="570">
        <v>43923.0</v>
      </c>
      <c r="L40" s="571"/>
      <c r="M40" s="32"/>
      <c r="N40" s="132" t="s">
        <v>585</v>
      </c>
      <c r="P40" s="577" t="str">
        <f>hyperlink("go.gov.sg/moh2apr","Sumber")</f>
        <v>Sumber</v>
      </c>
    </row>
    <row r="41">
      <c r="A41" s="132">
        <v>39.0</v>
      </c>
      <c r="B41" s="121" t="s">
        <v>1029</v>
      </c>
      <c r="C41" s="121" t="s">
        <v>830</v>
      </c>
      <c r="D41" s="121" t="s">
        <v>827</v>
      </c>
      <c r="E41" s="132" t="s">
        <v>892</v>
      </c>
      <c r="F41" s="132">
        <v>72.0</v>
      </c>
      <c r="G41" s="121" t="s">
        <v>830</v>
      </c>
      <c r="H41" s="32"/>
      <c r="I41" s="32"/>
      <c r="J41" s="571"/>
      <c r="K41" s="570">
        <v>43924.0</v>
      </c>
      <c r="L41" s="571"/>
      <c r="M41" s="32"/>
      <c r="N41" s="132" t="s">
        <v>585</v>
      </c>
      <c r="P41" s="577" t="str">
        <f>hyperlink("go.gov.sg/moh3apr","Sumber")</f>
        <v>Sumber</v>
      </c>
    </row>
    <row r="42">
      <c r="A42" s="32"/>
      <c r="E42" s="32"/>
      <c r="F42" s="32"/>
      <c r="H42" s="32"/>
      <c r="I42" s="32"/>
      <c r="J42" s="571"/>
      <c r="K42" s="571"/>
      <c r="L42" s="571"/>
      <c r="M42" s="32"/>
      <c r="N42" s="32"/>
    </row>
    <row r="43">
      <c r="A43" s="32"/>
      <c r="E43" s="32"/>
      <c r="F43" s="32"/>
      <c r="H43" s="32"/>
      <c r="I43" s="32"/>
      <c r="J43" s="571"/>
      <c r="K43" s="571"/>
      <c r="L43" s="571"/>
      <c r="M43" s="32"/>
      <c r="N43" s="32"/>
    </row>
    <row r="44">
      <c r="A44" s="32"/>
      <c r="E44" s="32"/>
      <c r="F44" s="32"/>
      <c r="H44" s="32"/>
      <c r="I44" s="32"/>
      <c r="J44" s="571"/>
      <c r="K44" s="571"/>
      <c r="L44" s="571"/>
      <c r="M44" s="32"/>
      <c r="N44" s="32"/>
    </row>
    <row r="45">
      <c r="A45" s="32"/>
      <c r="E45" s="32"/>
      <c r="F45" s="32"/>
      <c r="H45" s="32"/>
      <c r="I45" s="32"/>
      <c r="J45" s="571"/>
      <c r="K45" s="571"/>
      <c r="L45" s="571"/>
      <c r="M45" s="32"/>
      <c r="N45" s="32"/>
    </row>
    <row r="46">
      <c r="A46" s="32"/>
      <c r="E46" s="32"/>
      <c r="F46" s="32"/>
      <c r="H46" s="32"/>
      <c r="I46" s="32"/>
      <c r="J46" s="571"/>
      <c r="K46" s="571"/>
      <c r="L46" s="571"/>
      <c r="M46" s="32"/>
      <c r="N46" s="32"/>
    </row>
    <row r="47">
      <c r="A47" s="32"/>
      <c r="E47" s="32"/>
      <c r="F47" s="32"/>
      <c r="H47" s="32"/>
      <c r="I47" s="32"/>
      <c r="J47" s="571"/>
      <c r="K47" s="571"/>
      <c r="L47" s="571"/>
      <c r="M47" s="32"/>
      <c r="N47" s="32"/>
    </row>
    <row r="48">
      <c r="A48" s="32"/>
      <c r="E48" s="32"/>
      <c r="F48" s="32"/>
      <c r="H48" s="32"/>
      <c r="I48" s="32"/>
      <c r="J48" s="571"/>
      <c r="K48" s="571"/>
      <c r="L48" s="571"/>
      <c r="M48" s="32"/>
      <c r="N48" s="32"/>
    </row>
    <row r="49">
      <c r="A49" s="32"/>
      <c r="E49" s="32"/>
      <c r="F49" s="32"/>
      <c r="H49" s="32"/>
      <c r="I49" s="32"/>
      <c r="J49" s="571"/>
      <c r="K49" s="571"/>
      <c r="L49" s="571"/>
      <c r="M49" s="32"/>
      <c r="N49" s="32"/>
    </row>
    <row r="50">
      <c r="A50" s="32"/>
      <c r="E50" s="32"/>
      <c r="F50" s="32"/>
      <c r="H50" s="32"/>
      <c r="I50" s="32"/>
      <c r="J50" s="571"/>
      <c r="K50" s="571"/>
      <c r="L50" s="571"/>
      <c r="M50" s="32"/>
      <c r="N50" s="32"/>
    </row>
    <row r="51">
      <c r="A51" s="32"/>
      <c r="E51" s="32"/>
      <c r="F51" s="32"/>
      <c r="H51" s="32"/>
      <c r="I51" s="32"/>
      <c r="J51" s="571"/>
      <c r="K51" s="571"/>
      <c r="L51" s="571"/>
      <c r="M51" s="32"/>
      <c r="N51" s="32"/>
    </row>
    <row r="52">
      <c r="A52" s="32"/>
      <c r="E52" s="32"/>
      <c r="F52" s="32"/>
      <c r="H52" s="32"/>
      <c r="I52" s="32"/>
      <c r="J52" s="571"/>
      <c r="K52" s="571"/>
      <c r="L52" s="571"/>
      <c r="M52" s="32"/>
      <c r="N52" s="32"/>
    </row>
    <row r="53">
      <c r="A53" s="32"/>
      <c r="E53" s="32"/>
      <c r="F53" s="32"/>
      <c r="H53" s="32"/>
      <c r="I53" s="32"/>
      <c r="J53" s="571"/>
      <c r="K53" s="571"/>
      <c r="L53" s="571"/>
      <c r="M53" s="32"/>
      <c r="N53" s="32"/>
    </row>
    <row r="54">
      <c r="A54" s="32"/>
      <c r="E54" s="32"/>
      <c r="F54" s="32"/>
      <c r="H54" s="32"/>
      <c r="I54" s="32"/>
      <c r="J54" s="571"/>
      <c r="K54" s="571"/>
      <c r="L54" s="571"/>
      <c r="M54" s="32"/>
      <c r="N54" s="32"/>
    </row>
    <row r="55">
      <c r="A55" s="32"/>
      <c r="E55" s="32"/>
      <c r="F55" s="32"/>
      <c r="H55" s="32"/>
      <c r="I55" s="32"/>
      <c r="J55" s="571"/>
      <c r="K55" s="571"/>
      <c r="L55" s="571"/>
      <c r="M55" s="32"/>
      <c r="N55" s="32"/>
    </row>
    <row r="56">
      <c r="A56" s="32"/>
      <c r="E56" s="32"/>
      <c r="F56" s="32"/>
      <c r="H56" s="32"/>
      <c r="I56" s="32"/>
      <c r="J56" s="571"/>
      <c r="K56" s="571"/>
      <c r="L56" s="571"/>
      <c r="M56" s="32"/>
      <c r="N56" s="32"/>
    </row>
    <row r="57">
      <c r="A57" s="32"/>
      <c r="E57" s="32"/>
      <c r="F57" s="32"/>
      <c r="H57" s="32"/>
      <c r="I57" s="32"/>
      <c r="J57" s="571"/>
      <c r="K57" s="571"/>
      <c r="L57" s="571"/>
      <c r="M57" s="32"/>
      <c r="N57" s="32"/>
    </row>
    <row r="58">
      <c r="A58" s="32"/>
      <c r="E58" s="32"/>
      <c r="F58" s="32"/>
      <c r="H58" s="32"/>
      <c r="I58" s="32"/>
      <c r="J58" s="571"/>
      <c r="K58" s="571"/>
      <c r="L58" s="571"/>
      <c r="M58" s="32"/>
      <c r="N58" s="32"/>
    </row>
    <row r="59">
      <c r="A59" s="32"/>
      <c r="E59" s="32"/>
      <c r="F59" s="32"/>
      <c r="H59" s="32"/>
      <c r="I59" s="32"/>
      <c r="J59" s="571"/>
      <c r="K59" s="571"/>
      <c r="L59" s="571"/>
      <c r="M59" s="32"/>
      <c r="N59" s="32"/>
    </row>
    <row r="60">
      <c r="A60" s="32"/>
      <c r="E60" s="32"/>
      <c r="F60" s="32"/>
      <c r="H60" s="32"/>
      <c r="I60" s="32"/>
      <c r="J60" s="571"/>
      <c r="K60" s="571"/>
      <c r="L60" s="571"/>
      <c r="M60" s="32"/>
      <c r="N60" s="32"/>
    </row>
    <row r="61">
      <c r="A61" s="32"/>
      <c r="E61" s="32"/>
      <c r="F61" s="32"/>
      <c r="H61" s="32"/>
      <c r="I61" s="32"/>
      <c r="J61" s="571"/>
      <c r="K61" s="571"/>
      <c r="L61" s="571"/>
      <c r="M61" s="32"/>
      <c r="N61" s="32"/>
    </row>
    <row r="62">
      <c r="A62" s="32"/>
      <c r="E62" s="32"/>
      <c r="F62" s="32"/>
      <c r="H62" s="32"/>
      <c r="I62" s="32"/>
      <c r="J62" s="571"/>
      <c r="K62" s="571"/>
      <c r="L62" s="571"/>
      <c r="M62" s="32"/>
      <c r="N62" s="32"/>
    </row>
    <row r="63">
      <c r="A63" s="32"/>
      <c r="E63" s="32"/>
      <c r="F63" s="32"/>
      <c r="H63" s="32"/>
      <c r="I63" s="32"/>
      <c r="J63" s="571"/>
      <c r="K63" s="571"/>
      <c r="L63" s="571"/>
      <c r="M63" s="32"/>
      <c r="N63" s="32"/>
    </row>
    <row r="64">
      <c r="A64" s="32"/>
      <c r="E64" s="32"/>
      <c r="F64" s="32"/>
      <c r="H64" s="32"/>
      <c r="I64" s="32"/>
      <c r="J64" s="571"/>
      <c r="K64" s="571"/>
      <c r="L64" s="571"/>
      <c r="M64" s="32"/>
      <c r="N64" s="32"/>
    </row>
    <row r="65">
      <c r="A65" s="32"/>
      <c r="E65" s="32"/>
      <c r="F65" s="32"/>
      <c r="H65" s="32"/>
      <c r="I65" s="32"/>
      <c r="J65" s="571"/>
      <c r="K65" s="571"/>
      <c r="L65" s="571"/>
      <c r="M65" s="32"/>
      <c r="N65" s="32"/>
    </row>
    <row r="66">
      <c r="A66" s="32"/>
      <c r="E66" s="32"/>
      <c r="F66" s="32"/>
      <c r="H66" s="32"/>
      <c r="I66" s="32"/>
      <c r="J66" s="571"/>
      <c r="K66" s="571"/>
      <c r="L66" s="571"/>
      <c r="M66" s="32"/>
      <c r="N66" s="32"/>
    </row>
    <row r="67">
      <c r="A67" s="32"/>
      <c r="E67" s="32"/>
      <c r="F67" s="32"/>
      <c r="H67" s="32"/>
      <c r="I67" s="32"/>
      <c r="J67" s="571"/>
      <c r="K67" s="571"/>
      <c r="L67" s="571"/>
      <c r="M67" s="32"/>
      <c r="N67" s="32"/>
    </row>
    <row r="68">
      <c r="A68" s="32"/>
      <c r="E68" s="32"/>
      <c r="F68" s="32"/>
      <c r="H68" s="32"/>
      <c r="I68" s="32"/>
      <c r="J68" s="571"/>
      <c r="K68" s="571"/>
      <c r="L68" s="571"/>
      <c r="M68" s="32"/>
      <c r="N68" s="32"/>
    </row>
    <row r="69">
      <c r="A69" s="32"/>
      <c r="E69" s="32"/>
      <c r="F69" s="32"/>
      <c r="H69" s="32"/>
      <c r="I69" s="32"/>
      <c r="J69" s="571"/>
      <c r="K69" s="571"/>
      <c r="L69" s="571"/>
      <c r="M69" s="32"/>
      <c r="N69" s="32"/>
    </row>
    <row r="70">
      <c r="A70" s="32"/>
      <c r="E70" s="32"/>
      <c r="F70" s="32"/>
      <c r="H70" s="32"/>
      <c r="I70" s="32"/>
      <c r="J70" s="571"/>
      <c r="K70" s="571"/>
      <c r="L70" s="571"/>
      <c r="M70" s="32"/>
      <c r="N70" s="32"/>
    </row>
    <row r="71">
      <c r="A71" s="32"/>
      <c r="E71" s="32"/>
      <c r="F71" s="32"/>
      <c r="H71" s="32"/>
      <c r="I71" s="32"/>
      <c r="J71" s="571"/>
      <c r="K71" s="571"/>
      <c r="L71" s="571"/>
      <c r="M71" s="32"/>
      <c r="N71" s="32"/>
    </row>
    <row r="72">
      <c r="A72" s="32"/>
      <c r="E72" s="32"/>
      <c r="F72" s="32"/>
      <c r="H72" s="32"/>
      <c r="I72" s="32"/>
      <c r="J72" s="571"/>
      <c r="K72" s="571"/>
      <c r="L72" s="571"/>
      <c r="M72" s="32"/>
      <c r="N72" s="32"/>
    </row>
    <row r="73">
      <c r="A73" s="32"/>
      <c r="E73" s="32"/>
      <c r="F73" s="32"/>
      <c r="H73" s="32"/>
      <c r="I73" s="32"/>
      <c r="J73" s="571"/>
      <c r="K73" s="571"/>
      <c r="L73" s="571"/>
      <c r="M73" s="32"/>
      <c r="N73" s="32"/>
    </row>
    <row r="74">
      <c r="A74" s="32"/>
      <c r="E74" s="32"/>
      <c r="F74" s="32"/>
      <c r="H74" s="32"/>
      <c r="I74" s="32"/>
      <c r="J74" s="571"/>
      <c r="K74" s="571"/>
      <c r="L74" s="571"/>
      <c r="M74" s="32"/>
      <c r="N74" s="32"/>
    </row>
    <row r="75">
      <c r="A75" s="32"/>
      <c r="E75" s="32"/>
      <c r="F75" s="32"/>
      <c r="H75" s="32"/>
      <c r="I75" s="32"/>
      <c r="J75" s="571"/>
      <c r="K75" s="571"/>
      <c r="L75" s="571"/>
      <c r="M75" s="32"/>
      <c r="N75" s="32"/>
    </row>
    <row r="76">
      <c r="A76" s="32"/>
      <c r="E76" s="32"/>
      <c r="F76" s="32"/>
      <c r="H76" s="32"/>
      <c r="I76" s="32"/>
      <c r="J76" s="571"/>
      <c r="K76" s="571"/>
      <c r="L76" s="571"/>
      <c r="M76" s="32"/>
      <c r="N76" s="32"/>
    </row>
    <row r="77">
      <c r="A77" s="32"/>
      <c r="E77" s="32"/>
      <c r="F77" s="32"/>
      <c r="H77" s="32"/>
      <c r="I77" s="32"/>
      <c r="J77" s="571"/>
      <c r="K77" s="571"/>
      <c r="L77" s="571"/>
      <c r="M77" s="32"/>
      <c r="N77" s="32"/>
    </row>
    <row r="78">
      <c r="A78" s="32"/>
      <c r="E78" s="32"/>
      <c r="F78" s="32"/>
      <c r="H78" s="32"/>
      <c r="I78" s="32"/>
      <c r="J78" s="571"/>
      <c r="K78" s="571"/>
      <c r="L78" s="571"/>
      <c r="M78" s="32"/>
      <c r="N78" s="32"/>
    </row>
    <row r="79">
      <c r="A79" s="32"/>
      <c r="E79" s="32"/>
      <c r="F79" s="32"/>
      <c r="H79" s="32"/>
      <c r="I79" s="32"/>
      <c r="J79" s="571"/>
      <c r="K79" s="571"/>
      <c r="L79" s="571"/>
      <c r="M79" s="32"/>
      <c r="N79" s="32"/>
    </row>
    <row r="80">
      <c r="A80" s="32"/>
      <c r="E80" s="32"/>
      <c r="F80" s="32"/>
      <c r="H80" s="32"/>
      <c r="I80" s="32"/>
      <c r="J80" s="571"/>
      <c r="K80" s="571"/>
      <c r="L80" s="571"/>
      <c r="M80" s="32"/>
      <c r="N80" s="32"/>
    </row>
    <row r="81">
      <c r="A81" s="32"/>
      <c r="E81" s="32"/>
      <c r="F81" s="32"/>
      <c r="H81" s="32"/>
      <c r="I81" s="32"/>
      <c r="J81" s="571"/>
      <c r="K81" s="571"/>
      <c r="L81" s="571"/>
      <c r="M81" s="32"/>
      <c r="N81" s="32"/>
    </row>
    <row r="82">
      <c r="A82" s="32"/>
      <c r="E82" s="32"/>
      <c r="F82" s="32"/>
      <c r="H82" s="32"/>
      <c r="I82" s="32"/>
      <c r="J82" s="571"/>
      <c r="K82" s="571"/>
      <c r="L82" s="571"/>
      <c r="M82" s="32"/>
      <c r="N82" s="32"/>
    </row>
    <row r="83">
      <c r="A83" s="32"/>
      <c r="E83" s="32"/>
      <c r="F83" s="32"/>
      <c r="H83" s="32"/>
      <c r="I83" s="32"/>
      <c r="J83" s="571"/>
      <c r="K83" s="571"/>
      <c r="L83" s="571"/>
      <c r="M83" s="32"/>
      <c r="N83" s="32"/>
    </row>
    <row r="84">
      <c r="A84" s="32"/>
      <c r="E84" s="32"/>
      <c r="F84" s="32"/>
      <c r="H84" s="32"/>
      <c r="I84" s="32"/>
      <c r="J84" s="571"/>
      <c r="K84" s="571"/>
      <c r="L84" s="571"/>
      <c r="M84" s="32"/>
      <c r="N84" s="32"/>
    </row>
    <row r="85">
      <c r="A85" s="32"/>
      <c r="E85" s="32"/>
      <c r="F85" s="32"/>
      <c r="H85" s="32"/>
      <c r="I85" s="32"/>
      <c r="J85" s="571"/>
      <c r="K85" s="571"/>
      <c r="L85" s="571"/>
      <c r="M85" s="32"/>
      <c r="N85" s="32"/>
    </row>
    <row r="86">
      <c r="A86" s="32"/>
      <c r="E86" s="32"/>
      <c r="F86" s="32"/>
      <c r="H86" s="32"/>
      <c r="I86" s="32"/>
      <c r="J86" s="571"/>
      <c r="K86" s="571"/>
      <c r="L86" s="571"/>
      <c r="M86" s="32"/>
      <c r="N86" s="32"/>
    </row>
    <row r="87">
      <c r="A87" s="32"/>
      <c r="E87" s="32"/>
      <c r="F87" s="32"/>
      <c r="H87" s="32"/>
      <c r="I87" s="32"/>
      <c r="J87" s="571"/>
      <c r="K87" s="571"/>
      <c r="L87" s="571"/>
      <c r="M87" s="32"/>
      <c r="N87" s="32"/>
    </row>
    <row r="88">
      <c r="A88" s="32"/>
      <c r="E88" s="32"/>
      <c r="F88" s="32"/>
      <c r="H88" s="32"/>
      <c r="I88" s="32"/>
      <c r="J88" s="571"/>
      <c r="K88" s="571"/>
      <c r="L88" s="571"/>
      <c r="M88" s="32"/>
      <c r="N88" s="32"/>
    </row>
    <row r="89">
      <c r="A89" s="32"/>
      <c r="E89" s="32"/>
      <c r="F89" s="32"/>
      <c r="H89" s="32"/>
      <c r="I89" s="32"/>
      <c r="J89" s="571"/>
      <c r="K89" s="571"/>
      <c r="L89" s="571"/>
      <c r="M89" s="32"/>
      <c r="N89" s="32"/>
    </row>
    <row r="90">
      <c r="A90" s="32"/>
      <c r="E90" s="32"/>
      <c r="F90" s="32"/>
      <c r="H90" s="32"/>
      <c r="I90" s="32"/>
      <c r="J90" s="571"/>
      <c r="K90" s="571"/>
      <c r="L90" s="571"/>
      <c r="M90" s="32"/>
      <c r="N90" s="32"/>
    </row>
    <row r="91">
      <c r="A91" s="32"/>
      <c r="E91" s="32"/>
      <c r="F91" s="32"/>
      <c r="H91" s="32"/>
      <c r="I91" s="32"/>
      <c r="J91" s="571"/>
      <c r="K91" s="571"/>
      <c r="L91" s="571"/>
      <c r="M91" s="32"/>
      <c r="N91" s="32"/>
    </row>
    <row r="92">
      <c r="A92" s="32"/>
      <c r="E92" s="32"/>
      <c r="F92" s="32"/>
      <c r="H92" s="32"/>
      <c r="I92" s="32"/>
      <c r="J92" s="571"/>
      <c r="K92" s="571"/>
      <c r="L92" s="571"/>
      <c r="M92" s="32"/>
      <c r="N92" s="32"/>
    </row>
    <row r="93">
      <c r="A93" s="32"/>
      <c r="E93" s="32"/>
      <c r="F93" s="32"/>
      <c r="H93" s="32"/>
      <c r="I93" s="32"/>
      <c r="J93" s="571"/>
      <c r="K93" s="571"/>
      <c r="L93" s="571"/>
      <c r="M93" s="32"/>
      <c r="N93" s="32"/>
    </row>
    <row r="94">
      <c r="A94" s="32"/>
      <c r="E94" s="32"/>
      <c r="F94" s="32"/>
      <c r="H94" s="32"/>
      <c r="I94" s="32"/>
      <c r="J94" s="571"/>
      <c r="K94" s="571"/>
      <c r="L94" s="571"/>
      <c r="M94" s="32"/>
      <c r="N94" s="32"/>
    </row>
    <row r="95">
      <c r="A95" s="32"/>
      <c r="E95" s="32"/>
      <c r="F95" s="32"/>
      <c r="H95" s="32"/>
      <c r="I95" s="32"/>
      <c r="J95" s="571"/>
      <c r="K95" s="571"/>
      <c r="L95" s="571"/>
      <c r="M95" s="32"/>
      <c r="N95" s="32"/>
    </row>
    <row r="96">
      <c r="A96" s="32"/>
      <c r="E96" s="32"/>
      <c r="F96" s="32"/>
      <c r="H96" s="32"/>
      <c r="I96" s="32"/>
      <c r="J96" s="571"/>
      <c r="K96" s="571"/>
      <c r="L96" s="571"/>
      <c r="M96" s="32"/>
      <c r="N96" s="32"/>
    </row>
    <row r="97">
      <c r="A97" s="32"/>
      <c r="E97" s="32"/>
      <c r="F97" s="32"/>
      <c r="H97" s="32"/>
      <c r="I97" s="32"/>
      <c r="J97" s="571"/>
      <c r="K97" s="571"/>
      <c r="L97" s="571"/>
      <c r="M97" s="32"/>
      <c r="N97" s="32"/>
    </row>
    <row r="98">
      <c r="A98" s="32"/>
      <c r="E98" s="32"/>
      <c r="F98" s="32"/>
      <c r="H98" s="32"/>
      <c r="I98" s="32"/>
      <c r="J98" s="571"/>
      <c r="K98" s="571"/>
      <c r="L98" s="571"/>
      <c r="M98" s="32"/>
      <c r="N98" s="32"/>
    </row>
    <row r="99">
      <c r="A99" s="32"/>
      <c r="E99" s="32"/>
      <c r="F99" s="32"/>
      <c r="H99" s="32"/>
      <c r="I99" s="32"/>
      <c r="J99" s="571"/>
      <c r="K99" s="571"/>
      <c r="L99" s="571"/>
      <c r="M99" s="32"/>
      <c r="N99" s="32"/>
    </row>
    <row r="100">
      <c r="A100" s="32"/>
      <c r="E100" s="32"/>
      <c r="F100" s="32"/>
      <c r="H100" s="32"/>
      <c r="I100" s="32"/>
      <c r="J100" s="571"/>
      <c r="K100" s="571"/>
      <c r="L100" s="571"/>
      <c r="M100" s="32"/>
      <c r="N100" s="32"/>
    </row>
    <row r="101">
      <c r="A101" s="32"/>
      <c r="E101" s="32"/>
      <c r="F101" s="32"/>
      <c r="H101" s="32"/>
      <c r="I101" s="32"/>
      <c r="J101" s="571"/>
      <c r="K101" s="571"/>
      <c r="L101" s="571"/>
      <c r="M101" s="32"/>
      <c r="N101" s="32"/>
    </row>
    <row r="102">
      <c r="A102" s="32"/>
      <c r="E102" s="32"/>
      <c r="F102" s="32"/>
      <c r="H102" s="32"/>
      <c r="I102" s="32"/>
      <c r="J102" s="571"/>
      <c r="K102" s="571"/>
      <c r="L102" s="571"/>
      <c r="M102" s="32"/>
      <c r="N102" s="32"/>
    </row>
    <row r="103">
      <c r="A103" s="32"/>
      <c r="E103" s="32"/>
      <c r="F103" s="32"/>
      <c r="H103" s="32"/>
      <c r="I103" s="32"/>
      <c r="J103" s="571"/>
      <c r="K103" s="571"/>
      <c r="L103" s="571"/>
      <c r="M103" s="32"/>
      <c r="N103" s="32"/>
    </row>
    <row r="104">
      <c r="A104" s="32"/>
      <c r="E104" s="32"/>
      <c r="F104" s="32"/>
      <c r="H104" s="32"/>
      <c r="I104" s="32"/>
      <c r="J104" s="571"/>
      <c r="K104" s="571"/>
      <c r="L104" s="571"/>
      <c r="M104" s="32"/>
      <c r="N104" s="32"/>
    </row>
    <row r="105">
      <c r="A105" s="32"/>
      <c r="E105" s="32"/>
      <c r="F105" s="32"/>
      <c r="H105" s="32"/>
      <c r="I105" s="32"/>
      <c r="J105" s="571"/>
      <c r="K105" s="571"/>
      <c r="L105" s="571"/>
      <c r="M105" s="32"/>
      <c r="N105" s="32"/>
    </row>
    <row r="106">
      <c r="A106" s="32"/>
      <c r="E106" s="32"/>
      <c r="F106" s="32"/>
      <c r="H106" s="32"/>
      <c r="I106" s="32"/>
      <c r="J106" s="571"/>
      <c r="K106" s="571"/>
      <c r="L106" s="571"/>
      <c r="M106" s="32"/>
      <c r="N106" s="32"/>
    </row>
    <row r="107">
      <c r="A107" s="32"/>
      <c r="E107" s="32"/>
      <c r="F107" s="32"/>
      <c r="H107" s="32"/>
      <c r="I107" s="32"/>
      <c r="J107" s="571"/>
      <c r="K107" s="571"/>
      <c r="L107" s="571"/>
      <c r="M107" s="32"/>
      <c r="N107" s="32"/>
    </row>
    <row r="108">
      <c r="A108" s="32"/>
      <c r="E108" s="32"/>
      <c r="F108" s="32"/>
      <c r="H108" s="32"/>
      <c r="I108" s="32"/>
      <c r="J108" s="571"/>
      <c r="K108" s="571"/>
      <c r="L108" s="571"/>
      <c r="M108" s="32"/>
      <c r="N108" s="32"/>
    </row>
    <row r="109">
      <c r="A109" s="32"/>
      <c r="E109" s="32"/>
      <c r="F109" s="32"/>
      <c r="H109" s="32"/>
      <c r="I109" s="32"/>
      <c r="J109" s="571"/>
      <c r="K109" s="571"/>
      <c r="L109" s="571"/>
      <c r="M109" s="32"/>
      <c r="N109" s="32"/>
    </row>
    <row r="110">
      <c r="A110" s="32"/>
      <c r="E110" s="32"/>
      <c r="F110" s="32"/>
      <c r="H110" s="32"/>
      <c r="I110" s="32"/>
      <c r="J110" s="571"/>
      <c r="K110" s="571"/>
      <c r="L110" s="571"/>
      <c r="M110" s="32"/>
      <c r="N110" s="32"/>
    </row>
    <row r="111">
      <c r="A111" s="32"/>
      <c r="E111" s="32"/>
      <c r="F111" s="32"/>
      <c r="H111" s="32"/>
      <c r="I111" s="32"/>
      <c r="J111" s="571"/>
      <c r="K111" s="571"/>
      <c r="L111" s="571"/>
      <c r="M111" s="32"/>
      <c r="N111" s="32"/>
    </row>
    <row r="112">
      <c r="A112" s="32"/>
      <c r="E112" s="32"/>
      <c r="F112" s="32"/>
      <c r="H112" s="32"/>
      <c r="I112" s="32"/>
      <c r="J112" s="571"/>
      <c r="K112" s="571"/>
      <c r="L112" s="571"/>
      <c r="M112" s="32"/>
      <c r="N112" s="32"/>
    </row>
    <row r="113">
      <c r="A113" s="32"/>
      <c r="E113" s="32"/>
      <c r="F113" s="32"/>
      <c r="H113" s="32"/>
      <c r="I113" s="32"/>
      <c r="J113" s="571"/>
      <c r="K113" s="571"/>
      <c r="L113" s="571"/>
      <c r="M113" s="32"/>
      <c r="N113" s="32"/>
    </row>
    <row r="114">
      <c r="A114" s="32"/>
      <c r="E114" s="32"/>
      <c r="F114" s="32"/>
      <c r="H114" s="32"/>
      <c r="I114" s="32"/>
      <c r="J114" s="571"/>
      <c r="K114" s="571"/>
      <c r="L114" s="571"/>
      <c r="M114" s="32"/>
      <c r="N114" s="32"/>
    </row>
    <row r="115">
      <c r="A115" s="32"/>
      <c r="E115" s="32"/>
      <c r="F115" s="32"/>
      <c r="H115" s="32"/>
      <c r="I115" s="32"/>
      <c r="J115" s="571"/>
      <c r="K115" s="571"/>
      <c r="L115" s="571"/>
      <c r="M115" s="32"/>
      <c r="N115" s="32"/>
    </row>
    <row r="116">
      <c r="A116" s="32"/>
      <c r="E116" s="32"/>
      <c r="F116" s="32"/>
      <c r="H116" s="32"/>
      <c r="I116" s="32"/>
      <c r="J116" s="571"/>
      <c r="K116" s="571"/>
      <c r="L116" s="571"/>
      <c r="M116" s="32"/>
      <c r="N116" s="32"/>
    </row>
    <row r="117">
      <c r="A117" s="32"/>
      <c r="E117" s="32"/>
      <c r="F117" s="32"/>
      <c r="H117" s="32"/>
      <c r="I117" s="32"/>
      <c r="J117" s="571"/>
      <c r="K117" s="571"/>
      <c r="L117" s="571"/>
      <c r="M117" s="32"/>
      <c r="N117" s="32"/>
    </row>
    <row r="118">
      <c r="A118" s="32"/>
      <c r="E118" s="32"/>
      <c r="F118" s="32"/>
      <c r="H118" s="32"/>
      <c r="I118" s="32"/>
      <c r="J118" s="571"/>
      <c r="K118" s="571"/>
      <c r="L118" s="571"/>
      <c r="M118" s="32"/>
      <c r="N118" s="32"/>
    </row>
    <row r="119">
      <c r="A119" s="32"/>
      <c r="E119" s="32"/>
      <c r="F119" s="32"/>
      <c r="H119" s="32"/>
      <c r="I119" s="32"/>
      <c r="J119" s="571"/>
      <c r="K119" s="571"/>
      <c r="L119" s="571"/>
      <c r="M119" s="32"/>
      <c r="N119" s="32"/>
    </row>
    <row r="120">
      <c r="A120" s="32"/>
      <c r="E120" s="32"/>
      <c r="F120" s="32"/>
      <c r="H120" s="32"/>
      <c r="I120" s="32"/>
      <c r="J120" s="571"/>
      <c r="K120" s="571"/>
      <c r="L120" s="571"/>
      <c r="M120" s="32"/>
      <c r="N120" s="32"/>
    </row>
    <row r="121">
      <c r="A121" s="32"/>
      <c r="E121" s="32"/>
      <c r="F121" s="32"/>
      <c r="H121" s="32"/>
      <c r="I121" s="32"/>
      <c r="J121" s="571"/>
      <c r="K121" s="571"/>
      <c r="L121" s="571"/>
      <c r="M121" s="32"/>
      <c r="N121" s="32"/>
    </row>
    <row r="122">
      <c r="A122" s="32"/>
      <c r="E122" s="32"/>
      <c r="F122" s="32"/>
      <c r="H122" s="32"/>
      <c r="I122" s="32"/>
      <c r="J122" s="571"/>
      <c r="K122" s="571"/>
      <c r="L122" s="571"/>
      <c r="M122" s="32"/>
      <c r="N122" s="32"/>
    </row>
    <row r="123">
      <c r="A123" s="32"/>
      <c r="E123" s="32"/>
      <c r="F123" s="32"/>
      <c r="H123" s="32"/>
      <c r="I123" s="32"/>
      <c r="J123" s="571"/>
      <c r="K123" s="571"/>
      <c r="L123" s="571"/>
      <c r="M123" s="32"/>
      <c r="N123" s="32"/>
    </row>
    <row r="124">
      <c r="A124" s="32"/>
      <c r="E124" s="32"/>
      <c r="F124" s="32"/>
      <c r="H124" s="32"/>
      <c r="I124" s="32"/>
      <c r="J124" s="571"/>
      <c r="K124" s="571"/>
      <c r="L124" s="571"/>
      <c r="M124" s="32"/>
      <c r="N124" s="32"/>
    </row>
    <row r="125">
      <c r="A125" s="32"/>
      <c r="E125" s="32"/>
      <c r="F125" s="32"/>
      <c r="H125" s="32"/>
      <c r="I125" s="32"/>
      <c r="J125" s="571"/>
      <c r="K125" s="571"/>
      <c r="L125" s="571"/>
      <c r="M125" s="32"/>
      <c r="N125" s="32"/>
    </row>
    <row r="126">
      <c r="A126" s="32"/>
      <c r="E126" s="32"/>
      <c r="F126" s="32"/>
      <c r="H126" s="32"/>
      <c r="I126" s="32"/>
      <c r="J126" s="571"/>
      <c r="K126" s="571"/>
      <c r="L126" s="571"/>
      <c r="M126" s="32"/>
      <c r="N126" s="32"/>
    </row>
    <row r="127">
      <c r="A127" s="32"/>
      <c r="E127" s="32"/>
      <c r="F127" s="32"/>
      <c r="H127" s="32"/>
      <c r="I127" s="32"/>
      <c r="J127" s="571"/>
      <c r="K127" s="571"/>
      <c r="L127" s="571"/>
      <c r="M127" s="32"/>
      <c r="N127" s="32"/>
    </row>
    <row r="128">
      <c r="A128" s="32"/>
      <c r="E128" s="32"/>
      <c r="F128" s="32"/>
      <c r="H128" s="32"/>
      <c r="I128" s="32"/>
      <c r="J128" s="571"/>
      <c r="K128" s="571"/>
      <c r="L128" s="571"/>
      <c r="M128" s="32"/>
      <c r="N128" s="32"/>
    </row>
    <row r="129">
      <c r="A129" s="32"/>
      <c r="E129" s="32"/>
      <c r="F129" s="32"/>
      <c r="H129" s="32"/>
      <c r="I129" s="32"/>
      <c r="J129" s="571"/>
      <c r="K129" s="571"/>
      <c r="L129" s="571"/>
      <c r="M129" s="32"/>
      <c r="N129" s="32"/>
    </row>
    <row r="130">
      <c r="A130" s="32"/>
      <c r="E130" s="32"/>
      <c r="F130" s="32"/>
      <c r="H130" s="32"/>
      <c r="I130" s="32"/>
      <c r="J130" s="571"/>
      <c r="K130" s="571"/>
      <c r="L130" s="571"/>
      <c r="M130" s="32"/>
      <c r="N130" s="32"/>
    </row>
    <row r="131">
      <c r="A131" s="32"/>
      <c r="E131" s="32"/>
      <c r="F131" s="32"/>
      <c r="H131" s="32"/>
      <c r="I131" s="32"/>
      <c r="J131" s="571"/>
      <c r="K131" s="571"/>
      <c r="L131" s="571"/>
      <c r="M131" s="32"/>
      <c r="N131" s="32"/>
    </row>
    <row r="132">
      <c r="A132" s="32"/>
      <c r="E132" s="32"/>
      <c r="F132" s="32"/>
      <c r="H132" s="32"/>
      <c r="I132" s="32"/>
      <c r="J132" s="571"/>
      <c r="K132" s="571"/>
      <c r="L132" s="571"/>
      <c r="M132" s="32"/>
      <c r="N132" s="32"/>
    </row>
    <row r="133">
      <c r="A133" s="32"/>
      <c r="E133" s="32"/>
      <c r="F133" s="32"/>
      <c r="H133" s="32"/>
      <c r="I133" s="32"/>
      <c r="J133" s="571"/>
      <c r="K133" s="571"/>
      <c r="L133" s="571"/>
      <c r="M133" s="32"/>
      <c r="N133" s="32"/>
    </row>
    <row r="134">
      <c r="A134" s="32"/>
      <c r="E134" s="32"/>
      <c r="F134" s="32"/>
      <c r="H134" s="32"/>
      <c r="I134" s="32"/>
      <c r="J134" s="571"/>
      <c r="K134" s="571"/>
      <c r="L134" s="571"/>
      <c r="M134" s="32"/>
      <c r="N134" s="32"/>
    </row>
    <row r="135">
      <c r="A135" s="32"/>
      <c r="E135" s="32"/>
      <c r="F135" s="32"/>
      <c r="H135" s="32"/>
      <c r="I135" s="32"/>
      <c r="J135" s="571"/>
      <c r="K135" s="571"/>
      <c r="L135" s="571"/>
      <c r="M135" s="32"/>
      <c r="N135" s="32"/>
    </row>
    <row r="136">
      <c r="A136" s="32"/>
      <c r="E136" s="32"/>
      <c r="F136" s="32"/>
      <c r="H136" s="32"/>
      <c r="I136" s="32"/>
      <c r="J136" s="571"/>
      <c r="K136" s="571"/>
      <c r="L136" s="571"/>
      <c r="M136" s="32"/>
      <c r="N136" s="32"/>
    </row>
    <row r="137">
      <c r="A137" s="32"/>
      <c r="E137" s="32"/>
      <c r="F137" s="32"/>
      <c r="H137" s="32"/>
      <c r="I137" s="32"/>
      <c r="J137" s="571"/>
      <c r="K137" s="571"/>
      <c r="L137" s="571"/>
      <c r="M137" s="32"/>
      <c r="N137" s="32"/>
    </row>
    <row r="138">
      <c r="A138" s="32"/>
      <c r="E138" s="32"/>
      <c r="F138" s="32"/>
      <c r="H138" s="32"/>
      <c r="I138" s="32"/>
      <c r="J138" s="571"/>
      <c r="K138" s="571"/>
      <c r="L138" s="571"/>
      <c r="M138" s="32"/>
      <c r="N138" s="32"/>
    </row>
    <row r="139">
      <c r="A139" s="32"/>
      <c r="E139" s="32"/>
      <c r="F139" s="32"/>
      <c r="H139" s="32"/>
      <c r="I139" s="32"/>
      <c r="J139" s="571"/>
      <c r="K139" s="571"/>
      <c r="L139" s="571"/>
      <c r="M139" s="32"/>
      <c r="N139" s="32"/>
    </row>
    <row r="140">
      <c r="A140" s="32"/>
      <c r="E140" s="32"/>
      <c r="F140" s="32"/>
      <c r="H140" s="32"/>
      <c r="I140" s="32"/>
      <c r="J140" s="571"/>
      <c r="K140" s="571"/>
      <c r="L140" s="571"/>
      <c r="M140" s="32"/>
      <c r="N140" s="32"/>
    </row>
    <row r="141">
      <c r="A141" s="32"/>
      <c r="E141" s="32"/>
      <c r="F141" s="32"/>
      <c r="H141" s="32"/>
      <c r="I141" s="32"/>
      <c r="J141" s="571"/>
      <c r="K141" s="571"/>
      <c r="L141" s="571"/>
      <c r="M141" s="32"/>
      <c r="N141" s="32"/>
    </row>
    <row r="142">
      <c r="A142" s="32"/>
      <c r="E142" s="32"/>
      <c r="F142" s="32"/>
      <c r="H142" s="32"/>
      <c r="I142" s="32"/>
      <c r="J142" s="571"/>
      <c r="K142" s="571"/>
      <c r="L142" s="571"/>
      <c r="M142" s="32"/>
      <c r="N142" s="32"/>
    </row>
    <row r="143">
      <c r="A143" s="32"/>
      <c r="E143" s="32"/>
      <c r="F143" s="32"/>
      <c r="H143" s="32"/>
      <c r="I143" s="32"/>
      <c r="J143" s="571"/>
      <c r="K143" s="571"/>
      <c r="L143" s="571"/>
      <c r="M143" s="32"/>
      <c r="N143" s="32"/>
    </row>
    <row r="144">
      <c r="A144" s="32"/>
      <c r="E144" s="32"/>
      <c r="F144" s="32"/>
      <c r="H144" s="32"/>
      <c r="I144" s="32"/>
      <c r="J144" s="571"/>
      <c r="K144" s="571"/>
      <c r="L144" s="571"/>
      <c r="M144" s="32"/>
      <c r="N144" s="32"/>
    </row>
    <row r="145">
      <c r="A145" s="32"/>
      <c r="E145" s="32"/>
      <c r="F145" s="32"/>
      <c r="H145" s="32"/>
      <c r="I145" s="32"/>
      <c r="J145" s="571"/>
      <c r="K145" s="571"/>
      <c r="L145" s="571"/>
      <c r="M145" s="32"/>
      <c r="N145" s="32"/>
    </row>
    <row r="146">
      <c r="A146" s="32"/>
      <c r="E146" s="32"/>
      <c r="F146" s="32"/>
      <c r="H146" s="32"/>
      <c r="I146" s="32"/>
      <c r="J146" s="571"/>
      <c r="K146" s="571"/>
      <c r="L146" s="571"/>
      <c r="M146" s="32"/>
      <c r="N146" s="32"/>
    </row>
    <row r="147">
      <c r="A147" s="32"/>
      <c r="E147" s="32"/>
      <c r="F147" s="32"/>
      <c r="H147" s="32"/>
      <c r="I147" s="32"/>
      <c r="J147" s="571"/>
      <c r="K147" s="571"/>
      <c r="L147" s="571"/>
      <c r="M147" s="32"/>
      <c r="N147" s="32"/>
    </row>
    <row r="148">
      <c r="A148" s="32"/>
      <c r="E148" s="32"/>
      <c r="F148" s="32"/>
      <c r="H148" s="32"/>
      <c r="I148" s="32"/>
      <c r="J148" s="571"/>
      <c r="K148" s="571"/>
      <c r="L148" s="571"/>
      <c r="M148" s="32"/>
      <c r="N148" s="32"/>
    </row>
    <row r="149">
      <c r="A149" s="32"/>
      <c r="E149" s="32"/>
      <c r="F149" s="32"/>
      <c r="H149" s="32"/>
      <c r="I149" s="32"/>
      <c r="J149" s="571"/>
      <c r="K149" s="571"/>
      <c r="L149" s="571"/>
      <c r="M149" s="32"/>
      <c r="N149" s="32"/>
    </row>
    <row r="150">
      <c r="A150" s="32"/>
      <c r="E150" s="32"/>
      <c r="F150" s="32"/>
      <c r="H150" s="32"/>
      <c r="I150" s="32"/>
      <c r="J150" s="571"/>
      <c r="K150" s="571"/>
      <c r="L150" s="571"/>
      <c r="M150" s="32"/>
      <c r="N150" s="32"/>
    </row>
    <row r="151">
      <c r="A151" s="32"/>
      <c r="E151" s="32"/>
      <c r="F151" s="32"/>
      <c r="H151" s="32"/>
      <c r="I151" s="32"/>
      <c r="J151" s="571"/>
      <c r="K151" s="571"/>
      <c r="L151" s="571"/>
      <c r="M151" s="32"/>
      <c r="N151" s="32"/>
    </row>
    <row r="152">
      <c r="A152" s="32"/>
      <c r="E152" s="32"/>
      <c r="F152" s="32"/>
      <c r="H152" s="32"/>
      <c r="I152" s="32"/>
      <c r="J152" s="571"/>
      <c r="K152" s="571"/>
      <c r="L152" s="571"/>
      <c r="M152" s="32"/>
      <c r="N152" s="32"/>
    </row>
    <row r="153">
      <c r="A153" s="32"/>
      <c r="E153" s="32"/>
      <c r="F153" s="32"/>
      <c r="H153" s="32"/>
      <c r="I153" s="32"/>
      <c r="J153" s="571"/>
      <c r="K153" s="571"/>
      <c r="L153" s="571"/>
      <c r="M153" s="32"/>
      <c r="N153" s="32"/>
    </row>
    <row r="154">
      <c r="A154" s="32"/>
      <c r="E154" s="32"/>
      <c r="F154" s="32"/>
      <c r="H154" s="32"/>
      <c r="I154" s="32"/>
      <c r="J154" s="571"/>
      <c r="K154" s="571"/>
      <c r="L154" s="571"/>
      <c r="M154" s="32"/>
      <c r="N154" s="32"/>
    </row>
    <row r="155">
      <c r="A155" s="32"/>
      <c r="E155" s="32"/>
      <c r="F155" s="32"/>
      <c r="H155" s="32"/>
      <c r="I155" s="32"/>
      <c r="J155" s="571"/>
      <c r="K155" s="571"/>
      <c r="L155" s="571"/>
      <c r="M155" s="32"/>
      <c r="N155" s="32"/>
    </row>
    <row r="156">
      <c r="A156" s="32"/>
      <c r="E156" s="32"/>
      <c r="F156" s="32"/>
      <c r="H156" s="32"/>
      <c r="I156" s="32"/>
      <c r="J156" s="571"/>
      <c r="K156" s="571"/>
      <c r="L156" s="571"/>
      <c r="M156" s="32"/>
      <c r="N156" s="32"/>
    </row>
    <row r="157">
      <c r="A157" s="32"/>
      <c r="E157" s="32"/>
      <c r="F157" s="32"/>
      <c r="H157" s="32"/>
      <c r="I157" s="32"/>
      <c r="J157" s="571"/>
      <c r="K157" s="571"/>
      <c r="L157" s="571"/>
      <c r="M157" s="32"/>
      <c r="N157" s="32"/>
    </row>
    <row r="158">
      <c r="A158" s="32"/>
      <c r="E158" s="32"/>
      <c r="F158" s="32"/>
      <c r="H158" s="32"/>
      <c r="I158" s="32"/>
      <c r="J158" s="571"/>
      <c r="K158" s="571"/>
      <c r="L158" s="571"/>
      <c r="M158" s="32"/>
      <c r="N158" s="32"/>
    </row>
    <row r="159">
      <c r="A159" s="32"/>
      <c r="E159" s="32"/>
      <c r="F159" s="32"/>
      <c r="H159" s="32"/>
      <c r="I159" s="32"/>
      <c r="J159" s="571"/>
      <c r="K159" s="571"/>
      <c r="L159" s="571"/>
      <c r="M159" s="32"/>
      <c r="N159" s="32"/>
    </row>
    <row r="160">
      <c r="A160" s="32"/>
      <c r="E160" s="32"/>
      <c r="F160" s="32"/>
      <c r="H160" s="32"/>
      <c r="I160" s="32"/>
      <c r="J160" s="571"/>
      <c r="K160" s="571"/>
      <c r="L160" s="571"/>
      <c r="M160" s="32"/>
      <c r="N160" s="32"/>
    </row>
    <row r="161">
      <c r="A161" s="32"/>
      <c r="E161" s="32"/>
      <c r="F161" s="32"/>
      <c r="H161" s="32"/>
      <c r="I161" s="32"/>
      <c r="J161" s="571"/>
      <c r="K161" s="571"/>
      <c r="L161" s="571"/>
      <c r="M161" s="32"/>
      <c r="N161" s="32"/>
    </row>
    <row r="162">
      <c r="A162" s="32"/>
      <c r="E162" s="32"/>
      <c r="F162" s="32"/>
      <c r="H162" s="32"/>
      <c r="I162" s="32"/>
      <c r="J162" s="571"/>
      <c r="K162" s="571"/>
      <c r="L162" s="571"/>
      <c r="M162" s="32"/>
      <c r="N162" s="32"/>
    </row>
    <row r="163">
      <c r="A163" s="32"/>
      <c r="E163" s="32"/>
      <c r="F163" s="32"/>
      <c r="H163" s="32"/>
      <c r="I163" s="32"/>
      <c r="J163" s="571"/>
      <c r="K163" s="571"/>
      <c r="L163" s="571"/>
      <c r="M163" s="32"/>
      <c r="N163" s="32"/>
    </row>
    <row r="164">
      <c r="A164" s="32"/>
      <c r="E164" s="32"/>
      <c r="F164" s="32"/>
      <c r="H164" s="32"/>
      <c r="I164" s="32"/>
      <c r="J164" s="571"/>
      <c r="K164" s="571"/>
      <c r="L164" s="571"/>
      <c r="M164" s="32"/>
      <c r="N164" s="32"/>
    </row>
    <row r="165">
      <c r="A165" s="32"/>
      <c r="E165" s="32"/>
      <c r="F165" s="32"/>
      <c r="H165" s="32"/>
      <c r="I165" s="32"/>
      <c r="J165" s="571"/>
      <c r="K165" s="571"/>
      <c r="L165" s="571"/>
      <c r="M165" s="32"/>
      <c r="N165" s="32"/>
    </row>
    <row r="166">
      <c r="A166" s="32"/>
      <c r="E166" s="32"/>
      <c r="F166" s="32"/>
      <c r="H166" s="32"/>
      <c r="I166" s="32"/>
      <c r="J166" s="571"/>
      <c r="K166" s="571"/>
      <c r="L166" s="571"/>
      <c r="M166" s="32"/>
      <c r="N166" s="32"/>
    </row>
    <row r="167">
      <c r="A167" s="32"/>
      <c r="E167" s="32"/>
      <c r="F167" s="32"/>
      <c r="H167" s="32"/>
      <c r="I167" s="32"/>
      <c r="J167" s="571"/>
      <c r="K167" s="571"/>
      <c r="L167" s="571"/>
      <c r="M167" s="32"/>
      <c r="N167" s="32"/>
    </row>
    <row r="168">
      <c r="A168" s="32"/>
      <c r="E168" s="32"/>
      <c r="F168" s="32"/>
      <c r="H168" s="32"/>
      <c r="I168" s="32"/>
      <c r="J168" s="571"/>
      <c r="K168" s="571"/>
      <c r="L168" s="571"/>
      <c r="M168" s="32"/>
      <c r="N168" s="32"/>
    </row>
    <row r="169">
      <c r="A169" s="32"/>
      <c r="E169" s="32"/>
      <c r="F169" s="32"/>
      <c r="H169" s="32"/>
      <c r="I169" s="32"/>
      <c r="J169" s="571"/>
      <c r="K169" s="571"/>
      <c r="L169" s="571"/>
      <c r="M169" s="32"/>
      <c r="N169" s="32"/>
    </row>
    <row r="170">
      <c r="A170" s="32"/>
      <c r="E170" s="32"/>
      <c r="F170" s="32"/>
      <c r="H170" s="32"/>
      <c r="I170" s="32"/>
      <c r="J170" s="571"/>
      <c r="K170" s="571"/>
      <c r="L170" s="571"/>
      <c r="M170" s="32"/>
      <c r="N170" s="32"/>
    </row>
    <row r="171">
      <c r="A171" s="32"/>
      <c r="E171" s="32"/>
      <c r="F171" s="32"/>
      <c r="H171" s="32"/>
      <c r="I171" s="32"/>
      <c r="J171" s="571"/>
      <c r="K171" s="571"/>
      <c r="L171" s="571"/>
      <c r="M171" s="32"/>
      <c r="N171" s="32"/>
    </row>
    <row r="172">
      <c r="A172" s="32"/>
      <c r="E172" s="32"/>
      <c r="F172" s="32"/>
      <c r="H172" s="32"/>
      <c r="I172" s="32"/>
      <c r="J172" s="571"/>
      <c r="K172" s="571"/>
      <c r="L172" s="571"/>
      <c r="M172" s="32"/>
      <c r="N172" s="32"/>
    </row>
    <row r="173">
      <c r="A173" s="32"/>
      <c r="E173" s="32"/>
      <c r="F173" s="32"/>
      <c r="H173" s="32"/>
      <c r="I173" s="32"/>
      <c r="J173" s="571"/>
      <c r="K173" s="571"/>
      <c r="L173" s="571"/>
      <c r="M173" s="32"/>
      <c r="N173" s="32"/>
    </row>
    <row r="174">
      <c r="A174" s="32"/>
      <c r="E174" s="32"/>
      <c r="F174" s="32"/>
      <c r="H174" s="32"/>
      <c r="I174" s="32"/>
      <c r="J174" s="571"/>
      <c r="K174" s="571"/>
      <c r="L174" s="571"/>
      <c r="M174" s="32"/>
      <c r="N174" s="32"/>
    </row>
    <row r="175">
      <c r="A175" s="32"/>
      <c r="E175" s="32"/>
      <c r="F175" s="32"/>
      <c r="H175" s="32"/>
      <c r="I175" s="32"/>
      <c r="J175" s="571"/>
      <c r="K175" s="571"/>
      <c r="L175" s="571"/>
      <c r="M175" s="32"/>
      <c r="N175" s="32"/>
    </row>
    <row r="176">
      <c r="A176" s="32"/>
      <c r="E176" s="32"/>
      <c r="F176" s="32"/>
      <c r="H176" s="32"/>
      <c r="I176" s="32"/>
      <c r="J176" s="571"/>
      <c r="K176" s="571"/>
      <c r="L176" s="571"/>
      <c r="M176" s="32"/>
      <c r="N176" s="32"/>
    </row>
    <row r="177">
      <c r="A177" s="32"/>
      <c r="E177" s="32"/>
      <c r="F177" s="32"/>
      <c r="H177" s="32"/>
      <c r="I177" s="32"/>
      <c r="J177" s="571"/>
      <c r="K177" s="571"/>
      <c r="L177" s="571"/>
      <c r="M177" s="32"/>
      <c r="N177" s="32"/>
    </row>
    <row r="178">
      <c r="A178" s="32"/>
      <c r="E178" s="32"/>
      <c r="F178" s="32"/>
      <c r="H178" s="32"/>
      <c r="I178" s="32"/>
      <c r="J178" s="571"/>
      <c r="K178" s="571"/>
      <c r="L178" s="571"/>
      <c r="M178" s="32"/>
      <c r="N178" s="32"/>
    </row>
    <row r="179">
      <c r="A179" s="32"/>
      <c r="E179" s="32"/>
      <c r="F179" s="32"/>
      <c r="H179" s="32"/>
      <c r="I179" s="32"/>
      <c r="J179" s="571"/>
      <c r="K179" s="571"/>
      <c r="L179" s="571"/>
      <c r="M179" s="32"/>
      <c r="N179" s="32"/>
    </row>
    <row r="180">
      <c r="A180" s="32"/>
      <c r="E180" s="32"/>
      <c r="F180" s="32"/>
      <c r="H180" s="32"/>
      <c r="I180" s="32"/>
      <c r="J180" s="571"/>
      <c r="K180" s="571"/>
      <c r="L180" s="571"/>
      <c r="M180" s="32"/>
      <c r="N180" s="32"/>
    </row>
    <row r="181">
      <c r="A181" s="32"/>
      <c r="E181" s="32"/>
      <c r="F181" s="32"/>
      <c r="H181" s="32"/>
      <c r="I181" s="32"/>
      <c r="J181" s="571"/>
      <c r="K181" s="571"/>
      <c r="L181" s="571"/>
      <c r="M181" s="32"/>
      <c r="N181" s="32"/>
    </row>
    <row r="182">
      <c r="A182" s="32"/>
      <c r="E182" s="32"/>
      <c r="F182" s="32"/>
      <c r="H182" s="32"/>
      <c r="I182" s="32"/>
      <c r="J182" s="571"/>
      <c r="K182" s="571"/>
      <c r="L182" s="571"/>
      <c r="M182" s="32"/>
      <c r="N182" s="32"/>
    </row>
    <row r="183">
      <c r="A183" s="32"/>
      <c r="E183" s="32"/>
      <c r="F183" s="32"/>
      <c r="H183" s="32"/>
      <c r="I183" s="32"/>
      <c r="J183" s="571"/>
      <c r="K183" s="571"/>
      <c r="L183" s="571"/>
      <c r="M183" s="32"/>
      <c r="N183" s="32"/>
    </row>
    <row r="184">
      <c r="A184" s="32"/>
      <c r="E184" s="32"/>
      <c r="F184" s="32"/>
      <c r="H184" s="32"/>
      <c r="I184" s="32"/>
      <c r="J184" s="571"/>
      <c r="K184" s="571"/>
      <c r="L184" s="571"/>
      <c r="M184" s="32"/>
      <c r="N184" s="32"/>
    </row>
    <row r="185">
      <c r="A185" s="32"/>
      <c r="E185" s="32"/>
      <c r="F185" s="32"/>
      <c r="H185" s="32"/>
      <c r="I185" s="32"/>
      <c r="J185" s="571"/>
      <c r="K185" s="571"/>
      <c r="L185" s="571"/>
      <c r="M185" s="32"/>
      <c r="N185" s="32"/>
    </row>
    <row r="186">
      <c r="A186" s="32"/>
      <c r="E186" s="32"/>
      <c r="F186" s="32"/>
      <c r="H186" s="32"/>
      <c r="I186" s="32"/>
      <c r="J186" s="571"/>
      <c r="K186" s="571"/>
      <c r="L186" s="571"/>
      <c r="M186" s="32"/>
      <c r="N186" s="32"/>
    </row>
    <row r="187">
      <c r="A187" s="32"/>
      <c r="E187" s="32"/>
      <c r="F187" s="32"/>
      <c r="H187" s="32"/>
      <c r="I187" s="32"/>
      <c r="J187" s="571"/>
      <c r="K187" s="571"/>
      <c r="L187" s="571"/>
      <c r="M187" s="32"/>
      <c r="N187" s="32"/>
    </row>
    <row r="188">
      <c r="A188" s="32"/>
      <c r="E188" s="32"/>
      <c r="F188" s="32"/>
      <c r="H188" s="32"/>
      <c r="I188" s="32"/>
      <c r="J188" s="571"/>
      <c r="K188" s="571"/>
      <c r="L188" s="571"/>
      <c r="M188" s="32"/>
      <c r="N188" s="32"/>
    </row>
    <row r="189">
      <c r="A189" s="32"/>
      <c r="E189" s="32"/>
      <c r="F189" s="32"/>
      <c r="H189" s="32"/>
      <c r="I189" s="32"/>
      <c r="J189" s="571"/>
      <c r="K189" s="571"/>
      <c r="L189" s="571"/>
      <c r="M189" s="32"/>
      <c r="N189" s="32"/>
    </row>
    <row r="190">
      <c r="A190" s="32"/>
      <c r="E190" s="32"/>
      <c r="F190" s="32"/>
      <c r="H190" s="32"/>
      <c r="I190" s="32"/>
      <c r="J190" s="571"/>
      <c r="K190" s="571"/>
      <c r="L190" s="571"/>
      <c r="M190" s="32"/>
      <c r="N190" s="32"/>
    </row>
    <row r="191">
      <c r="A191" s="32"/>
      <c r="E191" s="32"/>
      <c r="F191" s="32"/>
      <c r="H191" s="32"/>
      <c r="I191" s="32"/>
      <c r="J191" s="571"/>
      <c r="K191" s="571"/>
      <c r="L191" s="571"/>
      <c r="M191" s="32"/>
      <c r="N191" s="32"/>
    </row>
    <row r="192">
      <c r="A192" s="32"/>
      <c r="E192" s="32"/>
      <c r="F192" s="32"/>
      <c r="H192" s="32"/>
      <c r="I192" s="32"/>
      <c r="J192" s="571"/>
      <c r="K192" s="571"/>
      <c r="L192" s="571"/>
      <c r="M192" s="32"/>
      <c r="N192" s="32"/>
    </row>
    <row r="193">
      <c r="A193" s="32"/>
      <c r="E193" s="32"/>
      <c r="F193" s="32"/>
      <c r="H193" s="32"/>
      <c r="I193" s="32"/>
      <c r="J193" s="571"/>
      <c r="K193" s="571"/>
      <c r="L193" s="571"/>
      <c r="M193" s="32"/>
      <c r="N193" s="32"/>
    </row>
    <row r="194">
      <c r="A194" s="32"/>
      <c r="E194" s="32"/>
      <c r="F194" s="32"/>
      <c r="H194" s="32"/>
      <c r="I194" s="32"/>
      <c r="J194" s="571"/>
      <c r="K194" s="571"/>
      <c r="L194" s="571"/>
      <c r="M194" s="32"/>
      <c r="N194" s="32"/>
    </row>
    <row r="195">
      <c r="A195" s="32"/>
      <c r="E195" s="32"/>
      <c r="F195" s="32"/>
      <c r="H195" s="32"/>
      <c r="I195" s="32"/>
      <c r="J195" s="571"/>
      <c r="K195" s="571"/>
      <c r="L195" s="571"/>
      <c r="M195" s="32"/>
      <c r="N195" s="32"/>
    </row>
    <row r="196">
      <c r="A196" s="32"/>
      <c r="E196" s="32"/>
      <c r="F196" s="32"/>
      <c r="H196" s="32"/>
      <c r="I196" s="32"/>
      <c r="J196" s="571"/>
      <c r="K196" s="571"/>
      <c r="L196" s="571"/>
      <c r="M196" s="32"/>
      <c r="N196" s="32"/>
    </row>
    <row r="197">
      <c r="A197" s="32"/>
      <c r="E197" s="32"/>
      <c r="F197" s="32"/>
      <c r="H197" s="32"/>
      <c r="I197" s="32"/>
      <c r="J197" s="571"/>
      <c r="K197" s="571"/>
      <c r="L197" s="571"/>
      <c r="M197" s="32"/>
      <c r="N197" s="32"/>
    </row>
    <row r="198">
      <c r="A198" s="32"/>
      <c r="E198" s="32"/>
      <c r="F198" s="32"/>
      <c r="H198" s="32"/>
      <c r="I198" s="32"/>
      <c r="J198" s="571"/>
      <c r="K198" s="571"/>
      <c r="L198" s="571"/>
      <c r="M198" s="32"/>
      <c r="N198" s="32"/>
    </row>
    <row r="199">
      <c r="A199" s="32"/>
      <c r="E199" s="32"/>
      <c r="F199" s="32"/>
      <c r="H199" s="32"/>
      <c r="I199" s="32"/>
      <c r="J199" s="571"/>
      <c r="K199" s="571"/>
      <c r="L199" s="571"/>
      <c r="M199" s="32"/>
      <c r="N199" s="32"/>
    </row>
    <row r="200">
      <c r="A200" s="32"/>
      <c r="E200" s="32"/>
      <c r="F200" s="32"/>
      <c r="H200" s="32"/>
      <c r="I200" s="32"/>
      <c r="J200" s="571"/>
      <c r="K200" s="571"/>
      <c r="L200" s="571"/>
      <c r="M200" s="32"/>
      <c r="N200" s="32"/>
    </row>
    <row r="201">
      <c r="A201" s="32"/>
      <c r="E201" s="32"/>
      <c r="F201" s="32"/>
      <c r="H201" s="32"/>
      <c r="I201" s="32"/>
      <c r="J201" s="571"/>
      <c r="K201" s="571"/>
      <c r="L201" s="571"/>
      <c r="M201" s="32"/>
      <c r="N201" s="32"/>
    </row>
    <row r="202">
      <c r="A202" s="32"/>
      <c r="E202" s="32"/>
      <c r="F202" s="32"/>
      <c r="H202" s="32"/>
      <c r="I202" s="32"/>
      <c r="J202" s="571"/>
      <c r="K202" s="571"/>
      <c r="L202" s="571"/>
      <c r="M202" s="32"/>
      <c r="N202" s="32"/>
    </row>
    <row r="203">
      <c r="A203" s="32"/>
      <c r="E203" s="32"/>
      <c r="F203" s="32"/>
      <c r="H203" s="32"/>
      <c r="I203" s="32"/>
      <c r="J203" s="571"/>
      <c r="K203" s="571"/>
      <c r="L203" s="571"/>
      <c r="M203" s="32"/>
      <c r="N203" s="32"/>
    </row>
    <row r="204">
      <c r="A204" s="32"/>
      <c r="E204" s="32"/>
      <c r="F204" s="32"/>
      <c r="H204" s="32"/>
      <c r="I204" s="32"/>
      <c r="J204" s="571"/>
      <c r="K204" s="571"/>
      <c r="L204" s="571"/>
      <c r="M204" s="32"/>
      <c r="N204" s="32"/>
    </row>
    <row r="205">
      <c r="A205" s="32"/>
      <c r="E205" s="32"/>
      <c r="F205" s="32"/>
      <c r="H205" s="32"/>
      <c r="I205" s="32"/>
      <c r="J205" s="571"/>
      <c r="K205" s="571"/>
      <c r="L205" s="571"/>
      <c r="M205" s="32"/>
      <c r="N205" s="32"/>
    </row>
    <row r="206">
      <c r="A206" s="32"/>
      <c r="E206" s="32"/>
      <c r="F206" s="32"/>
      <c r="H206" s="32"/>
      <c r="I206" s="32"/>
      <c r="J206" s="571"/>
      <c r="K206" s="571"/>
      <c r="L206" s="571"/>
      <c r="M206" s="32"/>
      <c r="N206" s="32"/>
    </row>
    <row r="207">
      <c r="A207" s="32"/>
      <c r="E207" s="32"/>
      <c r="F207" s="32"/>
      <c r="H207" s="32"/>
      <c r="I207" s="32"/>
      <c r="J207" s="571"/>
      <c r="K207" s="571"/>
      <c r="L207" s="571"/>
      <c r="M207" s="32"/>
      <c r="N207" s="32"/>
    </row>
    <row r="208">
      <c r="A208" s="32"/>
      <c r="E208" s="32"/>
      <c r="F208" s="32"/>
      <c r="H208" s="32"/>
      <c r="I208" s="32"/>
      <c r="J208" s="571"/>
      <c r="K208" s="571"/>
      <c r="L208" s="571"/>
      <c r="M208" s="32"/>
      <c r="N208" s="32"/>
    </row>
    <row r="209">
      <c r="A209" s="32"/>
      <c r="E209" s="32"/>
      <c r="F209" s="32"/>
      <c r="H209" s="32"/>
      <c r="I209" s="32"/>
      <c r="J209" s="571"/>
      <c r="K209" s="571"/>
      <c r="L209" s="571"/>
      <c r="M209" s="32"/>
      <c r="N209" s="32"/>
    </row>
    <row r="210">
      <c r="A210" s="32"/>
      <c r="E210" s="32"/>
      <c r="F210" s="32"/>
      <c r="H210" s="32"/>
      <c r="I210" s="32"/>
      <c r="J210" s="571"/>
      <c r="K210" s="571"/>
      <c r="L210" s="571"/>
      <c r="M210" s="32"/>
      <c r="N210" s="32"/>
    </row>
    <row r="211">
      <c r="A211" s="32"/>
      <c r="E211" s="32"/>
      <c r="F211" s="32"/>
      <c r="H211" s="32"/>
      <c r="I211" s="32"/>
      <c r="J211" s="571"/>
      <c r="K211" s="571"/>
      <c r="L211" s="571"/>
      <c r="M211" s="32"/>
      <c r="N211" s="32"/>
    </row>
    <row r="212">
      <c r="A212" s="32"/>
      <c r="E212" s="32"/>
      <c r="F212" s="32"/>
      <c r="H212" s="32"/>
      <c r="I212" s="32"/>
      <c r="J212" s="571"/>
      <c r="K212" s="571"/>
      <c r="L212" s="571"/>
      <c r="M212" s="32"/>
      <c r="N212" s="32"/>
    </row>
    <row r="213">
      <c r="A213" s="32"/>
      <c r="E213" s="32"/>
      <c r="F213" s="32"/>
      <c r="H213" s="32"/>
      <c r="I213" s="32"/>
      <c r="J213" s="571"/>
      <c r="K213" s="571"/>
      <c r="L213" s="571"/>
      <c r="M213" s="32"/>
      <c r="N213" s="32"/>
    </row>
    <row r="214">
      <c r="A214" s="32"/>
      <c r="E214" s="32"/>
      <c r="F214" s="32"/>
      <c r="H214" s="32"/>
      <c r="I214" s="32"/>
      <c r="J214" s="571"/>
      <c r="K214" s="571"/>
      <c r="L214" s="571"/>
      <c r="M214" s="32"/>
      <c r="N214" s="32"/>
    </row>
    <row r="215">
      <c r="A215" s="32"/>
      <c r="E215" s="32"/>
      <c r="F215" s="32"/>
      <c r="H215" s="32"/>
      <c r="I215" s="32"/>
      <c r="J215" s="571"/>
      <c r="K215" s="571"/>
      <c r="L215" s="571"/>
      <c r="M215" s="32"/>
      <c r="N215" s="32"/>
    </row>
    <row r="216">
      <c r="A216" s="32"/>
      <c r="E216" s="32"/>
      <c r="F216" s="32"/>
      <c r="H216" s="32"/>
      <c r="I216" s="32"/>
      <c r="J216" s="571"/>
      <c r="K216" s="571"/>
      <c r="L216" s="571"/>
      <c r="M216" s="32"/>
      <c r="N216" s="32"/>
    </row>
    <row r="217">
      <c r="A217" s="32"/>
      <c r="E217" s="32"/>
      <c r="F217" s="32"/>
      <c r="H217" s="32"/>
      <c r="I217" s="32"/>
      <c r="J217" s="571"/>
      <c r="K217" s="571"/>
      <c r="L217" s="571"/>
      <c r="M217" s="32"/>
      <c r="N217" s="32"/>
    </row>
    <row r="218">
      <c r="A218" s="32"/>
      <c r="E218" s="32"/>
      <c r="F218" s="32"/>
      <c r="H218" s="32"/>
      <c r="I218" s="32"/>
      <c r="J218" s="571"/>
      <c r="K218" s="571"/>
      <c r="L218" s="571"/>
      <c r="M218" s="32"/>
      <c r="N218" s="32"/>
    </row>
    <row r="219">
      <c r="A219" s="32"/>
      <c r="E219" s="32"/>
      <c r="F219" s="32"/>
      <c r="H219" s="32"/>
      <c r="I219" s="32"/>
      <c r="J219" s="571"/>
      <c r="K219" s="571"/>
      <c r="L219" s="571"/>
      <c r="M219" s="32"/>
      <c r="N219" s="32"/>
    </row>
    <row r="220">
      <c r="A220" s="32"/>
      <c r="E220" s="32"/>
      <c r="F220" s="32"/>
      <c r="H220" s="32"/>
      <c r="I220" s="32"/>
      <c r="J220" s="571"/>
      <c r="K220" s="571"/>
      <c r="L220" s="571"/>
      <c r="M220" s="32"/>
      <c r="N220" s="32"/>
    </row>
    <row r="221">
      <c r="A221" s="32"/>
      <c r="E221" s="32"/>
      <c r="F221" s="32"/>
      <c r="H221" s="32"/>
      <c r="I221" s="32"/>
      <c r="J221" s="571"/>
      <c r="K221" s="571"/>
      <c r="L221" s="571"/>
      <c r="M221" s="32"/>
      <c r="N221" s="32"/>
    </row>
    <row r="222">
      <c r="A222" s="32"/>
      <c r="E222" s="32"/>
      <c r="F222" s="32"/>
      <c r="H222" s="32"/>
      <c r="I222" s="32"/>
      <c r="J222" s="571"/>
      <c r="K222" s="571"/>
      <c r="L222" s="571"/>
      <c r="M222" s="32"/>
      <c r="N222" s="32"/>
    </row>
    <row r="223">
      <c r="A223" s="32"/>
      <c r="E223" s="32"/>
      <c r="F223" s="32"/>
      <c r="H223" s="32"/>
      <c r="I223" s="32"/>
      <c r="J223" s="571"/>
      <c r="K223" s="571"/>
      <c r="L223" s="571"/>
      <c r="M223" s="32"/>
      <c r="N223" s="32"/>
    </row>
    <row r="224">
      <c r="A224" s="32"/>
      <c r="E224" s="32"/>
      <c r="F224" s="32"/>
      <c r="H224" s="32"/>
      <c r="I224" s="32"/>
      <c r="J224" s="571"/>
      <c r="K224" s="571"/>
      <c r="L224" s="571"/>
      <c r="M224" s="32"/>
      <c r="N224" s="32"/>
    </row>
    <row r="225">
      <c r="A225" s="32"/>
      <c r="E225" s="32"/>
      <c r="F225" s="32"/>
      <c r="H225" s="32"/>
      <c r="I225" s="32"/>
      <c r="J225" s="571"/>
      <c r="K225" s="571"/>
      <c r="L225" s="571"/>
      <c r="M225" s="32"/>
      <c r="N225" s="32"/>
    </row>
    <row r="226">
      <c r="A226" s="32"/>
      <c r="E226" s="32"/>
      <c r="F226" s="32"/>
      <c r="H226" s="32"/>
      <c r="I226" s="32"/>
      <c r="J226" s="571"/>
      <c r="K226" s="571"/>
      <c r="L226" s="571"/>
      <c r="M226" s="32"/>
      <c r="N226" s="32"/>
    </row>
    <row r="227">
      <c r="A227" s="32"/>
      <c r="E227" s="32"/>
      <c r="F227" s="32"/>
      <c r="H227" s="32"/>
      <c r="I227" s="32"/>
      <c r="J227" s="571"/>
      <c r="K227" s="571"/>
      <c r="L227" s="571"/>
      <c r="M227" s="32"/>
      <c r="N227" s="32"/>
    </row>
    <row r="228">
      <c r="A228" s="32"/>
      <c r="E228" s="32"/>
      <c r="F228" s="32"/>
      <c r="H228" s="32"/>
      <c r="I228" s="32"/>
      <c r="J228" s="571"/>
      <c r="K228" s="571"/>
      <c r="L228" s="571"/>
      <c r="M228" s="32"/>
      <c r="N228" s="32"/>
    </row>
    <row r="229">
      <c r="A229" s="32"/>
      <c r="E229" s="32"/>
      <c r="F229" s="32"/>
      <c r="H229" s="32"/>
      <c r="I229" s="32"/>
      <c r="J229" s="571"/>
      <c r="K229" s="571"/>
      <c r="L229" s="571"/>
      <c r="M229" s="32"/>
      <c r="N229" s="32"/>
    </row>
    <row r="230">
      <c r="A230" s="32"/>
      <c r="E230" s="32"/>
      <c r="F230" s="32"/>
      <c r="H230" s="32"/>
      <c r="I230" s="32"/>
      <c r="J230" s="571"/>
      <c r="K230" s="571"/>
      <c r="L230" s="571"/>
      <c r="M230" s="32"/>
      <c r="N230" s="32"/>
    </row>
    <row r="231">
      <c r="A231" s="32"/>
      <c r="E231" s="32"/>
      <c r="F231" s="32"/>
      <c r="H231" s="32"/>
      <c r="I231" s="32"/>
      <c r="J231" s="571"/>
      <c r="K231" s="571"/>
      <c r="L231" s="571"/>
      <c r="M231" s="32"/>
      <c r="N231" s="32"/>
    </row>
    <row r="232">
      <c r="A232" s="32"/>
      <c r="E232" s="32"/>
      <c r="F232" s="32"/>
      <c r="H232" s="32"/>
      <c r="I232" s="32"/>
      <c r="J232" s="571"/>
      <c r="K232" s="571"/>
      <c r="L232" s="571"/>
      <c r="M232" s="32"/>
      <c r="N232" s="32"/>
    </row>
    <row r="233">
      <c r="A233" s="32"/>
      <c r="E233" s="32"/>
      <c r="F233" s="32"/>
      <c r="H233" s="32"/>
      <c r="I233" s="32"/>
      <c r="J233" s="571"/>
      <c r="K233" s="571"/>
      <c r="L233" s="571"/>
      <c r="M233" s="32"/>
      <c r="N233" s="32"/>
    </row>
    <row r="234">
      <c r="A234" s="32"/>
      <c r="E234" s="32"/>
      <c r="F234" s="32"/>
      <c r="H234" s="32"/>
      <c r="I234" s="32"/>
      <c r="J234" s="571"/>
      <c r="K234" s="571"/>
      <c r="L234" s="571"/>
      <c r="M234" s="32"/>
      <c r="N234" s="32"/>
    </row>
    <row r="235">
      <c r="A235" s="32"/>
      <c r="E235" s="32"/>
      <c r="F235" s="32"/>
      <c r="H235" s="32"/>
      <c r="I235" s="32"/>
      <c r="J235" s="571"/>
      <c r="K235" s="571"/>
      <c r="L235" s="571"/>
      <c r="M235" s="32"/>
      <c r="N235" s="32"/>
    </row>
    <row r="236">
      <c r="A236" s="32"/>
      <c r="E236" s="32"/>
      <c r="F236" s="32"/>
      <c r="H236" s="32"/>
      <c r="I236" s="32"/>
      <c r="J236" s="571"/>
      <c r="K236" s="571"/>
      <c r="L236" s="571"/>
      <c r="M236" s="32"/>
      <c r="N236" s="32"/>
    </row>
    <row r="237">
      <c r="A237" s="32"/>
      <c r="E237" s="32"/>
      <c r="F237" s="32"/>
      <c r="H237" s="32"/>
      <c r="I237" s="32"/>
      <c r="J237" s="571"/>
      <c r="K237" s="571"/>
      <c r="L237" s="571"/>
      <c r="M237" s="32"/>
      <c r="N237" s="32"/>
    </row>
    <row r="238">
      <c r="A238" s="32"/>
      <c r="E238" s="32"/>
      <c r="F238" s="32"/>
      <c r="H238" s="32"/>
      <c r="I238" s="32"/>
      <c r="J238" s="571"/>
      <c r="K238" s="571"/>
      <c r="L238" s="571"/>
      <c r="M238" s="32"/>
      <c r="N238" s="32"/>
    </row>
    <row r="239">
      <c r="A239" s="32"/>
      <c r="E239" s="32"/>
      <c r="F239" s="32"/>
      <c r="H239" s="32"/>
      <c r="I239" s="32"/>
      <c r="J239" s="571"/>
      <c r="K239" s="571"/>
      <c r="L239" s="571"/>
      <c r="M239" s="32"/>
      <c r="N239" s="32"/>
    </row>
    <row r="240">
      <c r="A240" s="32"/>
      <c r="E240" s="32"/>
      <c r="F240" s="32"/>
      <c r="H240" s="32"/>
      <c r="I240" s="32"/>
      <c r="J240" s="571"/>
      <c r="K240" s="571"/>
      <c r="L240" s="571"/>
      <c r="M240" s="32"/>
      <c r="N240" s="32"/>
    </row>
    <row r="241">
      <c r="A241" s="32"/>
      <c r="E241" s="32"/>
      <c r="F241" s="32"/>
      <c r="H241" s="32"/>
      <c r="I241" s="32"/>
      <c r="J241" s="571"/>
      <c r="K241" s="571"/>
      <c r="L241" s="571"/>
      <c r="M241" s="32"/>
      <c r="N241" s="32"/>
    </row>
    <row r="242">
      <c r="A242" s="32"/>
      <c r="E242" s="32"/>
      <c r="F242" s="32"/>
      <c r="H242" s="32"/>
      <c r="I242" s="32"/>
      <c r="J242" s="571"/>
      <c r="K242" s="571"/>
      <c r="L242" s="571"/>
      <c r="M242" s="32"/>
      <c r="N242" s="32"/>
    </row>
    <row r="243">
      <c r="A243" s="32"/>
      <c r="E243" s="32"/>
      <c r="F243" s="32"/>
      <c r="H243" s="32"/>
      <c r="I243" s="32"/>
      <c r="J243" s="571"/>
      <c r="K243" s="571"/>
      <c r="L243" s="571"/>
      <c r="M243" s="32"/>
      <c r="N243" s="32"/>
    </row>
    <row r="244">
      <c r="A244" s="32"/>
      <c r="E244" s="32"/>
      <c r="F244" s="32"/>
      <c r="H244" s="32"/>
      <c r="I244" s="32"/>
      <c r="J244" s="571"/>
      <c r="K244" s="571"/>
      <c r="L244" s="571"/>
      <c r="M244" s="32"/>
      <c r="N244" s="32"/>
    </row>
    <row r="245">
      <c r="A245" s="32"/>
      <c r="E245" s="32"/>
      <c r="F245" s="32"/>
      <c r="H245" s="32"/>
      <c r="I245" s="32"/>
      <c r="J245" s="571"/>
      <c r="K245" s="571"/>
      <c r="L245" s="571"/>
      <c r="M245" s="32"/>
      <c r="N245" s="32"/>
    </row>
    <row r="246">
      <c r="A246" s="32"/>
      <c r="E246" s="32"/>
      <c r="F246" s="32"/>
      <c r="H246" s="32"/>
      <c r="I246" s="32"/>
      <c r="J246" s="571"/>
      <c r="K246" s="571"/>
      <c r="L246" s="571"/>
      <c r="M246" s="32"/>
      <c r="N246" s="32"/>
    </row>
    <row r="247">
      <c r="A247" s="32"/>
      <c r="E247" s="32"/>
      <c r="F247" s="32"/>
      <c r="H247" s="32"/>
      <c r="I247" s="32"/>
      <c r="J247" s="571"/>
      <c r="K247" s="571"/>
      <c r="L247" s="571"/>
      <c r="M247" s="32"/>
      <c r="N247" s="32"/>
    </row>
    <row r="248">
      <c r="A248" s="32"/>
      <c r="E248" s="32"/>
      <c r="F248" s="32"/>
      <c r="H248" s="32"/>
      <c r="I248" s="32"/>
      <c r="J248" s="571"/>
      <c r="K248" s="571"/>
      <c r="L248" s="571"/>
      <c r="M248" s="32"/>
      <c r="N248" s="32"/>
    </row>
    <row r="249">
      <c r="A249" s="32"/>
      <c r="E249" s="32"/>
      <c r="F249" s="32"/>
      <c r="H249" s="32"/>
      <c r="I249" s="32"/>
      <c r="J249" s="571"/>
      <c r="K249" s="571"/>
      <c r="L249" s="571"/>
      <c r="M249" s="32"/>
      <c r="N249" s="32"/>
    </row>
    <row r="250">
      <c r="A250" s="32"/>
      <c r="E250" s="32"/>
      <c r="F250" s="32"/>
      <c r="H250" s="32"/>
      <c r="I250" s="32"/>
      <c r="J250" s="571"/>
      <c r="K250" s="571"/>
      <c r="L250" s="571"/>
      <c r="M250" s="32"/>
      <c r="N250" s="32"/>
    </row>
    <row r="251">
      <c r="A251" s="32"/>
      <c r="E251" s="32"/>
      <c r="F251" s="32"/>
      <c r="H251" s="32"/>
      <c r="I251" s="32"/>
      <c r="J251" s="571"/>
      <c r="K251" s="571"/>
      <c r="L251" s="571"/>
      <c r="M251" s="32"/>
      <c r="N251" s="32"/>
    </row>
    <row r="252">
      <c r="A252" s="32"/>
      <c r="E252" s="32"/>
      <c r="F252" s="32"/>
      <c r="H252" s="32"/>
      <c r="I252" s="32"/>
      <c r="J252" s="571"/>
      <c r="K252" s="571"/>
      <c r="L252" s="571"/>
      <c r="M252" s="32"/>
      <c r="N252" s="32"/>
    </row>
    <row r="253">
      <c r="A253" s="32"/>
      <c r="E253" s="32"/>
      <c r="F253" s="32"/>
      <c r="H253" s="32"/>
      <c r="I253" s="32"/>
      <c r="J253" s="571"/>
      <c r="K253" s="571"/>
      <c r="L253" s="571"/>
      <c r="M253" s="32"/>
      <c r="N253" s="32"/>
    </row>
    <row r="254">
      <c r="A254" s="32"/>
      <c r="E254" s="32"/>
      <c r="F254" s="32"/>
      <c r="H254" s="32"/>
      <c r="I254" s="32"/>
      <c r="J254" s="571"/>
      <c r="K254" s="571"/>
      <c r="L254" s="571"/>
      <c r="M254" s="32"/>
      <c r="N254" s="32"/>
    </row>
    <row r="255">
      <c r="A255" s="32"/>
      <c r="E255" s="32"/>
      <c r="F255" s="32"/>
      <c r="H255" s="32"/>
      <c r="I255" s="32"/>
      <c r="J255" s="571"/>
      <c r="K255" s="571"/>
      <c r="L255" s="571"/>
      <c r="M255" s="32"/>
      <c r="N255" s="32"/>
    </row>
    <row r="256">
      <c r="A256" s="32"/>
      <c r="E256" s="32"/>
      <c r="F256" s="32"/>
      <c r="H256" s="32"/>
      <c r="I256" s="32"/>
      <c r="J256" s="571"/>
      <c r="K256" s="571"/>
      <c r="L256" s="571"/>
      <c r="M256" s="32"/>
      <c r="N256" s="32"/>
    </row>
    <row r="257">
      <c r="A257" s="32"/>
      <c r="E257" s="32"/>
      <c r="F257" s="32"/>
      <c r="H257" s="32"/>
      <c r="I257" s="32"/>
      <c r="J257" s="571"/>
      <c r="K257" s="571"/>
      <c r="L257" s="571"/>
      <c r="M257" s="32"/>
      <c r="N257" s="32"/>
    </row>
    <row r="258">
      <c r="A258" s="32"/>
      <c r="E258" s="32"/>
      <c r="F258" s="32"/>
      <c r="H258" s="32"/>
      <c r="I258" s="32"/>
      <c r="J258" s="571"/>
      <c r="K258" s="571"/>
      <c r="L258" s="571"/>
      <c r="M258" s="32"/>
      <c r="N258" s="32"/>
    </row>
    <row r="259">
      <c r="A259" s="32"/>
      <c r="E259" s="32"/>
      <c r="F259" s="32"/>
      <c r="H259" s="32"/>
      <c r="I259" s="32"/>
      <c r="J259" s="571"/>
      <c r="K259" s="571"/>
      <c r="L259" s="571"/>
      <c r="M259" s="32"/>
      <c r="N259" s="32"/>
    </row>
    <row r="260">
      <c r="A260" s="32"/>
      <c r="E260" s="32"/>
      <c r="F260" s="32"/>
      <c r="H260" s="32"/>
      <c r="I260" s="32"/>
      <c r="J260" s="571"/>
      <c r="K260" s="571"/>
      <c r="L260" s="571"/>
      <c r="M260" s="32"/>
      <c r="N260" s="32"/>
    </row>
    <row r="261">
      <c r="A261" s="32"/>
      <c r="E261" s="32"/>
      <c r="F261" s="32"/>
      <c r="H261" s="32"/>
      <c r="I261" s="32"/>
      <c r="J261" s="571"/>
      <c r="K261" s="571"/>
      <c r="L261" s="571"/>
      <c r="M261" s="32"/>
      <c r="N261" s="32"/>
    </row>
    <row r="262">
      <c r="A262" s="32"/>
      <c r="E262" s="32"/>
      <c r="F262" s="32"/>
      <c r="H262" s="32"/>
      <c r="I262" s="32"/>
      <c r="J262" s="571"/>
      <c r="K262" s="571"/>
      <c r="L262" s="571"/>
      <c r="M262" s="32"/>
      <c r="N262" s="32"/>
    </row>
    <row r="263">
      <c r="A263" s="32"/>
      <c r="E263" s="32"/>
      <c r="F263" s="32"/>
      <c r="H263" s="32"/>
      <c r="I263" s="32"/>
      <c r="J263" s="571"/>
      <c r="K263" s="571"/>
      <c r="L263" s="571"/>
      <c r="M263" s="32"/>
      <c r="N263" s="32"/>
    </row>
    <row r="264">
      <c r="A264" s="32"/>
      <c r="E264" s="32"/>
      <c r="F264" s="32"/>
      <c r="H264" s="32"/>
      <c r="I264" s="32"/>
      <c r="J264" s="571"/>
      <c r="K264" s="571"/>
      <c r="L264" s="571"/>
      <c r="M264" s="32"/>
      <c r="N264" s="32"/>
    </row>
    <row r="265">
      <c r="A265" s="32"/>
      <c r="E265" s="32"/>
      <c r="F265" s="32"/>
      <c r="H265" s="32"/>
      <c r="I265" s="32"/>
      <c r="J265" s="571"/>
      <c r="K265" s="571"/>
      <c r="L265" s="571"/>
      <c r="M265" s="32"/>
      <c r="N265" s="32"/>
    </row>
    <row r="266">
      <c r="A266" s="32"/>
      <c r="E266" s="32"/>
      <c r="F266" s="32"/>
      <c r="H266" s="32"/>
      <c r="I266" s="32"/>
      <c r="J266" s="571"/>
      <c r="K266" s="571"/>
      <c r="L266" s="571"/>
      <c r="M266" s="32"/>
      <c r="N266" s="32"/>
    </row>
    <row r="267">
      <c r="A267" s="32"/>
      <c r="E267" s="32"/>
      <c r="F267" s="32"/>
      <c r="H267" s="32"/>
      <c r="I267" s="32"/>
      <c r="J267" s="571"/>
      <c r="K267" s="571"/>
      <c r="L267" s="571"/>
      <c r="M267" s="32"/>
      <c r="N267" s="32"/>
    </row>
    <row r="268">
      <c r="A268" s="32"/>
      <c r="E268" s="32"/>
      <c r="F268" s="32"/>
      <c r="H268" s="32"/>
      <c r="I268" s="32"/>
      <c r="J268" s="571"/>
      <c r="K268" s="571"/>
      <c r="L268" s="571"/>
      <c r="M268" s="32"/>
      <c r="N268" s="32"/>
    </row>
    <row r="269">
      <c r="A269" s="32"/>
      <c r="E269" s="32"/>
      <c r="F269" s="32"/>
      <c r="H269" s="32"/>
      <c r="I269" s="32"/>
      <c r="J269" s="571"/>
      <c r="K269" s="571"/>
      <c r="L269" s="571"/>
      <c r="M269" s="32"/>
      <c r="N269" s="32"/>
    </row>
    <row r="270">
      <c r="A270" s="32"/>
      <c r="E270" s="32"/>
      <c r="F270" s="32"/>
      <c r="H270" s="32"/>
      <c r="I270" s="32"/>
      <c r="J270" s="571"/>
      <c r="K270" s="571"/>
      <c r="L270" s="571"/>
      <c r="M270" s="32"/>
      <c r="N270" s="32"/>
    </row>
    <row r="271">
      <c r="A271" s="32"/>
      <c r="E271" s="32"/>
      <c r="F271" s="32"/>
      <c r="H271" s="32"/>
      <c r="I271" s="32"/>
      <c r="J271" s="571"/>
      <c r="K271" s="571"/>
      <c r="L271" s="571"/>
      <c r="M271" s="32"/>
      <c r="N271" s="32"/>
    </row>
    <row r="272">
      <c r="A272" s="32"/>
      <c r="E272" s="32"/>
      <c r="F272" s="32"/>
      <c r="H272" s="32"/>
      <c r="I272" s="32"/>
      <c r="J272" s="571"/>
      <c r="K272" s="571"/>
      <c r="L272" s="571"/>
      <c r="M272" s="32"/>
      <c r="N272" s="32"/>
    </row>
    <row r="273">
      <c r="A273" s="32"/>
      <c r="E273" s="32"/>
      <c r="F273" s="32"/>
      <c r="H273" s="32"/>
      <c r="I273" s="32"/>
      <c r="J273" s="571"/>
      <c r="K273" s="571"/>
      <c r="L273" s="571"/>
      <c r="M273" s="32"/>
      <c r="N273" s="32"/>
    </row>
    <row r="274">
      <c r="A274" s="32"/>
      <c r="E274" s="32"/>
      <c r="F274" s="32"/>
      <c r="H274" s="32"/>
      <c r="I274" s="32"/>
      <c r="J274" s="571"/>
      <c r="K274" s="571"/>
      <c r="L274" s="571"/>
      <c r="M274" s="32"/>
      <c r="N274" s="32"/>
    </row>
    <row r="275">
      <c r="A275" s="32"/>
      <c r="E275" s="32"/>
      <c r="F275" s="32"/>
      <c r="H275" s="32"/>
      <c r="I275" s="32"/>
      <c r="J275" s="571"/>
      <c r="K275" s="571"/>
      <c r="L275" s="571"/>
      <c r="M275" s="32"/>
      <c r="N275" s="32"/>
    </row>
    <row r="276">
      <c r="A276" s="32"/>
      <c r="E276" s="32"/>
      <c r="F276" s="32"/>
      <c r="H276" s="32"/>
      <c r="I276" s="32"/>
      <c r="J276" s="571"/>
      <c r="K276" s="571"/>
      <c r="L276" s="571"/>
      <c r="M276" s="32"/>
      <c r="N276" s="32"/>
    </row>
    <row r="277">
      <c r="A277" s="32"/>
      <c r="E277" s="32"/>
      <c r="F277" s="32"/>
      <c r="H277" s="32"/>
      <c r="I277" s="32"/>
      <c r="J277" s="571"/>
      <c r="K277" s="571"/>
      <c r="L277" s="571"/>
      <c r="M277" s="32"/>
      <c r="N277" s="32"/>
    </row>
    <row r="278">
      <c r="A278" s="32"/>
      <c r="E278" s="32"/>
      <c r="F278" s="32"/>
      <c r="H278" s="32"/>
      <c r="I278" s="32"/>
      <c r="J278" s="571"/>
      <c r="K278" s="571"/>
      <c r="L278" s="571"/>
      <c r="M278" s="32"/>
      <c r="N278" s="32"/>
    </row>
    <row r="279">
      <c r="A279" s="32"/>
      <c r="E279" s="32"/>
      <c r="F279" s="32"/>
      <c r="H279" s="32"/>
      <c r="I279" s="32"/>
      <c r="J279" s="571"/>
      <c r="K279" s="571"/>
      <c r="L279" s="571"/>
      <c r="M279" s="32"/>
      <c r="N279" s="32"/>
    </row>
    <row r="280">
      <c r="A280" s="32"/>
      <c r="E280" s="32"/>
      <c r="F280" s="32"/>
      <c r="H280" s="32"/>
      <c r="I280" s="32"/>
      <c r="J280" s="571"/>
      <c r="K280" s="571"/>
      <c r="L280" s="571"/>
      <c r="M280" s="32"/>
      <c r="N280" s="32"/>
    </row>
    <row r="281">
      <c r="A281" s="32"/>
      <c r="E281" s="32"/>
      <c r="F281" s="32"/>
      <c r="H281" s="32"/>
      <c r="I281" s="32"/>
      <c r="J281" s="571"/>
      <c r="K281" s="571"/>
      <c r="L281" s="571"/>
      <c r="M281" s="32"/>
      <c r="N281" s="32"/>
    </row>
    <row r="282">
      <c r="A282" s="32"/>
      <c r="E282" s="32"/>
      <c r="F282" s="32"/>
      <c r="H282" s="32"/>
      <c r="I282" s="32"/>
      <c r="J282" s="571"/>
      <c r="K282" s="571"/>
      <c r="L282" s="571"/>
      <c r="M282" s="32"/>
      <c r="N282" s="32"/>
    </row>
    <row r="283">
      <c r="A283" s="32"/>
      <c r="E283" s="32"/>
      <c r="F283" s="32"/>
      <c r="H283" s="32"/>
      <c r="I283" s="32"/>
      <c r="J283" s="571"/>
      <c r="K283" s="571"/>
      <c r="L283" s="571"/>
      <c r="M283" s="32"/>
      <c r="N283" s="32"/>
    </row>
    <row r="284">
      <c r="A284" s="32"/>
      <c r="E284" s="32"/>
      <c r="F284" s="32"/>
      <c r="H284" s="32"/>
      <c r="I284" s="32"/>
      <c r="J284" s="571"/>
      <c r="K284" s="571"/>
      <c r="L284" s="571"/>
      <c r="M284" s="32"/>
      <c r="N284" s="32"/>
    </row>
    <row r="285">
      <c r="A285" s="32"/>
      <c r="E285" s="32"/>
      <c r="F285" s="32"/>
      <c r="H285" s="32"/>
      <c r="I285" s="32"/>
      <c r="J285" s="571"/>
      <c r="K285" s="571"/>
      <c r="L285" s="571"/>
      <c r="M285" s="32"/>
      <c r="N285" s="32"/>
    </row>
    <row r="286">
      <c r="A286" s="32"/>
      <c r="E286" s="32"/>
      <c r="F286" s="32"/>
      <c r="H286" s="32"/>
      <c r="I286" s="32"/>
      <c r="J286" s="571"/>
      <c r="K286" s="571"/>
      <c r="L286" s="571"/>
      <c r="M286" s="32"/>
      <c r="N286" s="32"/>
    </row>
    <row r="287">
      <c r="A287" s="32"/>
      <c r="E287" s="32"/>
      <c r="F287" s="32"/>
      <c r="H287" s="32"/>
      <c r="I287" s="32"/>
      <c r="J287" s="571"/>
      <c r="K287" s="571"/>
      <c r="L287" s="571"/>
      <c r="M287" s="32"/>
      <c r="N287" s="32"/>
    </row>
    <row r="288">
      <c r="A288" s="32"/>
      <c r="E288" s="32"/>
      <c r="F288" s="32"/>
      <c r="H288" s="32"/>
      <c r="I288" s="32"/>
      <c r="J288" s="571"/>
      <c r="K288" s="571"/>
      <c r="L288" s="571"/>
      <c r="M288" s="32"/>
      <c r="N288" s="32"/>
    </row>
    <row r="289">
      <c r="A289" s="32"/>
      <c r="E289" s="32"/>
      <c r="F289" s="32"/>
      <c r="H289" s="32"/>
      <c r="I289" s="32"/>
      <c r="J289" s="571"/>
      <c r="K289" s="571"/>
      <c r="L289" s="571"/>
      <c r="M289" s="32"/>
      <c r="N289" s="32"/>
    </row>
    <row r="290">
      <c r="A290" s="32"/>
      <c r="E290" s="32"/>
      <c r="F290" s="32"/>
      <c r="H290" s="32"/>
      <c r="I290" s="32"/>
      <c r="J290" s="571"/>
      <c r="K290" s="571"/>
      <c r="L290" s="571"/>
      <c r="M290" s="32"/>
      <c r="N290" s="32"/>
    </row>
    <row r="291">
      <c r="A291" s="32"/>
      <c r="E291" s="32"/>
      <c r="F291" s="32"/>
      <c r="H291" s="32"/>
      <c r="I291" s="32"/>
      <c r="J291" s="571"/>
      <c r="K291" s="571"/>
      <c r="L291" s="571"/>
      <c r="M291" s="32"/>
      <c r="N291" s="32"/>
    </row>
    <row r="292">
      <c r="A292" s="32"/>
      <c r="E292" s="32"/>
      <c r="F292" s="32"/>
      <c r="H292" s="32"/>
      <c r="I292" s="32"/>
      <c r="J292" s="571"/>
      <c r="K292" s="571"/>
      <c r="L292" s="571"/>
      <c r="M292" s="32"/>
      <c r="N292" s="32"/>
    </row>
    <row r="293">
      <c r="A293" s="32"/>
      <c r="E293" s="32"/>
      <c r="F293" s="32"/>
      <c r="H293" s="32"/>
      <c r="I293" s="32"/>
      <c r="J293" s="571"/>
      <c r="K293" s="571"/>
      <c r="L293" s="571"/>
      <c r="M293" s="32"/>
      <c r="N293" s="32"/>
    </row>
    <row r="294">
      <c r="A294" s="32"/>
      <c r="E294" s="32"/>
      <c r="F294" s="32"/>
      <c r="H294" s="32"/>
      <c r="I294" s="32"/>
      <c r="J294" s="571"/>
      <c r="K294" s="571"/>
      <c r="L294" s="571"/>
      <c r="M294" s="32"/>
      <c r="N294" s="32"/>
    </row>
    <row r="295">
      <c r="A295" s="32"/>
      <c r="E295" s="32"/>
      <c r="F295" s="32"/>
      <c r="H295" s="32"/>
      <c r="I295" s="32"/>
      <c r="J295" s="571"/>
      <c r="K295" s="571"/>
      <c r="L295" s="571"/>
      <c r="M295" s="32"/>
      <c r="N295" s="32"/>
    </row>
    <row r="296">
      <c r="A296" s="32"/>
      <c r="E296" s="32"/>
      <c r="F296" s="32"/>
      <c r="H296" s="32"/>
      <c r="I296" s="32"/>
      <c r="J296" s="571"/>
      <c r="K296" s="571"/>
      <c r="L296" s="571"/>
      <c r="M296" s="32"/>
      <c r="N296" s="32"/>
    </row>
    <row r="297">
      <c r="A297" s="32"/>
      <c r="E297" s="32"/>
      <c r="F297" s="32"/>
      <c r="H297" s="32"/>
      <c r="I297" s="32"/>
      <c r="J297" s="571"/>
      <c r="K297" s="571"/>
      <c r="L297" s="571"/>
      <c r="M297" s="32"/>
      <c r="N297" s="32"/>
    </row>
    <row r="298">
      <c r="A298" s="32"/>
      <c r="E298" s="32"/>
      <c r="F298" s="32"/>
      <c r="H298" s="32"/>
      <c r="I298" s="32"/>
      <c r="J298" s="571"/>
      <c r="K298" s="571"/>
      <c r="L298" s="571"/>
      <c r="M298" s="32"/>
      <c r="N298" s="32"/>
    </row>
    <row r="299">
      <c r="A299" s="32"/>
      <c r="E299" s="32"/>
      <c r="F299" s="32"/>
      <c r="H299" s="32"/>
      <c r="I299" s="32"/>
      <c r="J299" s="571"/>
      <c r="K299" s="571"/>
      <c r="L299" s="571"/>
      <c r="M299" s="32"/>
      <c r="N299" s="32"/>
    </row>
    <row r="300">
      <c r="A300" s="32"/>
      <c r="E300" s="32"/>
      <c r="F300" s="32"/>
      <c r="H300" s="32"/>
      <c r="I300" s="32"/>
      <c r="J300" s="571"/>
      <c r="K300" s="571"/>
      <c r="L300" s="571"/>
      <c r="M300" s="32"/>
      <c r="N300" s="32"/>
    </row>
    <row r="301">
      <c r="A301" s="32"/>
      <c r="E301" s="32"/>
      <c r="F301" s="32"/>
      <c r="H301" s="32"/>
      <c r="I301" s="32"/>
      <c r="J301" s="571"/>
      <c r="K301" s="571"/>
      <c r="L301" s="571"/>
      <c r="M301" s="32"/>
      <c r="N301" s="32"/>
    </row>
    <row r="302">
      <c r="A302" s="32"/>
      <c r="E302" s="32"/>
      <c r="F302" s="32"/>
      <c r="H302" s="32"/>
      <c r="I302" s="32"/>
      <c r="J302" s="571"/>
      <c r="K302" s="571"/>
      <c r="L302" s="571"/>
      <c r="M302" s="32"/>
      <c r="N302" s="32"/>
    </row>
    <row r="303">
      <c r="A303" s="32"/>
      <c r="E303" s="32"/>
      <c r="F303" s="32"/>
      <c r="H303" s="32"/>
      <c r="I303" s="32"/>
      <c r="J303" s="571"/>
      <c r="K303" s="571"/>
      <c r="L303" s="571"/>
      <c r="M303" s="32"/>
      <c r="N303" s="32"/>
    </row>
    <row r="304">
      <c r="A304" s="32"/>
      <c r="E304" s="32"/>
      <c r="F304" s="32"/>
      <c r="H304" s="32"/>
      <c r="I304" s="32"/>
      <c r="J304" s="571"/>
      <c r="K304" s="571"/>
      <c r="L304" s="571"/>
      <c r="M304" s="32"/>
      <c r="N304" s="32"/>
    </row>
    <row r="305">
      <c r="A305" s="32"/>
      <c r="E305" s="32"/>
      <c r="F305" s="32"/>
      <c r="H305" s="32"/>
      <c r="I305" s="32"/>
      <c r="J305" s="571"/>
      <c r="K305" s="571"/>
      <c r="L305" s="571"/>
      <c r="M305" s="32"/>
      <c r="N305" s="32"/>
    </row>
    <row r="306">
      <c r="A306" s="32"/>
      <c r="E306" s="32"/>
      <c r="F306" s="32"/>
      <c r="H306" s="32"/>
      <c r="I306" s="32"/>
      <c r="J306" s="571"/>
      <c r="K306" s="571"/>
      <c r="L306" s="571"/>
      <c r="M306" s="32"/>
      <c r="N306" s="32"/>
    </row>
    <row r="307">
      <c r="A307" s="32"/>
      <c r="E307" s="32"/>
      <c r="F307" s="32"/>
      <c r="H307" s="32"/>
      <c r="I307" s="32"/>
      <c r="J307" s="571"/>
      <c r="K307" s="571"/>
      <c r="L307" s="571"/>
      <c r="M307" s="32"/>
      <c r="N307" s="32"/>
    </row>
    <row r="308">
      <c r="A308" s="32"/>
      <c r="E308" s="32"/>
      <c r="F308" s="32"/>
      <c r="H308" s="32"/>
      <c r="I308" s="32"/>
      <c r="J308" s="571"/>
      <c r="K308" s="571"/>
      <c r="L308" s="571"/>
      <c r="M308" s="32"/>
      <c r="N308" s="32"/>
    </row>
    <row r="309">
      <c r="A309" s="32"/>
      <c r="E309" s="32"/>
      <c r="F309" s="32"/>
      <c r="H309" s="32"/>
      <c r="I309" s="32"/>
      <c r="J309" s="571"/>
      <c r="K309" s="571"/>
      <c r="L309" s="571"/>
      <c r="M309" s="32"/>
      <c r="N309" s="32"/>
    </row>
    <row r="310">
      <c r="A310" s="32"/>
      <c r="E310" s="32"/>
      <c r="F310" s="32"/>
      <c r="H310" s="32"/>
      <c r="I310" s="32"/>
      <c r="J310" s="571"/>
      <c r="K310" s="571"/>
      <c r="L310" s="571"/>
      <c r="M310" s="32"/>
      <c r="N310" s="32"/>
    </row>
    <row r="311">
      <c r="A311" s="32"/>
      <c r="E311" s="32"/>
      <c r="F311" s="32"/>
      <c r="H311" s="32"/>
      <c r="I311" s="32"/>
      <c r="J311" s="571"/>
      <c r="K311" s="571"/>
      <c r="L311" s="571"/>
      <c r="M311" s="32"/>
      <c r="N311" s="32"/>
    </row>
    <row r="312">
      <c r="A312" s="32"/>
      <c r="E312" s="32"/>
      <c r="F312" s="32"/>
      <c r="H312" s="32"/>
      <c r="I312" s="32"/>
      <c r="J312" s="571"/>
      <c r="K312" s="571"/>
      <c r="L312" s="571"/>
      <c r="M312" s="32"/>
      <c r="N312" s="32"/>
    </row>
    <row r="313">
      <c r="A313" s="32"/>
      <c r="E313" s="32"/>
      <c r="F313" s="32"/>
      <c r="H313" s="32"/>
      <c r="I313" s="32"/>
      <c r="J313" s="571"/>
      <c r="K313" s="571"/>
      <c r="L313" s="571"/>
      <c r="M313" s="32"/>
      <c r="N313" s="32"/>
    </row>
    <row r="314">
      <c r="A314" s="32"/>
      <c r="E314" s="32"/>
      <c r="F314" s="32"/>
      <c r="H314" s="32"/>
      <c r="I314" s="32"/>
      <c r="J314" s="571"/>
      <c r="K314" s="571"/>
      <c r="L314" s="571"/>
      <c r="M314" s="32"/>
      <c r="N314" s="32"/>
    </row>
    <row r="315">
      <c r="A315" s="32"/>
      <c r="E315" s="32"/>
      <c r="F315" s="32"/>
      <c r="H315" s="32"/>
      <c r="I315" s="32"/>
      <c r="J315" s="571"/>
      <c r="K315" s="571"/>
      <c r="L315" s="571"/>
      <c r="M315" s="32"/>
      <c r="N315" s="32"/>
    </row>
    <row r="316">
      <c r="A316" s="32"/>
      <c r="E316" s="32"/>
      <c r="F316" s="32"/>
      <c r="H316" s="32"/>
      <c r="I316" s="32"/>
      <c r="J316" s="571"/>
      <c r="K316" s="571"/>
      <c r="L316" s="571"/>
      <c r="M316" s="32"/>
      <c r="N316" s="32"/>
    </row>
    <row r="317">
      <c r="A317" s="32"/>
      <c r="E317" s="32"/>
      <c r="F317" s="32"/>
      <c r="H317" s="32"/>
      <c r="I317" s="32"/>
      <c r="J317" s="571"/>
      <c r="K317" s="571"/>
      <c r="L317" s="571"/>
      <c r="M317" s="32"/>
      <c r="N317" s="32"/>
    </row>
    <row r="318">
      <c r="A318" s="32"/>
      <c r="E318" s="32"/>
      <c r="F318" s="32"/>
      <c r="H318" s="32"/>
      <c r="I318" s="32"/>
      <c r="J318" s="571"/>
      <c r="K318" s="571"/>
      <c r="L318" s="571"/>
      <c r="M318" s="32"/>
      <c r="N318" s="32"/>
    </row>
    <row r="319">
      <c r="A319" s="32"/>
      <c r="E319" s="32"/>
      <c r="F319" s="32"/>
      <c r="H319" s="32"/>
      <c r="I319" s="32"/>
      <c r="J319" s="571"/>
      <c r="K319" s="571"/>
      <c r="L319" s="571"/>
      <c r="M319" s="32"/>
      <c r="N319" s="32"/>
    </row>
    <row r="320">
      <c r="A320" s="32"/>
      <c r="E320" s="32"/>
      <c r="F320" s="32"/>
      <c r="H320" s="32"/>
      <c r="I320" s="32"/>
      <c r="J320" s="571"/>
      <c r="K320" s="571"/>
      <c r="L320" s="571"/>
      <c r="M320" s="32"/>
      <c r="N320" s="32"/>
    </row>
    <row r="321">
      <c r="A321" s="32"/>
      <c r="E321" s="32"/>
      <c r="F321" s="32"/>
      <c r="H321" s="32"/>
      <c r="I321" s="32"/>
      <c r="J321" s="571"/>
      <c r="K321" s="571"/>
      <c r="L321" s="571"/>
      <c r="M321" s="32"/>
      <c r="N321" s="32"/>
    </row>
    <row r="322">
      <c r="A322" s="32"/>
      <c r="E322" s="32"/>
      <c r="F322" s="32"/>
      <c r="H322" s="32"/>
      <c r="I322" s="32"/>
      <c r="J322" s="571"/>
      <c r="K322" s="571"/>
      <c r="L322" s="571"/>
      <c r="M322" s="32"/>
      <c r="N322" s="32"/>
    </row>
    <row r="323">
      <c r="A323" s="32"/>
      <c r="E323" s="32"/>
      <c r="F323" s="32"/>
      <c r="H323" s="32"/>
      <c r="I323" s="32"/>
      <c r="J323" s="571"/>
      <c r="K323" s="571"/>
      <c r="L323" s="571"/>
      <c r="M323" s="32"/>
      <c r="N323" s="32"/>
    </row>
    <row r="324">
      <c r="A324" s="32"/>
      <c r="E324" s="32"/>
      <c r="F324" s="32"/>
      <c r="H324" s="32"/>
      <c r="I324" s="32"/>
      <c r="J324" s="571"/>
      <c r="K324" s="571"/>
      <c r="L324" s="571"/>
      <c r="M324" s="32"/>
      <c r="N324" s="32"/>
    </row>
    <row r="325">
      <c r="A325" s="32"/>
      <c r="E325" s="32"/>
      <c r="F325" s="32"/>
      <c r="H325" s="32"/>
      <c r="I325" s="32"/>
      <c r="J325" s="571"/>
      <c r="K325" s="571"/>
      <c r="L325" s="571"/>
      <c r="M325" s="32"/>
      <c r="N325" s="32"/>
    </row>
    <row r="326">
      <c r="A326" s="32"/>
      <c r="E326" s="32"/>
      <c r="F326" s="32"/>
      <c r="H326" s="32"/>
      <c r="I326" s="32"/>
      <c r="J326" s="571"/>
      <c r="K326" s="571"/>
      <c r="L326" s="571"/>
      <c r="M326" s="32"/>
      <c r="N326" s="32"/>
    </row>
    <row r="327">
      <c r="A327" s="32"/>
      <c r="E327" s="32"/>
      <c r="F327" s="32"/>
      <c r="H327" s="32"/>
      <c r="I327" s="32"/>
      <c r="J327" s="571"/>
      <c r="K327" s="571"/>
      <c r="L327" s="571"/>
      <c r="M327" s="32"/>
      <c r="N327" s="32"/>
    </row>
    <row r="328">
      <c r="A328" s="32"/>
      <c r="E328" s="32"/>
      <c r="F328" s="32"/>
      <c r="H328" s="32"/>
      <c r="I328" s="32"/>
      <c r="J328" s="571"/>
      <c r="K328" s="571"/>
      <c r="L328" s="571"/>
      <c r="M328" s="32"/>
      <c r="N328" s="32"/>
    </row>
    <row r="329">
      <c r="A329" s="32"/>
      <c r="E329" s="32"/>
      <c r="F329" s="32"/>
      <c r="H329" s="32"/>
      <c r="I329" s="32"/>
      <c r="J329" s="571"/>
      <c r="K329" s="571"/>
      <c r="L329" s="571"/>
      <c r="M329" s="32"/>
      <c r="N329" s="32"/>
    </row>
    <row r="330">
      <c r="A330" s="32"/>
      <c r="E330" s="32"/>
      <c r="F330" s="32"/>
      <c r="H330" s="32"/>
      <c r="I330" s="32"/>
      <c r="J330" s="571"/>
      <c r="K330" s="571"/>
      <c r="L330" s="571"/>
      <c r="M330" s="32"/>
      <c r="N330" s="32"/>
    </row>
    <row r="331">
      <c r="A331" s="32"/>
      <c r="E331" s="32"/>
      <c r="F331" s="32"/>
      <c r="H331" s="32"/>
      <c r="I331" s="32"/>
      <c r="J331" s="571"/>
      <c r="K331" s="571"/>
      <c r="L331" s="571"/>
      <c r="M331" s="32"/>
      <c r="N331" s="32"/>
    </row>
    <row r="332">
      <c r="A332" s="32"/>
      <c r="E332" s="32"/>
      <c r="F332" s="32"/>
      <c r="H332" s="32"/>
      <c r="I332" s="32"/>
      <c r="J332" s="571"/>
      <c r="K332" s="571"/>
      <c r="L332" s="571"/>
      <c r="M332" s="32"/>
      <c r="N332" s="32"/>
    </row>
    <row r="333">
      <c r="A333" s="32"/>
      <c r="E333" s="32"/>
      <c r="F333" s="32"/>
      <c r="H333" s="32"/>
      <c r="I333" s="32"/>
      <c r="J333" s="571"/>
      <c r="K333" s="571"/>
      <c r="L333" s="571"/>
      <c r="M333" s="32"/>
      <c r="N333" s="32"/>
    </row>
    <row r="334">
      <c r="A334" s="32"/>
      <c r="E334" s="32"/>
      <c r="F334" s="32"/>
      <c r="H334" s="32"/>
      <c r="I334" s="32"/>
      <c r="J334" s="571"/>
      <c r="K334" s="571"/>
      <c r="L334" s="571"/>
      <c r="M334" s="32"/>
      <c r="N334" s="32"/>
    </row>
    <row r="335">
      <c r="A335" s="32"/>
      <c r="E335" s="32"/>
      <c r="F335" s="32"/>
      <c r="H335" s="32"/>
      <c r="I335" s="32"/>
      <c r="J335" s="571"/>
      <c r="K335" s="571"/>
      <c r="L335" s="571"/>
      <c r="M335" s="32"/>
      <c r="N335" s="32"/>
    </row>
    <row r="336">
      <c r="A336" s="32"/>
      <c r="E336" s="32"/>
      <c r="F336" s="32"/>
      <c r="H336" s="32"/>
      <c r="I336" s="32"/>
      <c r="J336" s="571"/>
      <c r="K336" s="571"/>
      <c r="L336" s="571"/>
      <c r="M336" s="32"/>
      <c r="N336" s="32"/>
    </row>
    <row r="337">
      <c r="A337" s="32"/>
      <c r="E337" s="32"/>
      <c r="F337" s="32"/>
      <c r="H337" s="32"/>
      <c r="I337" s="32"/>
      <c r="J337" s="571"/>
      <c r="K337" s="571"/>
      <c r="L337" s="571"/>
      <c r="M337" s="32"/>
      <c r="N337" s="32"/>
    </row>
    <row r="338">
      <c r="A338" s="32"/>
      <c r="E338" s="32"/>
      <c r="F338" s="32"/>
      <c r="H338" s="32"/>
      <c r="I338" s="32"/>
      <c r="J338" s="571"/>
      <c r="K338" s="571"/>
      <c r="L338" s="571"/>
      <c r="M338" s="32"/>
      <c r="N338" s="32"/>
    </row>
    <row r="339">
      <c r="A339" s="32"/>
      <c r="E339" s="32"/>
      <c r="F339" s="32"/>
      <c r="H339" s="32"/>
      <c r="I339" s="32"/>
      <c r="J339" s="571"/>
      <c r="K339" s="571"/>
      <c r="L339" s="571"/>
      <c r="M339" s="32"/>
      <c r="N339" s="32"/>
    </row>
    <row r="340">
      <c r="A340" s="32"/>
      <c r="E340" s="32"/>
      <c r="F340" s="32"/>
      <c r="H340" s="32"/>
      <c r="I340" s="32"/>
      <c r="J340" s="571"/>
      <c r="K340" s="571"/>
      <c r="L340" s="571"/>
      <c r="M340" s="32"/>
      <c r="N340" s="32"/>
    </row>
    <row r="341">
      <c r="A341" s="32"/>
      <c r="E341" s="32"/>
      <c r="F341" s="32"/>
      <c r="H341" s="32"/>
      <c r="I341" s="32"/>
      <c r="J341" s="571"/>
      <c r="K341" s="571"/>
      <c r="L341" s="571"/>
      <c r="M341" s="32"/>
      <c r="N341" s="32"/>
    </row>
    <row r="342">
      <c r="A342" s="32"/>
      <c r="E342" s="32"/>
      <c r="F342" s="32"/>
      <c r="H342" s="32"/>
      <c r="I342" s="32"/>
      <c r="J342" s="571"/>
      <c r="K342" s="571"/>
      <c r="L342" s="571"/>
      <c r="M342" s="32"/>
      <c r="N342" s="32"/>
    </row>
    <row r="343">
      <c r="A343" s="32"/>
      <c r="E343" s="32"/>
      <c r="F343" s="32"/>
      <c r="H343" s="32"/>
      <c r="I343" s="32"/>
      <c r="J343" s="571"/>
      <c r="K343" s="571"/>
      <c r="L343" s="571"/>
      <c r="M343" s="32"/>
      <c r="N343" s="32"/>
    </row>
    <row r="344">
      <c r="A344" s="32"/>
      <c r="E344" s="32"/>
      <c r="F344" s="32"/>
      <c r="H344" s="32"/>
      <c r="I344" s="32"/>
      <c r="J344" s="571"/>
      <c r="K344" s="571"/>
      <c r="L344" s="571"/>
      <c r="M344" s="32"/>
      <c r="N344" s="32"/>
    </row>
    <row r="345">
      <c r="A345" s="32"/>
      <c r="E345" s="32"/>
      <c r="F345" s="32"/>
      <c r="H345" s="32"/>
      <c r="I345" s="32"/>
      <c r="J345" s="571"/>
      <c r="K345" s="571"/>
      <c r="L345" s="571"/>
      <c r="M345" s="32"/>
      <c r="N345" s="32"/>
    </row>
    <row r="346">
      <c r="A346" s="32"/>
      <c r="E346" s="32"/>
      <c r="F346" s="32"/>
      <c r="H346" s="32"/>
      <c r="I346" s="32"/>
      <c r="J346" s="571"/>
      <c r="K346" s="571"/>
      <c r="L346" s="571"/>
      <c r="M346" s="32"/>
      <c r="N346" s="32"/>
    </row>
    <row r="347">
      <c r="A347" s="32"/>
      <c r="E347" s="32"/>
      <c r="F347" s="32"/>
      <c r="H347" s="32"/>
      <c r="I347" s="32"/>
      <c r="J347" s="571"/>
      <c r="K347" s="571"/>
      <c r="L347" s="571"/>
      <c r="M347" s="32"/>
      <c r="N347" s="32"/>
    </row>
    <row r="348">
      <c r="A348" s="32"/>
      <c r="E348" s="32"/>
      <c r="F348" s="32"/>
      <c r="H348" s="32"/>
      <c r="I348" s="32"/>
      <c r="J348" s="571"/>
      <c r="K348" s="571"/>
      <c r="L348" s="571"/>
      <c r="M348" s="32"/>
      <c r="N348" s="32"/>
    </row>
    <row r="349">
      <c r="A349" s="32"/>
      <c r="E349" s="32"/>
      <c r="F349" s="32"/>
      <c r="H349" s="32"/>
      <c r="I349" s="32"/>
      <c r="J349" s="571"/>
      <c r="K349" s="571"/>
      <c r="L349" s="571"/>
      <c r="M349" s="32"/>
      <c r="N349" s="32"/>
    </row>
    <row r="350">
      <c r="A350" s="32"/>
      <c r="E350" s="32"/>
      <c r="F350" s="32"/>
      <c r="H350" s="32"/>
      <c r="I350" s="32"/>
      <c r="J350" s="571"/>
      <c r="K350" s="571"/>
      <c r="L350" s="571"/>
      <c r="M350" s="32"/>
      <c r="N350" s="32"/>
    </row>
    <row r="351">
      <c r="A351" s="32"/>
      <c r="E351" s="32"/>
      <c r="F351" s="32"/>
      <c r="H351" s="32"/>
      <c r="I351" s="32"/>
      <c r="J351" s="571"/>
      <c r="K351" s="571"/>
      <c r="L351" s="571"/>
      <c r="M351" s="32"/>
      <c r="N351" s="32"/>
    </row>
    <row r="352">
      <c r="A352" s="32"/>
      <c r="E352" s="32"/>
      <c r="F352" s="32"/>
      <c r="H352" s="32"/>
      <c r="I352" s="32"/>
      <c r="J352" s="571"/>
      <c r="K352" s="571"/>
      <c r="L352" s="571"/>
      <c r="M352" s="32"/>
      <c r="N352" s="32"/>
    </row>
    <row r="353">
      <c r="A353" s="32"/>
      <c r="E353" s="32"/>
      <c r="F353" s="32"/>
      <c r="H353" s="32"/>
      <c r="I353" s="32"/>
      <c r="J353" s="571"/>
      <c r="K353" s="571"/>
      <c r="L353" s="571"/>
      <c r="M353" s="32"/>
      <c r="N353" s="32"/>
    </row>
    <row r="354">
      <c r="A354" s="32"/>
      <c r="E354" s="32"/>
      <c r="F354" s="32"/>
      <c r="H354" s="32"/>
      <c r="I354" s="32"/>
      <c r="J354" s="571"/>
      <c r="K354" s="571"/>
      <c r="L354" s="571"/>
      <c r="M354" s="32"/>
      <c r="N354" s="32"/>
    </row>
    <row r="355">
      <c r="A355" s="32"/>
      <c r="E355" s="32"/>
      <c r="F355" s="32"/>
      <c r="H355" s="32"/>
      <c r="I355" s="32"/>
      <c r="J355" s="571"/>
      <c r="K355" s="571"/>
      <c r="L355" s="571"/>
      <c r="M355" s="32"/>
      <c r="N355" s="32"/>
    </row>
    <row r="356">
      <c r="A356" s="32"/>
      <c r="E356" s="32"/>
      <c r="F356" s="32"/>
      <c r="H356" s="32"/>
      <c r="I356" s="32"/>
      <c r="J356" s="571"/>
      <c r="K356" s="571"/>
      <c r="L356" s="571"/>
      <c r="M356" s="32"/>
      <c r="N356" s="32"/>
    </row>
    <row r="357">
      <c r="A357" s="32"/>
      <c r="E357" s="32"/>
      <c r="F357" s="32"/>
      <c r="H357" s="32"/>
      <c r="I357" s="32"/>
      <c r="J357" s="571"/>
      <c r="K357" s="571"/>
      <c r="L357" s="571"/>
      <c r="M357" s="32"/>
      <c r="N357" s="32"/>
    </row>
    <row r="358">
      <c r="A358" s="32"/>
      <c r="E358" s="32"/>
      <c r="F358" s="32"/>
      <c r="H358" s="32"/>
      <c r="I358" s="32"/>
      <c r="J358" s="571"/>
      <c r="K358" s="571"/>
      <c r="L358" s="571"/>
      <c r="M358" s="32"/>
      <c r="N358" s="32"/>
    </row>
    <row r="359">
      <c r="A359" s="32"/>
      <c r="E359" s="32"/>
      <c r="F359" s="32"/>
      <c r="H359" s="32"/>
      <c r="I359" s="32"/>
      <c r="J359" s="571"/>
      <c r="K359" s="571"/>
      <c r="L359" s="571"/>
      <c r="M359" s="32"/>
      <c r="N359" s="32"/>
    </row>
    <row r="360">
      <c r="A360" s="32"/>
      <c r="E360" s="32"/>
      <c r="F360" s="32"/>
      <c r="H360" s="32"/>
      <c r="I360" s="32"/>
      <c r="J360" s="571"/>
      <c r="K360" s="571"/>
      <c r="L360" s="571"/>
      <c r="M360" s="32"/>
      <c r="N360" s="32"/>
    </row>
    <row r="361">
      <c r="A361" s="32"/>
      <c r="E361" s="32"/>
      <c r="F361" s="32"/>
      <c r="H361" s="32"/>
      <c r="I361" s="32"/>
      <c r="J361" s="571"/>
      <c r="K361" s="571"/>
      <c r="L361" s="571"/>
      <c r="M361" s="32"/>
      <c r="N361" s="32"/>
    </row>
    <row r="362">
      <c r="A362" s="32"/>
      <c r="E362" s="32"/>
      <c r="F362" s="32"/>
      <c r="H362" s="32"/>
      <c r="I362" s="32"/>
      <c r="J362" s="571"/>
      <c r="K362" s="571"/>
      <c r="L362" s="571"/>
      <c r="M362" s="32"/>
      <c r="N362" s="32"/>
    </row>
    <row r="363">
      <c r="A363" s="32"/>
      <c r="E363" s="32"/>
      <c r="F363" s="32"/>
      <c r="H363" s="32"/>
      <c r="I363" s="32"/>
      <c r="J363" s="571"/>
      <c r="K363" s="571"/>
      <c r="L363" s="571"/>
      <c r="M363" s="32"/>
      <c r="N363" s="32"/>
    </row>
    <row r="364">
      <c r="A364" s="32"/>
      <c r="E364" s="32"/>
      <c r="F364" s="32"/>
      <c r="H364" s="32"/>
      <c r="I364" s="32"/>
      <c r="J364" s="571"/>
      <c r="K364" s="571"/>
      <c r="L364" s="571"/>
      <c r="M364" s="32"/>
      <c r="N364" s="32"/>
    </row>
    <row r="365">
      <c r="A365" s="32"/>
      <c r="E365" s="32"/>
      <c r="F365" s="32"/>
      <c r="H365" s="32"/>
      <c r="I365" s="32"/>
      <c r="J365" s="571"/>
      <c r="K365" s="571"/>
      <c r="L365" s="571"/>
      <c r="M365" s="32"/>
      <c r="N365" s="32"/>
    </row>
    <row r="366">
      <c r="A366" s="32"/>
      <c r="E366" s="32"/>
      <c r="F366" s="32"/>
      <c r="H366" s="32"/>
      <c r="I366" s="32"/>
      <c r="J366" s="571"/>
      <c r="K366" s="571"/>
      <c r="L366" s="571"/>
      <c r="M366" s="32"/>
      <c r="N366" s="32"/>
    </row>
    <row r="367">
      <c r="A367" s="32"/>
      <c r="E367" s="32"/>
      <c r="F367" s="32"/>
      <c r="H367" s="32"/>
      <c r="I367" s="32"/>
      <c r="J367" s="571"/>
      <c r="K367" s="571"/>
      <c r="L367" s="571"/>
      <c r="M367" s="32"/>
      <c r="N367" s="32"/>
    </row>
    <row r="368">
      <c r="A368" s="32"/>
      <c r="E368" s="32"/>
      <c r="F368" s="32"/>
      <c r="H368" s="32"/>
      <c r="I368" s="32"/>
      <c r="J368" s="571"/>
      <c r="K368" s="571"/>
      <c r="L368" s="571"/>
      <c r="M368" s="32"/>
      <c r="N368" s="32"/>
    </row>
    <row r="369">
      <c r="A369" s="32"/>
      <c r="E369" s="32"/>
      <c r="F369" s="32"/>
      <c r="H369" s="32"/>
      <c r="I369" s="32"/>
      <c r="J369" s="571"/>
      <c r="K369" s="571"/>
      <c r="L369" s="571"/>
      <c r="M369" s="32"/>
      <c r="N369" s="32"/>
    </row>
    <row r="370">
      <c r="A370" s="32"/>
      <c r="E370" s="32"/>
      <c r="F370" s="32"/>
      <c r="H370" s="32"/>
      <c r="I370" s="32"/>
      <c r="J370" s="571"/>
      <c r="K370" s="571"/>
      <c r="L370" s="571"/>
      <c r="M370" s="32"/>
      <c r="N370" s="32"/>
    </row>
    <row r="371">
      <c r="A371" s="32"/>
      <c r="E371" s="32"/>
      <c r="F371" s="32"/>
      <c r="H371" s="32"/>
      <c r="I371" s="32"/>
      <c r="J371" s="571"/>
      <c r="K371" s="571"/>
      <c r="L371" s="571"/>
      <c r="M371" s="32"/>
      <c r="N371" s="32"/>
    </row>
    <row r="372">
      <c r="A372" s="32"/>
      <c r="E372" s="32"/>
      <c r="F372" s="32"/>
      <c r="H372" s="32"/>
      <c r="I372" s="32"/>
      <c r="J372" s="571"/>
      <c r="K372" s="571"/>
      <c r="L372" s="571"/>
      <c r="M372" s="32"/>
      <c r="N372" s="32"/>
    </row>
    <row r="373">
      <c r="A373" s="32"/>
      <c r="E373" s="32"/>
      <c r="F373" s="32"/>
      <c r="H373" s="32"/>
      <c r="I373" s="32"/>
      <c r="J373" s="571"/>
      <c r="K373" s="571"/>
      <c r="L373" s="571"/>
      <c r="M373" s="32"/>
      <c r="N373" s="32"/>
    </row>
    <row r="374">
      <c r="A374" s="32"/>
      <c r="E374" s="32"/>
      <c r="F374" s="32"/>
      <c r="H374" s="32"/>
      <c r="I374" s="32"/>
      <c r="J374" s="571"/>
      <c r="K374" s="571"/>
      <c r="L374" s="571"/>
      <c r="M374" s="32"/>
      <c r="N374" s="32"/>
    </row>
    <row r="375">
      <c r="A375" s="32"/>
      <c r="E375" s="32"/>
      <c r="F375" s="32"/>
      <c r="H375" s="32"/>
      <c r="I375" s="32"/>
      <c r="J375" s="571"/>
      <c r="K375" s="571"/>
      <c r="L375" s="571"/>
      <c r="M375" s="32"/>
      <c r="N375" s="32"/>
    </row>
    <row r="376">
      <c r="A376" s="32"/>
      <c r="E376" s="32"/>
      <c r="F376" s="32"/>
      <c r="H376" s="32"/>
      <c r="I376" s="32"/>
      <c r="J376" s="571"/>
      <c r="K376" s="571"/>
      <c r="L376" s="571"/>
      <c r="M376" s="32"/>
      <c r="N376" s="32"/>
    </row>
    <row r="377">
      <c r="A377" s="32"/>
      <c r="E377" s="32"/>
      <c r="F377" s="32"/>
      <c r="H377" s="32"/>
      <c r="I377" s="32"/>
      <c r="J377" s="571"/>
      <c r="K377" s="571"/>
      <c r="L377" s="571"/>
      <c r="M377" s="32"/>
      <c r="N377" s="32"/>
    </row>
    <row r="378">
      <c r="A378" s="32"/>
      <c r="E378" s="32"/>
      <c r="F378" s="32"/>
      <c r="H378" s="32"/>
      <c r="I378" s="32"/>
      <c r="J378" s="571"/>
      <c r="K378" s="571"/>
      <c r="L378" s="571"/>
      <c r="M378" s="32"/>
      <c r="N378" s="32"/>
    </row>
    <row r="379">
      <c r="A379" s="32"/>
      <c r="E379" s="32"/>
      <c r="F379" s="32"/>
      <c r="H379" s="32"/>
      <c r="I379" s="32"/>
      <c r="J379" s="571"/>
      <c r="K379" s="571"/>
      <c r="L379" s="571"/>
      <c r="M379" s="32"/>
      <c r="N379" s="32"/>
    </row>
    <row r="380">
      <c r="A380" s="32"/>
      <c r="E380" s="32"/>
      <c r="F380" s="32"/>
      <c r="H380" s="32"/>
      <c r="I380" s="32"/>
      <c r="J380" s="571"/>
      <c r="K380" s="571"/>
      <c r="L380" s="571"/>
      <c r="M380" s="32"/>
      <c r="N380" s="32"/>
    </row>
    <row r="381">
      <c r="A381" s="32"/>
      <c r="E381" s="32"/>
      <c r="F381" s="32"/>
      <c r="H381" s="32"/>
      <c r="I381" s="32"/>
      <c r="J381" s="571"/>
      <c r="K381" s="571"/>
      <c r="L381" s="571"/>
      <c r="M381" s="32"/>
      <c r="N381" s="32"/>
    </row>
    <row r="382">
      <c r="A382" s="32"/>
      <c r="E382" s="32"/>
      <c r="F382" s="32"/>
      <c r="H382" s="32"/>
      <c r="I382" s="32"/>
      <c r="J382" s="571"/>
      <c r="K382" s="571"/>
      <c r="L382" s="571"/>
      <c r="M382" s="32"/>
      <c r="N382" s="32"/>
    </row>
    <row r="383">
      <c r="A383" s="32"/>
      <c r="E383" s="32"/>
      <c r="F383" s="32"/>
      <c r="H383" s="32"/>
      <c r="I383" s="32"/>
      <c r="J383" s="571"/>
      <c r="K383" s="571"/>
      <c r="L383" s="571"/>
      <c r="M383" s="32"/>
      <c r="N383" s="32"/>
    </row>
    <row r="384">
      <c r="A384" s="32"/>
      <c r="E384" s="32"/>
      <c r="F384" s="32"/>
      <c r="H384" s="32"/>
      <c r="I384" s="32"/>
      <c r="J384" s="571"/>
      <c r="K384" s="571"/>
      <c r="L384" s="571"/>
      <c r="M384" s="32"/>
      <c r="N384" s="32"/>
    </row>
    <row r="385">
      <c r="A385" s="32"/>
      <c r="E385" s="32"/>
      <c r="F385" s="32"/>
      <c r="H385" s="32"/>
      <c r="I385" s="32"/>
      <c r="J385" s="571"/>
      <c r="K385" s="571"/>
      <c r="L385" s="571"/>
      <c r="M385" s="32"/>
      <c r="N385" s="32"/>
    </row>
    <row r="386">
      <c r="A386" s="32"/>
      <c r="E386" s="32"/>
      <c r="F386" s="32"/>
      <c r="H386" s="32"/>
      <c r="I386" s="32"/>
      <c r="J386" s="571"/>
      <c r="K386" s="571"/>
      <c r="L386" s="571"/>
      <c r="M386" s="32"/>
      <c r="N386" s="32"/>
    </row>
    <row r="387">
      <c r="A387" s="32"/>
      <c r="E387" s="32"/>
      <c r="F387" s="32"/>
      <c r="H387" s="32"/>
      <c r="I387" s="32"/>
      <c r="J387" s="571"/>
      <c r="K387" s="571"/>
      <c r="L387" s="571"/>
      <c r="M387" s="32"/>
      <c r="N387" s="32"/>
    </row>
    <row r="388">
      <c r="A388" s="32"/>
      <c r="E388" s="32"/>
      <c r="F388" s="32"/>
      <c r="H388" s="32"/>
      <c r="I388" s="32"/>
      <c r="J388" s="571"/>
      <c r="K388" s="571"/>
      <c r="L388" s="571"/>
      <c r="M388" s="32"/>
      <c r="N388" s="32"/>
    </row>
    <row r="389">
      <c r="A389" s="32"/>
      <c r="E389" s="32"/>
      <c r="F389" s="32"/>
      <c r="H389" s="32"/>
      <c r="I389" s="32"/>
      <c r="J389" s="571"/>
      <c r="K389" s="571"/>
      <c r="L389" s="571"/>
      <c r="M389" s="32"/>
      <c r="N389" s="32"/>
    </row>
    <row r="390">
      <c r="A390" s="32"/>
      <c r="E390" s="32"/>
      <c r="F390" s="32"/>
      <c r="H390" s="32"/>
      <c r="I390" s="32"/>
      <c r="J390" s="571"/>
      <c r="K390" s="571"/>
      <c r="L390" s="571"/>
      <c r="M390" s="32"/>
      <c r="N390" s="32"/>
    </row>
    <row r="391">
      <c r="A391" s="32"/>
      <c r="E391" s="32"/>
      <c r="F391" s="32"/>
      <c r="H391" s="32"/>
      <c r="I391" s="32"/>
      <c r="J391" s="571"/>
      <c r="K391" s="571"/>
      <c r="L391" s="571"/>
      <c r="M391" s="32"/>
      <c r="N391" s="32"/>
    </row>
    <row r="392">
      <c r="A392" s="32"/>
      <c r="E392" s="32"/>
      <c r="F392" s="32"/>
      <c r="H392" s="32"/>
      <c r="I392" s="32"/>
      <c r="J392" s="571"/>
      <c r="K392" s="571"/>
      <c r="L392" s="571"/>
      <c r="M392" s="32"/>
      <c r="N392" s="32"/>
    </row>
    <row r="393">
      <c r="A393" s="32"/>
      <c r="E393" s="32"/>
      <c r="F393" s="32"/>
      <c r="H393" s="32"/>
      <c r="I393" s="32"/>
      <c r="J393" s="571"/>
      <c r="K393" s="571"/>
      <c r="L393" s="571"/>
      <c r="M393" s="32"/>
      <c r="N393" s="32"/>
    </row>
    <row r="394">
      <c r="A394" s="32"/>
      <c r="E394" s="32"/>
      <c r="F394" s="32"/>
      <c r="H394" s="32"/>
      <c r="I394" s="32"/>
      <c r="J394" s="571"/>
      <c r="K394" s="571"/>
      <c r="L394" s="571"/>
      <c r="M394" s="32"/>
      <c r="N394" s="32"/>
    </row>
    <row r="395">
      <c r="A395" s="32"/>
      <c r="E395" s="32"/>
      <c r="F395" s="32"/>
      <c r="H395" s="32"/>
      <c r="I395" s="32"/>
      <c r="J395" s="571"/>
      <c r="K395" s="571"/>
      <c r="L395" s="571"/>
      <c r="M395" s="32"/>
      <c r="N395" s="32"/>
    </row>
    <row r="396">
      <c r="A396" s="32"/>
      <c r="E396" s="32"/>
      <c r="F396" s="32"/>
      <c r="H396" s="32"/>
      <c r="I396" s="32"/>
      <c r="J396" s="571"/>
      <c r="K396" s="571"/>
      <c r="L396" s="571"/>
      <c r="M396" s="32"/>
      <c r="N396" s="32"/>
    </row>
    <row r="397">
      <c r="A397" s="32"/>
      <c r="E397" s="32"/>
      <c r="F397" s="32"/>
      <c r="H397" s="32"/>
      <c r="I397" s="32"/>
      <c r="J397" s="571"/>
      <c r="K397" s="571"/>
      <c r="L397" s="571"/>
      <c r="M397" s="32"/>
      <c r="N397" s="32"/>
    </row>
    <row r="398">
      <c r="A398" s="32"/>
      <c r="E398" s="32"/>
      <c r="F398" s="32"/>
      <c r="H398" s="32"/>
      <c r="I398" s="32"/>
      <c r="J398" s="571"/>
      <c r="K398" s="571"/>
      <c r="L398" s="571"/>
      <c r="M398" s="32"/>
      <c r="N398" s="32"/>
    </row>
    <row r="399">
      <c r="A399" s="32"/>
      <c r="E399" s="32"/>
      <c r="F399" s="32"/>
      <c r="H399" s="32"/>
      <c r="I399" s="32"/>
      <c r="J399" s="571"/>
      <c r="K399" s="571"/>
      <c r="L399" s="571"/>
      <c r="M399" s="32"/>
      <c r="N399" s="32"/>
    </row>
    <row r="400">
      <c r="A400" s="32"/>
      <c r="E400" s="32"/>
      <c r="F400" s="32"/>
      <c r="H400" s="32"/>
      <c r="I400" s="32"/>
      <c r="J400" s="571"/>
      <c r="K400" s="571"/>
      <c r="L400" s="571"/>
      <c r="M400" s="32"/>
      <c r="N400" s="32"/>
    </row>
    <row r="401">
      <c r="A401" s="32"/>
      <c r="E401" s="32"/>
      <c r="F401" s="32"/>
      <c r="H401" s="32"/>
      <c r="I401" s="32"/>
      <c r="J401" s="571"/>
      <c r="K401" s="571"/>
      <c r="L401" s="571"/>
      <c r="M401" s="32"/>
      <c r="N401" s="32"/>
    </row>
    <row r="402">
      <c r="A402" s="32"/>
      <c r="E402" s="32"/>
      <c r="F402" s="32"/>
      <c r="H402" s="32"/>
      <c r="I402" s="32"/>
      <c r="J402" s="571"/>
      <c r="K402" s="571"/>
      <c r="L402" s="571"/>
      <c r="M402" s="32"/>
      <c r="N402" s="32"/>
    </row>
    <row r="403">
      <c r="A403" s="32"/>
      <c r="E403" s="32"/>
      <c r="F403" s="32"/>
      <c r="H403" s="32"/>
      <c r="I403" s="32"/>
      <c r="J403" s="571"/>
      <c r="K403" s="571"/>
      <c r="L403" s="571"/>
      <c r="M403" s="32"/>
      <c r="N403" s="32"/>
    </row>
    <row r="404">
      <c r="A404" s="32"/>
      <c r="E404" s="32"/>
      <c r="F404" s="32"/>
      <c r="H404" s="32"/>
      <c r="I404" s="32"/>
      <c r="J404" s="571"/>
      <c r="K404" s="571"/>
      <c r="L404" s="571"/>
      <c r="M404" s="32"/>
      <c r="N404" s="32"/>
    </row>
    <row r="405">
      <c r="A405" s="32"/>
      <c r="E405" s="32"/>
      <c r="F405" s="32"/>
      <c r="H405" s="32"/>
      <c r="I405" s="32"/>
      <c r="J405" s="571"/>
      <c r="K405" s="571"/>
      <c r="L405" s="571"/>
      <c r="M405" s="32"/>
      <c r="N405" s="32"/>
    </row>
    <row r="406">
      <c r="A406" s="32"/>
      <c r="E406" s="32"/>
      <c r="F406" s="32"/>
      <c r="H406" s="32"/>
      <c r="I406" s="32"/>
      <c r="J406" s="571"/>
      <c r="K406" s="571"/>
      <c r="L406" s="571"/>
      <c r="M406" s="32"/>
      <c r="N406" s="32"/>
    </row>
    <row r="407">
      <c r="A407" s="32"/>
      <c r="E407" s="32"/>
      <c r="F407" s="32"/>
      <c r="H407" s="32"/>
      <c r="I407" s="32"/>
      <c r="J407" s="571"/>
      <c r="K407" s="571"/>
      <c r="L407" s="571"/>
      <c r="M407" s="32"/>
      <c r="N407" s="32"/>
    </row>
    <row r="408">
      <c r="A408" s="32"/>
      <c r="E408" s="32"/>
      <c r="F408" s="32"/>
      <c r="H408" s="32"/>
      <c r="I408" s="32"/>
      <c r="J408" s="571"/>
      <c r="K408" s="571"/>
      <c r="L408" s="571"/>
      <c r="M408" s="32"/>
      <c r="N408" s="32"/>
    </row>
    <row r="409">
      <c r="A409" s="32"/>
      <c r="E409" s="32"/>
      <c r="F409" s="32"/>
      <c r="H409" s="32"/>
      <c r="I409" s="32"/>
      <c r="J409" s="571"/>
      <c r="K409" s="571"/>
      <c r="L409" s="571"/>
      <c r="M409" s="32"/>
      <c r="N409" s="32"/>
    </row>
    <row r="410">
      <c r="A410" s="32"/>
      <c r="E410" s="32"/>
      <c r="F410" s="32"/>
      <c r="H410" s="32"/>
      <c r="I410" s="32"/>
      <c r="J410" s="571"/>
      <c r="K410" s="571"/>
      <c r="L410" s="571"/>
      <c r="M410" s="32"/>
      <c r="N410" s="32"/>
    </row>
    <row r="411">
      <c r="A411" s="32"/>
      <c r="E411" s="32"/>
      <c r="F411" s="32"/>
      <c r="H411" s="32"/>
      <c r="I411" s="32"/>
      <c r="J411" s="571"/>
      <c r="K411" s="571"/>
      <c r="L411" s="571"/>
      <c r="M411" s="32"/>
      <c r="N411" s="32"/>
    </row>
    <row r="412">
      <c r="A412" s="32"/>
      <c r="E412" s="32"/>
      <c r="F412" s="32"/>
      <c r="H412" s="32"/>
      <c r="I412" s="32"/>
      <c r="J412" s="571"/>
      <c r="K412" s="571"/>
      <c r="L412" s="571"/>
      <c r="M412" s="32"/>
      <c r="N412" s="32"/>
    </row>
    <row r="413">
      <c r="A413" s="32"/>
      <c r="E413" s="32"/>
      <c r="F413" s="32"/>
      <c r="H413" s="32"/>
      <c r="I413" s="32"/>
      <c r="J413" s="571"/>
      <c r="K413" s="571"/>
      <c r="L413" s="571"/>
      <c r="M413" s="32"/>
      <c r="N413" s="32"/>
    </row>
    <row r="414">
      <c r="A414" s="32"/>
      <c r="E414" s="32"/>
      <c r="F414" s="32"/>
      <c r="H414" s="32"/>
      <c r="I414" s="32"/>
      <c r="J414" s="571"/>
      <c r="K414" s="571"/>
      <c r="L414" s="571"/>
      <c r="M414" s="32"/>
      <c r="N414" s="32"/>
    </row>
    <row r="415">
      <c r="A415" s="32"/>
      <c r="E415" s="32"/>
      <c r="F415" s="32"/>
      <c r="H415" s="32"/>
      <c r="I415" s="32"/>
      <c r="J415" s="571"/>
      <c r="K415" s="571"/>
      <c r="L415" s="571"/>
      <c r="M415" s="32"/>
      <c r="N415" s="32"/>
    </row>
    <row r="416">
      <c r="A416" s="32"/>
      <c r="E416" s="32"/>
      <c r="F416" s="32"/>
      <c r="H416" s="32"/>
      <c r="I416" s="32"/>
      <c r="J416" s="571"/>
      <c r="K416" s="571"/>
      <c r="L416" s="571"/>
      <c r="M416" s="32"/>
      <c r="N416" s="32"/>
    </row>
    <row r="417">
      <c r="A417" s="32"/>
      <c r="E417" s="32"/>
      <c r="F417" s="32"/>
      <c r="H417" s="32"/>
      <c r="I417" s="32"/>
      <c r="J417" s="571"/>
      <c r="K417" s="571"/>
      <c r="L417" s="571"/>
      <c r="M417" s="32"/>
      <c r="N417" s="32"/>
    </row>
    <row r="418">
      <c r="A418" s="32"/>
      <c r="E418" s="32"/>
      <c r="F418" s="32"/>
      <c r="H418" s="32"/>
      <c r="I418" s="32"/>
      <c r="J418" s="571"/>
      <c r="K418" s="571"/>
      <c r="L418" s="571"/>
      <c r="M418" s="32"/>
      <c r="N418" s="32"/>
    </row>
    <row r="419">
      <c r="A419" s="32"/>
      <c r="E419" s="32"/>
      <c r="F419" s="32"/>
      <c r="H419" s="32"/>
      <c r="I419" s="32"/>
      <c r="J419" s="571"/>
      <c r="K419" s="571"/>
      <c r="L419" s="571"/>
      <c r="M419" s="32"/>
      <c r="N419" s="32"/>
    </row>
    <row r="420">
      <c r="A420" s="32"/>
      <c r="E420" s="32"/>
      <c r="F420" s="32"/>
      <c r="H420" s="32"/>
      <c r="I420" s="32"/>
      <c r="J420" s="571"/>
      <c r="K420" s="571"/>
      <c r="L420" s="571"/>
      <c r="M420" s="32"/>
      <c r="N420" s="32"/>
    </row>
    <row r="421">
      <c r="A421" s="32"/>
      <c r="E421" s="32"/>
      <c r="F421" s="32"/>
      <c r="H421" s="32"/>
      <c r="I421" s="32"/>
      <c r="J421" s="571"/>
      <c r="K421" s="571"/>
      <c r="L421" s="571"/>
      <c r="M421" s="32"/>
      <c r="N421" s="32"/>
    </row>
    <row r="422">
      <c r="A422" s="32"/>
      <c r="E422" s="32"/>
      <c r="F422" s="32"/>
      <c r="H422" s="32"/>
      <c r="I422" s="32"/>
      <c r="J422" s="571"/>
      <c r="K422" s="571"/>
      <c r="L422" s="571"/>
      <c r="M422" s="32"/>
      <c r="N422" s="32"/>
    </row>
    <row r="423">
      <c r="A423" s="32"/>
      <c r="E423" s="32"/>
      <c r="F423" s="32"/>
      <c r="H423" s="32"/>
      <c r="I423" s="32"/>
      <c r="J423" s="571"/>
      <c r="K423" s="571"/>
      <c r="L423" s="571"/>
      <c r="M423" s="32"/>
      <c r="N423" s="32"/>
    </row>
    <row r="424">
      <c r="A424" s="32"/>
      <c r="E424" s="32"/>
      <c r="F424" s="32"/>
      <c r="H424" s="32"/>
      <c r="I424" s="32"/>
      <c r="J424" s="571"/>
      <c r="K424" s="571"/>
      <c r="L424" s="571"/>
      <c r="M424" s="32"/>
      <c r="N424" s="32"/>
    </row>
    <row r="425">
      <c r="A425" s="32"/>
      <c r="E425" s="32"/>
      <c r="F425" s="32"/>
      <c r="H425" s="32"/>
      <c r="I425" s="32"/>
      <c r="J425" s="571"/>
      <c r="K425" s="571"/>
      <c r="L425" s="571"/>
      <c r="M425" s="32"/>
      <c r="N425" s="32"/>
    </row>
    <row r="426">
      <c r="A426" s="32"/>
      <c r="E426" s="32"/>
      <c r="F426" s="32"/>
      <c r="H426" s="32"/>
      <c r="I426" s="32"/>
      <c r="J426" s="571"/>
      <c r="K426" s="571"/>
      <c r="L426" s="571"/>
      <c r="M426" s="32"/>
      <c r="N426" s="32"/>
    </row>
    <row r="427">
      <c r="A427" s="32"/>
      <c r="E427" s="32"/>
      <c r="F427" s="32"/>
      <c r="H427" s="32"/>
      <c r="I427" s="32"/>
      <c r="J427" s="571"/>
      <c r="K427" s="571"/>
      <c r="L427" s="571"/>
      <c r="M427" s="32"/>
      <c r="N427" s="32"/>
    </row>
    <row r="428">
      <c r="A428" s="32"/>
      <c r="E428" s="32"/>
      <c r="F428" s="32"/>
      <c r="H428" s="32"/>
      <c r="I428" s="32"/>
      <c r="J428" s="571"/>
      <c r="K428" s="571"/>
      <c r="L428" s="571"/>
      <c r="M428" s="32"/>
      <c r="N428" s="32"/>
    </row>
    <row r="429">
      <c r="A429" s="32"/>
      <c r="E429" s="32"/>
      <c r="F429" s="32"/>
      <c r="H429" s="32"/>
      <c r="I429" s="32"/>
      <c r="J429" s="571"/>
      <c r="K429" s="571"/>
      <c r="L429" s="571"/>
      <c r="M429" s="32"/>
      <c r="N429" s="32"/>
    </row>
    <row r="430">
      <c r="A430" s="32"/>
      <c r="E430" s="32"/>
      <c r="F430" s="32"/>
      <c r="H430" s="32"/>
      <c r="I430" s="32"/>
      <c r="J430" s="571"/>
      <c r="K430" s="571"/>
      <c r="L430" s="571"/>
      <c r="M430" s="32"/>
      <c r="N430" s="32"/>
    </row>
    <row r="431">
      <c r="A431" s="32"/>
      <c r="E431" s="32"/>
      <c r="F431" s="32"/>
      <c r="H431" s="32"/>
      <c r="I431" s="32"/>
      <c r="J431" s="571"/>
      <c r="K431" s="571"/>
      <c r="L431" s="571"/>
      <c r="M431" s="32"/>
      <c r="N431" s="32"/>
    </row>
    <row r="432">
      <c r="A432" s="32"/>
      <c r="E432" s="32"/>
      <c r="F432" s="32"/>
      <c r="H432" s="32"/>
      <c r="I432" s="32"/>
      <c r="J432" s="571"/>
      <c r="K432" s="571"/>
      <c r="L432" s="571"/>
      <c r="M432" s="32"/>
      <c r="N432" s="32"/>
    </row>
    <row r="433">
      <c r="A433" s="32"/>
      <c r="E433" s="32"/>
      <c r="F433" s="32"/>
      <c r="H433" s="32"/>
      <c r="I433" s="32"/>
      <c r="J433" s="571"/>
      <c r="K433" s="571"/>
      <c r="L433" s="571"/>
      <c r="M433" s="32"/>
      <c r="N433" s="32"/>
    </row>
    <row r="434">
      <c r="A434" s="32"/>
      <c r="E434" s="32"/>
      <c r="F434" s="32"/>
      <c r="H434" s="32"/>
      <c r="I434" s="32"/>
      <c r="J434" s="571"/>
      <c r="K434" s="571"/>
      <c r="L434" s="571"/>
      <c r="M434" s="32"/>
      <c r="N434" s="32"/>
    </row>
    <row r="435">
      <c r="A435" s="32"/>
      <c r="E435" s="32"/>
      <c r="F435" s="32"/>
      <c r="H435" s="32"/>
      <c r="I435" s="32"/>
      <c r="J435" s="571"/>
      <c r="K435" s="571"/>
      <c r="L435" s="571"/>
      <c r="M435" s="32"/>
      <c r="N435" s="32"/>
    </row>
    <row r="436">
      <c r="A436" s="32"/>
      <c r="E436" s="32"/>
      <c r="F436" s="32"/>
      <c r="H436" s="32"/>
      <c r="I436" s="32"/>
      <c r="J436" s="571"/>
      <c r="K436" s="571"/>
      <c r="L436" s="571"/>
      <c r="M436" s="32"/>
      <c r="N436" s="32"/>
    </row>
    <row r="437">
      <c r="A437" s="32"/>
      <c r="E437" s="32"/>
      <c r="F437" s="32"/>
      <c r="H437" s="32"/>
      <c r="I437" s="32"/>
      <c r="J437" s="571"/>
      <c r="K437" s="571"/>
      <c r="L437" s="571"/>
      <c r="M437" s="32"/>
      <c r="N437" s="32"/>
    </row>
    <row r="438">
      <c r="A438" s="32"/>
      <c r="E438" s="32"/>
      <c r="F438" s="32"/>
      <c r="H438" s="32"/>
      <c r="I438" s="32"/>
      <c r="J438" s="571"/>
      <c r="K438" s="571"/>
      <c r="L438" s="571"/>
      <c r="M438" s="32"/>
      <c r="N438" s="32"/>
    </row>
    <row r="439">
      <c r="A439" s="32"/>
      <c r="E439" s="32"/>
      <c r="F439" s="32"/>
      <c r="H439" s="32"/>
      <c r="I439" s="32"/>
      <c r="J439" s="571"/>
      <c r="K439" s="571"/>
      <c r="L439" s="571"/>
      <c r="M439" s="32"/>
      <c r="N439" s="32"/>
    </row>
    <row r="440">
      <c r="A440" s="32"/>
      <c r="E440" s="32"/>
      <c r="F440" s="32"/>
      <c r="H440" s="32"/>
      <c r="I440" s="32"/>
      <c r="J440" s="571"/>
      <c r="K440" s="571"/>
      <c r="L440" s="571"/>
      <c r="M440" s="32"/>
      <c r="N440" s="32"/>
    </row>
    <row r="441">
      <c r="A441" s="32"/>
      <c r="E441" s="32"/>
      <c r="F441" s="32"/>
      <c r="H441" s="32"/>
      <c r="I441" s="32"/>
      <c r="J441" s="571"/>
      <c r="K441" s="571"/>
      <c r="L441" s="571"/>
      <c r="M441" s="32"/>
      <c r="N441" s="32"/>
    </row>
    <row r="442">
      <c r="A442" s="32"/>
      <c r="E442" s="32"/>
      <c r="F442" s="32"/>
      <c r="H442" s="32"/>
      <c r="I442" s="32"/>
      <c r="J442" s="571"/>
      <c r="K442" s="571"/>
      <c r="L442" s="571"/>
      <c r="M442" s="32"/>
      <c r="N442" s="32"/>
    </row>
    <row r="443">
      <c r="A443" s="32"/>
      <c r="E443" s="32"/>
      <c r="F443" s="32"/>
      <c r="H443" s="32"/>
      <c r="I443" s="32"/>
      <c r="J443" s="571"/>
      <c r="K443" s="571"/>
      <c r="L443" s="571"/>
      <c r="M443" s="32"/>
      <c r="N443" s="32"/>
    </row>
    <row r="444">
      <c r="A444" s="32"/>
      <c r="E444" s="32"/>
      <c r="F444" s="32"/>
      <c r="H444" s="32"/>
      <c r="I444" s="32"/>
      <c r="J444" s="571"/>
      <c r="K444" s="571"/>
      <c r="L444" s="571"/>
      <c r="M444" s="32"/>
      <c r="N444" s="32"/>
    </row>
    <row r="445">
      <c r="A445" s="32"/>
      <c r="E445" s="32"/>
      <c r="F445" s="32"/>
      <c r="H445" s="32"/>
      <c r="I445" s="32"/>
      <c r="J445" s="571"/>
      <c r="K445" s="571"/>
      <c r="L445" s="571"/>
      <c r="M445" s="32"/>
      <c r="N445" s="32"/>
    </row>
    <row r="446">
      <c r="A446" s="32"/>
      <c r="E446" s="32"/>
      <c r="F446" s="32"/>
      <c r="H446" s="32"/>
      <c r="I446" s="32"/>
      <c r="J446" s="571"/>
      <c r="K446" s="571"/>
      <c r="L446" s="571"/>
      <c r="M446" s="32"/>
      <c r="N446" s="32"/>
    </row>
    <row r="447">
      <c r="A447" s="32"/>
      <c r="E447" s="32"/>
      <c r="F447" s="32"/>
      <c r="H447" s="32"/>
      <c r="I447" s="32"/>
      <c r="J447" s="571"/>
      <c r="K447" s="571"/>
      <c r="L447" s="571"/>
      <c r="M447" s="32"/>
      <c r="N447" s="32"/>
    </row>
    <row r="448">
      <c r="A448" s="32"/>
      <c r="E448" s="32"/>
      <c r="F448" s="32"/>
      <c r="H448" s="32"/>
      <c r="I448" s="32"/>
      <c r="J448" s="571"/>
      <c r="K448" s="571"/>
      <c r="L448" s="571"/>
      <c r="M448" s="32"/>
      <c r="N448" s="32"/>
    </row>
    <row r="449">
      <c r="A449" s="32"/>
      <c r="E449" s="32"/>
      <c r="F449" s="32"/>
      <c r="H449" s="32"/>
      <c r="I449" s="32"/>
      <c r="J449" s="571"/>
      <c r="K449" s="571"/>
      <c r="L449" s="571"/>
      <c r="M449" s="32"/>
      <c r="N449" s="32"/>
    </row>
    <row r="450">
      <c r="A450" s="32"/>
      <c r="E450" s="32"/>
      <c r="F450" s="32"/>
      <c r="H450" s="32"/>
      <c r="I450" s="32"/>
      <c r="J450" s="571"/>
      <c r="K450" s="571"/>
      <c r="L450" s="571"/>
      <c r="M450" s="32"/>
      <c r="N450" s="32"/>
    </row>
    <row r="451">
      <c r="A451" s="32"/>
      <c r="E451" s="32"/>
      <c r="F451" s="32"/>
      <c r="H451" s="32"/>
      <c r="I451" s="32"/>
      <c r="J451" s="571"/>
      <c r="K451" s="571"/>
      <c r="L451" s="571"/>
      <c r="M451" s="32"/>
      <c r="N451" s="32"/>
    </row>
    <row r="452">
      <c r="A452" s="32"/>
      <c r="E452" s="32"/>
      <c r="F452" s="32"/>
      <c r="H452" s="32"/>
      <c r="I452" s="32"/>
      <c r="J452" s="571"/>
      <c r="K452" s="571"/>
      <c r="L452" s="571"/>
      <c r="M452" s="32"/>
      <c r="N452" s="32"/>
    </row>
    <row r="453">
      <c r="A453" s="32"/>
      <c r="E453" s="32"/>
      <c r="F453" s="32"/>
      <c r="H453" s="32"/>
      <c r="I453" s="32"/>
      <c r="J453" s="571"/>
      <c r="K453" s="571"/>
      <c r="L453" s="571"/>
      <c r="M453" s="32"/>
      <c r="N453" s="32"/>
    </row>
    <row r="454">
      <c r="A454" s="32"/>
      <c r="E454" s="32"/>
      <c r="F454" s="32"/>
      <c r="H454" s="32"/>
      <c r="I454" s="32"/>
      <c r="J454" s="571"/>
      <c r="K454" s="571"/>
      <c r="L454" s="571"/>
      <c r="M454" s="32"/>
      <c r="N454" s="32"/>
    </row>
    <row r="455">
      <c r="A455" s="32"/>
      <c r="E455" s="32"/>
      <c r="F455" s="32"/>
      <c r="H455" s="32"/>
      <c r="I455" s="32"/>
      <c r="J455" s="571"/>
      <c r="K455" s="571"/>
      <c r="L455" s="571"/>
      <c r="M455" s="32"/>
      <c r="N455" s="32"/>
    </row>
    <row r="456">
      <c r="A456" s="32"/>
      <c r="E456" s="32"/>
      <c r="F456" s="32"/>
      <c r="H456" s="32"/>
      <c r="I456" s="32"/>
      <c r="J456" s="571"/>
      <c r="K456" s="571"/>
      <c r="L456" s="571"/>
      <c r="M456" s="32"/>
      <c r="N456" s="32"/>
    </row>
    <row r="457">
      <c r="A457" s="32"/>
      <c r="E457" s="32"/>
      <c r="F457" s="32"/>
      <c r="H457" s="32"/>
      <c r="I457" s="32"/>
      <c r="J457" s="571"/>
      <c r="K457" s="571"/>
      <c r="L457" s="571"/>
      <c r="M457" s="32"/>
      <c r="N457" s="32"/>
    </row>
    <row r="458">
      <c r="A458" s="32"/>
      <c r="E458" s="32"/>
      <c r="F458" s="32"/>
      <c r="H458" s="32"/>
      <c r="I458" s="32"/>
      <c r="J458" s="571"/>
      <c r="K458" s="571"/>
      <c r="L458" s="571"/>
      <c r="M458" s="32"/>
      <c r="N458" s="32"/>
    </row>
    <row r="459">
      <c r="A459" s="32"/>
      <c r="E459" s="32"/>
      <c r="F459" s="32"/>
      <c r="H459" s="32"/>
      <c r="I459" s="32"/>
      <c r="J459" s="571"/>
      <c r="K459" s="571"/>
      <c r="L459" s="571"/>
      <c r="M459" s="32"/>
      <c r="N459" s="32"/>
    </row>
    <row r="460">
      <c r="A460" s="32"/>
      <c r="E460" s="32"/>
      <c r="F460" s="32"/>
      <c r="H460" s="32"/>
      <c r="I460" s="32"/>
      <c r="J460" s="571"/>
      <c r="K460" s="571"/>
      <c r="L460" s="571"/>
      <c r="M460" s="32"/>
      <c r="N460" s="32"/>
    </row>
    <row r="461">
      <c r="A461" s="32"/>
      <c r="E461" s="32"/>
      <c r="F461" s="32"/>
      <c r="H461" s="32"/>
      <c r="I461" s="32"/>
      <c r="J461" s="571"/>
      <c r="K461" s="571"/>
      <c r="L461" s="571"/>
      <c r="M461" s="32"/>
      <c r="N461" s="32"/>
    </row>
    <row r="462">
      <c r="A462" s="32"/>
      <c r="E462" s="32"/>
      <c r="F462" s="32"/>
      <c r="H462" s="32"/>
      <c r="I462" s="32"/>
      <c r="J462" s="571"/>
      <c r="K462" s="571"/>
      <c r="L462" s="571"/>
      <c r="M462" s="32"/>
      <c r="N462" s="32"/>
    </row>
    <row r="463">
      <c r="A463" s="32"/>
      <c r="E463" s="32"/>
      <c r="F463" s="32"/>
      <c r="H463" s="32"/>
      <c r="I463" s="32"/>
      <c r="J463" s="571"/>
      <c r="K463" s="571"/>
      <c r="L463" s="571"/>
      <c r="M463" s="32"/>
      <c r="N463" s="32"/>
    </row>
    <row r="464">
      <c r="A464" s="32"/>
      <c r="E464" s="32"/>
      <c r="F464" s="32"/>
      <c r="H464" s="32"/>
      <c r="I464" s="32"/>
      <c r="J464" s="571"/>
      <c r="K464" s="571"/>
      <c r="L464" s="571"/>
      <c r="M464" s="32"/>
      <c r="N464" s="32"/>
    </row>
    <row r="465">
      <c r="A465" s="32"/>
      <c r="E465" s="32"/>
      <c r="F465" s="32"/>
      <c r="H465" s="32"/>
      <c r="I465" s="32"/>
      <c r="J465" s="571"/>
      <c r="K465" s="571"/>
      <c r="L465" s="571"/>
      <c r="M465" s="32"/>
      <c r="N465" s="32"/>
    </row>
    <row r="466">
      <c r="A466" s="32"/>
      <c r="E466" s="32"/>
      <c r="F466" s="32"/>
      <c r="H466" s="32"/>
      <c r="I466" s="32"/>
      <c r="J466" s="571"/>
      <c r="K466" s="571"/>
      <c r="L466" s="571"/>
      <c r="M466" s="32"/>
      <c r="N466" s="32"/>
    </row>
    <row r="467">
      <c r="A467" s="32"/>
      <c r="E467" s="32"/>
      <c r="F467" s="32"/>
      <c r="H467" s="32"/>
      <c r="I467" s="32"/>
      <c r="J467" s="571"/>
      <c r="K467" s="571"/>
      <c r="L467" s="571"/>
      <c r="M467" s="32"/>
      <c r="N467" s="32"/>
    </row>
    <row r="468">
      <c r="A468" s="32"/>
      <c r="E468" s="32"/>
      <c r="F468" s="32"/>
      <c r="H468" s="32"/>
      <c r="I468" s="32"/>
      <c r="J468" s="571"/>
      <c r="K468" s="571"/>
      <c r="L468" s="571"/>
      <c r="M468" s="32"/>
      <c r="N468" s="32"/>
    </row>
    <row r="469">
      <c r="A469" s="32"/>
      <c r="E469" s="32"/>
      <c r="F469" s="32"/>
      <c r="H469" s="32"/>
      <c r="I469" s="32"/>
      <c r="J469" s="571"/>
      <c r="K469" s="571"/>
      <c r="L469" s="571"/>
      <c r="M469" s="32"/>
      <c r="N469" s="32"/>
    </row>
    <row r="470">
      <c r="A470" s="32"/>
      <c r="E470" s="32"/>
      <c r="F470" s="32"/>
      <c r="H470" s="32"/>
      <c r="I470" s="32"/>
      <c r="J470" s="571"/>
      <c r="K470" s="571"/>
      <c r="L470" s="571"/>
      <c r="M470" s="32"/>
      <c r="N470" s="32"/>
    </row>
    <row r="471">
      <c r="A471" s="32"/>
      <c r="E471" s="32"/>
      <c r="F471" s="32"/>
      <c r="H471" s="32"/>
      <c r="I471" s="32"/>
      <c r="J471" s="571"/>
      <c r="K471" s="571"/>
      <c r="L471" s="571"/>
      <c r="M471" s="32"/>
      <c r="N471" s="32"/>
    </row>
    <row r="472">
      <c r="A472" s="32"/>
      <c r="E472" s="32"/>
      <c r="F472" s="32"/>
      <c r="H472" s="32"/>
      <c r="I472" s="32"/>
      <c r="J472" s="571"/>
      <c r="K472" s="571"/>
      <c r="L472" s="571"/>
      <c r="M472" s="32"/>
      <c r="N472" s="32"/>
    </row>
    <row r="473">
      <c r="A473" s="32"/>
      <c r="E473" s="32"/>
      <c r="F473" s="32"/>
      <c r="H473" s="32"/>
      <c r="I473" s="32"/>
      <c r="J473" s="571"/>
      <c r="K473" s="571"/>
      <c r="L473" s="571"/>
      <c r="M473" s="32"/>
      <c r="N473" s="32"/>
    </row>
    <row r="474">
      <c r="A474" s="32"/>
      <c r="E474" s="32"/>
      <c r="F474" s="32"/>
      <c r="H474" s="32"/>
      <c r="I474" s="32"/>
      <c r="J474" s="571"/>
      <c r="K474" s="571"/>
      <c r="L474" s="571"/>
      <c r="M474" s="32"/>
      <c r="N474" s="32"/>
    </row>
    <row r="475">
      <c r="A475" s="32"/>
      <c r="E475" s="32"/>
      <c r="F475" s="32"/>
      <c r="H475" s="32"/>
      <c r="I475" s="32"/>
      <c r="J475" s="571"/>
      <c r="K475" s="571"/>
      <c r="L475" s="571"/>
      <c r="M475" s="32"/>
      <c r="N475" s="32"/>
    </row>
    <row r="476">
      <c r="A476" s="32"/>
      <c r="E476" s="32"/>
      <c r="F476" s="32"/>
      <c r="H476" s="32"/>
      <c r="I476" s="32"/>
      <c r="J476" s="571"/>
      <c r="K476" s="571"/>
      <c r="L476" s="571"/>
      <c r="M476" s="32"/>
      <c r="N476" s="32"/>
    </row>
    <row r="477">
      <c r="A477" s="32"/>
      <c r="E477" s="32"/>
      <c r="F477" s="32"/>
      <c r="H477" s="32"/>
      <c r="I477" s="32"/>
      <c r="J477" s="571"/>
      <c r="K477" s="571"/>
      <c r="L477" s="571"/>
      <c r="M477" s="32"/>
      <c r="N477" s="32"/>
    </row>
    <row r="478">
      <c r="A478" s="32"/>
      <c r="E478" s="32"/>
      <c r="F478" s="32"/>
      <c r="H478" s="32"/>
      <c r="I478" s="32"/>
      <c r="J478" s="571"/>
      <c r="K478" s="571"/>
      <c r="L478" s="571"/>
      <c r="M478" s="32"/>
      <c r="N478" s="32"/>
    </row>
    <row r="479">
      <c r="A479" s="32"/>
      <c r="E479" s="32"/>
      <c r="F479" s="32"/>
      <c r="H479" s="32"/>
      <c r="I479" s="32"/>
      <c r="J479" s="571"/>
      <c r="K479" s="571"/>
      <c r="L479" s="571"/>
      <c r="M479" s="32"/>
      <c r="N479" s="32"/>
    </row>
    <row r="480">
      <c r="A480" s="32"/>
      <c r="E480" s="32"/>
      <c r="F480" s="32"/>
      <c r="H480" s="32"/>
      <c r="I480" s="32"/>
      <c r="J480" s="571"/>
      <c r="K480" s="571"/>
      <c r="L480" s="571"/>
      <c r="M480" s="32"/>
      <c r="N480" s="32"/>
    </row>
    <row r="481">
      <c r="A481" s="32"/>
      <c r="E481" s="32"/>
      <c r="F481" s="32"/>
      <c r="H481" s="32"/>
      <c r="I481" s="32"/>
      <c r="J481" s="571"/>
      <c r="K481" s="571"/>
      <c r="L481" s="571"/>
      <c r="M481" s="32"/>
      <c r="N481" s="32"/>
    </row>
    <row r="482">
      <c r="A482" s="32"/>
      <c r="E482" s="32"/>
      <c r="F482" s="32"/>
      <c r="H482" s="32"/>
      <c r="I482" s="32"/>
      <c r="J482" s="571"/>
      <c r="K482" s="571"/>
      <c r="L482" s="571"/>
      <c r="M482" s="32"/>
      <c r="N482" s="32"/>
    </row>
    <row r="483">
      <c r="A483" s="32"/>
      <c r="E483" s="32"/>
      <c r="F483" s="32"/>
      <c r="H483" s="32"/>
      <c r="I483" s="32"/>
      <c r="J483" s="571"/>
      <c r="K483" s="571"/>
      <c r="L483" s="571"/>
      <c r="M483" s="32"/>
      <c r="N483" s="32"/>
    </row>
    <row r="484">
      <c r="A484" s="32"/>
      <c r="E484" s="32"/>
      <c r="F484" s="32"/>
      <c r="H484" s="32"/>
      <c r="I484" s="32"/>
      <c r="J484" s="571"/>
      <c r="K484" s="571"/>
      <c r="L484" s="571"/>
      <c r="M484" s="32"/>
      <c r="N484" s="32"/>
    </row>
    <row r="485">
      <c r="A485" s="32"/>
      <c r="E485" s="32"/>
      <c r="F485" s="32"/>
      <c r="H485" s="32"/>
      <c r="I485" s="32"/>
      <c r="J485" s="571"/>
      <c r="K485" s="571"/>
      <c r="L485" s="571"/>
      <c r="M485" s="32"/>
      <c r="N485" s="32"/>
    </row>
    <row r="486">
      <c r="A486" s="32"/>
      <c r="E486" s="32"/>
      <c r="F486" s="32"/>
      <c r="H486" s="32"/>
      <c r="I486" s="32"/>
      <c r="J486" s="571"/>
      <c r="K486" s="571"/>
      <c r="L486" s="571"/>
      <c r="M486" s="32"/>
      <c r="N486" s="32"/>
    </row>
    <row r="487">
      <c r="A487" s="32"/>
      <c r="E487" s="32"/>
      <c r="F487" s="32"/>
      <c r="H487" s="32"/>
      <c r="I487" s="32"/>
      <c r="J487" s="571"/>
      <c r="K487" s="571"/>
      <c r="L487" s="571"/>
      <c r="M487" s="32"/>
      <c r="N487" s="32"/>
    </row>
    <row r="488">
      <c r="A488" s="32"/>
      <c r="E488" s="32"/>
      <c r="F488" s="32"/>
      <c r="H488" s="32"/>
      <c r="I488" s="32"/>
      <c r="J488" s="571"/>
      <c r="K488" s="571"/>
      <c r="L488" s="571"/>
      <c r="M488" s="32"/>
      <c r="N488" s="32"/>
    </row>
    <row r="489">
      <c r="A489" s="32"/>
      <c r="E489" s="32"/>
      <c r="F489" s="32"/>
      <c r="H489" s="32"/>
      <c r="I489" s="32"/>
      <c r="J489" s="571"/>
      <c r="K489" s="571"/>
      <c r="L489" s="571"/>
      <c r="M489" s="32"/>
      <c r="N489" s="32"/>
    </row>
    <row r="490">
      <c r="A490" s="32"/>
      <c r="E490" s="32"/>
      <c r="F490" s="32"/>
      <c r="H490" s="32"/>
      <c r="I490" s="32"/>
      <c r="J490" s="571"/>
      <c r="K490" s="571"/>
      <c r="L490" s="571"/>
      <c r="M490" s="32"/>
      <c r="N490" s="32"/>
    </row>
    <row r="491">
      <c r="A491" s="32"/>
      <c r="E491" s="32"/>
      <c r="F491" s="32"/>
      <c r="H491" s="32"/>
      <c r="I491" s="32"/>
      <c r="J491" s="571"/>
      <c r="K491" s="571"/>
      <c r="L491" s="571"/>
      <c r="M491" s="32"/>
      <c r="N491" s="32"/>
    </row>
    <row r="492">
      <c r="A492" s="32"/>
      <c r="E492" s="32"/>
      <c r="F492" s="32"/>
      <c r="H492" s="32"/>
      <c r="I492" s="32"/>
      <c r="J492" s="571"/>
      <c r="K492" s="571"/>
      <c r="L492" s="571"/>
      <c r="M492" s="32"/>
      <c r="N492" s="32"/>
    </row>
    <row r="493">
      <c r="A493" s="32"/>
      <c r="E493" s="32"/>
      <c r="F493" s="32"/>
      <c r="H493" s="32"/>
      <c r="I493" s="32"/>
      <c r="J493" s="571"/>
      <c r="K493" s="571"/>
      <c r="L493" s="571"/>
      <c r="M493" s="32"/>
      <c r="N493" s="32"/>
    </row>
    <row r="494">
      <c r="A494" s="32"/>
      <c r="E494" s="32"/>
      <c r="F494" s="32"/>
      <c r="H494" s="32"/>
      <c r="I494" s="32"/>
      <c r="J494" s="571"/>
      <c r="K494" s="571"/>
      <c r="L494" s="571"/>
      <c r="M494" s="32"/>
      <c r="N494" s="32"/>
    </row>
    <row r="495">
      <c r="A495" s="32"/>
      <c r="E495" s="32"/>
      <c r="F495" s="32"/>
      <c r="H495" s="32"/>
      <c r="I495" s="32"/>
      <c r="J495" s="571"/>
      <c r="K495" s="571"/>
      <c r="L495" s="571"/>
      <c r="M495" s="32"/>
      <c r="N495" s="32"/>
    </row>
    <row r="496">
      <c r="A496" s="32"/>
      <c r="E496" s="32"/>
      <c r="F496" s="32"/>
      <c r="H496" s="32"/>
      <c r="I496" s="32"/>
      <c r="J496" s="571"/>
      <c r="K496" s="571"/>
      <c r="L496" s="571"/>
      <c r="M496" s="32"/>
      <c r="N496" s="32"/>
    </row>
    <row r="497">
      <c r="A497" s="32"/>
      <c r="E497" s="32"/>
      <c r="F497" s="32"/>
      <c r="H497" s="32"/>
      <c r="I497" s="32"/>
      <c r="J497" s="571"/>
      <c r="K497" s="571"/>
      <c r="L497" s="571"/>
      <c r="M497" s="32"/>
      <c r="N497" s="32"/>
    </row>
    <row r="498">
      <c r="A498" s="32"/>
      <c r="E498" s="32"/>
      <c r="F498" s="32"/>
      <c r="H498" s="32"/>
      <c r="I498" s="32"/>
      <c r="J498" s="571"/>
      <c r="K498" s="571"/>
      <c r="L498" s="571"/>
      <c r="M498" s="32"/>
      <c r="N498" s="32"/>
    </row>
    <row r="499">
      <c r="A499" s="32"/>
      <c r="E499" s="32"/>
      <c r="F499" s="32"/>
      <c r="H499" s="32"/>
      <c r="I499" s="32"/>
      <c r="J499" s="571"/>
      <c r="K499" s="571"/>
      <c r="L499" s="571"/>
      <c r="M499" s="32"/>
      <c r="N499" s="32"/>
    </row>
    <row r="500">
      <c r="A500" s="32"/>
      <c r="E500" s="32"/>
      <c r="F500" s="32"/>
      <c r="H500" s="32"/>
      <c r="I500" s="32"/>
      <c r="J500" s="571"/>
      <c r="K500" s="571"/>
      <c r="L500" s="571"/>
      <c r="M500" s="32"/>
      <c r="N500" s="32"/>
    </row>
    <row r="501">
      <c r="A501" s="32"/>
      <c r="E501" s="32"/>
      <c r="F501" s="32"/>
      <c r="H501" s="32"/>
      <c r="I501" s="32"/>
      <c r="J501" s="571"/>
      <c r="K501" s="571"/>
      <c r="L501" s="571"/>
      <c r="M501" s="32"/>
      <c r="N501" s="32"/>
    </row>
    <row r="502">
      <c r="A502" s="32"/>
      <c r="E502" s="32"/>
      <c r="F502" s="32"/>
      <c r="H502" s="32"/>
      <c r="I502" s="32"/>
      <c r="J502" s="571"/>
      <c r="K502" s="571"/>
      <c r="L502" s="571"/>
      <c r="M502" s="32"/>
      <c r="N502" s="32"/>
    </row>
    <row r="503">
      <c r="A503" s="32"/>
      <c r="E503" s="32"/>
      <c r="F503" s="32"/>
      <c r="H503" s="32"/>
      <c r="I503" s="32"/>
      <c r="J503" s="571"/>
      <c r="K503" s="571"/>
      <c r="L503" s="571"/>
      <c r="M503" s="32"/>
      <c r="N503" s="32"/>
    </row>
    <row r="504">
      <c r="A504" s="32"/>
      <c r="E504" s="32"/>
      <c r="F504" s="32"/>
      <c r="H504" s="32"/>
      <c r="I504" s="32"/>
      <c r="J504" s="571"/>
      <c r="K504" s="571"/>
      <c r="L504" s="571"/>
      <c r="M504" s="32"/>
      <c r="N504" s="32"/>
    </row>
    <row r="505">
      <c r="A505" s="32"/>
      <c r="E505" s="32"/>
      <c r="F505" s="32"/>
      <c r="H505" s="32"/>
      <c r="I505" s="32"/>
      <c r="J505" s="571"/>
      <c r="K505" s="571"/>
      <c r="L505" s="571"/>
      <c r="M505" s="32"/>
      <c r="N505" s="32"/>
    </row>
    <row r="506">
      <c r="A506" s="32"/>
      <c r="E506" s="32"/>
      <c r="F506" s="32"/>
      <c r="H506" s="32"/>
      <c r="I506" s="32"/>
      <c r="J506" s="571"/>
      <c r="K506" s="571"/>
      <c r="L506" s="571"/>
      <c r="M506" s="32"/>
      <c r="N506" s="32"/>
    </row>
    <row r="507">
      <c r="A507" s="32"/>
      <c r="E507" s="32"/>
      <c r="F507" s="32"/>
      <c r="H507" s="32"/>
      <c r="I507" s="32"/>
      <c r="J507" s="571"/>
      <c r="K507" s="571"/>
      <c r="L507" s="571"/>
      <c r="M507" s="32"/>
      <c r="N507" s="32"/>
    </row>
    <row r="508">
      <c r="A508" s="32"/>
      <c r="E508" s="32"/>
      <c r="F508" s="32"/>
      <c r="H508" s="32"/>
      <c r="I508" s="32"/>
      <c r="J508" s="571"/>
      <c r="K508" s="571"/>
      <c r="L508" s="571"/>
      <c r="M508" s="32"/>
      <c r="N508" s="32"/>
    </row>
    <row r="509">
      <c r="A509" s="32"/>
      <c r="E509" s="32"/>
      <c r="F509" s="32"/>
      <c r="H509" s="32"/>
      <c r="I509" s="32"/>
      <c r="J509" s="571"/>
      <c r="K509" s="571"/>
      <c r="L509" s="571"/>
      <c r="M509" s="32"/>
      <c r="N509" s="32"/>
    </row>
    <row r="510">
      <c r="A510" s="32"/>
      <c r="E510" s="32"/>
      <c r="F510" s="32"/>
      <c r="H510" s="32"/>
      <c r="I510" s="32"/>
      <c r="J510" s="571"/>
      <c r="K510" s="571"/>
      <c r="L510" s="571"/>
      <c r="M510" s="32"/>
      <c r="N510" s="32"/>
    </row>
    <row r="511">
      <c r="A511" s="32"/>
      <c r="E511" s="32"/>
      <c r="F511" s="32"/>
      <c r="H511" s="32"/>
      <c r="I511" s="32"/>
      <c r="J511" s="571"/>
      <c r="K511" s="571"/>
      <c r="L511" s="571"/>
      <c r="M511" s="32"/>
      <c r="N511" s="32"/>
    </row>
    <row r="512">
      <c r="A512" s="32"/>
      <c r="E512" s="32"/>
      <c r="F512" s="32"/>
      <c r="H512" s="32"/>
      <c r="I512" s="32"/>
      <c r="J512" s="571"/>
      <c r="K512" s="571"/>
      <c r="L512" s="571"/>
      <c r="M512" s="32"/>
      <c r="N512" s="32"/>
    </row>
    <row r="513">
      <c r="A513" s="32"/>
      <c r="E513" s="32"/>
      <c r="F513" s="32"/>
      <c r="H513" s="32"/>
      <c r="I513" s="32"/>
      <c r="J513" s="571"/>
      <c r="K513" s="571"/>
      <c r="L513" s="571"/>
      <c r="M513" s="32"/>
      <c r="N513" s="32"/>
    </row>
    <row r="514">
      <c r="A514" s="32"/>
      <c r="E514" s="32"/>
      <c r="F514" s="32"/>
      <c r="H514" s="32"/>
      <c r="I514" s="32"/>
      <c r="J514" s="571"/>
      <c r="K514" s="571"/>
      <c r="L514" s="571"/>
      <c r="M514" s="32"/>
      <c r="N514" s="32"/>
    </row>
    <row r="515">
      <c r="A515" s="32"/>
      <c r="E515" s="32"/>
      <c r="F515" s="32"/>
      <c r="H515" s="32"/>
      <c r="I515" s="32"/>
      <c r="J515" s="571"/>
      <c r="K515" s="571"/>
      <c r="L515" s="571"/>
      <c r="M515" s="32"/>
      <c r="N515" s="32"/>
    </row>
    <row r="516">
      <c r="A516" s="32"/>
      <c r="E516" s="32"/>
      <c r="F516" s="32"/>
      <c r="H516" s="32"/>
      <c r="I516" s="32"/>
      <c r="J516" s="571"/>
      <c r="K516" s="571"/>
      <c r="L516" s="571"/>
      <c r="M516" s="32"/>
      <c r="N516" s="32"/>
    </row>
    <row r="517">
      <c r="A517" s="32"/>
      <c r="E517" s="32"/>
      <c r="F517" s="32"/>
      <c r="H517" s="32"/>
      <c r="I517" s="32"/>
      <c r="J517" s="571"/>
      <c r="K517" s="571"/>
      <c r="L517" s="571"/>
      <c r="M517" s="32"/>
      <c r="N517" s="32"/>
    </row>
    <row r="518">
      <c r="A518" s="32"/>
      <c r="E518" s="32"/>
      <c r="F518" s="32"/>
      <c r="H518" s="32"/>
      <c r="I518" s="32"/>
      <c r="J518" s="571"/>
      <c r="K518" s="571"/>
      <c r="L518" s="571"/>
      <c r="M518" s="32"/>
      <c r="N518" s="32"/>
    </row>
    <row r="519">
      <c r="A519" s="32"/>
      <c r="E519" s="32"/>
      <c r="F519" s="32"/>
      <c r="H519" s="32"/>
      <c r="I519" s="32"/>
      <c r="J519" s="571"/>
      <c r="K519" s="571"/>
      <c r="L519" s="571"/>
      <c r="M519" s="32"/>
      <c r="N519" s="32"/>
    </row>
    <row r="520">
      <c r="A520" s="32"/>
      <c r="E520" s="32"/>
      <c r="F520" s="32"/>
      <c r="H520" s="32"/>
      <c r="I520" s="32"/>
      <c r="J520" s="571"/>
      <c r="K520" s="571"/>
      <c r="L520" s="571"/>
      <c r="M520" s="32"/>
      <c r="N520" s="32"/>
    </row>
    <row r="521">
      <c r="A521" s="32"/>
      <c r="E521" s="32"/>
      <c r="F521" s="32"/>
      <c r="H521" s="32"/>
      <c r="I521" s="32"/>
      <c r="J521" s="571"/>
      <c r="K521" s="571"/>
      <c r="L521" s="571"/>
      <c r="M521" s="32"/>
      <c r="N521" s="32"/>
    </row>
    <row r="522">
      <c r="A522" s="32"/>
      <c r="E522" s="32"/>
      <c r="F522" s="32"/>
      <c r="H522" s="32"/>
      <c r="I522" s="32"/>
      <c r="J522" s="571"/>
      <c r="K522" s="571"/>
      <c r="L522" s="571"/>
      <c r="M522" s="32"/>
      <c r="N522" s="32"/>
    </row>
    <row r="523">
      <c r="A523" s="32"/>
      <c r="E523" s="32"/>
      <c r="F523" s="32"/>
      <c r="H523" s="32"/>
      <c r="I523" s="32"/>
      <c r="J523" s="571"/>
      <c r="K523" s="571"/>
      <c r="L523" s="571"/>
      <c r="M523" s="32"/>
      <c r="N523" s="32"/>
    </row>
    <row r="524">
      <c r="A524" s="32"/>
      <c r="E524" s="32"/>
      <c r="F524" s="32"/>
      <c r="H524" s="32"/>
      <c r="I524" s="32"/>
      <c r="J524" s="571"/>
      <c r="K524" s="571"/>
      <c r="L524" s="571"/>
      <c r="M524" s="32"/>
      <c r="N524" s="32"/>
    </row>
    <row r="525">
      <c r="A525" s="32"/>
      <c r="E525" s="32"/>
      <c r="F525" s="32"/>
      <c r="H525" s="32"/>
      <c r="I525" s="32"/>
      <c r="J525" s="571"/>
      <c r="K525" s="571"/>
      <c r="L525" s="571"/>
      <c r="M525" s="32"/>
      <c r="N525" s="32"/>
    </row>
    <row r="526">
      <c r="A526" s="32"/>
      <c r="E526" s="32"/>
      <c r="F526" s="32"/>
      <c r="H526" s="32"/>
      <c r="I526" s="32"/>
      <c r="J526" s="571"/>
      <c r="K526" s="571"/>
      <c r="L526" s="571"/>
      <c r="M526" s="32"/>
      <c r="N526" s="32"/>
    </row>
    <row r="527">
      <c r="A527" s="32"/>
      <c r="E527" s="32"/>
      <c r="F527" s="32"/>
      <c r="H527" s="32"/>
      <c r="I527" s="32"/>
      <c r="J527" s="571"/>
      <c r="K527" s="571"/>
      <c r="L527" s="571"/>
      <c r="M527" s="32"/>
      <c r="N527" s="32"/>
    </row>
    <row r="528">
      <c r="A528" s="32"/>
      <c r="E528" s="32"/>
      <c r="F528" s="32"/>
      <c r="H528" s="32"/>
      <c r="I528" s="32"/>
      <c r="J528" s="571"/>
      <c r="K528" s="571"/>
      <c r="L528" s="571"/>
      <c r="M528" s="32"/>
      <c r="N528" s="32"/>
    </row>
    <row r="529">
      <c r="A529" s="32"/>
      <c r="E529" s="32"/>
      <c r="F529" s="32"/>
      <c r="H529" s="32"/>
      <c r="I529" s="32"/>
      <c r="J529" s="571"/>
      <c r="K529" s="571"/>
      <c r="L529" s="571"/>
      <c r="M529" s="32"/>
      <c r="N529" s="32"/>
    </row>
    <row r="530">
      <c r="A530" s="32"/>
      <c r="E530" s="32"/>
      <c r="F530" s="32"/>
      <c r="H530" s="32"/>
      <c r="I530" s="32"/>
      <c r="J530" s="571"/>
      <c r="K530" s="571"/>
      <c r="L530" s="571"/>
      <c r="M530" s="32"/>
      <c r="N530" s="32"/>
    </row>
    <row r="531">
      <c r="A531" s="32"/>
      <c r="E531" s="32"/>
      <c r="F531" s="32"/>
      <c r="H531" s="32"/>
      <c r="I531" s="32"/>
      <c r="J531" s="571"/>
      <c r="K531" s="571"/>
      <c r="L531" s="571"/>
      <c r="M531" s="32"/>
      <c r="N531" s="32"/>
    </row>
    <row r="532">
      <c r="A532" s="32"/>
      <c r="E532" s="32"/>
      <c r="F532" s="32"/>
      <c r="H532" s="32"/>
      <c r="I532" s="32"/>
      <c r="J532" s="571"/>
      <c r="K532" s="571"/>
      <c r="L532" s="571"/>
      <c r="M532" s="32"/>
      <c r="N532" s="32"/>
    </row>
    <row r="533">
      <c r="A533" s="32"/>
      <c r="E533" s="32"/>
      <c r="F533" s="32"/>
      <c r="H533" s="32"/>
      <c r="I533" s="32"/>
      <c r="J533" s="571"/>
      <c r="K533" s="571"/>
      <c r="L533" s="571"/>
      <c r="M533" s="32"/>
      <c r="N533" s="32"/>
    </row>
    <row r="534">
      <c r="A534" s="32"/>
      <c r="E534" s="32"/>
      <c r="F534" s="32"/>
      <c r="H534" s="32"/>
      <c r="I534" s="32"/>
      <c r="J534" s="571"/>
      <c r="K534" s="571"/>
      <c r="L534" s="571"/>
      <c r="M534" s="32"/>
      <c r="N534" s="32"/>
    </row>
    <row r="535">
      <c r="A535" s="32"/>
      <c r="E535" s="32"/>
      <c r="F535" s="32"/>
      <c r="H535" s="32"/>
      <c r="I535" s="32"/>
      <c r="J535" s="571"/>
      <c r="K535" s="571"/>
      <c r="L535" s="571"/>
      <c r="M535" s="32"/>
      <c r="N535" s="32"/>
    </row>
    <row r="536">
      <c r="A536" s="32"/>
      <c r="E536" s="32"/>
      <c r="F536" s="32"/>
      <c r="H536" s="32"/>
      <c r="I536" s="32"/>
      <c r="J536" s="571"/>
      <c r="K536" s="571"/>
      <c r="L536" s="571"/>
      <c r="M536" s="32"/>
      <c r="N536" s="32"/>
    </row>
    <row r="537">
      <c r="A537" s="32"/>
      <c r="E537" s="32"/>
      <c r="F537" s="32"/>
      <c r="H537" s="32"/>
      <c r="I537" s="32"/>
      <c r="J537" s="571"/>
      <c r="K537" s="571"/>
      <c r="L537" s="571"/>
      <c r="M537" s="32"/>
      <c r="N537" s="32"/>
    </row>
    <row r="538">
      <c r="A538" s="32"/>
      <c r="E538" s="32"/>
      <c r="F538" s="32"/>
      <c r="H538" s="32"/>
      <c r="I538" s="32"/>
      <c r="J538" s="571"/>
      <c r="K538" s="571"/>
      <c r="L538" s="571"/>
      <c r="M538" s="32"/>
      <c r="N538" s="32"/>
    </row>
    <row r="539">
      <c r="A539" s="32"/>
      <c r="E539" s="32"/>
      <c r="F539" s="32"/>
      <c r="H539" s="32"/>
      <c r="I539" s="32"/>
      <c r="J539" s="571"/>
      <c r="K539" s="571"/>
      <c r="L539" s="571"/>
      <c r="M539" s="32"/>
      <c r="N539" s="32"/>
    </row>
    <row r="540">
      <c r="A540" s="32"/>
      <c r="E540" s="32"/>
      <c r="F540" s="32"/>
      <c r="H540" s="32"/>
      <c r="I540" s="32"/>
      <c r="J540" s="571"/>
      <c r="K540" s="571"/>
      <c r="L540" s="571"/>
      <c r="M540" s="32"/>
      <c r="N540" s="32"/>
    </row>
    <row r="541">
      <c r="A541" s="32"/>
      <c r="E541" s="32"/>
      <c r="F541" s="32"/>
      <c r="H541" s="32"/>
      <c r="I541" s="32"/>
      <c r="J541" s="571"/>
      <c r="K541" s="571"/>
      <c r="L541" s="571"/>
      <c r="M541" s="32"/>
      <c r="N541" s="32"/>
    </row>
    <row r="542">
      <c r="A542" s="32"/>
      <c r="E542" s="32"/>
      <c r="F542" s="32"/>
      <c r="H542" s="32"/>
      <c r="I542" s="32"/>
      <c r="J542" s="571"/>
      <c r="K542" s="571"/>
      <c r="L542" s="571"/>
      <c r="M542" s="32"/>
      <c r="N542" s="32"/>
    </row>
    <row r="543">
      <c r="A543" s="32"/>
      <c r="E543" s="32"/>
      <c r="F543" s="32"/>
      <c r="H543" s="32"/>
      <c r="I543" s="32"/>
      <c r="J543" s="571"/>
      <c r="K543" s="571"/>
      <c r="L543" s="571"/>
      <c r="M543" s="32"/>
      <c r="N543" s="32"/>
    </row>
    <row r="544">
      <c r="A544" s="32"/>
      <c r="E544" s="32"/>
      <c r="F544" s="32"/>
      <c r="H544" s="32"/>
      <c r="I544" s="32"/>
      <c r="J544" s="571"/>
      <c r="K544" s="571"/>
      <c r="L544" s="571"/>
      <c r="M544" s="32"/>
      <c r="N544" s="32"/>
    </row>
    <row r="545">
      <c r="A545" s="32"/>
      <c r="E545" s="32"/>
      <c r="F545" s="32"/>
      <c r="H545" s="32"/>
      <c r="I545" s="32"/>
      <c r="J545" s="571"/>
      <c r="K545" s="571"/>
      <c r="L545" s="571"/>
      <c r="M545" s="32"/>
      <c r="N545" s="32"/>
    </row>
    <row r="546">
      <c r="A546" s="32"/>
      <c r="E546" s="32"/>
      <c r="F546" s="32"/>
      <c r="H546" s="32"/>
      <c r="I546" s="32"/>
      <c r="J546" s="571"/>
      <c r="K546" s="571"/>
      <c r="L546" s="571"/>
      <c r="M546" s="32"/>
      <c r="N546" s="32"/>
    </row>
    <row r="547">
      <c r="A547" s="32"/>
      <c r="E547" s="32"/>
      <c r="F547" s="32"/>
      <c r="H547" s="32"/>
      <c r="I547" s="32"/>
      <c r="J547" s="571"/>
      <c r="K547" s="571"/>
      <c r="L547" s="571"/>
      <c r="M547" s="32"/>
      <c r="N547" s="32"/>
    </row>
    <row r="548">
      <c r="A548" s="32"/>
      <c r="E548" s="32"/>
      <c r="F548" s="32"/>
      <c r="H548" s="32"/>
      <c r="I548" s="32"/>
      <c r="J548" s="571"/>
      <c r="K548" s="571"/>
      <c r="L548" s="571"/>
      <c r="M548" s="32"/>
      <c r="N548" s="32"/>
    </row>
    <row r="549">
      <c r="A549" s="32"/>
      <c r="E549" s="32"/>
      <c r="F549" s="32"/>
      <c r="H549" s="32"/>
      <c r="I549" s="32"/>
      <c r="J549" s="571"/>
      <c r="K549" s="571"/>
      <c r="L549" s="571"/>
      <c r="M549" s="32"/>
      <c r="N549" s="32"/>
    </row>
    <row r="550">
      <c r="A550" s="32"/>
      <c r="E550" s="32"/>
      <c r="F550" s="32"/>
      <c r="H550" s="32"/>
      <c r="I550" s="32"/>
      <c r="J550" s="571"/>
      <c r="K550" s="571"/>
      <c r="L550" s="571"/>
      <c r="M550" s="32"/>
      <c r="N550" s="32"/>
    </row>
    <row r="551">
      <c r="A551" s="32"/>
      <c r="E551" s="32"/>
      <c r="F551" s="32"/>
      <c r="H551" s="32"/>
      <c r="I551" s="32"/>
      <c r="J551" s="571"/>
      <c r="K551" s="571"/>
      <c r="L551" s="571"/>
      <c r="M551" s="32"/>
      <c r="N551" s="32"/>
    </row>
    <row r="552">
      <c r="A552" s="32"/>
      <c r="E552" s="32"/>
      <c r="F552" s="32"/>
      <c r="H552" s="32"/>
      <c r="I552" s="32"/>
      <c r="J552" s="571"/>
      <c r="K552" s="571"/>
      <c r="L552" s="571"/>
      <c r="M552" s="32"/>
      <c r="N552" s="32"/>
    </row>
    <row r="553">
      <c r="A553" s="32"/>
      <c r="E553" s="32"/>
      <c r="F553" s="32"/>
      <c r="H553" s="32"/>
      <c r="I553" s="32"/>
      <c r="J553" s="571"/>
      <c r="K553" s="571"/>
      <c r="L553" s="571"/>
      <c r="M553" s="32"/>
      <c r="N553" s="32"/>
    </row>
    <row r="554">
      <c r="A554" s="32"/>
      <c r="E554" s="32"/>
      <c r="F554" s="32"/>
      <c r="H554" s="32"/>
      <c r="I554" s="32"/>
      <c r="J554" s="571"/>
      <c r="K554" s="571"/>
      <c r="L554" s="571"/>
      <c r="M554" s="32"/>
      <c r="N554" s="32"/>
    </row>
    <row r="555">
      <c r="A555" s="32"/>
      <c r="E555" s="32"/>
      <c r="F555" s="32"/>
      <c r="H555" s="32"/>
      <c r="I555" s="32"/>
      <c r="J555" s="571"/>
      <c r="K555" s="571"/>
      <c r="L555" s="571"/>
      <c r="M555" s="32"/>
      <c r="N555" s="32"/>
    </row>
    <row r="556">
      <c r="A556" s="32"/>
      <c r="E556" s="32"/>
      <c r="F556" s="32"/>
      <c r="H556" s="32"/>
      <c r="I556" s="32"/>
      <c r="J556" s="571"/>
      <c r="K556" s="571"/>
      <c r="L556" s="571"/>
      <c r="M556" s="32"/>
      <c r="N556" s="32"/>
    </row>
    <row r="557">
      <c r="A557" s="32"/>
      <c r="E557" s="32"/>
      <c r="F557" s="32"/>
      <c r="H557" s="32"/>
      <c r="I557" s="32"/>
      <c r="J557" s="571"/>
      <c r="K557" s="571"/>
      <c r="L557" s="571"/>
      <c r="M557" s="32"/>
      <c r="N557" s="32"/>
    </row>
    <row r="558">
      <c r="A558" s="32"/>
      <c r="E558" s="32"/>
      <c r="F558" s="32"/>
      <c r="H558" s="32"/>
      <c r="I558" s="32"/>
      <c r="J558" s="571"/>
      <c r="K558" s="571"/>
      <c r="L558" s="571"/>
      <c r="M558" s="32"/>
      <c r="N558" s="32"/>
    </row>
    <row r="559">
      <c r="A559" s="32"/>
      <c r="E559" s="32"/>
      <c r="F559" s="32"/>
      <c r="H559" s="32"/>
      <c r="I559" s="32"/>
      <c r="J559" s="571"/>
      <c r="K559" s="571"/>
      <c r="L559" s="571"/>
      <c r="M559" s="32"/>
      <c r="N559" s="32"/>
    </row>
    <row r="560">
      <c r="A560" s="32"/>
      <c r="E560" s="32"/>
      <c r="F560" s="32"/>
      <c r="H560" s="32"/>
      <c r="I560" s="32"/>
      <c r="J560" s="571"/>
      <c r="K560" s="571"/>
      <c r="L560" s="571"/>
      <c r="M560" s="32"/>
      <c r="N560" s="32"/>
    </row>
    <row r="561">
      <c r="A561" s="32"/>
      <c r="E561" s="32"/>
      <c r="F561" s="32"/>
      <c r="H561" s="32"/>
      <c r="I561" s="32"/>
      <c r="J561" s="571"/>
      <c r="K561" s="571"/>
      <c r="L561" s="571"/>
      <c r="M561" s="32"/>
      <c r="N561" s="32"/>
    </row>
    <row r="562">
      <c r="A562" s="32"/>
      <c r="E562" s="32"/>
      <c r="F562" s="32"/>
      <c r="H562" s="32"/>
      <c r="I562" s="32"/>
      <c r="J562" s="571"/>
      <c r="K562" s="571"/>
      <c r="L562" s="571"/>
      <c r="M562" s="32"/>
      <c r="N562" s="32"/>
    </row>
    <row r="563">
      <c r="A563" s="32"/>
      <c r="E563" s="32"/>
      <c r="F563" s="32"/>
      <c r="H563" s="32"/>
      <c r="I563" s="32"/>
      <c r="J563" s="571"/>
      <c r="K563" s="571"/>
      <c r="L563" s="571"/>
      <c r="M563" s="32"/>
      <c r="N563" s="32"/>
    </row>
    <row r="564">
      <c r="A564" s="32"/>
      <c r="E564" s="32"/>
      <c r="F564" s="32"/>
      <c r="H564" s="32"/>
      <c r="I564" s="32"/>
      <c r="J564" s="571"/>
      <c r="K564" s="571"/>
      <c r="L564" s="571"/>
      <c r="M564" s="32"/>
      <c r="N564" s="32"/>
    </row>
    <row r="565">
      <c r="A565" s="32"/>
      <c r="E565" s="32"/>
      <c r="F565" s="32"/>
      <c r="H565" s="32"/>
      <c r="I565" s="32"/>
      <c r="J565" s="571"/>
      <c r="K565" s="571"/>
      <c r="L565" s="571"/>
      <c r="M565" s="32"/>
      <c r="N565" s="32"/>
    </row>
    <row r="566">
      <c r="A566" s="32"/>
      <c r="E566" s="32"/>
      <c r="F566" s="32"/>
      <c r="H566" s="32"/>
      <c r="I566" s="32"/>
      <c r="J566" s="571"/>
      <c r="K566" s="571"/>
      <c r="L566" s="571"/>
      <c r="M566" s="32"/>
      <c r="N566" s="32"/>
    </row>
    <row r="567">
      <c r="A567" s="32"/>
      <c r="E567" s="32"/>
      <c r="F567" s="32"/>
      <c r="H567" s="32"/>
      <c r="I567" s="32"/>
      <c r="J567" s="571"/>
      <c r="K567" s="571"/>
      <c r="L567" s="571"/>
      <c r="M567" s="32"/>
      <c r="N567" s="32"/>
    </row>
    <row r="568">
      <c r="A568" s="32"/>
      <c r="E568" s="32"/>
      <c r="F568" s="32"/>
      <c r="H568" s="32"/>
      <c r="I568" s="32"/>
      <c r="J568" s="571"/>
      <c r="K568" s="571"/>
      <c r="L568" s="571"/>
      <c r="M568" s="32"/>
      <c r="N568" s="32"/>
    </row>
    <row r="569">
      <c r="A569" s="32"/>
      <c r="E569" s="32"/>
      <c r="F569" s="32"/>
      <c r="H569" s="32"/>
      <c r="I569" s="32"/>
      <c r="J569" s="571"/>
      <c r="K569" s="571"/>
      <c r="L569" s="571"/>
      <c r="M569" s="32"/>
      <c r="N569" s="32"/>
    </row>
    <row r="570">
      <c r="A570" s="32"/>
      <c r="E570" s="32"/>
      <c r="F570" s="32"/>
      <c r="H570" s="32"/>
      <c r="I570" s="32"/>
      <c r="J570" s="571"/>
      <c r="K570" s="571"/>
      <c r="L570" s="571"/>
      <c r="M570" s="32"/>
      <c r="N570" s="32"/>
    </row>
    <row r="571">
      <c r="A571" s="32"/>
      <c r="E571" s="32"/>
      <c r="F571" s="32"/>
      <c r="H571" s="32"/>
      <c r="I571" s="32"/>
      <c r="J571" s="571"/>
      <c r="K571" s="571"/>
      <c r="L571" s="571"/>
      <c r="M571" s="32"/>
      <c r="N571" s="32"/>
    </row>
    <row r="572">
      <c r="A572" s="32"/>
      <c r="E572" s="32"/>
      <c r="F572" s="32"/>
      <c r="H572" s="32"/>
      <c r="I572" s="32"/>
      <c r="J572" s="571"/>
      <c r="K572" s="571"/>
      <c r="L572" s="571"/>
      <c r="M572" s="32"/>
      <c r="N572" s="32"/>
    </row>
    <row r="573">
      <c r="A573" s="32"/>
      <c r="E573" s="32"/>
      <c r="F573" s="32"/>
      <c r="H573" s="32"/>
      <c r="I573" s="32"/>
      <c r="J573" s="571"/>
      <c r="K573" s="571"/>
      <c r="L573" s="571"/>
      <c r="M573" s="32"/>
      <c r="N573" s="32"/>
    </row>
    <row r="574">
      <c r="A574" s="32"/>
      <c r="E574" s="32"/>
      <c r="F574" s="32"/>
      <c r="H574" s="32"/>
      <c r="I574" s="32"/>
      <c r="J574" s="571"/>
      <c r="K574" s="571"/>
      <c r="L574" s="571"/>
      <c r="M574" s="32"/>
      <c r="N574" s="32"/>
    </row>
    <row r="575">
      <c r="A575" s="32"/>
      <c r="E575" s="32"/>
      <c r="F575" s="32"/>
      <c r="H575" s="32"/>
      <c r="I575" s="32"/>
      <c r="J575" s="571"/>
      <c r="K575" s="571"/>
      <c r="L575" s="571"/>
      <c r="M575" s="32"/>
      <c r="N575" s="32"/>
    </row>
    <row r="576">
      <c r="A576" s="32"/>
      <c r="E576" s="32"/>
      <c r="F576" s="32"/>
      <c r="H576" s="32"/>
      <c r="I576" s="32"/>
      <c r="J576" s="571"/>
      <c r="K576" s="571"/>
      <c r="L576" s="571"/>
      <c r="M576" s="32"/>
      <c r="N576" s="32"/>
    </row>
    <row r="577">
      <c r="A577" s="32"/>
      <c r="E577" s="32"/>
      <c r="F577" s="32"/>
      <c r="H577" s="32"/>
      <c r="I577" s="32"/>
      <c r="J577" s="571"/>
      <c r="K577" s="571"/>
      <c r="L577" s="571"/>
      <c r="M577" s="32"/>
      <c r="N577" s="32"/>
    </row>
    <row r="578">
      <c r="A578" s="32"/>
      <c r="E578" s="32"/>
      <c r="F578" s="32"/>
      <c r="H578" s="32"/>
      <c r="I578" s="32"/>
      <c r="J578" s="571"/>
      <c r="K578" s="571"/>
      <c r="L578" s="571"/>
      <c r="M578" s="32"/>
      <c r="N578" s="32"/>
    </row>
    <row r="579">
      <c r="A579" s="32"/>
      <c r="E579" s="32"/>
      <c r="F579" s="32"/>
      <c r="H579" s="32"/>
      <c r="I579" s="32"/>
      <c r="J579" s="571"/>
      <c r="K579" s="571"/>
      <c r="L579" s="571"/>
      <c r="M579" s="32"/>
      <c r="N579" s="32"/>
    </row>
    <row r="580">
      <c r="A580" s="32"/>
      <c r="E580" s="32"/>
      <c r="F580" s="32"/>
      <c r="H580" s="32"/>
      <c r="I580" s="32"/>
      <c r="J580" s="571"/>
      <c r="K580" s="571"/>
      <c r="L580" s="571"/>
      <c r="M580" s="32"/>
      <c r="N580" s="32"/>
    </row>
    <row r="581">
      <c r="A581" s="32"/>
      <c r="E581" s="32"/>
      <c r="F581" s="32"/>
      <c r="H581" s="32"/>
      <c r="I581" s="32"/>
      <c r="J581" s="571"/>
      <c r="K581" s="571"/>
      <c r="L581" s="571"/>
      <c r="M581" s="32"/>
      <c r="N581" s="32"/>
    </row>
    <row r="582">
      <c r="A582" s="32"/>
      <c r="E582" s="32"/>
      <c r="F582" s="32"/>
      <c r="H582" s="32"/>
      <c r="I582" s="32"/>
      <c r="J582" s="571"/>
      <c r="K582" s="571"/>
      <c r="L582" s="571"/>
      <c r="M582" s="32"/>
      <c r="N582" s="32"/>
    </row>
    <row r="583">
      <c r="A583" s="32"/>
      <c r="E583" s="32"/>
      <c r="F583" s="32"/>
      <c r="H583" s="32"/>
      <c r="I583" s="32"/>
      <c r="J583" s="571"/>
      <c r="K583" s="571"/>
      <c r="L583" s="571"/>
      <c r="M583" s="32"/>
      <c r="N583" s="32"/>
    </row>
    <row r="584">
      <c r="A584" s="32"/>
      <c r="E584" s="32"/>
      <c r="F584" s="32"/>
      <c r="H584" s="32"/>
      <c r="I584" s="32"/>
      <c r="J584" s="571"/>
      <c r="K584" s="571"/>
      <c r="L584" s="571"/>
      <c r="M584" s="32"/>
      <c r="N584" s="32"/>
    </row>
    <row r="585">
      <c r="A585" s="32"/>
      <c r="E585" s="32"/>
      <c r="F585" s="32"/>
      <c r="H585" s="32"/>
      <c r="I585" s="32"/>
      <c r="J585" s="571"/>
      <c r="K585" s="571"/>
      <c r="L585" s="571"/>
      <c r="M585" s="32"/>
      <c r="N585" s="32"/>
    </row>
    <row r="586">
      <c r="A586" s="32"/>
      <c r="E586" s="32"/>
      <c r="F586" s="32"/>
      <c r="H586" s="32"/>
      <c r="I586" s="32"/>
      <c r="J586" s="571"/>
      <c r="K586" s="571"/>
      <c r="L586" s="571"/>
      <c r="M586" s="32"/>
      <c r="N586" s="32"/>
    </row>
    <row r="587">
      <c r="A587" s="32"/>
      <c r="E587" s="32"/>
      <c r="F587" s="32"/>
      <c r="H587" s="32"/>
      <c r="I587" s="32"/>
      <c r="J587" s="571"/>
      <c r="K587" s="571"/>
      <c r="L587" s="571"/>
      <c r="M587" s="32"/>
      <c r="N587" s="32"/>
    </row>
    <row r="588">
      <c r="A588" s="32"/>
      <c r="E588" s="32"/>
      <c r="F588" s="32"/>
      <c r="H588" s="32"/>
      <c r="I588" s="32"/>
      <c r="J588" s="571"/>
      <c r="K588" s="571"/>
      <c r="L588" s="571"/>
      <c r="M588" s="32"/>
      <c r="N588" s="32"/>
    </row>
    <row r="589">
      <c r="A589" s="32"/>
      <c r="E589" s="32"/>
      <c r="F589" s="32"/>
      <c r="H589" s="32"/>
      <c r="I589" s="32"/>
      <c r="J589" s="571"/>
      <c r="K589" s="571"/>
      <c r="L589" s="571"/>
      <c r="M589" s="32"/>
      <c r="N589" s="32"/>
    </row>
    <row r="590">
      <c r="A590" s="32"/>
      <c r="E590" s="32"/>
      <c r="F590" s="32"/>
      <c r="H590" s="32"/>
      <c r="I590" s="32"/>
      <c r="J590" s="571"/>
      <c r="K590" s="571"/>
      <c r="L590" s="571"/>
      <c r="M590" s="32"/>
      <c r="N590" s="32"/>
    </row>
    <row r="591">
      <c r="A591" s="32"/>
      <c r="E591" s="32"/>
      <c r="F591" s="32"/>
      <c r="H591" s="32"/>
      <c r="I591" s="32"/>
      <c r="J591" s="571"/>
      <c r="K591" s="571"/>
      <c r="L591" s="571"/>
      <c r="M591" s="32"/>
      <c r="N591" s="32"/>
    </row>
    <row r="592">
      <c r="A592" s="32"/>
      <c r="E592" s="32"/>
      <c r="F592" s="32"/>
      <c r="H592" s="32"/>
      <c r="I592" s="32"/>
      <c r="J592" s="571"/>
      <c r="K592" s="571"/>
      <c r="L592" s="571"/>
      <c r="M592" s="32"/>
      <c r="N592" s="32"/>
    </row>
    <row r="593">
      <c r="A593" s="32"/>
      <c r="E593" s="32"/>
      <c r="F593" s="32"/>
      <c r="H593" s="32"/>
      <c r="I593" s="32"/>
      <c r="J593" s="571"/>
      <c r="K593" s="571"/>
      <c r="L593" s="571"/>
      <c r="M593" s="32"/>
      <c r="N593" s="32"/>
    </row>
    <row r="594">
      <c r="A594" s="32"/>
      <c r="E594" s="32"/>
      <c r="F594" s="32"/>
      <c r="H594" s="32"/>
      <c r="I594" s="32"/>
      <c r="J594" s="571"/>
      <c r="K594" s="571"/>
      <c r="L594" s="571"/>
      <c r="M594" s="32"/>
      <c r="N594" s="32"/>
    </row>
    <row r="595">
      <c r="A595" s="32"/>
      <c r="E595" s="32"/>
      <c r="F595" s="32"/>
      <c r="H595" s="32"/>
      <c r="I595" s="32"/>
      <c r="J595" s="571"/>
      <c r="K595" s="571"/>
      <c r="L595" s="571"/>
      <c r="M595" s="32"/>
      <c r="N595" s="32"/>
    </row>
    <row r="596">
      <c r="A596" s="32"/>
      <c r="E596" s="32"/>
      <c r="F596" s="32"/>
      <c r="H596" s="32"/>
      <c r="I596" s="32"/>
      <c r="J596" s="571"/>
      <c r="K596" s="571"/>
      <c r="L596" s="571"/>
      <c r="M596" s="32"/>
      <c r="N596" s="32"/>
    </row>
    <row r="597">
      <c r="A597" s="32"/>
      <c r="E597" s="32"/>
      <c r="F597" s="32"/>
      <c r="H597" s="32"/>
      <c r="I597" s="32"/>
      <c r="J597" s="571"/>
      <c r="K597" s="571"/>
      <c r="L597" s="571"/>
      <c r="M597" s="32"/>
      <c r="N597" s="32"/>
    </row>
    <row r="598">
      <c r="A598" s="32"/>
      <c r="E598" s="32"/>
      <c r="F598" s="32"/>
      <c r="H598" s="32"/>
      <c r="I598" s="32"/>
      <c r="J598" s="571"/>
      <c r="K598" s="571"/>
      <c r="L598" s="571"/>
      <c r="M598" s="32"/>
      <c r="N598" s="32"/>
    </row>
    <row r="599">
      <c r="A599" s="32"/>
      <c r="E599" s="32"/>
      <c r="F599" s="32"/>
      <c r="H599" s="32"/>
      <c r="I599" s="32"/>
      <c r="J599" s="571"/>
      <c r="K599" s="571"/>
      <c r="L599" s="571"/>
      <c r="M599" s="32"/>
      <c r="N599" s="32"/>
    </row>
    <row r="600">
      <c r="A600" s="32"/>
      <c r="E600" s="32"/>
      <c r="F600" s="32"/>
      <c r="H600" s="32"/>
      <c r="I600" s="32"/>
      <c r="J600" s="571"/>
      <c r="K600" s="571"/>
      <c r="L600" s="571"/>
      <c r="M600" s="32"/>
      <c r="N600" s="32"/>
    </row>
    <row r="601">
      <c r="A601" s="32"/>
      <c r="E601" s="32"/>
      <c r="F601" s="32"/>
      <c r="H601" s="32"/>
      <c r="I601" s="32"/>
      <c r="J601" s="571"/>
      <c r="K601" s="571"/>
      <c r="L601" s="571"/>
      <c r="M601" s="32"/>
      <c r="N601" s="32"/>
    </row>
    <row r="602">
      <c r="A602" s="32"/>
      <c r="E602" s="32"/>
      <c r="F602" s="32"/>
      <c r="H602" s="32"/>
      <c r="I602" s="32"/>
      <c r="J602" s="571"/>
      <c r="K602" s="571"/>
      <c r="L602" s="571"/>
      <c r="M602" s="32"/>
      <c r="N602" s="32"/>
    </row>
    <row r="603">
      <c r="A603" s="32"/>
      <c r="E603" s="32"/>
      <c r="F603" s="32"/>
      <c r="H603" s="32"/>
      <c r="I603" s="32"/>
      <c r="J603" s="571"/>
      <c r="K603" s="571"/>
      <c r="L603" s="571"/>
      <c r="M603" s="32"/>
      <c r="N603" s="32"/>
    </row>
    <row r="604">
      <c r="A604" s="32"/>
      <c r="E604" s="32"/>
      <c r="F604" s="32"/>
      <c r="H604" s="32"/>
      <c r="I604" s="32"/>
      <c r="J604" s="571"/>
      <c r="K604" s="571"/>
      <c r="L604" s="571"/>
      <c r="M604" s="32"/>
      <c r="N604" s="32"/>
    </row>
    <row r="605">
      <c r="A605" s="32"/>
      <c r="E605" s="32"/>
      <c r="F605" s="32"/>
      <c r="H605" s="32"/>
      <c r="I605" s="32"/>
      <c r="J605" s="571"/>
      <c r="K605" s="571"/>
      <c r="L605" s="571"/>
      <c r="M605" s="32"/>
      <c r="N605" s="32"/>
    </row>
    <row r="606">
      <c r="A606" s="32"/>
      <c r="E606" s="32"/>
      <c r="F606" s="32"/>
      <c r="H606" s="32"/>
      <c r="I606" s="32"/>
      <c r="J606" s="571"/>
      <c r="K606" s="571"/>
      <c r="L606" s="571"/>
      <c r="M606" s="32"/>
      <c r="N606" s="32"/>
    </row>
    <row r="607">
      <c r="A607" s="32"/>
      <c r="E607" s="32"/>
      <c r="F607" s="32"/>
      <c r="H607" s="32"/>
      <c r="I607" s="32"/>
      <c r="J607" s="571"/>
      <c r="K607" s="571"/>
      <c r="L607" s="571"/>
      <c r="M607" s="32"/>
      <c r="N607" s="32"/>
    </row>
    <row r="608">
      <c r="A608" s="32"/>
      <c r="E608" s="32"/>
      <c r="F608" s="32"/>
      <c r="H608" s="32"/>
      <c r="I608" s="32"/>
      <c r="J608" s="571"/>
      <c r="K608" s="571"/>
      <c r="L608" s="571"/>
      <c r="M608" s="32"/>
      <c r="N608" s="32"/>
    </row>
    <row r="609">
      <c r="A609" s="32"/>
      <c r="E609" s="32"/>
      <c r="F609" s="32"/>
      <c r="H609" s="32"/>
      <c r="I609" s="32"/>
      <c r="J609" s="571"/>
      <c r="K609" s="571"/>
      <c r="L609" s="571"/>
      <c r="M609" s="32"/>
      <c r="N609" s="32"/>
    </row>
    <row r="610">
      <c r="A610" s="32"/>
      <c r="E610" s="32"/>
      <c r="F610" s="32"/>
      <c r="H610" s="32"/>
      <c r="I610" s="32"/>
      <c r="J610" s="571"/>
      <c r="K610" s="571"/>
      <c r="L610" s="571"/>
      <c r="M610" s="32"/>
      <c r="N610" s="32"/>
    </row>
    <row r="611">
      <c r="A611" s="32"/>
      <c r="E611" s="32"/>
      <c r="F611" s="32"/>
      <c r="H611" s="32"/>
      <c r="I611" s="32"/>
      <c r="J611" s="571"/>
      <c r="K611" s="571"/>
      <c r="L611" s="571"/>
      <c r="M611" s="32"/>
      <c r="N611" s="32"/>
    </row>
    <row r="612">
      <c r="A612" s="32"/>
      <c r="E612" s="32"/>
      <c r="F612" s="32"/>
      <c r="H612" s="32"/>
      <c r="I612" s="32"/>
      <c r="J612" s="571"/>
      <c r="K612" s="571"/>
      <c r="L612" s="571"/>
      <c r="M612" s="32"/>
      <c r="N612" s="32"/>
    </row>
    <row r="613">
      <c r="A613" s="32"/>
      <c r="E613" s="32"/>
      <c r="F613" s="32"/>
      <c r="H613" s="32"/>
      <c r="I613" s="32"/>
      <c r="J613" s="571"/>
      <c r="K613" s="571"/>
      <c r="L613" s="571"/>
      <c r="M613" s="32"/>
      <c r="N613" s="32"/>
    </row>
    <row r="614">
      <c r="A614" s="32"/>
      <c r="E614" s="32"/>
      <c r="F614" s="32"/>
      <c r="H614" s="32"/>
      <c r="I614" s="32"/>
      <c r="J614" s="571"/>
      <c r="K614" s="571"/>
      <c r="L614" s="571"/>
      <c r="M614" s="32"/>
      <c r="N614" s="32"/>
    </row>
    <row r="615">
      <c r="A615" s="32"/>
      <c r="E615" s="32"/>
      <c r="F615" s="32"/>
      <c r="H615" s="32"/>
      <c r="I615" s="32"/>
      <c r="J615" s="571"/>
      <c r="K615" s="571"/>
      <c r="L615" s="571"/>
      <c r="M615" s="32"/>
      <c r="N615" s="32"/>
    </row>
    <row r="616">
      <c r="A616" s="32"/>
      <c r="E616" s="32"/>
      <c r="F616" s="32"/>
      <c r="H616" s="32"/>
      <c r="I616" s="32"/>
      <c r="J616" s="571"/>
      <c r="K616" s="571"/>
      <c r="L616" s="571"/>
      <c r="M616" s="32"/>
      <c r="N616" s="32"/>
    </row>
    <row r="617">
      <c r="A617" s="32"/>
      <c r="E617" s="32"/>
      <c r="F617" s="32"/>
      <c r="H617" s="32"/>
      <c r="I617" s="32"/>
      <c r="J617" s="571"/>
      <c r="K617" s="571"/>
      <c r="L617" s="571"/>
      <c r="M617" s="32"/>
      <c r="N617" s="32"/>
    </row>
    <row r="618">
      <c r="A618" s="32"/>
      <c r="E618" s="32"/>
      <c r="F618" s="32"/>
      <c r="H618" s="32"/>
      <c r="I618" s="32"/>
      <c r="J618" s="571"/>
      <c r="K618" s="571"/>
      <c r="L618" s="571"/>
      <c r="M618" s="32"/>
      <c r="N618" s="32"/>
    </row>
    <row r="619">
      <c r="A619" s="32"/>
      <c r="E619" s="32"/>
      <c r="F619" s="32"/>
      <c r="H619" s="32"/>
      <c r="I619" s="32"/>
      <c r="J619" s="571"/>
      <c r="K619" s="571"/>
      <c r="L619" s="571"/>
      <c r="M619" s="32"/>
      <c r="N619" s="32"/>
    </row>
    <row r="620">
      <c r="A620" s="32"/>
      <c r="E620" s="32"/>
      <c r="F620" s="32"/>
      <c r="H620" s="32"/>
      <c r="I620" s="32"/>
      <c r="J620" s="571"/>
      <c r="K620" s="571"/>
      <c r="L620" s="571"/>
      <c r="M620" s="32"/>
      <c r="N620" s="32"/>
    </row>
    <row r="621">
      <c r="A621" s="32"/>
      <c r="E621" s="32"/>
      <c r="F621" s="32"/>
      <c r="H621" s="32"/>
      <c r="I621" s="32"/>
      <c r="J621" s="571"/>
      <c r="K621" s="571"/>
      <c r="L621" s="571"/>
      <c r="M621" s="32"/>
      <c r="N621" s="32"/>
    </row>
    <row r="622">
      <c r="A622" s="32"/>
      <c r="E622" s="32"/>
      <c r="F622" s="32"/>
      <c r="H622" s="32"/>
      <c r="I622" s="32"/>
      <c r="J622" s="571"/>
      <c r="K622" s="571"/>
      <c r="L622" s="571"/>
      <c r="M622" s="32"/>
      <c r="N622" s="32"/>
    </row>
    <row r="623">
      <c r="A623" s="32"/>
      <c r="E623" s="32"/>
      <c r="F623" s="32"/>
      <c r="H623" s="32"/>
      <c r="I623" s="32"/>
      <c r="J623" s="571"/>
      <c r="K623" s="571"/>
      <c r="L623" s="571"/>
      <c r="M623" s="32"/>
      <c r="N623" s="32"/>
    </row>
    <row r="624">
      <c r="A624" s="32"/>
      <c r="E624" s="32"/>
      <c r="F624" s="32"/>
      <c r="H624" s="32"/>
      <c r="I624" s="32"/>
      <c r="J624" s="571"/>
      <c r="K624" s="571"/>
      <c r="L624" s="571"/>
      <c r="M624" s="32"/>
      <c r="N624" s="32"/>
    </row>
    <row r="625">
      <c r="A625" s="32"/>
      <c r="E625" s="32"/>
      <c r="F625" s="32"/>
      <c r="H625" s="32"/>
      <c r="I625" s="32"/>
      <c r="J625" s="571"/>
      <c r="K625" s="571"/>
      <c r="L625" s="571"/>
      <c r="M625" s="32"/>
      <c r="N625" s="32"/>
    </row>
    <row r="626">
      <c r="A626" s="32"/>
      <c r="E626" s="32"/>
      <c r="F626" s="32"/>
      <c r="H626" s="32"/>
      <c r="I626" s="32"/>
      <c r="J626" s="571"/>
      <c r="K626" s="571"/>
      <c r="L626" s="571"/>
      <c r="M626" s="32"/>
      <c r="N626" s="32"/>
    </row>
    <row r="627">
      <c r="A627" s="32"/>
      <c r="E627" s="32"/>
      <c r="F627" s="32"/>
      <c r="H627" s="32"/>
      <c r="I627" s="32"/>
      <c r="J627" s="571"/>
      <c r="K627" s="571"/>
      <c r="L627" s="571"/>
      <c r="M627" s="32"/>
      <c r="N627" s="32"/>
    </row>
    <row r="628">
      <c r="A628" s="32"/>
      <c r="E628" s="32"/>
      <c r="F628" s="32"/>
      <c r="H628" s="32"/>
      <c r="I628" s="32"/>
      <c r="J628" s="571"/>
      <c r="K628" s="571"/>
      <c r="L628" s="571"/>
      <c r="M628" s="32"/>
      <c r="N628" s="32"/>
    </row>
    <row r="629">
      <c r="A629" s="32"/>
      <c r="E629" s="32"/>
      <c r="F629" s="32"/>
      <c r="H629" s="32"/>
      <c r="I629" s="32"/>
      <c r="J629" s="571"/>
      <c r="K629" s="571"/>
      <c r="L629" s="571"/>
      <c r="M629" s="32"/>
      <c r="N629" s="32"/>
    </row>
    <row r="630">
      <c r="A630" s="32"/>
      <c r="E630" s="32"/>
      <c r="F630" s="32"/>
      <c r="H630" s="32"/>
      <c r="I630" s="32"/>
      <c r="J630" s="571"/>
      <c r="K630" s="571"/>
      <c r="L630" s="571"/>
      <c r="M630" s="32"/>
      <c r="N630" s="32"/>
    </row>
    <row r="631">
      <c r="A631" s="32"/>
      <c r="E631" s="32"/>
      <c r="F631" s="32"/>
      <c r="H631" s="32"/>
      <c r="I631" s="32"/>
      <c r="J631" s="571"/>
      <c r="K631" s="571"/>
      <c r="L631" s="571"/>
      <c r="M631" s="32"/>
      <c r="N631" s="32"/>
    </row>
    <row r="632">
      <c r="A632" s="32"/>
      <c r="E632" s="32"/>
      <c r="F632" s="32"/>
      <c r="H632" s="32"/>
      <c r="I632" s="32"/>
      <c r="J632" s="571"/>
      <c r="K632" s="571"/>
      <c r="L632" s="571"/>
      <c r="M632" s="32"/>
      <c r="N632" s="32"/>
    </row>
    <row r="633">
      <c r="A633" s="32"/>
      <c r="E633" s="32"/>
      <c r="F633" s="32"/>
      <c r="H633" s="32"/>
      <c r="I633" s="32"/>
      <c r="J633" s="571"/>
      <c r="K633" s="571"/>
      <c r="L633" s="571"/>
      <c r="M633" s="32"/>
      <c r="N633" s="32"/>
    </row>
    <row r="634">
      <c r="A634" s="32"/>
      <c r="E634" s="32"/>
      <c r="F634" s="32"/>
      <c r="H634" s="32"/>
      <c r="I634" s="32"/>
      <c r="J634" s="571"/>
      <c r="K634" s="571"/>
      <c r="L634" s="571"/>
      <c r="M634" s="32"/>
      <c r="N634" s="32"/>
    </row>
    <row r="635">
      <c r="A635" s="32"/>
      <c r="E635" s="32"/>
      <c r="F635" s="32"/>
      <c r="H635" s="32"/>
      <c r="I635" s="32"/>
      <c r="J635" s="571"/>
      <c r="K635" s="571"/>
      <c r="L635" s="571"/>
      <c r="M635" s="32"/>
      <c r="N635" s="32"/>
    </row>
    <row r="636">
      <c r="A636" s="32"/>
      <c r="E636" s="32"/>
      <c r="F636" s="32"/>
      <c r="H636" s="32"/>
      <c r="I636" s="32"/>
      <c r="J636" s="571"/>
      <c r="K636" s="571"/>
      <c r="L636" s="571"/>
      <c r="M636" s="32"/>
      <c r="N636" s="32"/>
    </row>
    <row r="637">
      <c r="A637" s="32"/>
      <c r="E637" s="32"/>
      <c r="F637" s="32"/>
      <c r="H637" s="32"/>
      <c r="I637" s="32"/>
      <c r="J637" s="571"/>
      <c r="K637" s="571"/>
      <c r="L637" s="571"/>
      <c r="M637" s="32"/>
      <c r="N637" s="32"/>
    </row>
    <row r="638">
      <c r="A638" s="32"/>
      <c r="E638" s="32"/>
      <c r="F638" s="32"/>
      <c r="H638" s="32"/>
      <c r="I638" s="32"/>
      <c r="J638" s="571"/>
      <c r="K638" s="571"/>
      <c r="L638" s="571"/>
      <c r="M638" s="32"/>
      <c r="N638" s="32"/>
    </row>
    <row r="639">
      <c r="A639" s="32"/>
      <c r="E639" s="32"/>
      <c r="F639" s="32"/>
      <c r="H639" s="32"/>
      <c r="I639" s="32"/>
      <c r="J639" s="571"/>
      <c r="K639" s="571"/>
      <c r="L639" s="571"/>
      <c r="M639" s="32"/>
      <c r="N639" s="32"/>
    </row>
    <row r="640">
      <c r="A640" s="32"/>
      <c r="E640" s="32"/>
      <c r="F640" s="32"/>
      <c r="H640" s="32"/>
      <c r="I640" s="32"/>
      <c r="J640" s="571"/>
      <c r="K640" s="571"/>
      <c r="L640" s="571"/>
      <c r="M640" s="32"/>
      <c r="N640" s="32"/>
    </row>
    <row r="641">
      <c r="A641" s="32"/>
      <c r="E641" s="32"/>
      <c r="F641" s="32"/>
      <c r="H641" s="32"/>
      <c r="I641" s="32"/>
      <c r="J641" s="571"/>
      <c r="K641" s="571"/>
      <c r="L641" s="571"/>
      <c r="M641" s="32"/>
      <c r="N641" s="32"/>
    </row>
    <row r="642">
      <c r="A642" s="32"/>
      <c r="E642" s="32"/>
      <c r="F642" s="32"/>
      <c r="H642" s="32"/>
      <c r="I642" s="32"/>
      <c r="J642" s="571"/>
      <c r="K642" s="571"/>
      <c r="L642" s="571"/>
      <c r="M642" s="32"/>
      <c r="N642" s="32"/>
    </row>
    <row r="643">
      <c r="A643" s="32"/>
      <c r="E643" s="32"/>
      <c r="F643" s="32"/>
      <c r="H643" s="32"/>
      <c r="I643" s="32"/>
      <c r="J643" s="571"/>
      <c r="K643" s="571"/>
      <c r="L643" s="571"/>
      <c r="M643" s="32"/>
      <c r="N643" s="32"/>
    </row>
    <row r="644">
      <c r="A644" s="32"/>
      <c r="E644" s="32"/>
      <c r="F644" s="32"/>
      <c r="H644" s="32"/>
      <c r="I644" s="32"/>
      <c r="J644" s="571"/>
      <c r="K644" s="571"/>
      <c r="L644" s="571"/>
      <c r="M644" s="32"/>
      <c r="N644" s="32"/>
    </row>
    <row r="645">
      <c r="A645" s="32"/>
      <c r="E645" s="32"/>
      <c r="F645" s="32"/>
      <c r="H645" s="32"/>
      <c r="I645" s="32"/>
      <c r="J645" s="571"/>
      <c r="K645" s="571"/>
      <c r="L645" s="571"/>
      <c r="M645" s="32"/>
      <c r="N645" s="32"/>
    </row>
    <row r="646">
      <c r="A646" s="32"/>
      <c r="E646" s="32"/>
      <c r="F646" s="32"/>
      <c r="H646" s="32"/>
      <c r="I646" s="32"/>
      <c r="J646" s="571"/>
      <c r="K646" s="571"/>
      <c r="L646" s="571"/>
      <c r="M646" s="32"/>
      <c r="N646" s="32"/>
    </row>
    <row r="647">
      <c r="A647" s="32"/>
      <c r="E647" s="32"/>
      <c r="F647" s="32"/>
      <c r="H647" s="32"/>
      <c r="I647" s="32"/>
      <c r="J647" s="571"/>
      <c r="K647" s="571"/>
      <c r="L647" s="571"/>
      <c r="M647" s="32"/>
      <c r="N647" s="32"/>
    </row>
    <row r="648">
      <c r="A648" s="32"/>
      <c r="E648" s="32"/>
      <c r="F648" s="32"/>
      <c r="H648" s="32"/>
      <c r="I648" s="32"/>
      <c r="J648" s="571"/>
      <c r="K648" s="571"/>
      <c r="L648" s="571"/>
      <c r="M648" s="32"/>
      <c r="N648" s="32"/>
    </row>
    <row r="649">
      <c r="A649" s="32"/>
      <c r="E649" s="32"/>
      <c r="F649" s="32"/>
      <c r="H649" s="32"/>
      <c r="I649" s="32"/>
      <c r="J649" s="571"/>
      <c r="K649" s="571"/>
      <c r="L649" s="571"/>
      <c r="M649" s="32"/>
      <c r="N649" s="32"/>
    </row>
    <row r="650">
      <c r="A650" s="32"/>
      <c r="E650" s="32"/>
      <c r="F650" s="32"/>
      <c r="H650" s="32"/>
      <c r="I650" s="32"/>
      <c r="J650" s="571"/>
      <c r="K650" s="571"/>
      <c r="L650" s="571"/>
      <c r="M650" s="32"/>
      <c r="N650" s="32"/>
    </row>
    <row r="651">
      <c r="A651" s="32"/>
      <c r="E651" s="32"/>
      <c r="F651" s="32"/>
      <c r="H651" s="32"/>
      <c r="I651" s="32"/>
      <c r="J651" s="571"/>
      <c r="K651" s="571"/>
      <c r="L651" s="571"/>
      <c r="M651" s="32"/>
      <c r="N651" s="32"/>
    </row>
    <row r="652">
      <c r="A652" s="32"/>
      <c r="E652" s="32"/>
      <c r="F652" s="32"/>
      <c r="H652" s="32"/>
      <c r="I652" s="32"/>
      <c r="J652" s="571"/>
      <c r="K652" s="571"/>
      <c r="L652" s="571"/>
      <c r="M652" s="32"/>
      <c r="N652" s="32"/>
    </row>
    <row r="653">
      <c r="A653" s="32"/>
      <c r="E653" s="32"/>
      <c r="F653" s="32"/>
      <c r="H653" s="32"/>
      <c r="I653" s="32"/>
      <c r="J653" s="571"/>
      <c r="K653" s="571"/>
      <c r="L653" s="571"/>
      <c r="M653" s="32"/>
      <c r="N653" s="32"/>
    </row>
    <row r="654">
      <c r="A654" s="32"/>
      <c r="E654" s="32"/>
      <c r="F654" s="32"/>
      <c r="H654" s="32"/>
      <c r="I654" s="32"/>
      <c r="J654" s="571"/>
      <c r="K654" s="571"/>
      <c r="L654" s="571"/>
      <c r="M654" s="32"/>
      <c r="N654" s="32"/>
    </row>
    <row r="655">
      <c r="A655" s="32"/>
      <c r="E655" s="32"/>
      <c r="F655" s="32"/>
      <c r="H655" s="32"/>
      <c r="I655" s="32"/>
      <c r="J655" s="571"/>
      <c r="K655" s="571"/>
      <c r="L655" s="571"/>
      <c r="M655" s="32"/>
      <c r="N655" s="32"/>
    </row>
    <row r="656">
      <c r="A656" s="32"/>
      <c r="E656" s="32"/>
      <c r="F656" s="32"/>
      <c r="H656" s="32"/>
      <c r="I656" s="32"/>
      <c r="J656" s="571"/>
      <c r="K656" s="571"/>
      <c r="L656" s="571"/>
      <c r="M656" s="32"/>
      <c r="N656" s="32"/>
    </row>
    <row r="657">
      <c r="A657" s="32"/>
      <c r="E657" s="32"/>
      <c r="F657" s="32"/>
      <c r="H657" s="32"/>
      <c r="I657" s="32"/>
      <c r="J657" s="571"/>
      <c r="K657" s="571"/>
      <c r="L657" s="571"/>
      <c r="M657" s="32"/>
      <c r="N657" s="32"/>
    </row>
    <row r="658">
      <c r="A658" s="32"/>
      <c r="E658" s="32"/>
      <c r="F658" s="32"/>
      <c r="H658" s="32"/>
      <c r="I658" s="32"/>
      <c r="J658" s="571"/>
      <c r="K658" s="571"/>
      <c r="L658" s="571"/>
      <c r="M658" s="32"/>
      <c r="N658" s="32"/>
    </row>
    <row r="659">
      <c r="A659" s="32"/>
      <c r="E659" s="32"/>
      <c r="F659" s="32"/>
      <c r="H659" s="32"/>
      <c r="I659" s="32"/>
      <c r="J659" s="571"/>
      <c r="K659" s="571"/>
      <c r="L659" s="571"/>
      <c r="M659" s="32"/>
      <c r="N659" s="32"/>
    </row>
    <row r="660">
      <c r="A660" s="32"/>
      <c r="E660" s="32"/>
      <c r="F660" s="32"/>
      <c r="H660" s="32"/>
      <c r="I660" s="32"/>
      <c r="J660" s="571"/>
      <c r="K660" s="571"/>
      <c r="L660" s="571"/>
      <c r="M660" s="32"/>
      <c r="N660" s="32"/>
    </row>
    <row r="661">
      <c r="A661" s="32"/>
      <c r="E661" s="32"/>
      <c r="F661" s="32"/>
      <c r="H661" s="32"/>
      <c r="I661" s="32"/>
      <c r="J661" s="571"/>
      <c r="K661" s="571"/>
      <c r="L661" s="571"/>
      <c r="M661" s="32"/>
      <c r="N661" s="32"/>
    </row>
    <row r="662">
      <c r="A662" s="32"/>
      <c r="E662" s="32"/>
      <c r="F662" s="32"/>
      <c r="H662" s="32"/>
      <c r="I662" s="32"/>
      <c r="J662" s="571"/>
      <c r="K662" s="571"/>
      <c r="L662" s="571"/>
      <c r="M662" s="32"/>
      <c r="N662" s="32"/>
    </row>
    <row r="663">
      <c r="A663" s="32"/>
      <c r="E663" s="32"/>
      <c r="F663" s="32"/>
      <c r="H663" s="32"/>
      <c r="I663" s="32"/>
      <c r="J663" s="571"/>
      <c r="K663" s="571"/>
      <c r="L663" s="571"/>
      <c r="M663" s="32"/>
      <c r="N663" s="32"/>
    </row>
    <row r="664">
      <c r="A664" s="32"/>
      <c r="E664" s="32"/>
      <c r="F664" s="32"/>
      <c r="H664" s="32"/>
      <c r="I664" s="32"/>
      <c r="J664" s="571"/>
      <c r="K664" s="571"/>
      <c r="L664" s="571"/>
      <c r="M664" s="32"/>
      <c r="N664" s="32"/>
    </row>
    <row r="665">
      <c r="A665" s="32"/>
      <c r="E665" s="32"/>
      <c r="F665" s="32"/>
      <c r="H665" s="32"/>
      <c r="I665" s="32"/>
      <c r="J665" s="571"/>
      <c r="K665" s="571"/>
      <c r="L665" s="571"/>
      <c r="M665" s="32"/>
      <c r="N665" s="32"/>
    </row>
    <row r="666">
      <c r="A666" s="32"/>
      <c r="E666" s="32"/>
      <c r="F666" s="32"/>
      <c r="H666" s="32"/>
      <c r="I666" s="32"/>
      <c r="J666" s="571"/>
      <c r="K666" s="571"/>
      <c r="L666" s="571"/>
      <c r="M666" s="32"/>
      <c r="N666" s="32"/>
    </row>
    <row r="667">
      <c r="A667" s="32"/>
      <c r="E667" s="32"/>
      <c r="F667" s="32"/>
      <c r="H667" s="32"/>
      <c r="I667" s="32"/>
      <c r="J667" s="571"/>
      <c r="K667" s="571"/>
      <c r="L667" s="571"/>
      <c r="M667" s="32"/>
      <c r="N667" s="32"/>
    </row>
    <row r="668">
      <c r="A668" s="32"/>
      <c r="E668" s="32"/>
      <c r="F668" s="32"/>
      <c r="H668" s="32"/>
      <c r="I668" s="32"/>
      <c r="J668" s="571"/>
      <c r="K668" s="571"/>
      <c r="L668" s="571"/>
      <c r="M668" s="32"/>
      <c r="N668" s="32"/>
    </row>
    <row r="669">
      <c r="A669" s="32"/>
      <c r="E669" s="32"/>
      <c r="F669" s="32"/>
      <c r="H669" s="32"/>
      <c r="I669" s="32"/>
      <c r="J669" s="571"/>
      <c r="K669" s="571"/>
      <c r="L669" s="571"/>
      <c r="M669" s="32"/>
      <c r="N669" s="32"/>
    </row>
    <row r="670">
      <c r="A670" s="32"/>
      <c r="E670" s="32"/>
      <c r="F670" s="32"/>
      <c r="H670" s="32"/>
      <c r="I670" s="32"/>
      <c r="J670" s="571"/>
      <c r="K670" s="571"/>
      <c r="L670" s="571"/>
      <c r="M670" s="32"/>
      <c r="N670" s="32"/>
    </row>
    <row r="671">
      <c r="A671" s="32"/>
      <c r="E671" s="32"/>
      <c r="F671" s="32"/>
      <c r="H671" s="32"/>
      <c r="I671" s="32"/>
      <c r="J671" s="571"/>
      <c r="K671" s="571"/>
      <c r="L671" s="571"/>
      <c r="M671" s="32"/>
      <c r="N671" s="32"/>
    </row>
    <row r="672">
      <c r="A672" s="32"/>
      <c r="E672" s="32"/>
      <c r="F672" s="32"/>
      <c r="H672" s="32"/>
      <c r="I672" s="32"/>
      <c r="J672" s="571"/>
      <c r="K672" s="571"/>
      <c r="L672" s="571"/>
      <c r="M672" s="32"/>
      <c r="N672" s="32"/>
    </row>
    <row r="673">
      <c r="A673" s="32"/>
      <c r="E673" s="32"/>
      <c r="F673" s="32"/>
      <c r="H673" s="32"/>
      <c r="I673" s="32"/>
      <c r="J673" s="571"/>
      <c r="K673" s="571"/>
      <c r="L673" s="571"/>
      <c r="M673" s="32"/>
      <c r="N673" s="32"/>
    </row>
    <row r="674">
      <c r="A674" s="32"/>
      <c r="E674" s="32"/>
      <c r="F674" s="32"/>
      <c r="H674" s="32"/>
      <c r="I674" s="32"/>
      <c r="J674" s="571"/>
      <c r="K674" s="571"/>
      <c r="L674" s="571"/>
      <c r="M674" s="32"/>
      <c r="N674" s="32"/>
    </row>
    <row r="675">
      <c r="A675" s="32"/>
      <c r="E675" s="32"/>
      <c r="F675" s="32"/>
      <c r="H675" s="32"/>
      <c r="I675" s="32"/>
      <c r="J675" s="571"/>
      <c r="K675" s="571"/>
      <c r="L675" s="571"/>
      <c r="M675" s="32"/>
      <c r="N675" s="32"/>
    </row>
    <row r="676">
      <c r="A676" s="32"/>
      <c r="E676" s="32"/>
      <c r="F676" s="32"/>
      <c r="H676" s="32"/>
      <c r="I676" s="32"/>
      <c r="J676" s="571"/>
      <c r="K676" s="571"/>
      <c r="L676" s="571"/>
      <c r="M676" s="32"/>
      <c r="N676" s="32"/>
    </row>
    <row r="677">
      <c r="A677" s="32"/>
      <c r="E677" s="32"/>
      <c r="F677" s="32"/>
      <c r="H677" s="32"/>
      <c r="I677" s="32"/>
      <c r="J677" s="571"/>
      <c r="K677" s="571"/>
      <c r="L677" s="571"/>
      <c r="M677" s="32"/>
      <c r="N677" s="32"/>
    </row>
    <row r="678">
      <c r="A678" s="32"/>
      <c r="E678" s="32"/>
      <c r="F678" s="32"/>
      <c r="H678" s="32"/>
      <c r="I678" s="32"/>
      <c r="J678" s="571"/>
      <c r="K678" s="571"/>
      <c r="L678" s="571"/>
      <c r="M678" s="32"/>
      <c r="N678" s="32"/>
    </row>
    <row r="679">
      <c r="A679" s="32"/>
      <c r="E679" s="32"/>
      <c r="F679" s="32"/>
      <c r="H679" s="32"/>
      <c r="I679" s="32"/>
      <c r="J679" s="571"/>
      <c r="K679" s="571"/>
      <c r="L679" s="571"/>
      <c r="M679" s="32"/>
      <c r="N679" s="32"/>
    </row>
    <row r="680">
      <c r="A680" s="32"/>
      <c r="E680" s="32"/>
      <c r="F680" s="32"/>
      <c r="H680" s="32"/>
      <c r="I680" s="32"/>
      <c r="J680" s="571"/>
      <c r="K680" s="571"/>
      <c r="L680" s="571"/>
      <c r="M680" s="32"/>
      <c r="N680" s="32"/>
    </row>
    <row r="681">
      <c r="A681" s="32"/>
      <c r="E681" s="32"/>
      <c r="F681" s="32"/>
      <c r="H681" s="32"/>
      <c r="I681" s="32"/>
      <c r="J681" s="571"/>
      <c r="K681" s="571"/>
      <c r="L681" s="571"/>
      <c r="M681" s="32"/>
      <c r="N681" s="32"/>
    </row>
    <row r="682">
      <c r="A682" s="32"/>
      <c r="E682" s="32"/>
      <c r="F682" s="32"/>
      <c r="H682" s="32"/>
      <c r="I682" s="32"/>
      <c r="J682" s="571"/>
      <c r="K682" s="571"/>
      <c r="L682" s="571"/>
      <c r="M682" s="32"/>
      <c r="N682" s="32"/>
    </row>
    <row r="683">
      <c r="A683" s="32"/>
      <c r="E683" s="32"/>
      <c r="F683" s="32"/>
      <c r="H683" s="32"/>
      <c r="I683" s="32"/>
      <c r="J683" s="571"/>
      <c r="K683" s="571"/>
      <c r="L683" s="571"/>
      <c r="M683" s="32"/>
      <c r="N683" s="32"/>
    </row>
    <row r="684">
      <c r="A684" s="32"/>
      <c r="E684" s="32"/>
      <c r="F684" s="32"/>
      <c r="H684" s="32"/>
      <c r="I684" s="32"/>
      <c r="J684" s="571"/>
      <c r="K684" s="571"/>
      <c r="L684" s="571"/>
      <c r="M684" s="32"/>
      <c r="N684" s="32"/>
    </row>
    <row r="685">
      <c r="A685" s="32"/>
      <c r="E685" s="32"/>
      <c r="F685" s="32"/>
      <c r="H685" s="32"/>
      <c r="I685" s="32"/>
      <c r="J685" s="571"/>
      <c r="K685" s="571"/>
      <c r="L685" s="571"/>
      <c r="M685" s="32"/>
      <c r="N685" s="32"/>
    </row>
    <row r="686">
      <c r="A686" s="32"/>
      <c r="E686" s="32"/>
      <c r="F686" s="32"/>
      <c r="H686" s="32"/>
      <c r="I686" s="32"/>
      <c r="J686" s="571"/>
      <c r="K686" s="571"/>
      <c r="L686" s="571"/>
      <c r="M686" s="32"/>
      <c r="N686" s="32"/>
    </row>
    <row r="687">
      <c r="A687" s="32"/>
      <c r="E687" s="32"/>
      <c r="F687" s="32"/>
      <c r="H687" s="32"/>
      <c r="I687" s="32"/>
      <c r="J687" s="571"/>
      <c r="K687" s="571"/>
      <c r="L687" s="571"/>
      <c r="M687" s="32"/>
      <c r="N687" s="32"/>
    </row>
    <row r="688">
      <c r="A688" s="32"/>
      <c r="E688" s="32"/>
      <c r="F688" s="32"/>
      <c r="H688" s="32"/>
      <c r="I688" s="32"/>
      <c r="J688" s="571"/>
      <c r="K688" s="571"/>
      <c r="L688" s="571"/>
      <c r="M688" s="32"/>
      <c r="N688" s="32"/>
    </row>
    <row r="689">
      <c r="A689" s="32"/>
      <c r="E689" s="32"/>
      <c r="F689" s="32"/>
      <c r="H689" s="32"/>
      <c r="I689" s="32"/>
      <c r="J689" s="571"/>
      <c r="K689" s="571"/>
      <c r="L689" s="571"/>
      <c r="M689" s="32"/>
      <c r="N689" s="32"/>
    </row>
    <row r="690">
      <c r="A690" s="32"/>
      <c r="E690" s="32"/>
      <c r="F690" s="32"/>
      <c r="H690" s="32"/>
      <c r="I690" s="32"/>
      <c r="J690" s="571"/>
      <c r="K690" s="571"/>
      <c r="L690" s="571"/>
      <c r="M690" s="32"/>
      <c r="N690" s="32"/>
    </row>
    <row r="691">
      <c r="A691" s="32"/>
      <c r="E691" s="32"/>
      <c r="F691" s="32"/>
      <c r="H691" s="32"/>
      <c r="I691" s="32"/>
      <c r="J691" s="571"/>
      <c r="K691" s="571"/>
      <c r="L691" s="571"/>
      <c r="M691" s="32"/>
      <c r="N691" s="32"/>
    </row>
    <row r="692">
      <c r="A692" s="32"/>
      <c r="E692" s="32"/>
      <c r="F692" s="32"/>
      <c r="H692" s="32"/>
      <c r="I692" s="32"/>
      <c r="J692" s="571"/>
      <c r="K692" s="571"/>
      <c r="L692" s="571"/>
      <c r="M692" s="32"/>
      <c r="N692" s="32"/>
    </row>
    <row r="693">
      <c r="A693" s="32"/>
      <c r="E693" s="32"/>
      <c r="F693" s="32"/>
      <c r="H693" s="32"/>
      <c r="I693" s="32"/>
      <c r="J693" s="571"/>
      <c r="K693" s="571"/>
      <c r="L693" s="571"/>
      <c r="M693" s="32"/>
      <c r="N693" s="32"/>
    </row>
    <row r="694">
      <c r="A694" s="32"/>
      <c r="E694" s="32"/>
      <c r="F694" s="32"/>
      <c r="H694" s="32"/>
      <c r="I694" s="32"/>
      <c r="J694" s="571"/>
      <c r="K694" s="571"/>
      <c r="L694" s="571"/>
      <c r="M694" s="32"/>
      <c r="N694" s="32"/>
    </row>
    <row r="695">
      <c r="A695" s="32"/>
      <c r="E695" s="32"/>
      <c r="F695" s="32"/>
      <c r="H695" s="32"/>
      <c r="I695" s="32"/>
      <c r="J695" s="571"/>
      <c r="K695" s="571"/>
      <c r="L695" s="571"/>
      <c r="M695" s="32"/>
      <c r="N695" s="32"/>
    </row>
    <row r="696">
      <c r="A696" s="32"/>
      <c r="E696" s="32"/>
      <c r="F696" s="32"/>
      <c r="H696" s="32"/>
      <c r="I696" s="32"/>
      <c r="J696" s="571"/>
      <c r="K696" s="571"/>
      <c r="L696" s="571"/>
      <c r="M696" s="32"/>
      <c r="N696" s="32"/>
    </row>
    <row r="697">
      <c r="A697" s="32"/>
      <c r="E697" s="32"/>
      <c r="F697" s="32"/>
      <c r="H697" s="32"/>
      <c r="I697" s="32"/>
      <c r="J697" s="571"/>
      <c r="K697" s="571"/>
      <c r="L697" s="571"/>
      <c r="M697" s="32"/>
      <c r="N697" s="32"/>
    </row>
    <row r="698">
      <c r="A698" s="32"/>
      <c r="E698" s="32"/>
      <c r="F698" s="32"/>
      <c r="H698" s="32"/>
      <c r="I698" s="32"/>
      <c r="J698" s="571"/>
      <c r="K698" s="571"/>
      <c r="L698" s="571"/>
      <c r="M698" s="32"/>
      <c r="N698" s="32"/>
    </row>
    <row r="699">
      <c r="A699" s="32"/>
      <c r="E699" s="32"/>
      <c r="F699" s="32"/>
      <c r="H699" s="32"/>
      <c r="I699" s="32"/>
      <c r="J699" s="571"/>
      <c r="K699" s="571"/>
      <c r="L699" s="571"/>
      <c r="M699" s="32"/>
      <c r="N699" s="32"/>
    </row>
    <row r="700">
      <c r="A700" s="32"/>
      <c r="E700" s="32"/>
      <c r="F700" s="32"/>
      <c r="H700" s="32"/>
      <c r="I700" s="32"/>
      <c r="J700" s="571"/>
      <c r="K700" s="571"/>
      <c r="L700" s="571"/>
      <c r="M700" s="32"/>
      <c r="N700" s="32"/>
    </row>
    <row r="701">
      <c r="A701" s="32"/>
      <c r="E701" s="32"/>
      <c r="F701" s="32"/>
      <c r="H701" s="32"/>
      <c r="I701" s="32"/>
      <c r="J701" s="571"/>
      <c r="K701" s="571"/>
      <c r="L701" s="571"/>
      <c r="M701" s="32"/>
      <c r="N701" s="32"/>
    </row>
    <row r="702">
      <c r="A702" s="32"/>
      <c r="E702" s="32"/>
      <c r="F702" s="32"/>
      <c r="H702" s="32"/>
      <c r="I702" s="32"/>
      <c r="J702" s="571"/>
      <c r="K702" s="571"/>
      <c r="L702" s="571"/>
      <c r="M702" s="32"/>
      <c r="N702" s="32"/>
    </row>
    <row r="703">
      <c r="A703" s="32"/>
      <c r="E703" s="32"/>
      <c r="F703" s="32"/>
      <c r="H703" s="32"/>
      <c r="I703" s="32"/>
      <c r="J703" s="571"/>
      <c r="K703" s="571"/>
      <c r="L703" s="571"/>
      <c r="M703" s="32"/>
      <c r="N703" s="32"/>
    </row>
    <row r="704">
      <c r="A704" s="32"/>
      <c r="E704" s="32"/>
      <c r="F704" s="32"/>
      <c r="H704" s="32"/>
      <c r="I704" s="32"/>
      <c r="J704" s="571"/>
      <c r="K704" s="571"/>
      <c r="L704" s="571"/>
      <c r="M704" s="32"/>
      <c r="N704" s="32"/>
    </row>
    <row r="705">
      <c r="A705" s="32"/>
      <c r="E705" s="32"/>
      <c r="F705" s="32"/>
      <c r="H705" s="32"/>
      <c r="I705" s="32"/>
      <c r="J705" s="571"/>
      <c r="K705" s="571"/>
      <c r="L705" s="571"/>
      <c r="M705" s="32"/>
      <c r="N705" s="32"/>
    </row>
    <row r="706">
      <c r="A706" s="32"/>
      <c r="E706" s="32"/>
      <c r="F706" s="32"/>
      <c r="H706" s="32"/>
      <c r="I706" s="32"/>
      <c r="J706" s="571"/>
      <c r="K706" s="571"/>
      <c r="L706" s="571"/>
      <c r="M706" s="32"/>
      <c r="N706" s="32"/>
    </row>
    <row r="707">
      <c r="A707" s="32"/>
      <c r="E707" s="32"/>
      <c r="F707" s="32"/>
      <c r="H707" s="32"/>
      <c r="I707" s="32"/>
      <c r="J707" s="571"/>
      <c r="K707" s="571"/>
      <c r="L707" s="571"/>
      <c r="M707" s="32"/>
      <c r="N707" s="32"/>
    </row>
    <row r="708">
      <c r="A708" s="32"/>
      <c r="E708" s="32"/>
      <c r="F708" s="32"/>
      <c r="H708" s="32"/>
      <c r="I708" s="32"/>
      <c r="J708" s="571"/>
      <c r="K708" s="571"/>
      <c r="L708" s="571"/>
      <c r="M708" s="32"/>
      <c r="N708" s="32"/>
    </row>
    <row r="709">
      <c r="A709" s="32"/>
      <c r="E709" s="32"/>
      <c r="F709" s="32"/>
      <c r="H709" s="32"/>
      <c r="I709" s="32"/>
      <c r="J709" s="571"/>
      <c r="K709" s="571"/>
      <c r="L709" s="571"/>
      <c r="M709" s="32"/>
      <c r="N709" s="32"/>
    </row>
    <row r="710">
      <c r="A710" s="32"/>
      <c r="E710" s="32"/>
      <c r="F710" s="32"/>
      <c r="H710" s="32"/>
      <c r="I710" s="32"/>
      <c r="J710" s="571"/>
      <c r="K710" s="571"/>
      <c r="L710" s="571"/>
      <c r="M710" s="32"/>
      <c r="N710" s="32"/>
    </row>
    <row r="711">
      <c r="A711" s="32"/>
      <c r="E711" s="32"/>
      <c r="F711" s="32"/>
      <c r="H711" s="32"/>
      <c r="I711" s="32"/>
      <c r="J711" s="571"/>
      <c r="K711" s="571"/>
      <c r="L711" s="571"/>
      <c r="M711" s="32"/>
      <c r="N711" s="32"/>
    </row>
    <row r="712">
      <c r="A712" s="32"/>
      <c r="E712" s="32"/>
      <c r="F712" s="32"/>
      <c r="H712" s="32"/>
      <c r="I712" s="32"/>
      <c r="J712" s="571"/>
      <c r="K712" s="571"/>
      <c r="L712" s="571"/>
      <c r="M712" s="32"/>
      <c r="N712" s="32"/>
    </row>
    <row r="713">
      <c r="A713" s="32"/>
      <c r="E713" s="32"/>
      <c r="F713" s="32"/>
      <c r="H713" s="32"/>
      <c r="I713" s="32"/>
      <c r="J713" s="571"/>
      <c r="K713" s="571"/>
      <c r="L713" s="571"/>
      <c r="M713" s="32"/>
      <c r="N713" s="32"/>
    </row>
    <row r="714">
      <c r="A714" s="32"/>
      <c r="E714" s="32"/>
      <c r="F714" s="32"/>
      <c r="H714" s="32"/>
      <c r="I714" s="32"/>
      <c r="J714" s="571"/>
      <c r="K714" s="571"/>
      <c r="L714" s="571"/>
      <c r="M714" s="32"/>
      <c r="N714" s="32"/>
    </row>
    <row r="715">
      <c r="A715" s="32"/>
      <c r="E715" s="32"/>
      <c r="F715" s="32"/>
      <c r="H715" s="32"/>
      <c r="I715" s="32"/>
      <c r="J715" s="571"/>
      <c r="K715" s="571"/>
      <c r="L715" s="571"/>
      <c r="M715" s="32"/>
      <c r="N715" s="32"/>
    </row>
    <row r="716">
      <c r="A716" s="32"/>
      <c r="E716" s="32"/>
      <c r="F716" s="32"/>
      <c r="H716" s="32"/>
      <c r="I716" s="32"/>
      <c r="J716" s="571"/>
      <c r="K716" s="571"/>
      <c r="L716" s="571"/>
      <c r="M716" s="32"/>
      <c r="N716" s="32"/>
    </row>
    <row r="717">
      <c r="A717" s="32"/>
      <c r="E717" s="32"/>
      <c r="F717" s="32"/>
      <c r="H717" s="32"/>
      <c r="I717" s="32"/>
      <c r="J717" s="571"/>
      <c r="K717" s="571"/>
      <c r="L717" s="571"/>
      <c r="M717" s="32"/>
      <c r="N717" s="32"/>
    </row>
    <row r="718">
      <c r="A718" s="32"/>
      <c r="E718" s="32"/>
      <c r="F718" s="32"/>
      <c r="H718" s="32"/>
      <c r="I718" s="32"/>
      <c r="J718" s="571"/>
      <c r="K718" s="571"/>
      <c r="L718" s="571"/>
      <c r="M718" s="32"/>
      <c r="N718" s="32"/>
    </row>
    <row r="719">
      <c r="A719" s="32"/>
      <c r="E719" s="32"/>
      <c r="F719" s="32"/>
      <c r="H719" s="32"/>
      <c r="I719" s="32"/>
      <c r="J719" s="571"/>
      <c r="K719" s="571"/>
      <c r="L719" s="571"/>
      <c r="M719" s="32"/>
      <c r="N719" s="32"/>
    </row>
    <row r="720">
      <c r="A720" s="32"/>
      <c r="E720" s="32"/>
      <c r="F720" s="32"/>
      <c r="H720" s="32"/>
      <c r="I720" s="32"/>
      <c r="J720" s="571"/>
      <c r="K720" s="571"/>
      <c r="L720" s="571"/>
      <c r="M720" s="32"/>
      <c r="N720" s="32"/>
    </row>
    <row r="721">
      <c r="A721" s="32"/>
      <c r="E721" s="32"/>
      <c r="F721" s="32"/>
      <c r="H721" s="32"/>
      <c r="I721" s="32"/>
      <c r="J721" s="571"/>
      <c r="K721" s="571"/>
      <c r="L721" s="571"/>
      <c r="M721" s="32"/>
      <c r="N721" s="32"/>
    </row>
    <row r="722">
      <c r="A722" s="32"/>
      <c r="E722" s="32"/>
      <c r="F722" s="32"/>
      <c r="H722" s="32"/>
      <c r="I722" s="32"/>
      <c r="J722" s="571"/>
      <c r="K722" s="571"/>
      <c r="L722" s="571"/>
      <c r="M722" s="32"/>
      <c r="N722" s="32"/>
    </row>
    <row r="723">
      <c r="A723" s="32"/>
      <c r="E723" s="32"/>
      <c r="F723" s="32"/>
      <c r="H723" s="32"/>
      <c r="I723" s="32"/>
      <c r="J723" s="571"/>
      <c r="K723" s="571"/>
      <c r="L723" s="571"/>
      <c r="M723" s="32"/>
      <c r="N723" s="32"/>
    </row>
    <row r="724">
      <c r="A724" s="32"/>
      <c r="E724" s="32"/>
      <c r="F724" s="32"/>
      <c r="H724" s="32"/>
      <c r="I724" s="32"/>
      <c r="J724" s="571"/>
      <c r="K724" s="571"/>
      <c r="L724" s="571"/>
      <c r="M724" s="32"/>
      <c r="N724" s="32"/>
    </row>
    <row r="725">
      <c r="A725" s="32"/>
      <c r="E725" s="32"/>
      <c r="F725" s="32"/>
      <c r="H725" s="32"/>
      <c r="I725" s="32"/>
      <c r="J725" s="571"/>
      <c r="K725" s="571"/>
      <c r="L725" s="571"/>
      <c r="M725" s="32"/>
      <c r="N725" s="32"/>
    </row>
    <row r="726">
      <c r="A726" s="32"/>
      <c r="E726" s="32"/>
      <c r="F726" s="32"/>
      <c r="H726" s="32"/>
      <c r="I726" s="32"/>
      <c r="J726" s="571"/>
      <c r="K726" s="571"/>
      <c r="L726" s="571"/>
      <c r="M726" s="32"/>
      <c r="N726" s="32"/>
    </row>
    <row r="727">
      <c r="A727" s="32"/>
      <c r="E727" s="32"/>
      <c r="F727" s="32"/>
      <c r="H727" s="32"/>
      <c r="I727" s="32"/>
      <c r="J727" s="571"/>
      <c r="K727" s="571"/>
      <c r="L727" s="571"/>
      <c r="M727" s="32"/>
      <c r="N727" s="32"/>
    </row>
    <row r="728">
      <c r="A728" s="32"/>
      <c r="E728" s="32"/>
      <c r="F728" s="32"/>
      <c r="H728" s="32"/>
      <c r="I728" s="32"/>
      <c r="J728" s="571"/>
      <c r="K728" s="571"/>
      <c r="L728" s="571"/>
      <c r="M728" s="32"/>
      <c r="N728" s="32"/>
    </row>
    <row r="729">
      <c r="A729" s="32"/>
      <c r="E729" s="32"/>
      <c r="F729" s="32"/>
      <c r="H729" s="32"/>
      <c r="I729" s="32"/>
      <c r="J729" s="571"/>
      <c r="K729" s="571"/>
      <c r="L729" s="571"/>
      <c r="M729" s="32"/>
      <c r="N729" s="32"/>
    </row>
    <row r="730">
      <c r="A730" s="32"/>
      <c r="E730" s="32"/>
      <c r="F730" s="32"/>
      <c r="H730" s="32"/>
      <c r="I730" s="32"/>
      <c r="J730" s="571"/>
      <c r="K730" s="571"/>
      <c r="L730" s="571"/>
      <c r="M730" s="32"/>
      <c r="N730" s="32"/>
    </row>
    <row r="731">
      <c r="A731" s="32"/>
      <c r="E731" s="32"/>
      <c r="F731" s="32"/>
      <c r="H731" s="32"/>
      <c r="I731" s="32"/>
      <c r="J731" s="571"/>
      <c r="K731" s="571"/>
      <c r="L731" s="571"/>
      <c r="M731" s="32"/>
      <c r="N731" s="32"/>
    </row>
    <row r="732">
      <c r="A732" s="32"/>
      <c r="E732" s="32"/>
      <c r="F732" s="32"/>
      <c r="H732" s="32"/>
      <c r="I732" s="32"/>
      <c r="J732" s="571"/>
      <c r="K732" s="571"/>
      <c r="L732" s="571"/>
      <c r="M732" s="32"/>
      <c r="N732" s="32"/>
    </row>
    <row r="733">
      <c r="A733" s="32"/>
      <c r="E733" s="32"/>
      <c r="F733" s="32"/>
      <c r="H733" s="32"/>
      <c r="I733" s="32"/>
      <c r="J733" s="571"/>
      <c r="K733" s="571"/>
      <c r="L733" s="571"/>
      <c r="M733" s="32"/>
      <c r="N733" s="32"/>
    </row>
    <row r="734">
      <c r="A734" s="32"/>
      <c r="E734" s="32"/>
      <c r="F734" s="32"/>
      <c r="H734" s="32"/>
      <c r="I734" s="32"/>
      <c r="J734" s="571"/>
      <c r="K734" s="571"/>
      <c r="L734" s="571"/>
      <c r="M734" s="32"/>
      <c r="N734" s="32"/>
    </row>
    <row r="735">
      <c r="A735" s="32"/>
      <c r="E735" s="32"/>
      <c r="F735" s="32"/>
      <c r="H735" s="32"/>
      <c r="I735" s="32"/>
      <c r="J735" s="571"/>
      <c r="K735" s="571"/>
      <c r="L735" s="571"/>
      <c r="M735" s="32"/>
      <c r="N735" s="32"/>
    </row>
    <row r="736">
      <c r="A736" s="32"/>
      <c r="E736" s="32"/>
      <c r="F736" s="32"/>
      <c r="H736" s="32"/>
      <c r="I736" s="32"/>
      <c r="J736" s="571"/>
      <c r="K736" s="571"/>
      <c r="L736" s="571"/>
      <c r="M736" s="32"/>
      <c r="N736" s="32"/>
    </row>
    <row r="737">
      <c r="A737" s="32"/>
      <c r="E737" s="32"/>
      <c r="F737" s="32"/>
      <c r="H737" s="32"/>
      <c r="I737" s="32"/>
      <c r="J737" s="571"/>
      <c r="K737" s="571"/>
      <c r="L737" s="571"/>
      <c r="M737" s="32"/>
      <c r="N737" s="32"/>
    </row>
    <row r="738">
      <c r="A738" s="32"/>
      <c r="E738" s="32"/>
      <c r="F738" s="32"/>
      <c r="H738" s="32"/>
      <c r="I738" s="32"/>
      <c r="J738" s="571"/>
      <c r="K738" s="571"/>
      <c r="L738" s="571"/>
      <c r="M738" s="32"/>
      <c r="N738" s="32"/>
    </row>
    <row r="739">
      <c r="A739" s="32"/>
      <c r="E739" s="32"/>
      <c r="F739" s="32"/>
      <c r="H739" s="32"/>
      <c r="I739" s="32"/>
      <c r="J739" s="571"/>
      <c r="K739" s="571"/>
      <c r="L739" s="571"/>
      <c r="M739" s="32"/>
      <c r="N739" s="32"/>
    </row>
    <row r="740">
      <c r="A740" s="32"/>
      <c r="E740" s="32"/>
      <c r="F740" s="32"/>
      <c r="H740" s="32"/>
      <c r="I740" s="32"/>
      <c r="J740" s="571"/>
      <c r="K740" s="571"/>
      <c r="L740" s="571"/>
      <c r="M740" s="32"/>
      <c r="N740" s="32"/>
    </row>
    <row r="741">
      <c r="A741" s="32"/>
      <c r="E741" s="32"/>
      <c r="F741" s="32"/>
      <c r="H741" s="32"/>
      <c r="I741" s="32"/>
      <c r="J741" s="571"/>
      <c r="K741" s="571"/>
      <c r="L741" s="571"/>
      <c r="M741" s="32"/>
      <c r="N741" s="32"/>
    </row>
    <row r="742">
      <c r="A742" s="32"/>
      <c r="E742" s="32"/>
      <c r="F742" s="32"/>
      <c r="H742" s="32"/>
      <c r="I742" s="32"/>
      <c r="J742" s="571"/>
      <c r="K742" s="571"/>
      <c r="L742" s="571"/>
      <c r="M742" s="32"/>
      <c r="N742" s="32"/>
    </row>
    <row r="743">
      <c r="A743" s="32"/>
      <c r="E743" s="32"/>
      <c r="F743" s="32"/>
      <c r="H743" s="32"/>
      <c r="I743" s="32"/>
      <c r="J743" s="571"/>
      <c r="K743" s="571"/>
      <c r="L743" s="571"/>
      <c r="M743" s="32"/>
      <c r="N743" s="32"/>
    </row>
    <row r="744">
      <c r="A744" s="32"/>
      <c r="E744" s="32"/>
      <c r="F744" s="32"/>
      <c r="H744" s="32"/>
      <c r="I744" s="32"/>
      <c r="J744" s="571"/>
      <c r="K744" s="571"/>
      <c r="L744" s="571"/>
      <c r="M744" s="32"/>
      <c r="N744" s="32"/>
    </row>
    <row r="745">
      <c r="A745" s="32"/>
      <c r="E745" s="32"/>
      <c r="F745" s="32"/>
      <c r="H745" s="32"/>
      <c r="I745" s="32"/>
      <c r="J745" s="571"/>
      <c r="K745" s="571"/>
      <c r="L745" s="571"/>
      <c r="M745" s="32"/>
      <c r="N745" s="32"/>
    </row>
    <row r="746">
      <c r="A746" s="32"/>
      <c r="E746" s="32"/>
      <c r="F746" s="32"/>
      <c r="H746" s="32"/>
      <c r="I746" s="32"/>
      <c r="J746" s="571"/>
      <c r="K746" s="571"/>
      <c r="L746" s="571"/>
      <c r="M746" s="32"/>
      <c r="N746" s="32"/>
    </row>
    <row r="747">
      <c r="A747" s="32"/>
      <c r="E747" s="32"/>
      <c r="F747" s="32"/>
      <c r="H747" s="32"/>
      <c r="I747" s="32"/>
      <c r="J747" s="571"/>
      <c r="K747" s="571"/>
      <c r="L747" s="571"/>
      <c r="M747" s="32"/>
      <c r="N747" s="32"/>
    </row>
    <row r="748">
      <c r="A748" s="32"/>
      <c r="E748" s="32"/>
      <c r="F748" s="32"/>
      <c r="H748" s="32"/>
      <c r="I748" s="32"/>
      <c r="J748" s="571"/>
      <c r="K748" s="571"/>
      <c r="L748" s="571"/>
      <c r="M748" s="32"/>
      <c r="N748" s="32"/>
    </row>
    <row r="749">
      <c r="A749" s="32"/>
      <c r="E749" s="32"/>
      <c r="F749" s="32"/>
      <c r="H749" s="32"/>
      <c r="I749" s="32"/>
      <c r="J749" s="571"/>
      <c r="K749" s="571"/>
      <c r="L749" s="571"/>
      <c r="M749" s="32"/>
      <c r="N749" s="32"/>
    </row>
    <row r="750">
      <c r="A750" s="32"/>
      <c r="E750" s="32"/>
      <c r="F750" s="32"/>
      <c r="H750" s="32"/>
      <c r="I750" s="32"/>
      <c r="J750" s="571"/>
      <c r="K750" s="571"/>
      <c r="L750" s="571"/>
      <c r="M750" s="32"/>
      <c r="N750" s="32"/>
    </row>
    <row r="751">
      <c r="A751" s="32"/>
      <c r="E751" s="32"/>
      <c r="F751" s="32"/>
      <c r="H751" s="32"/>
      <c r="I751" s="32"/>
      <c r="J751" s="571"/>
      <c r="K751" s="571"/>
      <c r="L751" s="571"/>
      <c r="M751" s="32"/>
      <c r="N751" s="32"/>
    </row>
    <row r="752">
      <c r="A752" s="32"/>
      <c r="E752" s="32"/>
      <c r="F752" s="32"/>
      <c r="H752" s="32"/>
      <c r="I752" s="32"/>
      <c r="J752" s="571"/>
      <c r="K752" s="571"/>
      <c r="L752" s="571"/>
      <c r="M752" s="32"/>
      <c r="N752" s="32"/>
    </row>
    <row r="753">
      <c r="A753" s="32"/>
      <c r="E753" s="32"/>
      <c r="F753" s="32"/>
      <c r="H753" s="32"/>
      <c r="I753" s="32"/>
      <c r="J753" s="571"/>
      <c r="K753" s="571"/>
      <c r="L753" s="571"/>
      <c r="M753" s="32"/>
      <c r="N753" s="32"/>
    </row>
    <row r="754">
      <c r="A754" s="32"/>
      <c r="E754" s="32"/>
      <c r="F754" s="32"/>
      <c r="H754" s="32"/>
      <c r="I754" s="32"/>
      <c r="J754" s="571"/>
      <c r="K754" s="571"/>
      <c r="L754" s="571"/>
      <c r="M754" s="32"/>
      <c r="N754" s="32"/>
    </row>
    <row r="755">
      <c r="A755" s="32"/>
      <c r="E755" s="32"/>
      <c r="F755" s="32"/>
      <c r="H755" s="32"/>
      <c r="I755" s="32"/>
      <c r="J755" s="571"/>
      <c r="K755" s="571"/>
      <c r="L755" s="571"/>
      <c r="M755" s="32"/>
      <c r="N755" s="32"/>
    </row>
    <row r="756">
      <c r="A756" s="32"/>
      <c r="E756" s="32"/>
      <c r="F756" s="32"/>
      <c r="H756" s="32"/>
      <c r="I756" s="32"/>
      <c r="J756" s="571"/>
      <c r="K756" s="571"/>
      <c r="L756" s="571"/>
      <c r="M756" s="32"/>
      <c r="N756" s="32"/>
    </row>
    <row r="757">
      <c r="A757" s="32"/>
      <c r="E757" s="32"/>
      <c r="F757" s="32"/>
      <c r="H757" s="32"/>
      <c r="I757" s="32"/>
      <c r="J757" s="571"/>
      <c r="K757" s="571"/>
      <c r="L757" s="571"/>
      <c r="M757" s="32"/>
      <c r="N757" s="32"/>
    </row>
    <row r="758">
      <c r="A758" s="32"/>
      <c r="E758" s="32"/>
      <c r="F758" s="32"/>
      <c r="H758" s="32"/>
      <c r="I758" s="32"/>
      <c r="J758" s="571"/>
      <c r="K758" s="571"/>
      <c r="L758" s="571"/>
      <c r="M758" s="32"/>
      <c r="N758" s="32"/>
    </row>
    <row r="759">
      <c r="A759" s="32"/>
      <c r="E759" s="32"/>
      <c r="F759" s="32"/>
      <c r="H759" s="32"/>
      <c r="I759" s="32"/>
      <c r="J759" s="571"/>
      <c r="K759" s="571"/>
      <c r="L759" s="571"/>
      <c r="M759" s="32"/>
      <c r="N759" s="32"/>
    </row>
    <row r="760">
      <c r="A760" s="32"/>
      <c r="E760" s="32"/>
      <c r="F760" s="32"/>
      <c r="H760" s="32"/>
      <c r="I760" s="32"/>
      <c r="J760" s="571"/>
      <c r="K760" s="571"/>
      <c r="L760" s="571"/>
      <c r="M760" s="32"/>
      <c r="N760" s="32"/>
    </row>
    <row r="761">
      <c r="A761" s="32"/>
      <c r="E761" s="32"/>
      <c r="F761" s="32"/>
      <c r="H761" s="32"/>
      <c r="I761" s="32"/>
      <c r="J761" s="571"/>
      <c r="K761" s="571"/>
      <c r="L761" s="571"/>
      <c r="M761" s="32"/>
      <c r="N761" s="32"/>
    </row>
    <row r="762">
      <c r="A762" s="32"/>
      <c r="E762" s="32"/>
      <c r="F762" s="32"/>
      <c r="H762" s="32"/>
      <c r="I762" s="32"/>
      <c r="J762" s="571"/>
      <c r="K762" s="571"/>
      <c r="L762" s="571"/>
      <c r="M762" s="32"/>
      <c r="N762" s="32"/>
    </row>
    <row r="763">
      <c r="A763" s="32"/>
      <c r="E763" s="32"/>
      <c r="F763" s="32"/>
      <c r="H763" s="32"/>
      <c r="I763" s="32"/>
      <c r="J763" s="571"/>
      <c r="K763" s="571"/>
      <c r="L763" s="571"/>
      <c r="M763" s="32"/>
      <c r="N763" s="32"/>
    </row>
    <row r="764">
      <c r="A764" s="32"/>
      <c r="E764" s="32"/>
      <c r="F764" s="32"/>
      <c r="H764" s="32"/>
      <c r="I764" s="32"/>
      <c r="J764" s="571"/>
      <c r="K764" s="571"/>
      <c r="L764" s="571"/>
      <c r="M764" s="32"/>
      <c r="N764" s="32"/>
    </row>
    <row r="765">
      <c r="A765" s="32"/>
      <c r="E765" s="32"/>
      <c r="F765" s="32"/>
      <c r="H765" s="32"/>
      <c r="I765" s="32"/>
      <c r="J765" s="571"/>
      <c r="K765" s="571"/>
      <c r="L765" s="571"/>
      <c r="M765" s="32"/>
      <c r="N765" s="32"/>
    </row>
    <row r="766">
      <c r="A766" s="32"/>
      <c r="E766" s="32"/>
      <c r="F766" s="32"/>
      <c r="H766" s="32"/>
      <c r="I766" s="32"/>
      <c r="J766" s="571"/>
      <c r="K766" s="571"/>
      <c r="L766" s="571"/>
      <c r="M766" s="32"/>
      <c r="N766" s="32"/>
    </row>
    <row r="767">
      <c r="A767" s="32"/>
      <c r="E767" s="32"/>
      <c r="F767" s="32"/>
      <c r="H767" s="32"/>
      <c r="I767" s="32"/>
      <c r="J767" s="571"/>
      <c r="K767" s="571"/>
      <c r="L767" s="571"/>
      <c r="M767" s="32"/>
      <c r="N767" s="32"/>
    </row>
    <row r="768">
      <c r="A768" s="32"/>
      <c r="E768" s="32"/>
      <c r="F768" s="32"/>
      <c r="H768" s="32"/>
      <c r="I768" s="32"/>
      <c r="J768" s="571"/>
      <c r="K768" s="571"/>
      <c r="L768" s="571"/>
      <c r="M768" s="32"/>
      <c r="N768" s="32"/>
    </row>
    <row r="769">
      <c r="A769" s="32"/>
      <c r="E769" s="32"/>
      <c r="F769" s="32"/>
      <c r="H769" s="32"/>
      <c r="I769" s="32"/>
      <c r="J769" s="571"/>
      <c r="K769" s="571"/>
      <c r="L769" s="571"/>
      <c r="M769" s="32"/>
      <c r="N769" s="32"/>
    </row>
    <row r="770">
      <c r="A770" s="32"/>
      <c r="E770" s="32"/>
      <c r="F770" s="32"/>
      <c r="H770" s="32"/>
      <c r="I770" s="32"/>
      <c r="J770" s="571"/>
      <c r="K770" s="571"/>
      <c r="L770" s="571"/>
      <c r="M770" s="32"/>
      <c r="N770" s="32"/>
    </row>
    <row r="771">
      <c r="A771" s="32"/>
      <c r="E771" s="32"/>
      <c r="F771" s="32"/>
      <c r="H771" s="32"/>
      <c r="I771" s="32"/>
      <c r="J771" s="571"/>
      <c r="K771" s="571"/>
      <c r="L771" s="571"/>
      <c r="M771" s="32"/>
      <c r="N771" s="32"/>
    </row>
    <row r="772">
      <c r="A772" s="32"/>
      <c r="E772" s="32"/>
      <c r="F772" s="32"/>
      <c r="H772" s="32"/>
      <c r="I772" s="32"/>
      <c r="J772" s="571"/>
      <c r="K772" s="571"/>
      <c r="L772" s="571"/>
      <c r="M772" s="32"/>
      <c r="N772" s="32"/>
    </row>
    <row r="773">
      <c r="A773" s="32"/>
      <c r="E773" s="32"/>
      <c r="F773" s="32"/>
      <c r="H773" s="32"/>
      <c r="I773" s="32"/>
      <c r="J773" s="571"/>
      <c r="K773" s="571"/>
      <c r="L773" s="571"/>
      <c r="M773" s="32"/>
      <c r="N773" s="32"/>
    </row>
    <row r="774">
      <c r="A774" s="32"/>
      <c r="E774" s="32"/>
      <c r="F774" s="32"/>
      <c r="H774" s="32"/>
      <c r="I774" s="32"/>
      <c r="J774" s="571"/>
      <c r="K774" s="571"/>
      <c r="L774" s="571"/>
      <c r="M774" s="32"/>
      <c r="N774" s="32"/>
    </row>
    <row r="775">
      <c r="A775" s="32"/>
      <c r="E775" s="32"/>
      <c r="F775" s="32"/>
      <c r="H775" s="32"/>
      <c r="I775" s="32"/>
      <c r="J775" s="571"/>
      <c r="K775" s="571"/>
      <c r="L775" s="571"/>
      <c r="M775" s="32"/>
      <c r="N775" s="32"/>
    </row>
    <row r="776">
      <c r="A776" s="32"/>
      <c r="E776" s="32"/>
      <c r="F776" s="32"/>
      <c r="H776" s="32"/>
      <c r="I776" s="32"/>
      <c r="J776" s="571"/>
      <c r="K776" s="571"/>
      <c r="L776" s="571"/>
      <c r="M776" s="32"/>
      <c r="N776" s="32"/>
    </row>
    <row r="777">
      <c r="A777" s="32"/>
      <c r="E777" s="32"/>
      <c r="F777" s="32"/>
      <c r="H777" s="32"/>
      <c r="I777" s="32"/>
      <c r="J777" s="571"/>
      <c r="K777" s="571"/>
      <c r="L777" s="571"/>
      <c r="M777" s="32"/>
      <c r="N777" s="32"/>
    </row>
    <row r="778">
      <c r="A778" s="32"/>
      <c r="E778" s="32"/>
      <c r="F778" s="32"/>
      <c r="H778" s="32"/>
      <c r="I778" s="32"/>
      <c r="J778" s="571"/>
      <c r="K778" s="571"/>
      <c r="L778" s="571"/>
      <c r="M778" s="32"/>
      <c r="N778" s="32"/>
    </row>
    <row r="779">
      <c r="A779" s="32"/>
      <c r="E779" s="32"/>
      <c r="F779" s="32"/>
      <c r="H779" s="32"/>
      <c r="I779" s="32"/>
      <c r="J779" s="571"/>
      <c r="K779" s="571"/>
      <c r="L779" s="571"/>
      <c r="M779" s="32"/>
      <c r="N779" s="32"/>
    </row>
    <row r="780">
      <c r="A780" s="32"/>
      <c r="E780" s="32"/>
      <c r="F780" s="32"/>
      <c r="H780" s="32"/>
      <c r="I780" s="32"/>
      <c r="J780" s="571"/>
      <c r="K780" s="571"/>
      <c r="L780" s="571"/>
      <c r="M780" s="32"/>
      <c r="N780" s="32"/>
    </row>
    <row r="781">
      <c r="A781" s="32"/>
      <c r="E781" s="32"/>
      <c r="F781" s="32"/>
      <c r="H781" s="32"/>
      <c r="I781" s="32"/>
      <c r="J781" s="571"/>
      <c r="K781" s="571"/>
      <c r="L781" s="571"/>
      <c r="M781" s="32"/>
      <c r="N781" s="32"/>
    </row>
    <row r="782">
      <c r="A782" s="32"/>
      <c r="E782" s="32"/>
      <c r="F782" s="32"/>
      <c r="H782" s="32"/>
      <c r="I782" s="32"/>
      <c r="J782" s="571"/>
      <c r="K782" s="571"/>
      <c r="L782" s="571"/>
      <c r="M782" s="32"/>
      <c r="N782" s="32"/>
    </row>
    <row r="783">
      <c r="A783" s="32"/>
      <c r="E783" s="32"/>
      <c r="F783" s="32"/>
      <c r="H783" s="32"/>
      <c r="I783" s="32"/>
      <c r="J783" s="571"/>
      <c r="K783" s="571"/>
      <c r="L783" s="571"/>
      <c r="M783" s="32"/>
      <c r="N783" s="32"/>
    </row>
    <row r="784">
      <c r="A784" s="32"/>
      <c r="E784" s="32"/>
      <c r="F784" s="32"/>
      <c r="H784" s="32"/>
      <c r="I784" s="32"/>
      <c r="J784" s="571"/>
      <c r="K784" s="571"/>
      <c r="L784" s="571"/>
      <c r="M784" s="32"/>
      <c r="N784" s="32"/>
    </row>
    <row r="785">
      <c r="A785" s="32"/>
      <c r="E785" s="32"/>
      <c r="F785" s="32"/>
      <c r="H785" s="32"/>
      <c r="I785" s="32"/>
      <c r="J785" s="571"/>
      <c r="K785" s="571"/>
      <c r="L785" s="571"/>
      <c r="M785" s="32"/>
      <c r="N785" s="32"/>
    </row>
    <row r="786">
      <c r="A786" s="32"/>
      <c r="E786" s="32"/>
      <c r="F786" s="32"/>
      <c r="H786" s="32"/>
      <c r="I786" s="32"/>
      <c r="J786" s="571"/>
      <c r="K786" s="571"/>
      <c r="L786" s="571"/>
      <c r="M786" s="32"/>
      <c r="N786" s="32"/>
    </row>
    <row r="787">
      <c r="A787" s="32"/>
      <c r="E787" s="32"/>
      <c r="F787" s="32"/>
      <c r="H787" s="32"/>
      <c r="I787" s="32"/>
      <c r="J787" s="571"/>
      <c r="K787" s="571"/>
      <c r="L787" s="571"/>
      <c r="M787" s="32"/>
      <c r="N787" s="32"/>
    </row>
    <row r="788">
      <c r="A788" s="32"/>
      <c r="E788" s="32"/>
      <c r="F788" s="32"/>
      <c r="H788" s="32"/>
      <c r="I788" s="32"/>
      <c r="J788" s="571"/>
      <c r="K788" s="571"/>
      <c r="L788" s="571"/>
      <c r="M788" s="32"/>
      <c r="N788" s="32"/>
    </row>
    <row r="789">
      <c r="A789" s="32"/>
      <c r="E789" s="32"/>
      <c r="F789" s="32"/>
      <c r="H789" s="32"/>
      <c r="I789" s="32"/>
      <c r="J789" s="571"/>
      <c r="K789" s="571"/>
      <c r="L789" s="571"/>
      <c r="M789" s="32"/>
      <c r="N789" s="32"/>
    </row>
    <row r="790">
      <c r="A790" s="32"/>
      <c r="E790" s="32"/>
      <c r="F790" s="32"/>
      <c r="H790" s="32"/>
      <c r="I790" s="32"/>
      <c r="J790" s="571"/>
      <c r="K790" s="571"/>
      <c r="L790" s="571"/>
      <c r="M790" s="32"/>
      <c r="N790" s="32"/>
    </row>
    <row r="791">
      <c r="A791" s="32"/>
      <c r="E791" s="32"/>
      <c r="F791" s="32"/>
      <c r="H791" s="32"/>
      <c r="I791" s="32"/>
      <c r="J791" s="571"/>
      <c r="K791" s="571"/>
      <c r="L791" s="571"/>
      <c r="M791" s="32"/>
      <c r="N791" s="32"/>
    </row>
    <row r="792">
      <c r="A792" s="32"/>
      <c r="E792" s="32"/>
      <c r="F792" s="32"/>
      <c r="H792" s="32"/>
      <c r="I792" s="32"/>
      <c r="J792" s="571"/>
      <c r="K792" s="571"/>
      <c r="L792" s="571"/>
      <c r="M792" s="32"/>
      <c r="N792" s="32"/>
    </row>
    <row r="793">
      <c r="A793" s="32"/>
      <c r="E793" s="32"/>
      <c r="F793" s="32"/>
      <c r="H793" s="32"/>
      <c r="I793" s="32"/>
      <c r="J793" s="571"/>
      <c r="K793" s="571"/>
      <c r="L793" s="571"/>
      <c r="M793" s="32"/>
      <c r="N793" s="32"/>
    </row>
    <row r="794">
      <c r="A794" s="32"/>
      <c r="E794" s="32"/>
      <c r="F794" s="32"/>
      <c r="H794" s="32"/>
      <c r="I794" s="32"/>
      <c r="J794" s="571"/>
      <c r="K794" s="571"/>
      <c r="L794" s="571"/>
      <c r="M794" s="32"/>
      <c r="N794" s="32"/>
    </row>
    <row r="795">
      <c r="A795" s="32"/>
      <c r="E795" s="32"/>
      <c r="F795" s="32"/>
      <c r="H795" s="32"/>
      <c r="I795" s="32"/>
      <c r="J795" s="571"/>
      <c r="K795" s="571"/>
      <c r="L795" s="571"/>
      <c r="M795" s="32"/>
      <c r="N795" s="32"/>
    </row>
    <row r="796">
      <c r="A796" s="32"/>
      <c r="E796" s="32"/>
      <c r="F796" s="32"/>
      <c r="H796" s="32"/>
      <c r="I796" s="32"/>
      <c r="J796" s="571"/>
      <c r="K796" s="571"/>
      <c r="L796" s="571"/>
      <c r="M796" s="32"/>
      <c r="N796" s="32"/>
    </row>
    <row r="797">
      <c r="A797" s="32"/>
      <c r="E797" s="32"/>
      <c r="F797" s="32"/>
      <c r="H797" s="32"/>
      <c r="I797" s="32"/>
      <c r="J797" s="571"/>
      <c r="K797" s="571"/>
      <c r="L797" s="571"/>
      <c r="M797" s="32"/>
      <c r="N797" s="32"/>
    </row>
    <row r="798">
      <c r="A798" s="32"/>
      <c r="E798" s="32"/>
      <c r="F798" s="32"/>
      <c r="H798" s="32"/>
      <c r="I798" s="32"/>
      <c r="J798" s="571"/>
      <c r="K798" s="571"/>
      <c r="L798" s="571"/>
      <c r="M798" s="32"/>
      <c r="N798" s="32"/>
    </row>
    <row r="799">
      <c r="A799" s="32"/>
      <c r="E799" s="32"/>
      <c r="F799" s="32"/>
      <c r="H799" s="32"/>
      <c r="I799" s="32"/>
      <c r="J799" s="571"/>
      <c r="K799" s="571"/>
      <c r="L799" s="571"/>
      <c r="M799" s="32"/>
      <c r="N799" s="32"/>
    </row>
    <row r="800">
      <c r="A800" s="32"/>
      <c r="E800" s="32"/>
      <c r="F800" s="32"/>
      <c r="H800" s="32"/>
      <c r="I800" s="32"/>
      <c r="J800" s="571"/>
      <c r="K800" s="571"/>
      <c r="L800" s="571"/>
      <c r="M800" s="32"/>
      <c r="N800" s="32"/>
    </row>
    <row r="801">
      <c r="A801" s="32"/>
      <c r="E801" s="32"/>
      <c r="F801" s="32"/>
      <c r="H801" s="32"/>
      <c r="I801" s="32"/>
      <c r="J801" s="571"/>
      <c r="K801" s="571"/>
      <c r="L801" s="571"/>
      <c r="M801" s="32"/>
      <c r="N801" s="32"/>
    </row>
    <row r="802">
      <c r="A802" s="32"/>
      <c r="E802" s="32"/>
      <c r="F802" s="32"/>
      <c r="H802" s="32"/>
      <c r="I802" s="32"/>
      <c r="J802" s="571"/>
      <c r="K802" s="571"/>
      <c r="L802" s="571"/>
      <c r="M802" s="32"/>
      <c r="N802" s="32"/>
    </row>
    <row r="803">
      <c r="A803" s="32"/>
      <c r="E803" s="32"/>
      <c r="F803" s="32"/>
      <c r="H803" s="32"/>
      <c r="I803" s="32"/>
      <c r="J803" s="571"/>
      <c r="K803" s="571"/>
      <c r="L803" s="571"/>
      <c r="M803" s="32"/>
      <c r="N803" s="32"/>
    </row>
    <row r="804">
      <c r="A804" s="32"/>
      <c r="E804" s="32"/>
      <c r="F804" s="32"/>
      <c r="H804" s="32"/>
      <c r="I804" s="32"/>
      <c r="J804" s="571"/>
      <c r="K804" s="571"/>
      <c r="L804" s="571"/>
      <c r="M804" s="32"/>
      <c r="N804" s="32"/>
    </row>
    <row r="805">
      <c r="A805" s="32"/>
      <c r="E805" s="32"/>
      <c r="F805" s="32"/>
      <c r="H805" s="32"/>
      <c r="I805" s="32"/>
      <c r="J805" s="571"/>
      <c r="K805" s="571"/>
      <c r="L805" s="571"/>
      <c r="M805" s="32"/>
      <c r="N805" s="32"/>
    </row>
    <row r="806">
      <c r="A806" s="32"/>
      <c r="E806" s="32"/>
      <c r="F806" s="32"/>
      <c r="H806" s="32"/>
      <c r="I806" s="32"/>
      <c r="J806" s="571"/>
      <c r="K806" s="571"/>
      <c r="L806" s="571"/>
      <c r="M806" s="32"/>
      <c r="N806" s="32"/>
    </row>
    <row r="807">
      <c r="A807" s="32"/>
      <c r="E807" s="32"/>
      <c r="F807" s="32"/>
      <c r="H807" s="32"/>
      <c r="I807" s="32"/>
      <c r="J807" s="571"/>
      <c r="K807" s="571"/>
      <c r="L807" s="571"/>
      <c r="M807" s="32"/>
      <c r="N807" s="32"/>
    </row>
    <row r="808">
      <c r="A808" s="32"/>
      <c r="E808" s="32"/>
      <c r="F808" s="32"/>
      <c r="H808" s="32"/>
      <c r="I808" s="32"/>
      <c r="J808" s="571"/>
      <c r="K808" s="571"/>
      <c r="L808" s="571"/>
      <c r="M808" s="32"/>
      <c r="N808" s="32"/>
    </row>
    <row r="809">
      <c r="A809" s="32"/>
      <c r="E809" s="32"/>
      <c r="F809" s="32"/>
      <c r="H809" s="32"/>
      <c r="I809" s="32"/>
      <c r="J809" s="571"/>
      <c r="K809" s="571"/>
      <c r="L809" s="571"/>
      <c r="M809" s="32"/>
      <c r="N809" s="32"/>
    </row>
    <row r="810">
      <c r="A810" s="32"/>
      <c r="E810" s="32"/>
      <c r="F810" s="32"/>
      <c r="H810" s="32"/>
      <c r="I810" s="32"/>
      <c r="J810" s="571"/>
      <c r="K810" s="571"/>
      <c r="L810" s="571"/>
      <c r="M810" s="32"/>
      <c r="N810" s="32"/>
    </row>
    <row r="811">
      <c r="A811" s="32"/>
      <c r="E811" s="32"/>
      <c r="F811" s="32"/>
      <c r="H811" s="32"/>
      <c r="I811" s="32"/>
      <c r="J811" s="571"/>
      <c r="K811" s="571"/>
      <c r="L811" s="571"/>
      <c r="M811" s="32"/>
      <c r="N811" s="32"/>
    </row>
    <row r="812">
      <c r="A812" s="32"/>
      <c r="E812" s="32"/>
      <c r="F812" s="32"/>
      <c r="H812" s="32"/>
      <c r="I812" s="32"/>
      <c r="J812" s="571"/>
      <c r="K812" s="571"/>
      <c r="L812" s="571"/>
      <c r="M812" s="32"/>
      <c r="N812" s="32"/>
    </row>
    <row r="813">
      <c r="A813" s="32"/>
      <c r="E813" s="32"/>
      <c r="F813" s="32"/>
      <c r="H813" s="32"/>
      <c r="I813" s="32"/>
      <c r="J813" s="571"/>
      <c r="K813" s="571"/>
      <c r="L813" s="571"/>
      <c r="M813" s="32"/>
      <c r="N813" s="32"/>
    </row>
    <row r="814">
      <c r="A814" s="32"/>
      <c r="E814" s="32"/>
      <c r="F814" s="32"/>
      <c r="H814" s="32"/>
      <c r="I814" s="32"/>
      <c r="J814" s="571"/>
      <c r="K814" s="571"/>
      <c r="L814" s="571"/>
      <c r="M814" s="32"/>
      <c r="N814" s="32"/>
    </row>
    <row r="815">
      <c r="A815" s="32"/>
      <c r="E815" s="32"/>
      <c r="F815" s="32"/>
      <c r="H815" s="32"/>
      <c r="I815" s="32"/>
      <c r="J815" s="571"/>
      <c r="K815" s="571"/>
      <c r="L815" s="571"/>
      <c r="M815" s="32"/>
      <c r="N815" s="32"/>
    </row>
    <row r="816">
      <c r="A816" s="32"/>
      <c r="E816" s="32"/>
      <c r="F816" s="32"/>
      <c r="H816" s="32"/>
      <c r="I816" s="32"/>
      <c r="J816" s="571"/>
      <c r="K816" s="571"/>
      <c r="L816" s="571"/>
      <c r="M816" s="32"/>
      <c r="N816" s="32"/>
    </row>
    <row r="817">
      <c r="A817" s="32"/>
      <c r="E817" s="32"/>
      <c r="F817" s="32"/>
      <c r="H817" s="32"/>
      <c r="I817" s="32"/>
      <c r="J817" s="571"/>
      <c r="K817" s="571"/>
      <c r="L817" s="571"/>
      <c r="M817" s="32"/>
      <c r="N817" s="32"/>
    </row>
    <row r="818">
      <c r="A818" s="32"/>
      <c r="E818" s="32"/>
      <c r="F818" s="32"/>
      <c r="H818" s="32"/>
      <c r="I818" s="32"/>
      <c r="J818" s="571"/>
      <c r="K818" s="571"/>
      <c r="L818" s="571"/>
      <c r="M818" s="32"/>
      <c r="N818" s="32"/>
    </row>
    <row r="819">
      <c r="A819" s="32"/>
      <c r="E819" s="32"/>
      <c r="F819" s="32"/>
      <c r="H819" s="32"/>
      <c r="I819" s="32"/>
      <c r="J819" s="571"/>
      <c r="K819" s="571"/>
      <c r="L819" s="571"/>
      <c r="M819" s="32"/>
      <c r="N819" s="32"/>
    </row>
    <row r="820">
      <c r="A820" s="32"/>
      <c r="E820" s="32"/>
      <c r="F820" s="32"/>
      <c r="H820" s="32"/>
      <c r="I820" s="32"/>
      <c r="J820" s="571"/>
      <c r="K820" s="571"/>
      <c r="L820" s="571"/>
      <c r="M820" s="32"/>
      <c r="N820" s="32"/>
    </row>
    <row r="821">
      <c r="A821" s="32"/>
      <c r="E821" s="32"/>
      <c r="F821" s="32"/>
      <c r="H821" s="32"/>
      <c r="I821" s="32"/>
      <c r="J821" s="571"/>
      <c r="K821" s="571"/>
      <c r="L821" s="571"/>
      <c r="M821" s="32"/>
      <c r="N821" s="32"/>
    </row>
    <row r="822">
      <c r="A822" s="32"/>
      <c r="E822" s="32"/>
      <c r="F822" s="32"/>
      <c r="H822" s="32"/>
      <c r="I822" s="32"/>
      <c r="J822" s="571"/>
      <c r="K822" s="571"/>
      <c r="L822" s="571"/>
      <c r="M822" s="32"/>
      <c r="N822" s="32"/>
    </row>
    <row r="823">
      <c r="A823" s="32"/>
      <c r="E823" s="32"/>
      <c r="F823" s="32"/>
      <c r="H823" s="32"/>
      <c r="I823" s="32"/>
      <c r="J823" s="571"/>
      <c r="K823" s="571"/>
      <c r="L823" s="571"/>
      <c r="M823" s="32"/>
      <c r="N823" s="32"/>
    </row>
    <row r="824">
      <c r="A824" s="32"/>
      <c r="E824" s="32"/>
      <c r="F824" s="32"/>
      <c r="H824" s="32"/>
      <c r="I824" s="32"/>
      <c r="J824" s="571"/>
      <c r="K824" s="571"/>
      <c r="L824" s="571"/>
      <c r="M824" s="32"/>
      <c r="N824" s="32"/>
    </row>
    <row r="825">
      <c r="A825" s="32"/>
      <c r="E825" s="32"/>
      <c r="F825" s="32"/>
      <c r="H825" s="32"/>
      <c r="I825" s="32"/>
      <c r="J825" s="571"/>
      <c r="K825" s="571"/>
      <c r="L825" s="571"/>
      <c r="M825" s="32"/>
      <c r="N825" s="32"/>
    </row>
    <row r="826">
      <c r="A826" s="32"/>
      <c r="E826" s="32"/>
      <c r="F826" s="32"/>
      <c r="H826" s="32"/>
      <c r="I826" s="32"/>
      <c r="J826" s="571"/>
      <c r="K826" s="571"/>
      <c r="L826" s="571"/>
      <c r="M826" s="32"/>
      <c r="N826" s="32"/>
    </row>
    <row r="827">
      <c r="A827" s="32"/>
      <c r="E827" s="32"/>
      <c r="F827" s="32"/>
      <c r="H827" s="32"/>
      <c r="I827" s="32"/>
      <c r="J827" s="571"/>
      <c r="K827" s="571"/>
      <c r="L827" s="571"/>
      <c r="M827" s="32"/>
      <c r="N827" s="32"/>
    </row>
    <row r="828">
      <c r="A828" s="32"/>
      <c r="E828" s="32"/>
      <c r="F828" s="32"/>
      <c r="H828" s="32"/>
      <c r="I828" s="32"/>
      <c r="J828" s="571"/>
      <c r="K828" s="571"/>
      <c r="L828" s="571"/>
      <c r="M828" s="32"/>
      <c r="N828" s="32"/>
    </row>
    <row r="829">
      <c r="A829" s="32"/>
      <c r="E829" s="32"/>
      <c r="F829" s="32"/>
      <c r="H829" s="32"/>
      <c r="I829" s="32"/>
      <c r="J829" s="571"/>
      <c r="K829" s="571"/>
      <c r="L829" s="571"/>
      <c r="M829" s="32"/>
      <c r="N829" s="32"/>
    </row>
    <row r="830">
      <c r="A830" s="32"/>
      <c r="E830" s="32"/>
      <c r="F830" s="32"/>
      <c r="H830" s="32"/>
      <c r="I830" s="32"/>
      <c r="J830" s="571"/>
      <c r="K830" s="571"/>
      <c r="L830" s="571"/>
      <c r="M830" s="32"/>
      <c r="N830" s="32"/>
    </row>
    <row r="831">
      <c r="A831" s="32"/>
      <c r="E831" s="32"/>
      <c r="F831" s="32"/>
      <c r="H831" s="32"/>
      <c r="I831" s="32"/>
      <c r="J831" s="571"/>
      <c r="K831" s="571"/>
      <c r="L831" s="571"/>
      <c r="M831" s="32"/>
      <c r="N831" s="32"/>
    </row>
    <row r="832">
      <c r="A832" s="32"/>
      <c r="E832" s="32"/>
      <c r="F832" s="32"/>
      <c r="H832" s="32"/>
      <c r="I832" s="32"/>
      <c r="J832" s="571"/>
      <c r="K832" s="571"/>
      <c r="L832" s="571"/>
      <c r="M832" s="32"/>
      <c r="N832" s="32"/>
    </row>
    <row r="833">
      <c r="A833" s="32"/>
      <c r="E833" s="32"/>
      <c r="F833" s="32"/>
      <c r="H833" s="32"/>
      <c r="I833" s="32"/>
      <c r="J833" s="571"/>
      <c r="K833" s="571"/>
      <c r="L833" s="571"/>
      <c r="M833" s="32"/>
      <c r="N833" s="32"/>
    </row>
    <row r="834">
      <c r="A834" s="32"/>
      <c r="E834" s="32"/>
      <c r="F834" s="32"/>
      <c r="H834" s="32"/>
      <c r="I834" s="32"/>
      <c r="J834" s="571"/>
      <c r="K834" s="571"/>
      <c r="L834" s="571"/>
      <c r="M834" s="32"/>
      <c r="N834" s="32"/>
    </row>
    <row r="835">
      <c r="A835" s="32"/>
      <c r="E835" s="32"/>
      <c r="F835" s="32"/>
      <c r="H835" s="32"/>
      <c r="I835" s="32"/>
      <c r="J835" s="571"/>
      <c r="K835" s="571"/>
      <c r="L835" s="571"/>
      <c r="M835" s="32"/>
      <c r="N835" s="32"/>
    </row>
    <row r="836">
      <c r="A836" s="32"/>
      <c r="E836" s="32"/>
      <c r="F836" s="32"/>
      <c r="H836" s="32"/>
      <c r="I836" s="32"/>
      <c r="J836" s="571"/>
      <c r="K836" s="571"/>
      <c r="L836" s="571"/>
      <c r="M836" s="32"/>
      <c r="N836" s="32"/>
    </row>
    <row r="837">
      <c r="A837" s="32"/>
      <c r="E837" s="32"/>
      <c r="F837" s="32"/>
      <c r="H837" s="32"/>
      <c r="I837" s="32"/>
      <c r="J837" s="571"/>
      <c r="K837" s="571"/>
      <c r="L837" s="571"/>
      <c r="M837" s="32"/>
      <c r="N837" s="32"/>
    </row>
    <row r="838">
      <c r="A838" s="32"/>
      <c r="E838" s="32"/>
      <c r="F838" s="32"/>
      <c r="H838" s="32"/>
      <c r="I838" s="32"/>
      <c r="J838" s="571"/>
      <c r="K838" s="571"/>
      <c r="L838" s="571"/>
      <c r="M838" s="32"/>
      <c r="N838" s="32"/>
    </row>
    <row r="839">
      <c r="A839" s="32"/>
      <c r="E839" s="32"/>
      <c r="F839" s="32"/>
      <c r="H839" s="32"/>
      <c r="I839" s="32"/>
      <c r="J839" s="571"/>
      <c r="K839" s="571"/>
      <c r="L839" s="571"/>
      <c r="M839" s="32"/>
      <c r="N839" s="32"/>
    </row>
    <row r="840">
      <c r="A840" s="32"/>
      <c r="E840" s="32"/>
      <c r="F840" s="32"/>
      <c r="H840" s="32"/>
      <c r="I840" s="32"/>
      <c r="J840" s="571"/>
      <c r="K840" s="571"/>
      <c r="L840" s="571"/>
      <c r="M840" s="32"/>
      <c r="N840" s="32"/>
    </row>
    <row r="841">
      <c r="A841" s="32"/>
      <c r="E841" s="32"/>
      <c r="F841" s="32"/>
      <c r="H841" s="32"/>
      <c r="I841" s="32"/>
      <c r="J841" s="571"/>
      <c r="K841" s="571"/>
      <c r="L841" s="571"/>
      <c r="M841" s="32"/>
      <c r="N841" s="32"/>
    </row>
    <row r="842">
      <c r="A842" s="32"/>
      <c r="E842" s="32"/>
      <c r="F842" s="32"/>
      <c r="H842" s="32"/>
      <c r="I842" s="32"/>
      <c r="J842" s="571"/>
      <c r="K842" s="571"/>
      <c r="L842" s="571"/>
      <c r="M842" s="32"/>
      <c r="N842" s="32"/>
    </row>
    <row r="843">
      <c r="A843" s="32"/>
      <c r="E843" s="32"/>
      <c r="F843" s="32"/>
      <c r="H843" s="32"/>
      <c r="I843" s="32"/>
      <c r="J843" s="571"/>
      <c r="K843" s="571"/>
      <c r="L843" s="571"/>
      <c r="M843" s="32"/>
      <c r="N843" s="32"/>
    </row>
    <row r="844">
      <c r="A844" s="32"/>
      <c r="E844" s="32"/>
      <c r="F844" s="32"/>
      <c r="H844" s="32"/>
      <c r="I844" s="32"/>
      <c r="J844" s="571"/>
      <c r="K844" s="571"/>
      <c r="L844" s="571"/>
      <c r="M844" s="32"/>
      <c r="N844" s="32"/>
    </row>
    <row r="845">
      <c r="A845" s="32"/>
      <c r="E845" s="32"/>
      <c r="F845" s="32"/>
      <c r="H845" s="32"/>
      <c r="I845" s="32"/>
      <c r="J845" s="571"/>
      <c r="K845" s="571"/>
      <c r="L845" s="571"/>
      <c r="M845" s="32"/>
      <c r="N845" s="32"/>
    </row>
    <row r="846">
      <c r="A846" s="32"/>
      <c r="E846" s="32"/>
      <c r="F846" s="32"/>
      <c r="H846" s="32"/>
      <c r="I846" s="32"/>
      <c r="J846" s="571"/>
      <c r="K846" s="571"/>
      <c r="L846" s="571"/>
      <c r="M846" s="32"/>
      <c r="N846" s="32"/>
    </row>
    <row r="847">
      <c r="A847" s="32"/>
      <c r="E847" s="32"/>
      <c r="F847" s="32"/>
      <c r="H847" s="32"/>
      <c r="I847" s="32"/>
      <c r="J847" s="571"/>
      <c r="K847" s="571"/>
      <c r="L847" s="571"/>
      <c r="M847" s="32"/>
      <c r="N847" s="32"/>
    </row>
    <row r="848">
      <c r="A848" s="32"/>
      <c r="E848" s="32"/>
      <c r="F848" s="32"/>
      <c r="H848" s="32"/>
      <c r="I848" s="32"/>
      <c r="J848" s="571"/>
      <c r="K848" s="571"/>
      <c r="L848" s="571"/>
      <c r="M848" s="32"/>
      <c r="N848" s="32"/>
    </row>
    <row r="849">
      <c r="A849" s="32"/>
      <c r="E849" s="32"/>
      <c r="F849" s="32"/>
      <c r="H849" s="32"/>
      <c r="I849" s="32"/>
      <c r="J849" s="571"/>
      <c r="K849" s="571"/>
      <c r="L849" s="571"/>
      <c r="M849" s="32"/>
      <c r="N849" s="32"/>
    </row>
    <row r="850">
      <c r="A850" s="32"/>
      <c r="E850" s="32"/>
      <c r="F850" s="32"/>
      <c r="H850" s="32"/>
      <c r="I850" s="32"/>
      <c r="J850" s="571"/>
      <c r="K850" s="571"/>
      <c r="L850" s="571"/>
      <c r="M850" s="32"/>
      <c r="N850" s="32"/>
    </row>
    <row r="851">
      <c r="A851" s="32"/>
      <c r="E851" s="32"/>
      <c r="F851" s="32"/>
      <c r="H851" s="32"/>
      <c r="I851" s="32"/>
      <c r="J851" s="571"/>
      <c r="K851" s="571"/>
      <c r="L851" s="571"/>
      <c r="M851" s="32"/>
      <c r="N851" s="32"/>
    </row>
    <row r="852">
      <c r="A852" s="32"/>
      <c r="E852" s="32"/>
      <c r="F852" s="32"/>
      <c r="H852" s="32"/>
      <c r="I852" s="32"/>
      <c r="J852" s="571"/>
      <c r="K852" s="571"/>
      <c r="L852" s="571"/>
      <c r="M852" s="32"/>
      <c r="N852" s="32"/>
    </row>
    <row r="853">
      <c r="A853" s="32"/>
      <c r="E853" s="32"/>
      <c r="F853" s="32"/>
      <c r="H853" s="32"/>
      <c r="I853" s="32"/>
      <c r="J853" s="571"/>
      <c r="K853" s="571"/>
      <c r="L853" s="571"/>
      <c r="M853" s="32"/>
      <c r="N853" s="32"/>
    </row>
    <row r="854">
      <c r="A854" s="32"/>
      <c r="E854" s="32"/>
      <c r="F854" s="32"/>
      <c r="H854" s="32"/>
      <c r="I854" s="32"/>
      <c r="J854" s="571"/>
      <c r="K854" s="571"/>
      <c r="L854" s="571"/>
      <c r="M854" s="32"/>
      <c r="N854" s="32"/>
    </row>
    <row r="855">
      <c r="A855" s="32"/>
      <c r="E855" s="32"/>
      <c r="F855" s="32"/>
      <c r="H855" s="32"/>
      <c r="I855" s="32"/>
      <c r="J855" s="571"/>
      <c r="K855" s="571"/>
      <c r="L855" s="571"/>
      <c r="M855" s="32"/>
      <c r="N855" s="32"/>
    </row>
    <row r="856">
      <c r="A856" s="32"/>
      <c r="E856" s="32"/>
      <c r="F856" s="32"/>
      <c r="H856" s="32"/>
      <c r="I856" s="32"/>
      <c r="J856" s="571"/>
      <c r="K856" s="571"/>
      <c r="L856" s="571"/>
      <c r="M856" s="32"/>
      <c r="N856" s="32"/>
    </row>
    <row r="857">
      <c r="A857" s="32"/>
      <c r="E857" s="32"/>
      <c r="F857" s="32"/>
      <c r="H857" s="32"/>
      <c r="I857" s="32"/>
      <c r="J857" s="571"/>
      <c r="K857" s="571"/>
      <c r="L857" s="571"/>
      <c r="M857" s="32"/>
      <c r="N857" s="32"/>
    </row>
    <row r="858">
      <c r="A858" s="32"/>
      <c r="E858" s="32"/>
      <c r="F858" s="32"/>
      <c r="H858" s="32"/>
      <c r="I858" s="32"/>
      <c r="J858" s="571"/>
      <c r="K858" s="571"/>
      <c r="L858" s="571"/>
      <c r="M858" s="32"/>
      <c r="N858" s="32"/>
    </row>
    <row r="859">
      <c r="A859" s="32"/>
      <c r="E859" s="32"/>
      <c r="F859" s="32"/>
      <c r="H859" s="32"/>
      <c r="I859" s="32"/>
      <c r="J859" s="571"/>
      <c r="K859" s="571"/>
      <c r="L859" s="571"/>
      <c r="M859" s="32"/>
      <c r="N859" s="32"/>
    </row>
    <row r="860">
      <c r="A860" s="32"/>
      <c r="E860" s="32"/>
      <c r="F860" s="32"/>
      <c r="H860" s="32"/>
      <c r="I860" s="32"/>
      <c r="J860" s="571"/>
      <c r="K860" s="571"/>
      <c r="L860" s="571"/>
      <c r="M860" s="32"/>
      <c r="N860" s="32"/>
    </row>
    <row r="861">
      <c r="A861" s="32"/>
      <c r="E861" s="32"/>
      <c r="F861" s="32"/>
      <c r="H861" s="32"/>
      <c r="I861" s="32"/>
      <c r="J861" s="571"/>
      <c r="K861" s="571"/>
      <c r="L861" s="571"/>
      <c r="M861" s="32"/>
      <c r="N861" s="32"/>
    </row>
    <row r="862">
      <c r="A862" s="32"/>
      <c r="E862" s="32"/>
      <c r="F862" s="32"/>
      <c r="H862" s="32"/>
      <c r="I862" s="32"/>
      <c r="J862" s="571"/>
      <c r="K862" s="571"/>
      <c r="L862" s="571"/>
      <c r="M862" s="32"/>
      <c r="N862" s="32"/>
    </row>
    <row r="863">
      <c r="A863" s="32"/>
      <c r="E863" s="32"/>
      <c r="F863" s="32"/>
      <c r="H863" s="32"/>
      <c r="I863" s="32"/>
      <c r="J863" s="571"/>
      <c r="K863" s="571"/>
      <c r="L863" s="571"/>
      <c r="M863" s="32"/>
      <c r="N863" s="32"/>
    </row>
    <row r="864">
      <c r="A864" s="32"/>
      <c r="E864" s="32"/>
      <c r="F864" s="32"/>
      <c r="H864" s="32"/>
      <c r="I864" s="32"/>
      <c r="J864" s="571"/>
      <c r="K864" s="571"/>
      <c r="L864" s="571"/>
      <c r="M864" s="32"/>
      <c r="N864" s="32"/>
    </row>
    <row r="865">
      <c r="A865" s="32"/>
      <c r="E865" s="32"/>
      <c r="F865" s="32"/>
      <c r="H865" s="32"/>
      <c r="I865" s="32"/>
      <c r="J865" s="571"/>
      <c r="K865" s="571"/>
      <c r="L865" s="571"/>
      <c r="M865" s="32"/>
      <c r="N865" s="32"/>
    </row>
    <row r="866">
      <c r="A866" s="32"/>
      <c r="E866" s="32"/>
      <c r="F866" s="32"/>
      <c r="H866" s="32"/>
      <c r="I866" s="32"/>
      <c r="J866" s="571"/>
      <c r="K866" s="571"/>
      <c r="L866" s="571"/>
      <c r="M866" s="32"/>
      <c r="N866" s="32"/>
    </row>
    <row r="867">
      <c r="A867" s="32"/>
      <c r="E867" s="32"/>
      <c r="F867" s="32"/>
      <c r="H867" s="32"/>
      <c r="I867" s="32"/>
      <c r="J867" s="571"/>
      <c r="K867" s="571"/>
      <c r="L867" s="571"/>
      <c r="M867" s="32"/>
      <c r="N867" s="32"/>
    </row>
    <row r="868">
      <c r="A868" s="32"/>
      <c r="E868" s="32"/>
      <c r="F868" s="32"/>
      <c r="H868" s="32"/>
      <c r="I868" s="32"/>
      <c r="J868" s="571"/>
      <c r="K868" s="571"/>
      <c r="L868" s="571"/>
      <c r="M868" s="32"/>
      <c r="N868" s="32"/>
    </row>
    <row r="869">
      <c r="A869" s="32"/>
      <c r="E869" s="32"/>
      <c r="F869" s="32"/>
      <c r="H869" s="32"/>
      <c r="I869" s="32"/>
      <c r="J869" s="571"/>
      <c r="K869" s="571"/>
      <c r="L869" s="571"/>
      <c r="M869" s="32"/>
      <c r="N869" s="32"/>
    </row>
    <row r="870">
      <c r="A870" s="32"/>
      <c r="E870" s="32"/>
      <c r="F870" s="32"/>
      <c r="H870" s="32"/>
      <c r="I870" s="32"/>
      <c r="J870" s="571"/>
      <c r="K870" s="571"/>
      <c r="L870" s="571"/>
      <c r="M870" s="32"/>
      <c r="N870" s="32"/>
    </row>
    <row r="871">
      <c r="A871" s="32"/>
      <c r="E871" s="32"/>
      <c r="F871" s="32"/>
      <c r="H871" s="32"/>
      <c r="I871" s="32"/>
      <c r="J871" s="571"/>
      <c r="K871" s="571"/>
      <c r="L871" s="571"/>
      <c r="M871" s="32"/>
      <c r="N871" s="32"/>
    </row>
    <row r="872">
      <c r="A872" s="32"/>
      <c r="E872" s="32"/>
      <c r="F872" s="32"/>
      <c r="H872" s="32"/>
      <c r="I872" s="32"/>
      <c r="J872" s="571"/>
      <c r="K872" s="571"/>
      <c r="L872" s="571"/>
      <c r="M872" s="32"/>
      <c r="N872" s="32"/>
    </row>
    <row r="873">
      <c r="A873" s="32"/>
      <c r="E873" s="32"/>
      <c r="F873" s="32"/>
      <c r="H873" s="32"/>
      <c r="I873" s="32"/>
      <c r="J873" s="571"/>
      <c r="K873" s="571"/>
      <c r="L873" s="571"/>
      <c r="M873" s="32"/>
      <c r="N873" s="32"/>
    </row>
    <row r="874">
      <c r="A874" s="32"/>
      <c r="E874" s="32"/>
      <c r="F874" s="32"/>
      <c r="H874" s="32"/>
      <c r="I874" s="32"/>
      <c r="J874" s="571"/>
      <c r="K874" s="571"/>
      <c r="L874" s="571"/>
      <c r="M874" s="32"/>
      <c r="N874" s="32"/>
    </row>
    <row r="875">
      <c r="A875" s="32"/>
      <c r="E875" s="32"/>
      <c r="F875" s="32"/>
      <c r="H875" s="32"/>
      <c r="I875" s="32"/>
      <c r="J875" s="571"/>
      <c r="K875" s="571"/>
      <c r="L875" s="571"/>
      <c r="M875" s="32"/>
      <c r="N875" s="32"/>
    </row>
    <row r="876">
      <c r="A876" s="32"/>
      <c r="E876" s="32"/>
      <c r="F876" s="32"/>
      <c r="H876" s="32"/>
      <c r="I876" s="32"/>
      <c r="J876" s="571"/>
      <c r="K876" s="571"/>
      <c r="L876" s="571"/>
      <c r="M876" s="32"/>
      <c r="N876" s="32"/>
    </row>
    <row r="877">
      <c r="A877" s="32"/>
      <c r="E877" s="32"/>
      <c r="F877" s="32"/>
      <c r="H877" s="32"/>
      <c r="I877" s="32"/>
      <c r="J877" s="571"/>
      <c r="K877" s="571"/>
      <c r="L877" s="571"/>
      <c r="M877" s="32"/>
      <c r="N877" s="32"/>
    </row>
    <row r="878">
      <c r="A878" s="32"/>
      <c r="E878" s="32"/>
      <c r="F878" s="32"/>
      <c r="H878" s="32"/>
      <c r="I878" s="32"/>
      <c r="J878" s="571"/>
      <c r="K878" s="571"/>
      <c r="L878" s="571"/>
      <c r="M878" s="32"/>
      <c r="N878" s="32"/>
    </row>
    <row r="879">
      <c r="A879" s="32"/>
      <c r="E879" s="32"/>
      <c r="F879" s="32"/>
      <c r="H879" s="32"/>
      <c r="I879" s="32"/>
      <c r="J879" s="571"/>
      <c r="K879" s="571"/>
      <c r="L879" s="571"/>
      <c r="M879" s="32"/>
      <c r="N879" s="32"/>
    </row>
    <row r="880">
      <c r="A880" s="32"/>
      <c r="E880" s="32"/>
      <c r="F880" s="32"/>
      <c r="H880" s="32"/>
      <c r="I880" s="32"/>
      <c r="J880" s="571"/>
      <c r="K880" s="571"/>
      <c r="L880" s="571"/>
      <c r="M880" s="32"/>
      <c r="N880" s="32"/>
    </row>
    <row r="881">
      <c r="A881" s="32"/>
      <c r="E881" s="32"/>
      <c r="F881" s="32"/>
      <c r="H881" s="32"/>
      <c r="I881" s="32"/>
      <c r="J881" s="571"/>
      <c r="K881" s="571"/>
      <c r="L881" s="571"/>
      <c r="M881" s="32"/>
      <c r="N881" s="32"/>
    </row>
    <row r="882">
      <c r="A882" s="32"/>
      <c r="E882" s="32"/>
      <c r="F882" s="32"/>
      <c r="H882" s="32"/>
      <c r="I882" s="32"/>
      <c r="J882" s="571"/>
      <c r="K882" s="571"/>
      <c r="L882" s="571"/>
      <c r="M882" s="32"/>
      <c r="N882" s="32"/>
    </row>
    <row r="883">
      <c r="A883" s="32"/>
      <c r="E883" s="32"/>
      <c r="F883" s="32"/>
      <c r="H883" s="32"/>
      <c r="I883" s="32"/>
      <c r="J883" s="571"/>
      <c r="K883" s="571"/>
      <c r="L883" s="571"/>
      <c r="M883" s="32"/>
      <c r="N883" s="32"/>
    </row>
    <row r="884">
      <c r="A884" s="32"/>
      <c r="E884" s="32"/>
      <c r="F884" s="32"/>
      <c r="H884" s="32"/>
      <c r="I884" s="32"/>
      <c r="J884" s="571"/>
      <c r="K884" s="571"/>
      <c r="L884" s="571"/>
      <c r="M884" s="32"/>
      <c r="N884" s="32"/>
    </row>
    <row r="885">
      <c r="A885" s="32"/>
      <c r="E885" s="32"/>
      <c r="F885" s="32"/>
      <c r="H885" s="32"/>
      <c r="I885" s="32"/>
      <c r="J885" s="571"/>
      <c r="K885" s="571"/>
      <c r="L885" s="571"/>
      <c r="M885" s="32"/>
      <c r="N885" s="32"/>
    </row>
    <row r="886">
      <c r="A886" s="32"/>
      <c r="E886" s="32"/>
      <c r="F886" s="32"/>
      <c r="H886" s="32"/>
      <c r="I886" s="32"/>
      <c r="J886" s="571"/>
      <c r="K886" s="571"/>
      <c r="L886" s="571"/>
      <c r="M886" s="32"/>
      <c r="N886" s="32"/>
    </row>
    <row r="887">
      <c r="A887" s="32"/>
      <c r="E887" s="32"/>
      <c r="F887" s="32"/>
      <c r="H887" s="32"/>
      <c r="I887" s="32"/>
      <c r="J887" s="571"/>
      <c r="K887" s="571"/>
      <c r="L887" s="571"/>
      <c r="M887" s="32"/>
      <c r="N887" s="32"/>
    </row>
    <row r="888">
      <c r="A888" s="32"/>
      <c r="E888" s="32"/>
      <c r="F888" s="32"/>
      <c r="H888" s="32"/>
      <c r="I888" s="32"/>
      <c r="J888" s="571"/>
      <c r="K888" s="571"/>
      <c r="L888" s="571"/>
      <c r="M888" s="32"/>
      <c r="N888" s="32"/>
    </row>
    <row r="889">
      <c r="A889" s="32"/>
      <c r="E889" s="32"/>
      <c r="F889" s="32"/>
      <c r="H889" s="32"/>
      <c r="I889" s="32"/>
      <c r="J889" s="571"/>
      <c r="K889" s="571"/>
      <c r="L889" s="571"/>
      <c r="M889" s="32"/>
      <c r="N889" s="32"/>
    </row>
    <row r="890">
      <c r="A890" s="32"/>
      <c r="E890" s="32"/>
      <c r="F890" s="32"/>
      <c r="H890" s="32"/>
      <c r="I890" s="32"/>
      <c r="J890" s="571"/>
      <c r="K890" s="571"/>
      <c r="L890" s="571"/>
      <c r="M890" s="32"/>
      <c r="N890" s="32"/>
    </row>
    <row r="891">
      <c r="A891" s="32"/>
      <c r="E891" s="32"/>
      <c r="F891" s="32"/>
      <c r="H891" s="32"/>
      <c r="I891" s="32"/>
      <c r="J891" s="571"/>
      <c r="K891" s="571"/>
      <c r="L891" s="571"/>
      <c r="M891" s="32"/>
      <c r="N891" s="32"/>
    </row>
    <row r="892">
      <c r="A892" s="32"/>
      <c r="E892" s="32"/>
      <c r="F892" s="32"/>
      <c r="H892" s="32"/>
      <c r="I892" s="32"/>
      <c r="J892" s="571"/>
      <c r="K892" s="571"/>
      <c r="L892" s="571"/>
      <c r="M892" s="32"/>
      <c r="N892" s="32"/>
    </row>
    <row r="893">
      <c r="A893" s="32"/>
      <c r="E893" s="32"/>
      <c r="F893" s="32"/>
      <c r="H893" s="32"/>
      <c r="I893" s="32"/>
      <c r="J893" s="571"/>
      <c r="K893" s="571"/>
      <c r="L893" s="571"/>
      <c r="M893" s="32"/>
      <c r="N893" s="32"/>
    </row>
    <row r="894">
      <c r="A894" s="32"/>
      <c r="E894" s="32"/>
      <c r="F894" s="32"/>
      <c r="H894" s="32"/>
      <c r="I894" s="32"/>
      <c r="J894" s="571"/>
      <c r="K894" s="571"/>
      <c r="L894" s="571"/>
      <c r="M894" s="32"/>
      <c r="N894" s="32"/>
    </row>
    <row r="895">
      <c r="A895" s="32"/>
      <c r="E895" s="32"/>
      <c r="F895" s="32"/>
      <c r="H895" s="32"/>
      <c r="I895" s="32"/>
      <c r="J895" s="571"/>
      <c r="K895" s="571"/>
      <c r="L895" s="571"/>
      <c r="M895" s="32"/>
      <c r="N895" s="32"/>
    </row>
    <row r="896">
      <c r="A896" s="32"/>
      <c r="E896" s="32"/>
      <c r="F896" s="32"/>
      <c r="H896" s="32"/>
      <c r="I896" s="32"/>
      <c r="J896" s="571"/>
      <c r="K896" s="571"/>
      <c r="L896" s="571"/>
      <c r="M896" s="32"/>
      <c r="N896" s="32"/>
    </row>
    <row r="897">
      <c r="A897" s="32"/>
      <c r="E897" s="32"/>
      <c r="F897" s="32"/>
      <c r="H897" s="32"/>
      <c r="I897" s="32"/>
      <c r="J897" s="571"/>
      <c r="K897" s="571"/>
      <c r="L897" s="571"/>
      <c r="M897" s="32"/>
      <c r="N897" s="32"/>
    </row>
    <row r="898">
      <c r="A898" s="32"/>
      <c r="E898" s="32"/>
      <c r="F898" s="32"/>
      <c r="H898" s="32"/>
      <c r="I898" s="32"/>
      <c r="J898" s="571"/>
      <c r="K898" s="571"/>
      <c r="L898" s="571"/>
      <c r="M898" s="32"/>
      <c r="N898" s="32"/>
    </row>
    <row r="899">
      <c r="A899" s="32"/>
      <c r="E899" s="32"/>
      <c r="F899" s="32"/>
      <c r="H899" s="32"/>
      <c r="I899" s="32"/>
      <c r="J899" s="571"/>
      <c r="K899" s="571"/>
      <c r="L899" s="571"/>
      <c r="M899" s="32"/>
      <c r="N899" s="32"/>
    </row>
    <row r="900">
      <c r="A900" s="32"/>
      <c r="E900" s="32"/>
      <c r="F900" s="32"/>
      <c r="H900" s="32"/>
      <c r="I900" s="32"/>
      <c r="J900" s="571"/>
      <c r="K900" s="571"/>
      <c r="L900" s="571"/>
      <c r="M900" s="32"/>
      <c r="N900" s="32"/>
    </row>
    <row r="901">
      <c r="A901" s="32"/>
      <c r="E901" s="32"/>
      <c r="F901" s="32"/>
      <c r="H901" s="32"/>
      <c r="I901" s="32"/>
      <c r="J901" s="571"/>
      <c r="K901" s="571"/>
      <c r="L901" s="571"/>
      <c r="M901" s="32"/>
      <c r="N901" s="32"/>
    </row>
    <row r="902">
      <c r="A902" s="32"/>
      <c r="E902" s="32"/>
      <c r="F902" s="32"/>
      <c r="H902" s="32"/>
      <c r="I902" s="32"/>
      <c r="J902" s="571"/>
      <c r="K902" s="571"/>
      <c r="L902" s="571"/>
      <c r="M902" s="32"/>
      <c r="N902" s="32"/>
    </row>
    <row r="903">
      <c r="A903" s="32"/>
      <c r="E903" s="32"/>
      <c r="F903" s="32"/>
      <c r="H903" s="32"/>
      <c r="I903" s="32"/>
      <c r="J903" s="571"/>
      <c r="K903" s="571"/>
      <c r="L903" s="571"/>
      <c r="M903" s="32"/>
      <c r="N903" s="32"/>
    </row>
    <row r="904">
      <c r="A904" s="32"/>
      <c r="E904" s="32"/>
      <c r="F904" s="32"/>
      <c r="H904" s="32"/>
      <c r="I904" s="32"/>
      <c r="J904" s="571"/>
      <c r="K904" s="571"/>
      <c r="L904" s="571"/>
      <c r="M904" s="32"/>
      <c r="N904" s="32"/>
    </row>
    <row r="905">
      <c r="A905" s="32"/>
      <c r="E905" s="32"/>
      <c r="F905" s="32"/>
      <c r="H905" s="32"/>
      <c r="I905" s="32"/>
      <c r="J905" s="571"/>
      <c r="K905" s="571"/>
      <c r="L905" s="571"/>
      <c r="M905" s="32"/>
      <c r="N905" s="32"/>
    </row>
    <row r="906">
      <c r="A906" s="32"/>
      <c r="E906" s="32"/>
      <c r="F906" s="32"/>
      <c r="H906" s="32"/>
      <c r="I906" s="32"/>
      <c r="J906" s="571"/>
      <c r="K906" s="571"/>
      <c r="L906" s="571"/>
      <c r="M906" s="32"/>
      <c r="N906" s="32"/>
    </row>
    <row r="907">
      <c r="A907" s="32"/>
      <c r="E907" s="32"/>
      <c r="F907" s="32"/>
      <c r="H907" s="32"/>
      <c r="I907" s="32"/>
      <c r="J907" s="571"/>
      <c r="K907" s="571"/>
      <c r="L907" s="571"/>
      <c r="M907" s="32"/>
      <c r="N907" s="32"/>
    </row>
    <row r="908">
      <c r="A908" s="32"/>
      <c r="E908" s="32"/>
      <c r="F908" s="32"/>
      <c r="H908" s="32"/>
      <c r="I908" s="32"/>
      <c r="J908" s="571"/>
      <c r="K908" s="571"/>
      <c r="L908" s="571"/>
      <c r="M908" s="32"/>
      <c r="N908" s="32"/>
    </row>
    <row r="909">
      <c r="A909" s="32"/>
      <c r="E909" s="32"/>
      <c r="F909" s="32"/>
      <c r="H909" s="32"/>
      <c r="I909" s="32"/>
      <c r="J909" s="571"/>
      <c r="K909" s="571"/>
      <c r="L909" s="571"/>
      <c r="M909" s="32"/>
      <c r="N909" s="32"/>
    </row>
    <row r="910">
      <c r="A910" s="32"/>
      <c r="E910" s="32"/>
      <c r="F910" s="32"/>
      <c r="H910" s="32"/>
      <c r="I910" s="32"/>
      <c r="J910" s="571"/>
      <c r="K910" s="571"/>
      <c r="L910" s="571"/>
      <c r="M910" s="32"/>
      <c r="N910" s="32"/>
    </row>
    <row r="911">
      <c r="A911" s="32"/>
      <c r="E911" s="32"/>
      <c r="F911" s="32"/>
      <c r="H911" s="32"/>
      <c r="I911" s="32"/>
      <c r="J911" s="571"/>
      <c r="K911" s="571"/>
      <c r="L911" s="571"/>
      <c r="M911" s="32"/>
      <c r="N911" s="32"/>
    </row>
    <row r="912">
      <c r="A912" s="32"/>
      <c r="E912" s="32"/>
      <c r="F912" s="32"/>
      <c r="H912" s="32"/>
      <c r="I912" s="32"/>
      <c r="J912" s="571"/>
      <c r="K912" s="571"/>
      <c r="L912" s="571"/>
      <c r="M912" s="32"/>
      <c r="N912" s="32"/>
    </row>
    <row r="913">
      <c r="A913" s="32"/>
      <c r="E913" s="32"/>
      <c r="F913" s="32"/>
      <c r="H913" s="32"/>
      <c r="I913" s="32"/>
      <c r="J913" s="571"/>
      <c r="K913" s="571"/>
      <c r="L913" s="571"/>
      <c r="M913" s="32"/>
      <c r="N913" s="32"/>
    </row>
    <row r="914">
      <c r="A914" s="32"/>
      <c r="E914" s="32"/>
      <c r="F914" s="32"/>
      <c r="H914" s="32"/>
      <c r="I914" s="32"/>
      <c r="J914" s="571"/>
      <c r="K914" s="571"/>
      <c r="L914" s="571"/>
      <c r="M914" s="32"/>
      <c r="N914" s="32"/>
    </row>
    <row r="915">
      <c r="A915" s="32"/>
      <c r="E915" s="32"/>
      <c r="F915" s="32"/>
      <c r="H915" s="32"/>
      <c r="I915" s="32"/>
      <c r="J915" s="571"/>
      <c r="K915" s="571"/>
      <c r="L915" s="571"/>
      <c r="M915" s="32"/>
      <c r="N915" s="32"/>
    </row>
    <row r="916">
      <c r="A916" s="32"/>
      <c r="E916" s="32"/>
      <c r="F916" s="32"/>
      <c r="H916" s="32"/>
      <c r="I916" s="32"/>
      <c r="J916" s="571"/>
      <c r="K916" s="571"/>
      <c r="L916" s="571"/>
      <c r="M916" s="32"/>
      <c r="N916" s="32"/>
    </row>
    <row r="917">
      <c r="A917" s="32"/>
      <c r="E917" s="32"/>
      <c r="F917" s="32"/>
      <c r="H917" s="32"/>
      <c r="I917" s="32"/>
      <c r="J917" s="571"/>
      <c r="K917" s="571"/>
      <c r="L917" s="571"/>
      <c r="M917" s="32"/>
      <c r="N917" s="32"/>
    </row>
    <row r="918">
      <c r="A918" s="32"/>
      <c r="E918" s="32"/>
      <c r="F918" s="32"/>
      <c r="H918" s="32"/>
      <c r="I918" s="32"/>
      <c r="J918" s="571"/>
      <c r="K918" s="571"/>
      <c r="L918" s="571"/>
      <c r="M918" s="32"/>
      <c r="N918" s="32"/>
    </row>
    <row r="919">
      <c r="A919" s="32"/>
      <c r="E919" s="32"/>
      <c r="F919" s="32"/>
      <c r="H919" s="32"/>
      <c r="I919" s="32"/>
      <c r="J919" s="571"/>
      <c r="K919" s="571"/>
      <c r="L919" s="571"/>
      <c r="M919" s="32"/>
      <c r="N919" s="32"/>
    </row>
    <row r="920">
      <c r="A920" s="32"/>
      <c r="E920" s="32"/>
      <c r="F920" s="32"/>
      <c r="H920" s="32"/>
      <c r="I920" s="32"/>
      <c r="J920" s="571"/>
      <c r="K920" s="571"/>
      <c r="L920" s="571"/>
      <c r="M920" s="32"/>
      <c r="N920" s="32"/>
    </row>
    <row r="921">
      <c r="A921" s="32"/>
      <c r="E921" s="32"/>
      <c r="F921" s="32"/>
      <c r="H921" s="32"/>
      <c r="I921" s="32"/>
      <c r="J921" s="571"/>
      <c r="K921" s="571"/>
      <c r="L921" s="571"/>
      <c r="M921" s="32"/>
      <c r="N921" s="32"/>
    </row>
    <row r="922">
      <c r="A922" s="32"/>
      <c r="E922" s="32"/>
      <c r="F922" s="32"/>
      <c r="H922" s="32"/>
      <c r="I922" s="32"/>
      <c r="J922" s="571"/>
      <c r="K922" s="571"/>
      <c r="L922" s="571"/>
      <c r="M922" s="32"/>
      <c r="N922" s="32"/>
    </row>
    <row r="923">
      <c r="A923" s="32"/>
      <c r="E923" s="32"/>
      <c r="F923" s="32"/>
      <c r="H923" s="32"/>
      <c r="I923" s="32"/>
      <c r="J923" s="571"/>
      <c r="K923" s="571"/>
      <c r="L923" s="571"/>
      <c r="M923" s="32"/>
      <c r="N923" s="32"/>
    </row>
    <row r="924">
      <c r="A924" s="32"/>
      <c r="E924" s="32"/>
      <c r="F924" s="32"/>
      <c r="H924" s="32"/>
      <c r="I924" s="32"/>
      <c r="J924" s="571"/>
      <c r="K924" s="571"/>
      <c r="L924" s="571"/>
      <c r="M924" s="32"/>
      <c r="N924" s="32"/>
    </row>
    <row r="925">
      <c r="A925" s="32"/>
      <c r="E925" s="32"/>
      <c r="F925" s="32"/>
      <c r="H925" s="32"/>
      <c r="I925" s="32"/>
      <c r="J925" s="571"/>
      <c r="K925" s="571"/>
      <c r="L925" s="571"/>
      <c r="M925" s="32"/>
      <c r="N925" s="32"/>
    </row>
    <row r="926">
      <c r="A926" s="32"/>
      <c r="E926" s="32"/>
      <c r="F926" s="32"/>
      <c r="H926" s="32"/>
      <c r="I926" s="32"/>
      <c r="J926" s="571"/>
      <c r="K926" s="571"/>
      <c r="L926" s="571"/>
      <c r="M926" s="32"/>
      <c r="N926" s="32"/>
    </row>
    <row r="927">
      <c r="A927" s="32"/>
      <c r="E927" s="32"/>
      <c r="F927" s="32"/>
      <c r="H927" s="32"/>
      <c r="I927" s="32"/>
      <c r="J927" s="571"/>
      <c r="K927" s="571"/>
      <c r="L927" s="571"/>
      <c r="M927" s="32"/>
      <c r="N927" s="32"/>
    </row>
    <row r="928">
      <c r="A928" s="32"/>
      <c r="E928" s="32"/>
      <c r="F928" s="32"/>
      <c r="H928" s="32"/>
      <c r="I928" s="32"/>
      <c r="J928" s="571"/>
      <c r="K928" s="571"/>
      <c r="L928" s="571"/>
      <c r="M928" s="32"/>
      <c r="N928" s="32"/>
    </row>
    <row r="929">
      <c r="A929" s="32"/>
      <c r="E929" s="32"/>
      <c r="F929" s="32"/>
      <c r="H929" s="32"/>
      <c r="I929" s="32"/>
      <c r="J929" s="571"/>
      <c r="K929" s="571"/>
      <c r="L929" s="571"/>
      <c r="M929" s="32"/>
      <c r="N929" s="32"/>
    </row>
    <row r="930">
      <c r="A930" s="32"/>
      <c r="E930" s="32"/>
      <c r="F930" s="32"/>
      <c r="H930" s="32"/>
      <c r="I930" s="32"/>
      <c r="J930" s="571"/>
      <c r="K930" s="571"/>
      <c r="L930" s="571"/>
      <c r="M930" s="32"/>
      <c r="N930" s="32"/>
    </row>
    <row r="931">
      <c r="A931" s="32"/>
      <c r="E931" s="32"/>
      <c r="F931" s="32"/>
      <c r="H931" s="32"/>
      <c r="I931" s="32"/>
      <c r="J931" s="571"/>
      <c r="K931" s="571"/>
      <c r="L931" s="571"/>
      <c r="M931" s="32"/>
      <c r="N931" s="32"/>
    </row>
    <row r="932">
      <c r="A932" s="32"/>
      <c r="E932" s="32"/>
      <c r="F932" s="32"/>
      <c r="H932" s="32"/>
      <c r="I932" s="32"/>
      <c r="J932" s="571"/>
      <c r="K932" s="571"/>
      <c r="L932" s="571"/>
      <c r="M932" s="32"/>
      <c r="N932" s="32"/>
    </row>
    <row r="933">
      <c r="A933" s="32"/>
      <c r="E933" s="32"/>
      <c r="F933" s="32"/>
      <c r="H933" s="32"/>
      <c r="I933" s="32"/>
      <c r="J933" s="571"/>
      <c r="K933" s="571"/>
      <c r="L933" s="571"/>
      <c r="M933" s="32"/>
      <c r="N933" s="32"/>
    </row>
    <row r="934">
      <c r="A934" s="32"/>
      <c r="E934" s="32"/>
      <c r="F934" s="32"/>
      <c r="H934" s="32"/>
      <c r="I934" s="32"/>
      <c r="J934" s="571"/>
      <c r="K934" s="571"/>
      <c r="L934" s="571"/>
      <c r="M934" s="32"/>
      <c r="N934" s="32"/>
    </row>
    <row r="935">
      <c r="A935" s="32"/>
      <c r="E935" s="32"/>
      <c r="F935" s="32"/>
      <c r="H935" s="32"/>
      <c r="I935" s="32"/>
      <c r="J935" s="571"/>
      <c r="K935" s="571"/>
      <c r="L935" s="571"/>
      <c r="M935" s="32"/>
      <c r="N935" s="32"/>
    </row>
    <row r="936">
      <c r="A936" s="32"/>
      <c r="E936" s="32"/>
      <c r="F936" s="32"/>
      <c r="H936" s="32"/>
      <c r="I936" s="32"/>
      <c r="J936" s="571"/>
      <c r="K936" s="571"/>
      <c r="L936" s="571"/>
      <c r="M936" s="32"/>
      <c r="N936" s="32"/>
    </row>
    <row r="937">
      <c r="A937" s="32"/>
      <c r="E937" s="32"/>
      <c r="F937" s="32"/>
      <c r="H937" s="32"/>
      <c r="I937" s="32"/>
      <c r="J937" s="571"/>
      <c r="K937" s="571"/>
      <c r="L937" s="571"/>
      <c r="M937" s="32"/>
      <c r="N937" s="32"/>
    </row>
    <row r="938">
      <c r="A938" s="32"/>
      <c r="E938" s="32"/>
      <c r="F938" s="32"/>
      <c r="H938" s="32"/>
      <c r="I938" s="32"/>
      <c r="J938" s="571"/>
      <c r="K938" s="571"/>
      <c r="L938" s="571"/>
      <c r="M938" s="32"/>
      <c r="N938" s="32"/>
    </row>
    <row r="939">
      <c r="A939" s="32"/>
      <c r="E939" s="32"/>
      <c r="F939" s="32"/>
      <c r="H939" s="32"/>
      <c r="I939" s="32"/>
      <c r="J939" s="571"/>
      <c r="K939" s="571"/>
      <c r="L939" s="571"/>
      <c r="M939" s="32"/>
      <c r="N939" s="32"/>
    </row>
    <row r="940">
      <c r="A940" s="32"/>
      <c r="E940" s="32"/>
      <c r="F940" s="32"/>
      <c r="H940" s="32"/>
      <c r="I940" s="32"/>
      <c r="J940" s="571"/>
      <c r="K940" s="571"/>
      <c r="L940" s="571"/>
      <c r="M940" s="32"/>
      <c r="N940" s="32"/>
    </row>
    <row r="941">
      <c r="A941" s="32"/>
      <c r="E941" s="32"/>
      <c r="F941" s="32"/>
      <c r="H941" s="32"/>
      <c r="I941" s="32"/>
      <c r="J941" s="571"/>
      <c r="K941" s="571"/>
      <c r="L941" s="571"/>
      <c r="M941" s="32"/>
      <c r="N941" s="32"/>
    </row>
    <row r="942">
      <c r="A942" s="32"/>
      <c r="E942" s="32"/>
      <c r="F942" s="32"/>
      <c r="H942" s="32"/>
      <c r="I942" s="32"/>
      <c r="J942" s="571"/>
      <c r="K942" s="571"/>
      <c r="L942" s="571"/>
      <c r="M942" s="32"/>
      <c r="N942" s="32"/>
    </row>
    <row r="943">
      <c r="A943" s="32"/>
      <c r="E943" s="32"/>
      <c r="F943" s="32"/>
      <c r="H943" s="32"/>
      <c r="I943" s="32"/>
      <c r="J943" s="571"/>
      <c r="K943" s="571"/>
      <c r="L943" s="571"/>
      <c r="M943" s="32"/>
      <c r="N943" s="32"/>
    </row>
    <row r="944">
      <c r="A944" s="32"/>
      <c r="E944" s="32"/>
      <c r="F944" s="32"/>
      <c r="H944" s="32"/>
      <c r="I944" s="32"/>
      <c r="J944" s="571"/>
      <c r="K944" s="571"/>
      <c r="L944" s="571"/>
      <c r="M944" s="32"/>
      <c r="N944" s="32"/>
    </row>
    <row r="945">
      <c r="A945" s="32"/>
      <c r="E945" s="32"/>
      <c r="F945" s="32"/>
      <c r="H945" s="32"/>
      <c r="I945" s="32"/>
      <c r="J945" s="571"/>
      <c r="K945" s="571"/>
      <c r="L945" s="571"/>
      <c r="M945" s="32"/>
      <c r="N945" s="32"/>
    </row>
    <row r="946">
      <c r="A946" s="32"/>
      <c r="E946" s="32"/>
      <c r="F946" s="32"/>
      <c r="H946" s="32"/>
      <c r="I946" s="32"/>
      <c r="J946" s="571"/>
      <c r="K946" s="571"/>
      <c r="L946" s="571"/>
      <c r="M946" s="32"/>
      <c r="N946" s="32"/>
    </row>
    <row r="947">
      <c r="A947" s="32"/>
      <c r="E947" s="32"/>
      <c r="F947" s="32"/>
      <c r="H947" s="32"/>
      <c r="I947" s="32"/>
      <c r="J947" s="571"/>
      <c r="K947" s="571"/>
      <c r="L947" s="571"/>
      <c r="M947" s="32"/>
      <c r="N947" s="32"/>
    </row>
    <row r="948">
      <c r="A948" s="32"/>
      <c r="E948" s="32"/>
      <c r="F948" s="32"/>
      <c r="H948" s="32"/>
      <c r="I948" s="32"/>
      <c r="J948" s="571"/>
      <c r="K948" s="571"/>
      <c r="L948" s="571"/>
      <c r="M948" s="32"/>
      <c r="N948" s="32"/>
    </row>
    <row r="949">
      <c r="A949" s="32"/>
      <c r="E949" s="32"/>
      <c r="F949" s="32"/>
      <c r="H949" s="32"/>
      <c r="I949" s="32"/>
      <c r="J949" s="571"/>
      <c r="K949" s="571"/>
      <c r="L949" s="571"/>
      <c r="M949" s="32"/>
      <c r="N949" s="32"/>
    </row>
    <row r="950">
      <c r="A950" s="32"/>
      <c r="E950" s="32"/>
      <c r="F950" s="32"/>
      <c r="H950" s="32"/>
      <c r="I950" s="32"/>
      <c r="J950" s="571"/>
      <c r="K950" s="571"/>
      <c r="L950" s="571"/>
      <c r="M950" s="32"/>
      <c r="N950" s="32"/>
    </row>
    <row r="951">
      <c r="A951" s="32"/>
      <c r="E951" s="32"/>
      <c r="F951" s="32"/>
      <c r="H951" s="32"/>
      <c r="I951" s="32"/>
      <c r="J951" s="571"/>
      <c r="K951" s="571"/>
      <c r="L951" s="571"/>
      <c r="M951" s="32"/>
      <c r="N951" s="32"/>
    </row>
    <row r="952">
      <c r="A952" s="32"/>
      <c r="E952" s="32"/>
      <c r="F952" s="32"/>
      <c r="H952" s="32"/>
      <c r="I952" s="32"/>
      <c r="J952" s="571"/>
      <c r="K952" s="571"/>
      <c r="L952" s="571"/>
      <c r="M952" s="32"/>
      <c r="N952" s="32"/>
    </row>
    <row r="953">
      <c r="A953" s="32"/>
      <c r="E953" s="32"/>
      <c r="F953" s="32"/>
      <c r="H953" s="32"/>
      <c r="I953" s="32"/>
      <c r="J953" s="571"/>
      <c r="K953" s="571"/>
      <c r="L953" s="571"/>
      <c r="M953" s="32"/>
      <c r="N953" s="32"/>
    </row>
    <row r="954">
      <c r="A954" s="32"/>
      <c r="E954" s="32"/>
      <c r="F954" s="32"/>
      <c r="H954" s="32"/>
      <c r="I954" s="32"/>
      <c r="J954" s="571"/>
      <c r="K954" s="571"/>
      <c r="L954" s="571"/>
      <c r="M954" s="32"/>
      <c r="N954" s="32"/>
    </row>
    <row r="955">
      <c r="A955" s="32"/>
      <c r="E955" s="32"/>
      <c r="F955" s="32"/>
      <c r="H955" s="32"/>
      <c r="I955" s="32"/>
      <c r="J955" s="571"/>
      <c r="K955" s="571"/>
      <c r="L955" s="571"/>
      <c r="M955" s="32"/>
      <c r="N955" s="32"/>
    </row>
    <row r="956">
      <c r="A956" s="32"/>
      <c r="E956" s="32"/>
      <c r="F956" s="32"/>
      <c r="H956" s="32"/>
      <c r="I956" s="32"/>
      <c r="J956" s="571"/>
      <c r="K956" s="571"/>
      <c r="L956" s="571"/>
      <c r="M956" s="32"/>
      <c r="N956" s="32"/>
    </row>
    <row r="957">
      <c r="A957" s="32"/>
      <c r="E957" s="32"/>
      <c r="F957" s="32"/>
      <c r="H957" s="32"/>
      <c r="I957" s="32"/>
      <c r="J957" s="571"/>
      <c r="K957" s="571"/>
      <c r="L957" s="571"/>
      <c r="M957" s="32"/>
      <c r="N957" s="32"/>
    </row>
    <row r="958">
      <c r="A958" s="32"/>
      <c r="E958" s="32"/>
      <c r="F958" s="32"/>
      <c r="H958" s="32"/>
      <c r="I958" s="32"/>
      <c r="J958" s="571"/>
      <c r="K958" s="571"/>
      <c r="L958" s="571"/>
      <c r="M958" s="32"/>
      <c r="N958" s="32"/>
    </row>
    <row r="959">
      <c r="A959" s="32"/>
      <c r="E959" s="32"/>
      <c r="F959" s="32"/>
      <c r="H959" s="32"/>
      <c r="I959" s="32"/>
      <c r="J959" s="571"/>
      <c r="K959" s="571"/>
      <c r="L959" s="571"/>
      <c r="M959" s="32"/>
      <c r="N959" s="32"/>
    </row>
    <row r="960">
      <c r="A960" s="32"/>
      <c r="E960" s="32"/>
      <c r="F960" s="32"/>
      <c r="H960" s="32"/>
      <c r="I960" s="32"/>
      <c r="J960" s="571"/>
      <c r="K960" s="571"/>
      <c r="L960" s="571"/>
      <c r="M960" s="32"/>
      <c r="N960" s="32"/>
    </row>
    <row r="961">
      <c r="A961" s="32"/>
      <c r="E961" s="32"/>
      <c r="F961" s="32"/>
      <c r="H961" s="32"/>
      <c r="I961" s="32"/>
      <c r="J961" s="571"/>
      <c r="K961" s="571"/>
      <c r="L961" s="571"/>
      <c r="M961" s="32"/>
      <c r="N961" s="32"/>
    </row>
    <row r="962">
      <c r="A962" s="32"/>
      <c r="E962" s="32"/>
      <c r="F962" s="32"/>
      <c r="H962" s="32"/>
      <c r="I962" s="32"/>
      <c r="J962" s="571"/>
      <c r="K962" s="571"/>
      <c r="L962" s="571"/>
      <c r="M962" s="32"/>
      <c r="N962" s="32"/>
    </row>
    <row r="963">
      <c r="A963" s="32"/>
      <c r="E963" s="32"/>
      <c r="F963" s="32"/>
      <c r="H963" s="32"/>
      <c r="I963" s="32"/>
      <c r="J963" s="571"/>
      <c r="K963" s="571"/>
      <c r="L963" s="571"/>
      <c r="M963" s="32"/>
      <c r="N963" s="32"/>
    </row>
    <row r="964">
      <c r="A964" s="32"/>
      <c r="E964" s="32"/>
      <c r="F964" s="32"/>
      <c r="H964" s="32"/>
      <c r="I964" s="32"/>
      <c r="J964" s="571"/>
      <c r="K964" s="571"/>
      <c r="L964" s="571"/>
      <c r="M964" s="32"/>
      <c r="N964" s="32"/>
    </row>
    <row r="965">
      <c r="A965" s="32"/>
      <c r="E965" s="32"/>
      <c r="F965" s="32"/>
      <c r="H965" s="32"/>
      <c r="I965" s="32"/>
      <c r="J965" s="571"/>
      <c r="K965" s="571"/>
      <c r="L965" s="571"/>
      <c r="M965" s="32"/>
      <c r="N965" s="32"/>
    </row>
    <row r="966">
      <c r="A966" s="32"/>
      <c r="E966" s="32"/>
      <c r="F966" s="32"/>
      <c r="H966" s="32"/>
      <c r="I966" s="32"/>
      <c r="J966" s="571"/>
      <c r="K966" s="571"/>
      <c r="L966" s="571"/>
      <c r="M966" s="32"/>
      <c r="N966" s="32"/>
    </row>
    <row r="967">
      <c r="A967" s="32"/>
      <c r="E967" s="32"/>
      <c r="F967" s="32"/>
      <c r="H967" s="32"/>
      <c r="I967" s="32"/>
      <c r="J967" s="571"/>
      <c r="K967" s="571"/>
      <c r="L967" s="571"/>
      <c r="M967" s="32"/>
      <c r="N967" s="32"/>
    </row>
    <row r="968">
      <c r="A968" s="32"/>
      <c r="E968" s="32"/>
      <c r="F968" s="32"/>
      <c r="H968" s="32"/>
      <c r="I968" s="32"/>
      <c r="J968" s="571"/>
      <c r="K968" s="571"/>
      <c r="L968" s="571"/>
      <c r="M968" s="32"/>
      <c r="N968" s="32"/>
    </row>
    <row r="969">
      <c r="A969" s="32"/>
      <c r="E969" s="32"/>
      <c r="F969" s="32"/>
      <c r="H969" s="32"/>
      <c r="I969" s="32"/>
      <c r="J969" s="571"/>
      <c r="K969" s="571"/>
      <c r="L969" s="571"/>
      <c r="M969" s="32"/>
      <c r="N969" s="32"/>
    </row>
    <row r="970">
      <c r="A970" s="32"/>
      <c r="E970" s="32"/>
      <c r="F970" s="32"/>
      <c r="H970" s="32"/>
      <c r="I970" s="32"/>
      <c r="J970" s="571"/>
      <c r="K970" s="571"/>
      <c r="L970" s="571"/>
      <c r="M970" s="32"/>
      <c r="N970" s="32"/>
    </row>
    <row r="971">
      <c r="A971" s="32"/>
      <c r="E971" s="32"/>
      <c r="F971" s="32"/>
      <c r="H971" s="32"/>
      <c r="I971" s="32"/>
      <c r="J971" s="571"/>
      <c r="K971" s="571"/>
      <c r="L971" s="571"/>
      <c r="M971" s="32"/>
      <c r="N971" s="32"/>
    </row>
    <row r="972">
      <c r="A972" s="32"/>
      <c r="E972" s="32"/>
      <c r="F972" s="32"/>
      <c r="H972" s="32"/>
      <c r="I972" s="32"/>
      <c r="J972" s="571"/>
      <c r="K972" s="571"/>
      <c r="L972" s="571"/>
      <c r="M972" s="32"/>
      <c r="N972" s="32"/>
    </row>
    <row r="973">
      <c r="A973" s="32"/>
      <c r="E973" s="32"/>
      <c r="F973" s="32"/>
      <c r="H973" s="32"/>
      <c r="I973" s="32"/>
      <c r="J973" s="571"/>
      <c r="K973" s="571"/>
      <c r="L973" s="571"/>
      <c r="M973" s="32"/>
      <c r="N973" s="32"/>
    </row>
    <row r="974">
      <c r="A974" s="32"/>
      <c r="E974" s="32"/>
      <c r="F974" s="32"/>
      <c r="H974" s="32"/>
      <c r="I974" s="32"/>
      <c r="J974" s="571"/>
      <c r="K974" s="571"/>
      <c r="L974" s="571"/>
      <c r="M974" s="32"/>
      <c r="N974" s="32"/>
    </row>
    <row r="975">
      <c r="A975" s="32"/>
      <c r="E975" s="32"/>
      <c r="F975" s="32"/>
      <c r="H975" s="32"/>
      <c r="I975" s="32"/>
      <c r="J975" s="571"/>
      <c r="K975" s="571"/>
      <c r="L975" s="571"/>
      <c r="M975" s="32"/>
      <c r="N975" s="32"/>
    </row>
    <row r="976">
      <c r="A976" s="32"/>
      <c r="E976" s="32"/>
      <c r="F976" s="32"/>
      <c r="H976" s="32"/>
      <c r="I976" s="32"/>
      <c r="J976" s="571"/>
      <c r="K976" s="571"/>
      <c r="L976" s="571"/>
      <c r="M976" s="32"/>
      <c r="N976" s="32"/>
    </row>
    <row r="977">
      <c r="A977" s="32"/>
      <c r="E977" s="32"/>
      <c r="F977" s="32"/>
      <c r="H977" s="32"/>
      <c r="I977" s="32"/>
      <c r="J977" s="571"/>
      <c r="K977" s="571"/>
      <c r="L977" s="571"/>
      <c r="M977" s="32"/>
      <c r="N977" s="32"/>
    </row>
    <row r="978">
      <c r="A978" s="32"/>
      <c r="E978" s="32"/>
      <c r="F978" s="32"/>
      <c r="H978" s="32"/>
      <c r="I978" s="32"/>
      <c r="J978" s="571"/>
      <c r="K978" s="571"/>
      <c r="L978" s="571"/>
      <c r="M978" s="32"/>
      <c r="N978" s="32"/>
    </row>
    <row r="979">
      <c r="A979" s="32"/>
      <c r="E979" s="32"/>
      <c r="F979" s="32"/>
      <c r="H979" s="32"/>
      <c r="I979" s="32"/>
      <c r="J979" s="571"/>
      <c r="K979" s="571"/>
      <c r="L979" s="571"/>
      <c r="M979" s="32"/>
      <c r="N979" s="32"/>
    </row>
    <row r="980">
      <c r="A980" s="32"/>
      <c r="E980" s="32"/>
      <c r="F980" s="32"/>
      <c r="H980" s="32"/>
      <c r="I980" s="32"/>
      <c r="J980" s="571"/>
      <c r="K980" s="571"/>
      <c r="L980" s="571"/>
      <c r="M980" s="32"/>
      <c r="N980" s="32"/>
    </row>
    <row r="981">
      <c r="A981" s="32"/>
      <c r="E981" s="32"/>
      <c r="F981" s="32"/>
      <c r="H981" s="32"/>
      <c r="I981" s="32"/>
      <c r="J981" s="571"/>
      <c r="K981" s="571"/>
      <c r="L981" s="571"/>
      <c r="M981" s="32"/>
      <c r="N981" s="32"/>
    </row>
    <row r="982">
      <c r="A982" s="32"/>
      <c r="E982" s="32"/>
      <c r="F982" s="32"/>
      <c r="H982" s="32"/>
      <c r="I982" s="32"/>
      <c r="J982" s="571"/>
      <c r="K982" s="571"/>
      <c r="L982" s="571"/>
      <c r="M982" s="32"/>
      <c r="N982" s="32"/>
    </row>
    <row r="983">
      <c r="A983" s="32"/>
      <c r="E983" s="32"/>
      <c r="F983" s="32"/>
      <c r="H983" s="32"/>
      <c r="I983" s="32"/>
      <c r="J983" s="571"/>
      <c r="K983" s="571"/>
      <c r="L983" s="571"/>
      <c r="M983" s="32"/>
      <c r="N983" s="32"/>
    </row>
    <row r="984">
      <c r="A984" s="32"/>
      <c r="E984" s="32"/>
      <c r="F984" s="32"/>
      <c r="H984" s="32"/>
      <c r="I984" s="32"/>
      <c r="J984" s="571"/>
      <c r="K984" s="571"/>
      <c r="L984" s="571"/>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26">
        <f>max(A3:A105)</f>
        <v>60</v>
      </c>
      <c r="B1" s="56"/>
      <c r="C1" s="56"/>
      <c r="D1" s="56"/>
      <c r="E1" s="56"/>
      <c r="F1" s="56"/>
      <c r="G1" s="567"/>
      <c r="H1" s="567"/>
      <c r="I1" s="567"/>
      <c r="J1" s="56"/>
      <c r="K1" s="56"/>
      <c r="L1" s="56"/>
      <c r="M1" s="56"/>
      <c r="N1" s="56"/>
      <c r="O1" s="56"/>
      <c r="P1" s="56"/>
      <c r="Q1" s="56"/>
      <c r="R1" s="56"/>
      <c r="S1" s="56"/>
      <c r="T1" s="56"/>
      <c r="U1" s="56"/>
      <c r="V1" s="56"/>
      <c r="W1" s="56"/>
      <c r="X1" s="56"/>
      <c r="Y1" s="56"/>
      <c r="Z1" s="56"/>
      <c r="AA1" s="56"/>
      <c r="AB1" s="56"/>
      <c r="AC1" s="56"/>
      <c r="AD1" s="56"/>
      <c r="AE1" s="56"/>
    </row>
    <row r="2">
      <c r="A2" s="528" t="s">
        <v>59</v>
      </c>
      <c r="B2" s="528" t="s">
        <v>922</v>
      </c>
      <c r="C2" s="528" t="s">
        <v>968</v>
      </c>
      <c r="D2" s="528" t="s">
        <v>924</v>
      </c>
      <c r="E2" s="528" t="s">
        <v>923</v>
      </c>
      <c r="F2" s="528" t="s">
        <v>969</v>
      </c>
      <c r="G2" s="13" t="s">
        <v>972</v>
      </c>
      <c r="H2" s="13" t="s">
        <v>973</v>
      </c>
      <c r="I2" s="13" t="s">
        <v>974</v>
      </c>
      <c r="J2" s="13" t="s">
        <v>975</v>
      </c>
      <c r="K2" s="528" t="s">
        <v>689</v>
      </c>
      <c r="L2" s="528" t="s">
        <v>927</v>
      </c>
      <c r="M2" s="528" t="s">
        <v>770</v>
      </c>
      <c r="N2" s="568"/>
      <c r="O2" s="568"/>
      <c r="P2" s="568"/>
      <c r="Q2" s="568"/>
      <c r="R2" s="568"/>
      <c r="S2" s="568"/>
      <c r="T2" s="568"/>
      <c r="U2" s="568"/>
      <c r="V2" s="568"/>
      <c r="W2" s="568"/>
      <c r="X2" s="568"/>
      <c r="Y2" s="568"/>
      <c r="Z2" s="568"/>
      <c r="AA2" s="568"/>
      <c r="AB2" s="568"/>
      <c r="AC2" s="568"/>
      <c r="AD2" s="568"/>
      <c r="AE2" s="568"/>
    </row>
    <row r="3">
      <c r="A3" s="132">
        <v>1.0</v>
      </c>
      <c r="B3" s="121" t="s">
        <v>1030</v>
      </c>
      <c r="C3" s="121" t="s">
        <v>827</v>
      </c>
      <c r="D3" s="132" t="s">
        <v>902</v>
      </c>
      <c r="E3" s="132">
        <v>44.0</v>
      </c>
      <c r="F3" s="121" t="s">
        <v>827</v>
      </c>
      <c r="G3" s="570">
        <v>43863.0</v>
      </c>
      <c r="H3" s="570">
        <v>43865.0</v>
      </c>
      <c r="I3" s="570">
        <v>43879.0</v>
      </c>
      <c r="J3" s="132"/>
      <c r="K3" s="132" t="s">
        <v>7</v>
      </c>
      <c r="L3" s="121" t="s">
        <v>1031</v>
      </c>
      <c r="M3" s="131" t="s">
        <v>1032</v>
      </c>
      <c r="N3" s="131" t="s">
        <v>1033</v>
      </c>
    </row>
    <row r="4">
      <c r="A4" s="132">
        <v>2.0</v>
      </c>
      <c r="B4" s="121" t="s">
        <v>1034</v>
      </c>
      <c r="C4" s="121" t="s">
        <v>1035</v>
      </c>
      <c r="D4" s="32"/>
      <c r="E4" s="32"/>
      <c r="F4" s="121" t="s">
        <v>1036</v>
      </c>
      <c r="G4" s="571"/>
      <c r="H4" s="570">
        <v>43879.0</v>
      </c>
      <c r="I4" s="578" t="s">
        <v>1037</v>
      </c>
      <c r="J4" s="132"/>
      <c r="K4" s="132" t="s">
        <v>7</v>
      </c>
      <c r="L4" s="121" t="s">
        <v>1038</v>
      </c>
      <c r="M4" s="131" t="s">
        <v>1039</v>
      </c>
    </row>
    <row r="5">
      <c r="A5" s="132">
        <v>3.0</v>
      </c>
      <c r="B5" s="121" t="s">
        <v>1040</v>
      </c>
      <c r="C5" s="121" t="s">
        <v>1035</v>
      </c>
      <c r="D5" s="32"/>
      <c r="E5" s="32"/>
      <c r="F5" s="121" t="s">
        <v>1036</v>
      </c>
      <c r="G5" s="571"/>
      <c r="H5" s="570">
        <v>43879.0</v>
      </c>
      <c r="J5" s="132"/>
      <c r="K5" s="132" t="s">
        <v>7</v>
      </c>
      <c r="L5" s="121" t="s">
        <v>1038</v>
      </c>
    </row>
    <row r="6">
      <c r="A6" s="132">
        <v>4.0</v>
      </c>
      <c r="B6" s="121" t="s">
        <v>1041</v>
      </c>
      <c r="C6" s="121" t="s">
        <v>1035</v>
      </c>
      <c r="D6" s="32"/>
      <c r="E6" s="32"/>
      <c r="F6" s="121" t="s">
        <v>1036</v>
      </c>
      <c r="G6" s="571"/>
      <c r="H6" s="570">
        <v>43879.0</v>
      </c>
      <c r="J6" s="132"/>
      <c r="K6" s="132" t="s">
        <v>7</v>
      </c>
      <c r="L6" s="121" t="s">
        <v>1038</v>
      </c>
    </row>
    <row r="7">
      <c r="A7" s="132">
        <v>5.0</v>
      </c>
      <c r="B7" s="121" t="s">
        <v>1042</v>
      </c>
      <c r="C7" s="121" t="s">
        <v>1035</v>
      </c>
      <c r="D7" s="32"/>
      <c r="E7" s="32"/>
      <c r="F7" s="121" t="s">
        <v>1036</v>
      </c>
      <c r="G7" s="571"/>
      <c r="H7" s="570">
        <v>43885.0</v>
      </c>
      <c r="J7" s="132"/>
      <c r="K7" s="132" t="s">
        <v>7</v>
      </c>
      <c r="L7" s="121" t="s">
        <v>1038</v>
      </c>
      <c r="M7" s="131" t="s">
        <v>1043</v>
      </c>
    </row>
    <row r="8">
      <c r="A8" s="132">
        <v>6.0</v>
      </c>
      <c r="B8" s="121" t="s">
        <v>1044</v>
      </c>
      <c r="C8" s="121" t="s">
        <v>1035</v>
      </c>
      <c r="D8" s="32"/>
      <c r="E8" s="32"/>
      <c r="F8" s="121" t="s">
        <v>1036</v>
      </c>
      <c r="G8" s="571"/>
      <c r="H8" s="570">
        <v>43885.0</v>
      </c>
      <c r="J8" s="132"/>
      <c r="K8" s="132" t="s">
        <v>7</v>
      </c>
      <c r="L8" s="121" t="s">
        <v>1038</v>
      </c>
      <c r="M8" s="131" t="s">
        <v>1045</v>
      </c>
    </row>
    <row r="9">
      <c r="A9" s="132">
        <v>7.0</v>
      </c>
      <c r="B9" s="121" t="s">
        <v>1046</v>
      </c>
      <c r="C9" s="121" t="s">
        <v>1035</v>
      </c>
      <c r="D9" s="32"/>
      <c r="E9" s="32"/>
      <c r="F9" s="121" t="s">
        <v>1036</v>
      </c>
      <c r="G9" s="571"/>
      <c r="H9" s="570">
        <v>43885.0</v>
      </c>
      <c r="J9" s="132"/>
      <c r="K9" s="132" t="s">
        <v>7</v>
      </c>
      <c r="L9" s="121" t="s">
        <v>1038</v>
      </c>
      <c r="M9" s="131" t="s">
        <v>1047</v>
      </c>
    </row>
    <row r="10">
      <c r="A10" s="132">
        <v>8.0</v>
      </c>
      <c r="B10" s="121" t="s">
        <v>1048</v>
      </c>
      <c r="C10" s="121" t="s">
        <v>1035</v>
      </c>
      <c r="D10" s="32"/>
      <c r="E10" s="32"/>
      <c r="F10" s="121" t="s">
        <v>1036</v>
      </c>
      <c r="G10" s="571"/>
      <c r="H10" s="570">
        <v>43885.0</v>
      </c>
      <c r="J10" s="132"/>
      <c r="K10" s="132" t="s">
        <v>7</v>
      </c>
      <c r="L10" s="121" t="s">
        <v>1038</v>
      </c>
      <c r="M10" s="131" t="s">
        <v>1049</v>
      </c>
    </row>
    <row r="11">
      <c r="A11" s="132">
        <v>9.0</v>
      </c>
      <c r="B11" s="121" t="s">
        <v>1050</v>
      </c>
      <c r="C11" s="121" t="s">
        <v>1035</v>
      </c>
      <c r="D11" s="32"/>
      <c r="E11" s="32"/>
      <c r="F11" s="121" t="s">
        <v>1036</v>
      </c>
      <c r="G11" s="571"/>
      <c r="H11" s="570">
        <v>43885.0</v>
      </c>
      <c r="J11" s="132"/>
      <c r="K11" s="132" t="s">
        <v>7</v>
      </c>
      <c r="L11" s="121" t="s">
        <v>1038</v>
      </c>
    </row>
    <row r="12">
      <c r="A12" s="132">
        <v>10.0</v>
      </c>
      <c r="B12" s="121" t="s">
        <v>1051</v>
      </c>
      <c r="C12" s="121" t="s">
        <v>1035</v>
      </c>
      <c r="D12" s="32"/>
      <c r="E12" s="32"/>
      <c r="F12" s="121" t="s">
        <v>1036</v>
      </c>
      <c r="G12" s="571"/>
      <c r="H12" s="570">
        <v>43885.0</v>
      </c>
      <c r="J12" s="132"/>
      <c r="K12" s="132" t="s">
        <v>7</v>
      </c>
      <c r="L12" s="121" t="s">
        <v>1038</v>
      </c>
    </row>
    <row r="13">
      <c r="A13" s="132">
        <v>11.0</v>
      </c>
      <c r="B13" s="121" t="s">
        <v>1052</v>
      </c>
      <c r="C13" s="121" t="s">
        <v>1018</v>
      </c>
      <c r="D13" s="132" t="s">
        <v>902</v>
      </c>
      <c r="E13" s="132">
        <v>30.0</v>
      </c>
      <c r="F13" s="121" t="s">
        <v>1018</v>
      </c>
      <c r="G13" s="571"/>
      <c r="H13" s="570">
        <v>43887.0</v>
      </c>
      <c r="I13" s="579" t="s">
        <v>58</v>
      </c>
      <c r="J13" s="132"/>
      <c r="K13" s="132" t="s">
        <v>585</v>
      </c>
      <c r="L13" s="121" t="s">
        <v>1053</v>
      </c>
      <c r="M13" s="131" t="s">
        <v>1054</v>
      </c>
    </row>
    <row r="14">
      <c r="A14" s="132">
        <v>12.0</v>
      </c>
      <c r="B14" s="121" t="s">
        <v>1055</v>
      </c>
      <c r="C14" s="121" t="s">
        <v>827</v>
      </c>
      <c r="D14" s="132" t="s">
        <v>902</v>
      </c>
      <c r="E14" s="132">
        <v>62.0</v>
      </c>
      <c r="F14" s="121" t="s">
        <v>827</v>
      </c>
      <c r="G14" s="570">
        <v>43890.0</v>
      </c>
      <c r="H14" s="570">
        <v>43897.0</v>
      </c>
      <c r="I14" s="571"/>
      <c r="J14" s="132"/>
      <c r="K14" s="132" t="s">
        <v>585</v>
      </c>
      <c r="L14" s="121" t="s">
        <v>1056</v>
      </c>
      <c r="M14" s="131" t="s">
        <v>1057</v>
      </c>
    </row>
    <row r="15">
      <c r="A15" s="132">
        <v>13.0</v>
      </c>
      <c r="B15" s="121" t="s">
        <v>976</v>
      </c>
      <c r="C15" s="121" t="s">
        <v>977</v>
      </c>
      <c r="D15" s="132" t="s">
        <v>902</v>
      </c>
      <c r="E15" s="132">
        <v>50.0</v>
      </c>
      <c r="F15" s="121" t="s">
        <v>978</v>
      </c>
      <c r="G15" s="570">
        <v>43890.0</v>
      </c>
      <c r="H15" s="570">
        <v>43897.0</v>
      </c>
      <c r="I15" s="570"/>
      <c r="J15" s="132"/>
      <c r="K15" s="132" t="s">
        <v>585</v>
      </c>
      <c r="L15" s="121" t="s">
        <v>979</v>
      </c>
      <c r="M15" s="572" t="str">
        <f>hyperlink("https://www2.health.vic.gov.au/about/media-centre/MediaReleases/new-case-covid-19-victoria","Sumber")</f>
        <v>Sumber</v>
      </c>
    </row>
    <row r="16">
      <c r="A16" s="132">
        <v>14.0</v>
      </c>
      <c r="B16" s="121" t="s">
        <v>980</v>
      </c>
      <c r="C16" s="121" t="s">
        <v>827</v>
      </c>
      <c r="D16" s="132" t="s">
        <v>892</v>
      </c>
      <c r="E16" s="132">
        <v>64.0</v>
      </c>
      <c r="F16" s="121" t="s">
        <v>830</v>
      </c>
      <c r="G16" s="570">
        <v>43893.0</v>
      </c>
      <c r="H16" s="570">
        <v>43898.0</v>
      </c>
      <c r="I16" s="570"/>
      <c r="J16" s="132"/>
      <c r="K16" s="132" t="s">
        <v>585</v>
      </c>
      <c r="L16" s="121" t="s">
        <v>981</v>
      </c>
      <c r="M16" s="573" t="str">
        <f t="shared" ref="M16:M17" si="1">hyperlink("go.gov.sg/moh9mar","Sumber")</f>
        <v>Sumber</v>
      </c>
    </row>
    <row r="17">
      <c r="A17" s="132">
        <v>15.0</v>
      </c>
      <c r="B17" s="121" t="s">
        <v>982</v>
      </c>
      <c r="C17" s="121" t="s">
        <v>827</v>
      </c>
      <c r="D17" s="132" t="s">
        <v>892</v>
      </c>
      <c r="E17" s="132">
        <v>65.0</v>
      </c>
      <c r="F17" s="121" t="s">
        <v>830</v>
      </c>
      <c r="G17" s="570">
        <v>43889.0</v>
      </c>
      <c r="H17" s="570">
        <v>43898.0</v>
      </c>
      <c r="I17" s="570"/>
      <c r="J17" s="132"/>
      <c r="K17" s="132" t="s">
        <v>585</v>
      </c>
      <c r="L17" s="121" t="s">
        <v>983</v>
      </c>
      <c r="M17" s="573" t="str">
        <f t="shared" si="1"/>
        <v>Sumber</v>
      </c>
    </row>
    <row r="18">
      <c r="A18" s="132">
        <v>16.0</v>
      </c>
      <c r="B18" s="121" t="s">
        <v>986</v>
      </c>
      <c r="C18" s="121" t="s">
        <v>827</v>
      </c>
      <c r="D18" s="132" t="s">
        <v>902</v>
      </c>
      <c r="E18" s="132">
        <v>56.0</v>
      </c>
      <c r="F18" s="121" t="s">
        <v>830</v>
      </c>
      <c r="G18" s="570">
        <v>43896.0</v>
      </c>
      <c r="H18" s="570">
        <v>43900.0</v>
      </c>
      <c r="I18" s="136"/>
      <c r="J18" s="132"/>
      <c r="K18" s="132" t="s">
        <v>585</v>
      </c>
      <c r="L18" s="121" t="s">
        <v>987</v>
      </c>
      <c r="M18" s="571"/>
    </row>
    <row r="19">
      <c r="A19" s="132">
        <v>17.0</v>
      </c>
      <c r="B19" s="121" t="s">
        <v>988</v>
      </c>
      <c r="C19" s="121" t="s">
        <v>827</v>
      </c>
      <c r="D19" s="132" t="s">
        <v>892</v>
      </c>
      <c r="E19" s="132">
        <v>83.0</v>
      </c>
      <c r="F19" s="121" t="s">
        <v>830</v>
      </c>
      <c r="G19" s="570">
        <v>43898.0</v>
      </c>
      <c r="H19" s="570">
        <v>43902.0</v>
      </c>
      <c r="I19" s="136"/>
      <c r="J19" s="132"/>
      <c r="K19" s="132" t="s">
        <v>585</v>
      </c>
      <c r="M19" s="571"/>
    </row>
    <row r="20">
      <c r="A20" s="132">
        <v>18.0</v>
      </c>
      <c r="B20" s="121" t="s">
        <v>989</v>
      </c>
      <c r="C20" s="121" t="s">
        <v>827</v>
      </c>
      <c r="D20" s="132" t="s">
        <v>902</v>
      </c>
      <c r="E20" s="132">
        <v>76.0</v>
      </c>
      <c r="F20" s="121" t="s">
        <v>830</v>
      </c>
      <c r="G20" s="570">
        <v>43899.0</v>
      </c>
      <c r="H20" s="570">
        <v>43902.0</v>
      </c>
      <c r="I20" s="136"/>
      <c r="J20" s="132"/>
      <c r="K20" s="132" t="s">
        <v>585</v>
      </c>
      <c r="M20" s="571"/>
    </row>
    <row r="21">
      <c r="A21" s="132">
        <v>19.0</v>
      </c>
      <c r="B21" s="121" t="s">
        <v>991</v>
      </c>
      <c r="C21" s="121" t="s">
        <v>827</v>
      </c>
      <c r="D21" s="132" t="s">
        <v>892</v>
      </c>
      <c r="E21" s="132">
        <v>64.0</v>
      </c>
      <c r="F21" s="121" t="s">
        <v>830</v>
      </c>
      <c r="G21" s="570">
        <v>43899.0</v>
      </c>
      <c r="H21" s="570">
        <v>43904.0</v>
      </c>
      <c r="I21" s="571"/>
      <c r="J21" s="575">
        <v>43911.0</v>
      </c>
      <c r="K21" s="576" t="s">
        <v>906</v>
      </c>
      <c r="M21" s="573" t="str">
        <f>hyperlink("https://www.moh.gov.sg/news-highlights/details/passing-of-two-patients-with-covid-19-infection","Sumber")</f>
        <v>Sumber</v>
      </c>
    </row>
    <row r="22">
      <c r="A22" s="132">
        <v>20.0</v>
      </c>
      <c r="B22" s="121" t="s">
        <v>1058</v>
      </c>
      <c r="C22" s="121" t="s">
        <v>827</v>
      </c>
      <c r="D22" s="132" t="s">
        <v>902</v>
      </c>
      <c r="E22" s="132">
        <v>36.0</v>
      </c>
      <c r="F22" s="121" t="s">
        <v>827</v>
      </c>
      <c r="G22" s="570">
        <v>43902.0</v>
      </c>
      <c r="H22" s="570">
        <v>43906.0</v>
      </c>
      <c r="I22" s="136">
        <v>43916.0</v>
      </c>
      <c r="K22" s="132" t="s">
        <v>7</v>
      </c>
      <c r="M22" s="573" t="str">
        <f>hyperlink("go.gov.sg/moh16mar","Sumber")</f>
        <v>Sumber</v>
      </c>
    </row>
    <row r="23">
      <c r="A23" s="132">
        <v>21.0</v>
      </c>
      <c r="C23" s="121" t="s">
        <v>1001</v>
      </c>
      <c r="D23" s="32"/>
      <c r="E23" s="32"/>
      <c r="F23" s="121" t="s">
        <v>1001</v>
      </c>
      <c r="G23" s="571"/>
      <c r="H23" s="570">
        <v>43906.0</v>
      </c>
      <c r="I23" s="132"/>
      <c r="K23" s="132" t="s">
        <v>585</v>
      </c>
      <c r="L23" s="580" t="s">
        <v>1059</v>
      </c>
      <c r="M23" s="581" t="str">
        <f>hyperlink("https://nasional.kompas.com/read/2020/03/16/22350221/3-wni-yang-hadiri-tablig-akbar-di-malaysia-positif-terjangkit-corona","Sumber")</f>
        <v>Sumber</v>
      </c>
    </row>
    <row r="24">
      <c r="A24" s="132">
        <v>22.0</v>
      </c>
      <c r="C24" s="121" t="s">
        <v>1001</v>
      </c>
      <c r="D24" s="32"/>
      <c r="E24" s="32"/>
      <c r="F24" s="121" t="s">
        <v>1001</v>
      </c>
      <c r="G24" s="571"/>
      <c r="H24" s="570">
        <v>43906.0</v>
      </c>
      <c r="I24" s="132"/>
      <c r="K24" s="132" t="s">
        <v>585</v>
      </c>
    </row>
    <row r="25">
      <c r="A25" s="132">
        <v>23.0</v>
      </c>
      <c r="C25" s="121" t="s">
        <v>1001</v>
      </c>
      <c r="D25" s="32"/>
      <c r="E25" s="32"/>
      <c r="F25" s="121" t="s">
        <v>1001</v>
      </c>
      <c r="G25" s="571"/>
      <c r="H25" s="570">
        <v>43906.0</v>
      </c>
      <c r="I25" s="132"/>
      <c r="K25" s="132" t="s">
        <v>585</v>
      </c>
    </row>
    <row r="26">
      <c r="A26" s="132">
        <v>24.0</v>
      </c>
      <c r="B26" s="121" t="s">
        <v>1060</v>
      </c>
      <c r="C26" s="121" t="s">
        <v>827</v>
      </c>
      <c r="D26" s="132" t="s">
        <v>902</v>
      </c>
      <c r="E26" s="132">
        <v>48.0</v>
      </c>
      <c r="F26" s="121" t="s">
        <v>827</v>
      </c>
      <c r="G26" s="571"/>
      <c r="H26" s="570">
        <v>43907.0</v>
      </c>
      <c r="I26" s="136">
        <v>43913.0</v>
      </c>
      <c r="K26" s="132" t="s">
        <v>7</v>
      </c>
      <c r="M26" s="577" t="str">
        <f>hyperlink("go.gov.sg/23mar","Sumber")</f>
        <v>Sumber</v>
      </c>
    </row>
    <row r="27">
      <c r="A27" s="132">
        <v>25.0</v>
      </c>
      <c r="B27" s="121" t="s">
        <v>1061</v>
      </c>
      <c r="C27" s="121" t="s">
        <v>827</v>
      </c>
      <c r="D27" s="132" t="s">
        <v>902</v>
      </c>
      <c r="E27" s="132">
        <v>20.0</v>
      </c>
      <c r="F27" s="121" t="s">
        <v>1010</v>
      </c>
      <c r="G27" s="571"/>
      <c r="H27" s="570">
        <v>43907.0</v>
      </c>
      <c r="I27" s="571"/>
      <c r="J27" s="132"/>
      <c r="K27" s="132" t="s">
        <v>585</v>
      </c>
      <c r="M27" s="577" t="str">
        <f t="shared" ref="M27:M28" si="2">hyperlink("go.gov.sg/17mar","Sumber")</f>
        <v>Sumber</v>
      </c>
    </row>
    <row r="28">
      <c r="A28" s="132">
        <v>26.0</v>
      </c>
      <c r="B28" s="121" t="s">
        <v>994</v>
      </c>
      <c r="C28" s="121" t="s">
        <v>827</v>
      </c>
      <c r="D28" s="132" t="s">
        <v>902</v>
      </c>
      <c r="E28" s="132">
        <v>41.0</v>
      </c>
      <c r="F28" s="121" t="s">
        <v>830</v>
      </c>
      <c r="G28" s="571"/>
      <c r="H28" s="570">
        <v>43907.0</v>
      </c>
      <c r="I28" s="570">
        <v>43918.0</v>
      </c>
      <c r="J28" s="132"/>
      <c r="K28" s="132" t="s">
        <v>7</v>
      </c>
      <c r="M28" s="577" t="str">
        <f t="shared" si="2"/>
        <v>Sumber</v>
      </c>
    </row>
    <row r="29">
      <c r="A29" s="132">
        <v>27.0</v>
      </c>
      <c r="B29" s="121" t="s">
        <v>1062</v>
      </c>
      <c r="C29" s="121" t="s">
        <v>827</v>
      </c>
      <c r="D29" s="132" t="s">
        <v>902</v>
      </c>
      <c r="E29" s="132">
        <v>58.0</v>
      </c>
      <c r="F29" s="121" t="s">
        <v>830</v>
      </c>
      <c r="G29" s="571"/>
      <c r="H29" s="570">
        <v>43908.0</v>
      </c>
      <c r="I29" s="571"/>
      <c r="J29" s="132"/>
      <c r="K29" s="132" t="s">
        <v>585</v>
      </c>
      <c r="M29" s="577" t="str">
        <f t="shared" ref="M29:M30" si="3">hyperlink("go.gov.sg/moh18mar","Sumber")</f>
        <v>Sumber</v>
      </c>
    </row>
    <row r="30">
      <c r="A30" s="132">
        <v>28.0</v>
      </c>
      <c r="B30" s="121" t="s">
        <v>996</v>
      </c>
      <c r="C30" s="121" t="s">
        <v>827</v>
      </c>
      <c r="D30" s="132" t="s">
        <v>892</v>
      </c>
      <c r="E30" s="132">
        <v>31.0</v>
      </c>
      <c r="F30" s="121" t="s">
        <v>830</v>
      </c>
      <c r="G30" s="571"/>
      <c r="H30" s="570">
        <v>43908.0</v>
      </c>
      <c r="I30" s="571"/>
      <c r="J30" s="132"/>
      <c r="K30" s="132" t="s">
        <v>585</v>
      </c>
      <c r="M30" s="577" t="str">
        <f t="shared" si="3"/>
        <v>Sumber</v>
      </c>
    </row>
    <row r="31">
      <c r="A31" s="132">
        <v>29.0</v>
      </c>
      <c r="C31" s="121" t="s">
        <v>1001</v>
      </c>
      <c r="D31" s="32"/>
      <c r="E31" s="32"/>
      <c r="F31" s="121" t="s">
        <v>1001</v>
      </c>
      <c r="G31" s="571"/>
      <c r="H31" s="570">
        <v>43909.0</v>
      </c>
      <c r="I31" s="571"/>
      <c r="J31" s="132"/>
      <c r="K31" s="132" t="s">
        <v>585</v>
      </c>
      <c r="L31" s="580" t="s">
        <v>1059</v>
      </c>
      <c r="M31" s="573" t="str">
        <f>hyperlink("https://www.thejakartapost.com/seasia/2020/03/19/covid-19-more-indonesians-in-malaysia-test-positive-after-attending-mass-prayer.html?utm_medium=Social&amp;utm_source=Twitter#Echobox=1584612044","Sumber")</f>
        <v>Sumber</v>
      </c>
    </row>
    <row r="32">
      <c r="A32" s="132">
        <v>30.0</v>
      </c>
      <c r="C32" s="121" t="s">
        <v>1001</v>
      </c>
      <c r="D32" s="32"/>
      <c r="E32" s="32"/>
      <c r="F32" s="121" t="s">
        <v>1001</v>
      </c>
      <c r="G32" s="571"/>
      <c r="H32" s="570">
        <v>43909.0</v>
      </c>
      <c r="I32" s="571"/>
      <c r="J32" s="132"/>
      <c r="K32" s="132" t="s">
        <v>585</v>
      </c>
    </row>
    <row r="33">
      <c r="A33" s="132">
        <v>31.0</v>
      </c>
      <c r="C33" s="121" t="s">
        <v>1001</v>
      </c>
      <c r="D33" s="32"/>
      <c r="E33" s="32"/>
      <c r="F33" s="121" t="s">
        <v>1001</v>
      </c>
      <c r="G33" s="571"/>
      <c r="H33" s="570">
        <v>43909.0</v>
      </c>
      <c r="I33" s="571"/>
      <c r="J33" s="132"/>
      <c r="K33" s="132" t="s">
        <v>585</v>
      </c>
    </row>
    <row r="34">
      <c r="A34" s="132">
        <v>32.0</v>
      </c>
      <c r="C34" s="121" t="s">
        <v>1001</v>
      </c>
      <c r="D34" s="32"/>
      <c r="E34" s="32"/>
      <c r="F34" s="121" t="s">
        <v>1001</v>
      </c>
      <c r="G34" s="571"/>
      <c r="H34" s="570">
        <v>43909.0</v>
      </c>
      <c r="I34" s="571"/>
      <c r="J34" s="132"/>
      <c r="K34" s="132" t="s">
        <v>585</v>
      </c>
    </row>
    <row r="35">
      <c r="A35" s="132">
        <v>33.0</v>
      </c>
      <c r="C35" s="121" t="s">
        <v>1001</v>
      </c>
      <c r="D35" s="32"/>
      <c r="E35" s="32"/>
      <c r="F35" s="121" t="s">
        <v>1001</v>
      </c>
      <c r="G35" s="571"/>
      <c r="H35" s="570">
        <v>43909.0</v>
      </c>
      <c r="I35" s="571"/>
      <c r="J35" s="132"/>
      <c r="K35" s="132" t="s">
        <v>585</v>
      </c>
    </row>
    <row r="36">
      <c r="A36" s="132">
        <v>34.0</v>
      </c>
      <c r="C36" s="121" t="s">
        <v>1001</v>
      </c>
      <c r="D36" s="32"/>
      <c r="E36" s="32"/>
      <c r="F36" s="121" t="s">
        <v>1001</v>
      </c>
      <c r="G36" s="571"/>
      <c r="H36" s="570">
        <v>43909.0</v>
      </c>
      <c r="I36" s="571"/>
      <c r="J36" s="132"/>
      <c r="K36" s="132" t="s">
        <v>585</v>
      </c>
    </row>
    <row r="37">
      <c r="A37" s="132">
        <v>35.0</v>
      </c>
      <c r="C37" s="121" t="s">
        <v>1001</v>
      </c>
      <c r="D37" s="32"/>
      <c r="E37" s="32"/>
      <c r="F37" s="121" t="s">
        <v>1001</v>
      </c>
      <c r="G37" s="571"/>
      <c r="H37" s="570">
        <v>43909.0</v>
      </c>
      <c r="I37" s="571"/>
      <c r="J37" s="132"/>
      <c r="K37" s="132" t="s">
        <v>585</v>
      </c>
    </row>
    <row r="38">
      <c r="A38" s="132">
        <v>36.0</v>
      </c>
      <c r="C38" s="121" t="s">
        <v>1001</v>
      </c>
      <c r="D38" s="32"/>
      <c r="E38" s="32"/>
      <c r="F38" s="121" t="s">
        <v>1001</v>
      </c>
      <c r="G38" s="571"/>
      <c r="H38" s="570">
        <v>43909.0</v>
      </c>
      <c r="I38" s="571"/>
      <c r="J38" s="132"/>
      <c r="K38" s="132" t="s">
        <v>585</v>
      </c>
    </row>
    <row r="39">
      <c r="A39" s="132">
        <v>37.0</v>
      </c>
      <c r="C39" s="121" t="s">
        <v>1001</v>
      </c>
      <c r="D39" s="32"/>
      <c r="E39" s="32"/>
      <c r="F39" s="121" t="s">
        <v>1001</v>
      </c>
      <c r="G39" s="571"/>
      <c r="H39" s="570">
        <v>43909.0</v>
      </c>
      <c r="I39" s="571"/>
      <c r="J39" s="132"/>
      <c r="K39" s="132" t="s">
        <v>585</v>
      </c>
    </row>
    <row r="40">
      <c r="A40" s="132">
        <v>38.0</v>
      </c>
      <c r="C40" s="121" t="s">
        <v>1001</v>
      </c>
      <c r="D40" s="32"/>
      <c r="E40" s="32"/>
      <c r="F40" s="121" t="s">
        <v>1001</v>
      </c>
      <c r="G40" s="571"/>
      <c r="H40" s="570">
        <v>43909.0</v>
      </c>
      <c r="I40" s="571"/>
      <c r="J40" s="132"/>
      <c r="K40" s="132" t="s">
        <v>585</v>
      </c>
    </row>
    <row r="41">
      <c r="A41" s="132">
        <v>39.0</v>
      </c>
      <c r="B41" s="121" t="s">
        <v>1063</v>
      </c>
      <c r="C41" s="121" t="s">
        <v>827</v>
      </c>
      <c r="D41" s="132" t="s">
        <v>902</v>
      </c>
      <c r="E41" s="132">
        <v>19.0</v>
      </c>
      <c r="F41" s="121" t="s">
        <v>827</v>
      </c>
      <c r="G41" s="571"/>
      <c r="H41" s="570">
        <v>43910.0</v>
      </c>
      <c r="I41" s="571"/>
      <c r="J41" s="132"/>
      <c r="K41" s="132" t="s">
        <v>585</v>
      </c>
      <c r="M41" s="577" t="str">
        <f>hyperlink("go.gov.sg/moh20mar","Sumber")</f>
        <v>Sumber</v>
      </c>
    </row>
    <row r="42">
      <c r="A42" s="132">
        <v>40.0</v>
      </c>
      <c r="B42" s="121" t="s">
        <v>1004</v>
      </c>
      <c r="C42" s="121" t="s">
        <v>827</v>
      </c>
      <c r="D42" s="132" t="s">
        <v>892</v>
      </c>
      <c r="E42" s="132">
        <v>54.0</v>
      </c>
      <c r="F42" s="121" t="s">
        <v>830</v>
      </c>
      <c r="G42" s="32"/>
      <c r="H42" s="570">
        <v>43910.0</v>
      </c>
      <c r="I42" s="571"/>
      <c r="K42" s="132" t="s">
        <v>585</v>
      </c>
      <c r="M42" s="577" t="str">
        <f t="shared" ref="M42:M45" si="4">hyperlink("go.gov.sg/moh21mar","Sumber")</f>
        <v>Sumber</v>
      </c>
    </row>
    <row r="43">
      <c r="A43" s="132">
        <v>41.0</v>
      </c>
      <c r="B43" s="121" t="s">
        <v>1005</v>
      </c>
      <c r="C43" s="121" t="s">
        <v>827</v>
      </c>
      <c r="D43" s="132" t="s">
        <v>902</v>
      </c>
      <c r="E43" s="132">
        <v>22.0</v>
      </c>
      <c r="F43" s="121" t="s">
        <v>830</v>
      </c>
      <c r="H43" s="570">
        <v>43910.0</v>
      </c>
      <c r="I43" s="571"/>
      <c r="J43" s="32"/>
      <c r="K43" s="132" t="s">
        <v>585</v>
      </c>
      <c r="M43" s="577" t="str">
        <f t="shared" si="4"/>
        <v>Sumber</v>
      </c>
    </row>
    <row r="44">
      <c r="A44" s="132">
        <v>42.0</v>
      </c>
      <c r="B44" s="121" t="s">
        <v>1006</v>
      </c>
      <c r="C44" s="121" t="s">
        <v>827</v>
      </c>
      <c r="D44" s="132" t="s">
        <v>892</v>
      </c>
      <c r="E44" s="132">
        <v>77.0</v>
      </c>
      <c r="F44" s="121" t="s">
        <v>830</v>
      </c>
      <c r="H44" s="570">
        <v>43910.0</v>
      </c>
      <c r="I44" s="571"/>
      <c r="J44" s="32"/>
      <c r="K44" s="132" t="s">
        <v>585</v>
      </c>
      <c r="M44" s="577" t="str">
        <f t="shared" si="4"/>
        <v>Sumber</v>
      </c>
    </row>
    <row r="45">
      <c r="A45" s="132">
        <v>43.0</v>
      </c>
      <c r="B45" s="121" t="s">
        <v>1007</v>
      </c>
      <c r="C45" s="121" t="s">
        <v>827</v>
      </c>
      <c r="D45" s="132" t="s">
        <v>902</v>
      </c>
      <c r="E45" s="132">
        <v>64.0</v>
      </c>
      <c r="F45" s="121" t="s">
        <v>830</v>
      </c>
      <c r="H45" s="570">
        <v>43911.0</v>
      </c>
      <c r="I45" s="571"/>
      <c r="J45" s="32"/>
      <c r="K45" s="132" t="s">
        <v>585</v>
      </c>
      <c r="M45" s="577" t="str">
        <f t="shared" si="4"/>
        <v>Sumber</v>
      </c>
    </row>
    <row r="46">
      <c r="A46" s="132">
        <v>44.0</v>
      </c>
      <c r="B46" s="121" t="s">
        <v>1064</v>
      </c>
      <c r="C46" s="121" t="s">
        <v>827</v>
      </c>
      <c r="D46" s="132" t="s">
        <v>902</v>
      </c>
      <c r="E46" s="132">
        <v>26.0</v>
      </c>
      <c r="F46" s="121" t="s">
        <v>1010</v>
      </c>
      <c r="G46" s="571"/>
      <c r="H46" s="570">
        <v>43911.0</v>
      </c>
      <c r="I46" s="571"/>
      <c r="J46" s="32"/>
      <c r="K46" s="132" t="s">
        <v>585</v>
      </c>
      <c r="M46" s="577" t="str">
        <f>hyperlink("go.gov.sg/moh22mar","Sumber")</f>
        <v>Sumber</v>
      </c>
    </row>
    <row r="47">
      <c r="A47" s="132">
        <v>45.0</v>
      </c>
      <c r="C47" s="121" t="s">
        <v>1065</v>
      </c>
      <c r="D47" s="32"/>
      <c r="E47" s="32"/>
      <c r="G47" s="571"/>
      <c r="H47" s="571"/>
      <c r="I47" s="571"/>
      <c r="J47" s="32"/>
      <c r="K47" s="132" t="s">
        <v>585</v>
      </c>
      <c r="M47" s="577" t="str">
        <f t="shared" ref="M47:M48" si="5">hyperlink("https://www.cnnindonesia.com/internasional/20200323075442-120-485901/kondisi-wni-positif-corona-di-saudi-dilaporkan-stabil?utm_source=twitter&amp;utm_medium=oa&amp;utm_content=cnnindonesia&amp;utm_campaign=cmssocmed","Sumber")</f>
        <v>Sumber</v>
      </c>
    </row>
    <row r="48">
      <c r="A48" s="132">
        <v>46.0</v>
      </c>
      <c r="C48" s="121" t="s">
        <v>1065</v>
      </c>
      <c r="D48" s="32"/>
      <c r="E48" s="32"/>
      <c r="G48" s="571"/>
      <c r="H48" s="571"/>
      <c r="I48" s="571"/>
      <c r="J48" s="32"/>
      <c r="K48" s="132" t="s">
        <v>585</v>
      </c>
      <c r="M48" s="577" t="str">
        <f t="shared" si="5"/>
        <v>Sumber</v>
      </c>
    </row>
    <row r="49">
      <c r="A49" s="132">
        <v>47.0</v>
      </c>
      <c r="B49" s="121" t="s">
        <v>1012</v>
      </c>
      <c r="C49" s="121" t="s">
        <v>827</v>
      </c>
      <c r="D49" s="132" t="s">
        <v>892</v>
      </c>
      <c r="E49" s="132">
        <v>55.0</v>
      </c>
      <c r="F49" s="121" t="s">
        <v>830</v>
      </c>
      <c r="H49" s="570">
        <v>43912.0</v>
      </c>
      <c r="I49" s="571"/>
      <c r="J49" s="32"/>
      <c r="K49" s="132" t="s">
        <v>585</v>
      </c>
      <c r="M49" s="577" t="str">
        <f t="shared" ref="M49:M50" si="6">hyperlink("go.gov.sg/moh23mar","Sumber")</f>
        <v>Sumber</v>
      </c>
    </row>
    <row r="50">
      <c r="A50" s="132">
        <v>48.0</v>
      </c>
      <c r="B50" s="121" t="s">
        <v>1013</v>
      </c>
      <c r="C50" s="121" t="s">
        <v>827</v>
      </c>
      <c r="D50" s="132" t="s">
        <v>902</v>
      </c>
      <c r="E50" s="132">
        <v>24.0</v>
      </c>
      <c r="F50" s="121" t="s">
        <v>830</v>
      </c>
      <c r="H50" s="570">
        <v>43912.0</v>
      </c>
      <c r="I50" s="571"/>
      <c r="J50" s="32"/>
      <c r="K50" s="132" t="s">
        <v>585</v>
      </c>
      <c r="M50" s="577" t="str">
        <f t="shared" si="6"/>
        <v>Sumber</v>
      </c>
    </row>
    <row r="51">
      <c r="A51" s="132">
        <v>49.0</v>
      </c>
      <c r="B51" s="121" t="s">
        <v>1014</v>
      </c>
      <c r="C51" s="121" t="s">
        <v>827</v>
      </c>
      <c r="D51" s="132" t="s">
        <v>892</v>
      </c>
      <c r="E51" s="132">
        <v>68.0</v>
      </c>
      <c r="F51" s="121" t="s">
        <v>830</v>
      </c>
      <c r="H51" s="570">
        <v>43912.0</v>
      </c>
      <c r="I51" s="571"/>
      <c r="J51" s="575">
        <v>43923.0</v>
      </c>
      <c r="K51" s="132" t="s">
        <v>906</v>
      </c>
      <c r="M51" s="577" t="str">
        <f>hyperlink("https://www.channelnewsasia.com/news/singapore/coronavirus-covid-19-death-moh-singapore-indonesian-12600750","Sumber")</f>
        <v>Sumber</v>
      </c>
    </row>
    <row r="52">
      <c r="A52" s="132">
        <v>50.0</v>
      </c>
      <c r="B52" s="121" t="s">
        <v>1066</v>
      </c>
      <c r="C52" s="121" t="s">
        <v>827</v>
      </c>
      <c r="D52" s="132" t="s">
        <v>902</v>
      </c>
      <c r="E52" s="132">
        <v>35.0</v>
      </c>
      <c r="F52" s="121" t="s">
        <v>830</v>
      </c>
      <c r="G52" s="571"/>
      <c r="H52" s="570">
        <v>43912.0</v>
      </c>
      <c r="I52" s="571"/>
      <c r="J52" s="32"/>
      <c r="K52" s="132" t="s">
        <v>585</v>
      </c>
      <c r="M52" s="577" t="str">
        <f>hyperlink("go.gov.sg/moh23mar","Sumber")</f>
        <v>Sumber</v>
      </c>
    </row>
    <row r="53">
      <c r="A53" s="132">
        <v>51.0</v>
      </c>
      <c r="B53" s="121" t="s">
        <v>1067</v>
      </c>
      <c r="C53" s="121" t="s">
        <v>827</v>
      </c>
      <c r="D53" s="132" t="s">
        <v>902</v>
      </c>
      <c r="E53" s="132">
        <v>75.0</v>
      </c>
      <c r="F53" s="121" t="s">
        <v>830</v>
      </c>
      <c r="G53" s="571"/>
      <c r="H53" s="570">
        <v>43914.0</v>
      </c>
      <c r="I53" s="571"/>
      <c r="J53" s="32"/>
      <c r="K53" s="132" t="s">
        <v>585</v>
      </c>
      <c r="L53" s="121" t="s">
        <v>1068</v>
      </c>
      <c r="M53" s="577" t="str">
        <f>hyperlink("go.gov.sg/moh24mar","Sumber")</f>
        <v>Sumber</v>
      </c>
    </row>
    <row r="54">
      <c r="A54" s="132">
        <v>52.0</v>
      </c>
      <c r="B54" s="121" t="s">
        <v>1019</v>
      </c>
      <c r="C54" s="121" t="s">
        <v>827</v>
      </c>
      <c r="D54" s="132" t="s">
        <v>902</v>
      </c>
      <c r="E54" s="132">
        <v>28.0</v>
      </c>
      <c r="F54" s="121" t="s">
        <v>830</v>
      </c>
      <c r="G54" s="32"/>
      <c r="H54" s="570">
        <v>43914.0</v>
      </c>
      <c r="I54" s="571"/>
      <c r="K54" s="132" t="s">
        <v>585</v>
      </c>
      <c r="M54" s="577" t="str">
        <f t="shared" ref="M54:M58" si="7">hyperlink("go.gov.sg/moh25mar","Sumber")</f>
        <v>Sumber</v>
      </c>
    </row>
    <row r="55">
      <c r="A55" s="132">
        <v>53.0</v>
      </c>
      <c r="B55" s="121" t="s">
        <v>1069</v>
      </c>
      <c r="C55" s="121" t="s">
        <v>827</v>
      </c>
      <c r="D55" s="132" t="s">
        <v>902</v>
      </c>
      <c r="E55" s="132">
        <v>46.0</v>
      </c>
      <c r="F55" s="121" t="s">
        <v>1010</v>
      </c>
      <c r="G55" s="32"/>
      <c r="H55" s="570">
        <v>43914.0</v>
      </c>
      <c r="I55" s="571"/>
      <c r="J55" s="32"/>
      <c r="K55" s="132" t="s">
        <v>585</v>
      </c>
      <c r="M55" s="577" t="str">
        <f t="shared" si="7"/>
        <v>Sumber</v>
      </c>
    </row>
    <row r="56">
      <c r="A56" s="132">
        <v>54.0</v>
      </c>
      <c r="B56" s="121" t="s">
        <v>1070</v>
      </c>
      <c r="C56" s="121" t="s">
        <v>827</v>
      </c>
      <c r="D56" s="132" t="s">
        <v>892</v>
      </c>
      <c r="E56" s="132">
        <v>28.0</v>
      </c>
      <c r="F56" s="121" t="s">
        <v>1071</v>
      </c>
      <c r="G56" s="32"/>
      <c r="H56" s="570">
        <v>43914.0</v>
      </c>
      <c r="I56" s="571"/>
      <c r="J56" s="32"/>
      <c r="K56" s="132" t="s">
        <v>585</v>
      </c>
      <c r="M56" s="577" t="str">
        <f t="shared" si="7"/>
        <v>Sumber</v>
      </c>
    </row>
    <row r="57">
      <c r="A57" s="132">
        <v>55.0</v>
      </c>
      <c r="B57" s="121" t="s">
        <v>1072</v>
      </c>
      <c r="C57" s="121" t="s">
        <v>827</v>
      </c>
      <c r="D57" s="132" t="s">
        <v>892</v>
      </c>
      <c r="E57" s="132">
        <v>47.0</v>
      </c>
      <c r="F57" s="121" t="s">
        <v>827</v>
      </c>
      <c r="G57" s="32"/>
      <c r="H57" s="570">
        <v>43914.0</v>
      </c>
      <c r="I57" s="571"/>
      <c r="J57" s="32"/>
      <c r="K57" s="132" t="s">
        <v>585</v>
      </c>
      <c r="M57" s="577" t="str">
        <f t="shared" si="7"/>
        <v>Sumber</v>
      </c>
    </row>
    <row r="58">
      <c r="A58" s="132">
        <v>56.0</v>
      </c>
      <c r="B58" s="121" t="s">
        <v>1020</v>
      </c>
      <c r="C58" s="121" t="s">
        <v>827</v>
      </c>
      <c r="D58" s="132" t="s">
        <v>902</v>
      </c>
      <c r="E58" s="132">
        <v>58.0</v>
      </c>
      <c r="F58" s="121" t="s">
        <v>830</v>
      </c>
      <c r="G58" s="32"/>
      <c r="H58" s="570">
        <v>43915.0</v>
      </c>
      <c r="I58" s="571"/>
      <c r="J58" s="32"/>
      <c r="K58" s="132" t="s">
        <v>585</v>
      </c>
      <c r="M58" s="577" t="str">
        <f t="shared" si="7"/>
        <v>Sumber</v>
      </c>
    </row>
    <row r="59">
      <c r="A59" s="132">
        <v>57.0</v>
      </c>
      <c r="B59" s="121" t="s">
        <v>1073</v>
      </c>
      <c r="C59" s="121" t="s">
        <v>827</v>
      </c>
      <c r="D59" s="132" t="s">
        <v>902</v>
      </c>
      <c r="E59" s="132">
        <v>40.0</v>
      </c>
      <c r="F59" s="121" t="s">
        <v>827</v>
      </c>
      <c r="G59" s="571"/>
      <c r="H59" s="570">
        <v>43918.0</v>
      </c>
      <c r="I59" s="571"/>
      <c r="J59" s="32"/>
      <c r="K59" s="132" t="s">
        <v>585</v>
      </c>
      <c r="M59" s="577" t="str">
        <f t="shared" ref="M59:M60" si="8">hyperlink("go.gov.sg/moh28mar","Sumber")</f>
        <v>Sumber</v>
      </c>
    </row>
    <row r="60">
      <c r="A60" s="132">
        <v>58.0</v>
      </c>
      <c r="B60" s="121" t="s">
        <v>1074</v>
      </c>
      <c r="C60" s="121" t="s">
        <v>827</v>
      </c>
      <c r="D60" s="132" t="s">
        <v>902</v>
      </c>
      <c r="E60" s="132">
        <v>35.0</v>
      </c>
      <c r="F60" s="121" t="s">
        <v>827</v>
      </c>
      <c r="G60" s="571"/>
      <c r="H60" s="570">
        <v>43918.0</v>
      </c>
      <c r="I60" s="571"/>
      <c r="J60" s="32"/>
      <c r="K60" s="132" t="s">
        <v>585</v>
      </c>
      <c r="M60" s="577" t="str">
        <f t="shared" si="8"/>
        <v>Sumber</v>
      </c>
    </row>
    <row r="61">
      <c r="A61" s="582">
        <v>59.0</v>
      </c>
      <c r="B61" s="583" t="s">
        <v>1026</v>
      </c>
      <c r="C61" s="583" t="s">
        <v>827</v>
      </c>
      <c r="D61" s="584" t="s">
        <v>902</v>
      </c>
      <c r="E61" s="584">
        <v>72.0</v>
      </c>
      <c r="F61" s="583" t="s">
        <v>830</v>
      </c>
      <c r="H61" s="585">
        <v>43921.0</v>
      </c>
      <c r="I61" s="583"/>
      <c r="J61" s="583"/>
      <c r="K61" s="584" t="s">
        <v>585</v>
      </c>
      <c r="L61" s="583"/>
      <c r="M61" s="586" t="str">
        <f>hyperlink("go.gov.sg/moh1apr","Sumber")</f>
        <v>Sumber</v>
      </c>
      <c r="Q61" s="583"/>
      <c r="R61" s="583"/>
      <c r="S61" s="583"/>
      <c r="T61" s="583"/>
      <c r="U61" s="583"/>
      <c r="V61" s="583"/>
      <c r="W61" s="583"/>
      <c r="X61" s="583"/>
      <c r="Y61" s="583"/>
      <c r="Z61" s="583"/>
      <c r="AA61" s="583"/>
      <c r="AB61" s="583"/>
      <c r="AC61" s="583"/>
      <c r="AD61" s="583"/>
      <c r="AE61" s="583"/>
    </row>
    <row r="62">
      <c r="A62" s="582">
        <v>60.0</v>
      </c>
      <c r="B62" s="583" t="s">
        <v>1029</v>
      </c>
      <c r="C62" s="583" t="s">
        <v>827</v>
      </c>
      <c r="D62" s="584" t="s">
        <v>892</v>
      </c>
      <c r="E62" s="584">
        <v>72.0</v>
      </c>
      <c r="F62" s="583" t="s">
        <v>830</v>
      </c>
      <c r="H62" s="585">
        <v>43924.0</v>
      </c>
      <c r="I62" s="583"/>
      <c r="J62" s="583"/>
      <c r="K62" s="584" t="s">
        <v>585</v>
      </c>
      <c r="L62" s="583"/>
      <c r="M62" s="586" t="str">
        <f>hyperlink("go.gov.sg/moh3apr","Sumber")</f>
        <v>Sumber</v>
      </c>
      <c r="Q62" s="583"/>
      <c r="R62" s="583"/>
      <c r="S62" s="583"/>
      <c r="T62" s="583"/>
      <c r="U62" s="583"/>
      <c r="V62" s="583"/>
      <c r="W62" s="583"/>
      <c r="X62" s="583"/>
      <c r="Y62" s="583"/>
      <c r="Z62" s="583"/>
      <c r="AA62" s="583"/>
      <c r="AB62" s="583"/>
      <c r="AC62" s="583"/>
      <c r="AD62" s="583"/>
      <c r="AE62" s="583"/>
    </row>
    <row r="63">
      <c r="A63" s="32"/>
      <c r="D63" s="32"/>
      <c r="E63" s="32"/>
      <c r="G63" s="571"/>
      <c r="H63" s="571"/>
      <c r="I63" s="571"/>
      <c r="J63" s="32"/>
      <c r="K63" s="32"/>
    </row>
    <row r="64">
      <c r="A64" s="32"/>
      <c r="D64" s="32"/>
      <c r="E64" s="32"/>
      <c r="G64" s="571"/>
      <c r="H64" s="571"/>
      <c r="I64" s="571"/>
      <c r="J64" s="32"/>
      <c r="K64" s="32"/>
    </row>
    <row r="65">
      <c r="A65" s="32"/>
      <c r="D65" s="32"/>
      <c r="E65" s="32"/>
      <c r="G65" s="571"/>
      <c r="H65" s="571"/>
      <c r="I65" s="571"/>
      <c r="J65" s="32"/>
      <c r="K65" s="32"/>
    </row>
    <row r="66">
      <c r="A66" s="32"/>
      <c r="D66" s="32"/>
      <c r="E66" s="32"/>
      <c r="G66" s="571"/>
      <c r="H66" s="571"/>
      <c r="I66" s="571"/>
      <c r="J66" s="32"/>
      <c r="K66" s="32"/>
    </row>
    <row r="67">
      <c r="A67" s="32"/>
      <c r="D67" s="32"/>
      <c r="E67" s="32"/>
      <c r="G67" s="571"/>
      <c r="H67" s="571"/>
      <c r="I67" s="571"/>
      <c r="J67" s="32"/>
      <c r="K67" s="32"/>
    </row>
    <row r="68">
      <c r="A68" s="32"/>
      <c r="D68" s="32"/>
      <c r="E68" s="32"/>
      <c r="G68" s="571"/>
      <c r="H68" s="571"/>
      <c r="I68" s="571"/>
      <c r="J68" s="32"/>
      <c r="K68" s="32"/>
    </row>
    <row r="69">
      <c r="A69" s="32"/>
      <c r="D69" s="32"/>
      <c r="E69" s="32"/>
      <c r="G69" s="571"/>
      <c r="H69" s="571"/>
      <c r="I69" s="571"/>
      <c r="J69" s="32"/>
      <c r="K69" s="32"/>
    </row>
    <row r="70">
      <c r="A70" s="32"/>
      <c r="D70" s="32"/>
      <c r="E70" s="32"/>
      <c r="G70" s="571"/>
      <c r="H70" s="571"/>
      <c r="I70" s="571"/>
      <c r="J70" s="32"/>
      <c r="K70" s="32"/>
    </row>
    <row r="71">
      <c r="A71" s="32"/>
      <c r="D71" s="32"/>
      <c r="E71" s="32"/>
      <c r="G71" s="571"/>
      <c r="H71" s="571"/>
      <c r="I71" s="571"/>
      <c r="J71" s="32"/>
      <c r="K71" s="32"/>
    </row>
    <row r="72">
      <c r="A72" s="32"/>
      <c r="D72" s="32"/>
      <c r="E72" s="32"/>
      <c r="G72" s="571"/>
      <c r="H72" s="571"/>
      <c r="I72" s="571"/>
      <c r="J72" s="32"/>
      <c r="K72" s="32"/>
    </row>
    <row r="73">
      <c r="A73" s="32"/>
      <c r="D73" s="32"/>
      <c r="E73" s="32"/>
      <c r="G73" s="571"/>
      <c r="H73" s="571"/>
      <c r="I73" s="571"/>
      <c r="J73" s="32"/>
      <c r="K73" s="32"/>
    </row>
    <row r="74">
      <c r="A74" s="32"/>
      <c r="D74" s="32"/>
      <c r="E74" s="32"/>
      <c r="G74" s="571"/>
      <c r="H74" s="571"/>
      <c r="I74" s="571"/>
      <c r="J74" s="32"/>
      <c r="K74" s="32"/>
    </row>
    <row r="75">
      <c r="A75" s="32"/>
      <c r="D75" s="32"/>
      <c r="E75" s="32"/>
      <c r="G75" s="571"/>
      <c r="H75" s="571"/>
      <c r="I75" s="571"/>
      <c r="J75" s="32"/>
      <c r="K75" s="32"/>
    </row>
    <row r="76">
      <c r="A76" s="32"/>
      <c r="D76" s="32"/>
      <c r="E76" s="32"/>
      <c r="G76" s="571"/>
      <c r="H76" s="571"/>
      <c r="I76" s="571"/>
      <c r="J76" s="32"/>
      <c r="K76" s="32"/>
    </row>
    <row r="77">
      <c r="A77" s="32"/>
      <c r="D77" s="32"/>
      <c r="E77" s="32"/>
      <c r="G77" s="571"/>
      <c r="H77" s="571"/>
      <c r="I77" s="571"/>
      <c r="J77" s="32"/>
      <c r="K77" s="32"/>
    </row>
    <row r="78">
      <c r="A78" s="32"/>
      <c r="D78" s="32"/>
      <c r="E78" s="32"/>
      <c r="G78" s="571"/>
      <c r="H78" s="571"/>
      <c r="I78" s="571"/>
      <c r="J78" s="32"/>
      <c r="K78" s="32"/>
    </row>
    <row r="79">
      <c r="A79" s="32"/>
      <c r="D79" s="32"/>
      <c r="E79" s="32"/>
      <c r="G79" s="571"/>
      <c r="H79" s="571"/>
      <c r="I79" s="571"/>
      <c r="J79" s="32"/>
      <c r="K79" s="32"/>
    </row>
    <row r="80">
      <c r="A80" s="32"/>
      <c r="D80" s="32"/>
      <c r="E80" s="32"/>
      <c r="G80" s="571"/>
      <c r="H80" s="571"/>
      <c r="I80" s="571"/>
      <c r="J80" s="32"/>
      <c r="K80" s="32"/>
    </row>
    <row r="81">
      <c r="A81" s="32"/>
      <c r="D81" s="32"/>
      <c r="E81" s="32"/>
      <c r="G81" s="571"/>
      <c r="H81" s="571"/>
      <c r="I81" s="571"/>
      <c r="J81" s="32"/>
      <c r="K81" s="32"/>
    </row>
    <row r="82">
      <c r="A82" s="32"/>
      <c r="D82" s="32"/>
      <c r="E82" s="32"/>
      <c r="G82" s="571"/>
      <c r="H82" s="571"/>
      <c r="I82" s="571"/>
      <c r="J82" s="32"/>
      <c r="K82" s="32"/>
    </row>
    <row r="83">
      <c r="A83" s="32"/>
      <c r="D83" s="32"/>
      <c r="E83" s="32"/>
      <c r="G83" s="571"/>
      <c r="H83" s="571"/>
      <c r="I83" s="571"/>
      <c r="J83" s="32"/>
      <c r="K83" s="32"/>
    </row>
    <row r="84">
      <c r="A84" s="32"/>
      <c r="D84" s="32"/>
      <c r="E84" s="32"/>
      <c r="G84" s="571"/>
      <c r="H84" s="571"/>
      <c r="I84" s="571"/>
      <c r="J84" s="32"/>
      <c r="K84" s="32"/>
    </row>
    <row r="85">
      <c r="A85" s="32"/>
      <c r="D85" s="32"/>
      <c r="E85" s="32"/>
      <c r="G85" s="571"/>
      <c r="H85" s="571"/>
      <c r="I85" s="571"/>
      <c r="J85" s="32"/>
      <c r="K85" s="32"/>
    </row>
    <row r="86">
      <c r="A86" s="32"/>
      <c r="D86" s="32"/>
      <c r="E86" s="32"/>
      <c r="G86" s="571"/>
      <c r="H86" s="571"/>
      <c r="I86" s="571"/>
      <c r="J86" s="32"/>
      <c r="K86" s="32"/>
    </row>
    <row r="87">
      <c r="A87" s="32"/>
      <c r="D87" s="32"/>
      <c r="E87" s="32"/>
      <c r="G87" s="571"/>
      <c r="H87" s="571"/>
      <c r="I87" s="571"/>
      <c r="J87" s="32"/>
      <c r="K87" s="32"/>
    </row>
    <row r="88">
      <c r="A88" s="32"/>
      <c r="D88" s="32"/>
      <c r="E88" s="32"/>
      <c r="G88" s="571"/>
      <c r="H88" s="571"/>
      <c r="I88" s="571"/>
      <c r="J88" s="32"/>
      <c r="K88" s="32"/>
    </row>
    <row r="89">
      <c r="A89" s="32"/>
      <c r="D89" s="32"/>
      <c r="E89" s="32"/>
      <c r="G89" s="571"/>
      <c r="H89" s="571"/>
      <c r="I89" s="571"/>
      <c r="J89" s="32"/>
      <c r="K89" s="32"/>
    </row>
    <row r="90">
      <c r="A90" s="32"/>
      <c r="D90" s="32"/>
      <c r="E90" s="32"/>
      <c r="G90" s="571"/>
      <c r="H90" s="571"/>
      <c r="I90" s="571"/>
      <c r="J90" s="32"/>
      <c r="K90" s="32"/>
    </row>
    <row r="91">
      <c r="A91" s="32"/>
      <c r="D91" s="32"/>
      <c r="E91" s="32"/>
      <c r="G91" s="571"/>
      <c r="H91" s="571"/>
      <c r="I91" s="571"/>
      <c r="J91" s="32"/>
      <c r="K91" s="32"/>
    </row>
    <row r="92">
      <c r="A92" s="32"/>
      <c r="D92" s="32"/>
      <c r="E92" s="32"/>
      <c r="G92" s="571"/>
      <c r="H92" s="571"/>
      <c r="I92" s="571"/>
      <c r="J92" s="32"/>
      <c r="K92" s="32"/>
    </row>
    <row r="93">
      <c r="A93" s="32"/>
      <c r="D93" s="32"/>
      <c r="E93" s="32"/>
      <c r="G93" s="571"/>
      <c r="H93" s="571"/>
      <c r="I93" s="571"/>
      <c r="J93" s="32"/>
      <c r="K93" s="32"/>
    </row>
    <row r="94">
      <c r="A94" s="32"/>
      <c r="D94" s="32"/>
      <c r="E94" s="32"/>
      <c r="G94" s="571"/>
      <c r="H94" s="571"/>
      <c r="I94" s="571"/>
      <c r="J94" s="32"/>
      <c r="K94" s="32"/>
    </row>
    <row r="95">
      <c r="A95" s="32"/>
      <c r="D95" s="32"/>
      <c r="E95" s="32"/>
      <c r="G95" s="571"/>
      <c r="H95" s="571"/>
      <c r="I95" s="571"/>
      <c r="J95" s="32"/>
      <c r="K95" s="32"/>
    </row>
    <row r="96">
      <c r="A96" s="32"/>
      <c r="D96" s="32"/>
      <c r="E96" s="32"/>
      <c r="G96" s="571"/>
      <c r="H96" s="571"/>
      <c r="I96" s="571"/>
      <c r="J96" s="32"/>
      <c r="K96" s="32"/>
    </row>
    <row r="97">
      <c r="A97" s="32"/>
      <c r="D97" s="32"/>
      <c r="E97" s="32"/>
      <c r="G97" s="571"/>
      <c r="H97" s="571"/>
      <c r="I97" s="571"/>
      <c r="J97" s="32"/>
      <c r="K97" s="32"/>
    </row>
    <row r="98">
      <c r="A98" s="32"/>
      <c r="D98" s="32"/>
      <c r="E98" s="32"/>
      <c r="G98" s="571"/>
      <c r="H98" s="571"/>
      <c r="I98" s="571"/>
      <c r="J98" s="32"/>
      <c r="K98" s="32"/>
    </row>
    <row r="99">
      <c r="A99" s="32"/>
      <c r="D99" s="32"/>
      <c r="E99" s="32"/>
      <c r="G99" s="571"/>
      <c r="H99" s="571"/>
      <c r="I99" s="571"/>
      <c r="J99" s="32"/>
      <c r="K99" s="32"/>
    </row>
    <row r="100">
      <c r="A100" s="32"/>
      <c r="D100" s="32"/>
      <c r="E100" s="32"/>
      <c r="G100" s="571"/>
      <c r="H100" s="571"/>
      <c r="I100" s="571"/>
      <c r="J100" s="32"/>
      <c r="K100" s="32"/>
    </row>
    <row r="101">
      <c r="A101" s="32"/>
      <c r="D101" s="32"/>
      <c r="E101" s="32"/>
      <c r="G101" s="571"/>
      <c r="H101" s="571"/>
      <c r="I101" s="571"/>
      <c r="J101" s="32"/>
      <c r="K101" s="32"/>
    </row>
    <row r="102">
      <c r="A102" s="32"/>
      <c r="D102" s="32"/>
      <c r="E102" s="32"/>
      <c r="G102" s="571"/>
      <c r="H102" s="571"/>
      <c r="I102" s="571"/>
      <c r="J102" s="32"/>
      <c r="K102" s="32"/>
    </row>
    <row r="103">
      <c r="A103" s="32"/>
      <c r="D103" s="32"/>
      <c r="E103" s="32"/>
      <c r="G103" s="571"/>
      <c r="H103" s="571"/>
      <c r="I103" s="571"/>
      <c r="J103" s="32"/>
      <c r="K103" s="32"/>
    </row>
    <row r="104">
      <c r="A104" s="32"/>
      <c r="D104" s="32"/>
      <c r="E104" s="32"/>
      <c r="G104" s="571"/>
      <c r="H104" s="571"/>
      <c r="I104" s="571"/>
      <c r="J104" s="32"/>
      <c r="K104" s="32"/>
    </row>
    <row r="105">
      <c r="A105" s="32"/>
      <c r="D105" s="32"/>
      <c r="E105" s="32"/>
      <c r="G105" s="571"/>
      <c r="H105" s="571"/>
      <c r="I105" s="571"/>
      <c r="J105" s="32"/>
      <c r="K105" s="32"/>
    </row>
    <row r="106">
      <c r="A106" s="32"/>
      <c r="D106" s="32"/>
      <c r="E106" s="32"/>
      <c r="G106" s="571"/>
      <c r="H106" s="571"/>
      <c r="I106" s="571"/>
      <c r="J106" s="32"/>
      <c r="K106" s="32"/>
    </row>
    <row r="107">
      <c r="A107" s="32"/>
      <c r="D107" s="32"/>
      <c r="E107" s="32"/>
      <c r="G107" s="571"/>
      <c r="H107" s="571"/>
      <c r="I107" s="571"/>
      <c r="J107" s="32"/>
      <c r="K107" s="32"/>
    </row>
    <row r="108">
      <c r="A108" s="32"/>
      <c r="D108" s="32"/>
      <c r="E108" s="32"/>
      <c r="G108" s="571"/>
      <c r="H108" s="571"/>
      <c r="I108" s="571"/>
      <c r="J108" s="32"/>
      <c r="K108" s="32"/>
    </row>
    <row r="109">
      <c r="A109" s="32"/>
      <c r="D109" s="32"/>
      <c r="E109" s="32"/>
      <c r="G109" s="571"/>
      <c r="H109" s="571"/>
      <c r="I109" s="571"/>
      <c r="J109" s="32"/>
      <c r="K109" s="32"/>
    </row>
    <row r="110">
      <c r="A110" s="32"/>
      <c r="D110" s="32"/>
      <c r="E110" s="32"/>
      <c r="G110" s="571"/>
      <c r="H110" s="571"/>
      <c r="I110" s="571"/>
      <c r="J110" s="32"/>
      <c r="K110" s="32"/>
    </row>
    <row r="111">
      <c r="A111" s="32"/>
      <c r="D111" s="32"/>
      <c r="E111" s="32"/>
      <c r="G111" s="571"/>
      <c r="H111" s="571"/>
      <c r="I111" s="571"/>
      <c r="J111" s="32"/>
      <c r="K111" s="32"/>
    </row>
    <row r="112">
      <c r="A112" s="32"/>
      <c r="D112" s="32"/>
      <c r="E112" s="32"/>
      <c r="G112" s="571"/>
      <c r="H112" s="571"/>
      <c r="I112" s="571"/>
      <c r="J112" s="32"/>
      <c r="K112" s="32"/>
    </row>
    <row r="113">
      <c r="A113" s="32"/>
      <c r="D113" s="32"/>
      <c r="E113" s="32"/>
      <c r="G113" s="571"/>
      <c r="H113" s="571"/>
      <c r="I113" s="571"/>
      <c r="J113" s="32"/>
      <c r="K113" s="32"/>
    </row>
    <row r="114">
      <c r="A114" s="32"/>
      <c r="D114" s="32"/>
      <c r="E114" s="32"/>
      <c r="G114" s="571"/>
      <c r="H114" s="571"/>
      <c r="I114" s="571"/>
      <c r="J114" s="32"/>
      <c r="K114" s="32"/>
    </row>
    <row r="115">
      <c r="A115" s="32"/>
      <c r="D115" s="32"/>
      <c r="E115" s="32"/>
      <c r="G115" s="571"/>
      <c r="H115" s="571"/>
      <c r="I115" s="571"/>
      <c r="J115" s="32"/>
      <c r="K115" s="32"/>
    </row>
    <row r="116">
      <c r="A116" s="32"/>
      <c r="D116" s="32"/>
      <c r="E116" s="32"/>
      <c r="G116" s="571"/>
      <c r="H116" s="571"/>
      <c r="I116" s="571"/>
      <c r="J116" s="32"/>
      <c r="K116" s="32"/>
    </row>
    <row r="117">
      <c r="A117" s="32"/>
      <c r="D117" s="32"/>
      <c r="E117" s="32"/>
      <c r="G117" s="571"/>
      <c r="H117" s="571"/>
      <c r="I117" s="571"/>
      <c r="J117" s="32"/>
      <c r="K117" s="32"/>
    </row>
    <row r="118">
      <c r="A118" s="32"/>
      <c r="D118" s="32"/>
      <c r="E118" s="32"/>
      <c r="G118" s="571"/>
      <c r="H118" s="571"/>
      <c r="I118" s="571"/>
      <c r="J118" s="32"/>
      <c r="K118" s="32"/>
    </row>
    <row r="119">
      <c r="A119" s="32"/>
      <c r="D119" s="32"/>
      <c r="E119" s="32"/>
      <c r="G119" s="571"/>
      <c r="H119" s="571"/>
      <c r="I119" s="571"/>
      <c r="J119" s="32"/>
      <c r="K119" s="32"/>
    </row>
    <row r="120">
      <c r="A120" s="32"/>
      <c r="D120" s="32"/>
      <c r="E120" s="32"/>
      <c r="G120" s="571"/>
      <c r="H120" s="571"/>
      <c r="I120" s="571"/>
      <c r="J120" s="32"/>
      <c r="K120" s="32"/>
    </row>
    <row r="121">
      <c r="A121" s="32"/>
      <c r="D121" s="32"/>
      <c r="E121" s="32"/>
      <c r="G121" s="571"/>
      <c r="H121" s="571"/>
      <c r="I121" s="571"/>
      <c r="J121" s="32"/>
      <c r="K121" s="32"/>
    </row>
    <row r="122">
      <c r="A122" s="32"/>
      <c r="D122" s="32"/>
      <c r="E122" s="32"/>
      <c r="G122" s="571"/>
      <c r="H122" s="571"/>
      <c r="I122" s="571"/>
      <c r="J122" s="32"/>
      <c r="K122" s="32"/>
    </row>
    <row r="123">
      <c r="A123" s="32"/>
      <c r="D123" s="32"/>
      <c r="E123" s="32"/>
      <c r="G123" s="571"/>
      <c r="H123" s="571"/>
      <c r="I123" s="571"/>
      <c r="J123" s="32"/>
      <c r="K123" s="32"/>
    </row>
    <row r="124">
      <c r="A124" s="32"/>
      <c r="D124" s="32"/>
      <c r="E124" s="32"/>
      <c r="G124" s="571"/>
      <c r="H124" s="571"/>
      <c r="I124" s="571"/>
      <c r="J124" s="32"/>
      <c r="K124" s="32"/>
    </row>
    <row r="125">
      <c r="A125" s="32"/>
      <c r="D125" s="32"/>
      <c r="E125" s="32"/>
      <c r="G125" s="571"/>
      <c r="H125" s="571"/>
      <c r="I125" s="571"/>
      <c r="J125" s="32"/>
      <c r="K125" s="32"/>
    </row>
    <row r="126">
      <c r="A126" s="32"/>
      <c r="D126" s="32"/>
      <c r="E126" s="32"/>
      <c r="G126" s="571"/>
      <c r="H126" s="571"/>
      <c r="I126" s="571"/>
      <c r="J126" s="32"/>
      <c r="K126" s="32"/>
    </row>
    <row r="127">
      <c r="A127" s="32"/>
      <c r="D127" s="32"/>
      <c r="E127" s="32"/>
      <c r="G127" s="571"/>
      <c r="H127" s="571"/>
      <c r="I127" s="571"/>
      <c r="J127" s="32"/>
      <c r="K127" s="32"/>
    </row>
    <row r="128">
      <c r="A128" s="32"/>
      <c r="D128" s="32"/>
      <c r="E128" s="32"/>
      <c r="G128" s="571"/>
      <c r="H128" s="571"/>
      <c r="I128" s="571"/>
      <c r="J128" s="32"/>
      <c r="K128" s="32"/>
    </row>
    <row r="129">
      <c r="A129" s="32"/>
      <c r="D129" s="32"/>
      <c r="E129" s="32"/>
      <c r="G129" s="571"/>
      <c r="H129" s="571"/>
      <c r="I129" s="571"/>
      <c r="J129" s="32"/>
      <c r="K129" s="32"/>
    </row>
    <row r="130">
      <c r="A130" s="32"/>
      <c r="D130" s="32"/>
      <c r="E130" s="32"/>
      <c r="G130" s="571"/>
      <c r="H130" s="571"/>
      <c r="I130" s="571"/>
      <c r="J130" s="32"/>
      <c r="K130" s="32"/>
    </row>
    <row r="131">
      <c r="A131" s="32"/>
      <c r="D131" s="32"/>
      <c r="E131" s="32"/>
      <c r="G131" s="571"/>
      <c r="H131" s="571"/>
      <c r="I131" s="571"/>
      <c r="J131" s="32"/>
      <c r="K131" s="32"/>
    </row>
    <row r="132">
      <c r="A132" s="32"/>
      <c r="D132" s="32"/>
      <c r="E132" s="32"/>
      <c r="G132" s="571"/>
      <c r="H132" s="571"/>
      <c r="I132" s="571"/>
      <c r="J132" s="32"/>
      <c r="K132" s="32"/>
    </row>
    <row r="133">
      <c r="A133" s="32"/>
      <c r="D133" s="32"/>
      <c r="E133" s="32"/>
      <c r="G133" s="571"/>
      <c r="H133" s="571"/>
      <c r="I133" s="571"/>
      <c r="J133" s="32"/>
      <c r="K133" s="32"/>
    </row>
    <row r="134">
      <c r="A134" s="32"/>
      <c r="D134" s="32"/>
      <c r="E134" s="32"/>
      <c r="G134" s="571"/>
      <c r="H134" s="571"/>
      <c r="I134" s="571"/>
      <c r="J134" s="32"/>
      <c r="K134" s="32"/>
    </row>
    <row r="135">
      <c r="A135" s="32"/>
      <c r="D135" s="32"/>
      <c r="E135" s="32"/>
      <c r="G135" s="571"/>
      <c r="H135" s="571"/>
      <c r="I135" s="571"/>
      <c r="J135" s="32"/>
      <c r="K135" s="32"/>
    </row>
    <row r="136">
      <c r="A136" s="32"/>
      <c r="D136" s="32"/>
      <c r="E136" s="32"/>
      <c r="G136" s="571"/>
      <c r="H136" s="571"/>
      <c r="I136" s="571"/>
      <c r="J136" s="32"/>
      <c r="K136" s="32"/>
    </row>
    <row r="137">
      <c r="A137" s="32"/>
      <c r="D137" s="32"/>
      <c r="E137" s="32"/>
      <c r="G137" s="571"/>
      <c r="H137" s="571"/>
      <c r="I137" s="571"/>
      <c r="J137" s="32"/>
      <c r="K137" s="32"/>
    </row>
    <row r="138">
      <c r="A138" s="32"/>
      <c r="D138" s="32"/>
      <c r="E138" s="32"/>
      <c r="G138" s="571"/>
      <c r="H138" s="571"/>
      <c r="I138" s="571"/>
      <c r="J138" s="32"/>
      <c r="K138" s="32"/>
    </row>
    <row r="139">
      <c r="A139" s="32"/>
      <c r="D139" s="32"/>
      <c r="E139" s="32"/>
      <c r="G139" s="571"/>
      <c r="H139" s="571"/>
      <c r="I139" s="571"/>
      <c r="J139" s="32"/>
      <c r="K139" s="32"/>
    </row>
    <row r="140">
      <c r="A140" s="32"/>
      <c r="D140" s="32"/>
      <c r="E140" s="32"/>
      <c r="G140" s="571"/>
      <c r="H140" s="571"/>
      <c r="I140" s="571"/>
      <c r="J140" s="32"/>
      <c r="K140" s="32"/>
    </row>
    <row r="141">
      <c r="A141" s="32"/>
      <c r="D141" s="32"/>
      <c r="E141" s="32"/>
      <c r="G141" s="571"/>
      <c r="H141" s="571"/>
      <c r="I141" s="571"/>
      <c r="J141" s="32"/>
      <c r="K141" s="32"/>
    </row>
    <row r="142">
      <c r="A142" s="32"/>
      <c r="D142" s="32"/>
      <c r="E142" s="32"/>
      <c r="G142" s="571"/>
      <c r="H142" s="571"/>
      <c r="I142" s="571"/>
      <c r="J142" s="32"/>
      <c r="K142" s="32"/>
    </row>
    <row r="143">
      <c r="A143" s="32"/>
      <c r="D143" s="32"/>
      <c r="E143" s="32"/>
      <c r="G143" s="571"/>
      <c r="H143" s="571"/>
      <c r="I143" s="571"/>
      <c r="J143" s="32"/>
      <c r="K143" s="32"/>
    </row>
    <row r="144">
      <c r="A144" s="32"/>
      <c r="D144" s="32"/>
      <c r="E144" s="32"/>
      <c r="G144" s="571"/>
      <c r="H144" s="571"/>
      <c r="I144" s="571"/>
      <c r="J144" s="32"/>
      <c r="K144" s="32"/>
    </row>
    <row r="145">
      <c r="A145" s="32"/>
      <c r="D145" s="32"/>
      <c r="E145" s="32"/>
      <c r="G145" s="571"/>
      <c r="H145" s="571"/>
      <c r="I145" s="571"/>
      <c r="J145" s="32"/>
      <c r="K145" s="32"/>
    </row>
    <row r="146">
      <c r="A146" s="32"/>
      <c r="D146" s="32"/>
      <c r="E146" s="32"/>
      <c r="G146" s="571"/>
      <c r="H146" s="571"/>
      <c r="I146" s="571"/>
      <c r="J146" s="32"/>
      <c r="K146" s="32"/>
    </row>
    <row r="147">
      <c r="A147" s="32"/>
      <c r="D147" s="32"/>
      <c r="E147" s="32"/>
      <c r="G147" s="571"/>
      <c r="H147" s="571"/>
      <c r="I147" s="571"/>
      <c r="J147" s="32"/>
      <c r="K147" s="32"/>
    </row>
    <row r="148">
      <c r="A148" s="32"/>
      <c r="D148" s="32"/>
      <c r="E148" s="32"/>
      <c r="G148" s="571"/>
      <c r="H148" s="571"/>
      <c r="I148" s="571"/>
      <c r="J148" s="32"/>
      <c r="K148" s="32"/>
    </row>
    <row r="149">
      <c r="A149" s="32"/>
      <c r="D149" s="32"/>
      <c r="E149" s="32"/>
      <c r="G149" s="571"/>
      <c r="H149" s="571"/>
      <c r="I149" s="571"/>
      <c r="J149" s="32"/>
      <c r="K149" s="32"/>
    </row>
    <row r="150">
      <c r="A150" s="32"/>
      <c r="D150" s="32"/>
      <c r="E150" s="32"/>
      <c r="G150" s="571"/>
      <c r="H150" s="571"/>
      <c r="I150" s="571"/>
      <c r="J150" s="32"/>
      <c r="K150" s="32"/>
    </row>
    <row r="151">
      <c r="A151" s="32"/>
      <c r="D151" s="32"/>
      <c r="E151" s="32"/>
      <c r="G151" s="571"/>
      <c r="H151" s="571"/>
      <c r="I151" s="571"/>
      <c r="J151" s="32"/>
      <c r="K151" s="32"/>
    </row>
    <row r="152">
      <c r="A152" s="32"/>
      <c r="D152" s="32"/>
      <c r="E152" s="32"/>
      <c r="G152" s="571"/>
      <c r="H152" s="571"/>
      <c r="I152" s="571"/>
      <c r="J152" s="32"/>
      <c r="K152" s="32"/>
    </row>
    <row r="153">
      <c r="A153" s="32"/>
      <c r="D153" s="32"/>
      <c r="E153" s="32"/>
      <c r="G153" s="571"/>
      <c r="H153" s="571"/>
      <c r="I153" s="571"/>
      <c r="J153" s="32"/>
      <c r="K153" s="32"/>
    </row>
    <row r="154">
      <c r="A154" s="32"/>
      <c r="D154" s="32"/>
      <c r="E154" s="32"/>
      <c r="G154" s="571"/>
      <c r="H154" s="571"/>
      <c r="I154" s="571"/>
      <c r="J154" s="32"/>
      <c r="K154" s="32"/>
    </row>
    <row r="155">
      <c r="A155" s="32"/>
      <c r="D155" s="32"/>
      <c r="E155" s="32"/>
      <c r="G155" s="571"/>
      <c r="H155" s="571"/>
      <c r="I155" s="571"/>
      <c r="J155" s="32"/>
      <c r="K155" s="32"/>
    </row>
    <row r="156">
      <c r="A156" s="32"/>
      <c r="D156" s="32"/>
      <c r="E156" s="32"/>
      <c r="G156" s="571"/>
      <c r="H156" s="571"/>
      <c r="I156" s="571"/>
      <c r="J156" s="32"/>
      <c r="K156" s="32"/>
    </row>
    <row r="157">
      <c r="A157" s="32"/>
      <c r="D157" s="32"/>
      <c r="E157" s="32"/>
      <c r="G157" s="571"/>
      <c r="H157" s="571"/>
      <c r="I157" s="571"/>
      <c r="J157" s="32"/>
      <c r="K157" s="32"/>
    </row>
    <row r="158">
      <c r="A158" s="32"/>
      <c r="D158" s="32"/>
      <c r="E158" s="32"/>
      <c r="G158" s="571"/>
      <c r="H158" s="571"/>
      <c r="I158" s="571"/>
      <c r="J158" s="32"/>
      <c r="K158" s="32"/>
    </row>
    <row r="159">
      <c r="A159" s="32"/>
      <c r="D159" s="32"/>
      <c r="E159" s="32"/>
      <c r="G159" s="571"/>
      <c r="H159" s="571"/>
      <c r="I159" s="571"/>
      <c r="J159" s="32"/>
      <c r="K159" s="32"/>
    </row>
    <row r="160">
      <c r="A160" s="32"/>
      <c r="D160" s="32"/>
      <c r="E160" s="32"/>
      <c r="G160" s="571"/>
      <c r="H160" s="571"/>
      <c r="I160" s="571"/>
      <c r="J160" s="32"/>
      <c r="K160" s="32"/>
    </row>
    <row r="161">
      <c r="A161" s="32"/>
      <c r="D161" s="32"/>
      <c r="E161" s="32"/>
      <c r="G161" s="571"/>
      <c r="H161" s="571"/>
      <c r="I161" s="571"/>
      <c r="J161" s="32"/>
      <c r="K161" s="32"/>
    </row>
    <row r="162">
      <c r="A162" s="32"/>
      <c r="D162" s="32"/>
      <c r="E162" s="32"/>
      <c r="G162" s="571"/>
      <c r="H162" s="571"/>
      <c r="I162" s="571"/>
      <c r="J162" s="32"/>
      <c r="K162" s="32"/>
    </row>
    <row r="163">
      <c r="A163" s="32"/>
      <c r="D163" s="32"/>
      <c r="E163" s="32"/>
      <c r="G163" s="571"/>
      <c r="H163" s="571"/>
      <c r="I163" s="571"/>
      <c r="J163" s="32"/>
      <c r="K163" s="32"/>
    </row>
    <row r="164">
      <c r="A164" s="32"/>
      <c r="D164" s="32"/>
      <c r="E164" s="32"/>
      <c r="G164" s="571"/>
      <c r="H164" s="571"/>
      <c r="I164" s="571"/>
      <c r="J164" s="32"/>
      <c r="K164" s="32"/>
    </row>
    <row r="165">
      <c r="A165" s="32"/>
      <c r="D165" s="32"/>
      <c r="E165" s="32"/>
      <c r="G165" s="571"/>
      <c r="H165" s="571"/>
      <c r="I165" s="571"/>
      <c r="J165" s="32"/>
      <c r="K165" s="32"/>
    </row>
    <row r="166">
      <c r="A166" s="32"/>
      <c r="D166" s="32"/>
      <c r="E166" s="32"/>
      <c r="G166" s="571"/>
      <c r="H166" s="571"/>
      <c r="I166" s="571"/>
      <c r="J166" s="32"/>
      <c r="K166" s="32"/>
    </row>
    <row r="167">
      <c r="A167" s="32"/>
      <c r="D167" s="32"/>
      <c r="E167" s="32"/>
      <c r="G167" s="571"/>
      <c r="H167" s="571"/>
      <c r="I167" s="571"/>
      <c r="J167" s="32"/>
      <c r="K167" s="32"/>
    </row>
    <row r="168">
      <c r="A168" s="32"/>
      <c r="D168" s="32"/>
      <c r="E168" s="32"/>
      <c r="G168" s="571"/>
      <c r="H168" s="571"/>
      <c r="I168" s="571"/>
      <c r="J168" s="32"/>
      <c r="K168" s="32"/>
    </row>
    <row r="169">
      <c r="A169" s="32"/>
      <c r="D169" s="32"/>
      <c r="E169" s="32"/>
      <c r="G169" s="571"/>
      <c r="H169" s="571"/>
      <c r="I169" s="571"/>
      <c r="J169" s="32"/>
      <c r="K169" s="32"/>
    </row>
    <row r="170">
      <c r="A170" s="32"/>
      <c r="D170" s="32"/>
      <c r="E170" s="32"/>
      <c r="G170" s="571"/>
      <c r="H170" s="571"/>
      <c r="I170" s="571"/>
      <c r="J170" s="32"/>
      <c r="K170" s="32"/>
    </row>
    <row r="171">
      <c r="A171" s="32"/>
      <c r="D171" s="32"/>
      <c r="E171" s="32"/>
      <c r="G171" s="571"/>
      <c r="H171" s="571"/>
      <c r="I171" s="571"/>
      <c r="J171" s="32"/>
      <c r="K171" s="32"/>
    </row>
    <row r="172">
      <c r="A172" s="32"/>
      <c r="D172" s="32"/>
      <c r="E172" s="32"/>
      <c r="G172" s="571"/>
      <c r="H172" s="571"/>
      <c r="I172" s="571"/>
      <c r="J172" s="32"/>
      <c r="K172" s="32"/>
    </row>
    <row r="173">
      <c r="A173" s="32"/>
      <c r="D173" s="32"/>
      <c r="E173" s="32"/>
      <c r="G173" s="571"/>
      <c r="H173" s="571"/>
      <c r="I173" s="571"/>
      <c r="J173" s="32"/>
      <c r="K173" s="32"/>
    </row>
    <row r="174">
      <c r="A174" s="32"/>
      <c r="D174" s="32"/>
      <c r="E174" s="32"/>
      <c r="G174" s="571"/>
      <c r="H174" s="571"/>
      <c r="I174" s="571"/>
      <c r="J174" s="32"/>
      <c r="K174" s="32"/>
    </row>
    <row r="175">
      <c r="A175" s="32"/>
      <c r="D175" s="32"/>
      <c r="E175" s="32"/>
      <c r="G175" s="571"/>
      <c r="H175" s="571"/>
      <c r="I175" s="571"/>
      <c r="J175" s="32"/>
      <c r="K175" s="32"/>
    </row>
    <row r="176">
      <c r="A176" s="32"/>
      <c r="D176" s="32"/>
      <c r="E176" s="32"/>
      <c r="G176" s="571"/>
      <c r="H176" s="571"/>
      <c r="I176" s="571"/>
      <c r="J176" s="32"/>
      <c r="K176" s="32"/>
    </row>
    <row r="177">
      <c r="A177" s="32"/>
      <c r="D177" s="32"/>
      <c r="E177" s="32"/>
      <c r="G177" s="571"/>
      <c r="H177" s="571"/>
      <c r="I177" s="571"/>
      <c r="J177" s="32"/>
      <c r="K177" s="32"/>
    </row>
    <row r="178">
      <c r="A178" s="32"/>
      <c r="D178" s="32"/>
      <c r="E178" s="32"/>
      <c r="G178" s="571"/>
      <c r="H178" s="571"/>
      <c r="I178" s="571"/>
      <c r="J178" s="32"/>
      <c r="K178" s="32"/>
    </row>
    <row r="179">
      <c r="A179" s="32"/>
      <c r="D179" s="32"/>
      <c r="E179" s="32"/>
      <c r="G179" s="571"/>
      <c r="H179" s="571"/>
      <c r="I179" s="571"/>
      <c r="J179" s="32"/>
      <c r="K179" s="32"/>
    </row>
    <row r="180">
      <c r="A180" s="32"/>
      <c r="D180" s="32"/>
      <c r="E180" s="32"/>
      <c r="G180" s="571"/>
      <c r="H180" s="571"/>
      <c r="I180" s="571"/>
      <c r="J180" s="32"/>
      <c r="K180" s="32"/>
    </row>
    <row r="181">
      <c r="A181" s="32"/>
      <c r="D181" s="32"/>
      <c r="E181" s="32"/>
      <c r="G181" s="571"/>
      <c r="H181" s="571"/>
      <c r="I181" s="571"/>
      <c r="J181" s="32"/>
      <c r="K181" s="32"/>
    </row>
    <row r="182">
      <c r="A182" s="32"/>
      <c r="D182" s="32"/>
      <c r="E182" s="32"/>
      <c r="G182" s="571"/>
      <c r="H182" s="571"/>
      <c r="I182" s="571"/>
      <c r="J182" s="32"/>
      <c r="K182" s="32"/>
    </row>
    <row r="183">
      <c r="A183" s="32"/>
      <c r="D183" s="32"/>
      <c r="E183" s="32"/>
      <c r="G183" s="571"/>
      <c r="H183" s="571"/>
      <c r="I183" s="571"/>
      <c r="J183" s="32"/>
      <c r="K183" s="32"/>
    </row>
    <row r="184">
      <c r="A184" s="32"/>
      <c r="D184" s="32"/>
      <c r="E184" s="32"/>
      <c r="G184" s="571"/>
      <c r="H184" s="571"/>
      <c r="I184" s="571"/>
      <c r="J184" s="32"/>
      <c r="K184" s="32"/>
    </row>
    <row r="185">
      <c r="A185" s="32"/>
      <c r="D185" s="32"/>
      <c r="E185" s="32"/>
      <c r="G185" s="571"/>
      <c r="H185" s="571"/>
      <c r="I185" s="571"/>
      <c r="J185" s="32"/>
      <c r="K185" s="32"/>
    </row>
    <row r="186">
      <c r="A186" s="32"/>
      <c r="D186" s="32"/>
      <c r="E186" s="32"/>
      <c r="G186" s="571"/>
      <c r="H186" s="571"/>
      <c r="I186" s="571"/>
      <c r="J186" s="32"/>
      <c r="K186" s="32"/>
    </row>
    <row r="187">
      <c r="A187" s="32"/>
      <c r="D187" s="32"/>
      <c r="E187" s="32"/>
      <c r="G187" s="571"/>
      <c r="H187" s="571"/>
      <c r="I187" s="571"/>
      <c r="J187" s="32"/>
      <c r="K187" s="32"/>
    </row>
    <row r="188">
      <c r="A188" s="32"/>
      <c r="D188" s="32"/>
      <c r="E188" s="32"/>
      <c r="G188" s="571"/>
      <c r="H188" s="571"/>
      <c r="I188" s="571"/>
      <c r="J188" s="32"/>
      <c r="K188" s="32"/>
    </row>
    <row r="189">
      <c r="A189" s="32"/>
      <c r="D189" s="32"/>
      <c r="E189" s="32"/>
      <c r="G189" s="571"/>
      <c r="H189" s="571"/>
      <c r="I189" s="571"/>
      <c r="J189" s="32"/>
      <c r="K189" s="32"/>
    </row>
    <row r="190">
      <c r="A190" s="32"/>
      <c r="D190" s="32"/>
      <c r="E190" s="32"/>
      <c r="G190" s="571"/>
      <c r="H190" s="571"/>
      <c r="I190" s="571"/>
      <c r="J190" s="32"/>
      <c r="K190" s="32"/>
    </row>
    <row r="191">
      <c r="A191" s="32"/>
      <c r="D191" s="32"/>
      <c r="E191" s="32"/>
      <c r="G191" s="571"/>
      <c r="H191" s="571"/>
      <c r="I191" s="571"/>
      <c r="J191" s="32"/>
      <c r="K191" s="32"/>
    </row>
    <row r="192">
      <c r="A192" s="32"/>
      <c r="D192" s="32"/>
      <c r="E192" s="32"/>
      <c r="G192" s="571"/>
      <c r="H192" s="571"/>
      <c r="I192" s="571"/>
      <c r="J192" s="32"/>
      <c r="K192" s="32"/>
    </row>
    <row r="193">
      <c r="A193" s="32"/>
      <c r="D193" s="32"/>
      <c r="E193" s="32"/>
      <c r="G193" s="571"/>
      <c r="H193" s="571"/>
      <c r="I193" s="571"/>
      <c r="J193" s="32"/>
      <c r="K193" s="32"/>
    </row>
    <row r="194">
      <c r="A194" s="32"/>
      <c r="D194" s="32"/>
      <c r="E194" s="32"/>
      <c r="G194" s="571"/>
      <c r="H194" s="571"/>
      <c r="I194" s="571"/>
      <c r="J194" s="32"/>
      <c r="K194" s="32"/>
    </row>
    <row r="195">
      <c r="A195" s="32"/>
      <c r="D195" s="32"/>
      <c r="E195" s="32"/>
      <c r="G195" s="571"/>
      <c r="H195" s="571"/>
      <c r="I195" s="571"/>
      <c r="J195" s="32"/>
      <c r="K195" s="32"/>
    </row>
    <row r="196">
      <c r="A196" s="32"/>
      <c r="D196" s="32"/>
      <c r="E196" s="32"/>
      <c r="G196" s="571"/>
      <c r="H196" s="571"/>
      <c r="I196" s="571"/>
      <c r="J196" s="32"/>
      <c r="K196" s="32"/>
    </row>
    <row r="197">
      <c r="A197" s="32"/>
      <c r="D197" s="32"/>
      <c r="E197" s="32"/>
      <c r="G197" s="571"/>
      <c r="H197" s="571"/>
      <c r="I197" s="571"/>
      <c r="J197" s="32"/>
      <c r="K197" s="32"/>
    </row>
    <row r="198">
      <c r="A198" s="32"/>
      <c r="D198" s="32"/>
      <c r="E198" s="32"/>
      <c r="G198" s="571"/>
      <c r="H198" s="571"/>
      <c r="I198" s="571"/>
      <c r="J198" s="32"/>
      <c r="K198" s="32"/>
    </row>
    <row r="199">
      <c r="A199" s="32"/>
      <c r="D199" s="32"/>
      <c r="E199" s="32"/>
      <c r="G199" s="571"/>
      <c r="H199" s="571"/>
      <c r="I199" s="571"/>
      <c r="J199" s="32"/>
      <c r="K199" s="32"/>
    </row>
    <row r="200">
      <c r="A200" s="32"/>
      <c r="D200" s="32"/>
      <c r="E200" s="32"/>
      <c r="G200" s="571"/>
      <c r="H200" s="571"/>
      <c r="I200" s="571"/>
      <c r="J200" s="32"/>
      <c r="K200" s="32"/>
    </row>
    <row r="201">
      <c r="A201" s="32"/>
      <c r="D201" s="32"/>
      <c r="E201" s="32"/>
      <c r="G201" s="571"/>
      <c r="H201" s="571"/>
      <c r="I201" s="571"/>
      <c r="J201" s="32"/>
      <c r="K201" s="32"/>
    </row>
    <row r="202">
      <c r="A202" s="32"/>
      <c r="D202" s="32"/>
      <c r="E202" s="32"/>
      <c r="G202" s="571"/>
      <c r="H202" s="571"/>
      <c r="I202" s="571"/>
      <c r="J202" s="32"/>
      <c r="K202" s="32"/>
    </row>
    <row r="203">
      <c r="A203" s="32"/>
      <c r="D203" s="32"/>
      <c r="E203" s="32"/>
      <c r="G203" s="571"/>
      <c r="H203" s="571"/>
      <c r="I203" s="571"/>
      <c r="J203" s="32"/>
      <c r="K203" s="32"/>
    </row>
    <row r="204">
      <c r="A204" s="32"/>
      <c r="D204" s="32"/>
      <c r="E204" s="32"/>
      <c r="G204" s="571"/>
      <c r="H204" s="571"/>
      <c r="I204" s="571"/>
      <c r="J204" s="32"/>
      <c r="K204" s="32"/>
    </row>
    <row r="205">
      <c r="A205" s="32"/>
      <c r="D205" s="32"/>
      <c r="E205" s="32"/>
      <c r="G205" s="571"/>
      <c r="H205" s="571"/>
      <c r="I205" s="571"/>
      <c r="J205" s="32"/>
      <c r="K205" s="32"/>
    </row>
    <row r="206">
      <c r="A206" s="32"/>
      <c r="D206" s="32"/>
      <c r="E206" s="32"/>
      <c r="G206" s="571"/>
      <c r="H206" s="571"/>
      <c r="I206" s="571"/>
      <c r="J206" s="32"/>
      <c r="K206" s="32"/>
    </row>
    <row r="207">
      <c r="A207" s="32"/>
      <c r="D207" s="32"/>
      <c r="E207" s="32"/>
      <c r="G207" s="571"/>
      <c r="H207" s="571"/>
      <c r="I207" s="571"/>
      <c r="J207" s="32"/>
      <c r="K207" s="32"/>
    </row>
    <row r="208">
      <c r="A208" s="32"/>
      <c r="D208" s="32"/>
      <c r="E208" s="32"/>
      <c r="G208" s="571"/>
      <c r="H208" s="571"/>
      <c r="I208" s="571"/>
      <c r="J208" s="32"/>
      <c r="K208" s="32"/>
    </row>
    <row r="209">
      <c r="A209" s="32"/>
      <c r="D209" s="32"/>
      <c r="E209" s="32"/>
      <c r="G209" s="571"/>
      <c r="H209" s="571"/>
      <c r="I209" s="571"/>
      <c r="J209" s="32"/>
      <c r="K209" s="32"/>
    </row>
    <row r="210">
      <c r="A210" s="32"/>
      <c r="D210" s="32"/>
      <c r="E210" s="32"/>
      <c r="G210" s="571"/>
      <c r="H210" s="571"/>
      <c r="I210" s="571"/>
      <c r="J210" s="32"/>
      <c r="K210" s="32"/>
    </row>
    <row r="211">
      <c r="A211" s="32"/>
      <c r="D211" s="32"/>
      <c r="E211" s="32"/>
      <c r="G211" s="571"/>
      <c r="H211" s="571"/>
      <c r="I211" s="571"/>
      <c r="J211" s="32"/>
      <c r="K211" s="32"/>
    </row>
    <row r="212">
      <c r="A212" s="32"/>
      <c r="D212" s="32"/>
      <c r="E212" s="32"/>
      <c r="G212" s="571"/>
      <c r="H212" s="571"/>
      <c r="I212" s="571"/>
      <c r="J212" s="32"/>
      <c r="K212" s="32"/>
    </row>
    <row r="213">
      <c r="A213" s="32"/>
      <c r="D213" s="32"/>
      <c r="E213" s="32"/>
      <c r="G213" s="571"/>
      <c r="H213" s="571"/>
      <c r="I213" s="571"/>
      <c r="J213" s="32"/>
      <c r="K213" s="32"/>
    </row>
    <row r="214">
      <c r="A214" s="32"/>
      <c r="D214" s="32"/>
      <c r="E214" s="32"/>
      <c r="G214" s="571"/>
      <c r="H214" s="571"/>
      <c r="I214" s="571"/>
      <c r="J214" s="32"/>
      <c r="K214" s="32"/>
    </row>
    <row r="215">
      <c r="A215" s="32"/>
      <c r="D215" s="32"/>
      <c r="E215" s="32"/>
      <c r="G215" s="571"/>
      <c r="H215" s="571"/>
      <c r="I215" s="571"/>
      <c r="J215" s="32"/>
      <c r="K215" s="32"/>
    </row>
    <row r="216">
      <c r="A216" s="32"/>
      <c r="D216" s="32"/>
      <c r="E216" s="32"/>
      <c r="G216" s="571"/>
      <c r="H216" s="571"/>
      <c r="I216" s="571"/>
      <c r="J216" s="32"/>
      <c r="K216" s="32"/>
    </row>
    <row r="217">
      <c r="A217" s="32"/>
      <c r="D217" s="32"/>
      <c r="E217" s="32"/>
      <c r="G217" s="571"/>
      <c r="H217" s="571"/>
      <c r="I217" s="571"/>
      <c r="J217" s="32"/>
      <c r="K217" s="32"/>
    </row>
    <row r="218">
      <c r="A218" s="32"/>
      <c r="D218" s="32"/>
      <c r="E218" s="32"/>
      <c r="G218" s="571"/>
      <c r="H218" s="571"/>
      <c r="I218" s="571"/>
      <c r="J218" s="32"/>
      <c r="K218" s="32"/>
    </row>
    <row r="219">
      <c r="A219" s="32"/>
      <c r="D219" s="32"/>
      <c r="E219" s="32"/>
      <c r="G219" s="571"/>
      <c r="H219" s="571"/>
      <c r="I219" s="571"/>
      <c r="J219" s="32"/>
      <c r="K219" s="32"/>
    </row>
    <row r="220">
      <c r="A220" s="32"/>
      <c r="D220" s="32"/>
      <c r="E220" s="32"/>
      <c r="G220" s="571"/>
      <c r="H220" s="571"/>
      <c r="I220" s="571"/>
      <c r="J220" s="32"/>
      <c r="K220" s="32"/>
    </row>
    <row r="221">
      <c r="A221" s="32"/>
      <c r="D221" s="32"/>
      <c r="E221" s="32"/>
      <c r="G221" s="571"/>
      <c r="H221" s="571"/>
      <c r="I221" s="571"/>
      <c r="J221" s="32"/>
      <c r="K221" s="32"/>
    </row>
    <row r="222">
      <c r="A222" s="32"/>
      <c r="D222" s="32"/>
      <c r="E222" s="32"/>
      <c r="G222" s="571"/>
      <c r="H222" s="571"/>
      <c r="I222" s="571"/>
      <c r="J222" s="32"/>
      <c r="K222" s="32"/>
    </row>
    <row r="223">
      <c r="A223" s="32"/>
      <c r="D223" s="32"/>
      <c r="E223" s="32"/>
      <c r="G223" s="571"/>
      <c r="H223" s="571"/>
      <c r="I223" s="571"/>
      <c r="J223" s="32"/>
      <c r="K223" s="32"/>
    </row>
    <row r="224">
      <c r="A224" s="32"/>
      <c r="D224" s="32"/>
      <c r="E224" s="32"/>
      <c r="G224" s="571"/>
      <c r="H224" s="571"/>
      <c r="I224" s="571"/>
      <c r="J224" s="32"/>
      <c r="K224" s="32"/>
    </row>
    <row r="225">
      <c r="A225" s="32"/>
      <c r="D225" s="32"/>
      <c r="E225" s="32"/>
      <c r="G225" s="571"/>
      <c r="H225" s="571"/>
      <c r="I225" s="571"/>
      <c r="J225" s="32"/>
      <c r="K225" s="32"/>
    </row>
    <row r="226">
      <c r="A226" s="32"/>
      <c r="D226" s="32"/>
      <c r="E226" s="32"/>
      <c r="G226" s="571"/>
      <c r="H226" s="571"/>
      <c r="I226" s="571"/>
      <c r="J226" s="32"/>
      <c r="K226" s="32"/>
    </row>
    <row r="227">
      <c r="A227" s="32"/>
      <c r="D227" s="32"/>
      <c r="E227" s="32"/>
      <c r="G227" s="571"/>
      <c r="H227" s="571"/>
      <c r="I227" s="571"/>
      <c r="J227" s="32"/>
      <c r="K227" s="32"/>
    </row>
    <row r="228">
      <c r="A228" s="32"/>
      <c r="D228" s="32"/>
      <c r="E228" s="32"/>
      <c r="G228" s="571"/>
      <c r="H228" s="571"/>
      <c r="I228" s="571"/>
      <c r="J228" s="32"/>
      <c r="K228" s="32"/>
    </row>
    <row r="229">
      <c r="A229" s="32"/>
      <c r="D229" s="32"/>
      <c r="E229" s="32"/>
      <c r="G229" s="571"/>
      <c r="H229" s="571"/>
      <c r="I229" s="571"/>
      <c r="J229" s="32"/>
      <c r="K229" s="32"/>
    </row>
    <row r="230">
      <c r="A230" s="32"/>
      <c r="D230" s="32"/>
      <c r="E230" s="32"/>
      <c r="G230" s="571"/>
      <c r="H230" s="571"/>
      <c r="I230" s="571"/>
      <c r="J230" s="32"/>
      <c r="K230" s="32"/>
    </row>
    <row r="231">
      <c r="A231" s="32"/>
      <c r="D231" s="32"/>
      <c r="E231" s="32"/>
      <c r="G231" s="571"/>
      <c r="H231" s="571"/>
      <c r="I231" s="571"/>
      <c r="J231" s="32"/>
      <c r="K231" s="32"/>
    </row>
    <row r="232">
      <c r="A232" s="32"/>
      <c r="D232" s="32"/>
      <c r="E232" s="32"/>
      <c r="G232" s="571"/>
      <c r="H232" s="571"/>
      <c r="I232" s="571"/>
      <c r="J232" s="32"/>
      <c r="K232" s="32"/>
    </row>
    <row r="233">
      <c r="A233" s="32"/>
      <c r="D233" s="32"/>
      <c r="E233" s="32"/>
      <c r="G233" s="571"/>
      <c r="H233" s="571"/>
      <c r="I233" s="571"/>
      <c r="J233" s="32"/>
      <c r="K233" s="32"/>
    </row>
    <row r="234">
      <c r="A234" s="32"/>
      <c r="D234" s="32"/>
      <c r="E234" s="32"/>
      <c r="G234" s="571"/>
      <c r="H234" s="571"/>
      <c r="I234" s="571"/>
      <c r="J234" s="32"/>
      <c r="K234" s="32"/>
    </row>
    <row r="235">
      <c r="A235" s="32"/>
      <c r="D235" s="32"/>
      <c r="E235" s="32"/>
      <c r="G235" s="571"/>
      <c r="H235" s="571"/>
      <c r="I235" s="571"/>
      <c r="J235" s="32"/>
      <c r="K235" s="32"/>
    </row>
    <row r="236">
      <c r="A236" s="32"/>
      <c r="D236" s="32"/>
      <c r="E236" s="32"/>
      <c r="G236" s="571"/>
      <c r="H236" s="571"/>
      <c r="I236" s="571"/>
      <c r="J236" s="32"/>
      <c r="K236" s="32"/>
    </row>
    <row r="237">
      <c r="A237" s="32"/>
      <c r="D237" s="32"/>
      <c r="E237" s="32"/>
      <c r="G237" s="571"/>
      <c r="H237" s="571"/>
      <c r="I237" s="571"/>
      <c r="J237" s="32"/>
      <c r="K237" s="32"/>
    </row>
    <row r="238">
      <c r="A238" s="32"/>
      <c r="D238" s="32"/>
      <c r="E238" s="32"/>
      <c r="G238" s="571"/>
      <c r="H238" s="571"/>
      <c r="I238" s="571"/>
      <c r="J238" s="32"/>
      <c r="K238" s="32"/>
    </row>
    <row r="239">
      <c r="A239" s="32"/>
      <c r="D239" s="32"/>
      <c r="E239" s="32"/>
      <c r="G239" s="571"/>
      <c r="H239" s="571"/>
      <c r="I239" s="571"/>
      <c r="J239" s="32"/>
      <c r="K239" s="32"/>
    </row>
    <row r="240">
      <c r="A240" s="32"/>
      <c r="D240" s="32"/>
      <c r="E240" s="32"/>
      <c r="G240" s="571"/>
      <c r="H240" s="571"/>
      <c r="I240" s="571"/>
      <c r="J240" s="32"/>
      <c r="K240" s="32"/>
    </row>
    <row r="241">
      <c r="A241" s="32"/>
      <c r="D241" s="32"/>
      <c r="E241" s="32"/>
      <c r="G241" s="571"/>
      <c r="H241" s="571"/>
      <c r="I241" s="571"/>
      <c r="J241" s="32"/>
      <c r="K241" s="32"/>
    </row>
    <row r="242">
      <c r="A242" s="32"/>
      <c r="D242" s="32"/>
      <c r="E242" s="32"/>
      <c r="G242" s="571"/>
      <c r="H242" s="571"/>
      <c r="I242" s="571"/>
      <c r="J242" s="32"/>
      <c r="K242" s="32"/>
    </row>
    <row r="243">
      <c r="A243" s="32"/>
      <c r="D243" s="32"/>
      <c r="E243" s="32"/>
      <c r="G243" s="571"/>
      <c r="H243" s="571"/>
      <c r="I243" s="571"/>
      <c r="J243" s="32"/>
      <c r="K243" s="32"/>
    </row>
    <row r="244">
      <c r="A244" s="32"/>
      <c r="D244" s="32"/>
      <c r="E244" s="32"/>
      <c r="G244" s="571"/>
      <c r="H244" s="571"/>
      <c r="I244" s="571"/>
      <c r="J244" s="32"/>
      <c r="K244" s="32"/>
    </row>
    <row r="245">
      <c r="A245" s="32"/>
      <c r="D245" s="32"/>
      <c r="E245" s="32"/>
      <c r="G245" s="571"/>
      <c r="H245" s="571"/>
      <c r="I245" s="571"/>
      <c r="J245" s="32"/>
      <c r="K245" s="32"/>
    </row>
    <row r="246">
      <c r="A246" s="32"/>
      <c r="D246" s="32"/>
      <c r="E246" s="32"/>
      <c r="G246" s="571"/>
      <c r="H246" s="571"/>
      <c r="I246" s="571"/>
      <c r="J246" s="32"/>
      <c r="K246" s="32"/>
    </row>
    <row r="247">
      <c r="A247" s="32"/>
      <c r="D247" s="32"/>
      <c r="E247" s="32"/>
      <c r="G247" s="571"/>
      <c r="H247" s="571"/>
      <c r="I247" s="571"/>
      <c r="J247" s="32"/>
      <c r="K247" s="32"/>
    </row>
    <row r="248">
      <c r="A248" s="32"/>
      <c r="D248" s="32"/>
      <c r="E248" s="32"/>
      <c r="G248" s="571"/>
      <c r="H248" s="571"/>
      <c r="I248" s="571"/>
      <c r="J248" s="32"/>
      <c r="K248" s="32"/>
    </row>
    <row r="249">
      <c r="A249" s="32"/>
      <c r="D249" s="32"/>
      <c r="E249" s="32"/>
      <c r="G249" s="571"/>
      <c r="H249" s="571"/>
      <c r="I249" s="571"/>
      <c r="J249" s="32"/>
      <c r="K249" s="32"/>
    </row>
    <row r="250">
      <c r="A250" s="32"/>
      <c r="D250" s="32"/>
      <c r="E250" s="32"/>
      <c r="G250" s="571"/>
      <c r="H250" s="571"/>
      <c r="I250" s="571"/>
      <c r="J250" s="32"/>
      <c r="K250" s="32"/>
    </row>
    <row r="251">
      <c r="A251" s="32"/>
      <c r="D251" s="32"/>
      <c r="E251" s="32"/>
      <c r="G251" s="571"/>
      <c r="H251" s="571"/>
      <c r="I251" s="571"/>
      <c r="J251" s="32"/>
      <c r="K251" s="32"/>
    </row>
    <row r="252">
      <c r="A252" s="32"/>
      <c r="D252" s="32"/>
      <c r="E252" s="32"/>
      <c r="G252" s="571"/>
      <c r="H252" s="571"/>
      <c r="I252" s="571"/>
      <c r="J252" s="32"/>
      <c r="K252" s="32"/>
    </row>
    <row r="253">
      <c r="A253" s="32"/>
      <c r="D253" s="32"/>
      <c r="E253" s="32"/>
      <c r="G253" s="571"/>
      <c r="H253" s="571"/>
      <c r="I253" s="571"/>
      <c r="J253" s="32"/>
      <c r="K253" s="32"/>
    </row>
    <row r="254">
      <c r="A254" s="32"/>
      <c r="D254" s="32"/>
      <c r="E254" s="32"/>
      <c r="G254" s="571"/>
      <c r="H254" s="571"/>
      <c r="I254" s="571"/>
      <c r="J254" s="32"/>
      <c r="K254" s="32"/>
    </row>
    <row r="255">
      <c r="A255" s="32"/>
      <c r="D255" s="32"/>
      <c r="E255" s="32"/>
      <c r="G255" s="571"/>
      <c r="H255" s="571"/>
      <c r="I255" s="571"/>
      <c r="J255" s="32"/>
      <c r="K255" s="32"/>
    </row>
    <row r="256">
      <c r="A256" s="32"/>
      <c r="D256" s="32"/>
      <c r="E256" s="32"/>
      <c r="G256" s="571"/>
      <c r="H256" s="571"/>
      <c r="I256" s="571"/>
      <c r="J256" s="32"/>
      <c r="K256" s="32"/>
    </row>
    <row r="257">
      <c r="A257" s="32"/>
      <c r="D257" s="32"/>
      <c r="E257" s="32"/>
      <c r="G257" s="571"/>
      <c r="H257" s="571"/>
      <c r="I257" s="571"/>
      <c r="J257" s="32"/>
      <c r="K257" s="32"/>
    </row>
    <row r="258">
      <c r="A258" s="32"/>
      <c r="D258" s="32"/>
      <c r="E258" s="32"/>
      <c r="G258" s="571"/>
      <c r="H258" s="571"/>
      <c r="I258" s="571"/>
      <c r="J258" s="32"/>
      <c r="K258" s="32"/>
    </row>
    <row r="259">
      <c r="A259" s="32"/>
      <c r="D259" s="32"/>
      <c r="E259" s="32"/>
      <c r="G259" s="571"/>
      <c r="H259" s="571"/>
      <c r="I259" s="571"/>
      <c r="J259" s="32"/>
      <c r="K259" s="32"/>
    </row>
    <row r="260">
      <c r="A260" s="32"/>
      <c r="D260" s="32"/>
      <c r="E260" s="32"/>
      <c r="G260" s="571"/>
      <c r="H260" s="571"/>
      <c r="I260" s="571"/>
      <c r="J260" s="32"/>
      <c r="K260" s="32"/>
    </row>
    <row r="261">
      <c r="A261" s="32"/>
      <c r="D261" s="32"/>
      <c r="E261" s="32"/>
      <c r="G261" s="571"/>
      <c r="H261" s="571"/>
      <c r="I261" s="571"/>
      <c r="J261" s="32"/>
      <c r="K261" s="32"/>
    </row>
    <row r="262">
      <c r="A262" s="32"/>
      <c r="D262" s="32"/>
      <c r="E262" s="32"/>
      <c r="G262" s="571"/>
      <c r="H262" s="571"/>
      <c r="I262" s="571"/>
      <c r="J262" s="32"/>
      <c r="K262" s="32"/>
    </row>
    <row r="263">
      <c r="A263" s="32"/>
      <c r="D263" s="32"/>
      <c r="E263" s="32"/>
      <c r="G263" s="571"/>
      <c r="H263" s="571"/>
      <c r="I263" s="571"/>
      <c r="J263" s="32"/>
      <c r="K263" s="32"/>
    </row>
    <row r="264">
      <c r="A264" s="32"/>
      <c r="D264" s="32"/>
      <c r="E264" s="32"/>
      <c r="G264" s="571"/>
      <c r="H264" s="571"/>
      <c r="I264" s="571"/>
      <c r="J264" s="32"/>
      <c r="K264" s="32"/>
    </row>
    <row r="265">
      <c r="A265" s="32"/>
      <c r="D265" s="32"/>
      <c r="E265" s="32"/>
      <c r="G265" s="571"/>
      <c r="H265" s="571"/>
      <c r="I265" s="571"/>
      <c r="J265" s="32"/>
      <c r="K265" s="32"/>
    </row>
    <row r="266">
      <c r="A266" s="32"/>
      <c r="D266" s="32"/>
      <c r="E266" s="32"/>
      <c r="G266" s="571"/>
      <c r="H266" s="571"/>
      <c r="I266" s="571"/>
      <c r="J266" s="32"/>
      <c r="K266" s="32"/>
    </row>
    <row r="267">
      <c r="A267" s="32"/>
      <c r="D267" s="32"/>
      <c r="E267" s="32"/>
      <c r="G267" s="571"/>
      <c r="H267" s="571"/>
      <c r="I267" s="571"/>
      <c r="J267" s="32"/>
      <c r="K267" s="32"/>
    </row>
    <row r="268">
      <c r="A268" s="32"/>
      <c r="D268" s="32"/>
      <c r="E268" s="32"/>
      <c r="G268" s="571"/>
      <c r="H268" s="571"/>
      <c r="I268" s="571"/>
      <c r="J268" s="32"/>
      <c r="K268" s="32"/>
    </row>
    <row r="269">
      <c r="A269" s="32"/>
      <c r="D269" s="32"/>
      <c r="E269" s="32"/>
      <c r="G269" s="571"/>
      <c r="H269" s="571"/>
      <c r="I269" s="571"/>
      <c r="J269" s="32"/>
      <c r="K269" s="32"/>
    </row>
    <row r="270">
      <c r="A270" s="32"/>
      <c r="D270" s="32"/>
      <c r="E270" s="32"/>
      <c r="G270" s="571"/>
      <c r="H270" s="571"/>
      <c r="I270" s="571"/>
      <c r="J270" s="32"/>
      <c r="K270" s="32"/>
    </row>
    <row r="271">
      <c r="A271" s="32"/>
      <c r="D271" s="32"/>
      <c r="E271" s="32"/>
      <c r="G271" s="571"/>
      <c r="H271" s="571"/>
      <c r="I271" s="571"/>
      <c r="J271" s="32"/>
      <c r="K271" s="32"/>
    </row>
    <row r="272">
      <c r="A272" s="32"/>
      <c r="D272" s="32"/>
      <c r="E272" s="32"/>
      <c r="G272" s="571"/>
      <c r="H272" s="571"/>
      <c r="I272" s="571"/>
      <c r="J272" s="32"/>
      <c r="K272" s="32"/>
    </row>
    <row r="273">
      <c r="A273" s="32"/>
      <c r="D273" s="32"/>
      <c r="E273" s="32"/>
      <c r="G273" s="571"/>
      <c r="H273" s="571"/>
      <c r="I273" s="571"/>
      <c r="J273" s="32"/>
      <c r="K273" s="32"/>
    </row>
    <row r="274">
      <c r="A274" s="32"/>
      <c r="D274" s="32"/>
      <c r="E274" s="32"/>
      <c r="G274" s="571"/>
      <c r="H274" s="571"/>
      <c r="I274" s="571"/>
      <c r="J274" s="32"/>
      <c r="K274" s="32"/>
    </row>
    <row r="275">
      <c r="A275" s="32"/>
      <c r="D275" s="32"/>
      <c r="E275" s="32"/>
      <c r="G275" s="571"/>
      <c r="H275" s="571"/>
      <c r="I275" s="571"/>
      <c r="J275" s="32"/>
      <c r="K275" s="32"/>
    </row>
    <row r="276">
      <c r="A276" s="32"/>
      <c r="D276" s="32"/>
      <c r="E276" s="32"/>
      <c r="G276" s="571"/>
      <c r="H276" s="571"/>
      <c r="I276" s="571"/>
      <c r="J276" s="32"/>
      <c r="K276" s="32"/>
    </row>
    <row r="277">
      <c r="A277" s="32"/>
      <c r="D277" s="32"/>
      <c r="E277" s="32"/>
      <c r="G277" s="571"/>
      <c r="H277" s="571"/>
      <c r="I277" s="571"/>
      <c r="J277" s="32"/>
      <c r="K277" s="32"/>
    </row>
    <row r="278">
      <c r="A278" s="32"/>
      <c r="D278" s="32"/>
      <c r="E278" s="32"/>
      <c r="G278" s="571"/>
      <c r="H278" s="571"/>
      <c r="I278" s="571"/>
      <c r="J278" s="32"/>
      <c r="K278" s="32"/>
    </row>
    <row r="279">
      <c r="A279" s="32"/>
      <c r="D279" s="32"/>
      <c r="E279" s="32"/>
      <c r="G279" s="571"/>
      <c r="H279" s="571"/>
      <c r="I279" s="571"/>
      <c r="J279" s="32"/>
      <c r="K279" s="32"/>
    </row>
    <row r="280">
      <c r="A280" s="32"/>
      <c r="D280" s="32"/>
      <c r="E280" s="32"/>
      <c r="G280" s="571"/>
      <c r="H280" s="571"/>
      <c r="I280" s="571"/>
      <c r="J280" s="32"/>
      <c r="K280" s="32"/>
    </row>
    <row r="281">
      <c r="A281" s="32"/>
      <c r="D281" s="32"/>
      <c r="E281" s="32"/>
      <c r="G281" s="571"/>
      <c r="H281" s="571"/>
      <c r="I281" s="571"/>
      <c r="J281" s="32"/>
      <c r="K281" s="32"/>
    </row>
    <row r="282">
      <c r="A282" s="32"/>
      <c r="D282" s="32"/>
      <c r="E282" s="32"/>
      <c r="G282" s="571"/>
      <c r="H282" s="571"/>
      <c r="I282" s="571"/>
      <c r="J282" s="32"/>
      <c r="K282" s="32"/>
    </row>
    <row r="283">
      <c r="A283" s="32"/>
      <c r="D283" s="32"/>
      <c r="E283" s="32"/>
      <c r="G283" s="571"/>
      <c r="H283" s="571"/>
      <c r="I283" s="571"/>
      <c r="J283" s="32"/>
      <c r="K283" s="32"/>
    </row>
    <row r="284">
      <c r="A284" s="32"/>
      <c r="D284" s="32"/>
      <c r="E284" s="32"/>
      <c r="G284" s="571"/>
      <c r="H284" s="571"/>
      <c r="I284" s="571"/>
      <c r="J284" s="32"/>
      <c r="K284" s="32"/>
    </row>
    <row r="285">
      <c r="A285" s="32"/>
      <c r="D285" s="32"/>
      <c r="E285" s="32"/>
      <c r="G285" s="571"/>
      <c r="H285" s="571"/>
      <c r="I285" s="571"/>
      <c r="J285" s="32"/>
      <c r="K285" s="32"/>
    </row>
    <row r="286">
      <c r="A286" s="32"/>
      <c r="D286" s="32"/>
      <c r="E286" s="32"/>
      <c r="G286" s="571"/>
      <c r="H286" s="571"/>
      <c r="I286" s="571"/>
      <c r="J286" s="32"/>
      <c r="K286" s="32"/>
    </row>
    <row r="287">
      <c r="A287" s="32"/>
      <c r="D287" s="32"/>
      <c r="E287" s="32"/>
      <c r="G287" s="571"/>
      <c r="H287" s="571"/>
      <c r="I287" s="571"/>
      <c r="J287" s="32"/>
      <c r="K287" s="32"/>
    </row>
    <row r="288">
      <c r="A288" s="32"/>
      <c r="D288" s="32"/>
      <c r="E288" s="32"/>
      <c r="G288" s="571"/>
      <c r="H288" s="571"/>
      <c r="I288" s="571"/>
      <c r="J288" s="32"/>
      <c r="K288" s="32"/>
    </row>
    <row r="289">
      <c r="A289" s="32"/>
      <c r="D289" s="32"/>
      <c r="E289" s="32"/>
      <c r="G289" s="571"/>
      <c r="H289" s="571"/>
      <c r="I289" s="571"/>
      <c r="J289" s="32"/>
      <c r="K289" s="32"/>
    </row>
    <row r="290">
      <c r="A290" s="32"/>
      <c r="D290" s="32"/>
      <c r="E290" s="32"/>
      <c r="G290" s="571"/>
      <c r="H290" s="571"/>
      <c r="I290" s="571"/>
      <c r="J290" s="32"/>
      <c r="K290" s="32"/>
    </row>
    <row r="291">
      <c r="A291" s="32"/>
      <c r="D291" s="32"/>
      <c r="E291" s="32"/>
      <c r="G291" s="571"/>
      <c r="H291" s="571"/>
      <c r="I291" s="571"/>
      <c r="J291" s="32"/>
      <c r="K291" s="32"/>
    </row>
    <row r="292">
      <c r="A292" s="32"/>
      <c r="D292" s="32"/>
      <c r="E292" s="32"/>
      <c r="G292" s="571"/>
      <c r="H292" s="571"/>
      <c r="I292" s="571"/>
      <c r="J292" s="32"/>
      <c r="K292" s="32"/>
    </row>
    <row r="293">
      <c r="A293" s="32"/>
      <c r="D293" s="32"/>
      <c r="E293" s="32"/>
      <c r="G293" s="571"/>
      <c r="H293" s="571"/>
      <c r="I293" s="571"/>
      <c r="J293" s="32"/>
      <c r="K293" s="32"/>
    </row>
    <row r="294">
      <c r="A294" s="32"/>
      <c r="D294" s="32"/>
      <c r="E294" s="32"/>
      <c r="G294" s="571"/>
      <c r="H294" s="571"/>
      <c r="I294" s="571"/>
      <c r="J294" s="32"/>
      <c r="K294" s="32"/>
    </row>
    <row r="295">
      <c r="A295" s="32"/>
      <c r="D295" s="32"/>
      <c r="E295" s="32"/>
      <c r="G295" s="571"/>
      <c r="H295" s="571"/>
      <c r="I295" s="571"/>
      <c r="J295" s="32"/>
      <c r="K295" s="32"/>
    </row>
    <row r="296">
      <c r="A296" s="32"/>
      <c r="D296" s="32"/>
      <c r="E296" s="32"/>
      <c r="G296" s="571"/>
      <c r="H296" s="571"/>
      <c r="I296" s="571"/>
      <c r="J296" s="32"/>
      <c r="K296" s="32"/>
    </row>
    <row r="297">
      <c r="A297" s="32"/>
      <c r="D297" s="32"/>
      <c r="E297" s="32"/>
      <c r="G297" s="571"/>
      <c r="H297" s="571"/>
      <c r="I297" s="571"/>
      <c r="J297" s="32"/>
      <c r="K297" s="32"/>
    </row>
    <row r="298">
      <c r="A298" s="32"/>
      <c r="D298" s="32"/>
      <c r="E298" s="32"/>
      <c r="G298" s="571"/>
      <c r="H298" s="571"/>
      <c r="I298" s="571"/>
      <c r="J298" s="32"/>
      <c r="K298" s="32"/>
    </row>
    <row r="299">
      <c r="A299" s="32"/>
      <c r="D299" s="32"/>
      <c r="E299" s="32"/>
      <c r="G299" s="571"/>
      <c r="H299" s="571"/>
      <c r="I299" s="571"/>
      <c r="J299" s="32"/>
      <c r="K299" s="32"/>
    </row>
    <row r="300">
      <c r="A300" s="32"/>
      <c r="D300" s="32"/>
      <c r="E300" s="32"/>
      <c r="G300" s="571"/>
      <c r="H300" s="571"/>
      <c r="I300" s="571"/>
      <c r="J300" s="32"/>
      <c r="K300" s="32"/>
    </row>
    <row r="301">
      <c r="A301" s="32"/>
      <c r="D301" s="32"/>
      <c r="E301" s="32"/>
      <c r="G301" s="571"/>
      <c r="H301" s="571"/>
      <c r="I301" s="571"/>
      <c r="J301" s="32"/>
      <c r="K301" s="32"/>
    </row>
    <row r="302">
      <c r="A302" s="32"/>
      <c r="D302" s="32"/>
      <c r="E302" s="32"/>
      <c r="G302" s="571"/>
      <c r="H302" s="571"/>
      <c r="I302" s="571"/>
      <c r="J302" s="32"/>
      <c r="K302" s="32"/>
    </row>
    <row r="303">
      <c r="A303" s="32"/>
      <c r="D303" s="32"/>
      <c r="E303" s="32"/>
      <c r="G303" s="571"/>
      <c r="H303" s="571"/>
      <c r="I303" s="571"/>
      <c r="J303" s="32"/>
      <c r="K303" s="32"/>
    </row>
    <row r="304">
      <c r="A304" s="32"/>
      <c r="D304" s="32"/>
      <c r="E304" s="32"/>
      <c r="G304" s="571"/>
      <c r="H304" s="571"/>
      <c r="I304" s="571"/>
      <c r="J304" s="32"/>
      <c r="K304" s="32"/>
    </row>
    <row r="305">
      <c r="A305" s="32"/>
      <c r="D305" s="32"/>
      <c r="E305" s="32"/>
      <c r="G305" s="571"/>
      <c r="H305" s="571"/>
      <c r="I305" s="571"/>
      <c r="J305" s="32"/>
      <c r="K305" s="32"/>
    </row>
    <row r="306">
      <c r="A306" s="32"/>
      <c r="D306" s="32"/>
      <c r="E306" s="32"/>
      <c r="G306" s="571"/>
      <c r="H306" s="571"/>
      <c r="I306" s="571"/>
      <c r="J306" s="32"/>
      <c r="K306" s="32"/>
    </row>
    <row r="307">
      <c r="A307" s="32"/>
      <c r="D307" s="32"/>
      <c r="E307" s="32"/>
      <c r="G307" s="571"/>
      <c r="H307" s="571"/>
      <c r="I307" s="571"/>
      <c r="J307" s="32"/>
      <c r="K307" s="32"/>
    </row>
    <row r="308">
      <c r="A308" s="32"/>
      <c r="D308" s="32"/>
      <c r="E308" s="32"/>
      <c r="G308" s="571"/>
      <c r="H308" s="571"/>
      <c r="I308" s="571"/>
      <c r="J308" s="32"/>
      <c r="K308" s="32"/>
    </row>
    <row r="309">
      <c r="A309" s="32"/>
      <c r="D309" s="32"/>
      <c r="E309" s="32"/>
      <c r="G309" s="571"/>
      <c r="H309" s="571"/>
      <c r="I309" s="571"/>
      <c r="J309" s="32"/>
      <c r="K309" s="32"/>
    </row>
    <row r="310">
      <c r="A310" s="32"/>
      <c r="D310" s="32"/>
      <c r="E310" s="32"/>
      <c r="G310" s="571"/>
      <c r="H310" s="571"/>
      <c r="I310" s="571"/>
      <c r="J310" s="32"/>
      <c r="K310" s="32"/>
    </row>
    <row r="311">
      <c r="A311" s="32"/>
      <c r="D311" s="32"/>
      <c r="E311" s="32"/>
      <c r="G311" s="571"/>
      <c r="H311" s="571"/>
      <c r="I311" s="571"/>
      <c r="J311" s="32"/>
      <c r="K311" s="32"/>
    </row>
    <row r="312">
      <c r="A312" s="32"/>
      <c r="D312" s="32"/>
      <c r="E312" s="32"/>
      <c r="G312" s="571"/>
      <c r="H312" s="571"/>
      <c r="I312" s="571"/>
      <c r="J312" s="32"/>
      <c r="K312" s="32"/>
    </row>
    <row r="313">
      <c r="A313" s="32"/>
      <c r="D313" s="32"/>
      <c r="E313" s="32"/>
      <c r="G313" s="571"/>
      <c r="H313" s="571"/>
      <c r="I313" s="571"/>
      <c r="J313" s="32"/>
      <c r="K313" s="32"/>
    </row>
    <row r="314">
      <c r="A314" s="32"/>
      <c r="D314" s="32"/>
      <c r="E314" s="32"/>
      <c r="G314" s="571"/>
      <c r="H314" s="571"/>
      <c r="I314" s="571"/>
      <c r="J314" s="32"/>
      <c r="K314" s="32"/>
    </row>
    <row r="315">
      <c r="A315" s="32"/>
      <c r="D315" s="32"/>
      <c r="E315" s="32"/>
      <c r="G315" s="571"/>
      <c r="H315" s="571"/>
      <c r="I315" s="571"/>
      <c r="J315" s="32"/>
      <c r="K315" s="32"/>
    </row>
    <row r="316">
      <c r="A316" s="32"/>
      <c r="D316" s="32"/>
      <c r="E316" s="32"/>
      <c r="G316" s="571"/>
      <c r="H316" s="571"/>
      <c r="I316" s="571"/>
      <c r="J316" s="32"/>
      <c r="K316" s="32"/>
    </row>
    <row r="317">
      <c r="A317" s="32"/>
      <c r="D317" s="32"/>
      <c r="E317" s="32"/>
      <c r="G317" s="571"/>
      <c r="H317" s="571"/>
      <c r="I317" s="571"/>
      <c r="J317" s="32"/>
      <c r="K317" s="32"/>
    </row>
    <row r="318">
      <c r="A318" s="32"/>
      <c r="D318" s="32"/>
      <c r="E318" s="32"/>
      <c r="G318" s="571"/>
      <c r="H318" s="571"/>
      <c r="I318" s="571"/>
      <c r="J318" s="32"/>
      <c r="K318" s="32"/>
    </row>
    <row r="319">
      <c r="A319" s="32"/>
      <c r="D319" s="32"/>
      <c r="E319" s="32"/>
      <c r="G319" s="571"/>
      <c r="H319" s="571"/>
      <c r="I319" s="571"/>
      <c r="J319" s="32"/>
      <c r="K319" s="32"/>
    </row>
    <row r="320">
      <c r="A320" s="32"/>
      <c r="D320" s="32"/>
      <c r="E320" s="32"/>
      <c r="G320" s="571"/>
      <c r="H320" s="571"/>
      <c r="I320" s="571"/>
      <c r="J320" s="32"/>
      <c r="K320" s="32"/>
    </row>
    <row r="321">
      <c r="A321" s="32"/>
      <c r="D321" s="32"/>
      <c r="E321" s="32"/>
      <c r="G321" s="571"/>
      <c r="H321" s="571"/>
      <c r="I321" s="571"/>
      <c r="J321" s="32"/>
      <c r="K321" s="32"/>
    </row>
    <row r="322">
      <c r="A322" s="32"/>
      <c r="D322" s="32"/>
      <c r="E322" s="32"/>
      <c r="G322" s="571"/>
      <c r="H322" s="571"/>
      <c r="I322" s="571"/>
      <c r="J322" s="32"/>
      <c r="K322" s="32"/>
    </row>
    <row r="323">
      <c r="A323" s="32"/>
      <c r="D323" s="32"/>
      <c r="E323" s="32"/>
      <c r="G323" s="571"/>
      <c r="H323" s="571"/>
      <c r="I323" s="571"/>
      <c r="J323" s="32"/>
      <c r="K323" s="32"/>
    </row>
    <row r="324">
      <c r="A324" s="32"/>
      <c r="D324" s="32"/>
      <c r="E324" s="32"/>
      <c r="G324" s="571"/>
      <c r="H324" s="571"/>
      <c r="I324" s="571"/>
      <c r="J324" s="32"/>
      <c r="K324" s="32"/>
    </row>
    <row r="325">
      <c r="A325" s="32"/>
      <c r="D325" s="32"/>
      <c r="E325" s="32"/>
      <c r="G325" s="571"/>
      <c r="H325" s="571"/>
      <c r="I325" s="571"/>
      <c r="J325" s="32"/>
      <c r="K325" s="32"/>
    </row>
    <row r="326">
      <c r="A326" s="32"/>
      <c r="D326" s="32"/>
      <c r="E326" s="32"/>
      <c r="G326" s="571"/>
      <c r="H326" s="571"/>
      <c r="I326" s="571"/>
      <c r="J326" s="32"/>
      <c r="K326" s="32"/>
    </row>
    <row r="327">
      <c r="A327" s="32"/>
      <c r="D327" s="32"/>
      <c r="E327" s="32"/>
      <c r="G327" s="571"/>
      <c r="H327" s="571"/>
      <c r="I327" s="571"/>
      <c r="J327" s="32"/>
      <c r="K327" s="32"/>
    </row>
    <row r="328">
      <c r="A328" s="32"/>
      <c r="D328" s="32"/>
      <c r="E328" s="32"/>
      <c r="G328" s="571"/>
      <c r="H328" s="571"/>
      <c r="I328" s="571"/>
      <c r="J328" s="32"/>
      <c r="K328" s="32"/>
    </row>
    <row r="329">
      <c r="A329" s="32"/>
      <c r="D329" s="32"/>
      <c r="E329" s="32"/>
      <c r="G329" s="571"/>
      <c r="H329" s="571"/>
      <c r="I329" s="571"/>
      <c r="J329" s="32"/>
      <c r="K329" s="32"/>
    </row>
    <row r="330">
      <c r="A330" s="32"/>
      <c r="D330" s="32"/>
      <c r="E330" s="32"/>
      <c r="G330" s="571"/>
      <c r="H330" s="571"/>
      <c r="I330" s="571"/>
      <c r="J330" s="32"/>
      <c r="K330" s="32"/>
    </row>
    <row r="331">
      <c r="A331" s="32"/>
      <c r="D331" s="32"/>
      <c r="E331" s="32"/>
      <c r="G331" s="571"/>
      <c r="H331" s="571"/>
      <c r="I331" s="571"/>
      <c r="J331" s="32"/>
      <c r="K331" s="32"/>
    </row>
    <row r="332">
      <c r="A332" s="32"/>
      <c r="D332" s="32"/>
      <c r="E332" s="32"/>
      <c r="G332" s="571"/>
      <c r="H332" s="571"/>
      <c r="I332" s="571"/>
      <c r="J332" s="32"/>
      <c r="K332" s="32"/>
    </row>
    <row r="333">
      <c r="A333" s="32"/>
      <c r="D333" s="32"/>
      <c r="E333" s="32"/>
      <c r="G333" s="571"/>
      <c r="H333" s="571"/>
      <c r="I333" s="571"/>
      <c r="J333" s="32"/>
      <c r="K333" s="32"/>
    </row>
    <row r="334">
      <c r="A334" s="32"/>
      <c r="D334" s="32"/>
      <c r="E334" s="32"/>
      <c r="G334" s="571"/>
      <c r="H334" s="571"/>
      <c r="I334" s="571"/>
      <c r="J334" s="32"/>
      <c r="K334" s="32"/>
    </row>
    <row r="335">
      <c r="A335" s="32"/>
      <c r="D335" s="32"/>
      <c r="E335" s="32"/>
      <c r="G335" s="571"/>
      <c r="H335" s="571"/>
      <c r="I335" s="571"/>
      <c r="J335" s="32"/>
      <c r="K335" s="32"/>
    </row>
    <row r="336">
      <c r="A336" s="32"/>
      <c r="D336" s="32"/>
      <c r="E336" s="32"/>
      <c r="G336" s="571"/>
      <c r="H336" s="571"/>
      <c r="I336" s="571"/>
      <c r="J336" s="32"/>
      <c r="K336" s="32"/>
    </row>
    <row r="337">
      <c r="A337" s="32"/>
      <c r="D337" s="32"/>
      <c r="E337" s="32"/>
      <c r="G337" s="571"/>
      <c r="H337" s="571"/>
      <c r="I337" s="571"/>
      <c r="J337" s="32"/>
      <c r="K337" s="32"/>
    </row>
    <row r="338">
      <c r="A338" s="32"/>
      <c r="D338" s="32"/>
      <c r="E338" s="32"/>
      <c r="G338" s="571"/>
      <c r="H338" s="571"/>
      <c r="I338" s="571"/>
      <c r="J338" s="32"/>
      <c r="K338" s="32"/>
    </row>
    <row r="339">
      <c r="A339" s="32"/>
      <c r="D339" s="32"/>
      <c r="E339" s="32"/>
      <c r="G339" s="571"/>
      <c r="H339" s="571"/>
      <c r="I339" s="571"/>
      <c r="J339" s="32"/>
      <c r="K339" s="32"/>
    </row>
    <row r="340">
      <c r="A340" s="32"/>
      <c r="D340" s="32"/>
      <c r="E340" s="32"/>
      <c r="G340" s="571"/>
      <c r="H340" s="571"/>
      <c r="I340" s="571"/>
      <c r="J340" s="32"/>
      <c r="K340" s="32"/>
    </row>
    <row r="341">
      <c r="A341" s="32"/>
      <c r="D341" s="32"/>
      <c r="E341" s="32"/>
      <c r="G341" s="571"/>
      <c r="H341" s="571"/>
      <c r="I341" s="571"/>
      <c r="J341" s="32"/>
      <c r="K341" s="32"/>
    </row>
    <row r="342">
      <c r="A342" s="32"/>
      <c r="D342" s="32"/>
      <c r="E342" s="32"/>
      <c r="G342" s="571"/>
      <c r="H342" s="571"/>
      <c r="I342" s="571"/>
      <c r="J342" s="32"/>
      <c r="K342" s="32"/>
    </row>
    <row r="343">
      <c r="A343" s="32"/>
      <c r="D343" s="32"/>
      <c r="E343" s="32"/>
      <c r="G343" s="571"/>
      <c r="H343" s="571"/>
      <c r="I343" s="571"/>
      <c r="J343" s="32"/>
      <c r="K343" s="32"/>
    </row>
    <row r="344">
      <c r="A344" s="32"/>
      <c r="D344" s="32"/>
      <c r="E344" s="32"/>
      <c r="G344" s="571"/>
      <c r="H344" s="571"/>
      <c r="I344" s="571"/>
      <c r="J344" s="32"/>
      <c r="K344" s="32"/>
    </row>
    <row r="345">
      <c r="A345" s="32"/>
      <c r="D345" s="32"/>
      <c r="E345" s="32"/>
      <c r="G345" s="571"/>
      <c r="H345" s="571"/>
      <c r="I345" s="571"/>
      <c r="J345" s="32"/>
      <c r="K345" s="32"/>
    </row>
    <row r="346">
      <c r="A346" s="32"/>
      <c r="D346" s="32"/>
      <c r="E346" s="32"/>
      <c r="G346" s="571"/>
      <c r="H346" s="571"/>
      <c r="I346" s="571"/>
      <c r="J346" s="32"/>
      <c r="K346" s="32"/>
    </row>
    <row r="347">
      <c r="A347" s="32"/>
      <c r="D347" s="32"/>
      <c r="E347" s="32"/>
      <c r="G347" s="571"/>
      <c r="H347" s="571"/>
      <c r="I347" s="571"/>
      <c r="J347" s="32"/>
      <c r="K347" s="32"/>
    </row>
    <row r="348">
      <c r="A348" s="32"/>
      <c r="D348" s="32"/>
      <c r="E348" s="32"/>
      <c r="G348" s="571"/>
      <c r="H348" s="571"/>
      <c r="I348" s="571"/>
      <c r="J348" s="32"/>
      <c r="K348" s="32"/>
    </row>
    <row r="349">
      <c r="A349" s="32"/>
      <c r="D349" s="32"/>
      <c r="E349" s="32"/>
      <c r="G349" s="571"/>
      <c r="H349" s="571"/>
      <c r="I349" s="571"/>
      <c r="J349" s="32"/>
      <c r="K349" s="32"/>
    </row>
    <row r="350">
      <c r="A350" s="32"/>
      <c r="D350" s="32"/>
      <c r="E350" s="32"/>
      <c r="G350" s="571"/>
      <c r="H350" s="571"/>
      <c r="I350" s="571"/>
      <c r="J350" s="32"/>
      <c r="K350" s="32"/>
    </row>
    <row r="351">
      <c r="A351" s="32"/>
      <c r="D351" s="32"/>
      <c r="E351" s="32"/>
      <c r="G351" s="571"/>
      <c r="H351" s="571"/>
      <c r="I351" s="571"/>
      <c r="J351" s="32"/>
      <c r="K351" s="32"/>
    </row>
    <row r="352">
      <c r="A352" s="32"/>
      <c r="D352" s="32"/>
      <c r="E352" s="32"/>
      <c r="G352" s="571"/>
      <c r="H352" s="571"/>
      <c r="I352" s="571"/>
      <c r="J352" s="32"/>
      <c r="K352" s="32"/>
    </row>
    <row r="353">
      <c r="A353" s="32"/>
      <c r="D353" s="32"/>
      <c r="E353" s="32"/>
      <c r="G353" s="571"/>
      <c r="H353" s="571"/>
      <c r="I353" s="571"/>
      <c r="J353" s="32"/>
      <c r="K353" s="32"/>
    </row>
    <row r="354">
      <c r="A354" s="32"/>
      <c r="D354" s="32"/>
      <c r="E354" s="32"/>
      <c r="G354" s="571"/>
      <c r="H354" s="571"/>
      <c r="I354" s="571"/>
      <c r="J354" s="32"/>
      <c r="K354" s="32"/>
    </row>
    <row r="355">
      <c r="A355" s="32"/>
      <c r="D355" s="32"/>
      <c r="E355" s="32"/>
      <c r="G355" s="571"/>
      <c r="H355" s="571"/>
      <c r="I355" s="571"/>
      <c r="J355" s="32"/>
      <c r="K355" s="32"/>
    </row>
    <row r="356">
      <c r="A356" s="32"/>
      <c r="D356" s="32"/>
      <c r="E356" s="32"/>
      <c r="G356" s="571"/>
      <c r="H356" s="571"/>
      <c r="I356" s="571"/>
      <c r="J356" s="32"/>
      <c r="K356" s="32"/>
    </row>
    <row r="357">
      <c r="A357" s="32"/>
      <c r="D357" s="32"/>
      <c r="E357" s="32"/>
      <c r="G357" s="571"/>
      <c r="H357" s="571"/>
      <c r="I357" s="571"/>
      <c r="J357" s="32"/>
      <c r="K357" s="32"/>
    </row>
    <row r="358">
      <c r="A358" s="32"/>
      <c r="D358" s="32"/>
      <c r="E358" s="32"/>
      <c r="G358" s="571"/>
      <c r="H358" s="571"/>
      <c r="I358" s="571"/>
      <c r="J358" s="32"/>
      <c r="K358" s="32"/>
    </row>
    <row r="359">
      <c r="A359" s="32"/>
      <c r="D359" s="32"/>
      <c r="E359" s="32"/>
      <c r="G359" s="571"/>
      <c r="H359" s="571"/>
      <c r="I359" s="571"/>
      <c r="J359" s="32"/>
      <c r="K359" s="32"/>
    </row>
    <row r="360">
      <c r="A360" s="32"/>
      <c r="D360" s="32"/>
      <c r="E360" s="32"/>
      <c r="G360" s="571"/>
      <c r="H360" s="571"/>
      <c r="I360" s="571"/>
      <c r="J360" s="32"/>
      <c r="K360" s="32"/>
    </row>
    <row r="361">
      <c r="A361" s="32"/>
      <c r="D361" s="32"/>
      <c r="E361" s="32"/>
      <c r="G361" s="571"/>
      <c r="H361" s="571"/>
      <c r="I361" s="571"/>
      <c r="J361" s="32"/>
      <c r="K361" s="32"/>
    </row>
    <row r="362">
      <c r="A362" s="32"/>
      <c r="D362" s="32"/>
      <c r="E362" s="32"/>
      <c r="G362" s="571"/>
      <c r="H362" s="571"/>
      <c r="I362" s="571"/>
      <c r="J362" s="32"/>
      <c r="K362" s="32"/>
    </row>
    <row r="363">
      <c r="A363" s="32"/>
      <c r="D363" s="32"/>
      <c r="E363" s="32"/>
      <c r="G363" s="571"/>
      <c r="H363" s="571"/>
      <c r="I363" s="571"/>
      <c r="J363" s="32"/>
      <c r="K363" s="32"/>
    </row>
    <row r="364">
      <c r="A364" s="32"/>
      <c r="D364" s="32"/>
      <c r="E364" s="32"/>
      <c r="G364" s="571"/>
      <c r="H364" s="571"/>
      <c r="I364" s="571"/>
      <c r="J364" s="32"/>
      <c r="K364" s="32"/>
    </row>
    <row r="365">
      <c r="A365" s="32"/>
      <c r="D365" s="32"/>
      <c r="E365" s="32"/>
      <c r="G365" s="571"/>
      <c r="H365" s="571"/>
      <c r="I365" s="571"/>
      <c r="J365" s="32"/>
      <c r="K365" s="32"/>
    </row>
    <row r="366">
      <c r="A366" s="32"/>
      <c r="D366" s="32"/>
      <c r="E366" s="32"/>
      <c r="G366" s="571"/>
      <c r="H366" s="571"/>
      <c r="I366" s="571"/>
      <c r="J366" s="32"/>
      <c r="K366" s="32"/>
    </row>
    <row r="367">
      <c r="A367" s="32"/>
      <c r="D367" s="32"/>
      <c r="E367" s="32"/>
      <c r="G367" s="571"/>
      <c r="H367" s="571"/>
      <c r="I367" s="571"/>
      <c r="J367" s="32"/>
      <c r="K367" s="32"/>
    </row>
    <row r="368">
      <c r="A368" s="32"/>
      <c r="D368" s="32"/>
      <c r="E368" s="32"/>
      <c r="G368" s="571"/>
      <c r="H368" s="571"/>
      <c r="I368" s="571"/>
      <c r="J368" s="32"/>
      <c r="K368" s="32"/>
    </row>
    <row r="369">
      <c r="A369" s="32"/>
      <c r="D369" s="32"/>
      <c r="E369" s="32"/>
      <c r="G369" s="571"/>
      <c r="H369" s="571"/>
      <c r="I369" s="571"/>
      <c r="J369" s="32"/>
      <c r="K369" s="32"/>
    </row>
    <row r="370">
      <c r="A370" s="32"/>
      <c r="D370" s="32"/>
      <c r="E370" s="32"/>
      <c r="G370" s="571"/>
      <c r="H370" s="571"/>
      <c r="I370" s="571"/>
      <c r="J370" s="32"/>
      <c r="K370" s="32"/>
    </row>
    <row r="371">
      <c r="A371" s="32"/>
      <c r="D371" s="32"/>
      <c r="E371" s="32"/>
      <c r="G371" s="571"/>
      <c r="H371" s="571"/>
      <c r="I371" s="571"/>
      <c r="J371" s="32"/>
      <c r="K371" s="32"/>
    </row>
    <row r="372">
      <c r="A372" s="32"/>
      <c r="D372" s="32"/>
      <c r="E372" s="32"/>
      <c r="G372" s="571"/>
      <c r="H372" s="571"/>
      <c r="I372" s="571"/>
      <c r="J372" s="32"/>
      <c r="K372" s="32"/>
    </row>
    <row r="373">
      <c r="A373" s="32"/>
      <c r="D373" s="32"/>
      <c r="E373" s="32"/>
      <c r="G373" s="571"/>
      <c r="H373" s="571"/>
      <c r="I373" s="571"/>
      <c r="J373" s="32"/>
      <c r="K373" s="32"/>
    </row>
    <row r="374">
      <c r="A374" s="32"/>
      <c r="D374" s="32"/>
      <c r="E374" s="32"/>
      <c r="G374" s="571"/>
      <c r="H374" s="571"/>
      <c r="I374" s="571"/>
      <c r="J374" s="32"/>
      <c r="K374" s="32"/>
    </row>
    <row r="375">
      <c r="A375" s="32"/>
      <c r="D375" s="32"/>
      <c r="E375" s="32"/>
      <c r="G375" s="571"/>
      <c r="H375" s="571"/>
      <c r="I375" s="571"/>
      <c r="J375" s="32"/>
      <c r="K375" s="32"/>
    </row>
    <row r="376">
      <c r="A376" s="32"/>
      <c r="D376" s="32"/>
      <c r="E376" s="32"/>
      <c r="G376" s="571"/>
      <c r="H376" s="571"/>
      <c r="I376" s="571"/>
      <c r="J376" s="32"/>
      <c r="K376" s="32"/>
    </row>
    <row r="377">
      <c r="A377" s="32"/>
      <c r="D377" s="32"/>
      <c r="E377" s="32"/>
      <c r="G377" s="571"/>
      <c r="H377" s="571"/>
      <c r="I377" s="571"/>
      <c r="J377" s="32"/>
      <c r="K377" s="32"/>
    </row>
    <row r="378">
      <c r="A378" s="32"/>
      <c r="D378" s="32"/>
      <c r="E378" s="32"/>
      <c r="G378" s="571"/>
      <c r="H378" s="571"/>
      <c r="I378" s="571"/>
      <c r="J378" s="32"/>
      <c r="K378" s="32"/>
    </row>
    <row r="379">
      <c r="A379" s="32"/>
      <c r="D379" s="32"/>
      <c r="E379" s="32"/>
      <c r="G379" s="571"/>
      <c r="H379" s="571"/>
      <c r="I379" s="571"/>
      <c r="J379" s="32"/>
      <c r="K379" s="32"/>
    </row>
    <row r="380">
      <c r="A380" s="32"/>
      <c r="D380" s="32"/>
      <c r="E380" s="32"/>
      <c r="G380" s="571"/>
      <c r="H380" s="571"/>
      <c r="I380" s="571"/>
      <c r="J380" s="32"/>
      <c r="K380" s="32"/>
    </row>
    <row r="381">
      <c r="A381" s="32"/>
      <c r="D381" s="32"/>
      <c r="E381" s="32"/>
      <c r="G381" s="571"/>
      <c r="H381" s="571"/>
      <c r="I381" s="571"/>
      <c r="J381" s="32"/>
      <c r="K381" s="32"/>
    </row>
    <row r="382">
      <c r="A382" s="32"/>
      <c r="D382" s="32"/>
      <c r="E382" s="32"/>
      <c r="G382" s="571"/>
      <c r="H382" s="571"/>
      <c r="I382" s="571"/>
      <c r="J382" s="32"/>
      <c r="K382" s="32"/>
    </row>
    <row r="383">
      <c r="A383" s="32"/>
      <c r="D383" s="32"/>
      <c r="E383" s="32"/>
      <c r="G383" s="571"/>
      <c r="H383" s="571"/>
      <c r="I383" s="571"/>
      <c r="J383" s="32"/>
      <c r="K383" s="32"/>
    </row>
    <row r="384">
      <c r="A384" s="32"/>
      <c r="D384" s="32"/>
      <c r="E384" s="32"/>
      <c r="G384" s="571"/>
      <c r="H384" s="571"/>
      <c r="I384" s="571"/>
      <c r="J384" s="32"/>
      <c r="K384" s="32"/>
    </row>
    <row r="385">
      <c r="A385" s="32"/>
      <c r="D385" s="32"/>
      <c r="E385" s="32"/>
      <c r="G385" s="571"/>
      <c r="H385" s="571"/>
      <c r="I385" s="571"/>
      <c r="J385" s="32"/>
      <c r="K385" s="32"/>
    </row>
    <row r="386">
      <c r="A386" s="32"/>
      <c r="D386" s="32"/>
      <c r="E386" s="32"/>
      <c r="G386" s="571"/>
      <c r="H386" s="571"/>
      <c r="I386" s="571"/>
      <c r="J386" s="32"/>
      <c r="K386" s="32"/>
    </row>
    <row r="387">
      <c r="A387" s="32"/>
      <c r="D387" s="32"/>
      <c r="E387" s="32"/>
      <c r="G387" s="571"/>
      <c r="H387" s="571"/>
      <c r="I387" s="571"/>
      <c r="J387" s="32"/>
      <c r="K387" s="32"/>
    </row>
    <row r="388">
      <c r="A388" s="32"/>
      <c r="D388" s="32"/>
      <c r="E388" s="32"/>
      <c r="G388" s="571"/>
      <c r="H388" s="571"/>
      <c r="I388" s="571"/>
      <c r="J388" s="32"/>
      <c r="K388" s="32"/>
    </row>
    <row r="389">
      <c r="A389" s="32"/>
      <c r="D389" s="32"/>
      <c r="E389" s="32"/>
      <c r="G389" s="571"/>
      <c r="H389" s="571"/>
      <c r="I389" s="571"/>
      <c r="J389" s="32"/>
      <c r="K389" s="32"/>
    </row>
    <row r="390">
      <c r="A390" s="32"/>
      <c r="D390" s="32"/>
      <c r="E390" s="32"/>
      <c r="G390" s="571"/>
      <c r="H390" s="571"/>
      <c r="I390" s="571"/>
      <c r="J390" s="32"/>
      <c r="K390" s="32"/>
    </row>
    <row r="391">
      <c r="A391" s="32"/>
      <c r="D391" s="32"/>
      <c r="E391" s="32"/>
      <c r="G391" s="571"/>
      <c r="H391" s="571"/>
      <c r="I391" s="571"/>
      <c r="J391" s="32"/>
      <c r="K391" s="32"/>
    </row>
    <row r="392">
      <c r="A392" s="32"/>
      <c r="D392" s="32"/>
      <c r="E392" s="32"/>
      <c r="G392" s="571"/>
      <c r="H392" s="571"/>
      <c r="I392" s="571"/>
      <c r="J392" s="32"/>
      <c r="K392" s="32"/>
    </row>
    <row r="393">
      <c r="A393" s="32"/>
      <c r="D393" s="32"/>
      <c r="E393" s="32"/>
      <c r="G393" s="571"/>
      <c r="H393" s="571"/>
      <c r="I393" s="571"/>
      <c r="J393" s="32"/>
      <c r="K393" s="32"/>
    </row>
    <row r="394">
      <c r="A394" s="32"/>
      <c r="D394" s="32"/>
      <c r="E394" s="32"/>
      <c r="G394" s="571"/>
      <c r="H394" s="571"/>
      <c r="I394" s="571"/>
      <c r="J394" s="32"/>
      <c r="K394" s="32"/>
    </row>
    <row r="395">
      <c r="A395" s="32"/>
      <c r="D395" s="32"/>
      <c r="E395" s="32"/>
      <c r="G395" s="571"/>
      <c r="H395" s="571"/>
      <c r="I395" s="571"/>
      <c r="J395" s="32"/>
      <c r="K395" s="32"/>
    </row>
    <row r="396">
      <c r="A396" s="32"/>
      <c r="D396" s="32"/>
      <c r="E396" s="32"/>
      <c r="G396" s="571"/>
      <c r="H396" s="571"/>
      <c r="I396" s="571"/>
      <c r="J396" s="32"/>
      <c r="K396" s="32"/>
    </row>
    <row r="397">
      <c r="A397" s="32"/>
      <c r="D397" s="32"/>
      <c r="E397" s="32"/>
      <c r="G397" s="571"/>
      <c r="H397" s="571"/>
      <c r="I397" s="571"/>
      <c r="J397" s="32"/>
      <c r="K397" s="32"/>
    </row>
    <row r="398">
      <c r="A398" s="32"/>
      <c r="D398" s="32"/>
      <c r="E398" s="32"/>
      <c r="G398" s="571"/>
      <c r="H398" s="571"/>
      <c r="I398" s="571"/>
      <c r="J398" s="32"/>
      <c r="K398" s="32"/>
    </row>
    <row r="399">
      <c r="A399" s="32"/>
      <c r="D399" s="32"/>
      <c r="E399" s="32"/>
      <c r="G399" s="571"/>
      <c r="H399" s="571"/>
      <c r="I399" s="571"/>
      <c r="J399" s="32"/>
      <c r="K399" s="32"/>
    </row>
    <row r="400">
      <c r="A400" s="32"/>
      <c r="D400" s="32"/>
      <c r="E400" s="32"/>
      <c r="G400" s="571"/>
      <c r="H400" s="571"/>
      <c r="I400" s="571"/>
      <c r="J400" s="32"/>
      <c r="K400" s="32"/>
    </row>
    <row r="401">
      <c r="A401" s="32"/>
      <c r="D401" s="32"/>
      <c r="E401" s="32"/>
      <c r="G401" s="571"/>
      <c r="H401" s="571"/>
      <c r="I401" s="571"/>
      <c r="J401" s="32"/>
      <c r="K401" s="32"/>
    </row>
    <row r="402">
      <c r="A402" s="32"/>
      <c r="D402" s="32"/>
      <c r="E402" s="32"/>
      <c r="G402" s="571"/>
      <c r="H402" s="571"/>
      <c r="I402" s="571"/>
      <c r="J402" s="32"/>
      <c r="K402" s="32"/>
    </row>
    <row r="403">
      <c r="A403" s="32"/>
      <c r="D403" s="32"/>
      <c r="E403" s="32"/>
      <c r="G403" s="571"/>
      <c r="H403" s="571"/>
      <c r="I403" s="571"/>
      <c r="J403" s="32"/>
      <c r="K403" s="32"/>
    </row>
    <row r="404">
      <c r="A404" s="32"/>
      <c r="D404" s="32"/>
      <c r="E404" s="32"/>
      <c r="G404" s="571"/>
      <c r="H404" s="571"/>
      <c r="I404" s="571"/>
      <c r="J404" s="32"/>
      <c r="K404" s="32"/>
    </row>
    <row r="405">
      <c r="A405" s="32"/>
      <c r="D405" s="32"/>
      <c r="E405" s="32"/>
      <c r="G405" s="571"/>
      <c r="H405" s="571"/>
      <c r="I405" s="571"/>
      <c r="J405" s="32"/>
      <c r="K405" s="32"/>
    </row>
    <row r="406">
      <c r="A406" s="32"/>
      <c r="D406" s="32"/>
      <c r="E406" s="32"/>
      <c r="G406" s="571"/>
      <c r="H406" s="571"/>
      <c r="I406" s="571"/>
      <c r="J406" s="32"/>
      <c r="K406" s="32"/>
    </row>
    <row r="407">
      <c r="A407" s="32"/>
      <c r="D407" s="32"/>
      <c r="E407" s="32"/>
      <c r="G407" s="571"/>
      <c r="H407" s="571"/>
      <c r="I407" s="571"/>
      <c r="J407" s="32"/>
      <c r="K407" s="32"/>
    </row>
    <row r="408">
      <c r="A408" s="32"/>
      <c r="D408" s="32"/>
      <c r="E408" s="32"/>
      <c r="G408" s="571"/>
      <c r="H408" s="571"/>
      <c r="I408" s="571"/>
      <c r="J408" s="32"/>
      <c r="K408" s="32"/>
    </row>
    <row r="409">
      <c r="A409" s="32"/>
      <c r="D409" s="32"/>
      <c r="E409" s="32"/>
      <c r="G409" s="571"/>
      <c r="H409" s="571"/>
      <c r="I409" s="571"/>
      <c r="J409" s="32"/>
      <c r="K409" s="32"/>
    </row>
    <row r="410">
      <c r="A410" s="32"/>
      <c r="D410" s="32"/>
      <c r="E410" s="32"/>
      <c r="G410" s="571"/>
      <c r="H410" s="571"/>
      <c r="I410" s="571"/>
      <c r="J410" s="32"/>
      <c r="K410" s="32"/>
    </row>
    <row r="411">
      <c r="A411" s="32"/>
      <c r="D411" s="32"/>
      <c r="E411" s="32"/>
      <c r="G411" s="571"/>
      <c r="H411" s="571"/>
      <c r="I411" s="571"/>
      <c r="J411" s="32"/>
      <c r="K411" s="32"/>
    </row>
    <row r="412">
      <c r="A412" s="32"/>
      <c r="D412" s="32"/>
      <c r="E412" s="32"/>
      <c r="G412" s="571"/>
      <c r="H412" s="571"/>
      <c r="I412" s="571"/>
      <c r="J412" s="32"/>
      <c r="K412" s="32"/>
    </row>
    <row r="413">
      <c r="A413" s="32"/>
      <c r="D413" s="32"/>
      <c r="E413" s="32"/>
      <c r="G413" s="571"/>
      <c r="H413" s="571"/>
      <c r="I413" s="571"/>
      <c r="J413" s="32"/>
      <c r="K413" s="32"/>
    </row>
    <row r="414">
      <c r="A414" s="32"/>
      <c r="D414" s="32"/>
      <c r="E414" s="32"/>
      <c r="G414" s="571"/>
      <c r="H414" s="571"/>
      <c r="I414" s="571"/>
      <c r="J414" s="32"/>
      <c r="K414" s="32"/>
    </row>
    <row r="415">
      <c r="A415" s="32"/>
      <c r="D415" s="32"/>
      <c r="E415" s="32"/>
      <c r="G415" s="571"/>
      <c r="H415" s="571"/>
      <c r="I415" s="571"/>
      <c r="J415" s="32"/>
      <c r="K415" s="32"/>
    </row>
    <row r="416">
      <c r="A416" s="32"/>
      <c r="D416" s="32"/>
      <c r="E416" s="32"/>
      <c r="G416" s="571"/>
      <c r="H416" s="571"/>
      <c r="I416" s="571"/>
      <c r="J416" s="32"/>
      <c r="K416" s="32"/>
    </row>
    <row r="417">
      <c r="A417" s="32"/>
      <c r="D417" s="32"/>
      <c r="E417" s="32"/>
      <c r="G417" s="571"/>
      <c r="H417" s="571"/>
      <c r="I417" s="571"/>
      <c r="J417" s="32"/>
      <c r="K417" s="32"/>
    </row>
    <row r="418">
      <c r="A418" s="32"/>
      <c r="D418" s="32"/>
      <c r="E418" s="32"/>
      <c r="G418" s="571"/>
      <c r="H418" s="571"/>
      <c r="I418" s="571"/>
      <c r="J418" s="32"/>
      <c r="K418" s="32"/>
    </row>
    <row r="419">
      <c r="A419" s="32"/>
      <c r="D419" s="32"/>
      <c r="E419" s="32"/>
      <c r="G419" s="571"/>
      <c r="H419" s="571"/>
      <c r="I419" s="571"/>
      <c r="J419" s="32"/>
      <c r="K419" s="32"/>
    </row>
    <row r="420">
      <c r="A420" s="32"/>
      <c r="D420" s="32"/>
      <c r="E420" s="32"/>
      <c r="G420" s="571"/>
      <c r="H420" s="571"/>
      <c r="I420" s="571"/>
      <c r="J420" s="32"/>
      <c r="K420" s="32"/>
    </row>
    <row r="421">
      <c r="A421" s="32"/>
      <c r="D421" s="32"/>
      <c r="E421" s="32"/>
      <c r="G421" s="571"/>
      <c r="H421" s="571"/>
      <c r="I421" s="571"/>
      <c r="J421" s="32"/>
      <c r="K421" s="32"/>
    </row>
    <row r="422">
      <c r="A422" s="32"/>
      <c r="D422" s="32"/>
      <c r="E422" s="32"/>
      <c r="G422" s="571"/>
      <c r="H422" s="571"/>
      <c r="I422" s="571"/>
      <c r="J422" s="32"/>
      <c r="K422" s="32"/>
    </row>
    <row r="423">
      <c r="A423" s="32"/>
      <c r="D423" s="32"/>
      <c r="E423" s="32"/>
      <c r="G423" s="571"/>
      <c r="H423" s="571"/>
      <c r="I423" s="571"/>
      <c r="J423" s="32"/>
      <c r="K423" s="32"/>
    </row>
    <row r="424">
      <c r="A424" s="32"/>
      <c r="D424" s="32"/>
      <c r="E424" s="32"/>
      <c r="G424" s="571"/>
      <c r="H424" s="571"/>
      <c r="I424" s="571"/>
      <c r="J424" s="32"/>
      <c r="K424" s="32"/>
    </row>
    <row r="425">
      <c r="A425" s="32"/>
      <c r="D425" s="32"/>
      <c r="E425" s="32"/>
      <c r="G425" s="571"/>
      <c r="H425" s="571"/>
      <c r="I425" s="571"/>
      <c r="J425" s="32"/>
      <c r="K425" s="32"/>
    </row>
    <row r="426">
      <c r="A426" s="32"/>
      <c r="D426" s="32"/>
      <c r="E426" s="32"/>
      <c r="G426" s="571"/>
      <c r="H426" s="571"/>
      <c r="I426" s="571"/>
      <c r="J426" s="32"/>
      <c r="K426" s="32"/>
    </row>
    <row r="427">
      <c r="A427" s="32"/>
      <c r="D427" s="32"/>
      <c r="E427" s="32"/>
      <c r="G427" s="571"/>
      <c r="H427" s="571"/>
      <c r="I427" s="571"/>
      <c r="J427" s="32"/>
      <c r="K427" s="32"/>
    </row>
    <row r="428">
      <c r="A428" s="32"/>
      <c r="D428" s="32"/>
      <c r="E428" s="32"/>
      <c r="G428" s="571"/>
      <c r="H428" s="571"/>
      <c r="I428" s="571"/>
      <c r="J428" s="32"/>
      <c r="K428" s="32"/>
    </row>
    <row r="429">
      <c r="A429" s="32"/>
      <c r="D429" s="32"/>
      <c r="E429" s="32"/>
      <c r="G429" s="571"/>
      <c r="H429" s="571"/>
      <c r="I429" s="571"/>
      <c r="J429" s="32"/>
      <c r="K429" s="32"/>
    </row>
    <row r="430">
      <c r="A430" s="32"/>
      <c r="D430" s="32"/>
      <c r="E430" s="32"/>
      <c r="G430" s="571"/>
      <c r="H430" s="571"/>
      <c r="I430" s="571"/>
      <c r="J430" s="32"/>
      <c r="K430" s="32"/>
    </row>
    <row r="431">
      <c r="A431" s="32"/>
      <c r="D431" s="32"/>
      <c r="E431" s="32"/>
      <c r="G431" s="571"/>
      <c r="H431" s="571"/>
      <c r="I431" s="571"/>
      <c r="J431" s="32"/>
      <c r="K431" s="32"/>
    </row>
    <row r="432">
      <c r="A432" s="32"/>
      <c r="D432" s="32"/>
      <c r="E432" s="32"/>
      <c r="G432" s="571"/>
      <c r="H432" s="571"/>
      <c r="I432" s="571"/>
      <c r="J432" s="32"/>
      <c r="K432" s="32"/>
    </row>
    <row r="433">
      <c r="A433" s="32"/>
      <c r="D433" s="32"/>
      <c r="E433" s="32"/>
      <c r="G433" s="571"/>
      <c r="H433" s="571"/>
      <c r="I433" s="571"/>
      <c r="J433" s="32"/>
      <c r="K433" s="32"/>
    </row>
    <row r="434">
      <c r="A434" s="32"/>
      <c r="D434" s="32"/>
      <c r="E434" s="32"/>
      <c r="G434" s="571"/>
      <c r="H434" s="571"/>
      <c r="I434" s="571"/>
      <c r="J434" s="32"/>
      <c r="K434" s="32"/>
    </row>
    <row r="435">
      <c r="A435" s="32"/>
      <c r="D435" s="32"/>
      <c r="E435" s="32"/>
      <c r="G435" s="571"/>
      <c r="H435" s="571"/>
      <c r="I435" s="571"/>
      <c r="J435" s="32"/>
      <c r="K435" s="32"/>
    </row>
    <row r="436">
      <c r="A436" s="32"/>
      <c r="D436" s="32"/>
      <c r="E436" s="32"/>
      <c r="G436" s="571"/>
      <c r="H436" s="571"/>
      <c r="I436" s="571"/>
      <c r="J436" s="32"/>
      <c r="K436" s="32"/>
    </row>
    <row r="437">
      <c r="A437" s="32"/>
      <c r="D437" s="32"/>
      <c r="E437" s="32"/>
      <c r="G437" s="571"/>
      <c r="H437" s="571"/>
      <c r="I437" s="571"/>
      <c r="J437" s="32"/>
      <c r="K437" s="32"/>
    </row>
    <row r="438">
      <c r="A438" s="32"/>
      <c r="D438" s="32"/>
      <c r="E438" s="32"/>
      <c r="G438" s="571"/>
      <c r="H438" s="571"/>
      <c r="I438" s="571"/>
      <c r="J438" s="32"/>
      <c r="K438" s="32"/>
    </row>
    <row r="439">
      <c r="A439" s="32"/>
      <c r="D439" s="32"/>
      <c r="E439" s="32"/>
      <c r="G439" s="571"/>
      <c r="H439" s="571"/>
      <c r="I439" s="571"/>
      <c r="J439" s="32"/>
      <c r="K439" s="32"/>
    </row>
    <row r="440">
      <c r="A440" s="32"/>
      <c r="D440" s="32"/>
      <c r="E440" s="32"/>
      <c r="G440" s="571"/>
      <c r="H440" s="571"/>
      <c r="I440" s="571"/>
      <c r="J440" s="32"/>
      <c r="K440" s="32"/>
    </row>
    <row r="441">
      <c r="A441" s="32"/>
      <c r="D441" s="32"/>
      <c r="E441" s="32"/>
      <c r="G441" s="571"/>
      <c r="H441" s="571"/>
      <c r="I441" s="571"/>
      <c r="J441" s="32"/>
      <c r="K441" s="32"/>
    </row>
    <row r="442">
      <c r="A442" s="32"/>
      <c r="D442" s="32"/>
      <c r="E442" s="32"/>
      <c r="G442" s="571"/>
      <c r="H442" s="571"/>
      <c r="I442" s="571"/>
      <c r="J442" s="32"/>
      <c r="K442" s="32"/>
    </row>
    <row r="443">
      <c r="A443" s="32"/>
      <c r="D443" s="32"/>
      <c r="E443" s="32"/>
      <c r="G443" s="571"/>
      <c r="H443" s="571"/>
      <c r="I443" s="571"/>
      <c r="J443" s="32"/>
      <c r="K443" s="32"/>
    </row>
    <row r="444">
      <c r="A444" s="32"/>
      <c r="D444" s="32"/>
      <c r="E444" s="32"/>
      <c r="G444" s="571"/>
      <c r="H444" s="571"/>
      <c r="I444" s="571"/>
      <c r="J444" s="32"/>
      <c r="K444" s="32"/>
    </row>
    <row r="445">
      <c r="A445" s="32"/>
      <c r="D445" s="32"/>
      <c r="E445" s="32"/>
      <c r="G445" s="571"/>
      <c r="H445" s="571"/>
      <c r="I445" s="571"/>
      <c r="J445" s="32"/>
      <c r="K445" s="32"/>
    </row>
    <row r="446">
      <c r="A446" s="32"/>
      <c r="D446" s="32"/>
      <c r="E446" s="32"/>
      <c r="G446" s="571"/>
      <c r="H446" s="571"/>
      <c r="I446" s="571"/>
      <c r="J446" s="32"/>
      <c r="K446" s="32"/>
    </row>
    <row r="447">
      <c r="A447" s="32"/>
      <c r="D447" s="32"/>
      <c r="E447" s="32"/>
      <c r="G447" s="571"/>
      <c r="H447" s="571"/>
      <c r="I447" s="571"/>
      <c r="J447" s="32"/>
      <c r="K447" s="32"/>
    </row>
    <row r="448">
      <c r="A448" s="32"/>
      <c r="D448" s="32"/>
      <c r="E448" s="32"/>
      <c r="G448" s="571"/>
      <c r="H448" s="571"/>
      <c r="I448" s="571"/>
      <c r="J448" s="32"/>
      <c r="K448" s="32"/>
    </row>
    <row r="449">
      <c r="A449" s="32"/>
      <c r="D449" s="32"/>
      <c r="E449" s="32"/>
      <c r="G449" s="571"/>
      <c r="H449" s="571"/>
      <c r="I449" s="571"/>
      <c r="J449" s="32"/>
      <c r="K449" s="32"/>
    </row>
    <row r="450">
      <c r="A450" s="32"/>
      <c r="D450" s="32"/>
      <c r="E450" s="32"/>
      <c r="G450" s="571"/>
      <c r="H450" s="571"/>
      <c r="I450" s="571"/>
      <c r="J450" s="32"/>
      <c r="K450" s="32"/>
    </row>
    <row r="451">
      <c r="A451" s="32"/>
      <c r="D451" s="32"/>
      <c r="E451" s="32"/>
      <c r="G451" s="571"/>
      <c r="H451" s="571"/>
      <c r="I451" s="571"/>
      <c r="J451" s="32"/>
      <c r="K451" s="32"/>
    </row>
    <row r="452">
      <c r="A452" s="32"/>
      <c r="D452" s="32"/>
      <c r="E452" s="32"/>
      <c r="G452" s="571"/>
      <c r="H452" s="571"/>
      <c r="I452" s="571"/>
      <c r="J452" s="32"/>
      <c r="K452" s="32"/>
    </row>
    <row r="453">
      <c r="A453" s="32"/>
      <c r="D453" s="32"/>
      <c r="E453" s="32"/>
      <c r="G453" s="571"/>
      <c r="H453" s="571"/>
      <c r="I453" s="571"/>
      <c r="J453" s="32"/>
      <c r="K453" s="32"/>
    </row>
    <row r="454">
      <c r="A454" s="32"/>
      <c r="D454" s="32"/>
      <c r="E454" s="32"/>
      <c r="G454" s="571"/>
      <c r="H454" s="571"/>
      <c r="I454" s="571"/>
      <c r="J454" s="32"/>
      <c r="K454" s="32"/>
    </row>
    <row r="455">
      <c r="A455" s="32"/>
      <c r="D455" s="32"/>
      <c r="E455" s="32"/>
      <c r="G455" s="571"/>
      <c r="H455" s="571"/>
      <c r="I455" s="571"/>
      <c r="J455" s="32"/>
      <c r="K455" s="32"/>
    </row>
    <row r="456">
      <c r="A456" s="32"/>
      <c r="D456" s="32"/>
      <c r="E456" s="32"/>
      <c r="G456" s="571"/>
      <c r="H456" s="571"/>
      <c r="I456" s="571"/>
      <c r="J456" s="32"/>
      <c r="K456" s="32"/>
    </row>
    <row r="457">
      <c r="A457" s="32"/>
      <c r="D457" s="32"/>
      <c r="E457" s="32"/>
      <c r="G457" s="571"/>
      <c r="H457" s="571"/>
      <c r="I457" s="571"/>
      <c r="J457" s="32"/>
      <c r="K457" s="32"/>
    </row>
    <row r="458">
      <c r="A458" s="32"/>
      <c r="D458" s="32"/>
      <c r="E458" s="32"/>
      <c r="G458" s="571"/>
      <c r="H458" s="571"/>
      <c r="I458" s="571"/>
      <c r="J458" s="32"/>
      <c r="K458" s="32"/>
    </row>
    <row r="459">
      <c r="A459" s="32"/>
      <c r="D459" s="32"/>
      <c r="E459" s="32"/>
      <c r="G459" s="571"/>
      <c r="H459" s="571"/>
      <c r="I459" s="571"/>
      <c r="J459" s="32"/>
      <c r="K459" s="32"/>
    </row>
    <row r="460">
      <c r="A460" s="32"/>
      <c r="D460" s="32"/>
      <c r="E460" s="32"/>
      <c r="G460" s="571"/>
      <c r="H460" s="571"/>
      <c r="I460" s="571"/>
      <c r="J460" s="32"/>
      <c r="K460" s="32"/>
    </row>
    <row r="461">
      <c r="A461" s="32"/>
      <c r="D461" s="32"/>
      <c r="E461" s="32"/>
      <c r="G461" s="571"/>
      <c r="H461" s="571"/>
      <c r="I461" s="571"/>
      <c r="J461" s="32"/>
      <c r="K461" s="32"/>
    </row>
    <row r="462">
      <c r="A462" s="32"/>
      <c r="D462" s="32"/>
      <c r="E462" s="32"/>
      <c r="G462" s="571"/>
      <c r="H462" s="571"/>
      <c r="I462" s="571"/>
      <c r="J462" s="32"/>
      <c r="K462" s="32"/>
    </row>
    <row r="463">
      <c r="A463" s="32"/>
      <c r="D463" s="32"/>
      <c r="E463" s="32"/>
      <c r="G463" s="571"/>
      <c r="H463" s="571"/>
      <c r="I463" s="571"/>
      <c r="J463" s="32"/>
      <c r="K463" s="32"/>
    </row>
    <row r="464">
      <c r="A464" s="32"/>
      <c r="D464" s="32"/>
      <c r="E464" s="32"/>
      <c r="G464" s="571"/>
      <c r="H464" s="571"/>
      <c r="I464" s="571"/>
      <c r="J464" s="32"/>
      <c r="K464" s="32"/>
    </row>
    <row r="465">
      <c r="A465" s="32"/>
      <c r="D465" s="32"/>
      <c r="E465" s="32"/>
      <c r="G465" s="571"/>
      <c r="H465" s="571"/>
      <c r="I465" s="571"/>
      <c r="J465" s="32"/>
      <c r="K465" s="32"/>
    </row>
    <row r="466">
      <c r="A466" s="32"/>
      <c r="D466" s="32"/>
      <c r="E466" s="32"/>
      <c r="G466" s="571"/>
      <c r="H466" s="571"/>
      <c r="I466" s="571"/>
      <c r="J466" s="32"/>
      <c r="K466" s="32"/>
    </row>
    <row r="467">
      <c r="A467" s="32"/>
      <c r="D467" s="32"/>
      <c r="E467" s="32"/>
      <c r="G467" s="571"/>
      <c r="H467" s="571"/>
      <c r="I467" s="571"/>
      <c r="J467" s="32"/>
      <c r="K467" s="32"/>
    </row>
    <row r="468">
      <c r="A468" s="32"/>
      <c r="D468" s="32"/>
      <c r="E468" s="32"/>
      <c r="G468" s="571"/>
      <c r="H468" s="571"/>
      <c r="I468" s="571"/>
      <c r="J468" s="32"/>
      <c r="K468" s="32"/>
    </row>
    <row r="469">
      <c r="A469" s="32"/>
      <c r="D469" s="32"/>
      <c r="E469" s="32"/>
      <c r="G469" s="571"/>
      <c r="H469" s="571"/>
      <c r="I469" s="571"/>
      <c r="J469" s="32"/>
      <c r="K469" s="32"/>
    </row>
    <row r="470">
      <c r="A470" s="32"/>
      <c r="D470" s="32"/>
      <c r="E470" s="32"/>
      <c r="G470" s="571"/>
      <c r="H470" s="571"/>
      <c r="I470" s="571"/>
      <c r="J470" s="32"/>
      <c r="K470" s="32"/>
    </row>
    <row r="471">
      <c r="A471" s="32"/>
      <c r="D471" s="32"/>
      <c r="E471" s="32"/>
      <c r="G471" s="571"/>
      <c r="H471" s="571"/>
      <c r="I471" s="571"/>
      <c r="J471" s="32"/>
      <c r="K471" s="32"/>
    </row>
    <row r="472">
      <c r="A472" s="32"/>
      <c r="D472" s="32"/>
      <c r="E472" s="32"/>
      <c r="G472" s="571"/>
      <c r="H472" s="571"/>
      <c r="I472" s="571"/>
      <c r="J472" s="32"/>
      <c r="K472" s="32"/>
    </row>
    <row r="473">
      <c r="A473" s="32"/>
      <c r="D473" s="32"/>
      <c r="E473" s="32"/>
      <c r="G473" s="571"/>
      <c r="H473" s="571"/>
      <c r="I473" s="571"/>
      <c r="J473" s="32"/>
      <c r="K473" s="32"/>
    </row>
    <row r="474">
      <c r="A474" s="32"/>
      <c r="D474" s="32"/>
      <c r="E474" s="32"/>
      <c r="G474" s="571"/>
      <c r="H474" s="571"/>
      <c r="I474" s="571"/>
      <c r="J474" s="32"/>
      <c r="K474" s="32"/>
    </row>
    <row r="475">
      <c r="A475" s="32"/>
      <c r="D475" s="32"/>
      <c r="E475" s="32"/>
      <c r="G475" s="571"/>
      <c r="H475" s="571"/>
      <c r="I475" s="571"/>
      <c r="J475" s="32"/>
      <c r="K475" s="32"/>
    </row>
    <row r="476">
      <c r="A476" s="32"/>
      <c r="D476" s="32"/>
      <c r="E476" s="32"/>
      <c r="G476" s="571"/>
      <c r="H476" s="571"/>
      <c r="I476" s="571"/>
      <c r="J476" s="32"/>
      <c r="K476" s="32"/>
    </row>
    <row r="477">
      <c r="A477" s="32"/>
      <c r="D477" s="32"/>
      <c r="E477" s="32"/>
      <c r="G477" s="571"/>
      <c r="H477" s="571"/>
      <c r="I477" s="571"/>
      <c r="J477" s="32"/>
      <c r="K477" s="32"/>
    </row>
    <row r="478">
      <c r="A478" s="32"/>
      <c r="D478" s="32"/>
      <c r="E478" s="32"/>
      <c r="G478" s="571"/>
      <c r="H478" s="571"/>
      <c r="I478" s="571"/>
      <c r="J478" s="32"/>
      <c r="K478" s="32"/>
    </row>
    <row r="479">
      <c r="A479" s="32"/>
      <c r="D479" s="32"/>
      <c r="E479" s="32"/>
      <c r="G479" s="571"/>
      <c r="H479" s="571"/>
      <c r="I479" s="571"/>
      <c r="J479" s="32"/>
      <c r="K479" s="32"/>
    </row>
    <row r="480">
      <c r="A480" s="32"/>
      <c r="D480" s="32"/>
      <c r="E480" s="32"/>
      <c r="G480" s="571"/>
      <c r="H480" s="571"/>
      <c r="I480" s="571"/>
      <c r="J480" s="32"/>
      <c r="K480" s="32"/>
    </row>
    <row r="481">
      <c r="A481" s="32"/>
      <c r="D481" s="32"/>
      <c r="E481" s="32"/>
      <c r="G481" s="571"/>
      <c r="H481" s="571"/>
      <c r="I481" s="571"/>
      <c r="J481" s="32"/>
      <c r="K481" s="32"/>
    </row>
    <row r="482">
      <c r="A482" s="32"/>
      <c r="D482" s="32"/>
      <c r="E482" s="32"/>
      <c r="G482" s="571"/>
      <c r="H482" s="571"/>
      <c r="I482" s="571"/>
      <c r="J482" s="32"/>
      <c r="K482" s="32"/>
    </row>
    <row r="483">
      <c r="A483" s="32"/>
      <c r="D483" s="32"/>
      <c r="E483" s="32"/>
      <c r="G483" s="571"/>
      <c r="H483" s="571"/>
      <c r="I483" s="571"/>
      <c r="J483" s="32"/>
      <c r="K483" s="32"/>
    </row>
    <row r="484">
      <c r="A484" s="32"/>
      <c r="D484" s="32"/>
      <c r="E484" s="32"/>
      <c r="G484" s="571"/>
      <c r="H484" s="571"/>
      <c r="I484" s="571"/>
      <c r="J484" s="32"/>
      <c r="K484" s="32"/>
    </row>
    <row r="485">
      <c r="A485" s="32"/>
      <c r="D485" s="32"/>
      <c r="E485" s="32"/>
      <c r="G485" s="571"/>
      <c r="H485" s="571"/>
      <c r="I485" s="571"/>
      <c r="J485" s="32"/>
      <c r="K485" s="32"/>
    </row>
    <row r="486">
      <c r="A486" s="32"/>
      <c r="D486" s="32"/>
      <c r="E486" s="32"/>
      <c r="G486" s="571"/>
      <c r="H486" s="571"/>
      <c r="I486" s="571"/>
      <c r="J486" s="32"/>
      <c r="K486" s="32"/>
    </row>
    <row r="487">
      <c r="A487" s="32"/>
      <c r="D487" s="32"/>
      <c r="E487" s="32"/>
      <c r="G487" s="571"/>
      <c r="H487" s="571"/>
      <c r="I487" s="571"/>
      <c r="J487" s="32"/>
      <c r="K487" s="32"/>
    </row>
    <row r="488">
      <c r="A488" s="32"/>
      <c r="D488" s="32"/>
      <c r="E488" s="32"/>
      <c r="G488" s="571"/>
      <c r="H488" s="571"/>
      <c r="I488" s="571"/>
      <c r="J488" s="32"/>
      <c r="K488" s="32"/>
    </row>
    <row r="489">
      <c r="A489" s="32"/>
      <c r="D489" s="32"/>
      <c r="E489" s="32"/>
      <c r="G489" s="571"/>
      <c r="H489" s="571"/>
      <c r="I489" s="571"/>
      <c r="J489" s="32"/>
      <c r="K489" s="32"/>
    </row>
    <row r="490">
      <c r="A490" s="32"/>
      <c r="D490" s="32"/>
      <c r="E490" s="32"/>
      <c r="G490" s="571"/>
      <c r="H490" s="571"/>
      <c r="I490" s="571"/>
      <c r="J490" s="32"/>
      <c r="K490" s="32"/>
    </row>
    <row r="491">
      <c r="A491" s="32"/>
      <c r="D491" s="32"/>
      <c r="E491" s="32"/>
      <c r="G491" s="571"/>
      <c r="H491" s="571"/>
      <c r="I491" s="571"/>
      <c r="J491" s="32"/>
      <c r="K491" s="32"/>
    </row>
    <row r="492">
      <c r="A492" s="32"/>
      <c r="D492" s="32"/>
      <c r="E492" s="32"/>
      <c r="G492" s="571"/>
      <c r="H492" s="571"/>
      <c r="I492" s="571"/>
      <c r="J492" s="32"/>
      <c r="K492" s="32"/>
    </row>
    <row r="493">
      <c r="A493" s="32"/>
      <c r="D493" s="32"/>
      <c r="E493" s="32"/>
      <c r="G493" s="571"/>
      <c r="H493" s="571"/>
      <c r="I493" s="571"/>
      <c r="J493" s="32"/>
      <c r="K493" s="32"/>
    </row>
    <row r="494">
      <c r="A494" s="32"/>
      <c r="D494" s="32"/>
      <c r="E494" s="32"/>
      <c r="G494" s="571"/>
      <c r="H494" s="571"/>
      <c r="I494" s="571"/>
      <c r="J494" s="32"/>
      <c r="K494" s="32"/>
    </row>
    <row r="495">
      <c r="A495" s="32"/>
      <c r="D495" s="32"/>
      <c r="E495" s="32"/>
      <c r="G495" s="571"/>
      <c r="H495" s="571"/>
      <c r="I495" s="571"/>
      <c r="J495" s="32"/>
      <c r="K495" s="32"/>
    </row>
    <row r="496">
      <c r="A496" s="32"/>
      <c r="D496" s="32"/>
      <c r="E496" s="32"/>
      <c r="G496" s="571"/>
      <c r="H496" s="571"/>
      <c r="I496" s="571"/>
      <c r="J496" s="32"/>
      <c r="K496" s="32"/>
    </row>
    <row r="497">
      <c r="A497" s="32"/>
      <c r="D497" s="32"/>
      <c r="E497" s="32"/>
      <c r="G497" s="571"/>
      <c r="H497" s="571"/>
      <c r="I497" s="571"/>
      <c r="J497" s="32"/>
      <c r="K497" s="32"/>
    </row>
    <row r="498">
      <c r="A498" s="32"/>
      <c r="D498" s="32"/>
      <c r="E498" s="32"/>
      <c r="G498" s="571"/>
      <c r="H498" s="571"/>
      <c r="I498" s="571"/>
      <c r="J498" s="32"/>
      <c r="K498" s="32"/>
    </row>
    <row r="499">
      <c r="A499" s="32"/>
      <c r="D499" s="32"/>
      <c r="E499" s="32"/>
      <c r="G499" s="571"/>
      <c r="H499" s="571"/>
      <c r="I499" s="571"/>
      <c r="J499" s="32"/>
      <c r="K499" s="32"/>
    </row>
    <row r="500">
      <c r="A500" s="32"/>
      <c r="D500" s="32"/>
      <c r="E500" s="32"/>
      <c r="G500" s="571"/>
      <c r="H500" s="571"/>
      <c r="I500" s="571"/>
      <c r="J500" s="32"/>
      <c r="K500" s="32"/>
    </row>
    <row r="501">
      <c r="A501" s="32"/>
      <c r="D501" s="32"/>
      <c r="E501" s="32"/>
      <c r="G501" s="571"/>
      <c r="H501" s="571"/>
      <c r="I501" s="571"/>
      <c r="J501" s="32"/>
      <c r="K501" s="32"/>
    </row>
    <row r="502">
      <c r="A502" s="32"/>
      <c r="D502" s="32"/>
      <c r="E502" s="32"/>
      <c r="G502" s="571"/>
      <c r="H502" s="571"/>
      <c r="I502" s="571"/>
      <c r="J502" s="32"/>
      <c r="K502" s="32"/>
    </row>
    <row r="503">
      <c r="A503" s="32"/>
      <c r="D503" s="32"/>
      <c r="E503" s="32"/>
      <c r="G503" s="571"/>
      <c r="H503" s="571"/>
      <c r="I503" s="571"/>
      <c r="J503" s="32"/>
      <c r="K503" s="32"/>
    </row>
    <row r="504">
      <c r="A504" s="32"/>
      <c r="D504" s="32"/>
      <c r="E504" s="32"/>
      <c r="G504" s="571"/>
      <c r="H504" s="571"/>
      <c r="I504" s="571"/>
      <c r="J504" s="32"/>
      <c r="K504" s="32"/>
    </row>
    <row r="505">
      <c r="A505" s="32"/>
      <c r="D505" s="32"/>
      <c r="E505" s="32"/>
      <c r="G505" s="571"/>
      <c r="H505" s="571"/>
      <c r="I505" s="571"/>
      <c r="J505" s="32"/>
      <c r="K505" s="32"/>
    </row>
    <row r="506">
      <c r="A506" s="32"/>
      <c r="D506" s="32"/>
      <c r="E506" s="32"/>
      <c r="G506" s="571"/>
      <c r="H506" s="571"/>
      <c r="I506" s="571"/>
      <c r="J506" s="32"/>
      <c r="K506" s="32"/>
    </row>
    <row r="507">
      <c r="A507" s="32"/>
      <c r="D507" s="32"/>
      <c r="E507" s="32"/>
      <c r="G507" s="571"/>
      <c r="H507" s="571"/>
      <c r="I507" s="571"/>
      <c r="J507" s="32"/>
      <c r="K507" s="32"/>
    </row>
    <row r="508">
      <c r="A508" s="32"/>
      <c r="D508" s="32"/>
      <c r="E508" s="32"/>
      <c r="G508" s="571"/>
      <c r="H508" s="571"/>
      <c r="I508" s="571"/>
      <c r="J508" s="32"/>
      <c r="K508" s="32"/>
    </row>
    <row r="509">
      <c r="A509" s="32"/>
      <c r="D509" s="32"/>
      <c r="E509" s="32"/>
      <c r="G509" s="571"/>
      <c r="H509" s="571"/>
      <c r="I509" s="571"/>
      <c r="J509" s="32"/>
      <c r="K509" s="32"/>
    </row>
    <row r="510">
      <c r="A510" s="32"/>
      <c r="D510" s="32"/>
      <c r="E510" s="32"/>
      <c r="G510" s="571"/>
      <c r="H510" s="571"/>
      <c r="I510" s="571"/>
      <c r="J510" s="32"/>
      <c r="K510" s="32"/>
    </row>
    <row r="511">
      <c r="A511" s="32"/>
      <c r="D511" s="32"/>
      <c r="E511" s="32"/>
      <c r="G511" s="571"/>
      <c r="H511" s="571"/>
      <c r="I511" s="571"/>
      <c r="J511" s="32"/>
      <c r="K511" s="32"/>
    </row>
    <row r="512">
      <c r="A512" s="32"/>
      <c r="D512" s="32"/>
      <c r="E512" s="32"/>
      <c r="G512" s="571"/>
      <c r="H512" s="571"/>
      <c r="I512" s="571"/>
      <c r="J512" s="32"/>
      <c r="K512" s="32"/>
    </row>
    <row r="513">
      <c r="A513" s="32"/>
      <c r="D513" s="32"/>
      <c r="E513" s="32"/>
      <c r="G513" s="571"/>
      <c r="H513" s="571"/>
      <c r="I513" s="571"/>
      <c r="J513" s="32"/>
      <c r="K513" s="32"/>
    </row>
    <row r="514">
      <c r="A514" s="32"/>
      <c r="D514" s="32"/>
      <c r="E514" s="32"/>
      <c r="G514" s="571"/>
      <c r="H514" s="571"/>
      <c r="I514" s="571"/>
      <c r="J514" s="32"/>
      <c r="K514" s="32"/>
    </row>
    <row r="515">
      <c r="A515" s="32"/>
      <c r="D515" s="32"/>
      <c r="E515" s="32"/>
      <c r="G515" s="571"/>
      <c r="H515" s="571"/>
      <c r="I515" s="571"/>
      <c r="J515" s="32"/>
      <c r="K515" s="32"/>
    </row>
    <row r="516">
      <c r="A516" s="32"/>
      <c r="D516" s="32"/>
      <c r="E516" s="32"/>
      <c r="G516" s="571"/>
      <c r="H516" s="571"/>
      <c r="I516" s="571"/>
      <c r="J516" s="32"/>
      <c r="K516" s="32"/>
    </row>
    <row r="517">
      <c r="A517" s="32"/>
      <c r="D517" s="32"/>
      <c r="E517" s="32"/>
      <c r="G517" s="571"/>
      <c r="H517" s="571"/>
      <c r="I517" s="571"/>
      <c r="J517" s="32"/>
      <c r="K517" s="32"/>
    </row>
    <row r="518">
      <c r="A518" s="32"/>
      <c r="D518" s="32"/>
      <c r="E518" s="32"/>
      <c r="G518" s="571"/>
      <c r="H518" s="571"/>
      <c r="I518" s="571"/>
      <c r="J518" s="32"/>
      <c r="K518" s="32"/>
    </row>
    <row r="519">
      <c r="A519" s="32"/>
      <c r="D519" s="32"/>
      <c r="E519" s="32"/>
      <c r="G519" s="571"/>
      <c r="H519" s="571"/>
      <c r="I519" s="571"/>
      <c r="J519" s="32"/>
      <c r="K519" s="32"/>
    </row>
    <row r="520">
      <c r="A520" s="32"/>
      <c r="D520" s="32"/>
      <c r="E520" s="32"/>
      <c r="G520" s="571"/>
      <c r="H520" s="571"/>
      <c r="I520" s="571"/>
      <c r="J520" s="32"/>
      <c r="K520" s="32"/>
    </row>
    <row r="521">
      <c r="A521" s="32"/>
      <c r="D521" s="32"/>
      <c r="E521" s="32"/>
      <c r="G521" s="571"/>
      <c r="H521" s="571"/>
      <c r="I521" s="571"/>
      <c r="J521" s="32"/>
      <c r="K521" s="32"/>
    </row>
    <row r="522">
      <c r="A522" s="32"/>
      <c r="D522" s="32"/>
      <c r="E522" s="32"/>
      <c r="G522" s="571"/>
      <c r="H522" s="571"/>
      <c r="I522" s="571"/>
      <c r="J522" s="32"/>
      <c r="K522" s="32"/>
    </row>
    <row r="523">
      <c r="A523" s="32"/>
      <c r="D523" s="32"/>
      <c r="E523" s="32"/>
      <c r="G523" s="571"/>
      <c r="H523" s="571"/>
      <c r="I523" s="571"/>
      <c r="J523" s="32"/>
      <c r="K523" s="32"/>
    </row>
    <row r="524">
      <c r="A524" s="32"/>
      <c r="D524" s="32"/>
      <c r="E524" s="32"/>
      <c r="G524" s="571"/>
      <c r="H524" s="571"/>
      <c r="I524" s="571"/>
      <c r="J524" s="32"/>
      <c r="K524" s="32"/>
    </row>
    <row r="525">
      <c r="A525" s="32"/>
      <c r="D525" s="32"/>
      <c r="E525" s="32"/>
      <c r="G525" s="571"/>
      <c r="H525" s="571"/>
      <c r="I525" s="571"/>
      <c r="J525" s="32"/>
      <c r="K525" s="32"/>
    </row>
    <row r="526">
      <c r="A526" s="32"/>
      <c r="D526" s="32"/>
      <c r="E526" s="32"/>
      <c r="G526" s="571"/>
      <c r="H526" s="571"/>
      <c r="I526" s="571"/>
      <c r="J526" s="32"/>
      <c r="K526" s="32"/>
    </row>
    <row r="527">
      <c r="A527" s="32"/>
      <c r="D527" s="32"/>
      <c r="E527" s="32"/>
      <c r="G527" s="571"/>
      <c r="H527" s="571"/>
      <c r="I527" s="571"/>
      <c r="J527" s="32"/>
      <c r="K527" s="32"/>
    </row>
    <row r="528">
      <c r="A528" s="32"/>
      <c r="D528" s="32"/>
      <c r="E528" s="32"/>
      <c r="G528" s="571"/>
      <c r="H528" s="571"/>
      <c r="I528" s="571"/>
      <c r="J528" s="32"/>
      <c r="K528" s="32"/>
    </row>
    <row r="529">
      <c r="A529" s="32"/>
      <c r="D529" s="32"/>
      <c r="E529" s="32"/>
      <c r="G529" s="571"/>
      <c r="H529" s="571"/>
      <c r="I529" s="571"/>
      <c r="J529" s="32"/>
      <c r="K529" s="32"/>
    </row>
    <row r="530">
      <c r="A530" s="32"/>
      <c r="D530" s="32"/>
      <c r="E530" s="32"/>
      <c r="G530" s="571"/>
      <c r="H530" s="571"/>
      <c r="I530" s="571"/>
      <c r="J530" s="32"/>
      <c r="K530" s="32"/>
    </row>
    <row r="531">
      <c r="A531" s="32"/>
      <c r="D531" s="32"/>
      <c r="E531" s="32"/>
      <c r="G531" s="571"/>
      <c r="H531" s="571"/>
      <c r="I531" s="571"/>
      <c r="J531" s="32"/>
      <c r="K531" s="32"/>
    </row>
    <row r="532">
      <c r="A532" s="32"/>
      <c r="D532" s="32"/>
      <c r="E532" s="32"/>
      <c r="G532" s="571"/>
      <c r="H532" s="571"/>
      <c r="I532" s="571"/>
      <c r="J532" s="32"/>
      <c r="K532" s="32"/>
    </row>
    <row r="533">
      <c r="A533" s="32"/>
      <c r="D533" s="32"/>
      <c r="E533" s="32"/>
      <c r="G533" s="571"/>
      <c r="H533" s="571"/>
      <c r="I533" s="571"/>
      <c r="J533" s="32"/>
      <c r="K533" s="32"/>
    </row>
    <row r="534">
      <c r="A534" s="32"/>
      <c r="D534" s="32"/>
      <c r="E534" s="32"/>
      <c r="G534" s="571"/>
      <c r="H534" s="571"/>
      <c r="I534" s="571"/>
      <c r="J534" s="32"/>
      <c r="K534" s="32"/>
    </row>
    <row r="535">
      <c r="A535" s="32"/>
      <c r="D535" s="32"/>
      <c r="E535" s="32"/>
      <c r="G535" s="571"/>
      <c r="H535" s="571"/>
      <c r="I535" s="571"/>
      <c r="J535" s="32"/>
      <c r="K535" s="32"/>
    </row>
    <row r="536">
      <c r="A536" s="32"/>
      <c r="D536" s="32"/>
      <c r="E536" s="32"/>
      <c r="G536" s="571"/>
      <c r="H536" s="571"/>
      <c r="I536" s="571"/>
      <c r="J536" s="32"/>
      <c r="K536" s="32"/>
    </row>
    <row r="537">
      <c r="A537" s="32"/>
      <c r="D537" s="32"/>
      <c r="E537" s="32"/>
      <c r="G537" s="571"/>
      <c r="H537" s="571"/>
      <c r="I537" s="571"/>
      <c r="J537" s="32"/>
      <c r="K537" s="32"/>
    </row>
    <row r="538">
      <c r="A538" s="32"/>
      <c r="D538" s="32"/>
      <c r="E538" s="32"/>
      <c r="G538" s="571"/>
      <c r="H538" s="571"/>
      <c r="I538" s="571"/>
      <c r="J538" s="32"/>
      <c r="K538" s="32"/>
    </row>
    <row r="539">
      <c r="A539" s="32"/>
      <c r="D539" s="32"/>
      <c r="E539" s="32"/>
      <c r="G539" s="571"/>
      <c r="H539" s="571"/>
      <c r="I539" s="571"/>
      <c r="J539" s="32"/>
      <c r="K539" s="32"/>
    </row>
    <row r="540">
      <c r="A540" s="32"/>
      <c r="D540" s="32"/>
      <c r="E540" s="32"/>
      <c r="G540" s="571"/>
      <c r="H540" s="571"/>
      <c r="I540" s="571"/>
      <c r="J540" s="32"/>
      <c r="K540" s="32"/>
    </row>
    <row r="541">
      <c r="A541" s="32"/>
      <c r="D541" s="32"/>
      <c r="E541" s="32"/>
      <c r="G541" s="571"/>
      <c r="H541" s="571"/>
      <c r="I541" s="571"/>
      <c r="J541" s="32"/>
      <c r="K541" s="32"/>
    </row>
    <row r="542">
      <c r="A542" s="32"/>
      <c r="D542" s="32"/>
      <c r="E542" s="32"/>
      <c r="G542" s="571"/>
      <c r="H542" s="571"/>
      <c r="I542" s="571"/>
      <c r="J542" s="32"/>
      <c r="K542" s="32"/>
    </row>
    <row r="543">
      <c r="A543" s="32"/>
      <c r="D543" s="32"/>
      <c r="E543" s="32"/>
      <c r="G543" s="571"/>
      <c r="H543" s="571"/>
      <c r="I543" s="571"/>
      <c r="J543" s="32"/>
      <c r="K543" s="32"/>
    </row>
    <row r="544">
      <c r="A544" s="32"/>
      <c r="D544" s="32"/>
      <c r="E544" s="32"/>
      <c r="G544" s="571"/>
      <c r="H544" s="571"/>
      <c r="I544" s="571"/>
      <c r="J544" s="32"/>
      <c r="K544" s="32"/>
    </row>
    <row r="545">
      <c r="A545" s="32"/>
      <c r="D545" s="32"/>
      <c r="E545" s="32"/>
      <c r="G545" s="571"/>
      <c r="H545" s="571"/>
      <c r="I545" s="571"/>
      <c r="J545" s="32"/>
      <c r="K545" s="32"/>
    </row>
    <row r="546">
      <c r="A546" s="32"/>
      <c r="D546" s="32"/>
      <c r="E546" s="32"/>
      <c r="G546" s="571"/>
      <c r="H546" s="571"/>
      <c r="I546" s="571"/>
      <c r="J546" s="32"/>
      <c r="K546" s="32"/>
    </row>
    <row r="547">
      <c r="A547" s="32"/>
      <c r="D547" s="32"/>
      <c r="E547" s="32"/>
      <c r="G547" s="571"/>
      <c r="H547" s="571"/>
      <c r="I547" s="571"/>
      <c r="J547" s="32"/>
      <c r="K547" s="32"/>
    </row>
    <row r="548">
      <c r="A548" s="32"/>
      <c r="D548" s="32"/>
      <c r="E548" s="32"/>
      <c r="G548" s="571"/>
      <c r="H548" s="571"/>
      <c r="I548" s="571"/>
      <c r="J548" s="32"/>
      <c r="K548" s="32"/>
    </row>
    <row r="549">
      <c r="A549" s="32"/>
      <c r="D549" s="32"/>
      <c r="E549" s="32"/>
      <c r="G549" s="571"/>
      <c r="H549" s="571"/>
      <c r="I549" s="571"/>
      <c r="J549" s="32"/>
      <c r="K549" s="32"/>
    </row>
    <row r="550">
      <c r="A550" s="32"/>
      <c r="D550" s="32"/>
      <c r="E550" s="32"/>
      <c r="G550" s="571"/>
      <c r="H550" s="571"/>
      <c r="I550" s="571"/>
      <c r="J550" s="32"/>
      <c r="K550" s="32"/>
    </row>
    <row r="551">
      <c r="A551" s="32"/>
      <c r="D551" s="32"/>
      <c r="E551" s="32"/>
      <c r="G551" s="571"/>
      <c r="H551" s="571"/>
      <c r="I551" s="571"/>
      <c r="J551" s="32"/>
      <c r="K551" s="32"/>
    </row>
    <row r="552">
      <c r="A552" s="32"/>
      <c r="D552" s="32"/>
      <c r="E552" s="32"/>
      <c r="G552" s="571"/>
      <c r="H552" s="571"/>
      <c r="I552" s="571"/>
      <c r="J552" s="32"/>
      <c r="K552" s="32"/>
    </row>
    <row r="553">
      <c r="A553" s="32"/>
      <c r="D553" s="32"/>
      <c r="E553" s="32"/>
      <c r="G553" s="571"/>
      <c r="H553" s="571"/>
      <c r="I553" s="571"/>
      <c r="J553" s="32"/>
      <c r="K553" s="32"/>
    </row>
    <row r="554">
      <c r="A554" s="32"/>
      <c r="D554" s="32"/>
      <c r="E554" s="32"/>
      <c r="G554" s="571"/>
      <c r="H554" s="571"/>
      <c r="I554" s="571"/>
      <c r="J554" s="32"/>
      <c r="K554" s="32"/>
    </row>
    <row r="555">
      <c r="A555" s="32"/>
      <c r="D555" s="32"/>
      <c r="E555" s="32"/>
      <c r="G555" s="571"/>
      <c r="H555" s="571"/>
      <c r="I555" s="571"/>
      <c r="J555" s="32"/>
      <c r="K555" s="32"/>
    </row>
    <row r="556">
      <c r="A556" s="32"/>
      <c r="D556" s="32"/>
      <c r="E556" s="32"/>
      <c r="G556" s="571"/>
      <c r="H556" s="571"/>
      <c r="I556" s="571"/>
      <c r="J556" s="32"/>
      <c r="K556" s="32"/>
    </row>
    <row r="557">
      <c r="A557" s="32"/>
      <c r="D557" s="32"/>
      <c r="E557" s="32"/>
      <c r="G557" s="571"/>
      <c r="H557" s="571"/>
      <c r="I557" s="571"/>
      <c r="J557" s="32"/>
      <c r="K557" s="32"/>
    </row>
    <row r="558">
      <c r="A558" s="32"/>
      <c r="D558" s="32"/>
      <c r="E558" s="32"/>
      <c r="G558" s="571"/>
      <c r="H558" s="571"/>
      <c r="I558" s="571"/>
      <c r="J558" s="32"/>
      <c r="K558" s="32"/>
    </row>
    <row r="559">
      <c r="A559" s="32"/>
      <c r="D559" s="32"/>
      <c r="E559" s="32"/>
      <c r="G559" s="571"/>
      <c r="H559" s="571"/>
      <c r="I559" s="571"/>
      <c r="J559" s="32"/>
      <c r="K559" s="32"/>
    </row>
    <row r="560">
      <c r="A560" s="32"/>
      <c r="D560" s="32"/>
      <c r="E560" s="32"/>
      <c r="G560" s="571"/>
      <c r="H560" s="571"/>
      <c r="I560" s="571"/>
      <c r="J560" s="32"/>
      <c r="K560" s="32"/>
    </row>
    <row r="561">
      <c r="A561" s="32"/>
      <c r="D561" s="32"/>
      <c r="E561" s="32"/>
      <c r="G561" s="571"/>
      <c r="H561" s="571"/>
      <c r="I561" s="571"/>
      <c r="J561" s="32"/>
      <c r="K561" s="32"/>
    </row>
    <row r="562">
      <c r="A562" s="32"/>
      <c r="D562" s="32"/>
      <c r="E562" s="32"/>
      <c r="G562" s="571"/>
      <c r="H562" s="571"/>
      <c r="I562" s="571"/>
      <c r="J562" s="32"/>
      <c r="K562" s="32"/>
    </row>
    <row r="563">
      <c r="A563" s="32"/>
      <c r="D563" s="32"/>
      <c r="E563" s="32"/>
      <c r="G563" s="571"/>
      <c r="H563" s="571"/>
      <c r="I563" s="571"/>
      <c r="J563" s="32"/>
      <c r="K563" s="32"/>
    </row>
    <row r="564">
      <c r="A564" s="32"/>
      <c r="D564" s="32"/>
      <c r="E564" s="32"/>
      <c r="G564" s="571"/>
      <c r="H564" s="571"/>
      <c r="I564" s="571"/>
      <c r="J564" s="32"/>
      <c r="K564" s="32"/>
    </row>
    <row r="565">
      <c r="A565" s="32"/>
      <c r="D565" s="32"/>
      <c r="E565" s="32"/>
      <c r="G565" s="571"/>
      <c r="H565" s="571"/>
      <c r="I565" s="571"/>
      <c r="J565" s="32"/>
      <c r="K565" s="32"/>
    </row>
    <row r="566">
      <c r="A566" s="32"/>
      <c r="D566" s="32"/>
      <c r="E566" s="32"/>
      <c r="G566" s="571"/>
      <c r="H566" s="571"/>
      <c r="I566" s="571"/>
      <c r="J566" s="32"/>
      <c r="K566" s="32"/>
    </row>
    <row r="567">
      <c r="A567" s="32"/>
      <c r="D567" s="32"/>
      <c r="E567" s="32"/>
      <c r="G567" s="571"/>
      <c r="H567" s="571"/>
      <c r="I567" s="571"/>
      <c r="J567" s="32"/>
      <c r="K567" s="32"/>
    </row>
    <row r="568">
      <c r="A568" s="32"/>
      <c r="D568" s="32"/>
      <c r="E568" s="32"/>
      <c r="G568" s="571"/>
      <c r="H568" s="571"/>
      <c r="I568" s="571"/>
      <c r="J568" s="32"/>
      <c r="K568" s="32"/>
    </row>
    <row r="569">
      <c r="A569" s="32"/>
      <c r="D569" s="32"/>
      <c r="E569" s="32"/>
      <c r="G569" s="571"/>
      <c r="H569" s="571"/>
      <c r="I569" s="571"/>
      <c r="J569" s="32"/>
      <c r="K569" s="32"/>
    </row>
    <row r="570">
      <c r="A570" s="32"/>
      <c r="D570" s="32"/>
      <c r="E570" s="32"/>
      <c r="G570" s="571"/>
      <c r="H570" s="571"/>
      <c r="I570" s="571"/>
      <c r="J570" s="32"/>
      <c r="K570" s="32"/>
    </row>
    <row r="571">
      <c r="A571" s="32"/>
      <c r="D571" s="32"/>
      <c r="E571" s="32"/>
      <c r="G571" s="571"/>
      <c r="H571" s="571"/>
      <c r="I571" s="571"/>
      <c r="J571" s="32"/>
      <c r="K571" s="32"/>
    </row>
    <row r="572">
      <c r="A572" s="32"/>
      <c r="D572" s="32"/>
      <c r="E572" s="32"/>
      <c r="G572" s="571"/>
      <c r="H572" s="571"/>
      <c r="I572" s="571"/>
      <c r="J572" s="32"/>
      <c r="K572" s="32"/>
    </row>
    <row r="573">
      <c r="A573" s="32"/>
      <c r="D573" s="32"/>
      <c r="E573" s="32"/>
      <c r="G573" s="571"/>
      <c r="H573" s="571"/>
      <c r="I573" s="571"/>
      <c r="J573" s="32"/>
      <c r="K573" s="32"/>
    </row>
    <row r="574">
      <c r="A574" s="32"/>
      <c r="D574" s="32"/>
      <c r="E574" s="32"/>
      <c r="G574" s="571"/>
      <c r="H574" s="571"/>
      <c r="I574" s="571"/>
      <c r="J574" s="32"/>
      <c r="K574" s="32"/>
    </row>
    <row r="575">
      <c r="A575" s="32"/>
      <c r="D575" s="32"/>
      <c r="E575" s="32"/>
      <c r="G575" s="571"/>
      <c r="H575" s="571"/>
      <c r="I575" s="571"/>
      <c r="J575" s="32"/>
      <c r="K575" s="32"/>
    </row>
    <row r="576">
      <c r="A576" s="32"/>
      <c r="D576" s="32"/>
      <c r="E576" s="32"/>
      <c r="G576" s="571"/>
      <c r="H576" s="571"/>
      <c r="I576" s="571"/>
      <c r="J576" s="32"/>
      <c r="K576" s="32"/>
    </row>
    <row r="577">
      <c r="A577" s="32"/>
      <c r="D577" s="32"/>
      <c r="E577" s="32"/>
      <c r="G577" s="571"/>
      <c r="H577" s="571"/>
      <c r="I577" s="571"/>
      <c r="J577" s="32"/>
      <c r="K577" s="32"/>
    </row>
    <row r="578">
      <c r="A578" s="32"/>
      <c r="D578" s="32"/>
      <c r="E578" s="32"/>
      <c r="G578" s="571"/>
      <c r="H578" s="571"/>
      <c r="I578" s="571"/>
      <c r="J578" s="32"/>
      <c r="K578" s="32"/>
    </row>
    <row r="579">
      <c r="A579" s="32"/>
      <c r="D579" s="32"/>
      <c r="E579" s="32"/>
      <c r="G579" s="571"/>
      <c r="H579" s="571"/>
      <c r="I579" s="571"/>
      <c r="J579" s="32"/>
      <c r="K579" s="32"/>
    </row>
    <row r="580">
      <c r="A580" s="32"/>
      <c r="D580" s="32"/>
      <c r="E580" s="32"/>
      <c r="G580" s="571"/>
      <c r="H580" s="571"/>
      <c r="I580" s="571"/>
      <c r="J580" s="32"/>
      <c r="K580" s="32"/>
    </row>
    <row r="581">
      <c r="A581" s="32"/>
      <c r="D581" s="32"/>
      <c r="E581" s="32"/>
      <c r="G581" s="571"/>
      <c r="H581" s="571"/>
      <c r="I581" s="571"/>
      <c r="J581" s="32"/>
      <c r="K581" s="32"/>
    </row>
    <row r="582">
      <c r="A582" s="32"/>
      <c r="D582" s="32"/>
      <c r="E582" s="32"/>
      <c r="G582" s="571"/>
      <c r="H582" s="571"/>
      <c r="I582" s="571"/>
      <c r="J582" s="32"/>
      <c r="K582" s="32"/>
    </row>
    <row r="583">
      <c r="A583" s="32"/>
      <c r="D583" s="32"/>
      <c r="E583" s="32"/>
      <c r="G583" s="571"/>
      <c r="H583" s="571"/>
      <c r="I583" s="571"/>
      <c r="J583" s="32"/>
      <c r="K583" s="32"/>
    </row>
    <row r="584">
      <c r="A584" s="32"/>
      <c r="D584" s="32"/>
      <c r="E584" s="32"/>
      <c r="G584" s="571"/>
      <c r="H584" s="571"/>
      <c r="I584" s="571"/>
      <c r="J584" s="32"/>
      <c r="K584" s="32"/>
    </row>
    <row r="585">
      <c r="A585" s="32"/>
      <c r="D585" s="32"/>
      <c r="E585" s="32"/>
      <c r="G585" s="571"/>
      <c r="H585" s="571"/>
      <c r="I585" s="571"/>
      <c r="J585" s="32"/>
      <c r="K585" s="32"/>
    </row>
    <row r="586">
      <c r="A586" s="32"/>
      <c r="D586" s="32"/>
      <c r="E586" s="32"/>
      <c r="G586" s="571"/>
      <c r="H586" s="571"/>
      <c r="I586" s="571"/>
      <c r="J586" s="32"/>
      <c r="K586" s="32"/>
    </row>
    <row r="587">
      <c r="A587" s="32"/>
      <c r="D587" s="32"/>
      <c r="E587" s="32"/>
      <c r="G587" s="571"/>
      <c r="H587" s="571"/>
      <c r="I587" s="571"/>
      <c r="J587" s="32"/>
      <c r="K587" s="32"/>
    </row>
    <row r="588">
      <c r="A588" s="32"/>
      <c r="D588" s="32"/>
      <c r="E588" s="32"/>
      <c r="G588" s="571"/>
      <c r="H588" s="571"/>
      <c r="I588" s="571"/>
      <c r="J588" s="32"/>
      <c r="K588" s="32"/>
    </row>
    <row r="589">
      <c r="A589" s="32"/>
      <c r="D589" s="32"/>
      <c r="E589" s="32"/>
      <c r="G589" s="571"/>
      <c r="H589" s="571"/>
      <c r="I589" s="571"/>
      <c r="J589" s="32"/>
      <c r="K589" s="32"/>
    </row>
    <row r="590">
      <c r="A590" s="32"/>
      <c r="D590" s="32"/>
      <c r="E590" s="32"/>
      <c r="G590" s="571"/>
      <c r="H590" s="571"/>
      <c r="I590" s="571"/>
      <c r="J590" s="32"/>
      <c r="K590" s="32"/>
    </row>
    <row r="591">
      <c r="A591" s="32"/>
      <c r="D591" s="32"/>
      <c r="E591" s="32"/>
      <c r="G591" s="571"/>
      <c r="H591" s="571"/>
      <c r="I591" s="571"/>
      <c r="J591" s="32"/>
      <c r="K591" s="32"/>
    </row>
    <row r="592">
      <c r="A592" s="32"/>
      <c r="D592" s="32"/>
      <c r="E592" s="32"/>
      <c r="G592" s="571"/>
      <c r="H592" s="571"/>
      <c r="I592" s="571"/>
      <c r="J592" s="32"/>
      <c r="K592" s="32"/>
    </row>
    <row r="593">
      <c r="A593" s="32"/>
      <c r="D593" s="32"/>
      <c r="E593" s="32"/>
      <c r="G593" s="571"/>
      <c r="H593" s="571"/>
      <c r="I593" s="571"/>
      <c r="J593" s="32"/>
      <c r="K593" s="32"/>
    </row>
    <row r="594">
      <c r="A594" s="32"/>
      <c r="D594" s="32"/>
      <c r="E594" s="32"/>
      <c r="G594" s="571"/>
      <c r="H594" s="571"/>
      <c r="I594" s="571"/>
      <c r="J594" s="32"/>
      <c r="K594" s="32"/>
    </row>
    <row r="595">
      <c r="A595" s="32"/>
      <c r="D595" s="32"/>
      <c r="E595" s="32"/>
      <c r="G595" s="571"/>
      <c r="H595" s="571"/>
      <c r="I595" s="571"/>
      <c r="J595" s="32"/>
      <c r="K595" s="32"/>
    </row>
    <row r="596">
      <c r="A596" s="32"/>
      <c r="D596" s="32"/>
      <c r="E596" s="32"/>
      <c r="G596" s="571"/>
      <c r="H596" s="571"/>
      <c r="I596" s="571"/>
      <c r="J596" s="32"/>
      <c r="K596" s="32"/>
    </row>
    <row r="597">
      <c r="A597" s="32"/>
      <c r="D597" s="32"/>
      <c r="E597" s="32"/>
      <c r="G597" s="571"/>
      <c r="H597" s="571"/>
      <c r="I597" s="571"/>
      <c r="J597" s="32"/>
      <c r="K597" s="32"/>
    </row>
    <row r="598">
      <c r="A598" s="32"/>
      <c r="D598" s="32"/>
      <c r="E598" s="32"/>
      <c r="G598" s="571"/>
      <c r="H598" s="571"/>
      <c r="I598" s="571"/>
      <c r="J598" s="32"/>
      <c r="K598" s="32"/>
    </row>
    <row r="599">
      <c r="A599" s="32"/>
      <c r="D599" s="32"/>
      <c r="E599" s="32"/>
      <c r="G599" s="571"/>
      <c r="H599" s="571"/>
      <c r="I599" s="571"/>
      <c r="J599" s="32"/>
      <c r="K599" s="32"/>
    </row>
    <row r="600">
      <c r="A600" s="32"/>
      <c r="D600" s="32"/>
      <c r="E600" s="32"/>
      <c r="G600" s="571"/>
      <c r="H600" s="571"/>
      <c r="I600" s="571"/>
      <c r="J600" s="32"/>
      <c r="K600" s="32"/>
    </row>
    <row r="601">
      <c r="A601" s="32"/>
      <c r="D601" s="32"/>
      <c r="E601" s="32"/>
      <c r="G601" s="571"/>
      <c r="H601" s="571"/>
      <c r="I601" s="571"/>
      <c r="J601" s="32"/>
      <c r="K601" s="32"/>
    </row>
    <row r="602">
      <c r="A602" s="32"/>
      <c r="D602" s="32"/>
      <c r="E602" s="32"/>
      <c r="G602" s="571"/>
      <c r="H602" s="571"/>
      <c r="I602" s="571"/>
      <c r="J602" s="32"/>
      <c r="K602" s="32"/>
    </row>
    <row r="603">
      <c r="A603" s="32"/>
      <c r="D603" s="32"/>
      <c r="E603" s="32"/>
      <c r="G603" s="571"/>
      <c r="H603" s="571"/>
      <c r="I603" s="571"/>
      <c r="J603" s="32"/>
      <c r="K603" s="32"/>
    </row>
    <row r="604">
      <c r="A604" s="32"/>
      <c r="D604" s="32"/>
      <c r="E604" s="32"/>
      <c r="G604" s="571"/>
      <c r="H604" s="571"/>
      <c r="I604" s="571"/>
      <c r="J604" s="32"/>
      <c r="K604" s="32"/>
    </row>
    <row r="605">
      <c r="A605" s="32"/>
      <c r="D605" s="32"/>
      <c r="E605" s="32"/>
      <c r="G605" s="571"/>
      <c r="H605" s="571"/>
      <c r="I605" s="571"/>
      <c r="J605" s="32"/>
      <c r="K605" s="32"/>
    </row>
    <row r="606">
      <c r="A606" s="32"/>
      <c r="D606" s="32"/>
      <c r="E606" s="32"/>
      <c r="G606" s="571"/>
      <c r="H606" s="571"/>
      <c r="I606" s="571"/>
      <c r="J606" s="32"/>
      <c r="K606" s="32"/>
    </row>
    <row r="607">
      <c r="A607" s="32"/>
      <c r="D607" s="32"/>
      <c r="E607" s="32"/>
      <c r="G607" s="571"/>
      <c r="H607" s="571"/>
      <c r="I607" s="571"/>
      <c r="J607" s="32"/>
      <c r="K607" s="32"/>
    </row>
    <row r="608">
      <c r="A608" s="32"/>
      <c r="D608" s="32"/>
      <c r="E608" s="32"/>
      <c r="G608" s="571"/>
      <c r="H608" s="571"/>
      <c r="I608" s="571"/>
      <c r="J608" s="32"/>
      <c r="K608" s="32"/>
    </row>
    <row r="609">
      <c r="A609" s="32"/>
      <c r="D609" s="32"/>
      <c r="E609" s="32"/>
      <c r="G609" s="571"/>
      <c r="H609" s="571"/>
      <c r="I609" s="571"/>
      <c r="J609" s="32"/>
      <c r="K609" s="32"/>
    </row>
    <row r="610">
      <c r="A610" s="32"/>
      <c r="D610" s="32"/>
      <c r="E610" s="32"/>
      <c r="G610" s="571"/>
      <c r="H610" s="571"/>
      <c r="I610" s="571"/>
      <c r="J610" s="32"/>
      <c r="K610" s="32"/>
    </row>
    <row r="611">
      <c r="A611" s="32"/>
      <c r="D611" s="32"/>
      <c r="E611" s="32"/>
      <c r="G611" s="571"/>
      <c r="H611" s="571"/>
      <c r="I611" s="571"/>
      <c r="J611" s="32"/>
      <c r="K611" s="32"/>
    </row>
    <row r="612">
      <c r="A612" s="32"/>
      <c r="D612" s="32"/>
      <c r="E612" s="32"/>
      <c r="G612" s="571"/>
      <c r="H612" s="571"/>
      <c r="I612" s="571"/>
      <c r="J612" s="32"/>
      <c r="K612" s="32"/>
    </row>
    <row r="613">
      <c r="A613" s="32"/>
      <c r="D613" s="32"/>
      <c r="E613" s="32"/>
      <c r="G613" s="571"/>
      <c r="H613" s="571"/>
      <c r="I613" s="571"/>
      <c r="J613" s="32"/>
      <c r="K613" s="32"/>
    </row>
    <row r="614">
      <c r="A614" s="32"/>
      <c r="D614" s="32"/>
      <c r="E614" s="32"/>
      <c r="G614" s="571"/>
      <c r="H614" s="571"/>
      <c r="I614" s="571"/>
      <c r="J614" s="32"/>
      <c r="K614" s="32"/>
    </row>
    <row r="615">
      <c r="A615" s="32"/>
      <c r="D615" s="32"/>
      <c r="E615" s="32"/>
      <c r="G615" s="571"/>
      <c r="H615" s="571"/>
      <c r="I615" s="571"/>
      <c r="J615" s="32"/>
      <c r="K615" s="32"/>
    </row>
    <row r="616">
      <c r="A616" s="32"/>
      <c r="D616" s="32"/>
      <c r="E616" s="32"/>
      <c r="G616" s="571"/>
      <c r="H616" s="571"/>
      <c r="I616" s="571"/>
      <c r="J616" s="32"/>
      <c r="K616" s="32"/>
    </row>
    <row r="617">
      <c r="A617" s="32"/>
      <c r="D617" s="32"/>
      <c r="E617" s="32"/>
      <c r="G617" s="571"/>
      <c r="H617" s="571"/>
      <c r="I617" s="571"/>
      <c r="J617" s="32"/>
      <c r="K617" s="32"/>
    </row>
    <row r="618">
      <c r="A618" s="32"/>
      <c r="D618" s="32"/>
      <c r="E618" s="32"/>
      <c r="G618" s="571"/>
      <c r="H618" s="571"/>
      <c r="I618" s="571"/>
      <c r="J618" s="32"/>
      <c r="K618" s="32"/>
    </row>
    <row r="619">
      <c r="A619" s="32"/>
      <c r="D619" s="32"/>
      <c r="E619" s="32"/>
      <c r="G619" s="571"/>
      <c r="H619" s="571"/>
      <c r="I619" s="571"/>
      <c r="J619" s="32"/>
      <c r="K619" s="32"/>
    </row>
    <row r="620">
      <c r="A620" s="32"/>
      <c r="D620" s="32"/>
      <c r="E620" s="32"/>
      <c r="G620" s="571"/>
      <c r="H620" s="571"/>
      <c r="I620" s="571"/>
      <c r="J620" s="32"/>
      <c r="K620" s="32"/>
    </row>
    <row r="621">
      <c r="A621" s="32"/>
      <c r="D621" s="32"/>
      <c r="E621" s="32"/>
      <c r="G621" s="571"/>
      <c r="H621" s="571"/>
      <c r="I621" s="571"/>
      <c r="J621" s="32"/>
      <c r="K621" s="32"/>
    </row>
    <row r="622">
      <c r="A622" s="32"/>
      <c r="D622" s="32"/>
      <c r="E622" s="32"/>
      <c r="G622" s="571"/>
      <c r="H622" s="571"/>
      <c r="I622" s="571"/>
      <c r="J622" s="32"/>
      <c r="K622" s="32"/>
    </row>
    <row r="623">
      <c r="A623" s="32"/>
      <c r="D623" s="32"/>
      <c r="E623" s="32"/>
      <c r="G623" s="571"/>
      <c r="H623" s="571"/>
      <c r="I623" s="571"/>
      <c r="J623" s="32"/>
      <c r="K623" s="32"/>
    </row>
    <row r="624">
      <c r="A624" s="32"/>
      <c r="D624" s="32"/>
      <c r="E624" s="32"/>
      <c r="G624" s="571"/>
      <c r="H624" s="571"/>
      <c r="I624" s="571"/>
      <c r="J624" s="32"/>
      <c r="K624" s="32"/>
    </row>
    <row r="625">
      <c r="A625" s="32"/>
      <c r="D625" s="32"/>
      <c r="E625" s="32"/>
      <c r="G625" s="571"/>
      <c r="H625" s="571"/>
      <c r="I625" s="571"/>
      <c r="J625" s="32"/>
      <c r="K625" s="32"/>
    </row>
    <row r="626">
      <c r="A626" s="32"/>
      <c r="D626" s="32"/>
      <c r="E626" s="32"/>
      <c r="G626" s="571"/>
      <c r="H626" s="571"/>
      <c r="I626" s="571"/>
      <c r="J626" s="32"/>
      <c r="K626" s="32"/>
    </row>
    <row r="627">
      <c r="A627" s="32"/>
      <c r="D627" s="32"/>
      <c r="E627" s="32"/>
      <c r="G627" s="571"/>
      <c r="H627" s="571"/>
      <c r="I627" s="571"/>
      <c r="J627" s="32"/>
      <c r="K627" s="32"/>
    </row>
    <row r="628">
      <c r="A628" s="32"/>
      <c r="D628" s="32"/>
      <c r="E628" s="32"/>
      <c r="G628" s="571"/>
      <c r="H628" s="571"/>
      <c r="I628" s="571"/>
      <c r="J628" s="32"/>
      <c r="K628" s="32"/>
    </row>
    <row r="629">
      <c r="A629" s="32"/>
      <c r="D629" s="32"/>
      <c r="E629" s="32"/>
      <c r="G629" s="571"/>
      <c r="H629" s="571"/>
      <c r="I629" s="571"/>
      <c r="J629" s="32"/>
      <c r="K629" s="32"/>
    </row>
    <row r="630">
      <c r="A630" s="32"/>
      <c r="D630" s="32"/>
      <c r="E630" s="32"/>
      <c r="G630" s="571"/>
      <c r="H630" s="571"/>
      <c r="I630" s="571"/>
      <c r="J630" s="32"/>
      <c r="K630" s="32"/>
    </row>
    <row r="631">
      <c r="A631" s="32"/>
      <c r="D631" s="32"/>
      <c r="E631" s="32"/>
      <c r="G631" s="571"/>
      <c r="H631" s="571"/>
      <c r="I631" s="571"/>
      <c r="J631" s="32"/>
      <c r="K631" s="32"/>
    </row>
    <row r="632">
      <c r="A632" s="32"/>
      <c r="D632" s="32"/>
      <c r="E632" s="32"/>
      <c r="G632" s="571"/>
      <c r="H632" s="571"/>
      <c r="I632" s="571"/>
      <c r="J632" s="32"/>
      <c r="K632" s="32"/>
    </row>
    <row r="633">
      <c r="A633" s="32"/>
      <c r="D633" s="32"/>
      <c r="E633" s="32"/>
      <c r="G633" s="571"/>
      <c r="H633" s="571"/>
      <c r="I633" s="571"/>
      <c r="J633" s="32"/>
      <c r="K633" s="32"/>
    </row>
    <row r="634">
      <c r="A634" s="32"/>
      <c r="D634" s="32"/>
      <c r="E634" s="32"/>
      <c r="G634" s="571"/>
      <c r="H634" s="571"/>
      <c r="I634" s="571"/>
      <c r="J634" s="32"/>
      <c r="K634" s="32"/>
    </row>
    <row r="635">
      <c r="A635" s="32"/>
      <c r="D635" s="32"/>
      <c r="E635" s="32"/>
      <c r="G635" s="571"/>
      <c r="H635" s="571"/>
      <c r="I635" s="571"/>
      <c r="J635" s="32"/>
      <c r="K635" s="32"/>
    </row>
    <row r="636">
      <c r="A636" s="32"/>
      <c r="D636" s="32"/>
      <c r="E636" s="32"/>
      <c r="G636" s="571"/>
      <c r="H636" s="571"/>
      <c r="I636" s="571"/>
      <c r="J636" s="32"/>
      <c r="K636" s="32"/>
    </row>
    <row r="637">
      <c r="A637" s="32"/>
      <c r="D637" s="32"/>
      <c r="E637" s="32"/>
      <c r="G637" s="571"/>
      <c r="H637" s="571"/>
      <c r="I637" s="571"/>
      <c r="J637" s="32"/>
      <c r="K637" s="32"/>
    </row>
    <row r="638">
      <c r="A638" s="32"/>
      <c r="D638" s="32"/>
      <c r="E638" s="32"/>
      <c r="G638" s="571"/>
      <c r="H638" s="571"/>
      <c r="I638" s="571"/>
      <c r="J638" s="32"/>
      <c r="K638" s="32"/>
    </row>
    <row r="639">
      <c r="A639" s="32"/>
      <c r="D639" s="32"/>
      <c r="E639" s="32"/>
      <c r="G639" s="571"/>
      <c r="H639" s="571"/>
      <c r="I639" s="571"/>
      <c r="J639" s="32"/>
      <c r="K639" s="32"/>
    </row>
    <row r="640">
      <c r="A640" s="32"/>
      <c r="D640" s="32"/>
      <c r="E640" s="32"/>
      <c r="G640" s="571"/>
      <c r="H640" s="571"/>
      <c r="I640" s="571"/>
      <c r="J640" s="32"/>
      <c r="K640" s="32"/>
    </row>
    <row r="641">
      <c r="A641" s="32"/>
      <c r="D641" s="32"/>
      <c r="E641" s="32"/>
      <c r="G641" s="571"/>
      <c r="H641" s="571"/>
      <c r="I641" s="571"/>
      <c r="J641" s="32"/>
      <c r="K641" s="32"/>
    </row>
    <row r="642">
      <c r="A642" s="32"/>
      <c r="D642" s="32"/>
      <c r="E642" s="32"/>
      <c r="G642" s="571"/>
      <c r="H642" s="571"/>
      <c r="I642" s="571"/>
      <c r="J642" s="32"/>
      <c r="K642" s="32"/>
    </row>
    <row r="643">
      <c r="A643" s="32"/>
      <c r="D643" s="32"/>
      <c r="E643" s="32"/>
      <c r="G643" s="571"/>
      <c r="H643" s="571"/>
      <c r="I643" s="571"/>
      <c r="J643" s="32"/>
      <c r="K643" s="32"/>
    </row>
    <row r="644">
      <c r="A644" s="32"/>
      <c r="D644" s="32"/>
      <c r="E644" s="32"/>
      <c r="G644" s="571"/>
      <c r="H644" s="571"/>
      <c r="I644" s="571"/>
      <c r="J644" s="32"/>
      <c r="K644" s="32"/>
    </row>
    <row r="645">
      <c r="A645" s="32"/>
      <c r="D645" s="32"/>
      <c r="E645" s="32"/>
      <c r="G645" s="571"/>
      <c r="H645" s="571"/>
      <c r="I645" s="571"/>
      <c r="J645" s="32"/>
      <c r="K645" s="32"/>
    </row>
    <row r="646">
      <c r="A646" s="32"/>
      <c r="D646" s="32"/>
      <c r="E646" s="32"/>
      <c r="G646" s="571"/>
      <c r="H646" s="571"/>
      <c r="I646" s="571"/>
      <c r="J646" s="32"/>
      <c r="K646" s="32"/>
    </row>
    <row r="647">
      <c r="A647" s="32"/>
      <c r="D647" s="32"/>
      <c r="E647" s="32"/>
      <c r="G647" s="571"/>
      <c r="H647" s="571"/>
      <c r="I647" s="571"/>
      <c r="J647" s="32"/>
      <c r="K647" s="32"/>
    </row>
    <row r="648">
      <c r="A648" s="32"/>
      <c r="D648" s="32"/>
      <c r="E648" s="32"/>
      <c r="G648" s="571"/>
      <c r="H648" s="571"/>
      <c r="I648" s="571"/>
      <c r="J648" s="32"/>
      <c r="K648" s="32"/>
    </row>
    <row r="649">
      <c r="A649" s="32"/>
      <c r="D649" s="32"/>
      <c r="E649" s="32"/>
      <c r="G649" s="571"/>
      <c r="H649" s="571"/>
      <c r="I649" s="571"/>
      <c r="J649" s="32"/>
      <c r="K649" s="32"/>
    </row>
    <row r="650">
      <c r="A650" s="32"/>
      <c r="D650" s="32"/>
      <c r="E650" s="32"/>
      <c r="G650" s="571"/>
      <c r="H650" s="571"/>
      <c r="I650" s="571"/>
      <c r="J650" s="32"/>
      <c r="K650" s="32"/>
    </row>
    <row r="651">
      <c r="A651" s="32"/>
      <c r="D651" s="32"/>
      <c r="E651" s="32"/>
      <c r="G651" s="571"/>
      <c r="H651" s="571"/>
      <c r="I651" s="571"/>
      <c r="J651" s="32"/>
      <c r="K651" s="32"/>
    </row>
    <row r="652">
      <c r="A652" s="32"/>
      <c r="D652" s="32"/>
      <c r="E652" s="32"/>
      <c r="G652" s="571"/>
      <c r="H652" s="571"/>
      <c r="I652" s="571"/>
      <c r="J652" s="32"/>
      <c r="K652" s="32"/>
    </row>
    <row r="653">
      <c r="A653" s="32"/>
      <c r="D653" s="32"/>
      <c r="E653" s="32"/>
      <c r="G653" s="571"/>
      <c r="H653" s="571"/>
      <c r="I653" s="571"/>
      <c r="J653" s="32"/>
      <c r="K653" s="32"/>
    </row>
    <row r="654">
      <c r="A654" s="32"/>
      <c r="D654" s="32"/>
      <c r="E654" s="32"/>
      <c r="G654" s="571"/>
      <c r="H654" s="571"/>
      <c r="I654" s="571"/>
      <c r="J654" s="32"/>
      <c r="K654" s="32"/>
    </row>
    <row r="655">
      <c r="A655" s="32"/>
      <c r="D655" s="32"/>
      <c r="E655" s="32"/>
      <c r="G655" s="571"/>
      <c r="H655" s="571"/>
      <c r="I655" s="571"/>
      <c r="J655" s="32"/>
      <c r="K655" s="32"/>
    </row>
    <row r="656">
      <c r="A656" s="32"/>
      <c r="D656" s="32"/>
      <c r="E656" s="32"/>
      <c r="G656" s="571"/>
      <c r="H656" s="571"/>
      <c r="I656" s="571"/>
      <c r="J656" s="32"/>
      <c r="K656" s="32"/>
    </row>
    <row r="657">
      <c r="A657" s="32"/>
      <c r="D657" s="32"/>
      <c r="E657" s="32"/>
      <c r="G657" s="571"/>
      <c r="H657" s="571"/>
      <c r="I657" s="571"/>
      <c r="J657" s="32"/>
      <c r="K657" s="32"/>
    </row>
    <row r="658">
      <c r="A658" s="32"/>
      <c r="D658" s="32"/>
      <c r="E658" s="32"/>
      <c r="G658" s="571"/>
      <c r="H658" s="571"/>
      <c r="I658" s="571"/>
      <c r="J658" s="32"/>
      <c r="K658" s="32"/>
    </row>
    <row r="659">
      <c r="A659" s="32"/>
      <c r="D659" s="32"/>
      <c r="E659" s="32"/>
      <c r="G659" s="571"/>
      <c r="H659" s="571"/>
      <c r="I659" s="571"/>
      <c r="J659" s="32"/>
      <c r="K659" s="32"/>
    </row>
    <row r="660">
      <c r="A660" s="32"/>
      <c r="D660" s="32"/>
      <c r="E660" s="32"/>
      <c r="G660" s="571"/>
      <c r="H660" s="571"/>
      <c r="I660" s="571"/>
      <c r="J660" s="32"/>
      <c r="K660" s="32"/>
    </row>
    <row r="661">
      <c r="A661" s="32"/>
      <c r="D661" s="32"/>
      <c r="E661" s="32"/>
      <c r="G661" s="571"/>
      <c r="H661" s="571"/>
      <c r="I661" s="571"/>
      <c r="J661" s="32"/>
      <c r="K661" s="32"/>
    </row>
    <row r="662">
      <c r="A662" s="32"/>
      <c r="D662" s="32"/>
      <c r="E662" s="32"/>
      <c r="G662" s="571"/>
      <c r="H662" s="571"/>
      <c r="I662" s="571"/>
      <c r="J662" s="32"/>
      <c r="K662" s="32"/>
    </row>
    <row r="663">
      <c r="A663" s="32"/>
      <c r="D663" s="32"/>
      <c r="E663" s="32"/>
      <c r="G663" s="571"/>
      <c r="H663" s="571"/>
      <c r="I663" s="571"/>
      <c r="J663" s="32"/>
      <c r="K663" s="32"/>
    </row>
    <row r="664">
      <c r="A664" s="32"/>
      <c r="D664" s="32"/>
      <c r="E664" s="32"/>
      <c r="G664" s="571"/>
      <c r="H664" s="571"/>
      <c r="I664" s="571"/>
      <c r="J664" s="32"/>
      <c r="K664" s="32"/>
    </row>
    <row r="665">
      <c r="A665" s="32"/>
      <c r="D665" s="32"/>
      <c r="E665" s="32"/>
      <c r="G665" s="571"/>
      <c r="H665" s="571"/>
      <c r="I665" s="571"/>
      <c r="J665" s="32"/>
      <c r="K665" s="32"/>
    </row>
    <row r="666">
      <c r="A666" s="32"/>
      <c r="D666" s="32"/>
      <c r="E666" s="32"/>
      <c r="G666" s="571"/>
      <c r="H666" s="571"/>
      <c r="I666" s="571"/>
      <c r="J666" s="32"/>
      <c r="K666" s="32"/>
    </row>
    <row r="667">
      <c r="A667" s="32"/>
      <c r="D667" s="32"/>
      <c r="E667" s="32"/>
      <c r="G667" s="571"/>
      <c r="H667" s="571"/>
      <c r="I667" s="571"/>
      <c r="J667" s="32"/>
      <c r="K667" s="32"/>
    </row>
    <row r="668">
      <c r="A668" s="32"/>
      <c r="D668" s="32"/>
      <c r="E668" s="32"/>
      <c r="G668" s="571"/>
      <c r="H668" s="571"/>
      <c r="I668" s="571"/>
      <c r="J668" s="32"/>
      <c r="K668" s="32"/>
    </row>
    <row r="669">
      <c r="A669" s="32"/>
      <c r="D669" s="32"/>
      <c r="E669" s="32"/>
      <c r="G669" s="571"/>
      <c r="H669" s="571"/>
      <c r="I669" s="571"/>
      <c r="J669" s="32"/>
      <c r="K669" s="32"/>
    </row>
    <row r="670">
      <c r="A670" s="32"/>
      <c r="D670" s="32"/>
      <c r="E670" s="32"/>
      <c r="G670" s="571"/>
      <c r="H670" s="571"/>
      <c r="I670" s="571"/>
      <c r="J670" s="32"/>
      <c r="K670" s="32"/>
    </row>
    <row r="671">
      <c r="A671" s="32"/>
      <c r="D671" s="32"/>
      <c r="E671" s="32"/>
      <c r="G671" s="571"/>
      <c r="H671" s="571"/>
      <c r="I671" s="571"/>
      <c r="J671" s="32"/>
      <c r="K671" s="32"/>
    </row>
    <row r="672">
      <c r="A672" s="32"/>
      <c r="D672" s="32"/>
      <c r="E672" s="32"/>
      <c r="G672" s="571"/>
      <c r="H672" s="571"/>
      <c r="I672" s="571"/>
      <c r="J672" s="32"/>
      <c r="K672" s="32"/>
    </row>
    <row r="673">
      <c r="A673" s="32"/>
      <c r="D673" s="32"/>
      <c r="E673" s="32"/>
      <c r="G673" s="571"/>
      <c r="H673" s="571"/>
      <c r="I673" s="571"/>
      <c r="J673" s="32"/>
      <c r="K673" s="32"/>
    </row>
    <row r="674">
      <c r="A674" s="32"/>
      <c r="D674" s="32"/>
      <c r="E674" s="32"/>
      <c r="G674" s="571"/>
      <c r="H674" s="571"/>
      <c r="I674" s="571"/>
      <c r="J674" s="32"/>
      <c r="K674" s="32"/>
    </row>
    <row r="675">
      <c r="A675" s="32"/>
      <c r="D675" s="32"/>
      <c r="E675" s="32"/>
      <c r="G675" s="571"/>
      <c r="H675" s="571"/>
      <c r="I675" s="571"/>
      <c r="J675" s="32"/>
      <c r="K675" s="32"/>
    </row>
    <row r="676">
      <c r="A676" s="32"/>
      <c r="D676" s="32"/>
      <c r="E676" s="32"/>
      <c r="G676" s="571"/>
      <c r="H676" s="571"/>
      <c r="I676" s="571"/>
      <c r="J676" s="32"/>
      <c r="K676" s="32"/>
    </row>
    <row r="677">
      <c r="A677" s="32"/>
      <c r="D677" s="32"/>
      <c r="E677" s="32"/>
      <c r="G677" s="571"/>
      <c r="H677" s="571"/>
      <c r="I677" s="571"/>
      <c r="J677" s="32"/>
      <c r="K677" s="32"/>
    </row>
    <row r="678">
      <c r="A678" s="32"/>
      <c r="D678" s="32"/>
      <c r="E678" s="32"/>
      <c r="G678" s="571"/>
      <c r="H678" s="571"/>
      <c r="I678" s="571"/>
      <c r="J678" s="32"/>
      <c r="K678" s="32"/>
    </row>
    <row r="679">
      <c r="A679" s="32"/>
      <c r="D679" s="32"/>
      <c r="E679" s="32"/>
      <c r="G679" s="571"/>
      <c r="H679" s="571"/>
      <c r="I679" s="571"/>
      <c r="J679" s="32"/>
      <c r="K679" s="32"/>
    </row>
    <row r="680">
      <c r="A680" s="32"/>
      <c r="D680" s="32"/>
      <c r="E680" s="32"/>
      <c r="G680" s="571"/>
      <c r="H680" s="571"/>
      <c r="I680" s="571"/>
      <c r="J680" s="32"/>
      <c r="K680" s="32"/>
    </row>
    <row r="681">
      <c r="A681" s="32"/>
      <c r="D681" s="32"/>
      <c r="E681" s="32"/>
      <c r="G681" s="571"/>
      <c r="H681" s="571"/>
      <c r="I681" s="571"/>
      <c r="J681" s="32"/>
      <c r="K681" s="32"/>
    </row>
    <row r="682">
      <c r="A682" s="32"/>
      <c r="D682" s="32"/>
      <c r="E682" s="32"/>
      <c r="G682" s="571"/>
      <c r="H682" s="571"/>
      <c r="I682" s="571"/>
      <c r="J682" s="32"/>
      <c r="K682" s="32"/>
    </row>
    <row r="683">
      <c r="A683" s="32"/>
      <c r="D683" s="32"/>
      <c r="E683" s="32"/>
      <c r="G683" s="571"/>
      <c r="H683" s="571"/>
      <c r="I683" s="571"/>
      <c r="J683" s="32"/>
      <c r="K683" s="32"/>
    </row>
    <row r="684">
      <c r="A684" s="32"/>
      <c r="D684" s="32"/>
      <c r="E684" s="32"/>
      <c r="G684" s="571"/>
      <c r="H684" s="571"/>
      <c r="I684" s="571"/>
      <c r="J684" s="32"/>
      <c r="K684" s="32"/>
    </row>
    <row r="685">
      <c r="A685" s="32"/>
      <c r="D685" s="32"/>
      <c r="E685" s="32"/>
      <c r="G685" s="571"/>
      <c r="H685" s="571"/>
      <c r="I685" s="571"/>
      <c r="J685" s="32"/>
      <c r="K685" s="32"/>
    </row>
    <row r="686">
      <c r="A686" s="32"/>
      <c r="D686" s="32"/>
      <c r="E686" s="32"/>
      <c r="G686" s="571"/>
      <c r="H686" s="571"/>
      <c r="I686" s="571"/>
      <c r="J686" s="32"/>
      <c r="K686" s="32"/>
    </row>
    <row r="687">
      <c r="A687" s="32"/>
      <c r="D687" s="32"/>
      <c r="E687" s="32"/>
      <c r="G687" s="571"/>
      <c r="H687" s="571"/>
      <c r="I687" s="571"/>
      <c r="J687" s="32"/>
      <c r="K687" s="32"/>
    </row>
    <row r="688">
      <c r="A688" s="32"/>
      <c r="D688" s="32"/>
      <c r="E688" s="32"/>
      <c r="G688" s="571"/>
      <c r="H688" s="571"/>
      <c r="I688" s="571"/>
      <c r="J688" s="32"/>
      <c r="K688" s="32"/>
    </row>
    <row r="689">
      <c r="A689" s="32"/>
      <c r="D689" s="32"/>
      <c r="E689" s="32"/>
      <c r="G689" s="571"/>
      <c r="H689" s="571"/>
      <c r="I689" s="571"/>
      <c r="J689" s="32"/>
      <c r="K689" s="32"/>
    </row>
    <row r="690">
      <c r="A690" s="32"/>
      <c r="D690" s="32"/>
      <c r="E690" s="32"/>
      <c r="G690" s="571"/>
      <c r="H690" s="571"/>
      <c r="I690" s="571"/>
      <c r="J690" s="32"/>
      <c r="K690" s="32"/>
    </row>
    <row r="691">
      <c r="A691" s="32"/>
      <c r="D691" s="32"/>
      <c r="E691" s="32"/>
      <c r="G691" s="571"/>
      <c r="H691" s="571"/>
      <c r="I691" s="571"/>
      <c r="J691" s="32"/>
      <c r="K691" s="32"/>
    </row>
    <row r="692">
      <c r="A692" s="32"/>
      <c r="D692" s="32"/>
      <c r="E692" s="32"/>
      <c r="G692" s="571"/>
      <c r="H692" s="571"/>
      <c r="I692" s="571"/>
      <c r="J692" s="32"/>
      <c r="K692" s="32"/>
    </row>
    <row r="693">
      <c r="A693" s="32"/>
      <c r="D693" s="32"/>
      <c r="E693" s="32"/>
      <c r="G693" s="571"/>
      <c r="H693" s="571"/>
      <c r="I693" s="571"/>
      <c r="J693" s="32"/>
      <c r="K693" s="32"/>
    </row>
    <row r="694">
      <c r="A694" s="32"/>
      <c r="D694" s="32"/>
      <c r="E694" s="32"/>
      <c r="G694" s="571"/>
      <c r="H694" s="571"/>
      <c r="I694" s="571"/>
      <c r="J694" s="32"/>
      <c r="K694" s="32"/>
    </row>
    <row r="695">
      <c r="A695" s="32"/>
      <c r="D695" s="32"/>
      <c r="E695" s="32"/>
      <c r="G695" s="571"/>
      <c r="H695" s="571"/>
      <c r="I695" s="571"/>
      <c r="J695" s="32"/>
      <c r="K695" s="32"/>
    </row>
    <row r="696">
      <c r="A696" s="32"/>
      <c r="D696" s="32"/>
      <c r="E696" s="32"/>
      <c r="G696" s="571"/>
      <c r="H696" s="571"/>
      <c r="I696" s="571"/>
      <c r="J696" s="32"/>
      <c r="K696" s="32"/>
    </row>
    <row r="697">
      <c r="A697" s="32"/>
      <c r="D697" s="32"/>
      <c r="E697" s="32"/>
      <c r="G697" s="571"/>
      <c r="H697" s="571"/>
      <c r="I697" s="571"/>
      <c r="J697" s="32"/>
      <c r="K697" s="32"/>
    </row>
    <row r="698">
      <c r="A698" s="32"/>
      <c r="D698" s="32"/>
      <c r="E698" s="32"/>
      <c r="G698" s="571"/>
      <c r="H698" s="571"/>
      <c r="I698" s="571"/>
      <c r="J698" s="32"/>
      <c r="K698" s="32"/>
    </row>
    <row r="699">
      <c r="A699" s="32"/>
      <c r="D699" s="32"/>
      <c r="E699" s="32"/>
      <c r="G699" s="571"/>
      <c r="H699" s="571"/>
      <c r="I699" s="571"/>
      <c r="J699" s="32"/>
      <c r="K699" s="32"/>
    </row>
    <row r="700">
      <c r="A700" s="32"/>
      <c r="D700" s="32"/>
      <c r="E700" s="32"/>
      <c r="G700" s="571"/>
      <c r="H700" s="571"/>
      <c r="I700" s="571"/>
      <c r="J700" s="32"/>
      <c r="K700" s="32"/>
    </row>
    <row r="701">
      <c r="A701" s="32"/>
      <c r="D701" s="32"/>
      <c r="E701" s="32"/>
      <c r="G701" s="571"/>
      <c r="H701" s="571"/>
      <c r="I701" s="571"/>
      <c r="J701" s="32"/>
      <c r="K701" s="32"/>
    </row>
    <row r="702">
      <c r="A702" s="32"/>
      <c r="D702" s="32"/>
      <c r="E702" s="32"/>
      <c r="G702" s="571"/>
      <c r="H702" s="571"/>
      <c r="I702" s="571"/>
      <c r="J702" s="32"/>
      <c r="K702" s="32"/>
    </row>
    <row r="703">
      <c r="A703" s="32"/>
      <c r="D703" s="32"/>
      <c r="E703" s="32"/>
      <c r="G703" s="571"/>
      <c r="H703" s="571"/>
      <c r="I703" s="571"/>
      <c r="J703" s="32"/>
      <c r="K703" s="32"/>
    </row>
    <row r="704">
      <c r="A704" s="32"/>
      <c r="D704" s="32"/>
      <c r="E704" s="32"/>
      <c r="G704" s="571"/>
      <c r="H704" s="571"/>
      <c r="I704" s="571"/>
      <c r="J704" s="32"/>
      <c r="K704" s="32"/>
    </row>
    <row r="705">
      <c r="A705" s="32"/>
      <c r="D705" s="32"/>
      <c r="E705" s="32"/>
      <c r="G705" s="571"/>
      <c r="H705" s="571"/>
      <c r="I705" s="571"/>
      <c r="J705" s="32"/>
      <c r="K705" s="32"/>
    </row>
    <row r="706">
      <c r="A706" s="32"/>
      <c r="D706" s="32"/>
      <c r="E706" s="32"/>
      <c r="G706" s="571"/>
      <c r="H706" s="571"/>
      <c r="I706" s="571"/>
      <c r="J706" s="32"/>
      <c r="K706" s="32"/>
    </row>
    <row r="707">
      <c r="A707" s="32"/>
      <c r="D707" s="32"/>
      <c r="E707" s="32"/>
      <c r="G707" s="571"/>
      <c r="H707" s="571"/>
      <c r="I707" s="571"/>
      <c r="J707" s="32"/>
      <c r="K707" s="32"/>
    </row>
    <row r="708">
      <c r="A708" s="32"/>
      <c r="D708" s="32"/>
      <c r="E708" s="32"/>
      <c r="G708" s="571"/>
      <c r="H708" s="571"/>
      <c r="I708" s="571"/>
      <c r="J708" s="32"/>
      <c r="K708" s="32"/>
    </row>
    <row r="709">
      <c r="A709" s="32"/>
      <c r="D709" s="32"/>
      <c r="E709" s="32"/>
      <c r="G709" s="571"/>
      <c r="H709" s="571"/>
      <c r="I709" s="571"/>
      <c r="J709" s="32"/>
      <c r="K709" s="32"/>
    </row>
    <row r="710">
      <c r="A710" s="32"/>
      <c r="D710" s="32"/>
      <c r="E710" s="32"/>
      <c r="G710" s="571"/>
      <c r="H710" s="571"/>
      <c r="I710" s="571"/>
      <c r="J710" s="32"/>
      <c r="K710" s="32"/>
    </row>
    <row r="711">
      <c r="A711" s="32"/>
      <c r="D711" s="32"/>
      <c r="E711" s="32"/>
      <c r="G711" s="571"/>
      <c r="H711" s="571"/>
      <c r="I711" s="571"/>
      <c r="J711" s="32"/>
      <c r="K711" s="32"/>
    </row>
    <row r="712">
      <c r="A712" s="32"/>
      <c r="D712" s="32"/>
      <c r="E712" s="32"/>
      <c r="G712" s="571"/>
      <c r="H712" s="571"/>
      <c r="I712" s="571"/>
      <c r="J712" s="32"/>
      <c r="K712" s="32"/>
    </row>
    <row r="713">
      <c r="A713" s="32"/>
      <c r="D713" s="32"/>
      <c r="E713" s="32"/>
      <c r="G713" s="571"/>
      <c r="H713" s="571"/>
      <c r="I713" s="571"/>
      <c r="J713" s="32"/>
      <c r="K713" s="32"/>
    </row>
    <row r="714">
      <c r="A714" s="32"/>
      <c r="D714" s="32"/>
      <c r="E714" s="32"/>
      <c r="G714" s="571"/>
      <c r="H714" s="571"/>
      <c r="I714" s="571"/>
      <c r="J714" s="32"/>
      <c r="K714" s="32"/>
    </row>
    <row r="715">
      <c r="A715" s="32"/>
      <c r="D715" s="32"/>
      <c r="E715" s="32"/>
      <c r="G715" s="571"/>
      <c r="H715" s="571"/>
      <c r="I715" s="571"/>
      <c r="J715" s="32"/>
      <c r="K715" s="32"/>
    </row>
    <row r="716">
      <c r="A716" s="32"/>
      <c r="D716" s="32"/>
      <c r="E716" s="32"/>
      <c r="G716" s="571"/>
      <c r="H716" s="571"/>
      <c r="I716" s="571"/>
      <c r="J716" s="32"/>
      <c r="K716" s="32"/>
    </row>
    <row r="717">
      <c r="A717" s="32"/>
      <c r="D717" s="32"/>
      <c r="E717" s="32"/>
      <c r="G717" s="571"/>
      <c r="H717" s="571"/>
      <c r="I717" s="571"/>
      <c r="J717" s="32"/>
      <c r="K717" s="32"/>
    </row>
    <row r="718">
      <c r="A718" s="32"/>
      <c r="D718" s="32"/>
      <c r="E718" s="32"/>
      <c r="G718" s="571"/>
      <c r="H718" s="571"/>
      <c r="I718" s="571"/>
      <c r="J718" s="32"/>
      <c r="K718" s="32"/>
    </row>
    <row r="719">
      <c r="A719" s="32"/>
      <c r="D719" s="32"/>
      <c r="E719" s="32"/>
      <c r="G719" s="571"/>
      <c r="H719" s="571"/>
      <c r="I719" s="571"/>
      <c r="J719" s="32"/>
      <c r="K719" s="32"/>
    </row>
    <row r="720">
      <c r="A720" s="32"/>
      <c r="D720" s="32"/>
      <c r="E720" s="32"/>
      <c r="G720" s="571"/>
      <c r="H720" s="571"/>
      <c r="I720" s="571"/>
      <c r="J720" s="32"/>
      <c r="K720" s="32"/>
    </row>
    <row r="721">
      <c r="A721" s="32"/>
      <c r="D721" s="32"/>
      <c r="E721" s="32"/>
      <c r="G721" s="571"/>
      <c r="H721" s="571"/>
      <c r="I721" s="571"/>
      <c r="J721" s="32"/>
      <c r="K721" s="32"/>
    </row>
    <row r="722">
      <c r="A722" s="32"/>
      <c r="D722" s="32"/>
      <c r="E722" s="32"/>
      <c r="G722" s="571"/>
      <c r="H722" s="571"/>
      <c r="I722" s="571"/>
      <c r="J722" s="32"/>
      <c r="K722" s="32"/>
    </row>
    <row r="723">
      <c r="A723" s="32"/>
      <c r="D723" s="32"/>
      <c r="E723" s="32"/>
      <c r="G723" s="571"/>
      <c r="H723" s="571"/>
      <c r="I723" s="571"/>
      <c r="J723" s="32"/>
      <c r="K723" s="32"/>
    </row>
    <row r="724">
      <c r="A724" s="32"/>
      <c r="D724" s="32"/>
      <c r="E724" s="32"/>
      <c r="G724" s="571"/>
      <c r="H724" s="571"/>
      <c r="I724" s="571"/>
      <c r="J724" s="32"/>
      <c r="K724" s="32"/>
    </row>
    <row r="725">
      <c r="A725" s="32"/>
      <c r="D725" s="32"/>
      <c r="E725" s="32"/>
      <c r="G725" s="571"/>
      <c r="H725" s="571"/>
      <c r="I725" s="571"/>
      <c r="J725" s="32"/>
      <c r="K725" s="32"/>
    </row>
    <row r="726">
      <c r="A726" s="32"/>
      <c r="D726" s="32"/>
      <c r="E726" s="32"/>
      <c r="G726" s="571"/>
      <c r="H726" s="571"/>
      <c r="I726" s="571"/>
      <c r="J726" s="32"/>
      <c r="K726" s="32"/>
    </row>
    <row r="727">
      <c r="A727" s="32"/>
      <c r="D727" s="32"/>
      <c r="E727" s="32"/>
      <c r="G727" s="571"/>
      <c r="H727" s="571"/>
      <c r="I727" s="571"/>
      <c r="J727" s="32"/>
      <c r="K727" s="32"/>
    </row>
    <row r="728">
      <c r="A728" s="32"/>
      <c r="D728" s="32"/>
      <c r="E728" s="32"/>
      <c r="G728" s="571"/>
      <c r="H728" s="571"/>
      <c r="I728" s="571"/>
      <c r="J728" s="32"/>
      <c r="K728" s="32"/>
    </row>
    <row r="729">
      <c r="A729" s="32"/>
      <c r="D729" s="32"/>
      <c r="E729" s="32"/>
      <c r="G729" s="571"/>
      <c r="H729" s="571"/>
      <c r="I729" s="571"/>
      <c r="J729" s="32"/>
      <c r="K729" s="32"/>
    </row>
    <row r="730">
      <c r="A730" s="32"/>
      <c r="D730" s="32"/>
      <c r="E730" s="32"/>
      <c r="G730" s="571"/>
      <c r="H730" s="571"/>
      <c r="I730" s="571"/>
      <c r="J730" s="32"/>
      <c r="K730" s="32"/>
    </row>
    <row r="731">
      <c r="A731" s="32"/>
      <c r="D731" s="32"/>
      <c r="E731" s="32"/>
      <c r="G731" s="571"/>
      <c r="H731" s="571"/>
      <c r="I731" s="571"/>
      <c r="J731" s="32"/>
      <c r="K731" s="32"/>
    </row>
    <row r="732">
      <c r="A732" s="32"/>
      <c r="D732" s="32"/>
      <c r="E732" s="32"/>
      <c r="G732" s="571"/>
      <c r="H732" s="571"/>
      <c r="I732" s="571"/>
      <c r="J732" s="32"/>
      <c r="K732" s="32"/>
    </row>
    <row r="733">
      <c r="A733" s="32"/>
      <c r="D733" s="32"/>
      <c r="E733" s="32"/>
      <c r="G733" s="571"/>
      <c r="H733" s="571"/>
      <c r="I733" s="571"/>
      <c r="J733" s="32"/>
      <c r="K733" s="32"/>
    </row>
    <row r="734">
      <c r="A734" s="32"/>
      <c r="D734" s="32"/>
      <c r="E734" s="32"/>
      <c r="G734" s="571"/>
      <c r="H734" s="571"/>
      <c r="I734" s="571"/>
      <c r="J734" s="32"/>
      <c r="K734" s="32"/>
    </row>
    <row r="735">
      <c r="A735" s="32"/>
      <c r="D735" s="32"/>
      <c r="E735" s="32"/>
      <c r="G735" s="571"/>
      <c r="H735" s="571"/>
      <c r="I735" s="571"/>
      <c r="J735" s="32"/>
      <c r="K735" s="32"/>
    </row>
    <row r="736">
      <c r="A736" s="32"/>
      <c r="D736" s="32"/>
      <c r="E736" s="32"/>
      <c r="G736" s="571"/>
      <c r="H736" s="571"/>
      <c r="I736" s="571"/>
      <c r="J736" s="32"/>
      <c r="K736" s="32"/>
    </row>
    <row r="737">
      <c r="A737" s="32"/>
      <c r="D737" s="32"/>
      <c r="E737" s="32"/>
      <c r="G737" s="571"/>
      <c r="H737" s="571"/>
      <c r="I737" s="571"/>
      <c r="J737" s="32"/>
      <c r="K737" s="32"/>
    </row>
    <row r="738">
      <c r="A738" s="32"/>
      <c r="D738" s="32"/>
      <c r="E738" s="32"/>
      <c r="G738" s="571"/>
      <c r="H738" s="571"/>
      <c r="I738" s="571"/>
      <c r="J738" s="32"/>
      <c r="K738" s="32"/>
    </row>
    <row r="739">
      <c r="A739" s="32"/>
      <c r="D739" s="32"/>
      <c r="E739" s="32"/>
      <c r="G739" s="571"/>
      <c r="H739" s="571"/>
      <c r="I739" s="571"/>
      <c r="J739" s="32"/>
      <c r="K739" s="32"/>
    </row>
    <row r="740">
      <c r="A740" s="32"/>
      <c r="D740" s="32"/>
      <c r="E740" s="32"/>
      <c r="G740" s="571"/>
      <c r="H740" s="571"/>
      <c r="I740" s="571"/>
      <c r="J740" s="32"/>
      <c r="K740" s="32"/>
    </row>
    <row r="741">
      <c r="A741" s="32"/>
      <c r="D741" s="32"/>
      <c r="E741" s="32"/>
      <c r="G741" s="571"/>
      <c r="H741" s="571"/>
      <c r="I741" s="571"/>
      <c r="J741" s="32"/>
      <c r="K741" s="32"/>
    </row>
    <row r="742">
      <c r="A742" s="32"/>
      <c r="D742" s="32"/>
      <c r="E742" s="32"/>
      <c r="G742" s="571"/>
      <c r="H742" s="571"/>
      <c r="I742" s="571"/>
      <c r="J742" s="32"/>
      <c r="K742" s="32"/>
    </row>
    <row r="743">
      <c r="A743" s="32"/>
      <c r="D743" s="32"/>
      <c r="E743" s="32"/>
      <c r="G743" s="571"/>
      <c r="H743" s="571"/>
      <c r="I743" s="571"/>
      <c r="J743" s="32"/>
      <c r="K743" s="32"/>
    </row>
    <row r="744">
      <c r="A744" s="32"/>
      <c r="D744" s="32"/>
      <c r="E744" s="32"/>
      <c r="G744" s="571"/>
      <c r="H744" s="571"/>
      <c r="I744" s="571"/>
      <c r="J744" s="32"/>
      <c r="K744" s="32"/>
    </row>
    <row r="745">
      <c r="A745" s="32"/>
      <c r="D745" s="32"/>
      <c r="E745" s="32"/>
      <c r="G745" s="571"/>
      <c r="H745" s="571"/>
      <c r="I745" s="571"/>
      <c r="J745" s="32"/>
      <c r="K745" s="32"/>
    </row>
    <row r="746">
      <c r="A746" s="32"/>
      <c r="D746" s="32"/>
      <c r="E746" s="32"/>
      <c r="G746" s="571"/>
      <c r="H746" s="571"/>
      <c r="I746" s="571"/>
      <c r="J746" s="32"/>
      <c r="K746" s="32"/>
    </row>
    <row r="747">
      <c r="A747" s="32"/>
      <c r="D747" s="32"/>
      <c r="E747" s="32"/>
      <c r="G747" s="571"/>
      <c r="H747" s="571"/>
      <c r="I747" s="571"/>
      <c r="J747" s="32"/>
      <c r="K747" s="32"/>
    </row>
    <row r="748">
      <c r="A748" s="32"/>
      <c r="D748" s="32"/>
      <c r="E748" s="32"/>
      <c r="G748" s="571"/>
      <c r="H748" s="571"/>
      <c r="I748" s="571"/>
      <c r="J748" s="32"/>
      <c r="K748" s="32"/>
    </row>
    <row r="749">
      <c r="A749" s="32"/>
      <c r="D749" s="32"/>
      <c r="E749" s="32"/>
      <c r="G749" s="571"/>
      <c r="H749" s="571"/>
      <c r="I749" s="571"/>
      <c r="J749" s="32"/>
      <c r="K749" s="32"/>
    </row>
    <row r="750">
      <c r="A750" s="32"/>
      <c r="D750" s="32"/>
      <c r="E750" s="32"/>
      <c r="G750" s="571"/>
      <c r="H750" s="571"/>
      <c r="I750" s="571"/>
      <c r="J750" s="32"/>
      <c r="K750" s="32"/>
    </row>
    <row r="751">
      <c r="A751" s="32"/>
      <c r="D751" s="32"/>
      <c r="E751" s="32"/>
      <c r="G751" s="571"/>
      <c r="H751" s="571"/>
      <c r="I751" s="571"/>
      <c r="J751" s="32"/>
      <c r="K751" s="32"/>
    </row>
    <row r="752">
      <c r="A752" s="32"/>
      <c r="D752" s="32"/>
      <c r="E752" s="32"/>
      <c r="G752" s="571"/>
      <c r="H752" s="571"/>
      <c r="I752" s="571"/>
      <c r="J752" s="32"/>
      <c r="K752" s="32"/>
    </row>
    <row r="753">
      <c r="A753" s="32"/>
      <c r="D753" s="32"/>
      <c r="E753" s="32"/>
      <c r="G753" s="571"/>
      <c r="H753" s="571"/>
      <c r="I753" s="571"/>
      <c r="J753" s="32"/>
      <c r="K753" s="32"/>
    </row>
    <row r="754">
      <c r="A754" s="32"/>
      <c r="D754" s="32"/>
      <c r="E754" s="32"/>
      <c r="G754" s="571"/>
      <c r="H754" s="571"/>
      <c r="I754" s="571"/>
      <c r="J754" s="32"/>
      <c r="K754" s="32"/>
    </row>
    <row r="755">
      <c r="A755" s="32"/>
      <c r="D755" s="32"/>
      <c r="E755" s="32"/>
      <c r="G755" s="571"/>
      <c r="H755" s="571"/>
      <c r="I755" s="571"/>
      <c r="J755" s="32"/>
      <c r="K755" s="32"/>
    </row>
    <row r="756">
      <c r="A756" s="32"/>
      <c r="D756" s="32"/>
      <c r="E756" s="32"/>
      <c r="G756" s="571"/>
      <c r="H756" s="571"/>
      <c r="I756" s="571"/>
      <c r="J756" s="32"/>
      <c r="K756" s="32"/>
    </row>
    <row r="757">
      <c r="A757" s="32"/>
      <c r="D757" s="32"/>
      <c r="E757" s="32"/>
      <c r="G757" s="571"/>
      <c r="H757" s="571"/>
      <c r="I757" s="571"/>
      <c r="J757" s="32"/>
      <c r="K757" s="32"/>
    </row>
    <row r="758">
      <c r="A758" s="32"/>
      <c r="D758" s="32"/>
      <c r="E758" s="32"/>
      <c r="G758" s="571"/>
      <c r="H758" s="571"/>
      <c r="I758" s="571"/>
      <c r="J758" s="32"/>
      <c r="K758" s="32"/>
    </row>
    <row r="759">
      <c r="A759" s="32"/>
      <c r="D759" s="32"/>
      <c r="E759" s="32"/>
      <c r="G759" s="571"/>
      <c r="H759" s="571"/>
      <c r="I759" s="571"/>
      <c r="J759" s="32"/>
      <c r="K759" s="32"/>
    </row>
    <row r="760">
      <c r="A760" s="32"/>
      <c r="D760" s="32"/>
      <c r="E760" s="32"/>
      <c r="G760" s="571"/>
      <c r="H760" s="571"/>
      <c r="I760" s="571"/>
      <c r="J760" s="32"/>
      <c r="K760" s="32"/>
    </row>
    <row r="761">
      <c r="A761" s="32"/>
      <c r="D761" s="32"/>
      <c r="E761" s="32"/>
      <c r="G761" s="571"/>
      <c r="H761" s="571"/>
      <c r="I761" s="571"/>
      <c r="J761" s="32"/>
      <c r="K761" s="32"/>
    </row>
    <row r="762">
      <c r="A762" s="32"/>
      <c r="D762" s="32"/>
      <c r="E762" s="32"/>
      <c r="G762" s="571"/>
      <c r="H762" s="571"/>
      <c r="I762" s="571"/>
      <c r="J762" s="32"/>
      <c r="K762" s="32"/>
    </row>
    <row r="763">
      <c r="A763" s="32"/>
      <c r="D763" s="32"/>
      <c r="E763" s="32"/>
      <c r="G763" s="571"/>
      <c r="H763" s="571"/>
      <c r="I763" s="571"/>
      <c r="J763" s="32"/>
      <c r="K763" s="32"/>
    </row>
    <row r="764">
      <c r="A764" s="32"/>
      <c r="D764" s="32"/>
      <c r="E764" s="32"/>
      <c r="G764" s="571"/>
      <c r="H764" s="571"/>
      <c r="I764" s="571"/>
      <c r="J764" s="32"/>
      <c r="K764" s="32"/>
    </row>
    <row r="765">
      <c r="A765" s="32"/>
      <c r="D765" s="32"/>
      <c r="E765" s="32"/>
      <c r="G765" s="571"/>
      <c r="H765" s="571"/>
      <c r="I765" s="571"/>
      <c r="J765" s="32"/>
      <c r="K765" s="32"/>
    </row>
    <row r="766">
      <c r="A766" s="32"/>
      <c r="D766" s="32"/>
      <c r="E766" s="32"/>
      <c r="G766" s="571"/>
      <c r="H766" s="571"/>
      <c r="I766" s="571"/>
      <c r="J766" s="32"/>
      <c r="K766" s="32"/>
    </row>
    <row r="767">
      <c r="A767" s="32"/>
      <c r="D767" s="32"/>
      <c r="E767" s="32"/>
      <c r="G767" s="571"/>
      <c r="H767" s="571"/>
      <c r="I767" s="571"/>
      <c r="J767" s="32"/>
      <c r="K767" s="32"/>
    </row>
    <row r="768">
      <c r="A768" s="32"/>
      <c r="D768" s="32"/>
      <c r="E768" s="32"/>
      <c r="G768" s="571"/>
      <c r="H768" s="571"/>
      <c r="I768" s="571"/>
      <c r="J768" s="32"/>
      <c r="K768" s="32"/>
    </row>
    <row r="769">
      <c r="A769" s="32"/>
      <c r="D769" s="32"/>
      <c r="E769" s="32"/>
      <c r="G769" s="571"/>
      <c r="H769" s="571"/>
      <c r="I769" s="571"/>
      <c r="J769" s="32"/>
      <c r="K769" s="32"/>
    </row>
    <row r="770">
      <c r="A770" s="32"/>
      <c r="D770" s="32"/>
      <c r="E770" s="32"/>
      <c r="G770" s="571"/>
      <c r="H770" s="571"/>
      <c r="I770" s="571"/>
      <c r="J770" s="32"/>
      <c r="K770" s="32"/>
    </row>
    <row r="771">
      <c r="A771" s="32"/>
      <c r="D771" s="32"/>
      <c r="E771" s="32"/>
      <c r="G771" s="571"/>
      <c r="H771" s="571"/>
      <c r="I771" s="571"/>
      <c r="J771" s="32"/>
      <c r="K771" s="32"/>
    </row>
    <row r="772">
      <c r="A772" s="32"/>
      <c r="D772" s="32"/>
      <c r="E772" s="32"/>
      <c r="G772" s="571"/>
      <c r="H772" s="571"/>
      <c r="I772" s="571"/>
      <c r="J772" s="32"/>
      <c r="K772" s="32"/>
    </row>
    <row r="773">
      <c r="A773" s="32"/>
      <c r="D773" s="32"/>
      <c r="E773" s="32"/>
      <c r="G773" s="571"/>
      <c r="H773" s="571"/>
      <c r="I773" s="571"/>
      <c r="J773" s="32"/>
      <c r="K773" s="32"/>
    </row>
    <row r="774">
      <c r="A774" s="32"/>
      <c r="D774" s="32"/>
      <c r="E774" s="32"/>
      <c r="G774" s="571"/>
      <c r="H774" s="571"/>
      <c r="I774" s="571"/>
      <c r="J774" s="32"/>
      <c r="K774" s="32"/>
    </row>
    <row r="775">
      <c r="A775" s="32"/>
      <c r="D775" s="32"/>
      <c r="E775" s="32"/>
      <c r="G775" s="571"/>
      <c r="H775" s="571"/>
      <c r="I775" s="571"/>
      <c r="J775" s="32"/>
      <c r="K775" s="32"/>
    </row>
    <row r="776">
      <c r="A776" s="32"/>
      <c r="D776" s="32"/>
      <c r="E776" s="32"/>
      <c r="G776" s="571"/>
      <c r="H776" s="571"/>
      <c r="I776" s="571"/>
      <c r="J776" s="32"/>
      <c r="K776" s="32"/>
    </row>
    <row r="777">
      <c r="A777" s="32"/>
      <c r="D777" s="32"/>
      <c r="E777" s="32"/>
      <c r="G777" s="571"/>
      <c r="H777" s="571"/>
      <c r="I777" s="571"/>
      <c r="J777" s="32"/>
      <c r="K777" s="32"/>
    </row>
    <row r="778">
      <c r="A778" s="32"/>
      <c r="D778" s="32"/>
      <c r="E778" s="32"/>
      <c r="G778" s="571"/>
      <c r="H778" s="571"/>
      <c r="I778" s="571"/>
      <c r="J778" s="32"/>
      <c r="K778" s="32"/>
    </row>
    <row r="779">
      <c r="A779" s="32"/>
      <c r="D779" s="32"/>
      <c r="E779" s="32"/>
      <c r="G779" s="571"/>
      <c r="H779" s="571"/>
      <c r="I779" s="571"/>
      <c r="J779" s="32"/>
      <c r="K779" s="32"/>
    </row>
    <row r="780">
      <c r="A780" s="32"/>
      <c r="D780" s="32"/>
      <c r="E780" s="32"/>
      <c r="G780" s="571"/>
      <c r="H780" s="571"/>
      <c r="I780" s="571"/>
      <c r="J780" s="32"/>
      <c r="K780" s="32"/>
    </row>
    <row r="781">
      <c r="A781" s="32"/>
      <c r="D781" s="32"/>
      <c r="E781" s="32"/>
      <c r="G781" s="571"/>
      <c r="H781" s="571"/>
      <c r="I781" s="571"/>
      <c r="J781" s="32"/>
      <c r="K781" s="32"/>
    </row>
    <row r="782">
      <c r="A782" s="32"/>
      <c r="D782" s="32"/>
      <c r="E782" s="32"/>
      <c r="G782" s="571"/>
      <c r="H782" s="571"/>
      <c r="I782" s="571"/>
      <c r="J782" s="32"/>
      <c r="K782" s="32"/>
    </row>
    <row r="783">
      <c r="A783" s="32"/>
      <c r="D783" s="32"/>
      <c r="E783" s="32"/>
      <c r="G783" s="571"/>
      <c r="H783" s="571"/>
      <c r="I783" s="571"/>
      <c r="J783" s="32"/>
      <c r="K783" s="32"/>
    </row>
    <row r="784">
      <c r="A784" s="32"/>
      <c r="D784" s="32"/>
      <c r="E784" s="32"/>
      <c r="G784" s="571"/>
      <c r="H784" s="571"/>
      <c r="I784" s="571"/>
      <c r="J784" s="32"/>
      <c r="K784" s="32"/>
    </row>
    <row r="785">
      <c r="A785" s="32"/>
      <c r="D785" s="32"/>
      <c r="E785" s="32"/>
      <c r="G785" s="571"/>
      <c r="H785" s="571"/>
      <c r="I785" s="571"/>
      <c r="J785" s="32"/>
      <c r="K785" s="32"/>
    </row>
    <row r="786">
      <c r="A786" s="32"/>
      <c r="D786" s="32"/>
      <c r="E786" s="32"/>
      <c r="G786" s="571"/>
      <c r="H786" s="571"/>
      <c r="I786" s="571"/>
      <c r="J786" s="32"/>
      <c r="K786" s="32"/>
    </row>
    <row r="787">
      <c r="A787" s="32"/>
      <c r="D787" s="32"/>
      <c r="E787" s="32"/>
      <c r="G787" s="571"/>
      <c r="H787" s="571"/>
      <c r="I787" s="571"/>
      <c r="J787" s="32"/>
      <c r="K787" s="32"/>
    </row>
    <row r="788">
      <c r="A788" s="32"/>
      <c r="D788" s="32"/>
      <c r="E788" s="32"/>
      <c r="G788" s="571"/>
      <c r="H788" s="571"/>
      <c r="I788" s="571"/>
      <c r="J788" s="32"/>
      <c r="K788" s="32"/>
    </row>
    <row r="789">
      <c r="A789" s="32"/>
      <c r="D789" s="32"/>
      <c r="E789" s="32"/>
      <c r="G789" s="571"/>
      <c r="H789" s="571"/>
      <c r="I789" s="571"/>
      <c r="J789" s="32"/>
      <c r="K789" s="32"/>
    </row>
    <row r="790">
      <c r="A790" s="32"/>
      <c r="D790" s="32"/>
      <c r="E790" s="32"/>
      <c r="G790" s="571"/>
      <c r="H790" s="571"/>
      <c r="I790" s="571"/>
      <c r="J790" s="32"/>
      <c r="K790" s="32"/>
    </row>
    <row r="791">
      <c r="A791" s="32"/>
      <c r="D791" s="32"/>
      <c r="E791" s="32"/>
      <c r="G791" s="571"/>
      <c r="H791" s="571"/>
      <c r="I791" s="571"/>
      <c r="J791" s="32"/>
      <c r="K791" s="32"/>
    </row>
    <row r="792">
      <c r="A792" s="32"/>
      <c r="D792" s="32"/>
      <c r="E792" s="32"/>
      <c r="G792" s="571"/>
      <c r="H792" s="571"/>
      <c r="I792" s="571"/>
      <c r="J792" s="32"/>
      <c r="K792" s="32"/>
    </row>
    <row r="793">
      <c r="A793" s="32"/>
      <c r="D793" s="32"/>
      <c r="E793" s="32"/>
      <c r="G793" s="571"/>
      <c r="H793" s="571"/>
      <c r="I793" s="571"/>
      <c r="J793" s="32"/>
      <c r="K793" s="32"/>
    </row>
    <row r="794">
      <c r="A794" s="32"/>
      <c r="D794" s="32"/>
      <c r="E794" s="32"/>
      <c r="G794" s="571"/>
      <c r="H794" s="571"/>
      <c r="I794" s="571"/>
      <c r="J794" s="32"/>
      <c r="K794" s="32"/>
    </row>
    <row r="795">
      <c r="A795" s="32"/>
      <c r="D795" s="32"/>
      <c r="E795" s="32"/>
      <c r="G795" s="571"/>
      <c r="H795" s="571"/>
      <c r="I795" s="571"/>
      <c r="J795" s="32"/>
      <c r="K795" s="32"/>
    </row>
    <row r="796">
      <c r="A796" s="32"/>
      <c r="D796" s="32"/>
      <c r="E796" s="32"/>
      <c r="G796" s="571"/>
      <c r="H796" s="571"/>
      <c r="I796" s="571"/>
      <c r="J796" s="32"/>
      <c r="K796" s="32"/>
    </row>
    <row r="797">
      <c r="A797" s="32"/>
      <c r="D797" s="32"/>
      <c r="E797" s="32"/>
      <c r="G797" s="571"/>
      <c r="H797" s="571"/>
      <c r="I797" s="571"/>
      <c r="J797" s="32"/>
      <c r="K797" s="32"/>
    </row>
    <row r="798">
      <c r="A798" s="32"/>
      <c r="D798" s="32"/>
      <c r="E798" s="32"/>
      <c r="G798" s="571"/>
      <c r="H798" s="571"/>
      <c r="I798" s="571"/>
      <c r="J798" s="32"/>
      <c r="K798" s="32"/>
    </row>
    <row r="799">
      <c r="A799" s="32"/>
      <c r="D799" s="32"/>
      <c r="E799" s="32"/>
      <c r="G799" s="571"/>
      <c r="H799" s="571"/>
      <c r="I799" s="571"/>
      <c r="J799" s="32"/>
      <c r="K799" s="32"/>
    </row>
    <row r="800">
      <c r="A800" s="32"/>
      <c r="D800" s="32"/>
      <c r="E800" s="32"/>
      <c r="G800" s="571"/>
      <c r="H800" s="571"/>
      <c r="I800" s="571"/>
      <c r="J800" s="32"/>
      <c r="K800" s="32"/>
    </row>
    <row r="801">
      <c r="A801" s="32"/>
      <c r="D801" s="32"/>
      <c r="E801" s="32"/>
      <c r="G801" s="571"/>
      <c r="H801" s="571"/>
      <c r="I801" s="571"/>
      <c r="J801" s="32"/>
      <c r="K801" s="32"/>
    </row>
    <row r="802">
      <c r="A802" s="32"/>
      <c r="D802" s="32"/>
      <c r="E802" s="32"/>
      <c r="G802" s="571"/>
      <c r="H802" s="571"/>
      <c r="I802" s="571"/>
      <c r="J802" s="32"/>
      <c r="K802" s="32"/>
    </row>
    <row r="803">
      <c r="A803" s="32"/>
      <c r="D803" s="32"/>
      <c r="E803" s="32"/>
      <c r="G803" s="571"/>
      <c r="H803" s="571"/>
      <c r="I803" s="571"/>
      <c r="J803" s="32"/>
      <c r="K803" s="32"/>
    </row>
    <row r="804">
      <c r="A804" s="32"/>
      <c r="D804" s="32"/>
      <c r="E804" s="32"/>
      <c r="G804" s="571"/>
      <c r="H804" s="571"/>
      <c r="I804" s="571"/>
      <c r="J804" s="32"/>
      <c r="K804" s="32"/>
    </row>
    <row r="805">
      <c r="A805" s="32"/>
      <c r="D805" s="32"/>
      <c r="E805" s="32"/>
      <c r="G805" s="571"/>
      <c r="H805" s="571"/>
      <c r="I805" s="571"/>
      <c r="J805" s="32"/>
      <c r="K805" s="32"/>
    </row>
    <row r="806">
      <c r="A806" s="32"/>
      <c r="D806" s="32"/>
      <c r="E806" s="32"/>
      <c r="G806" s="571"/>
      <c r="H806" s="571"/>
      <c r="I806" s="571"/>
      <c r="J806" s="32"/>
      <c r="K806" s="32"/>
    </row>
    <row r="807">
      <c r="A807" s="32"/>
      <c r="D807" s="32"/>
      <c r="E807" s="32"/>
      <c r="G807" s="571"/>
      <c r="H807" s="571"/>
      <c r="I807" s="571"/>
      <c r="J807" s="32"/>
      <c r="K807" s="32"/>
    </row>
    <row r="808">
      <c r="A808" s="32"/>
      <c r="D808" s="32"/>
      <c r="E808" s="32"/>
      <c r="G808" s="571"/>
      <c r="H808" s="571"/>
      <c r="I808" s="571"/>
      <c r="J808" s="32"/>
      <c r="K808" s="32"/>
    </row>
    <row r="809">
      <c r="A809" s="32"/>
      <c r="D809" s="32"/>
      <c r="E809" s="32"/>
      <c r="G809" s="571"/>
      <c r="H809" s="571"/>
      <c r="I809" s="571"/>
      <c r="J809" s="32"/>
      <c r="K809" s="32"/>
    </row>
    <row r="810">
      <c r="A810" s="32"/>
      <c r="D810" s="32"/>
      <c r="E810" s="32"/>
      <c r="G810" s="571"/>
      <c r="H810" s="571"/>
      <c r="I810" s="571"/>
      <c r="J810" s="32"/>
      <c r="K810" s="32"/>
    </row>
    <row r="811">
      <c r="A811" s="32"/>
      <c r="D811" s="32"/>
      <c r="E811" s="32"/>
      <c r="G811" s="571"/>
      <c r="H811" s="571"/>
      <c r="I811" s="571"/>
      <c r="J811" s="32"/>
      <c r="K811" s="32"/>
    </row>
    <row r="812">
      <c r="A812" s="32"/>
      <c r="D812" s="32"/>
      <c r="E812" s="32"/>
      <c r="G812" s="571"/>
      <c r="H812" s="571"/>
      <c r="I812" s="571"/>
      <c r="J812" s="32"/>
      <c r="K812" s="32"/>
    </row>
    <row r="813">
      <c r="A813" s="32"/>
      <c r="D813" s="32"/>
      <c r="E813" s="32"/>
      <c r="G813" s="571"/>
      <c r="H813" s="571"/>
      <c r="I813" s="571"/>
      <c r="J813" s="32"/>
      <c r="K813" s="32"/>
    </row>
    <row r="814">
      <c r="A814" s="32"/>
      <c r="D814" s="32"/>
      <c r="E814" s="32"/>
      <c r="G814" s="571"/>
      <c r="H814" s="571"/>
      <c r="I814" s="571"/>
      <c r="J814" s="32"/>
      <c r="K814" s="32"/>
    </row>
    <row r="815">
      <c r="A815" s="32"/>
      <c r="D815" s="32"/>
      <c r="E815" s="32"/>
      <c r="G815" s="571"/>
      <c r="H815" s="571"/>
      <c r="I815" s="571"/>
      <c r="J815" s="32"/>
      <c r="K815" s="32"/>
    </row>
    <row r="816">
      <c r="A816" s="32"/>
      <c r="D816" s="32"/>
      <c r="E816" s="32"/>
      <c r="G816" s="571"/>
      <c r="H816" s="571"/>
      <c r="I816" s="571"/>
      <c r="J816" s="32"/>
      <c r="K816" s="32"/>
    </row>
    <row r="817">
      <c r="A817" s="32"/>
      <c r="D817" s="32"/>
      <c r="E817" s="32"/>
      <c r="G817" s="571"/>
      <c r="H817" s="571"/>
      <c r="I817" s="571"/>
      <c r="J817" s="32"/>
      <c r="K817" s="32"/>
    </row>
    <row r="818">
      <c r="A818" s="32"/>
      <c r="D818" s="32"/>
      <c r="E818" s="32"/>
      <c r="G818" s="571"/>
      <c r="H818" s="571"/>
      <c r="I818" s="571"/>
      <c r="J818" s="32"/>
      <c r="K818" s="32"/>
    </row>
    <row r="819">
      <c r="A819" s="32"/>
      <c r="D819" s="32"/>
      <c r="E819" s="32"/>
      <c r="G819" s="571"/>
      <c r="H819" s="571"/>
      <c r="I819" s="571"/>
      <c r="J819" s="32"/>
      <c r="K819" s="32"/>
    </row>
    <row r="820">
      <c r="A820" s="32"/>
      <c r="D820" s="32"/>
      <c r="E820" s="32"/>
      <c r="G820" s="571"/>
      <c r="H820" s="571"/>
      <c r="I820" s="571"/>
      <c r="J820" s="32"/>
      <c r="K820" s="32"/>
    </row>
    <row r="821">
      <c r="A821" s="32"/>
      <c r="D821" s="32"/>
      <c r="E821" s="32"/>
      <c r="G821" s="571"/>
      <c r="H821" s="571"/>
      <c r="I821" s="571"/>
      <c r="J821" s="32"/>
      <c r="K821" s="32"/>
    </row>
    <row r="822">
      <c r="A822" s="32"/>
      <c r="D822" s="32"/>
      <c r="E822" s="32"/>
      <c r="G822" s="571"/>
      <c r="H822" s="571"/>
      <c r="I822" s="571"/>
      <c r="J822" s="32"/>
      <c r="K822" s="32"/>
    </row>
    <row r="823">
      <c r="A823" s="32"/>
      <c r="D823" s="32"/>
      <c r="E823" s="32"/>
      <c r="G823" s="571"/>
      <c r="H823" s="571"/>
      <c r="I823" s="571"/>
      <c r="J823" s="32"/>
      <c r="K823" s="32"/>
    </row>
    <row r="824">
      <c r="A824" s="32"/>
      <c r="D824" s="32"/>
      <c r="E824" s="32"/>
      <c r="G824" s="571"/>
      <c r="H824" s="571"/>
      <c r="I824" s="571"/>
      <c r="J824" s="32"/>
      <c r="K824" s="32"/>
    </row>
    <row r="825">
      <c r="A825" s="32"/>
      <c r="D825" s="32"/>
      <c r="E825" s="32"/>
      <c r="G825" s="571"/>
      <c r="H825" s="571"/>
      <c r="I825" s="571"/>
      <c r="J825" s="32"/>
      <c r="K825" s="32"/>
    </row>
    <row r="826">
      <c r="A826" s="32"/>
      <c r="D826" s="32"/>
      <c r="E826" s="32"/>
      <c r="G826" s="571"/>
      <c r="H826" s="571"/>
      <c r="I826" s="571"/>
      <c r="J826" s="32"/>
      <c r="K826" s="32"/>
    </row>
    <row r="827">
      <c r="A827" s="32"/>
      <c r="D827" s="32"/>
      <c r="E827" s="32"/>
      <c r="G827" s="571"/>
      <c r="H827" s="571"/>
      <c r="I827" s="571"/>
      <c r="J827" s="32"/>
      <c r="K827" s="32"/>
    </row>
    <row r="828">
      <c r="A828" s="32"/>
      <c r="D828" s="32"/>
      <c r="E828" s="32"/>
      <c r="G828" s="571"/>
      <c r="H828" s="571"/>
      <c r="I828" s="571"/>
      <c r="J828" s="32"/>
      <c r="K828" s="32"/>
    </row>
    <row r="829">
      <c r="A829" s="32"/>
      <c r="D829" s="32"/>
      <c r="E829" s="32"/>
      <c r="G829" s="571"/>
      <c r="H829" s="571"/>
      <c r="I829" s="571"/>
      <c r="J829" s="32"/>
      <c r="K829" s="32"/>
    </row>
    <row r="830">
      <c r="A830" s="32"/>
      <c r="D830" s="32"/>
      <c r="E830" s="32"/>
      <c r="G830" s="571"/>
      <c r="H830" s="571"/>
      <c r="I830" s="571"/>
      <c r="J830" s="32"/>
      <c r="K830" s="32"/>
    </row>
    <row r="831">
      <c r="A831" s="32"/>
      <c r="D831" s="32"/>
      <c r="E831" s="32"/>
      <c r="G831" s="571"/>
      <c r="H831" s="571"/>
      <c r="I831" s="571"/>
      <c r="J831" s="32"/>
      <c r="K831" s="32"/>
    </row>
    <row r="832">
      <c r="A832" s="32"/>
      <c r="D832" s="32"/>
      <c r="E832" s="32"/>
      <c r="G832" s="571"/>
      <c r="H832" s="571"/>
      <c r="I832" s="571"/>
      <c r="J832" s="32"/>
      <c r="K832" s="32"/>
    </row>
    <row r="833">
      <c r="A833" s="32"/>
      <c r="D833" s="32"/>
      <c r="E833" s="32"/>
      <c r="G833" s="571"/>
      <c r="H833" s="571"/>
      <c r="I833" s="571"/>
      <c r="J833" s="32"/>
      <c r="K833" s="32"/>
    </row>
    <row r="834">
      <c r="A834" s="32"/>
      <c r="D834" s="32"/>
      <c r="E834" s="32"/>
      <c r="G834" s="571"/>
      <c r="H834" s="571"/>
      <c r="I834" s="571"/>
      <c r="J834" s="32"/>
      <c r="K834" s="32"/>
    </row>
    <row r="835">
      <c r="A835" s="32"/>
      <c r="D835" s="32"/>
      <c r="E835" s="32"/>
      <c r="G835" s="571"/>
      <c r="H835" s="571"/>
      <c r="I835" s="571"/>
      <c r="J835" s="32"/>
      <c r="K835" s="32"/>
    </row>
    <row r="836">
      <c r="A836" s="32"/>
      <c r="D836" s="32"/>
      <c r="E836" s="32"/>
      <c r="G836" s="571"/>
      <c r="H836" s="571"/>
      <c r="I836" s="571"/>
      <c r="J836" s="32"/>
      <c r="K836" s="32"/>
    </row>
    <row r="837">
      <c r="A837" s="32"/>
      <c r="D837" s="32"/>
      <c r="E837" s="32"/>
      <c r="G837" s="571"/>
      <c r="H837" s="571"/>
      <c r="I837" s="571"/>
      <c r="J837" s="32"/>
      <c r="K837" s="32"/>
    </row>
    <row r="838">
      <c r="A838" s="32"/>
      <c r="D838" s="32"/>
      <c r="E838" s="32"/>
      <c r="G838" s="571"/>
      <c r="H838" s="571"/>
      <c r="I838" s="571"/>
      <c r="J838" s="32"/>
      <c r="K838" s="32"/>
    </row>
    <row r="839">
      <c r="A839" s="32"/>
      <c r="D839" s="32"/>
      <c r="E839" s="32"/>
      <c r="G839" s="571"/>
      <c r="H839" s="571"/>
      <c r="I839" s="571"/>
      <c r="J839" s="32"/>
      <c r="K839" s="32"/>
    </row>
    <row r="840">
      <c r="A840" s="32"/>
      <c r="D840" s="32"/>
      <c r="E840" s="32"/>
      <c r="G840" s="571"/>
      <c r="H840" s="571"/>
      <c r="I840" s="571"/>
      <c r="J840" s="32"/>
      <c r="K840" s="32"/>
    </row>
    <row r="841">
      <c r="A841" s="32"/>
      <c r="D841" s="32"/>
      <c r="E841" s="32"/>
      <c r="G841" s="571"/>
      <c r="H841" s="571"/>
      <c r="I841" s="571"/>
      <c r="J841" s="32"/>
      <c r="K841" s="32"/>
    </row>
    <row r="842">
      <c r="A842" s="32"/>
      <c r="D842" s="32"/>
      <c r="E842" s="32"/>
      <c r="G842" s="571"/>
      <c r="H842" s="571"/>
      <c r="I842" s="571"/>
      <c r="J842" s="32"/>
      <c r="K842" s="32"/>
    </row>
    <row r="843">
      <c r="A843" s="32"/>
      <c r="D843" s="32"/>
      <c r="E843" s="32"/>
      <c r="G843" s="571"/>
      <c r="H843" s="571"/>
      <c r="I843" s="571"/>
      <c r="J843" s="32"/>
      <c r="K843" s="32"/>
    </row>
    <row r="844">
      <c r="A844" s="32"/>
      <c r="D844" s="32"/>
      <c r="E844" s="32"/>
      <c r="G844" s="571"/>
      <c r="H844" s="571"/>
      <c r="I844" s="571"/>
      <c r="J844" s="32"/>
      <c r="K844" s="32"/>
    </row>
    <row r="845">
      <c r="A845" s="32"/>
      <c r="D845" s="32"/>
      <c r="E845" s="32"/>
      <c r="G845" s="571"/>
      <c r="H845" s="571"/>
      <c r="I845" s="571"/>
      <c r="J845" s="32"/>
      <c r="K845" s="32"/>
    </row>
    <row r="846">
      <c r="A846" s="32"/>
      <c r="D846" s="32"/>
      <c r="E846" s="32"/>
      <c r="G846" s="571"/>
      <c r="H846" s="571"/>
      <c r="I846" s="571"/>
      <c r="J846" s="32"/>
      <c r="K846" s="32"/>
    </row>
    <row r="847">
      <c r="A847" s="32"/>
      <c r="D847" s="32"/>
      <c r="E847" s="32"/>
      <c r="G847" s="571"/>
      <c r="H847" s="571"/>
      <c r="I847" s="571"/>
      <c r="J847" s="32"/>
      <c r="K847" s="32"/>
    </row>
    <row r="848">
      <c r="A848" s="32"/>
      <c r="D848" s="32"/>
      <c r="E848" s="32"/>
      <c r="G848" s="571"/>
      <c r="H848" s="571"/>
      <c r="I848" s="571"/>
      <c r="J848" s="32"/>
      <c r="K848" s="32"/>
    </row>
    <row r="849">
      <c r="A849" s="32"/>
      <c r="D849" s="32"/>
      <c r="E849" s="32"/>
      <c r="G849" s="571"/>
      <c r="H849" s="571"/>
      <c r="I849" s="571"/>
      <c r="J849" s="32"/>
      <c r="K849" s="32"/>
    </row>
    <row r="850">
      <c r="A850" s="32"/>
      <c r="D850" s="32"/>
      <c r="E850" s="32"/>
      <c r="G850" s="571"/>
      <c r="H850" s="571"/>
      <c r="I850" s="571"/>
      <c r="J850" s="32"/>
      <c r="K850" s="32"/>
    </row>
    <row r="851">
      <c r="A851" s="32"/>
      <c r="D851" s="32"/>
      <c r="E851" s="32"/>
      <c r="G851" s="571"/>
      <c r="H851" s="571"/>
      <c r="I851" s="571"/>
      <c r="J851" s="32"/>
      <c r="K851" s="32"/>
    </row>
    <row r="852">
      <c r="A852" s="32"/>
      <c r="D852" s="32"/>
      <c r="E852" s="32"/>
      <c r="G852" s="571"/>
      <c r="H852" s="571"/>
      <c r="I852" s="571"/>
      <c r="J852" s="32"/>
      <c r="K852" s="32"/>
    </row>
    <row r="853">
      <c r="A853" s="32"/>
      <c r="D853" s="32"/>
      <c r="E853" s="32"/>
      <c r="G853" s="571"/>
      <c r="H853" s="571"/>
      <c r="I853" s="571"/>
      <c r="J853" s="32"/>
      <c r="K853" s="32"/>
    </row>
    <row r="854">
      <c r="A854" s="32"/>
      <c r="D854" s="32"/>
      <c r="E854" s="32"/>
      <c r="G854" s="571"/>
      <c r="H854" s="571"/>
      <c r="I854" s="571"/>
      <c r="J854" s="32"/>
      <c r="K854" s="32"/>
    </row>
    <row r="855">
      <c r="A855" s="32"/>
      <c r="D855" s="32"/>
      <c r="E855" s="32"/>
      <c r="G855" s="571"/>
      <c r="H855" s="571"/>
      <c r="I855" s="571"/>
      <c r="J855" s="32"/>
      <c r="K855" s="32"/>
    </row>
    <row r="856">
      <c r="A856" s="32"/>
      <c r="D856" s="32"/>
      <c r="E856" s="32"/>
      <c r="G856" s="571"/>
      <c r="H856" s="571"/>
      <c r="I856" s="571"/>
      <c r="J856" s="32"/>
      <c r="K856" s="32"/>
    </row>
    <row r="857">
      <c r="A857" s="32"/>
      <c r="D857" s="32"/>
      <c r="E857" s="32"/>
      <c r="G857" s="571"/>
      <c r="H857" s="571"/>
      <c r="I857" s="571"/>
      <c r="J857" s="32"/>
      <c r="K857" s="32"/>
    </row>
    <row r="858">
      <c r="A858" s="32"/>
      <c r="D858" s="32"/>
      <c r="E858" s="32"/>
      <c r="G858" s="571"/>
      <c r="H858" s="571"/>
      <c r="I858" s="571"/>
      <c r="J858" s="32"/>
      <c r="K858" s="32"/>
    </row>
    <row r="859">
      <c r="A859" s="32"/>
      <c r="D859" s="32"/>
      <c r="E859" s="32"/>
      <c r="G859" s="571"/>
      <c r="H859" s="571"/>
      <c r="I859" s="571"/>
      <c r="J859" s="32"/>
      <c r="K859" s="32"/>
    </row>
    <row r="860">
      <c r="A860" s="32"/>
      <c r="D860" s="32"/>
      <c r="E860" s="32"/>
      <c r="G860" s="571"/>
      <c r="H860" s="571"/>
      <c r="I860" s="571"/>
      <c r="J860" s="32"/>
      <c r="K860" s="32"/>
    </row>
    <row r="861">
      <c r="A861" s="32"/>
      <c r="D861" s="32"/>
      <c r="E861" s="32"/>
      <c r="G861" s="571"/>
      <c r="H861" s="571"/>
      <c r="I861" s="571"/>
      <c r="J861" s="32"/>
      <c r="K861" s="32"/>
    </row>
    <row r="862">
      <c r="A862" s="32"/>
      <c r="D862" s="32"/>
      <c r="E862" s="32"/>
      <c r="G862" s="571"/>
      <c r="H862" s="571"/>
      <c r="I862" s="571"/>
      <c r="J862" s="32"/>
      <c r="K862" s="32"/>
    </row>
    <row r="863">
      <c r="A863" s="32"/>
      <c r="D863" s="32"/>
      <c r="E863" s="32"/>
      <c r="G863" s="571"/>
      <c r="H863" s="571"/>
      <c r="I863" s="571"/>
      <c r="J863" s="32"/>
      <c r="K863" s="32"/>
    </row>
    <row r="864">
      <c r="A864" s="32"/>
      <c r="D864" s="32"/>
      <c r="E864" s="32"/>
      <c r="G864" s="571"/>
      <c r="H864" s="571"/>
      <c r="I864" s="571"/>
      <c r="J864" s="32"/>
      <c r="K864" s="32"/>
    </row>
    <row r="865">
      <c r="A865" s="32"/>
      <c r="D865" s="32"/>
      <c r="E865" s="32"/>
      <c r="G865" s="571"/>
      <c r="H865" s="571"/>
      <c r="I865" s="571"/>
      <c r="J865" s="32"/>
      <c r="K865" s="32"/>
    </row>
    <row r="866">
      <c r="A866" s="32"/>
      <c r="D866" s="32"/>
      <c r="E866" s="32"/>
      <c r="G866" s="571"/>
      <c r="H866" s="571"/>
      <c r="I866" s="571"/>
      <c r="J866" s="32"/>
      <c r="K866" s="32"/>
    </row>
    <row r="867">
      <c r="A867" s="32"/>
      <c r="D867" s="32"/>
      <c r="E867" s="32"/>
      <c r="G867" s="571"/>
      <c r="H867" s="571"/>
      <c r="I867" s="571"/>
      <c r="J867" s="32"/>
      <c r="K867" s="32"/>
    </row>
    <row r="868">
      <c r="A868" s="32"/>
      <c r="D868" s="32"/>
      <c r="E868" s="32"/>
      <c r="G868" s="571"/>
      <c r="H868" s="571"/>
      <c r="I868" s="571"/>
      <c r="J868" s="32"/>
      <c r="K868" s="32"/>
    </row>
    <row r="869">
      <c r="A869" s="32"/>
      <c r="D869" s="32"/>
      <c r="E869" s="32"/>
      <c r="G869" s="571"/>
      <c r="H869" s="571"/>
      <c r="I869" s="571"/>
      <c r="J869" s="32"/>
      <c r="K869" s="32"/>
    </row>
    <row r="870">
      <c r="A870" s="32"/>
      <c r="D870" s="32"/>
      <c r="E870" s="32"/>
      <c r="G870" s="571"/>
      <c r="H870" s="571"/>
      <c r="I870" s="571"/>
      <c r="J870" s="32"/>
      <c r="K870" s="32"/>
    </row>
    <row r="871">
      <c r="A871" s="32"/>
      <c r="D871" s="32"/>
      <c r="E871" s="32"/>
      <c r="G871" s="571"/>
      <c r="H871" s="571"/>
      <c r="I871" s="571"/>
      <c r="J871" s="32"/>
      <c r="K871" s="32"/>
    </row>
    <row r="872">
      <c r="A872" s="32"/>
      <c r="D872" s="32"/>
      <c r="E872" s="32"/>
      <c r="G872" s="571"/>
      <c r="H872" s="571"/>
      <c r="I872" s="571"/>
      <c r="J872" s="32"/>
      <c r="K872" s="32"/>
    </row>
    <row r="873">
      <c r="A873" s="32"/>
      <c r="D873" s="32"/>
      <c r="E873" s="32"/>
      <c r="G873" s="571"/>
      <c r="H873" s="571"/>
      <c r="I873" s="571"/>
      <c r="J873" s="32"/>
      <c r="K873" s="32"/>
    </row>
    <row r="874">
      <c r="A874" s="32"/>
      <c r="D874" s="32"/>
      <c r="E874" s="32"/>
      <c r="G874" s="571"/>
      <c r="H874" s="571"/>
      <c r="I874" s="571"/>
      <c r="J874" s="32"/>
      <c r="K874" s="32"/>
    </row>
    <row r="875">
      <c r="A875" s="32"/>
      <c r="D875" s="32"/>
      <c r="E875" s="32"/>
      <c r="G875" s="571"/>
      <c r="H875" s="571"/>
      <c r="I875" s="571"/>
      <c r="J875" s="32"/>
      <c r="K875" s="32"/>
    </row>
    <row r="876">
      <c r="A876" s="32"/>
      <c r="D876" s="32"/>
      <c r="E876" s="32"/>
      <c r="G876" s="571"/>
      <c r="H876" s="571"/>
      <c r="I876" s="571"/>
      <c r="J876" s="32"/>
      <c r="K876" s="32"/>
    </row>
    <row r="877">
      <c r="A877" s="32"/>
      <c r="D877" s="32"/>
      <c r="E877" s="32"/>
      <c r="G877" s="571"/>
      <c r="H877" s="571"/>
      <c r="I877" s="571"/>
      <c r="J877" s="32"/>
      <c r="K877" s="32"/>
    </row>
    <row r="878">
      <c r="A878" s="32"/>
      <c r="D878" s="32"/>
      <c r="E878" s="32"/>
      <c r="G878" s="571"/>
      <c r="H878" s="571"/>
      <c r="I878" s="571"/>
      <c r="J878" s="32"/>
      <c r="K878" s="32"/>
    </row>
    <row r="879">
      <c r="A879" s="32"/>
      <c r="D879" s="32"/>
      <c r="E879" s="32"/>
      <c r="G879" s="571"/>
      <c r="H879" s="571"/>
      <c r="I879" s="571"/>
      <c r="J879" s="32"/>
      <c r="K879" s="32"/>
    </row>
    <row r="880">
      <c r="A880" s="32"/>
      <c r="D880" s="32"/>
      <c r="E880" s="32"/>
      <c r="G880" s="571"/>
      <c r="H880" s="571"/>
      <c r="I880" s="571"/>
      <c r="J880" s="32"/>
      <c r="K880" s="32"/>
    </row>
    <row r="881">
      <c r="A881" s="32"/>
      <c r="D881" s="32"/>
      <c r="E881" s="32"/>
      <c r="G881" s="571"/>
      <c r="H881" s="571"/>
      <c r="I881" s="571"/>
      <c r="J881" s="32"/>
      <c r="K881" s="32"/>
    </row>
    <row r="882">
      <c r="A882" s="32"/>
      <c r="D882" s="32"/>
      <c r="E882" s="32"/>
      <c r="G882" s="571"/>
      <c r="H882" s="571"/>
      <c r="I882" s="571"/>
      <c r="J882" s="32"/>
      <c r="K882" s="32"/>
    </row>
    <row r="883">
      <c r="A883" s="32"/>
      <c r="D883" s="32"/>
      <c r="E883" s="32"/>
      <c r="G883" s="571"/>
      <c r="H883" s="571"/>
      <c r="I883" s="571"/>
      <c r="J883" s="32"/>
      <c r="K883" s="32"/>
    </row>
    <row r="884">
      <c r="A884" s="32"/>
      <c r="D884" s="32"/>
      <c r="E884" s="32"/>
      <c r="G884" s="571"/>
      <c r="H884" s="571"/>
      <c r="I884" s="571"/>
      <c r="J884" s="32"/>
      <c r="K884" s="32"/>
    </row>
    <row r="885">
      <c r="A885" s="32"/>
      <c r="D885" s="32"/>
      <c r="E885" s="32"/>
      <c r="G885" s="571"/>
      <c r="H885" s="571"/>
      <c r="I885" s="571"/>
      <c r="J885" s="32"/>
      <c r="K885" s="32"/>
    </row>
    <row r="886">
      <c r="A886" s="32"/>
      <c r="D886" s="32"/>
      <c r="E886" s="32"/>
      <c r="G886" s="571"/>
      <c r="H886" s="571"/>
      <c r="I886" s="571"/>
      <c r="J886" s="32"/>
      <c r="K886" s="32"/>
    </row>
    <row r="887">
      <c r="A887" s="32"/>
      <c r="D887" s="32"/>
      <c r="E887" s="32"/>
      <c r="G887" s="571"/>
      <c r="H887" s="571"/>
      <c r="I887" s="571"/>
      <c r="J887" s="32"/>
      <c r="K887" s="32"/>
    </row>
    <row r="888">
      <c r="A888" s="32"/>
      <c r="D888" s="32"/>
      <c r="E888" s="32"/>
      <c r="G888" s="571"/>
      <c r="H888" s="571"/>
      <c r="I888" s="571"/>
      <c r="J888" s="32"/>
      <c r="K888" s="32"/>
    </row>
    <row r="889">
      <c r="A889" s="32"/>
      <c r="D889" s="32"/>
      <c r="E889" s="32"/>
      <c r="G889" s="571"/>
      <c r="H889" s="571"/>
      <c r="I889" s="571"/>
      <c r="J889" s="32"/>
      <c r="K889" s="32"/>
    </row>
    <row r="890">
      <c r="A890" s="32"/>
      <c r="D890" s="32"/>
      <c r="E890" s="32"/>
      <c r="G890" s="571"/>
      <c r="H890" s="571"/>
      <c r="I890" s="571"/>
      <c r="J890" s="32"/>
      <c r="K890" s="32"/>
    </row>
    <row r="891">
      <c r="A891" s="32"/>
      <c r="D891" s="32"/>
      <c r="E891" s="32"/>
      <c r="G891" s="571"/>
      <c r="H891" s="571"/>
      <c r="I891" s="571"/>
      <c r="J891" s="32"/>
      <c r="K891" s="32"/>
    </row>
    <row r="892">
      <c r="A892" s="32"/>
      <c r="D892" s="32"/>
      <c r="E892" s="32"/>
      <c r="G892" s="571"/>
      <c r="H892" s="571"/>
      <c r="I892" s="571"/>
      <c r="J892" s="32"/>
      <c r="K892" s="32"/>
    </row>
    <row r="893">
      <c r="A893" s="32"/>
      <c r="D893" s="32"/>
      <c r="E893" s="32"/>
      <c r="G893" s="571"/>
      <c r="H893" s="571"/>
      <c r="I893" s="571"/>
      <c r="J893" s="32"/>
      <c r="K893" s="32"/>
    </row>
    <row r="894">
      <c r="A894" s="32"/>
      <c r="D894" s="32"/>
      <c r="E894" s="32"/>
      <c r="G894" s="571"/>
      <c r="H894" s="571"/>
      <c r="I894" s="571"/>
      <c r="J894" s="32"/>
      <c r="K894" s="32"/>
    </row>
    <row r="895">
      <c r="A895" s="32"/>
      <c r="D895" s="32"/>
      <c r="E895" s="32"/>
      <c r="G895" s="571"/>
      <c r="H895" s="571"/>
      <c r="I895" s="571"/>
      <c r="J895" s="32"/>
      <c r="K895" s="32"/>
    </row>
    <row r="896">
      <c r="A896" s="32"/>
      <c r="D896" s="32"/>
      <c r="E896" s="32"/>
      <c r="G896" s="571"/>
      <c r="H896" s="571"/>
      <c r="I896" s="571"/>
      <c r="J896" s="32"/>
      <c r="K896" s="32"/>
    </row>
    <row r="897">
      <c r="A897" s="32"/>
      <c r="D897" s="32"/>
      <c r="E897" s="32"/>
      <c r="G897" s="571"/>
      <c r="H897" s="571"/>
      <c r="I897" s="571"/>
      <c r="J897" s="32"/>
      <c r="K897" s="32"/>
    </row>
    <row r="898">
      <c r="A898" s="32"/>
      <c r="D898" s="32"/>
      <c r="E898" s="32"/>
      <c r="G898" s="571"/>
      <c r="H898" s="571"/>
      <c r="I898" s="571"/>
      <c r="J898" s="32"/>
      <c r="K898" s="32"/>
    </row>
    <row r="899">
      <c r="A899" s="32"/>
      <c r="D899" s="32"/>
      <c r="E899" s="32"/>
      <c r="G899" s="571"/>
      <c r="H899" s="571"/>
      <c r="I899" s="571"/>
      <c r="J899" s="32"/>
      <c r="K899" s="32"/>
    </row>
    <row r="900">
      <c r="A900" s="32"/>
      <c r="D900" s="32"/>
      <c r="E900" s="32"/>
      <c r="G900" s="571"/>
      <c r="H900" s="571"/>
      <c r="I900" s="571"/>
      <c r="J900" s="32"/>
      <c r="K900" s="32"/>
    </row>
    <row r="901">
      <c r="A901" s="32"/>
      <c r="D901" s="32"/>
      <c r="E901" s="32"/>
      <c r="G901" s="571"/>
      <c r="H901" s="571"/>
      <c r="I901" s="571"/>
      <c r="J901" s="32"/>
      <c r="K901" s="32"/>
    </row>
    <row r="902">
      <c r="A902" s="32"/>
      <c r="D902" s="32"/>
      <c r="E902" s="32"/>
      <c r="G902" s="571"/>
      <c r="H902" s="571"/>
      <c r="I902" s="571"/>
      <c r="J902" s="32"/>
      <c r="K902" s="32"/>
    </row>
    <row r="903">
      <c r="A903" s="32"/>
      <c r="D903" s="32"/>
      <c r="E903" s="32"/>
      <c r="G903" s="571"/>
      <c r="H903" s="571"/>
      <c r="I903" s="571"/>
      <c r="J903" s="32"/>
      <c r="K903" s="32"/>
    </row>
    <row r="904">
      <c r="A904" s="32"/>
      <c r="D904" s="32"/>
      <c r="E904" s="32"/>
      <c r="G904" s="571"/>
      <c r="H904" s="571"/>
      <c r="I904" s="571"/>
      <c r="J904" s="32"/>
      <c r="K904" s="32"/>
    </row>
    <row r="905">
      <c r="A905" s="32"/>
      <c r="D905" s="32"/>
      <c r="E905" s="32"/>
      <c r="G905" s="571"/>
      <c r="H905" s="571"/>
      <c r="I905" s="571"/>
      <c r="J905" s="32"/>
      <c r="K905" s="32"/>
    </row>
    <row r="906">
      <c r="A906" s="32"/>
      <c r="D906" s="32"/>
      <c r="E906" s="32"/>
      <c r="G906" s="571"/>
      <c r="H906" s="571"/>
      <c r="I906" s="571"/>
      <c r="J906" s="32"/>
      <c r="K906" s="32"/>
    </row>
    <row r="907">
      <c r="A907" s="32"/>
      <c r="D907" s="32"/>
      <c r="E907" s="32"/>
      <c r="G907" s="571"/>
      <c r="H907" s="571"/>
      <c r="I907" s="571"/>
      <c r="J907" s="32"/>
      <c r="K907" s="32"/>
    </row>
    <row r="908">
      <c r="A908" s="32"/>
      <c r="D908" s="32"/>
      <c r="E908" s="32"/>
      <c r="G908" s="571"/>
      <c r="H908" s="571"/>
      <c r="I908" s="571"/>
      <c r="J908" s="32"/>
      <c r="K908" s="32"/>
    </row>
    <row r="909">
      <c r="A909" s="32"/>
      <c r="D909" s="32"/>
      <c r="E909" s="32"/>
      <c r="G909" s="571"/>
      <c r="H909" s="571"/>
      <c r="I909" s="571"/>
      <c r="J909" s="32"/>
      <c r="K909" s="32"/>
    </row>
    <row r="910">
      <c r="A910" s="32"/>
      <c r="D910" s="32"/>
      <c r="E910" s="32"/>
      <c r="G910" s="571"/>
      <c r="H910" s="571"/>
      <c r="I910" s="571"/>
      <c r="J910" s="32"/>
      <c r="K910" s="32"/>
    </row>
    <row r="911">
      <c r="A911" s="32"/>
      <c r="D911" s="32"/>
      <c r="E911" s="32"/>
      <c r="G911" s="571"/>
      <c r="H911" s="571"/>
      <c r="I911" s="571"/>
      <c r="J911" s="32"/>
      <c r="K911" s="32"/>
    </row>
    <row r="912">
      <c r="A912" s="32"/>
      <c r="D912" s="32"/>
      <c r="E912" s="32"/>
      <c r="G912" s="571"/>
      <c r="H912" s="571"/>
      <c r="I912" s="571"/>
      <c r="J912" s="32"/>
      <c r="K912" s="32"/>
    </row>
    <row r="913">
      <c r="A913" s="32"/>
      <c r="D913" s="32"/>
      <c r="E913" s="32"/>
      <c r="G913" s="571"/>
      <c r="H913" s="571"/>
      <c r="I913" s="571"/>
      <c r="J913" s="32"/>
      <c r="K913" s="32"/>
    </row>
    <row r="914">
      <c r="A914" s="32"/>
      <c r="D914" s="32"/>
      <c r="E914" s="32"/>
      <c r="G914" s="571"/>
      <c r="H914" s="571"/>
      <c r="I914" s="571"/>
      <c r="J914" s="32"/>
      <c r="K914" s="32"/>
    </row>
    <row r="915">
      <c r="A915" s="32"/>
      <c r="D915" s="32"/>
      <c r="E915" s="32"/>
      <c r="G915" s="571"/>
      <c r="H915" s="571"/>
      <c r="I915" s="571"/>
      <c r="J915" s="32"/>
      <c r="K915" s="32"/>
    </row>
    <row r="916">
      <c r="A916" s="32"/>
      <c r="D916" s="32"/>
      <c r="E916" s="32"/>
      <c r="G916" s="571"/>
      <c r="H916" s="571"/>
      <c r="I916" s="571"/>
      <c r="J916" s="32"/>
      <c r="K916" s="32"/>
    </row>
    <row r="917">
      <c r="A917" s="32"/>
      <c r="D917" s="32"/>
      <c r="E917" s="32"/>
      <c r="G917" s="571"/>
      <c r="H917" s="571"/>
      <c r="I917" s="571"/>
      <c r="J917" s="32"/>
      <c r="K917" s="32"/>
    </row>
    <row r="918">
      <c r="A918" s="32"/>
      <c r="D918" s="32"/>
      <c r="E918" s="32"/>
      <c r="G918" s="571"/>
      <c r="H918" s="571"/>
      <c r="I918" s="571"/>
      <c r="J918" s="32"/>
      <c r="K918" s="32"/>
    </row>
    <row r="919">
      <c r="A919" s="32"/>
      <c r="D919" s="32"/>
      <c r="E919" s="32"/>
      <c r="G919" s="571"/>
      <c r="H919" s="571"/>
      <c r="I919" s="571"/>
      <c r="J919" s="32"/>
      <c r="K919" s="32"/>
    </row>
    <row r="920">
      <c r="A920" s="32"/>
      <c r="D920" s="32"/>
      <c r="E920" s="32"/>
      <c r="G920" s="571"/>
      <c r="H920" s="571"/>
      <c r="I920" s="571"/>
      <c r="J920" s="32"/>
      <c r="K920" s="32"/>
    </row>
    <row r="921">
      <c r="A921" s="32"/>
      <c r="D921" s="32"/>
      <c r="E921" s="32"/>
      <c r="G921" s="571"/>
      <c r="H921" s="571"/>
      <c r="I921" s="571"/>
      <c r="J921" s="32"/>
      <c r="K921" s="32"/>
    </row>
    <row r="922">
      <c r="A922" s="32"/>
      <c r="D922" s="32"/>
      <c r="E922" s="32"/>
      <c r="G922" s="571"/>
      <c r="H922" s="571"/>
      <c r="I922" s="571"/>
      <c r="J922" s="32"/>
      <c r="K922" s="32"/>
    </row>
    <row r="923">
      <c r="A923" s="32"/>
      <c r="D923" s="32"/>
      <c r="E923" s="32"/>
      <c r="G923" s="571"/>
      <c r="H923" s="571"/>
      <c r="I923" s="571"/>
      <c r="J923" s="32"/>
      <c r="K923" s="32"/>
    </row>
    <row r="924">
      <c r="A924" s="32"/>
      <c r="D924" s="32"/>
      <c r="E924" s="32"/>
      <c r="G924" s="571"/>
      <c r="H924" s="571"/>
      <c r="I924" s="571"/>
      <c r="J924" s="32"/>
      <c r="K924" s="32"/>
    </row>
    <row r="925">
      <c r="A925" s="32"/>
      <c r="D925" s="32"/>
      <c r="E925" s="32"/>
      <c r="G925" s="571"/>
      <c r="H925" s="571"/>
      <c r="I925" s="571"/>
      <c r="J925" s="32"/>
      <c r="K925" s="32"/>
    </row>
    <row r="926">
      <c r="A926" s="32"/>
      <c r="D926" s="32"/>
      <c r="E926" s="32"/>
      <c r="G926" s="571"/>
      <c r="H926" s="571"/>
      <c r="I926" s="571"/>
      <c r="J926" s="32"/>
      <c r="K926" s="32"/>
    </row>
    <row r="927">
      <c r="A927" s="32"/>
      <c r="D927" s="32"/>
      <c r="E927" s="32"/>
      <c r="G927" s="571"/>
      <c r="H927" s="571"/>
      <c r="I927" s="571"/>
      <c r="J927" s="32"/>
      <c r="K927" s="32"/>
    </row>
    <row r="928">
      <c r="A928" s="32"/>
      <c r="D928" s="32"/>
      <c r="E928" s="32"/>
      <c r="G928" s="571"/>
      <c r="H928" s="571"/>
      <c r="I928" s="571"/>
      <c r="J928" s="32"/>
      <c r="K928" s="32"/>
    </row>
    <row r="929">
      <c r="A929" s="32"/>
      <c r="D929" s="32"/>
      <c r="E929" s="32"/>
      <c r="G929" s="571"/>
      <c r="H929" s="571"/>
      <c r="I929" s="571"/>
      <c r="J929" s="32"/>
      <c r="K929" s="32"/>
    </row>
    <row r="930">
      <c r="A930" s="32"/>
      <c r="D930" s="32"/>
      <c r="E930" s="32"/>
      <c r="G930" s="571"/>
      <c r="H930" s="571"/>
      <c r="I930" s="571"/>
      <c r="J930" s="32"/>
      <c r="K930" s="32"/>
    </row>
    <row r="931">
      <c r="A931" s="32"/>
      <c r="D931" s="32"/>
      <c r="E931" s="32"/>
      <c r="G931" s="571"/>
      <c r="H931" s="571"/>
      <c r="I931" s="571"/>
      <c r="J931" s="32"/>
      <c r="K931" s="32"/>
    </row>
    <row r="932">
      <c r="A932" s="32"/>
      <c r="D932" s="32"/>
      <c r="E932" s="32"/>
      <c r="G932" s="571"/>
      <c r="H932" s="571"/>
      <c r="I932" s="571"/>
      <c r="J932" s="32"/>
      <c r="K932" s="32"/>
    </row>
    <row r="933">
      <c r="A933" s="32"/>
      <c r="D933" s="32"/>
      <c r="E933" s="32"/>
      <c r="G933" s="571"/>
      <c r="H933" s="571"/>
      <c r="I933" s="571"/>
      <c r="J933" s="32"/>
      <c r="K933" s="32"/>
    </row>
    <row r="934">
      <c r="A934" s="32"/>
      <c r="D934" s="32"/>
      <c r="E934" s="32"/>
      <c r="G934" s="571"/>
      <c r="H934" s="571"/>
      <c r="I934" s="571"/>
      <c r="J934" s="32"/>
      <c r="K934" s="32"/>
    </row>
    <row r="935">
      <c r="A935" s="32"/>
      <c r="D935" s="32"/>
      <c r="E935" s="32"/>
      <c r="G935" s="571"/>
      <c r="H935" s="571"/>
      <c r="I935" s="571"/>
      <c r="J935" s="32"/>
      <c r="K935" s="32"/>
    </row>
    <row r="936">
      <c r="A936" s="32"/>
      <c r="D936" s="32"/>
      <c r="E936" s="32"/>
      <c r="G936" s="571"/>
      <c r="H936" s="571"/>
      <c r="I936" s="571"/>
      <c r="J936" s="32"/>
      <c r="K936" s="32"/>
    </row>
    <row r="937">
      <c r="A937" s="32"/>
      <c r="D937" s="32"/>
      <c r="E937" s="32"/>
      <c r="G937" s="571"/>
      <c r="H937" s="571"/>
      <c r="I937" s="571"/>
      <c r="J937" s="32"/>
      <c r="K937" s="32"/>
    </row>
    <row r="938">
      <c r="A938" s="32"/>
      <c r="D938" s="32"/>
      <c r="E938" s="32"/>
      <c r="G938" s="571"/>
      <c r="H938" s="571"/>
      <c r="I938" s="571"/>
      <c r="J938" s="32"/>
      <c r="K938" s="32"/>
    </row>
    <row r="939">
      <c r="A939" s="32"/>
      <c r="D939" s="32"/>
      <c r="E939" s="32"/>
      <c r="G939" s="571"/>
      <c r="H939" s="571"/>
      <c r="I939" s="571"/>
      <c r="J939" s="32"/>
      <c r="K939" s="32"/>
    </row>
    <row r="940">
      <c r="A940" s="32"/>
      <c r="D940" s="32"/>
      <c r="E940" s="32"/>
      <c r="G940" s="571"/>
      <c r="H940" s="571"/>
      <c r="I940" s="571"/>
      <c r="J940" s="32"/>
      <c r="K940" s="32"/>
    </row>
    <row r="941">
      <c r="A941" s="32"/>
      <c r="D941" s="32"/>
      <c r="E941" s="32"/>
      <c r="G941" s="571"/>
      <c r="H941" s="571"/>
      <c r="I941" s="571"/>
      <c r="J941" s="32"/>
      <c r="K941" s="32"/>
    </row>
    <row r="942">
      <c r="A942" s="32"/>
      <c r="D942" s="32"/>
      <c r="E942" s="32"/>
      <c r="G942" s="571"/>
      <c r="H942" s="571"/>
      <c r="I942" s="571"/>
      <c r="J942" s="32"/>
      <c r="K942" s="32"/>
    </row>
    <row r="943">
      <c r="A943" s="32"/>
      <c r="D943" s="32"/>
      <c r="E943" s="32"/>
      <c r="G943" s="571"/>
      <c r="H943" s="571"/>
      <c r="I943" s="571"/>
      <c r="J943" s="32"/>
      <c r="K943" s="32"/>
    </row>
    <row r="944">
      <c r="A944" s="32"/>
      <c r="D944" s="32"/>
      <c r="E944" s="32"/>
      <c r="G944" s="571"/>
      <c r="H944" s="571"/>
      <c r="I944" s="571"/>
      <c r="J944" s="32"/>
      <c r="K944" s="32"/>
    </row>
    <row r="945">
      <c r="A945" s="32"/>
      <c r="D945" s="32"/>
      <c r="E945" s="32"/>
      <c r="G945" s="571"/>
      <c r="H945" s="571"/>
      <c r="I945" s="571"/>
      <c r="J945" s="32"/>
      <c r="K945" s="32"/>
    </row>
    <row r="946">
      <c r="A946" s="32"/>
      <c r="D946" s="32"/>
      <c r="E946" s="32"/>
      <c r="G946" s="571"/>
      <c r="H946" s="571"/>
      <c r="I946" s="571"/>
      <c r="J946" s="32"/>
      <c r="K946" s="32"/>
    </row>
    <row r="947">
      <c r="A947" s="32"/>
      <c r="D947" s="32"/>
      <c r="E947" s="32"/>
      <c r="G947" s="571"/>
      <c r="H947" s="571"/>
      <c r="I947" s="571"/>
      <c r="J947" s="32"/>
      <c r="K947" s="32"/>
    </row>
    <row r="948">
      <c r="A948" s="32"/>
      <c r="D948" s="32"/>
      <c r="E948" s="32"/>
      <c r="G948" s="571"/>
      <c r="H948" s="571"/>
      <c r="I948" s="571"/>
      <c r="J948" s="32"/>
      <c r="K948" s="32"/>
    </row>
    <row r="949">
      <c r="A949" s="32"/>
      <c r="D949" s="32"/>
      <c r="E949" s="32"/>
      <c r="G949" s="571"/>
      <c r="H949" s="571"/>
      <c r="I949" s="571"/>
      <c r="J949" s="32"/>
      <c r="K949" s="32"/>
    </row>
    <row r="950">
      <c r="A950" s="32"/>
      <c r="D950" s="32"/>
      <c r="E950" s="32"/>
      <c r="G950" s="571"/>
      <c r="H950" s="571"/>
      <c r="I950" s="571"/>
      <c r="J950" s="32"/>
      <c r="K950" s="32"/>
    </row>
    <row r="951">
      <c r="A951" s="32"/>
      <c r="D951" s="32"/>
      <c r="E951" s="32"/>
      <c r="G951" s="571"/>
      <c r="H951" s="571"/>
      <c r="I951" s="571"/>
      <c r="J951" s="32"/>
      <c r="K951" s="32"/>
    </row>
    <row r="952">
      <c r="A952" s="32"/>
      <c r="D952" s="32"/>
      <c r="E952" s="32"/>
      <c r="G952" s="571"/>
      <c r="H952" s="571"/>
      <c r="I952" s="571"/>
      <c r="J952" s="32"/>
      <c r="K952" s="32"/>
    </row>
    <row r="953">
      <c r="A953" s="32"/>
      <c r="D953" s="32"/>
      <c r="E953" s="32"/>
      <c r="G953" s="571"/>
      <c r="H953" s="571"/>
      <c r="I953" s="571"/>
      <c r="J953" s="32"/>
      <c r="K953" s="32"/>
    </row>
    <row r="954">
      <c r="A954" s="32"/>
      <c r="D954" s="32"/>
      <c r="E954" s="32"/>
      <c r="G954" s="571"/>
      <c r="H954" s="571"/>
      <c r="I954" s="571"/>
      <c r="J954" s="32"/>
      <c r="K954" s="32"/>
    </row>
    <row r="955">
      <c r="A955" s="32"/>
      <c r="D955" s="32"/>
      <c r="E955" s="32"/>
      <c r="G955" s="571"/>
      <c r="H955" s="571"/>
      <c r="I955" s="571"/>
      <c r="J955" s="32"/>
      <c r="K955" s="32"/>
    </row>
    <row r="956">
      <c r="A956" s="32"/>
      <c r="D956" s="32"/>
      <c r="E956" s="32"/>
      <c r="G956" s="571"/>
      <c r="H956" s="571"/>
      <c r="I956" s="571"/>
      <c r="J956" s="32"/>
      <c r="K956" s="32"/>
    </row>
    <row r="957">
      <c r="A957" s="32"/>
      <c r="D957" s="32"/>
      <c r="E957" s="32"/>
      <c r="G957" s="571"/>
      <c r="H957" s="571"/>
      <c r="I957" s="571"/>
      <c r="J957" s="32"/>
      <c r="K957" s="32"/>
    </row>
    <row r="958">
      <c r="A958" s="32"/>
      <c r="D958" s="32"/>
      <c r="E958" s="32"/>
      <c r="G958" s="571"/>
      <c r="H958" s="571"/>
      <c r="I958" s="571"/>
      <c r="J958" s="32"/>
      <c r="K958" s="32"/>
    </row>
    <row r="959">
      <c r="A959" s="32"/>
      <c r="D959" s="32"/>
      <c r="E959" s="32"/>
      <c r="G959" s="571"/>
      <c r="H959" s="571"/>
      <c r="I959" s="571"/>
      <c r="J959" s="32"/>
      <c r="K959" s="32"/>
    </row>
    <row r="960">
      <c r="A960" s="32"/>
      <c r="D960" s="32"/>
      <c r="E960" s="32"/>
      <c r="G960" s="571"/>
      <c r="H960" s="571"/>
      <c r="I960" s="571"/>
      <c r="J960" s="32"/>
      <c r="K960" s="32"/>
    </row>
    <row r="961">
      <c r="A961" s="32"/>
      <c r="D961" s="32"/>
      <c r="E961" s="32"/>
      <c r="G961" s="571"/>
      <c r="H961" s="571"/>
      <c r="I961" s="571"/>
      <c r="J961" s="32"/>
      <c r="K961" s="32"/>
    </row>
    <row r="962">
      <c r="A962" s="32"/>
      <c r="D962" s="32"/>
      <c r="E962" s="32"/>
      <c r="G962" s="571"/>
      <c r="H962" s="571"/>
      <c r="I962" s="571"/>
      <c r="J962" s="32"/>
      <c r="K962" s="32"/>
    </row>
    <row r="963">
      <c r="A963" s="32"/>
      <c r="D963" s="32"/>
      <c r="E963" s="32"/>
      <c r="G963" s="571"/>
      <c r="H963" s="571"/>
      <c r="I963" s="571"/>
      <c r="J963" s="32"/>
      <c r="K963" s="32"/>
    </row>
    <row r="964">
      <c r="A964" s="32"/>
      <c r="D964" s="32"/>
      <c r="E964" s="32"/>
      <c r="G964" s="571"/>
      <c r="H964" s="571"/>
      <c r="I964" s="571"/>
      <c r="J964" s="32"/>
      <c r="K964" s="32"/>
    </row>
    <row r="965">
      <c r="A965" s="32"/>
      <c r="D965" s="32"/>
      <c r="E965" s="32"/>
      <c r="G965" s="571"/>
      <c r="H965" s="571"/>
      <c r="I965" s="571"/>
      <c r="J965" s="32"/>
      <c r="K965" s="32"/>
    </row>
    <row r="966">
      <c r="A966" s="32"/>
      <c r="D966" s="32"/>
      <c r="E966" s="32"/>
      <c r="G966" s="571"/>
      <c r="H966" s="571"/>
      <c r="I966" s="571"/>
      <c r="J966" s="32"/>
      <c r="K966" s="32"/>
    </row>
    <row r="967">
      <c r="A967" s="32"/>
      <c r="D967" s="32"/>
      <c r="E967" s="32"/>
      <c r="G967" s="571"/>
      <c r="H967" s="571"/>
      <c r="I967" s="571"/>
      <c r="J967" s="32"/>
      <c r="K967" s="32"/>
    </row>
    <row r="968">
      <c r="A968" s="32"/>
      <c r="D968" s="32"/>
      <c r="E968" s="32"/>
      <c r="G968" s="571"/>
      <c r="H968" s="571"/>
      <c r="I968" s="571"/>
      <c r="J968" s="32"/>
      <c r="K968" s="32"/>
    </row>
    <row r="969">
      <c r="A969" s="32"/>
      <c r="D969" s="32"/>
      <c r="E969" s="32"/>
      <c r="G969" s="571"/>
      <c r="H969" s="571"/>
      <c r="I969" s="571"/>
      <c r="J969" s="32"/>
      <c r="K969" s="32"/>
    </row>
    <row r="970">
      <c r="A970" s="32"/>
      <c r="D970" s="32"/>
      <c r="E970" s="32"/>
      <c r="G970" s="571"/>
      <c r="H970" s="571"/>
      <c r="I970" s="571"/>
      <c r="J970" s="32"/>
      <c r="K970" s="32"/>
    </row>
    <row r="971">
      <c r="A971" s="32"/>
      <c r="D971" s="32"/>
      <c r="E971" s="32"/>
      <c r="G971" s="571"/>
      <c r="H971" s="571"/>
      <c r="I971" s="571"/>
      <c r="J971" s="32"/>
      <c r="K971" s="32"/>
    </row>
    <row r="972">
      <c r="A972" s="32"/>
      <c r="D972" s="32"/>
      <c r="E972" s="32"/>
      <c r="G972" s="571"/>
      <c r="H972" s="571"/>
      <c r="I972" s="571"/>
      <c r="J972" s="32"/>
      <c r="K972" s="32"/>
    </row>
    <row r="973">
      <c r="A973" s="32"/>
      <c r="D973" s="32"/>
      <c r="E973" s="32"/>
      <c r="G973" s="571"/>
      <c r="H973" s="571"/>
      <c r="I973" s="571"/>
      <c r="J973" s="32"/>
      <c r="K973" s="32"/>
    </row>
    <row r="974">
      <c r="A974" s="32"/>
      <c r="D974" s="32"/>
      <c r="E974" s="32"/>
      <c r="G974" s="571"/>
      <c r="H974" s="571"/>
      <c r="I974" s="571"/>
      <c r="J974" s="32"/>
      <c r="K974" s="32"/>
    </row>
    <row r="975">
      <c r="A975" s="32"/>
      <c r="D975" s="32"/>
      <c r="E975" s="32"/>
      <c r="G975" s="571"/>
      <c r="H975" s="571"/>
      <c r="I975" s="571"/>
      <c r="J975" s="32"/>
      <c r="K975" s="32"/>
    </row>
    <row r="976">
      <c r="A976" s="32"/>
      <c r="D976" s="32"/>
      <c r="E976" s="32"/>
      <c r="G976" s="571"/>
      <c r="H976" s="571"/>
      <c r="I976" s="571"/>
      <c r="J976" s="32"/>
      <c r="K976" s="32"/>
    </row>
    <row r="977">
      <c r="A977" s="32"/>
      <c r="D977" s="32"/>
      <c r="E977" s="32"/>
      <c r="G977" s="571"/>
      <c r="H977" s="571"/>
      <c r="I977" s="571"/>
      <c r="J977" s="32"/>
      <c r="K977" s="32"/>
    </row>
    <row r="978">
      <c r="A978" s="32"/>
      <c r="D978" s="32"/>
      <c r="E978" s="32"/>
      <c r="G978" s="571"/>
      <c r="H978" s="571"/>
      <c r="I978" s="571"/>
      <c r="J978" s="32"/>
      <c r="K978" s="32"/>
    </row>
    <row r="979">
      <c r="A979" s="32"/>
      <c r="D979" s="32"/>
      <c r="E979" s="32"/>
      <c r="G979" s="571"/>
      <c r="H979" s="571"/>
      <c r="I979" s="571"/>
      <c r="J979" s="32"/>
      <c r="K979" s="32"/>
    </row>
    <row r="980">
      <c r="A980" s="32"/>
      <c r="D980" s="32"/>
      <c r="E980" s="32"/>
      <c r="G980" s="571"/>
      <c r="H980" s="571"/>
      <c r="I980" s="571"/>
      <c r="J980" s="32"/>
      <c r="K980" s="32"/>
    </row>
    <row r="981">
      <c r="A981" s="32"/>
      <c r="D981" s="32"/>
      <c r="E981" s="32"/>
      <c r="G981" s="571"/>
      <c r="H981" s="571"/>
      <c r="I981" s="571"/>
      <c r="J981" s="32"/>
      <c r="K981" s="32"/>
    </row>
    <row r="982">
      <c r="A982" s="32"/>
      <c r="D982" s="32"/>
      <c r="E982" s="32"/>
      <c r="G982" s="571"/>
      <c r="H982" s="571"/>
      <c r="I982" s="571"/>
      <c r="J982" s="32"/>
      <c r="K982" s="32"/>
    </row>
    <row r="983">
      <c r="A983" s="32"/>
      <c r="D983" s="32"/>
      <c r="E983" s="32"/>
      <c r="G983" s="571"/>
      <c r="H983" s="571"/>
      <c r="I983" s="571"/>
      <c r="J983" s="32"/>
      <c r="K983" s="32"/>
    </row>
    <row r="984">
      <c r="A984" s="32"/>
      <c r="D984" s="32"/>
      <c r="E984" s="32"/>
      <c r="G984" s="571"/>
      <c r="H984" s="571"/>
      <c r="I984" s="571"/>
      <c r="J984" s="32"/>
      <c r="K984" s="32"/>
    </row>
    <row r="985">
      <c r="A985" s="32"/>
      <c r="D985" s="32"/>
      <c r="E985" s="32"/>
      <c r="G985" s="571"/>
      <c r="H985" s="571"/>
      <c r="I985" s="571"/>
      <c r="J985" s="32"/>
      <c r="K985" s="32"/>
    </row>
    <row r="986">
      <c r="A986" s="32"/>
      <c r="D986" s="32"/>
      <c r="E986" s="32"/>
      <c r="G986" s="571"/>
      <c r="H986" s="571"/>
      <c r="I986" s="571"/>
      <c r="J986" s="32"/>
      <c r="K986" s="32"/>
    </row>
    <row r="987">
      <c r="A987" s="32"/>
      <c r="D987" s="32"/>
      <c r="E987" s="32"/>
      <c r="G987" s="571"/>
      <c r="H987" s="571"/>
      <c r="I987" s="571"/>
      <c r="J987" s="32"/>
      <c r="K987" s="32"/>
    </row>
    <row r="988">
      <c r="A988" s="32"/>
      <c r="D988" s="32"/>
      <c r="E988" s="32"/>
      <c r="G988" s="571"/>
      <c r="H988" s="571"/>
      <c r="I988" s="571"/>
      <c r="J988" s="32"/>
      <c r="K988" s="32"/>
    </row>
    <row r="989">
      <c r="A989" s="32"/>
      <c r="D989" s="32"/>
      <c r="E989" s="32"/>
      <c r="G989" s="571"/>
      <c r="H989" s="571"/>
      <c r="I989" s="571"/>
      <c r="J989" s="32"/>
      <c r="K989" s="32"/>
    </row>
    <row r="990">
      <c r="A990" s="32"/>
      <c r="D990" s="32"/>
      <c r="E990" s="32"/>
      <c r="G990" s="571"/>
      <c r="H990" s="571"/>
      <c r="I990" s="571"/>
      <c r="J990" s="32"/>
      <c r="K990" s="32"/>
    </row>
    <row r="991">
      <c r="A991" s="32"/>
      <c r="D991" s="32"/>
      <c r="E991" s="32"/>
      <c r="G991" s="571"/>
      <c r="H991" s="571"/>
      <c r="I991" s="571"/>
      <c r="J991" s="32"/>
      <c r="K991" s="32"/>
    </row>
    <row r="992">
      <c r="A992" s="32"/>
      <c r="D992" s="32"/>
      <c r="E992" s="32"/>
      <c r="G992" s="571"/>
      <c r="H992" s="571"/>
      <c r="I992" s="571"/>
      <c r="J992" s="32"/>
      <c r="K992" s="32"/>
    </row>
    <row r="993">
      <c r="A993" s="32"/>
      <c r="D993" s="32"/>
      <c r="E993" s="32"/>
      <c r="G993" s="571"/>
      <c r="H993" s="571"/>
      <c r="I993" s="571"/>
      <c r="J993" s="32"/>
      <c r="K993" s="32"/>
    </row>
    <row r="994">
      <c r="A994" s="32"/>
      <c r="D994" s="32"/>
      <c r="E994" s="32"/>
      <c r="G994" s="571"/>
      <c r="H994" s="571"/>
      <c r="I994" s="571"/>
      <c r="J994" s="32"/>
      <c r="K994" s="32"/>
    </row>
    <row r="995">
      <c r="A995" s="32"/>
      <c r="D995" s="32"/>
      <c r="E995" s="32"/>
      <c r="G995" s="571"/>
      <c r="H995" s="571"/>
      <c r="I995" s="571"/>
      <c r="J995" s="32"/>
      <c r="K995" s="32"/>
    </row>
    <row r="996">
      <c r="A996" s="32"/>
      <c r="D996" s="32"/>
      <c r="E996" s="32"/>
      <c r="G996" s="571"/>
      <c r="H996" s="571"/>
      <c r="I996" s="571"/>
      <c r="J996" s="32"/>
      <c r="K996" s="32"/>
    </row>
    <row r="997">
      <c r="A997" s="32"/>
      <c r="D997" s="32"/>
      <c r="E997" s="32"/>
      <c r="G997" s="571"/>
      <c r="H997" s="571"/>
      <c r="I997" s="571"/>
      <c r="J997" s="32"/>
      <c r="K997" s="32"/>
    </row>
    <row r="998">
      <c r="A998" s="32"/>
      <c r="D998" s="32"/>
      <c r="E998" s="32"/>
      <c r="G998" s="571"/>
      <c r="H998" s="571"/>
      <c r="I998" s="571"/>
      <c r="J998" s="32"/>
      <c r="K998" s="32"/>
    </row>
    <row r="999">
      <c r="A999" s="32"/>
      <c r="D999" s="32"/>
      <c r="E999" s="32"/>
      <c r="G999" s="571"/>
      <c r="H999" s="571"/>
      <c r="I999" s="571"/>
      <c r="J999" s="32"/>
      <c r="K999" s="32"/>
    </row>
    <row r="1000">
      <c r="A1000" s="32"/>
      <c r="D1000" s="32"/>
      <c r="E1000" s="32"/>
      <c r="G1000" s="571"/>
      <c r="H1000" s="571"/>
      <c r="I1000" s="571"/>
      <c r="J1000" s="32"/>
      <c r="K1000" s="32"/>
    </row>
    <row r="1001">
      <c r="A1001" s="32"/>
      <c r="D1001" s="32"/>
      <c r="E1001" s="32"/>
      <c r="G1001" s="571"/>
      <c r="H1001" s="571"/>
      <c r="I1001" s="571"/>
      <c r="J1001" s="32"/>
      <c r="K1001" s="32"/>
    </row>
    <row r="1002">
      <c r="A1002" s="32"/>
      <c r="D1002" s="32"/>
      <c r="E1002" s="32"/>
      <c r="G1002" s="571"/>
      <c r="H1002" s="571"/>
      <c r="I1002" s="571"/>
      <c r="J1002" s="32"/>
      <c r="K1002" s="32"/>
    </row>
    <row r="1003">
      <c r="A1003" s="32"/>
      <c r="D1003" s="32"/>
      <c r="E1003" s="32"/>
      <c r="G1003" s="571"/>
      <c r="H1003" s="571"/>
      <c r="I1003" s="571"/>
      <c r="J1003" s="32"/>
      <c r="K1003" s="32"/>
    </row>
    <row r="1004">
      <c r="A1004" s="32"/>
      <c r="D1004" s="32"/>
      <c r="E1004" s="32"/>
      <c r="G1004" s="571"/>
      <c r="H1004" s="571"/>
      <c r="I1004" s="571"/>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5" t="s">
        <v>1075</v>
      </c>
      <c r="C1" s="540" t="s">
        <v>1076</v>
      </c>
      <c r="H1" s="126" t="s">
        <v>1077</v>
      </c>
      <c r="L1" s="587" t="s">
        <v>1078</v>
      </c>
      <c r="M1" s="588" t="s">
        <v>1079</v>
      </c>
      <c r="O1" s="589"/>
      <c r="P1" s="32"/>
      <c r="Q1" s="32"/>
    </row>
    <row r="2">
      <c r="A2" s="528" t="s">
        <v>59</v>
      </c>
      <c r="B2" s="528" t="s">
        <v>922</v>
      </c>
      <c r="C2" s="528" t="s">
        <v>968</v>
      </c>
      <c r="D2" s="528" t="s">
        <v>688</v>
      </c>
      <c r="E2" s="528" t="s">
        <v>924</v>
      </c>
      <c r="F2" s="528" t="s">
        <v>923</v>
      </c>
      <c r="G2" s="13" t="s">
        <v>585</v>
      </c>
      <c r="H2" s="126" t="s">
        <v>1080</v>
      </c>
      <c r="I2" s="126" t="s">
        <v>1081</v>
      </c>
      <c r="J2" s="126" t="s">
        <v>1082</v>
      </c>
      <c r="K2" s="126" t="s">
        <v>1083</v>
      </c>
      <c r="M2" s="588" t="s">
        <v>1084</v>
      </c>
      <c r="N2" s="588" t="s">
        <v>1085</v>
      </c>
      <c r="O2" s="587" t="s">
        <v>927</v>
      </c>
      <c r="P2" s="126" t="s">
        <v>770</v>
      </c>
      <c r="Q2" s="32"/>
    </row>
    <row r="3">
      <c r="A3" s="530">
        <v>1.0</v>
      </c>
      <c r="B3" s="544" t="s">
        <v>1086</v>
      </c>
      <c r="C3" s="544" t="s">
        <v>826</v>
      </c>
      <c r="D3" s="530" t="s">
        <v>1087</v>
      </c>
      <c r="E3" s="530"/>
      <c r="F3" s="530"/>
      <c r="G3" s="543">
        <v>43866.0</v>
      </c>
      <c r="H3" s="543">
        <v>43852.0</v>
      </c>
      <c r="I3" s="539" t="s">
        <v>1088</v>
      </c>
      <c r="J3" s="543">
        <v>43858.0</v>
      </c>
      <c r="K3" s="539" t="s">
        <v>1089</v>
      </c>
      <c r="L3" s="545" t="s">
        <v>627</v>
      </c>
      <c r="M3" s="544" t="s">
        <v>1090</v>
      </c>
      <c r="N3" s="530" t="s">
        <v>1091</v>
      </c>
      <c r="O3" s="545"/>
      <c r="P3" s="590" t="str">
        <f>hyperlink("https://www.thejakartapost.com/news/2020/02/12/coronavirus-patient-visited-bali-last-month-chinese-authorities.html","Sumber")</f>
        <v>Sumber</v>
      </c>
      <c r="Q3" s="590" t="str">
        <f>HYPERLINK("https://news.detik.com/berita/d-4925818/11-orang-kontak-langsung-dengan-wn-jepang-di-bali-negatif-corona","Sumber 2")</f>
        <v>Sumber 2</v>
      </c>
      <c r="R3" s="533"/>
      <c r="S3" s="533"/>
      <c r="T3" s="533"/>
      <c r="U3" s="533"/>
      <c r="V3" s="533"/>
      <c r="W3" s="533"/>
      <c r="X3" s="533"/>
      <c r="Y3" s="533"/>
      <c r="Z3" s="533"/>
      <c r="AA3" s="533"/>
      <c r="AB3" s="533"/>
      <c r="AC3" s="533"/>
    </row>
    <row r="4">
      <c r="A4" s="530">
        <v>2.0</v>
      </c>
      <c r="B4" s="544" t="s">
        <v>1092</v>
      </c>
      <c r="C4" s="544" t="s">
        <v>1035</v>
      </c>
      <c r="D4" s="530" t="s">
        <v>1093</v>
      </c>
      <c r="E4" s="530" t="s">
        <v>892</v>
      </c>
      <c r="F4" s="530">
        <v>60.0</v>
      </c>
      <c r="G4" s="543">
        <v>43883.0</v>
      </c>
      <c r="H4" s="543">
        <v>43876.0</v>
      </c>
      <c r="I4" s="539" t="s">
        <v>1094</v>
      </c>
      <c r="J4" s="543">
        <v>43880.0</v>
      </c>
      <c r="K4" s="539" t="s">
        <v>1094</v>
      </c>
      <c r="L4" s="545" t="s">
        <v>627</v>
      </c>
      <c r="M4" s="544" t="s">
        <v>1035</v>
      </c>
      <c r="N4" s="530" t="s">
        <v>1091</v>
      </c>
      <c r="O4" s="545" t="s">
        <v>1095</v>
      </c>
      <c r="P4" s="590" t="str">
        <f>hyperlink("https://www.thejakartapost.com/news/2020/02/23/breaking-japanese-man-tests-positive-for-covid-19-after-indonesia-visit-report.html","Sumber")</f>
        <v>Sumber</v>
      </c>
      <c r="Q4" s="524"/>
      <c r="R4" s="533"/>
      <c r="S4" s="533"/>
      <c r="T4" s="533"/>
      <c r="U4" s="533"/>
      <c r="V4" s="533"/>
      <c r="W4" s="533"/>
      <c r="X4" s="533"/>
      <c r="Y4" s="533"/>
      <c r="Z4" s="533"/>
      <c r="AA4" s="533"/>
      <c r="AB4" s="533"/>
      <c r="AC4" s="533"/>
    </row>
    <row r="5">
      <c r="A5" s="530">
        <v>3.0</v>
      </c>
      <c r="B5" s="544" t="s">
        <v>1096</v>
      </c>
      <c r="C5" s="544" t="s">
        <v>1001</v>
      </c>
      <c r="D5" s="530" t="s">
        <v>1093</v>
      </c>
      <c r="E5" s="530" t="s">
        <v>902</v>
      </c>
      <c r="F5" s="530">
        <v>41.0</v>
      </c>
      <c r="G5" s="543">
        <v>43889.0</v>
      </c>
      <c r="H5" s="530" t="s">
        <v>1097</v>
      </c>
      <c r="I5" s="539" t="s">
        <v>1035</v>
      </c>
      <c r="J5" s="543">
        <v>43877.0</v>
      </c>
      <c r="K5" s="539" t="s">
        <v>1098</v>
      </c>
      <c r="L5" s="545" t="s">
        <v>630</v>
      </c>
      <c r="M5" s="544" t="s">
        <v>1035</v>
      </c>
      <c r="N5" s="530" t="s">
        <v>1091</v>
      </c>
      <c r="O5" s="545" t="s">
        <v>1099</v>
      </c>
      <c r="P5" s="590" t="str">
        <f t="shared" ref="P5:P6" si="1">hyperlink("https://www.thejakartapost.com/news/2020/02/28/two-new-covid-19-patients-in-kl-nz-visited-indonesia-before-getting-sick-reports.html","Sumber")</f>
        <v>Sumber</v>
      </c>
      <c r="Q5" s="524"/>
      <c r="R5" s="533"/>
      <c r="S5" s="533"/>
      <c r="T5" s="533"/>
      <c r="U5" s="533"/>
      <c r="V5" s="533"/>
      <c r="W5" s="533"/>
      <c r="X5" s="533"/>
      <c r="Y5" s="533"/>
      <c r="Z5" s="533"/>
      <c r="AA5" s="533"/>
      <c r="AB5" s="533"/>
      <c r="AC5" s="533"/>
    </row>
    <row r="6">
      <c r="A6" s="530">
        <v>4.0</v>
      </c>
      <c r="B6" s="544" t="s">
        <v>1100</v>
      </c>
      <c r="C6" s="544" t="s">
        <v>1101</v>
      </c>
      <c r="D6" s="530" t="s">
        <v>1102</v>
      </c>
      <c r="E6" s="530" t="s">
        <v>902</v>
      </c>
      <c r="F6" s="530">
        <v>60.0</v>
      </c>
      <c r="G6" s="543">
        <v>43889.0</v>
      </c>
      <c r="H6" s="543">
        <v>43887.0</v>
      </c>
      <c r="I6" s="539" t="s">
        <v>1103</v>
      </c>
      <c r="J6" s="543">
        <v>43887.0</v>
      </c>
      <c r="K6" s="539" t="s">
        <v>1104</v>
      </c>
      <c r="L6" s="545" t="s">
        <v>1105</v>
      </c>
      <c r="M6" s="544" t="s">
        <v>1106</v>
      </c>
      <c r="N6" s="530" t="s">
        <v>1091</v>
      </c>
      <c r="O6" s="545" t="s">
        <v>1107</v>
      </c>
      <c r="P6" s="590" t="str">
        <f t="shared" si="1"/>
        <v>Sumber</v>
      </c>
      <c r="Q6" s="590" t="str">
        <f>hyperlink("https://kumparan.com/kumparannews/9-wna-yang-kontak-dengan-wn-selandia-baru-positif-corona-di-bali-dikarantina-1sx9Ecv4v5Z","Sumber 2")</f>
        <v>Sumber 2</v>
      </c>
      <c r="R6" s="533"/>
      <c r="S6" s="533"/>
      <c r="T6" s="533"/>
      <c r="U6" s="533"/>
      <c r="V6" s="533"/>
      <c r="W6" s="533"/>
      <c r="X6" s="533"/>
      <c r="Y6" s="533"/>
      <c r="Z6" s="533"/>
      <c r="AA6" s="533"/>
      <c r="AB6" s="533"/>
      <c r="AC6" s="533"/>
    </row>
    <row r="7">
      <c r="A7" s="530">
        <v>5.0</v>
      </c>
      <c r="B7" s="544" t="s">
        <v>1108</v>
      </c>
      <c r="C7" s="544" t="s">
        <v>827</v>
      </c>
      <c r="D7" s="530" t="s">
        <v>1109</v>
      </c>
      <c r="E7" s="530" t="s">
        <v>892</v>
      </c>
      <c r="F7" s="530">
        <v>61.0</v>
      </c>
      <c r="G7" s="543">
        <v>43891.0</v>
      </c>
      <c r="H7" s="543">
        <v>43882.0</v>
      </c>
      <c r="I7" s="539" t="s">
        <v>827</v>
      </c>
      <c r="J7" s="543">
        <v>43884.0</v>
      </c>
      <c r="K7" s="539" t="s">
        <v>827</v>
      </c>
      <c r="L7" s="545" t="s">
        <v>109</v>
      </c>
      <c r="M7" s="544" t="s">
        <v>827</v>
      </c>
      <c r="N7" s="530" t="s">
        <v>1091</v>
      </c>
      <c r="O7" s="545" t="s">
        <v>1110</v>
      </c>
      <c r="P7" s="590" t="str">
        <f t="shared" ref="P7:P8" si="2">hyperlink("https://www.thejakartapost.com/news/2020/03/02/breaking-three-people-in-singaporelatest-to-test-positive-for-covid-19-after-visiting-indonesia.html","Sumber")</f>
        <v>Sumber</v>
      </c>
      <c r="Q7" s="524"/>
      <c r="R7" s="533"/>
      <c r="S7" s="533"/>
      <c r="T7" s="533"/>
      <c r="U7" s="533"/>
      <c r="V7" s="533"/>
      <c r="W7" s="533"/>
      <c r="X7" s="533"/>
      <c r="Y7" s="533"/>
      <c r="Z7" s="533"/>
      <c r="AA7" s="533"/>
      <c r="AB7" s="533"/>
      <c r="AC7" s="533"/>
    </row>
    <row r="8">
      <c r="A8" s="530">
        <v>6.0</v>
      </c>
      <c r="B8" s="544" t="s">
        <v>1111</v>
      </c>
      <c r="C8" s="544" t="s">
        <v>827</v>
      </c>
      <c r="D8" s="530" t="s">
        <v>1109</v>
      </c>
      <c r="E8" s="530" t="s">
        <v>902</v>
      </c>
      <c r="F8" s="530">
        <v>37.0</v>
      </c>
      <c r="G8" s="543">
        <v>43891.0</v>
      </c>
      <c r="H8" s="543">
        <v>43882.0</v>
      </c>
      <c r="I8" s="539" t="s">
        <v>827</v>
      </c>
      <c r="J8" s="543">
        <v>43884.0</v>
      </c>
      <c r="K8" s="539" t="s">
        <v>827</v>
      </c>
      <c r="L8" s="545" t="s">
        <v>109</v>
      </c>
      <c r="M8" s="544" t="s">
        <v>827</v>
      </c>
      <c r="N8" s="530" t="s">
        <v>1091</v>
      </c>
      <c r="P8" s="590" t="str">
        <f t="shared" si="2"/>
        <v>Sumber</v>
      </c>
      <c r="Q8" s="524"/>
      <c r="R8" s="533"/>
      <c r="S8" s="533"/>
      <c r="T8" s="533"/>
      <c r="U8" s="533"/>
      <c r="V8" s="533"/>
      <c r="W8" s="533"/>
      <c r="X8" s="533"/>
      <c r="Y8" s="533"/>
      <c r="Z8" s="533"/>
      <c r="AA8" s="533"/>
      <c r="AB8" s="533"/>
      <c r="AC8" s="533"/>
    </row>
    <row r="9">
      <c r="A9" s="530">
        <v>7.0</v>
      </c>
      <c r="B9" s="544" t="s">
        <v>1112</v>
      </c>
      <c r="C9" s="544" t="s">
        <v>827</v>
      </c>
      <c r="D9" s="530" t="s">
        <v>1113</v>
      </c>
      <c r="E9" s="530" t="s">
        <v>902</v>
      </c>
      <c r="F9" s="530">
        <v>25.0</v>
      </c>
      <c r="G9" s="543">
        <v>43891.0</v>
      </c>
      <c r="H9" s="543">
        <v>43882.0</v>
      </c>
      <c r="I9" s="539" t="s">
        <v>827</v>
      </c>
      <c r="J9" s="543">
        <v>43884.0</v>
      </c>
      <c r="K9" s="539" t="s">
        <v>827</v>
      </c>
      <c r="L9" s="545" t="s">
        <v>109</v>
      </c>
      <c r="M9" s="544" t="s">
        <v>827</v>
      </c>
      <c r="N9" s="530" t="s">
        <v>1091</v>
      </c>
      <c r="P9" s="590" t="str">
        <f>hyperlink("https://www.thejakartapost.com/news/2020/03/02/batam-quarantines-15-people-who-had-close-contact-with-singaporean-covid-19-patients.html","Sumber")</f>
        <v>Sumber</v>
      </c>
      <c r="Q9" s="524"/>
      <c r="R9" s="533"/>
      <c r="S9" s="533"/>
      <c r="T9" s="533"/>
      <c r="U9" s="533"/>
      <c r="V9" s="533"/>
      <c r="W9" s="533"/>
      <c r="X9" s="533"/>
      <c r="Y9" s="533"/>
      <c r="Z9" s="533"/>
      <c r="AA9" s="533"/>
      <c r="AB9" s="533"/>
      <c r="AC9" s="533"/>
    </row>
    <row r="10">
      <c r="A10" s="591">
        <v>8.0</v>
      </c>
      <c r="B10" s="592" t="s">
        <v>1114</v>
      </c>
      <c r="C10" s="592" t="s">
        <v>827</v>
      </c>
      <c r="D10" s="591" t="s">
        <v>1109</v>
      </c>
      <c r="E10" s="591" t="s">
        <v>902</v>
      </c>
      <c r="F10" s="591">
        <v>68.0</v>
      </c>
      <c r="G10" s="593">
        <v>43892.0</v>
      </c>
      <c r="H10" s="593">
        <v>43872.0</v>
      </c>
      <c r="I10" s="594" t="s">
        <v>827</v>
      </c>
      <c r="J10" s="593">
        <v>43875.0</v>
      </c>
      <c r="K10" s="594" t="s">
        <v>827</v>
      </c>
      <c r="L10" s="595" t="s">
        <v>630</v>
      </c>
      <c r="M10" s="592" t="s">
        <v>1115</v>
      </c>
      <c r="N10" s="591" t="s">
        <v>1116</v>
      </c>
      <c r="O10" s="595" t="s">
        <v>1117</v>
      </c>
      <c r="P10" s="596" t="str">
        <f>hyperlink("https://www.thejakartapost.com/news/2020/03/03/covid-19-singapore-reports-fourth-case-with-travel-history-to-jakarta.html", "Sumber")</f>
        <v>Sumber</v>
      </c>
      <c r="Q10" s="597"/>
      <c r="R10" s="598"/>
      <c r="S10" s="598"/>
      <c r="T10" s="598"/>
      <c r="U10" s="598"/>
      <c r="V10" s="598"/>
      <c r="W10" s="598"/>
      <c r="X10" s="598"/>
      <c r="Y10" s="598"/>
      <c r="Z10" s="598"/>
      <c r="AA10" s="598"/>
      <c r="AB10" s="598"/>
      <c r="AC10" s="598"/>
    </row>
    <row r="11">
      <c r="A11" s="133">
        <v>9.0</v>
      </c>
      <c r="B11" s="599" t="s">
        <v>1118</v>
      </c>
      <c r="C11" s="599" t="s">
        <v>1001</v>
      </c>
      <c r="D11" s="133" t="s">
        <v>1119</v>
      </c>
      <c r="E11" s="133" t="s">
        <v>902</v>
      </c>
      <c r="F11" s="133">
        <v>46.0</v>
      </c>
      <c r="G11" s="600">
        <v>43897.0</v>
      </c>
      <c r="H11" s="600">
        <v>43874.0</v>
      </c>
      <c r="I11" s="599" t="s">
        <v>1001</v>
      </c>
      <c r="J11" s="600">
        <v>43880.0</v>
      </c>
      <c r="K11" s="599" t="s">
        <v>1001</v>
      </c>
      <c r="L11" s="599" t="s">
        <v>1120</v>
      </c>
      <c r="M11" s="599" t="s">
        <v>1001</v>
      </c>
      <c r="N11" s="133" t="s">
        <v>1116</v>
      </c>
      <c r="O11" s="599" t="s">
        <v>1121</v>
      </c>
      <c r="P11" s="601" t="str">
        <f>hyperlink("https://www.thejakartapost.com/news/2020/03/08/covid-19-another-patient-with-indonesian-travel-history-tests-positive-in-malaysia.html","Sumber")</f>
        <v>Sumber</v>
      </c>
      <c r="Q11" s="137"/>
      <c r="R11" s="602"/>
      <c r="S11" s="602"/>
      <c r="T11" s="602"/>
      <c r="U11" s="602"/>
      <c r="V11" s="602"/>
      <c r="W11" s="602"/>
      <c r="X11" s="602"/>
      <c r="Y11" s="602"/>
      <c r="Z11" s="602"/>
      <c r="AA11" s="602"/>
      <c r="AB11" s="602"/>
      <c r="AC11" s="602"/>
    </row>
    <row r="12">
      <c r="A12" s="133">
        <v>10.0</v>
      </c>
      <c r="B12" s="599" t="s">
        <v>1122</v>
      </c>
      <c r="C12" s="599" t="s">
        <v>827</v>
      </c>
      <c r="D12" s="133" t="s">
        <v>1109</v>
      </c>
      <c r="E12" s="133" t="s">
        <v>902</v>
      </c>
      <c r="F12" s="133">
        <v>67.0</v>
      </c>
      <c r="G12" s="600">
        <v>43898.0</v>
      </c>
      <c r="H12" s="600">
        <v>43872.0</v>
      </c>
      <c r="I12" s="603" t="s">
        <v>827</v>
      </c>
      <c r="J12" s="600">
        <v>43875.0</v>
      </c>
      <c r="K12" s="603" t="s">
        <v>827</v>
      </c>
      <c r="L12" s="604" t="s">
        <v>656</v>
      </c>
      <c r="M12" s="599" t="s">
        <v>827</v>
      </c>
      <c r="N12" s="133" t="s">
        <v>1116</v>
      </c>
      <c r="O12" s="604" t="s">
        <v>1117</v>
      </c>
      <c r="P12" s="601" t="str">
        <f>hyperlink("https://www.moh.gov.sg/news-highlights/details/three-more-cases-discharged-ten-new-cases-of-covid-19-infection-confirmed","Sumber")</f>
        <v>Sumber</v>
      </c>
      <c r="Q12" s="137"/>
      <c r="R12" s="602"/>
      <c r="S12" s="602"/>
      <c r="T12" s="602"/>
      <c r="U12" s="602"/>
      <c r="V12" s="602"/>
      <c r="W12" s="602"/>
      <c r="X12" s="602"/>
      <c r="Y12" s="602"/>
      <c r="Z12" s="602"/>
      <c r="AA12" s="602"/>
      <c r="AB12" s="602"/>
      <c r="AC12" s="602"/>
    </row>
    <row r="13">
      <c r="A13" s="133">
        <v>11.0</v>
      </c>
      <c r="B13" s="599" t="s">
        <v>1123</v>
      </c>
      <c r="C13" s="599" t="s">
        <v>827</v>
      </c>
      <c r="D13" s="133" t="s">
        <v>1109</v>
      </c>
      <c r="E13" s="133" t="s">
        <v>892</v>
      </c>
      <c r="F13" s="133">
        <v>28.0</v>
      </c>
      <c r="G13" s="600">
        <v>43899.0</v>
      </c>
      <c r="H13" s="600">
        <v>43890.0</v>
      </c>
      <c r="I13" s="603" t="s">
        <v>827</v>
      </c>
      <c r="J13" s="600">
        <v>43892.0</v>
      </c>
      <c r="K13" s="603" t="s">
        <v>827</v>
      </c>
      <c r="L13" s="604" t="s">
        <v>656</v>
      </c>
      <c r="M13" s="599" t="s">
        <v>827</v>
      </c>
      <c r="N13" s="133" t="s">
        <v>1116</v>
      </c>
      <c r="O13" s="604" t="s">
        <v>1117</v>
      </c>
      <c r="P13" s="601" t="str">
        <f>hyperlink("https://www.channelnewsasia.com/news/singapore/coronavirus-singapore-covid19-new-cases-safra-mar-10-12521660?cid=telegram_cna_social_28112017_cna","Sumber")</f>
        <v>Sumber</v>
      </c>
      <c r="Q13" s="137"/>
      <c r="R13" s="602"/>
      <c r="S13" s="602"/>
      <c r="T13" s="602"/>
      <c r="U13" s="602"/>
      <c r="V13" s="602"/>
      <c r="W13" s="602"/>
      <c r="X13" s="602"/>
      <c r="Y13" s="602"/>
      <c r="Z13" s="602"/>
      <c r="AA13" s="602"/>
      <c r="AB13" s="602"/>
      <c r="AC13" s="602"/>
    </row>
    <row r="14">
      <c r="A14" s="132"/>
      <c r="D14" s="32"/>
      <c r="E14" s="32"/>
      <c r="F14" s="32"/>
      <c r="G14" s="32"/>
      <c r="H14" s="32"/>
      <c r="I14" s="605"/>
      <c r="J14" s="32"/>
      <c r="K14" s="605"/>
      <c r="L14" s="589"/>
      <c r="N14" s="32"/>
      <c r="O14" s="589"/>
      <c r="P14" s="32"/>
      <c r="Q14" s="32"/>
    </row>
    <row r="15">
      <c r="A15" s="132"/>
      <c r="D15" s="32"/>
      <c r="E15" s="32"/>
      <c r="F15" s="32"/>
      <c r="G15" s="32"/>
      <c r="H15" s="32"/>
      <c r="I15" s="605"/>
      <c r="J15" s="32"/>
      <c r="K15" s="605"/>
      <c r="L15" s="589"/>
      <c r="N15" s="32"/>
      <c r="O15" s="589"/>
      <c r="P15" s="32"/>
      <c r="Q15" s="32"/>
    </row>
    <row r="16">
      <c r="A16" s="132"/>
      <c r="D16" s="32"/>
      <c r="E16" s="32"/>
      <c r="F16" s="32"/>
      <c r="G16" s="32"/>
      <c r="H16" s="32"/>
      <c r="I16" s="605"/>
      <c r="J16" s="32"/>
      <c r="K16" s="605"/>
      <c r="L16" s="589"/>
      <c r="N16" s="32"/>
      <c r="O16" s="589"/>
      <c r="P16" s="32"/>
      <c r="Q16" s="32"/>
    </row>
    <row r="17">
      <c r="A17" s="132"/>
      <c r="D17" s="32"/>
      <c r="E17" s="32"/>
      <c r="F17" s="32"/>
      <c r="G17" s="32"/>
      <c r="H17" s="32"/>
      <c r="I17" s="605"/>
      <c r="J17" s="32"/>
      <c r="K17" s="605"/>
      <c r="L17" s="589"/>
      <c r="N17" s="32"/>
      <c r="O17" s="589"/>
      <c r="P17" s="32"/>
      <c r="Q17" s="32"/>
    </row>
    <row r="18">
      <c r="A18" s="132"/>
      <c r="D18" s="32"/>
      <c r="E18" s="32"/>
      <c r="F18" s="32"/>
      <c r="G18" s="32"/>
      <c r="H18" s="32"/>
      <c r="I18" s="605"/>
      <c r="J18" s="32"/>
      <c r="K18" s="605"/>
      <c r="L18" s="589"/>
      <c r="N18" s="32"/>
      <c r="O18" s="589"/>
      <c r="P18" s="32"/>
      <c r="Q18" s="32"/>
    </row>
    <row r="19">
      <c r="A19" s="132"/>
      <c r="D19" s="32"/>
      <c r="E19" s="32"/>
      <c r="F19" s="32"/>
      <c r="G19" s="32"/>
      <c r="H19" s="32"/>
      <c r="I19" s="605"/>
      <c r="J19" s="32"/>
      <c r="K19" s="605"/>
      <c r="L19" s="589"/>
      <c r="N19" s="32"/>
      <c r="O19" s="589"/>
      <c r="P19" s="32"/>
      <c r="Q19" s="32"/>
    </row>
    <row r="20">
      <c r="A20" s="132"/>
      <c r="D20" s="32"/>
      <c r="E20" s="32"/>
      <c r="F20" s="32"/>
      <c r="G20" s="32"/>
      <c r="H20" s="32"/>
      <c r="I20" s="605"/>
      <c r="J20" s="32"/>
      <c r="K20" s="605"/>
      <c r="L20" s="589"/>
      <c r="N20" s="32"/>
      <c r="O20" s="589"/>
      <c r="P20" s="32"/>
      <c r="Q20" s="32"/>
    </row>
    <row r="21">
      <c r="A21" s="132"/>
      <c r="D21" s="132"/>
      <c r="E21" s="132"/>
      <c r="F21" s="132"/>
      <c r="G21" s="32"/>
      <c r="H21" s="32"/>
      <c r="I21" s="605"/>
      <c r="J21" s="32"/>
      <c r="K21" s="605"/>
      <c r="L21" s="589"/>
      <c r="N21" s="32"/>
      <c r="O21" s="589"/>
      <c r="P21" s="32"/>
      <c r="Q21" s="32"/>
    </row>
    <row r="22">
      <c r="A22" s="132"/>
      <c r="D22" s="132"/>
      <c r="E22" s="132"/>
      <c r="F22" s="132"/>
      <c r="G22" s="32"/>
      <c r="H22" s="32"/>
      <c r="I22" s="605"/>
      <c r="J22" s="32"/>
      <c r="K22" s="605"/>
      <c r="L22" s="589"/>
      <c r="N22" s="32"/>
      <c r="O22" s="589"/>
      <c r="P22" s="32"/>
      <c r="Q22" s="32"/>
    </row>
    <row r="23">
      <c r="A23" s="132"/>
      <c r="D23" s="132"/>
      <c r="E23" s="132"/>
      <c r="F23" s="132"/>
      <c r="G23" s="32"/>
      <c r="H23" s="32"/>
      <c r="I23" s="605"/>
      <c r="J23" s="32"/>
      <c r="K23" s="605"/>
      <c r="L23" s="589"/>
      <c r="N23" s="32"/>
      <c r="O23" s="589"/>
      <c r="P23" s="32"/>
      <c r="Q23" s="32"/>
    </row>
    <row r="24">
      <c r="A24" s="132"/>
      <c r="D24" s="132"/>
      <c r="E24" s="132"/>
      <c r="F24" s="132"/>
      <c r="G24" s="32"/>
      <c r="H24" s="32"/>
      <c r="I24" s="605"/>
      <c r="J24" s="32"/>
      <c r="K24" s="605"/>
      <c r="L24" s="589"/>
      <c r="N24" s="32"/>
      <c r="O24" s="589"/>
      <c r="P24" s="32"/>
      <c r="Q24" s="32"/>
    </row>
    <row r="25">
      <c r="A25" s="32"/>
      <c r="D25" s="32"/>
      <c r="E25" s="32"/>
      <c r="F25" s="32"/>
      <c r="G25" s="32"/>
      <c r="H25" s="32"/>
      <c r="I25" s="605"/>
      <c r="J25" s="32"/>
      <c r="K25" s="605"/>
      <c r="L25" s="589"/>
      <c r="N25" s="32"/>
      <c r="O25" s="589"/>
      <c r="P25" s="32"/>
      <c r="Q25" s="32"/>
    </row>
    <row r="26">
      <c r="A26" s="32"/>
      <c r="D26" s="32"/>
      <c r="E26" s="32"/>
      <c r="F26" s="32"/>
      <c r="G26" s="32"/>
      <c r="H26" s="32"/>
      <c r="I26" s="605"/>
      <c r="J26" s="32"/>
      <c r="K26" s="605"/>
      <c r="L26" s="589"/>
      <c r="N26" s="32"/>
      <c r="O26" s="589"/>
      <c r="P26" s="32"/>
      <c r="Q26" s="32"/>
    </row>
    <row r="27">
      <c r="A27" s="32"/>
      <c r="D27" s="32"/>
      <c r="E27" s="32"/>
      <c r="F27" s="32"/>
      <c r="G27" s="32"/>
      <c r="H27" s="32"/>
      <c r="I27" s="605"/>
      <c r="J27" s="32"/>
      <c r="K27" s="605"/>
      <c r="L27" s="589"/>
      <c r="N27" s="32"/>
      <c r="O27" s="589"/>
      <c r="P27" s="32"/>
      <c r="Q27" s="32"/>
    </row>
    <row r="28">
      <c r="A28" s="32"/>
      <c r="D28" s="32"/>
      <c r="E28" s="32"/>
      <c r="F28" s="32"/>
      <c r="G28" s="32"/>
      <c r="H28" s="32"/>
      <c r="I28" s="605"/>
      <c r="J28" s="32"/>
      <c r="K28" s="605"/>
      <c r="L28" s="589"/>
      <c r="N28" s="32"/>
      <c r="O28" s="589"/>
      <c r="P28" s="32"/>
      <c r="Q28" s="32"/>
    </row>
    <row r="29">
      <c r="A29" s="32"/>
      <c r="D29" s="32"/>
      <c r="E29" s="32"/>
      <c r="F29" s="32"/>
      <c r="G29" s="32"/>
      <c r="H29" s="32"/>
      <c r="I29" s="605"/>
      <c r="J29" s="32"/>
      <c r="K29" s="605"/>
      <c r="L29" s="589"/>
      <c r="N29" s="32"/>
      <c r="O29" s="589"/>
      <c r="P29" s="32"/>
      <c r="Q29" s="32"/>
    </row>
    <row r="30">
      <c r="A30" s="32"/>
      <c r="D30" s="32"/>
      <c r="E30" s="32"/>
      <c r="F30" s="32"/>
      <c r="G30" s="32"/>
      <c r="H30" s="32"/>
      <c r="I30" s="605"/>
      <c r="J30" s="32"/>
      <c r="K30" s="605"/>
      <c r="L30" s="589"/>
      <c r="N30" s="32"/>
      <c r="O30" s="589"/>
      <c r="P30" s="32"/>
      <c r="Q30" s="32"/>
    </row>
    <row r="31">
      <c r="A31" s="32"/>
      <c r="D31" s="32"/>
      <c r="E31" s="32"/>
      <c r="F31" s="32"/>
      <c r="G31" s="32"/>
      <c r="H31" s="32"/>
      <c r="I31" s="605"/>
      <c r="J31" s="32"/>
      <c r="K31" s="605"/>
      <c r="L31" s="589"/>
      <c r="N31" s="32"/>
      <c r="O31" s="589"/>
      <c r="P31" s="32"/>
      <c r="Q31" s="32"/>
    </row>
    <row r="32">
      <c r="A32" s="32"/>
      <c r="D32" s="32"/>
      <c r="E32" s="32"/>
      <c r="F32" s="32"/>
      <c r="G32" s="32"/>
      <c r="H32" s="32"/>
      <c r="I32" s="605"/>
      <c r="J32" s="32"/>
      <c r="K32" s="605"/>
      <c r="L32" s="589"/>
      <c r="N32" s="32"/>
      <c r="O32" s="589"/>
      <c r="P32" s="32"/>
      <c r="Q32" s="32"/>
    </row>
    <row r="33">
      <c r="A33" s="32"/>
      <c r="D33" s="32"/>
      <c r="E33" s="32"/>
      <c r="F33" s="32"/>
      <c r="G33" s="32"/>
      <c r="H33" s="32"/>
      <c r="I33" s="605"/>
      <c r="J33" s="32"/>
      <c r="K33" s="605"/>
      <c r="L33" s="589"/>
      <c r="N33" s="32"/>
      <c r="O33" s="589"/>
      <c r="P33" s="32"/>
      <c r="Q33" s="32"/>
    </row>
    <row r="34">
      <c r="A34" s="32"/>
      <c r="D34" s="32"/>
      <c r="E34" s="32"/>
      <c r="F34" s="32"/>
      <c r="G34" s="32"/>
      <c r="H34" s="32"/>
      <c r="I34" s="605"/>
      <c r="J34" s="32"/>
      <c r="K34" s="605"/>
      <c r="L34" s="589"/>
      <c r="N34" s="32"/>
      <c r="O34" s="589"/>
      <c r="P34" s="32"/>
      <c r="Q34" s="32"/>
    </row>
    <row r="35">
      <c r="A35" s="32"/>
      <c r="D35" s="32"/>
      <c r="E35" s="32"/>
      <c r="F35" s="32"/>
      <c r="G35" s="32"/>
      <c r="H35" s="32"/>
      <c r="I35" s="605"/>
      <c r="J35" s="32"/>
      <c r="K35" s="605"/>
      <c r="L35" s="589"/>
      <c r="N35" s="32"/>
      <c r="O35" s="589"/>
      <c r="P35" s="32"/>
      <c r="Q35" s="32"/>
    </row>
    <row r="36">
      <c r="A36" s="32"/>
      <c r="D36" s="32"/>
      <c r="E36" s="32"/>
      <c r="F36" s="32"/>
      <c r="G36" s="32"/>
      <c r="H36" s="32"/>
      <c r="I36" s="605"/>
      <c r="J36" s="32"/>
      <c r="K36" s="605"/>
      <c r="L36" s="589"/>
      <c r="N36" s="32"/>
      <c r="O36" s="589"/>
      <c r="P36" s="32"/>
      <c r="Q36" s="32"/>
    </row>
    <row r="37">
      <c r="A37" s="32"/>
      <c r="D37" s="32"/>
      <c r="E37" s="32"/>
      <c r="F37" s="32"/>
      <c r="G37" s="32"/>
      <c r="H37" s="32"/>
      <c r="I37" s="605"/>
      <c r="J37" s="32"/>
      <c r="K37" s="605"/>
      <c r="L37" s="589"/>
      <c r="N37" s="32"/>
      <c r="O37" s="589"/>
      <c r="P37" s="32"/>
      <c r="Q37" s="32"/>
    </row>
    <row r="38">
      <c r="A38" s="32"/>
      <c r="D38" s="32"/>
      <c r="E38" s="32"/>
      <c r="F38" s="32"/>
      <c r="G38" s="32"/>
      <c r="H38" s="32"/>
      <c r="I38" s="605"/>
      <c r="J38" s="32"/>
      <c r="K38" s="605"/>
      <c r="L38" s="589"/>
      <c r="N38" s="32"/>
      <c r="O38" s="589"/>
      <c r="P38" s="32"/>
      <c r="Q38" s="32"/>
    </row>
    <row r="39">
      <c r="A39" s="32"/>
      <c r="D39" s="32"/>
      <c r="E39" s="32"/>
      <c r="F39" s="32"/>
      <c r="G39" s="32"/>
      <c r="H39" s="32"/>
      <c r="I39" s="605"/>
      <c r="J39" s="32"/>
      <c r="K39" s="605"/>
      <c r="L39" s="589"/>
      <c r="N39" s="32"/>
      <c r="O39" s="589"/>
      <c r="P39" s="32"/>
      <c r="Q39" s="32"/>
    </row>
    <row r="40">
      <c r="A40" s="32"/>
      <c r="D40" s="32"/>
      <c r="E40" s="32"/>
      <c r="F40" s="32"/>
      <c r="G40" s="32"/>
      <c r="H40" s="32"/>
      <c r="I40" s="605"/>
      <c r="J40" s="32"/>
      <c r="K40" s="605"/>
      <c r="L40" s="589"/>
      <c r="N40" s="32"/>
      <c r="O40" s="589"/>
      <c r="P40" s="32"/>
      <c r="Q40" s="32"/>
    </row>
    <row r="41">
      <c r="A41" s="32"/>
      <c r="D41" s="32"/>
      <c r="E41" s="32"/>
      <c r="F41" s="32"/>
      <c r="G41" s="32"/>
      <c r="H41" s="32"/>
      <c r="I41" s="605"/>
      <c r="J41" s="32"/>
      <c r="K41" s="605"/>
      <c r="L41" s="589"/>
      <c r="N41" s="32"/>
      <c r="O41" s="589"/>
      <c r="P41" s="32"/>
      <c r="Q41" s="32"/>
    </row>
    <row r="42">
      <c r="A42" s="32"/>
      <c r="D42" s="32"/>
      <c r="E42" s="32"/>
      <c r="F42" s="32"/>
      <c r="G42" s="32"/>
      <c r="H42" s="32"/>
      <c r="I42" s="605"/>
      <c r="J42" s="32"/>
      <c r="K42" s="605"/>
      <c r="L42" s="589"/>
      <c r="N42" s="32"/>
      <c r="O42" s="589"/>
      <c r="P42" s="32"/>
      <c r="Q42" s="32"/>
    </row>
    <row r="43">
      <c r="A43" s="32"/>
      <c r="D43" s="32"/>
      <c r="E43" s="32"/>
      <c r="F43" s="32"/>
      <c r="G43" s="32"/>
      <c r="H43" s="32"/>
      <c r="I43" s="605"/>
      <c r="J43" s="32"/>
      <c r="K43" s="605"/>
      <c r="L43" s="589"/>
      <c r="N43" s="32"/>
      <c r="O43" s="589"/>
      <c r="P43" s="32"/>
      <c r="Q43" s="32"/>
    </row>
    <row r="44">
      <c r="A44" s="32"/>
      <c r="D44" s="32"/>
      <c r="E44" s="32"/>
      <c r="F44" s="32"/>
      <c r="G44" s="32"/>
      <c r="H44" s="32"/>
      <c r="I44" s="605"/>
      <c r="J44" s="32"/>
      <c r="K44" s="605"/>
      <c r="L44" s="589"/>
      <c r="N44" s="32"/>
      <c r="O44" s="589"/>
      <c r="P44" s="32"/>
      <c r="Q44" s="32"/>
    </row>
    <row r="45">
      <c r="A45" s="32"/>
      <c r="D45" s="32"/>
      <c r="E45" s="32"/>
      <c r="F45" s="32"/>
      <c r="G45" s="32"/>
      <c r="H45" s="32"/>
      <c r="I45" s="605"/>
      <c r="J45" s="32"/>
      <c r="K45" s="605"/>
      <c r="L45" s="589"/>
      <c r="N45" s="32"/>
      <c r="O45" s="589"/>
      <c r="P45" s="32"/>
      <c r="Q45" s="32"/>
    </row>
    <row r="46">
      <c r="A46" s="32"/>
      <c r="D46" s="32"/>
      <c r="E46" s="32"/>
      <c r="F46" s="32"/>
      <c r="G46" s="32"/>
      <c r="H46" s="32"/>
      <c r="I46" s="605"/>
      <c r="J46" s="32"/>
      <c r="K46" s="605"/>
      <c r="L46" s="589"/>
      <c r="N46" s="32"/>
      <c r="O46" s="589"/>
      <c r="P46" s="32"/>
      <c r="Q46" s="32"/>
    </row>
    <row r="47">
      <c r="A47" s="32"/>
      <c r="D47" s="32"/>
      <c r="E47" s="32"/>
      <c r="F47" s="32"/>
      <c r="G47" s="32"/>
      <c r="H47" s="32"/>
      <c r="I47" s="605"/>
      <c r="J47" s="32"/>
      <c r="K47" s="605"/>
      <c r="L47" s="589"/>
      <c r="N47" s="32"/>
      <c r="O47" s="589"/>
      <c r="P47" s="32"/>
      <c r="Q47" s="32"/>
    </row>
    <row r="48">
      <c r="A48" s="32"/>
      <c r="D48" s="32"/>
      <c r="E48" s="32"/>
      <c r="F48" s="32"/>
      <c r="G48" s="32"/>
      <c r="H48" s="32"/>
      <c r="I48" s="605"/>
      <c r="J48" s="32"/>
      <c r="K48" s="605"/>
      <c r="L48" s="589"/>
      <c r="N48" s="32"/>
      <c r="O48" s="589"/>
      <c r="P48" s="32"/>
      <c r="Q48" s="32"/>
    </row>
    <row r="49">
      <c r="A49" s="32"/>
      <c r="D49" s="32"/>
      <c r="E49" s="32"/>
      <c r="F49" s="32"/>
      <c r="G49" s="32"/>
      <c r="H49" s="32"/>
      <c r="I49" s="605"/>
      <c r="J49" s="32"/>
      <c r="K49" s="605"/>
      <c r="L49" s="589"/>
      <c r="N49" s="32"/>
      <c r="O49" s="589"/>
      <c r="P49" s="32"/>
      <c r="Q49" s="32"/>
    </row>
    <row r="50">
      <c r="A50" s="32"/>
      <c r="D50" s="32"/>
      <c r="E50" s="32"/>
      <c r="F50" s="32"/>
      <c r="G50" s="32"/>
      <c r="H50" s="32"/>
      <c r="I50" s="605"/>
      <c r="J50" s="32"/>
      <c r="K50" s="605"/>
      <c r="L50" s="589"/>
      <c r="N50" s="32"/>
      <c r="O50" s="589"/>
      <c r="P50" s="32"/>
      <c r="Q50" s="32"/>
    </row>
    <row r="51">
      <c r="A51" s="32"/>
      <c r="D51" s="32"/>
      <c r="E51" s="32"/>
      <c r="F51" s="32"/>
      <c r="G51" s="32"/>
      <c r="H51" s="32"/>
      <c r="I51" s="605"/>
      <c r="J51" s="32"/>
      <c r="K51" s="605"/>
      <c r="L51" s="589"/>
      <c r="N51" s="32"/>
      <c r="O51" s="589"/>
      <c r="P51" s="32"/>
      <c r="Q51" s="32"/>
    </row>
    <row r="52">
      <c r="A52" s="32"/>
      <c r="D52" s="32"/>
      <c r="E52" s="32"/>
      <c r="F52" s="32"/>
      <c r="G52" s="32"/>
      <c r="H52" s="32"/>
      <c r="I52" s="605"/>
      <c r="J52" s="32"/>
      <c r="K52" s="605"/>
      <c r="L52" s="589"/>
      <c r="N52" s="32"/>
      <c r="O52" s="589"/>
      <c r="P52" s="32"/>
      <c r="Q52" s="32"/>
    </row>
    <row r="53">
      <c r="A53" s="32"/>
      <c r="D53" s="32"/>
      <c r="E53" s="32"/>
      <c r="F53" s="32"/>
      <c r="G53" s="32"/>
      <c r="H53" s="32"/>
      <c r="I53" s="605"/>
      <c r="J53" s="32"/>
      <c r="K53" s="605"/>
      <c r="L53" s="589"/>
      <c r="N53" s="32"/>
      <c r="O53" s="589"/>
      <c r="P53" s="32"/>
      <c r="Q53" s="32"/>
    </row>
    <row r="54">
      <c r="A54" s="32"/>
      <c r="D54" s="32"/>
      <c r="E54" s="32"/>
      <c r="F54" s="32"/>
      <c r="G54" s="32"/>
      <c r="H54" s="32"/>
      <c r="I54" s="605"/>
      <c r="J54" s="32"/>
      <c r="K54" s="605"/>
      <c r="L54" s="589"/>
      <c r="N54" s="32"/>
      <c r="O54" s="589"/>
      <c r="P54" s="32"/>
      <c r="Q54" s="32"/>
    </row>
    <row r="55">
      <c r="A55" s="32"/>
      <c r="D55" s="32"/>
      <c r="E55" s="32"/>
      <c r="F55" s="32"/>
      <c r="G55" s="32"/>
      <c r="H55" s="32"/>
      <c r="I55" s="605"/>
      <c r="J55" s="32"/>
      <c r="K55" s="605"/>
      <c r="L55" s="589"/>
      <c r="N55" s="32"/>
      <c r="O55" s="589"/>
      <c r="P55" s="32"/>
      <c r="Q55" s="32"/>
    </row>
    <row r="56">
      <c r="A56" s="32"/>
      <c r="D56" s="32"/>
      <c r="E56" s="32"/>
      <c r="F56" s="32"/>
      <c r="G56" s="32"/>
      <c r="H56" s="32"/>
      <c r="I56" s="605"/>
      <c r="J56" s="32"/>
      <c r="K56" s="605"/>
      <c r="L56" s="589"/>
      <c r="N56" s="32"/>
      <c r="O56" s="589"/>
      <c r="P56" s="32"/>
      <c r="Q56" s="32"/>
    </row>
    <row r="57">
      <c r="A57" s="32"/>
      <c r="D57" s="32"/>
      <c r="E57" s="32"/>
      <c r="F57" s="32"/>
      <c r="G57" s="32"/>
      <c r="H57" s="32"/>
      <c r="I57" s="605"/>
      <c r="J57" s="32"/>
      <c r="K57" s="605"/>
      <c r="L57" s="589"/>
      <c r="N57" s="32"/>
      <c r="O57" s="589"/>
      <c r="P57" s="32"/>
      <c r="Q57" s="32"/>
    </row>
    <row r="58">
      <c r="A58" s="32"/>
      <c r="D58" s="32"/>
      <c r="E58" s="32"/>
      <c r="F58" s="32"/>
      <c r="G58" s="32"/>
      <c r="H58" s="32"/>
      <c r="I58" s="605"/>
      <c r="J58" s="32"/>
      <c r="K58" s="605"/>
      <c r="L58" s="589"/>
      <c r="N58" s="32"/>
      <c r="O58" s="589"/>
      <c r="P58" s="32"/>
      <c r="Q58" s="32"/>
    </row>
    <row r="59">
      <c r="A59" s="32"/>
      <c r="D59" s="32"/>
      <c r="E59" s="32"/>
      <c r="F59" s="32"/>
      <c r="G59" s="32"/>
      <c r="H59" s="32"/>
      <c r="I59" s="605"/>
      <c r="J59" s="32"/>
      <c r="K59" s="605"/>
      <c r="L59" s="589"/>
      <c r="N59" s="32"/>
      <c r="O59" s="589"/>
      <c r="P59" s="32"/>
      <c r="Q59" s="32"/>
    </row>
    <row r="60">
      <c r="A60" s="32"/>
      <c r="D60" s="32"/>
      <c r="E60" s="32"/>
      <c r="F60" s="32"/>
      <c r="G60" s="32"/>
      <c r="H60" s="32"/>
      <c r="I60" s="605"/>
      <c r="J60" s="32"/>
      <c r="K60" s="605"/>
      <c r="L60" s="589"/>
      <c r="N60" s="32"/>
      <c r="O60" s="589"/>
      <c r="P60" s="32"/>
      <c r="Q60" s="32"/>
    </row>
    <row r="61">
      <c r="A61" s="32"/>
      <c r="D61" s="32"/>
      <c r="E61" s="32"/>
      <c r="F61" s="32"/>
      <c r="G61" s="32"/>
      <c r="H61" s="32"/>
      <c r="I61" s="605"/>
      <c r="J61" s="32"/>
      <c r="K61" s="605"/>
      <c r="L61" s="589"/>
      <c r="N61" s="32"/>
      <c r="O61" s="589"/>
      <c r="P61" s="32"/>
      <c r="Q61" s="32"/>
    </row>
    <row r="62">
      <c r="A62" s="32"/>
      <c r="D62" s="32"/>
      <c r="E62" s="32"/>
      <c r="F62" s="32"/>
      <c r="G62" s="32"/>
      <c r="H62" s="32"/>
      <c r="I62" s="605"/>
      <c r="J62" s="32"/>
      <c r="K62" s="605"/>
      <c r="L62" s="589"/>
      <c r="N62" s="32"/>
      <c r="O62" s="589"/>
      <c r="P62" s="32"/>
      <c r="Q62" s="32"/>
    </row>
    <row r="63">
      <c r="A63" s="32"/>
      <c r="D63" s="32"/>
      <c r="E63" s="32"/>
      <c r="F63" s="32"/>
      <c r="G63" s="32"/>
      <c r="H63" s="32"/>
      <c r="I63" s="605"/>
      <c r="J63" s="32"/>
      <c r="K63" s="605"/>
      <c r="L63" s="589"/>
      <c r="N63" s="32"/>
      <c r="O63" s="589"/>
      <c r="P63" s="32"/>
      <c r="Q63" s="32"/>
    </row>
    <row r="64">
      <c r="A64" s="32"/>
      <c r="D64" s="32"/>
      <c r="E64" s="32"/>
      <c r="F64" s="32"/>
      <c r="G64" s="32"/>
      <c r="H64" s="32"/>
      <c r="I64" s="605"/>
      <c r="J64" s="32"/>
      <c r="K64" s="605"/>
      <c r="L64" s="589"/>
      <c r="N64" s="32"/>
      <c r="O64" s="589"/>
      <c r="P64" s="32"/>
      <c r="Q64" s="32"/>
    </row>
    <row r="65">
      <c r="A65" s="32"/>
      <c r="D65" s="32"/>
      <c r="E65" s="32"/>
      <c r="F65" s="32"/>
      <c r="G65" s="32"/>
      <c r="H65" s="32"/>
      <c r="I65" s="605"/>
      <c r="J65" s="32"/>
      <c r="K65" s="605"/>
      <c r="L65" s="589"/>
      <c r="N65" s="32"/>
      <c r="O65" s="589"/>
      <c r="P65" s="32"/>
      <c r="Q65" s="32"/>
    </row>
    <row r="66">
      <c r="A66" s="32"/>
      <c r="D66" s="32"/>
      <c r="E66" s="32"/>
      <c r="F66" s="32"/>
      <c r="G66" s="32"/>
      <c r="H66" s="32"/>
      <c r="I66" s="605"/>
      <c r="J66" s="32"/>
      <c r="K66" s="605"/>
      <c r="L66" s="589"/>
      <c r="N66" s="32"/>
      <c r="O66" s="589"/>
      <c r="P66" s="32"/>
      <c r="Q66" s="32"/>
    </row>
    <row r="67">
      <c r="A67" s="32"/>
      <c r="D67" s="32"/>
      <c r="E67" s="32"/>
      <c r="F67" s="32"/>
      <c r="G67" s="32"/>
      <c r="H67" s="32"/>
      <c r="I67" s="605"/>
      <c r="J67" s="32"/>
      <c r="K67" s="605"/>
      <c r="L67" s="589"/>
      <c r="N67" s="32"/>
      <c r="O67" s="589"/>
      <c r="P67" s="32"/>
      <c r="Q67" s="32"/>
    </row>
    <row r="68">
      <c r="A68" s="32"/>
      <c r="D68" s="32"/>
      <c r="E68" s="32"/>
      <c r="F68" s="32"/>
      <c r="G68" s="32"/>
      <c r="H68" s="32"/>
      <c r="I68" s="605"/>
      <c r="J68" s="32"/>
      <c r="K68" s="605"/>
      <c r="L68" s="589"/>
      <c r="N68" s="32"/>
      <c r="O68" s="589"/>
      <c r="P68" s="32"/>
      <c r="Q68" s="32"/>
    </row>
    <row r="69">
      <c r="A69" s="32"/>
      <c r="D69" s="32"/>
      <c r="E69" s="32"/>
      <c r="F69" s="32"/>
      <c r="G69" s="32"/>
      <c r="H69" s="32"/>
      <c r="I69" s="605"/>
      <c r="J69" s="32"/>
      <c r="K69" s="605"/>
      <c r="L69" s="589"/>
      <c r="N69" s="32"/>
      <c r="O69" s="589"/>
      <c r="P69" s="32"/>
      <c r="Q69" s="32"/>
    </row>
    <row r="70">
      <c r="A70" s="32"/>
      <c r="D70" s="32"/>
      <c r="E70" s="32"/>
      <c r="F70" s="32"/>
      <c r="G70" s="32"/>
      <c r="H70" s="32"/>
      <c r="I70" s="605"/>
      <c r="J70" s="32"/>
      <c r="K70" s="605"/>
      <c r="L70" s="589"/>
      <c r="N70" s="32"/>
      <c r="O70" s="589"/>
      <c r="P70" s="32"/>
      <c r="Q70" s="32"/>
    </row>
    <row r="71">
      <c r="A71" s="32"/>
      <c r="D71" s="32"/>
      <c r="E71" s="32"/>
      <c r="F71" s="32"/>
      <c r="G71" s="32"/>
      <c r="H71" s="32"/>
      <c r="I71" s="605"/>
      <c r="J71" s="32"/>
      <c r="K71" s="605"/>
      <c r="L71" s="589"/>
      <c r="N71" s="32"/>
      <c r="O71" s="589"/>
      <c r="P71" s="32"/>
      <c r="Q71" s="32"/>
    </row>
    <row r="72">
      <c r="A72" s="32"/>
      <c r="D72" s="32"/>
      <c r="E72" s="32"/>
      <c r="F72" s="32"/>
      <c r="G72" s="32"/>
      <c r="H72" s="32"/>
      <c r="I72" s="605"/>
      <c r="J72" s="32"/>
      <c r="K72" s="605"/>
      <c r="L72" s="589"/>
      <c r="N72" s="32"/>
      <c r="O72" s="589"/>
      <c r="P72" s="32"/>
      <c r="Q72" s="32"/>
    </row>
    <row r="73">
      <c r="A73" s="32"/>
      <c r="D73" s="32"/>
      <c r="E73" s="32"/>
      <c r="F73" s="32"/>
      <c r="G73" s="32"/>
      <c r="H73" s="32"/>
      <c r="I73" s="605"/>
      <c r="J73" s="32"/>
      <c r="K73" s="605"/>
      <c r="L73" s="589"/>
      <c r="N73" s="32"/>
      <c r="O73" s="589"/>
      <c r="P73" s="32"/>
      <c r="Q73" s="32"/>
    </row>
    <row r="74">
      <c r="A74" s="32"/>
      <c r="D74" s="32"/>
      <c r="E74" s="32"/>
      <c r="F74" s="32"/>
      <c r="G74" s="32"/>
      <c r="H74" s="32"/>
      <c r="I74" s="605"/>
      <c r="J74" s="32"/>
      <c r="K74" s="605"/>
      <c r="L74" s="589"/>
      <c r="N74" s="32"/>
      <c r="O74" s="589"/>
      <c r="P74" s="32"/>
      <c r="Q74" s="32"/>
    </row>
    <row r="75">
      <c r="A75" s="32"/>
      <c r="D75" s="32"/>
      <c r="E75" s="32"/>
      <c r="F75" s="32"/>
      <c r="G75" s="32"/>
      <c r="H75" s="32"/>
      <c r="I75" s="605"/>
      <c r="J75" s="32"/>
      <c r="K75" s="605"/>
      <c r="L75" s="589"/>
      <c r="N75" s="32"/>
      <c r="O75" s="589"/>
      <c r="P75" s="32"/>
      <c r="Q75" s="32"/>
    </row>
    <row r="76">
      <c r="A76" s="32"/>
      <c r="D76" s="32"/>
      <c r="E76" s="32"/>
      <c r="F76" s="32"/>
      <c r="G76" s="32"/>
      <c r="H76" s="32"/>
      <c r="I76" s="605"/>
      <c r="J76" s="32"/>
      <c r="K76" s="605"/>
      <c r="L76" s="589"/>
      <c r="N76" s="32"/>
      <c r="O76" s="589"/>
      <c r="P76" s="32"/>
      <c r="Q76" s="32"/>
    </row>
    <row r="77">
      <c r="A77" s="32"/>
      <c r="D77" s="32"/>
      <c r="E77" s="32"/>
      <c r="F77" s="32"/>
      <c r="G77" s="32"/>
      <c r="H77" s="32"/>
      <c r="I77" s="605"/>
      <c r="J77" s="32"/>
      <c r="K77" s="605"/>
      <c r="L77" s="589"/>
      <c r="N77" s="32"/>
      <c r="O77" s="589"/>
      <c r="P77" s="32"/>
      <c r="Q77" s="32"/>
    </row>
    <row r="78">
      <c r="A78" s="32"/>
      <c r="D78" s="32"/>
      <c r="E78" s="32"/>
      <c r="F78" s="32"/>
      <c r="G78" s="32"/>
      <c r="H78" s="32"/>
      <c r="I78" s="605"/>
      <c r="J78" s="32"/>
      <c r="K78" s="605"/>
      <c r="L78" s="589"/>
      <c r="N78" s="32"/>
      <c r="O78" s="589"/>
      <c r="P78" s="32"/>
      <c r="Q78" s="32"/>
    </row>
    <row r="79">
      <c r="A79" s="32"/>
      <c r="D79" s="32"/>
      <c r="E79" s="32"/>
      <c r="F79" s="32"/>
      <c r="G79" s="32"/>
      <c r="H79" s="32"/>
      <c r="I79" s="605"/>
      <c r="J79" s="32"/>
      <c r="K79" s="605"/>
      <c r="L79" s="589"/>
      <c r="N79" s="32"/>
      <c r="O79" s="589"/>
      <c r="P79" s="32"/>
      <c r="Q79" s="32"/>
    </row>
    <row r="80">
      <c r="A80" s="32"/>
      <c r="D80" s="32"/>
      <c r="E80" s="32"/>
      <c r="F80" s="32"/>
      <c r="G80" s="32"/>
      <c r="H80" s="32"/>
      <c r="I80" s="605"/>
      <c r="J80" s="32"/>
      <c r="K80" s="605"/>
      <c r="L80" s="589"/>
      <c r="N80" s="32"/>
      <c r="O80" s="589"/>
      <c r="P80" s="32"/>
      <c r="Q80" s="32"/>
    </row>
    <row r="81">
      <c r="A81" s="32"/>
      <c r="D81" s="32"/>
      <c r="E81" s="32"/>
      <c r="F81" s="32"/>
      <c r="G81" s="32"/>
      <c r="H81" s="32"/>
      <c r="I81" s="605"/>
      <c r="J81" s="32"/>
      <c r="K81" s="605"/>
      <c r="L81" s="589"/>
      <c r="N81" s="32"/>
      <c r="O81" s="589"/>
      <c r="P81" s="32"/>
      <c r="Q81" s="32"/>
    </row>
    <row r="82">
      <c r="A82" s="32"/>
      <c r="D82" s="32"/>
      <c r="E82" s="32"/>
      <c r="F82" s="32"/>
      <c r="G82" s="32"/>
      <c r="H82" s="32"/>
      <c r="I82" s="605"/>
      <c r="J82" s="32"/>
      <c r="K82" s="605"/>
      <c r="L82" s="589"/>
      <c r="N82" s="32"/>
      <c r="O82" s="589"/>
      <c r="P82" s="32"/>
      <c r="Q82" s="32"/>
    </row>
    <row r="83">
      <c r="A83" s="32"/>
      <c r="D83" s="32"/>
      <c r="E83" s="32"/>
      <c r="F83" s="32"/>
      <c r="G83" s="32"/>
      <c r="H83" s="32"/>
      <c r="I83" s="605"/>
      <c r="J83" s="32"/>
      <c r="K83" s="605"/>
      <c r="L83" s="589"/>
      <c r="N83" s="32"/>
      <c r="O83" s="589"/>
      <c r="P83" s="32"/>
      <c r="Q83" s="32"/>
    </row>
    <row r="84">
      <c r="A84" s="32"/>
      <c r="D84" s="32"/>
      <c r="E84" s="32"/>
      <c r="F84" s="32"/>
      <c r="G84" s="32"/>
      <c r="H84" s="32"/>
      <c r="I84" s="605"/>
      <c r="J84" s="32"/>
      <c r="K84" s="605"/>
      <c r="L84" s="589"/>
      <c r="N84" s="32"/>
      <c r="O84" s="589"/>
      <c r="P84" s="32"/>
      <c r="Q84" s="32"/>
    </row>
    <row r="85">
      <c r="A85" s="32"/>
      <c r="D85" s="32"/>
      <c r="E85" s="32"/>
      <c r="F85" s="32"/>
      <c r="G85" s="32"/>
      <c r="H85" s="32"/>
      <c r="I85" s="605"/>
      <c r="J85" s="32"/>
      <c r="K85" s="605"/>
      <c r="L85" s="589"/>
      <c r="N85" s="32"/>
      <c r="O85" s="589"/>
      <c r="P85" s="32"/>
      <c r="Q85" s="32"/>
    </row>
    <row r="86">
      <c r="A86" s="32"/>
      <c r="D86" s="32"/>
      <c r="E86" s="32"/>
      <c r="F86" s="32"/>
      <c r="G86" s="32"/>
      <c r="H86" s="32"/>
      <c r="I86" s="605"/>
      <c r="J86" s="32"/>
      <c r="K86" s="605"/>
      <c r="L86" s="589"/>
      <c r="N86" s="32"/>
      <c r="O86" s="589"/>
      <c r="P86" s="32"/>
      <c r="Q86" s="32"/>
    </row>
    <row r="87">
      <c r="A87" s="32"/>
      <c r="D87" s="32"/>
      <c r="E87" s="32"/>
      <c r="F87" s="32"/>
      <c r="G87" s="32"/>
      <c r="H87" s="32"/>
      <c r="I87" s="605"/>
      <c r="J87" s="32"/>
      <c r="K87" s="605"/>
      <c r="L87" s="589"/>
      <c r="N87" s="32"/>
      <c r="O87" s="589"/>
      <c r="P87" s="32"/>
      <c r="Q87" s="32"/>
    </row>
    <row r="88">
      <c r="A88" s="32"/>
      <c r="D88" s="32"/>
      <c r="E88" s="32"/>
      <c r="F88" s="32"/>
      <c r="G88" s="32"/>
      <c r="H88" s="32"/>
      <c r="I88" s="605"/>
      <c r="J88" s="32"/>
      <c r="K88" s="605"/>
      <c r="L88" s="589"/>
      <c r="N88" s="32"/>
      <c r="O88" s="589"/>
      <c r="P88" s="32"/>
      <c r="Q88" s="32"/>
    </row>
    <row r="89">
      <c r="A89" s="32"/>
      <c r="D89" s="32"/>
      <c r="E89" s="32"/>
      <c r="F89" s="32"/>
      <c r="G89" s="32"/>
      <c r="H89" s="32"/>
      <c r="I89" s="605"/>
      <c r="J89" s="32"/>
      <c r="K89" s="605"/>
      <c r="L89" s="589"/>
      <c r="N89" s="32"/>
      <c r="O89" s="589"/>
      <c r="P89" s="32"/>
      <c r="Q89" s="32"/>
    </row>
    <row r="90">
      <c r="A90" s="32"/>
      <c r="D90" s="32"/>
      <c r="E90" s="32"/>
      <c r="F90" s="32"/>
      <c r="G90" s="32"/>
      <c r="H90" s="32"/>
      <c r="I90" s="605"/>
      <c r="J90" s="32"/>
      <c r="K90" s="605"/>
      <c r="L90" s="589"/>
      <c r="N90" s="32"/>
      <c r="O90" s="589"/>
      <c r="P90" s="32"/>
      <c r="Q90" s="32"/>
    </row>
    <row r="91">
      <c r="A91" s="32"/>
      <c r="D91" s="32"/>
      <c r="E91" s="32"/>
      <c r="F91" s="32"/>
      <c r="G91" s="32"/>
      <c r="H91" s="32"/>
      <c r="I91" s="605"/>
      <c r="J91" s="32"/>
      <c r="K91" s="605"/>
      <c r="L91" s="589"/>
      <c r="N91" s="32"/>
      <c r="O91" s="589"/>
      <c r="P91" s="32"/>
      <c r="Q91" s="32"/>
    </row>
    <row r="92">
      <c r="A92" s="32"/>
      <c r="D92" s="32"/>
      <c r="E92" s="32"/>
      <c r="F92" s="32"/>
      <c r="G92" s="32"/>
      <c r="H92" s="32"/>
      <c r="I92" s="605"/>
      <c r="J92" s="32"/>
      <c r="K92" s="605"/>
      <c r="L92" s="589"/>
      <c r="N92" s="32"/>
      <c r="O92" s="589"/>
      <c r="P92" s="32"/>
      <c r="Q92" s="32"/>
    </row>
    <row r="93">
      <c r="A93" s="32"/>
      <c r="D93" s="32"/>
      <c r="E93" s="32"/>
      <c r="F93" s="32"/>
      <c r="G93" s="32"/>
      <c r="H93" s="32"/>
      <c r="I93" s="605"/>
      <c r="J93" s="32"/>
      <c r="K93" s="605"/>
      <c r="L93" s="589"/>
      <c r="N93" s="32"/>
      <c r="O93" s="589"/>
      <c r="P93" s="32"/>
      <c r="Q93" s="32"/>
    </row>
    <row r="94">
      <c r="A94" s="32"/>
      <c r="D94" s="32"/>
      <c r="E94" s="32"/>
      <c r="F94" s="32"/>
      <c r="G94" s="32"/>
      <c r="H94" s="32"/>
      <c r="I94" s="605"/>
      <c r="J94" s="32"/>
      <c r="K94" s="605"/>
      <c r="L94" s="589"/>
      <c r="N94" s="32"/>
      <c r="O94" s="589"/>
      <c r="P94" s="32"/>
      <c r="Q94" s="32"/>
    </row>
    <row r="95">
      <c r="A95" s="32"/>
      <c r="D95" s="32"/>
      <c r="E95" s="32"/>
      <c r="F95" s="32"/>
      <c r="G95" s="32"/>
      <c r="H95" s="32"/>
      <c r="I95" s="605"/>
      <c r="J95" s="32"/>
      <c r="K95" s="605"/>
      <c r="L95" s="589"/>
      <c r="N95" s="32"/>
      <c r="O95" s="589"/>
      <c r="P95" s="32"/>
      <c r="Q95" s="32"/>
    </row>
    <row r="96">
      <c r="A96" s="32"/>
      <c r="D96" s="32"/>
      <c r="E96" s="32"/>
      <c r="F96" s="32"/>
      <c r="G96" s="32"/>
      <c r="H96" s="32"/>
      <c r="I96" s="605"/>
      <c r="J96" s="32"/>
      <c r="K96" s="605"/>
      <c r="L96" s="589"/>
      <c r="N96" s="32"/>
      <c r="O96" s="589"/>
      <c r="P96" s="32"/>
      <c r="Q96" s="32"/>
    </row>
    <row r="97">
      <c r="A97" s="32"/>
      <c r="D97" s="32"/>
      <c r="E97" s="32"/>
      <c r="F97" s="32"/>
      <c r="G97" s="32"/>
      <c r="H97" s="32"/>
      <c r="I97" s="605"/>
      <c r="J97" s="32"/>
      <c r="K97" s="605"/>
      <c r="L97" s="589"/>
      <c r="N97" s="32"/>
      <c r="O97" s="589"/>
      <c r="P97" s="32"/>
      <c r="Q97" s="32"/>
    </row>
    <row r="98">
      <c r="A98" s="32"/>
      <c r="D98" s="32"/>
      <c r="E98" s="32"/>
      <c r="F98" s="32"/>
      <c r="G98" s="32"/>
      <c r="H98" s="32"/>
      <c r="I98" s="605"/>
      <c r="J98" s="32"/>
      <c r="K98" s="605"/>
      <c r="L98" s="589"/>
      <c r="N98" s="32"/>
      <c r="O98" s="589"/>
      <c r="P98" s="32"/>
      <c r="Q98" s="32"/>
    </row>
    <row r="99">
      <c r="A99" s="32"/>
      <c r="D99" s="32"/>
      <c r="E99" s="32"/>
      <c r="F99" s="32"/>
      <c r="G99" s="32"/>
      <c r="H99" s="32"/>
      <c r="I99" s="605"/>
      <c r="J99" s="32"/>
      <c r="K99" s="605"/>
      <c r="L99" s="589"/>
      <c r="N99" s="32"/>
      <c r="O99" s="589"/>
      <c r="P99" s="32"/>
      <c r="Q99" s="32"/>
    </row>
    <row r="100">
      <c r="A100" s="32"/>
      <c r="D100" s="32"/>
      <c r="E100" s="32"/>
      <c r="F100" s="32"/>
      <c r="G100" s="32"/>
      <c r="H100" s="32"/>
      <c r="I100" s="605"/>
      <c r="J100" s="32"/>
      <c r="K100" s="605"/>
      <c r="L100" s="589"/>
      <c r="N100" s="32"/>
      <c r="O100" s="589"/>
      <c r="P100" s="32"/>
      <c r="Q100" s="32"/>
    </row>
    <row r="101">
      <c r="A101" s="32"/>
      <c r="D101" s="32"/>
      <c r="E101" s="32"/>
      <c r="F101" s="32"/>
      <c r="G101" s="32"/>
      <c r="H101" s="32"/>
      <c r="I101" s="605"/>
      <c r="J101" s="32"/>
      <c r="K101" s="605"/>
      <c r="L101" s="589"/>
      <c r="N101" s="32"/>
      <c r="O101" s="589"/>
      <c r="P101" s="32"/>
      <c r="Q101" s="32"/>
    </row>
    <row r="102">
      <c r="A102" s="32"/>
      <c r="D102" s="32"/>
      <c r="E102" s="32"/>
      <c r="F102" s="32"/>
      <c r="G102" s="32"/>
      <c r="H102" s="32"/>
      <c r="I102" s="605"/>
      <c r="J102" s="32"/>
      <c r="K102" s="605"/>
      <c r="L102" s="589"/>
      <c r="N102" s="32"/>
      <c r="O102" s="589"/>
      <c r="P102" s="32"/>
      <c r="Q102" s="32"/>
    </row>
    <row r="103">
      <c r="A103" s="32"/>
      <c r="D103" s="32"/>
      <c r="E103" s="32"/>
      <c r="F103" s="32"/>
      <c r="G103" s="32"/>
      <c r="H103" s="32"/>
      <c r="I103" s="605"/>
      <c r="J103" s="32"/>
      <c r="K103" s="605"/>
      <c r="L103" s="589"/>
      <c r="N103" s="32"/>
      <c r="O103" s="589"/>
      <c r="P103" s="32"/>
      <c r="Q103" s="32"/>
    </row>
    <row r="104">
      <c r="A104" s="32"/>
      <c r="D104" s="32"/>
      <c r="E104" s="32"/>
      <c r="F104" s="32"/>
      <c r="G104" s="32"/>
      <c r="H104" s="32"/>
      <c r="I104" s="605"/>
      <c r="J104" s="32"/>
      <c r="K104" s="605"/>
      <c r="L104" s="589"/>
      <c r="N104" s="32"/>
      <c r="O104" s="589"/>
      <c r="P104" s="32"/>
      <c r="Q104" s="32"/>
    </row>
    <row r="105">
      <c r="A105" s="32"/>
      <c r="D105" s="32"/>
      <c r="E105" s="32"/>
      <c r="F105" s="32"/>
      <c r="G105" s="32"/>
      <c r="H105" s="32"/>
      <c r="I105" s="605"/>
      <c r="J105" s="32"/>
      <c r="K105" s="605"/>
      <c r="L105" s="589"/>
      <c r="N105" s="32"/>
      <c r="O105" s="589"/>
      <c r="P105" s="32"/>
      <c r="Q105" s="32"/>
    </row>
    <row r="106">
      <c r="A106" s="32"/>
      <c r="D106" s="32"/>
      <c r="E106" s="32"/>
      <c r="F106" s="32"/>
      <c r="G106" s="32"/>
      <c r="H106" s="32"/>
      <c r="I106" s="605"/>
      <c r="J106" s="32"/>
      <c r="K106" s="605"/>
      <c r="L106" s="589"/>
      <c r="N106" s="32"/>
      <c r="O106" s="589"/>
      <c r="P106" s="32"/>
      <c r="Q106" s="32"/>
    </row>
    <row r="107">
      <c r="A107" s="32"/>
      <c r="D107" s="32"/>
      <c r="E107" s="32"/>
      <c r="F107" s="32"/>
      <c r="G107" s="32"/>
      <c r="H107" s="32"/>
      <c r="I107" s="605"/>
      <c r="J107" s="32"/>
      <c r="K107" s="605"/>
      <c r="L107" s="589"/>
      <c r="N107" s="32"/>
      <c r="O107" s="589"/>
      <c r="P107" s="32"/>
      <c r="Q107" s="32"/>
    </row>
    <row r="108">
      <c r="A108" s="32"/>
      <c r="D108" s="32"/>
      <c r="E108" s="32"/>
      <c r="F108" s="32"/>
      <c r="G108" s="32"/>
      <c r="H108" s="32"/>
      <c r="I108" s="605"/>
      <c r="J108" s="32"/>
      <c r="K108" s="605"/>
      <c r="L108" s="589"/>
      <c r="N108" s="32"/>
      <c r="O108" s="589"/>
      <c r="P108" s="32"/>
      <c r="Q108" s="32"/>
    </row>
    <row r="109">
      <c r="A109" s="32"/>
      <c r="D109" s="32"/>
      <c r="E109" s="32"/>
      <c r="F109" s="32"/>
      <c r="G109" s="32"/>
      <c r="H109" s="32"/>
      <c r="I109" s="605"/>
      <c r="J109" s="32"/>
      <c r="K109" s="605"/>
      <c r="L109" s="589"/>
      <c r="N109" s="32"/>
      <c r="O109" s="589"/>
      <c r="P109" s="32"/>
      <c r="Q109" s="32"/>
    </row>
    <row r="110">
      <c r="A110" s="32"/>
      <c r="D110" s="32"/>
      <c r="E110" s="32"/>
      <c r="F110" s="32"/>
      <c r="G110" s="32"/>
      <c r="H110" s="32"/>
      <c r="I110" s="605"/>
      <c r="J110" s="32"/>
      <c r="K110" s="605"/>
      <c r="L110" s="589"/>
      <c r="N110" s="32"/>
      <c r="O110" s="589"/>
      <c r="P110" s="32"/>
      <c r="Q110" s="32"/>
    </row>
    <row r="111">
      <c r="A111" s="32"/>
      <c r="D111" s="32"/>
      <c r="E111" s="32"/>
      <c r="F111" s="32"/>
      <c r="G111" s="32"/>
      <c r="H111" s="32"/>
      <c r="I111" s="605"/>
      <c r="J111" s="32"/>
      <c r="K111" s="605"/>
      <c r="L111" s="589"/>
      <c r="N111" s="32"/>
      <c r="O111" s="589"/>
      <c r="P111" s="32"/>
      <c r="Q111" s="32"/>
    </row>
    <row r="112">
      <c r="A112" s="32"/>
      <c r="D112" s="32"/>
      <c r="E112" s="32"/>
      <c r="F112" s="32"/>
      <c r="G112" s="32"/>
      <c r="H112" s="32"/>
      <c r="I112" s="605"/>
      <c r="J112" s="32"/>
      <c r="K112" s="605"/>
      <c r="L112" s="589"/>
      <c r="N112" s="32"/>
      <c r="O112" s="589"/>
      <c r="P112" s="32"/>
      <c r="Q112" s="32"/>
    </row>
    <row r="113">
      <c r="A113" s="32"/>
      <c r="D113" s="32"/>
      <c r="E113" s="32"/>
      <c r="F113" s="32"/>
      <c r="G113" s="32"/>
      <c r="H113" s="32"/>
      <c r="I113" s="605"/>
      <c r="J113" s="32"/>
      <c r="K113" s="605"/>
      <c r="L113" s="589"/>
      <c r="N113" s="32"/>
      <c r="O113" s="589"/>
      <c r="P113" s="32"/>
      <c r="Q113" s="32"/>
    </row>
    <row r="114">
      <c r="A114" s="32"/>
      <c r="D114" s="32"/>
      <c r="E114" s="32"/>
      <c r="F114" s="32"/>
      <c r="G114" s="32"/>
      <c r="H114" s="32"/>
      <c r="I114" s="605"/>
      <c r="J114" s="32"/>
      <c r="K114" s="605"/>
      <c r="L114" s="589"/>
      <c r="N114" s="32"/>
      <c r="O114" s="589"/>
      <c r="P114" s="32"/>
      <c r="Q114" s="32"/>
    </row>
    <row r="115">
      <c r="A115" s="32"/>
      <c r="D115" s="32"/>
      <c r="E115" s="32"/>
      <c r="F115" s="32"/>
      <c r="G115" s="32"/>
      <c r="H115" s="32"/>
      <c r="I115" s="605"/>
      <c r="J115" s="32"/>
      <c r="K115" s="605"/>
      <c r="L115" s="589"/>
      <c r="N115" s="32"/>
      <c r="O115" s="589"/>
      <c r="P115" s="32"/>
      <c r="Q115" s="32"/>
    </row>
    <row r="116">
      <c r="A116" s="32"/>
      <c r="D116" s="32"/>
      <c r="E116" s="32"/>
      <c r="F116" s="32"/>
      <c r="G116" s="32"/>
      <c r="H116" s="32"/>
      <c r="I116" s="605"/>
      <c r="J116" s="32"/>
      <c r="K116" s="605"/>
      <c r="L116" s="589"/>
      <c r="N116" s="32"/>
      <c r="O116" s="589"/>
      <c r="P116" s="32"/>
      <c r="Q116" s="32"/>
    </row>
    <row r="117">
      <c r="A117" s="32"/>
      <c r="D117" s="32"/>
      <c r="E117" s="32"/>
      <c r="F117" s="32"/>
      <c r="G117" s="32"/>
      <c r="H117" s="32"/>
      <c r="I117" s="605"/>
      <c r="J117" s="32"/>
      <c r="K117" s="605"/>
      <c r="L117" s="589"/>
      <c r="N117" s="32"/>
      <c r="O117" s="589"/>
      <c r="P117" s="32"/>
      <c r="Q117" s="32"/>
    </row>
    <row r="118">
      <c r="A118" s="32"/>
      <c r="D118" s="32"/>
      <c r="E118" s="32"/>
      <c r="F118" s="32"/>
      <c r="G118" s="32"/>
      <c r="H118" s="32"/>
      <c r="I118" s="605"/>
      <c r="J118" s="32"/>
      <c r="K118" s="605"/>
      <c r="L118" s="589"/>
      <c r="N118" s="32"/>
      <c r="O118" s="589"/>
      <c r="P118" s="32"/>
      <c r="Q118" s="32"/>
    </row>
    <row r="119">
      <c r="A119" s="32"/>
      <c r="D119" s="32"/>
      <c r="E119" s="32"/>
      <c r="F119" s="32"/>
      <c r="G119" s="32"/>
      <c r="H119" s="32"/>
      <c r="I119" s="605"/>
      <c r="J119" s="32"/>
      <c r="K119" s="605"/>
      <c r="L119" s="589"/>
      <c r="N119" s="32"/>
      <c r="O119" s="589"/>
      <c r="P119" s="32"/>
      <c r="Q119" s="32"/>
    </row>
    <row r="120">
      <c r="A120" s="32"/>
      <c r="D120" s="32"/>
      <c r="E120" s="32"/>
      <c r="F120" s="32"/>
      <c r="G120" s="32"/>
      <c r="H120" s="32"/>
      <c r="I120" s="605"/>
      <c r="J120" s="32"/>
      <c r="K120" s="605"/>
      <c r="L120" s="589"/>
      <c r="N120" s="32"/>
      <c r="O120" s="589"/>
      <c r="P120" s="32"/>
      <c r="Q120" s="32"/>
    </row>
    <row r="121">
      <c r="A121" s="32"/>
      <c r="D121" s="32"/>
      <c r="E121" s="32"/>
      <c r="F121" s="32"/>
      <c r="G121" s="32"/>
      <c r="H121" s="32"/>
      <c r="I121" s="605"/>
      <c r="J121" s="32"/>
      <c r="K121" s="605"/>
      <c r="L121" s="589"/>
      <c r="N121" s="32"/>
      <c r="O121" s="589"/>
      <c r="P121" s="32"/>
      <c r="Q121" s="32"/>
    </row>
    <row r="122">
      <c r="A122" s="32"/>
      <c r="D122" s="32"/>
      <c r="E122" s="32"/>
      <c r="F122" s="32"/>
      <c r="G122" s="32"/>
      <c r="H122" s="32"/>
      <c r="I122" s="605"/>
      <c r="J122" s="32"/>
      <c r="K122" s="605"/>
      <c r="L122" s="589"/>
      <c r="N122" s="32"/>
      <c r="O122" s="589"/>
      <c r="P122" s="32"/>
      <c r="Q122" s="32"/>
    </row>
    <row r="123">
      <c r="A123" s="32"/>
      <c r="D123" s="32"/>
      <c r="E123" s="32"/>
      <c r="F123" s="32"/>
      <c r="G123" s="32"/>
      <c r="H123" s="32"/>
      <c r="I123" s="605"/>
      <c r="J123" s="32"/>
      <c r="K123" s="605"/>
      <c r="L123" s="589"/>
      <c r="N123" s="32"/>
      <c r="O123" s="589"/>
      <c r="P123" s="32"/>
      <c r="Q123" s="32"/>
    </row>
    <row r="124">
      <c r="A124" s="32"/>
      <c r="D124" s="32"/>
      <c r="E124" s="32"/>
      <c r="F124" s="32"/>
      <c r="G124" s="32"/>
      <c r="H124" s="32"/>
      <c r="I124" s="605"/>
      <c r="J124" s="32"/>
      <c r="K124" s="605"/>
      <c r="L124" s="589"/>
      <c r="N124" s="32"/>
      <c r="O124" s="589"/>
      <c r="P124" s="32"/>
      <c r="Q124" s="32"/>
    </row>
    <row r="125">
      <c r="A125" s="32"/>
      <c r="D125" s="32"/>
      <c r="E125" s="32"/>
      <c r="F125" s="32"/>
      <c r="G125" s="32"/>
      <c r="H125" s="32"/>
      <c r="I125" s="605"/>
      <c r="J125" s="32"/>
      <c r="K125" s="605"/>
      <c r="L125" s="589"/>
      <c r="N125" s="32"/>
      <c r="O125" s="589"/>
      <c r="P125" s="32"/>
      <c r="Q125" s="32"/>
    </row>
    <row r="126">
      <c r="A126" s="32"/>
      <c r="D126" s="32"/>
      <c r="E126" s="32"/>
      <c r="F126" s="32"/>
      <c r="G126" s="32"/>
      <c r="H126" s="32"/>
      <c r="I126" s="605"/>
      <c r="J126" s="32"/>
      <c r="K126" s="605"/>
      <c r="L126" s="589"/>
      <c r="N126" s="32"/>
      <c r="O126" s="589"/>
      <c r="P126" s="32"/>
      <c r="Q126" s="32"/>
    </row>
    <row r="127">
      <c r="A127" s="32"/>
      <c r="D127" s="32"/>
      <c r="E127" s="32"/>
      <c r="F127" s="32"/>
      <c r="G127" s="32"/>
      <c r="H127" s="32"/>
      <c r="I127" s="605"/>
      <c r="J127" s="32"/>
      <c r="K127" s="605"/>
      <c r="L127" s="589"/>
      <c r="N127" s="32"/>
      <c r="O127" s="589"/>
      <c r="P127" s="32"/>
      <c r="Q127" s="32"/>
    </row>
    <row r="128">
      <c r="A128" s="32"/>
      <c r="D128" s="32"/>
      <c r="E128" s="32"/>
      <c r="F128" s="32"/>
      <c r="G128" s="32"/>
      <c r="H128" s="32"/>
      <c r="I128" s="605"/>
      <c r="J128" s="32"/>
      <c r="K128" s="605"/>
      <c r="L128" s="589"/>
      <c r="N128" s="32"/>
      <c r="O128" s="589"/>
      <c r="P128" s="32"/>
      <c r="Q128" s="32"/>
    </row>
    <row r="129">
      <c r="A129" s="32"/>
      <c r="D129" s="32"/>
      <c r="E129" s="32"/>
      <c r="F129" s="32"/>
      <c r="G129" s="32"/>
      <c r="H129" s="32"/>
      <c r="I129" s="605"/>
      <c r="J129" s="32"/>
      <c r="K129" s="605"/>
      <c r="L129" s="589"/>
      <c r="N129" s="32"/>
      <c r="O129" s="589"/>
      <c r="P129" s="32"/>
      <c r="Q129" s="32"/>
    </row>
    <row r="130">
      <c r="A130" s="32"/>
      <c r="D130" s="32"/>
      <c r="E130" s="32"/>
      <c r="F130" s="32"/>
      <c r="G130" s="32"/>
      <c r="H130" s="32"/>
      <c r="I130" s="605"/>
      <c r="J130" s="32"/>
      <c r="K130" s="605"/>
      <c r="L130" s="589"/>
      <c r="N130" s="32"/>
      <c r="O130" s="589"/>
      <c r="P130" s="32"/>
      <c r="Q130" s="32"/>
    </row>
    <row r="131">
      <c r="A131" s="32"/>
      <c r="D131" s="32"/>
      <c r="E131" s="32"/>
      <c r="F131" s="32"/>
      <c r="G131" s="32"/>
      <c r="H131" s="32"/>
      <c r="I131" s="605"/>
      <c r="J131" s="32"/>
      <c r="K131" s="605"/>
      <c r="L131" s="589"/>
      <c r="N131" s="32"/>
      <c r="O131" s="589"/>
      <c r="P131" s="32"/>
      <c r="Q131" s="32"/>
    </row>
    <row r="132">
      <c r="A132" s="32"/>
      <c r="D132" s="32"/>
      <c r="E132" s="32"/>
      <c r="F132" s="32"/>
      <c r="G132" s="32"/>
      <c r="H132" s="32"/>
      <c r="I132" s="605"/>
      <c r="J132" s="32"/>
      <c r="K132" s="605"/>
      <c r="L132" s="589"/>
      <c r="N132" s="32"/>
      <c r="O132" s="589"/>
      <c r="P132" s="32"/>
      <c r="Q132" s="32"/>
    </row>
    <row r="133">
      <c r="A133" s="32"/>
      <c r="D133" s="32"/>
      <c r="E133" s="32"/>
      <c r="F133" s="32"/>
      <c r="G133" s="32"/>
      <c r="H133" s="32"/>
      <c r="I133" s="605"/>
      <c r="J133" s="32"/>
      <c r="K133" s="605"/>
      <c r="L133" s="589"/>
      <c r="N133" s="32"/>
      <c r="O133" s="589"/>
      <c r="P133" s="32"/>
      <c r="Q133" s="32"/>
    </row>
    <row r="134">
      <c r="A134" s="32"/>
      <c r="D134" s="32"/>
      <c r="E134" s="32"/>
      <c r="F134" s="32"/>
      <c r="G134" s="32"/>
      <c r="H134" s="32"/>
      <c r="I134" s="605"/>
      <c r="J134" s="32"/>
      <c r="K134" s="605"/>
      <c r="L134" s="589"/>
      <c r="N134" s="32"/>
      <c r="O134" s="589"/>
      <c r="P134" s="32"/>
      <c r="Q134" s="32"/>
    </row>
    <row r="135">
      <c r="A135" s="32"/>
      <c r="D135" s="32"/>
      <c r="E135" s="32"/>
      <c r="F135" s="32"/>
      <c r="G135" s="32"/>
      <c r="H135" s="32"/>
      <c r="I135" s="605"/>
      <c r="J135" s="32"/>
      <c r="K135" s="605"/>
      <c r="L135" s="589"/>
      <c r="N135" s="32"/>
      <c r="O135" s="589"/>
      <c r="P135" s="32"/>
      <c r="Q135" s="32"/>
    </row>
    <row r="136">
      <c r="A136" s="32"/>
      <c r="D136" s="32"/>
      <c r="E136" s="32"/>
      <c r="F136" s="32"/>
      <c r="G136" s="32"/>
      <c r="H136" s="32"/>
      <c r="I136" s="605"/>
      <c r="J136" s="32"/>
      <c r="K136" s="605"/>
      <c r="L136" s="589"/>
      <c r="N136" s="32"/>
      <c r="O136" s="589"/>
      <c r="P136" s="32"/>
      <c r="Q136" s="32"/>
    </row>
    <row r="137">
      <c r="A137" s="32"/>
      <c r="D137" s="32"/>
      <c r="E137" s="32"/>
      <c r="F137" s="32"/>
      <c r="G137" s="32"/>
      <c r="H137" s="32"/>
      <c r="I137" s="605"/>
      <c r="J137" s="32"/>
      <c r="K137" s="605"/>
      <c r="L137" s="589"/>
      <c r="N137" s="32"/>
      <c r="O137" s="589"/>
      <c r="P137" s="32"/>
      <c r="Q137" s="32"/>
    </row>
    <row r="138">
      <c r="A138" s="32"/>
      <c r="D138" s="32"/>
      <c r="E138" s="32"/>
      <c r="F138" s="32"/>
      <c r="G138" s="32"/>
      <c r="H138" s="32"/>
      <c r="I138" s="605"/>
      <c r="J138" s="32"/>
      <c r="K138" s="605"/>
      <c r="L138" s="589"/>
      <c r="N138" s="32"/>
      <c r="O138" s="589"/>
      <c r="P138" s="32"/>
      <c r="Q138" s="32"/>
    </row>
    <row r="139">
      <c r="A139" s="32"/>
      <c r="D139" s="32"/>
      <c r="E139" s="32"/>
      <c r="F139" s="32"/>
      <c r="G139" s="32"/>
      <c r="H139" s="32"/>
      <c r="I139" s="605"/>
      <c r="J139" s="32"/>
      <c r="K139" s="605"/>
      <c r="L139" s="589"/>
      <c r="N139" s="32"/>
      <c r="O139" s="589"/>
      <c r="P139" s="32"/>
      <c r="Q139" s="32"/>
    </row>
    <row r="140">
      <c r="A140" s="32"/>
      <c r="D140" s="32"/>
      <c r="E140" s="32"/>
      <c r="F140" s="32"/>
      <c r="G140" s="32"/>
      <c r="H140" s="32"/>
      <c r="I140" s="605"/>
      <c r="J140" s="32"/>
      <c r="K140" s="605"/>
      <c r="L140" s="589"/>
      <c r="N140" s="32"/>
      <c r="O140" s="589"/>
      <c r="P140" s="32"/>
      <c r="Q140" s="32"/>
    </row>
    <row r="141">
      <c r="A141" s="32"/>
      <c r="D141" s="32"/>
      <c r="E141" s="32"/>
      <c r="F141" s="32"/>
      <c r="G141" s="32"/>
      <c r="H141" s="32"/>
      <c r="I141" s="605"/>
      <c r="J141" s="32"/>
      <c r="K141" s="605"/>
      <c r="L141" s="589"/>
      <c r="N141" s="32"/>
      <c r="O141" s="589"/>
      <c r="P141" s="32"/>
      <c r="Q141" s="32"/>
    </row>
    <row r="142">
      <c r="A142" s="32"/>
      <c r="D142" s="32"/>
      <c r="E142" s="32"/>
      <c r="F142" s="32"/>
      <c r="G142" s="32"/>
      <c r="H142" s="32"/>
      <c r="I142" s="605"/>
      <c r="J142" s="32"/>
      <c r="K142" s="605"/>
      <c r="L142" s="589"/>
      <c r="N142" s="32"/>
      <c r="O142" s="589"/>
      <c r="P142" s="32"/>
      <c r="Q142" s="32"/>
    </row>
    <row r="143">
      <c r="A143" s="32"/>
      <c r="D143" s="32"/>
      <c r="E143" s="32"/>
      <c r="F143" s="32"/>
      <c r="G143" s="32"/>
      <c r="H143" s="32"/>
      <c r="I143" s="605"/>
      <c r="J143" s="32"/>
      <c r="K143" s="605"/>
      <c r="L143" s="589"/>
      <c r="N143" s="32"/>
      <c r="O143" s="589"/>
      <c r="P143" s="32"/>
      <c r="Q143" s="32"/>
    </row>
    <row r="144">
      <c r="A144" s="32"/>
      <c r="D144" s="32"/>
      <c r="E144" s="32"/>
      <c r="F144" s="32"/>
      <c r="G144" s="32"/>
      <c r="H144" s="32"/>
      <c r="I144" s="605"/>
      <c r="J144" s="32"/>
      <c r="K144" s="605"/>
      <c r="L144" s="589"/>
      <c r="N144" s="32"/>
      <c r="O144" s="589"/>
      <c r="P144" s="32"/>
      <c r="Q144" s="32"/>
    </row>
    <row r="145">
      <c r="A145" s="32"/>
      <c r="D145" s="32"/>
      <c r="E145" s="32"/>
      <c r="F145" s="32"/>
      <c r="G145" s="32"/>
      <c r="H145" s="32"/>
      <c r="I145" s="605"/>
      <c r="J145" s="32"/>
      <c r="K145" s="605"/>
      <c r="L145" s="589"/>
      <c r="N145" s="32"/>
      <c r="O145" s="589"/>
      <c r="P145" s="32"/>
      <c r="Q145" s="32"/>
    </row>
    <row r="146">
      <c r="A146" s="32"/>
      <c r="D146" s="32"/>
      <c r="E146" s="32"/>
      <c r="F146" s="32"/>
      <c r="G146" s="32"/>
      <c r="H146" s="32"/>
      <c r="I146" s="605"/>
      <c r="J146" s="32"/>
      <c r="K146" s="605"/>
      <c r="L146" s="589"/>
      <c r="N146" s="32"/>
      <c r="O146" s="589"/>
      <c r="P146" s="32"/>
      <c r="Q146" s="32"/>
    </row>
    <row r="147">
      <c r="A147" s="32"/>
      <c r="D147" s="32"/>
      <c r="E147" s="32"/>
      <c r="F147" s="32"/>
      <c r="G147" s="32"/>
      <c r="H147" s="32"/>
      <c r="I147" s="605"/>
      <c r="J147" s="32"/>
      <c r="K147" s="605"/>
      <c r="L147" s="589"/>
      <c r="N147" s="32"/>
      <c r="O147" s="589"/>
      <c r="P147" s="32"/>
      <c r="Q147" s="32"/>
    </row>
    <row r="148">
      <c r="A148" s="32"/>
      <c r="D148" s="32"/>
      <c r="E148" s="32"/>
      <c r="F148" s="32"/>
      <c r="G148" s="32"/>
      <c r="H148" s="32"/>
      <c r="I148" s="605"/>
      <c r="J148" s="32"/>
      <c r="K148" s="605"/>
      <c r="L148" s="589"/>
      <c r="N148" s="32"/>
      <c r="O148" s="589"/>
      <c r="P148" s="32"/>
      <c r="Q148" s="32"/>
    </row>
    <row r="149">
      <c r="A149" s="32"/>
      <c r="D149" s="32"/>
      <c r="E149" s="32"/>
      <c r="F149" s="32"/>
      <c r="G149" s="32"/>
      <c r="H149" s="32"/>
      <c r="I149" s="605"/>
      <c r="J149" s="32"/>
      <c r="K149" s="605"/>
      <c r="L149" s="589"/>
      <c r="N149" s="32"/>
      <c r="O149" s="589"/>
      <c r="P149" s="32"/>
      <c r="Q149" s="32"/>
    </row>
    <row r="150">
      <c r="A150" s="32"/>
      <c r="D150" s="32"/>
      <c r="E150" s="32"/>
      <c r="F150" s="32"/>
      <c r="G150" s="32"/>
      <c r="H150" s="32"/>
      <c r="I150" s="605"/>
      <c r="J150" s="32"/>
      <c r="K150" s="605"/>
      <c r="L150" s="589"/>
      <c r="N150" s="32"/>
      <c r="O150" s="589"/>
      <c r="P150" s="32"/>
      <c r="Q150" s="32"/>
    </row>
    <row r="151">
      <c r="A151" s="32"/>
      <c r="D151" s="32"/>
      <c r="E151" s="32"/>
      <c r="F151" s="32"/>
      <c r="G151" s="32"/>
      <c r="H151" s="32"/>
      <c r="I151" s="605"/>
      <c r="J151" s="32"/>
      <c r="K151" s="605"/>
      <c r="L151" s="589"/>
      <c r="N151" s="32"/>
      <c r="O151" s="589"/>
      <c r="P151" s="32"/>
      <c r="Q151" s="32"/>
    </row>
    <row r="152">
      <c r="A152" s="32"/>
      <c r="D152" s="32"/>
      <c r="E152" s="32"/>
      <c r="F152" s="32"/>
      <c r="G152" s="32"/>
      <c r="H152" s="32"/>
      <c r="I152" s="605"/>
      <c r="J152" s="32"/>
      <c r="K152" s="605"/>
      <c r="L152" s="589"/>
      <c r="N152" s="32"/>
      <c r="O152" s="589"/>
      <c r="P152" s="32"/>
      <c r="Q152" s="32"/>
    </row>
    <row r="153">
      <c r="A153" s="32"/>
      <c r="D153" s="32"/>
      <c r="E153" s="32"/>
      <c r="F153" s="32"/>
      <c r="G153" s="32"/>
      <c r="H153" s="32"/>
      <c r="I153" s="605"/>
      <c r="J153" s="32"/>
      <c r="K153" s="605"/>
      <c r="L153" s="589"/>
      <c r="N153" s="32"/>
      <c r="O153" s="589"/>
      <c r="P153" s="32"/>
      <c r="Q153" s="32"/>
    </row>
    <row r="154">
      <c r="A154" s="32"/>
      <c r="D154" s="32"/>
      <c r="E154" s="32"/>
      <c r="F154" s="32"/>
      <c r="G154" s="32"/>
      <c r="H154" s="32"/>
      <c r="I154" s="605"/>
      <c r="J154" s="32"/>
      <c r="K154" s="605"/>
      <c r="L154" s="589"/>
      <c r="N154" s="32"/>
      <c r="O154" s="589"/>
      <c r="P154" s="32"/>
      <c r="Q154" s="32"/>
    </row>
    <row r="155">
      <c r="A155" s="32"/>
      <c r="D155" s="32"/>
      <c r="E155" s="32"/>
      <c r="F155" s="32"/>
      <c r="G155" s="32"/>
      <c r="H155" s="32"/>
      <c r="I155" s="605"/>
      <c r="J155" s="32"/>
      <c r="K155" s="605"/>
      <c r="L155" s="589"/>
      <c r="N155" s="32"/>
      <c r="O155" s="589"/>
      <c r="P155" s="32"/>
      <c r="Q155" s="32"/>
    </row>
    <row r="156">
      <c r="A156" s="32"/>
      <c r="D156" s="32"/>
      <c r="E156" s="32"/>
      <c r="F156" s="32"/>
      <c r="G156" s="32"/>
      <c r="H156" s="32"/>
      <c r="I156" s="605"/>
      <c r="J156" s="32"/>
      <c r="K156" s="605"/>
      <c r="L156" s="589"/>
      <c r="N156" s="32"/>
      <c r="O156" s="589"/>
      <c r="P156" s="32"/>
      <c r="Q156" s="32"/>
    </row>
    <row r="157">
      <c r="A157" s="32"/>
      <c r="D157" s="32"/>
      <c r="E157" s="32"/>
      <c r="F157" s="32"/>
      <c r="G157" s="32"/>
      <c r="H157" s="32"/>
      <c r="I157" s="605"/>
      <c r="J157" s="32"/>
      <c r="K157" s="605"/>
      <c r="L157" s="589"/>
      <c r="N157" s="32"/>
      <c r="O157" s="589"/>
      <c r="P157" s="32"/>
      <c r="Q157" s="32"/>
    </row>
    <row r="158">
      <c r="A158" s="32"/>
      <c r="D158" s="32"/>
      <c r="E158" s="32"/>
      <c r="F158" s="32"/>
      <c r="G158" s="32"/>
      <c r="H158" s="32"/>
      <c r="I158" s="605"/>
      <c r="J158" s="32"/>
      <c r="K158" s="605"/>
      <c r="L158" s="589"/>
      <c r="N158" s="32"/>
      <c r="O158" s="589"/>
      <c r="P158" s="32"/>
      <c r="Q158" s="32"/>
    </row>
    <row r="159">
      <c r="A159" s="32"/>
      <c r="D159" s="32"/>
      <c r="E159" s="32"/>
      <c r="F159" s="32"/>
      <c r="G159" s="32"/>
      <c r="H159" s="32"/>
      <c r="I159" s="605"/>
      <c r="J159" s="32"/>
      <c r="K159" s="605"/>
      <c r="L159" s="589"/>
      <c r="N159" s="32"/>
      <c r="O159" s="589"/>
      <c r="P159" s="32"/>
      <c r="Q159" s="32"/>
    </row>
    <row r="160">
      <c r="A160" s="32"/>
      <c r="D160" s="32"/>
      <c r="E160" s="32"/>
      <c r="F160" s="32"/>
      <c r="G160" s="32"/>
      <c r="H160" s="32"/>
      <c r="I160" s="605"/>
      <c r="J160" s="32"/>
      <c r="K160" s="605"/>
      <c r="L160" s="589"/>
      <c r="N160" s="32"/>
      <c r="O160" s="589"/>
      <c r="P160" s="32"/>
      <c r="Q160" s="32"/>
    </row>
    <row r="161">
      <c r="A161" s="32"/>
      <c r="D161" s="32"/>
      <c r="E161" s="32"/>
      <c r="F161" s="32"/>
      <c r="G161" s="32"/>
      <c r="H161" s="32"/>
      <c r="I161" s="605"/>
      <c r="J161" s="32"/>
      <c r="K161" s="605"/>
      <c r="L161" s="589"/>
      <c r="N161" s="32"/>
      <c r="O161" s="589"/>
      <c r="P161" s="32"/>
      <c r="Q161" s="32"/>
    </row>
    <row r="162">
      <c r="A162" s="32"/>
      <c r="D162" s="32"/>
      <c r="E162" s="32"/>
      <c r="F162" s="32"/>
      <c r="G162" s="32"/>
      <c r="H162" s="32"/>
      <c r="I162" s="605"/>
      <c r="J162" s="32"/>
      <c r="K162" s="605"/>
      <c r="L162" s="589"/>
      <c r="N162" s="32"/>
      <c r="O162" s="589"/>
      <c r="P162" s="32"/>
      <c r="Q162" s="32"/>
    </row>
    <row r="163">
      <c r="A163" s="32"/>
      <c r="D163" s="32"/>
      <c r="E163" s="32"/>
      <c r="F163" s="32"/>
      <c r="G163" s="32"/>
      <c r="H163" s="32"/>
      <c r="I163" s="605"/>
      <c r="J163" s="32"/>
      <c r="K163" s="605"/>
      <c r="L163" s="589"/>
      <c r="N163" s="32"/>
      <c r="O163" s="589"/>
      <c r="P163" s="32"/>
      <c r="Q163" s="32"/>
    </row>
    <row r="164">
      <c r="A164" s="32"/>
      <c r="D164" s="32"/>
      <c r="E164" s="32"/>
      <c r="F164" s="32"/>
      <c r="G164" s="32"/>
      <c r="H164" s="32"/>
      <c r="I164" s="605"/>
      <c r="J164" s="32"/>
      <c r="K164" s="605"/>
      <c r="L164" s="589"/>
      <c r="N164" s="32"/>
      <c r="O164" s="589"/>
      <c r="P164" s="32"/>
      <c r="Q164" s="32"/>
    </row>
    <row r="165">
      <c r="A165" s="32"/>
      <c r="D165" s="32"/>
      <c r="E165" s="32"/>
      <c r="F165" s="32"/>
      <c r="G165" s="32"/>
      <c r="H165" s="32"/>
      <c r="I165" s="605"/>
      <c r="J165" s="32"/>
      <c r="K165" s="605"/>
      <c r="L165" s="589"/>
      <c r="N165" s="32"/>
      <c r="O165" s="589"/>
      <c r="P165" s="32"/>
      <c r="Q165" s="32"/>
    </row>
    <row r="166">
      <c r="A166" s="32"/>
      <c r="D166" s="32"/>
      <c r="E166" s="32"/>
      <c r="F166" s="32"/>
      <c r="G166" s="32"/>
      <c r="H166" s="32"/>
      <c r="I166" s="605"/>
      <c r="J166" s="32"/>
      <c r="K166" s="605"/>
      <c r="L166" s="589"/>
      <c r="N166" s="32"/>
      <c r="O166" s="589"/>
      <c r="P166" s="32"/>
      <c r="Q166" s="32"/>
    </row>
    <row r="167">
      <c r="A167" s="32"/>
      <c r="D167" s="32"/>
      <c r="E167" s="32"/>
      <c r="F167" s="32"/>
      <c r="G167" s="32"/>
      <c r="H167" s="32"/>
      <c r="I167" s="605"/>
      <c r="J167" s="32"/>
      <c r="K167" s="605"/>
      <c r="L167" s="589"/>
      <c r="N167" s="32"/>
      <c r="O167" s="589"/>
      <c r="P167" s="32"/>
      <c r="Q167" s="32"/>
    </row>
    <row r="168">
      <c r="A168" s="32"/>
      <c r="D168" s="32"/>
      <c r="E168" s="32"/>
      <c r="F168" s="32"/>
      <c r="G168" s="32"/>
      <c r="H168" s="32"/>
      <c r="I168" s="605"/>
      <c r="J168" s="32"/>
      <c r="K168" s="605"/>
      <c r="L168" s="589"/>
      <c r="N168" s="32"/>
      <c r="O168" s="589"/>
      <c r="P168" s="32"/>
      <c r="Q168" s="32"/>
    </row>
    <row r="169">
      <c r="A169" s="32"/>
      <c r="D169" s="32"/>
      <c r="E169" s="32"/>
      <c r="F169" s="32"/>
      <c r="G169" s="32"/>
      <c r="H169" s="32"/>
      <c r="I169" s="605"/>
      <c r="J169" s="32"/>
      <c r="K169" s="605"/>
      <c r="L169" s="589"/>
      <c r="N169" s="32"/>
      <c r="O169" s="589"/>
      <c r="P169" s="32"/>
      <c r="Q169" s="32"/>
    </row>
    <row r="170">
      <c r="A170" s="32"/>
      <c r="D170" s="32"/>
      <c r="E170" s="32"/>
      <c r="F170" s="32"/>
      <c r="G170" s="32"/>
      <c r="H170" s="32"/>
      <c r="I170" s="605"/>
      <c r="J170" s="32"/>
      <c r="K170" s="605"/>
      <c r="L170" s="589"/>
      <c r="N170" s="32"/>
      <c r="O170" s="589"/>
      <c r="P170" s="32"/>
      <c r="Q170" s="32"/>
    </row>
    <row r="171">
      <c r="A171" s="32"/>
      <c r="D171" s="32"/>
      <c r="E171" s="32"/>
      <c r="F171" s="32"/>
      <c r="G171" s="32"/>
      <c r="H171" s="32"/>
      <c r="I171" s="605"/>
      <c r="J171" s="32"/>
      <c r="K171" s="605"/>
      <c r="L171" s="589"/>
      <c r="N171" s="32"/>
      <c r="O171" s="589"/>
      <c r="P171" s="32"/>
      <c r="Q171" s="32"/>
    </row>
    <row r="172">
      <c r="A172" s="32"/>
      <c r="D172" s="32"/>
      <c r="E172" s="32"/>
      <c r="F172" s="32"/>
      <c r="G172" s="32"/>
      <c r="H172" s="32"/>
      <c r="I172" s="605"/>
      <c r="J172" s="32"/>
      <c r="K172" s="605"/>
      <c r="L172" s="589"/>
      <c r="N172" s="32"/>
      <c r="O172" s="589"/>
      <c r="P172" s="32"/>
      <c r="Q172" s="32"/>
    </row>
    <row r="173">
      <c r="A173" s="32"/>
      <c r="D173" s="32"/>
      <c r="E173" s="32"/>
      <c r="F173" s="32"/>
      <c r="G173" s="32"/>
      <c r="H173" s="32"/>
      <c r="I173" s="605"/>
      <c r="J173" s="32"/>
      <c r="K173" s="605"/>
      <c r="L173" s="589"/>
      <c r="N173" s="32"/>
      <c r="O173" s="589"/>
      <c r="P173" s="32"/>
      <c r="Q173" s="32"/>
    </row>
    <row r="174">
      <c r="A174" s="32"/>
      <c r="D174" s="32"/>
      <c r="E174" s="32"/>
      <c r="F174" s="32"/>
      <c r="G174" s="32"/>
      <c r="H174" s="32"/>
      <c r="I174" s="605"/>
      <c r="J174" s="32"/>
      <c r="K174" s="605"/>
      <c r="L174" s="589"/>
      <c r="N174" s="32"/>
      <c r="O174" s="589"/>
      <c r="P174" s="32"/>
      <c r="Q174" s="32"/>
    </row>
    <row r="175">
      <c r="A175" s="32"/>
      <c r="D175" s="32"/>
      <c r="E175" s="32"/>
      <c r="F175" s="32"/>
      <c r="G175" s="32"/>
      <c r="H175" s="32"/>
      <c r="I175" s="605"/>
      <c r="J175" s="32"/>
      <c r="K175" s="605"/>
      <c r="L175" s="589"/>
      <c r="N175" s="32"/>
      <c r="O175" s="589"/>
      <c r="P175" s="32"/>
      <c r="Q175" s="32"/>
    </row>
    <row r="176">
      <c r="A176" s="32"/>
      <c r="D176" s="32"/>
      <c r="E176" s="32"/>
      <c r="F176" s="32"/>
      <c r="G176" s="32"/>
      <c r="H176" s="32"/>
      <c r="I176" s="605"/>
      <c r="J176" s="32"/>
      <c r="K176" s="605"/>
      <c r="L176" s="589"/>
      <c r="N176" s="32"/>
      <c r="O176" s="589"/>
      <c r="P176" s="32"/>
      <c r="Q176" s="32"/>
    </row>
    <row r="177">
      <c r="A177" s="32"/>
      <c r="D177" s="32"/>
      <c r="E177" s="32"/>
      <c r="F177" s="32"/>
      <c r="G177" s="32"/>
      <c r="H177" s="32"/>
      <c r="I177" s="605"/>
      <c r="J177" s="32"/>
      <c r="K177" s="605"/>
      <c r="L177" s="589"/>
      <c r="N177" s="32"/>
      <c r="O177" s="589"/>
      <c r="P177" s="32"/>
      <c r="Q177" s="32"/>
    </row>
    <row r="178">
      <c r="A178" s="32"/>
      <c r="D178" s="32"/>
      <c r="E178" s="32"/>
      <c r="F178" s="32"/>
      <c r="G178" s="32"/>
      <c r="H178" s="32"/>
      <c r="I178" s="605"/>
      <c r="J178" s="32"/>
      <c r="K178" s="605"/>
      <c r="L178" s="589"/>
      <c r="N178" s="32"/>
      <c r="O178" s="589"/>
      <c r="P178" s="32"/>
      <c r="Q178" s="32"/>
    </row>
    <row r="179">
      <c r="A179" s="32"/>
      <c r="D179" s="32"/>
      <c r="E179" s="32"/>
      <c r="F179" s="32"/>
      <c r="G179" s="32"/>
      <c r="H179" s="32"/>
      <c r="I179" s="605"/>
      <c r="J179" s="32"/>
      <c r="K179" s="605"/>
      <c r="L179" s="589"/>
      <c r="N179" s="32"/>
      <c r="O179" s="589"/>
      <c r="P179" s="32"/>
      <c r="Q179" s="32"/>
    </row>
    <row r="180">
      <c r="A180" s="32"/>
      <c r="D180" s="32"/>
      <c r="E180" s="32"/>
      <c r="F180" s="32"/>
      <c r="G180" s="32"/>
      <c r="H180" s="32"/>
      <c r="I180" s="605"/>
      <c r="J180" s="32"/>
      <c r="K180" s="605"/>
      <c r="L180" s="589"/>
      <c r="N180" s="32"/>
      <c r="O180" s="589"/>
      <c r="P180" s="32"/>
      <c r="Q180" s="32"/>
    </row>
    <row r="181">
      <c r="A181" s="32"/>
      <c r="D181" s="32"/>
      <c r="E181" s="32"/>
      <c r="F181" s="32"/>
      <c r="G181" s="32"/>
      <c r="H181" s="32"/>
      <c r="I181" s="605"/>
      <c r="J181" s="32"/>
      <c r="K181" s="605"/>
      <c r="L181" s="589"/>
      <c r="N181" s="32"/>
      <c r="O181" s="589"/>
      <c r="P181" s="32"/>
      <c r="Q181" s="32"/>
    </row>
    <row r="182">
      <c r="A182" s="32"/>
      <c r="D182" s="32"/>
      <c r="E182" s="32"/>
      <c r="F182" s="32"/>
      <c r="G182" s="32"/>
      <c r="H182" s="32"/>
      <c r="I182" s="605"/>
      <c r="J182" s="32"/>
      <c r="K182" s="605"/>
      <c r="L182" s="589"/>
      <c r="N182" s="32"/>
      <c r="O182" s="589"/>
      <c r="P182" s="32"/>
      <c r="Q182" s="32"/>
    </row>
    <row r="183">
      <c r="A183" s="32"/>
      <c r="D183" s="32"/>
      <c r="E183" s="32"/>
      <c r="F183" s="32"/>
      <c r="G183" s="32"/>
      <c r="H183" s="32"/>
      <c r="I183" s="605"/>
      <c r="J183" s="32"/>
      <c r="K183" s="605"/>
      <c r="L183" s="589"/>
      <c r="N183" s="32"/>
      <c r="O183" s="589"/>
      <c r="P183" s="32"/>
      <c r="Q183" s="32"/>
    </row>
    <row r="184">
      <c r="A184" s="32"/>
      <c r="D184" s="32"/>
      <c r="E184" s="32"/>
      <c r="F184" s="32"/>
      <c r="G184" s="32"/>
      <c r="H184" s="32"/>
      <c r="I184" s="605"/>
      <c r="J184" s="32"/>
      <c r="K184" s="605"/>
      <c r="L184" s="589"/>
      <c r="N184" s="32"/>
      <c r="O184" s="589"/>
      <c r="P184" s="32"/>
      <c r="Q184" s="32"/>
    </row>
    <row r="185">
      <c r="A185" s="32"/>
      <c r="D185" s="32"/>
      <c r="E185" s="32"/>
      <c r="F185" s="32"/>
      <c r="G185" s="32"/>
      <c r="H185" s="32"/>
      <c r="I185" s="605"/>
      <c r="J185" s="32"/>
      <c r="K185" s="605"/>
      <c r="L185" s="589"/>
      <c r="N185" s="32"/>
      <c r="O185" s="589"/>
      <c r="P185" s="32"/>
      <c r="Q185" s="32"/>
    </row>
    <row r="186">
      <c r="A186" s="32"/>
      <c r="D186" s="32"/>
      <c r="E186" s="32"/>
      <c r="F186" s="32"/>
      <c r="G186" s="32"/>
      <c r="H186" s="32"/>
      <c r="I186" s="605"/>
      <c r="J186" s="32"/>
      <c r="K186" s="605"/>
      <c r="L186" s="589"/>
      <c r="N186" s="32"/>
      <c r="O186" s="589"/>
      <c r="P186" s="32"/>
      <c r="Q186" s="32"/>
    </row>
    <row r="187">
      <c r="A187" s="32"/>
      <c r="D187" s="32"/>
      <c r="E187" s="32"/>
      <c r="F187" s="32"/>
      <c r="G187" s="32"/>
      <c r="H187" s="32"/>
      <c r="I187" s="605"/>
      <c r="J187" s="32"/>
      <c r="K187" s="605"/>
      <c r="L187" s="589"/>
      <c r="N187" s="32"/>
      <c r="O187" s="589"/>
      <c r="P187" s="32"/>
      <c r="Q187" s="32"/>
    </row>
    <row r="188">
      <c r="A188" s="32"/>
      <c r="D188" s="32"/>
      <c r="E188" s="32"/>
      <c r="F188" s="32"/>
      <c r="G188" s="32"/>
      <c r="H188" s="32"/>
      <c r="I188" s="605"/>
      <c r="J188" s="32"/>
      <c r="K188" s="605"/>
      <c r="L188" s="589"/>
      <c r="N188" s="32"/>
      <c r="O188" s="589"/>
      <c r="P188" s="32"/>
      <c r="Q188" s="32"/>
    </row>
    <row r="189">
      <c r="A189" s="32"/>
      <c r="D189" s="32"/>
      <c r="E189" s="32"/>
      <c r="F189" s="32"/>
      <c r="G189" s="32"/>
      <c r="H189" s="32"/>
      <c r="I189" s="605"/>
      <c r="J189" s="32"/>
      <c r="K189" s="605"/>
      <c r="L189" s="589"/>
      <c r="N189" s="32"/>
      <c r="O189" s="589"/>
      <c r="P189" s="32"/>
      <c r="Q189" s="32"/>
    </row>
    <row r="190">
      <c r="A190" s="32"/>
      <c r="D190" s="32"/>
      <c r="E190" s="32"/>
      <c r="F190" s="32"/>
      <c r="G190" s="32"/>
      <c r="H190" s="32"/>
      <c r="I190" s="605"/>
      <c r="J190" s="32"/>
      <c r="K190" s="605"/>
      <c r="L190" s="589"/>
      <c r="N190" s="32"/>
      <c r="O190" s="589"/>
      <c r="P190" s="32"/>
      <c r="Q190" s="32"/>
    </row>
    <row r="191">
      <c r="A191" s="32"/>
      <c r="D191" s="32"/>
      <c r="E191" s="32"/>
      <c r="F191" s="32"/>
      <c r="G191" s="32"/>
      <c r="H191" s="32"/>
      <c r="I191" s="605"/>
      <c r="J191" s="32"/>
      <c r="K191" s="605"/>
      <c r="L191" s="589"/>
      <c r="N191" s="32"/>
      <c r="O191" s="589"/>
      <c r="P191" s="32"/>
      <c r="Q191" s="32"/>
    </row>
    <row r="192">
      <c r="A192" s="32"/>
      <c r="D192" s="32"/>
      <c r="E192" s="32"/>
      <c r="F192" s="32"/>
      <c r="G192" s="32"/>
      <c r="H192" s="32"/>
      <c r="I192" s="605"/>
      <c r="J192" s="32"/>
      <c r="K192" s="605"/>
      <c r="L192" s="589"/>
      <c r="N192" s="32"/>
      <c r="O192" s="589"/>
      <c r="P192" s="32"/>
      <c r="Q192" s="32"/>
    </row>
    <row r="193">
      <c r="A193" s="32"/>
      <c r="D193" s="32"/>
      <c r="E193" s="32"/>
      <c r="F193" s="32"/>
      <c r="G193" s="32"/>
      <c r="H193" s="32"/>
      <c r="I193" s="605"/>
      <c r="J193" s="32"/>
      <c r="K193" s="605"/>
      <c r="L193" s="589"/>
      <c r="N193" s="32"/>
      <c r="O193" s="589"/>
      <c r="P193" s="32"/>
      <c r="Q193" s="32"/>
    </row>
    <row r="194">
      <c r="A194" s="32"/>
      <c r="D194" s="32"/>
      <c r="E194" s="32"/>
      <c r="F194" s="32"/>
      <c r="G194" s="32"/>
      <c r="H194" s="32"/>
      <c r="I194" s="605"/>
      <c r="J194" s="32"/>
      <c r="K194" s="605"/>
      <c r="L194" s="589"/>
      <c r="N194" s="32"/>
      <c r="O194" s="589"/>
      <c r="P194" s="32"/>
      <c r="Q194" s="32"/>
    </row>
    <row r="195">
      <c r="A195" s="32"/>
      <c r="D195" s="32"/>
      <c r="E195" s="32"/>
      <c r="F195" s="32"/>
      <c r="G195" s="32"/>
      <c r="H195" s="32"/>
      <c r="I195" s="605"/>
      <c r="J195" s="32"/>
      <c r="K195" s="605"/>
      <c r="L195" s="589"/>
      <c r="N195" s="32"/>
      <c r="O195" s="589"/>
      <c r="P195" s="32"/>
      <c r="Q195" s="32"/>
    </row>
    <row r="196">
      <c r="A196" s="32"/>
      <c r="D196" s="32"/>
      <c r="E196" s="32"/>
      <c r="F196" s="32"/>
      <c r="G196" s="32"/>
      <c r="H196" s="32"/>
      <c r="I196" s="605"/>
      <c r="J196" s="32"/>
      <c r="K196" s="605"/>
      <c r="L196" s="589"/>
      <c r="N196" s="32"/>
      <c r="O196" s="589"/>
      <c r="P196" s="32"/>
      <c r="Q196" s="32"/>
    </row>
    <row r="197">
      <c r="A197" s="32"/>
      <c r="D197" s="32"/>
      <c r="E197" s="32"/>
      <c r="F197" s="32"/>
      <c r="G197" s="32"/>
      <c r="H197" s="32"/>
      <c r="I197" s="605"/>
      <c r="J197" s="32"/>
      <c r="K197" s="605"/>
      <c r="L197" s="589"/>
      <c r="N197" s="32"/>
      <c r="O197" s="589"/>
      <c r="P197" s="32"/>
      <c r="Q197" s="32"/>
    </row>
    <row r="198">
      <c r="A198" s="32"/>
      <c r="D198" s="32"/>
      <c r="E198" s="32"/>
      <c r="F198" s="32"/>
      <c r="G198" s="32"/>
      <c r="H198" s="32"/>
      <c r="I198" s="605"/>
      <c r="J198" s="32"/>
      <c r="K198" s="605"/>
      <c r="L198" s="589"/>
      <c r="N198" s="32"/>
      <c r="O198" s="589"/>
      <c r="P198" s="32"/>
      <c r="Q198" s="32"/>
    </row>
    <row r="199">
      <c r="A199" s="32"/>
      <c r="D199" s="32"/>
      <c r="E199" s="32"/>
      <c r="F199" s="32"/>
      <c r="G199" s="32"/>
      <c r="H199" s="32"/>
      <c r="I199" s="605"/>
      <c r="J199" s="32"/>
      <c r="K199" s="605"/>
      <c r="L199" s="589"/>
      <c r="N199" s="32"/>
      <c r="O199" s="589"/>
      <c r="P199" s="32"/>
      <c r="Q199" s="32"/>
    </row>
    <row r="200">
      <c r="A200" s="32"/>
      <c r="D200" s="32"/>
      <c r="E200" s="32"/>
      <c r="F200" s="32"/>
      <c r="G200" s="32"/>
      <c r="H200" s="32"/>
      <c r="I200" s="605"/>
      <c r="J200" s="32"/>
      <c r="K200" s="605"/>
      <c r="L200" s="589"/>
      <c r="N200" s="32"/>
      <c r="O200" s="589"/>
      <c r="P200" s="32"/>
      <c r="Q200" s="32"/>
    </row>
    <row r="201">
      <c r="A201" s="32"/>
      <c r="D201" s="32"/>
      <c r="E201" s="32"/>
      <c r="F201" s="32"/>
      <c r="G201" s="32"/>
      <c r="H201" s="32"/>
      <c r="I201" s="605"/>
      <c r="J201" s="32"/>
      <c r="K201" s="605"/>
      <c r="L201" s="589"/>
      <c r="N201" s="32"/>
      <c r="O201" s="589"/>
      <c r="P201" s="32"/>
      <c r="Q201" s="32"/>
    </row>
    <row r="202">
      <c r="A202" s="32"/>
      <c r="D202" s="32"/>
      <c r="E202" s="32"/>
      <c r="F202" s="32"/>
      <c r="G202" s="32"/>
      <c r="H202" s="32"/>
      <c r="I202" s="605"/>
      <c r="J202" s="32"/>
      <c r="K202" s="605"/>
      <c r="L202" s="589"/>
      <c r="N202" s="32"/>
      <c r="O202" s="589"/>
      <c r="P202" s="32"/>
      <c r="Q202" s="32"/>
    </row>
    <row r="203">
      <c r="A203" s="32"/>
      <c r="D203" s="32"/>
      <c r="E203" s="32"/>
      <c r="F203" s="32"/>
      <c r="G203" s="32"/>
      <c r="H203" s="32"/>
      <c r="I203" s="605"/>
      <c r="J203" s="32"/>
      <c r="K203" s="605"/>
      <c r="L203" s="589"/>
      <c r="N203" s="32"/>
      <c r="O203" s="589"/>
      <c r="P203" s="32"/>
      <c r="Q203" s="32"/>
    </row>
    <row r="204">
      <c r="A204" s="32"/>
      <c r="D204" s="32"/>
      <c r="E204" s="32"/>
      <c r="F204" s="32"/>
      <c r="G204" s="32"/>
      <c r="H204" s="32"/>
      <c r="I204" s="605"/>
      <c r="J204" s="32"/>
      <c r="K204" s="605"/>
      <c r="L204" s="589"/>
      <c r="N204" s="32"/>
      <c r="O204" s="589"/>
      <c r="P204" s="32"/>
      <c r="Q204" s="32"/>
    </row>
    <row r="205">
      <c r="A205" s="32"/>
      <c r="D205" s="32"/>
      <c r="E205" s="32"/>
      <c r="F205" s="32"/>
      <c r="G205" s="32"/>
      <c r="H205" s="32"/>
      <c r="I205" s="605"/>
      <c r="J205" s="32"/>
      <c r="K205" s="605"/>
      <c r="L205" s="589"/>
      <c r="N205" s="32"/>
      <c r="O205" s="589"/>
      <c r="P205" s="32"/>
      <c r="Q205" s="32"/>
    </row>
    <row r="206">
      <c r="A206" s="32"/>
      <c r="D206" s="32"/>
      <c r="E206" s="32"/>
      <c r="F206" s="32"/>
      <c r="G206" s="32"/>
      <c r="H206" s="32"/>
      <c r="I206" s="605"/>
      <c r="J206" s="32"/>
      <c r="K206" s="605"/>
      <c r="L206" s="589"/>
      <c r="N206" s="32"/>
      <c r="O206" s="589"/>
      <c r="P206" s="32"/>
      <c r="Q206" s="32"/>
    </row>
    <row r="207">
      <c r="A207" s="32"/>
      <c r="D207" s="32"/>
      <c r="E207" s="32"/>
      <c r="F207" s="32"/>
      <c r="G207" s="32"/>
      <c r="H207" s="32"/>
      <c r="I207" s="605"/>
      <c r="J207" s="32"/>
      <c r="K207" s="605"/>
      <c r="L207" s="589"/>
      <c r="N207" s="32"/>
      <c r="O207" s="589"/>
      <c r="P207" s="32"/>
      <c r="Q207" s="32"/>
    </row>
    <row r="208">
      <c r="A208" s="32"/>
      <c r="D208" s="32"/>
      <c r="E208" s="32"/>
      <c r="F208" s="32"/>
      <c r="G208" s="32"/>
      <c r="H208" s="32"/>
      <c r="I208" s="605"/>
      <c r="J208" s="32"/>
      <c r="K208" s="605"/>
      <c r="L208" s="589"/>
      <c r="N208" s="32"/>
      <c r="O208" s="589"/>
      <c r="P208" s="32"/>
      <c r="Q208" s="32"/>
    </row>
    <row r="209">
      <c r="A209" s="32"/>
      <c r="D209" s="32"/>
      <c r="E209" s="32"/>
      <c r="F209" s="32"/>
      <c r="G209" s="32"/>
      <c r="H209" s="32"/>
      <c r="I209" s="605"/>
      <c r="J209" s="32"/>
      <c r="K209" s="605"/>
      <c r="L209" s="589"/>
      <c r="N209" s="32"/>
      <c r="O209" s="589"/>
      <c r="P209" s="32"/>
      <c r="Q209" s="32"/>
    </row>
    <row r="210">
      <c r="A210" s="32"/>
      <c r="D210" s="32"/>
      <c r="E210" s="32"/>
      <c r="F210" s="32"/>
      <c r="G210" s="32"/>
      <c r="H210" s="32"/>
      <c r="I210" s="605"/>
      <c r="J210" s="32"/>
      <c r="K210" s="605"/>
      <c r="L210" s="589"/>
      <c r="N210" s="32"/>
      <c r="O210" s="589"/>
      <c r="P210" s="32"/>
      <c r="Q210" s="32"/>
    </row>
    <row r="211">
      <c r="A211" s="32"/>
      <c r="D211" s="32"/>
      <c r="E211" s="32"/>
      <c r="F211" s="32"/>
      <c r="G211" s="32"/>
      <c r="H211" s="32"/>
      <c r="I211" s="605"/>
      <c r="J211" s="32"/>
      <c r="K211" s="605"/>
      <c r="L211" s="589"/>
      <c r="N211" s="32"/>
      <c r="O211" s="589"/>
      <c r="P211" s="32"/>
      <c r="Q211" s="32"/>
    </row>
    <row r="212">
      <c r="A212" s="32"/>
      <c r="D212" s="32"/>
      <c r="E212" s="32"/>
      <c r="F212" s="32"/>
      <c r="G212" s="32"/>
      <c r="H212" s="32"/>
      <c r="I212" s="605"/>
      <c r="J212" s="32"/>
      <c r="K212" s="605"/>
      <c r="L212" s="589"/>
      <c r="N212" s="32"/>
      <c r="O212" s="589"/>
      <c r="P212" s="32"/>
      <c r="Q212" s="32"/>
    </row>
    <row r="213">
      <c r="A213" s="32"/>
      <c r="D213" s="32"/>
      <c r="E213" s="32"/>
      <c r="F213" s="32"/>
      <c r="G213" s="32"/>
      <c r="H213" s="32"/>
      <c r="I213" s="605"/>
      <c r="J213" s="32"/>
      <c r="K213" s="605"/>
      <c r="L213" s="589"/>
      <c r="N213" s="32"/>
      <c r="O213" s="589"/>
      <c r="P213" s="32"/>
      <c r="Q213" s="32"/>
    </row>
    <row r="214">
      <c r="A214" s="32"/>
      <c r="D214" s="32"/>
      <c r="E214" s="32"/>
      <c r="F214" s="32"/>
      <c r="G214" s="32"/>
      <c r="H214" s="32"/>
      <c r="I214" s="605"/>
      <c r="J214" s="32"/>
      <c r="K214" s="605"/>
      <c r="L214" s="589"/>
      <c r="N214" s="32"/>
      <c r="O214" s="589"/>
      <c r="P214" s="32"/>
      <c r="Q214" s="32"/>
    </row>
    <row r="215">
      <c r="A215" s="32"/>
      <c r="D215" s="32"/>
      <c r="E215" s="32"/>
      <c r="F215" s="32"/>
      <c r="G215" s="32"/>
      <c r="H215" s="32"/>
      <c r="I215" s="605"/>
      <c r="J215" s="32"/>
      <c r="K215" s="605"/>
      <c r="L215" s="589"/>
      <c r="N215" s="32"/>
      <c r="O215" s="589"/>
      <c r="P215" s="32"/>
      <c r="Q215" s="32"/>
    </row>
    <row r="216">
      <c r="A216" s="32"/>
      <c r="D216" s="32"/>
      <c r="E216" s="32"/>
      <c r="F216" s="32"/>
      <c r="G216" s="32"/>
      <c r="H216" s="32"/>
      <c r="I216" s="605"/>
      <c r="J216" s="32"/>
      <c r="K216" s="605"/>
      <c r="L216" s="589"/>
      <c r="N216" s="32"/>
      <c r="O216" s="589"/>
      <c r="P216" s="32"/>
      <c r="Q216" s="32"/>
    </row>
    <row r="217">
      <c r="A217" s="32"/>
      <c r="D217" s="32"/>
      <c r="E217" s="32"/>
      <c r="F217" s="32"/>
      <c r="G217" s="32"/>
      <c r="H217" s="32"/>
      <c r="I217" s="605"/>
      <c r="J217" s="32"/>
      <c r="K217" s="605"/>
      <c r="L217" s="589"/>
      <c r="N217" s="32"/>
      <c r="O217" s="589"/>
      <c r="P217" s="32"/>
      <c r="Q217" s="32"/>
    </row>
    <row r="218">
      <c r="A218" s="32"/>
      <c r="D218" s="32"/>
      <c r="E218" s="32"/>
      <c r="F218" s="32"/>
      <c r="G218" s="32"/>
      <c r="H218" s="32"/>
      <c r="I218" s="605"/>
      <c r="J218" s="32"/>
      <c r="K218" s="605"/>
      <c r="L218" s="589"/>
      <c r="N218" s="32"/>
      <c r="O218" s="589"/>
      <c r="P218" s="32"/>
      <c r="Q218" s="32"/>
    </row>
    <row r="219">
      <c r="A219" s="32"/>
      <c r="D219" s="32"/>
      <c r="E219" s="32"/>
      <c r="F219" s="32"/>
      <c r="G219" s="32"/>
      <c r="H219" s="32"/>
      <c r="I219" s="605"/>
      <c r="J219" s="32"/>
      <c r="K219" s="605"/>
      <c r="L219" s="589"/>
      <c r="N219" s="32"/>
      <c r="O219" s="589"/>
      <c r="P219" s="32"/>
      <c r="Q219" s="32"/>
    </row>
    <row r="220">
      <c r="A220" s="32"/>
      <c r="D220" s="32"/>
      <c r="E220" s="32"/>
      <c r="F220" s="32"/>
      <c r="G220" s="32"/>
      <c r="H220" s="32"/>
      <c r="I220" s="605"/>
      <c r="J220" s="32"/>
      <c r="K220" s="605"/>
      <c r="L220" s="589"/>
      <c r="N220" s="32"/>
      <c r="O220" s="589"/>
      <c r="P220" s="32"/>
      <c r="Q220" s="32"/>
    </row>
    <row r="221">
      <c r="A221" s="32"/>
      <c r="D221" s="32"/>
      <c r="E221" s="32"/>
      <c r="F221" s="32"/>
      <c r="G221" s="32"/>
      <c r="H221" s="32"/>
      <c r="I221" s="605"/>
      <c r="J221" s="32"/>
      <c r="K221" s="605"/>
      <c r="L221" s="589"/>
      <c r="N221" s="32"/>
      <c r="O221" s="589"/>
      <c r="P221" s="32"/>
      <c r="Q221" s="32"/>
    </row>
    <row r="222">
      <c r="A222" s="32"/>
      <c r="D222" s="32"/>
      <c r="E222" s="32"/>
      <c r="F222" s="32"/>
      <c r="G222" s="32"/>
      <c r="H222" s="32"/>
      <c r="I222" s="605"/>
      <c r="J222" s="32"/>
      <c r="K222" s="605"/>
      <c r="L222" s="589"/>
      <c r="N222" s="32"/>
      <c r="O222" s="589"/>
      <c r="P222" s="32"/>
      <c r="Q222" s="32"/>
    </row>
    <row r="223">
      <c r="A223" s="32"/>
      <c r="D223" s="32"/>
      <c r="E223" s="32"/>
      <c r="F223" s="32"/>
      <c r="G223" s="32"/>
      <c r="H223" s="32"/>
      <c r="I223" s="605"/>
      <c r="J223" s="32"/>
      <c r="K223" s="605"/>
      <c r="L223" s="589"/>
      <c r="N223" s="32"/>
      <c r="O223" s="589"/>
      <c r="P223" s="32"/>
      <c r="Q223" s="32"/>
    </row>
    <row r="224">
      <c r="A224" s="32"/>
      <c r="D224" s="32"/>
      <c r="E224" s="32"/>
      <c r="F224" s="32"/>
      <c r="G224" s="32"/>
      <c r="H224" s="32"/>
      <c r="I224" s="605"/>
      <c r="J224" s="32"/>
      <c r="K224" s="605"/>
      <c r="L224" s="589"/>
      <c r="N224" s="32"/>
      <c r="O224" s="589"/>
      <c r="P224" s="32"/>
      <c r="Q224" s="32"/>
    </row>
    <row r="225">
      <c r="A225" s="32"/>
      <c r="D225" s="32"/>
      <c r="E225" s="32"/>
      <c r="F225" s="32"/>
      <c r="G225" s="32"/>
      <c r="H225" s="32"/>
      <c r="I225" s="605"/>
      <c r="J225" s="32"/>
      <c r="K225" s="605"/>
      <c r="L225" s="589"/>
      <c r="N225" s="32"/>
      <c r="O225" s="589"/>
      <c r="P225" s="32"/>
      <c r="Q225" s="32"/>
    </row>
    <row r="226">
      <c r="A226" s="32"/>
      <c r="D226" s="32"/>
      <c r="E226" s="32"/>
      <c r="F226" s="32"/>
      <c r="G226" s="32"/>
      <c r="H226" s="32"/>
      <c r="I226" s="605"/>
      <c r="J226" s="32"/>
      <c r="K226" s="605"/>
      <c r="L226" s="589"/>
      <c r="N226" s="32"/>
      <c r="O226" s="589"/>
      <c r="P226" s="32"/>
      <c r="Q226" s="32"/>
    </row>
    <row r="227">
      <c r="A227" s="32"/>
      <c r="D227" s="32"/>
      <c r="E227" s="32"/>
      <c r="F227" s="32"/>
      <c r="G227" s="32"/>
      <c r="H227" s="32"/>
      <c r="I227" s="605"/>
      <c r="J227" s="32"/>
      <c r="K227" s="605"/>
      <c r="L227" s="589"/>
      <c r="N227" s="32"/>
      <c r="O227" s="589"/>
      <c r="P227" s="32"/>
      <c r="Q227" s="32"/>
    </row>
    <row r="228">
      <c r="A228" s="32"/>
      <c r="D228" s="32"/>
      <c r="E228" s="32"/>
      <c r="F228" s="32"/>
      <c r="G228" s="32"/>
      <c r="H228" s="32"/>
      <c r="I228" s="605"/>
      <c r="J228" s="32"/>
      <c r="K228" s="605"/>
      <c r="L228" s="589"/>
      <c r="N228" s="32"/>
      <c r="O228" s="589"/>
      <c r="P228" s="32"/>
      <c r="Q228" s="32"/>
    </row>
    <row r="229">
      <c r="A229" s="32"/>
      <c r="D229" s="32"/>
      <c r="E229" s="32"/>
      <c r="F229" s="32"/>
      <c r="G229" s="32"/>
      <c r="H229" s="32"/>
      <c r="I229" s="605"/>
      <c r="J229" s="32"/>
      <c r="K229" s="605"/>
      <c r="L229" s="589"/>
      <c r="N229" s="32"/>
      <c r="O229" s="589"/>
      <c r="P229" s="32"/>
      <c r="Q229" s="32"/>
    </row>
    <row r="230">
      <c r="A230" s="32"/>
      <c r="D230" s="32"/>
      <c r="E230" s="32"/>
      <c r="F230" s="32"/>
      <c r="G230" s="32"/>
      <c r="H230" s="32"/>
      <c r="I230" s="605"/>
      <c r="J230" s="32"/>
      <c r="K230" s="605"/>
      <c r="L230" s="589"/>
      <c r="N230" s="32"/>
      <c r="O230" s="589"/>
      <c r="P230" s="32"/>
      <c r="Q230" s="32"/>
    </row>
    <row r="231">
      <c r="A231" s="32"/>
      <c r="D231" s="32"/>
      <c r="E231" s="32"/>
      <c r="F231" s="32"/>
      <c r="G231" s="32"/>
      <c r="H231" s="32"/>
      <c r="I231" s="605"/>
      <c r="J231" s="32"/>
      <c r="K231" s="605"/>
      <c r="L231" s="589"/>
      <c r="N231" s="32"/>
      <c r="O231" s="589"/>
      <c r="P231" s="32"/>
      <c r="Q231" s="32"/>
    </row>
    <row r="232">
      <c r="A232" s="32"/>
      <c r="D232" s="32"/>
      <c r="E232" s="32"/>
      <c r="F232" s="32"/>
      <c r="G232" s="32"/>
      <c r="H232" s="32"/>
      <c r="I232" s="605"/>
      <c r="J232" s="32"/>
      <c r="K232" s="605"/>
      <c r="L232" s="589"/>
      <c r="N232" s="32"/>
      <c r="O232" s="589"/>
      <c r="P232" s="32"/>
      <c r="Q232" s="32"/>
    </row>
    <row r="233">
      <c r="A233" s="32"/>
      <c r="D233" s="32"/>
      <c r="E233" s="32"/>
      <c r="F233" s="32"/>
      <c r="G233" s="32"/>
      <c r="H233" s="32"/>
      <c r="I233" s="605"/>
      <c r="J233" s="32"/>
      <c r="K233" s="605"/>
      <c r="L233" s="589"/>
      <c r="N233" s="32"/>
      <c r="O233" s="589"/>
      <c r="P233" s="32"/>
      <c r="Q233" s="32"/>
    </row>
    <row r="234">
      <c r="A234" s="32"/>
      <c r="D234" s="32"/>
      <c r="E234" s="32"/>
      <c r="F234" s="32"/>
      <c r="G234" s="32"/>
      <c r="H234" s="32"/>
      <c r="I234" s="605"/>
      <c r="J234" s="32"/>
      <c r="K234" s="605"/>
      <c r="L234" s="589"/>
      <c r="N234" s="32"/>
      <c r="O234" s="589"/>
      <c r="P234" s="32"/>
      <c r="Q234" s="32"/>
    </row>
    <row r="235">
      <c r="A235" s="32"/>
      <c r="D235" s="32"/>
      <c r="E235" s="32"/>
      <c r="F235" s="32"/>
      <c r="G235" s="32"/>
      <c r="H235" s="32"/>
      <c r="I235" s="605"/>
      <c r="J235" s="32"/>
      <c r="K235" s="605"/>
      <c r="L235" s="589"/>
      <c r="N235" s="32"/>
      <c r="O235" s="589"/>
      <c r="P235" s="32"/>
      <c r="Q235" s="32"/>
    </row>
    <row r="236">
      <c r="A236" s="32"/>
      <c r="D236" s="32"/>
      <c r="E236" s="32"/>
      <c r="F236" s="32"/>
      <c r="G236" s="32"/>
      <c r="H236" s="32"/>
      <c r="I236" s="605"/>
      <c r="J236" s="32"/>
      <c r="K236" s="605"/>
      <c r="L236" s="589"/>
      <c r="N236" s="32"/>
      <c r="O236" s="589"/>
      <c r="P236" s="32"/>
      <c r="Q236" s="32"/>
    </row>
    <row r="237">
      <c r="A237" s="32"/>
      <c r="D237" s="32"/>
      <c r="E237" s="32"/>
      <c r="F237" s="32"/>
      <c r="G237" s="32"/>
      <c r="H237" s="32"/>
      <c r="I237" s="605"/>
      <c r="J237" s="32"/>
      <c r="K237" s="605"/>
      <c r="L237" s="589"/>
      <c r="N237" s="32"/>
      <c r="O237" s="589"/>
      <c r="P237" s="32"/>
      <c r="Q237" s="32"/>
    </row>
    <row r="238">
      <c r="A238" s="32"/>
      <c r="D238" s="32"/>
      <c r="E238" s="32"/>
      <c r="F238" s="32"/>
      <c r="G238" s="32"/>
      <c r="H238" s="32"/>
      <c r="I238" s="605"/>
      <c r="J238" s="32"/>
      <c r="K238" s="605"/>
      <c r="L238" s="589"/>
      <c r="N238" s="32"/>
      <c r="O238" s="589"/>
      <c r="P238" s="32"/>
      <c r="Q238" s="32"/>
    </row>
    <row r="239">
      <c r="A239" s="32"/>
      <c r="D239" s="32"/>
      <c r="E239" s="32"/>
      <c r="F239" s="32"/>
      <c r="G239" s="32"/>
      <c r="H239" s="32"/>
      <c r="I239" s="605"/>
      <c r="J239" s="32"/>
      <c r="K239" s="605"/>
      <c r="L239" s="589"/>
      <c r="N239" s="32"/>
      <c r="O239" s="589"/>
      <c r="P239" s="32"/>
      <c r="Q239" s="32"/>
    </row>
    <row r="240">
      <c r="A240" s="32"/>
      <c r="D240" s="32"/>
      <c r="E240" s="32"/>
      <c r="F240" s="32"/>
      <c r="G240" s="32"/>
      <c r="H240" s="32"/>
      <c r="I240" s="605"/>
      <c r="J240" s="32"/>
      <c r="K240" s="605"/>
      <c r="L240" s="589"/>
      <c r="N240" s="32"/>
      <c r="O240" s="589"/>
      <c r="P240" s="32"/>
      <c r="Q240" s="32"/>
    </row>
    <row r="241">
      <c r="A241" s="32"/>
      <c r="D241" s="32"/>
      <c r="E241" s="32"/>
      <c r="F241" s="32"/>
      <c r="G241" s="32"/>
      <c r="H241" s="32"/>
      <c r="I241" s="605"/>
      <c r="J241" s="32"/>
      <c r="K241" s="605"/>
      <c r="L241" s="589"/>
      <c r="N241" s="32"/>
      <c r="O241" s="589"/>
      <c r="P241" s="32"/>
      <c r="Q241" s="32"/>
    </row>
    <row r="242">
      <c r="A242" s="32"/>
      <c r="D242" s="32"/>
      <c r="E242" s="32"/>
      <c r="F242" s="32"/>
      <c r="G242" s="32"/>
      <c r="H242" s="32"/>
      <c r="I242" s="605"/>
      <c r="J242" s="32"/>
      <c r="K242" s="605"/>
      <c r="L242" s="589"/>
      <c r="N242" s="32"/>
      <c r="O242" s="589"/>
      <c r="P242" s="32"/>
      <c r="Q242" s="32"/>
    </row>
    <row r="243">
      <c r="A243" s="32"/>
      <c r="D243" s="32"/>
      <c r="E243" s="32"/>
      <c r="F243" s="32"/>
      <c r="G243" s="32"/>
      <c r="H243" s="32"/>
      <c r="I243" s="605"/>
      <c r="J243" s="32"/>
      <c r="K243" s="605"/>
      <c r="L243" s="589"/>
      <c r="N243" s="32"/>
      <c r="O243" s="589"/>
      <c r="P243" s="32"/>
      <c r="Q243" s="32"/>
    </row>
    <row r="244">
      <c r="A244" s="32"/>
      <c r="D244" s="32"/>
      <c r="E244" s="32"/>
      <c r="F244" s="32"/>
      <c r="G244" s="32"/>
      <c r="H244" s="32"/>
      <c r="I244" s="605"/>
      <c r="J244" s="32"/>
      <c r="K244" s="605"/>
      <c r="L244" s="589"/>
      <c r="N244" s="32"/>
      <c r="O244" s="589"/>
      <c r="P244" s="32"/>
      <c r="Q244" s="32"/>
    </row>
    <row r="245">
      <c r="A245" s="32"/>
      <c r="D245" s="32"/>
      <c r="E245" s="32"/>
      <c r="F245" s="32"/>
      <c r="G245" s="32"/>
      <c r="H245" s="32"/>
      <c r="I245" s="605"/>
      <c r="J245" s="32"/>
      <c r="K245" s="605"/>
      <c r="L245" s="589"/>
      <c r="N245" s="32"/>
      <c r="O245" s="589"/>
      <c r="P245" s="32"/>
      <c r="Q245" s="32"/>
    </row>
    <row r="246">
      <c r="A246" s="32"/>
      <c r="D246" s="32"/>
      <c r="E246" s="32"/>
      <c r="F246" s="32"/>
      <c r="G246" s="32"/>
      <c r="H246" s="32"/>
      <c r="I246" s="605"/>
      <c r="J246" s="32"/>
      <c r="K246" s="605"/>
      <c r="L246" s="589"/>
      <c r="N246" s="32"/>
      <c r="O246" s="589"/>
      <c r="P246" s="32"/>
      <c r="Q246" s="32"/>
    </row>
    <row r="247">
      <c r="A247" s="32"/>
      <c r="D247" s="32"/>
      <c r="E247" s="32"/>
      <c r="F247" s="32"/>
      <c r="G247" s="32"/>
      <c r="H247" s="32"/>
      <c r="I247" s="605"/>
      <c r="J247" s="32"/>
      <c r="K247" s="605"/>
      <c r="L247" s="589"/>
      <c r="N247" s="32"/>
      <c r="O247" s="589"/>
      <c r="P247" s="32"/>
      <c r="Q247" s="32"/>
    </row>
    <row r="248">
      <c r="A248" s="32"/>
      <c r="D248" s="32"/>
      <c r="E248" s="32"/>
      <c r="F248" s="32"/>
      <c r="G248" s="32"/>
      <c r="H248" s="32"/>
      <c r="I248" s="605"/>
      <c r="J248" s="32"/>
      <c r="K248" s="605"/>
      <c r="L248" s="589"/>
      <c r="N248" s="32"/>
      <c r="O248" s="589"/>
      <c r="P248" s="32"/>
      <c r="Q248" s="32"/>
    </row>
    <row r="249">
      <c r="A249" s="32"/>
      <c r="D249" s="32"/>
      <c r="E249" s="32"/>
      <c r="F249" s="32"/>
      <c r="G249" s="32"/>
      <c r="H249" s="32"/>
      <c r="I249" s="605"/>
      <c r="J249" s="32"/>
      <c r="K249" s="605"/>
      <c r="L249" s="589"/>
      <c r="N249" s="32"/>
      <c r="O249" s="589"/>
      <c r="P249" s="32"/>
      <c r="Q249" s="32"/>
    </row>
    <row r="250">
      <c r="A250" s="32"/>
      <c r="D250" s="32"/>
      <c r="E250" s="32"/>
      <c r="F250" s="32"/>
      <c r="G250" s="32"/>
      <c r="H250" s="32"/>
      <c r="I250" s="605"/>
      <c r="J250" s="32"/>
      <c r="K250" s="605"/>
      <c r="L250" s="589"/>
      <c r="N250" s="32"/>
      <c r="O250" s="589"/>
      <c r="P250" s="32"/>
      <c r="Q250" s="32"/>
    </row>
    <row r="251">
      <c r="A251" s="32"/>
      <c r="D251" s="32"/>
      <c r="E251" s="32"/>
      <c r="F251" s="32"/>
      <c r="G251" s="32"/>
      <c r="H251" s="32"/>
      <c r="I251" s="605"/>
      <c r="J251" s="32"/>
      <c r="K251" s="605"/>
      <c r="L251" s="589"/>
      <c r="N251" s="32"/>
      <c r="O251" s="589"/>
      <c r="P251" s="32"/>
      <c r="Q251" s="32"/>
    </row>
    <row r="252">
      <c r="A252" s="32"/>
      <c r="D252" s="32"/>
      <c r="E252" s="32"/>
      <c r="F252" s="32"/>
      <c r="G252" s="32"/>
      <c r="H252" s="32"/>
      <c r="I252" s="605"/>
      <c r="J252" s="32"/>
      <c r="K252" s="605"/>
      <c r="L252" s="589"/>
      <c r="N252" s="32"/>
      <c r="O252" s="589"/>
      <c r="P252" s="32"/>
      <c r="Q252" s="32"/>
    </row>
    <row r="253">
      <c r="A253" s="32"/>
      <c r="D253" s="32"/>
      <c r="E253" s="32"/>
      <c r="F253" s="32"/>
      <c r="G253" s="32"/>
      <c r="H253" s="32"/>
      <c r="I253" s="605"/>
      <c r="J253" s="32"/>
      <c r="K253" s="605"/>
      <c r="L253" s="589"/>
      <c r="N253" s="32"/>
      <c r="O253" s="589"/>
      <c r="P253" s="32"/>
      <c r="Q253" s="32"/>
    </row>
    <row r="254">
      <c r="A254" s="32"/>
      <c r="D254" s="32"/>
      <c r="E254" s="32"/>
      <c r="F254" s="32"/>
      <c r="G254" s="32"/>
      <c r="H254" s="32"/>
      <c r="I254" s="605"/>
      <c r="J254" s="32"/>
      <c r="K254" s="605"/>
      <c r="L254" s="589"/>
      <c r="N254" s="32"/>
      <c r="O254" s="589"/>
      <c r="P254" s="32"/>
      <c r="Q254" s="32"/>
    </row>
    <row r="255">
      <c r="A255" s="32"/>
      <c r="D255" s="32"/>
      <c r="E255" s="32"/>
      <c r="F255" s="32"/>
      <c r="G255" s="32"/>
      <c r="H255" s="32"/>
      <c r="I255" s="605"/>
      <c r="J255" s="32"/>
      <c r="K255" s="605"/>
      <c r="L255" s="589"/>
      <c r="N255" s="32"/>
      <c r="O255" s="589"/>
      <c r="P255" s="32"/>
      <c r="Q255" s="32"/>
    </row>
    <row r="256">
      <c r="A256" s="32"/>
      <c r="D256" s="32"/>
      <c r="E256" s="32"/>
      <c r="F256" s="32"/>
      <c r="G256" s="32"/>
      <c r="H256" s="32"/>
      <c r="I256" s="605"/>
      <c r="J256" s="32"/>
      <c r="K256" s="605"/>
      <c r="L256" s="589"/>
      <c r="N256" s="32"/>
      <c r="O256" s="589"/>
      <c r="P256" s="32"/>
      <c r="Q256" s="32"/>
    </row>
    <row r="257">
      <c r="A257" s="32"/>
      <c r="D257" s="32"/>
      <c r="E257" s="32"/>
      <c r="F257" s="32"/>
      <c r="G257" s="32"/>
      <c r="H257" s="32"/>
      <c r="I257" s="605"/>
      <c r="J257" s="32"/>
      <c r="K257" s="605"/>
      <c r="L257" s="589"/>
      <c r="N257" s="32"/>
      <c r="O257" s="589"/>
      <c r="P257" s="32"/>
      <c r="Q257" s="32"/>
    </row>
    <row r="258">
      <c r="A258" s="32"/>
      <c r="D258" s="32"/>
      <c r="E258" s="32"/>
      <c r="F258" s="32"/>
      <c r="G258" s="32"/>
      <c r="H258" s="32"/>
      <c r="I258" s="605"/>
      <c r="J258" s="32"/>
      <c r="K258" s="605"/>
      <c r="L258" s="589"/>
      <c r="N258" s="32"/>
      <c r="O258" s="589"/>
      <c r="P258" s="32"/>
      <c r="Q258" s="32"/>
    </row>
    <row r="259">
      <c r="A259" s="32"/>
      <c r="D259" s="32"/>
      <c r="E259" s="32"/>
      <c r="F259" s="32"/>
      <c r="G259" s="32"/>
      <c r="H259" s="32"/>
      <c r="I259" s="605"/>
      <c r="J259" s="32"/>
      <c r="K259" s="605"/>
      <c r="L259" s="589"/>
      <c r="N259" s="32"/>
      <c r="O259" s="589"/>
      <c r="P259" s="32"/>
      <c r="Q259" s="32"/>
    </row>
    <row r="260">
      <c r="A260" s="32"/>
      <c r="D260" s="32"/>
      <c r="E260" s="32"/>
      <c r="F260" s="32"/>
      <c r="G260" s="32"/>
      <c r="H260" s="32"/>
      <c r="I260" s="605"/>
      <c r="J260" s="32"/>
      <c r="K260" s="605"/>
      <c r="L260" s="589"/>
      <c r="N260" s="32"/>
      <c r="O260" s="589"/>
      <c r="P260" s="32"/>
      <c r="Q260" s="32"/>
    </row>
    <row r="261">
      <c r="A261" s="32"/>
      <c r="D261" s="32"/>
      <c r="E261" s="32"/>
      <c r="F261" s="32"/>
      <c r="G261" s="32"/>
      <c r="H261" s="32"/>
      <c r="I261" s="605"/>
      <c r="J261" s="32"/>
      <c r="K261" s="605"/>
      <c r="L261" s="589"/>
      <c r="N261" s="32"/>
      <c r="O261" s="589"/>
      <c r="P261" s="32"/>
      <c r="Q261" s="32"/>
    </row>
    <row r="262">
      <c r="A262" s="32"/>
      <c r="D262" s="32"/>
      <c r="E262" s="32"/>
      <c r="F262" s="32"/>
      <c r="G262" s="32"/>
      <c r="H262" s="32"/>
      <c r="I262" s="605"/>
      <c r="J262" s="32"/>
      <c r="K262" s="605"/>
      <c r="L262" s="589"/>
      <c r="N262" s="32"/>
      <c r="O262" s="589"/>
      <c r="P262" s="32"/>
      <c r="Q262" s="32"/>
    </row>
    <row r="263">
      <c r="A263" s="32"/>
      <c r="D263" s="32"/>
      <c r="E263" s="32"/>
      <c r="F263" s="32"/>
      <c r="G263" s="32"/>
      <c r="H263" s="32"/>
      <c r="I263" s="605"/>
      <c r="J263" s="32"/>
      <c r="K263" s="605"/>
      <c r="L263" s="589"/>
      <c r="N263" s="32"/>
      <c r="O263" s="589"/>
      <c r="P263" s="32"/>
      <c r="Q263" s="32"/>
    </row>
    <row r="264">
      <c r="A264" s="32"/>
      <c r="D264" s="32"/>
      <c r="E264" s="32"/>
      <c r="F264" s="32"/>
      <c r="G264" s="32"/>
      <c r="H264" s="32"/>
      <c r="I264" s="605"/>
      <c r="J264" s="32"/>
      <c r="K264" s="605"/>
      <c r="L264" s="589"/>
      <c r="N264" s="32"/>
      <c r="O264" s="589"/>
      <c r="P264" s="32"/>
      <c r="Q264" s="32"/>
    </row>
    <row r="265">
      <c r="A265" s="32"/>
      <c r="D265" s="32"/>
      <c r="E265" s="32"/>
      <c r="F265" s="32"/>
      <c r="G265" s="32"/>
      <c r="H265" s="32"/>
      <c r="I265" s="605"/>
      <c r="J265" s="32"/>
      <c r="K265" s="605"/>
      <c r="L265" s="589"/>
      <c r="N265" s="32"/>
      <c r="O265" s="589"/>
      <c r="P265" s="32"/>
      <c r="Q265" s="32"/>
    </row>
    <row r="266">
      <c r="A266" s="32"/>
      <c r="D266" s="32"/>
      <c r="E266" s="32"/>
      <c r="F266" s="32"/>
      <c r="G266" s="32"/>
      <c r="H266" s="32"/>
      <c r="I266" s="605"/>
      <c r="J266" s="32"/>
      <c r="K266" s="605"/>
      <c r="L266" s="589"/>
      <c r="N266" s="32"/>
      <c r="O266" s="589"/>
      <c r="P266" s="32"/>
      <c r="Q266" s="32"/>
    </row>
    <row r="267">
      <c r="A267" s="32"/>
      <c r="D267" s="32"/>
      <c r="E267" s="32"/>
      <c r="F267" s="32"/>
      <c r="G267" s="32"/>
      <c r="H267" s="32"/>
      <c r="I267" s="605"/>
      <c r="J267" s="32"/>
      <c r="K267" s="605"/>
      <c r="L267" s="589"/>
      <c r="N267" s="32"/>
      <c r="O267" s="589"/>
      <c r="P267" s="32"/>
      <c r="Q267" s="32"/>
    </row>
    <row r="268">
      <c r="A268" s="32"/>
      <c r="D268" s="32"/>
      <c r="E268" s="32"/>
      <c r="F268" s="32"/>
      <c r="G268" s="32"/>
      <c r="H268" s="32"/>
      <c r="I268" s="605"/>
      <c r="J268" s="32"/>
      <c r="K268" s="605"/>
      <c r="L268" s="589"/>
      <c r="N268" s="32"/>
      <c r="O268" s="589"/>
      <c r="P268" s="32"/>
      <c r="Q268" s="32"/>
    </row>
    <row r="269">
      <c r="A269" s="32"/>
      <c r="D269" s="32"/>
      <c r="E269" s="32"/>
      <c r="F269" s="32"/>
      <c r="G269" s="32"/>
      <c r="H269" s="32"/>
      <c r="I269" s="605"/>
      <c r="J269" s="32"/>
      <c r="K269" s="605"/>
      <c r="L269" s="589"/>
      <c r="N269" s="32"/>
      <c r="O269" s="589"/>
      <c r="P269" s="32"/>
      <c r="Q269" s="32"/>
    </row>
    <row r="270">
      <c r="A270" s="32"/>
      <c r="D270" s="32"/>
      <c r="E270" s="32"/>
      <c r="F270" s="32"/>
      <c r="G270" s="32"/>
      <c r="H270" s="32"/>
      <c r="I270" s="605"/>
      <c r="J270" s="32"/>
      <c r="K270" s="605"/>
      <c r="L270" s="589"/>
      <c r="N270" s="32"/>
      <c r="O270" s="589"/>
      <c r="P270" s="32"/>
      <c r="Q270" s="32"/>
    </row>
    <row r="271">
      <c r="A271" s="32"/>
      <c r="D271" s="32"/>
      <c r="E271" s="32"/>
      <c r="F271" s="32"/>
      <c r="G271" s="32"/>
      <c r="H271" s="32"/>
      <c r="I271" s="605"/>
      <c r="J271" s="32"/>
      <c r="K271" s="605"/>
      <c r="L271" s="589"/>
      <c r="N271" s="32"/>
      <c r="O271" s="589"/>
      <c r="P271" s="32"/>
      <c r="Q271" s="32"/>
    </row>
    <row r="272">
      <c r="A272" s="32"/>
      <c r="D272" s="32"/>
      <c r="E272" s="32"/>
      <c r="F272" s="32"/>
      <c r="G272" s="32"/>
      <c r="H272" s="32"/>
      <c r="I272" s="605"/>
      <c r="J272" s="32"/>
      <c r="K272" s="605"/>
      <c r="L272" s="589"/>
      <c r="N272" s="32"/>
      <c r="O272" s="589"/>
      <c r="P272" s="32"/>
      <c r="Q272" s="32"/>
    </row>
    <row r="273">
      <c r="A273" s="32"/>
      <c r="D273" s="32"/>
      <c r="E273" s="32"/>
      <c r="F273" s="32"/>
      <c r="G273" s="32"/>
      <c r="H273" s="32"/>
      <c r="I273" s="605"/>
      <c r="J273" s="32"/>
      <c r="K273" s="605"/>
      <c r="L273" s="589"/>
      <c r="N273" s="32"/>
      <c r="O273" s="589"/>
      <c r="P273" s="32"/>
      <c r="Q273" s="32"/>
    </row>
    <row r="274">
      <c r="A274" s="32"/>
      <c r="D274" s="32"/>
      <c r="E274" s="32"/>
      <c r="F274" s="32"/>
      <c r="G274" s="32"/>
      <c r="H274" s="32"/>
      <c r="I274" s="605"/>
      <c r="J274" s="32"/>
      <c r="K274" s="605"/>
      <c r="L274" s="589"/>
      <c r="N274" s="32"/>
      <c r="O274" s="589"/>
      <c r="P274" s="32"/>
      <c r="Q274" s="32"/>
    </row>
    <row r="275">
      <c r="A275" s="32"/>
      <c r="D275" s="32"/>
      <c r="E275" s="32"/>
      <c r="F275" s="32"/>
      <c r="G275" s="32"/>
      <c r="H275" s="32"/>
      <c r="I275" s="605"/>
      <c r="J275" s="32"/>
      <c r="K275" s="605"/>
      <c r="L275" s="589"/>
      <c r="N275" s="32"/>
      <c r="O275" s="589"/>
      <c r="P275" s="32"/>
      <c r="Q275" s="32"/>
    </row>
    <row r="276">
      <c r="A276" s="32"/>
      <c r="D276" s="32"/>
      <c r="E276" s="32"/>
      <c r="F276" s="32"/>
      <c r="G276" s="32"/>
      <c r="H276" s="32"/>
      <c r="I276" s="605"/>
      <c r="J276" s="32"/>
      <c r="K276" s="605"/>
      <c r="L276" s="589"/>
      <c r="N276" s="32"/>
      <c r="O276" s="589"/>
      <c r="P276" s="32"/>
      <c r="Q276" s="32"/>
    </row>
    <row r="277">
      <c r="A277" s="32"/>
      <c r="D277" s="32"/>
      <c r="E277" s="32"/>
      <c r="F277" s="32"/>
      <c r="G277" s="32"/>
      <c r="H277" s="32"/>
      <c r="I277" s="605"/>
      <c r="J277" s="32"/>
      <c r="K277" s="605"/>
      <c r="L277" s="589"/>
      <c r="N277" s="32"/>
      <c r="O277" s="589"/>
      <c r="P277" s="32"/>
      <c r="Q277" s="32"/>
    </row>
    <row r="278">
      <c r="A278" s="32"/>
      <c r="D278" s="32"/>
      <c r="E278" s="32"/>
      <c r="F278" s="32"/>
      <c r="G278" s="32"/>
      <c r="H278" s="32"/>
      <c r="I278" s="605"/>
      <c r="J278" s="32"/>
      <c r="K278" s="605"/>
      <c r="L278" s="589"/>
      <c r="N278" s="32"/>
      <c r="O278" s="589"/>
      <c r="P278" s="32"/>
      <c r="Q278" s="32"/>
    </row>
    <row r="279">
      <c r="A279" s="32"/>
      <c r="D279" s="32"/>
      <c r="E279" s="32"/>
      <c r="F279" s="32"/>
      <c r="G279" s="32"/>
      <c r="H279" s="32"/>
      <c r="I279" s="605"/>
      <c r="J279" s="32"/>
      <c r="K279" s="605"/>
      <c r="L279" s="589"/>
      <c r="N279" s="32"/>
      <c r="O279" s="589"/>
      <c r="P279" s="32"/>
      <c r="Q279" s="32"/>
    </row>
    <row r="280">
      <c r="A280" s="32"/>
      <c r="D280" s="32"/>
      <c r="E280" s="32"/>
      <c r="F280" s="32"/>
      <c r="G280" s="32"/>
      <c r="H280" s="32"/>
      <c r="I280" s="605"/>
      <c r="J280" s="32"/>
      <c r="K280" s="605"/>
      <c r="L280" s="589"/>
      <c r="N280" s="32"/>
      <c r="O280" s="589"/>
      <c r="P280" s="32"/>
      <c r="Q280" s="32"/>
    </row>
    <row r="281">
      <c r="A281" s="32"/>
      <c r="D281" s="32"/>
      <c r="E281" s="32"/>
      <c r="F281" s="32"/>
      <c r="G281" s="32"/>
      <c r="H281" s="32"/>
      <c r="I281" s="605"/>
      <c r="J281" s="32"/>
      <c r="K281" s="605"/>
      <c r="L281" s="589"/>
      <c r="N281" s="32"/>
      <c r="O281" s="589"/>
      <c r="P281" s="32"/>
      <c r="Q281" s="32"/>
    </row>
    <row r="282">
      <c r="A282" s="32"/>
      <c r="D282" s="32"/>
      <c r="E282" s="32"/>
      <c r="F282" s="32"/>
      <c r="G282" s="32"/>
      <c r="H282" s="32"/>
      <c r="I282" s="605"/>
      <c r="J282" s="32"/>
      <c r="K282" s="605"/>
      <c r="L282" s="589"/>
      <c r="N282" s="32"/>
      <c r="O282" s="589"/>
      <c r="P282" s="32"/>
      <c r="Q282" s="32"/>
    </row>
    <row r="283">
      <c r="A283" s="32"/>
      <c r="D283" s="32"/>
      <c r="E283" s="32"/>
      <c r="F283" s="32"/>
      <c r="G283" s="32"/>
      <c r="H283" s="32"/>
      <c r="I283" s="605"/>
      <c r="J283" s="32"/>
      <c r="K283" s="605"/>
      <c r="L283" s="589"/>
      <c r="N283" s="32"/>
      <c r="O283" s="589"/>
      <c r="P283" s="32"/>
      <c r="Q283" s="32"/>
    </row>
    <row r="284">
      <c r="A284" s="32"/>
      <c r="D284" s="32"/>
      <c r="E284" s="32"/>
      <c r="F284" s="32"/>
      <c r="G284" s="32"/>
      <c r="H284" s="32"/>
      <c r="I284" s="605"/>
      <c r="J284" s="32"/>
      <c r="K284" s="605"/>
      <c r="L284" s="589"/>
      <c r="N284" s="32"/>
      <c r="O284" s="589"/>
      <c r="P284" s="32"/>
      <c r="Q284" s="32"/>
    </row>
    <row r="285">
      <c r="A285" s="32"/>
      <c r="D285" s="32"/>
      <c r="E285" s="32"/>
      <c r="F285" s="32"/>
      <c r="G285" s="32"/>
      <c r="H285" s="32"/>
      <c r="I285" s="605"/>
      <c r="J285" s="32"/>
      <c r="K285" s="605"/>
      <c r="L285" s="589"/>
      <c r="N285" s="32"/>
      <c r="O285" s="589"/>
      <c r="P285" s="32"/>
      <c r="Q285" s="32"/>
    </row>
    <row r="286">
      <c r="A286" s="32"/>
      <c r="D286" s="32"/>
      <c r="E286" s="32"/>
      <c r="F286" s="32"/>
      <c r="G286" s="32"/>
      <c r="H286" s="32"/>
      <c r="I286" s="605"/>
      <c r="J286" s="32"/>
      <c r="K286" s="605"/>
      <c r="L286" s="589"/>
      <c r="N286" s="32"/>
      <c r="O286" s="589"/>
      <c r="P286" s="32"/>
      <c r="Q286" s="32"/>
    </row>
    <row r="287">
      <c r="A287" s="32"/>
      <c r="D287" s="32"/>
      <c r="E287" s="32"/>
      <c r="F287" s="32"/>
      <c r="G287" s="32"/>
      <c r="H287" s="32"/>
      <c r="I287" s="605"/>
      <c r="J287" s="32"/>
      <c r="K287" s="605"/>
      <c r="L287" s="589"/>
      <c r="N287" s="32"/>
      <c r="O287" s="589"/>
      <c r="P287" s="32"/>
      <c r="Q287" s="32"/>
    </row>
    <row r="288">
      <c r="A288" s="32"/>
      <c r="D288" s="32"/>
      <c r="E288" s="32"/>
      <c r="F288" s="32"/>
      <c r="G288" s="32"/>
      <c r="H288" s="32"/>
      <c r="I288" s="605"/>
      <c r="J288" s="32"/>
      <c r="K288" s="605"/>
      <c r="L288" s="589"/>
      <c r="N288" s="32"/>
      <c r="O288" s="589"/>
      <c r="P288" s="32"/>
      <c r="Q288" s="32"/>
    </row>
    <row r="289">
      <c r="A289" s="32"/>
      <c r="D289" s="32"/>
      <c r="E289" s="32"/>
      <c r="F289" s="32"/>
      <c r="G289" s="32"/>
      <c r="H289" s="32"/>
      <c r="I289" s="605"/>
      <c r="J289" s="32"/>
      <c r="K289" s="605"/>
      <c r="L289" s="589"/>
      <c r="N289" s="32"/>
      <c r="O289" s="589"/>
      <c r="P289" s="32"/>
      <c r="Q289" s="32"/>
    </row>
    <row r="290">
      <c r="A290" s="32"/>
      <c r="D290" s="32"/>
      <c r="E290" s="32"/>
      <c r="F290" s="32"/>
      <c r="G290" s="32"/>
      <c r="H290" s="32"/>
      <c r="I290" s="605"/>
      <c r="J290" s="32"/>
      <c r="K290" s="605"/>
      <c r="L290" s="589"/>
      <c r="N290" s="32"/>
      <c r="O290" s="589"/>
      <c r="P290" s="32"/>
      <c r="Q290" s="32"/>
    </row>
    <row r="291">
      <c r="A291" s="32"/>
      <c r="D291" s="32"/>
      <c r="E291" s="32"/>
      <c r="F291" s="32"/>
      <c r="G291" s="32"/>
      <c r="H291" s="32"/>
      <c r="I291" s="605"/>
      <c r="J291" s="32"/>
      <c r="K291" s="605"/>
      <c r="L291" s="589"/>
      <c r="N291" s="32"/>
      <c r="O291" s="589"/>
      <c r="P291" s="32"/>
      <c r="Q291" s="32"/>
    </row>
    <row r="292">
      <c r="A292" s="32"/>
      <c r="D292" s="32"/>
      <c r="E292" s="32"/>
      <c r="F292" s="32"/>
      <c r="G292" s="32"/>
      <c r="H292" s="32"/>
      <c r="I292" s="605"/>
      <c r="J292" s="32"/>
      <c r="K292" s="605"/>
      <c r="L292" s="589"/>
      <c r="N292" s="32"/>
      <c r="O292" s="589"/>
      <c r="P292" s="32"/>
      <c r="Q292" s="32"/>
    </row>
    <row r="293">
      <c r="A293" s="32"/>
      <c r="D293" s="32"/>
      <c r="E293" s="32"/>
      <c r="F293" s="32"/>
      <c r="G293" s="32"/>
      <c r="H293" s="32"/>
      <c r="I293" s="605"/>
      <c r="J293" s="32"/>
      <c r="K293" s="605"/>
      <c r="L293" s="589"/>
      <c r="N293" s="32"/>
      <c r="O293" s="589"/>
      <c r="P293" s="32"/>
      <c r="Q293" s="32"/>
    </row>
    <row r="294">
      <c r="A294" s="32"/>
      <c r="D294" s="32"/>
      <c r="E294" s="32"/>
      <c r="F294" s="32"/>
      <c r="G294" s="32"/>
      <c r="H294" s="32"/>
      <c r="I294" s="605"/>
      <c r="J294" s="32"/>
      <c r="K294" s="605"/>
      <c r="L294" s="589"/>
      <c r="N294" s="32"/>
      <c r="O294" s="589"/>
      <c r="P294" s="32"/>
      <c r="Q294" s="32"/>
    </row>
    <row r="295">
      <c r="A295" s="32"/>
      <c r="D295" s="32"/>
      <c r="E295" s="32"/>
      <c r="F295" s="32"/>
      <c r="G295" s="32"/>
      <c r="H295" s="32"/>
      <c r="I295" s="605"/>
      <c r="J295" s="32"/>
      <c r="K295" s="605"/>
      <c r="L295" s="589"/>
      <c r="N295" s="32"/>
      <c r="O295" s="589"/>
      <c r="P295" s="32"/>
      <c r="Q295" s="32"/>
    </row>
    <row r="296">
      <c r="A296" s="32"/>
      <c r="D296" s="32"/>
      <c r="E296" s="32"/>
      <c r="F296" s="32"/>
      <c r="G296" s="32"/>
      <c r="H296" s="32"/>
      <c r="I296" s="605"/>
      <c r="J296" s="32"/>
      <c r="K296" s="605"/>
      <c r="L296" s="589"/>
      <c r="N296" s="32"/>
      <c r="O296" s="589"/>
      <c r="P296" s="32"/>
      <c r="Q296" s="32"/>
    </row>
    <row r="297">
      <c r="A297" s="32"/>
      <c r="D297" s="32"/>
      <c r="E297" s="32"/>
      <c r="F297" s="32"/>
      <c r="G297" s="32"/>
      <c r="H297" s="32"/>
      <c r="I297" s="605"/>
      <c r="J297" s="32"/>
      <c r="K297" s="605"/>
      <c r="L297" s="589"/>
      <c r="N297" s="32"/>
      <c r="O297" s="589"/>
      <c r="P297" s="32"/>
      <c r="Q297" s="32"/>
    </row>
    <row r="298">
      <c r="A298" s="32"/>
      <c r="D298" s="32"/>
      <c r="E298" s="32"/>
      <c r="F298" s="32"/>
      <c r="G298" s="32"/>
      <c r="H298" s="32"/>
      <c r="I298" s="605"/>
      <c r="J298" s="32"/>
      <c r="K298" s="605"/>
      <c r="L298" s="589"/>
      <c r="N298" s="32"/>
      <c r="O298" s="589"/>
      <c r="P298" s="32"/>
      <c r="Q298" s="32"/>
    </row>
    <row r="299">
      <c r="A299" s="32"/>
      <c r="D299" s="32"/>
      <c r="E299" s="32"/>
      <c r="F299" s="32"/>
      <c r="G299" s="32"/>
      <c r="H299" s="32"/>
      <c r="I299" s="605"/>
      <c r="J299" s="32"/>
      <c r="K299" s="605"/>
      <c r="L299" s="589"/>
      <c r="N299" s="32"/>
      <c r="O299" s="589"/>
      <c r="P299" s="32"/>
      <c r="Q299" s="32"/>
    </row>
    <row r="300">
      <c r="A300" s="32"/>
      <c r="D300" s="32"/>
      <c r="E300" s="32"/>
      <c r="F300" s="32"/>
      <c r="G300" s="32"/>
      <c r="H300" s="32"/>
      <c r="I300" s="605"/>
      <c r="J300" s="32"/>
      <c r="K300" s="605"/>
      <c r="L300" s="589"/>
      <c r="N300" s="32"/>
      <c r="O300" s="589"/>
      <c r="P300" s="32"/>
      <c r="Q300" s="32"/>
    </row>
    <row r="301">
      <c r="A301" s="32"/>
      <c r="D301" s="32"/>
      <c r="E301" s="32"/>
      <c r="F301" s="32"/>
      <c r="G301" s="32"/>
      <c r="H301" s="32"/>
      <c r="I301" s="605"/>
      <c r="J301" s="32"/>
      <c r="K301" s="605"/>
      <c r="L301" s="589"/>
      <c r="N301" s="32"/>
      <c r="O301" s="589"/>
      <c r="P301" s="32"/>
      <c r="Q301" s="32"/>
    </row>
    <row r="302">
      <c r="A302" s="32"/>
      <c r="D302" s="32"/>
      <c r="E302" s="32"/>
      <c r="F302" s="32"/>
      <c r="G302" s="32"/>
      <c r="H302" s="32"/>
      <c r="I302" s="605"/>
      <c r="J302" s="32"/>
      <c r="K302" s="605"/>
      <c r="L302" s="589"/>
      <c r="N302" s="32"/>
      <c r="O302" s="589"/>
      <c r="P302" s="32"/>
      <c r="Q302" s="32"/>
    </row>
    <row r="303">
      <c r="A303" s="32"/>
      <c r="D303" s="32"/>
      <c r="E303" s="32"/>
      <c r="F303" s="32"/>
      <c r="G303" s="32"/>
      <c r="H303" s="32"/>
      <c r="I303" s="605"/>
      <c r="J303" s="32"/>
      <c r="K303" s="605"/>
      <c r="L303" s="589"/>
      <c r="N303" s="32"/>
      <c r="O303" s="589"/>
      <c r="P303" s="32"/>
      <c r="Q303" s="32"/>
    </row>
    <row r="304">
      <c r="A304" s="32"/>
      <c r="D304" s="32"/>
      <c r="E304" s="32"/>
      <c r="F304" s="32"/>
      <c r="G304" s="32"/>
      <c r="H304" s="32"/>
      <c r="I304" s="605"/>
      <c r="J304" s="32"/>
      <c r="K304" s="605"/>
      <c r="L304" s="589"/>
      <c r="N304" s="32"/>
      <c r="O304" s="589"/>
      <c r="P304" s="32"/>
      <c r="Q304" s="32"/>
    </row>
    <row r="305">
      <c r="A305" s="32"/>
      <c r="D305" s="32"/>
      <c r="E305" s="32"/>
      <c r="F305" s="32"/>
      <c r="G305" s="32"/>
      <c r="H305" s="32"/>
      <c r="I305" s="605"/>
      <c r="J305" s="32"/>
      <c r="K305" s="605"/>
      <c r="L305" s="589"/>
      <c r="N305" s="32"/>
      <c r="O305" s="589"/>
      <c r="P305" s="32"/>
      <c r="Q305" s="32"/>
    </row>
    <row r="306">
      <c r="A306" s="32"/>
      <c r="D306" s="32"/>
      <c r="E306" s="32"/>
      <c r="F306" s="32"/>
      <c r="G306" s="32"/>
      <c r="H306" s="32"/>
      <c r="I306" s="605"/>
      <c r="J306" s="32"/>
      <c r="K306" s="605"/>
      <c r="L306" s="589"/>
      <c r="N306" s="32"/>
      <c r="O306" s="589"/>
      <c r="P306" s="32"/>
      <c r="Q306" s="32"/>
    </row>
    <row r="307">
      <c r="A307" s="32"/>
      <c r="D307" s="32"/>
      <c r="E307" s="32"/>
      <c r="F307" s="32"/>
      <c r="G307" s="32"/>
      <c r="H307" s="32"/>
      <c r="I307" s="605"/>
      <c r="J307" s="32"/>
      <c r="K307" s="605"/>
      <c r="L307" s="589"/>
      <c r="N307" s="32"/>
      <c r="O307" s="589"/>
      <c r="P307" s="32"/>
      <c r="Q307" s="32"/>
    </row>
    <row r="308">
      <c r="A308" s="32"/>
      <c r="D308" s="32"/>
      <c r="E308" s="32"/>
      <c r="F308" s="32"/>
      <c r="G308" s="32"/>
      <c r="H308" s="32"/>
      <c r="I308" s="605"/>
      <c r="J308" s="32"/>
      <c r="K308" s="605"/>
      <c r="L308" s="589"/>
      <c r="N308" s="32"/>
      <c r="O308" s="589"/>
      <c r="P308" s="32"/>
      <c r="Q308" s="32"/>
    </row>
    <row r="309">
      <c r="A309" s="32"/>
      <c r="D309" s="32"/>
      <c r="E309" s="32"/>
      <c r="F309" s="32"/>
      <c r="G309" s="32"/>
      <c r="H309" s="32"/>
      <c r="I309" s="605"/>
      <c r="J309" s="32"/>
      <c r="K309" s="605"/>
      <c r="L309" s="589"/>
      <c r="N309" s="32"/>
      <c r="O309" s="589"/>
      <c r="P309" s="32"/>
      <c r="Q309" s="32"/>
    </row>
    <row r="310">
      <c r="A310" s="32"/>
      <c r="D310" s="32"/>
      <c r="E310" s="32"/>
      <c r="F310" s="32"/>
      <c r="G310" s="32"/>
      <c r="H310" s="32"/>
      <c r="I310" s="605"/>
      <c r="J310" s="32"/>
      <c r="K310" s="605"/>
      <c r="L310" s="589"/>
      <c r="N310" s="32"/>
      <c r="O310" s="589"/>
      <c r="P310" s="32"/>
      <c r="Q310" s="32"/>
    </row>
    <row r="311">
      <c r="A311" s="32"/>
      <c r="D311" s="32"/>
      <c r="E311" s="32"/>
      <c r="F311" s="32"/>
      <c r="G311" s="32"/>
      <c r="H311" s="32"/>
      <c r="I311" s="605"/>
      <c r="J311" s="32"/>
      <c r="K311" s="605"/>
      <c r="L311" s="589"/>
      <c r="N311" s="32"/>
      <c r="O311" s="589"/>
      <c r="P311" s="32"/>
      <c r="Q311" s="32"/>
    </row>
    <row r="312">
      <c r="A312" s="32"/>
      <c r="D312" s="32"/>
      <c r="E312" s="32"/>
      <c r="F312" s="32"/>
      <c r="G312" s="32"/>
      <c r="H312" s="32"/>
      <c r="I312" s="605"/>
      <c r="J312" s="32"/>
      <c r="K312" s="605"/>
      <c r="L312" s="589"/>
      <c r="N312" s="32"/>
      <c r="O312" s="589"/>
      <c r="P312" s="32"/>
      <c r="Q312" s="32"/>
    </row>
    <row r="313">
      <c r="A313" s="32"/>
      <c r="D313" s="32"/>
      <c r="E313" s="32"/>
      <c r="F313" s="32"/>
      <c r="G313" s="32"/>
      <c r="H313" s="32"/>
      <c r="I313" s="605"/>
      <c r="J313" s="32"/>
      <c r="K313" s="605"/>
      <c r="L313" s="589"/>
      <c r="N313" s="32"/>
      <c r="O313" s="589"/>
      <c r="P313" s="32"/>
      <c r="Q313" s="32"/>
    </row>
    <row r="314">
      <c r="A314" s="32"/>
      <c r="D314" s="32"/>
      <c r="E314" s="32"/>
      <c r="F314" s="32"/>
      <c r="G314" s="32"/>
      <c r="H314" s="32"/>
      <c r="I314" s="605"/>
      <c r="J314" s="32"/>
      <c r="K314" s="605"/>
      <c r="L314" s="589"/>
      <c r="N314" s="32"/>
      <c r="O314" s="589"/>
      <c r="P314" s="32"/>
      <c r="Q314" s="32"/>
    </row>
    <row r="315">
      <c r="A315" s="32"/>
      <c r="D315" s="32"/>
      <c r="E315" s="32"/>
      <c r="F315" s="32"/>
      <c r="G315" s="32"/>
      <c r="H315" s="32"/>
      <c r="I315" s="605"/>
      <c r="J315" s="32"/>
      <c r="K315" s="605"/>
      <c r="L315" s="589"/>
      <c r="N315" s="32"/>
      <c r="O315" s="589"/>
      <c r="P315" s="32"/>
      <c r="Q315" s="32"/>
    </row>
    <row r="316">
      <c r="A316" s="32"/>
      <c r="D316" s="32"/>
      <c r="E316" s="32"/>
      <c r="F316" s="32"/>
      <c r="G316" s="32"/>
      <c r="H316" s="32"/>
      <c r="I316" s="605"/>
      <c r="J316" s="32"/>
      <c r="K316" s="605"/>
      <c r="L316" s="589"/>
      <c r="N316" s="32"/>
      <c r="O316" s="589"/>
      <c r="P316" s="32"/>
      <c r="Q316" s="32"/>
    </row>
    <row r="317">
      <c r="A317" s="32"/>
      <c r="D317" s="32"/>
      <c r="E317" s="32"/>
      <c r="F317" s="32"/>
      <c r="G317" s="32"/>
      <c r="H317" s="32"/>
      <c r="I317" s="605"/>
      <c r="J317" s="32"/>
      <c r="K317" s="605"/>
      <c r="L317" s="589"/>
      <c r="N317" s="32"/>
      <c r="O317" s="589"/>
      <c r="P317" s="32"/>
      <c r="Q317" s="32"/>
    </row>
    <row r="318">
      <c r="A318" s="32"/>
      <c r="D318" s="32"/>
      <c r="E318" s="32"/>
      <c r="F318" s="32"/>
      <c r="G318" s="32"/>
      <c r="H318" s="32"/>
      <c r="I318" s="605"/>
      <c r="J318" s="32"/>
      <c r="K318" s="605"/>
      <c r="L318" s="589"/>
      <c r="N318" s="32"/>
      <c r="O318" s="589"/>
      <c r="P318" s="32"/>
      <c r="Q318" s="32"/>
    </row>
    <row r="319">
      <c r="A319" s="32"/>
      <c r="D319" s="32"/>
      <c r="E319" s="32"/>
      <c r="F319" s="32"/>
      <c r="G319" s="32"/>
      <c r="H319" s="32"/>
      <c r="I319" s="605"/>
      <c r="J319" s="32"/>
      <c r="K319" s="605"/>
      <c r="L319" s="589"/>
      <c r="N319" s="32"/>
      <c r="O319" s="589"/>
      <c r="P319" s="32"/>
      <c r="Q319" s="32"/>
    </row>
    <row r="320">
      <c r="A320" s="32"/>
      <c r="D320" s="32"/>
      <c r="E320" s="32"/>
      <c r="F320" s="32"/>
      <c r="G320" s="32"/>
      <c r="H320" s="32"/>
      <c r="I320" s="605"/>
      <c r="J320" s="32"/>
      <c r="K320" s="605"/>
      <c r="L320" s="589"/>
      <c r="N320" s="32"/>
      <c r="O320" s="589"/>
      <c r="P320" s="32"/>
      <c r="Q320" s="32"/>
    </row>
    <row r="321">
      <c r="A321" s="32"/>
      <c r="D321" s="32"/>
      <c r="E321" s="32"/>
      <c r="F321" s="32"/>
      <c r="G321" s="32"/>
      <c r="H321" s="32"/>
      <c r="I321" s="605"/>
      <c r="J321" s="32"/>
      <c r="K321" s="605"/>
      <c r="L321" s="589"/>
      <c r="N321" s="32"/>
      <c r="O321" s="589"/>
      <c r="P321" s="32"/>
      <c r="Q321" s="32"/>
    </row>
    <row r="322">
      <c r="A322" s="32"/>
      <c r="D322" s="32"/>
      <c r="E322" s="32"/>
      <c r="F322" s="32"/>
      <c r="G322" s="32"/>
      <c r="H322" s="32"/>
      <c r="I322" s="605"/>
      <c r="J322" s="32"/>
      <c r="K322" s="605"/>
      <c r="L322" s="589"/>
      <c r="N322" s="32"/>
      <c r="O322" s="589"/>
      <c r="P322" s="32"/>
      <c r="Q322" s="32"/>
    </row>
    <row r="323">
      <c r="A323" s="32"/>
      <c r="D323" s="32"/>
      <c r="E323" s="32"/>
      <c r="F323" s="32"/>
      <c r="G323" s="32"/>
      <c r="H323" s="32"/>
      <c r="I323" s="605"/>
      <c r="J323" s="32"/>
      <c r="K323" s="605"/>
      <c r="L323" s="589"/>
      <c r="N323" s="32"/>
      <c r="O323" s="589"/>
      <c r="P323" s="32"/>
      <c r="Q323" s="32"/>
    </row>
    <row r="324">
      <c r="A324" s="32"/>
      <c r="D324" s="32"/>
      <c r="E324" s="32"/>
      <c r="F324" s="32"/>
      <c r="G324" s="32"/>
      <c r="H324" s="32"/>
      <c r="I324" s="605"/>
      <c r="J324" s="32"/>
      <c r="K324" s="605"/>
      <c r="L324" s="589"/>
      <c r="N324" s="32"/>
      <c r="O324" s="589"/>
      <c r="P324" s="32"/>
      <c r="Q324" s="32"/>
    </row>
    <row r="325">
      <c r="A325" s="32"/>
      <c r="D325" s="32"/>
      <c r="E325" s="32"/>
      <c r="F325" s="32"/>
      <c r="G325" s="32"/>
      <c r="H325" s="32"/>
      <c r="I325" s="605"/>
      <c r="J325" s="32"/>
      <c r="K325" s="605"/>
      <c r="L325" s="589"/>
      <c r="N325" s="32"/>
      <c r="O325" s="589"/>
      <c r="P325" s="32"/>
      <c r="Q325" s="32"/>
    </row>
    <row r="326">
      <c r="A326" s="32"/>
      <c r="D326" s="32"/>
      <c r="E326" s="32"/>
      <c r="F326" s="32"/>
      <c r="G326" s="32"/>
      <c r="H326" s="32"/>
      <c r="I326" s="605"/>
      <c r="J326" s="32"/>
      <c r="K326" s="605"/>
      <c r="L326" s="589"/>
      <c r="N326" s="32"/>
      <c r="O326" s="589"/>
      <c r="P326" s="32"/>
      <c r="Q326" s="32"/>
    </row>
    <row r="327">
      <c r="A327" s="32"/>
      <c r="D327" s="32"/>
      <c r="E327" s="32"/>
      <c r="F327" s="32"/>
      <c r="G327" s="32"/>
      <c r="H327" s="32"/>
      <c r="I327" s="605"/>
      <c r="J327" s="32"/>
      <c r="K327" s="605"/>
      <c r="L327" s="589"/>
      <c r="N327" s="32"/>
      <c r="O327" s="589"/>
      <c r="P327" s="32"/>
      <c r="Q327" s="32"/>
    </row>
    <row r="328">
      <c r="A328" s="32"/>
      <c r="D328" s="32"/>
      <c r="E328" s="32"/>
      <c r="F328" s="32"/>
      <c r="G328" s="32"/>
      <c r="H328" s="32"/>
      <c r="I328" s="605"/>
      <c r="J328" s="32"/>
      <c r="K328" s="605"/>
      <c r="L328" s="589"/>
      <c r="N328" s="32"/>
      <c r="O328" s="589"/>
      <c r="P328" s="32"/>
      <c r="Q328" s="32"/>
    </row>
    <row r="329">
      <c r="A329" s="32"/>
      <c r="D329" s="32"/>
      <c r="E329" s="32"/>
      <c r="F329" s="32"/>
      <c r="G329" s="32"/>
      <c r="H329" s="32"/>
      <c r="I329" s="605"/>
      <c r="J329" s="32"/>
      <c r="K329" s="605"/>
      <c r="L329" s="589"/>
      <c r="N329" s="32"/>
      <c r="O329" s="589"/>
      <c r="P329" s="32"/>
      <c r="Q329" s="32"/>
    </row>
    <row r="330">
      <c r="A330" s="32"/>
      <c r="D330" s="32"/>
      <c r="E330" s="32"/>
      <c r="F330" s="32"/>
      <c r="G330" s="32"/>
      <c r="H330" s="32"/>
      <c r="I330" s="605"/>
      <c r="J330" s="32"/>
      <c r="K330" s="605"/>
      <c r="L330" s="589"/>
      <c r="N330" s="32"/>
      <c r="O330" s="589"/>
      <c r="P330" s="32"/>
      <c r="Q330" s="32"/>
    </row>
    <row r="331">
      <c r="A331" s="32"/>
      <c r="D331" s="32"/>
      <c r="E331" s="32"/>
      <c r="F331" s="32"/>
      <c r="G331" s="32"/>
      <c r="H331" s="32"/>
      <c r="I331" s="605"/>
      <c r="J331" s="32"/>
      <c r="K331" s="605"/>
      <c r="L331" s="589"/>
      <c r="N331" s="32"/>
      <c r="O331" s="589"/>
      <c r="P331" s="32"/>
      <c r="Q331" s="32"/>
    </row>
    <row r="332">
      <c r="A332" s="32"/>
      <c r="D332" s="32"/>
      <c r="E332" s="32"/>
      <c r="F332" s="32"/>
      <c r="G332" s="32"/>
      <c r="H332" s="32"/>
      <c r="I332" s="605"/>
      <c r="J332" s="32"/>
      <c r="K332" s="605"/>
      <c r="L332" s="589"/>
      <c r="N332" s="32"/>
      <c r="O332" s="589"/>
      <c r="P332" s="32"/>
      <c r="Q332" s="32"/>
    </row>
    <row r="333">
      <c r="A333" s="32"/>
      <c r="D333" s="32"/>
      <c r="E333" s="32"/>
      <c r="F333" s="32"/>
      <c r="G333" s="32"/>
      <c r="H333" s="32"/>
      <c r="I333" s="605"/>
      <c r="J333" s="32"/>
      <c r="K333" s="605"/>
      <c r="L333" s="589"/>
      <c r="N333" s="32"/>
      <c r="O333" s="589"/>
      <c r="P333" s="32"/>
      <c r="Q333" s="32"/>
    </row>
    <row r="334">
      <c r="A334" s="32"/>
      <c r="D334" s="32"/>
      <c r="E334" s="32"/>
      <c r="F334" s="32"/>
      <c r="G334" s="32"/>
      <c r="H334" s="32"/>
      <c r="I334" s="605"/>
      <c r="J334" s="32"/>
      <c r="K334" s="605"/>
      <c r="L334" s="589"/>
      <c r="N334" s="32"/>
      <c r="O334" s="589"/>
      <c r="P334" s="32"/>
      <c r="Q334" s="32"/>
    </row>
    <row r="335">
      <c r="A335" s="32"/>
      <c r="D335" s="32"/>
      <c r="E335" s="32"/>
      <c r="F335" s="32"/>
      <c r="G335" s="32"/>
      <c r="H335" s="32"/>
      <c r="I335" s="605"/>
      <c r="J335" s="32"/>
      <c r="K335" s="605"/>
      <c r="L335" s="589"/>
      <c r="N335" s="32"/>
      <c r="O335" s="589"/>
      <c r="P335" s="32"/>
      <c r="Q335" s="32"/>
    </row>
    <row r="336">
      <c r="A336" s="32"/>
      <c r="D336" s="32"/>
      <c r="E336" s="32"/>
      <c r="F336" s="32"/>
      <c r="G336" s="32"/>
      <c r="H336" s="32"/>
      <c r="I336" s="605"/>
      <c r="J336" s="32"/>
      <c r="K336" s="605"/>
      <c r="L336" s="589"/>
      <c r="N336" s="32"/>
      <c r="O336" s="589"/>
      <c r="P336" s="32"/>
      <c r="Q336" s="32"/>
    </row>
    <row r="337">
      <c r="A337" s="32"/>
      <c r="D337" s="32"/>
      <c r="E337" s="32"/>
      <c r="F337" s="32"/>
      <c r="G337" s="32"/>
      <c r="H337" s="32"/>
      <c r="I337" s="605"/>
      <c r="J337" s="32"/>
      <c r="K337" s="605"/>
      <c r="L337" s="589"/>
      <c r="N337" s="32"/>
      <c r="O337" s="589"/>
      <c r="P337" s="32"/>
      <c r="Q337" s="32"/>
    </row>
    <row r="338">
      <c r="A338" s="32"/>
      <c r="D338" s="32"/>
      <c r="E338" s="32"/>
      <c r="F338" s="32"/>
      <c r="G338" s="32"/>
      <c r="H338" s="32"/>
      <c r="I338" s="605"/>
      <c r="J338" s="32"/>
      <c r="K338" s="605"/>
      <c r="L338" s="589"/>
      <c r="N338" s="32"/>
      <c r="O338" s="589"/>
      <c r="P338" s="32"/>
      <c r="Q338" s="32"/>
    </row>
    <row r="339">
      <c r="A339" s="32"/>
      <c r="D339" s="32"/>
      <c r="E339" s="32"/>
      <c r="F339" s="32"/>
      <c r="G339" s="32"/>
      <c r="H339" s="32"/>
      <c r="I339" s="605"/>
      <c r="J339" s="32"/>
      <c r="K339" s="605"/>
      <c r="L339" s="589"/>
      <c r="N339" s="32"/>
      <c r="O339" s="589"/>
      <c r="P339" s="32"/>
      <c r="Q339" s="32"/>
    </row>
    <row r="340">
      <c r="A340" s="32"/>
      <c r="D340" s="32"/>
      <c r="E340" s="32"/>
      <c r="F340" s="32"/>
      <c r="G340" s="32"/>
      <c r="H340" s="32"/>
      <c r="I340" s="605"/>
      <c r="J340" s="32"/>
      <c r="K340" s="605"/>
      <c r="L340" s="589"/>
      <c r="N340" s="32"/>
      <c r="O340" s="589"/>
      <c r="P340" s="32"/>
      <c r="Q340" s="32"/>
    </row>
    <row r="341">
      <c r="A341" s="32"/>
      <c r="D341" s="32"/>
      <c r="E341" s="32"/>
      <c r="F341" s="32"/>
      <c r="G341" s="32"/>
      <c r="H341" s="32"/>
      <c r="I341" s="605"/>
      <c r="J341" s="32"/>
      <c r="K341" s="605"/>
      <c r="L341" s="589"/>
      <c r="N341" s="32"/>
      <c r="O341" s="589"/>
      <c r="P341" s="32"/>
      <c r="Q341" s="32"/>
    </row>
    <row r="342">
      <c r="A342" s="32"/>
      <c r="D342" s="32"/>
      <c r="E342" s="32"/>
      <c r="F342" s="32"/>
      <c r="G342" s="32"/>
      <c r="H342" s="32"/>
      <c r="I342" s="605"/>
      <c r="J342" s="32"/>
      <c r="K342" s="605"/>
      <c r="L342" s="589"/>
      <c r="N342" s="32"/>
      <c r="O342" s="589"/>
      <c r="P342" s="32"/>
      <c r="Q342" s="32"/>
    </row>
    <row r="343">
      <c r="A343" s="32"/>
      <c r="D343" s="32"/>
      <c r="E343" s="32"/>
      <c r="F343" s="32"/>
      <c r="G343" s="32"/>
      <c r="H343" s="32"/>
      <c r="I343" s="605"/>
      <c r="J343" s="32"/>
      <c r="K343" s="605"/>
      <c r="L343" s="589"/>
      <c r="N343" s="32"/>
      <c r="O343" s="589"/>
      <c r="P343" s="32"/>
      <c r="Q343" s="32"/>
    </row>
    <row r="344">
      <c r="A344" s="32"/>
      <c r="D344" s="32"/>
      <c r="E344" s="32"/>
      <c r="F344" s="32"/>
      <c r="G344" s="32"/>
      <c r="H344" s="32"/>
      <c r="I344" s="605"/>
      <c r="J344" s="32"/>
      <c r="K344" s="605"/>
      <c r="L344" s="589"/>
      <c r="N344" s="32"/>
      <c r="O344" s="589"/>
      <c r="P344" s="32"/>
      <c r="Q344" s="32"/>
    </row>
    <row r="345">
      <c r="A345" s="32"/>
      <c r="D345" s="32"/>
      <c r="E345" s="32"/>
      <c r="F345" s="32"/>
      <c r="G345" s="32"/>
      <c r="H345" s="32"/>
      <c r="I345" s="605"/>
      <c r="J345" s="32"/>
      <c r="K345" s="605"/>
      <c r="L345" s="589"/>
      <c r="N345" s="32"/>
      <c r="O345" s="589"/>
      <c r="P345" s="32"/>
      <c r="Q345" s="32"/>
    </row>
    <row r="346">
      <c r="A346" s="32"/>
      <c r="D346" s="32"/>
      <c r="E346" s="32"/>
      <c r="F346" s="32"/>
      <c r="G346" s="32"/>
      <c r="H346" s="32"/>
      <c r="I346" s="605"/>
      <c r="J346" s="32"/>
      <c r="K346" s="605"/>
      <c r="L346" s="589"/>
      <c r="N346" s="32"/>
      <c r="O346" s="589"/>
      <c r="P346" s="32"/>
      <c r="Q346" s="32"/>
    </row>
    <row r="347">
      <c r="A347" s="32"/>
      <c r="D347" s="32"/>
      <c r="E347" s="32"/>
      <c r="F347" s="32"/>
      <c r="G347" s="32"/>
      <c r="H347" s="32"/>
      <c r="I347" s="605"/>
      <c r="J347" s="32"/>
      <c r="K347" s="605"/>
      <c r="L347" s="589"/>
      <c r="N347" s="32"/>
      <c r="O347" s="589"/>
      <c r="P347" s="32"/>
      <c r="Q347" s="32"/>
    </row>
    <row r="348">
      <c r="A348" s="32"/>
      <c r="D348" s="32"/>
      <c r="E348" s="32"/>
      <c r="F348" s="32"/>
      <c r="G348" s="32"/>
      <c r="H348" s="32"/>
      <c r="I348" s="605"/>
      <c r="J348" s="32"/>
      <c r="K348" s="605"/>
      <c r="L348" s="589"/>
      <c r="N348" s="32"/>
      <c r="O348" s="589"/>
      <c r="P348" s="32"/>
      <c r="Q348" s="32"/>
    </row>
    <row r="349">
      <c r="A349" s="32"/>
      <c r="D349" s="32"/>
      <c r="E349" s="32"/>
      <c r="F349" s="32"/>
      <c r="G349" s="32"/>
      <c r="H349" s="32"/>
      <c r="I349" s="605"/>
      <c r="J349" s="32"/>
      <c r="K349" s="605"/>
      <c r="L349" s="589"/>
      <c r="N349" s="32"/>
      <c r="O349" s="589"/>
      <c r="P349" s="32"/>
      <c r="Q349" s="32"/>
    </row>
    <row r="350">
      <c r="A350" s="32"/>
      <c r="D350" s="32"/>
      <c r="E350" s="32"/>
      <c r="F350" s="32"/>
      <c r="G350" s="32"/>
      <c r="H350" s="32"/>
      <c r="I350" s="605"/>
      <c r="J350" s="32"/>
      <c r="K350" s="605"/>
      <c r="L350" s="589"/>
      <c r="N350" s="32"/>
      <c r="O350" s="589"/>
      <c r="P350" s="32"/>
      <c r="Q350" s="32"/>
    </row>
    <row r="351">
      <c r="A351" s="32"/>
      <c r="D351" s="32"/>
      <c r="E351" s="32"/>
      <c r="F351" s="32"/>
      <c r="G351" s="32"/>
      <c r="H351" s="32"/>
      <c r="I351" s="605"/>
      <c r="J351" s="32"/>
      <c r="K351" s="605"/>
      <c r="L351" s="589"/>
      <c r="N351" s="32"/>
      <c r="O351" s="589"/>
      <c r="P351" s="32"/>
      <c r="Q351" s="32"/>
    </row>
    <row r="352">
      <c r="A352" s="32"/>
      <c r="D352" s="32"/>
      <c r="E352" s="32"/>
      <c r="F352" s="32"/>
      <c r="G352" s="32"/>
      <c r="H352" s="32"/>
      <c r="I352" s="605"/>
      <c r="J352" s="32"/>
      <c r="K352" s="605"/>
      <c r="L352" s="589"/>
      <c r="N352" s="32"/>
      <c r="O352" s="589"/>
      <c r="P352" s="32"/>
      <c r="Q352" s="32"/>
    </row>
    <row r="353">
      <c r="A353" s="32"/>
      <c r="D353" s="32"/>
      <c r="E353" s="32"/>
      <c r="F353" s="32"/>
      <c r="G353" s="32"/>
      <c r="H353" s="32"/>
      <c r="I353" s="605"/>
      <c r="J353" s="32"/>
      <c r="K353" s="605"/>
      <c r="L353" s="589"/>
      <c r="N353" s="32"/>
      <c r="O353" s="589"/>
      <c r="P353" s="32"/>
      <c r="Q353" s="32"/>
    </row>
    <row r="354">
      <c r="A354" s="32"/>
      <c r="D354" s="32"/>
      <c r="E354" s="32"/>
      <c r="F354" s="32"/>
      <c r="G354" s="32"/>
      <c r="H354" s="32"/>
      <c r="I354" s="605"/>
      <c r="J354" s="32"/>
      <c r="K354" s="605"/>
      <c r="L354" s="589"/>
      <c r="N354" s="32"/>
      <c r="O354" s="589"/>
      <c r="P354" s="32"/>
      <c r="Q354" s="32"/>
    </row>
    <row r="355">
      <c r="A355" s="32"/>
      <c r="D355" s="32"/>
      <c r="E355" s="32"/>
      <c r="F355" s="32"/>
      <c r="G355" s="32"/>
      <c r="H355" s="32"/>
      <c r="I355" s="605"/>
      <c r="J355" s="32"/>
      <c r="K355" s="605"/>
      <c r="L355" s="589"/>
      <c r="N355" s="32"/>
      <c r="O355" s="589"/>
      <c r="P355" s="32"/>
      <c r="Q355" s="32"/>
    </row>
    <row r="356">
      <c r="A356" s="32"/>
      <c r="D356" s="32"/>
      <c r="E356" s="32"/>
      <c r="F356" s="32"/>
      <c r="G356" s="32"/>
      <c r="H356" s="32"/>
      <c r="I356" s="605"/>
      <c r="J356" s="32"/>
      <c r="K356" s="605"/>
      <c r="L356" s="589"/>
      <c r="N356" s="32"/>
      <c r="O356" s="589"/>
      <c r="P356" s="32"/>
      <c r="Q356" s="32"/>
    </row>
    <row r="357">
      <c r="A357" s="32"/>
      <c r="D357" s="32"/>
      <c r="E357" s="32"/>
      <c r="F357" s="32"/>
      <c r="G357" s="32"/>
      <c r="H357" s="32"/>
      <c r="I357" s="605"/>
      <c r="J357" s="32"/>
      <c r="K357" s="605"/>
      <c r="L357" s="589"/>
      <c r="N357" s="32"/>
      <c r="O357" s="589"/>
      <c r="P357" s="32"/>
      <c r="Q357" s="32"/>
    </row>
    <row r="358">
      <c r="A358" s="32"/>
      <c r="D358" s="32"/>
      <c r="E358" s="32"/>
      <c r="F358" s="32"/>
      <c r="G358" s="32"/>
      <c r="H358" s="32"/>
      <c r="I358" s="605"/>
      <c r="J358" s="32"/>
      <c r="K358" s="605"/>
      <c r="L358" s="589"/>
      <c r="N358" s="32"/>
      <c r="O358" s="589"/>
      <c r="P358" s="32"/>
      <c r="Q358" s="32"/>
    </row>
    <row r="359">
      <c r="A359" s="32"/>
      <c r="D359" s="32"/>
      <c r="E359" s="32"/>
      <c r="F359" s="32"/>
      <c r="G359" s="32"/>
      <c r="H359" s="32"/>
      <c r="I359" s="605"/>
      <c r="J359" s="32"/>
      <c r="K359" s="605"/>
      <c r="L359" s="589"/>
      <c r="N359" s="32"/>
      <c r="O359" s="589"/>
      <c r="P359" s="32"/>
      <c r="Q359" s="32"/>
    </row>
    <row r="360">
      <c r="A360" s="32"/>
      <c r="D360" s="32"/>
      <c r="E360" s="32"/>
      <c r="F360" s="32"/>
      <c r="G360" s="32"/>
      <c r="H360" s="32"/>
      <c r="I360" s="605"/>
      <c r="J360" s="32"/>
      <c r="K360" s="605"/>
      <c r="L360" s="589"/>
      <c r="N360" s="32"/>
      <c r="O360" s="589"/>
      <c r="P360" s="32"/>
      <c r="Q360" s="32"/>
    </row>
    <row r="361">
      <c r="A361" s="32"/>
      <c r="D361" s="32"/>
      <c r="E361" s="32"/>
      <c r="F361" s="32"/>
      <c r="G361" s="32"/>
      <c r="H361" s="32"/>
      <c r="I361" s="605"/>
      <c r="J361" s="32"/>
      <c r="K361" s="605"/>
      <c r="L361" s="589"/>
      <c r="N361" s="32"/>
      <c r="O361" s="589"/>
      <c r="P361" s="32"/>
      <c r="Q361" s="32"/>
    </row>
    <row r="362">
      <c r="A362" s="32"/>
      <c r="D362" s="32"/>
      <c r="E362" s="32"/>
      <c r="F362" s="32"/>
      <c r="G362" s="32"/>
      <c r="H362" s="32"/>
      <c r="I362" s="605"/>
      <c r="J362" s="32"/>
      <c r="K362" s="605"/>
      <c r="L362" s="589"/>
      <c r="N362" s="32"/>
      <c r="O362" s="589"/>
      <c r="P362" s="32"/>
      <c r="Q362" s="32"/>
    </row>
    <row r="363">
      <c r="A363" s="32"/>
      <c r="D363" s="32"/>
      <c r="E363" s="32"/>
      <c r="F363" s="32"/>
      <c r="G363" s="32"/>
      <c r="H363" s="32"/>
      <c r="I363" s="605"/>
      <c r="J363" s="32"/>
      <c r="K363" s="605"/>
      <c r="L363" s="589"/>
      <c r="N363" s="32"/>
      <c r="O363" s="589"/>
      <c r="P363" s="32"/>
      <c r="Q363" s="32"/>
    </row>
    <row r="364">
      <c r="A364" s="32"/>
      <c r="D364" s="32"/>
      <c r="E364" s="32"/>
      <c r="F364" s="32"/>
      <c r="G364" s="32"/>
      <c r="H364" s="32"/>
      <c r="I364" s="605"/>
      <c r="J364" s="32"/>
      <c r="K364" s="605"/>
      <c r="L364" s="589"/>
      <c r="N364" s="32"/>
      <c r="O364" s="589"/>
      <c r="P364" s="32"/>
      <c r="Q364" s="32"/>
    </row>
    <row r="365">
      <c r="A365" s="32"/>
      <c r="D365" s="32"/>
      <c r="E365" s="32"/>
      <c r="F365" s="32"/>
      <c r="G365" s="32"/>
      <c r="H365" s="32"/>
      <c r="I365" s="605"/>
      <c r="J365" s="32"/>
      <c r="K365" s="605"/>
      <c r="L365" s="589"/>
      <c r="N365" s="32"/>
      <c r="O365" s="589"/>
      <c r="P365" s="32"/>
      <c r="Q365" s="32"/>
    </row>
    <row r="366">
      <c r="A366" s="32"/>
      <c r="D366" s="32"/>
      <c r="E366" s="32"/>
      <c r="F366" s="32"/>
      <c r="G366" s="32"/>
      <c r="H366" s="32"/>
      <c r="I366" s="605"/>
      <c r="J366" s="32"/>
      <c r="K366" s="605"/>
      <c r="L366" s="589"/>
      <c r="N366" s="32"/>
      <c r="O366" s="589"/>
      <c r="P366" s="32"/>
      <c r="Q366" s="32"/>
    </row>
    <row r="367">
      <c r="A367" s="32"/>
      <c r="D367" s="32"/>
      <c r="E367" s="32"/>
      <c r="F367" s="32"/>
      <c r="G367" s="32"/>
      <c r="H367" s="32"/>
      <c r="I367" s="605"/>
      <c r="J367" s="32"/>
      <c r="K367" s="605"/>
      <c r="L367" s="589"/>
      <c r="N367" s="32"/>
      <c r="O367" s="589"/>
      <c r="P367" s="32"/>
      <c r="Q367" s="32"/>
    </row>
    <row r="368">
      <c r="A368" s="32"/>
      <c r="D368" s="32"/>
      <c r="E368" s="32"/>
      <c r="F368" s="32"/>
      <c r="G368" s="32"/>
      <c r="H368" s="32"/>
      <c r="I368" s="605"/>
      <c r="J368" s="32"/>
      <c r="K368" s="605"/>
      <c r="L368" s="589"/>
      <c r="N368" s="32"/>
      <c r="O368" s="589"/>
      <c r="P368" s="32"/>
      <c r="Q368" s="32"/>
    </row>
    <row r="369">
      <c r="A369" s="32"/>
      <c r="D369" s="32"/>
      <c r="E369" s="32"/>
      <c r="F369" s="32"/>
      <c r="G369" s="32"/>
      <c r="H369" s="32"/>
      <c r="I369" s="605"/>
      <c r="J369" s="32"/>
      <c r="K369" s="605"/>
      <c r="L369" s="589"/>
      <c r="N369" s="32"/>
      <c r="O369" s="589"/>
      <c r="P369" s="32"/>
      <c r="Q369" s="32"/>
    </row>
    <row r="370">
      <c r="A370" s="32"/>
      <c r="D370" s="32"/>
      <c r="E370" s="32"/>
      <c r="F370" s="32"/>
      <c r="G370" s="32"/>
      <c r="H370" s="32"/>
      <c r="I370" s="605"/>
      <c r="J370" s="32"/>
      <c r="K370" s="605"/>
      <c r="L370" s="589"/>
      <c r="N370" s="32"/>
      <c r="O370" s="589"/>
      <c r="P370" s="32"/>
      <c r="Q370" s="32"/>
    </row>
    <row r="371">
      <c r="A371" s="32"/>
      <c r="D371" s="32"/>
      <c r="E371" s="32"/>
      <c r="F371" s="32"/>
      <c r="G371" s="32"/>
      <c r="H371" s="32"/>
      <c r="I371" s="605"/>
      <c r="J371" s="32"/>
      <c r="K371" s="605"/>
      <c r="L371" s="589"/>
      <c r="N371" s="32"/>
      <c r="O371" s="589"/>
      <c r="P371" s="32"/>
      <c r="Q371" s="32"/>
    </row>
    <row r="372">
      <c r="A372" s="32"/>
      <c r="D372" s="32"/>
      <c r="E372" s="32"/>
      <c r="F372" s="32"/>
      <c r="G372" s="32"/>
      <c r="H372" s="32"/>
      <c r="I372" s="605"/>
      <c r="J372" s="32"/>
      <c r="K372" s="605"/>
      <c r="L372" s="589"/>
      <c r="N372" s="32"/>
      <c r="O372" s="589"/>
      <c r="P372" s="32"/>
      <c r="Q372" s="32"/>
    </row>
    <row r="373">
      <c r="A373" s="32"/>
      <c r="D373" s="32"/>
      <c r="E373" s="32"/>
      <c r="F373" s="32"/>
      <c r="G373" s="32"/>
      <c r="H373" s="32"/>
      <c r="I373" s="605"/>
      <c r="J373" s="32"/>
      <c r="K373" s="605"/>
      <c r="L373" s="589"/>
      <c r="N373" s="32"/>
      <c r="O373" s="589"/>
      <c r="P373" s="32"/>
      <c r="Q373" s="32"/>
    </row>
    <row r="374">
      <c r="A374" s="32"/>
      <c r="D374" s="32"/>
      <c r="E374" s="32"/>
      <c r="F374" s="32"/>
      <c r="G374" s="32"/>
      <c r="H374" s="32"/>
      <c r="I374" s="605"/>
      <c r="J374" s="32"/>
      <c r="K374" s="605"/>
      <c r="L374" s="589"/>
      <c r="N374" s="32"/>
      <c r="O374" s="589"/>
      <c r="P374" s="32"/>
      <c r="Q374" s="32"/>
    </row>
    <row r="375">
      <c r="A375" s="32"/>
      <c r="D375" s="32"/>
      <c r="E375" s="32"/>
      <c r="F375" s="32"/>
      <c r="G375" s="32"/>
      <c r="H375" s="32"/>
      <c r="I375" s="605"/>
      <c r="J375" s="32"/>
      <c r="K375" s="605"/>
      <c r="L375" s="589"/>
      <c r="N375" s="32"/>
      <c r="O375" s="589"/>
      <c r="P375" s="32"/>
      <c r="Q375" s="32"/>
    </row>
    <row r="376">
      <c r="A376" s="32"/>
      <c r="D376" s="32"/>
      <c r="E376" s="32"/>
      <c r="F376" s="32"/>
      <c r="G376" s="32"/>
      <c r="H376" s="32"/>
      <c r="I376" s="605"/>
      <c r="J376" s="32"/>
      <c r="K376" s="605"/>
      <c r="L376" s="589"/>
      <c r="N376" s="32"/>
      <c r="O376" s="589"/>
      <c r="P376" s="32"/>
      <c r="Q376" s="32"/>
    </row>
    <row r="377">
      <c r="A377" s="32"/>
      <c r="D377" s="32"/>
      <c r="E377" s="32"/>
      <c r="F377" s="32"/>
      <c r="G377" s="32"/>
      <c r="H377" s="32"/>
      <c r="I377" s="605"/>
      <c r="J377" s="32"/>
      <c r="K377" s="605"/>
      <c r="L377" s="589"/>
      <c r="N377" s="32"/>
      <c r="O377" s="589"/>
      <c r="P377" s="32"/>
      <c r="Q377" s="32"/>
    </row>
    <row r="378">
      <c r="A378" s="32"/>
      <c r="D378" s="32"/>
      <c r="E378" s="32"/>
      <c r="F378" s="32"/>
      <c r="G378" s="32"/>
      <c r="H378" s="32"/>
      <c r="I378" s="605"/>
      <c r="J378" s="32"/>
      <c r="K378" s="605"/>
      <c r="L378" s="589"/>
      <c r="N378" s="32"/>
      <c r="O378" s="589"/>
      <c r="P378" s="32"/>
      <c r="Q378" s="32"/>
    </row>
    <row r="379">
      <c r="A379" s="32"/>
      <c r="D379" s="32"/>
      <c r="E379" s="32"/>
      <c r="F379" s="32"/>
      <c r="G379" s="32"/>
      <c r="H379" s="32"/>
      <c r="I379" s="605"/>
      <c r="J379" s="32"/>
      <c r="K379" s="605"/>
      <c r="L379" s="589"/>
      <c r="N379" s="32"/>
      <c r="O379" s="589"/>
      <c r="P379" s="32"/>
      <c r="Q379" s="32"/>
    </row>
    <row r="380">
      <c r="A380" s="32"/>
      <c r="D380" s="32"/>
      <c r="E380" s="32"/>
      <c r="F380" s="32"/>
      <c r="G380" s="32"/>
      <c r="H380" s="32"/>
      <c r="I380" s="605"/>
      <c r="J380" s="32"/>
      <c r="K380" s="605"/>
      <c r="L380" s="589"/>
      <c r="N380" s="32"/>
      <c r="O380" s="589"/>
      <c r="P380" s="32"/>
      <c r="Q380" s="32"/>
    </row>
    <row r="381">
      <c r="A381" s="32"/>
      <c r="D381" s="32"/>
      <c r="E381" s="32"/>
      <c r="F381" s="32"/>
      <c r="G381" s="32"/>
      <c r="H381" s="32"/>
      <c r="I381" s="605"/>
      <c r="J381" s="32"/>
      <c r="K381" s="605"/>
      <c r="L381" s="589"/>
      <c r="N381" s="32"/>
      <c r="O381" s="589"/>
      <c r="P381" s="32"/>
      <c r="Q381" s="32"/>
    </row>
    <row r="382">
      <c r="A382" s="32"/>
      <c r="D382" s="32"/>
      <c r="E382" s="32"/>
      <c r="F382" s="32"/>
      <c r="G382" s="32"/>
      <c r="H382" s="32"/>
      <c r="I382" s="605"/>
      <c r="J382" s="32"/>
      <c r="K382" s="605"/>
      <c r="L382" s="589"/>
      <c r="N382" s="32"/>
      <c r="O382" s="589"/>
      <c r="P382" s="32"/>
      <c r="Q382" s="32"/>
    </row>
    <row r="383">
      <c r="A383" s="32"/>
      <c r="D383" s="32"/>
      <c r="E383" s="32"/>
      <c r="F383" s="32"/>
      <c r="G383" s="32"/>
      <c r="H383" s="32"/>
      <c r="I383" s="605"/>
      <c r="J383" s="32"/>
      <c r="K383" s="605"/>
      <c r="L383" s="589"/>
      <c r="N383" s="32"/>
      <c r="O383" s="589"/>
      <c r="P383" s="32"/>
      <c r="Q383" s="32"/>
    </row>
    <row r="384">
      <c r="A384" s="32"/>
      <c r="D384" s="32"/>
      <c r="E384" s="32"/>
      <c r="F384" s="32"/>
      <c r="G384" s="32"/>
      <c r="H384" s="32"/>
      <c r="I384" s="605"/>
      <c r="J384" s="32"/>
      <c r="K384" s="605"/>
      <c r="L384" s="589"/>
      <c r="N384" s="32"/>
      <c r="O384" s="589"/>
      <c r="P384" s="32"/>
      <c r="Q384" s="32"/>
    </row>
    <row r="385">
      <c r="A385" s="32"/>
      <c r="D385" s="32"/>
      <c r="E385" s="32"/>
      <c r="F385" s="32"/>
      <c r="G385" s="32"/>
      <c r="H385" s="32"/>
      <c r="I385" s="605"/>
      <c r="J385" s="32"/>
      <c r="K385" s="605"/>
      <c r="L385" s="589"/>
      <c r="N385" s="32"/>
      <c r="O385" s="589"/>
      <c r="P385" s="32"/>
      <c r="Q385" s="32"/>
    </row>
    <row r="386">
      <c r="A386" s="32"/>
      <c r="D386" s="32"/>
      <c r="E386" s="32"/>
      <c r="F386" s="32"/>
      <c r="G386" s="32"/>
      <c r="H386" s="32"/>
      <c r="I386" s="605"/>
      <c r="J386" s="32"/>
      <c r="K386" s="605"/>
      <c r="L386" s="589"/>
      <c r="N386" s="32"/>
      <c r="O386" s="589"/>
      <c r="P386" s="32"/>
      <c r="Q386" s="32"/>
    </row>
    <row r="387">
      <c r="A387" s="32"/>
      <c r="D387" s="32"/>
      <c r="E387" s="32"/>
      <c r="F387" s="32"/>
      <c r="G387" s="32"/>
      <c r="H387" s="32"/>
      <c r="I387" s="605"/>
      <c r="J387" s="32"/>
      <c r="K387" s="605"/>
      <c r="L387" s="589"/>
      <c r="N387" s="32"/>
      <c r="O387" s="589"/>
      <c r="P387" s="32"/>
      <c r="Q387" s="32"/>
    </row>
    <row r="388">
      <c r="A388" s="32"/>
      <c r="D388" s="32"/>
      <c r="E388" s="32"/>
      <c r="F388" s="32"/>
      <c r="G388" s="32"/>
      <c r="H388" s="32"/>
      <c r="I388" s="605"/>
      <c r="J388" s="32"/>
      <c r="K388" s="605"/>
      <c r="L388" s="589"/>
      <c r="N388" s="32"/>
      <c r="O388" s="589"/>
      <c r="P388" s="32"/>
      <c r="Q388" s="32"/>
    </row>
    <row r="389">
      <c r="A389" s="32"/>
      <c r="D389" s="32"/>
      <c r="E389" s="32"/>
      <c r="F389" s="32"/>
      <c r="G389" s="32"/>
      <c r="H389" s="32"/>
      <c r="I389" s="605"/>
      <c r="J389" s="32"/>
      <c r="K389" s="605"/>
      <c r="L389" s="589"/>
      <c r="N389" s="32"/>
      <c r="O389" s="589"/>
      <c r="P389" s="32"/>
      <c r="Q389" s="32"/>
    </row>
    <row r="390">
      <c r="A390" s="32"/>
      <c r="D390" s="32"/>
      <c r="E390" s="32"/>
      <c r="F390" s="32"/>
      <c r="G390" s="32"/>
      <c r="H390" s="32"/>
      <c r="I390" s="605"/>
      <c r="J390" s="32"/>
      <c r="K390" s="605"/>
      <c r="L390" s="589"/>
      <c r="N390" s="32"/>
      <c r="O390" s="589"/>
      <c r="P390" s="32"/>
      <c r="Q390" s="32"/>
    </row>
    <row r="391">
      <c r="A391" s="32"/>
      <c r="D391" s="32"/>
      <c r="E391" s="32"/>
      <c r="F391" s="32"/>
      <c r="G391" s="32"/>
      <c r="H391" s="32"/>
      <c r="I391" s="605"/>
      <c r="J391" s="32"/>
      <c r="K391" s="605"/>
      <c r="L391" s="589"/>
      <c r="N391" s="32"/>
      <c r="O391" s="589"/>
      <c r="P391" s="32"/>
      <c r="Q391" s="32"/>
    </row>
    <row r="392">
      <c r="A392" s="32"/>
      <c r="D392" s="32"/>
      <c r="E392" s="32"/>
      <c r="F392" s="32"/>
      <c r="G392" s="32"/>
      <c r="H392" s="32"/>
      <c r="I392" s="605"/>
      <c r="J392" s="32"/>
      <c r="K392" s="605"/>
      <c r="L392" s="589"/>
      <c r="N392" s="32"/>
      <c r="O392" s="589"/>
      <c r="P392" s="32"/>
      <c r="Q392" s="32"/>
    </row>
    <row r="393">
      <c r="A393" s="32"/>
      <c r="D393" s="32"/>
      <c r="E393" s="32"/>
      <c r="F393" s="32"/>
      <c r="G393" s="32"/>
      <c r="H393" s="32"/>
      <c r="I393" s="605"/>
      <c r="J393" s="32"/>
      <c r="K393" s="605"/>
      <c r="L393" s="589"/>
      <c r="N393" s="32"/>
      <c r="O393" s="589"/>
      <c r="P393" s="32"/>
      <c r="Q393" s="32"/>
    </row>
    <row r="394">
      <c r="A394" s="32"/>
      <c r="D394" s="32"/>
      <c r="E394" s="32"/>
      <c r="F394" s="32"/>
      <c r="G394" s="32"/>
      <c r="H394" s="32"/>
      <c r="I394" s="605"/>
      <c r="J394" s="32"/>
      <c r="K394" s="605"/>
      <c r="L394" s="589"/>
      <c r="N394" s="32"/>
      <c r="O394" s="589"/>
      <c r="P394" s="32"/>
      <c r="Q394" s="32"/>
    </row>
    <row r="395">
      <c r="A395" s="32"/>
      <c r="D395" s="32"/>
      <c r="E395" s="32"/>
      <c r="F395" s="32"/>
      <c r="G395" s="32"/>
      <c r="H395" s="32"/>
      <c r="I395" s="605"/>
      <c r="J395" s="32"/>
      <c r="K395" s="605"/>
      <c r="L395" s="589"/>
      <c r="N395" s="32"/>
      <c r="O395" s="589"/>
      <c r="P395" s="32"/>
      <c r="Q395" s="32"/>
    </row>
    <row r="396">
      <c r="A396" s="32"/>
      <c r="D396" s="32"/>
      <c r="E396" s="32"/>
      <c r="F396" s="32"/>
      <c r="G396" s="32"/>
      <c r="H396" s="32"/>
      <c r="I396" s="605"/>
      <c r="J396" s="32"/>
      <c r="K396" s="605"/>
      <c r="L396" s="589"/>
      <c r="N396" s="32"/>
      <c r="O396" s="589"/>
      <c r="P396" s="32"/>
      <c r="Q396" s="32"/>
    </row>
    <row r="397">
      <c r="A397" s="32"/>
      <c r="D397" s="32"/>
      <c r="E397" s="32"/>
      <c r="F397" s="32"/>
      <c r="G397" s="32"/>
      <c r="H397" s="32"/>
      <c r="I397" s="605"/>
      <c r="J397" s="32"/>
      <c r="K397" s="605"/>
      <c r="L397" s="589"/>
      <c r="N397" s="32"/>
      <c r="O397" s="589"/>
      <c r="P397" s="32"/>
      <c r="Q397" s="32"/>
    </row>
    <row r="398">
      <c r="A398" s="32"/>
      <c r="D398" s="32"/>
      <c r="E398" s="32"/>
      <c r="F398" s="32"/>
      <c r="G398" s="32"/>
      <c r="H398" s="32"/>
      <c r="I398" s="605"/>
      <c r="J398" s="32"/>
      <c r="K398" s="605"/>
      <c r="L398" s="589"/>
      <c r="N398" s="32"/>
      <c r="O398" s="589"/>
      <c r="P398" s="32"/>
      <c r="Q398" s="32"/>
    </row>
    <row r="399">
      <c r="A399" s="32"/>
      <c r="D399" s="32"/>
      <c r="E399" s="32"/>
      <c r="F399" s="32"/>
      <c r="G399" s="32"/>
      <c r="H399" s="32"/>
      <c r="I399" s="605"/>
      <c r="J399" s="32"/>
      <c r="K399" s="605"/>
      <c r="L399" s="589"/>
      <c r="N399" s="32"/>
      <c r="O399" s="589"/>
      <c r="P399" s="32"/>
      <c r="Q399" s="32"/>
    </row>
    <row r="400">
      <c r="A400" s="32"/>
      <c r="D400" s="32"/>
      <c r="E400" s="32"/>
      <c r="F400" s="32"/>
      <c r="G400" s="32"/>
      <c r="H400" s="32"/>
      <c r="I400" s="605"/>
      <c r="J400" s="32"/>
      <c r="K400" s="605"/>
      <c r="L400" s="589"/>
      <c r="N400" s="32"/>
      <c r="O400" s="589"/>
      <c r="P400" s="32"/>
      <c r="Q400" s="32"/>
    </row>
    <row r="401">
      <c r="A401" s="32"/>
      <c r="D401" s="32"/>
      <c r="E401" s="32"/>
      <c r="F401" s="32"/>
      <c r="G401" s="32"/>
      <c r="H401" s="32"/>
      <c r="I401" s="605"/>
      <c r="J401" s="32"/>
      <c r="K401" s="605"/>
      <c r="L401" s="589"/>
      <c r="N401" s="32"/>
      <c r="O401" s="589"/>
      <c r="P401" s="32"/>
      <c r="Q401" s="32"/>
    </row>
    <row r="402">
      <c r="A402" s="32"/>
      <c r="D402" s="32"/>
      <c r="E402" s="32"/>
      <c r="F402" s="32"/>
      <c r="G402" s="32"/>
      <c r="H402" s="32"/>
      <c r="I402" s="605"/>
      <c r="J402" s="32"/>
      <c r="K402" s="605"/>
      <c r="L402" s="589"/>
      <c r="N402" s="32"/>
      <c r="O402" s="589"/>
      <c r="P402" s="32"/>
      <c r="Q402" s="32"/>
    </row>
    <row r="403">
      <c r="A403" s="32"/>
      <c r="D403" s="32"/>
      <c r="E403" s="32"/>
      <c r="F403" s="32"/>
      <c r="G403" s="32"/>
      <c r="H403" s="32"/>
      <c r="I403" s="605"/>
      <c r="J403" s="32"/>
      <c r="K403" s="605"/>
      <c r="L403" s="589"/>
      <c r="N403" s="32"/>
      <c r="O403" s="589"/>
      <c r="P403" s="32"/>
      <c r="Q403" s="32"/>
    </row>
    <row r="404">
      <c r="A404" s="32"/>
      <c r="D404" s="32"/>
      <c r="E404" s="32"/>
      <c r="F404" s="32"/>
      <c r="G404" s="32"/>
      <c r="H404" s="32"/>
      <c r="I404" s="605"/>
      <c r="J404" s="32"/>
      <c r="K404" s="605"/>
      <c r="L404" s="589"/>
      <c r="N404" s="32"/>
      <c r="O404" s="589"/>
      <c r="P404" s="32"/>
      <c r="Q404" s="32"/>
    </row>
    <row r="405">
      <c r="A405" s="32"/>
      <c r="D405" s="32"/>
      <c r="E405" s="32"/>
      <c r="F405" s="32"/>
      <c r="G405" s="32"/>
      <c r="H405" s="32"/>
      <c r="I405" s="605"/>
      <c r="J405" s="32"/>
      <c r="K405" s="605"/>
      <c r="L405" s="589"/>
      <c r="N405" s="32"/>
      <c r="O405" s="589"/>
      <c r="P405" s="32"/>
      <c r="Q405" s="32"/>
    </row>
    <row r="406">
      <c r="A406" s="32"/>
      <c r="D406" s="32"/>
      <c r="E406" s="32"/>
      <c r="F406" s="32"/>
      <c r="G406" s="32"/>
      <c r="H406" s="32"/>
      <c r="I406" s="605"/>
      <c r="J406" s="32"/>
      <c r="K406" s="605"/>
      <c r="L406" s="589"/>
      <c r="N406" s="32"/>
      <c r="O406" s="589"/>
      <c r="P406" s="32"/>
      <c r="Q406" s="32"/>
    </row>
    <row r="407">
      <c r="A407" s="32"/>
      <c r="D407" s="32"/>
      <c r="E407" s="32"/>
      <c r="F407" s="32"/>
      <c r="G407" s="32"/>
      <c r="H407" s="32"/>
      <c r="I407" s="605"/>
      <c r="J407" s="32"/>
      <c r="K407" s="605"/>
      <c r="L407" s="589"/>
      <c r="N407" s="32"/>
      <c r="O407" s="589"/>
      <c r="P407" s="32"/>
      <c r="Q407" s="32"/>
    </row>
    <row r="408">
      <c r="A408" s="32"/>
      <c r="D408" s="32"/>
      <c r="E408" s="32"/>
      <c r="F408" s="32"/>
      <c r="G408" s="32"/>
      <c r="H408" s="32"/>
      <c r="I408" s="605"/>
      <c r="J408" s="32"/>
      <c r="K408" s="605"/>
      <c r="L408" s="589"/>
      <c r="N408" s="32"/>
      <c r="O408" s="589"/>
      <c r="P408" s="32"/>
      <c r="Q408" s="32"/>
    </row>
    <row r="409">
      <c r="A409" s="32"/>
      <c r="D409" s="32"/>
      <c r="E409" s="32"/>
      <c r="F409" s="32"/>
      <c r="G409" s="32"/>
      <c r="H409" s="32"/>
      <c r="I409" s="605"/>
      <c r="J409" s="32"/>
      <c r="K409" s="605"/>
      <c r="L409" s="589"/>
      <c r="N409" s="32"/>
      <c r="O409" s="589"/>
      <c r="P409" s="32"/>
      <c r="Q409" s="32"/>
    </row>
    <row r="410">
      <c r="A410" s="32"/>
      <c r="D410" s="32"/>
      <c r="E410" s="32"/>
      <c r="F410" s="32"/>
      <c r="G410" s="32"/>
      <c r="H410" s="32"/>
      <c r="I410" s="605"/>
      <c r="J410" s="32"/>
      <c r="K410" s="605"/>
      <c r="L410" s="589"/>
      <c r="N410" s="32"/>
      <c r="O410" s="589"/>
      <c r="P410" s="32"/>
      <c r="Q410" s="32"/>
    </row>
    <row r="411">
      <c r="A411" s="32"/>
      <c r="D411" s="32"/>
      <c r="E411" s="32"/>
      <c r="F411" s="32"/>
      <c r="G411" s="32"/>
      <c r="H411" s="32"/>
      <c r="I411" s="605"/>
      <c r="J411" s="32"/>
      <c r="K411" s="605"/>
      <c r="L411" s="589"/>
      <c r="N411" s="32"/>
      <c r="O411" s="589"/>
      <c r="P411" s="32"/>
      <c r="Q411" s="32"/>
    </row>
    <row r="412">
      <c r="A412" s="32"/>
      <c r="D412" s="32"/>
      <c r="E412" s="32"/>
      <c r="F412" s="32"/>
      <c r="G412" s="32"/>
      <c r="H412" s="32"/>
      <c r="I412" s="605"/>
      <c r="J412" s="32"/>
      <c r="K412" s="605"/>
      <c r="L412" s="589"/>
      <c r="N412" s="32"/>
      <c r="O412" s="589"/>
      <c r="P412" s="32"/>
      <c r="Q412" s="32"/>
    </row>
    <row r="413">
      <c r="A413" s="32"/>
      <c r="D413" s="32"/>
      <c r="E413" s="32"/>
      <c r="F413" s="32"/>
      <c r="G413" s="32"/>
      <c r="H413" s="32"/>
      <c r="I413" s="605"/>
      <c r="J413" s="32"/>
      <c r="K413" s="605"/>
      <c r="L413" s="589"/>
      <c r="N413" s="32"/>
      <c r="O413" s="589"/>
      <c r="P413" s="32"/>
      <c r="Q413" s="32"/>
    </row>
    <row r="414">
      <c r="A414" s="32"/>
      <c r="D414" s="32"/>
      <c r="E414" s="32"/>
      <c r="F414" s="32"/>
      <c r="G414" s="32"/>
      <c r="H414" s="32"/>
      <c r="I414" s="605"/>
      <c r="J414" s="32"/>
      <c r="K414" s="605"/>
      <c r="L414" s="589"/>
      <c r="N414" s="32"/>
      <c r="O414" s="589"/>
      <c r="P414" s="32"/>
      <c r="Q414" s="32"/>
    </row>
    <row r="415">
      <c r="A415" s="32"/>
      <c r="D415" s="32"/>
      <c r="E415" s="32"/>
      <c r="F415" s="32"/>
      <c r="G415" s="32"/>
      <c r="H415" s="32"/>
      <c r="I415" s="605"/>
      <c r="J415" s="32"/>
      <c r="K415" s="605"/>
      <c r="L415" s="589"/>
      <c r="N415" s="32"/>
      <c r="O415" s="589"/>
      <c r="P415" s="32"/>
      <c r="Q415" s="32"/>
    </row>
    <row r="416">
      <c r="A416" s="32"/>
      <c r="D416" s="32"/>
      <c r="E416" s="32"/>
      <c r="F416" s="32"/>
      <c r="G416" s="32"/>
      <c r="H416" s="32"/>
      <c r="I416" s="605"/>
      <c r="J416" s="32"/>
      <c r="K416" s="605"/>
      <c r="L416" s="589"/>
      <c r="N416" s="32"/>
      <c r="O416" s="589"/>
      <c r="P416" s="32"/>
      <c r="Q416" s="32"/>
    </row>
    <row r="417">
      <c r="A417" s="32"/>
      <c r="D417" s="32"/>
      <c r="E417" s="32"/>
      <c r="F417" s="32"/>
      <c r="G417" s="32"/>
      <c r="H417" s="32"/>
      <c r="I417" s="605"/>
      <c r="J417" s="32"/>
      <c r="K417" s="605"/>
      <c r="L417" s="589"/>
      <c r="N417" s="32"/>
      <c r="O417" s="589"/>
      <c r="P417" s="32"/>
      <c r="Q417" s="32"/>
    </row>
    <row r="418">
      <c r="A418" s="32"/>
      <c r="D418" s="32"/>
      <c r="E418" s="32"/>
      <c r="F418" s="32"/>
      <c r="G418" s="32"/>
      <c r="H418" s="32"/>
      <c r="I418" s="605"/>
      <c r="J418" s="32"/>
      <c r="K418" s="605"/>
      <c r="L418" s="589"/>
      <c r="N418" s="32"/>
      <c r="O418" s="589"/>
      <c r="P418" s="32"/>
      <c r="Q418" s="32"/>
    </row>
    <row r="419">
      <c r="A419" s="32"/>
      <c r="D419" s="32"/>
      <c r="E419" s="32"/>
      <c r="F419" s="32"/>
      <c r="G419" s="32"/>
      <c r="H419" s="32"/>
      <c r="I419" s="605"/>
      <c r="J419" s="32"/>
      <c r="K419" s="605"/>
      <c r="L419" s="589"/>
      <c r="N419" s="32"/>
      <c r="O419" s="589"/>
      <c r="P419" s="32"/>
      <c r="Q419" s="32"/>
    </row>
    <row r="420">
      <c r="A420" s="32"/>
      <c r="D420" s="32"/>
      <c r="E420" s="32"/>
      <c r="F420" s="32"/>
      <c r="G420" s="32"/>
      <c r="H420" s="32"/>
      <c r="I420" s="605"/>
      <c r="J420" s="32"/>
      <c r="K420" s="605"/>
      <c r="L420" s="589"/>
      <c r="N420" s="32"/>
      <c r="O420" s="589"/>
      <c r="P420" s="32"/>
      <c r="Q420" s="32"/>
    </row>
    <row r="421">
      <c r="A421" s="32"/>
      <c r="D421" s="32"/>
      <c r="E421" s="32"/>
      <c r="F421" s="32"/>
      <c r="G421" s="32"/>
      <c r="H421" s="32"/>
      <c r="I421" s="605"/>
      <c r="J421" s="32"/>
      <c r="K421" s="605"/>
      <c r="L421" s="589"/>
      <c r="N421" s="32"/>
      <c r="O421" s="589"/>
      <c r="P421" s="32"/>
      <c r="Q421" s="32"/>
    </row>
    <row r="422">
      <c r="A422" s="32"/>
      <c r="D422" s="32"/>
      <c r="E422" s="32"/>
      <c r="F422" s="32"/>
      <c r="G422" s="32"/>
      <c r="H422" s="32"/>
      <c r="I422" s="605"/>
      <c r="J422" s="32"/>
      <c r="K422" s="605"/>
      <c r="L422" s="589"/>
      <c r="N422" s="32"/>
      <c r="O422" s="589"/>
      <c r="P422" s="32"/>
      <c r="Q422" s="32"/>
    </row>
    <row r="423">
      <c r="A423" s="32"/>
      <c r="D423" s="32"/>
      <c r="E423" s="32"/>
      <c r="F423" s="32"/>
      <c r="G423" s="32"/>
      <c r="H423" s="32"/>
      <c r="I423" s="605"/>
      <c r="J423" s="32"/>
      <c r="K423" s="605"/>
      <c r="L423" s="589"/>
      <c r="N423" s="32"/>
      <c r="O423" s="589"/>
      <c r="P423" s="32"/>
      <c r="Q423" s="32"/>
    </row>
    <row r="424">
      <c r="A424" s="32"/>
      <c r="D424" s="32"/>
      <c r="E424" s="32"/>
      <c r="F424" s="32"/>
      <c r="G424" s="32"/>
      <c r="H424" s="32"/>
      <c r="I424" s="605"/>
      <c r="J424" s="32"/>
      <c r="K424" s="605"/>
      <c r="L424" s="589"/>
      <c r="N424" s="32"/>
      <c r="O424" s="589"/>
      <c r="P424" s="32"/>
      <c r="Q424" s="32"/>
    </row>
    <row r="425">
      <c r="A425" s="32"/>
      <c r="D425" s="32"/>
      <c r="E425" s="32"/>
      <c r="F425" s="32"/>
      <c r="G425" s="32"/>
      <c r="H425" s="32"/>
      <c r="I425" s="605"/>
      <c r="J425" s="32"/>
      <c r="K425" s="605"/>
      <c r="L425" s="589"/>
      <c r="N425" s="32"/>
      <c r="O425" s="589"/>
      <c r="P425" s="32"/>
      <c r="Q425" s="32"/>
    </row>
    <row r="426">
      <c r="A426" s="32"/>
      <c r="D426" s="32"/>
      <c r="E426" s="32"/>
      <c r="F426" s="32"/>
      <c r="G426" s="32"/>
      <c r="H426" s="32"/>
      <c r="I426" s="605"/>
      <c r="J426" s="32"/>
      <c r="K426" s="605"/>
      <c r="L426" s="589"/>
      <c r="N426" s="32"/>
      <c r="O426" s="589"/>
      <c r="P426" s="32"/>
      <c r="Q426" s="32"/>
    </row>
    <row r="427">
      <c r="A427" s="32"/>
      <c r="D427" s="32"/>
      <c r="E427" s="32"/>
      <c r="F427" s="32"/>
      <c r="G427" s="32"/>
      <c r="H427" s="32"/>
      <c r="I427" s="605"/>
      <c r="J427" s="32"/>
      <c r="K427" s="605"/>
      <c r="L427" s="589"/>
      <c r="N427" s="32"/>
      <c r="O427" s="589"/>
      <c r="P427" s="32"/>
      <c r="Q427" s="32"/>
    </row>
    <row r="428">
      <c r="A428" s="32"/>
      <c r="D428" s="32"/>
      <c r="E428" s="32"/>
      <c r="F428" s="32"/>
      <c r="G428" s="32"/>
      <c r="H428" s="32"/>
      <c r="I428" s="605"/>
      <c r="J428" s="32"/>
      <c r="K428" s="605"/>
      <c r="L428" s="589"/>
      <c r="N428" s="32"/>
      <c r="O428" s="589"/>
      <c r="P428" s="32"/>
      <c r="Q428" s="32"/>
    </row>
    <row r="429">
      <c r="A429" s="32"/>
      <c r="D429" s="32"/>
      <c r="E429" s="32"/>
      <c r="F429" s="32"/>
      <c r="G429" s="32"/>
      <c r="H429" s="32"/>
      <c r="I429" s="605"/>
      <c r="J429" s="32"/>
      <c r="K429" s="605"/>
      <c r="L429" s="589"/>
      <c r="N429" s="32"/>
      <c r="O429" s="589"/>
      <c r="P429" s="32"/>
      <c r="Q429" s="32"/>
    </row>
    <row r="430">
      <c r="A430" s="32"/>
      <c r="D430" s="32"/>
      <c r="E430" s="32"/>
      <c r="F430" s="32"/>
      <c r="G430" s="32"/>
      <c r="H430" s="32"/>
      <c r="I430" s="605"/>
      <c r="J430" s="32"/>
      <c r="K430" s="605"/>
      <c r="L430" s="589"/>
      <c r="N430" s="32"/>
      <c r="O430" s="589"/>
      <c r="P430" s="32"/>
      <c r="Q430" s="32"/>
    </row>
    <row r="431">
      <c r="A431" s="32"/>
      <c r="D431" s="32"/>
      <c r="E431" s="32"/>
      <c r="F431" s="32"/>
      <c r="G431" s="32"/>
      <c r="H431" s="32"/>
      <c r="I431" s="605"/>
      <c r="J431" s="32"/>
      <c r="K431" s="605"/>
      <c r="L431" s="589"/>
      <c r="N431" s="32"/>
      <c r="O431" s="589"/>
      <c r="P431" s="32"/>
      <c r="Q431" s="32"/>
    </row>
    <row r="432">
      <c r="A432" s="32"/>
      <c r="D432" s="32"/>
      <c r="E432" s="32"/>
      <c r="F432" s="32"/>
      <c r="G432" s="32"/>
      <c r="H432" s="32"/>
      <c r="I432" s="605"/>
      <c r="J432" s="32"/>
      <c r="K432" s="605"/>
      <c r="L432" s="589"/>
      <c r="N432" s="32"/>
      <c r="O432" s="589"/>
      <c r="P432" s="32"/>
      <c r="Q432" s="32"/>
    </row>
    <row r="433">
      <c r="A433" s="32"/>
      <c r="D433" s="32"/>
      <c r="E433" s="32"/>
      <c r="F433" s="32"/>
      <c r="G433" s="32"/>
      <c r="H433" s="32"/>
      <c r="I433" s="605"/>
      <c r="J433" s="32"/>
      <c r="K433" s="605"/>
      <c r="L433" s="589"/>
      <c r="N433" s="32"/>
      <c r="O433" s="589"/>
      <c r="P433" s="32"/>
      <c r="Q433" s="32"/>
    </row>
    <row r="434">
      <c r="A434" s="32"/>
      <c r="D434" s="32"/>
      <c r="E434" s="32"/>
      <c r="F434" s="32"/>
      <c r="G434" s="32"/>
      <c r="H434" s="32"/>
      <c r="I434" s="605"/>
      <c r="J434" s="32"/>
      <c r="K434" s="605"/>
      <c r="L434" s="589"/>
      <c r="N434" s="32"/>
      <c r="O434" s="589"/>
      <c r="P434" s="32"/>
      <c r="Q434" s="32"/>
    </row>
    <row r="435">
      <c r="A435" s="32"/>
      <c r="D435" s="32"/>
      <c r="E435" s="32"/>
      <c r="F435" s="32"/>
      <c r="G435" s="32"/>
      <c r="H435" s="32"/>
      <c r="I435" s="605"/>
      <c r="J435" s="32"/>
      <c r="K435" s="605"/>
      <c r="L435" s="589"/>
      <c r="N435" s="32"/>
      <c r="O435" s="589"/>
      <c r="P435" s="32"/>
      <c r="Q435" s="32"/>
    </row>
    <row r="436">
      <c r="A436" s="32"/>
      <c r="D436" s="32"/>
      <c r="E436" s="32"/>
      <c r="F436" s="32"/>
      <c r="G436" s="32"/>
      <c r="H436" s="32"/>
      <c r="I436" s="605"/>
      <c r="J436" s="32"/>
      <c r="K436" s="605"/>
      <c r="L436" s="589"/>
      <c r="N436" s="32"/>
      <c r="O436" s="589"/>
      <c r="P436" s="32"/>
      <c r="Q436" s="32"/>
    </row>
    <row r="437">
      <c r="A437" s="32"/>
      <c r="D437" s="32"/>
      <c r="E437" s="32"/>
      <c r="F437" s="32"/>
      <c r="G437" s="32"/>
      <c r="H437" s="32"/>
      <c r="I437" s="605"/>
      <c r="J437" s="32"/>
      <c r="K437" s="605"/>
      <c r="L437" s="589"/>
      <c r="N437" s="32"/>
      <c r="O437" s="589"/>
      <c r="P437" s="32"/>
      <c r="Q437" s="32"/>
    </row>
    <row r="438">
      <c r="A438" s="32"/>
      <c r="D438" s="32"/>
      <c r="E438" s="32"/>
      <c r="F438" s="32"/>
      <c r="G438" s="32"/>
      <c r="H438" s="32"/>
      <c r="I438" s="605"/>
      <c r="J438" s="32"/>
      <c r="K438" s="605"/>
      <c r="L438" s="589"/>
      <c r="N438" s="32"/>
      <c r="O438" s="589"/>
      <c r="P438" s="32"/>
      <c r="Q438" s="32"/>
    </row>
    <row r="439">
      <c r="A439" s="32"/>
      <c r="D439" s="32"/>
      <c r="E439" s="32"/>
      <c r="F439" s="32"/>
      <c r="G439" s="32"/>
      <c r="H439" s="32"/>
      <c r="I439" s="605"/>
      <c r="J439" s="32"/>
      <c r="K439" s="605"/>
      <c r="L439" s="589"/>
      <c r="N439" s="32"/>
      <c r="O439" s="589"/>
      <c r="P439" s="32"/>
      <c r="Q439" s="32"/>
    </row>
    <row r="440">
      <c r="A440" s="32"/>
      <c r="D440" s="32"/>
      <c r="E440" s="32"/>
      <c r="F440" s="32"/>
      <c r="G440" s="32"/>
      <c r="H440" s="32"/>
      <c r="I440" s="605"/>
      <c r="J440" s="32"/>
      <c r="K440" s="605"/>
      <c r="L440" s="589"/>
      <c r="N440" s="32"/>
      <c r="O440" s="589"/>
      <c r="P440" s="32"/>
      <c r="Q440" s="32"/>
    </row>
    <row r="441">
      <c r="A441" s="32"/>
      <c r="D441" s="32"/>
      <c r="E441" s="32"/>
      <c r="F441" s="32"/>
      <c r="G441" s="32"/>
      <c r="H441" s="32"/>
      <c r="I441" s="605"/>
      <c r="J441" s="32"/>
      <c r="K441" s="605"/>
      <c r="L441" s="589"/>
      <c r="N441" s="32"/>
      <c r="O441" s="589"/>
      <c r="P441" s="32"/>
      <c r="Q441" s="32"/>
    </row>
    <row r="442">
      <c r="A442" s="32"/>
      <c r="D442" s="32"/>
      <c r="E442" s="32"/>
      <c r="F442" s="32"/>
      <c r="G442" s="32"/>
      <c r="H442" s="32"/>
      <c r="I442" s="605"/>
      <c r="J442" s="32"/>
      <c r="K442" s="605"/>
      <c r="L442" s="589"/>
      <c r="N442" s="32"/>
      <c r="O442" s="589"/>
      <c r="P442" s="32"/>
      <c r="Q442" s="32"/>
    </row>
    <row r="443">
      <c r="A443" s="32"/>
      <c r="D443" s="32"/>
      <c r="E443" s="32"/>
      <c r="F443" s="32"/>
      <c r="G443" s="32"/>
      <c r="H443" s="32"/>
      <c r="I443" s="605"/>
      <c r="J443" s="32"/>
      <c r="K443" s="605"/>
      <c r="L443" s="589"/>
      <c r="N443" s="32"/>
      <c r="O443" s="589"/>
      <c r="P443" s="32"/>
      <c r="Q443" s="32"/>
    </row>
    <row r="444">
      <c r="A444" s="32"/>
      <c r="D444" s="32"/>
      <c r="E444" s="32"/>
      <c r="F444" s="32"/>
      <c r="G444" s="32"/>
      <c r="H444" s="32"/>
      <c r="I444" s="605"/>
      <c r="J444" s="32"/>
      <c r="K444" s="605"/>
      <c r="L444" s="589"/>
      <c r="N444" s="32"/>
      <c r="O444" s="589"/>
      <c r="P444" s="32"/>
      <c r="Q444" s="32"/>
    </row>
    <row r="445">
      <c r="A445" s="32"/>
      <c r="D445" s="32"/>
      <c r="E445" s="32"/>
      <c r="F445" s="32"/>
      <c r="G445" s="32"/>
      <c r="H445" s="32"/>
      <c r="I445" s="605"/>
      <c r="J445" s="32"/>
      <c r="K445" s="605"/>
      <c r="L445" s="589"/>
      <c r="N445" s="32"/>
      <c r="O445" s="589"/>
      <c r="P445" s="32"/>
      <c r="Q445" s="32"/>
    </row>
    <row r="446">
      <c r="A446" s="32"/>
      <c r="D446" s="32"/>
      <c r="E446" s="32"/>
      <c r="F446" s="32"/>
      <c r="G446" s="32"/>
      <c r="H446" s="32"/>
      <c r="I446" s="605"/>
      <c r="J446" s="32"/>
      <c r="K446" s="605"/>
      <c r="L446" s="589"/>
      <c r="N446" s="32"/>
      <c r="O446" s="589"/>
      <c r="P446" s="32"/>
      <c r="Q446" s="32"/>
    </row>
    <row r="447">
      <c r="A447" s="32"/>
      <c r="D447" s="32"/>
      <c r="E447" s="32"/>
      <c r="F447" s="32"/>
      <c r="G447" s="32"/>
      <c r="H447" s="32"/>
      <c r="I447" s="605"/>
      <c r="J447" s="32"/>
      <c r="K447" s="605"/>
      <c r="L447" s="589"/>
      <c r="N447" s="32"/>
      <c r="O447" s="589"/>
      <c r="P447" s="32"/>
      <c r="Q447" s="32"/>
    </row>
    <row r="448">
      <c r="A448" s="32"/>
      <c r="D448" s="32"/>
      <c r="E448" s="32"/>
      <c r="F448" s="32"/>
      <c r="G448" s="32"/>
      <c r="H448" s="32"/>
      <c r="I448" s="605"/>
      <c r="J448" s="32"/>
      <c r="K448" s="605"/>
      <c r="L448" s="589"/>
      <c r="N448" s="32"/>
      <c r="O448" s="589"/>
      <c r="P448" s="32"/>
      <c r="Q448" s="32"/>
    </row>
    <row r="449">
      <c r="A449" s="32"/>
      <c r="D449" s="32"/>
      <c r="E449" s="32"/>
      <c r="F449" s="32"/>
      <c r="G449" s="32"/>
      <c r="H449" s="32"/>
      <c r="I449" s="605"/>
      <c r="J449" s="32"/>
      <c r="K449" s="605"/>
      <c r="L449" s="589"/>
      <c r="N449" s="32"/>
      <c r="O449" s="589"/>
      <c r="P449" s="32"/>
      <c r="Q449" s="32"/>
    </row>
    <row r="450">
      <c r="A450" s="32"/>
      <c r="D450" s="32"/>
      <c r="E450" s="32"/>
      <c r="F450" s="32"/>
      <c r="G450" s="32"/>
      <c r="H450" s="32"/>
      <c r="I450" s="605"/>
      <c r="J450" s="32"/>
      <c r="K450" s="605"/>
      <c r="L450" s="589"/>
      <c r="N450" s="32"/>
      <c r="O450" s="589"/>
      <c r="P450" s="32"/>
      <c r="Q450" s="32"/>
    </row>
    <row r="451">
      <c r="A451" s="32"/>
      <c r="D451" s="32"/>
      <c r="E451" s="32"/>
      <c r="F451" s="32"/>
      <c r="G451" s="32"/>
      <c r="H451" s="32"/>
      <c r="I451" s="605"/>
      <c r="J451" s="32"/>
      <c r="K451" s="605"/>
      <c r="L451" s="589"/>
      <c r="N451" s="32"/>
      <c r="O451" s="589"/>
      <c r="P451" s="32"/>
      <c r="Q451" s="32"/>
    </row>
    <row r="452">
      <c r="A452" s="32"/>
      <c r="D452" s="32"/>
      <c r="E452" s="32"/>
      <c r="F452" s="32"/>
      <c r="G452" s="32"/>
      <c r="H452" s="32"/>
      <c r="I452" s="605"/>
      <c r="J452" s="32"/>
      <c r="K452" s="605"/>
      <c r="L452" s="589"/>
      <c r="N452" s="32"/>
      <c r="O452" s="589"/>
      <c r="P452" s="32"/>
      <c r="Q452" s="32"/>
    </row>
    <row r="453">
      <c r="A453" s="32"/>
      <c r="D453" s="32"/>
      <c r="E453" s="32"/>
      <c r="F453" s="32"/>
      <c r="G453" s="32"/>
      <c r="H453" s="32"/>
      <c r="I453" s="605"/>
      <c r="J453" s="32"/>
      <c r="K453" s="605"/>
      <c r="L453" s="589"/>
      <c r="N453" s="32"/>
      <c r="O453" s="589"/>
      <c r="P453" s="32"/>
      <c r="Q453" s="32"/>
    </row>
    <row r="454">
      <c r="A454" s="32"/>
      <c r="D454" s="32"/>
      <c r="E454" s="32"/>
      <c r="F454" s="32"/>
      <c r="G454" s="32"/>
      <c r="H454" s="32"/>
      <c r="I454" s="605"/>
      <c r="J454" s="32"/>
      <c r="K454" s="605"/>
      <c r="L454" s="589"/>
      <c r="N454" s="32"/>
      <c r="O454" s="589"/>
      <c r="P454" s="32"/>
      <c r="Q454" s="32"/>
    </row>
    <row r="455">
      <c r="A455" s="32"/>
      <c r="D455" s="32"/>
      <c r="E455" s="32"/>
      <c r="F455" s="32"/>
      <c r="G455" s="32"/>
      <c r="H455" s="32"/>
      <c r="I455" s="605"/>
      <c r="J455" s="32"/>
      <c r="K455" s="605"/>
      <c r="L455" s="589"/>
      <c r="N455" s="32"/>
      <c r="O455" s="589"/>
      <c r="P455" s="32"/>
      <c r="Q455" s="32"/>
    </row>
    <row r="456">
      <c r="A456" s="32"/>
      <c r="D456" s="32"/>
      <c r="E456" s="32"/>
      <c r="F456" s="32"/>
      <c r="G456" s="32"/>
      <c r="H456" s="32"/>
      <c r="I456" s="605"/>
      <c r="J456" s="32"/>
      <c r="K456" s="605"/>
      <c r="L456" s="589"/>
      <c r="N456" s="32"/>
      <c r="O456" s="589"/>
      <c r="P456" s="32"/>
      <c r="Q456" s="32"/>
    </row>
    <row r="457">
      <c r="A457" s="32"/>
      <c r="D457" s="32"/>
      <c r="E457" s="32"/>
      <c r="F457" s="32"/>
      <c r="G457" s="32"/>
      <c r="H457" s="32"/>
      <c r="I457" s="605"/>
      <c r="J457" s="32"/>
      <c r="K457" s="605"/>
      <c r="L457" s="589"/>
      <c r="N457" s="32"/>
      <c r="O457" s="589"/>
      <c r="P457" s="32"/>
      <c r="Q457" s="32"/>
    </row>
    <row r="458">
      <c r="A458" s="32"/>
      <c r="D458" s="32"/>
      <c r="E458" s="32"/>
      <c r="F458" s="32"/>
      <c r="G458" s="32"/>
      <c r="H458" s="32"/>
      <c r="I458" s="605"/>
      <c r="J458" s="32"/>
      <c r="K458" s="605"/>
      <c r="L458" s="589"/>
      <c r="N458" s="32"/>
      <c r="O458" s="589"/>
      <c r="P458" s="32"/>
      <c r="Q458" s="32"/>
    </row>
    <row r="459">
      <c r="A459" s="32"/>
      <c r="D459" s="32"/>
      <c r="E459" s="32"/>
      <c r="F459" s="32"/>
      <c r="G459" s="32"/>
      <c r="H459" s="32"/>
      <c r="I459" s="605"/>
      <c r="J459" s="32"/>
      <c r="K459" s="605"/>
      <c r="L459" s="589"/>
      <c r="N459" s="32"/>
      <c r="O459" s="589"/>
      <c r="P459" s="32"/>
      <c r="Q459" s="32"/>
    </row>
    <row r="460">
      <c r="A460" s="32"/>
      <c r="D460" s="32"/>
      <c r="E460" s="32"/>
      <c r="F460" s="32"/>
      <c r="G460" s="32"/>
      <c r="H460" s="32"/>
      <c r="I460" s="605"/>
      <c r="J460" s="32"/>
      <c r="K460" s="605"/>
      <c r="L460" s="589"/>
      <c r="N460" s="32"/>
      <c r="O460" s="589"/>
      <c r="P460" s="32"/>
      <c r="Q460" s="32"/>
    </row>
    <row r="461">
      <c r="A461" s="32"/>
      <c r="D461" s="32"/>
      <c r="E461" s="32"/>
      <c r="F461" s="32"/>
      <c r="G461" s="32"/>
      <c r="H461" s="32"/>
      <c r="I461" s="605"/>
      <c r="J461" s="32"/>
      <c r="K461" s="605"/>
      <c r="L461" s="589"/>
      <c r="N461" s="32"/>
      <c r="O461" s="589"/>
      <c r="P461" s="32"/>
      <c r="Q461" s="32"/>
    </row>
    <row r="462">
      <c r="A462" s="32"/>
      <c r="D462" s="32"/>
      <c r="E462" s="32"/>
      <c r="F462" s="32"/>
      <c r="G462" s="32"/>
      <c r="H462" s="32"/>
      <c r="I462" s="605"/>
      <c r="J462" s="32"/>
      <c r="K462" s="605"/>
      <c r="L462" s="589"/>
      <c r="N462" s="32"/>
      <c r="O462" s="589"/>
      <c r="P462" s="32"/>
      <c r="Q462" s="32"/>
    </row>
    <row r="463">
      <c r="A463" s="32"/>
      <c r="D463" s="32"/>
      <c r="E463" s="32"/>
      <c r="F463" s="32"/>
      <c r="G463" s="32"/>
      <c r="H463" s="32"/>
      <c r="I463" s="605"/>
      <c r="J463" s="32"/>
      <c r="K463" s="605"/>
      <c r="L463" s="589"/>
      <c r="N463" s="32"/>
      <c r="O463" s="589"/>
      <c r="P463" s="32"/>
      <c r="Q463" s="32"/>
    </row>
    <row r="464">
      <c r="A464" s="32"/>
      <c r="D464" s="32"/>
      <c r="E464" s="32"/>
      <c r="F464" s="32"/>
      <c r="G464" s="32"/>
      <c r="H464" s="32"/>
      <c r="I464" s="605"/>
      <c r="J464" s="32"/>
      <c r="K464" s="605"/>
      <c r="L464" s="589"/>
      <c r="N464" s="32"/>
      <c r="O464" s="589"/>
      <c r="P464" s="32"/>
      <c r="Q464" s="32"/>
    </row>
    <row r="465">
      <c r="A465" s="32"/>
      <c r="D465" s="32"/>
      <c r="E465" s="32"/>
      <c r="F465" s="32"/>
      <c r="G465" s="32"/>
      <c r="H465" s="32"/>
      <c r="I465" s="605"/>
      <c r="J465" s="32"/>
      <c r="K465" s="605"/>
      <c r="L465" s="589"/>
      <c r="N465" s="32"/>
      <c r="O465" s="589"/>
      <c r="P465" s="32"/>
      <c r="Q465" s="32"/>
    </row>
    <row r="466">
      <c r="A466" s="32"/>
      <c r="D466" s="32"/>
      <c r="E466" s="32"/>
      <c r="F466" s="32"/>
      <c r="G466" s="32"/>
      <c r="H466" s="32"/>
      <c r="I466" s="605"/>
      <c r="J466" s="32"/>
      <c r="K466" s="605"/>
      <c r="L466" s="589"/>
      <c r="N466" s="32"/>
      <c r="O466" s="589"/>
      <c r="P466" s="32"/>
      <c r="Q466" s="32"/>
    </row>
    <row r="467">
      <c r="A467" s="32"/>
      <c r="D467" s="32"/>
      <c r="E467" s="32"/>
      <c r="F467" s="32"/>
      <c r="G467" s="32"/>
      <c r="H467" s="32"/>
      <c r="I467" s="605"/>
      <c r="J467" s="32"/>
      <c r="K467" s="605"/>
      <c r="L467" s="589"/>
      <c r="N467" s="32"/>
      <c r="O467" s="589"/>
      <c r="P467" s="32"/>
      <c r="Q467" s="32"/>
    </row>
    <row r="468">
      <c r="A468" s="32"/>
      <c r="D468" s="32"/>
      <c r="E468" s="32"/>
      <c r="F468" s="32"/>
      <c r="G468" s="32"/>
      <c r="H468" s="32"/>
      <c r="I468" s="605"/>
      <c r="J468" s="32"/>
      <c r="K468" s="605"/>
      <c r="L468" s="589"/>
      <c r="N468" s="32"/>
      <c r="O468" s="589"/>
      <c r="P468" s="32"/>
      <c r="Q468" s="32"/>
    </row>
    <row r="469">
      <c r="A469" s="32"/>
      <c r="D469" s="32"/>
      <c r="E469" s="32"/>
      <c r="F469" s="32"/>
      <c r="G469" s="32"/>
      <c r="H469" s="32"/>
      <c r="I469" s="605"/>
      <c r="J469" s="32"/>
      <c r="K469" s="605"/>
      <c r="L469" s="589"/>
      <c r="N469" s="32"/>
      <c r="O469" s="589"/>
      <c r="P469" s="32"/>
      <c r="Q469" s="32"/>
    </row>
    <row r="470">
      <c r="A470" s="32"/>
      <c r="D470" s="32"/>
      <c r="E470" s="32"/>
      <c r="F470" s="32"/>
      <c r="G470" s="32"/>
      <c r="H470" s="32"/>
      <c r="I470" s="605"/>
      <c r="J470" s="32"/>
      <c r="K470" s="605"/>
      <c r="L470" s="589"/>
      <c r="N470" s="32"/>
      <c r="O470" s="589"/>
      <c r="P470" s="32"/>
      <c r="Q470" s="32"/>
    </row>
    <row r="471">
      <c r="A471" s="32"/>
      <c r="D471" s="32"/>
      <c r="E471" s="32"/>
      <c r="F471" s="32"/>
      <c r="G471" s="32"/>
      <c r="H471" s="32"/>
      <c r="I471" s="605"/>
      <c r="J471" s="32"/>
      <c r="K471" s="605"/>
      <c r="L471" s="589"/>
      <c r="N471" s="32"/>
      <c r="O471" s="589"/>
      <c r="P471" s="32"/>
      <c r="Q471" s="32"/>
    </row>
    <row r="472">
      <c r="A472" s="32"/>
      <c r="D472" s="32"/>
      <c r="E472" s="32"/>
      <c r="F472" s="32"/>
      <c r="G472" s="32"/>
      <c r="H472" s="32"/>
      <c r="I472" s="605"/>
      <c r="J472" s="32"/>
      <c r="K472" s="605"/>
      <c r="L472" s="589"/>
      <c r="N472" s="32"/>
      <c r="O472" s="589"/>
      <c r="P472" s="32"/>
      <c r="Q472" s="32"/>
    </row>
    <row r="473">
      <c r="A473" s="32"/>
      <c r="D473" s="32"/>
      <c r="E473" s="32"/>
      <c r="F473" s="32"/>
      <c r="G473" s="32"/>
      <c r="H473" s="32"/>
      <c r="I473" s="605"/>
      <c r="J473" s="32"/>
      <c r="K473" s="605"/>
      <c r="L473" s="589"/>
      <c r="N473" s="32"/>
      <c r="O473" s="589"/>
      <c r="P473" s="32"/>
      <c r="Q473" s="32"/>
    </row>
    <row r="474">
      <c r="A474" s="32"/>
      <c r="D474" s="32"/>
      <c r="E474" s="32"/>
      <c r="F474" s="32"/>
      <c r="G474" s="32"/>
      <c r="H474" s="32"/>
      <c r="I474" s="605"/>
      <c r="J474" s="32"/>
      <c r="K474" s="605"/>
      <c r="L474" s="589"/>
      <c r="N474" s="32"/>
      <c r="O474" s="589"/>
      <c r="P474" s="32"/>
      <c r="Q474" s="32"/>
    </row>
    <row r="475">
      <c r="A475" s="32"/>
      <c r="D475" s="32"/>
      <c r="E475" s="32"/>
      <c r="F475" s="32"/>
      <c r="G475" s="32"/>
      <c r="H475" s="32"/>
      <c r="I475" s="605"/>
      <c r="J475" s="32"/>
      <c r="K475" s="605"/>
      <c r="L475" s="589"/>
      <c r="N475" s="32"/>
      <c r="O475" s="589"/>
      <c r="P475" s="32"/>
      <c r="Q475" s="32"/>
    </row>
    <row r="476">
      <c r="A476" s="32"/>
      <c r="D476" s="32"/>
      <c r="E476" s="32"/>
      <c r="F476" s="32"/>
      <c r="G476" s="32"/>
      <c r="H476" s="32"/>
      <c r="I476" s="605"/>
      <c r="J476" s="32"/>
      <c r="K476" s="605"/>
      <c r="L476" s="589"/>
      <c r="N476" s="32"/>
      <c r="O476" s="589"/>
      <c r="P476" s="32"/>
      <c r="Q476" s="32"/>
    </row>
    <row r="477">
      <c r="A477" s="32"/>
      <c r="D477" s="32"/>
      <c r="E477" s="32"/>
      <c r="F477" s="32"/>
      <c r="G477" s="32"/>
      <c r="H477" s="32"/>
      <c r="I477" s="605"/>
      <c r="J477" s="32"/>
      <c r="K477" s="605"/>
      <c r="L477" s="589"/>
      <c r="N477" s="32"/>
      <c r="O477" s="589"/>
      <c r="P477" s="32"/>
      <c r="Q477" s="32"/>
    </row>
    <row r="478">
      <c r="A478" s="32"/>
      <c r="D478" s="32"/>
      <c r="E478" s="32"/>
      <c r="F478" s="32"/>
      <c r="G478" s="32"/>
      <c r="H478" s="32"/>
      <c r="I478" s="605"/>
      <c r="J478" s="32"/>
      <c r="K478" s="605"/>
      <c r="L478" s="589"/>
      <c r="N478" s="32"/>
      <c r="O478" s="589"/>
      <c r="P478" s="32"/>
      <c r="Q478" s="32"/>
    </row>
    <row r="479">
      <c r="A479" s="32"/>
      <c r="D479" s="32"/>
      <c r="E479" s="32"/>
      <c r="F479" s="32"/>
      <c r="G479" s="32"/>
      <c r="H479" s="32"/>
      <c r="I479" s="605"/>
      <c r="J479" s="32"/>
      <c r="K479" s="605"/>
      <c r="L479" s="589"/>
      <c r="N479" s="32"/>
      <c r="O479" s="589"/>
      <c r="P479" s="32"/>
      <c r="Q479" s="32"/>
    </row>
    <row r="480">
      <c r="A480" s="32"/>
      <c r="D480" s="32"/>
      <c r="E480" s="32"/>
      <c r="F480" s="32"/>
      <c r="G480" s="32"/>
      <c r="H480" s="32"/>
      <c r="I480" s="605"/>
      <c r="J480" s="32"/>
      <c r="K480" s="605"/>
      <c r="L480" s="589"/>
      <c r="N480" s="32"/>
      <c r="O480" s="589"/>
      <c r="P480" s="32"/>
      <c r="Q480" s="32"/>
    </row>
    <row r="481">
      <c r="A481" s="32"/>
      <c r="D481" s="32"/>
      <c r="E481" s="32"/>
      <c r="F481" s="32"/>
      <c r="G481" s="32"/>
      <c r="H481" s="32"/>
      <c r="I481" s="605"/>
      <c r="J481" s="32"/>
      <c r="K481" s="605"/>
      <c r="L481" s="589"/>
      <c r="N481" s="32"/>
      <c r="O481" s="589"/>
      <c r="P481" s="32"/>
      <c r="Q481" s="32"/>
    </row>
    <row r="482">
      <c r="A482" s="32"/>
      <c r="D482" s="32"/>
      <c r="E482" s="32"/>
      <c r="F482" s="32"/>
      <c r="G482" s="32"/>
      <c r="H482" s="32"/>
      <c r="I482" s="605"/>
      <c r="J482" s="32"/>
      <c r="K482" s="605"/>
      <c r="L482" s="589"/>
      <c r="N482" s="32"/>
      <c r="O482" s="589"/>
      <c r="P482" s="32"/>
      <c r="Q482" s="32"/>
    </row>
    <row r="483">
      <c r="A483" s="32"/>
      <c r="D483" s="32"/>
      <c r="E483" s="32"/>
      <c r="F483" s="32"/>
      <c r="G483" s="32"/>
      <c r="H483" s="32"/>
      <c r="I483" s="605"/>
      <c r="J483" s="32"/>
      <c r="K483" s="605"/>
      <c r="L483" s="589"/>
      <c r="N483" s="32"/>
      <c r="O483" s="589"/>
      <c r="P483" s="32"/>
      <c r="Q483" s="32"/>
    </row>
    <row r="484">
      <c r="A484" s="32"/>
      <c r="D484" s="32"/>
      <c r="E484" s="32"/>
      <c r="F484" s="32"/>
      <c r="G484" s="32"/>
      <c r="H484" s="32"/>
      <c r="I484" s="605"/>
      <c r="J484" s="32"/>
      <c r="K484" s="605"/>
      <c r="L484" s="589"/>
      <c r="N484" s="32"/>
      <c r="O484" s="589"/>
      <c r="P484" s="32"/>
      <c r="Q484" s="32"/>
    </row>
    <row r="485">
      <c r="A485" s="32"/>
      <c r="D485" s="32"/>
      <c r="E485" s="32"/>
      <c r="F485" s="32"/>
      <c r="G485" s="32"/>
      <c r="H485" s="32"/>
      <c r="I485" s="605"/>
      <c r="J485" s="32"/>
      <c r="K485" s="605"/>
      <c r="L485" s="589"/>
      <c r="N485" s="32"/>
      <c r="O485" s="589"/>
      <c r="P485" s="32"/>
      <c r="Q485" s="32"/>
    </row>
    <row r="486">
      <c r="A486" s="32"/>
      <c r="D486" s="32"/>
      <c r="E486" s="32"/>
      <c r="F486" s="32"/>
      <c r="G486" s="32"/>
      <c r="H486" s="32"/>
      <c r="I486" s="605"/>
      <c r="J486" s="32"/>
      <c r="K486" s="605"/>
      <c r="L486" s="589"/>
      <c r="N486" s="32"/>
      <c r="O486" s="589"/>
      <c r="P486" s="32"/>
      <c r="Q486" s="32"/>
    </row>
    <row r="487">
      <c r="A487" s="32"/>
      <c r="D487" s="32"/>
      <c r="E487" s="32"/>
      <c r="F487" s="32"/>
      <c r="G487" s="32"/>
      <c r="H487" s="32"/>
      <c r="I487" s="605"/>
      <c r="J487" s="32"/>
      <c r="K487" s="605"/>
      <c r="L487" s="589"/>
      <c r="N487" s="32"/>
      <c r="O487" s="589"/>
      <c r="P487" s="32"/>
      <c r="Q487" s="32"/>
    </row>
    <row r="488">
      <c r="A488" s="32"/>
      <c r="D488" s="32"/>
      <c r="E488" s="32"/>
      <c r="F488" s="32"/>
      <c r="G488" s="32"/>
      <c r="H488" s="32"/>
      <c r="I488" s="605"/>
      <c r="J488" s="32"/>
      <c r="K488" s="605"/>
      <c r="L488" s="589"/>
      <c r="N488" s="32"/>
      <c r="O488" s="589"/>
      <c r="P488" s="32"/>
      <c r="Q488" s="32"/>
    </row>
    <row r="489">
      <c r="A489" s="32"/>
      <c r="D489" s="32"/>
      <c r="E489" s="32"/>
      <c r="F489" s="32"/>
      <c r="G489" s="32"/>
      <c r="H489" s="32"/>
      <c r="I489" s="605"/>
      <c r="J489" s="32"/>
      <c r="K489" s="605"/>
      <c r="L489" s="589"/>
      <c r="N489" s="32"/>
      <c r="O489" s="589"/>
      <c r="P489" s="32"/>
      <c r="Q489" s="32"/>
    </row>
    <row r="490">
      <c r="A490" s="32"/>
      <c r="D490" s="32"/>
      <c r="E490" s="32"/>
      <c r="F490" s="32"/>
      <c r="G490" s="32"/>
      <c r="H490" s="32"/>
      <c r="I490" s="605"/>
      <c r="J490" s="32"/>
      <c r="K490" s="605"/>
      <c r="L490" s="589"/>
      <c r="N490" s="32"/>
      <c r="O490" s="589"/>
      <c r="P490" s="32"/>
      <c r="Q490" s="32"/>
    </row>
    <row r="491">
      <c r="A491" s="32"/>
      <c r="D491" s="32"/>
      <c r="E491" s="32"/>
      <c r="F491" s="32"/>
      <c r="G491" s="32"/>
      <c r="H491" s="32"/>
      <c r="I491" s="605"/>
      <c r="J491" s="32"/>
      <c r="K491" s="605"/>
      <c r="L491" s="589"/>
      <c r="N491" s="32"/>
      <c r="O491" s="589"/>
      <c r="P491" s="32"/>
      <c r="Q491" s="32"/>
    </row>
    <row r="492">
      <c r="A492" s="32"/>
      <c r="D492" s="32"/>
      <c r="E492" s="32"/>
      <c r="F492" s="32"/>
      <c r="G492" s="32"/>
      <c r="H492" s="32"/>
      <c r="I492" s="605"/>
      <c r="J492" s="32"/>
      <c r="K492" s="605"/>
      <c r="L492" s="589"/>
      <c r="N492" s="32"/>
      <c r="O492" s="589"/>
      <c r="P492" s="32"/>
      <c r="Q492" s="32"/>
    </row>
    <row r="493">
      <c r="A493" s="32"/>
      <c r="D493" s="32"/>
      <c r="E493" s="32"/>
      <c r="F493" s="32"/>
      <c r="G493" s="32"/>
      <c r="H493" s="32"/>
      <c r="I493" s="605"/>
      <c r="J493" s="32"/>
      <c r="K493" s="605"/>
      <c r="L493" s="589"/>
      <c r="N493" s="32"/>
      <c r="O493" s="589"/>
      <c r="P493" s="32"/>
      <c r="Q493" s="32"/>
    </row>
    <row r="494">
      <c r="A494" s="32"/>
      <c r="D494" s="32"/>
      <c r="E494" s="32"/>
      <c r="F494" s="32"/>
      <c r="G494" s="32"/>
      <c r="H494" s="32"/>
      <c r="I494" s="605"/>
      <c r="J494" s="32"/>
      <c r="K494" s="605"/>
      <c r="L494" s="589"/>
      <c r="N494" s="32"/>
      <c r="O494" s="589"/>
      <c r="P494" s="32"/>
      <c r="Q494" s="32"/>
    </row>
    <row r="495">
      <c r="A495" s="32"/>
      <c r="D495" s="32"/>
      <c r="E495" s="32"/>
      <c r="F495" s="32"/>
      <c r="G495" s="32"/>
      <c r="H495" s="32"/>
      <c r="I495" s="605"/>
      <c r="J495" s="32"/>
      <c r="K495" s="605"/>
      <c r="L495" s="589"/>
      <c r="N495" s="32"/>
      <c r="O495" s="589"/>
      <c r="P495" s="32"/>
      <c r="Q495" s="32"/>
    </row>
    <row r="496">
      <c r="A496" s="32"/>
      <c r="D496" s="32"/>
      <c r="E496" s="32"/>
      <c r="F496" s="32"/>
      <c r="G496" s="32"/>
      <c r="H496" s="32"/>
      <c r="I496" s="605"/>
      <c r="J496" s="32"/>
      <c r="K496" s="605"/>
      <c r="L496" s="589"/>
      <c r="N496" s="32"/>
      <c r="O496" s="589"/>
      <c r="P496" s="32"/>
      <c r="Q496" s="32"/>
    </row>
    <row r="497">
      <c r="A497" s="32"/>
      <c r="D497" s="32"/>
      <c r="E497" s="32"/>
      <c r="F497" s="32"/>
      <c r="G497" s="32"/>
      <c r="H497" s="32"/>
      <c r="I497" s="605"/>
      <c r="J497" s="32"/>
      <c r="K497" s="605"/>
      <c r="L497" s="589"/>
      <c r="N497" s="32"/>
      <c r="O497" s="589"/>
      <c r="P497" s="32"/>
      <c r="Q497" s="32"/>
    </row>
    <row r="498">
      <c r="A498" s="32"/>
      <c r="D498" s="32"/>
      <c r="E498" s="32"/>
      <c r="F498" s="32"/>
      <c r="G498" s="32"/>
      <c r="H498" s="32"/>
      <c r="I498" s="605"/>
      <c r="J498" s="32"/>
      <c r="K498" s="605"/>
      <c r="L498" s="589"/>
      <c r="N498" s="32"/>
      <c r="O498" s="589"/>
      <c r="P498" s="32"/>
      <c r="Q498" s="32"/>
    </row>
    <row r="499">
      <c r="A499" s="32"/>
      <c r="D499" s="32"/>
      <c r="E499" s="32"/>
      <c r="F499" s="32"/>
      <c r="G499" s="32"/>
      <c r="H499" s="32"/>
      <c r="I499" s="605"/>
      <c r="J499" s="32"/>
      <c r="K499" s="605"/>
      <c r="L499" s="589"/>
      <c r="N499" s="32"/>
      <c r="O499" s="589"/>
      <c r="P499" s="32"/>
      <c r="Q499" s="32"/>
    </row>
    <row r="500">
      <c r="A500" s="32"/>
      <c r="D500" s="32"/>
      <c r="E500" s="32"/>
      <c r="F500" s="32"/>
      <c r="G500" s="32"/>
      <c r="H500" s="32"/>
      <c r="I500" s="605"/>
      <c r="J500" s="32"/>
      <c r="K500" s="605"/>
      <c r="L500" s="589"/>
      <c r="N500" s="32"/>
      <c r="O500" s="589"/>
      <c r="P500" s="32"/>
      <c r="Q500" s="32"/>
    </row>
    <row r="501">
      <c r="A501" s="32"/>
      <c r="D501" s="32"/>
      <c r="E501" s="32"/>
      <c r="F501" s="32"/>
      <c r="G501" s="32"/>
      <c r="H501" s="32"/>
      <c r="I501" s="605"/>
      <c r="J501" s="32"/>
      <c r="K501" s="605"/>
      <c r="L501" s="589"/>
      <c r="N501" s="32"/>
      <c r="O501" s="589"/>
      <c r="P501" s="32"/>
      <c r="Q501" s="32"/>
    </row>
    <row r="502">
      <c r="A502" s="32"/>
      <c r="D502" s="32"/>
      <c r="E502" s="32"/>
      <c r="F502" s="32"/>
      <c r="G502" s="32"/>
      <c r="H502" s="32"/>
      <c r="I502" s="605"/>
      <c r="J502" s="32"/>
      <c r="K502" s="605"/>
      <c r="L502" s="589"/>
      <c r="N502" s="32"/>
      <c r="O502" s="589"/>
      <c r="P502" s="32"/>
      <c r="Q502" s="32"/>
    </row>
    <row r="503">
      <c r="A503" s="32"/>
      <c r="D503" s="32"/>
      <c r="E503" s="32"/>
      <c r="F503" s="32"/>
      <c r="G503" s="32"/>
      <c r="H503" s="32"/>
      <c r="I503" s="605"/>
      <c r="J503" s="32"/>
      <c r="K503" s="605"/>
      <c r="L503" s="589"/>
      <c r="N503" s="32"/>
      <c r="O503" s="589"/>
      <c r="P503" s="32"/>
      <c r="Q503" s="32"/>
    </row>
    <row r="504">
      <c r="A504" s="32"/>
      <c r="D504" s="32"/>
      <c r="E504" s="32"/>
      <c r="F504" s="32"/>
      <c r="G504" s="32"/>
      <c r="H504" s="32"/>
      <c r="I504" s="605"/>
      <c r="J504" s="32"/>
      <c r="K504" s="605"/>
      <c r="L504" s="589"/>
      <c r="N504" s="32"/>
      <c r="O504" s="589"/>
      <c r="P504" s="32"/>
      <c r="Q504" s="32"/>
    </row>
    <row r="505">
      <c r="A505" s="32"/>
      <c r="D505" s="32"/>
      <c r="E505" s="32"/>
      <c r="F505" s="32"/>
      <c r="G505" s="32"/>
      <c r="H505" s="32"/>
      <c r="I505" s="605"/>
      <c r="J505" s="32"/>
      <c r="K505" s="605"/>
      <c r="L505" s="589"/>
      <c r="N505" s="32"/>
      <c r="O505" s="589"/>
      <c r="P505" s="32"/>
      <c r="Q505" s="32"/>
    </row>
    <row r="506">
      <c r="A506" s="32"/>
      <c r="D506" s="32"/>
      <c r="E506" s="32"/>
      <c r="F506" s="32"/>
      <c r="G506" s="32"/>
      <c r="H506" s="32"/>
      <c r="I506" s="605"/>
      <c r="J506" s="32"/>
      <c r="K506" s="605"/>
      <c r="L506" s="589"/>
      <c r="N506" s="32"/>
      <c r="O506" s="589"/>
      <c r="P506" s="32"/>
      <c r="Q506" s="32"/>
    </row>
    <row r="507">
      <c r="A507" s="32"/>
      <c r="D507" s="32"/>
      <c r="E507" s="32"/>
      <c r="F507" s="32"/>
      <c r="G507" s="32"/>
      <c r="H507" s="32"/>
      <c r="I507" s="605"/>
      <c r="J507" s="32"/>
      <c r="K507" s="605"/>
      <c r="L507" s="589"/>
      <c r="N507" s="32"/>
      <c r="O507" s="589"/>
      <c r="P507" s="32"/>
      <c r="Q507" s="32"/>
    </row>
    <row r="508">
      <c r="A508" s="32"/>
      <c r="D508" s="32"/>
      <c r="E508" s="32"/>
      <c r="F508" s="32"/>
      <c r="G508" s="32"/>
      <c r="H508" s="32"/>
      <c r="I508" s="605"/>
      <c r="J508" s="32"/>
      <c r="K508" s="605"/>
      <c r="L508" s="589"/>
      <c r="N508" s="32"/>
      <c r="O508" s="589"/>
      <c r="P508" s="32"/>
      <c r="Q508" s="32"/>
    </row>
    <row r="509">
      <c r="A509" s="32"/>
      <c r="D509" s="32"/>
      <c r="E509" s="32"/>
      <c r="F509" s="32"/>
      <c r="G509" s="32"/>
      <c r="H509" s="32"/>
      <c r="I509" s="605"/>
      <c r="J509" s="32"/>
      <c r="K509" s="605"/>
      <c r="L509" s="589"/>
      <c r="N509" s="32"/>
      <c r="O509" s="589"/>
      <c r="P509" s="32"/>
      <c r="Q509" s="32"/>
    </row>
    <row r="510">
      <c r="A510" s="32"/>
      <c r="D510" s="32"/>
      <c r="E510" s="32"/>
      <c r="F510" s="32"/>
      <c r="G510" s="32"/>
      <c r="H510" s="32"/>
      <c r="I510" s="605"/>
      <c r="J510" s="32"/>
      <c r="K510" s="605"/>
      <c r="L510" s="589"/>
      <c r="N510" s="32"/>
      <c r="O510" s="589"/>
      <c r="P510" s="32"/>
      <c r="Q510" s="32"/>
    </row>
    <row r="511">
      <c r="A511" s="32"/>
      <c r="D511" s="32"/>
      <c r="E511" s="32"/>
      <c r="F511" s="32"/>
      <c r="G511" s="32"/>
      <c r="H511" s="32"/>
      <c r="I511" s="605"/>
      <c r="J511" s="32"/>
      <c r="K511" s="605"/>
      <c r="L511" s="589"/>
      <c r="N511" s="32"/>
      <c r="O511" s="589"/>
      <c r="P511" s="32"/>
      <c r="Q511" s="32"/>
    </row>
    <row r="512">
      <c r="A512" s="32"/>
      <c r="D512" s="32"/>
      <c r="E512" s="32"/>
      <c r="F512" s="32"/>
      <c r="G512" s="32"/>
      <c r="H512" s="32"/>
      <c r="I512" s="605"/>
      <c r="J512" s="32"/>
      <c r="K512" s="605"/>
      <c r="L512" s="589"/>
      <c r="N512" s="32"/>
      <c r="O512" s="589"/>
      <c r="P512" s="32"/>
      <c r="Q512" s="32"/>
    </row>
    <row r="513">
      <c r="A513" s="32"/>
      <c r="D513" s="32"/>
      <c r="E513" s="32"/>
      <c r="F513" s="32"/>
      <c r="G513" s="32"/>
      <c r="H513" s="32"/>
      <c r="I513" s="605"/>
      <c r="J513" s="32"/>
      <c r="K513" s="605"/>
      <c r="L513" s="589"/>
      <c r="N513" s="32"/>
      <c r="O513" s="589"/>
      <c r="P513" s="32"/>
      <c r="Q513" s="32"/>
    </row>
    <row r="514">
      <c r="A514" s="32"/>
      <c r="D514" s="32"/>
      <c r="E514" s="32"/>
      <c r="F514" s="32"/>
      <c r="G514" s="32"/>
      <c r="H514" s="32"/>
      <c r="I514" s="605"/>
      <c r="J514" s="32"/>
      <c r="K514" s="605"/>
      <c r="L514" s="589"/>
      <c r="N514" s="32"/>
      <c r="O514" s="589"/>
      <c r="P514" s="32"/>
      <c r="Q514" s="32"/>
    </row>
    <row r="515">
      <c r="A515" s="32"/>
      <c r="D515" s="32"/>
      <c r="E515" s="32"/>
      <c r="F515" s="32"/>
      <c r="G515" s="32"/>
      <c r="H515" s="32"/>
      <c r="I515" s="605"/>
      <c r="J515" s="32"/>
      <c r="K515" s="605"/>
      <c r="L515" s="589"/>
      <c r="N515" s="32"/>
      <c r="O515" s="589"/>
      <c r="P515" s="32"/>
      <c r="Q515" s="32"/>
    </row>
    <row r="516">
      <c r="A516" s="32"/>
      <c r="D516" s="32"/>
      <c r="E516" s="32"/>
      <c r="F516" s="32"/>
      <c r="G516" s="32"/>
      <c r="H516" s="32"/>
      <c r="I516" s="605"/>
      <c r="J516" s="32"/>
      <c r="K516" s="605"/>
      <c r="L516" s="589"/>
      <c r="N516" s="32"/>
      <c r="O516" s="589"/>
      <c r="P516" s="32"/>
      <c r="Q516" s="32"/>
    </row>
    <row r="517">
      <c r="A517" s="32"/>
      <c r="D517" s="32"/>
      <c r="E517" s="32"/>
      <c r="F517" s="32"/>
      <c r="G517" s="32"/>
      <c r="H517" s="32"/>
      <c r="I517" s="605"/>
      <c r="J517" s="32"/>
      <c r="K517" s="605"/>
      <c r="L517" s="589"/>
      <c r="N517" s="32"/>
      <c r="O517" s="589"/>
      <c r="P517" s="32"/>
      <c r="Q517" s="32"/>
    </row>
    <row r="518">
      <c r="A518" s="32"/>
      <c r="D518" s="32"/>
      <c r="E518" s="32"/>
      <c r="F518" s="32"/>
      <c r="G518" s="32"/>
      <c r="H518" s="32"/>
      <c r="I518" s="605"/>
      <c r="J518" s="32"/>
      <c r="K518" s="605"/>
      <c r="L518" s="589"/>
      <c r="N518" s="32"/>
      <c r="O518" s="589"/>
      <c r="P518" s="32"/>
      <c r="Q518" s="32"/>
    </row>
    <row r="519">
      <c r="A519" s="32"/>
      <c r="D519" s="32"/>
      <c r="E519" s="32"/>
      <c r="F519" s="32"/>
      <c r="G519" s="32"/>
      <c r="H519" s="32"/>
      <c r="I519" s="605"/>
      <c r="J519" s="32"/>
      <c r="K519" s="605"/>
      <c r="L519" s="589"/>
      <c r="N519" s="32"/>
      <c r="O519" s="589"/>
      <c r="P519" s="32"/>
      <c r="Q519" s="32"/>
    </row>
    <row r="520">
      <c r="A520" s="32"/>
      <c r="D520" s="32"/>
      <c r="E520" s="32"/>
      <c r="F520" s="32"/>
      <c r="G520" s="32"/>
      <c r="H520" s="32"/>
      <c r="I520" s="605"/>
      <c r="J520" s="32"/>
      <c r="K520" s="605"/>
      <c r="L520" s="589"/>
      <c r="N520" s="32"/>
      <c r="O520" s="589"/>
      <c r="P520" s="32"/>
      <c r="Q520" s="32"/>
    </row>
    <row r="521">
      <c r="A521" s="32"/>
      <c r="D521" s="32"/>
      <c r="E521" s="32"/>
      <c r="F521" s="32"/>
      <c r="G521" s="32"/>
      <c r="H521" s="32"/>
      <c r="I521" s="605"/>
      <c r="J521" s="32"/>
      <c r="K521" s="605"/>
      <c r="L521" s="589"/>
      <c r="N521" s="32"/>
      <c r="O521" s="589"/>
      <c r="P521" s="32"/>
      <c r="Q521" s="32"/>
    </row>
    <row r="522">
      <c r="A522" s="32"/>
      <c r="D522" s="32"/>
      <c r="E522" s="32"/>
      <c r="F522" s="32"/>
      <c r="G522" s="32"/>
      <c r="H522" s="32"/>
      <c r="I522" s="605"/>
      <c r="J522" s="32"/>
      <c r="K522" s="605"/>
      <c r="L522" s="589"/>
      <c r="N522" s="32"/>
      <c r="O522" s="589"/>
      <c r="P522" s="32"/>
      <c r="Q522" s="32"/>
    </row>
    <row r="523">
      <c r="A523" s="32"/>
      <c r="D523" s="32"/>
      <c r="E523" s="32"/>
      <c r="F523" s="32"/>
      <c r="G523" s="32"/>
      <c r="H523" s="32"/>
      <c r="I523" s="605"/>
      <c r="J523" s="32"/>
      <c r="K523" s="605"/>
      <c r="L523" s="589"/>
      <c r="N523" s="32"/>
      <c r="O523" s="589"/>
      <c r="P523" s="32"/>
      <c r="Q523" s="32"/>
    </row>
    <row r="524">
      <c r="A524" s="32"/>
      <c r="D524" s="32"/>
      <c r="E524" s="32"/>
      <c r="F524" s="32"/>
      <c r="G524" s="32"/>
      <c r="H524" s="32"/>
      <c r="I524" s="605"/>
      <c r="J524" s="32"/>
      <c r="K524" s="605"/>
      <c r="L524" s="589"/>
      <c r="N524" s="32"/>
      <c r="O524" s="589"/>
      <c r="P524" s="32"/>
      <c r="Q524" s="32"/>
    </row>
    <row r="525">
      <c r="A525" s="32"/>
      <c r="D525" s="32"/>
      <c r="E525" s="32"/>
      <c r="F525" s="32"/>
      <c r="G525" s="32"/>
      <c r="H525" s="32"/>
      <c r="I525" s="605"/>
      <c r="J525" s="32"/>
      <c r="K525" s="605"/>
      <c r="L525" s="589"/>
      <c r="N525" s="32"/>
      <c r="O525" s="589"/>
      <c r="P525" s="32"/>
      <c r="Q525" s="32"/>
    </row>
    <row r="526">
      <c r="A526" s="32"/>
      <c r="D526" s="32"/>
      <c r="E526" s="32"/>
      <c r="F526" s="32"/>
      <c r="G526" s="32"/>
      <c r="H526" s="32"/>
      <c r="I526" s="605"/>
      <c r="J526" s="32"/>
      <c r="K526" s="605"/>
      <c r="L526" s="589"/>
      <c r="N526" s="32"/>
      <c r="O526" s="589"/>
      <c r="P526" s="32"/>
      <c r="Q526" s="32"/>
    </row>
    <row r="527">
      <c r="A527" s="32"/>
      <c r="D527" s="32"/>
      <c r="E527" s="32"/>
      <c r="F527" s="32"/>
      <c r="G527" s="32"/>
      <c r="H527" s="32"/>
      <c r="I527" s="605"/>
      <c r="J527" s="32"/>
      <c r="K527" s="605"/>
      <c r="L527" s="589"/>
      <c r="N527" s="32"/>
      <c r="O527" s="589"/>
      <c r="P527" s="32"/>
      <c r="Q527" s="32"/>
    </row>
    <row r="528">
      <c r="A528" s="32"/>
      <c r="D528" s="32"/>
      <c r="E528" s="32"/>
      <c r="F528" s="32"/>
      <c r="G528" s="32"/>
      <c r="H528" s="32"/>
      <c r="I528" s="605"/>
      <c r="J528" s="32"/>
      <c r="K528" s="605"/>
      <c r="L528" s="589"/>
      <c r="N528" s="32"/>
      <c r="O528" s="589"/>
      <c r="P528" s="32"/>
      <c r="Q528" s="32"/>
    </row>
    <row r="529">
      <c r="A529" s="32"/>
      <c r="D529" s="32"/>
      <c r="E529" s="32"/>
      <c r="F529" s="32"/>
      <c r="G529" s="32"/>
      <c r="H529" s="32"/>
      <c r="I529" s="605"/>
      <c r="J529" s="32"/>
      <c r="K529" s="605"/>
      <c r="L529" s="589"/>
      <c r="N529" s="32"/>
      <c r="O529" s="589"/>
      <c r="P529" s="32"/>
      <c r="Q529" s="32"/>
    </row>
    <row r="530">
      <c r="A530" s="32"/>
      <c r="D530" s="32"/>
      <c r="E530" s="32"/>
      <c r="F530" s="32"/>
      <c r="G530" s="32"/>
      <c r="H530" s="32"/>
      <c r="I530" s="605"/>
      <c r="J530" s="32"/>
      <c r="K530" s="605"/>
      <c r="L530" s="589"/>
      <c r="N530" s="32"/>
      <c r="O530" s="589"/>
      <c r="P530" s="32"/>
      <c r="Q530" s="32"/>
    </row>
    <row r="531">
      <c r="A531" s="32"/>
      <c r="D531" s="32"/>
      <c r="E531" s="32"/>
      <c r="F531" s="32"/>
      <c r="G531" s="32"/>
      <c r="H531" s="32"/>
      <c r="I531" s="605"/>
      <c r="J531" s="32"/>
      <c r="K531" s="605"/>
      <c r="L531" s="589"/>
      <c r="N531" s="32"/>
      <c r="O531" s="589"/>
      <c r="P531" s="32"/>
      <c r="Q531" s="32"/>
    </row>
    <row r="532">
      <c r="A532" s="32"/>
      <c r="D532" s="32"/>
      <c r="E532" s="32"/>
      <c r="F532" s="32"/>
      <c r="G532" s="32"/>
      <c r="H532" s="32"/>
      <c r="I532" s="605"/>
      <c r="J532" s="32"/>
      <c r="K532" s="605"/>
      <c r="L532" s="589"/>
      <c r="N532" s="32"/>
      <c r="O532" s="589"/>
      <c r="P532" s="32"/>
      <c r="Q532" s="32"/>
    </row>
    <row r="533">
      <c r="A533" s="32"/>
      <c r="D533" s="32"/>
      <c r="E533" s="32"/>
      <c r="F533" s="32"/>
      <c r="G533" s="32"/>
      <c r="H533" s="32"/>
      <c r="I533" s="605"/>
      <c r="J533" s="32"/>
      <c r="K533" s="605"/>
      <c r="L533" s="589"/>
      <c r="N533" s="32"/>
      <c r="O533" s="589"/>
      <c r="P533" s="32"/>
      <c r="Q533" s="32"/>
    </row>
    <row r="534">
      <c r="A534" s="32"/>
      <c r="D534" s="32"/>
      <c r="E534" s="32"/>
      <c r="F534" s="32"/>
      <c r="G534" s="32"/>
      <c r="H534" s="32"/>
      <c r="I534" s="605"/>
      <c r="J534" s="32"/>
      <c r="K534" s="605"/>
      <c r="L534" s="589"/>
      <c r="N534" s="32"/>
      <c r="O534" s="589"/>
      <c r="P534" s="32"/>
      <c r="Q534" s="32"/>
    </row>
    <row r="535">
      <c r="A535" s="32"/>
      <c r="D535" s="32"/>
      <c r="E535" s="32"/>
      <c r="F535" s="32"/>
      <c r="G535" s="32"/>
      <c r="H535" s="32"/>
      <c r="I535" s="605"/>
      <c r="J535" s="32"/>
      <c r="K535" s="605"/>
      <c r="L535" s="589"/>
      <c r="N535" s="32"/>
      <c r="O535" s="589"/>
      <c r="P535" s="32"/>
      <c r="Q535" s="32"/>
    </row>
    <row r="536">
      <c r="A536" s="32"/>
      <c r="D536" s="32"/>
      <c r="E536" s="32"/>
      <c r="F536" s="32"/>
      <c r="G536" s="32"/>
      <c r="H536" s="32"/>
      <c r="I536" s="605"/>
      <c r="J536" s="32"/>
      <c r="K536" s="605"/>
      <c r="L536" s="589"/>
      <c r="N536" s="32"/>
      <c r="O536" s="589"/>
      <c r="P536" s="32"/>
      <c r="Q536" s="32"/>
    </row>
    <row r="537">
      <c r="A537" s="32"/>
      <c r="D537" s="32"/>
      <c r="E537" s="32"/>
      <c r="F537" s="32"/>
      <c r="G537" s="32"/>
      <c r="H537" s="32"/>
      <c r="I537" s="605"/>
      <c r="J537" s="32"/>
      <c r="K537" s="605"/>
      <c r="L537" s="589"/>
      <c r="N537" s="32"/>
      <c r="O537" s="589"/>
      <c r="P537" s="32"/>
      <c r="Q537" s="32"/>
    </row>
    <row r="538">
      <c r="A538" s="32"/>
      <c r="D538" s="32"/>
      <c r="E538" s="32"/>
      <c r="F538" s="32"/>
      <c r="G538" s="32"/>
      <c r="H538" s="32"/>
      <c r="I538" s="605"/>
      <c r="J538" s="32"/>
      <c r="K538" s="605"/>
      <c r="L538" s="589"/>
      <c r="N538" s="32"/>
      <c r="O538" s="589"/>
      <c r="P538" s="32"/>
      <c r="Q538" s="32"/>
    </row>
    <row r="539">
      <c r="A539" s="32"/>
      <c r="D539" s="32"/>
      <c r="E539" s="32"/>
      <c r="F539" s="32"/>
      <c r="G539" s="32"/>
      <c r="H539" s="32"/>
      <c r="I539" s="605"/>
      <c r="J539" s="32"/>
      <c r="K539" s="605"/>
      <c r="L539" s="589"/>
      <c r="N539" s="32"/>
      <c r="O539" s="589"/>
      <c r="P539" s="32"/>
      <c r="Q539" s="32"/>
    </row>
    <row r="540">
      <c r="A540" s="32"/>
      <c r="D540" s="32"/>
      <c r="E540" s="32"/>
      <c r="F540" s="32"/>
      <c r="G540" s="32"/>
      <c r="H540" s="32"/>
      <c r="I540" s="605"/>
      <c r="J540" s="32"/>
      <c r="K540" s="605"/>
      <c r="L540" s="589"/>
      <c r="N540" s="32"/>
      <c r="O540" s="589"/>
      <c r="P540" s="32"/>
      <c r="Q540" s="32"/>
    </row>
    <row r="541">
      <c r="A541" s="32"/>
      <c r="D541" s="32"/>
      <c r="E541" s="32"/>
      <c r="F541" s="32"/>
      <c r="G541" s="32"/>
      <c r="H541" s="32"/>
      <c r="I541" s="605"/>
      <c r="J541" s="32"/>
      <c r="K541" s="605"/>
      <c r="L541" s="589"/>
      <c r="N541" s="32"/>
      <c r="O541" s="589"/>
      <c r="P541" s="32"/>
      <c r="Q541" s="32"/>
    </row>
    <row r="542">
      <c r="A542" s="32"/>
      <c r="D542" s="32"/>
      <c r="E542" s="32"/>
      <c r="F542" s="32"/>
      <c r="G542" s="32"/>
      <c r="H542" s="32"/>
      <c r="I542" s="605"/>
      <c r="J542" s="32"/>
      <c r="K542" s="605"/>
      <c r="L542" s="589"/>
      <c r="N542" s="32"/>
      <c r="O542" s="589"/>
      <c r="P542" s="32"/>
      <c r="Q542" s="32"/>
    </row>
    <row r="543">
      <c r="A543" s="32"/>
      <c r="D543" s="32"/>
      <c r="E543" s="32"/>
      <c r="F543" s="32"/>
      <c r="G543" s="32"/>
      <c r="H543" s="32"/>
      <c r="I543" s="605"/>
      <c r="J543" s="32"/>
      <c r="K543" s="605"/>
      <c r="L543" s="589"/>
      <c r="N543" s="32"/>
      <c r="O543" s="589"/>
      <c r="P543" s="32"/>
      <c r="Q543" s="32"/>
    </row>
    <row r="544">
      <c r="A544" s="32"/>
      <c r="D544" s="32"/>
      <c r="E544" s="32"/>
      <c r="F544" s="32"/>
      <c r="G544" s="32"/>
      <c r="H544" s="32"/>
      <c r="I544" s="605"/>
      <c r="J544" s="32"/>
      <c r="K544" s="605"/>
      <c r="L544" s="589"/>
      <c r="N544" s="32"/>
      <c r="O544" s="589"/>
      <c r="P544" s="32"/>
      <c r="Q544" s="32"/>
    </row>
    <row r="545">
      <c r="A545" s="32"/>
      <c r="D545" s="32"/>
      <c r="E545" s="32"/>
      <c r="F545" s="32"/>
      <c r="G545" s="32"/>
      <c r="H545" s="32"/>
      <c r="I545" s="605"/>
      <c r="J545" s="32"/>
      <c r="K545" s="605"/>
      <c r="L545" s="589"/>
      <c r="N545" s="32"/>
      <c r="O545" s="589"/>
      <c r="P545" s="32"/>
      <c r="Q545" s="32"/>
    </row>
    <row r="546">
      <c r="A546" s="32"/>
      <c r="D546" s="32"/>
      <c r="E546" s="32"/>
      <c r="F546" s="32"/>
      <c r="G546" s="32"/>
      <c r="H546" s="32"/>
      <c r="I546" s="605"/>
      <c r="J546" s="32"/>
      <c r="K546" s="605"/>
      <c r="L546" s="589"/>
      <c r="N546" s="32"/>
      <c r="O546" s="589"/>
      <c r="P546" s="32"/>
      <c r="Q546" s="32"/>
    </row>
    <row r="547">
      <c r="A547" s="32"/>
      <c r="D547" s="32"/>
      <c r="E547" s="32"/>
      <c r="F547" s="32"/>
      <c r="G547" s="32"/>
      <c r="H547" s="32"/>
      <c r="I547" s="605"/>
      <c r="J547" s="32"/>
      <c r="K547" s="605"/>
      <c r="L547" s="589"/>
      <c r="N547" s="32"/>
      <c r="O547" s="589"/>
      <c r="P547" s="32"/>
      <c r="Q547" s="32"/>
    </row>
    <row r="548">
      <c r="A548" s="32"/>
      <c r="D548" s="32"/>
      <c r="E548" s="32"/>
      <c r="F548" s="32"/>
      <c r="G548" s="32"/>
      <c r="H548" s="32"/>
      <c r="I548" s="605"/>
      <c r="J548" s="32"/>
      <c r="K548" s="605"/>
      <c r="L548" s="589"/>
      <c r="N548" s="32"/>
      <c r="O548" s="589"/>
      <c r="P548" s="32"/>
      <c r="Q548" s="32"/>
    </row>
    <row r="549">
      <c r="A549" s="32"/>
      <c r="D549" s="32"/>
      <c r="E549" s="32"/>
      <c r="F549" s="32"/>
      <c r="G549" s="32"/>
      <c r="H549" s="32"/>
      <c r="I549" s="605"/>
      <c r="J549" s="32"/>
      <c r="K549" s="605"/>
      <c r="L549" s="589"/>
      <c r="N549" s="32"/>
      <c r="O549" s="589"/>
      <c r="P549" s="32"/>
      <c r="Q549" s="32"/>
    </row>
    <row r="550">
      <c r="A550" s="32"/>
      <c r="D550" s="32"/>
      <c r="E550" s="32"/>
      <c r="F550" s="32"/>
      <c r="G550" s="32"/>
      <c r="H550" s="32"/>
      <c r="I550" s="605"/>
      <c r="J550" s="32"/>
      <c r="K550" s="605"/>
      <c r="L550" s="589"/>
      <c r="N550" s="32"/>
      <c r="O550" s="589"/>
      <c r="P550" s="32"/>
      <c r="Q550" s="32"/>
    </row>
    <row r="551">
      <c r="A551" s="32"/>
      <c r="D551" s="32"/>
      <c r="E551" s="32"/>
      <c r="F551" s="32"/>
      <c r="G551" s="32"/>
      <c r="H551" s="32"/>
      <c r="I551" s="605"/>
      <c r="J551" s="32"/>
      <c r="K551" s="605"/>
      <c r="L551" s="589"/>
      <c r="N551" s="32"/>
      <c r="O551" s="589"/>
      <c r="P551" s="32"/>
      <c r="Q551" s="32"/>
    </row>
    <row r="552">
      <c r="A552" s="32"/>
      <c r="D552" s="32"/>
      <c r="E552" s="32"/>
      <c r="F552" s="32"/>
      <c r="G552" s="32"/>
      <c r="H552" s="32"/>
      <c r="I552" s="605"/>
      <c r="J552" s="32"/>
      <c r="K552" s="605"/>
      <c r="L552" s="589"/>
      <c r="N552" s="32"/>
      <c r="O552" s="589"/>
      <c r="P552" s="32"/>
      <c r="Q552" s="32"/>
    </row>
    <row r="553">
      <c r="A553" s="32"/>
      <c r="D553" s="32"/>
      <c r="E553" s="32"/>
      <c r="F553" s="32"/>
      <c r="G553" s="32"/>
      <c r="H553" s="32"/>
      <c r="I553" s="605"/>
      <c r="J553" s="32"/>
      <c r="K553" s="605"/>
      <c r="L553" s="589"/>
      <c r="N553" s="32"/>
      <c r="O553" s="589"/>
      <c r="P553" s="32"/>
      <c r="Q553" s="32"/>
    </row>
    <row r="554">
      <c r="A554" s="32"/>
      <c r="D554" s="32"/>
      <c r="E554" s="32"/>
      <c r="F554" s="32"/>
      <c r="G554" s="32"/>
      <c r="H554" s="32"/>
      <c r="I554" s="605"/>
      <c r="J554" s="32"/>
      <c r="K554" s="605"/>
      <c r="L554" s="589"/>
      <c r="N554" s="32"/>
      <c r="O554" s="589"/>
      <c r="P554" s="32"/>
      <c r="Q554" s="32"/>
    </row>
    <row r="555">
      <c r="A555" s="32"/>
      <c r="D555" s="32"/>
      <c r="E555" s="32"/>
      <c r="F555" s="32"/>
      <c r="G555" s="32"/>
      <c r="H555" s="32"/>
      <c r="I555" s="605"/>
      <c r="J555" s="32"/>
      <c r="K555" s="605"/>
      <c r="L555" s="589"/>
      <c r="N555" s="32"/>
      <c r="O555" s="589"/>
      <c r="P555" s="32"/>
      <c r="Q555" s="32"/>
    </row>
    <row r="556">
      <c r="A556" s="32"/>
      <c r="D556" s="32"/>
      <c r="E556" s="32"/>
      <c r="F556" s="32"/>
      <c r="G556" s="32"/>
      <c r="H556" s="32"/>
      <c r="I556" s="605"/>
      <c r="J556" s="32"/>
      <c r="K556" s="605"/>
      <c r="L556" s="589"/>
      <c r="N556" s="32"/>
      <c r="O556" s="589"/>
      <c r="P556" s="32"/>
      <c r="Q556" s="32"/>
    </row>
    <row r="557">
      <c r="A557" s="32"/>
      <c r="D557" s="32"/>
      <c r="E557" s="32"/>
      <c r="F557" s="32"/>
      <c r="G557" s="32"/>
      <c r="H557" s="32"/>
      <c r="I557" s="605"/>
      <c r="J557" s="32"/>
      <c r="K557" s="605"/>
      <c r="L557" s="589"/>
      <c r="N557" s="32"/>
      <c r="O557" s="589"/>
      <c r="P557" s="32"/>
      <c r="Q557" s="32"/>
    </row>
    <row r="558">
      <c r="A558" s="32"/>
      <c r="D558" s="32"/>
      <c r="E558" s="32"/>
      <c r="F558" s="32"/>
      <c r="G558" s="32"/>
      <c r="H558" s="32"/>
      <c r="I558" s="605"/>
      <c r="J558" s="32"/>
      <c r="K558" s="605"/>
      <c r="L558" s="589"/>
      <c r="N558" s="32"/>
      <c r="O558" s="589"/>
      <c r="P558" s="32"/>
      <c r="Q558" s="32"/>
    </row>
    <row r="559">
      <c r="A559" s="32"/>
      <c r="D559" s="32"/>
      <c r="E559" s="32"/>
      <c r="F559" s="32"/>
      <c r="G559" s="32"/>
      <c r="H559" s="32"/>
      <c r="I559" s="605"/>
      <c r="J559" s="32"/>
      <c r="K559" s="605"/>
      <c r="L559" s="589"/>
      <c r="N559" s="32"/>
      <c r="O559" s="589"/>
      <c r="P559" s="32"/>
      <c r="Q559" s="32"/>
    </row>
    <row r="560">
      <c r="A560" s="32"/>
      <c r="D560" s="32"/>
      <c r="E560" s="32"/>
      <c r="F560" s="32"/>
      <c r="G560" s="32"/>
      <c r="H560" s="32"/>
      <c r="I560" s="605"/>
      <c r="J560" s="32"/>
      <c r="K560" s="605"/>
      <c r="L560" s="589"/>
      <c r="N560" s="32"/>
      <c r="O560" s="589"/>
      <c r="P560" s="32"/>
      <c r="Q560" s="32"/>
    </row>
    <row r="561">
      <c r="A561" s="32"/>
      <c r="D561" s="32"/>
      <c r="E561" s="32"/>
      <c r="F561" s="32"/>
      <c r="G561" s="32"/>
      <c r="H561" s="32"/>
      <c r="I561" s="605"/>
      <c r="J561" s="32"/>
      <c r="K561" s="605"/>
      <c r="L561" s="589"/>
      <c r="N561" s="32"/>
      <c r="O561" s="589"/>
      <c r="P561" s="32"/>
      <c r="Q561" s="32"/>
    </row>
    <row r="562">
      <c r="A562" s="32"/>
      <c r="D562" s="32"/>
      <c r="E562" s="32"/>
      <c r="F562" s="32"/>
      <c r="G562" s="32"/>
      <c r="H562" s="32"/>
      <c r="I562" s="605"/>
      <c r="J562" s="32"/>
      <c r="K562" s="605"/>
      <c r="L562" s="589"/>
      <c r="N562" s="32"/>
      <c r="O562" s="589"/>
      <c r="P562" s="32"/>
      <c r="Q562" s="32"/>
    </row>
    <row r="563">
      <c r="A563" s="32"/>
      <c r="D563" s="32"/>
      <c r="E563" s="32"/>
      <c r="F563" s="32"/>
      <c r="G563" s="32"/>
      <c r="H563" s="32"/>
      <c r="I563" s="605"/>
      <c r="J563" s="32"/>
      <c r="K563" s="605"/>
      <c r="L563" s="589"/>
      <c r="N563" s="32"/>
      <c r="O563" s="589"/>
      <c r="P563" s="32"/>
      <c r="Q563" s="32"/>
    </row>
    <row r="564">
      <c r="A564" s="32"/>
      <c r="D564" s="32"/>
      <c r="E564" s="32"/>
      <c r="F564" s="32"/>
      <c r="G564" s="32"/>
      <c r="H564" s="32"/>
      <c r="I564" s="605"/>
      <c r="J564" s="32"/>
      <c r="K564" s="605"/>
      <c r="L564" s="589"/>
      <c r="N564" s="32"/>
      <c r="O564" s="589"/>
      <c r="P564" s="32"/>
      <c r="Q564" s="32"/>
    </row>
    <row r="565">
      <c r="A565" s="32"/>
      <c r="D565" s="32"/>
      <c r="E565" s="32"/>
      <c r="F565" s="32"/>
      <c r="G565" s="32"/>
      <c r="H565" s="32"/>
      <c r="I565" s="605"/>
      <c r="J565" s="32"/>
      <c r="K565" s="605"/>
      <c r="L565" s="589"/>
      <c r="N565" s="32"/>
      <c r="O565" s="589"/>
      <c r="P565" s="32"/>
      <c r="Q565" s="32"/>
    </row>
    <row r="566">
      <c r="A566" s="32"/>
      <c r="D566" s="32"/>
      <c r="E566" s="32"/>
      <c r="F566" s="32"/>
      <c r="G566" s="32"/>
      <c r="H566" s="32"/>
      <c r="I566" s="605"/>
      <c r="J566" s="32"/>
      <c r="K566" s="605"/>
      <c r="L566" s="589"/>
      <c r="N566" s="32"/>
      <c r="O566" s="589"/>
      <c r="P566" s="32"/>
      <c r="Q566" s="32"/>
    </row>
    <row r="567">
      <c r="A567" s="32"/>
      <c r="D567" s="32"/>
      <c r="E567" s="32"/>
      <c r="F567" s="32"/>
      <c r="G567" s="32"/>
      <c r="H567" s="32"/>
      <c r="I567" s="605"/>
      <c r="J567" s="32"/>
      <c r="K567" s="605"/>
      <c r="L567" s="589"/>
      <c r="N567" s="32"/>
      <c r="O567" s="589"/>
      <c r="P567" s="32"/>
      <c r="Q567" s="32"/>
    </row>
    <row r="568">
      <c r="A568" s="32"/>
      <c r="D568" s="32"/>
      <c r="E568" s="32"/>
      <c r="F568" s="32"/>
      <c r="G568" s="32"/>
      <c r="H568" s="32"/>
      <c r="I568" s="605"/>
      <c r="J568" s="32"/>
      <c r="K568" s="605"/>
      <c r="L568" s="589"/>
      <c r="N568" s="32"/>
      <c r="O568" s="589"/>
      <c r="P568" s="32"/>
      <c r="Q568" s="32"/>
    </row>
    <row r="569">
      <c r="A569" s="32"/>
      <c r="D569" s="32"/>
      <c r="E569" s="32"/>
      <c r="F569" s="32"/>
      <c r="G569" s="32"/>
      <c r="H569" s="32"/>
      <c r="I569" s="605"/>
      <c r="J569" s="32"/>
      <c r="K569" s="605"/>
      <c r="L569" s="589"/>
      <c r="N569" s="32"/>
      <c r="O569" s="589"/>
      <c r="P569" s="32"/>
      <c r="Q569" s="32"/>
    </row>
    <row r="570">
      <c r="A570" s="32"/>
      <c r="D570" s="32"/>
      <c r="E570" s="32"/>
      <c r="F570" s="32"/>
      <c r="G570" s="32"/>
      <c r="H570" s="32"/>
      <c r="I570" s="605"/>
      <c r="J570" s="32"/>
      <c r="K570" s="605"/>
      <c r="L570" s="589"/>
      <c r="N570" s="32"/>
      <c r="O570" s="589"/>
      <c r="P570" s="32"/>
      <c r="Q570" s="32"/>
    </row>
    <row r="571">
      <c r="A571" s="32"/>
      <c r="D571" s="32"/>
      <c r="E571" s="32"/>
      <c r="F571" s="32"/>
      <c r="G571" s="32"/>
      <c r="H571" s="32"/>
      <c r="I571" s="605"/>
      <c r="J571" s="32"/>
      <c r="K571" s="605"/>
      <c r="L571" s="589"/>
      <c r="N571" s="32"/>
      <c r="O571" s="589"/>
      <c r="P571" s="32"/>
      <c r="Q571" s="32"/>
    </row>
    <row r="572">
      <c r="A572" s="32"/>
      <c r="D572" s="32"/>
      <c r="E572" s="32"/>
      <c r="F572" s="32"/>
      <c r="G572" s="32"/>
      <c r="H572" s="32"/>
      <c r="I572" s="605"/>
      <c r="J572" s="32"/>
      <c r="K572" s="605"/>
      <c r="L572" s="589"/>
      <c r="N572" s="32"/>
      <c r="O572" s="589"/>
      <c r="P572" s="32"/>
      <c r="Q572" s="32"/>
    </row>
    <row r="573">
      <c r="A573" s="32"/>
      <c r="D573" s="32"/>
      <c r="E573" s="32"/>
      <c r="F573" s="32"/>
      <c r="G573" s="32"/>
      <c r="H573" s="32"/>
      <c r="I573" s="605"/>
      <c r="J573" s="32"/>
      <c r="K573" s="605"/>
      <c r="L573" s="589"/>
      <c r="N573" s="32"/>
      <c r="O573" s="589"/>
      <c r="P573" s="32"/>
      <c r="Q573" s="32"/>
    </row>
    <row r="574">
      <c r="A574" s="32"/>
      <c r="D574" s="32"/>
      <c r="E574" s="32"/>
      <c r="F574" s="32"/>
      <c r="G574" s="32"/>
      <c r="H574" s="32"/>
      <c r="I574" s="605"/>
      <c r="J574" s="32"/>
      <c r="K574" s="605"/>
      <c r="L574" s="589"/>
      <c r="N574" s="32"/>
      <c r="O574" s="589"/>
      <c r="P574" s="32"/>
      <c r="Q574" s="32"/>
    </row>
    <row r="575">
      <c r="A575" s="32"/>
      <c r="D575" s="32"/>
      <c r="E575" s="32"/>
      <c r="F575" s="32"/>
      <c r="G575" s="32"/>
      <c r="H575" s="32"/>
      <c r="I575" s="605"/>
      <c r="J575" s="32"/>
      <c r="K575" s="605"/>
      <c r="L575" s="589"/>
      <c r="N575" s="32"/>
      <c r="O575" s="589"/>
      <c r="P575" s="32"/>
      <c r="Q575" s="32"/>
    </row>
    <row r="576">
      <c r="A576" s="32"/>
      <c r="D576" s="32"/>
      <c r="E576" s="32"/>
      <c r="F576" s="32"/>
      <c r="G576" s="32"/>
      <c r="H576" s="32"/>
      <c r="I576" s="605"/>
      <c r="J576" s="32"/>
      <c r="K576" s="605"/>
      <c r="L576" s="589"/>
      <c r="N576" s="32"/>
      <c r="O576" s="589"/>
      <c r="P576" s="32"/>
      <c r="Q576" s="32"/>
    </row>
    <row r="577">
      <c r="A577" s="32"/>
      <c r="D577" s="32"/>
      <c r="E577" s="32"/>
      <c r="F577" s="32"/>
      <c r="G577" s="32"/>
      <c r="H577" s="32"/>
      <c r="I577" s="605"/>
      <c r="J577" s="32"/>
      <c r="K577" s="605"/>
      <c r="L577" s="589"/>
      <c r="N577" s="32"/>
      <c r="O577" s="589"/>
      <c r="P577" s="32"/>
      <c r="Q577" s="32"/>
    </row>
    <row r="578">
      <c r="A578" s="32"/>
      <c r="D578" s="32"/>
      <c r="E578" s="32"/>
      <c r="F578" s="32"/>
      <c r="G578" s="32"/>
      <c r="H578" s="32"/>
      <c r="I578" s="605"/>
      <c r="J578" s="32"/>
      <c r="K578" s="605"/>
      <c r="L578" s="589"/>
      <c r="N578" s="32"/>
      <c r="O578" s="589"/>
      <c r="P578" s="32"/>
      <c r="Q578" s="32"/>
    </row>
    <row r="579">
      <c r="A579" s="32"/>
      <c r="D579" s="32"/>
      <c r="E579" s="32"/>
      <c r="F579" s="32"/>
      <c r="G579" s="32"/>
      <c r="H579" s="32"/>
      <c r="I579" s="605"/>
      <c r="J579" s="32"/>
      <c r="K579" s="605"/>
      <c r="L579" s="589"/>
      <c r="N579" s="32"/>
      <c r="O579" s="589"/>
      <c r="P579" s="32"/>
      <c r="Q579" s="32"/>
    </row>
    <row r="580">
      <c r="A580" s="32"/>
      <c r="D580" s="32"/>
      <c r="E580" s="32"/>
      <c r="F580" s="32"/>
      <c r="G580" s="32"/>
      <c r="H580" s="32"/>
      <c r="I580" s="605"/>
      <c r="J580" s="32"/>
      <c r="K580" s="605"/>
      <c r="L580" s="589"/>
      <c r="N580" s="32"/>
      <c r="O580" s="589"/>
      <c r="P580" s="32"/>
      <c r="Q580" s="32"/>
    </row>
    <row r="581">
      <c r="A581" s="32"/>
      <c r="D581" s="32"/>
      <c r="E581" s="32"/>
      <c r="F581" s="32"/>
      <c r="G581" s="32"/>
      <c r="H581" s="32"/>
      <c r="I581" s="605"/>
      <c r="J581" s="32"/>
      <c r="K581" s="605"/>
      <c r="L581" s="589"/>
      <c r="N581" s="32"/>
      <c r="O581" s="589"/>
      <c r="P581" s="32"/>
      <c r="Q581" s="32"/>
    </row>
    <row r="582">
      <c r="A582" s="32"/>
      <c r="D582" s="32"/>
      <c r="E582" s="32"/>
      <c r="F582" s="32"/>
      <c r="G582" s="32"/>
      <c r="H582" s="32"/>
      <c r="I582" s="605"/>
      <c r="J582" s="32"/>
      <c r="K582" s="605"/>
      <c r="L582" s="589"/>
      <c r="N582" s="32"/>
      <c r="O582" s="589"/>
      <c r="P582" s="32"/>
      <c r="Q582" s="32"/>
    </row>
    <row r="583">
      <c r="A583" s="32"/>
      <c r="D583" s="32"/>
      <c r="E583" s="32"/>
      <c r="F583" s="32"/>
      <c r="G583" s="32"/>
      <c r="H583" s="32"/>
      <c r="I583" s="605"/>
      <c r="J583" s="32"/>
      <c r="K583" s="605"/>
      <c r="L583" s="589"/>
      <c r="N583" s="32"/>
      <c r="O583" s="589"/>
      <c r="P583" s="32"/>
      <c r="Q583" s="32"/>
    </row>
    <row r="584">
      <c r="A584" s="32"/>
      <c r="D584" s="32"/>
      <c r="E584" s="32"/>
      <c r="F584" s="32"/>
      <c r="G584" s="32"/>
      <c r="H584" s="32"/>
      <c r="I584" s="605"/>
      <c r="J584" s="32"/>
      <c r="K584" s="605"/>
      <c r="L584" s="589"/>
      <c r="N584" s="32"/>
      <c r="O584" s="589"/>
      <c r="P584" s="32"/>
      <c r="Q584" s="32"/>
    </row>
    <row r="585">
      <c r="A585" s="32"/>
      <c r="D585" s="32"/>
      <c r="E585" s="32"/>
      <c r="F585" s="32"/>
      <c r="G585" s="32"/>
      <c r="H585" s="32"/>
      <c r="I585" s="605"/>
      <c r="J585" s="32"/>
      <c r="K585" s="605"/>
      <c r="L585" s="589"/>
      <c r="N585" s="32"/>
      <c r="O585" s="589"/>
      <c r="P585" s="32"/>
      <c r="Q585" s="32"/>
    </row>
    <row r="586">
      <c r="A586" s="32"/>
      <c r="D586" s="32"/>
      <c r="E586" s="32"/>
      <c r="F586" s="32"/>
      <c r="G586" s="32"/>
      <c r="H586" s="32"/>
      <c r="I586" s="605"/>
      <c r="J586" s="32"/>
      <c r="K586" s="605"/>
      <c r="L586" s="589"/>
      <c r="N586" s="32"/>
      <c r="O586" s="589"/>
      <c r="P586" s="32"/>
      <c r="Q586" s="32"/>
    </row>
    <row r="587">
      <c r="A587" s="32"/>
      <c r="D587" s="32"/>
      <c r="E587" s="32"/>
      <c r="F587" s="32"/>
      <c r="G587" s="32"/>
      <c r="H587" s="32"/>
      <c r="I587" s="605"/>
      <c r="J587" s="32"/>
      <c r="K587" s="605"/>
      <c r="L587" s="589"/>
      <c r="N587" s="32"/>
      <c r="O587" s="589"/>
      <c r="P587" s="32"/>
      <c r="Q587" s="32"/>
    </row>
    <row r="588">
      <c r="A588" s="32"/>
      <c r="D588" s="32"/>
      <c r="E588" s="32"/>
      <c r="F588" s="32"/>
      <c r="G588" s="32"/>
      <c r="H588" s="32"/>
      <c r="I588" s="605"/>
      <c r="J588" s="32"/>
      <c r="K588" s="605"/>
      <c r="L588" s="589"/>
      <c r="N588" s="32"/>
      <c r="O588" s="589"/>
      <c r="P588" s="32"/>
      <c r="Q588" s="32"/>
    </row>
    <row r="589">
      <c r="A589" s="32"/>
      <c r="D589" s="32"/>
      <c r="E589" s="32"/>
      <c r="F589" s="32"/>
      <c r="G589" s="32"/>
      <c r="H589" s="32"/>
      <c r="I589" s="605"/>
      <c r="J589" s="32"/>
      <c r="K589" s="605"/>
      <c r="L589" s="589"/>
      <c r="N589" s="32"/>
      <c r="O589" s="589"/>
      <c r="P589" s="32"/>
      <c r="Q589" s="32"/>
    </row>
    <row r="590">
      <c r="A590" s="32"/>
      <c r="D590" s="32"/>
      <c r="E590" s="32"/>
      <c r="F590" s="32"/>
      <c r="G590" s="32"/>
      <c r="H590" s="32"/>
      <c r="I590" s="605"/>
      <c r="J590" s="32"/>
      <c r="K590" s="605"/>
      <c r="L590" s="589"/>
      <c r="N590" s="32"/>
      <c r="O590" s="589"/>
      <c r="P590" s="32"/>
      <c r="Q590" s="32"/>
    </row>
    <row r="591">
      <c r="A591" s="32"/>
      <c r="D591" s="32"/>
      <c r="E591" s="32"/>
      <c r="F591" s="32"/>
      <c r="G591" s="32"/>
      <c r="H591" s="32"/>
      <c r="I591" s="605"/>
      <c r="J591" s="32"/>
      <c r="K591" s="605"/>
      <c r="L591" s="589"/>
      <c r="N591" s="32"/>
      <c r="O591" s="589"/>
      <c r="P591" s="32"/>
      <c r="Q591" s="32"/>
    </row>
    <row r="592">
      <c r="A592" s="32"/>
      <c r="D592" s="32"/>
      <c r="E592" s="32"/>
      <c r="F592" s="32"/>
      <c r="G592" s="32"/>
      <c r="H592" s="32"/>
      <c r="I592" s="605"/>
      <c r="J592" s="32"/>
      <c r="K592" s="605"/>
      <c r="L592" s="589"/>
      <c r="N592" s="32"/>
      <c r="O592" s="589"/>
      <c r="P592" s="32"/>
      <c r="Q592" s="32"/>
    </row>
    <row r="593">
      <c r="A593" s="32"/>
      <c r="D593" s="32"/>
      <c r="E593" s="32"/>
      <c r="F593" s="32"/>
      <c r="G593" s="32"/>
      <c r="H593" s="32"/>
      <c r="I593" s="605"/>
      <c r="J593" s="32"/>
      <c r="K593" s="605"/>
      <c r="L593" s="589"/>
      <c r="N593" s="32"/>
      <c r="O593" s="589"/>
      <c r="P593" s="32"/>
      <c r="Q593" s="32"/>
    </row>
    <row r="594">
      <c r="A594" s="32"/>
      <c r="D594" s="32"/>
      <c r="E594" s="32"/>
      <c r="F594" s="32"/>
      <c r="G594" s="32"/>
      <c r="H594" s="32"/>
      <c r="I594" s="605"/>
      <c r="J594" s="32"/>
      <c r="K594" s="605"/>
      <c r="L594" s="589"/>
      <c r="N594" s="32"/>
      <c r="O594" s="589"/>
      <c r="P594" s="32"/>
      <c r="Q594" s="32"/>
    </row>
    <row r="595">
      <c r="A595" s="32"/>
      <c r="D595" s="32"/>
      <c r="E595" s="32"/>
      <c r="F595" s="32"/>
      <c r="G595" s="32"/>
      <c r="H595" s="32"/>
      <c r="I595" s="605"/>
      <c r="J595" s="32"/>
      <c r="K595" s="605"/>
      <c r="L595" s="589"/>
      <c r="N595" s="32"/>
      <c r="O595" s="589"/>
      <c r="P595" s="32"/>
      <c r="Q595" s="32"/>
    </row>
    <row r="596">
      <c r="A596" s="32"/>
      <c r="D596" s="32"/>
      <c r="E596" s="32"/>
      <c r="F596" s="32"/>
      <c r="G596" s="32"/>
      <c r="H596" s="32"/>
      <c r="I596" s="605"/>
      <c r="J596" s="32"/>
      <c r="K596" s="605"/>
      <c r="L596" s="589"/>
      <c r="N596" s="32"/>
      <c r="O596" s="589"/>
      <c r="P596" s="32"/>
      <c r="Q596" s="32"/>
    </row>
    <row r="597">
      <c r="A597" s="32"/>
      <c r="D597" s="32"/>
      <c r="E597" s="32"/>
      <c r="F597" s="32"/>
      <c r="G597" s="32"/>
      <c r="H597" s="32"/>
      <c r="I597" s="605"/>
      <c r="J597" s="32"/>
      <c r="K597" s="605"/>
      <c r="L597" s="589"/>
      <c r="N597" s="32"/>
      <c r="O597" s="589"/>
      <c r="P597" s="32"/>
      <c r="Q597" s="32"/>
    </row>
    <row r="598">
      <c r="A598" s="32"/>
      <c r="D598" s="32"/>
      <c r="E598" s="32"/>
      <c r="F598" s="32"/>
      <c r="G598" s="32"/>
      <c r="H598" s="32"/>
      <c r="I598" s="605"/>
      <c r="J598" s="32"/>
      <c r="K598" s="605"/>
      <c r="L598" s="589"/>
      <c r="N598" s="32"/>
      <c r="O598" s="589"/>
      <c r="P598" s="32"/>
      <c r="Q598" s="32"/>
    </row>
    <row r="599">
      <c r="A599" s="32"/>
      <c r="D599" s="32"/>
      <c r="E599" s="32"/>
      <c r="F599" s="32"/>
      <c r="G599" s="32"/>
      <c r="H599" s="32"/>
      <c r="I599" s="605"/>
      <c r="J599" s="32"/>
      <c r="K599" s="605"/>
      <c r="L599" s="589"/>
      <c r="N599" s="32"/>
      <c r="O599" s="589"/>
      <c r="P599" s="32"/>
      <c r="Q599" s="32"/>
    </row>
    <row r="600">
      <c r="A600" s="32"/>
      <c r="D600" s="32"/>
      <c r="E600" s="32"/>
      <c r="F600" s="32"/>
      <c r="G600" s="32"/>
      <c r="H600" s="32"/>
      <c r="I600" s="605"/>
      <c r="J600" s="32"/>
      <c r="K600" s="605"/>
      <c r="L600" s="589"/>
      <c r="N600" s="32"/>
      <c r="O600" s="589"/>
      <c r="P600" s="32"/>
      <c r="Q600" s="32"/>
    </row>
    <row r="601">
      <c r="A601" s="32"/>
      <c r="D601" s="32"/>
      <c r="E601" s="32"/>
      <c r="F601" s="32"/>
      <c r="G601" s="32"/>
      <c r="H601" s="32"/>
      <c r="I601" s="605"/>
      <c r="J601" s="32"/>
      <c r="K601" s="605"/>
      <c r="L601" s="589"/>
      <c r="N601" s="32"/>
      <c r="O601" s="589"/>
      <c r="P601" s="32"/>
      <c r="Q601" s="32"/>
    </row>
    <row r="602">
      <c r="A602" s="32"/>
      <c r="D602" s="32"/>
      <c r="E602" s="32"/>
      <c r="F602" s="32"/>
      <c r="G602" s="32"/>
      <c r="H602" s="32"/>
      <c r="I602" s="605"/>
      <c r="J602" s="32"/>
      <c r="K602" s="605"/>
      <c r="L602" s="589"/>
      <c r="N602" s="32"/>
      <c r="O602" s="589"/>
      <c r="P602" s="32"/>
      <c r="Q602" s="32"/>
    </row>
    <row r="603">
      <c r="A603" s="32"/>
      <c r="D603" s="32"/>
      <c r="E603" s="32"/>
      <c r="F603" s="32"/>
      <c r="G603" s="32"/>
      <c r="H603" s="32"/>
      <c r="I603" s="605"/>
      <c r="J603" s="32"/>
      <c r="K603" s="605"/>
      <c r="L603" s="589"/>
      <c r="N603" s="32"/>
      <c r="O603" s="589"/>
      <c r="P603" s="32"/>
      <c r="Q603" s="32"/>
    </row>
    <row r="604">
      <c r="A604" s="32"/>
      <c r="D604" s="32"/>
      <c r="E604" s="32"/>
      <c r="F604" s="32"/>
      <c r="G604" s="32"/>
      <c r="H604" s="32"/>
      <c r="I604" s="605"/>
      <c r="J604" s="32"/>
      <c r="K604" s="605"/>
      <c r="L604" s="589"/>
      <c r="N604" s="32"/>
      <c r="O604" s="589"/>
      <c r="P604" s="32"/>
      <c r="Q604" s="32"/>
    </row>
    <row r="605">
      <c r="A605" s="32"/>
      <c r="D605" s="32"/>
      <c r="E605" s="32"/>
      <c r="F605" s="32"/>
      <c r="G605" s="32"/>
      <c r="H605" s="32"/>
      <c r="I605" s="605"/>
      <c r="J605" s="32"/>
      <c r="K605" s="605"/>
      <c r="L605" s="589"/>
      <c r="N605" s="32"/>
      <c r="O605" s="589"/>
      <c r="P605" s="32"/>
      <c r="Q605" s="32"/>
    </row>
    <row r="606">
      <c r="A606" s="32"/>
      <c r="D606" s="32"/>
      <c r="E606" s="32"/>
      <c r="F606" s="32"/>
      <c r="G606" s="32"/>
      <c r="H606" s="32"/>
      <c r="I606" s="605"/>
      <c r="J606" s="32"/>
      <c r="K606" s="605"/>
      <c r="L606" s="589"/>
      <c r="N606" s="32"/>
      <c r="O606" s="589"/>
      <c r="P606" s="32"/>
      <c r="Q606" s="32"/>
    </row>
    <row r="607">
      <c r="A607" s="32"/>
      <c r="D607" s="32"/>
      <c r="E607" s="32"/>
      <c r="F607" s="32"/>
      <c r="G607" s="32"/>
      <c r="H607" s="32"/>
      <c r="I607" s="605"/>
      <c r="J607" s="32"/>
      <c r="K607" s="605"/>
      <c r="L607" s="589"/>
      <c r="N607" s="32"/>
      <c r="O607" s="589"/>
      <c r="P607" s="32"/>
      <c r="Q607" s="32"/>
    </row>
    <row r="608">
      <c r="A608" s="32"/>
      <c r="D608" s="32"/>
      <c r="E608" s="32"/>
      <c r="F608" s="32"/>
      <c r="G608" s="32"/>
      <c r="H608" s="32"/>
      <c r="I608" s="605"/>
      <c r="J608" s="32"/>
      <c r="K608" s="605"/>
      <c r="L608" s="589"/>
      <c r="N608" s="32"/>
      <c r="O608" s="589"/>
      <c r="P608" s="32"/>
      <c r="Q608" s="32"/>
    </row>
    <row r="609">
      <c r="A609" s="32"/>
      <c r="D609" s="32"/>
      <c r="E609" s="32"/>
      <c r="F609" s="32"/>
      <c r="G609" s="32"/>
      <c r="H609" s="32"/>
      <c r="I609" s="605"/>
      <c r="J609" s="32"/>
      <c r="K609" s="605"/>
      <c r="L609" s="589"/>
      <c r="N609" s="32"/>
      <c r="O609" s="589"/>
      <c r="P609" s="32"/>
      <c r="Q609" s="32"/>
    </row>
    <row r="610">
      <c r="A610" s="32"/>
      <c r="D610" s="32"/>
      <c r="E610" s="32"/>
      <c r="F610" s="32"/>
      <c r="G610" s="32"/>
      <c r="H610" s="32"/>
      <c r="I610" s="605"/>
      <c r="J610" s="32"/>
      <c r="K610" s="605"/>
      <c r="L610" s="589"/>
      <c r="N610" s="32"/>
      <c r="O610" s="589"/>
      <c r="P610" s="32"/>
      <c r="Q610" s="32"/>
    </row>
    <row r="611">
      <c r="A611" s="32"/>
      <c r="D611" s="32"/>
      <c r="E611" s="32"/>
      <c r="F611" s="32"/>
      <c r="G611" s="32"/>
      <c r="H611" s="32"/>
      <c r="I611" s="605"/>
      <c r="J611" s="32"/>
      <c r="K611" s="605"/>
      <c r="L611" s="589"/>
      <c r="N611" s="32"/>
      <c r="O611" s="589"/>
      <c r="P611" s="32"/>
      <c r="Q611" s="32"/>
    </row>
    <row r="612">
      <c r="A612" s="32"/>
      <c r="D612" s="32"/>
      <c r="E612" s="32"/>
      <c r="F612" s="32"/>
      <c r="G612" s="32"/>
      <c r="H612" s="32"/>
      <c r="I612" s="605"/>
      <c r="J612" s="32"/>
      <c r="K612" s="605"/>
      <c r="L612" s="589"/>
      <c r="N612" s="32"/>
      <c r="O612" s="589"/>
      <c r="P612" s="32"/>
      <c r="Q612" s="32"/>
    </row>
    <row r="613">
      <c r="A613" s="32"/>
      <c r="D613" s="32"/>
      <c r="E613" s="32"/>
      <c r="F613" s="32"/>
      <c r="G613" s="32"/>
      <c r="H613" s="32"/>
      <c r="I613" s="605"/>
      <c r="J613" s="32"/>
      <c r="K613" s="605"/>
      <c r="L613" s="589"/>
      <c r="N613" s="32"/>
      <c r="O613" s="589"/>
      <c r="P613" s="32"/>
      <c r="Q613" s="32"/>
    </row>
    <row r="614">
      <c r="A614" s="32"/>
      <c r="D614" s="32"/>
      <c r="E614" s="32"/>
      <c r="F614" s="32"/>
      <c r="G614" s="32"/>
      <c r="H614" s="32"/>
      <c r="I614" s="605"/>
      <c r="J614" s="32"/>
      <c r="K614" s="605"/>
      <c r="L614" s="589"/>
      <c r="N614" s="32"/>
      <c r="O614" s="589"/>
      <c r="P614" s="32"/>
      <c r="Q614" s="32"/>
    </row>
    <row r="615">
      <c r="A615" s="32"/>
      <c r="D615" s="32"/>
      <c r="E615" s="32"/>
      <c r="F615" s="32"/>
      <c r="G615" s="32"/>
      <c r="H615" s="32"/>
      <c r="I615" s="605"/>
      <c r="J615" s="32"/>
      <c r="K615" s="605"/>
      <c r="L615" s="589"/>
      <c r="N615" s="32"/>
      <c r="O615" s="589"/>
      <c r="P615" s="32"/>
      <c r="Q615" s="32"/>
    </row>
    <row r="616">
      <c r="A616" s="32"/>
      <c r="D616" s="32"/>
      <c r="E616" s="32"/>
      <c r="F616" s="32"/>
      <c r="G616" s="32"/>
      <c r="H616" s="32"/>
      <c r="I616" s="605"/>
      <c r="J616" s="32"/>
      <c r="K616" s="605"/>
      <c r="L616" s="589"/>
      <c r="N616" s="32"/>
      <c r="O616" s="589"/>
      <c r="P616" s="32"/>
      <c r="Q616" s="32"/>
    </row>
    <row r="617">
      <c r="A617" s="32"/>
      <c r="D617" s="32"/>
      <c r="E617" s="32"/>
      <c r="F617" s="32"/>
      <c r="G617" s="32"/>
      <c r="H617" s="32"/>
      <c r="I617" s="605"/>
      <c r="J617" s="32"/>
      <c r="K617" s="605"/>
      <c r="L617" s="589"/>
      <c r="N617" s="32"/>
      <c r="O617" s="589"/>
      <c r="P617" s="32"/>
      <c r="Q617" s="32"/>
    </row>
    <row r="618">
      <c r="A618" s="32"/>
      <c r="D618" s="32"/>
      <c r="E618" s="32"/>
      <c r="F618" s="32"/>
      <c r="G618" s="32"/>
      <c r="H618" s="32"/>
      <c r="I618" s="605"/>
      <c r="J618" s="32"/>
      <c r="K618" s="605"/>
      <c r="L618" s="589"/>
      <c r="N618" s="32"/>
      <c r="O618" s="589"/>
      <c r="P618" s="32"/>
      <c r="Q618" s="32"/>
    </row>
    <row r="619">
      <c r="A619" s="32"/>
      <c r="D619" s="32"/>
      <c r="E619" s="32"/>
      <c r="F619" s="32"/>
      <c r="G619" s="32"/>
      <c r="H619" s="32"/>
      <c r="I619" s="605"/>
      <c r="J619" s="32"/>
      <c r="K619" s="605"/>
      <c r="L619" s="589"/>
      <c r="N619" s="32"/>
      <c r="O619" s="589"/>
      <c r="P619" s="32"/>
      <c r="Q619" s="32"/>
    </row>
    <row r="620">
      <c r="A620" s="32"/>
      <c r="D620" s="32"/>
      <c r="E620" s="32"/>
      <c r="F620" s="32"/>
      <c r="G620" s="32"/>
      <c r="H620" s="32"/>
      <c r="I620" s="605"/>
      <c r="J620" s="32"/>
      <c r="K620" s="605"/>
      <c r="L620" s="589"/>
      <c r="N620" s="32"/>
      <c r="O620" s="589"/>
      <c r="P620" s="32"/>
      <c r="Q620" s="32"/>
    </row>
    <row r="621">
      <c r="A621" s="32"/>
      <c r="D621" s="32"/>
      <c r="E621" s="32"/>
      <c r="F621" s="32"/>
      <c r="G621" s="32"/>
      <c r="H621" s="32"/>
      <c r="I621" s="605"/>
      <c r="J621" s="32"/>
      <c r="K621" s="605"/>
      <c r="L621" s="589"/>
      <c r="N621" s="32"/>
      <c r="O621" s="589"/>
      <c r="P621" s="32"/>
      <c r="Q621" s="32"/>
    </row>
    <row r="622">
      <c r="A622" s="32"/>
      <c r="D622" s="32"/>
      <c r="E622" s="32"/>
      <c r="F622" s="32"/>
      <c r="G622" s="32"/>
      <c r="H622" s="32"/>
      <c r="I622" s="605"/>
      <c r="J622" s="32"/>
      <c r="K622" s="605"/>
      <c r="L622" s="589"/>
      <c r="N622" s="32"/>
      <c r="O622" s="589"/>
      <c r="P622" s="32"/>
      <c r="Q622" s="32"/>
    </row>
    <row r="623">
      <c r="A623" s="32"/>
      <c r="D623" s="32"/>
      <c r="E623" s="32"/>
      <c r="F623" s="32"/>
      <c r="G623" s="32"/>
      <c r="H623" s="32"/>
      <c r="I623" s="605"/>
      <c r="J623" s="32"/>
      <c r="K623" s="605"/>
      <c r="L623" s="589"/>
      <c r="N623" s="32"/>
      <c r="O623" s="589"/>
      <c r="P623" s="32"/>
      <c r="Q623" s="32"/>
    </row>
    <row r="624">
      <c r="A624" s="32"/>
      <c r="D624" s="32"/>
      <c r="E624" s="32"/>
      <c r="F624" s="32"/>
      <c r="G624" s="32"/>
      <c r="H624" s="32"/>
      <c r="I624" s="605"/>
      <c r="J624" s="32"/>
      <c r="K624" s="605"/>
      <c r="L624" s="589"/>
      <c r="N624" s="32"/>
      <c r="O624" s="589"/>
      <c r="P624" s="32"/>
      <c r="Q624" s="32"/>
    </row>
    <row r="625">
      <c r="A625" s="32"/>
      <c r="D625" s="32"/>
      <c r="E625" s="32"/>
      <c r="F625" s="32"/>
      <c r="G625" s="32"/>
      <c r="H625" s="32"/>
      <c r="I625" s="605"/>
      <c r="J625" s="32"/>
      <c r="K625" s="605"/>
      <c r="L625" s="589"/>
      <c r="N625" s="32"/>
      <c r="O625" s="589"/>
      <c r="P625" s="32"/>
      <c r="Q625" s="32"/>
    </row>
    <row r="626">
      <c r="A626" s="32"/>
      <c r="D626" s="32"/>
      <c r="E626" s="32"/>
      <c r="F626" s="32"/>
      <c r="G626" s="32"/>
      <c r="H626" s="32"/>
      <c r="I626" s="605"/>
      <c r="J626" s="32"/>
      <c r="K626" s="605"/>
      <c r="L626" s="589"/>
      <c r="N626" s="32"/>
      <c r="O626" s="589"/>
      <c r="P626" s="32"/>
      <c r="Q626" s="32"/>
    </row>
    <row r="627">
      <c r="A627" s="32"/>
      <c r="D627" s="32"/>
      <c r="E627" s="32"/>
      <c r="F627" s="32"/>
      <c r="G627" s="32"/>
      <c r="H627" s="32"/>
      <c r="I627" s="605"/>
      <c r="J627" s="32"/>
      <c r="K627" s="605"/>
      <c r="L627" s="589"/>
      <c r="N627" s="32"/>
      <c r="O627" s="589"/>
      <c r="P627" s="32"/>
      <c r="Q627" s="32"/>
    </row>
    <row r="628">
      <c r="A628" s="32"/>
      <c r="D628" s="32"/>
      <c r="E628" s="32"/>
      <c r="F628" s="32"/>
      <c r="G628" s="32"/>
      <c r="H628" s="32"/>
      <c r="I628" s="605"/>
      <c r="J628" s="32"/>
      <c r="K628" s="605"/>
      <c r="L628" s="589"/>
      <c r="N628" s="32"/>
      <c r="O628" s="589"/>
      <c r="P628" s="32"/>
      <c r="Q628" s="32"/>
    </row>
    <row r="629">
      <c r="A629" s="32"/>
      <c r="D629" s="32"/>
      <c r="E629" s="32"/>
      <c r="F629" s="32"/>
      <c r="G629" s="32"/>
      <c r="H629" s="32"/>
      <c r="I629" s="605"/>
      <c r="J629" s="32"/>
      <c r="K629" s="605"/>
      <c r="L629" s="589"/>
      <c r="N629" s="32"/>
      <c r="O629" s="589"/>
      <c r="P629" s="32"/>
      <c r="Q629" s="32"/>
    </row>
    <row r="630">
      <c r="A630" s="32"/>
      <c r="D630" s="32"/>
      <c r="E630" s="32"/>
      <c r="F630" s="32"/>
      <c r="G630" s="32"/>
      <c r="H630" s="32"/>
      <c r="I630" s="605"/>
      <c r="J630" s="32"/>
      <c r="K630" s="605"/>
      <c r="L630" s="589"/>
      <c r="N630" s="32"/>
      <c r="O630" s="589"/>
      <c r="P630" s="32"/>
      <c r="Q630" s="32"/>
    </row>
    <row r="631">
      <c r="A631" s="32"/>
      <c r="D631" s="32"/>
      <c r="E631" s="32"/>
      <c r="F631" s="32"/>
      <c r="G631" s="32"/>
      <c r="H631" s="32"/>
      <c r="I631" s="605"/>
      <c r="J631" s="32"/>
      <c r="K631" s="605"/>
      <c r="L631" s="589"/>
      <c r="N631" s="32"/>
      <c r="O631" s="589"/>
      <c r="P631" s="32"/>
      <c r="Q631" s="32"/>
    </row>
    <row r="632">
      <c r="A632" s="32"/>
      <c r="D632" s="32"/>
      <c r="E632" s="32"/>
      <c r="F632" s="32"/>
      <c r="G632" s="32"/>
      <c r="H632" s="32"/>
      <c r="I632" s="605"/>
      <c r="J632" s="32"/>
      <c r="K632" s="605"/>
      <c r="L632" s="589"/>
      <c r="N632" s="32"/>
      <c r="O632" s="589"/>
      <c r="P632" s="32"/>
      <c r="Q632" s="32"/>
    </row>
    <row r="633">
      <c r="A633" s="32"/>
      <c r="D633" s="32"/>
      <c r="E633" s="32"/>
      <c r="F633" s="32"/>
      <c r="G633" s="32"/>
      <c r="H633" s="32"/>
      <c r="I633" s="605"/>
      <c r="J633" s="32"/>
      <c r="K633" s="605"/>
      <c r="L633" s="589"/>
      <c r="N633" s="32"/>
      <c r="O633" s="589"/>
      <c r="P633" s="32"/>
      <c r="Q633" s="32"/>
    </row>
    <row r="634">
      <c r="A634" s="32"/>
      <c r="D634" s="32"/>
      <c r="E634" s="32"/>
      <c r="F634" s="32"/>
      <c r="G634" s="32"/>
      <c r="H634" s="32"/>
      <c r="I634" s="605"/>
      <c r="J634" s="32"/>
      <c r="K634" s="605"/>
      <c r="L634" s="589"/>
      <c r="N634" s="32"/>
      <c r="O634" s="589"/>
      <c r="P634" s="32"/>
      <c r="Q634" s="32"/>
    </row>
    <row r="635">
      <c r="A635" s="32"/>
      <c r="D635" s="32"/>
      <c r="E635" s="32"/>
      <c r="F635" s="32"/>
      <c r="G635" s="32"/>
      <c r="H635" s="32"/>
      <c r="I635" s="605"/>
      <c r="J635" s="32"/>
      <c r="K635" s="605"/>
      <c r="L635" s="589"/>
      <c r="N635" s="32"/>
      <c r="O635" s="589"/>
      <c r="P635" s="32"/>
      <c r="Q635" s="32"/>
    </row>
    <row r="636">
      <c r="A636" s="32"/>
      <c r="D636" s="32"/>
      <c r="E636" s="32"/>
      <c r="F636" s="32"/>
      <c r="G636" s="32"/>
      <c r="H636" s="32"/>
      <c r="I636" s="605"/>
      <c r="J636" s="32"/>
      <c r="K636" s="605"/>
      <c r="L636" s="589"/>
      <c r="N636" s="32"/>
      <c r="O636" s="589"/>
      <c r="P636" s="32"/>
      <c r="Q636" s="32"/>
    </row>
    <row r="637">
      <c r="A637" s="32"/>
      <c r="D637" s="32"/>
      <c r="E637" s="32"/>
      <c r="F637" s="32"/>
      <c r="G637" s="32"/>
      <c r="H637" s="32"/>
      <c r="I637" s="605"/>
      <c r="J637" s="32"/>
      <c r="K637" s="605"/>
      <c r="L637" s="589"/>
      <c r="N637" s="32"/>
      <c r="O637" s="589"/>
      <c r="P637" s="32"/>
      <c r="Q637" s="32"/>
    </row>
    <row r="638">
      <c r="A638" s="32"/>
      <c r="D638" s="32"/>
      <c r="E638" s="32"/>
      <c r="F638" s="32"/>
      <c r="G638" s="32"/>
      <c r="H638" s="32"/>
      <c r="I638" s="605"/>
      <c r="J638" s="32"/>
      <c r="K638" s="605"/>
      <c r="L638" s="589"/>
      <c r="N638" s="32"/>
      <c r="O638" s="589"/>
      <c r="P638" s="32"/>
      <c r="Q638" s="32"/>
    </row>
    <row r="639">
      <c r="A639" s="32"/>
      <c r="D639" s="32"/>
      <c r="E639" s="32"/>
      <c r="F639" s="32"/>
      <c r="G639" s="32"/>
      <c r="H639" s="32"/>
      <c r="I639" s="605"/>
      <c r="J639" s="32"/>
      <c r="K639" s="605"/>
      <c r="L639" s="589"/>
      <c r="N639" s="32"/>
      <c r="O639" s="589"/>
      <c r="P639" s="32"/>
      <c r="Q639" s="32"/>
    </row>
    <row r="640">
      <c r="A640" s="32"/>
      <c r="D640" s="32"/>
      <c r="E640" s="32"/>
      <c r="F640" s="32"/>
      <c r="G640" s="32"/>
      <c r="H640" s="32"/>
      <c r="I640" s="605"/>
      <c r="J640" s="32"/>
      <c r="K640" s="605"/>
      <c r="L640" s="589"/>
      <c r="N640" s="32"/>
      <c r="O640" s="589"/>
      <c r="P640" s="32"/>
      <c r="Q640" s="32"/>
    </row>
    <row r="641">
      <c r="A641" s="32"/>
      <c r="D641" s="32"/>
      <c r="E641" s="32"/>
      <c r="F641" s="32"/>
      <c r="G641" s="32"/>
      <c r="H641" s="32"/>
      <c r="I641" s="605"/>
      <c r="J641" s="32"/>
      <c r="K641" s="605"/>
      <c r="L641" s="589"/>
      <c r="N641" s="32"/>
      <c r="O641" s="589"/>
      <c r="P641" s="32"/>
      <c r="Q641" s="32"/>
    </row>
    <row r="642">
      <c r="A642" s="32"/>
      <c r="D642" s="32"/>
      <c r="E642" s="32"/>
      <c r="F642" s="32"/>
      <c r="G642" s="32"/>
      <c r="H642" s="32"/>
      <c r="I642" s="605"/>
      <c r="J642" s="32"/>
      <c r="K642" s="605"/>
      <c r="L642" s="589"/>
      <c r="N642" s="32"/>
      <c r="O642" s="589"/>
      <c r="P642" s="32"/>
      <c r="Q642" s="32"/>
    </row>
    <row r="643">
      <c r="A643" s="32"/>
      <c r="D643" s="32"/>
      <c r="E643" s="32"/>
      <c r="F643" s="32"/>
      <c r="G643" s="32"/>
      <c r="H643" s="32"/>
      <c r="I643" s="605"/>
      <c r="J643" s="32"/>
      <c r="K643" s="605"/>
      <c r="L643" s="589"/>
      <c r="N643" s="32"/>
      <c r="O643" s="589"/>
      <c r="P643" s="32"/>
      <c r="Q643" s="32"/>
    </row>
    <row r="644">
      <c r="A644" s="32"/>
      <c r="D644" s="32"/>
      <c r="E644" s="32"/>
      <c r="F644" s="32"/>
      <c r="G644" s="32"/>
      <c r="H644" s="32"/>
      <c r="I644" s="605"/>
      <c r="J644" s="32"/>
      <c r="K644" s="605"/>
      <c r="L644" s="589"/>
      <c r="N644" s="32"/>
      <c r="O644" s="589"/>
      <c r="P644" s="32"/>
      <c r="Q644" s="32"/>
    </row>
    <row r="645">
      <c r="A645" s="32"/>
      <c r="D645" s="32"/>
      <c r="E645" s="32"/>
      <c r="F645" s="32"/>
      <c r="G645" s="32"/>
      <c r="H645" s="32"/>
      <c r="I645" s="605"/>
      <c r="J645" s="32"/>
      <c r="K645" s="605"/>
      <c r="L645" s="589"/>
      <c r="N645" s="32"/>
      <c r="O645" s="589"/>
      <c r="P645" s="32"/>
      <c r="Q645" s="32"/>
    </row>
    <row r="646">
      <c r="A646" s="32"/>
      <c r="D646" s="32"/>
      <c r="E646" s="32"/>
      <c r="F646" s="32"/>
      <c r="G646" s="32"/>
      <c r="H646" s="32"/>
      <c r="I646" s="605"/>
      <c r="J646" s="32"/>
      <c r="K646" s="605"/>
      <c r="L646" s="589"/>
      <c r="N646" s="32"/>
      <c r="O646" s="589"/>
      <c r="P646" s="32"/>
      <c r="Q646" s="32"/>
    </row>
    <row r="647">
      <c r="A647" s="32"/>
      <c r="D647" s="32"/>
      <c r="E647" s="32"/>
      <c r="F647" s="32"/>
      <c r="G647" s="32"/>
      <c r="H647" s="32"/>
      <c r="I647" s="605"/>
      <c r="J647" s="32"/>
      <c r="K647" s="605"/>
      <c r="L647" s="589"/>
      <c r="N647" s="32"/>
      <c r="O647" s="589"/>
      <c r="P647" s="32"/>
      <c r="Q647" s="32"/>
    </row>
    <row r="648">
      <c r="A648" s="32"/>
      <c r="D648" s="32"/>
      <c r="E648" s="32"/>
      <c r="F648" s="32"/>
      <c r="G648" s="32"/>
      <c r="H648" s="32"/>
      <c r="I648" s="605"/>
      <c r="J648" s="32"/>
      <c r="K648" s="605"/>
      <c r="L648" s="589"/>
      <c r="N648" s="32"/>
      <c r="O648" s="589"/>
      <c r="P648" s="32"/>
      <c r="Q648" s="32"/>
    </row>
    <row r="649">
      <c r="A649" s="32"/>
      <c r="D649" s="32"/>
      <c r="E649" s="32"/>
      <c r="F649" s="32"/>
      <c r="G649" s="32"/>
      <c r="H649" s="32"/>
      <c r="I649" s="605"/>
      <c r="J649" s="32"/>
      <c r="K649" s="605"/>
      <c r="L649" s="589"/>
      <c r="N649" s="32"/>
      <c r="O649" s="589"/>
      <c r="P649" s="32"/>
      <c r="Q649" s="32"/>
    </row>
    <row r="650">
      <c r="A650" s="32"/>
      <c r="D650" s="32"/>
      <c r="E650" s="32"/>
      <c r="F650" s="32"/>
      <c r="G650" s="32"/>
      <c r="H650" s="32"/>
      <c r="I650" s="605"/>
      <c r="J650" s="32"/>
      <c r="K650" s="605"/>
      <c r="L650" s="589"/>
      <c r="N650" s="32"/>
      <c r="O650" s="589"/>
      <c r="P650" s="32"/>
      <c r="Q650" s="32"/>
    </row>
    <row r="651">
      <c r="A651" s="32"/>
      <c r="D651" s="32"/>
      <c r="E651" s="32"/>
      <c r="F651" s="32"/>
      <c r="G651" s="32"/>
      <c r="H651" s="32"/>
      <c r="I651" s="605"/>
      <c r="J651" s="32"/>
      <c r="K651" s="605"/>
      <c r="L651" s="589"/>
      <c r="N651" s="32"/>
      <c r="O651" s="589"/>
      <c r="P651" s="32"/>
      <c r="Q651" s="32"/>
    </row>
    <row r="652">
      <c r="A652" s="32"/>
      <c r="D652" s="32"/>
      <c r="E652" s="32"/>
      <c r="F652" s="32"/>
      <c r="G652" s="32"/>
      <c r="H652" s="32"/>
      <c r="I652" s="605"/>
      <c r="J652" s="32"/>
      <c r="K652" s="605"/>
      <c r="L652" s="589"/>
      <c r="N652" s="32"/>
      <c r="O652" s="589"/>
      <c r="P652" s="32"/>
      <c r="Q652" s="32"/>
    </row>
    <row r="653">
      <c r="A653" s="32"/>
      <c r="D653" s="32"/>
      <c r="E653" s="32"/>
      <c r="F653" s="32"/>
      <c r="G653" s="32"/>
      <c r="H653" s="32"/>
      <c r="I653" s="605"/>
      <c r="J653" s="32"/>
      <c r="K653" s="605"/>
      <c r="L653" s="589"/>
      <c r="N653" s="32"/>
      <c r="O653" s="589"/>
      <c r="P653" s="32"/>
      <c r="Q653" s="32"/>
    </row>
    <row r="654">
      <c r="A654" s="32"/>
      <c r="D654" s="32"/>
      <c r="E654" s="32"/>
      <c r="F654" s="32"/>
      <c r="G654" s="32"/>
      <c r="H654" s="32"/>
      <c r="I654" s="605"/>
      <c r="J654" s="32"/>
      <c r="K654" s="605"/>
      <c r="L654" s="589"/>
      <c r="N654" s="32"/>
      <c r="O654" s="589"/>
      <c r="P654" s="32"/>
      <c r="Q654" s="32"/>
    </row>
    <row r="655">
      <c r="A655" s="32"/>
      <c r="D655" s="32"/>
      <c r="E655" s="32"/>
      <c r="F655" s="32"/>
      <c r="G655" s="32"/>
      <c r="H655" s="32"/>
      <c r="I655" s="605"/>
      <c r="J655" s="32"/>
      <c r="K655" s="605"/>
      <c r="L655" s="589"/>
      <c r="N655" s="32"/>
      <c r="O655" s="589"/>
      <c r="P655" s="32"/>
      <c r="Q655" s="32"/>
    </row>
    <row r="656">
      <c r="A656" s="32"/>
      <c r="D656" s="32"/>
      <c r="E656" s="32"/>
      <c r="F656" s="32"/>
      <c r="G656" s="32"/>
      <c r="H656" s="32"/>
      <c r="I656" s="605"/>
      <c r="J656" s="32"/>
      <c r="K656" s="605"/>
      <c r="L656" s="589"/>
      <c r="N656" s="32"/>
      <c r="O656" s="589"/>
      <c r="P656" s="32"/>
      <c r="Q656" s="32"/>
    </row>
    <row r="657">
      <c r="A657" s="32"/>
      <c r="D657" s="32"/>
      <c r="E657" s="32"/>
      <c r="F657" s="32"/>
      <c r="G657" s="32"/>
      <c r="H657" s="32"/>
      <c r="I657" s="605"/>
      <c r="J657" s="32"/>
      <c r="K657" s="605"/>
      <c r="L657" s="589"/>
      <c r="N657" s="32"/>
      <c r="O657" s="589"/>
      <c r="P657" s="32"/>
      <c r="Q657" s="32"/>
    </row>
    <row r="658">
      <c r="A658" s="32"/>
      <c r="D658" s="32"/>
      <c r="E658" s="32"/>
      <c r="F658" s="32"/>
      <c r="G658" s="32"/>
      <c r="H658" s="32"/>
      <c r="I658" s="605"/>
      <c r="J658" s="32"/>
      <c r="K658" s="605"/>
      <c r="L658" s="589"/>
      <c r="N658" s="32"/>
      <c r="O658" s="589"/>
      <c r="P658" s="32"/>
      <c r="Q658" s="32"/>
    </row>
    <row r="659">
      <c r="A659" s="32"/>
      <c r="D659" s="32"/>
      <c r="E659" s="32"/>
      <c r="F659" s="32"/>
      <c r="G659" s="32"/>
      <c r="H659" s="32"/>
      <c r="I659" s="605"/>
      <c r="J659" s="32"/>
      <c r="K659" s="605"/>
      <c r="L659" s="589"/>
      <c r="N659" s="32"/>
      <c r="O659" s="589"/>
      <c r="P659" s="32"/>
      <c r="Q659" s="32"/>
    </row>
    <row r="660">
      <c r="A660" s="32"/>
      <c r="D660" s="32"/>
      <c r="E660" s="32"/>
      <c r="F660" s="32"/>
      <c r="G660" s="32"/>
      <c r="H660" s="32"/>
      <c r="I660" s="605"/>
      <c r="J660" s="32"/>
      <c r="K660" s="605"/>
      <c r="L660" s="589"/>
      <c r="N660" s="32"/>
      <c r="O660" s="589"/>
      <c r="P660" s="32"/>
      <c r="Q660" s="32"/>
    </row>
    <row r="661">
      <c r="A661" s="32"/>
      <c r="D661" s="32"/>
      <c r="E661" s="32"/>
      <c r="F661" s="32"/>
      <c r="G661" s="32"/>
      <c r="H661" s="32"/>
      <c r="I661" s="605"/>
      <c r="J661" s="32"/>
      <c r="K661" s="605"/>
      <c r="L661" s="589"/>
      <c r="N661" s="32"/>
      <c r="O661" s="589"/>
      <c r="P661" s="32"/>
      <c r="Q661" s="32"/>
    </row>
    <row r="662">
      <c r="A662" s="32"/>
      <c r="D662" s="32"/>
      <c r="E662" s="32"/>
      <c r="F662" s="32"/>
      <c r="G662" s="32"/>
      <c r="H662" s="32"/>
      <c r="I662" s="605"/>
      <c r="J662" s="32"/>
      <c r="K662" s="605"/>
      <c r="L662" s="589"/>
      <c r="N662" s="32"/>
      <c r="O662" s="589"/>
      <c r="P662" s="32"/>
      <c r="Q662" s="32"/>
    </row>
    <row r="663">
      <c r="A663" s="32"/>
      <c r="D663" s="32"/>
      <c r="E663" s="32"/>
      <c r="F663" s="32"/>
      <c r="G663" s="32"/>
      <c r="H663" s="32"/>
      <c r="I663" s="605"/>
      <c r="J663" s="32"/>
      <c r="K663" s="605"/>
      <c r="L663" s="589"/>
      <c r="N663" s="32"/>
      <c r="O663" s="589"/>
      <c r="P663" s="32"/>
      <c r="Q663" s="32"/>
    </row>
    <row r="664">
      <c r="A664" s="32"/>
      <c r="D664" s="32"/>
      <c r="E664" s="32"/>
      <c r="F664" s="32"/>
      <c r="G664" s="32"/>
      <c r="H664" s="32"/>
      <c r="I664" s="605"/>
      <c r="J664" s="32"/>
      <c r="K664" s="605"/>
      <c r="L664" s="589"/>
      <c r="N664" s="32"/>
      <c r="O664" s="589"/>
      <c r="P664" s="32"/>
      <c r="Q664" s="32"/>
    </row>
    <row r="665">
      <c r="A665" s="32"/>
      <c r="D665" s="32"/>
      <c r="E665" s="32"/>
      <c r="F665" s="32"/>
      <c r="G665" s="32"/>
      <c r="H665" s="32"/>
      <c r="I665" s="605"/>
      <c r="J665" s="32"/>
      <c r="K665" s="605"/>
      <c r="L665" s="589"/>
      <c r="N665" s="32"/>
      <c r="O665" s="589"/>
      <c r="P665" s="32"/>
      <c r="Q665" s="32"/>
    </row>
    <row r="666">
      <c r="A666" s="32"/>
      <c r="D666" s="32"/>
      <c r="E666" s="32"/>
      <c r="F666" s="32"/>
      <c r="G666" s="32"/>
      <c r="H666" s="32"/>
      <c r="I666" s="605"/>
      <c r="J666" s="32"/>
      <c r="K666" s="605"/>
      <c r="L666" s="589"/>
      <c r="N666" s="32"/>
      <c r="O666" s="589"/>
      <c r="P666" s="32"/>
      <c r="Q666" s="32"/>
    </row>
    <row r="667">
      <c r="A667" s="32"/>
      <c r="D667" s="32"/>
      <c r="E667" s="32"/>
      <c r="F667" s="32"/>
      <c r="G667" s="32"/>
      <c r="H667" s="32"/>
      <c r="I667" s="605"/>
      <c r="J667" s="32"/>
      <c r="K667" s="605"/>
      <c r="L667" s="589"/>
      <c r="N667" s="32"/>
      <c r="O667" s="589"/>
      <c r="P667" s="32"/>
      <c r="Q667" s="32"/>
    </row>
    <row r="668">
      <c r="A668" s="32"/>
      <c r="D668" s="32"/>
      <c r="E668" s="32"/>
      <c r="F668" s="32"/>
      <c r="G668" s="32"/>
      <c r="H668" s="32"/>
      <c r="I668" s="605"/>
      <c r="J668" s="32"/>
      <c r="K668" s="605"/>
      <c r="L668" s="589"/>
      <c r="N668" s="32"/>
      <c r="O668" s="589"/>
      <c r="P668" s="32"/>
      <c r="Q668" s="32"/>
    </row>
    <row r="669">
      <c r="A669" s="32"/>
      <c r="D669" s="32"/>
      <c r="E669" s="32"/>
      <c r="F669" s="32"/>
      <c r="G669" s="32"/>
      <c r="H669" s="32"/>
      <c r="I669" s="605"/>
      <c r="J669" s="32"/>
      <c r="K669" s="605"/>
      <c r="L669" s="589"/>
      <c r="N669" s="32"/>
      <c r="O669" s="589"/>
      <c r="P669" s="32"/>
      <c r="Q669" s="32"/>
    </row>
    <row r="670">
      <c r="A670" s="32"/>
      <c r="D670" s="32"/>
      <c r="E670" s="32"/>
      <c r="F670" s="32"/>
      <c r="G670" s="32"/>
      <c r="H670" s="32"/>
      <c r="I670" s="605"/>
      <c r="J670" s="32"/>
      <c r="K670" s="605"/>
      <c r="L670" s="589"/>
      <c r="N670" s="32"/>
      <c r="O670" s="589"/>
      <c r="P670" s="32"/>
      <c r="Q670" s="32"/>
    </row>
    <row r="671">
      <c r="A671" s="32"/>
      <c r="D671" s="32"/>
      <c r="E671" s="32"/>
      <c r="F671" s="32"/>
      <c r="G671" s="32"/>
      <c r="H671" s="32"/>
      <c r="I671" s="605"/>
      <c r="J671" s="32"/>
      <c r="K671" s="605"/>
      <c r="L671" s="589"/>
      <c r="N671" s="32"/>
      <c r="O671" s="589"/>
      <c r="P671" s="32"/>
      <c r="Q671" s="32"/>
    </row>
    <row r="672">
      <c r="A672" s="32"/>
      <c r="D672" s="32"/>
      <c r="E672" s="32"/>
      <c r="F672" s="32"/>
      <c r="G672" s="32"/>
      <c r="H672" s="32"/>
      <c r="I672" s="605"/>
      <c r="J672" s="32"/>
      <c r="K672" s="605"/>
      <c r="L672" s="589"/>
      <c r="N672" s="32"/>
      <c r="O672" s="589"/>
      <c r="P672" s="32"/>
      <c r="Q672" s="32"/>
    </row>
    <row r="673">
      <c r="A673" s="32"/>
      <c r="D673" s="32"/>
      <c r="E673" s="32"/>
      <c r="F673" s="32"/>
      <c r="G673" s="32"/>
      <c r="H673" s="32"/>
      <c r="I673" s="605"/>
      <c r="J673" s="32"/>
      <c r="K673" s="605"/>
      <c r="L673" s="589"/>
      <c r="N673" s="32"/>
      <c r="O673" s="589"/>
      <c r="P673" s="32"/>
      <c r="Q673" s="32"/>
    </row>
    <row r="674">
      <c r="A674" s="32"/>
      <c r="D674" s="32"/>
      <c r="E674" s="32"/>
      <c r="F674" s="32"/>
      <c r="G674" s="32"/>
      <c r="H674" s="32"/>
      <c r="I674" s="605"/>
      <c r="J674" s="32"/>
      <c r="K674" s="605"/>
      <c r="L674" s="589"/>
      <c r="N674" s="32"/>
      <c r="O674" s="589"/>
      <c r="P674" s="32"/>
      <c r="Q674" s="32"/>
    </row>
    <row r="675">
      <c r="A675" s="32"/>
      <c r="D675" s="32"/>
      <c r="E675" s="32"/>
      <c r="F675" s="32"/>
      <c r="G675" s="32"/>
      <c r="H675" s="32"/>
      <c r="I675" s="605"/>
      <c r="J675" s="32"/>
      <c r="K675" s="605"/>
      <c r="L675" s="589"/>
      <c r="N675" s="32"/>
      <c r="O675" s="589"/>
      <c r="P675" s="32"/>
      <c r="Q675" s="32"/>
    </row>
    <row r="676">
      <c r="A676" s="32"/>
      <c r="D676" s="32"/>
      <c r="E676" s="32"/>
      <c r="F676" s="32"/>
      <c r="G676" s="32"/>
      <c r="H676" s="32"/>
      <c r="I676" s="605"/>
      <c r="J676" s="32"/>
      <c r="K676" s="605"/>
      <c r="L676" s="589"/>
      <c r="N676" s="32"/>
      <c r="O676" s="589"/>
      <c r="P676" s="32"/>
      <c r="Q676" s="32"/>
    </row>
    <row r="677">
      <c r="A677" s="32"/>
      <c r="D677" s="32"/>
      <c r="E677" s="32"/>
      <c r="F677" s="32"/>
      <c r="G677" s="32"/>
      <c r="H677" s="32"/>
      <c r="I677" s="605"/>
      <c r="J677" s="32"/>
      <c r="K677" s="605"/>
      <c r="L677" s="589"/>
      <c r="N677" s="32"/>
      <c r="O677" s="589"/>
      <c r="P677" s="32"/>
      <c r="Q677" s="32"/>
    </row>
    <row r="678">
      <c r="A678" s="32"/>
      <c r="D678" s="32"/>
      <c r="E678" s="32"/>
      <c r="F678" s="32"/>
      <c r="G678" s="32"/>
      <c r="H678" s="32"/>
      <c r="I678" s="605"/>
      <c r="J678" s="32"/>
      <c r="K678" s="605"/>
      <c r="L678" s="589"/>
      <c r="N678" s="32"/>
      <c r="O678" s="589"/>
      <c r="P678" s="32"/>
      <c r="Q678" s="32"/>
    </row>
    <row r="679">
      <c r="A679" s="32"/>
      <c r="D679" s="32"/>
      <c r="E679" s="32"/>
      <c r="F679" s="32"/>
      <c r="G679" s="32"/>
      <c r="H679" s="32"/>
      <c r="I679" s="605"/>
      <c r="J679" s="32"/>
      <c r="K679" s="605"/>
      <c r="L679" s="589"/>
      <c r="N679" s="32"/>
      <c r="O679" s="589"/>
      <c r="P679" s="32"/>
      <c r="Q679" s="32"/>
    </row>
    <row r="680">
      <c r="A680" s="32"/>
      <c r="D680" s="32"/>
      <c r="E680" s="32"/>
      <c r="F680" s="32"/>
      <c r="G680" s="32"/>
      <c r="H680" s="32"/>
      <c r="I680" s="605"/>
      <c r="J680" s="32"/>
      <c r="K680" s="605"/>
      <c r="L680" s="589"/>
      <c r="N680" s="32"/>
      <c r="O680" s="589"/>
      <c r="P680" s="32"/>
      <c r="Q680" s="32"/>
    </row>
    <row r="681">
      <c r="A681" s="32"/>
      <c r="D681" s="32"/>
      <c r="E681" s="32"/>
      <c r="F681" s="32"/>
      <c r="G681" s="32"/>
      <c r="H681" s="32"/>
      <c r="I681" s="605"/>
      <c r="J681" s="32"/>
      <c r="K681" s="605"/>
      <c r="L681" s="589"/>
      <c r="N681" s="32"/>
      <c r="O681" s="589"/>
      <c r="P681" s="32"/>
      <c r="Q681" s="32"/>
    </row>
    <row r="682">
      <c r="A682" s="32"/>
      <c r="D682" s="32"/>
      <c r="E682" s="32"/>
      <c r="F682" s="32"/>
      <c r="G682" s="32"/>
      <c r="H682" s="32"/>
      <c r="I682" s="605"/>
      <c r="J682" s="32"/>
      <c r="K682" s="605"/>
      <c r="L682" s="589"/>
      <c r="N682" s="32"/>
      <c r="O682" s="589"/>
      <c r="P682" s="32"/>
      <c r="Q682" s="32"/>
    </row>
    <row r="683">
      <c r="A683" s="32"/>
      <c r="D683" s="32"/>
      <c r="E683" s="32"/>
      <c r="F683" s="32"/>
      <c r="G683" s="32"/>
      <c r="H683" s="32"/>
      <c r="I683" s="605"/>
      <c r="J683" s="32"/>
      <c r="K683" s="605"/>
      <c r="L683" s="589"/>
      <c r="N683" s="32"/>
      <c r="O683" s="589"/>
      <c r="P683" s="32"/>
      <c r="Q683" s="32"/>
    </row>
    <row r="684">
      <c r="A684" s="32"/>
      <c r="D684" s="32"/>
      <c r="E684" s="32"/>
      <c r="F684" s="32"/>
      <c r="G684" s="32"/>
      <c r="H684" s="32"/>
      <c r="I684" s="605"/>
      <c r="J684" s="32"/>
      <c r="K684" s="605"/>
      <c r="L684" s="589"/>
      <c r="N684" s="32"/>
      <c r="O684" s="589"/>
      <c r="P684" s="32"/>
      <c r="Q684" s="32"/>
    </row>
    <row r="685">
      <c r="A685" s="32"/>
      <c r="D685" s="32"/>
      <c r="E685" s="32"/>
      <c r="F685" s="32"/>
      <c r="G685" s="32"/>
      <c r="H685" s="32"/>
      <c r="I685" s="605"/>
      <c r="J685" s="32"/>
      <c r="K685" s="605"/>
      <c r="L685" s="589"/>
      <c r="N685" s="32"/>
      <c r="O685" s="589"/>
      <c r="P685" s="32"/>
      <c r="Q685" s="32"/>
    </row>
    <row r="686">
      <c r="A686" s="32"/>
      <c r="D686" s="32"/>
      <c r="E686" s="32"/>
      <c r="F686" s="32"/>
      <c r="G686" s="32"/>
      <c r="H686" s="32"/>
      <c r="I686" s="605"/>
      <c r="J686" s="32"/>
      <c r="K686" s="605"/>
      <c r="L686" s="589"/>
      <c r="N686" s="32"/>
      <c r="O686" s="589"/>
      <c r="P686" s="32"/>
      <c r="Q686" s="32"/>
    </row>
    <row r="687">
      <c r="A687" s="32"/>
      <c r="D687" s="32"/>
      <c r="E687" s="32"/>
      <c r="F687" s="32"/>
      <c r="G687" s="32"/>
      <c r="H687" s="32"/>
      <c r="I687" s="605"/>
      <c r="J687" s="32"/>
      <c r="K687" s="605"/>
      <c r="L687" s="589"/>
      <c r="N687" s="32"/>
      <c r="O687" s="589"/>
      <c r="P687" s="32"/>
      <c r="Q687" s="32"/>
    </row>
    <row r="688">
      <c r="A688" s="32"/>
      <c r="D688" s="32"/>
      <c r="E688" s="32"/>
      <c r="F688" s="32"/>
      <c r="G688" s="32"/>
      <c r="H688" s="32"/>
      <c r="I688" s="605"/>
      <c r="J688" s="32"/>
      <c r="K688" s="605"/>
      <c r="L688" s="589"/>
      <c r="N688" s="32"/>
      <c r="O688" s="589"/>
      <c r="P688" s="32"/>
      <c r="Q688" s="32"/>
    </row>
    <row r="689">
      <c r="A689" s="32"/>
      <c r="D689" s="32"/>
      <c r="E689" s="32"/>
      <c r="F689" s="32"/>
      <c r="G689" s="32"/>
      <c r="H689" s="32"/>
      <c r="I689" s="605"/>
      <c r="J689" s="32"/>
      <c r="K689" s="605"/>
      <c r="L689" s="589"/>
      <c r="N689" s="32"/>
      <c r="O689" s="589"/>
      <c r="P689" s="32"/>
      <c r="Q689" s="32"/>
    </row>
    <row r="690">
      <c r="A690" s="32"/>
      <c r="D690" s="32"/>
      <c r="E690" s="32"/>
      <c r="F690" s="32"/>
      <c r="G690" s="32"/>
      <c r="H690" s="32"/>
      <c r="I690" s="605"/>
      <c r="J690" s="32"/>
      <c r="K690" s="605"/>
      <c r="L690" s="589"/>
      <c r="N690" s="32"/>
      <c r="O690" s="589"/>
      <c r="P690" s="32"/>
      <c r="Q690" s="32"/>
    </row>
    <row r="691">
      <c r="A691" s="32"/>
      <c r="D691" s="32"/>
      <c r="E691" s="32"/>
      <c r="F691" s="32"/>
      <c r="G691" s="32"/>
      <c r="H691" s="32"/>
      <c r="I691" s="605"/>
      <c r="J691" s="32"/>
      <c r="K691" s="605"/>
      <c r="L691" s="589"/>
      <c r="N691" s="32"/>
      <c r="O691" s="589"/>
      <c r="P691" s="32"/>
      <c r="Q691" s="32"/>
    </row>
    <row r="692">
      <c r="A692" s="32"/>
      <c r="D692" s="32"/>
      <c r="E692" s="32"/>
      <c r="F692" s="32"/>
      <c r="G692" s="32"/>
      <c r="H692" s="32"/>
      <c r="I692" s="605"/>
      <c r="J692" s="32"/>
      <c r="K692" s="605"/>
      <c r="L692" s="589"/>
      <c r="N692" s="32"/>
      <c r="O692" s="589"/>
      <c r="P692" s="32"/>
      <c r="Q692" s="32"/>
    </row>
    <row r="693">
      <c r="A693" s="32"/>
      <c r="D693" s="32"/>
      <c r="E693" s="32"/>
      <c r="F693" s="32"/>
      <c r="G693" s="32"/>
      <c r="H693" s="32"/>
      <c r="I693" s="605"/>
      <c r="J693" s="32"/>
      <c r="K693" s="605"/>
      <c r="L693" s="589"/>
      <c r="N693" s="32"/>
      <c r="O693" s="589"/>
      <c r="P693" s="32"/>
      <c r="Q693" s="32"/>
    </row>
    <row r="694">
      <c r="A694" s="32"/>
      <c r="D694" s="32"/>
      <c r="E694" s="32"/>
      <c r="F694" s="32"/>
      <c r="G694" s="32"/>
      <c r="H694" s="32"/>
      <c r="I694" s="605"/>
      <c r="J694" s="32"/>
      <c r="K694" s="605"/>
      <c r="L694" s="589"/>
      <c r="N694" s="32"/>
      <c r="O694" s="589"/>
      <c r="P694" s="32"/>
      <c r="Q694" s="32"/>
    </row>
    <row r="695">
      <c r="A695" s="32"/>
      <c r="D695" s="32"/>
      <c r="E695" s="32"/>
      <c r="F695" s="32"/>
      <c r="G695" s="32"/>
      <c r="H695" s="32"/>
      <c r="I695" s="605"/>
      <c r="J695" s="32"/>
      <c r="K695" s="605"/>
      <c r="L695" s="589"/>
      <c r="N695" s="32"/>
      <c r="O695" s="589"/>
      <c r="P695" s="32"/>
      <c r="Q695" s="32"/>
    </row>
    <row r="696">
      <c r="A696" s="32"/>
      <c r="D696" s="32"/>
      <c r="E696" s="32"/>
      <c r="F696" s="32"/>
      <c r="G696" s="32"/>
      <c r="H696" s="32"/>
      <c r="I696" s="605"/>
      <c r="J696" s="32"/>
      <c r="K696" s="605"/>
      <c r="L696" s="589"/>
      <c r="N696" s="32"/>
      <c r="O696" s="589"/>
      <c r="P696" s="32"/>
      <c r="Q696" s="32"/>
    </row>
    <row r="697">
      <c r="A697" s="32"/>
      <c r="D697" s="32"/>
      <c r="E697" s="32"/>
      <c r="F697" s="32"/>
      <c r="G697" s="32"/>
      <c r="H697" s="32"/>
      <c r="I697" s="605"/>
      <c r="J697" s="32"/>
      <c r="K697" s="605"/>
      <c r="L697" s="589"/>
      <c r="N697" s="32"/>
      <c r="O697" s="589"/>
      <c r="P697" s="32"/>
      <c r="Q697" s="32"/>
    </row>
    <row r="698">
      <c r="A698" s="32"/>
      <c r="D698" s="32"/>
      <c r="E698" s="32"/>
      <c r="F698" s="32"/>
      <c r="G698" s="32"/>
      <c r="H698" s="32"/>
      <c r="I698" s="605"/>
      <c r="J698" s="32"/>
      <c r="K698" s="605"/>
      <c r="L698" s="589"/>
      <c r="N698" s="32"/>
      <c r="O698" s="589"/>
      <c r="P698" s="32"/>
      <c r="Q698" s="32"/>
    </row>
    <row r="699">
      <c r="A699" s="32"/>
      <c r="D699" s="32"/>
      <c r="E699" s="32"/>
      <c r="F699" s="32"/>
      <c r="G699" s="32"/>
      <c r="H699" s="32"/>
      <c r="I699" s="605"/>
      <c r="J699" s="32"/>
      <c r="K699" s="605"/>
      <c r="L699" s="589"/>
      <c r="N699" s="32"/>
      <c r="O699" s="589"/>
      <c r="P699" s="32"/>
      <c r="Q699" s="32"/>
    </row>
    <row r="700">
      <c r="A700" s="32"/>
      <c r="D700" s="32"/>
      <c r="E700" s="32"/>
      <c r="F700" s="32"/>
      <c r="G700" s="32"/>
      <c r="H700" s="32"/>
      <c r="I700" s="605"/>
      <c r="J700" s="32"/>
      <c r="K700" s="605"/>
      <c r="L700" s="589"/>
      <c r="N700" s="32"/>
      <c r="O700" s="589"/>
      <c r="P700" s="32"/>
      <c r="Q700" s="32"/>
    </row>
    <row r="701">
      <c r="A701" s="32"/>
      <c r="D701" s="32"/>
      <c r="E701" s="32"/>
      <c r="F701" s="32"/>
      <c r="G701" s="32"/>
      <c r="H701" s="32"/>
      <c r="I701" s="605"/>
      <c r="J701" s="32"/>
      <c r="K701" s="605"/>
      <c r="L701" s="589"/>
      <c r="N701" s="32"/>
      <c r="O701" s="589"/>
      <c r="P701" s="32"/>
      <c r="Q701" s="32"/>
    </row>
    <row r="702">
      <c r="A702" s="32"/>
      <c r="D702" s="32"/>
      <c r="E702" s="32"/>
      <c r="F702" s="32"/>
      <c r="G702" s="32"/>
      <c r="H702" s="32"/>
      <c r="I702" s="605"/>
      <c r="J702" s="32"/>
      <c r="K702" s="605"/>
      <c r="L702" s="589"/>
      <c r="N702" s="32"/>
      <c r="O702" s="589"/>
      <c r="P702" s="32"/>
      <c r="Q702" s="32"/>
    </row>
    <row r="703">
      <c r="A703" s="32"/>
      <c r="D703" s="32"/>
      <c r="E703" s="32"/>
      <c r="F703" s="32"/>
      <c r="G703" s="32"/>
      <c r="H703" s="32"/>
      <c r="I703" s="605"/>
      <c r="J703" s="32"/>
      <c r="K703" s="605"/>
      <c r="L703" s="589"/>
      <c r="N703" s="32"/>
      <c r="O703" s="589"/>
      <c r="P703" s="32"/>
      <c r="Q703" s="32"/>
    </row>
    <row r="704">
      <c r="A704" s="32"/>
      <c r="D704" s="32"/>
      <c r="E704" s="32"/>
      <c r="F704" s="32"/>
      <c r="G704" s="32"/>
      <c r="H704" s="32"/>
      <c r="I704" s="605"/>
      <c r="J704" s="32"/>
      <c r="K704" s="605"/>
      <c r="L704" s="589"/>
      <c r="N704" s="32"/>
      <c r="O704" s="589"/>
      <c r="P704" s="32"/>
      <c r="Q704" s="32"/>
    </row>
    <row r="705">
      <c r="A705" s="32"/>
      <c r="D705" s="32"/>
      <c r="E705" s="32"/>
      <c r="F705" s="32"/>
      <c r="G705" s="32"/>
      <c r="H705" s="32"/>
      <c r="I705" s="605"/>
      <c r="J705" s="32"/>
      <c r="K705" s="605"/>
      <c r="L705" s="589"/>
      <c r="N705" s="32"/>
      <c r="O705" s="589"/>
      <c r="P705" s="32"/>
      <c r="Q705" s="32"/>
    </row>
    <row r="706">
      <c r="A706" s="32"/>
      <c r="D706" s="32"/>
      <c r="E706" s="32"/>
      <c r="F706" s="32"/>
      <c r="G706" s="32"/>
      <c r="H706" s="32"/>
      <c r="I706" s="605"/>
      <c r="J706" s="32"/>
      <c r="K706" s="605"/>
      <c r="L706" s="589"/>
      <c r="N706" s="32"/>
      <c r="O706" s="589"/>
      <c r="P706" s="32"/>
      <c r="Q706" s="32"/>
    </row>
    <row r="707">
      <c r="A707" s="32"/>
      <c r="D707" s="32"/>
      <c r="E707" s="32"/>
      <c r="F707" s="32"/>
      <c r="G707" s="32"/>
      <c r="H707" s="32"/>
      <c r="I707" s="605"/>
      <c r="J707" s="32"/>
      <c r="K707" s="605"/>
      <c r="L707" s="589"/>
      <c r="N707" s="32"/>
      <c r="O707" s="589"/>
      <c r="P707" s="32"/>
      <c r="Q707" s="32"/>
    </row>
    <row r="708">
      <c r="A708" s="32"/>
      <c r="D708" s="32"/>
      <c r="E708" s="32"/>
      <c r="F708" s="32"/>
      <c r="G708" s="32"/>
      <c r="H708" s="32"/>
      <c r="I708" s="605"/>
      <c r="J708" s="32"/>
      <c r="K708" s="605"/>
      <c r="L708" s="589"/>
      <c r="N708" s="32"/>
      <c r="O708" s="589"/>
      <c r="P708" s="32"/>
      <c r="Q708" s="32"/>
    </row>
    <row r="709">
      <c r="A709" s="32"/>
      <c r="D709" s="32"/>
      <c r="E709" s="32"/>
      <c r="F709" s="32"/>
      <c r="G709" s="32"/>
      <c r="H709" s="32"/>
      <c r="I709" s="605"/>
      <c r="J709" s="32"/>
      <c r="K709" s="605"/>
      <c r="L709" s="589"/>
      <c r="N709" s="32"/>
      <c r="O709" s="589"/>
      <c r="P709" s="32"/>
      <c r="Q709" s="32"/>
    </row>
    <row r="710">
      <c r="A710" s="32"/>
      <c r="D710" s="32"/>
      <c r="E710" s="32"/>
      <c r="F710" s="32"/>
      <c r="G710" s="32"/>
      <c r="H710" s="32"/>
      <c r="I710" s="605"/>
      <c r="J710" s="32"/>
      <c r="K710" s="605"/>
      <c r="L710" s="589"/>
      <c r="N710" s="32"/>
      <c r="O710" s="589"/>
      <c r="P710" s="32"/>
      <c r="Q710" s="32"/>
    </row>
    <row r="711">
      <c r="A711" s="32"/>
      <c r="D711" s="32"/>
      <c r="E711" s="32"/>
      <c r="F711" s="32"/>
      <c r="G711" s="32"/>
      <c r="H711" s="32"/>
      <c r="I711" s="605"/>
      <c r="J711" s="32"/>
      <c r="K711" s="605"/>
      <c r="L711" s="589"/>
      <c r="N711" s="32"/>
      <c r="O711" s="589"/>
      <c r="P711" s="32"/>
      <c r="Q711" s="32"/>
    </row>
    <row r="712">
      <c r="A712" s="32"/>
      <c r="D712" s="32"/>
      <c r="E712" s="32"/>
      <c r="F712" s="32"/>
      <c r="G712" s="32"/>
      <c r="H712" s="32"/>
      <c r="I712" s="605"/>
      <c r="J712" s="32"/>
      <c r="K712" s="605"/>
      <c r="L712" s="589"/>
      <c r="N712" s="32"/>
      <c r="O712" s="589"/>
      <c r="P712" s="32"/>
      <c r="Q712" s="32"/>
    </row>
    <row r="713">
      <c r="A713" s="32"/>
      <c r="D713" s="32"/>
      <c r="E713" s="32"/>
      <c r="F713" s="32"/>
      <c r="G713" s="32"/>
      <c r="H713" s="32"/>
      <c r="I713" s="605"/>
      <c r="J713" s="32"/>
      <c r="K713" s="605"/>
      <c r="L713" s="589"/>
      <c r="N713" s="32"/>
      <c r="O713" s="589"/>
      <c r="P713" s="32"/>
      <c r="Q713" s="32"/>
    </row>
    <row r="714">
      <c r="A714" s="32"/>
      <c r="D714" s="32"/>
      <c r="E714" s="32"/>
      <c r="F714" s="32"/>
      <c r="G714" s="32"/>
      <c r="H714" s="32"/>
      <c r="I714" s="605"/>
      <c r="J714" s="32"/>
      <c r="K714" s="605"/>
      <c r="L714" s="589"/>
      <c r="N714" s="32"/>
      <c r="O714" s="589"/>
      <c r="P714" s="32"/>
      <c r="Q714" s="32"/>
    </row>
    <row r="715">
      <c r="A715" s="32"/>
      <c r="D715" s="32"/>
      <c r="E715" s="32"/>
      <c r="F715" s="32"/>
      <c r="G715" s="32"/>
      <c r="H715" s="32"/>
      <c r="I715" s="605"/>
      <c r="J715" s="32"/>
      <c r="K715" s="605"/>
      <c r="L715" s="589"/>
      <c r="N715" s="32"/>
      <c r="O715" s="589"/>
      <c r="P715" s="32"/>
      <c r="Q715" s="32"/>
    </row>
    <row r="716">
      <c r="A716" s="32"/>
      <c r="D716" s="32"/>
      <c r="E716" s="32"/>
      <c r="F716" s="32"/>
      <c r="G716" s="32"/>
      <c r="H716" s="32"/>
      <c r="I716" s="605"/>
      <c r="J716" s="32"/>
      <c r="K716" s="605"/>
      <c r="L716" s="589"/>
      <c r="N716" s="32"/>
      <c r="O716" s="589"/>
      <c r="P716" s="32"/>
      <c r="Q716" s="32"/>
    </row>
    <row r="717">
      <c r="A717" s="32"/>
      <c r="D717" s="32"/>
      <c r="E717" s="32"/>
      <c r="F717" s="32"/>
      <c r="G717" s="32"/>
      <c r="H717" s="32"/>
      <c r="I717" s="605"/>
      <c r="J717" s="32"/>
      <c r="K717" s="605"/>
      <c r="L717" s="589"/>
      <c r="N717" s="32"/>
      <c r="O717" s="589"/>
      <c r="P717" s="32"/>
      <c r="Q717" s="32"/>
    </row>
    <row r="718">
      <c r="A718" s="32"/>
      <c r="D718" s="32"/>
      <c r="E718" s="32"/>
      <c r="F718" s="32"/>
      <c r="G718" s="32"/>
      <c r="H718" s="32"/>
      <c r="I718" s="605"/>
      <c r="J718" s="32"/>
      <c r="K718" s="605"/>
      <c r="L718" s="589"/>
      <c r="N718" s="32"/>
      <c r="O718" s="589"/>
      <c r="P718" s="32"/>
      <c r="Q718" s="32"/>
    </row>
    <row r="719">
      <c r="A719" s="32"/>
      <c r="D719" s="32"/>
      <c r="E719" s="32"/>
      <c r="F719" s="32"/>
      <c r="G719" s="32"/>
      <c r="H719" s="32"/>
      <c r="I719" s="605"/>
      <c r="J719" s="32"/>
      <c r="K719" s="605"/>
      <c r="L719" s="589"/>
      <c r="N719" s="32"/>
      <c r="O719" s="589"/>
      <c r="P719" s="32"/>
      <c r="Q719" s="32"/>
    </row>
    <row r="720">
      <c r="A720" s="32"/>
      <c r="D720" s="32"/>
      <c r="E720" s="32"/>
      <c r="F720" s="32"/>
      <c r="G720" s="32"/>
      <c r="H720" s="32"/>
      <c r="I720" s="605"/>
      <c r="J720" s="32"/>
      <c r="K720" s="605"/>
      <c r="L720" s="589"/>
      <c r="N720" s="32"/>
      <c r="O720" s="589"/>
      <c r="P720" s="32"/>
      <c r="Q720" s="32"/>
    </row>
    <row r="721">
      <c r="A721" s="32"/>
      <c r="D721" s="32"/>
      <c r="E721" s="32"/>
      <c r="F721" s="32"/>
      <c r="G721" s="32"/>
      <c r="H721" s="32"/>
      <c r="I721" s="605"/>
      <c r="J721" s="32"/>
      <c r="K721" s="605"/>
      <c r="L721" s="589"/>
      <c r="N721" s="32"/>
      <c r="O721" s="589"/>
      <c r="P721" s="32"/>
      <c r="Q721" s="32"/>
    </row>
    <row r="722">
      <c r="A722" s="32"/>
      <c r="D722" s="32"/>
      <c r="E722" s="32"/>
      <c r="F722" s="32"/>
      <c r="G722" s="32"/>
      <c r="H722" s="32"/>
      <c r="I722" s="605"/>
      <c r="J722" s="32"/>
      <c r="K722" s="605"/>
      <c r="L722" s="589"/>
      <c r="N722" s="32"/>
      <c r="O722" s="589"/>
      <c r="P722" s="32"/>
      <c r="Q722" s="32"/>
    </row>
    <row r="723">
      <c r="A723" s="32"/>
      <c r="D723" s="32"/>
      <c r="E723" s="32"/>
      <c r="F723" s="32"/>
      <c r="G723" s="32"/>
      <c r="H723" s="32"/>
      <c r="I723" s="605"/>
      <c r="J723" s="32"/>
      <c r="K723" s="605"/>
      <c r="L723" s="589"/>
      <c r="N723" s="32"/>
      <c r="O723" s="589"/>
      <c r="P723" s="32"/>
      <c r="Q723" s="32"/>
    </row>
    <row r="724">
      <c r="A724" s="32"/>
      <c r="D724" s="32"/>
      <c r="E724" s="32"/>
      <c r="F724" s="32"/>
      <c r="G724" s="32"/>
      <c r="H724" s="32"/>
      <c r="I724" s="605"/>
      <c r="J724" s="32"/>
      <c r="K724" s="605"/>
      <c r="L724" s="589"/>
      <c r="N724" s="32"/>
      <c r="O724" s="589"/>
      <c r="P724" s="32"/>
      <c r="Q724" s="32"/>
    </row>
    <row r="725">
      <c r="A725" s="32"/>
      <c r="D725" s="32"/>
      <c r="E725" s="32"/>
      <c r="F725" s="32"/>
      <c r="G725" s="32"/>
      <c r="H725" s="32"/>
      <c r="I725" s="605"/>
      <c r="J725" s="32"/>
      <c r="K725" s="605"/>
      <c r="L725" s="589"/>
      <c r="N725" s="32"/>
      <c r="O725" s="589"/>
      <c r="P725" s="32"/>
      <c r="Q725" s="32"/>
    </row>
    <row r="726">
      <c r="A726" s="32"/>
      <c r="D726" s="32"/>
      <c r="E726" s="32"/>
      <c r="F726" s="32"/>
      <c r="G726" s="32"/>
      <c r="H726" s="32"/>
      <c r="I726" s="605"/>
      <c r="J726" s="32"/>
      <c r="K726" s="605"/>
      <c r="L726" s="589"/>
      <c r="N726" s="32"/>
      <c r="O726" s="589"/>
      <c r="P726" s="32"/>
      <c r="Q726" s="32"/>
    </row>
    <row r="727">
      <c r="A727" s="32"/>
      <c r="D727" s="32"/>
      <c r="E727" s="32"/>
      <c r="F727" s="32"/>
      <c r="G727" s="32"/>
      <c r="H727" s="32"/>
      <c r="I727" s="605"/>
      <c r="J727" s="32"/>
      <c r="K727" s="605"/>
      <c r="L727" s="589"/>
      <c r="N727" s="32"/>
      <c r="O727" s="589"/>
      <c r="P727" s="32"/>
      <c r="Q727" s="32"/>
    </row>
    <row r="728">
      <c r="A728" s="32"/>
      <c r="D728" s="32"/>
      <c r="E728" s="32"/>
      <c r="F728" s="32"/>
      <c r="G728" s="32"/>
      <c r="H728" s="32"/>
      <c r="I728" s="605"/>
      <c r="J728" s="32"/>
      <c r="K728" s="605"/>
      <c r="L728" s="589"/>
      <c r="N728" s="32"/>
      <c r="O728" s="589"/>
      <c r="P728" s="32"/>
      <c r="Q728" s="32"/>
    </row>
    <row r="729">
      <c r="A729" s="32"/>
      <c r="D729" s="32"/>
      <c r="E729" s="32"/>
      <c r="F729" s="32"/>
      <c r="G729" s="32"/>
      <c r="H729" s="32"/>
      <c r="I729" s="605"/>
      <c r="J729" s="32"/>
      <c r="K729" s="605"/>
      <c r="L729" s="589"/>
      <c r="N729" s="32"/>
      <c r="O729" s="589"/>
      <c r="P729" s="32"/>
      <c r="Q729" s="32"/>
    </row>
    <row r="730">
      <c r="A730" s="32"/>
      <c r="D730" s="32"/>
      <c r="E730" s="32"/>
      <c r="F730" s="32"/>
      <c r="G730" s="32"/>
      <c r="H730" s="32"/>
      <c r="I730" s="605"/>
      <c r="J730" s="32"/>
      <c r="K730" s="605"/>
      <c r="L730" s="589"/>
      <c r="N730" s="32"/>
      <c r="O730" s="589"/>
      <c r="P730" s="32"/>
      <c r="Q730" s="32"/>
    </row>
    <row r="731">
      <c r="A731" s="32"/>
      <c r="D731" s="32"/>
      <c r="E731" s="32"/>
      <c r="F731" s="32"/>
      <c r="G731" s="32"/>
      <c r="H731" s="32"/>
      <c r="I731" s="605"/>
      <c r="J731" s="32"/>
      <c r="K731" s="605"/>
      <c r="L731" s="589"/>
      <c r="N731" s="32"/>
      <c r="O731" s="589"/>
      <c r="P731" s="32"/>
      <c r="Q731" s="32"/>
    </row>
    <row r="732">
      <c r="A732" s="32"/>
      <c r="D732" s="32"/>
      <c r="E732" s="32"/>
      <c r="F732" s="32"/>
      <c r="G732" s="32"/>
      <c r="H732" s="32"/>
      <c r="I732" s="605"/>
      <c r="J732" s="32"/>
      <c r="K732" s="605"/>
      <c r="L732" s="589"/>
      <c r="N732" s="32"/>
      <c r="O732" s="589"/>
      <c r="P732" s="32"/>
      <c r="Q732" s="32"/>
    </row>
    <row r="733">
      <c r="A733" s="32"/>
      <c r="D733" s="32"/>
      <c r="E733" s="32"/>
      <c r="F733" s="32"/>
      <c r="G733" s="32"/>
      <c r="H733" s="32"/>
      <c r="I733" s="605"/>
      <c r="J733" s="32"/>
      <c r="K733" s="605"/>
      <c r="L733" s="589"/>
      <c r="N733" s="32"/>
      <c r="O733" s="589"/>
      <c r="P733" s="32"/>
      <c r="Q733" s="32"/>
    </row>
    <row r="734">
      <c r="A734" s="32"/>
      <c r="D734" s="32"/>
      <c r="E734" s="32"/>
      <c r="F734" s="32"/>
      <c r="G734" s="32"/>
      <c r="H734" s="32"/>
      <c r="I734" s="605"/>
      <c r="J734" s="32"/>
      <c r="K734" s="605"/>
      <c r="L734" s="589"/>
      <c r="N734" s="32"/>
      <c r="O734" s="589"/>
      <c r="P734" s="32"/>
      <c r="Q734" s="32"/>
    </row>
    <row r="735">
      <c r="A735" s="32"/>
      <c r="D735" s="32"/>
      <c r="E735" s="32"/>
      <c r="F735" s="32"/>
      <c r="G735" s="32"/>
      <c r="H735" s="32"/>
      <c r="I735" s="605"/>
      <c r="J735" s="32"/>
      <c r="K735" s="605"/>
      <c r="L735" s="589"/>
      <c r="N735" s="32"/>
      <c r="O735" s="589"/>
      <c r="P735" s="32"/>
      <c r="Q735" s="32"/>
    </row>
    <row r="736">
      <c r="A736" s="32"/>
      <c r="D736" s="32"/>
      <c r="E736" s="32"/>
      <c r="F736" s="32"/>
      <c r="G736" s="32"/>
      <c r="H736" s="32"/>
      <c r="I736" s="605"/>
      <c r="J736" s="32"/>
      <c r="K736" s="605"/>
      <c r="L736" s="589"/>
      <c r="N736" s="32"/>
      <c r="O736" s="589"/>
      <c r="P736" s="32"/>
      <c r="Q736" s="32"/>
    </row>
    <row r="737">
      <c r="A737" s="32"/>
      <c r="D737" s="32"/>
      <c r="E737" s="32"/>
      <c r="F737" s="32"/>
      <c r="G737" s="32"/>
      <c r="H737" s="32"/>
      <c r="I737" s="605"/>
      <c r="J737" s="32"/>
      <c r="K737" s="605"/>
      <c r="L737" s="589"/>
      <c r="N737" s="32"/>
      <c r="O737" s="589"/>
      <c r="P737" s="32"/>
      <c r="Q737" s="32"/>
    </row>
    <row r="738">
      <c r="A738" s="32"/>
      <c r="D738" s="32"/>
      <c r="E738" s="32"/>
      <c r="F738" s="32"/>
      <c r="G738" s="32"/>
      <c r="H738" s="32"/>
      <c r="I738" s="605"/>
      <c r="J738" s="32"/>
      <c r="K738" s="605"/>
      <c r="L738" s="589"/>
      <c r="N738" s="32"/>
      <c r="O738" s="589"/>
      <c r="P738" s="32"/>
      <c r="Q738" s="32"/>
    </row>
    <row r="739">
      <c r="A739" s="32"/>
      <c r="D739" s="32"/>
      <c r="E739" s="32"/>
      <c r="F739" s="32"/>
      <c r="G739" s="32"/>
      <c r="H739" s="32"/>
      <c r="I739" s="605"/>
      <c r="J739" s="32"/>
      <c r="K739" s="605"/>
      <c r="L739" s="589"/>
      <c r="N739" s="32"/>
      <c r="O739" s="589"/>
      <c r="P739" s="32"/>
      <c r="Q739" s="32"/>
    </row>
    <row r="740">
      <c r="A740" s="32"/>
      <c r="D740" s="32"/>
      <c r="E740" s="32"/>
      <c r="F740" s="32"/>
      <c r="G740" s="32"/>
      <c r="H740" s="32"/>
      <c r="I740" s="605"/>
      <c r="J740" s="32"/>
      <c r="K740" s="605"/>
      <c r="L740" s="589"/>
      <c r="N740" s="32"/>
      <c r="O740" s="589"/>
      <c r="P740" s="32"/>
      <c r="Q740" s="32"/>
    </row>
    <row r="741">
      <c r="A741" s="32"/>
      <c r="D741" s="32"/>
      <c r="E741" s="32"/>
      <c r="F741" s="32"/>
      <c r="G741" s="32"/>
      <c r="H741" s="32"/>
      <c r="I741" s="605"/>
      <c r="J741" s="32"/>
      <c r="K741" s="605"/>
      <c r="L741" s="589"/>
      <c r="N741" s="32"/>
      <c r="O741" s="589"/>
      <c r="P741" s="32"/>
      <c r="Q741" s="32"/>
    </row>
    <row r="742">
      <c r="A742" s="32"/>
      <c r="D742" s="32"/>
      <c r="E742" s="32"/>
      <c r="F742" s="32"/>
      <c r="G742" s="32"/>
      <c r="H742" s="32"/>
      <c r="I742" s="605"/>
      <c r="J742" s="32"/>
      <c r="K742" s="605"/>
      <c r="L742" s="589"/>
      <c r="N742" s="32"/>
      <c r="O742" s="589"/>
      <c r="P742" s="32"/>
      <c r="Q742" s="32"/>
    </row>
    <row r="743">
      <c r="A743" s="32"/>
      <c r="D743" s="32"/>
      <c r="E743" s="32"/>
      <c r="F743" s="32"/>
      <c r="G743" s="32"/>
      <c r="H743" s="32"/>
      <c r="I743" s="605"/>
      <c r="J743" s="32"/>
      <c r="K743" s="605"/>
      <c r="L743" s="589"/>
      <c r="N743" s="32"/>
      <c r="O743" s="589"/>
      <c r="P743" s="32"/>
      <c r="Q743" s="32"/>
    </row>
    <row r="744">
      <c r="A744" s="32"/>
      <c r="D744" s="32"/>
      <c r="E744" s="32"/>
      <c r="F744" s="32"/>
      <c r="G744" s="32"/>
      <c r="H744" s="32"/>
      <c r="I744" s="605"/>
      <c r="J744" s="32"/>
      <c r="K744" s="605"/>
      <c r="L744" s="589"/>
      <c r="N744" s="32"/>
      <c r="O744" s="589"/>
      <c r="P744" s="32"/>
      <c r="Q744" s="32"/>
    </row>
    <row r="745">
      <c r="A745" s="32"/>
      <c r="D745" s="32"/>
      <c r="E745" s="32"/>
      <c r="F745" s="32"/>
      <c r="G745" s="32"/>
      <c r="H745" s="32"/>
      <c r="I745" s="605"/>
      <c r="J745" s="32"/>
      <c r="K745" s="605"/>
      <c r="L745" s="589"/>
      <c r="N745" s="32"/>
      <c r="O745" s="589"/>
      <c r="P745" s="32"/>
      <c r="Q745" s="32"/>
    </row>
    <row r="746">
      <c r="A746" s="32"/>
      <c r="D746" s="32"/>
      <c r="E746" s="32"/>
      <c r="F746" s="32"/>
      <c r="G746" s="32"/>
      <c r="H746" s="32"/>
      <c r="I746" s="605"/>
      <c r="J746" s="32"/>
      <c r="K746" s="605"/>
      <c r="L746" s="589"/>
      <c r="N746" s="32"/>
      <c r="O746" s="589"/>
      <c r="P746" s="32"/>
      <c r="Q746" s="32"/>
    </row>
    <row r="747">
      <c r="A747" s="32"/>
      <c r="D747" s="32"/>
      <c r="E747" s="32"/>
      <c r="F747" s="32"/>
      <c r="G747" s="32"/>
      <c r="H747" s="32"/>
      <c r="I747" s="605"/>
      <c r="J747" s="32"/>
      <c r="K747" s="605"/>
      <c r="L747" s="589"/>
      <c r="N747" s="32"/>
      <c r="O747" s="589"/>
      <c r="P747" s="32"/>
      <c r="Q747" s="32"/>
    </row>
    <row r="748">
      <c r="A748" s="32"/>
      <c r="D748" s="32"/>
      <c r="E748" s="32"/>
      <c r="F748" s="32"/>
      <c r="G748" s="32"/>
      <c r="H748" s="32"/>
      <c r="I748" s="605"/>
      <c r="J748" s="32"/>
      <c r="K748" s="605"/>
      <c r="L748" s="589"/>
      <c r="N748" s="32"/>
      <c r="O748" s="589"/>
      <c r="P748" s="32"/>
      <c r="Q748" s="32"/>
    </row>
    <row r="749">
      <c r="A749" s="32"/>
      <c r="D749" s="32"/>
      <c r="E749" s="32"/>
      <c r="F749" s="32"/>
      <c r="G749" s="32"/>
      <c r="H749" s="32"/>
      <c r="I749" s="605"/>
      <c r="J749" s="32"/>
      <c r="K749" s="605"/>
      <c r="L749" s="589"/>
      <c r="N749" s="32"/>
      <c r="O749" s="589"/>
      <c r="P749" s="32"/>
      <c r="Q749" s="32"/>
    </row>
    <row r="750">
      <c r="A750" s="32"/>
      <c r="D750" s="32"/>
      <c r="E750" s="32"/>
      <c r="F750" s="32"/>
      <c r="G750" s="32"/>
      <c r="H750" s="32"/>
      <c r="I750" s="605"/>
      <c r="J750" s="32"/>
      <c r="K750" s="605"/>
      <c r="L750" s="589"/>
      <c r="N750" s="32"/>
      <c r="O750" s="589"/>
      <c r="P750" s="32"/>
      <c r="Q750" s="32"/>
    </row>
    <row r="751">
      <c r="A751" s="32"/>
      <c r="D751" s="32"/>
      <c r="E751" s="32"/>
      <c r="F751" s="32"/>
      <c r="G751" s="32"/>
      <c r="H751" s="32"/>
      <c r="I751" s="605"/>
      <c r="J751" s="32"/>
      <c r="K751" s="605"/>
      <c r="L751" s="589"/>
      <c r="N751" s="32"/>
      <c r="O751" s="589"/>
      <c r="P751" s="32"/>
      <c r="Q751" s="32"/>
    </row>
    <row r="752">
      <c r="A752" s="32"/>
      <c r="D752" s="32"/>
      <c r="E752" s="32"/>
      <c r="F752" s="32"/>
      <c r="G752" s="32"/>
      <c r="H752" s="32"/>
      <c r="I752" s="605"/>
      <c r="J752" s="32"/>
      <c r="K752" s="605"/>
      <c r="L752" s="589"/>
      <c r="N752" s="32"/>
      <c r="O752" s="589"/>
      <c r="P752" s="32"/>
      <c r="Q752" s="32"/>
    </row>
    <row r="753">
      <c r="A753" s="32"/>
      <c r="D753" s="32"/>
      <c r="E753" s="32"/>
      <c r="F753" s="32"/>
      <c r="G753" s="32"/>
      <c r="H753" s="32"/>
      <c r="I753" s="605"/>
      <c r="J753" s="32"/>
      <c r="K753" s="605"/>
      <c r="L753" s="589"/>
      <c r="N753" s="32"/>
      <c r="O753" s="589"/>
      <c r="P753" s="32"/>
      <c r="Q753" s="32"/>
    </row>
    <row r="754">
      <c r="A754" s="32"/>
      <c r="D754" s="32"/>
      <c r="E754" s="32"/>
      <c r="F754" s="32"/>
      <c r="G754" s="32"/>
      <c r="H754" s="32"/>
      <c r="I754" s="605"/>
      <c r="J754" s="32"/>
      <c r="K754" s="605"/>
      <c r="L754" s="589"/>
      <c r="N754" s="32"/>
      <c r="O754" s="589"/>
      <c r="P754" s="32"/>
      <c r="Q754" s="32"/>
    </row>
    <row r="755">
      <c r="A755" s="32"/>
      <c r="D755" s="32"/>
      <c r="E755" s="32"/>
      <c r="F755" s="32"/>
      <c r="G755" s="32"/>
      <c r="H755" s="32"/>
      <c r="I755" s="605"/>
      <c r="J755" s="32"/>
      <c r="K755" s="605"/>
      <c r="L755" s="589"/>
      <c r="N755" s="32"/>
      <c r="O755" s="589"/>
      <c r="P755" s="32"/>
      <c r="Q755" s="32"/>
    </row>
    <row r="756">
      <c r="A756" s="32"/>
      <c r="D756" s="32"/>
      <c r="E756" s="32"/>
      <c r="F756" s="32"/>
      <c r="G756" s="32"/>
      <c r="H756" s="32"/>
      <c r="I756" s="605"/>
      <c r="J756" s="32"/>
      <c r="K756" s="605"/>
      <c r="L756" s="589"/>
      <c r="N756" s="32"/>
      <c r="O756" s="589"/>
      <c r="P756" s="32"/>
      <c r="Q756" s="32"/>
    </row>
    <row r="757">
      <c r="A757" s="32"/>
      <c r="D757" s="32"/>
      <c r="E757" s="32"/>
      <c r="F757" s="32"/>
      <c r="G757" s="32"/>
      <c r="H757" s="32"/>
      <c r="I757" s="605"/>
      <c r="J757" s="32"/>
      <c r="K757" s="605"/>
      <c r="L757" s="589"/>
      <c r="N757" s="32"/>
      <c r="O757" s="589"/>
      <c r="P757" s="32"/>
      <c r="Q757" s="32"/>
    </row>
    <row r="758">
      <c r="A758" s="32"/>
      <c r="D758" s="32"/>
      <c r="E758" s="32"/>
      <c r="F758" s="32"/>
      <c r="G758" s="32"/>
      <c r="H758" s="32"/>
      <c r="I758" s="605"/>
      <c r="J758" s="32"/>
      <c r="K758" s="605"/>
      <c r="L758" s="589"/>
      <c r="N758" s="32"/>
      <c r="O758" s="589"/>
      <c r="P758" s="32"/>
      <c r="Q758" s="32"/>
    </row>
    <row r="759">
      <c r="A759" s="32"/>
      <c r="D759" s="32"/>
      <c r="E759" s="32"/>
      <c r="F759" s="32"/>
      <c r="G759" s="32"/>
      <c r="H759" s="32"/>
      <c r="I759" s="605"/>
      <c r="J759" s="32"/>
      <c r="K759" s="605"/>
      <c r="L759" s="589"/>
      <c r="N759" s="32"/>
      <c r="O759" s="589"/>
      <c r="P759" s="32"/>
      <c r="Q759" s="32"/>
    </row>
    <row r="760">
      <c r="A760" s="32"/>
      <c r="D760" s="32"/>
      <c r="E760" s="32"/>
      <c r="F760" s="32"/>
      <c r="G760" s="32"/>
      <c r="H760" s="32"/>
      <c r="I760" s="605"/>
      <c r="J760" s="32"/>
      <c r="K760" s="605"/>
      <c r="L760" s="589"/>
      <c r="N760" s="32"/>
      <c r="O760" s="589"/>
      <c r="P760" s="32"/>
      <c r="Q760" s="32"/>
    </row>
    <row r="761">
      <c r="A761" s="32"/>
      <c r="D761" s="32"/>
      <c r="E761" s="32"/>
      <c r="F761" s="32"/>
      <c r="G761" s="32"/>
      <c r="H761" s="32"/>
      <c r="I761" s="605"/>
      <c r="J761" s="32"/>
      <c r="K761" s="605"/>
      <c r="L761" s="589"/>
      <c r="N761" s="32"/>
      <c r="O761" s="589"/>
      <c r="P761" s="32"/>
      <c r="Q761" s="32"/>
    </row>
    <row r="762">
      <c r="A762" s="32"/>
      <c r="D762" s="32"/>
      <c r="E762" s="32"/>
      <c r="F762" s="32"/>
      <c r="G762" s="32"/>
      <c r="H762" s="32"/>
      <c r="I762" s="605"/>
      <c r="J762" s="32"/>
      <c r="K762" s="605"/>
      <c r="L762" s="589"/>
      <c r="N762" s="32"/>
      <c r="O762" s="589"/>
      <c r="P762" s="32"/>
      <c r="Q762" s="32"/>
    </row>
    <row r="763">
      <c r="A763" s="32"/>
      <c r="D763" s="32"/>
      <c r="E763" s="32"/>
      <c r="F763" s="32"/>
      <c r="G763" s="32"/>
      <c r="H763" s="32"/>
      <c r="I763" s="605"/>
      <c r="J763" s="32"/>
      <c r="K763" s="605"/>
      <c r="L763" s="589"/>
      <c r="N763" s="32"/>
      <c r="O763" s="589"/>
      <c r="P763" s="32"/>
      <c r="Q763" s="32"/>
    </row>
    <row r="764">
      <c r="A764" s="32"/>
      <c r="D764" s="32"/>
      <c r="E764" s="32"/>
      <c r="F764" s="32"/>
      <c r="G764" s="32"/>
      <c r="H764" s="32"/>
      <c r="I764" s="605"/>
      <c r="J764" s="32"/>
      <c r="K764" s="605"/>
      <c r="L764" s="589"/>
      <c r="N764" s="32"/>
      <c r="O764" s="589"/>
      <c r="P764" s="32"/>
      <c r="Q764" s="32"/>
    </row>
    <row r="765">
      <c r="A765" s="32"/>
      <c r="D765" s="32"/>
      <c r="E765" s="32"/>
      <c r="F765" s="32"/>
      <c r="G765" s="32"/>
      <c r="H765" s="32"/>
      <c r="I765" s="605"/>
      <c r="J765" s="32"/>
      <c r="K765" s="605"/>
      <c r="L765" s="589"/>
      <c r="N765" s="32"/>
      <c r="O765" s="589"/>
      <c r="P765" s="32"/>
      <c r="Q765" s="32"/>
    </row>
    <row r="766">
      <c r="A766" s="32"/>
      <c r="D766" s="32"/>
      <c r="E766" s="32"/>
      <c r="F766" s="32"/>
      <c r="G766" s="32"/>
      <c r="H766" s="32"/>
      <c r="I766" s="605"/>
      <c r="J766" s="32"/>
      <c r="K766" s="605"/>
      <c r="L766" s="589"/>
      <c r="N766" s="32"/>
      <c r="O766" s="589"/>
      <c r="P766" s="32"/>
      <c r="Q766" s="32"/>
    </row>
    <row r="767">
      <c r="A767" s="32"/>
      <c r="D767" s="32"/>
      <c r="E767" s="32"/>
      <c r="F767" s="32"/>
      <c r="G767" s="32"/>
      <c r="H767" s="32"/>
      <c r="I767" s="605"/>
      <c r="J767" s="32"/>
      <c r="K767" s="605"/>
      <c r="L767" s="589"/>
      <c r="N767" s="32"/>
      <c r="O767" s="589"/>
      <c r="P767" s="32"/>
      <c r="Q767" s="32"/>
    </row>
    <row r="768">
      <c r="A768" s="32"/>
      <c r="D768" s="32"/>
      <c r="E768" s="32"/>
      <c r="F768" s="32"/>
      <c r="G768" s="32"/>
      <c r="H768" s="32"/>
      <c r="I768" s="605"/>
      <c r="J768" s="32"/>
      <c r="K768" s="605"/>
      <c r="L768" s="589"/>
      <c r="N768" s="32"/>
      <c r="O768" s="589"/>
      <c r="P768" s="32"/>
      <c r="Q768" s="32"/>
    </row>
    <row r="769">
      <c r="A769" s="32"/>
      <c r="D769" s="32"/>
      <c r="E769" s="32"/>
      <c r="F769" s="32"/>
      <c r="G769" s="32"/>
      <c r="H769" s="32"/>
      <c r="I769" s="605"/>
      <c r="J769" s="32"/>
      <c r="K769" s="605"/>
      <c r="L769" s="589"/>
      <c r="N769" s="32"/>
      <c r="O769" s="589"/>
      <c r="P769" s="32"/>
      <c r="Q769" s="32"/>
    </row>
    <row r="770">
      <c r="A770" s="32"/>
      <c r="D770" s="32"/>
      <c r="E770" s="32"/>
      <c r="F770" s="32"/>
      <c r="G770" s="32"/>
      <c r="H770" s="32"/>
      <c r="I770" s="605"/>
      <c r="J770" s="32"/>
      <c r="K770" s="605"/>
      <c r="L770" s="589"/>
      <c r="N770" s="32"/>
      <c r="O770" s="589"/>
      <c r="P770" s="32"/>
      <c r="Q770" s="32"/>
    </row>
    <row r="771">
      <c r="A771" s="32"/>
      <c r="D771" s="32"/>
      <c r="E771" s="32"/>
      <c r="F771" s="32"/>
      <c r="G771" s="32"/>
      <c r="H771" s="32"/>
      <c r="I771" s="605"/>
      <c r="J771" s="32"/>
      <c r="K771" s="605"/>
      <c r="L771" s="589"/>
      <c r="N771" s="32"/>
      <c r="O771" s="589"/>
      <c r="P771" s="32"/>
      <c r="Q771" s="32"/>
    </row>
    <row r="772">
      <c r="A772" s="32"/>
      <c r="D772" s="32"/>
      <c r="E772" s="32"/>
      <c r="F772" s="32"/>
      <c r="G772" s="32"/>
      <c r="H772" s="32"/>
      <c r="I772" s="605"/>
      <c r="J772" s="32"/>
      <c r="K772" s="605"/>
      <c r="L772" s="589"/>
      <c r="N772" s="32"/>
      <c r="O772" s="589"/>
      <c r="P772" s="32"/>
      <c r="Q772" s="32"/>
    </row>
    <row r="773">
      <c r="A773" s="32"/>
      <c r="D773" s="32"/>
      <c r="E773" s="32"/>
      <c r="F773" s="32"/>
      <c r="G773" s="32"/>
      <c r="H773" s="32"/>
      <c r="I773" s="605"/>
      <c r="J773" s="32"/>
      <c r="K773" s="605"/>
      <c r="L773" s="589"/>
      <c r="N773" s="32"/>
      <c r="O773" s="589"/>
      <c r="P773" s="32"/>
      <c r="Q773" s="32"/>
    </row>
    <row r="774">
      <c r="A774" s="32"/>
      <c r="D774" s="32"/>
      <c r="E774" s="32"/>
      <c r="F774" s="32"/>
      <c r="G774" s="32"/>
      <c r="H774" s="32"/>
      <c r="I774" s="605"/>
      <c r="J774" s="32"/>
      <c r="K774" s="605"/>
      <c r="L774" s="589"/>
      <c r="N774" s="32"/>
      <c r="O774" s="589"/>
      <c r="P774" s="32"/>
      <c r="Q774" s="32"/>
    </row>
    <row r="775">
      <c r="A775" s="32"/>
      <c r="D775" s="32"/>
      <c r="E775" s="32"/>
      <c r="F775" s="32"/>
      <c r="G775" s="32"/>
      <c r="H775" s="32"/>
      <c r="I775" s="605"/>
      <c r="J775" s="32"/>
      <c r="K775" s="605"/>
      <c r="L775" s="589"/>
      <c r="N775" s="32"/>
      <c r="O775" s="589"/>
      <c r="P775" s="32"/>
      <c r="Q775" s="32"/>
    </row>
    <row r="776">
      <c r="A776" s="32"/>
      <c r="D776" s="32"/>
      <c r="E776" s="32"/>
      <c r="F776" s="32"/>
      <c r="G776" s="32"/>
      <c r="H776" s="32"/>
      <c r="I776" s="605"/>
      <c r="J776" s="32"/>
      <c r="K776" s="605"/>
      <c r="L776" s="589"/>
      <c r="N776" s="32"/>
      <c r="O776" s="589"/>
      <c r="P776" s="32"/>
      <c r="Q776" s="32"/>
    </row>
    <row r="777">
      <c r="A777" s="32"/>
      <c r="D777" s="32"/>
      <c r="E777" s="32"/>
      <c r="F777" s="32"/>
      <c r="G777" s="32"/>
      <c r="H777" s="32"/>
      <c r="I777" s="605"/>
      <c r="J777" s="32"/>
      <c r="K777" s="605"/>
      <c r="L777" s="589"/>
      <c r="N777" s="32"/>
      <c r="O777" s="589"/>
      <c r="P777" s="32"/>
      <c r="Q777" s="32"/>
    </row>
    <row r="778">
      <c r="A778" s="32"/>
      <c r="D778" s="32"/>
      <c r="E778" s="32"/>
      <c r="F778" s="32"/>
      <c r="G778" s="32"/>
      <c r="H778" s="32"/>
      <c r="I778" s="605"/>
      <c r="J778" s="32"/>
      <c r="K778" s="605"/>
      <c r="L778" s="589"/>
      <c r="N778" s="32"/>
      <c r="O778" s="589"/>
      <c r="P778" s="32"/>
      <c r="Q778" s="32"/>
    </row>
    <row r="779">
      <c r="A779" s="32"/>
      <c r="D779" s="32"/>
      <c r="E779" s="32"/>
      <c r="F779" s="32"/>
      <c r="G779" s="32"/>
      <c r="H779" s="32"/>
      <c r="I779" s="605"/>
      <c r="J779" s="32"/>
      <c r="K779" s="605"/>
      <c r="L779" s="589"/>
      <c r="N779" s="32"/>
      <c r="O779" s="589"/>
      <c r="P779" s="32"/>
      <c r="Q779" s="32"/>
    </row>
    <row r="780">
      <c r="A780" s="32"/>
      <c r="D780" s="32"/>
      <c r="E780" s="32"/>
      <c r="F780" s="32"/>
      <c r="G780" s="32"/>
      <c r="H780" s="32"/>
      <c r="I780" s="605"/>
      <c r="J780" s="32"/>
      <c r="K780" s="605"/>
      <c r="L780" s="589"/>
      <c r="N780" s="32"/>
      <c r="O780" s="589"/>
      <c r="P780" s="32"/>
      <c r="Q780" s="32"/>
    </row>
    <row r="781">
      <c r="A781" s="32"/>
      <c r="D781" s="32"/>
      <c r="E781" s="32"/>
      <c r="F781" s="32"/>
      <c r="G781" s="32"/>
      <c r="H781" s="32"/>
      <c r="I781" s="605"/>
      <c r="J781" s="32"/>
      <c r="K781" s="605"/>
      <c r="L781" s="589"/>
      <c r="N781" s="32"/>
      <c r="O781" s="589"/>
      <c r="P781" s="32"/>
      <c r="Q781" s="32"/>
    </row>
    <row r="782">
      <c r="A782" s="32"/>
      <c r="D782" s="32"/>
      <c r="E782" s="32"/>
      <c r="F782" s="32"/>
      <c r="G782" s="32"/>
      <c r="H782" s="32"/>
      <c r="I782" s="605"/>
      <c r="J782" s="32"/>
      <c r="K782" s="605"/>
      <c r="L782" s="589"/>
      <c r="N782" s="32"/>
      <c r="O782" s="589"/>
      <c r="P782" s="32"/>
      <c r="Q782" s="32"/>
    </row>
    <row r="783">
      <c r="A783" s="32"/>
      <c r="D783" s="32"/>
      <c r="E783" s="32"/>
      <c r="F783" s="32"/>
      <c r="G783" s="32"/>
      <c r="H783" s="32"/>
      <c r="I783" s="605"/>
      <c r="J783" s="32"/>
      <c r="K783" s="605"/>
      <c r="L783" s="589"/>
      <c r="N783" s="32"/>
      <c r="O783" s="589"/>
      <c r="P783" s="32"/>
      <c r="Q783" s="32"/>
    </row>
    <row r="784">
      <c r="A784" s="32"/>
      <c r="D784" s="32"/>
      <c r="E784" s="32"/>
      <c r="F784" s="32"/>
      <c r="G784" s="32"/>
      <c r="H784" s="32"/>
      <c r="I784" s="605"/>
      <c r="J784" s="32"/>
      <c r="K784" s="605"/>
      <c r="L784" s="589"/>
      <c r="N784" s="32"/>
      <c r="O784" s="589"/>
      <c r="P784" s="32"/>
      <c r="Q784" s="32"/>
    </row>
    <row r="785">
      <c r="A785" s="32"/>
      <c r="D785" s="32"/>
      <c r="E785" s="32"/>
      <c r="F785" s="32"/>
      <c r="G785" s="32"/>
      <c r="H785" s="32"/>
      <c r="I785" s="605"/>
      <c r="J785" s="32"/>
      <c r="K785" s="605"/>
      <c r="L785" s="589"/>
      <c r="N785" s="32"/>
      <c r="O785" s="589"/>
      <c r="P785" s="32"/>
      <c r="Q785" s="32"/>
    </row>
    <row r="786">
      <c r="A786" s="32"/>
      <c r="D786" s="32"/>
      <c r="E786" s="32"/>
      <c r="F786" s="32"/>
      <c r="G786" s="32"/>
      <c r="H786" s="32"/>
      <c r="I786" s="605"/>
      <c r="J786" s="32"/>
      <c r="K786" s="605"/>
      <c r="L786" s="589"/>
      <c r="N786" s="32"/>
      <c r="O786" s="589"/>
      <c r="P786" s="32"/>
      <c r="Q786" s="32"/>
    </row>
    <row r="787">
      <c r="A787" s="32"/>
      <c r="D787" s="32"/>
      <c r="E787" s="32"/>
      <c r="F787" s="32"/>
      <c r="G787" s="32"/>
      <c r="H787" s="32"/>
      <c r="I787" s="605"/>
      <c r="J787" s="32"/>
      <c r="K787" s="605"/>
      <c r="L787" s="589"/>
      <c r="N787" s="32"/>
      <c r="O787" s="589"/>
      <c r="P787" s="32"/>
      <c r="Q787" s="32"/>
    </row>
    <row r="788">
      <c r="A788" s="32"/>
      <c r="D788" s="32"/>
      <c r="E788" s="32"/>
      <c r="F788" s="32"/>
      <c r="G788" s="32"/>
      <c r="H788" s="32"/>
      <c r="I788" s="605"/>
      <c r="J788" s="32"/>
      <c r="K788" s="605"/>
      <c r="L788" s="589"/>
      <c r="N788" s="32"/>
      <c r="O788" s="589"/>
      <c r="P788" s="32"/>
      <c r="Q788" s="32"/>
    </row>
    <row r="789">
      <c r="A789" s="32"/>
      <c r="D789" s="32"/>
      <c r="E789" s="32"/>
      <c r="F789" s="32"/>
      <c r="G789" s="32"/>
      <c r="H789" s="32"/>
      <c r="I789" s="605"/>
      <c r="J789" s="32"/>
      <c r="K789" s="605"/>
      <c r="L789" s="589"/>
      <c r="N789" s="32"/>
      <c r="O789" s="589"/>
      <c r="P789" s="32"/>
      <c r="Q789" s="32"/>
    </row>
    <row r="790">
      <c r="A790" s="32"/>
      <c r="D790" s="32"/>
      <c r="E790" s="32"/>
      <c r="F790" s="32"/>
      <c r="G790" s="32"/>
      <c r="H790" s="32"/>
      <c r="I790" s="605"/>
      <c r="J790" s="32"/>
      <c r="K790" s="605"/>
      <c r="L790" s="589"/>
      <c r="N790" s="32"/>
      <c r="O790" s="589"/>
      <c r="P790" s="32"/>
      <c r="Q790" s="32"/>
    </row>
    <row r="791">
      <c r="A791" s="32"/>
      <c r="D791" s="32"/>
      <c r="E791" s="32"/>
      <c r="F791" s="32"/>
      <c r="G791" s="32"/>
      <c r="H791" s="32"/>
      <c r="I791" s="605"/>
      <c r="J791" s="32"/>
      <c r="K791" s="605"/>
      <c r="L791" s="589"/>
      <c r="N791" s="32"/>
      <c r="O791" s="589"/>
      <c r="P791" s="32"/>
      <c r="Q791" s="32"/>
    </row>
    <row r="792">
      <c r="A792" s="32"/>
      <c r="D792" s="32"/>
      <c r="E792" s="32"/>
      <c r="F792" s="32"/>
      <c r="G792" s="32"/>
      <c r="H792" s="32"/>
      <c r="I792" s="605"/>
      <c r="J792" s="32"/>
      <c r="K792" s="605"/>
      <c r="L792" s="589"/>
      <c r="N792" s="32"/>
      <c r="O792" s="589"/>
      <c r="P792" s="32"/>
      <c r="Q792" s="32"/>
    </row>
    <row r="793">
      <c r="A793" s="32"/>
      <c r="D793" s="32"/>
      <c r="E793" s="32"/>
      <c r="F793" s="32"/>
      <c r="G793" s="32"/>
      <c r="H793" s="32"/>
      <c r="I793" s="605"/>
      <c r="J793" s="32"/>
      <c r="K793" s="605"/>
      <c r="L793" s="589"/>
      <c r="N793" s="32"/>
      <c r="O793" s="589"/>
      <c r="P793" s="32"/>
      <c r="Q793" s="32"/>
    </row>
    <row r="794">
      <c r="A794" s="32"/>
      <c r="D794" s="32"/>
      <c r="E794" s="32"/>
      <c r="F794" s="32"/>
      <c r="G794" s="32"/>
      <c r="H794" s="32"/>
      <c r="I794" s="605"/>
      <c r="J794" s="32"/>
      <c r="K794" s="605"/>
      <c r="L794" s="589"/>
      <c r="N794" s="32"/>
      <c r="O794" s="589"/>
      <c r="P794" s="32"/>
      <c r="Q794" s="32"/>
    </row>
    <row r="795">
      <c r="A795" s="32"/>
      <c r="D795" s="32"/>
      <c r="E795" s="32"/>
      <c r="F795" s="32"/>
      <c r="G795" s="32"/>
      <c r="H795" s="32"/>
      <c r="I795" s="605"/>
      <c r="J795" s="32"/>
      <c r="K795" s="605"/>
      <c r="L795" s="589"/>
      <c r="N795" s="32"/>
      <c r="O795" s="589"/>
      <c r="P795" s="32"/>
      <c r="Q795" s="32"/>
    </row>
    <row r="796">
      <c r="A796" s="32"/>
      <c r="D796" s="32"/>
      <c r="E796" s="32"/>
      <c r="F796" s="32"/>
      <c r="G796" s="32"/>
      <c r="H796" s="32"/>
      <c r="I796" s="605"/>
      <c r="J796" s="32"/>
      <c r="K796" s="605"/>
      <c r="L796" s="589"/>
      <c r="N796" s="32"/>
      <c r="O796" s="589"/>
      <c r="P796" s="32"/>
      <c r="Q796" s="32"/>
    </row>
    <row r="797">
      <c r="A797" s="32"/>
      <c r="D797" s="32"/>
      <c r="E797" s="32"/>
      <c r="F797" s="32"/>
      <c r="G797" s="32"/>
      <c r="H797" s="32"/>
      <c r="I797" s="605"/>
      <c r="J797" s="32"/>
      <c r="K797" s="605"/>
      <c r="L797" s="589"/>
      <c r="N797" s="32"/>
      <c r="O797" s="589"/>
      <c r="P797" s="32"/>
      <c r="Q797" s="32"/>
    </row>
    <row r="798">
      <c r="A798" s="32"/>
      <c r="D798" s="32"/>
      <c r="E798" s="32"/>
      <c r="F798" s="32"/>
      <c r="G798" s="32"/>
      <c r="H798" s="32"/>
      <c r="I798" s="605"/>
      <c r="J798" s="32"/>
      <c r="K798" s="605"/>
      <c r="L798" s="589"/>
      <c r="N798" s="32"/>
      <c r="O798" s="589"/>
      <c r="P798" s="32"/>
      <c r="Q798" s="32"/>
    </row>
    <row r="799">
      <c r="A799" s="32"/>
      <c r="D799" s="32"/>
      <c r="E799" s="32"/>
      <c r="F799" s="32"/>
      <c r="G799" s="32"/>
      <c r="H799" s="32"/>
      <c r="I799" s="605"/>
      <c r="J799" s="32"/>
      <c r="K799" s="605"/>
      <c r="L799" s="589"/>
      <c r="N799" s="32"/>
      <c r="O799" s="589"/>
      <c r="P799" s="32"/>
      <c r="Q799" s="32"/>
    </row>
    <row r="800">
      <c r="A800" s="32"/>
      <c r="D800" s="32"/>
      <c r="E800" s="32"/>
      <c r="F800" s="32"/>
      <c r="G800" s="32"/>
      <c r="H800" s="32"/>
      <c r="I800" s="605"/>
      <c r="J800" s="32"/>
      <c r="K800" s="605"/>
      <c r="L800" s="589"/>
      <c r="N800" s="32"/>
      <c r="O800" s="589"/>
      <c r="P800" s="32"/>
      <c r="Q800" s="32"/>
    </row>
    <row r="801">
      <c r="A801" s="32"/>
      <c r="D801" s="32"/>
      <c r="E801" s="32"/>
      <c r="F801" s="32"/>
      <c r="G801" s="32"/>
      <c r="H801" s="32"/>
      <c r="I801" s="605"/>
      <c r="J801" s="32"/>
      <c r="K801" s="605"/>
      <c r="L801" s="589"/>
      <c r="N801" s="32"/>
      <c r="O801" s="589"/>
      <c r="P801" s="32"/>
      <c r="Q801" s="32"/>
    </row>
    <row r="802">
      <c r="A802" s="32"/>
      <c r="D802" s="32"/>
      <c r="E802" s="32"/>
      <c r="F802" s="32"/>
      <c r="G802" s="32"/>
      <c r="H802" s="32"/>
      <c r="I802" s="605"/>
      <c r="J802" s="32"/>
      <c r="K802" s="605"/>
      <c r="L802" s="589"/>
      <c r="N802" s="32"/>
      <c r="O802" s="589"/>
      <c r="P802" s="32"/>
      <c r="Q802" s="32"/>
    </row>
    <row r="803">
      <c r="A803" s="32"/>
      <c r="D803" s="32"/>
      <c r="E803" s="32"/>
      <c r="F803" s="32"/>
      <c r="G803" s="32"/>
      <c r="H803" s="32"/>
      <c r="I803" s="605"/>
      <c r="J803" s="32"/>
      <c r="K803" s="605"/>
      <c r="L803" s="589"/>
      <c r="N803" s="32"/>
      <c r="O803" s="589"/>
      <c r="P803" s="32"/>
      <c r="Q803" s="32"/>
    </row>
    <row r="804">
      <c r="A804" s="32"/>
      <c r="D804" s="32"/>
      <c r="E804" s="32"/>
      <c r="F804" s="32"/>
      <c r="G804" s="32"/>
      <c r="H804" s="32"/>
      <c r="I804" s="605"/>
      <c r="J804" s="32"/>
      <c r="K804" s="605"/>
      <c r="L804" s="589"/>
      <c r="N804" s="32"/>
      <c r="O804" s="589"/>
      <c r="P804" s="32"/>
      <c r="Q804" s="32"/>
    </row>
    <row r="805">
      <c r="A805" s="32"/>
      <c r="D805" s="32"/>
      <c r="E805" s="32"/>
      <c r="F805" s="32"/>
      <c r="G805" s="32"/>
      <c r="H805" s="32"/>
      <c r="I805" s="605"/>
      <c r="J805" s="32"/>
      <c r="K805" s="605"/>
      <c r="L805" s="589"/>
      <c r="N805" s="32"/>
      <c r="O805" s="589"/>
      <c r="P805" s="32"/>
      <c r="Q805" s="32"/>
    </row>
    <row r="806">
      <c r="A806" s="32"/>
      <c r="D806" s="32"/>
      <c r="E806" s="32"/>
      <c r="F806" s="32"/>
      <c r="G806" s="32"/>
      <c r="H806" s="32"/>
      <c r="I806" s="605"/>
      <c r="J806" s="32"/>
      <c r="K806" s="605"/>
      <c r="L806" s="589"/>
      <c r="N806" s="32"/>
      <c r="O806" s="589"/>
      <c r="P806" s="32"/>
      <c r="Q806" s="32"/>
    </row>
    <row r="807">
      <c r="A807" s="32"/>
      <c r="D807" s="32"/>
      <c r="E807" s="32"/>
      <c r="F807" s="32"/>
      <c r="G807" s="32"/>
      <c r="H807" s="32"/>
      <c r="I807" s="605"/>
      <c r="J807" s="32"/>
      <c r="K807" s="605"/>
      <c r="L807" s="589"/>
      <c r="N807" s="32"/>
      <c r="O807" s="589"/>
      <c r="P807" s="32"/>
      <c r="Q807" s="32"/>
    </row>
    <row r="808">
      <c r="A808" s="32"/>
      <c r="D808" s="32"/>
      <c r="E808" s="32"/>
      <c r="F808" s="32"/>
      <c r="G808" s="32"/>
      <c r="H808" s="32"/>
      <c r="I808" s="605"/>
      <c r="J808" s="32"/>
      <c r="K808" s="605"/>
      <c r="L808" s="589"/>
      <c r="N808" s="32"/>
      <c r="O808" s="589"/>
      <c r="P808" s="32"/>
      <c r="Q808" s="32"/>
    </row>
    <row r="809">
      <c r="A809" s="32"/>
      <c r="D809" s="32"/>
      <c r="E809" s="32"/>
      <c r="F809" s="32"/>
      <c r="G809" s="32"/>
      <c r="H809" s="32"/>
      <c r="I809" s="605"/>
      <c r="J809" s="32"/>
      <c r="K809" s="605"/>
      <c r="L809" s="589"/>
      <c r="N809" s="32"/>
      <c r="O809" s="589"/>
      <c r="P809" s="32"/>
      <c r="Q809" s="32"/>
    </row>
    <row r="810">
      <c r="A810" s="32"/>
      <c r="D810" s="32"/>
      <c r="E810" s="32"/>
      <c r="F810" s="32"/>
      <c r="G810" s="32"/>
      <c r="H810" s="32"/>
      <c r="I810" s="605"/>
      <c r="J810" s="32"/>
      <c r="K810" s="605"/>
      <c r="L810" s="589"/>
      <c r="N810" s="32"/>
      <c r="O810" s="589"/>
      <c r="P810" s="32"/>
      <c r="Q810" s="32"/>
    </row>
    <row r="811">
      <c r="A811" s="32"/>
      <c r="D811" s="32"/>
      <c r="E811" s="32"/>
      <c r="F811" s="32"/>
      <c r="G811" s="32"/>
      <c r="H811" s="32"/>
      <c r="I811" s="605"/>
      <c r="J811" s="32"/>
      <c r="K811" s="605"/>
      <c r="L811" s="589"/>
      <c r="N811" s="32"/>
      <c r="O811" s="589"/>
      <c r="P811" s="32"/>
      <c r="Q811" s="32"/>
    </row>
    <row r="812">
      <c r="A812" s="32"/>
      <c r="D812" s="32"/>
      <c r="E812" s="32"/>
      <c r="F812" s="32"/>
      <c r="G812" s="32"/>
      <c r="H812" s="32"/>
      <c r="I812" s="605"/>
      <c r="J812" s="32"/>
      <c r="K812" s="605"/>
      <c r="L812" s="589"/>
      <c r="N812" s="32"/>
      <c r="O812" s="589"/>
      <c r="P812" s="32"/>
      <c r="Q812" s="32"/>
    </row>
    <row r="813">
      <c r="A813" s="32"/>
      <c r="D813" s="32"/>
      <c r="E813" s="32"/>
      <c r="F813" s="32"/>
      <c r="G813" s="32"/>
      <c r="H813" s="32"/>
      <c r="I813" s="605"/>
      <c r="J813" s="32"/>
      <c r="K813" s="605"/>
      <c r="L813" s="589"/>
      <c r="N813" s="32"/>
      <c r="O813" s="589"/>
      <c r="P813" s="32"/>
      <c r="Q813" s="32"/>
    </row>
    <row r="814">
      <c r="A814" s="32"/>
      <c r="D814" s="32"/>
      <c r="E814" s="32"/>
      <c r="F814" s="32"/>
      <c r="G814" s="32"/>
      <c r="H814" s="32"/>
      <c r="I814" s="605"/>
      <c r="J814" s="32"/>
      <c r="K814" s="605"/>
      <c r="L814" s="589"/>
      <c r="N814" s="32"/>
      <c r="O814" s="589"/>
      <c r="P814" s="32"/>
      <c r="Q814" s="32"/>
    </row>
    <row r="815">
      <c r="A815" s="32"/>
      <c r="D815" s="32"/>
      <c r="E815" s="32"/>
      <c r="F815" s="32"/>
      <c r="G815" s="32"/>
      <c r="H815" s="32"/>
      <c r="I815" s="605"/>
      <c r="J815" s="32"/>
      <c r="K815" s="605"/>
      <c r="L815" s="589"/>
      <c r="N815" s="32"/>
      <c r="O815" s="589"/>
      <c r="P815" s="32"/>
      <c r="Q815" s="32"/>
    </row>
    <row r="816">
      <c r="A816" s="32"/>
      <c r="D816" s="32"/>
      <c r="E816" s="32"/>
      <c r="F816" s="32"/>
      <c r="G816" s="32"/>
      <c r="H816" s="32"/>
      <c r="I816" s="605"/>
      <c r="J816" s="32"/>
      <c r="K816" s="605"/>
      <c r="L816" s="589"/>
      <c r="N816" s="32"/>
      <c r="O816" s="589"/>
      <c r="P816" s="32"/>
      <c r="Q816" s="32"/>
    </row>
    <row r="817">
      <c r="A817" s="32"/>
      <c r="D817" s="32"/>
      <c r="E817" s="32"/>
      <c r="F817" s="32"/>
      <c r="G817" s="32"/>
      <c r="H817" s="32"/>
      <c r="I817" s="605"/>
      <c r="J817" s="32"/>
      <c r="K817" s="605"/>
      <c r="L817" s="589"/>
      <c r="N817" s="32"/>
      <c r="O817" s="589"/>
      <c r="P817" s="32"/>
      <c r="Q817" s="32"/>
    </row>
    <row r="818">
      <c r="A818" s="32"/>
      <c r="D818" s="32"/>
      <c r="E818" s="32"/>
      <c r="F818" s="32"/>
      <c r="G818" s="32"/>
      <c r="H818" s="32"/>
      <c r="I818" s="605"/>
      <c r="J818" s="32"/>
      <c r="K818" s="605"/>
      <c r="L818" s="589"/>
      <c r="N818" s="32"/>
      <c r="O818" s="589"/>
      <c r="P818" s="32"/>
      <c r="Q818" s="32"/>
    </row>
    <row r="819">
      <c r="A819" s="32"/>
      <c r="D819" s="32"/>
      <c r="E819" s="32"/>
      <c r="F819" s="32"/>
      <c r="G819" s="32"/>
      <c r="H819" s="32"/>
      <c r="I819" s="605"/>
      <c r="J819" s="32"/>
      <c r="K819" s="605"/>
      <c r="L819" s="589"/>
      <c r="N819" s="32"/>
      <c r="O819" s="589"/>
      <c r="P819" s="32"/>
      <c r="Q819" s="32"/>
    </row>
    <row r="820">
      <c r="A820" s="32"/>
      <c r="D820" s="32"/>
      <c r="E820" s="32"/>
      <c r="F820" s="32"/>
      <c r="G820" s="32"/>
      <c r="H820" s="32"/>
      <c r="I820" s="605"/>
      <c r="J820" s="32"/>
      <c r="K820" s="605"/>
      <c r="L820" s="589"/>
      <c r="N820" s="32"/>
      <c r="O820" s="589"/>
      <c r="P820" s="32"/>
      <c r="Q820" s="32"/>
    </row>
    <row r="821">
      <c r="A821" s="32"/>
      <c r="D821" s="32"/>
      <c r="E821" s="32"/>
      <c r="F821" s="32"/>
      <c r="G821" s="32"/>
      <c r="H821" s="32"/>
      <c r="I821" s="605"/>
      <c r="J821" s="32"/>
      <c r="K821" s="605"/>
      <c r="L821" s="589"/>
      <c r="N821" s="32"/>
      <c r="O821" s="589"/>
      <c r="P821" s="32"/>
      <c r="Q821" s="32"/>
    </row>
    <row r="822">
      <c r="A822" s="32"/>
      <c r="D822" s="32"/>
      <c r="E822" s="32"/>
      <c r="F822" s="32"/>
      <c r="G822" s="32"/>
      <c r="H822" s="32"/>
      <c r="I822" s="605"/>
      <c r="J822" s="32"/>
      <c r="K822" s="605"/>
      <c r="L822" s="589"/>
      <c r="N822" s="32"/>
      <c r="O822" s="589"/>
      <c r="P822" s="32"/>
      <c r="Q822" s="32"/>
    </row>
    <row r="823">
      <c r="A823" s="32"/>
      <c r="D823" s="32"/>
      <c r="E823" s="32"/>
      <c r="F823" s="32"/>
      <c r="G823" s="32"/>
      <c r="H823" s="32"/>
      <c r="I823" s="605"/>
      <c r="J823" s="32"/>
      <c r="K823" s="605"/>
      <c r="L823" s="589"/>
      <c r="N823" s="32"/>
      <c r="O823" s="589"/>
      <c r="P823" s="32"/>
      <c r="Q823" s="32"/>
    </row>
    <row r="824">
      <c r="A824" s="32"/>
      <c r="D824" s="32"/>
      <c r="E824" s="32"/>
      <c r="F824" s="32"/>
      <c r="G824" s="32"/>
      <c r="H824" s="32"/>
      <c r="I824" s="605"/>
      <c r="J824" s="32"/>
      <c r="K824" s="605"/>
      <c r="L824" s="589"/>
      <c r="N824" s="32"/>
      <c r="O824" s="589"/>
      <c r="P824" s="32"/>
      <c r="Q824" s="32"/>
    </row>
    <row r="825">
      <c r="A825" s="32"/>
      <c r="D825" s="32"/>
      <c r="E825" s="32"/>
      <c r="F825" s="32"/>
      <c r="G825" s="32"/>
      <c r="H825" s="32"/>
      <c r="I825" s="605"/>
      <c r="J825" s="32"/>
      <c r="K825" s="605"/>
      <c r="L825" s="589"/>
      <c r="N825" s="32"/>
      <c r="O825" s="589"/>
      <c r="P825" s="32"/>
      <c r="Q825" s="32"/>
    </row>
    <row r="826">
      <c r="A826" s="32"/>
      <c r="D826" s="32"/>
      <c r="E826" s="32"/>
      <c r="F826" s="32"/>
      <c r="G826" s="32"/>
      <c r="H826" s="32"/>
      <c r="I826" s="605"/>
      <c r="J826" s="32"/>
      <c r="K826" s="605"/>
      <c r="L826" s="589"/>
      <c r="N826" s="32"/>
      <c r="O826" s="589"/>
      <c r="P826" s="32"/>
      <c r="Q826" s="32"/>
    </row>
    <row r="827">
      <c r="A827" s="32"/>
      <c r="D827" s="32"/>
      <c r="E827" s="32"/>
      <c r="F827" s="32"/>
      <c r="G827" s="32"/>
      <c r="H827" s="32"/>
      <c r="I827" s="605"/>
      <c r="J827" s="32"/>
      <c r="K827" s="605"/>
      <c r="L827" s="589"/>
      <c r="N827" s="32"/>
      <c r="O827" s="589"/>
      <c r="P827" s="32"/>
      <c r="Q827" s="32"/>
    </row>
    <row r="828">
      <c r="A828" s="32"/>
      <c r="D828" s="32"/>
      <c r="E828" s="32"/>
      <c r="F828" s="32"/>
      <c r="G828" s="32"/>
      <c r="H828" s="32"/>
      <c r="I828" s="605"/>
      <c r="J828" s="32"/>
      <c r="K828" s="605"/>
      <c r="L828" s="589"/>
      <c r="N828" s="32"/>
      <c r="O828" s="589"/>
      <c r="P828" s="32"/>
      <c r="Q828" s="32"/>
    </row>
    <row r="829">
      <c r="A829" s="32"/>
      <c r="D829" s="32"/>
      <c r="E829" s="32"/>
      <c r="F829" s="32"/>
      <c r="G829" s="32"/>
      <c r="H829" s="32"/>
      <c r="I829" s="605"/>
      <c r="J829" s="32"/>
      <c r="K829" s="605"/>
      <c r="L829" s="589"/>
      <c r="N829" s="32"/>
      <c r="O829" s="589"/>
      <c r="P829" s="32"/>
      <c r="Q829" s="32"/>
    </row>
    <row r="830">
      <c r="A830" s="32"/>
      <c r="D830" s="32"/>
      <c r="E830" s="32"/>
      <c r="F830" s="32"/>
      <c r="G830" s="32"/>
      <c r="H830" s="32"/>
      <c r="I830" s="605"/>
      <c r="J830" s="32"/>
      <c r="K830" s="605"/>
      <c r="L830" s="589"/>
      <c r="N830" s="32"/>
      <c r="O830" s="589"/>
      <c r="P830" s="32"/>
      <c r="Q830" s="32"/>
    </row>
    <row r="831">
      <c r="A831" s="32"/>
      <c r="D831" s="32"/>
      <c r="E831" s="32"/>
      <c r="F831" s="32"/>
      <c r="G831" s="32"/>
      <c r="H831" s="32"/>
      <c r="I831" s="605"/>
      <c r="J831" s="32"/>
      <c r="K831" s="605"/>
      <c r="L831" s="589"/>
      <c r="N831" s="32"/>
      <c r="O831" s="589"/>
      <c r="P831" s="32"/>
      <c r="Q831" s="32"/>
    </row>
    <row r="832">
      <c r="A832" s="32"/>
      <c r="D832" s="32"/>
      <c r="E832" s="32"/>
      <c r="F832" s="32"/>
      <c r="G832" s="32"/>
      <c r="H832" s="32"/>
      <c r="I832" s="605"/>
      <c r="J832" s="32"/>
      <c r="K832" s="605"/>
      <c r="L832" s="589"/>
      <c r="N832" s="32"/>
      <c r="O832" s="589"/>
      <c r="P832" s="32"/>
      <c r="Q832" s="32"/>
    </row>
    <row r="833">
      <c r="A833" s="32"/>
      <c r="D833" s="32"/>
      <c r="E833" s="32"/>
      <c r="F833" s="32"/>
      <c r="G833" s="32"/>
      <c r="H833" s="32"/>
      <c r="I833" s="605"/>
      <c r="J833" s="32"/>
      <c r="K833" s="605"/>
      <c r="L833" s="589"/>
      <c r="N833" s="32"/>
      <c r="O833" s="589"/>
      <c r="P833" s="32"/>
      <c r="Q833" s="32"/>
    </row>
    <row r="834">
      <c r="A834" s="32"/>
      <c r="D834" s="32"/>
      <c r="E834" s="32"/>
      <c r="F834" s="32"/>
      <c r="G834" s="32"/>
      <c r="H834" s="32"/>
      <c r="I834" s="605"/>
      <c r="J834" s="32"/>
      <c r="K834" s="605"/>
      <c r="L834" s="589"/>
      <c r="N834" s="32"/>
      <c r="O834" s="589"/>
      <c r="P834" s="32"/>
      <c r="Q834" s="32"/>
    </row>
    <row r="835">
      <c r="A835" s="32"/>
      <c r="D835" s="32"/>
      <c r="E835" s="32"/>
      <c r="F835" s="32"/>
      <c r="G835" s="32"/>
      <c r="H835" s="32"/>
      <c r="I835" s="605"/>
      <c r="J835" s="32"/>
      <c r="K835" s="605"/>
      <c r="L835" s="589"/>
      <c r="N835" s="32"/>
      <c r="O835" s="589"/>
      <c r="P835" s="32"/>
      <c r="Q835" s="32"/>
    </row>
    <row r="836">
      <c r="A836" s="32"/>
      <c r="D836" s="32"/>
      <c r="E836" s="32"/>
      <c r="F836" s="32"/>
      <c r="G836" s="32"/>
      <c r="H836" s="32"/>
      <c r="I836" s="605"/>
      <c r="J836" s="32"/>
      <c r="K836" s="605"/>
      <c r="L836" s="589"/>
      <c r="N836" s="32"/>
      <c r="O836" s="589"/>
      <c r="P836" s="32"/>
      <c r="Q836" s="32"/>
    </row>
    <row r="837">
      <c r="A837" s="32"/>
      <c r="D837" s="32"/>
      <c r="E837" s="32"/>
      <c r="F837" s="32"/>
      <c r="G837" s="32"/>
      <c r="H837" s="32"/>
      <c r="I837" s="605"/>
      <c r="J837" s="32"/>
      <c r="K837" s="605"/>
      <c r="L837" s="589"/>
      <c r="N837" s="32"/>
      <c r="O837" s="589"/>
      <c r="P837" s="32"/>
      <c r="Q837" s="32"/>
    </row>
    <row r="838">
      <c r="A838" s="32"/>
      <c r="D838" s="32"/>
      <c r="E838" s="32"/>
      <c r="F838" s="32"/>
      <c r="G838" s="32"/>
      <c r="H838" s="32"/>
      <c r="I838" s="605"/>
      <c r="J838" s="32"/>
      <c r="K838" s="605"/>
      <c r="L838" s="589"/>
      <c r="N838" s="32"/>
      <c r="O838" s="589"/>
      <c r="P838" s="32"/>
      <c r="Q838" s="32"/>
    </row>
    <row r="839">
      <c r="A839" s="32"/>
      <c r="D839" s="32"/>
      <c r="E839" s="32"/>
      <c r="F839" s="32"/>
      <c r="G839" s="32"/>
      <c r="H839" s="32"/>
      <c r="I839" s="605"/>
      <c r="J839" s="32"/>
      <c r="K839" s="605"/>
      <c r="L839" s="589"/>
      <c r="N839" s="32"/>
      <c r="O839" s="589"/>
      <c r="P839" s="32"/>
      <c r="Q839" s="32"/>
    </row>
    <row r="840">
      <c r="A840" s="32"/>
      <c r="D840" s="32"/>
      <c r="E840" s="32"/>
      <c r="F840" s="32"/>
      <c r="G840" s="32"/>
      <c r="H840" s="32"/>
      <c r="I840" s="605"/>
      <c r="J840" s="32"/>
      <c r="K840" s="605"/>
      <c r="L840" s="589"/>
      <c r="N840" s="32"/>
      <c r="O840" s="589"/>
      <c r="P840" s="32"/>
      <c r="Q840" s="32"/>
    </row>
    <row r="841">
      <c r="A841" s="32"/>
      <c r="D841" s="32"/>
      <c r="E841" s="32"/>
      <c r="F841" s="32"/>
      <c r="G841" s="32"/>
      <c r="H841" s="32"/>
      <c r="I841" s="605"/>
      <c r="J841" s="32"/>
      <c r="K841" s="605"/>
      <c r="L841" s="589"/>
      <c r="N841" s="32"/>
      <c r="O841" s="589"/>
      <c r="P841" s="32"/>
      <c r="Q841" s="32"/>
    </row>
    <row r="842">
      <c r="A842" s="32"/>
      <c r="D842" s="32"/>
      <c r="E842" s="32"/>
      <c r="F842" s="32"/>
      <c r="G842" s="32"/>
      <c r="H842" s="32"/>
      <c r="I842" s="605"/>
      <c r="J842" s="32"/>
      <c r="K842" s="605"/>
      <c r="L842" s="589"/>
      <c r="N842" s="32"/>
      <c r="O842" s="589"/>
      <c r="P842" s="32"/>
      <c r="Q842" s="32"/>
    </row>
    <row r="843">
      <c r="A843" s="32"/>
      <c r="D843" s="32"/>
      <c r="E843" s="32"/>
      <c r="F843" s="32"/>
      <c r="G843" s="32"/>
      <c r="H843" s="32"/>
      <c r="I843" s="605"/>
      <c r="J843" s="32"/>
      <c r="K843" s="605"/>
      <c r="L843" s="589"/>
      <c r="N843" s="32"/>
      <c r="O843" s="589"/>
      <c r="P843" s="32"/>
      <c r="Q843" s="32"/>
    </row>
    <row r="844">
      <c r="A844" s="32"/>
      <c r="D844" s="32"/>
      <c r="E844" s="32"/>
      <c r="F844" s="32"/>
      <c r="G844" s="32"/>
      <c r="H844" s="32"/>
      <c r="I844" s="605"/>
      <c r="J844" s="32"/>
      <c r="K844" s="605"/>
      <c r="L844" s="589"/>
      <c r="N844" s="32"/>
      <c r="O844" s="589"/>
      <c r="P844" s="32"/>
      <c r="Q844" s="32"/>
    </row>
    <row r="845">
      <c r="A845" s="32"/>
      <c r="D845" s="32"/>
      <c r="E845" s="32"/>
      <c r="F845" s="32"/>
      <c r="G845" s="32"/>
      <c r="H845" s="32"/>
      <c r="I845" s="605"/>
      <c r="J845" s="32"/>
      <c r="K845" s="605"/>
      <c r="L845" s="589"/>
      <c r="N845" s="32"/>
      <c r="O845" s="589"/>
      <c r="P845" s="32"/>
      <c r="Q845" s="32"/>
    </row>
    <row r="846">
      <c r="A846" s="32"/>
      <c r="D846" s="32"/>
      <c r="E846" s="32"/>
      <c r="F846" s="32"/>
      <c r="G846" s="32"/>
      <c r="H846" s="32"/>
      <c r="I846" s="605"/>
      <c r="J846" s="32"/>
      <c r="K846" s="605"/>
      <c r="L846" s="589"/>
      <c r="N846" s="32"/>
      <c r="O846" s="589"/>
      <c r="P846" s="32"/>
      <c r="Q846" s="32"/>
    </row>
    <row r="847">
      <c r="A847" s="32"/>
      <c r="D847" s="32"/>
      <c r="E847" s="32"/>
      <c r="F847" s="32"/>
      <c r="G847" s="32"/>
      <c r="H847" s="32"/>
      <c r="I847" s="605"/>
      <c r="J847" s="32"/>
      <c r="K847" s="605"/>
      <c r="L847" s="589"/>
      <c r="N847" s="32"/>
      <c r="O847" s="589"/>
      <c r="P847" s="32"/>
      <c r="Q847" s="32"/>
    </row>
    <row r="848">
      <c r="A848" s="32"/>
      <c r="D848" s="32"/>
      <c r="E848" s="32"/>
      <c r="F848" s="32"/>
      <c r="G848" s="32"/>
      <c r="H848" s="32"/>
      <c r="I848" s="605"/>
      <c r="J848" s="32"/>
      <c r="K848" s="605"/>
      <c r="L848" s="589"/>
      <c r="N848" s="32"/>
      <c r="O848" s="589"/>
      <c r="P848" s="32"/>
      <c r="Q848" s="32"/>
    </row>
    <row r="849">
      <c r="A849" s="32"/>
      <c r="D849" s="32"/>
      <c r="E849" s="32"/>
      <c r="F849" s="32"/>
      <c r="G849" s="32"/>
      <c r="H849" s="32"/>
      <c r="I849" s="605"/>
      <c r="J849" s="32"/>
      <c r="K849" s="605"/>
      <c r="L849" s="589"/>
      <c r="N849" s="32"/>
      <c r="O849" s="589"/>
      <c r="P849" s="32"/>
      <c r="Q849" s="32"/>
    </row>
    <row r="850">
      <c r="A850" s="32"/>
      <c r="D850" s="32"/>
      <c r="E850" s="32"/>
      <c r="F850" s="32"/>
      <c r="G850" s="32"/>
      <c r="H850" s="32"/>
      <c r="I850" s="605"/>
      <c r="J850" s="32"/>
      <c r="K850" s="605"/>
      <c r="L850" s="589"/>
      <c r="N850" s="32"/>
      <c r="O850" s="589"/>
      <c r="P850" s="32"/>
      <c r="Q850" s="32"/>
    </row>
    <row r="851">
      <c r="A851" s="32"/>
      <c r="D851" s="32"/>
      <c r="E851" s="32"/>
      <c r="F851" s="32"/>
      <c r="G851" s="32"/>
      <c r="H851" s="32"/>
      <c r="I851" s="605"/>
      <c r="J851" s="32"/>
      <c r="K851" s="605"/>
      <c r="L851" s="589"/>
      <c r="N851" s="32"/>
      <c r="O851" s="589"/>
      <c r="P851" s="32"/>
      <c r="Q851" s="32"/>
    </row>
    <row r="852">
      <c r="A852" s="32"/>
      <c r="D852" s="32"/>
      <c r="E852" s="32"/>
      <c r="F852" s="32"/>
      <c r="G852" s="32"/>
      <c r="H852" s="32"/>
      <c r="I852" s="605"/>
      <c r="J852" s="32"/>
      <c r="K852" s="605"/>
      <c r="L852" s="589"/>
      <c r="N852" s="32"/>
      <c r="O852" s="589"/>
      <c r="P852" s="32"/>
      <c r="Q852" s="32"/>
    </row>
    <row r="853">
      <c r="A853" s="32"/>
      <c r="D853" s="32"/>
      <c r="E853" s="32"/>
      <c r="F853" s="32"/>
      <c r="G853" s="32"/>
      <c r="H853" s="32"/>
      <c r="I853" s="605"/>
      <c r="J853" s="32"/>
      <c r="K853" s="605"/>
      <c r="L853" s="589"/>
      <c r="N853" s="32"/>
      <c r="O853" s="589"/>
      <c r="P853" s="32"/>
      <c r="Q853" s="32"/>
    </row>
    <row r="854">
      <c r="A854" s="32"/>
      <c r="D854" s="32"/>
      <c r="E854" s="32"/>
      <c r="F854" s="32"/>
      <c r="G854" s="32"/>
      <c r="H854" s="32"/>
      <c r="I854" s="605"/>
      <c r="J854" s="32"/>
      <c r="K854" s="605"/>
      <c r="L854" s="589"/>
      <c r="N854" s="32"/>
      <c r="O854" s="589"/>
      <c r="P854" s="32"/>
      <c r="Q854" s="32"/>
    </row>
    <row r="855">
      <c r="A855" s="32"/>
      <c r="D855" s="32"/>
      <c r="E855" s="32"/>
      <c r="F855" s="32"/>
      <c r="G855" s="32"/>
      <c r="H855" s="32"/>
      <c r="I855" s="605"/>
      <c r="J855" s="32"/>
      <c r="K855" s="605"/>
      <c r="L855" s="589"/>
      <c r="N855" s="32"/>
      <c r="O855" s="589"/>
      <c r="P855" s="32"/>
      <c r="Q855" s="32"/>
    </row>
    <row r="856">
      <c r="A856" s="32"/>
      <c r="D856" s="32"/>
      <c r="E856" s="32"/>
      <c r="F856" s="32"/>
      <c r="G856" s="32"/>
      <c r="H856" s="32"/>
      <c r="I856" s="605"/>
      <c r="J856" s="32"/>
      <c r="K856" s="605"/>
      <c r="L856" s="589"/>
      <c r="N856" s="32"/>
      <c r="O856" s="589"/>
      <c r="P856" s="32"/>
      <c r="Q856" s="32"/>
    </row>
    <row r="857">
      <c r="A857" s="32"/>
      <c r="D857" s="32"/>
      <c r="E857" s="32"/>
      <c r="F857" s="32"/>
      <c r="G857" s="32"/>
      <c r="H857" s="32"/>
      <c r="I857" s="605"/>
      <c r="J857" s="32"/>
      <c r="K857" s="605"/>
      <c r="L857" s="589"/>
      <c r="N857" s="32"/>
      <c r="O857" s="589"/>
      <c r="P857" s="32"/>
      <c r="Q857" s="32"/>
    </row>
    <row r="858">
      <c r="A858" s="32"/>
      <c r="D858" s="32"/>
      <c r="E858" s="32"/>
      <c r="F858" s="32"/>
      <c r="G858" s="32"/>
      <c r="H858" s="32"/>
      <c r="I858" s="605"/>
      <c r="J858" s="32"/>
      <c r="K858" s="605"/>
      <c r="L858" s="589"/>
      <c r="N858" s="32"/>
      <c r="O858" s="589"/>
      <c r="P858" s="32"/>
      <c r="Q858" s="32"/>
    </row>
    <row r="859">
      <c r="A859" s="32"/>
      <c r="D859" s="32"/>
      <c r="E859" s="32"/>
      <c r="F859" s="32"/>
      <c r="G859" s="32"/>
      <c r="H859" s="32"/>
      <c r="I859" s="605"/>
      <c r="J859" s="32"/>
      <c r="K859" s="605"/>
      <c r="L859" s="589"/>
      <c r="N859" s="32"/>
      <c r="O859" s="589"/>
      <c r="P859" s="32"/>
      <c r="Q859" s="32"/>
    </row>
    <row r="860">
      <c r="A860" s="32"/>
      <c r="D860" s="32"/>
      <c r="E860" s="32"/>
      <c r="F860" s="32"/>
      <c r="G860" s="32"/>
      <c r="H860" s="32"/>
      <c r="I860" s="605"/>
      <c r="J860" s="32"/>
      <c r="K860" s="605"/>
      <c r="L860" s="589"/>
      <c r="N860" s="32"/>
      <c r="O860" s="589"/>
      <c r="P860" s="32"/>
      <c r="Q860" s="32"/>
    </row>
    <row r="861">
      <c r="A861" s="32"/>
      <c r="D861" s="32"/>
      <c r="E861" s="32"/>
      <c r="F861" s="32"/>
      <c r="G861" s="32"/>
      <c r="H861" s="32"/>
      <c r="I861" s="605"/>
      <c r="J861" s="32"/>
      <c r="K861" s="605"/>
      <c r="L861" s="589"/>
      <c r="N861" s="32"/>
      <c r="O861" s="589"/>
      <c r="P861" s="32"/>
      <c r="Q861" s="32"/>
    </row>
    <row r="862">
      <c r="A862" s="32"/>
      <c r="D862" s="32"/>
      <c r="E862" s="32"/>
      <c r="F862" s="32"/>
      <c r="G862" s="32"/>
      <c r="H862" s="32"/>
      <c r="I862" s="605"/>
      <c r="J862" s="32"/>
      <c r="K862" s="605"/>
      <c r="L862" s="589"/>
      <c r="N862" s="32"/>
      <c r="O862" s="589"/>
      <c r="P862" s="32"/>
      <c r="Q862" s="32"/>
    </row>
    <row r="863">
      <c r="A863" s="32"/>
      <c r="D863" s="32"/>
      <c r="E863" s="32"/>
      <c r="F863" s="32"/>
      <c r="G863" s="32"/>
      <c r="H863" s="32"/>
      <c r="I863" s="605"/>
      <c r="J863" s="32"/>
      <c r="K863" s="605"/>
      <c r="L863" s="589"/>
      <c r="N863" s="32"/>
      <c r="O863" s="589"/>
      <c r="P863" s="32"/>
      <c r="Q863" s="32"/>
    </row>
    <row r="864">
      <c r="A864" s="32"/>
      <c r="D864" s="32"/>
      <c r="E864" s="32"/>
      <c r="F864" s="32"/>
      <c r="G864" s="32"/>
      <c r="H864" s="32"/>
      <c r="I864" s="605"/>
      <c r="J864" s="32"/>
      <c r="K864" s="605"/>
      <c r="L864" s="589"/>
      <c r="N864" s="32"/>
      <c r="O864" s="589"/>
      <c r="P864" s="32"/>
      <c r="Q864" s="32"/>
    </row>
    <row r="865">
      <c r="A865" s="32"/>
      <c r="D865" s="32"/>
      <c r="E865" s="32"/>
      <c r="F865" s="32"/>
      <c r="G865" s="32"/>
      <c r="H865" s="32"/>
      <c r="I865" s="605"/>
      <c r="J865" s="32"/>
      <c r="K865" s="605"/>
      <c r="L865" s="589"/>
      <c r="N865" s="32"/>
      <c r="O865" s="589"/>
      <c r="P865" s="32"/>
      <c r="Q865" s="32"/>
    </row>
    <row r="866">
      <c r="A866" s="32"/>
      <c r="D866" s="32"/>
      <c r="E866" s="32"/>
      <c r="F866" s="32"/>
      <c r="G866" s="32"/>
      <c r="H866" s="32"/>
      <c r="I866" s="605"/>
      <c r="J866" s="32"/>
      <c r="K866" s="605"/>
      <c r="L866" s="589"/>
      <c r="N866" s="32"/>
      <c r="O866" s="589"/>
      <c r="P866" s="32"/>
      <c r="Q866" s="32"/>
    </row>
    <row r="867">
      <c r="A867" s="32"/>
      <c r="D867" s="32"/>
      <c r="E867" s="32"/>
      <c r="F867" s="32"/>
      <c r="G867" s="32"/>
      <c r="H867" s="32"/>
      <c r="I867" s="605"/>
      <c r="J867" s="32"/>
      <c r="K867" s="605"/>
      <c r="L867" s="589"/>
      <c r="N867" s="32"/>
      <c r="O867" s="589"/>
      <c r="P867" s="32"/>
      <c r="Q867" s="32"/>
    </row>
    <row r="868">
      <c r="A868" s="32"/>
      <c r="D868" s="32"/>
      <c r="E868" s="32"/>
      <c r="F868" s="32"/>
      <c r="G868" s="32"/>
      <c r="H868" s="32"/>
      <c r="I868" s="605"/>
      <c r="J868" s="32"/>
      <c r="K868" s="605"/>
      <c r="L868" s="589"/>
      <c r="N868" s="32"/>
      <c r="O868" s="589"/>
      <c r="P868" s="32"/>
      <c r="Q868" s="32"/>
    </row>
    <row r="869">
      <c r="A869" s="32"/>
      <c r="D869" s="32"/>
      <c r="E869" s="32"/>
      <c r="F869" s="32"/>
      <c r="G869" s="32"/>
      <c r="H869" s="32"/>
      <c r="I869" s="605"/>
      <c r="J869" s="32"/>
      <c r="K869" s="605"/>
      <c r="L869" s="589"/>
      <c r="N869" s="32"/>
      <c r="O869" s="589"/>
      <c r="P869" s="32"/>
      <c r="Q869" s="32"/>
    </row>
    <row r="870">
      <c r="A870" s="32"/>
      <c r="D870" s="32"/>
      <c r="E870" s="32"/>
      <c r="F870" s="32"/>
      <c r="G870" s="32"/>
      <c r="H870" s="32"/>
      <c r="I870" s="605"/>
      <c r="J870" s="32"/>
      <c r="K870" s="605"/>
      <c r="L870" s="589"/>
      <c r="N870" s="32"/>
      <c r="O870" s="589"/>
      <c r="P870" s="32"/>
      <c r="Q870" s="32"/>
    </row>
    <row r="871">
      <c r="A871" s="32"/>
      <c r="D871" s="32"/>
      <c r="E871" s="32"/>
      <c r="F871" s="32"/>
      <c r="G871" s="32"/>
      <c r="H871" s="32"/>
      <c r="I871" s="605"/>
      <c r="J871" s="32"/>
      <c r="K871" s="605"/>
      <c r="L871" s="589"/>
      <c r="N871" s="32"/>
      <c r="O871" s="589"/>
      <c r="P871" s="32"/>
      <c r="Q871" s="32"/>
    </row>
    <row r="872">
      <c r="A872" s="32"/>
      <c r="D872" s="32"/>
      <c r="E872" s="32"/>
      <c r="F872" s="32"/>
      <c r="G872" s="32"/>
      <c r="H872" s="32"/>
      <c r="I872" s="605"/>
      <c r="J872" s="32"/>
      <c r="K872" s="605"/>
      <c r="L872" s="589"/>
      <c r="N872" s="32"/>
      <c r="O872" s="589"/>
      <c r="P872" s="32"/>
      <c r="Q872" s="32"/>
    </row>
    <row r="873">
      <c r="A873" s="32"/>
      <c r="D873" s="32"/>
      <c r="E873" s="32"/>
      <c r="F873" s="32"/>
      <c r="G873" s="32"/>
      <c r="H873" s="32"/>
      <c r="I873" s="605"/>
      <c r="J873" s="32"/>
      <c r="K873" s="605"/>
      <c r="L873" s="589"/>
      <c r="N873" s="32"/>
      <c r="O873" s="589"/>
      <c r="P873" s="32"/>
      <c r="Q873" s="32"/>
    </row>
    <row r="874">
      <c r="A874" s="32"/>
      <c r="D874" s="32"/>
      <c r="E874" s="32"/>
      <c r="F874" s="32"/>
      <c r="G874" s="32"/>
      <c r="H874" s="32"/>
      <c r="I874" s="605"/>
      <c r="J874" s="32"/>
      <c r="K874" s="605"/>
      <c r="L874" s="589"/>
      <c r="N874" s="32"/>
      <c r="O874" s="589"/>
      <c r="P874" s="32"/>
      <c r="Q874" s="32"/>
    </row>
    <row r="875">
      <c r="A875" s="32"/>
      <c r="D875" s="32"/>
      <c r="E875" s="32"/>
      <c r="F875" s="32"/>
      <c r="G875" s="32"/>
      <c r="H875" s="32"/>
      <c r="I875" s="605"/>
      <c r="J875" s="32"/>
      <c r="K875" s="605"/>
      <c r="L875" s="589"/>
      <c r="N875" s="32"/>
      <c r="O875" s="589"/>
      <c r="P875" s="32"/>
      <c r="Q875" s="32"/>
    </row>
    <row r="876">
      <c r="A876" s="32"/>
      <c r="D876" s="32"/>
      <c r="E876" s="32"/>
      <c r="F876" s="32"/>
      <c r="G876" s="32"/>
      <c r="H876" s="32"/>
      <c r="I876" s="605"/>
      <c r="J876" s="32"/>
      <c r="K876" s="605"/>
      <c r="L876" s="589"/>
      <c r="N876" s="32"/>
      <c r="O876" s="589"/>
      <c r="P876" s="32"/>
      <c r="Q876" s="32"/>
    </row>
    <row r="877">
      <c r="A877" s="32"/>
      <c r="D877" s="32"/>
      <c r="E877" s="32"/>
      <c r="F877" s="32"/>
      <c r="G877" s="32"/>
      <c r="H877" s="32"/>
      <c r="I877" s="605"/>
      <c r="J877" s="32"/>
      <c r="K877" s="605"/>
      <c r="L877" s="589"/>
      <c r="N877" s="32"/>
      <c r="O877" s="589"/>
      <c r="P877" s="32"/>
      <c r="Q877" s="32"/>
    </row>
    <row r="878">
      <c r="A878" s="32"/>
      <c r="D878" s="32"/>
      <c r="E878" s="32"/>
      <c r="F878" s="32"/>
      <c r="G878" s="32"/>
      <c r="H878" s="32"/>
      <c r="I878" s="605"/>
      <c r="J878" s="32"/>
      <c r="K878" s="605"/>
      <c r="L878" s="589"/>
      <c r="N878" s="32"/>
      <c r="O878" s="589"/>
      <c r="P878" s="32"/>
      <c r="Q878" s="32"/>
    </row>
    <row r="879">
      <c r="A879" s="32"/>
      <c r="D879" s="32"/>
      <c r="E879" s="32"/>
      <c r="F879" s="32"/>
      <c r="G879" s="32"/>
      <c r="H879" s="32"/>
      <c r="I879" s="605"/>
      <c r="J879" s="32"/>
      <c r="K879" s="605"/>
      <c r="L879" s="589"/>
      <c r="N879" s="32"/>
      <c r="O879" s="589"/>
      <c r="P879" s="32"/>
      <c r="Q879" s="32"/>
    </row>
    <row r="880">
      <c r="A880" s="32"/>
      <c r="D880" s="32"/>
      <c r="E880" s="32"/>
      <c r="F880" s="32"/>
      <c r="G880" s="32"/>
      <c r="H880" s="32"/>
      <c r="I880" s="605"/>
      <c r="J880" s="32"/>
      <c r="K880" s="605"/>
      <c r="L880" s="589"/>
      <c r="N880" s="32"/>
      <c r="O880" s="589"/>
      <c r="P880" s="32"/>
      <c r="Q880" s="32"/>
    </row>
    <row r="881">
      <c r="A881" s="32"/>
      <c r="D881" s="32"/>
      <c r="E881" s="32"/>
      <c r="F881" s="32"/>
      <c r="G881" s="32"/>
      <c r="H881" s="32"/>
      <c r="I881" s="605"/>
      <c r="J881" s="32"/>
      <c r="K881" s="605"/>
      <c r="L881" s="589"/>
      <c r="N881" s="32"/>
      <c r="O881" s="589"/>
      <c r="P881" s="32"/>
      <c r="Q881" s="32"/>
    </row>
    <row r="882">
      <c r="A882" s="32"/>
      <c r="D882" s="32"/>
      <c r="E882" s="32"/>
      <c r="F882" s="32"/>
      <c r="G882" s="32"/>
      <c r="H882" s="32"/>
      <c r="I882" s="605"/>
      <c r="J882" s="32"/>
      <c r="K882" s="605"/>
      <c r="L882" s="589"/>
      <c r="N882" s="32"/>
      <c r="O882" s="589"/>
      <c r="P882" s="32"/>
      <c r="Q882" s="32"/>
    </row>
    <row r="883">
      <c r="A883" s="32"/>
      <c r="D883" s="32"/>
      <c r="E883" s="32"/>
      <c r="F883" s="32"/>
      <c r="G883" s="32"/>
      <c r="H883" s="32"/>
      <c r="I883" s="605"/>
      <c r="J883" s="32"/>
      <c r="K883" s="605"/>
      <c r="L883" s="589"/>
      <c r="N883" s="32"/>
      <c r="O883" s="589"/>
      <c r="P883" s="32"/>
      <c r="Q883" s="32"/>
    </row>
    <row r="884">
      <c r="A884" s="32"/>
      <c r="D884" s="32"/>
      <c r="E884" s="32"/>
      <c r="F884" s="32"/>
      <c r="G884" s="32"/>
      <c r="H884" s="32"/>
      <c r="I884" s="605"/>
      <c r="J884" s="32"/>
      <c r="K884" s="605"/>
      <c r="L884" s="589"/>
      <c r="N884" s="32"/>
      <c r="O884" s="589"/>
      <c r="P884" s="32"/>
      <c r="Q884" s="32"/>
    </row>
    <row r="885">
      <c r="A885" s="32"/>
      <c r="D885" s="32"/>
      <c r="E885" s="32"/>
      <c r="F885" s="32"/>
      <c r="G885" s="32"/>
      <c r="H885" s="32"/>
      <c r="I885" s="605"/>
      <c r="J885" s="32"/>
      <c r="K885" s="605"/>
      <c r="L885" s="589"/>
      <c r="N885" s="32"/>
      <c r="O885" s="589"/>
      <c r="P885" s="32"/>
      <c r="Q885" s="32"/>
    </row>
    <row r="886">
      <c r="A886" s="32"/>
      <c r="D886" s="32"/>
      <c r="E886" s="32"/>
      <c r="F886" s="32"/>
      <c r="G886" s="32"/>
      <c r="H886" s="32"/>
      <c r="I886" s="605"/>
      <c r="J886" s="32"/>
      <c r="K886" s="605"/>
      <c r="L886" s="589"/>
      <c r="N886" s="32"/>
      <c r="O886" s="589"/>
      <c r="P886" s="32"/>
      <c r="Q886" s="32"/>
    </row>
    <row r="887">
      <c r="A887" s="32"/>
      <c r="D887" s="32"/>
      <c r="E887" s="32"/>
      <c r="F887" s="32"/>
      <c r="G887" s="32"/>
      <c r="H887" s="32"/>
      <c r="I887" s="605"/>
      <c r="J887" s="32"/>
      <c r="K887" s="605"/>
      <c r="L887" s="589"/>
      <c r="N887" s="32"/>
      <c r="O887" s="589"/>
      <c r="P887" s="32"/>
      <c r="Q887" s="32"/>
    </row>
    <row r="888">
      <c r="A888" s="32"/>
      <c r="D888" s="32"/>
      <c r="E888" s="32"/>
      <c r="F888" s="32"/>
      <c r="G888" s="32"/>
      <c r="H888" s="32"/>
      <c r="I888" s="605"/>
      <c r="J888" s="32"/>
      <c r="K888" s="605"/>
      <c r="L888" s="589"/>
      <c r="N888" s="32"/>
      <c r="O888" s="589"/>
      <c r="P888" s="32"/>
      <c r="Q888" s="32"/>
    </row>
    <row r="889">
      <c r="A889" s="32"/>
      <c r="D889" s="32"/>
      <c r="E889" s="32"/>
      <c r="F889" s="32"/>
      <c r="G889" s="32"/>
      <c r="H889" s="32"/>
      <c r="I889" s="605"/>
      <c r="J889" s="32"/>
      <c r="K889" s="605"/>
      <c r="L889" s="589"/>
      <c r="N889" s="32"/>
      <c r="O889" s="589"/>
      <c r="P889" s="32"/>
      <c r="Q889" s="32"/>
    </row>
    <row r="890">
      <c r="A890" s="32"/>
      <c r="D890" s="32"/>
      <c r="E890" s="32"/>
      <c r="F890" s="32"/>
      <c r="G890" s="32"/>
      <c r="H890" s="32"/>
      <c r="I890" s="605"/>
      <c r="J890" s="32"/>
      <c r="K890" s="605"/>
      <c r="L890" s="589"/>
      <c r="N890" s="32"/>
      <c r="O890" s="589"/>
      <c r="P890" s="32"/>
      <c r="Q890" s="32"/>
    </row>
    <row r="891">
      <c r="A891" s="32"/>
      <c r="D891" s="32"/>
      <c r="E891" s="32"/>
      <c r="F891" s="32"/>
      <c r="G891" s="32"/>
      <c r="H891" s="32"/>
      <c r="I891" s="605"/>
      <c r="J891" s="32"/>
      <c r="K891" s="605"/>
      <c r="L891" s="589"/>
      <c r="N891" s="32"/>
      <c r="O891" s="589"/>
      <c r="P891" s="32"/>
      <c r="Q891" s="32"/>
    </row>
    <row r="892">
      <c r="A892" s="32"/>
      <c r="D892" s="32"/>
      <c r="E892" s="32"/>
      <c r="F892" s="32"/>
      <c r="G892" s="32"/>
      <c r="H892" s="32"/>
      <c r="I892" s="605"/>
      <c r="J892" s="32"/>
      <c r="K892" s="605"/>
      <c r="L892" s="589"/>
      <c r="N892" s="32"/>
      <c r="O892" s="589"/>
      <c r="P892" s="32"/>
      <c r="Q892" s="32"/>
    </row>
    <row r="893">
      <c r="A893" s="32"/>
      <c r="D893" s="32"/>
      <c r="E893" s="32"/>
      <c r="F893" s="32"/>
      <c r="G893" s="32"/>
      <c r="H893" s="32"/>
      <c r="I893" s="605"/>
      <c r="J893" s="32"/>
      <c r="K893" s="605"/>
      <c r="L893" s="589"/>
      <c r="N893" s="32"/>
      <c r="O893" s="589"/>
      <c r="P893" s="32"/>
      <c r="Q893" s="32"/>
    </row>
    <row r="894">
      <c r="A894" s="32"/>
      <c r="D894" s="32"/>
      <c r="E894" s="32"/>
      <c r="F894" s="32"/>
      <c r="G894" s="32"/>
      <c r="H894" s="32"/>
      <c r="I894" s="605"/>
      <c r="J894" s="32"/>
      <c r="K894" s="605"/>
      <c r="L894" s="589"/>
      <c r="N894" s="32"/>
      <c r="O894" s="589"/>
      <c r="P894" s="32"/>
      <c r="Q894" s="32"/>
    </row>
    <row r="895">
      <c r="A895" s="32"/>
      <c r="D895" s="32"/>
      <c r="E895" s="32"/>
      <c r="F895" s="32"/>
      <c r="G895" s="32"/>
      <c r="H895" s="32"/>
      <c r="I895" s="605"/>
      <c r="J895" s="32"/>
      <c r="K895" s="605"/>
      <c r="L895" s="589"/>
      <c r="N895" s="32"/>
      <c r="O895" s="589"/>
      <c r="P895" s="32"/>
      <c r="Q895" s="32"/>
    </row>
    <row r="896">
      <c r="A896" s="32"/>
      <c r="D896" s="32"/>
      <c r="E896" s="32"/>
      <c r="F896" s="32"/>
      <c r="G896" s="32"/>
      <c r="H896" s="32"/>
      <c r="I896" s="605"/>
      <c r="J896" s="32"/>
      <c r="K896" s="605"/>
      <c r="L896" s="589"/>
      <c r="N896" s="32"/>
      <c r="O896" s="589"/>
      <c r="P896" s="32"/>
      <c r="Q896" s="32"/>
    </row>
    <row r="897">
      <c r="A897" s="32"/>
      <c r="D897" s="32"/>
      <c r="E897" s="32"/>
      <c r="F897" s="32"/>
      <c r="G897" s="32"/>
      <c r="H897" s="32"/>
      <c r="I897" s="605"/>
      <c r="J897" s="32"/>
      <c r="K897" s="605"/>
      <c r="L897" s="589"/>
      <c r="N897" s="32"/>
      <c r="O897" s="589"/>
      <c r="P897" s="32"/>
      <c r="Q897" s="32"/>
    </row>
    <row r="898">
      <c r="A898" s="32"/>
      <c r="D898" s="32"/>
      <c r="E898" s="32"/>
      <c r="F898" s="32"/>
      <c r="G898" s="32"/>
      <c r="H898" s="32"/>
      <c r="I898" s="605"/>
      <c r="J898" s="32"/>
      <c r="K898" s="605"/>
      <c r="L898" s="589"/>
      <c r="N898" s="32"/>
      <c r="O898" s="589"/>
      <c r="P898" s="32"/>
      <c r="Q898" s="32"/>
    </row>
    <row r="899">
      <c r="A899" s="32"/>
      <c r="D899" s="32"/>
      <c r="E899" s="32"/>
      <c r="F899" s="32"/>
      <c r="G899" s="32"/>
      <c r="H899" s="32"/>
      <c r="I899" s="605"/>
      <c r="J899" s="32"/>
      <c r="K899" s="605"/>
      <c r="L899" s="589"/>
      <c r="N899" s="32"/>
      <c r="O899" s="589"/>
      <c r="P899" s="32"/>
      <c r="Q899" s="32"/>
    </row>
    <row r="900">
      <c r="A900" s="32"/>
      <c r="D900" s="32"/>
      <c r="E900" s="32"/>
      <c r="F900" s="32"/>
      <c r="G900" s="32"/>
      <c r="H900" s="32"/>
      <c r="I900" s="605"/>
      <c r="J900" s="32"/>
      <c r="K900" s="605"/>
      <c r="L900" s="589"/>
      <c r="N900" s="32"/>
      <c r="O900" s="589"/>
      <c r="P900" s="32"/>
      <c r="Q900" s="32"/>
    </row>
    <row r="901">
      <c r="A901" s="32"/>
      <c r="D901" s="32"/>
      <c r="E901" s="32"/>
      <c r="F901" s="32"/>
      <c r="G901" s="32"/>
      <c r="H901" s="32"/>
      <c r="I901" s="605"/>
      <c r="J901" s="32"/>
      <c r="K901" s="605"/>
      <c r="L901" s="589"/>
      <c r="N901" s="32"/>
      <c r="O901" s="589"/>
      <c r="P901" s="32"/>
      <c r="Q901" s="32"/>
    </row>
    <row r="902">
      <c r="A902" s="32"/>
      <c r="D902" s="32"/>
      <c r="E902" s="32"/>
      <c r="F902" s="32"/>
      <c r="G902" s="32"/>
      <c r="H902" s="32"/>
      <c r="I902" s="605"/>
      <c r="J902" s="32"/>
      <c r="K902" s="605"/>
      <c r="L902" s="589"/>
      <c r="N902" s="32"/>
      <c r="O902" s="589"/>
      <c r="P902" s="32"/>
      <c r="Q902" s="32"/>
    </row>
    <row r="903">
      <c r="A903" s="32"/>
      <c r="D903" s="32"/>
      <c r="E903" s="32"/>
      <c r="F903" s="32"/>
      <c r="G903" s="32"/>
      <c r="H903" s="32"/>
      <c r="I903" s="605"/>
      <c r="J903" s="32"/>
      <c r="K903" s="605"/>
      <c r="L903" s="589"/>
      <c r="N903" s="32"/>
      <c r="O903" s="589"/>
      <c r="P903" s="32"/>
      <c r="Q903" s="32"/>
    </row>
    <row r="904">
      <c r="A904" s="32"/>
      <c r="D904" s="32"/>
      <c r="E904" s="32"/>
      <c r="F904" s="32"/>
      <c r="G904" s="32"/>
      <c r="H904" s="32"/>
      <c r="I904" s="605"/>
      <c r="J904" s="32"/>
      <c r="K904" s="605"/>
      <c r="L904" s="589"/>
      <c r="N904" s="32"/>
      <c r="O904" s="589"/>
      <c r="P904" s="32"/>
      <c r="Q904" s="32"/>
    </row>
    <row r="905">
      <c r="A905" s="32"/>
      <c r="D905" s="32"/>
      <c r="E905" s="32"/>
      <c r="F905" s="32"/>
      <c r="G905" s="32"/>
      <c r="H905" s="32"/>
      <c r="I905" s="605"/>
      <c r="J905" s="32"/>
      <c r="K905" s="605"/>
      <c r="L905" s="589"/>
      <c r="N905" s="32"/>
      <c r="O905" s="589"/>
      <c r="P905" s="32"/>
      <c r="Q905" s="32"/>
    </row>
    <row r="906">
      <c r="A906" s="32"/>
      <c r="D906" s="32"/>
      <c r="E906" s="32"/>
      <c r="F906" s="32"/>
      <c r="G906" s="32"/>
      <c r="H906" s="32"/>
      <c r="I906" s="605"/>
      <c r="J906" s="32"/>
      <c r="K906" s="605"/>
      <c r="L906" s="589"/>
      <c r="N906" s="32"/>
      <c r="O906" s="589"/>
      <c r="P906" s="32"/>
      <c r="Q906" s="32"/>
    </row>
    <row r="907">
      <c r="A907" s="32"/>
      <c r="D907" s="32"/>
      <c r="E907" s="32"/>
      <c r="F907" s="32"/>
      <c r="G907" s="32"/>
      <c r="H907" s="32"/>
      <c r="I907" s="605"/>
      <c r="J907" s="32"/>
      <c r="K907" s="605"/>
      <c r="L907" s="589"/>
      <c r="N907" s="32"/>
      <c r="O907" s="589"/>
      <c r="P907" s="32"/>
      <c r="Q907" s="32"/>
    </row>
    <row r="908">
      <c r="A908" s="32"/>
      <c r="D908" s="32"/>
      <c r="E908" s="32"/>
      <c r="F908" s="32"/>
      <c r="G908" s="32"/>
      <c r="H908" s="32"/>
      <c r="I908" s="605"/>
      <c r="J908" s="32"/>
      <c r="K908" s="605"/>
      <c r="L908" s="589"/>
      <c r="N908" s="32"/>
      <c r="O908" s="589"/>
      <c r="P908" s="32"/>
      <c r="Q908" s="32"/>
    </row>
    <row r="909">
      <c r="A909" s="32"/>
      <c r="D909" s="32"/>
      <c r="E909" s="32"/>
      <c r="F909" s="32"/>
      <c r="G909" s="32"/>
      <c r="H909" s="32"/>
      <c r="I909" s="605"/>
      <c r="J909" s="32"/>
      <c r="K909" s="605"/>
      <c r="L909" s="589"/>
      <c r="N909" s="32"/>
      <c r="O909" s="589"/>
      <c r="P909" s="32"/>
      <c r="Q909" s="32"/>
    </row>
    <row r="910">
      <c r="A910" s="32"/>
      <c r="D910" s="32"/>
      <c r="E910" s="32"/>
      <c r="F910" s="32"/>
      <c r="G910" s="32"/>
      <c r="H910" s="32"/>
      <c r="I910" s="605"/>
      <c r="J910" s="32"/>
      <c r="K910" s="605"/>
      <c r="L910" s="589"/>
      <c r="N910" s="32"/>
      <c r="O910" s="589"/>
      <c r="P910" s="32"/>
      <c r="Q910" s="32"/>
    </row>
    <row r="911">
      <c r="A911" s="32"/>
      <c r="D911" s="32"/>
      <c r="E911" s="32"/>
      <c r="F911" s="32"/>
      <c r="G911" s="32"/>
      <c r="H911" s="32"/>
      <c r="I911" s="605"/>
      <c r="J911" s="32"/>
      <c r="K911" s="605"/>
      <c r="L911" s="589"/>
      <c r="N911" s="32"/>
      <c r="O911" s="589"/>
      <c r="P911" s="32"/>
      <c r="Q911" s="32"/>
    </row>
    <row r="912">
      <c r="A912" s="32"/>
      <c r="D912" s="32"/>
      <c r="E912" s="32"/>
      <c r="F912" s="32"/>
      <c r="G912" s="32"/>
      <c r="H912" s="32"/>
      <c r="I912" s="605"/>
      <c r="J912" s="32"/>
      <c r="K912" s="605"/>
      <c r="L912" s="589"/>
      <c r="N912" s="32"/>
      <c r="O912" s="589"/>
      <c r="P912" s="32"/>
      <c r="Q912" s="32"/>
    </row>
    <row r="913">
      <c r="A913" s="32"/>
      <c r="D913" s="32"/>
      <c r="E913" s="32"/>
      <c r="F913" s="32"/>
      <c r="G913" s="32"/>
      <c r="H913" s="32"/>
      <c r="I913" s="605"/>
      <c r="J913" s="32"/>
      <c r="K913" s="605"/>
      <c r="L913" s="589"/>
      <c r="N913" s="32"/>
      <c r="O913" s="589"/>
      <c r="P913" s="32"/>
      <c r="Q913" s="32"/>
    </row>
    <row r="914">
      <c r="A914" s="32"/>
      <c r="D914" s="32"/>
      <c r="E914" s="32"/>
      <c r="F914" s="32"/>
      <c r="G914" s="32"/>
      <c r="H914" s="32"/>
      <c r="I914" s="605"/>
      <c r="J914" s="32"/>
      <c r="K914" s="605"/>
      <c r="L914" s="589"/>
      <c r="N914" s="32"/>
      <c r="O914" s="589"/>
      <c r="P914" s="32"/>
      <c r="Q914" s="32"/>
    </row>
    <row r="915">
      <c r="A915" s="32"/>
      <c r="D915" s="32"/>
      <c r="E915" s="32"/>
      <c r="F915" s="32"/>
      <c r="G915" s="32"/>
      <c r="H915" s="32"/>
      <c r="I915" s="605"/>
      <c r="J915" s="32"/>
      <c r="K915" s="605"/>
      <c r="L915" s="589"/>
      <c r="N915" s="32"/>
      <c r="O915" s="589"/>
      <c r="P915" s="32"/>
      <c r="Q915" s="32"/>
    </row>
    <row r="916">
      <c r="A916" s="32"/>
      <c r="D916" s="32"/>
      <c r="E916" s="32"/>
      <c r="F916" s="32"/>
      <c r="G916" s="32"/>
      <c r="H916" s="32"/>
      <c r="I916" s="605"/>
      <c r="J916" s="32"/>
      <c r="K916" s="605"/>
      <c r="L916" s="589"/>
      <c r="N916" s="32"/>
      <c r="O916" s="589"/>
      <c r="P916" s="32"/>
      <c r="Q916" s="32"/>
    </row>
    <row r="917">
      <c r="A917" s="32"/>
      <c r="D917" s="32"/>
      <c r="E917" s="32"/>
      <c r="F917" s="32"/>
      <c r="G917" s="32"/>
      <c r="H917" s="32"/>
      <c r="I917" s="605"/>
      <c r="J917" s="32"/>
      <c r="K917" s="605"/>
      <c r="L917" s="589"/>
      <c r="N917" s="32"/>
      <c r="O917" s="589"/>
      <c r="P917" s="32"/>
      <c r="Q917" s="32"/>
    </row>
    <row r="918">
      <c r="A918" s="32"/>
      <c r="D918" s="32"/>
      <c r="E918" s="32"/>
      <c r="F918" s="32"/>
      <c r="G918" s="32"/>
      <c r="H918" s="32"/>
      <c r="I918" s="605"/>
      <c r="J918" s="32"/>
      <c r="K918" s="605"/>
      <c r="L918" s="589"/>
      <c r="N918" s="32"/>
      <c r="O918" s="589"/>
      <c r="P918" s="32"/>
      <c r="Q918" s="32"/>
    </row>
    <row r="919">
      <c r="A919" s="32"/>
      <c r="D919" s="32"/>
      <c r="E919" s="32"/>
      <c r="F919" s="32"/>
      <c r="G919" s="32"/>
      <c r="H919" s="32"/>
      <c r="I919" s="605"/>
      <c r="J919" s="32"/>
      <c r="K919" s="605"/>
      <c r="L919" s="589"/>
      <c r="N919" s="32"/>
      <c r="O919" s="589"/>
      <c r="P919" s="32"/>
      <c r="Q919" s="32"/>
    </row>
    <row r="920">
      <c r="A920" s="32"/>
      <c r="D920" s="32"/>
      <c r="E920" s="32"/>
      <c r="F920" s="32"/>
      <c r="G920" s="32"/>
      <c r="H920" s="32"/>
      <c r="I920" s="605"/>
      <c r="J920" s="32"/>
      <c r="K920" s="605"/>
      <c r="L920" s="589"/>
      <c r="N920" s="32"/>
      <c r="O920" s="589"/>
      <c r="P920" s="32"/>
      <c r="Q920" s="32"/>
    </row>
    <row r="921">
      <c r="A921" s="32"/>
      <c r="D921" s="32"/>
      <c r="E921" s="32"/>
      <c r="F921" s="32"/>
      <c r="G921" s="32"/>
      <c r="H921" s="32"/>
      <c r="I921" s="605"/>
      <c r="J921" s="32"/>
      <c r="K921" s="605"/>
      <c r="L921" s="589"/>
      <c r="N921" s="32"/>
      <c r="O921" s="589"/>
      <c r="P921" s="32"/>
      <c r="Q921" s="32"/>
    </row>
    <row r="922">
      <c r="A922" s="32"/>
      <c r="D922" s="32"/>
      <c r="E922" s="32"/>
      <c r="F922" s="32"/>
      <c r="G922" s="32"/>
      <c r="H922" s="32"/>
      <c r="I922" s="605"/>
      <c r="J922" s="32"/>
      <c r="K922" s="605"/>
      <c r="L922" s="589"/>
      <c r="N922" s="32"/>
      <c r="O922" s="589"/>
      <c r="P922" s="32"/>
      <c r="Q922" s="32"/>
    </row>
    <row r="923">
      <c r="A923" s="32"/>
      <c r="D923" s="32"/>
      <c r="E923" s="32"/>
      <c r="F923" s="32"/>
      <c r="G923" s="32"/>
      <c r="H923" s="32"/>
      <c r="I923" s="605"/>
      <c r="J923" s="32"/>
      <c r="K923" s="605"/>
      <c r="L923" s="589"/>
      <c r="N923" s="32"/>
      <c r="O923" s="589"/>
      <c r="P923" s="32"/>
      <c r="Q923" s="32"/>
    </row>
    <row r="924">
      <c r="A924" s="32"/>
      <c r="D924" s="32"/>
      <c r="E924" s="32"/>
      <c r="F924" s="32"/>
      <c r="G924" s="32"/>
      <c r="H924" s="32"/>
      <c r="I924" s="605"/>
      <c r="J924" s="32"/>
      <c r="K924" s="605"/>
      <c r="L924" s="589"/>
      <c r="N924" s="32"/>
      <c r="O924" s="589"/>
      <c r="P924" s="32"/>
      <c r="Q924" s="32"/>
    </row>
    <row r="925">
      <c r="A925" s="32"/>
      <c r="D925" s="32"/>
      <c r="E925" s="32"/>
      <c r="F925" s="32"/>
      <c r="G925" s="32"/>
      <c r="H925" s="32"/>
      <c r="I925" s="605"/>
      <c r="J925" s="32"/>
      <c r="K925" s="605"/>
      <c r="L925" s="589"/>
      <c r="N925" s="32"/>
      <c r="O925" s="589"/>
      <c r="P925" s="32"/>
      <c r="Q925" s="32"/>
    </row>
    <row r="926">
      <c r="A926" s="32"/>
      <c r="D926" s="32"/>
      <c r="E926" s="32"/>
      <c r="F926" s="32"/>
      <c r="G926" s="32"/>
      <c r="H926" s="32"/>
      <c r="I926" s="605"/>
      <c r="J926" s="32"/>
      <c r="K926" s="605"/>
      <c r="L926" s="589"/>
      <c r="N926" s="32"/>
      <c r="O926" s="589"/>
      <c r="P926" s="32"/>
      <c r="Q926" s="32"/>
    </row>
    <row r="927">
      <c r="A927" s="32"/>
      <c r="D927" s="32"/>
      <c r="E927" s="32"/>
      <c r="F927" s="32"/>
      <c r="G927" s="32"/>
      <c r="H927" s="32"/>
      <c r="I927" s="605"/>
      <c r="J927" s="32"/>
      <c r="K927" s="605"/>
      <c r="L927" s="589"/>
      <c r="N927" s="32"/>
      <c r="O927" s="589"/>
      <c r="P927" s="32"/>
      <c r="Q927" s="32"/>
    </row>
    <row r="928">
      <c r="A928" s="32"/>
      <c r="D928" s="32"/>
      <c r="E928" s="32"/>
      <c r="F928" s="32"/>
      <c r="G928" s="32"/>
      <c r="H928" s="32"/>
      <c r="I928" s="605"/>
      <c r="J928" s="32"/>
      <c r="K928" s="605"/>
      <c r="L928" s="589"/>
      <c r="N928" s="32"/>
      <c r="O928" s="589"/>
      <c r="P928" s="32"/>
      <c r="Q928" s="32"/>
    </row>
    <row r="929">
      <c r="A929" s="32"/>
      <c r="D929" s="32"/>
      <c r="E929" s="32"/>
      <c r="F929" s="32"/>
      <c r="G929" s="32"/>
      <c r="H929" s="32"/>
      <c r="I929" s="605"/>
      <c r="J929" s="32"/>
      <c r="K929" s="605"/>
      <c r="L929" s="589"/>
      <c r="N929" s="32"/>
      <c r="O929" s="589"/>
      <c r="P929" s="32"/>
      <c r="Q929" s="32"/>
    </row>
    <row r="930">
      <c r="A930" s="32"/>
      <c r="D930" s="32"/>
      <c r="E930" s="32"/>
      <c r="F930" s="32"/>
      <c r="G930" s="32"/>
      <c r="H930" s="32"/>
      <c r="I930" s="605"/>
      <c r="J930" s="32"/>
      <c r="K930" s="605"/>
      <c r="L930" s="589"/>
      <c r="N930" s="32"/>
      <c r="O930" s="589"/>
      <c r="P930" s="32"/>
      <c r="Q930" s="32"/>
    </row>
    <row r="931">
      <c r="A931" s="32"/>
      <c r="D931" s="32"/>
      <c r="E931" s="32"/>
      <c r="F931" s="32"/>
      <c r="G931" s="32"/>
      <c r="H931" s="32"/>
      <c r="I931" s="605"/>
      <c r="J931" s="32"/>
      <c r="K931" s="605"/>
      <c r="L931" s="589"/>
      <c r="N931" s="32"/>
      <c r="O931" s="589"/>
      <c r="P931" s="32"/>
      <c r="Q931" s="32"/>
    </row>
    <row r="932">
      <c r="A932" s="32"/>
      <c r="D932" s="32"/>
      <c r="E932" s="32"/>
      <c r="F932" s="32"/>
      <c r="G932" s="32"/>
      <c r="H932" s="32"/>
      <c r="I932" s="605"/>
      <c r="J932" s="32"/>
      <c r="K932" s="605"/>
      <c r="L932" s="589"/>
      <c r="N932" s="32"/>
      <c r="O932" s="589"/>
      <c r="P932" s="32"/>
      <c r="Q932" s="32"/>
    </row>
    <row r="933">
      <c r="A933" s="32"/>
      <c r="D933" s="32"/>
      <c r="E933" s="32"/>
      <c r="F933" s="32"/>
      <c r="G933" s="32"/>
      <c r="H933" s="32"/>
      <c r="I933" s="605"/>
      <c r="J933" s="32"/>
      <c r="K933" s="605"/>
      <c r="L933" s="589"/>
      <c r="N933" s="32"/>
      <c r="O933" s="589"/>
      <c r="P933" s="32"/>
      <c r="Q933" s="32"/>
    </row>
    <row r="934">
      <c r="A934" s="32"/>
      <c r="D934" s="32"/>
      <c r="E934" s="32"/>
      <c r="F934" s="32"/>
      <c r="G934" s="32"/>
      <c r="H934" s="32"/>
      <c r="I934" s="605"/>
      <c r="J934" s="32"/>
      <c r="K934" s="605"/>
      <c r="L934" s="589"/>
      <c r="N934" s="32"/>
      <c r="O934" s="589"/>
      <c r="P934" s="32"/>
      <c r="Q934" s="32"/>
    </row>
    <row r="935">
      <c r="A935" s="32"/>
      <c r="D935" s="32"/>
      <c r="E935" s="32"/>
      <c r="F935" s="32"/>
      <c r="G935" s="32"/>
      <c r="H935" s="32"/>
      <c r="I935" s="605"/>
      <c r="J935" s="32"/>
      <c r="K935" s="605"/>
      <c r="L935" s="589"/>
      <c r="N935" s="32"/>
      <c r="O935" s="589"/>
      <c r="P935" s="32"/>
      <c r="Q935" s="32"/>
    </row>
    <row r="936">
      <c r="A936" s="32"/>
      <c r="D936" s="32"/>
      <c r="E936" s="32"/>
      <c r="F936" s="32"/>
      <c r="G936" s="32"/>
      <c r="H936" s="32"/>
      <c r="I936" s="605"/>
      <c r="J936" s="32"/>
      <c r="K936" s="605"/>
      <c r="L936" s="589"/>
      <c r="N936" s="32"/>
      <c r="O936" s="589"/>
      <c r="P936" s="32"/>
      <c r="Q936" s="32"/>
    </row>
    <row r="937">
      <c r="A937" s="32"/>
      <c r="D937" s="32"/>
      <c r="E937" s="32"/>
      <c r="F937" s="32"/>
      <c r="G937" s="32"/>
      <c r="H937" s="32"/>
      <c r="I937" s="605"/>
      <c r="J937" s="32"/>
      <c r="K937" s="605"/>
      <c r="L937" s="589"/>
      <c r="N937" s="32"/>
      <c r="O937" s="589"/>
      <c r="P937" s="32"/>
      <c r="Q937" s="32"/>
    </row>
    <row r="938">
      <c r="A938" s="32"/>
      <c r="D938" s="32"/>
      <c r="E938" s="32"/>
      <c r="F938" s="32"/>
      <c r="G938" s="32"/>
      <c r="H938" s="32"/>
      <c r="I938" s="605"/>
      <c r="J938" s="32"/>
      <c r="K938" s="605"/>
      <c r="L938" s="589"/>
      <c r="N938" s="32"/>
      <c r="O938" s="589"/>
      <c r="P938" s="32"/>
      <c r="Q938" s="32"/>
    </row>
    <row r="939">
      <c r="A939" s="32"/>
      <c r="D939" s="32"/>
      <c r="E939" s="32"/>
      <c r="F939" s="32"/>
      <c r="G939" s="32"/>
      <c r="H939" s="32"/>
      <c r="I939" s="605"/>
      <c r="J939" s="32"/>
      <c r="K939" s="605"/>
      <c r="L939" s="589"/>
      <c r="N939" s="32"/>
      <c r="O939" s="589"/>
      <c r="P939" s="32"/>
      <c r="Q939" s="32"/>
    </row>
    <row r="940">
      <c r="A940" s="32"/>
      <c r="D940" s="32"/>
      <c r="E940" s="32"/>
      <c r="F940" s="32"/>
      <c r="G940" s="32"/>
      <c r="H940" s="32"/>
      <c r="I940" s="605"/>
      <c r="J940" s="32"/>
      <c r="K940" s="605"/>
      <c r="L940" s="589"/>
      <c r="N940" s="32"/>
      <c r="O940" s="589"/>
      <c r="P940" s="32"/>
      <c r="Q940" s="32"/>
    </row>
    <row r="941">
      <c r="A941" s="32"/>
      <c r="D941" s="32"/>
      <c r="E941" s="32"/>
      <c r="F941" s="32"/>
      <c r="G941" s="32"/>
      <c r="H941" s="32"/>
      <c r="I941" s="605"/>
      <c r="J941" s="32"/>
      <c r="K941" s="605"/>
      <c r="L941" s="589"/>
      <c r="N941" s="32"/>
      <c r="O941" s="589"/>
      <c r="P941" s="32"/>
      <c r="Q941" s="32"/>
    </row>
    <row r="942">
      <c r="A942" s="32"/>
      <c r="D942" s="32"/>
      <c r="E942" s="32"/>
      <c r="F942" s="32"/>
      <c r="G942" s="32"/>
      <c r="H942" s="32"/>
      <c r="I942" s="605"/>
      <c r="J942" s="32"/>
      <c r="K942" s="605"/>
      <c r="L942" s="589"/>
      <c r="N942" s="32"/>
      <c r="O942" s="589"/>
      <c r="P942" s="32"/>
      <c r="Q942" s="32"/>
    </row>
    <row r="943">
      <c r="A943" s="32"/>
      <c r="D943" s="32"/>
      <c r="E943" s="32"/>
      <c r="F943" s="32"/>
      <c r="G943" s="32"/>
      <c r="H943" s="32"/>
      <c r="I943" s="605"/>
      <c r="J943" s="32"/>
      <c r="K943" s="605"/>
      <c r="L943" s="589"/>
      <c r="N943" s="32"/>
      <c r="O943" s="589"/>
      <c r="P943" s="32"/>
      <c r="Q943" s="32"/>
    </row>
    <row r="944">
      <c r="A944" s="32"/>
      <c r="D944" s="32"/>
      <c r="E944" s="32"/>
      <c r="F944" s="32"/>
      <c r="G944" s="32"/>
      <c r="H944" s="32"/>
      <c r="I944" s="605"/>
      <c r="J944" s="32"/>
      <c r="K944" s="605"/>
      <c r="L944" s="589"/>
      <c r="N944" s="32"/>
      <c r="O944" s="589"/>
      <c r="P944" s="32"/>
      <c r="Q944" s="32"/>
    </row>
    <row r="945">
      <c r="A945" s="32"/>
      <c r="D945" s="32"/>
      <c r="E945" s="32"/>
      <c r="F945" s="32"/>
      <c r="G945" s="32"/>
      <c r="H945" s="32"/>
      <c r="I945" s="605"/>
      <c r="J945" s="32"/>
      <c r="K945" s="605"/>
      <c r="L945" s="589"/>
      <c r="N945" s="32"/>
      <c r="O945" s="589"/>
      <c r="P945" s="32"/>
      <c r="Q945" s="32"/>
    </row>
    <row r="946">
      <c r="A946" s="32"/>
      <c r="D946" s="32"/>
      <c r="E946" s="32"/>
      <c r="F946" s="32"/>
      <c r="G946" s="32"/>
      <c r="H946" s="32"/>
      <c r="I946" s="605"/>
      <c r="J946" s="32"/>
      <c r="K946" s="605"/>
      <c r="L946" s="589"/>
      <c r="N946" s="32"/>
      <c r="O946" s="589"/>
      <c r="P946" s="32"/>
      <c r="Q946" s="32"/>
    </row>
    <row r="947">
      <c r="A947" s="32"/>
      <c r="D947" s="32"/>
      <c r="E947" s="32"/>
      <c r="F947" s="32"/>
      <c r="G947" s="32"/>
      <c r="H947" s="32"/>
      <c r="I947" s="605"/>
      <c r="J947" s="32"/>
      <c r="K947" s="605"/>
      <c r="L947" s="589"/>
      <c r="N947" s="32"/>
      <c r="O947" s="589"/>
      <c r="P947" s="32"/>
      <c r="Q947" s="32"/>
    </row>
    <row r="948">
      <c r="A948" s="32"/>
      <c r="D948" s="32"/>
      <c r="E948" s="32"/>
      <c r="F948" s="32"/>
      <c r="G948" s="32"/>
      <c r="H948" s="32"/>
      <c r="I948" s="605"/>
      <c r="J948" s="32"/>
      <c r="K948" s="605"/>
      <c r="L948" s="589"/>
      <c r="N948" s="32"/>
      <c r="O948" s="589"/>
      <c r="P948" s="32"/>
      <c r="Q948" s="32"/>
    </row>
    <row r="949">
      <c r="A949" s="32"/>
      <c r="D949" s="32"/>
      <c r="E949" s="32"/>
      <c r="F949" s="32"/>
      <c r="G949" s="32"/>
      <c r="H949" s="32"/>
      <c r="I949" s="605"/>
      <c r="J949" s="32"/>
      <c r="K949" s="605"/>
      <c r="L949" s="589"/>
      <c r="N949" s="32"/>
      <c r="O949" s="589"/>
      <c r="P949" s="32"/>
      <c r="Q949" s="32"/>
    </row>
    <row r="950">
      <c r="A950" s="32"/>
      <c r="D950" s="32"/>
      <c r="E950" s="32"/>
      <c r="F950" s="32"/>
      <c r="G950" s="32"/>
      <c r="H950" s="32"/>
      <c r="I950" s="605"/>
      <c r="J950" s="32"/>
      <c r="K950" s="605"/>
      <c r="L950" s="589"/>
      <c r="N950" s="32"/>
      <c r="O950" s="589"/>
      <c r="P950" s="32"/>
      <c r="Q950" s="32"/>
    </row>
    <row r="951">
      <c r="A951" s="32"/>
      <c r="D951" s="32"/>
      <c r="E951" s="32"/>
      <c r="F951" s="32"/>
      <c r="G951" s="32"/>
      <c r="H951" s="32"/>
      <c r="I951" s="605"/>
      <c r="J951" s="32"/>
      <c r="K951" s="605"/>
      <c r="L951" s="589"/>
      <c r="N951" s="32"/>
      <c r="O951" s="589"/>
      <c r="P951" s="32"/>
      <c r="Q951" s="32"/>
    </row>
    <row r="952">
      <c r="A952" s="32"/>
      <c r="D952" s="32"/>
      <c r="E952" s="32"/>
      <c r="F952" s="32"/>
      <c r="G952" s="32"/>
      <c r="H952" s="32"/>
      <c r="I952" s="605"/>
      <c r="J952" s="32"/>
      <c r="K952" s="605"/>
      <c r="L952" s="589"/>
      <c r="N952" s="32"/>
      <c r="O952" s="589"/>
      <c r="P952" s="32"/>
      <c r="Q952" s="32"/>
    </row>
    <row r="953">
      <c r="A953" s="32"/>
      <c r="D953" s="32"/>
      <c r="E953" s="32"/>
      <c r="F953" s="32"/>
      <c r="G953" s="32"/>
      <c r="H953" s="32"/>
      <c r="I953" s="605"/>
      <c r="J953" s="32"/>
      <c r="K953" s="605"/>
      <c r="L953" s="589"/>
      <c r="N953" s="32"/>
      <c r="O953" s="589"/>
      <c r="P953" s="32"/>
      <c r="Q953" s="32"/>
    </row>
    <row r="954">
      <c r="A954" s="32"/>
      <c r="D954" s="32"/>
      <c r="E954" s="32"/>
      <c r="F954" s="32"/>
      <c r="G954" s="32"/>
      <c r="H954" s="32"/>
      <c r="I954" s="605"/>
      <c r="J954" s="32"/>
      <c r="K954" s="605"/>
      <c r="L954" s="589"/>
      <c r="N954" s="32"/>
      <c r="O954" s="589"/>
      <c r="P954" s="32"/>
      <c r="Q954" s="32"/>
    </row>
    <row r="955">
      <c r="A955" s="32"/>
      <c r="D955" s="32"/>
      <c r="E955" s="32"/>
      <c r="F955" s="32"/>
      <c r="G955" s="32"/>
      <c r="H955" s="32"/>
      <c r="I955" s="605"/>
      <c r="J955" s="32"/>
      <c r="K955" s="605"/>
      <c r="L955" s="589"/>
      <c r="N955" s="32"/>
      <c r="O955" s="589"/>
      <c r="P955" s="32"/>
      <c r="Q955" s="32"/>
    </row>
    <row r="956">
      <c r="A956" s="32"/>
      <c r="D956" s="32"/>
      <c r="E956" s="32"/>
      <c r="F956" s="32"/>
      <c r="G956" s="32"/>
      <c r="H956" s="32"/>
      <c r="I956" s="605"/>
      <c r="J956" s="32"/>
      <c r="K956" s="605"/>
      <c r="L956" s="589"/>
      <c r="N956" s="32"/>
      <c r="O956" s="589"/>
      <c r="P956" s="32"/>
      <c r="Q956" s="32"/>
    </row>
    <row r="957">
      <c r="A957" s="32"/>
      <c r="D957" s="32"/>
      <c r="E957" s="32"/>
      <c r="F957" s="32"/>
      <c r="G957" s="32"/>
      <c r="H957" s="32"/>
      <c r="I957" s="605"/>
      <c r="J957" s="32"/>
      <c r="K957" s="605"/>
      <c r="L957" s="589"/>
      <c r="N957" s="32"/>
      <c r="O957" s="589"/>
      <c r="P957" s="32"/>
      <c r="Q957" s="32"/>
    </row>
    <row r="958">
      <c r="A958" s="32"/>
      <c r="D958" s="32"/>
      <c r="E958" s="32"/>
      <c r="F958" s="32"/>
      <c r="G958" s="32"/>
      <c r="H958" s="32"/>
      <c r="I958" s="605"/>
      <c r="J958" s="32"/>
      <c r="K958" s="605"/>
      <c r="L958" s="589"/>
      <c r="N958" s="32"/>
      <c r="O958" s="589"/>
      <c r="P958" s="32"/>
      <c r="Q958" s="32"/>
    </row>
    <row r="959">
      <c r="A959" s="32"/>
      <c r="D959" s="32"/>
      <c r="E959" s="32"/>
      <c r="F959" s="32"/>
      <c r="G959" s="32"/>
      <c r="H959" s="32"/>
      <c r="I959" s="605"/>
      <c r="J959" s="32"/>
      <c r="K959" s="605"/>
      <c r="L959" s="589"/>
      <c r="N959" s="32"/>
      <c r="O959" s="589"/>
      <c r="P959" s="32"/>
      <c r="Q959" s="32"/>
    </row>
    <row r="960">
      <c r="A960" s="32"/>
      <c r="D960" s="32"/>
      <c r="E960" s="32"/>
      <c r="F960" s="32"/>
      <c r="G960" s="32"/>
      <c r="H960" s="32"/>
      <c r="I960" s="605"/>
      <c r="J960" s="32"/>
      <c r="K960" s="605"/>
      <c r="L960" s="589"/>
      <c r="N960" s="32"/>
      <c r="O960" s="589"/>
      <c r="P960" s="32"/>
      <c r="Q960" s="32"/>
    </row>
    <row r="961">
      <c r="A961" s="32"/>
      <c r="D961" s="32"/>
      <c r="E961" s="32"/>
      <c r="F961" s="32"/>
      <c r="G961" s="32"/>
      <c r="H961" s="32"/>
      <c r="I961" s="605"/>
      <c r="J961" s="32"/>
      <c r="K961" s="605"/>
      <c r="L961" s="589"/>
      <c r="N961" s="32"/>
      <c r="O961" s="589"/>
      <c r="P961" s="32"/>
      <c r="Q961" s="32"/>
    </row>
    <row r="962">
      <c r="A962" s="32"/>
      <c r="D962" s="32"/>
      <c r="E962" s="32"/>
      <c r="F962" s="32"/>
      <c r="G962" s="32"/>
      <c r="H962" s="32"/>
      <c r="I962" s="605"/>
      <c r="J962" s="32"/>
      <c r="K962" s="605"/>
      <c r="L962" s="589"/>
      <c r="N962" s="32"/>
      <c r="O962" s="589"/>
      <c r="P962" s="32"/>
      <c r="Q962" s="32"/>
    </row>
    <row r="963">
      <c r="A963" s="32"/>
      <c r="D963" s="32"/>
      <c r="E963" s="32"/>
      <c r="F963" s="32"/>
      <c r="G963" s="32"/>
      <c r="H963" s="32"/>
      <c r="I963" s="605"/>
      <c r="J963" s="32"/>
      <c r="K963" s="605"/>
      <c r="L963" s="589"/>
      <c r="N963" s="32"/>
      <c r="O963" s="589"/>
      <c r="P963" s="32"/>
      <c r="Q963" s="32"/>
    </row>
    <row r="964">
      <c r="A964" s="32"/>
      <c r="D964" s="32"/>
      <c r="E964" s="32"/>
      <c r="F964" s="32"/>
      <c r="G964" s="32"/>
      <c r="H964" s="32"/>
      <c r="I964" s="605"/>
      <c r="J964" s="32"/>
      <c r="K964" s="605"/>
      <c r="L964" s="589"/>
      <c r="N964" s="32"/>
      <c r="O964" s="589"/>
      <c r="P964" s="32"/>
      <c r="Q964" s="32"/>
    </row>
    <row r="965">
      <c r="A965" s="32"/>
      <c r="D965" s="32"/>
      <c r="E965" s="32"/>
      <c r="F965" s="32"/>
      <c r="G965" s="32"/>
      <c r="H965" s="32"/>
      <c r="I965" s="605"/>
      <c r="J965" s="32"/>
      <c r="K965" s="605"/>
      <c r="L965" s="589"/>
      <c r="N965" s="32"/>
      <c r="O965" s="589"/>
      <c r="P965" s="32"/>
      <c r="Q965" s="32"/>
    </row>
    <row r="966">
      <c r="A966" s="32"/>
      <c r="D966" s="32"/>
      <c r="E966" s="32"/>
      <c r="F966" s="32"/>
      <c r="G966" s="32"/>
      <c r="H966" s="32"/>
      <c r="I966" s="605"/>
      <c r="J966" s="32"/>
      <c r="K966" s="605"/>
      <c r="L966" s="589"/>
      <c r="N966" s="32"/>
      <c r="O966" s="589"/>
      <c r="P966" s="32"/>
      <c r="Q966" s="32"/>
    </row>
    <row r="967">
      <c r="A967" s="32"/>
      <c r="D967" s="32"/>
      <c r="E967" s="32"/>
      <c r="F967" s="32"/>
      <c r="G967" s="32"/>
      <c r="H967" s="32"/>
      <c r="I967" s="605"/>
      <c r="J967" s="32"/>
      <c r="K967" s="605"/>
      <c r="L967" s="589"/>
      <c r="N967" s="32"/>
      <c r="O967" s="589"/>
      <c r="P967" s="32"/>
      <c r="Q967" s="32"/>
    </row>
    <row r="968">
      <c r="A968" s="32"/>
      <c r="D968" s="32"/>
      <c r="E968" s="32"/>
      <c r="F968" s="32"/>
      <c r="G968" s="32"/>
      <c r="H968" s="32"/>
      <c r="I968" s="605"/>
      <c r="J968" s="32"/>
      <c r="K968" s="605"/>
      <c r="L968" s="589"/>
      <c r="N968" s="32"/>
      <c r="O968" s="589"/>
      <c r="P968" s="32"/>
      <c r="Q968" s="32"/>
    </row>
    <row r="969">
      <c r="A969" s="32"/>
      <c r="D969" s="32"/>
      <c r="E969" s="32"/>
      <c r="F969" s="32"/>
      <c r="G969" s="32"/>
      <c r="H969" s="32"/>
      <c r="I969" s="605"/>
      <c r="J969" s="32"/>
      <c r="K969" s="605"/>
      <c r="L969" s="589"/>
      <c r="N969" s="32"/>
      <c r="O969" s="589"/>
      <c r="P969" s="32"/>
      <c r="Q969" s="32"/>
    </row>
    <row r="970">
      <c r="A970" s="32"/>
      <c r="D970" s="32"/>
      <c r="E970" s="32"/>
      <c r="F970" s="32"/>
      <c r="G970" s="32"/>
      <c r="H970" s="32"/>
      <c r="I970" s="605"/>
      <c r="J970" s="32"/>
      <c r="K970" s="605"/>
      <c r="L970" s="589"/>
      <c r="N970" s="32"/>
      <c r="O970" s="589"/>
      <c r="P970" s="32"/>
      <c r="Q970" s="32"/>
    </row>
    <row r="971">
      <c r="A971" s="32"/>
      <c r="D971" s="32"/>
      <c r="E971" s="32"/>
      <c r="F971" s="32"/>
      <c r="G971" s="32"/>
      <c r="H971" s="32"/>
      <c r="I971" s="605"/>
      <c r="J971" s="32"/>
      <c r="K971" s="605"/>
      <c r="L971" s="589"/>
      <c r="N971" s="32"/>
      <c r="O971" s="589"/>
      <c r="P971" s="32"/>
      <c r="Q971" s="32"/>
    </row>
    <row r="972">
      <c r="A972" s="32"/>
      <c r="D972" s="32"/>
      <c r="E972" s="32"/>
      <c r="F972" s="32"/>
      <c r="G972" s="32"/>
      <c r="H972" s="32"/>
      <c r="I972" s="605"/>
      <c r="J972" s="32"/>
      <c r="K972" s="605"/>
      <c r="L972" s="589"/>
      <c r="N972" s="32"/>
      <c r="O972" s="589"/>
      <c r="P972" s="32"/>
      <c r="Q972" s="32"/>
    </row>
    <row r="973">
      <c r="A973" s="32"/>
      <c r="D973" s="32"/>
      <c r="E973" s="32"/>
      <c r="F973" s="32"/>
      <c r="G973" s="32"/>
      <c r="H973" s="32"/>
      <c r="I973" s="605"/>
      <c r="J973" s="32"/>
      <c r="K973" s="605"/>
      <c r="L973" s="589"/>
      <c r="N973" s="32"/>
      <c r="O973" s="589"/>
      <c r="P973" s="32"/>
      <c r="Q973" s="32"/>
    </row>
    <row r="974">
      <c r="A974" s="32"/>
      <c r="D974" s="32"/>
      <c r="E974" s="32"/>
      <c r="F974" s="32"/>
      <c r="G974" s="32"/>
      <c r="H974" s="32"/>
      <c r="I974" s="605"/>
      <c r="J974" s="32"/>
      <c r="K974" s="605"/>
      <c r="L974" s="589"/>
      <c r="N974" s="32"/>
      <c r="O974" s="589"/>
      <c r="P974" s="32"/>
      <c r="Q974" s="32"/>
    </row>
    <row r="975">
      <c r="A975" s="32"/>
      <c r="D975" s="32"/>
      <c r="E975" s="32"/>
      <c r="F975" s="32"/>
      <c r="G975" s="32"/>
      <c r="H975" s="32"/>
      <c r="I975" s="605"/>
      <c r="J975" s="32"/>
      <c r="K975" s="605"/>
      <c r="L975" s="589"/>
      <c r="N975" s="32"/>
      <c r="O975" s="589"/>
      <c r="P975" s="32"/>
      <c r="Q975" s="32"/>
    </row>
    <row r="976">
      <c r="A976" s="32"/>
      <c r="D976" s="32"/>
      <c r="E976" s="32"/>
      <c r="F976" s="32"/>
      <c r="G976" s="32"/>
      <c r="H976" s="32"/>
      <c r="I976" s="605"/>
      <c r="J976" s="32"/>
      <c r="K976" s="605"/>
      <c r="L976" s="589"/>
      <c r="N976" s="32"/>
      <c r="O976" s="589"/>
      <c r="P976" s="32"/>
      <c r="Q976" s="32"/>
    </row>
    <row r="977">
      <c r="A977" s="32"/>
      <c r="D977" s="32"/>
      <c r="E977" s="32"/>
      <c r="F977" s="32"/>
      <c r="G977" s="32"/>
      <c r="H977" s="32"/>
      <c r="I977" s="605"/>
      <c r="J977" s="32"/>
      <c r="K977" s="605"/>
      <c r="L977" s="589"/>
      <c r="N977" s="32"/>
      <c r="O977" s="589"/>
      <c r="P977" s="32"/>
      <c r="Q977" s="32"/>
    </row>
    <row r="978">
      <c r="A978" s="32"/>
      <c r="D978" s="32"/>
      <c r="E978" s="32"/>
      <c r="F978" s="32"/>
      <c r="G978" s="32"/>
      <c r="H978" s="32"/>
      <c r="I978" s="605"/>
      <c r="J978" s="32"/>
      <c r="K978" s="605"/>
      <c r="L978" s="589"/>
      <c r="N978" s="32"/>
      <c r="O978" s="589"/>
      <c r="P978" s="32"/>
      <c r="Q978" s="32"/>
    </row>
    <row r="979">
      <c r="A979" s="32"/>
      <c r="D979" s="32"/>
      <c r="E979" s="32"/>
      <c r="F979" s="32"/>
      <c r="G979" s="32"/>
      <c r="H979" s="32"/>
      <c r="I979" s="605"/>
      <c r="J979" s="32"/>
      <c r="K979" s="605"/>
      <c r="L979" s="589"/>
      <c r="N979" s="32"/>
      <c r="O979" s="589"/>
      <c r="P979" s="32"/>
      <c r="Q979" s="32"/>
    </row>
    <row r="980">
      <c r="A980" s="32"/>
      <c r="D980" s="32"/>
      <c r="E980" s="32"/>
      <c r="F980" s="32"/>
      <c r="G980" s="32"/>
      <c r="H980" s="32"/>
      <c r="I980" s="605"/>
      <c r="J980" s="32"/>
      <c r="K980" s="605"/>
      <c r="L980" s="589"/>
      <c r="N980" s="32"/>
      <c r="O980" s="589"/>
      <c r="P980" s="32"/>
      <c r="Q980" s="32"/>
    </row>
    <row r="981">
      <c r="A981" s="32"/>
      <c r="D981" s="32"/>
      <c r="E981" s="32"/>
      <c r="F981" s="32"/>
      <c r="G981" s="32"/>
      <c r="H981" s="32"/>
      <c r="I981" s="605"/>
      <c r="J981" s="32"/>
      <c r="K981" s="605"/>
      <c r="L981" s="589"/>
      <c r="N981" s="32"/>
      <c r="O981" s="589"/>
      <c r="P981" s="32"/>
      <c r="Q981" s="32"/>
    </row>
    <row r="982">
      <c r="A982" s="32"/>
      <c r="D982" s="32"/>
      <c r="E982" s="32"/>
      <c r="F982" s="32"/>
      <c r="G982" s="32"/>
      <c r="H982" s="32"/>
      <c r="I982" s="605"/>
      <c r="J982" s="32"/>
      <c r="K982" s="605"/>
      <c r="L982" s="589"/>
      <c r="N982" s="32"/>
      <c r="O982" s="589"/>
      <c r="P982" s="32"/>
      <c r="Q982" s="32"/>
    </row>
    <row r="983">
      <c r="A983" s="32"/>
      <c r="D983" s="32"/>
      <c r="E983" s="32"/>
      <c r="F983" s="32"/>
      <c r="G983" s="32"/>
      <c r="H983" s="32"/>
      <c r="I983" s="605"/>
      <c r="J983" s="32"/>
      <c r="K983" s="605"/>
      <c r="L983" s="589"/>
      <c r="N983" s="32"/>
      <c r="O983" s="589"/>
      <c r="P983" s="32"/>
      <c r="Q983" s="32"/>
    </row>
    <row r="984">
      <c r="A984" s="32"/>
      <c r="D984" s="32"/>
      <c r="E984" s="32"/>
      <c r="F984" s="32"/>
      <c r="G984" s="32"/>
      <c r="H984" s="32"/>
      <c r="I984" s="605"/>
      <c r="J984" s="32"/>
      <c r="K984" s="605"/>
      <c r="L984" s="589"/>
      <c r="N984" s="32"/>
      <c r="O984" s="589"/>
      <c r="P984" s="32"/>
      <c r="Q984" s="32"/>
    </row>
    <row r="985">
      <c r="A985" s="32"/>
      <c r="D985" s="32"/>
      <c r="E985" s="32"/>
      <c r="F985" s="32"/>
      <c r="G985" s="32"/>
      <c r="H985" s="32"/>
      <c r="I985" s="605"/>
      <c r="J985" s="32"/>
      <c r="K985" s="605"/>
      <c r="L985" s="589"/>
      <c r="N985" s="32"/>
      <c r="O985" s="589"/>
      <c r="P985" s="32"/>
      <c r="Q985" s="32"/>
    </row>
    <row r="986">
      <c r="A986" s="32"/>
      <c r="D986" s="32"/>
      <c r="E986" s="32"/>
      <c r="F986" s="32"/>
      <c r="G986" s="32"/>
      <c r="H986" s="32"/>
      <c r="I986" s="605"/>
      <c r="J986" s="32"/>
      <c r="K986" s="605"/>
      <c r="L986" s="589"/>
      <c r="N986" s="32"/>
      <c r="O986" s="589"/>
      <c r="P986" s="32"/>
      <c r="Q986" s="32"/>
    </row>
    <row r="987">
      <c r="A987" s="32"/>
      <c r="D987" s="32"/>
      <c r="E987" s="32"/>
      <c r="F987" s="32"/>
      <c r="G987" s="32"/>
      <c r="H987" s="32"/>
      <c r="I987" s="605"/>
      <c r="J987" s="32"/>
      <c r="K987" s="605"/>
      <c r="L987" s="589"/>
      <c r="N987" s="32"/>
      <c r="O987" s="589"/>
      <c r="P987" s="32"/>
      <c r="Q987" s="32"/>
    </row>
    <row r="988">
      <c r="A988" s="32"/>
      <c r="D988" s="32"/>
      <c r="E988" s="32"/>
      <c r="F988" s="32"/>
      <c r="G988" s="32"/>
      <c r="H988" s="32"/>
      <c r="I988" s="605"/>
      <c r="J988" s="32"/>
      <c r="K988" s="605"/>
      <c r="L988" s="589"/>
      <c r="N988" s="32"/>
      <c r="O988" s="589"/>
      <c r="P988" s="32"/>
      <c r="Q988" s="32"/>
    </row>
    <row r="989">
      <c r="A989" s="32"/>
      <c r="D989" s="32"/>
      <c r="E989" s="32"/>
      <c r="F989" s="32"/>
      <c r="G989" s="32"/>
      <c r="H989" s="32"/>
      <c r="I989" s="605"/>
      <c r="J989" s="32"/>
      <c r="K989" s="605"/>
      <c r="L989" s="589"/>
      <c r="N989" s="32"/>
      <c r="O989" s="589"/>
      <c r="P989" s="32"/>
      <c r="Q989" s="32"/>
    </row>
    <row r="990">
      <c r="A990" s="32"/>
      <c r="D990" s="32"/>
      <c r="E990" s="32"/>
      <c r="F990" s="32"/>
      <c r="G990" s="32"/>
      <c r="H990" s="32"/>
      <c r="I990" s="605"/>
      <c r="J990" s="32"/>
      <c r="K990" s="605"/>
      <c r="L990" s="589"/>
      <c r="N990" s="32"/>
      <c r="O990" s="589"/>
      <c r="P990" s="32"/>
      <c r="Q990" s="32"/>
    </row>
    <row r="991">
      <c r="A991" s="32"/>
      <c r="D991" s="32"/>
      <c r="E991" s="32"/>
      <c r="F991" s="32"/>
      <c r="G991" s="32"/>
      <c r="H991" s="32"/>
      <c r="I991" s="605"/>
      <c r="J991" s="32"/>
      <c r="K991" s="605"/>
      <c r="L991" s="589"/>
      <c r="N991" s="32"/>
      <c r="O991" s="589"/>
      <c r="P991" s="32"/>
      <c r="Q991" s="32"/>
    </row>
    <row r="992">
      <c r="A992" s="32"/>
      <c r="D992" s="32"/>
      <c r="E992" s="32"/>
      <c r="F992" s="32"/>
      <c r="G992" s="32"/>
      <c r="H992" s="32"/>
      <c r="I992" s="605"/>
      <c r="J992" s="32"/>
      <c r="K992" s="605"/>
      <c r="L992" s="589"/>
      <c r="N992" s="32"/>
      <c r="O992" s="589"/>
      <c r="P992" s="32"/>
      <c r="Q992" s="32"/>
    </row>
    <row r="993">
      <c r="A993" s="32"/>
      <c r="D993" s="32"/>
      <c r="E993" s="32"/>
      <c r="F993" s="32"/>
      <c r="G993" s="32"/>
      <c r="H993" s="32"/>
      <c r="I993" s="605"/>
      <c r="J993" s="32"/>
      <c r="K993" s="605"/>
      <c r="L993" s="589"/>
      <c r="N993" s="32"/>
      <c r="O993" s="589"/>
      <c r="P993" s="32"/>
      <c r="Q993" s="32"/>
    </row>
    <row r="994">
      <c r="A994" s="32"/>
      <c r="D994" s="32"/>
      <c r="E994" s="32"/>
      <c r="F994" s="32"/>
      <c r="G994" s="32"/>
      <c r="H994" s="32"/>
      <c r="I994" s="605"/>
      <c r="J994" s="32"/>
      <c r="K994" s="605"/>
      <c r="L994" s="589"/>
      <c r="N994" s="32"/>
      <c r="O994" s="589"/>
      <c r="P994" s="32"/>
      <c r="Q994" s="32"/>
    </row>
    <row r="995">
      <c r="A995" s="32"/>
      <c r="D995" s="32"/>
      <c r="E995" s="32"/>
      <c r="F995" s="32"/>
      <c r="G995" s="32"/>
      <c r="H995" s="32"/>
      <c r="I995" s="605"/>
      <c r="J995" s="32"/>
      <c r="K995" s="605"/>
      <c r="L995" s="589"/>
      <c r="N995" s="32"/>
      <c r="O995" s="589"/>
      <c r="P995" s="32"/>
      <c r="Q995" s="32"/>
    </row>
    <row r="996">
      <c r="A996" s="32"/>
      <c r="D996" s="32"/>
      <c r="E996" s="32"/>
      <c r="F996" s="32"/>
      <c r="G996" s="32"/>
      <c r="H996" s="32"/>
      <c r="I996" s="605"/>
      <c r="J996" s="32"/>
      <c r="K996" s="605"/>
      <c r="L996" s="589"/>
      <c r="N996" s="32"/>
      <c r="O996" s="589"/>
      <c r="P996" s="32"/>
      <c r="Q996" s="32"/>
    </row>
    <row r="997">
      <c r="A997" s="32"/>
      <c r="D997" s="32"/>
      <c r="E997" s="32"/>
      <c r="F997" s="32"/>
      <c r="G997" s="32"/>
      <c r="H997" s="32"/>
      <c r="I997" s="605"/>
      <c r="J997" s="32"/>
      <c r="K997" s="605"/>
      <c r="L997" s="589"/>
      <c r="N997" s="32"/>
      <c r="O997" s="589"/>
      <c r="P997" s="32"/>
      <c r="Q997" s="32"/>
    </row>
    <row r="998">
      <c r="A998" s="32"/>
      <c r="D998" s="32"/>
      <c r="E998" s="32"/>
      <c r="F998" s="32"/>
      <c r="G998" s="32"/>
      <c r="H998" s="32"/>
      <c r="I998" s="605"/>
      <c r="J998" s="32"/>
      <c r="K998" s="605"/>
      <c r="L998" s="589"/>
      <c r="N998" s="32"/>
      <c r="O998" s="589"/>
      <c r="P998" s="32"/>
      <c r="Q998" s="32"/>
    </row>
    <row r="999">
      <c r="A999" s="32"/>
      <c r="D999" s="32"/>
      <c r="E999" s="32"/>
      <c r="F999" s="32"/>
      <c r="G999" s="32"/>
      <c r="H999" s="32"/>
      <c r="I999" s="605"/>
      <c r="J999" s="32"/>
      <c r="K999" s="605"/>
      <c r="L999" s="589"/>
      <c r="N999" s="32"/>
      <c r="O999" s="589"/>
      <c r="P999" s="32"/>
      <c r="Q999" s="32"/>
    </row>
    <row r="1000">
      <c r="A1000" s="32"/>
      <c r="D1000" s="32"/>
      <c r="E1000" s="32"/>
      <c r="F1000" s="32"/>
      <c r="G1000" s="32"/>
      <c r="H1000" s="32"/>
      <c r="I1000" s="605"/>
      <c r="J1000" s="32"/>
      <c r="K1000" s="605"/>
      <c r="L1000" s="589"/>
      <c r="N1000" s="32"/>
      <c r="O1000" s="589"/>
      <c r="P1000" s="32"/>
      <c r="Q1000" s="32"/>
    </row>
    <row r="1001">
      <c r="A1001" s="32"/>
      <c r="D1001" s="32"/>
      <c r="E1001" s="32"/>
      <c r="F1001" s="32"/>
      <c r="G1001" s="32"/>
      <c r="H1001" s="32"/>
      <c r="I1001" s="605"/>
      <c r="J1001" s="32"/>
      <c r="K1001" s="605"/>
      <c r="L1001" s="589"/>
      <c r="N1001" s="32"/>
      <c r="O1001" s="589"/>
      <c r="P1001" s="32"/>
      <c r="Q1001" s="32"/>
    </row>
    <row r="1002">
      <c r="A1002" s="32"/>
      <c r="D1002" s="32"/>
      <c r="E1002" s="32"/>
      <c r="F1002" s="32"/>
      <c r="G1002" s="32"/>
      <c r="H1002" s="32"/>
      <c r="I1002" s="605"/>
      <c r="J1002" s="32"/>
      <c r="K1002" s="605"/>
      <c r="L1002" s="589"/>
      <c r="N1002" s="32"/>
      <c r="O1002" s="589"/>
      <c r="P1002" s="32"/>
      <c r="Q1002" s="32"/>
    </row>
    <row r="1003">
      <c r="A1003" s="32"/>
      <c r="D1003" s="32"/>
      <c r="E1003" s="32"/>
      <c r="F1003" s="32"/>
      <c r="G1003" s="32"/>
      <c r="H1003" s="32"/>
      <c r="I1003" s="605"/>
      <c r="J1003" s="32"/>
      <c r="K1003" s="605"/>
      <c r="L1003" s="589"/>
      <c r="N1003" s="32"/>
      <c r="O1003" s="589"/>
      <c r="P1003" s="32"/>
      <c r="Q1003" s="32"/>
    </row>
    <row r="1004">
      <c r="A1004" s="32"/>
      <c r="D1004" s="32"/>
      <c r="E1004" s="32"/>
      <c r="F1004" s="32"/>
      <c r="G1004" s="32"/>
      <c r="H1004" s="32"/>
      <c r="I1004" s="605"/>
      <c r="J1004" s="32"/>
      <c r="K1004" s="605"/>
      <c r="L1004" s="589"/>
      <c r="N1004" s="32"/>
      <c r="O1004" s="589"/>
      <c r="P1004" s="32"/>
      <c r="Q1004" s="32"/>
    </row>
    <row r="1005">
      <c r="A1005" s="32"/>
      <c r="D1005" s="32"/>
      <c r="E1005" s="32"/>
      <c r="F1005" s="32"/>
      <c r="G1005" s="32"/>
      <c r="H1005" s="32"/>
      <c r="I1005" s="605"/>
      <c r="J1005" s="32"/>
      <c r="K1005" s="605"/>
      <c r="L1005" s="589"/>
      <c r="N1005" s="32"/>
      <c r="O1005" s="589"/>
      <c r="P1005" s="32"/>
      <c r="Q1005" s="32"/>
    </row>
    <row r="1006">
      <c r="A1006" s="32"/>
      <c r="D1006" s="32"/>
      <c r="E1006" s="32"/>
      <c r="F1006" s="32"/>
      <c r="G1006" s="32"/>
      <c r="H1006" s="32"/>
      <c r="I1006" s="605"/>
      <c r="J1006" s="32"/>
      <c r="K1006" s="605"/>
      <c r="L1006" s="589"/>
      <c r="N1006" s="32"/>
      <c r="O1006" s="589"/>
      <c r="P1006" s="32"/>
      <c r="Q1006" s="32"/>
    </row>
    <row r="1007">
      <c r="A1007" s="32"/>
      <c r="D1007" s="32"/>
      <c r="E1007" s="32"/>
      <c r="F1007" s="32"/>
      <c r="G1007" s="32"/>
      <c r="H1007" s="32"/>
      <c r="I1007" s="605"/>
      <c r="J1007" s="32"/>
      <c r="K1007" s="605"/>
      <c r="L1007" s="589"/>
      <c r="N1007" s="32"/>
      <c r="O1007" s="589"/>
      <c r="P1007" s="32"/>
      <c r="Q1007" s="32"/>
    </row>
    <row r="1008">
      <c r="A1008" s="32"/>
      <c r="D1008" s="32"/>
      <c r="E1008" s="32"/>
      <c r="F1008" s="32"/>
      <c r="G1008" s="32"/>
      <c r="H1008" s="32"/>
      <c r="I1008" s="605"/>
      <c r="J1008" s="32"/>
      <c r="K1008" s="605"/>
      <c r="L1008" s="589"/>
      <c r="N1008" s="32"/>
      <c r="O1008" s="589"/>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6"/>
      <c r="B1" s="121" t="s">
        <v>947</v>
      </c>
      <c r="E1" s="121" t="s">
        <v>948</v>
      </c>
      <c r="G1" s="121" t="s">
        <v>949</v>
      </c>
      <c r="I1" s="121" t="s">
        <v>950</v>
      </c>
      <c r="L1" s="606"/>
    </row>
    <row r="2">
      <c r="A2" s="121" t="s">
        <v>923</v>
      </c>
      <c r="B2" s="121" t="s">
        <v>952</v>
      </c>
      <c r="C2" s="121" t="s">
        <v>953</v>
      </c>
      <c r="D2" s="121" t="s">
        <v>735</v>
      </c>
      <c r="E2" s="121" t="s">
        <v>952</v>
      </c>
      <c r="F2" s="121" t="s">
        <v>953</v>
      </c>
      <c r="G2" s="121" t="s">
        <v>952</v>
      </c>
      <c r="H2" s="121" t="s">
        <v>953</v>
      </c>
      <c r="I2" s="121" t="s">
        <v>952</v>
      </c>
      <c r="J2" s="121" t="s">
        <v>953</v>
      </c>
      <c r="L2" s="121" t="s">
        <v>923</v>
      </c>
      <c r="M2" s="121" t="s">
        <v>1124</v>
      </c>
      <c r="N2" s="121" t="s">
        <v>953</v>
      </c>
    </row>
    <row r="3">
      <c r="A3" s="550" t="s">
        <v>878</v>
      </c>
      <c r="B3" s="551">
        <v>624.0</v>
      </c>
      <c r="C3" s="435">
        <v>0.0</v>
      </c>
      <c r="D3" s="607">
        <f t="shared" ref="D3:D12" si="1">C3/B3</f>
        <v>0</v>
      </c>
      <c r="E3" s="435">
        <v>87.0</v>
      </c>
      <c r="F3" s="435">
        <v>0.0</v>
      </c>
      <c r="G3" s="435">
        <v>121.0</v>
      </c>
      <c r="H3" s="435">
        <v>0.0</v>
      </c>
      <c r="I3" s="435">
        <v>416.0</v>
      </c>
      <c r="J3" s="435">
        <v>0.0</v>
      </c>
      <c r="L3" s="608" t="str">
        <f>A3</f>
        <v>0-9</v>
      </c>
      <c r="M3" s="496">
        <f>100%-N3</f>
        <v>1</v>
      </c>
      <c r="N3" s="496">
        <f>D3</f>
        <v>0</v>
      </c>
    </row>
    <row r="4">
      <c r="A4" s="550" t="s">
        <v>879</v>
      </c>
      <c r="B4" s="609">
        <v>1173.0</v>
      </c>
      <c r="C4" s="435">
        <v>1.0</v>
      </c>
      <c r="D4" s="607">
        <f t="shared" si="1"/>
        <v>0.000852514919</v>
      </c>
      <c r="E4" s="435">
        <v>438.0</v>
      </c>
      <c r="F4" s="435">
        <v>0.0</v>
      </c>
      <c r="G4" s="435">
        <v>186.0</v>
      </c>
      <c r="H4" s="435">
        <v>0.0</v>
      </c>
      <c r="I4" s="435">
        <v>549.0</v>
      </c>
      <c r="J4" s="435">
        <v>1.0</v>
      </c>
    </row>
    <row r="5">
      <c r="A5" s="550" t="s">
        <v>831</v>
      </c>
      <c r="B5" s="610">
        <v>6931.0</v>
      </c>
      <c r="C5" s="435">
        <v>7.0</v>
      </c>
      <c r="D5" s="607">
        <f t="shared" si="1"/>
        <v>0.001009955273</v>
      </c>
      <c r="E5" s="435">
        <v>2342.0</v>
      </c>
      <c r="F5" s="435">
        <v>0.0</v>
      </c>
      <c r="G5" s="435">
        <v>970.0</v>
      </c>
      <c r="H5" s="435">
        <v>0.0</v>
      </c>
      <c r="I5" s="435">
        <v>3619.0</v>
      </c>
      <c r="J5" s="435">
        <v>7.0</v>
      </c>
      <c r="L5" s="608" t="str">
        <f>A4</f>
        <v>10-19</v>
      </c>
      <c r="M5" s="496">
        <f>100%-N5</f>
        <v>0.9991474851</v>
      </c>
      <c r="N5" s="496">
        <f>D4</f>
        <v>0.000852514919</v>
      </c>
    </row>
    <row r="6">
      <c r="A6" s="550" t="s">
        <v>832</v>
      </c>
      <c r="B6" s="611">
        <v>10149.0</v>
      </c>
      <c r="C6" s="435">
        <v>23.0</v>
      </c>
      <c r="D6" s="607">
        <f t="shared" si="1"/>
        <v>0.002266233126</v>
      </c>
      <c r="E6" s="435">
        <v>873.0</v>
      </c>
      <c r="F6" s="435">
        <v>1.0</v>
      </c>
      <c r="G6" s="435">
        <v>1676.0</v>
      </c>
      <c r="H6" s="435">
        <v>4.0</v>
      </c>
      <c r="I6" s="435">
        <v>7600.0</v>
      </c>
      <c r="J6" s="435">
        <v>18.0</v>
      </c>
    </row>
    <row r="7">
      <c r="A7" s="550" t="s">
        <v>880</v>
      </c>
      <c r="B7" s="612">
        <v>12737.0</v>
      </c>
      <c r="C7" s="435">
        <v>48.0</v>
      </c>
      <c r="D7" s="607">
        <f t="shared" si="1"/>
        <v>0.003768548324</v>
      </c>
      <c r="E7" s="435">
        <v>1171.0</v>
      </c>
      <c r="F7" s="435">
        <v>1.0</v>
      </c>
      <c r="G7" s="435">
        <v>2995.0</v>
      </c>
      <c r="H7" s="435">
        <v>9.0</v>
      </c>
      <c r="I7" s="435">
        <v>8571.0</v>
      </c>
      <c r="J7" s="435">
        <v>38.0</v>
      </c>
      <c r="L7" s="608" t="str">
        <f>A5</f>
        <v>20-29</v>
      </c>
      <c r="M7" s="496">
        <f>100%-N7</f>
        <v>0.9989900447</v>
      </c>
      <c r="N7" s="496">
        <f>D5</f>
        <v>0.001009955273</v>
      </c>
    </row>
    <row r="8">
      <c r="A8" s="550" t="s">
        <v>699</v>
      </c>
      <c r="B8" s="613">
        <v>16360.0</v>
      </c>
      <c r="C8" s="435">
        <v>182.0</v>
      </c>
      <c r="D8" s="607">
        <f t="shared" si="1"/>
        <v>0.01112469438</v>
      </c>
      <c r="E8" s="435">
        <v>1615.0</v>
      </c>
      <c r="F8" s="435">
        <v>6.0</v>
      </c>
      <c r="G8" s="435">
        <v>4737.0</v>
      </c>
      <c r="H8" s="435">
        <v>46.0</v>
      </c>
      <c r="I8" s="435">
        <v>10008.0</v>
      </c>
      <c r="J8" s="435">
        <v>130.0</v>
      </c>
    </row>
    <row r="9">
      <c r="A9" s="550" t="s">
        <v>881</v>
      </c>
      <c r="B9" s="614">
        <v>14080.0</v>
      </c>
      <c r="C9" s="435">
        <v>469.0</v>
      </c>
      <c r="D9" s="607">
        <f t="shared" si="1"/>
        <v>0.03330965909</v>
      </c>
      <c r="E9" s="435">
        <v>1059.0</v>
      </c>
      <c r="F9" s="435">
        <v>16.0</v>
      </c>
      <c r="G9" s="435">
        <v>4438.0</v>
      </c>
      <c r="H9" s="435">
        <v>144.0</v>
      </c>
      <c r="I9" s="435">
        <v>8583.0</v>
      </c>
      <c r="J9" s="435">
        <v>309.0</v>
      </c>
      <c r="L9" s="608" t="str">
        <f>A6</f>
        <v>30-39</v>
      </c>
      <c r="M9" s="496">
        <f>100%-N9</f>
        <v>0.9977337669</v>
      </c>
      <c r="N9" s="496">
        <f>D6</f>
        <v>0.002266233126</v>
      </c>
    </row>
    <row r="10">
      <c r="A10" s="550" t="s">
        <v>882</v>
      </c>
      <c r="B10" s="615">
        <v>9583.0</v>
      </c>
      <c r="C10" s="435">
        <v>943.0</v>
      </c>
      <c r="D10" s="607">
        <f t="shared" si="1"/>
        <v>0.09840342273</v>
      </c>
      <c r="E10" s="435">
        <v>542.0</v>
      </c>
      <c r="F10" s="435">
        <v>29.0</v>
      </c>
      <c r="G10" s="435">
        <v>5123.0</v>
      </c>
      <c r="H10" s="435">
        <v>602.0</v>
      </c>
      <c r="I10" s="435">
        <v>3918.0</v>
      </c>
      <c r="J10" s="435">
        <v>312.0</v>
      </c>
    </row>
    <row r="11">
      <c r="A11" s="550" t="s">
        <v>883</v>
      </c>
      <c r="B11" s="616">
        <v>4567.0</v>
      </c>
      <c r="C11" s="435">
        <v>966.0</v>
      </c>
      <c r="D11" s="607">
        <f t="shared" si="1"/>
        <v>0.2115174075</v>
      </c>
      <c r="E11" s="435">
        <v>286.0</v>
      </c>
      <c r="F11" s="435">
        <v>31.0</v>
      </c>
      <c r="G11" s="435">
        <v>2873.0</v>
      </c>
      <c r="H11" s="435">
        <v>727.0</v>
      </c>
      <c r="I11" s="435">
        <v>1408.0</v>
      </c>
      <c r="J11" s="435">
        <v>208.0</v>
      </c>
      <c r="L11" s="608" t="str">
        <f>A7</f>
        <v>40-49</v>
      </c>
      <c r="M11" s="496">
        <f>100%-N11</f>
        <v>0.9962314517</v>
      </c>
      <c r="N11" s="496">
        <f>D7</f>
        <v>0.003768548324</v>
      </c>
    </row>
    <row r="12">
      <c r="A12" s="550" t="s">
        <v>960</v>
      </c>
      <c r="B12" s="617">
        <v>763.0</v>
      </c>
      <c r="C12" s="435">
        <v>165.0</v>
      </c>
      <c r="D12" s="607">
        <f t="shared" si="1"/>
        <v>0.2162516383</v>
      </c>
      <c r="G12" s="435">
        <v>763.0</v>
      </c>
      <c r="H12" s="435">
        <v>165.0</v>
      </c>
    </row>
    <row r="13">
      <c r="A13" s="121" t="s">
        <v>657</v>
      </c>
      <c r="B13" s="435">
        <v>76967.0</v>
      </c>
      <c r="C13" s="435">
        <v>2804.0</v>
      </c>
      <c r="E13" s="435">
        <v>8413.0</v>
      </c>
      <c r="F13" s="435">
        <v>84.0</v>
      </c>
      <c r="G13" s="435">
        <v>23882.0</v>
      </c>
      <c r="H13" s="435">
        <v>1697.0</v>
      </c>
      <c r="I13" s="435">
        <v>44672.0</v>
      </c>
      <c r="J13" s="435">
        <v>1023.0</v>
      </c>
      <c r="L13" s="608" t="str">
        <f t="shared" ref="L13:L17" si="2">A8</f>
        <v>50-59</v>
      </c>
      <c r="M13" s="496">
        <f t="shared" ref="M13:M17" si="3">100%-N13</f>
        <v>0.9888753056</v>
      </c>
      <c r="N13" s="496">
        <f t="shared" ref="N13:N17" si="4">D8</f>
        <v>0.01112469438</v>
      </c>
    </row>
    <row r="14">
      <c r="L14" s="608" t="str">
        <f t="shared" si="2"/>
        <v>60-69</v>
      </c>
      <c r="M14" s="496">
        <f t="shared" si="3"/>
        <v>0.9666903409</v>
      </c>
      <c r="N14" s="496">
        <f t="shared" si="4"/>
        <v>0.03330965909</v>
      </c>
    </row>
    <row r="15">
      <c r="L15" s="608" t="str">
        <f t="shared" si="2"/>
        <v>70-79</v>
      </c>
      <c r="M15" s="496">
        <f t="shared" si="3"/>
        <v>0.9015965773</v>
      </c>
      <c r="N15" s="496">
        <f t="shared" si="4"/>
        <v>0.09840342273</v>
      </c>
    </row>
    <row r="16">
      <c r="L16" s="608" t="str">
        <f t="shared" si="2"/>
        <v>80-89</v>
      </c>
      <c r="M16" s="496">
        <f t="shared" si="3"/>
        <v>0.7884825925</v>
      </c>
      <c r="N16" s="496">
        <f t="shared" si="4"/>
        <v>0.2115174075</v>
      </c>
    </row>
    <row r="17">
      <c r="L17" s="608" t="str">
        <f t="shared" si="2"/>
        <v>90+</v>
      </c>
      <c r="M17" s="496">
        <f t="shared" si="3"/>
        <v>0.7837483617</v>
      </c>
      <c r="N17" s="496">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5" t="s">
        <v>716</v>
      </c>
      <c r="B1" s="435" t="s">
        <v>1125</v>
      </c>
      <c r="C1" s="435" t="s">
        <v>1126</v>
      </c>
      <c r="D1" s="435" t="s">
        <v>885</v>
      </c>
      <c r="E1" s="435" t="s">
        <v>886</v>
      </c>
      <c r="F1" s="435" t="s">
        <v>735</v>
      </c>
      <c r="G1" s="132" t="s">
        <v>1127</v>
      </c>
      <c r="H1" s="132" t="s">
        <v>1128</v>
      </c>
      <c r="I1" s="132" t="s">
        <v>1129</v>
      </c>
      <c r="J1" s="435" t="s">
        <v>1130</v>
      </c>
    </row>
    <row r="2">
      <c r="A2" s="497">
        <v>43850.0</v>
      </c>
      <c r="B2" s="435">
        <v>1.0</v>
      </c>
      <c r="C2" s="435">
        <v>0.0</v>
      </c>
      <c r="D2" s="435">
        <v>1.0</v>
      </c>
      <c r="E2" s="435">
        <v>0.0</v>
      </c>
      <c r="F2" s="498">
        <f t="shared" ref="F2:F55" si="1">E2/D2</f>
        <v>0</v>
      </c>
      <c r="G2" s="132">
        <v>4.0</v>
      </c>
      <c r="H2" s="132">
        <v>4.0</v>
      </c>
      <c r="I2" s="433">
        <f t="shared" ref="I2:I55" si="2">B2/G2</f>
        <v>0.25</v>
      </c>
      <c r="J2" s="618">
        <f t="shared" ref="J2:J55" si="3">H2/D2</f>
        <v>4</v>
      </c>
    </row>
    <row r="3">
      <c r="A3" s="497">
        <v>43854.0</v>
      </c>
      <c r="B3" s="435">
        <v>1.0</v>
      </c>
      <c r="C3" s="435">
        <v>0.0</v>
      </c>
      <c r="D3" s="435">
        <v>2.0</v>
      </c>
      <c r="E3" s="435">
        <v>0.0</v>
      </c>
      <c r="F3" s="498">
        <f t="shared" si="1"/>
        <v>0</v>
      </c>
      <c r="G3" s="132">
        <f t="shared" ref="G3:G55" si="4">H3-H2</f>
        <v>23</v>
      </c>
      <c r="H3" s="132">
        <v>27.0</v>
      </c>
      <c r="I3" s="433">
        <f t="shared" si="2"/>
        <v>0.04347826087</v>
      </c>
      <c r="J3" s="618">
        <f t="shared" si="3"/>
        <v>13.5</v>
      </c>
    </row>
    <row r="4">
      <c r="A4" s="497">
        <v>43856.0</v>
      </c>
      <c r="B4" s="435">
        <v>1.0</v>
      </c>
      <c r="C4" s="435">
        <v>0.0</v>
      </c>
      <c r="D4" s="435">
        <v>3.0</v>
      </c>
      <c r="E4" s="435">
        <v>0.0</v>
      </c>
      <c r="F4" s="498">
        <f t="shared" si="1"/>
        <v>0</v>
      </c>
      <c r="G4" s="132">
        <f t="shared" si="4"/>
        <v>24</v>
      </c>
      <c r="H4" s="132">
        <v>51.0</v>
      </c>
      <c r="I4" s="433">
        <f t="shared" si="2"/>
        <v>0.04166666667</v>
      </c>
      <c r="J4" s="618">
        <f t="shared" si="3"/>
        <v>17</v>
      </c>
    </row>
    <row r="5">
      <c r="A5" s="497">
        <v>43857.0</v>
      </c>
      <c r="B5" s="435">
        <v>1.0</v>
      </c>
      <c r="C5" s="435">
        <v>0.0</v>
      </c>
      <c r="D5" s="435">
        <v>4.0</v>
      </c>
      <c r="E5" s="435">
        <v>0.0</v>
      </c>
      <c r="F5" s="498">
        <f t="shared" si="1"/>
        <v>0</v>
      </c>
      <c r="G5" s="132">
        <f t="shared" si="4"/>
        <v>10</v>
      </c>
      <c r="H5" s="132">
        <v>61.0</v>
      </c>
      <c r="I5" s="433">
        <f t="shared" si="2"/>
        <v>0.1</v>
      </c>
      <c r="J5" s="618">
        <f t="shared" si="3"/>
        <v>15.25</v>
      </c>
    </row>
    <row r="6">
      <c r="A6" s="497">
        <v>43860.0</v>
      </c>
      <c r="B6" s="435">
        <v>3.0</v>
      </c>
      <c r="C6" s="435">
        <v>0.0</v>
      </c>
      <c r="D6" s="435">
        <v>7.0</v>
      </c>
      <c r="E6" s="435">
        <v>0.0</v>
      </c>
      <c r="F6" s="498">
        <f t="shared" si="1"/>
        <v>0</v>
      </c>
      <c r="G6" s="132">
        <f t="shared" si="4"/>
        <v>183</v>
      </c>
      <c r="H6" s="132">
        <v>244.0</v>
      </c>
      <c r="I6" s="433">
        <f t="shared" si="2"/>
        <v>0.01639344262</v>
      </c>
      <c r="J6" s="618">
        <f t="shared" si="3"/>
        <v>34.85714286</v>
      </c>
    </row>
    <row r="7">
      <c r="A7" s="497">
        <v>43861.0</v>
      </c>
      <c r="B7" s="435">
        <v>4.0</v>
      </c>
      <c r="C7" s="435">
        <v>0.0</v>
      </c>
      <c r="D7" s="435">
        <v>11.0</v>
      </c>
      <c r="E7" s="435">
        <v>0.0</v>
      </c>
      <c r="F7" s="498">
        <f t="shared" si="1"/>
        <v>0</v>
      </c>
      <c r="G7" s="132">
        <f t="shared" si="4"/>
        <v>64</v>
      </c>
      <c r="H7" s="132">
        <v>308.0</v>
      </c>
      <c r="I7" s="433">
        <f t="shared" si="2"/>
        <v>0.0625</v>
      </c>
      <c r="J7" s="618">
        <f t="shared" si="3"/>
        <v>28</v>
      </c>
    </row>
    <row r="8">
      <c r="A8" s="497">
        <v>43862.0</v>
      </c>
      <c r="B8" s="435">
        <v>1.0</v>
      </c>
      <c r="C8" s="435">
        <v>0.0</v>
      </c>
      <c r="D8" s="435">
        <v>12.0</v>
      </c>
      <c r="E8" s="435">
        <v>0.0</v>
      </c>
      <c r="F8" s="498">
        <f t="shared" si="1"/>
        <v>0</v>
      </c>
      <c r="G8" s="132">
        <f t="shared" si="4"/>
        <v>63</v>
      </c>
      <c r="H8" s="132">
        <v>371.0</v>
      </c>
      <c r="I8" s="433">
        <f t="shared" si="2"/>
        <v>0.01587301587</v>
      </c>
      <c r="J8" s="618">
        <f t="shared" si="3"/>
        <v>30.91666667</v>
      </c>
    </row>
    <row r="9">
      <c r="A9" s="497">
        <v>43863.0</v>
      </c>
      <c r="B9" s="435">
        <v>2.0</v>
      </c>
      <c r="C9" s="435">
        <v>0.0</v>
      </c>
      <c r="D9" s="435">
        <v>14.0</v>
      </c>
      <c r="E9" s="435">
        <v>0.0</v>
      </c>
      <c r="F9" s="498">
        <f t="shared" si="1"/>
        <v>0</v>
      </c>
      <c r="G9" s="132">
        <f t="shared" si="4"/>
        <v>58</v>
      </c>
      <c r="H9" s="132">
        <v>429.0</v>
      </c>
      <c r="I9" s="433">
        <f t="shared" si="2"/>
        <v>0.03448275862</v>
      </c>
      <c r="J9" s="618">
        <f t="shared" si="3"/>
        <v>30.64285714</v>
      </c>
    </row>
    <row r="10">
      <c r="A10" s="497">
        <v>43865.0</v>
      </c>
      <c r="B10" s="435">
        <v>1.0</v>
      </c>
      <c r="C10" s="435">
        <v>0.0</v>
      </c>
      <c r="D10" s="435">
        <v>15.0</v>
      </c>
      <c r="E10" s="435">
        <v>0.0</v>
      </c>
      <c r="F10" s="498">
        <f t="shared" si="1"/>
        <v>0</v>
      </c>
      <c r="G10" s="132">
        <f t="shared" si="4"/>
        <v>178</v>
      </c>
      <c r="H10" s="132">
        <v>607.0</v>
      </c>
      <c r="I10" s="433">
        <f t="shared" si="2"/>
        <v>0.005617977528</v>
      </c>
      <c r="J10" s="618">
        <f t="shared" si="3"/>
        <v>40.46666667</v>
      </c>
    </row>
    <row r="11">
      <c r="A11" s="497">
        <v>43866.0</v>
      </c>
      <c r="B11" s="435">
        <v>2.0</v>
      </c>
      <c r="C11" s="435">
        <v>0.0</v>
      </c>
      <c r="D11" s="435">
        <v>17.0</v>
      </c>
      <c r="E11" s="435">
        <v>0.0</v>
      </c>
      <c r="F11" s="498">
        <f t="shared" si="1"/>
        <v>0</v>
      </c>
      <c r="G11" s="132">
        <f t="shared" si="4"/>
        <v>107</v>
      </c>
      <c r="H11" s="132">
        <v>714.0</v>
      </c>
      <c r="I11" s="433">
        <f t="shared" si="2"/>
        <v>0.01869158879</v>
      </c>
      <c r="J11" s="618">
        <f t="shared" si="3"/>
        <v>42</v>
      </c>
    </row>
    <row r="12">
      <c r="A12" s="497">
        <v>43867.0</v>
      </c>
      <c r="B12" s="435">
        <v>5.0</v>
      </c>
      <c r="C12" s="435">
        <v>0.0</v>
      </c>
      <c r="D12" s="435">
        <v>22.0</v>
      </c>
      <c r="E12" s="435">
        <v>0.0</v>
      </c>
      <c r="F12" s="498">
        <f t="shared" si="1"/>
        <v>0</v>
      </c>
      <c r="G12" s="132">
        <f t="shared" si="4"/>
        <v>171</v>
      </c>
      <c r="H12" s="132">
        <v>885.0</v>
      </c>
      <c r="I12" s="433">
        <f t="shared" si="2"/>
        <v>0.02923976608</v>
      </c>
      <c r="J12" s="618">
        <f t="shared" si="3"/>
        <v>40.22727273</v>
      </c>
    </row>
    <row r="13">
      <c r="A13" s="497">
        <v>43870.0</v>
      </c>
      <c r="B13" s="435">
        <v>3.0</v>
      </c>
      <c r="C13" s="435">
        <v>0.0</v>
      </c>
      <c r="D13" s="435">
        <v>25.0</v>
      </c>
      <c r="E13" s="435">
        <v>0.0</v>
      </c>
      <c r="F13" s="498">
        <f t="shared" si="1"/>
        <v>0</v>
      </c>
      <c r="G13" s="132">
        <f t="shared" si="4"/>
        <v>245</v>
      </c>
      <c r="H13" s="132">
        <v>1130.0</v>
      </c>
      <c r="I13" s="433">
        <f t="shared" si="2"/>
        <v>0.01224489796</v>
      </c>
      <c r="J13" s="618">
        <f t="shared" si="3"/>
        <v>45.2</v>
      </c>
    </row>
    <row r="14">
      <c r="A14" s="497">
        <v>43872.0</v>
      </c>
      <c r="B14" s="435">
        <v>1.0</v>
      </c>
      <c r="C14" s="435">
        <v>0.0</v>
      </c>
      <c r="D14" s="435">
        <v>26.0</v>
      </c>
      <c r="E14" s="435">
        <v>0.0</v>
      </c>
      <c r="F14" s="498">
        <f t="shared" si="1"/>
        <v>0</v>
      </c>
      <c r="G14" s="132">
        <f t="shared" si="4"/>
        <v>1468</v>
      </c>
      <c r="H14" s="132">
        <v>2598.0</v>
      </c>
      <c r="I14" s="433">
        <f t="shared" si="2"/>
        <v>0.0006811989101</v>
      </c>
      <c r="J14" s="618">
        <f t="shared" si="3"/>
        <v>99.92307692</v>
      </c>
    </row>
    <row r="15">
      <c r="A15" s="497">
        <v>43877.0</v>
      </c>
      <c r="B15" s="435">
        <v>1.0</v>
      </c>
      <c r="C15" s="435">
        <v>0.0</v>
      </c>
      <c r="D15" s="435">
        <v>27.0</v>
      </c>
      <c r="E15" s="435">
        <v>0.0</v>
      </c>
      <c r="F15" s="498">
        <f t="shared" si="1"/>
        <v>0</v>
      </c>
      <c r="G15" s="132">
        <f t="shared" si="4"/>
        <v>1031</v>
      </c>
      <c r="H15" s="132">
        <v>3629.0</v>
      </c>
      <c r="I15" s="433">
        <f t="shared" si="2"/>
        <v>0.0009699321048</v>
      </c>
      <c r="J15" s="618">
        <f t="shared" si="3"/>
        <v>134.4074074</v>
      </c>
    </row>
    <row r="16">
      <c r="A16" s="497">
        <v>43878.0</v>
      </c>
      <c r="B16" s="435">
        <v>1.0</v>
      </c>
      <c r="C16" s="435">
        <v>0.0</v>
      </c>
      <c r="D16" s="435">
        <v>28.0</v>
      </c>
      <c r="E16" s="435">
        <v>0.0</v>
      </c>
      <c r="F16" s="498">
        <f t="shared" si="1"/>
        <v>0</v>
      </c>
      <c r="G16" s="132">
        <f t="shared" si="4"/>
        <v>4290</v>
      </c>
      <c r="H16" s="132">
        <v>7919.0</v>
      </c>
      <c r="I16" s="433">
        <f t="shared" si="2"/>
        <v>0.0002331002331</v>
      </c>
      <c r="J16" s="618">
        <f t="shared" si="3"/>
        <v>282.8214286</v>
      </c>
    </row>
    <row r="17">
      <c r="A17" s="497">
        <v>43879.0</v>
      </c>
      <c r="B17" s="435">
        <v>1.0</v>
      </c>
      <c r="C17" s="435">
        <v>1.0</v>
      </c>
      <c r="D17" s="435">
        <v>29.0</v>
      </c>
      <c r="E17" s="435">
        <v>1.0</v>
      </c>
      <c r="F17" s="498">
        <f t="shared" si="1"/>
        <v>0.03448275862</v>
      </c>
      <c r="G17" s="132">
        <f t="shared" si="4"/>
        <v>252</v>
      </c>
      <c r="H17" s="132">
        <v>8171.0</v>
      </c>
      <c r="I17" s="433">
        <f t="shared" si="2"/>
        <v>0.003968253968</v>
      </c>
      <c r="J17" s="618">
        <f t="shared" si="3"/>
        <v>281.7586207</v>
      </c>
    </row>
    <row r="18">
      <c r="A18" s="497">
        <v>43880.0</v>
      </c>
      <c r="B18" s="435">
        <v>20.0</v>
      </c>
      <c r="C18" s="435">
        <v>1.0</v>
      </c>
      <c r="D18" s="435">
        <v>49.0</v>
      </c>
      <c r="E18" s="435">
        <v>2.0</v>
      </c>
      <c r="F18" s="498">
        <f t="shared" si="1"/>
        <v>0.04081632653</v>
      </c>
      <c r="G18" s="132">
        <f t="shared" si="4"/>
        <v>1094</v>
      </c>
      <c r="H18" s="132">
        <v>9265.0</v>
      </c>
      <c r="I18" s="433">
        <f t="shared" si="2"/>
        <v>0.01828153565</v>
      </c>
      <c r="J18" s="618">
        <f t="shared" si="3"/>
        <v>189.0816327</v>
      </c>
    </row>
    <row r="19">
      <c r="A19" s="497">
        <v>43881.0</v>
      </c>
      <c r="B19" s="435">
        <v>53.0</v>
      </c>
      <c r="C19" s="435">
        <v>2.0</v>
      </c>
      <c r="D19" s="435">
        <v>102.0</v>
      </c>
      <c r="E19" s="435">
        <v>4.0</v>
      </c>
      <c r="F19" s="498">
        <f t="shared" si="1"/>
        <v>0.03921568627</v>
      </c>
      <c r="G19" s="132">
        <f t="shared" si="4"/>
        <v>1908</v>
      </c>
      <c r="H19" s="132">
        <v>11173.0</v>
      </c>
      <c r="I19" s="433">
        <f t="shared" si="2"/>
        <v>0.02777777778</v>
      </c>
      <c r="J19" s="618">
        <f t="shared" si="3"/>
        <v>109.5392157</v>
      </c>
    </row>
    <row r="20">
      <c r="A20" s="497">
        <v>43882.0</v>
      </c>
      <c r="B20" s="435">
        <v>100.0</v>
      </c>
      <c r="C20" s="435">
        <v>2.0</v>
      </c>
      <c r="D20" s="435">
        <v>202.0</v>
      </c>
      <c r="E20" s="435">
        <v>6.0</v>
      </c>
      <c r="F20" s="498">
        <f t="shared" si="1"/>
        <v>0.0297029703</v>
      </c>
      <c r="G20" s="132">
        <f t="shared" si="4"/>
        <v>2029</v>
      </c>
      <c r="H20" s="132">
        <v>13202.0</v>
      </c>
      <c r="I20" s="433">
        <f t="shared" si="2"/>
        <v>0.04928536225</v>
      </c>
      <c r="J20" s="618">
        <f t="shared" si="3"/>
        <v>65.35643564</v>
      </c>
    </row>
    <row r="21">
      <c r="A21" s="497">
        <v>43883.0</v>
      </c>
      <c r="B21" s="435">
        <v>229.0</v>
      </c>
      <c r="C21" s="435">
        <v>2.0</v>
      </c>
      <c r="D21" s="435">
        <v>431.0</v>
      </c>
      <c r="E21" s="435">
        <v>8.0</v>
      </c>
      <c r="F21" s="498">
        <f t="shared" si="1"/>
        <v>0.01856148492</v>
      </c>
      <c r="G21" s="132">
        <f t="shared" si="4"/>
        <v>3198</v>
      </c>
      <c r="H21" s="132">
        <v>16400.0</v>
      </c>
      <c r="I21" s="433">
        <f t="shared" si="2"/>
        <v>0.07160725453</v>
      </c>
      <c r="J21" s="618">
        <f t="shared" si="3"/>
        <v>38.05104408</v>
      </c>
    </row>
    <row r="22">
      <c r="A22" s="497">
        <v>43884.0</v>
      </c>
      <c r="B22" s="435">
        <v>169.0</v>
      </c>
      <c r="C22" s="435">
        <v>2.0</v>
      </c>
      <c r="D22" s="435">
        <v>600.0</v>
      </c>
      <c r="E22" s="435">
        <v>10.0</v>
      </c>
      <c r="F22" s="498">
        <f t="shared" si="1"/>
        <v>0.01666666667</v>
      </c>
      <c r="G22" s="132">
        <f t="shared" si="4"/>
        <v>5186</v>
      </c>
      <c r="H22" s="132">
        <v>21586.0</v>
      </c>
      <c r="I22" s="433">
        <f t="shared" si="2"/>
        <v>0.03258773621</v>
      </c>
      <c r="J22" s="618">
        <f t="shared" si="3"/>
        <v>35.97666667</v>
      </c>
    </row>
    <row r="23">
      <c r="A23" s="497">
        <v>43885.0</v>
      </c>
      <c r="B23" s="435">
        <v>231.0</v>
      </c>
      <c r="C23" s="435">
        <v>2.0</v>
      </c>
      <c r="D23" s="435">
        <v>831.0</v>
      </c>
      <c r="E23" s="435">
        <v>12.0</v>
      </c>
      <c r="F23" s="498">
        <f t="shared" si="1"/>
        <v>0.01444043321</v>
      </c>
      <c r="G23" s="132">
        <f t="shared" si="4"/>
        <v>3991</v>
      </c>
      <c r="H23" s="132">
        <v>25577.0</v>
      </c>
      <c r="I23" s="433">
        <f t="shared" si="2"/>
        <v>0.05788023052</v>
      </c>
      <c r="J23" s="618">
        <f t="shared" si="3"/>
        <v>30.77858002</v>
      </c>
    </row>
    <row r="24">
      <c r="A24" s="497">
        <v>43886.0</v>
      </c>
      <c r="B24" s="435">
        <v>143.0</v>
      </c>
      <c r="C24" s="435">
        <v>2.0</v>
      </c>
      <c r="D24" s="435">
        <v>974.0</v>
      </c>
      <c r="E24" s="435">
        <v>14.0</v>
      </c>
      <c r="F24" s="498">
        <f t="shared" si="1"/>
        <v>0.01437371663</v>
      </c>
      <c r="G24" s="132">
        <f t="shared" si="4"/>
        <v>6346</v>
      </c>
      <c r="H24" s="132">
        <v>31923.0</v>
      </c>
      <c r="I24" s="433">
        <f t="shared" si="2"/>
        <v>0.02253387961</v>
      </c>
      <c r="J24" s="618">
        <f t="shared" si="3"/>
        <v>32.775154</v>
      </c>
    </row>
    <row r="25">
      <c r="A25" s="497">
        <v>43887.0</v>
      </c>
      <c r="B25" s="435">
        <v>285.0</v>
      </c>
      <c r="C25" s="435">
        <v>2.0</v>
      </c>
      <c r="D25" s="435">
        <v>1259.0</v>
      </c>
      <c r="E25" s="435">
        <v>16.0</v>
      </c>
      <c r="F25" s="498">
        <f t="shared" si="1"/>
        <v>0.01270849881</v>
      </c>
      <c r="G25" s="132">
        <f t="shared" si="4"/>
        <v>8381</v>
      </c>
      <c r="H25" s="132">
        <v>40304.0</v>
      </c>
      <c r="I25" s="433">
        <f t="shared" si="2"/>
        <v>0.03400548861</v>
      </c>
      <c r="J25" s="618">
        <f t="shared" si="3"/>
        <v>32.0127085</v>
      </c>
    </row>
    <row r="26">
      <c r="A26" s="497">
        <v>43888.0</v>
      </c>
      <c r="B26" s="435">
        <v>503.0</v>
      </c>
      <c r="C26" s="435">
        <v>0.0</v>
      </c>
      <c r="D26" s="435">
        <v>1762.0</v>
      </c>
      <c r="E26" s="435">
        <v>16.0</v>
      </c>
      <c r="F26" s="498">
        <f t="shared" si="1"/>
        <v>0.009080590238</v>
      </c>
      <c r="G26" s="132">
        <f t="shared" si="4"/>
        <v>13249</v>
      </c>
      <c r="H26" s="132">
        <v>53553.0</v>
      </c>
      <c r="I26" s="433">
        <f t="shared" si="2"/>
        <v>0.03796512944</v>
      </c>
      <c r="J26" s="618">
        <f t="shared" si="3"/>
        <v>30.39330306</v>
      </c>
    </row>
    <row r="27">
      <c r="A27" s="497">
        <v>43889.0</v>
      </c>
      <c r="B27" s="435">
        <v>571.0</v>
      </c>
      <c r="C27" s="435">
        <v>0.0</v>
      </c>
      <c r="D27" s="435">
        <v>2333.0</v>
      </c>
      <c r="E27" s="435">
        <v>16.0</v>
      </c>
      <c r="F27" s="498">
        <f t="shared" si="1"/>
        <v>0.006858122589</v>
      </c>
      <c r="G27" s="132">
        <f t="shared" si="4"/>
        <v>13099</v>
      </c>
      <c r="H27" s="132">
        <v>66652.0</v>
      </c>
      <c r="I27" s="433">
        <f t="shared" si="2"/>
        <v>0.04359111383</v>
      </c>
      <c r="J27" s="618">
        <f t="shared" si="3"/>
        <v>28.56922417</v>
      </c>
    </row>
    <row r="28">
      <c r="A28" s="497">
        <v>43890.0</v>
      </c>
      <c r="B28" s="435">
        <v>813.0</v>
      </c>
      <c r="C28" s="435">
        <v>0.0</v>
      </c>
      <c r="D28" s="435">
        <v>3146.0</v>
      </c>
      <c r="E28" s="435">
        <v>16.0</v>
      </c>
      <c r="F28" s="498">
        <f t="shared" si="1"/>
        <v>0.005085823268</v>
      </c>
      <c r="G28" s="132">
        <f t="shared" si="4"/>
        <v>14515</v>
      </c>
      <c r="H28" s="132">
        <v>81167.0</v>
      </c>
      <c r="I28" s="433">
        <f t="shared" si="2"/>
        <v>0.05601102308</v>
      </c>
      <c r="J28" s="618">
        <f t="shared" si="3"/>
        <v>25.80006357</v>
      </c>
    </row>
    <row r="29">
      <c r="A29" s="497">
        <v>43891.0</v>
      </c>
      <c r="B29" s="435">
        <v>586.0</v>
      </c>
      <c r="C29" s="435">
        <v>2.0</v>
      </c>
      <c r="D29" s="435">
        <v>3732.0</v>
      </c>
      <c r="E29" s="435">
        <v>18.0</v>
      </c>
      <c r="F29" s="498">
        <f t="shared" si="1"/>
        <v>0.004823151125</v>
      </c>
      <c r="G29" s="132">
        <f t="shared" si="4"/>
        <v>12888</v>
      </c>
      <c r="H29" s="132">
        <v>94055.0</v>
      </c>
      <c r="I29" s="433">
        <f t="shared" si="2"/>
        <v>0.04546865301</v>
      </c>
      <c r="J29" s="618">
        <f t="shared" si="3"/>
        <v>25.20230439</v>
      </c>
    </row>
    <row r="30">
      <c r="A30" s="497">
        <v>43892.0</v>
      </c>
      <c r="B30" s="435">
        <v>476.0</v>
      </c>
      <c r="C30" s="435">
        <v>4.0</v>
      </c>
      <c r="D30" s="435">
        <v>4208.0</v>
      </c>
      <c r="E30" s="435">
        <v>22.0</v>
      </c>
      <c r="F30" s="498">
        <f t="shared" si="1"/>
        <v>0.005228136882</v>
      </c>
      <c r="G30" s="132">
        <f t="shared" si="4"/>
        <v>15526</v>
      </c>
      <c r="H30" s="132">
        <v>109581.0</v>
      </c>
      <c r="I30" s="433">
        <f t="shared" si="2"/>
        <v>0.03065825068</v>
      </c>
      <c r="J30" s="618">
        <f t="shared" si="3"/>
        <v>26.04111217</v>
      </c>
    </row>
    <row r="31">
      <c r="A31" s="497">
        <v>43893.0</v>
      </c>
      <c r="B31" s="435">
        <v>600.0</v>
      </c>
      <c r="C31" s="435">
        <v>6.0</v>
      </c>
      <c r="D31" s="435">
        <v>4808.0</v>
      </c>
      <c r="E31" s="435">
        <v>28.0</v>
      </c>
      <c r="F31" s="498">
        <f t="shared" si="1"/>
        <v>0.005823627288</v>
      </c>
      <c r="G31" s="132">
        <f t="shared" si="4"/>
        <v>16270</v>
      </c>
      <c r="H31" s="132">
        <v>125851.0</v>
      </c>
      <c r="I31" s="433">
        <f t="shared" si="2"/>
        <v>0.036877689</v>
      </c>
      <c r="J31" s="618">
        <f t="shared" si="3"/>
        <v>26.17533278</v>
      </c>
    </row>
    <row r="32">
      <c r="A32" s="497">
        <v>43894.0</v>
      </c>
      <c r="B32" s="435">
        <v>516.0</v>
      </c>
      <c r="C32" s="435">
        <v>4.0</v>
      </c>
      <c r="D32" s="435">
        <v>5324.0</v>
      </c>
      <c r="E32" s="435">
        <v>32.0</v>
      </c>
      <c r="F32" s="498">
        <f t="shared" si="1"/>
        <v>0.006010518407</v>
      </c>
      <c r="G32" s="132">
        <f t="shared" si="4"/>
        <v>10856</v>
      </c>
      <c r="H32" s="132">
        <v>136707.0</v>
      </c>
      <c r="I32" s="433">
        <f t="shared" si="2"/>
        <v>0.04753131909</v>
      </c>
      <c r="J32" s="618">
        <f t="shared" si="3"/>
        <v>25.67749812</v>
      </c>
    </row>
    <row r="33">
      <c r="A33" s="497">
        <v>43895.0</v>
      </c>
      <c r="B33" s="435">
        <v>438.0</v>
      </c>
      <c r="C33" s="435">
        <v>3.0</v>
      </c>
      <c r="D33" s="435">
        <v>5762.0</v>
      </c>
      <c r="E33" s="435">
        <v>35.0</v>
      </c>
      <c r="F33" s="498">
        <f t="shared" si="1"/>
        <v>0.006074279764</v>
      </c>
      <c r="G33" s="132">
        <f t="shared" si="4"/>
        <v>9834</v>
      </c>
      <c r="H33" s="132">
        <v>146541.0</v>
      </c>
      <c r="I33" s="433">
        <f t="shared" si="2"/>
        <v>0.04453935326</v>
      </c>
      <c r="J33" s="618">
        <f t="shared" si="3"/>
        <v>25.43231517</v>
      </c>
    </row>
    <row r="34">
      <c r="A34" s="497">
        <v>43896.0</v>
      </c>
      <c r="B34" s="435">
        <v>518.0</v>
      </c>
      <c r="C34" s="435">
        <v>7.0</v>
      </c>
      <c r="D34" s="435">
        <v>6280.0</v>
      </c>
      <c r="E34" s="435">
        <v>42.0</v>
      </c>
      <c r="F34" s="498">
        <f t="shared" si="1"/>
        <v>0.006687898089</v>
      </c>
      <c r="G34" s="132">
        <f t="shared" si="4"/>
        <v>18199</v>
      </c>
      <c r="H34" s="132">
        <v>164740.0</v>
      </c>
      <c r="I34" s="433">
        <f t="shared" si="2"/>
        <v>0.02846310237</v>
      </c>
      <c r="J34" s="618">
        <f t="shared" si="3"/>
        <v>26.23248408</v>
      </c>
    </row>
    <row r="35">
      <c r="A35" s="497">
        <v>43897.0</v>
      </c>
      <c r="B35" s="435">
        <v>483.0</v>
      </c>
      <c r="C35" s="435">
        <v>2.0</v>
      </c>
      <c r="D35" s="435">
        <v>6763.0</v>
      </c>
      <c r="E35" s="435">
        <v>44.0</v>
      </c>
      <c r="F35" s="498">
        <f t="shared" si="1"/>
        <v>0.006505988467</v>
      </c>
      <c r="G35" s="132">
        <f t="shared" si="4"/>
        <v>13449</v>
      </c>
      <c r="H35" s="132">
        <v>178189.0</v>
      </c>
      <c r="I35" s="433">
        <f t="shared" si="2"/>
        <v>0.03591345081</v>
      </c>
      <c r="J35" s="618">
        <f t="shared" si="3"/>
        <v>26.34762679</v>
      </c>
    </row>
    <row r="36">
      <c r="A36" s="497">
        <v>43898.0</v>
      </c>
      <c r="B36" s="435">
        <v>367.0</v>
      </c>
      <c r="C36" s="435">
        <v>6.0</v>
      </c>
      <c r="D36" s="435">
        <v>7130.0</v>
      </c>
      <c r="E36" s="435">
        <v>50.0</v>
      </c>
      <c r="F36" s="498">
        <f t="shared" si="1"/>
        <v>0.007012622721</v>
      </c>
      <c r="G36" s="132">
        <f t="shared" si="4"/>
        <v>10329</v>
      </c>
      <c r="H36" s="132">
        <v>188518.0</v>
      </c>
      <c r="I36" s="433">
        <f t="shared" si="2"/>
        <v>0.03553102914</v>
      </c>
      <c r="J36" s="618">
        <f t="shared" si="3"/>
        <v>26.4401122</v>
      </c>
    </row>
    <row r="37">
      <c r="A37" s="497">
        <v>43899.0</v>
      </c>
      <c r="B37" s="435">
        <v>248.0</v>
      </c>
      <c r="C37" s="435">
        <v>1.0</v>
      </c>
      <c r="D37" s="435">
        <v>7378.0</v>
      </c>
      <c r="E37" s="435">
        <v>51.0</v>
      </c>
      <c r="F37" s="498">
        <f t="shared" si="1"/>
        <v>0.006912442396</v>
      </c>
      <c r="G37" s="132">
        <f t="shared" si="4"/>
        <v>8100</v>
      </c>
      <c r="H37" s="132">
        <v>196618.0</v>
      </c>
      <c r="I37" s="433">
        <f t="shared" si="2"/>
        <v>0.03061728395</v>
      </c>
      <c r="J37" s="618">
        <f t="shared" si="3"/>
        <v>26.64922743</v>
      </c>
    </row>
    <row r="38">
      <c r="A38" s="497">
        <v>43900.0</v>
      </c>
      <c r="B38" s="435">
        <v>131.0</v>
      </c>
      <c r="C38" s="435">
        <v>3.0</v>
      </c>
      <c r="D38" s="435">
        <v>7509.0</v>
      </c>
      <c r="E38" s="435">
        <v>54.0</v>
      </c>
      <c r="F38" s="498">
        <f t="shared" si="1"/>
        <v>0.007191370356</v>
      </c>
      <c r="G38" s="132">
        <f t="shared" si="4"/>
        <v>13526</v>
      </c>
      <c r="H38" s="132">
        <v>210144.0</v>
      </c>
      <c r="I38" s="433">
        <f t="shared" si="2"/>
        <v>0.009685051013</v>
      </c>
      <c r="J38" s="618">
        <f t="shared" si="3"/>
        <v>27.98561726</v>
      </c>
    </row>
    <row r="39">
      <c r="A39" s="497">
        <v>43901.0</v>
      </c>
      <c r="B39" s="435">
        <v>242.0</v>
      </c>
      <c r="C39" s="435">
        <v>6.0</v>
      </c>
      <c r="D39" s="435">
        <v>7751.0</v>
      </c>
      <c r="E39" s="435">
        <v>60.0</v>
      </c>
      <c r="F39" s="498">
        <f t="shared" si="1"/>
        <v>0.007740936653</v>
      </c>
      <c r="G39" s="132">
        <f t="shared" si="4"/>
        <v>12251</v>
      </c>
      <c r="H39" s="132">
        <v>222395.0</v>
      </c>
      <c r="I39" s="433">
        <f t="shared" si="2"/>
        <v>0.01975348951</v>
      </c>
      <c r="J39" s="618">
        <f t="shared" si="3"/>
        <v>28.69242678</v>
      </c>
    </row>
    <row r="40">
      <c r="A40" s="497">
        <v>43902.0</v>
      </c>
      <c r="B40" s="435">
        <v>114.0</v>
      </c>
      <c r="C40" s="435">
        <v>6.0</v>
      </c>
      <c r="D40" s="435">
        <v>7865.0</v>
      </c>
      <c r="E40" s="435">
        <v>66.0</v>
      </c>
      <c r="F40" s="498">
        <f t="shared" si="1"/>
        <v>0.008391608392</v>
      </c>
      <c r="G40" s="132">
        <f t="shared" si="4"/>
        <v>12603</v>
      </c>
      <c r="H40" s="132">
        <v>234998.0</v>
      </c>
      <c r="I40" s="433">
        <f t="shared" si="2"/>
        <v>0.009045465365</v>
      </c>
      <c r="J40" s="618">
        <f t="shared" si="3"/>
        <v>29.87895741</v>
      </c>
    </row>
    <row r="41">
      <c r="A41" s="619">
        <v>43903.0</v>
      </c>
      <c r="B41" s="435">
        <v>110.0</v>
      </c>
      <c r="C41" s="435">
        <v>1.0</v>
      </c>
      <c r="D41" s="435">
        <v>7975.0</v>
      </c>
      <c r="E41" s="435">
        <v>67.0</v>
      </c>
      <c r="F41" s="498">
        <f t="shared" si="1"/>
        <v>0.008401253918</v>
      </c>
      <c r="G41" s="132">
        <f t="shared" si="4"/>
        <v>13649</v>
      </c>
      <c r="H41" s="132">
        <v>248647.0</v>
      </c>
      <c r="I41" s="433">
        <f t="shared" si="2"/>
        <v>0.008059198476</v>
      </c>
      <c r="J41" s="618">
        <f t="shared" si="3"/>
        <v>31.17830721</v>
      </c>
    </row>
    <row r="42">
      <c r="A42" s="619">
        <v>43904.0</v>
      </c>
      <c r="B42" s="435">
        <v>107.0</v>
      </c>
      <c r="C42" s="435">
        <v>5.0</v>
      </c>
      <c r="D42" s="435">
        <v>8082.0</v>
      </c>
      <c r="E42" s="435">
        <v>72.0</v>
      </c>
      <c r="F42" s="498">
        <f t="shared" si="1"/>
        <v>0.008908685969</v>
      </c>
      <c r="G42" s="132">
        <f t="shared" si="4"/>
        <v>12688</v>
      </c>
      <c r="H42" s="132">
        <v>261335.0</v>
      </c>
      <c r="I42" s="433">
        <f t="shared" si="2"/>
        <v>0.008433165195</v>
      </c>
      <c r="J42" s="618">
        <f t="shared" si="3"/>
        <v>32.33543677</v>
      </c>
    </row>
    <row r="43">
      <c r="A43" s="619">
        <v>43905.0</v>
      </c>
      <c r="B43" s="435">
        <v>76.0</v>
      </c>
      <c r="C43" s="435">
        <v>3.0</v>
      </c>
      <c r="D43" s="435">
        <v>8158.0</v>
      </c>
      <c r="E43" s="435">
        <v>75.0</v>
      </c>
      <c r="F43" s="498">
        <f t="shared" si="1"/>
        <v>0.009193429762</v>
      </c>
      <c r="G43" s="132">
        <f t="shared" si="4"/>
        <v>6877</v>
      </c>
      <c r="H43" s="132">
        <v>268212.0</v>
      </c>
      <c r="I43" s="433">
        <f t="shared" si="2"/>
        <v>0.01105133052</v>
      </c>
      <c r="J43" s="618">
        <f t="shared" si="3"/>
        <v>32.87717578</v>
      </c>
    </row>
    <row r="44">
      <c r="A44" s="619">
        <v>43906.0</v>
      </c>
      <c r="B44" s="435">
        <v>74.0</v>
      </c>
      <c r="D44" s="435">
        <v>8232.0</v>
      </c>
      <c r="E44" s="435">
        <v>75.0</v>
      </c>
      <c r="F44" s="498">
        <f t="shared" si="1"/>
        <v>0.009110787172</v>
      </c>
      <c r="G44" s="132">
        <f t="shared" si="4"/>
        <v>6292</v>
      </c>
      <c r="H44" s="132">
        <v>274504.0</v>
      </c>
      <c r="I44" s="433">
        <f t="shared" si="2"/>
        <v>0.01176096631</v>
      </c>
      <c r="J44" s="618">
        <f t="shared" si="3"/>
        <v>33.34596696</v>
      </c>
    </row>
    <row r="45">
      <c r="A45" s="619">
        <v>43907.0</v>
      </c>
      <c r="B45" s="435">
        <v>84.0</v>
      </c>
      <c r="C45" s="435">
        <v>6.0</v>
      </c>
      <c r="D45" s="435">
        <v>8316.0</v>
      </c>
      <c r="E45" s="435">
        <v>81.0</v>
      </c>
      <c r="F45" s="498">
        <f t="shared" si="1"/>
        <v>0.00974025974</v>
      </c>
      <c r="G45" s="132">
        <f t="shared" si="4"/>
        <v>12212</v>
      </c>
      <c r="H45" s="132">
        <v>286716.0</v>
      </c>
      <c r="I45" s="433">
        <f t="shared" si="2"/>
        <v>0.006878480183</v>
      </c>
      <c r="J45" s="618">
        <f t="shared" si="3"/>
        <v>34.47763348</v>
      </c>
    </row>
    <row r="46">
      <c r="A46" s="619">
        <v>43908.0</v>
      </c>
      <c r="B46" s="435">
        <v>93.0</v>
      </c>
      <c r="C46" s="435">
        <v>3.0</v>
      </c>
      <c r="D46" s="435">
        <v>8409.0</v>
      </c>
      <c r="E46" s="435">
        <v>84.0</v>
      </c>
      <c r="F46" s="498">
        <f t="shared" si="1"/>
        <v>0.009989297182</v>
      </c>
      <c r="G46" s="132">
        <f t="shared" si="4"/>
        <v>8931</v>
      </c>
      <c r="H46" s="132">
        <v>295647.0</v>
      </c>
      <c r="I46" s="433">
        <f t="shared" si="2"/>
        <v>0.01041316762</v>
      </c>
      <c r="J46" s="618">
        <f t="shared" si="3"/>
        <v>35.15840171</v>
      </c>
    </row>
    <row r="47">
      <c r="A47" s="619">
        <v>43909.0</v>
      </c>
      <c r="B47" s="435">
        <v>152.0</v>
      </c>
      <c r="C47" s="435">
        <v>7.0</v>
      </c>
      <c r="D47" s="435">
        <v>8561.0</v>
      </c>
      <c r="E47" s="435">
        <v>91.0</v>
      </c>
      <c r="F47" s="498">
        <f t="shared" si="1"/>
        <v>0.01062959935</v>
      </c>
      <c r="G47" s="132">
        <f t="shared" si="4"/>
        <v>11377</v>
      </c>
      <c r="H47" s="132">
        <v>307024.0</v>
      </c>
      <c r="I47" s="433">
        <f t="shared" si="2"/>
        <v>0.0133602883</v>
      </c>
      <c r="J47" s="618">
        <f t="shared" si="3"/>
        <v>35.86310011</v>
      </c>
    </row>
    <row r="48">
      <c r="A48" s="619">
        <v>43910.0</v>
      </c>
      <c r="B48" s="435">
        <v>87.0</v>
      </c>
      <c r="C48" s="435">
        <v>3.0</v>
      </c>
      <c r="D48" s="435">
        <v>8648.0</v>
      </c>
      <c r="E48" s="435">
        <v>94.0</v>
      </c>
      <c r="F48" s="498">
        <f t="shared" si="1"/>
        <v>0.01086956522</v>
      </c>
      <c r="G48" s="132">
        <f t="shared" si="4"/>
        <v>9640</v>
      </c>
      <c r="H48" s="132">
        <v>316664.0</v>
      </c>
      <c r="I48" s="433">
        <f t="shared" si="2"/>
        <v>0.009024896266</v>
      </c>
      <c r="J48" s="618">
        <f t="shared" si="3"/>
        <v>36.61702128</v>
      </c>
    </row>
    <row r="49">
      <c r="A49" s="619">
        <v>43911.0</v>
      </c>
      <c r="B49" s="435">
        <v>147.0</v>
      </c>
      <c r="C49" s="435">
        <v>8.0</v>
      </c>
      <c r="D49" s="435">
        <v>8799.0</v>
      </c>
      <c r="E49" s="435">
        <v>102.0</v>
      </c>
      <c r="F49" s="498">
        <f t="shared" si="1"/>
        <v>0.01159222639</v>
      </c>
      <c r="G49" s="132">
        <f t="shared" si="4"/>
        <v>10845</v>
      </c>
      <c r="H49" s="132">
        <v>327509.0</v>
      </c>
      <c r="I49" s="433">
        <f t="shared" si="2"/>
        <v>0.01355463347</v>
      </c>
      <c r="J49" s="618">
        <f t="shared" si="3"/>
        <v>37.2211615</v>
      </c>
    </row>
    <row r="50">
      <c r="A50" s="619">
        <v>43912.0</v>
      </c>
      <c r="B50" s="435">
        <v>98.0</v>
      </c>
      <c r="C50" s="435">
        <v>2.0</v>
      </c>
      <c r="D50" s="435">
        <v>8897.0</v>
      </c>
      <c r="E50" s="435">
        <v>104.0</v>
      </c>
      <c r="F50" s="498">
        <f t="shared" si="1"/>
        <v>0.01168933348</v>
      </c>
      <c r="G50" s="132">
        <f t="shared" si="4"/>
        <v>4271</v>
      </c>
      <c r="H50" s="132">
        <v>331780.0</v>
      </c>
      <c r="I50" s="433">
        <f t="shared" si="2"/>
        <v>0.02294544603</v>
      </c>
      <c r="J50" s="618">
        <f t="shared" si="3"/>
        <v>37.29122176</v>
      </c>
    </row>
    <row r="51">
      <c r="A51" s="619">
        <v>43913.0</v>
      </c>
      <c r="B51" s="435">
        <v>64.0</v>
      </c>
      <c r="C51" s="435">
        <v>7.0</v>
      </c>
      <c r="D51" s="435">
        <v>8961.0</v>
      </c>
      <c r="E51" s="435">
        <v>111.0</v>
      </c>
      <c r="F51" s="498">
        <f t="shared" si="1"/>
        <v>0.01238701038</v>
      </c>
      <c r="G51" s="132">
        <f t="shared" si="4"/>
        <v>6256</v>
      </c>
      <c r="H51" s="132">
        <v>338036.0</v>
      </c>
      <c r="I51" s="433">
        <f t="shared" si="2"/>
        <v>0.01023017903</v>
      </c>
      <c r="J51" s="618">
        <f t="shared" si="3"/>
        <v>37.72302198</v>
      </c>
    </row>
    <row r="52">
      <c r="A52" s="619">
        <v>43914.0</v>
      </c>
      <c r="B52" s="435">
        <v>76.0</v>
      </c>
      <c r="C52" s="435">
        <v>9.0</v>
      </c>
      <c r="D52" s="435">
        <v>9037.0</v>
      </c>
      <c r="E52" s="435">
        <v>120.0</v>
      </c>
      <c r="F52" s="498">
        <f t="shared" si="1"/>
        <v>0.01327874295</v>
      </c>
      <c r="G52" s="132">
        <f t="shared" si="4"/>
        <v>10546</v>
      </c>
      <c r="H52" s="132">
        <v>348582.0</v>
      </c>
      <c r="I52" s="433">
        <f t="shared" si="2"/>
        <v>0.0072065238</v>
      </c>
      <c r="J52" s="618">
        <f t="shared" si="3"/>
        <v>38.57275645</v>
      </c>
    </row>
    <row r="53">
      <c r="A53" s="619">
        <v>43915.0</v>
      </c>
      <c r="B53" s="435">
        <v>100.0</v>
      </c>
      <c r="C53" s="435">
        <v>6.0</v>
      </c>
      <c r="D53" s="435">
        <v>9137.0</v>
      </c>
      <c r="E53" s="435">
        <v>126.0</v>
      </c>
      <c r="F53" s="498">
        <f t="shared" si="1"/>
        <v>0.01379008427</v>
      </c>
      <c r="G53" s="132">
        <f t="shared" si="4"/>
        <v>9314</v>
      </c>
      <c r="H53" s="132">
        <v>357896.0</v>
      </c>
      <c r="I53" s="433">
        <f t="shared" si="2"/>
        <v>0.01073652566</v>
      </c>
      <c r="J53" s="618">
        <f t="shared" si="3"/>
        <v>39.16996826</v>
      </c>
    </row>
    <row r="54">
      <c r="A54" s="619">
        <v>43916.0</v>
      </c>
      <c r="B54" s="435">
        <v>104.0</v>
      </c>
      <c r="C54" s="435">
        <v>5.0</v>
      </c>
      <c r="D54" s="435">
        <v>9241.0</v>
      </c>
      <c r="E54" s="435">
        <v>131.0</v>
      </c>
      <c r="F54" s="498">
        <f t="shared" si="1"/>
        <v>0.01417595498</v>
      </c>
      <c r="G54" s="132">
        <f t="shared" si="4"/>
        <v>7046</v>
      </c>
      <c r="H54" s="132">
        <v>364942.0</v>
      </c>
      <c r="I54" s="433">
        <f t="shared" si="2"/>
        <v>0.0147601476</v>
      </c>
      <c r="J54" s="618">
        <f t="shared" si="3"/>
        <v>39.49161346</v>
      </c>
    </row>
    <row r="55">
      <c r="A55" s="619">
        <v>43917.0</v>
      </c>
      <c r="B55" s="435">
        <v>91.0</v>
      </c>
      <c r="C55" s="435">
        <v>8.0</v>
      </c>
      <c r="D55" s="435">
        <v>9332.0</v>
      </c>
      <c r="E55" s="435">
        <v>139.0</v>
      </c>
      <c r="F55" s="498">
        <f t="shared" si="1"/>
        <v>0.014894985</v>
      </c>
      <c r="G55" s="132">
        <f t="shared" si="4"/>
        <v>12019</v>
      </c>
      <c r="H55" s="132">
        <v>376961.0</v>
      </c>
      <c r="I55" s="433">
        <f t="shared" si="2"/>
        <v>0.00757134537</v>
      </c>
      <c r="J55" s="618">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20"/>
      <c r="B1" s="620"/>
      <c r="C1" s="621"/>
      <c r="D1" s="621"/>
      <c r="E1" s="621"/>
      <c r="F1" s="621"/>
      <c r="G1" s="622"/>
      <c r="H1" s="622"/>
      <c r="I1" s="622"/>
      <c r="J1" s="622"/>
      <c r="K1" s="623"/>
      <c r="L1" s="623"/>
      <c r="M1" s="623"/>
      <c r="N1" s="623"/>
      <c r="O1" s="623"/>
      <c r="P1" s="623"/>
      <c r="Q1" s="623"/>
      <c r="R1" s="623"/>
      <c r="S1" s="623"/>
      <c r="T1" s="623"/>
      <c r="U1" s="622"/>
      <c r="V1" s="622"/>
      <c r="W1" s="622"/>
      <c r="X1" s="622"/>
      <c r="Y1" s="622"/>
      <c r="Z1" s="622"/>
      <c r="AA1" s="622"/>
      <c r="AB1" s="622"/>
      <c r="AC1" s="622"/>
      <c r="AD1" s="622"/>
      <c r="AE1" s="622"/>
      <c r="AF1" s="622"/>
    </row>
    <row r="2">
      <c r="A2" s="624" t="s">
        <v>59</v>
      </c>
      <c r="B2" s="624" t="s">
        <v>729</v>
      </c>
      <c r="C2" s="625"/>
      <c r="D2" s="625" t="s">
        <v>1131</v>
      </c>
      <c r="E2" s="622"/>
      <c r="F2" s="622"/>
      <c r="G2" s="622"/>
      <c r="H2" s="622"/>
      <c r="I2" s="622"/>
      <c r="J2" s="626"/>
      <c r="K2" s="627" t="s">
        <v>1132</v>
      </c>
      <c r="L2" s="627" t="s">
        <v>1133</v>
      </c>
      <c r="M2" s="627" t="s">
        <v>1134</v>
      </c>
      <c r="N2" s="627" t="s">
        <v>1135</v>
      </c>
      <c r="O2" s="628" t="s">
        <v>19</v>
      </c>
      <c r="P2" s="627" t="s">
        <v>1136</v>
      </c>
      <c r="Q2" s="628" t="s">
        <v>890</v>
      </c>
      <c r="R2" s="627" t="s">
        <v>902</v>
      </c>
      <c r="S2" s="627" t="s">
        <v>693</v>
      </c>
      <c r="T2" s="627" t="s">
        <v>692</v>
      </c>
      <c r="U2" s="629" t="s">
        <v>1137</v>
      </c>
      <c r="V2" s="630" t="s">
        <v>1138</v>
      </c>
      <c r="W2" s="630" t="s">
        <v>1139</v>
      </c>
      <c r="X2" s="622"/>
      <c r="Y2" s="631" t="s">
        <v>847</v>
      </c>
      <c r="Z2" s="631" t="s">
        <v>1140</v>
      </c>
      <c r="AA2" s="622"/>
      <c r="AB2" s="622"/>
      <c r="AC2" s="622"/>
      <c r="AD2" s="622"/>
      <c r="AE2" s="622"/>
      <c r="AF2" s="622"/>
    </row>
    <row r="3">
      <c r="A3" s="632">
        <v>1.0</v>
      </c>
      <c r="B3" s="633" t="s">
        <v>626</v>
      </c>
      <c r="C3" s="634"/>
      <c r="D3" s="634">
        <v>1265.0</v>
      </c>
      <c r="E3" s="622"/>
      <c r="F3" s="622"/>
      <c r="G3" s="623">
        <f t="shared" ref="G3:G36" si="1">K3</f>
        <v>2381</v>
      </c>
      <c r="H3" s="631"/>
      <c r="I3" s="631">
        <v>1.0</v>
      </c>
      <c r="J3" s="635" t="s">
        <v>626</v>
      </c>
      <c r="K3" s="636">
        <v>2381.0</v>
      </c>
      <c r="L3" s="636">
        <v>2295.0</v>
      </c>
      <c r="M3" s="636">
        <v>5459891.0</v>
      </c>
      <c r="N3" s="636">
        <v>0.0</v>
      </c>
      <c r="O3" s="637">
        <v>1729.0</v>
      </c>
      <c r="P3" s="636">
        <v>420.0</v>
      </c>
      <c r="Q3" s="637">
        <v>79.0</v>
      </c>
      <c r="R3" s="636">
        <v>52.0</v>
      </c>
      <c r="S3" s="636">
        <v>25.0</v>
      </c>
      <c r="T3" s="636">
        <v>2.0</v>
      </c>
      <c r="U3" s="622" t="str">
        <f t="shared" ref="U3:U38" si="2">if(Q3=sum(R3:T3),"ok","Ramanujan Gelisah")</f>
        <v>ok</v>
      </c>
      <c r="V3" s="638">
        <f t="shared" ref="V3:V37" si="3">Q3/(O3+Q3)</f>
        <v>0.04369469027</v>
      </c>
      <c r="W3" s="639">
        <f t="shared" ref="W3:W37" si="4">1/V3</f>
        <v>22.88607595</v>
      </c>
      <c r="X3" s="640">
        <v>1.0</v>
      </c>
      <c r="Y3" s="641" t="str">
        <f t="shared" ref="Y3:Y36" si="5">vlookup(X3,'Data Provinsi'!$A$5:$AN$38,32)</f>
        <v>#REF!</v>
      </c>
      <c r="Z3" s="642" t="str">
        <f t="shared" ref="Z3:Z36" si="6">vlookup(X3,'Data Provinsi'!$A$5:$AP$38,34)</f>
        <v>#REF!</v>
      </c>
      <c r="AA3" s="622"/>
      <c r="AB3" s="622"/>
      <c r="AC3" s="622"/>
      <c r="AD3" s="622"/>
      <c r="AE3" s="622"/>
      <c r="AF3" s="622"/>
    </row>
    <row r="4">
      <c r="A4" s="632">
        <v>2.0</v>
      </c>
      <c r="B4" s="633" t="s">
        <v>627</v>
      </c>
      <c r="C4" s="634"/>
      <c r="D4" s="634">
        <v>20130.0</v>
      </c>
      <c r="E4" s="622"/>
      <c r="F4" s="622"/>
      <c r="G4" s="623">
        <f t="shared" si="1"/>
        <v>3927</v>
      </c>
      <c r="H4" s="631"/>
      <c r="I4" s="631">
        <v>17.0</v>
      </c>
      <c r="J4" s="635" t="s">
        <v>627</v>
      </c>
      <c r="K4" s="636">
        <v>3927.0</v>
      </c>
      <c r="L4" s="636">
        <v>32378.0</v>
      </c>
      <c r="M4" s="636">
        <v>4380824.0</v>
      </c>
      <c r="N4" s="636">
        <v>802.0</v>
      </c>
      <c r="O4" s="637">
        <v>22628.0</v>
      </c>
      <c r="P4" s="636">
        <v>7391.0</v>
      </c>
      <c r="Q4" s="637">
        <v>1414.0</v>
      </c>
      <c r="R4" s="636">
        <v>630.0</v>
      </c>
      <c r="S4" s="636">
        <v>771.0</v>
      </c>
      <c r="T4" s="636">
        <v>13.0</v>
      </c>
      <c r="U4" s="622" t="str">
        <f t="shared" si="2"/>
        <v>ok</v>
      </c>
      <c r="V4" s="638">
        <f t="shared" si="3"/>
        <v>0.05881374262</v>
      </c>
      <c r="W4" s="639">
        <f t="shared" si="4"/>
        <v>17.00282885</v>
      </c>
      <c r="X4" s="640">
        <v>2.0</v>
      </c>
      <c r="Y4" s="641" t="str">
        <f t="shared" si="5"/>
        <v>#REF!</v>
      </c>
      <c r="Z4" s="642" t="str">
        <f t="shared" si="6"/>
        <v>#REF!</v>
      </c>
      <c r="AA4" s="622"/>
      <c r="AB4" s="622"/>
      <c r="AC4" s="622"/>
      <c r="AD4" s="622"/>
      <c r="AE4" s="622"/>
      <c r="AF4" s="622"/>
    </row>
    <row r="5">
      <c r="A5" s="632">
        <v>3.0</v>
      </c>
      <c r="B5" s="633" t="s">
        <v>595</v>
      </c>
      <c r="C5" s="634"/>
      <c r="D5" s="634">
        <v>18283.0</v>
      </c>
      <c r="E5" s="622"/>
      <c r="F5" s="622"/>
      <c r="G5" s="623">
        <f t="shared" si="1"/>
        <v>1224</v>
      </c>
      <c r="H5" s="631"/>
      <c r="I5" s="631">
        <v>9.0</v>
      </c>
      <c r="J5" s="635" t="s">
        <v>598</v>
      </c>
      <c r="K5" s="636">
        <v>1224.0</v>
      </c>
      <c r="L5" s="636">
        <v>4968.0</v>
      </c>
      <c r="M5" s="636">
        <v>1517590.0</v>
      </c>
      <c r="N5" s="636">
        <v>7.0</v>
      </c>
      <c r="O5" s="637">
        <v>4013.0</v>
      </c>
      <c r="P5" s="636">
        <v>3274.0</v>
      </c>
      <c r="Q5" s="637">
        <v>149.0</v>
      </c>
      <c r="R5" s="636">
        <v>16.0</v>
      </c>
      <c r="S5" s="636">
        <v>131.0</v>
      </c>
      <c r="T5" s="636">
        <v>2.0</v>
      </c>
      <c r="U5" s="622" t="str">
        <f t="shared" si="2"/>
        <v>ok</v>
      </c>
      <c r="V5" s="638">
        <f t="shared" si="3"/>
        <v>0.03580009611</v>
      </c>
      <c r="W5" s="639">
        <f t="shared" si="4"/>
        <v>27.93288591</v>
      </c>
      <c r="X5" s="640">
        <v>4.0</v>
      </c>
      <c r="Y5" s="641" t="str">
        <f t="shared" si="5"/>
        <v>#REF!</v>
      </c>
      <c r="Z5" s="642" t="str">
        <f t="shared" si="6"/>
        <v>#REF!</v>
      </c>
      <c r="AA5" s="622"/>
      <c r="AB5" s="622"/>
      <c r="AC5" s="622"/>
      <c r="AD5" s="622"/>
      <c r="AE5" s="622"/>
      <c r="AF5" s="622"/>
    </row>
    <row r="6">
      <c r="A6" s="632">
        <v>4.0</v>
      </c>
      <c r="B6" s="633" t="s">
        <v>598</v>
      </c>
      <c r="C6" s="634"/>
      <c r="D6" s="634">
        <v>3139.0</v>
      </c>
      <c r="E6" s="622"/>
      <c r="F6" s="622"/>
      <c r="G6" s="623">
        <f t="shared" si="1"/>
        <v>12701</v>
      </c>
      <c r="H6" s="631"/>
      <c r="I6" s="631">
        <v>16.0</v>
      </c>
      <c r="J6" s="635" t="s">
        <v>595</v>
      </c>
      <c r="K6" s="636">
        <v>12701.0</v>
      </c>
      <c r="L6" s="636">
        <v>25096.0</v>
      </c>
      <c r="M6" s="636">
        <v>1.3160496E7</v>
      </c>
      <c r="N6" s="636">
        <v>2486.0</v>
      </c>
      <c r="O6" s="637">
        <v>13599.0</v>
      </c>
      <c r="P6" s="636">
        <v>1907.0</v>
      </c>
      <c r="Q6" s="637">
        <v>1438.0</v>
      </c>
      <c r="R6" s="636">
        <v>731.0</v>
      </c>
      <c r="S6" s="636">
        <v>628.0</v>
      </c>
      <c r="T6" s="636">
        <v>79.0</v>
      </c>
      <c r="U6" s="622" t="str">
        <f t="shared" si="2"/>
        <v>ok</v>
      </c>
      <c r="V6" s="638">
        <f t="shared" si="3"/>
        <v>0.09563077742</v>
      </c>
      <c r="W6" s="639">
        <f t="shared" si="4"/>
        <v>10.45688456</v>
      </c>
      <c r="X6" s="640">
        <v>3.0</v>
      </c>
      <c r="Y6" s="641" t="str">
        <f t="shared" si="5"/>
        <v>#REF!</v>
      </c>
      <c r="Z6" s="642" t="str">
        <f t="shared" si="6"/>
        <v>#REF!</v>
      </c>
      <c r="AA6" s="622"/>
      <c r="AB6" s="622"/>
      <c r="AC6" s="622"/>
      <c r="AD6" s="622"/>
      <c r="AE6" s="622"/>
      <c r="AF6" s="622"/>
    </row>
    <row r="7">
      <c r="A7" s="632">
        <v>5.0</v>
      </c>
      <c r="B7" s="633" t="s">
        <v>123</v>
      </c>
      <c r="C7" s="634"/>
      <c r="D7" s="634">
        <v>739.0</v>
      </c>
      <c r="E7" s="622"/>
      <c r="F7" s="622"/>
      <c r="G7" s="623">
        <f t="shared" si="1"/>
        <v>1009</v>
      </c>
      <c r="H7" s="631"/>
      <c r="I7" s="631">
        <v>7.0</v>
      </c>
      <c r="J7" s="635" t="s">
        <v>123</v>
      </c>
      <c r="K7" s="636">
        <v>1009.0</v>
      </c>
      <c r="L7" s="636">
        <v>1317.0</v>
      </c>
      <c r="M7" s="636">
        <v>2019848.0</v>
      </c>
      <c r="N7" s="636">
        <v>17.0</v>
      </c>
      <c r="O7" s="637">
        <v>485.0</v>
      </c>
      <c r="P7" s="636">
        <v>652.0</v>
      </c>
      <c r="Q7" s="637">
        <v>125.0</v>
      </c>
      <c r="R7" s="636">
        <v>26.0</v>
      </c>
      <c r="S7" s="636">
        <v>89.0</v>
      </c>
      <c r="T7" s="636">
        <v>10.0</v>
      </c>
      <c r="U7" s="622" t="str">
        <f t="shared" si="2"/>
        <v>ok</v>
      </c>
      <c r="V7" s="638">
        <f t="shared" si="3"/>
        <v>0.2049180328</v>
      </c>
      <c r="W7" s="639">
        <f t="shared" si="4"/>
        <v>4.88</v>
      </c>
      <c r="X7" s="640">
        <v>5.0</v>
      </c>
      <c r="Y7" s="641" t="str">
        <f t="shared" si="5"/>
        <v>#REF!</v>
      </c>
      <c r="Z7" s="642" t="str">
        <f t="shared" si="6"/>
        <v>#REF!</v>
      </c>
      <c r="AA7" s="622"/>
      <c r="AB7" s="622"/>
      <c r="AC7" s="622"/>
      <c r="AD7" s="622"/>
      <c r="AE7" s="622"/>
      <c r="AF7" s="622"/>
    </row>
    <row r="8">
      <c r="A8" s="632">
        <v>6.0</v>
      </c>
      <c r="B8" s="633" t="s">
        <v>590</v>
      </c>
      <c r="C8" s="634"/>
      <c r="D8" s="634">
        <v>10706.0</v>
      </c>
      <c r="E8" s="622"/>
      <c r="F8" s="622"/>
      <c r="G8" s="623">
        <f t="shared" si="1"/>
        <v>9379</v>
      </c>
      <c r="H8" s="631"/>
      <c r="I8" s="631">
        <v>14.0</v>
      </c>
      <c r="J8" s="635" t="s">
        <v>590</v>
      </c>
      <c r="K8" s="636">
        <v>9379.0</v>
      </c>
      <c r="L8" s="636">
        <v>15513.0</v>
      </c>
      <c r="M8" s="636">
        <v>3882288.0</v>
      </c>
      <c r="N8" s="636">
        <v>114.0</v>
      </c>
      <c r="O8" s="637">
        <v>9717.0</v>
      </c>
      <c r="P8" s="636">
        <v>3996.0</v>
      </c>
      <c r="Q8" s="637">
        <v>306.0</v>
      </c>
      <c r="R8" s="636">
        <v>38.0</v>
      </c>
      <c r="S8" s="636">
        <v>260.0</v>
      </c>
      <c r="T8" s="636">
        <v>8.0</v>
      </c>
      <c r="U8" s="622" t="str">
        <f t="shared" si="2"/>
        <v>ok</v>
      </c>
      <c r="V8" s="638">
        <f t="shared" si="3"/>
        <v>0.0305297815</v>
      </c>
      <c r="W8" s="639">
        <f t="shared" si="4"/>
        <v>32.75490196</v>
      </c>
      <c r="X8" s="640">
        <v>6.0</v>
      </c>
      <c r="Y8" s="641" t="str">
        <f t="shared" si="5"/>
        <v>#REF!</v>
      </c>
      <c r="Z8" s="642" t="str">
        <f t="shared" si="6"/>
        <v>#REF!</v>
      </c>
      <c r="AA8" s="622"/>
      <c r="AB8" s="622"/>
      <c r="AC8" s="622"/>
      <c r="AD8" s="622"/>
      <c r="AE8" s="622"/>
      <c r="AF8" s="622"/>
    </row>
    <row r="9">
      <c r="A9" s="632">
        <v>7.0</v>
      </c>
      <c r="B9" s="633" t="s">
        <v>586</v>
      </c>
      <c r="C9" s="634"/>
      <c r="D9" s="634">
        <v>160240.0</v>
      </c>
      <c r="E9" s="622"/>
      <c r="F9" s="622"/>
      <c r="G9" s="623">
        <f t="shared" si="1"/>
        <v>104597</v>
      </c>
      <c r="H9" s="631"/>
      <c r="I9" s="631">
        <v>11.0</v>
      </c>
      <c r="J9" s="635" t="s">
        <v>586</v>
      </c>
      <c r="K9" s="636">
        <v>104597.0</v>
      </c>
      <c r="L9" s="636">
        <v>232848.0</v>
      </c>
      <c r="M9" s="636">
        <v>1.0644986E7</v>
      </c>
      <c r="N9" s="636">
        <v>1134.0</v>
      </c>
      <c r="O9" s="637">
        <v>154048.0</v>
      </c>
      <c r="P9" s="636">
        <v>21874.0</v>
      </c>
      <c r="Q9" s="637">
        <v>11114.0</v>
      </c>
      <c r="R9" s="636">
        <v>4624.0</v>
      </c>
      <c r="S9" s="636">
        <v>5865.0</v>
      </c>
      <c r="T9" s="636">
        <v>625.0</v>
      </c>
      <c r="U9" s="622" t="str">
        <f t="shared" si="2"/>
        <v>ok</v>
      </c>
      <c r="V9" s="638">
        <f t="shared" si="3"/>
        <v>0.06729150773</v>
      </c>
      <c r="W9" s="639">
        <f t="shared" si="4"/>
        <v>14.86071621</v>
      </c>
      <c r="X9" s="640">
        <v>7.0</v>
      </c>
      <c r="Y9" s="641" t="str">
        <f t="shared" si="5"/>
        <v>#REF!</v>
      </c>
      <c r="Z9" s="642" t="str">
        <f t="shared" si="6"/>
        <v>#REF!</v>
      </c>
      <c r="AA9" s="622"/>
      <c r="AB9" s="622"/>
      <c r="AC9" s="622"/>
      <c r="AD9" s="622"/>
      <c r="AE9" s="622"/>
      <c r="AF9" s="622"/>
    </row>
    <row r="10">
      <c r="A10" s="632">
        <v>8.0</v>
      </c>
      <c r="B10" s="633" t="s">
        <v>223</v>
      </c>
      <c r="C10" s="634"/>
      <c r="D10" s="634">
        <v>330.0</v>
      </c>
      <c r="E10" s="622"/>
      <c r="F10" s="622"/>
      <c r="G10" s="623">
        <f t="shared" si="1"/>
        <v>3930</v>
      </c>
      <c r="H10" s="631"/>
      <c r="I10" s="631">
        <v>29.0</v>
      </c>
      <c r="J10" s="635" t="s">
        <v>195</v>
      </c>
      <c r="K10" s="636">
        <v>3930.0</v>
      </c>
      <c r="L10" s="636">
        <v>5095.0</v>
      </c>
      <c r="M10" s="636">
        <v>1219576.0</v>
      </c>
      <c r="N10" s="636">
        <v>35.0</v>
      </c>
      <c r="O10" s="637">
        <v>4171.0</v>
      </c>
      <c r="P10" s="636">
        <v>4178.0</v>
      </c>
      <c r="Q10" s="637">
        <v>243.0</v>
      </c>
      <c r="R10" s="636">
        <v>40.0</v>
      </c>
      <c r="S10" s="636">
        <v>195.0</v>
      </c>
      <c r="T10" s="636">
        <v>8.0</v>
      </c>
      <c r="U10" s="622" t="str">
        <f t="shared" si="2"/>
        <v>ok</v>
      </c>
      <c r="V10" s="638">
        <f t="shared" si="3"/>
        <v>0.05505210693</v>
      </c>
      <c r="W10" s="639">
        <f t="shared" si="4"/>
        <v>18.16460905</v>
      </c>
      <c r="X10" s="640">
        <v>34.0</v>
      </c>
      <c r="Y10" s="641" t="str">
        <f t="shared" si="5"/>
        <v>#REF!</v>
      </c>
      <c r="Z10" s="642" t="str">
        <f t="shared" si="6"/>
        <v>#REF!</v>
      </c>
      <c r="AA10" s="622"/>
      <c r="AB10" s="622"/>
      <c r="AC10" s="622"/>
      <c r="AD10" s="622"/>
      <c r="AE10" s="622"/>
      <c r="AF10" s="622"/>
    </row>
    <row r="11">
      <c r="A11" s="632">
        <v>9.0</v>
      </c>
      <c r="B11" s="633" t="s">
        <v>588</v>
      </c>
      <c r="C11" s="634"/>
      <c r="D11" s="634">
        <v>53600.0</v>
      </c>
      <c r="E11" s="622"/>
      <c r="F11" s="622"/>
      <c r="G11" s="623">
        <f t="shared" si="1"/>
        <v>2603</v>
      </c>
      <c r="H11" s="631"/>
      <c r="I11" s="631">
        <v>5.0</v>
      </c>
      <c r="J11" s="635" t="s">
        <v>223</v>
      </c>
      <c r="K11" s="636">
        <v>2603.0</v>
      </c>
      <c r="L11" s="636">
        <v>330.0</v>
      </c>
      <c r="M11" s="636">
        <v>3677894.0</v>
      </c>
      <c r="N11" s="636">
        <v>7.0</v>
      </c>
      <c r="O11" s="637">
        <v>0.0</v>
      </c>
      <c r="P11" s="636">
        <v>90.0</v>
      </c>
      <c r="Q11" s="637">
        <v>117.0</v>
      </c>
      <c r="R11" s="636">
        <v>48.0</v>
      </c>
      <c r="S11" s="636">
        <v>69.0</v>
      </c>
      <c r="T11" s="636">
        <v>0.0</v>
      </c>
      <c r="U11" s="622" t="str">
        <f t="shared" si="2"/>
        <v>ok</v>
      </c>
      <c r="V11" s="638">
        <f t="shared" si="3"/>
        <v>1</v>
      </c>
      <c r="W11" s="639">
        <f t="shared" si="4"/>
        <v>1</v>
      </c>
      <c r="X11" s="640">
        <v>8.0</v>
      </c>
      <c r="Y11" s="641" t="str">
        <f t="shared" si="5"/>
        <v>#REF!</v>
      </c>
      <c r="Z11" s="642" t="str">
        <f t="shared" si="6"/>
        <v>#REF!</v>
      </c>
      <c r="AA11" s="622"/>
      <c r="AB11" s="622"/>
      <c r="AC11" s="622"/>
      <c r="AD11" s="622"/>
      <c r="AE11" s="622"/>
      <c r="AF11" s="622"/>
    </row>
    <row r="12">
      <c r="A12" s="632">
        <v>10.0</v>
      </c>
      <c r="B12" s="633" t="s">
        <v>593</v>
      </c>
      <c r="C12" s="634"/>
      <c r="D12" s="634">
        <v>38080.0</v>
      </c>
      <c r="E12" s="622"/>
      <c r="F12" s="622"/>
      <c r="G12" s="623">
        <f t="shared" si="1"/>
        <v>65116</v>
      </c>
      <c r="H12" s="631"/>
      <c r="I12" s="631">
        <v>12.0</v>
      </c>
      <c r="J12" s="635" t="s">
        <v>588</v>
      </c>
      <c r="K12" s="636">
        <v>65116.0</v>
      </c>
      <c r="L12" s="636">
        <v>72585.0</v>
      </c>
      <c r="M12" s="636">
        <v>4.9935858E7</v>
      </c>
      <c r="N12" s="636">
        <v>841.0</v>
      </c>
      <c r="O12" s="637">
        <v>44866.0</v>
      </c>
      <c r="P12" s="636">
        <v>1453.0</v>
      </c>
      <c r="Q12" s="637">
        <v>3091.0</v>
      </c>
      <c r="R12" s="636">
        <v>1396.0</v>
      </c>
      <c r="S12" s="636">
        <v>1520.0</v>
      </c>
      <c r="T12" s="636">
        <v>175.0</v>
      </c>
      <c r="U12" s="622" t="str">
        <f t="shared" si="2"/>
        <v>ok</v>
      </c>
      <c r="V12" s="638">
        <f t="shared" si="3"/>
        <v>0.06445357299</v>
      </c>
      <c r="W12" s="639">
        <f t="shared" si="4"/>
        <v>15.51504368</v>
      </c>
      <c r="X12" s="640">
        <v>9.0</v>
      </c>
      <c r="Y12" s="641" t="str">
        <f t="shared" si="5"/>
        <v>#REF!</v>
      </c>
      <c r="Z12" s="642" t="str">
        <f t="shared" si="6"/>
        <v>#REF!</v>
      </c>
      <c r="AA12" s="622"/>
      <c r="AB12" s="622"/>
      <c r="AC12" s="622"/>
      <c r="AD12" s="622"/>
      <c r="AE12" s="622"/>
      <c r="AF12" s="622"/>
    </row>
    <row r="13">
      <c r="A13" s="632">
        <v>11.0</v>
      </c>
      <c r="B13" s="633" t="s">
        <v>591</v>
      </c>
      <c r="C13" s="634"/>
      <c r="D13" s="634">
        <v>38075.0</v>
      </c>
      <c r="E13" s="622"/>
      <c r="F13" s="622"/>
      <c r="G13" s="623">
        <f t="shared" si="1"/>
        <v>58128</v>
      </c>
      <c r="H13" s="631"/>
      <c r="I13" s="631">
        <v>13.0</v>
      </c>
      <c r="J13" s="635" t="s">
        <v>593</v>
      </c>
      <c r="K13" s="636">
        <v>58128.0</v>
      </c>
      <c r="L13" s="636">
        <v>53895.0</v>
      </c>
      <c r="M13" s="636">
        <v>3.4940078E7</v>
      </c>
      <c r="N13" s="636">
        <v>614.0</v>
      </c>
      <c r="O13" s="637">
        <v>27772.0</v>
      </c>
      <c r="P13" s="636">
        <v>1542.0</v>
      </c>
      <c r="Q13" s="637">
        <v>3482.0</v>
      </c>
      <c r="R13" s="636">
        <v>2266.0</v>
      </c>
      <c r="S13" s="636">
        <v>1066.0</v>
      </c>
      <c r="T13" s="636">
        <v>150.0</v>
      </c>
      <c r="U13" s="622" t="str">
        <f t="shared" si="2"/>
        <v>ok</v>
      </c>
      <c r="V13" s="638">
        <f t="shared" si="3"/>
        <v>0.1114097396</v>
      </c>
      <c r="W13" s="639">
        <f t="shared" si="4"/>
        <v>8.975875933</v>
      </c>
      <c r="X13" s="640">
        <v>10.0</v>
      </c>
      <c r="Y13" s="641" t="str">
        <f t="shared" si="5"/>
        <v>#REF!</v>
      </c>
      <c r="Z13" s="642" t="str">
        <f t="shared" si="6"/>
        <v>#REF!</v>
      </c>
      <c r="AA13" s="622"/>
      <c r="AB13" s="622"/>
      <c r="AC13" s="622"/>
      <c r="AD13" s="622"/>
      <c r="AE13" s="622"/>
      <c r="AF13" s="622"/>
    </row>
    <row r="14">
      <c r="A14" s="632">
        <v>12.0</v>
      </c>
      <c r="B14" s="633" t="s">
        <v>667</v>
      </c>
      <c r="C14" s="634"/>
      <c r="D14" s="634">
        <v>1323.0</v>
      </c>
      <c r="E14" s="622"/>
      <c r="F14" s="622"/>
      <c r="G14" s="623">
        <f t="shared" si="1"/>
        <v>39583</v>
      </c>
      <c r="H14" s="631"/>
      <c r="I14" s="631">
        <v>15.0</v>
      </c>
      <c r="J14" s="635" t="s">
        <v>591</v>
      </c>
      <c r="K14" s="636">
        <v>39583.0</v>
      </c>
      <c r="L14" s="636">
        <v>58595.0</v>
      </c>
      <c r="M14" s="636">
        <v>3.9872395E7</v>
      </c>
      <c r="N14" s="636">
        <v>1552.0</v>
      </c>
      <c r="O14" s="637">
        <v>30045.0</v>
      </c>
      <c r="P14" s="636">
        <v>1470.0</v>
      </c>
      <c r="Q14" s="637">
        <v>11508.0</v>
      </c>
      <c r="R14" s="636">
        <v>6957.0</v>
      </c>
      <c r="S14" s="636">
        <v>3720.0</v>
      </c>
      <c r="T14" s="636">
        <v>831.0</v>
      </c>
      <c r="U14" s="622" t="str">
        <f t="shared" si="2"/>
        <v>ok</v>
      </c>
      <c r="V14" s="638">
        <f t="shared" si="3"/>
        <v>0.2769475128</v>
      </c>
      <c r="W14" s="639">
        <f t="shared" si="4"/>
        <v>3.610792492</v>
      </c>
      <c r="X14" s="640">
        <v>11.0</v>
      </c>
      <c r="Y14" s="641" t="str">
        <f t="shared" si="5"/>
        <v>#REF!</v>
      </c>
      <c r="Z14" s="642" t="str">
        <f t="shared" si="6"/>
        <v>#REF!</v>
      </c>
      <c r="AA14" s="622"/>
      <c r="AB14" s="622"/>
      <c r="AC14" s="622"/>
      <c r="AD14" s="622"/>
      <c r="AE14" s="622"/>
      <c r="AF14" s="622"/>
    </row>
    <row r="15">
      <c r="A15" s="632">
        <v>13.0</v>
      </c>
      <c r="B15" s="633" t="s">
        <v>668</v>
      </c>
      <c r="C15" s="634"/>
      <c r="D15" s="634">
        <v>4642.0</v>
      </c>
      <c r="E15" s="622"/>
      <c r="F15" s="622"/>
      <c r="G15" s="623">
        <f t="shared" si="1"/>
        <v>14768</v>
      </c>
      <c r="H15" s="631"/>
      <c r="I15" s="631">
        <v>20.0</v>
      </c>
      <c r="J15" s="635" t="s">
        <v>667</v>
      </c>
      <c r="K15" s="636">
        <v>14768.0</v>
      </c>
      <c r="L15" s="636">
        <v>2375.0</v>
      </c>
      <c r="M15" s="636">
        <v>5134760.0</v>
      </c>
      <c r="N15" s="636">
        <v>50.0</v>
      </c>
      <c r="O15" s="637">
        <v>1505.0</v>
      </c>
      <c r="P15" s="636">
        <v>463.0</v>
      </c>
      <c r="Q15" s="637">
        <v>321.0</v>
      </c>
      <c r="R15" s="636">
        <v>58.0</v>
      </c>
      <c r="S15" s="636">
        <v>259.0</v>
      </c>
      <c r="T15" s="636">
        <v>4.0</v>
      </c>
      <c r="U15" s="622" t="str">
        <f t="shared" si="2"/>
        <v>ok</v>
      </c>
      <c r="V15" s="638">
        <f t="shared" si="3"/>
        <v>0.1757940854</v>
      </c>
      <c r="W15" s="639">
        <f t="shared" si="4"/>
        <v>5.68847352</v>
      </c>
      <c r="X15" s="640">
        <v>12.0</v>
      </c>
      <c r="Y15" s="641" t="str">
        <f t="shared" si="5"/>
        <v>#REF!</v>
      </c>
      <c r="Z15" s="642" t="str">
        <f t="shared" si="6"/>
        <v>#REF!</v>
      </c>
      <c r="AA15" s="622"/>
      <c r="AB15" s="622"/>
      <c r="AC15" s="622"/>
      <c r="AD15" s="622"/>
      <c r="AE15" s="622"/>
      <c r="AF15" s="622"/>
    </row>
    <row r="16">
      <c r="A16" s="632">
        <v>14.0</v>
      </c>
      <c r="B16" s="633" t="s">
        <v>669</v>
      </c>
      <c r="C16" s="634"/>
      <c r="D16" s="634">
        <v>5443.0</v>
      </c>
      <c r="E16" s="622"/>
      <c r="F16" s="622"/>
      <c r="G16" s="623">
        <f t="shared" si="1"/>
        <v>1116</v>
      </c>
      <c r="H16" s="631"/>
      <c r="I16" s="631">
        <v>22.0</v>
      </c>
      <c r="J16" s="635" t="s">
        <v>670</v>
      </c>
      <c r="K16" s="636">
        <v>1116.0</v>
      </c>
      <c r="L16" s="636">
        <v>14519.0</v>
      </c>
      <c r="M16" s="636">
        <v>4303979.0</v>
      </c>
      <c r="N16" s="636">
        <v>140.0</v>
      </c>
      <c r="O16" s="637">
        <v>7900.0</v>
      </c>
      <c r="P16" s="636">
        <v>3373.0</v>
      </c>
      <c r="Q16" s="637">
        <v>3003.0</v>
      </c>
      <c r="R16" s="637">
        <v>2098.0</v>
      </c>
      <c r="S16" s="636">
        <v>723.0</v>
      </c>
      <c r="T16" s="636">
        <v>182.0</v>
      </c>
      <c r="U16" s="622" t="str">
        <f t="shared" si="2"/>
        <v>ok</v>
      </c>
      <c r="V16" s="638">
        <f t="shared" si="3"/>
        <v>0.2754287811</v>
      </c>
      <c r="W16" s="639">
        <f t="shared" si="4"/>
        <v>3.630702631</v>
      </c>
      <c r="X16" s="640">
        <v>15.0</v>
      </c>
      <c r="Y16" s="641" t="str">
        <f t="shared" si="5"/>
        <v>#REF!</v>
      </c>
      <c r="Z16" s="642" t="str">
        <f t="shared" si="6"/>
        <v>#REF!</v>
      </c>
      <c r="AA16" s="622"/>
      <c r="AB16" s="622"/>
      <c r="AC16" s="622"/>
      <c r="AD16" s="622"/>
      <c r="AE16" s="622"/>
      <c r="AF16" s="622"/>
    </row>
    <row r="17">
      <c r="A17" s="632">
        <v>15.0</v>
      </c>
      <c r="B17" s="633" t="s">
        <v>670</v>
      </c>
      <c r="C17" s="634"/>
      <c r="D17" s="634">
        <v>10199.0</v>
      </c>
      <c r="E17" s="622"/>
      <c r="F17" s="622"/>
      <c r="G17" s="623">
        <f t="shared" si="1"/>
        <v>431</v>
      </c>
      <c r="H17" s="631"/>
      <c r="I17" s="631">
        <v>21.0</v>
      </c>
      <c r="J17" s="635" t="s">
        <v>669</v>
      </c>
      <c r="K17" s="636">
        <v>431.0</v>
      </c>
      <c r="L17" s="636">
        <v>7304.0</v>
      </c>
      <c r="M17" s="636">
        <v>2769156.0</v>
      </c>
      <c r="N17" s="636">
        <v>77.0</v>
      </c>
      <c r="O17" s="637">
        <v>3554.0</v>
      </c>
      <c r="P17" s="636">
        <v>2638.0</v>
      </c>
      <c r="Q17" s="637">
        <v>834.0</v>
      </c>
      <c r="R17" s="636">
        <v>446.0</v>
      </c>
      <c r="S17" s="636">
        <v>335.0</v>
      </c>
      <c r="T17" s="636">
        <v>53.0</v>
      </c>
      <c r="U17" s="622" t="str">
        <f t="shared" si="2"/>
        <v>ok</v>
      </c>
      <c r="V17" s="638">
        <f t="shared" si="3"/>
        <v>0.1900638104</v>
      </c>
      <c r="W17" s="639">
        <f t="shared" si="4"/>
        <v>5.261390887</v>
      </c>
      <c r="X17" s="640">
        <v>14.0</v>
      </c>
      <c r="Y17" s="641" t="str">
        <f t="shared" si="5"/>
        <v>#REF!</v>
      </c>
      <c r="Z17" s="642" t="str">
        <f t="shared" si="6"/>
        <v>#REF!</v>
      </c>
      <c r="AA17" s="622"/>
      <c r="AB17" s="622"/>
      <c r="AC17" s="622"/>
      <c r="AD17" s="622"/>
      <c r="AE17" s="622"/>
      <c r="AF17" s="622"/>
    </row>
    <row r="18">
      <c r="A18" s="632">
        <v>16.0</v>
      </c>
      <c r="B18" s="633" t="s">
        <v>671</v>
      </c>
      <c r="C18" s="634"/>
      <c r="D18" s="634">
        <v>1199.0</v>
      </c>
      <c r="E18" s="622"/>
      <c r="F18" s="622"/>
      <c r="G18" s="623">
        <f t="shared" si="1"/>
        <v>13097</v>
      </c>
      <c r="H18" s="631"/>
      <c r="I18" s="631">
        <v>23.0</v>
      </c>
      <c r="J18" s="635" t="s">
        <v>668</v>
      </c>
      <c r="K18" s="636">
        <v>13097.0</v>
      </c>
      <c r="L18" s="636">
        <v>8020.0</v>
      </c>
      <c r="M18" s="636">
        <v>3793152.0</v>
      </c>
      <c r="N18" s="636">
        <v>15.0</v>
      </c>
      <c r="O18" s="637">
        <v>5238.0</v>
      </c>
      <c r="P18" s="636">
        <v>2114.0</v>
      </c>
      <c r="Q18" s="637">
        <v>503.0</v>
      </c>
      <c r="R18" s="636">
        <v>121.0</v>
      </c>
      <c r="S18" s="636">
        <v>375.0</v>
      </c>
      <c r="T18" s="636">
        <v>7.0</v>
      </c>
      <c r="U18" s="622" t="str">
        <f t="shared" si="2"/>
        <v>ok</v>
      </c>
      <c r="V18" s="638">
        <f t="shared" si="3"/>
        <v>0.08761539801</v>
      </c>
      <c r="W18" s="639">
        <f t="shared" si="4"/>
        <v>11.41351889</v>
      </c>
      <c r="X18" s="640">
        <v>13.0</v>
      </c>
      <c r="Y18" s="641" t="str">
        <f t="shared" si="5"/>
        <v>#REF!</v>
      </c>
      <c r="Z18" s="642" t="str">
        <f t="shared" si="6"/>
        <v>#REF!</v>
      </c>
      <c r="AA18" s="622"/>
      <c r="AB18" s="622"/>
      <c r="AC18" s="622"/>
      <c r="AD18" s="622"/>
      <c r="AE18" s="622"/>
      <c r="AF18" s="622"/>
    </row>
    <row r="19">
      <c r="A19" s="632">
        <v>17.0</v>
      </c>
      <c r="B19" s="633" t="s">
        <v>601</v>
      </c>
      <c r="C19" s="634"/>
      <c r="D19" s="634">
        <v>4398.0</v>
      </c>
      <c r="E19" s="622"/>
      <c r="F19" s="622"/>
      <c r="G19" s="623">
        <f t="shared" si="1"/>
        <v>2370</v>
      </c>
      <c r="H19" s="631"/>
      <c r="I19" s="631">
        <v>24.0</v>
      </c>
      <c r="J19" s="635" t="s">
        <v>671</v>
      </c>
      <c r="K19" s="636">
        <v>2370.0</v>
      </c>
      <c r="L19" s="636">
        <v>1199.0</v>
      </c>
      <c r="M19" s="636">
        <v>768505.0</v>
      </c>
      <c r="N19" s="636">
        <v>6.0</v>
      </c>
      <c r="O19" s="637">
        <v>789.0</v>
      </c>
      <c r="P19" s="636">
        <v>1560.0</v>
      </c>
      <c r="Q19" s="637">
        <v>201.0</v>
      </c>
      <c r="R19" s="636">
        <v>45.0</v>
      </c>
      <c r="S19" s="636">
        <v>154.0</v>
      </c>
      <c r="T19" s="636">
        <v>2.0</v>
      </c>
      <c r="U19" s="622" t="str">
        <f t="shared" si="2"/>
        <v>ok</v>
      </c>
      <c r="V19" s="638">
        <f t="shared" si="3"/>
        <v>0.203030303</v>
      </c>
      <c r="W19" s="639">
        <f t="shared" si="4"/>
        <v>4.925373134</v>
      </c>
      <c r="X19" s="640">
        <v>16.0</v>
      </c>
      <c r="Y19" s="641" t="str">
        <f t="shared" si="5"/>
        <v>#REF!</v>
      </c>
      <c r="Z19" s="642" t="str">
        <f t="shared" si="6"/>
        <v>#REF!</v>
      </c>
      <c r="AA19" s="622"/>
      <c r="AB19" s="622"/>
      <c r="AC19" s="622"/>
      <c r="AD19" s="622"/>
      <c r="AE19" s="622"/>
      <c r="AF19" s="622"/>
    </row>
    <row r="20">
      <c r="A20" s="632">
        <v>18.0</v>
      </c>
      <c r="B20" s="633" t="s">
        <v>672</v>
      </c>
      <c r="C20" s="634"/>
      <c r="D20" s="634">
        <v>8561.0</v>
      </c>
      <c r="E20" s="622"/>
      <c r="F20" s="622"/>
      <c r="G20" s="623">
        <f t="shared" si="1"/>
        <v>8069</v>
      </c>
      <c r="H20" s="631"/>
      <c r="I20" s="631">
        <v>10.0</v>
      </c>
      <c r="J20" s="635" t="s">
        <v>601</v>
      </c>
      <c r="K20" s="636">
        <v>8069.0</v>
      </c>
      <c r="L20" s="636">
        <v>5439.0</v>
      </c>
      <c r="M20" s="636">
        <v>2242198.0</v>
      </c>
      <c r="N20" s="636">
        <v>40.0</v>
      </c>
      <c r="O20" s="637">
        <v>3119.0</v>
      </c>
      <c r="P20" s="636">
        <v>2426.0</v>
      </c>
      <c r="Q20" s="637">
        <v>293.0</v>
      </c>
      <c r="R20" s="636">
        <v>44.0</v>
      </c>
      <c r="S20" s="636">
        <v>233.0</v>
      </c>
      <c r="T20" s="636">
        <v>16.0</v>
      </c>
      <c r="U20" s="622" t="str">
        <f t="shared" si="2"/>
        <v>ok</v>
      </c>
      <c r="V20" s="638">
        <f t="shared" si="3"/>
        <v>0.08587338804</v>
      </c>
      <c r="W20" s="639">
        <f t="shared" si="4"/>
        <v>11.64505119</v>
      </c>
      <c r="X20" s="640">
        <v>17.0</v>
      </c>
      <c r="Y20" s="641" t="str">
        <f t="shared" si="5"/>
        <v>#REF!</v>
      </c>
      <c r="Z20" s="642" t="str">
        <f t="shared" si="6"/>
        <v>#REF!</v>
      </c>
      <c r="AA20" s="622"/>
      <c r="AB20" s="622"/>
      <c r="AC20" s="622"/>
      <c r="AD20" s="622"/>
      <c r="AE20" s="622"/>
      <c r="AF20" s="622"/>
    </row>
    <row r="21">
      <c r="A21" s="632">
        <v>19.0</v>
      </c>
      <c r="B21" s="633" t="s">
        <v>673</v>
      </c>
      <c r="C21" s="634"/>
      <c r="D21" s="634">
        <v>18291.0</v>
      </c>
      <c r="E21" s="622"/>
      <c r="F21" s="622"/>
      <c r="G21" s="623">
        <f t="shared" si="1"/>
        <v>3688</v>
      </c>
      <c r="H21" s="631"/>
      <c r="I21" s="631">
        <v>8.0</v>
      </c>
      <c r="J21" s="635" t="s">
        <v>648</v>
      </c>
      <c r="K21" s="636">
        <v>3688.0</v>
      </c>
      <c r="L21" s="636">
        <v>2924.0</v>
      </c>
      <c r="M21" s="636">
        <v>8521201.0</v>
      </c>
      <c r="N21" s="636">
        <v>19.0</v>
      </c>
      <c r="O21" s="637">
        <v>1979.0</v>
      </c>
      <c r="P21" s="636">
        <v>343.0</v>
      </c>
      <c r="Q21" s="637">
        <v>188.0</v>
      </c>
      <c r="R21" s="636">
        <v>28.0</v>
      </c>
      <c r="S21" s="636">
        <v>148.0</v>
      </c>
      <c r="T21" s="636">
        <v>12.0</v>
      </c>
      <c r="U21" s="622" t="str">
        <f t="shared" si="2"/>
        <v>ok</v>
      </c>
      <c r="V21" s="638">
        <f t="shared" si="3"/>
        <v>0.08675588371</v>
      </c>
      <c r="W21" s="639">
        <f t="shared" si="4"/>
        <v>11.52659574</v>
      </c>
      <c r="X21" s="640">
        <v>26.0</v>
      </c>
      <c r="Y21" s="641" t="str">
        <f t="shared" si="5"/>
        <v>#REF!</v>
      </c>
      <c r="Z21" s="642" t="str">
        <f t="shared" si="6"/>
        <v>#REF!</v>
      </c>
      <c r="AA21" s="622"/>
      <c r="AB21" s="622"/>
      <c r="AC21" s="622"/>
      <c r="AD21" s="622"/>
      <c r="AE21" s="622"/>
      <c r="AF21" s="622"/>
    </row>
    <row r="22">
      <c r="A22" s="632">
        <v>20.0</v>
      </c>
      <c r="B22" s="633" t="s">
        <v>674</v>
      </c>
      <c r="C22" s="634"/>
      <c r="D22" s="634">
        <v>29038.0</v>
      </c>
      <c r="E22" s="622"/>
      <c r="F22" s="622"/>
      <c r="G22" s="623">
        <f t="shared" si="1"/>
        <v>167</v>
      </c>
      <c r="H22" s="631"/>
      <c r="I22" s="631">
        <v>31.0</v>
      </c>
      <c r="J22" s="635" t="s">
        <v>651</v>
      </c>
      <c r="K22" s="636">
        <v>167.0</v>
      </c>
      <c r="L22" s="636">
        <v>3876.0</v>
      </c>
      <c r="M22" s="636">
        <v>1831880.0</v>
      </c>
      <c r="N22" s="636">
        <v>4.0</v>
      </c>
      <c r="O22" s="637">
        <v>2116.0</v>
      </c>
      <c r="P22" s="636">
        <v>2116.0</v>
      </c>
      <c r="Q22" s="637">
        <v>711.0</v>
      </c>
      <c r="R22" s="636">
        <v>466.0</v>
      </c>
      <c r="S22" s="636">
        <v>230.0</v>
      </c>
      <c r="T22" s="636">
        <v>15.0</v>
      </c>
      <c r="U22" s="622" t="str">
        <f t="shared" si="2"/>
        <v>ok</v>
      </c>
      <c r="V22" s="638">
        <f t="shared" si="3"/>
        <v>0.2515033605</v>
      </c>
      <c r="W22" s="639">
        <f t="shared" si="4"/>
        <v>3.976090014</v>
      </c>
      <c r="X22" s="640">
        <v>29.0</v>
      </c>
      <c r="Y22" s="641" t="str">
        <f t="shared" si="5"/>
        <v>#REF!</v>
      </c>
      <c r="Z22" s="642" t="str">
        <f t="shared" si="6"/>
        <v>#REF!</v>
      </c>
      <c r="AA22" s="622"/>
      <c r="AB22" s="622"/>
      <c r="AC22" s="622"/>
      <c r="AD22" s="622"/>
      <c r="AE22" s="622"/>
      <c r="AF22" s="622"/>
    </row>
    <row r="23">
      <c r="A23" s="632">
        <v>21.0</v>
      </c>
      <c r="B23" s="633" t="s">
        <v>675</v>
      </c>
      <c r="C23" s="634"/>
      <c r="D23" s="634">
        <v>5565.0</v>
      </c>
      <c r="E23" s="622"/>
      <c r="F23" s="622"/>
      <c r="G23" s="623">
        <f t="shared" si="1"/>
        <v>105</v>
      </c>
      <c r="H23" s="631"/>
      <c r="I23" s="631">
        <v>32.0</v>
      </c>
      <c r="J23" s="635" t="s">
        <v>677</v>
      </c>
      <c r="K23" s="636">
        <v>105.0</v>
      </c>
      <c r="L23" s="636">
        <v>374.0</v>
      </c>
      <c r="M23" s="636">
        <v>1278764.0</v>
      </c>
      <c r="N23" s="636">
        <v>24.0</v>
      </c>
      <c r="O23" s="637">
        <v>0.0</v>
      </c>
      <c r="P23" s="636">
        <v>292.0</v>
      </c>
      <c r="Q23" s="637">
        <v>719.0</v>
      </c>
      <c r="R23" s="636">
        <v>585.0</v>
      </c>
      <c r="S23" s="636">
        <v>103.0</v>
      </c>
      <c r="T23" s="636">
        <v>31.0</v>
      </c>
      <c r="U23" s="622" t="str">
        <f t="shared" si="2"/>
        <v>ok</v>
      </c>
      <c r="V23" s="638">
        <f t="shared" si="3"/>
        <v>1</v>
      </c>
      <c r="W23" s="639">
        <f t="shared" si="4"/>
        <v>1</v>
      </c>
      <c r="X23" s="640">
        <v>28.0</v>
      </c>
      <c r="Y23" s="641" t="str">
        <f t="shared" si="5"/>
        <v>#REF!</v>
      </c>
      <c r="Z23" s="642" t="str">
        <f t="shared" si="6"/>
        <v>#REF!</v>
      </c>
      <c r="AA23" s="622"/>
      <c r="AB23" s="622"/>
      <c r="AC23" s="622"/>
      <c r="AD23" s="622"/>
      <c r="AE23" s="622"/>
      <c r="AF23" s="622"/>
    </row>
    <row r="24">
      <c r="A24" s="632">
        <v>22.0</v>
      </c>
      <c r="B24" s="633" t="s">
        <v>597</v>
      </c>
      <c r="C24" s="634"/>
      <c r="D24" s="634">
        <v>8840.0</v>
      </c>
      <c r="E24" s="622"/>
      <c r="F24" s="622"/>
      <c r="G24" s="623">
        <f t="shared" si="1"/>
        <v>8356</v>
      </c>
      <c r="H24" s="631"/>
      <c r="I24" s="631">
        <v>18.0</v>
      </c>
      <c r="J24" s="635" t="s">
        <v>672</v>
      </c>
      <c r="K24" s="636">
        <v>8356.0</v>
      </c>
      <c r="L24" s="636">
        <v>10325.0</v>
      </c>
      <c r="M24" s="636">
        <v>5125622.0</v>
      </c>
      <c r="N24" s="636">
        <v>45.0</v>
      </c>
      <c r="O24" s="637">
        <v>5723.0</v>
      </c>
      <c r="P24" s="636">
        <v>2014.0</v>
      </c>
      <c r="Q24" s="637">
        <v>1199.0</v>
      </c>
      <c r="R24" s="636">
        <v>344.0</v>
      </c>
      <c r="S24" s="636">
        <v>802.0</v>
      </c>
      <c r="T24" s="636">
        <v>53.0</v>
      </c>
      <c r="U24" s="622" t="str">
        <f t="shared" si="2"/>
        <v>ok</v>
      </c>
      <c r="V24" s="638">
        <f t="shared" si="3"/>
        <v>0.1732158336</v>
      </c>
      <c r="W24" s="639">
        <f t="shared" si="4"/>
        <v>5.773144287</v>
      </c>
      <c r="X24" s="640">
        <v>18.0</v>
      </c>
      <c r="Y24" s="641" t="str">
        <f t="shared" si="5"/>
        <v>#REF!</v>
      </c>
      <c r="Z24" s="642" t="str">
        <f t="shared" si="6"/>
        <v>#REF!</v>
      </c>
      <c r="AA24" s="622"/>
      <c r="AB24" s="622"/>
      <c r="AC24" s="622"/>
      <c r="AD24" s="622"/>
      <c r="AE24" s="622"/>
      <c r="AF24" s="622"/>
    </row>
    <row r="25">
      <c r="A25" s="632">
        <v>23.0</v>
      </c>
      <c r="B25" s="633" t="s">
        <v>676</v>
      </c>
      <c r="C25" s="634"/>
      <c r="D25" s="634">
        <v>508.0</v>
      </c>
      <c r="E25" s="622"/>
      <c r="F25" s="622"/>
      <c r="G25" s="623">
        <f t="shared" si="1"/>
        <v>1966</v>
      </c>
      <c r="H25" s="631"/>
      <c r="I25" s="631">
        <v>19.0</v>
      </c>
      <c r="J25" s="635" t="s">
        <v>773</v>
      </c>
      <c r="K25" s="636">
        <v>1966.0</v>
      </c>
      <c r="L25" s="636">
        <v>5014.0</v>
      </c>
      <c r="M25" s="636">
        <v>5541394.0</v>
      </c>
      <c r="N25" s="636">
        <v>8.0</v>
      </c>
      <c r="O25" s="637">
        <v>4101.0</v>
      </c>
      <c r="P25" s="636">
        <v>905.0</v>
      </c>
      <c r="Q25" s="637">
        <v>113.0</v>
      </c>
      <c r="R25" s="636">
        <v>72.0</v>
      </c>
      <c r="S25" s="636">
        <v>40.0</v>
      </c>
      <c r="T25" s="636">
        <v>1.0</v>
      </c>
      <c r="U25" s="622" t="str">
        <f t="shared" si="2"/>
        <v>ok</v>
      </c>
      <c r="V25" s="638">
        <f t="shared" si="3"/>
        <v>0.02681537731</v>
      </c>
      <c r="W25" s="639">
        <f t="shared" si="4"/>
        <v>37.2920354</v>
      </c>
      <c r="X25" s="640">
        <v>33.0</v>
      </c>
      <c r="Y25" s="641" t="str">
        <f t="shared" si="5"/>
        <v>#REF!</v>
      </c>
      <c r="Z25" s="642" t="str">
        <f t="shared" si="6"/>
        <v>#REF!</v>
      </c>
      <c r="AA25" s="622"/>
      <c r="AB25" s="622"/>
      <c r="AC25" s="622"/>
      <c r="AD25" s="622"/>
      <c r="AE25" s="622"/>
      <c r="AF25" s="622"/>
    </row>
    <row r="26">
      <c r="A26" s="632">
        <v>24.0</v>
      </c>
      <c r="B26" s="633" t="s">
        <v>678</v>
      </c>
      <c r="C26" s="634"/>
      <c r="D26" s="634">
        <v>31575.0</v>
      </c>
      <c r="E26" s="622"/>
      <c r="F26" s="622"/>
      <c r="G26" s="623">
        <f t="shared" si="1"/>
        <v>3548</v>
      </c>
      <c r="H26" s="631"/>
      <c r="I26" s="631">
        <v>34.0</v>
      </c>
      <c r="J26" s="635" t="s">
        <v>653</v>
      </c>
      <c r="K26" s="636">
        <v>3548.0</v>
      </c>
      <c r="L26" s="636">
        <v>15742.0</v>
      </c>
      <c r="M26" s="636">
        <v>3435430.0</v>
      </c>
      <c r="N26" s="636">
        <v>24.0</v>
      </c>
      <c r="O26" s="637">
        <v>10504.0</v>
      </c>
      <c r="P26" s="636">
        <v>4582.0</v>
      </c>
      <c r="Q26" s="637">
        <v>1696.0</v>
      </c>
      <c r="R26" s="636">
        <v>1057.0</v>
      </c>
      <c r="S26" s="636">
        <v>632.0</v>
      </c>
      <c r="T26" s="636">
        <v>7.0</v>
      </c>
      <c r="U26" s="622" t="str">
        <f t="shared" si="2"/>
        <v>ok</v>
      </c>
      <c r="V26" s="638">
        <f t="shared" si="3"/>
        <v>0.1390163934</v>
      </c>
      <c r="W26" s="639">
        <f t="shared" si="4"/>
        <v>7.193396226</v>
      </c>
      <c r="X26" s="640">
        <v>31.0</v>
      </c>
      <c r="Y26" s="641" t="str">
        <f t="shared" si="5"/>
        <v>#REF!</v>
      </c>
      <c r="Z26" s="642" t="str">
        <f t="shared" si="6"/>
        <v>#REF!</v>
      </c>
      <c r="AA26" s="622"/>
      <c r="AB26" s="622"/>
      <c r="AC26" s="622"/>
      <c r="AD26" s="622"/>
      <c r="AE26" s="622"/>
      <c r="AF26" s="622"/>
    </row>
    <row r="27">
      <c r="A27" s="632">
        <v>25.0</v>
      </c>
      <c r="B27" s="633" t="s">
        <v>679</v>
      </c>
      <c r="C27" s="634"/>
      <c r="D27" s="634">
        <v>923.0</v>
      </c>
      <c r="E27" s="622"/>
      <c r="F27" s="622"/>
      <c r="G27" s="623">
        <f t="shared" si="1"/>
        <v>1353</v>
      </c>
      <c r="H27" s="631"/>
      <c r="I27" s="631">
        <v>33.0</v>
      </c>
      <c r="J27" s="635" t="s">
        <v>680</v>
      </c>
      <c r="K27" s="636">
        <v>1353.0</v>
      </c>
      <c r="L27" s="636">
        <v>2143.0</v>
      </c>
      <c r="M27" s="636">
        <v>981822.0</v>
      </c>
      <c r="N27" s="636">
        <v>2.0</v>
      </c>
      <c r="O27" s="637">
        <v>1635.0</v>
      </c>
      <c r="P27" s="636">
        <v>2183.0</v>
      </c>
      <c r="Q27" s="637">
        <v>236.0</v>
      </c>
      <c r="R27" s="636">
        <v>81.0</v>
      </c>
      <c r="S27" s="636">
        <v>152.0</v>
      </c>
      <c r="T27" s="636">
        <v>3.0</v>
      </c>
      <c r="U27" s="622" t="str">
        <f t="shared" si="2"/>
        <v>ok</v>
      </c>
      <c r="V27" s="638">
        <f t="shared" si="3"/>
        <v>0.1261357563</v>
      </c>
      <c r="W27" s="639">
        <f t="shared" si="4"/>
        <v>7.927966102</v>
      </c>
      <c r="X27" s="640">
        <v>30.0</v>
      </c>
      <c r="Y27" s="641" t="str">
        <f t="shared" si="5"/>
        <v>#REF!</v>
      </c>
      <c r="Z27" s="642" t="str">
        <f t="shared" si="6"/>
        <v>#REF!</v>
      </c>
      <c r="AA27" s="622"/>
      <c r="AB27" s="622"/>
      <c r="AC27" s="622"/>
      <c r="AD27" s="622"/>
      <c r="AE27" s="622"/>
      <c r="AF27" s="622"/>
    </row>
    <row r="28">
      <c r="A28" s="632">
        <v>26.0</v>
      </c>
      <c r="B28" s="633" t="s">
        <v>648</v>
      </c>
      <c r="C28" s="634"/>
      <c r="D28" s="634">
        <v>2168.0</v>
      </c>
      <c r="E28" s="622"/>
      <c r="F28" s="622"/>
      <c r="G28" s="623">
        <f t="shared" si="1"/>
        <v>80843</v>
      </c>
      <c r="H28" s="631"/>
      <c r="I28" s="631">
        <v>4.0</v>
      </c>
      <c r="J28" s="635" t="s">
        <v>649</v>
      </c>
      <c r="K28" s="636">
        <v>80843.0</v>
      </c>
      <c r="L28" s="636">
        <v>10373.0</v>
      </c>
      <c r="M28" s="636">
        <v>7128305.0</v>
      </c>
      <c r="N28" s="636">
        <v>76.0</v>
      </c>
      <c r="O28" s="637">
        <v>6615.0</v>
      </c>
      <c r="P28" s="636">
        <v>1455.0</v>
      </c>
      <c r="Q28" s="637">
        <v>224.0</v>
      </c>
      <c r="R28" s="636">
        <v>75.0</v>
      </c>
      <c r="S28" s="636">
        <v>139.0</v>
      </c>
      <c r="T28" s="636">
        <v>10.0</v>
      </c>
      <c r="U28" s="622" t="str">
        <f t="shared" si="2"/>
        <v>ok</v>
      </c>
      <c r="V28" s="638">
        <f t="shared" si="3"/>
        <v>0.03275332651</v>
      </c>
      <c r="W28" s="639">
        <f t="shared" si="4"/>
        <v>30.53125</v>
      </c>
      <c r="X28" s="640">
        <v>27.0</v>
      </c>
      <c r="Y28" s="641" t="str">
        <f t="shared" si="5"/>
        <v>#REF!</v>
      </c>
      <c r="Z28" s="642" t="str">
        <f t="shared" si="6"/>
        <v>#REF!</v>
      </c>
      <c r="AA28" s="622"/>
      <c r="AB28" s="622"/>
      <c r="AC28" s="622"/>
      <c r="AD28" s="622"/>
      <c r="AE28" s="622"/>
      <c r="AF28" s="622"/>
    </row>
    <row r="29">
      <c r="A29" s="632">
        <v>27.0</v>
      </c>
      <c r="B29" s="633" t="s">
        <v>649</v>
      </c>
      <c r="C29" s="634"/>
      <c r="D29" s="634">
        <v>5739.0</v>
      </c>
      <c r="E29" s="622"/>
      <c r="F29" s="622"/>
      <c r="G29" s="623">
        <f t="shared" si="1"/>
        <v>1841</v>
      </c>
      <c r="H29" s="631"/>
      <c r="I29" s="631">
        <v>30.0</v>
      </c>
      <c r="J29" s="635" t="s">
        <v>681</v>
      </c>
      <c r="K29" s="636">
        <v>1841.0</v>
      </c>
      <c r="L29" s="636">
        <v>265.0</v>
      </c>
      <c r="M29" s="636">
        <v>1405012.0</v>
      </c>
      <c r="N29" s="636">
        <v>7.0</v>
      </c>
      <c r="O29" s="637">
        <v>0.0</v>
      </c>
      <c r="P29" s="636">
        <v>189.0</v>
      </c>
      <c r="Q29" s="637">
        <v>114.0</v>
      </c>
      <c r="R29" s="636">
        <v>29.0</v>
      </c>
      <c r="S29" s="636">
        <v>83.0</v>
      </c>
      <c r="T29" s="636">
        <v>2.0</v>
      </c>
      <c r="U29" s="622" t="str">
        <f t="shared" si="2"/>
        <v>ok</v>
      </c>
      <c r="V29" s="638">
        <f t="shared" si="3"/>
        <v>1</v>
      </c>
      <c r="W29" s="639">
        <f t="shared" si="4"/>
        <v>1</v>
      </c>
      <c r="X29" s="640">
        <v>32.0</v>
      </c>
      <c r="Y29" s="641" t="str">
        <f t="shared" si="5"/>
        <v>#REF!</v>
      </c>
      <c r="Z29" s="642" t="str">
        <f t="shared" si="6"/>
        <v>#REF!</v>
      </c>
      <c r="AA29" s="622"/>
      <c r="AB29" s="622"/>
      <c r="AC29" s="622"/>
      <c r="AD29" s="622"/>
      <c r="AE29" s="622"/>
      <c r="AF29" s="622"/>
    </row>
    <row r="30">
      <c r="A30" s="632">
        <v>28.0</v>
      </c>
      <c r="B30" s="633" t="s">
        <v>677</v>
      </c>
      <c r="C30" s="634"/>
      <c r="D30" s="634">
        <v>374.0</v>
      </c>
      <c r="E30" s="622"/>
      <c r="F30" s="622"/>
      <c r="G30" s="623">
        <f t="shared" si="1"/>
        <v>9592</v>
      </c>
      <c r="H30" s="631"/>
      <c r="I30" s="631">
        <v>27.0</v>
      </c>
      <c r="J30" s="635" t="s">
        <v>678</v>
      </c>
      <c r="K30" s="636">
        <v>9592.0</v>
      </c>
      <c r="L30" s="636">
        <v>45888.0</v>
      </c>
      <c r="M30" s="636">
        <v>8928004.0</v>
      </c>
      <c r="N30" s="636">
        <v>156.0</v>
      </c>
      <c r="O30" s="637">
        <v>27575.0</v>
      </c>
      <c r="P30" s="636">
        <v>5140.0</v>
      </c>
      <c r="Q30" s="637">
        <v>4807.0</v>
      </c>
      <c r="R30" s="636">
        <v>2926.0</v>
      </c>
      <c r="S30" s="636">
        <v>1718.0</v>
      </c>
      <c r="T30" s="636">
        <v>163.0</v>
      </c>
      <c r="U30" s="622" t="str">
        <f t="shared" si="2"/>
        <v>ok</v>
      </c>
      <c r="V30" s="638">
        <f t="shared" si="3"/>
        <v>0.1484466679</v>
      </c>
      <c r="W30" s="639">
        <f t="shared" si="4"/>
        <v>6.736426045</v>
      </c>
      <c r="X30" s="640">
        <v>24.0</v>
      </c>
      <c r="Y30" s="641" t="str">
        <f t="shared" si="5"/>
        <v>#REF!</v>
      </c>
      <c r="Z30" s="642" t="str">
        <f t="shared" si="6"/>
        <v>#REF!</v>
      </c>
      <c r="AA30" s="622"/>
      <c r="AB30" s="622"/>
      <c r="AC30" s="622"/>
      <c r="AD30" s="622"/>
      <c r="AE30" s="622"/>
      <c r="AF30" s="622"/>
    </row>
    <row r="31">
      <c r="A31" s="632">
        <v>29.0</v>
      </c>
      <c r="B31" s="633" t="s">
        <v>651</v>
      </c>
      <c r="C31" s="634"/>
      <c r="D31" s="634">
        <v>2227.0</v>
      </c>
      <c r="E31" s="622"/>
      <c r="F31" s="622"/>
      <c r="G31" s="623">
        <f t="shared" si="1"/>
        <v>1213</v>
      </c>
      <c r="H31" s="631"/>
      <c r="I31" s="631">
        <v>26.0</v>
      </c>
      <c r="J31" s="635" t="s">
        <v>679</v>
      </c>
      <c r="K31" s="636">
        <v>1213.0</v>
      </c>
      <c r="L31" s="636">
        <v>1372.0</v>
      </c>
      <c r="M31" s="636">
        <v>3096976.0</v>
      </c>
      <c r="N31" s="636">
        <v>7.0</v>
      </c>
      <c r="O31" s="637">
        <v>836.0</v>
      </c>
      <c r="P31" s="636">
        <v>443.0</v>
      </c>
      <c r="Q31" s="637">
        <v>186.0</v>
      </c>
      <c r="R31" s="636">
        <v>28.0</v>
      </c>
      <c r="S31" s="636">
        <v>153.0</v>
      </c>
      <c r="T31" s="636">
        <v>5.0</v>
      </c>
      <c r="U31" s="622" t="str">
        <f t="shared" si="2"/>
        <v>ok</v>
      </c>
      <c r="V31" s="638">
        <f t="shared" si="3"/>
        <v>0.1819960861</v>
      </c>
      <c r="W31" s="639">
        <f t="shared" si="4"/>
        <v>5.494623656</v>
      </c>
      <c r="X31" s="640">
        <v>25.0</v>
      </c>
      <c r="Y31" s="641" t="str">
        <f t="shared" si="5"/>
        <v>#REF!</v>
      </c>
      <c r="Z31" s="642" t="str">
        <f t="shared" si="6"/>
        <v>#REF!</v>
      </c>
      <c r="AA31" s="622"/>
      <c r="AB31" s="622"/>
      <c r="AC31" s="622"/>
      <c r="AD31" s="622"/>
      <c r="AE31" s="622"/>
      <c r="AF31" s="622"/>
    </row>
    <row r="32">
      <c r="A32" s="632">
        <v>30.0</v>
      </c>
      <c r="B32" s="633" t="s">
        <v>680</v>
      </c>
      <c r="C32" s="634"/>
      <c r="D32" s="634">
        <v>1493.0</v>
      </c>
      <c r="E32" s="622"/>
      <c r="F32" s="622"/>
      <c r="G32" s="623">
        <f t="shared" si="1"/>
        <v>64</v>
      </c>
      <c r="H32" s="631"/>
      <c r="I32" s="631">
        <v>28.0</v>
      </c>
      <c r="J32" s="635" t="s">
        <v>676</v>
      </c>
      <c r="K32" s="636">
        <v>64.0</v>
      </c>
      <c r="L32" s="636">
        <v>508.0</v>
      </c>
      <c r="M32" s="636">
        <v>2755589.0</v>
      </c>
      <c r="N32" s="636">
        <v>10.0</v>
      </c>
      <c r="O32" s="637">
        <v>0.0</v>
      </c>
      <c r="P32" s="636">
        <v>184.0</v>
      </c>
      <c r="Q32" s="637">
        <v>343.0</v>
      </c>
      <c r="R32" s="637">
        <v>116.0</v>
      </c>
      <c r="S32" s="636">
        <v>221.0</v>
      </c>
      <c r="T32" s="636">
        <v>6.0</v>
      </c>
      <c r="U32" s="622" t="str">
        <f t="shared" si="2"/>
        <v>ok</v>
      </c>
      <c r="V32" s="638">
        <f t="shared" si="3"/>
        <v>1</v>
      </c>
      <c r="W32" s="639">
        <f t="shared" si="4"/>
        <v>1</v>
      </c>
      <c r="X32" s="640">
        <v>23.0</v>
      </c>
      <c r="Y32" s="641" t="str">
        <f t="shared" si="5"/>
        <v>#REF!</v>
      </c>
      <c r="Z32" s="642" t="str">
        <f t="shared" si="6"/>
        <v>#REF!</v>
      </c>
      <c r="AA32" s="622"/>
      <c r="AB32" s="622"/>
      <c r="AC32" s="622"/>
      <c r="AD32" s="622"/>
      <c r="AE32" s="622"/>
      <c r="AF32" s="622"/>
    </row>
    <row r="33">
      <c r="A33" s="632">
        <v>31.0</v>
      </c>
      <c r="B33" s="633" t="s">
        <v>653</v>
      </c>
      <c r="C33" s="634"/>
      <c r="D33" s="634">
        <v>12054.0</v>
      </c>
      <c r="E33" s="622"/>
      <c r="F33" s="622"/>
      <c r="G33" s="623">
        <f t="shared" si="1"/>
        <v>567</v>
      </c>
      <c r="H33" s="631"/>
      <c r="I33" s="631">
        <v>25.0</v>
      </c>
      <c r="J33" s="635" t="s">
        <v>675</v>
      </c>
      <c r="K33" s="636">
        <v>567.0</v>
      </c>
      <c r="L33" s="636">
        <v>7755.0</v>
      </c>
      <c r="M33" s="636">
        <v>2528794.0</v>
      </c>
      <c r="N33" s="636">
        <v>116.0</v>
      </c>
      <c r="O33" s="637">
        <v>5154.0</v>
      </c>
      <c r="P33" s="636">
        <v>3067.0</v>
      </c>
      <c r="Q33" s="637">
        <v>1057.0</v>
      </c>
      <c r="R33" s="636">
        <v>809.0</v>
      </c>
      <c r="S33" s="636">
        <v>172.0</v>
      </c>
      <c r="T33" s="636">
        <v>76.0</v>
      </c>
      <c r="U33" s="622" t="str">
        <f t="shared" si="2"/>
        <v>ok</v>
      </c>
      <c r="V33" s="638">
        <f t="shared" si="3"/>
        <v>0.1701819353</v>
      </c>
      <c r="W33" s="639">
        <f t="shared" si="4"/>
        <v>5.876064333</v>
      </c>
      <c r="X33" s="640">
        <v>21.0</v>
      </c>
      <c r="Y33" s="641" t="str">
        <f t="shared" si="5"/>
        <v>#REF!</v>
      </c>
      <c r="Z33" s="642" t="str">
        <f t="shared" si="6"/>
        <v>#REF!</v>
      </c>
      <c r="AA33" s="622"/>
      <c r="AB33" s="622"/>
      <c r="AC33" s="622"/>
      <c r="AD33" s="622"/>
      <c r="AE33" s="622"/>
      <c r="AF33" s="622"/>
    </row>
    <row r="34">
      <c r="A34" s="632">
        <v>32.0</v>
      </c>
      <c r="B34" s="633" t="s">
        <v>681</v>
      </c>
      <c r="C34" s="634"/>
      <c r="D34" s="634">
        <v>265.0</v>
      </c>
      <c r="E34" s="622"/>
      <c r="F34" s="622"/>
      <c r="G34" s="623">
        <f t="shared" si="1"/>
        <v>10965</v>
      </c>
      <c r="H34" s="631"/>
      <c r="I34" s="631">
        <v>3.0</v>
      </c>
      <c r="J34" s="635" t="s">
        <v>674</v>
      </c>
      <c r="K34" s="636">
        <v>10965.0</v>
      </c>
      <c r="L34" s="636">
        <v>40298.0</v>
      </c>
      <c r="M34" s="636">
        <v>5498751.0</v>
      </c>
      <c r="N34" s="636">
        <v>157.0</v>
      </c>
      <c r="O34" s="637">
        <v>31471.0</v>
      </c>
      <c r="P34" s="636">
        <v>7329.0</v>
      </c>
      <c r="Q34" s="637">
        <v>725.0</v>
      </c>
      <c r="R34" s="636">
        <v>107.0</v>
      </c>
      <c r="S34" s="636">
        <v>587.0</v>
      </c>
      <c r="T34" s="636">
        <v>31.0</v>
      </c>
      <c r="U34" s="622" t="str">
        <f t="shared" si="2"/>
        <v>ok</v>
      </c>
      <c r="V34" s="638">
        <f t="shared" si="3"/>
        <v>0.02251832526</v>
      </c>
      <c r="W34" s="639">
        <f t="shared" si="4"/>
        <v>44.40827586</v>
      </c>
      <c r="X34" s="640">
        <v>20.0</v>
      </c>
      <c r="Y34" s="641" t="str">
        <f t="shared" si="5"/>
        <v>#REF!</v>
      </c>
      <c r="Z34" s="642" t="str">
        <f t="shared" si="6"/>
        <v>#REF!</v>
      </c>
      <c r="AA34" s="622"/>
      <c r="AB34" s="622"/>
      <c r="AC34" s="622"/>
      <c r="AD34" s="622"/>
      <c r="AE34" s="622"/>
      <c r="AF34" s="622"/>
    </row>
    <row r="35">
      <c r="A35" s="632">
        <v>33.0</v>
      </c>
      <c r="B35" s="633" t="s">
        <v>773</v>
      </c>
      <c r="C35" s="634"/>
      <c r="D35" s="634">
        <v>3443.0</v>
      </c>
      <c r="E35" s="622"/>
      <c r="F35" s="622"/>
      <c r="G35" s="623">
        <f t="shared" si="1"/>
        <v>9196</v>
      </c>
      <c r="H35" s="631"/>
      <c r="I35" s="631">
        <v>6.0</v>
      </c>
      <c r="J35" s="635" t="s">
        <v>673</v>
      </c>
      <c r="K35" s="636">
        <v>9196.0</v>
      </c>
      <c r="L35" s="636">
        <v>25213.0</v>
      </c>
      <c r="M35" s="636">
        <v>8567923.0</v>
      </c>
      <c r="N35" s="636">
        <v>170.0</v>
      </c>
      <c r="O35" s="637">
        <v>17895.0</v>
      </c>
      <c r="P35" s="636">
        <v>2943.0</v>
      </c>
      <c r="Q35" s="637">
        <v>2000.0</v>
      </c>
      <c r="R35" s="636">
        <v>965.0</v>
      </c>
      <c r="S35" s="636">
        <v>954.0</v>
      </c>
      <c r="T35" s="636">
        <v>81.0</v>
      </c>
      <c r="U35" s="622" t="str">
        <f t="shared" si="2"/>
        <v>ok</v>
      </c>
      <c r="V35" s="638">
        <f t="shared" si="3"/>
        <v>0.1005277708</v>
      </c>
      <c r="W35" s="639">
        <f t="shared" si="4"/>
        <v>9.9475</v>
      </c>
      <c r="X35" s="640">
        <v>19.0</v>
      </c>
      <c r="Y35" s="641" t="str">
        <f t="shared" si="5"/>
        <v>#REF!</v>
      </c>
      <c r="Z35" s="642" t="str">
        <f t="shared" si="6"/>
        <v>#REF!</v>
      </c>
      <c r="AA35" s="622"/>
      <c r="AB35" s="622"/>
      <c r="AC35" s="622"/>
      <c r="AD35" s="622"/>
      <c r="AE35" s="622"/>
      <c r="AF35" s="622"/>
    </row>
    <row r="36">
      <c r="A36" s="632">
        <v>34.0</v>
      </c>
      <c r="B36" s="633" t="s">
        <v>195</v>
      </c>
      <c r="C36" s="634"/>
      <c r="D36" s="634">
        <v>4100.0</v>
      </c>
      <c r="E36" s="622"/>
      <c r="F36" s="622"/>
      <c r="G36" s="623">
        <f t="shared" si="1"/>
        <v>6816</v>
      </c>
      <c r="H36" s="631"/>
      <c r="I36" s="631">
        <v>2.0</v>
      </c>
      <c r="J36" s="635" t="s">
        <v>597</v>
      </c>
      <c r="K36" s="636">
        <v>6816.0</v>
      </c>
      <c r="L36" s="636">
        <v>14692.0</v>
      </c>
      <c r="M36" s="636">
        <v>1.4703532E7</v>
      </c>
      <c r="N36" s="636">
        <v>113.0</v>
      </c>
      <c r="O36" s="637">
        <v>9836.0</v>
      </c>
      <c r="P36" s="636">
        <v>999.0</v>
      </c>
      <c r="Q36" s="637">
        <v>1467.0</v>
      </c>
      <c r="R36" s="636">
        <v>992.0</v>
      </c>
      <c r="S36" s="636">
        <v>384.0</v>
      </c>
      <c r="T36" s="636">
        <v>91.0</v>
      </c>
      <c r="U36" s="622" t="str">
        <f t="shared" si="2"/>
        <v>ok</v>
      </c>
      <c r="V36" s="638">
        <f t="shared" si="3"/>
        <v>0.1297885517</v>
      </c>
      <c r="W36" s="639">
        <f t="shared" si="4"/>
        <v>7.704839809</v>
      </c>
      <c r="X36" s="640">
        <v>22.0</v>
      </c>
      <c r="Y36" s="641" t="str">
        <f t="shared" si="5"/>
        <v>#REF!</v>
      </c>
      <c r="Z36" s="642" t="str">
        <f t="shared" si="6"/>
        <v>#REF!</v>
      </c>
      <c r="AA36" s="622"/>
      <c r="AB36" s="622"/>
      <c r="AC36" s="622"/>
      <c r="AD36" s="622"/>
      <c r="AE36" s="622"/>
      <c r="AF36" s="622"/>
    </row>
    <row r="37">
      <c r="A37" s="620"/>
      <c r="B37" s="643" t="s">
        <v>657</v>
      </c>
      <c r="C37" s="644"/>
      <c r="D37" s="644">
        <f>sum(D3:D36)</f>
        <v>506955</v>
      </c>
      <c r="E37" s="622"/>
      <c r="F37" s="622"/>
      <c r="G37" s="620"/>
      <c r="H37" s="622"/>
      <c r="I37" s="622"/>
      <c r="J37" s="645" t="s">
        <v>830</v>
      </c>
      <c r="K37" s="646">
        <v>62370.0</v>
      </c>
      <c r="L37" s="647">
        <v>770600.0</v>
      </c>
      <c r="M37" s="646">
        <v>2.73492454E8</v>
      </c>
      <c r="N37" s="646">
        <v>5829.0</v>
      </c>
      <c r="O37" s="647">
        <v>402626.0</v>
      </c>
      <c r="P37" s="646">
        <v>2818.0</v>
      </c>
      <c r="Q37" s="647">
        <v>54010.0</v>
      </c>
      <c r="R37" s="646">
        <v>28320.0</v>
      </c>
      <c r="S37" s="646">
        <v>22936.0</v>
      </c>
      <c r="T37" s="646">
        <v>2754.0</v>
      </c>
      <c r="U37" s="648" t="str">
        <f t="shared" si="2"/>
        <v>ok</v>
      </c>
      <c r="V37" s="649">
        <f t="shared" si="3"/>
        <v>0.1182780157</v>
      </c>
      <c r="W37" s="650">
        <f t="shared" si="4"/>
        <v>8.454656545</v>
      </c>
      <c r="X37" s="622"/>
      <c r="Y37" s="622"/>
      <c r="Z37" s="622"/>
      <c r="AA37" s="622"/>
      <c r="AB37" s="622"/>
      <c r="AC37" s="622"/>
      <c r="AD37" s="622"/>
      <c r="AE37" s="622"/>
      <c r="AF37" s="622"/>
    </row>
    <row r="38">
      <c r="A38" s="622"/>
      <c r="B38" s="622"/>
      <c r="C38" s="622"/>
      <c r="D38" s="622"/>
      <c r="E38" s="622"/>
      <c r="F38" s="622"/>
      <c r="G38" s="622"/>
      <c r="H38" s="622"/>
      <c r="I38" s="622"/>
      <c r="J38" s="631" t="s">
        <v>779</v>
      </c>
      <c r="K38" s="651">
        <f t="shared" ref="K38:O38" si="7">K37-sum(K3:K36)</f>
        <v>-422339</v>
      </c>
      <c r="L38" s="651">
        <f t="shared" si="7"/>
        <v>40067</v>
      </c>
      <c r="M38" s="651">
        <f t="shared" si="7"/>
        <v>2439981</v>
      </c>
      <c r="N38" s="651">
        <f t="shared" si="7"/>
        <v>-3046</v>
      </c>
      <c r="O38" s="651">
        <f t="shared" si="7"/>
        <v>-57992</v>
      </c>
      <c r="P38" s="651"/>
      <c r="Q38" s="651">
        <f t="shared" ref="Q38:T38" si="8">Q37-sum(Q3:Q36)</f>
        <v>4</v>
      </c>
      <c r="R38" s="651">
        <f t="shared" si="8"/>
        <v>4</v>
      </c>
      <c r="S38" s="651">
        <f t="shared" si="8"/>
        <v>0</v>
      </c>
      <c r="T38" s="651">
        <f t="shared" si="8"/>
        <v>0</v>
      </c>
      <c r="U38" s="622" t="str">
        <f t="shared" si="2"/>
        <v>ok</v>
      </c>
      <c r="V38" s="638"/>
      <c r="W38" s="639"/>
      <c r="X38" s="622"/>
      <c r="Y38" s="622"/>
      <c r="Z38" s="622"/>
      <c r="AA38" s="622"/>
      <c r="AB38" s="622"/>
      <c r="AC38" s="622"/>
      <c r="AD38" s="622"/>
      <c r="AE38" s="622"/>
      <c r="AF38" s="622"/>
    </row>
    <row r="39">
      <c r="A39" s="622"/>
      <c r="B39" s="622"/>
      <c r="C39" s="622"/>
      <c r="D39" s="622"/>
      <c r="E39" s="622"/>
      <c r="F39" s="622"/>
      <c r="G39" s="622"/>
      <c r="H39" s="622"/>
      <c r="I39" s="622"/>
      <c r="J39" s="622"/>
      <c r="K39" s="623"/>
      <c r="L39" s="623"/>
      <c r="M39" s="623"/>
      <c r="N39" s="623"/>
      <c r="O39" s="623"/>
      <c r="P39" s="623"/>
      <c r="Q39" s="623"/>
      <c r="R39" s="623"/>
      <c r="S39" s="623"/>
      <c r="T39" s="623"/>
      <c r="U39" s="622"/>
      <c r="V39" s="622"/>
      <c r="W39" s="622"/>
      <c r="X39" s="622"/>
      <c r="Y39" s="622"/>
      <c r="Z39" s="622"/>
      <c r="AA39" s="622"/>
      <c r="AB39" s="622"/>
      <c r="AC39" s="622"/>
      <c r="AD39" s="622"/>
      <c r="AE39" s="622"/>
      <c r="AF39" s="622"/>
    </row>
    <row r="40">
      <c r="A40" s="624" t="s">
        <v>59</v>
      </c>
      <c r="B40" s="624" t="s">
        <v>729</v>
      </c>
      <c r="C40" s="625"/>
      <c r="D40" s="625" t="s">
        <v>1141</v>
      </c>
      <c r="E40" s="622"/>
      <c r="F40" s="622"/>
      <c r="G40" s="622"/>
      <c r="H40" s="622"/>
      <c r="I40" s="622"/>
      <c r="J40" s="622"/>
      <c r="K40" s="623"/>
      <c r="L40" s="623"/>
      <c r="M40" s="623"/>
      <c r="N40" s="623"/>
      <c r="O40" s="623"/>
      <c r="P40" s="623"/>
      <c r="Q40" s="623"/>
      <c r="R40" s="623"/>
      <c r="S40" s="623"/>
      <c r="T40" s="623"/>
      <c r="U40" s="622"/>
      <c r="V40" s="622"/>
      <c r="W40" s="622"/>
      <c r="X40" s="622"/>
      <c r="Y40" s="622"/>
      <c r="Z40" s="622"/>
      <c r="AA40" s="622"/>
      <c r="AB40" s="622"/>
      <c r="AC40" s="622"/>
      <c r="AD40" s="622"/>
      <c r="AE40" s="622"/>
      <c r="AF40" s="622"/>
    </row>
    <row r="41">
      <c r="A41" s="632">
        <v>1.0</v>
      </c>
      <c r="B41" s="633" t="s">
        <v>626</v>
      </c>
      <c r="C41" s="634"/>
      <c r="D41" s="634">
        <v>807.0</v>
      </c>
      <c r="E41" s="622"/>
      <c r="F41" s="622"/>
      <c r="G41" s="623">
        <f t="shared" ref="G41:G74" si="9">L3</f>
        <v>2295</v>
      </c>
      <c r="H41" s="622"/>
      <c r="I41" s="622"/>
      <c r="J41" s="622"/>
      <c r="K41" s="623"/>
      <c r="L41" s="623"/>
      <c r="M41" s="623"/>
      <c r="N41" s="623"/>
      <c r="O41" s="623"/>
      <c r="P41" s="623"/>
      <c r="Q41" s="623"/>
      <c r="R41" s="623"/>
      <c r="S41" s="623"/>
      <c r="T41" s="623"/>
      <c r="U41" s="622"/>
      <c r="V41" s="622"/>
      <c r="W41" s="622"/>
      <c r="X41" s="622"/>
      <c r="Y41" s="622"/>
      <c r="Z41" s="622"/>
      <c r="AA41" s="622"/>
      <c r="AB41" s="622"/>
      <c r="AC41" s="622"/>
      <c r="AD41" s="622"/>
      <c r="AE41" s="622"/>
      <c r="AF41" s="622"/>
    </row>
    <row r="42">
      <c r="A42" s="632">
        <v>2.0</v>
      </c>
      <c r="B42" s="633" t="s">
        <v>627</v>
      </c>
      <c r="C42" s="634"/>
      <c r="D42" s="634">
        <v>12587.0</v>
      </c>
      <c r="E42" s="622"/>
      <c r="F42" s="622"/>
      <c r="G42" s="623">
        <f t="shared" si="9"/>
        <v>32378</v>
      </c>
      <c r="H42" s="622"/>
      <c r="I42" s="622"/>
      <c r="J42" s="622"/>
      <c r="K42" s="623"/>
      <c r="L42" s="623"/>
      <c r="M42" s="623"/>
      <c r="N42" s="623"/>
      <c r="O42" s="623"/>
      <c r="P42" s="623"/>
      <c r="Q42" s="623"/>
      <c r="R42" s="623"/>
      <c r="S42" s="623"/>
      <c r="T42" s="623"/>
      <c r="U42" s="622"/>
      <c r="V42" s="622"/>
      <c r="W42" s="622"/>
      <c r="X42" s="622"/>
      <c r="Y42" s="622"/>
      <c r="Z42" s="622"/>
      <c r="AA42" s="622"/>
      <c r="AB42" s="622"/>
      <c r="AC42" s="622"/>
      <c r="AD42" s="622"/>
      <c r="AE42" s="622"/>
      <c r="AF42" s="622"/>
    </row>
    <row r="43">
      <c r="A43" s="632">
        <v>3.0</v>
      </c>
      <c r="B43" s="633" t="s">
        <v>595</v>
      </c>
      <c r="C43" s="634"/>
      <c r="D43" s="634">
        <v>8034.0</v>
      </c>
      <c r="E43" s="622"/>
      <c r="F43" s="622"/>
      <c r="G43" s="623">
        <f t="shared" si="9"/>
        <v>4968</v>
      </c>
      <c r="H43" s="622"/>
      <c r="I43" s="622"/>
      <c r="J43" s="622"/>
      <c r="K43" s="623"/>
      <c r="L43" s="623"/>
      <c r="M43" s="623"/>
      <c r="N43" s="623"/>
      <c r="O43" s="623"/>
      <c r="P43" s="623"/>
      <c r="Q43" s="623"/>
      <c r="R43" s="623"/>
      <c r="S43" s="623"/>
      <c r="T43" s="623"/>
      <c r="U43" s="622"/>
      <c r="V43" s="622"/>
      <c r="W43" s="622"/>
      <c r="X43" s="622"/>
      <c r="Y43" s="622"/>
      <c r="Z43" s="622"/>
      <c r="AA43" s="622"/>
      <c r="AB43" s="622"/>
      <c r="AC43" s="622"/>
      <c r="AD43" s="622"/>
      <c r="AE43" s="622"/>
      <c r="AF43" s="622"/>
    </row>
    <row r="44">
      <c r="A44" s="632">
        <v>4.0</v>
      </c>
      <c r="B44" s="633" t="s">
        <v>598</v>
      </c>
      <c r="C44" s="634"/>
      <c r="D44" s="634">
        <v>2199.0</v>
      </c>
      <c r="E44" s="622"/>
      <c r="F44" s="622"/>
      <c r="G44" s="623">
        <f t="shared" si="9"/>
        <v>25096</v>
      </c>
      <c r="H44" s="622"/>
      <c r="I44" s="622"/>
      <c r="J44" s="622"/>
      <c r="K44" s="623"/>
      <c r="L44" s="623"/>
      <c r="M44" s="623"/>
      <c r="N44" s="623"/>
      <c r="O44" s="623"/>
      <c r="P44" s="623"/>
      <c r="Q44" s="623"/>
      <c r="R44" s="623"/>
      <c r="S44" s="623"/>
      <c r="T44" s="623"/>
      <c r="U44" s="622"/>
      <c r="V44" s="622"/>
      <c r="W44" s="622"/>
      <c r="X44" s="622"/>
      <c r="Y44" s="622"/>
      <c r="Z44" s="622"/>
      <c r="AA44" s="622"/>
      <c r="AB44" s="622"/>
      <c r="AC44" s="622"/>
      <c r="AD44" s="622"/>
      <c r="AE44" s="622"/>
      <c r="AF44" s="622"/>
    </row>
    <row r="45">
      <c r="A45" s="632">
        <v>5.0</v>
      </c>
      <c r="B45" s="633" t="s">
        <v>123</v>
      </c>
      <c r="C45" s="634"/>
      <c r="D45" s="634">
        <v>255.0</v>
      </c>
      <c r="E45" s="622"/>
      <c r="F45" s="622"/>
      <c r="G45" s="623">
        <f t="shared" si="9"/>
        <v>1317</v>
      </c>
      <c r="H45" s="622"/>
      <c r="I45" s="622"/>
      <c r="J45" s="622"/>
      <c r="K45" s="623"/>
      <c r="L45" s="623"/>
      <c r="M45" s="623"/>
      <c r="N45" s="623"/>
      <c r="O45" s="623"/>
      <c r="P45" s="623"/>
      <c r="Q45" s="623"/>
      <c r="R45" s="623"/>
      <c r="S45" s="623"/>
      <c r="T45" s="623"/>
      <c r="U45" s="622"/>
      <c r="V45" s="622"/>
      <c r="W45" s="622"/>
      <c r="X45" s="622"/>
      <c r="Y45" s="622"/>
      <c r="Z45" s="622"/>
      <c r="AA45" s="622"/>
      <c r="AB45" s="622"/>
      <c r="AC45" s="622"/>
      <c r="AD45" s="622"/>
      <c r="AE45" s="622"/>
      <c r="AF45" s="622"/>
    </row>
    <row r="46">
      <c r="A46" s="632">
        <v>6.0</v>
      </c>
      <c r="B46" s="633" t="s">
        <v>590</v>
      </c>
      <c r="C46" s="634"/>
      <c r="D46" s="634">
        <v>5498.0</v>
      </c>
      <c r="E46" s="622"/>
      <c r="F46" s="622"/>
      <c r="G46" s="623">
        <f t="shared" si="9"/>
        <v>15513</v>
      </c>
      <c r="H46" s="622"/>
      <c r="I46" s="622"/>
      <c r="J46" s="622"/>
      <c r="K46" s="623"/>
      <c r="L46" s="623"/>
      <c r="M46" s="623"/>
      <c r="N46" s="623"/>
      <c r="O46" s="623"/>
      <c r="P46" s="623"/>
      <c r="Q46" s="623"/>
      <c r="R46" s="623"/>
      <c r="S46" s="623"/>
      <c r="T46" s="623"/>
      <c r="U46" s="622"/>
      <c r="V46" s="622"/>
      <c r="W46" s="622"/>
      <c r="X46" s="622"/>
      <c r="Y46" s="622"/>
      <c r="Z46" s="622"/>
      <c r="AA46" s="622"/>
      <c r="AB46" s="622"/>
      <c r="AC46" s="622"/>
      <c r="AD46" s="622"/>
      <c r="AE46" s="622"/>
      <c r="AF46" s="622"/>
    </row>
    <row r="47">
      <c r="A47" s="632">
        <v>7.0</v>
      </c>
      <c r="B47" s="633" t="s">
        <v>586</v>
      </c>
      <c r="C47" s="634"/>
      <c r="D47" s="634">
        <v>86280.0</v>
      </c>
      <c r="E47" s="622"/>
      <c r="F47" s="622"/>
      <c r="G47" s="623">
        <f t="shared" si="9"/>
        <v>232848</v>
      </c>
      <c r="H47" s="622"/>
      <c r="I47" s="622"/>
      <c r="J47" s="622"/>
      <c r="K47" s="623"/>
      <c r="L47" s="623"/>
      <c r="M47" s="623"/>
      <c r="N47" s="623"/>
      <c r="O47" s="623"/>
      <c r="P47" s="623"/>
      <c r="Q47" s="623"/>
      <c r="R47" s="623"/>
      <c r="S47" s="623"/>
      <c r="T47" s="623"/>
      <c r="U47" s="622"/>
      <c r="V47" s="622"/>
      <c r="W47" s="622"/>
      <c r="X47" s="622"/>
      <c r="Y47" s="622"/>
      <c r="Z47" s="622"/>
      <c r="AA47" s="622"/>
      <c r="AB47" s="622"/>
      <c r="AC47" s="622"/>
      <c r="AD47" s="622"/>
      <c r="AE47" s="622"/>
      <c r="AF47" s="622"/>
    </row>
    <row r="48">
      <c r="A48" s="632">
        <v>8.0</v>
      </c>
      <c r="B48" s="633" t="s">
        <v>223</v>
      </c>
      <c r="C48" s="634"/>
      <c r="D48" s="634">
        <v>0.0</v>
      </c>
      <c r="E48" s="622"/>
      <c r="F48" s="622"/>
      <c r="G48" s="623">
        <f t="shared" si="9"/>
        <v>5095</v>
      </c>
      <c r="H48" s="622"/>
      <c r="I48" s="622"/>
      <c r="J48" s="622"/>
      <c r="K48" s="623"/>
      <c r="L48" s="623"/>
      <c r="M48" s="623"/>
      <c r="N48" s="623"/>
      <c r="O48" s="623"/>
      <c r="P48" s="623"/>
      <c r="Q48" s="623"/>
      <c r="R48" s="623"/>
      <c r="S48" s="623"/>
      <c r="T48" s="623"/>
      <c r="U48" s="622"/>
      <c r="V48" s="622"/>
      <c r="W48" s="622"/>
      <c r="X48" s="622"/>
      <c r="Y48" s="622"/>
      <c r="Z48" s="622"/>
      <c r="AA48" s="622"/>
      <c r="AB48" s="622"/>
      <c r="AC48" s="622"/>
      <c r="AD48" s="622"/>
      <c r="AE48" s="622"/>
      <c r="AF48" s="622"/>
    </row>
    <row r="49">
      <c r="A49" s="632">
        <v>9.0</v>
      </c>
      <c r="B49" s="633" t="s">
        <v>588</v>
      </c>
      <c r="C49" s="634"/>
      <c r="D49" s="634">
        <v>27784.0</v>
      </c>
      <c r="E49" s="622"/>
      <c r="F49" s="622"/>
      <c r="G49" s="623">
        <f t="shared" si="9"/>
        <v>330</v>
      </c>
      <c r="H49" s="622"/>
      <c r="I49" s="622"/>
      <c r="J49" s="622"/>
      <c r="K49" s="623"/>
      <c r="L49" s="623"/>
      <c r="M49" s="623"/>
      <c r="N49" s="623"/>
      <c r="O49" s="623"/>
      <c r="P49" s="623"/>
      <c r="Q49" s="623"/>
      <c r="R49" s="623"/>
      <c r="S49" s="623"/>
      <c r="T49" s="623"/>
      <c r="U49" s="622"/>
      <c r="V49" s="622"/>
      <c r="W49" s="622"/>
      <c r="X49" s="622"/>
      <c r="Y49" s="622"/>
      <c r="Z49" s="622"/>
      <c r="AA49" s="622"/>
      <c r="AB49" s="622"/>
      <c r="AC49" s="622"/>
      <c r="AD49" s="622"/>
      <c r="AE49" s="622"/>
      <c r="AF49" s="622"/>
    </row>
    <row r="50">
      <c r="A50" s="632">
        <v>10.0</v>
      </c>
      <c r="B50" s="633" t="s">
        <v>593</v>
      </c>
      <c r="C50" s="634"/>
      <c r="D50" s="634">
        <v>15316.0</v>
      </c>
      <c r="E50" s="622"/>
      <c r="F50" s="622"/>
      <c r="G50" s="623">
        <f t="shared" si="9"/>
        <v>72585</v>
      </c>
      <c r="H50" s="622"/>
      <c r="I50" s="622"/>
      <c r="J50" s="622"/>
      <c r="K50" s="623"/>
      <c r="L50" s="623"/>
      <c r="M50" s="623"/>
      <c r="N50" s="623"/>
      <c r="O50" s="623"/>
      <c r="P50" s="623"/>
      <c r="Q50" s="623"/>
      <c r="R50" s="623"/>
      <c r="S50" s="623"/>
      <c r="T50" s="623"/>
      <c r="U50" s="622"/>
      <c r="V50" s="622"/>
      <c r="W50" s="622"/>
      <c r="X50" s="622"/>
      <c r="Y50" s="622"/>
      <c r="Z50" s="622"/>
      <c r="AA50" s="622"/>
      <c r="AB50" s="622"/>
      <c r="AC50" s="622"/>
      <c r="AD50" s="622"/>
      <c r="AE50" s="622"/>
      <c r="AF50" s="622"/>
    </row>
    <row r="51">
      <c r="A51" s="632">
        <v>11.0</v>
      </c>
      <c r="B51" s="633" t="s">
        <v>591</v>
      </c>
      <c r="C51" s="634"/>
      <c r="D51" s="634">
        <v>16495.0</v>
      </c>
      <c r="E51" s="622"/>
      <c r="F51" s="622"/>
      <c r="G51" s="623">
        <f t="shared" si="9"/>
        <v>53895</v>
      </c>
      <c r="H51" s="622"/>
      <c r="I51" s="622"/>
      <c r="J51" s="622"/>
      <c r="K51" s="623"/>
      <c r="L51" s="623"/>
      <c r="M51" s="623"/>
      <c r="N51" s="623"/>
      <c r="O51" s="623"/>
      <c r="P51" s="623"/>
      <c r="Q51" s="623"/>
      <c r="R51" s="623"/>
      <c r="S51" s="623"/>
      <c r="T51" s="623"/>
      <c r="U51" s="622"/>
      <c r="V51" s="622"/>
      <c r="W51" s="622"/>
      <c r="X51" s="622"/>
      <c r="Y51" s="622"/>
      <c r="Z51" s="622"/>
      <c r="AA51" s="622"/>
      <c r="AB51" s="622"/>
      <c r="AC51" s="622"/>
      <c r="AD51" s="622"/>
      <c r="AE51" s="622"/>
      <c r="AF51" s="622"/>
    </row>
    <row r="52">
      <c r="A52" s="632">
        <v>12.0</v>
      </c>
      <c r="B52" s="633" t="s">
        <v>667</v>
      </c>
      <c r="C52" s="634"/>
      <c r="D52" s="634">
        <v>527.0</v>
      </c>
      <c r="E52" s="622"/>
      <c r="F52" s="622"/>
      <c r="G52" s="623">
        <f t="shared" si="9"/>
        <v>58595</v>
      </c>
      <c r="H52" s="622"/>
      <c r="I52" s="622"/>
      <c r="J52" s="622"/>
      <c r="K52" s="623"/>
      <c r="L52" s="623"/>
      <c r="M52" s="623"/>
      <c r="N52" s="623"/>
      <c r="O52" s="623"/>
      <c r="P52" s="623"/>
      <c r="Q52" s="623"/>
      <c r="R52" s="623"/>
      <c r="S52" s="623"/>
      <c r="T52" s="623"/>
      <c r="U52" s="622"/>
      <c r="V52" s="622"/>
      <c r="W52" s="622"/>
      <c r="X52" s="622"/>
      <c r="Y52" s="622"/>
      <c r="Z52" s="622"/>
      <c r="AA52" s="622"/>
      <c r="AB52" s="622"/>
      <c r="AC52" s="622"/>
      <c r="AD52" s="622"/>
      <c r="AE52" s="622"/>
      <c r="AF52" s="622"/>
    </row>
    <row r="53">
      <c r="A53" s="632">
        <v>13.0</v>
      </c>
      <c r="B53" s="633" t="s">
        <v>668</v>
      </c>
      <c r="C53" s="634"/>
      <c r="D53" s="634">
        <v>1979.0</v>
      </c>
      <c r="E53" s="622"/>
      <c r="F53" s="622"/>
      <c r="G53" s="623">
        <f t="shared" si="9"/>
        <v>2375</v>
      </c>
      <c r="H53" s="622"/>
      <c r="I53" s="622"/>
      <c r="J53" s="622"/>
      <c r="K53" s="623"/>
      <c r="L53" s="623"/>
      <c r="M53" s="623"/>
      <c r="N53" s="623"/>
      <c r="O53" s="623"/>
      <c r="P53" s="623"/>
      <c r="Q53" s="623"/>
      <c r="R53" s="623"/>
      <c r="S53" s="623"/>
      <c r="T53" s="623"/>
      <c r="U53" s="622"/>
      <c r="V53" s="622"/>
      <c r="W53" s="622"/>
      <c r="X53" s="622"/>
      <c r="Y53" s="622"/>
      <c r="Z53" s="622"/>
      <c r="AA53" s="622"/>
      <c r="AB53" s="622"/>
      <c r="AC53" s="622"/>
      <c r="AD53" s="622"/>
      <c r="AE53" s="622"/>
      <c r="AF53" s="622"/>
    </row>
    <row r="54">
      <c r="A54" s="632">
        <v>14.0</v>
      </c>
      <c r="B54" s="633" t="s">
        <v>669</v>
      </c>
      <c r="C54" s="634"/>
      <c r="D54" s="634">
        <v>2062.0</v>
      </c>
      <c r="E54" s="622"/>
      <c r="F54" s="622"/>
      <c r="G54" s="623">
        <f t="shared" si="9"/>
        <v>14519</v>
      </c>
      <c r="H54" s="622"/>
      <c r="I54" s="622"/>
      <c r="J54" s="622"/>
      <c r="K54" s="623"/>
      <c r="L54" s="623"/>
      <c r="M54" s="623"/>
      <c r="N54" s="623"/>
      <c r="O54" s="623"/>
      <c r="P54" s="623"/>
      <c r="Q54" s="623"/>
      <c r="R54" s="623"/>
      <c r="S54" s="623"/>
      <c r="T54" s="623"/>
      <c r="U54" s="622"/>
      <c r="V54" s="622"/>
      <c r="W54" s="622"/>
      <c r="X54" s="622"/>
      <c r="Y54" s="622"/>
      <c r="Z54" s="622"/>
      <c r="AA54" s="622"/>
      <c r="AB54" s="622"/>
      <c r="AC54" s="622"/>
      <c r="AD54" s="622"/>
      <c r="AE54" s="622"/>
      <c r="AF54" s="622"/>
    </row>
    <row r="55">
      <c r="A55" s="632">
        <v>15.0</v>
      </c>
      <c r="B55" s="633" t="s">
        <v>670</v>
      </c>
      <c r="C55" s="634"/>
      <c r="D55" s="634">
        <v>4727.0</v>
      </c>
      <c r="E55" s="622"/>
      <c r="F55" s="622"/>
      <c r="G55" s="623">
        <f t="shared" si="9"/>
        <v>7304</v>
      </c>
      <c r="H55" s="622"/>
      <c r="I55" s="622"/>
      <c r="J55" s="622"/>
      <c r="K55" s="623"/>
      <c r="L55" s="623"/>
      <c r="M55" s="623"/>
      <c r="N55" s="623"/>
      <c r="O55" s="623"/>
      <c r="P55" s="623"/>
      <c r="Q55" s="623"/>
      <c r="R55" s="623"/>
      <c r="S55" s="623"/>
      <c r="T55" s="623"/>
      <c r="U55" s="622"/>
      <c r="V55" s="622"/>
      <c r="W55" s="622"/>
      <c r="X55" s="622"/>
      <c r="Y55" s="622"/>
      <c r="Z55" s="622"/>
      <c r="AA55" s="622"/>
      <c r="AB55" s="622"/>
      <c r="AC55" s="622"/>
      <c r="AD55" s="622"/>
      <c r="AE55" s="622"/>
      <c r="AF55" s="622"/>
    </row>
    <row r="56">
      <c r="A56" s="632">
        <v>16.0</v>
      </c>
      <c r="B56" s="633" t="s">
        <v>671</v>
      </c>
      <c r="C56" s="634"/>
      <c r="D56" s="634">
        <v>789.0</v>
      </c>
      <c r="E56" s="622"/>
      <c r="F56" s="622"/>
      <c r="G56" s="623">
        <f t="shared" si="9"/>
        <v>8020</v>
      </c>
      <c r="H56" s="622"/>
      <c r="I56" s="622"/>
      <c r="J56" s="622"/>
      <c r="K56" s="623"/>
      <c r="L56" s="623"/>
      <c r="M56" s="623"/>
      <c r="N56" s="623"/>
      <c r="O56" s="623"/>
      <c r="P56" s="623"/>
      <c r="Q56" s="623"/>
      <c r="R56" s="623"/>
      <c r="S56" s="623"/>
      <c r="T56" s="623"/>
      <c r="U56" s="622"/>
      <c r="V56" s="622"/>
      <c r="W56" s="622"/>
      <c r="X56" s="622"/>
      <c r="Y56" s="622"/>
      <c r="Z56" s="622"/>
      <c r="AA56" s="622"/>
      <c r="AB56" s="622"/>
      <c r="AC56" s="622"/>
      <c r="AD56" s="622"/>
      <c r="AE56" s="622"/>
      <c r="AF56" s="622"/>
    </row>
    <row r="57">
      <c r="A57" s="632">
        <v>17.0</v>
      </c>
      <c r="B57" s="633" t="s">
        <v>601</v>
      </c>
      <c r="C57" s="634"/>
      <c r="D57" s="634">
        <v>2134.0</v>
      </c>
      <c r="E57" s="622"/>
      <c r="F57" s="622"/>
      <c r="G57" s="623">
        <f t="shared" si="9"/>
        <v>1199</v>
      </c>
      <c r="H57" s="622"/>
      <c r="I57" s="622"/>
      <c r="J57" s="622"/>
      <c r="K57" s="623"/>
      <c r="L57" s="623"/>
      <c r="M57" s="623"/>
      <c r="N57" s="623"/>
      <c r="O57" s="623"/>
      <c r="P57" s="623"/>
      <c r="Q57" s="623"/>
      <c r="R57" s="623"/>
      <c r="S57" s="623"/>
      <c r="T57" s="623"/>
      <c r="U57" s="622"/>
      <c r="V57" s="622"/>
      <c r="W57" s="622"/>
      <c r="X57" s="622"/>
      <c r="Y57" s="622"/>
      <c r="Z57" s="622"/>
      <c r="AA57" s="622"/>
      <c r="AB57" s="622"/>
      <c r="AC57" s="622"/>
      <c r="AD57" s="622"/>
      <c r="AE57" s="622"/>
      <c r="AF57" s="622"/>
    </row>
    <row r="58">
      <c r="A58" s="632">
        <v>18.0</v>
      </c>
      <c r="B58" s="633" t="s">
        <v>672</v>
      </c>
      <c r="C58" s="634"/>
      <c r="D58" s="634">
        <v>4214.0</v>
      </c>
      <c r="E58" s="622"/>
      <c r="F58" s="622"/>
      <c r="G58" s="623">
        <f t="shared" si="9"/>
        <v>5439</v>
      </c>
      <c r="H58" s="622"/>
      <c r="I58" s="622"/>
      <c r="J58" s="622"/>
      <c r="K58" s="623"/>
      <c r="L58" s="623"/>
      <c r="M58" s="623"/>
      <c r="N58" s="623"/>
      <c r="O58" s="623"/>
      <c r="P58" s="623"/>
      <c r="Q58" s="623"/>
      <c r="R58" s="623"/>
      <c r="S58" s="623"/>
      <c r="T58" s="623"/>
      <c r="U58" s="622"/>
      <c r="V58" s="622"/>
      <c r="W58" s="622"/>
      <c r="X58" s="622"/>
      <c r="Y58" s="622"/>
      <c r="Z58" s="622"/>
      <c r="AA58" s="622"/>
      <c r="AB58" s="622"/>
      <c r="AC58" s="622"/>
      <c r="AD58" s="622"/>
      <c r="AE58" s="622"/>
      <c r="AF58" s="622"/>
    </row>
    <row r="59">
      <c r="A59" s="632">
        <v>19.0</v>
      </c>
      <c r="B59" s="633" t="s">
        <v>673</v>
      </c>
      <c r="C59" s="634"/>
      <c r="D59" s="634">
        <v>11837.0</v>
      </c>
      <c r="E59" s="622"/>
      <c r="F59" s="622"/>
      <c r="G59" s="623">
        <f t="shared" si="9"/>
        <v>2924</v>
      </c>
      <c r="H59" s="622"/>
      <c r="I59" s="622"/>
      <c r="J59" s="622"/>
      <c r="K59" s="623"/>
      <c r="L59" s="623"/>
      <c r="M59" s="623"/>
      <c r="N59" s="623"/>
      <c r="O59" s="623"/>
      <c r="P59" s="623"/>
      <c r="Q59" s="623"/>
      <c r="R59" s="623"/>
      <c r="S59" s="623"/>
      <c r="T59" s="623"/>
      <c r="U59" s="622"/>
      <c r="V59" s="622"/>
      <c r="W59" s="622"/>
      <c r="X59" s="622"/>
      <c r="Y59" s="622"/>
      <c r="Z59" s="622"/>
      <c r="AA59" s="622"/>
      <c r="AB59" s="622"/>
      <c r="AC59" s="622"/>
      <c r="AD59" s="622"/>
      <c r="AE59" s="622"/>
      <c r="AF59" s="622"/>
    </row>
    <row r="60">
      <c r="A60" s="632">
        <v>20.0</v>
      </c>
      <c r="B60" s="633" t="s">
        <v>674</v>
      </c>
      <c r="C60" s="634"/>
      <c r="D60" s="634">
        <v>20489.0</v>
      </c>
      <c r="E60" s="622"/>
      <c r="F60" s="622"/>
      <c r="G60" s="623">
        <f t="shared" si="9"/>
        <v>3876</v>
      </c>
      <c r="H60" s="622"/>
      <c r="I60" s="622"/>
      <c r="J60" s="622"/>
      <c r="K60" s="623"/>
      <c r="L60" s="623"/>
      <c r="M60" s="623"/>
      <c r="N60" s="623"/>
      <c r="O60" s="623"/>
      <c r="P60" s="623"/>
      <c r="Q60" s="623"/>
      <c r="R60" s="623"/>
      <c r="S60" s="623"/>
      <c r="T60" s="623"/>
      <c r="U60" s="622"/>
      <c r="V60" s="622"/>
      <c r="W60" s="622"/>
      <c r="X60" s="622"/>
      <c r="Y60" s="622"/>
      <c r="Z60" s="622"/>
      <c r="AA60" s="622"/>
      <c r="AB60" s="622"/>
      <c r="AC60" s="622"/>
      <c r="AD60" s="622"/>
      <c r="AE60" s="622"/>
      <c r="AF60" s="622"/>
    </row>
    <row r="61">
      <c r="A61" s="632">
        <v>21.0</v>
      </c>
      <c r="B61" s="633" t="s">
        <v>675</v>
      </c>
      <c r="C61" s="634"/>
      <c r="D61" s="634">
        <v>3508.0</v>
      </c>
      <c r="E61" s="622"/>
      <c r="F61" s="622"/>
      <c r="G61" s="623">
        <f t="shared" si="9"/>
        <v>374</v>
      </c>
      <c r="H61" s="622"/>
      <c r="I61" s="622"/>
      <c r="J61" s="622"/>
      <c r="K61" s="623"/>
      <c r="L61" s="623"/>
      <c r="M61" s="623"/>
      <c r="N61" s="623"/>
      <c r="O61" s="623"/>
      <c r="P61" s="623"/>
      <c r="Q61" s="623"/>
      <c r="R61" s="623"/>
      <c r="S61" s="623"/>
      <c r="T61" s="623"/>
      <c r="U61" s="622"/>
      <c r="V61" s="622"/>
      <c r="W61" s="622"/>
      <c r="X61" s="622"/>
      <c r="Y61" s="622"/>
      <c r="Z61" s="622"/>
      <c r="AA61" s="622"/>
      <c r="AB61" s="622"/>
      <c r="AC61" s="622"/>
      <c r="AD61" s="622"/>
      <c r="AE61" s="622"/>
      <c r="AF61" s="622"/>
    </row>
    <row r="62">
      <c r="A62" s="632">
        <v>22.0</v>
      </c>
      <c r="B62" s="633" t="s">
        <v>597</v>
      </c>
      <c r="C62" s="634"/>
      <c r="D62" s="634">
        <v>4884.0</v>
      </c>
      <c r="E62" s="622"/>
      <c r="F62" s="622"/>
      <c r="G62" s="623">
        <f t="shared" si="9"/>
        <v>10325</v>
      </c>
      <c r="H62" s="622"/>
      <c r="I62" s="622"/>
      <c r="J62" s="622"/>
      <c r="K62" s="623"/>
      <c r="L62" s="623"/>
      <c r="M62" s="623"/>
      <c r="N62" s="623"/>
      <c r="O62" s="623"/>
      <c r="P62" s="623"/>
      <c r="Q62" s="623"/>
      <c r="R62" s="623"/>
      <c r="S62" s="623"/>
      <c r="T62" s="623"/>
      <c r="U62" s="622"/>
      <c r="V62" s="622"/>
      <c r="W62" s="622"/>
      <c r="X62" s="622"/>
      <c r="Y62" s="622"/>
      <c r="Z62" s="622"/>
      <c r="AA62" s="622"/>
      <c r="AB62" s="622"/>
      <c r="AC62" s="622"/>
      <c r="AD62" s="622"/>
      <c r="AE62" s="622"/>
      <c r="AF62" s="622"/>
    </row>
    <row r="63">
      <c r="A63" s="632">
        <v>23.0</v>
      </c>
      <c r="B63" s="633" t="s">
        <v>676</v>
      </c>
      <c r="C63" s="634"/>
      <c r="D63" s="634">
        <v>0.0</v>
      </c>
      <c r="E63" s="622"/>
      <c r="F63" s="622"/>
      <c r="G63" s="623">
        <f t="shared" si="9"/>
        <v>5014</v>
      </c>
      <c r="H63" s="622"/>
      <c r="I63" s="622"/>
      <c r="J63" s="622"/>
      <c r="K63" s="623"/>
      <c r="L63" s="623"/>
      <c r="M63" s="623"/>
      <c r="N63" s="623"/>
      <c r="O63" s="623"/>
      <c r="P63" s="623"/>
      <c r="Q63" s="623"/>
      <c r="R63" s="623"/>
      <c r="S63" s="623"/>
      <c r="T63" s="623"/>
      <c r="U63" s="622"/>
      <c r="V63" s="622"/>
      <c r="W63" s="622"/>
      <c r="X63" s="622"/>
      <c r="Y63" s="622"/>
      <c r="Z63" s="622"/>
      <c r="AA63" s="622"/>
      <c r="AB63" s="622"/>
      <c r="AC63" s="622"/>
      <c r="AD63" s="622"/>
      <c r="AE63" s="622"/>
      <c r="AF63" s="622"/>
    </row>
    <row r="64">
      <c r="A64" s="632">
        <v>24.0</v>
      </c>
      <c r="B64" s="633" t="s">
        <v>678</v>
      </c>
      <c r="C64" s="634"/>
      <c r="D64" s="634">
        <v>17794.0</v>
      </c>
      <c r="E64" s="622"/>
      <c r="F64" s="622"/>
      <c r="G64" s="623">
        <f t="shared" si="9"/>
        <v>15742</v>
      </c>
      <c r="H64" s="622"/>
      <c r="I64" s="622"/>
      <c r="J64" s="622"/>
      <c r="K64" s="623"/>
      <c r="L64" s="623"/>
      <c r="M64" s="623"/>
      <c r="N64" s="623"/>
      <c r="O64" s="623"/>
      <c r="P64" s="623"/>
      <c r="Q64" s="623"/>
      <c r="R64" s="623"/>
      <c r="S64" s="623"/>
      <c r="T64" s="623"/>
      <c r="U64" s="622"/>
      <c r="V64" s="622"/>
      <c r="W64" s="622"/>
      <c r="X64" s="622"/>
      <c r="Y64" s="622"/>
      <c r="Z64" s="622"/>
      <c r="AA64" s="622"/>
      <c r="AB64" s="622"/>
      <c r="AC64" s="622"/>
      <c r="AD64" s="622"/>
      <c r="AE64" s="622"/>
      <c r="AF64" s="622"/>
    </row>
    <row r="65">
      <c r="A65" s="632">
        <v>25.0</v>
      </c>
      <c r="B65" s="633" t="s">
        <v>679</v>
      </c>
      <c r="C65" s="634"/>
      <c r="D65" s="634">
        <v>409.0</v>
      </c>
      <c r="E65" s="622"/>
      <c r="F65" s="622"/>
      <c r="G65" s="623">
        <f t="shared" si="9"/>
        <v>2143</v>
      </c>
      <c r="H65" s="622"/>
      <c r="I65" s="622"/>
      <c r="J65" s="622"/>
      <c r="K65" s="623"/>
      <c r="L65" s="623"/>
      <c r="M65" s="623"/>
      <c r="N65" s="623"/>
      <c r="O65" s="623"/>
      <c r="P65" s="623"/>
      <c r="Q65" s="623"/>
      <c r="R65" s="623"/>
      <c r="S65" s="623"/>
      <c r="T65" s="623"/>
      <c r="U65" s="622"/>
      <c r="V65" s="622"/>
      <c r="W65" s="622"/>
      <c r="X65" s="622"/>
      <c r="Y65" s="622"/>
      <c r="Z65" s="622"/>
      <c r="AA65" s="622"/>
      <c r="AB65" s="622"/>
      <c r="AC65" s="622"/>
      <c r="AD65" s="622"/>
      <c r="AE65" s="622"/>
      <c r="AF65" s="622"/>
    </row>
    <row r="66">
      <c r="A66" s="632">
        <v>26.0</v>
      </c>
      <c r="B66" s="633" t="s">
        <v>648</v>
      </c>
      <c r="C66" s="634"/>
      <c r="D66" s="634">
        <v>1285.0</v>
      </c>
      <c r="E66" s="622"/>
      <c r="F66" s="622"/>
      <c r="G66" s="623">
        <f t="shared" si="9"/>
        <v>10373</v>
      </c>
      <c r="H66" s="622"/>
      <c r="I66" s="622"/>
      <c r="J66" s="622"/>
      <c r="K66" s="623"/>
      <c r="L66" s="623"/>
      <c r="M66" s="623"/>
      <c r="N66" s="623"/>
      <c r="O66" s="623"/>
      <c r="P66" s="623"/>
      <c r="Q66" s="623"/>
      <c r="R66" s="623"/>
      <c r="S66" s="623"/>
      <c r="T66" s="623"/>
      <c r="U66" s="622"/>
      <c r="V66" s="622"/>
      <c r="W66" s="622"/>
      <c r="X66" s="622"/>
      <c r="Y66" s="622"/>
      <c r="Z66" s="622"/>
      <c r="AA66" s="622"/>
      <c r="AB66" s="622"/>
      <c r="AC66" s="622"/>
      <c r="AD66" s="622"/>
      <c r="AE66" s="622"/>
      <c r="AF66" s="622"/>
    </row>
    <row r="67">
      <c r="A67" s="632">
        <v>27.0</v>
      </c>
      <c r="B67" s="633" t="s">
        <v>649</v>
      </c>
      <c r="C67" s="634"/>
      <c r="D67" s="634">
        <v>2114.0</v>
      </c>
      <c r="E67" s="622"/>
      <c r="F67" s="622"/>
      <c r="G67" s="623">
        <f t="shared" si="9"/>
        <v>265</v>
      </c>
      <c r="H67" s="622"/>
      <c r="I67" s="622"/>
      <c r="J67" s="622"/>
      <c r="K67" s="623"/>
      <c r="L67" s="623"/>
      <c r="M67" s="623"/>
      <c r="N67" s="623"/>
      <c r="O67" s="623"/>
      <c r="P67" s="623"/>
      <c r="Q67" s="623"/>
      <c r="R67" s="623"/>
      <c r="S67" s="623"/>
      <c r="T67" s="623"/>
      <c r="U67" s="622"/>
      <c r="V67" s="622"/>
      <c r="W67" s="622"/>
      <c r="X67" s="622"/>
      <c r="Y67" s="622"/>
      <c r="Z67" s="622"/>
      <c r="AA67" s="622"/>
      <c r="AB67" s="622"/>
      <c r="AC67" s="622"/>
      <c r="AD67" s="622"/>
      <c r="AE67" s="622"/>
      <c r="AF67" s="622"/>
    </row>
    <row r="68">
      <c r="A68" s="632">
        <v>28.0</v>
      </c>
      <c r="B68" s="633" t="s">
        <v>677</v>
      </c>
      <c r="C68" s="634"/>
      <c r="D68" s="634">
        <v>0.0</v>
      </c>
      <c r="E68" s="622"/>
      <c r="F68" s="622"/>
      <c r="G68" s="623">
        <f t="shared" si="9"/>
        <v>45888</v>
      </c>
      <c r="H68" s="622"/>
      <c r="I68" s="622"/>
      <c r="J68" s="622"/>
      <c r="K68" s="623"/>
      <c r="L68" s="623"/>
      <c r="M68" s="623"/>
      <c r="N68" s="623"/>
      <c r="O68" s="623"/>
      <c r="P68" s="623"/>
      <c r="Q68" s="623"/>
      <c r="R68" s="623"/>
      <c r="S68" s="623"/>
      <c r="T68" s="623"/>
      <c r="U68" s="622"/>
      <c r="V68" s="622"/>
      <c r="W68" s="622"/>
      <c r="X68" s="622"/>
      <c r="Y68" s="622"/>
      <c r="Z68" s="622"/>
      <c r="AA68" s="622"/>
      <c r="AB68" s="622"/>
      <c r="AC68" s="622"/>
      <c r="AD68" s="622"/>
      <c r="AE68" s="622"/>
      <c r="AF68" s="622"/>
    </row>
    <row r="69">
      <c r="A69" s="632">
        <v>29.0</v>
      </c>
      <c r="B69" s="633" t="s">
        <v>651</v>
      </c>
      <c r="C69" s="634"/>
      <c r="D69" s="634">
        <v>1051.0</v>
      </c>
      <c r="E69" s="622"/>
      <c r="F69" s="622"/>
      <c r="G69" s="623">
        <f t="shared" si="9"/>
        <v>1372</v>
      </c>
      <c r="H69" s="622"/>
      <c r="I69" s="622"/>
      <c r="J69" s="622"/>
      <c r="K69" s="623"/>
      <c r="L69" s="623"/>
      <c r="M69" s="623"/>
      <c r="N69" s="623"/>
      <c r="O69" s="623"/>
      <c r="P69" s="623"/>
      <c r="Q69" s="623"/>
      <c r="R69" s="623"/>
      <c r="S69" s="623"/>
      <c r="T69" s="623"/>
      <c r="U69" s="622"/>
      <c r="V69" s="622"/>
      <c r="W69" s="622"/>
      <c r="X69" s="622"/>
      <c r="Y69" s="622"/>
      <c r="Z69" s="622"/>
      <c r="AA69" s="622"/>
      <c r="AB69" s="622"/>
      <c r="AC69" s="622"/>
      <c r="AD69" s="622"/>
      <c r="AE69" s="622"/>
      <c r="AF69" s="622"/>
    </row>
    <row r="70">
      <c r="A70" s="632">
        <v>30.0</v>
      </c>
      <c r="B70" s="633" t="s">
        <v>680</v>
      </c>
      <c r="C70" s="634"/>
      <c r="D70" s="634">
        <v>985.0</v>
      </c>
      <c r="E70" s="622"/>
      <c r="F70" s="622"/>
      <c r="G70" s="623">
        <f t="shared" si="9"/>
        <v>508</v>
      </c>
      <c r="H70" s="622"/>
      <c r="I70" s="622"/>
      <c r="J70" s="622"/>
      <c r="K70" s="623"/>
      <c r="L70" s="623"/>
      <c r="M70" s="623"/>
      <c r="N70" s="623"/>
      <c r="O70" s="623"/>
      <c r="P70" s="623"/>
      <c r="Q70" s="623"/>
      <c r="R70" s="623"/>
      <c r="S70" s="623"/>
      <c r="T70" s="623"/>
      <c r="U70" s="622"/>
      <c r="V70" s="622"/>
      <c r="W70" s="622"/>
      <c r="X70" s="622"/>
      <c r="Y70" s="622"/>
      <c r="Z70" s="622"/>
      <c r="AA70" s="622"/>
      <c r="AB70" s="622"/>
      <c r="AC70" s="622"/>
      <c r="AD70" s="622"/>
      <c r="AE70" s="622"/>
      <c r="AF70" s="622"/>
    </row>
    <row r="71">
      <c r="A71" s="632">
        <v>31.0</v>
      </c>
      <c r="B71" s="633" t="s">
        <v>653</v>
      </c>
      <c r="C71" s="634"/>
      <c r="D71" s="634">
        <v>7462.0</v>
      </c>
      <c r="E71" s="622"/>
      <c r="F71" s="622"/>
      <c r="G71" s="623">
        <f t="shared" si="9"/>
        <v>7755</v>
      </c>
      <c r="H71" s="622"/>
      <c r="I71" s="622"/>
      <c r="J71" s="622"/>
      <c r="K71" s="623"/>
      <c r="L71" s="623"/>
      <c r="M71" s="623"/>
      <c r="N71" s="623"/>
      <c r="O71" s="623"/>
      <c r="P71" s="623"/>
      <c r="Q71" s="623"/>
      <c r="R71" s="623"/>
      <c r="S71" s="623"/>
      <c r="T71" s="623"/>
      <c r="U71" s="622"/>
      <c r="V71" s="622"/>
      <c r="W71" s="622"/>
      <c r="X71" s="622"/>
      <c r="Y71" s="622"/>
      <c r="Z71" s="622"/>
      <c r="AA71" s="622"/>
      <c r="AB71" s="622"/>
      <c r="AC71" s="622"/>
      <c r="AD71" s="622"/>
      <c r="AE71" s="622"/>
      <c r="AF71" s="622"/>
    </row>
    <row r="72">
      <c r="A72" s="632">
        <v>32.0</v>
      </c>
      <c r="B72" s="633" t="s">
        <v>681</v>
      </c>
      <c r="C72" s="634"/>
      <c r="D72" s="634">
        <v>0.0</v>
      </c>
      <c r="E72" s="622"/>
      <c r="F72" s="622"/>
      <c r="G72" s="623">
        <f t="shared" si="9"/>
        <v>40298</v>
      </c>
      <c r="H72" s="622"/>
      <c r="I72" s="622"/>
      <c r="J72" s="622"/>
      <c r="K72" s="623"/>
      <c r="L72" s="623"/>
      <c r="M72" s="623"/>
      <c r="N72" s="623"/>
      <c r="O72" s="623"/>
      <c r="P72" s="623"/>
      <c r="Q72" s="623"/>
      <c r="R72" s="623"/>
      <c r="S72" s="623"/>
      <c r="T72" s="623"/>
      <c r="U72" s="622"/>
      <c r="V72" s="622"/>
      <c r="W72" s="622"/>
      <c r="X72" s="622"/>
      <c r="Y72" s="622"/>
      <c r="Z72" s="622"/>
      <c r="AA72" s="622"/>
      <c r="AB72" s="622"/>
      <c r="AC72" s="622"/>
      <c r="AD72" s="622"/>
      <c r="AE72" s="622"/>
      <c r="AF72" s="622"/>
    </row>
    <row r="73">
      <c r="A73" s="632">
        <v>33.0</v>
      </c>
      <c r="B73" s="633" t="s">
        <v>773</v>
      </c>
      <c r="C73" s="634"/>
      <c r="D73" s="634">
        <v>2279.0</v>
      </c>
      <c r="E73" s="622"/>
      <c r="F73" s="622"/>
      <c r="G73" s="623">
        <f t="shared" si="9"/>
        <v>25213</v>
      </c>
      <c r="H73" s="622"/>
      <c r="I73" s="622"/>
      <c r="J73" s="622"/>
      <c r="K73" s="623"/>
      <c r="L73" s="623"/>
      <c r="M73" s="623"/>
      <c r="N73" s="623"/>
      <c r="O73" s="623"/>
      <c r="P73" s="623"/>
      <c r="Q73" s="623"/>
      <c r="R73" s="623"/>
      <c r="S73" s="623"/>
      <c r="T73" s="623"/>
      <c r="U73" s="622"/>
      <c r="V73" s="622"/>
      <c r="W73" s="622"/>
      <c r="X73" s="622"/>
      <c r="Y73" s="622"/>
      <c r="Z73" s="622"/>
      <c r="AA73" s="622"/>
      <c r="AB73" s="622"/>
      <c r="AC73" s="622"/>
      <c r="AD73" s="622"/>
      <c r="AE73" s="622"/>
      <c r="AF73" s="622"/>
    </row>
    <row r="74">
      <c r="A74" s="632">
        <v>34.0</v>
      </c>
      <c r="B74" s="633" t="s">
        <v>195</v>
      </c>
      <c r="C74" s="634"/>
      <c r="D74" s="634">
        <v>3218.0</v>
      </c>
      <c r="E74" s="622"/>
      <c r="F74" s="622"/>
      <c r="G74" s="623">
        <f t="shared" si="9"/>
        <v>14692</v>
      </c>
      <c r="H74" s="622"/>
      <c r="I74" s="622"/>
      <c r="J74" s="622"/>
      <c r="K74" s="623"/>
      <c r="L74" s="623"/>
      <c r="M74" s="623"/>
      <c r="N74" s="623"/>
      <c r="O74" s="623"/>
      <c r="P74" s="623"/>
      <c r="Q74" s="623"/>
      <c r="R74" s="623"/>
      <c r="S74" s="623"/>
      <c r="T74" s="623"/>
      <c r="U74" s="622"/>
      <c r="V74" s="622"/>
      <c r="W74" s="622"/>
      <c r="X74" s="622"/>
      <c r="Y74" s="622"/>
      <c r="Z74" s="622"/>
      <c r="AA74" s="622"/>
      <c r="AB74" s="622"/>
      <c r="AC74" s="622"/>
      <c r="AD74" s="622"/>
      <c r="AE74" s="622"/>
      <c r="AF74" s="622"/>
    </row>
    <row r="75">
      <c r="A75" s="620"/>
      <c r="B75" s="643" t="s">
        <v>657</v>
      </c>
      <c r="C75" s="644"/>
      <c r="D75" s="644">
        <f>sum(D41:D74)</f>
        <v>269002</v>
      </c>
      <c r="E75" s="622"/>
      <c r="F75" s="622"/>
      <c r="G75" s="622"/>
      <c r="H75" s="622"/>
      <c r="I75" s="622"/>
      <c r="J75" s="622"/>
      <c r="K75" s="623"/>
      <c r="L75" s="623"/>
      <c r="M75" s="623"/>
      <c r="N75" s="623"/>
      <c r="O75" s="623"/>
      <c r="P75" s="623"/>
      <c r="Q75" s="623"/>
      <c r="R75" s="623"/>
      <c r="S75" s="623"/>
      <c r="T75" s="623"/>
      <c r="U75" s="622"/>
      <c r="V75" s="622"/>
      <c r="W75" s="622"/>
      <c r="X75" s="622"/>
      <c r="Y75" s="622"/>
      <c r="Z75" s="622"/>
      <c r="AA75" s="622"/>
      <c r="AB75" s="622"/>
      <c r="AC75" s="622"/>
      <c r="AD75" s="622"/>
      <c r="AE75" s="622"/>
      <c r="AF75" s="622"/>
    </row>
    <row r="76">
      <c r="A76" s="622"/>
      <c r="B76" s="622"/>
      <c r="C76" s="622"/>
      <c r="D76" s="622"/>
      <c r="E76" s="622"/>
      <c r="F76" s="622"/>
      <c r="G76" s="622"/>
      <c r="H76" s="622"/>
      <c r="I76" s="622"/>
      <c r="J76" s="622"/>
      <c r="K76" s="623"/>
      <c r="L76" s="623"/>
      <c r="M76" s="623"/>
      <c r="N76" s="623"/>
      <c r="O76" s="623"/>
      <c r="P76" s="623"/>
      <c r="Q76" s="623"/>
      <c r="R76" s="623"/>
      <c r="S76" s="623"/>
      <c r="T76" s="623"/>
      <c r="U76" s="622"/>
      <c r="V76" s="622"/>
      <c r="W76" s="622"/>
      <c r="X76" s="622"/>
      <c r="Y76" s="622"/>
      <c r="Z76" s="622"/>
      <c r="AA76" s="622"/>
      <c r="AB76" s="622"/>
      <c r="AC76" s="622"/>
      <c r="AD76" s="622"/>
      <c r="AE76" s="622"/>
      <c r="AF76" s="622"/>
    </row>
    <row r="77">
      <c r="A77" s="622"/>
      <c r="B77" s="622"/>
      <c r="C77" s="622"/>
      <c r="D77" s="622"/>
      <c r="E77" s="622"/>
      <c r="F77" s="622"/>
      <c r="G77" s="622"/>
      <c r="H77" s="622"/>
      <c r="I77" s="622"/>
      <c r="J77" s="622"/>
      <c r="K77" s="623"/>
      <c r="L77" s="623"/>
      <c r="M77" s="623"/>
      <c r="N77" s="623"/>
      <c r="O77" s="623"/>
      <c r="P77" s="623"/>
      <c r="Q77" s="623"/>
      <c r="R77" s="623"/>
      <c r="S77" s="623"/>
      <c r="T77" s="623"/>
      <c r="U77" s="622"/>
      <c r="V77" s="622"/>
      <c r="W77" s="622"/>
      <c r="X77" s="622"/>
      <c r="Y77" s="622"/>
      <c r="Z77" s="622"/>
      <c r="AA77" s="622"/>
      <c r="AB77" s="622"/>
      <c r="AC77" s="622"/>
      <c r="AD77" s="622"/>
      <c r="AE77" s="622"/>
      <c r="AF77" s="622"/>
    </row>
    <row r="78">
      <c r="A78" s="624" t="s">
        <v>59</v>
      </c>
      <c r="B78" s="624" t="s">
        <v>729</v>
      </c>
      <c r="C78" s="625"/>
      <c r="D78" s="625" t="s">
        <v>1142</v>
      </c>
      <c r="E78" s="622"/>
      <c r="F78" s="622"/>
      <c r="G78" s="622"/>
      <c r="H78" s="622"/>
      <c r="I78" s="622"/>
      <c r="J78" s="622"/>
      <c r="K78" s="623"/>
      <c r="L78" s="623"/>
      <c r="M78" s="623"/>
      <c r="N78" s="623"/>
      <c r="O78" s="623"/>
      <c r="P78" s="623"/>
      <c r="Q78" s="623"/>
      <c r="R78" s="623"/>
      <c r="S78" s="623"/>
      <c r="T78" s="623"/>
      <c r="U78" s="622"/>
      <c r="V78" s="622"/>
      <c r="W78" s="622"/>
      <c r="X78" s="622"/>
      <c r="Y78" s="622"/>
      <c r="Z78" s="622"/>
      <c r="AA78" s="622"/>
      <c r="AB78" s="622"/>
      <c r="AC78" s="622"/>
      <c r="AD78" s="622"/>
      <c r="AE78" s="622"/>
      <c r="AF78" s="622"/>
    </row>
    <row r="79">
      <c r="A79" s="632">
        <v>1.0</v>
      </c>
      <c r="B79" s="633" t="s">
        <v>626</v>
      </c>
      <c r="C79" s="634"/>
      <c r="D79" s="634">
        <v>27.0</v>
      </c>
      <c r="E79" s="622"/>
      <c r="F79" s="622"/>
      <c r="G79" s="622"/>
      <c r="H79" s="622"/>
      <c r="I79" s="622"/>
      <c r="J79" s="622"/>
      <c r="K79" s="623"/>
      <c r="L79" s="623"/>
      <c r="M79" s="623"/>
      <c r="N79" s="623"/>
      <c r="O79" s="623"/>
      <c r="P79" s="623"/>
      <c r="Q79" s="623"/>
      <c r="R79" s="623"/>
      <c r="S79" s="623"/>
      <c r="T79" s="623"/>
      <c r="U79" s="622"/>
      <c r="V79" s="622"/>
      <c r="W79" s="622"/>
      <c r="X79" s="622"/>
      <c r="Y79" s="622"/>
      <c r="Z79" s="622"/>
      <c r="AA79" s="622"/>
      <c r="AB79" s="622"/>
      <c r="AC79" s="622"/>
      <c r="AD79" s="622"/>
      <c r="AE79" s="622"/>
      <c r="AF79" s="622"/>
    </row>
    <row r="80">
      <c r="A80" s="632">
        <v>2.0</v>
      </c>
      <c r="B80" s="633" t="s">
        <v>627</v>
      </c>
      <c r="C80" s="634"/>
      <c r="D80" s="634">
        <v>782.0</v>
      </c>
      <c r="E80" s="622"/>
      <c r="F80" s="622"/>
      <c r="G80" s="622"/>
      <c r="H80" s="622"/>
      <c r="I80" s="622"/>
      <c r="J80" s="622"/>
      <c r="K80" s="623"/>
      <c r="L80" s="623"/>
      <c r="M80" s="623"/>
      <c r="N80" s="623"/>
      <c r="O80" s="623"/>
      <c r="P80" s="623"/>
      <c r="Q80" s="623"/>
      <c r="R80" s="623"/>
      <c r="S80" s="623"/>
      <c r="T80" s="623"/>
      <c r="U80" s="622"/>
      <c r="V80" s="622"/>
      <c r="W80" s="622"/>
      <c r="X80" s="622"/>
      <c r="Y80" s="622"/>
      <c r="Z80" s="622"/>
      <c r="AA80" s="622"/>
      <c r="AB80" s="622"/>
      <c r="AC80" s="622"/>
      <c r="AD80" s="622"/>
      <c r="AE80" s="622"/>
      <c r="AF80" s="622"/>
    </row>
    <row r="81">
      <c r="A81" s="632">
        <v>3.0</v>
      </c>
      <c r="B81" s="633" t="s">
        <v>595</v>
      </c>
      <c r="C81" s="634"/>
      <c r="D81" s="634">
        <v>1277.0</v>
      </c>
      <c r="E81" s="622"/>
      <c r="F81" s="622"/>
      <c r="G81" s="622"/>
      <c r="H81" s="622"/>
      <c r="I81" s="622"/>
      <c r="J81" s="622"/>
      <c r="K81" s="623"/>
      <c r="L81" s="623"/>
      <c r="M81" s="623"/>
      <c r="N81" s="623"/>
      <c r="O81" s="623"/>
      <c r="P81" s="623"/>
      <c r="Q81" s="623"/>
      <c r="R81" s="623"/>
      <c r="S81" s="623"/>
      <c r="T81" s="623"/>
      <c r="U81" s="622"/>
      <c r="V81" s="622"/>
      <c r="W81" s="622"/>
      <c r="X81" s="622"/>
      <c r="Y81" s="622"/>
      <c r="Z81" s="622"/>
      <c r="AA81" s="622"/>
      <c r="AB81" s="622"/>
      <c r="AC81" s="622"/>
      <c r="AD81" s="622"/>
      <c r="AE81" s="622"/>
      <c r="AF81" s="622"/>
    </row>
    <row r="82">
      <c r="A82" s="632">
        <v>4.0</v>
      </c>
      <c r="B82" s="633" t="s">
        <v>598</v>
      </c>
      <c r="C82" s="634"/>
      <c r="D82" s="634">
        <v>145.0</v>
      </c>
      <c r="E82" s="622"/>
      <c r="F82" s="622"/>
      <c r="G82" s="622"/>
      <c r="H82" s="622"/>
      <c r="I82" s="622"/>
      <c r="J82" s="622"/>
      <c r="K82" s="623"/>
      <c r="L82" s="623"/>
      <c r="M82" s="623"/>
      <c r="N82" s="623"/>
      <c r="O82" s="623"/>
      <c r="P82" s="623"/>
      <c r="Q82" s="623"/>
      <c r="R82" s="623"/>
      <c r="S82" s="623"/>
      <c r="T82" s="623"/>
      <c r="U82" s="622"/>
      <c r="V82" s="622"/>
      <c r="W82" s="622"/>
      <c r="X82" s="622"/>
      <c r="Y82" s="622"/>
      <c r="Z82" s="622"/>
      <c r="AA82" s="622"/>
      <c r="AB82" s="622"/>
      <c r="AC82" s="622"/>
      <c r="AD82" s="622"/>
      <c r="AE82" s="622"/>
      <c r="AF82" s="622"/>
    </row>
    <row r="83">
      <c r="A83" s="632">
        <v>5.0</v>
      </c>
      <c r="B83" s="633" t="s">
        <v>123</v>
      </c>
      <c r="C83" s="634"/>
      <c r="D83" s="634">
        <v>104.0</v>
      </c>
      <c r="E83" s="622"/>
      <c r="F83" s="622"/>
      <c r="G83" s="622"/>
      <c r="H83" s="622"/>
      <c r="I83" s="622"/>
      <c r="J83" s="622"/>
      <c r="K83" s="623"/>
      <c r="L83" s="623"/>
      <c r="M83" s="623"/>
      <c r="N83" s="623"/>
      <c r="O83" s="623"/>
      <c r="P83" s="623"/>
      <c r="Q83" s="623"/>
      <c r="R83" s="623"/>
      <c r="S83" s="623"/>
      <c r="T83" s="623"/>
      <c r="U83" s="622"/>
      <c r="V83" s="622"/>
      <c r="W83" s="622"/>
      <c r="X83" s="622"/>
      <c r="Y83" s="622"/>
      <c r="Z83" s="622"/>
      <c r="AA83" s="622"/>
      <c r="AB83" s="622"/>
      <c r="AC83" s="622"/>
      <c r="AD83" s="622"/>
      <c r="AE83" s="622"/>
      <c r="AF83" s="622"/>
    </row>
    <row r="84">
      <c r="A84" s="632">
        <v>6.0</v>
      </c>
      <c r="B84" s="633" t="s">
        <v>590</v>
      </c>
      <c r="C84" s="634"/>
      <c r="D84" s="634">
        <v>273.0</v>
      </c>
      <c r="E84" s="622"/>
      <c r="F84" s="622"/>
      <c r="G84" s="622"/>
      <c r="H84" s="622"/>
      <c r="I84" s="622"/>
      <c r="J84" s="622"/>
      <c r="K84" s="623"/>
      <c r="L84" s="623"/>
      <c r="M84" s="623"/>
      <c r="N84" s="623"/>
      <c r="O84" s="623"/>
      <c r="P84" s="623"/>
      <c r="Q84" s="623"/>
      <c r="R84" s="623"/>
      <c r="S84" s="623"/>
      <c r="T84" s="623"/>
      <c r="U84" s="622"/>
      <c r="V84" s="622"/>
      <c r="W84" s="622"/>
      <c r="X84" s="622"/>
      <c r="Y84" s="622"/>
      <c r="Z84" s="622"/>
      <c r="AA84" s="622"/>
      <c r="AB84" s="622"/>
      <c r="AC84" s="622"/>
      <c r="AD84" s="622"/>
      <c r="AE84" s="622"/>
      <c r="AF84" s="622"/>
    </row>
    <row r="85">
      <c r="A85" s="632">
        <v>7.0</v>
      </c>
      <c r="B85" s="633" t="s">
        <v>586</v>
      </c>
      <c r="C85" s="634"/>
      <c r="D85" s="634">
        <v>9222.0</v>
      </c>
      <c r="E85" s="622"/>
      <c r="F85" s="622"/>
      <c r="G85" s="622"/>
      <c r="H85" s="622"/>
      <c r="I85" s="622"/>
      <c r="J85" s="622"/>
      <c r="K85" s="623"/>
      <c r="L85" s="623"/>
      <c r="M85" s="623"/>
      <c r="N85" s="623"/>
      <c r="O85" s="623"/>
      <c r="P85" s="623"/>
      <c r="Q85" s="623"/>
      <c r="R85" s="623"/>
      <c r="S85" s="623"/>
      <c r="T85" s="623"/>
      <c r="U85" s="622"/>
      <c r="V85" s="622"/>
      <c r="W85" s="622"/>
      <c r="X85" s="622"/>
      <c r="Y85" s="622"/>
      <c r="Z85" s="622"/>
      <c r="AA85" s="622"/>
      <c r="AB85" s="622"/>
      <c r="AC85" s="622"/>
      <c r="AD85" s="622"/>
      <c r="AE85" s="622"/>
      <c r="AF85" s="622"/>
    </row>
    <row r="86">
      <c r="A86" s="632">
        <v>8.0</v>
      </c>
      <c r="B86" s="633" t="s">
        <v>223</v>
      </c>
      <c r="C86" s="634"/>
      <c r="D86" s="634">
        <v>108.0</v>
      </c>
      <c r="E86" s="622"/>
      <c r="F86" s="622"/>
      <c r="G86" s="622"/>
      <c r="H86" s="622"/>
      <c r="I86" s="622"/>
      <c r="J86" s="622"/>
      <c r="K86" s="623"/>
      <c r="L86" s="623"/>
      <c r="M86" s="623"/>
      <c r="N86" s="623"/>
      <c r="O86" s="623"/>
      <c r="P86" s="623"/>
      <c r="Q86" s="623"/>
      <c r="R86" s="623"/>
      <c r="S86" s="623"/>
      <c r="T86" s="623"/>
      <c r="U86" s="622"/>
      <c r="V86" s="622"/>
      <c r="W86" s="622"/>
      <c r="X86" s="622"/>
      <c r="Y86" s="622"/>
      <c r="Z86" s="622"/>
      <c r="AA86" s="622"/>
      <c r="AB86" s="622"/>
      <c r="AC86" s="622"/>
      <c r="AD86" s="622"/>
      <c r="AE86" s="622"/>
      <c r="AF86" s="622"/>
    </row>
    <row r="87">
      <c r="A87" s="632">
        <v>9.0</v>
      </c>
      <c r="B87" s="633" t="s">
        <v>588</v>
      </c>
      <c r="C87" s="634"/>
      <c r="D87" s="634">
        <v>2662.0</v>
      </c>
      <c r="E87" s="622"/>
      <c r="F87" s="622"/>
      <c r="G87" s="622"/>
      <c r="H87" s="622"/>
      <c r="I87" s="622"/>
      <c r="J87" s="622"/>
      <c r="K87" s="623"/>
      <c r="L87" s="623"/>
      <c r="M87" s="623"/>
      <c r="N87" s="623"/>
      <c r="O87" s="623"/>
      <c r="P87" s="623"/>
      <c r="Q87" s="623"/>
      <c r="R87" s="623"/>
      <c r="S87" s="623"/>
      <c r="T87" s="623"/>
      <c r="U87" s="622"/>
      <c r="V87" s="622"/>
      <c r="W87" s="622"/>
      <c r="X87" s="622"/>
      <c r="Y87" s="622"/>
      <c r="Z87" s="622"/>
      <c r="AA87" s="622"/>
      <c r="AB87" s="622"/>
      <c r="AC87" s="622"/>
      <c r="AD87" s="622"/>
      <c r="AE87" s="622"/>
      <c r="AF87" s="622"/>
    </row>
    <row r="88">
      <c r="A88" s="632">
        <v>10.0</v>
      </c>
      <c r="B88" s="633" t="s">
        <v>593</v>
      </c>
      <c r="C88" s="634"/>
      <c r="D88" s="634">
        <v>2231.0</v>
      </c>
      <c r="E88" s="622"/>
      <c r="F88" s="622"/>
      <c r="G88" s="622"/>
      <c r="H88" s="622"/>
      <c r="I88" s="622"/>
      <c r="J88" s="622"/>
      <c r="K88" s="623"/>
      <c r="L88" s="623"/>
      <c r="M88" s="623"/>
      <c r="N88" s="623"/>
      <c r="O88" s="623"/>
      <c r="P88" s="623"/>
      <c r="Q88" s="623"/>
      <c r="R88" s="623"/>
      <c r="S88" s="623"/>
      <c r="T88" s="623"/>
      <c r="U88" s="622"/>
      <c r="V88" s="622"/>
      <c r="W88" s="622"/>
      <c r="X88" s="622"/>
      <c r="Y88" s="622"/>
      <c r="Z88" s="622"/>
      <c r="AA88" s="622"/>
      <c r="AB88" s="622"/>
      <c r="AC88" s="622"/>
      <c r="AD88" s="622"/>
      <c r="AE88" s="622"/>
      <c r="AF88" s="622"/>
    </row>
    <row r="89">
      <c r="A89" s="632">
        <v>11.0</v>
      </c>
      <c r="B89" s="633" t="s">
        <v>591</v>
      </c>
      <c r="C89" s="634"/>
      <c r="D89" s="634">
        <v>8308.0</v>
      </c>
      <c r="E89" s="622"/>
      <c r="F89" s="622"/>
      <c r="G89" s="622"/>
      <c r="H89" s="622"/>
      <c r="I89" s="622"/>
      <c r="J89" s="622"/>
      <c r="K89" s="623"/>
      <c r="L89" s="623"/>
      <c r="M89" s="623"/>
      <c r="N89" s="623"/>
      <c r="O89" s="623"/>
      <c r="P89" s="623"/>
      <c r="Q89" s="623"/>
      <c r="R89" s="623"/>
      <c r="S89" s="623"/>
      <c r="T89" s="623"/>
      <c r="U89" s="622"/>
      <c r="V89" s="622"/>
      <c r="W89" s="622"/>
      <c r="X89" s="622"/>
      <c r="Y89" s="622"/>
      <c r="Z89" s="622"/>
      <c r="AA89" s="622"/>
      <c r="AB89" s="622"/>
      <c r="AC89" s="622"/>
      <c r="AD89" s="622"/>
      <c r="AE89" s="622"/>
      <c r="AF89" s="622"/>
    </row>
    <row r="90">
      <c r="A90" s="632">
        <v>12.0</v>
      </c>
      <c r="B90" s="633" t="s">
        <v>667</v>
      </c>
      <c r="C90" s="634"/>
      <c r="D90" s="634">
        <v>270.0</v>
      </c>
      <c r="E90" s="622"/>
      <c r="F90" s="622"/>
      <c r="G90" s="622"/>
      <c r="H90" s="622"/>
      <c r="I90" s="622"/>
      <c r="J90" s="622"/>
      <c r="K90" s="623"/>
      <c r="L90" s="623"/>
      <c r="M90" s="623"/>
      <c r="N90" s="623"/>
      <c r="O90" s="623"/>
      <c r="P90" s="623"/>
      <c r="Q90" s="623"/>
      <c r="R90" s="623"/>
      <c r="S90" s="623"/>
      <c r="T90" s="623"/>
      <c r="U90" s="622"/>
      <c r="V90" s="622"/>
      <c r="W90" s="622"/>
      <c r="X90" s="622"/>
      <c r="Y90" s="622"/>
      <c r="Z90" s="622"/>
      <c r="AA90" s="622"/>
      <c r="AB90" s="622"/>
      <c r="AC90" s="622"/>
      <c r="AD90" s="622"/>
      <c r="AE90" s="622"/>
      <c r="AF90" s="622"/>
    </row>
    <row r="91">
      <c r="A91" s="632">
        <v>13.0</v>
      </c>
      <c r="B91" s="633" t="s">
        <v>668</v>
      </c>
      <c r="C91" s="634"/>
      <c r="D91" s="634">
        <v>392.0</v>
      </c>
      <c r="E91" s="622"/>
      <c r="F91" s="622"/>
      <c r="G91" s="622"/>
      <c r="H91" s="622"/>
      <c r="I91" s="622"/>
      <c r="J91" s="622"/>
      <c r="K91" s="623"/>
      <c r="L91" s="623"/>
      <c r="M91" s="623"/>
      <c r="N91" s="623"/>
      <c r="O91" s="623"/>
      <c r="P91" s="623"/>
      <c r="Q91" s="623"/>
      <c r="R91" s="623"/>
      <c r="S91" s="623"/>
      <c r="T91" s="623"/>
      <c r="U91" s="622"/>
      <c r="V91" s="622"/>
      <c r="W91" s="622"/>
      <c r="X91" s="622"/>
      <c r="Y91" s="622"/>
      <c r="Z91" s="622"/>
      <c r="AA91" s="622"/>
      <c r="AB91" s="622"/>
      <c r="AC91" s="622"/>
      <c r="AD91" s="622"/>
      <c r="AE91" s="622"/>
      <c r="AF91" s="622"/>
    </row>
    <row r="92">
      <c r="A92" s="632">
        <v>14.0</v>
      </c>
      <c r="B92" s="633" t="s">
        <v>669</v>
      </c>
      <c r="C92" s="634"/>
      <c r="D92" s="634">
        <v>657.0</v>
      </c>
      <c r="E92" s="622"/>
      <c r="F92" s="622"/>
      <c r="G92" s="622"/>
      <c r="H92" s="622"/>
      <c r="I92" s="622"/>
      <c r="J92" s="622"/>
      <c r="K92" s="623"/>
      <c r="L92" s="623"/>
      <c r="M92" s="623"/>
      <c r="N92" s="623"/>
      <c r="O92" s="623"/>
      <c r="P92" s="623"/>
      <c r="Q92" s="623"/>
      <c r="R92" s="623"/>
      <c r="S92" s="623"/>
      <c r="T92" s="623"/>
      <c r="U92" s="622"/>
      <c r="V92" s="622"/>
      <c r="W92" s="622"/>
      <c r="X92" s="622"/>
      <c r="Y92" s="622"/>
      <c r="Z92" s="622"/>
      <c r="AA92" s="622"/>
      <c r="AB92" s="622"/>
      <c r="AC92" s="622"/>
      <c r="AD92" s="622"/>
      <c r="AE92" s="622"/>
      <c r="AF92" s="622"/>
    </row>
    <row r="93">
      <c r="A93" s="632">
        <v>15.0</v>
      </c>
      <c r="B93" s="633" t="s">
        <v>670</v>
      </c>
      <c r="C93" s="634"/>
      <c r="D93" s="634">
        <v>2122.0</v>
      </c>
      <c r="E93" s="622"/>
      <c r="F93" s="622"/>
      <c r="G93" s="622"/>
      <c r="H93" s="622"/>
      <c r="I93" s="622"/>
      <c r="J93" s="622"/>
      <c r="K93" s="623"/>
      <c r="L93" s="623"/>
      <c r="M93" s="623"/>
      <c r="N93" s="623"/>
      <c r="O93" s="623"/>
      <c r="P93" s="623"/>
      <c r="Q93" s="623"/>
      <c r="R93" s="623"/>
      <c r="S93" s="623"/>
      <c r="T93" s="623"/>
      <c r="U93" s="622"/>
      <c r="V93" s="622"/>
      <c r="W93" s="622"/>
      <c r="X93" s="622"/>
      <c r="Y93" s="622"/>
      <c r="Z93" s="622"/>
      <c r="AA93" s="622"/>
      <c r="AB93" s="622"/>
      <c r="AC93" s="622"/>
      <c r="AD93" s="622"/>
      <c r="AE93" s="622"/>
      <c r="AF93" s="622"/>
    </row>
    <row r="94">
      <c r="A94" s="632">
        <v>16.0</v>
      </c>
      <c r="B94" s="633" t="s">
        <v>671</v>
      </c>
      <c r="C94" s="634"/>
      <c r="D94" s="634">
        <v>171.0</v>
      </c>
      <c r="E94" s="622"/>
      <c r="F94" s="622"/>
      <c r="G94" s="622"/>
      <c r="H94" s="622"/>
      <c r="I94" s="622"/>
      <c r="J94" s="622"/>
      <c r="K94" s="623"/>
      <c r="L94" s="623"/>
      <c r="M94" s="623"/>
      <c r="N94" s="623"/>
      <c r="O94" s="623"/>
      <c r="P94" s="623"/>
      <c r="Q94" s="623"/>
      <c r="R94" s="623"/>
      <c r="S94" s="623"/>
      <c r="T94" s="623"/>
      <c r="U94" s="622"/>
      <c r="V94" s="622"/>
      <c r="W94" s="622"/>
      <c r="X94" s="622"/>
      <c r="Y94" s="622"/>
      <c r="Z94" s="622"/>
      <c r="AA94" s="622"/>
      <c r="AB94" s="622"/>
      <c r="AC94" s="622"/>
      <c r="AD94" s="622"/>
      <c r="AE94" s="622"/>
      <c r="AF94" s="622"/>
    </row>
    <row r="95">
      <c r="A95" s="632">
        <v>17.0</v>
      </c>
      <c r="B95" s="633" t="s">
        <v>601</v>
      </c>
      <c r="C95" s="634"/>
      <c r="D95" s="634">
        <v>254.0</v>
      </c>
      <c r="E95" s="622"/>
      <c r="F95" s="622"/>
      <c r="G95" s="622"/>
      <c r="H95" s="622"/>
      <c r="I95" s="622"/>
      <c r="J95" s="622"/>
      <c r="K95" s="623"/>
      <c r="L95" s="623"/>
      <c r="M95" s="623"/>
      <c r="N95" s="623"/>
      <c r="O95" s="623"/>
      <c r="P95" s="623"/>
      <c r="Q95" s="623"/>
      <c r="R95" s="623"/>
      <c r="S95" s="623"/>
      <c r="T95" s="623"/>
      <c r="U95" s="622"/>
      <c r="V95" s="622"/>
      <c r="W95" s="622"/>
      <c r="X95" s="622"/>
      <c r="Y95" s="622"/>
      <c r="Z95" s="622"/>
      <c r="AA95" s="622"/>
      <c r="AB95" s="622"/>
      <c r="AC95" s="622"/>
      <c r="AD95" s="622"/>
      <c r="AE95" s="622"/>
      <c r="AF95" s="622"/>
    </row>
    <row r="96">
      <c r="A96" s="632">
        <v>18.0</v>
      </c>
      <c r="B96" s="633" t="s">
        <v>672</v>
      </c>
      <c r="C96" s="634"/>
      <c r="D96" s="634">
        <v>957.0</v>
      </c>
      <c r="E96" s="622"/>
      <c r="F96" s="622"/>
      <c r="G96" s="622"/>
      <c r="H96" s="622"/>
      <c r="I96" s="622"/>
      <c r="J96" s="622"/>
      <c r="K96" s="623"/>
      <c r="L96" s="623"/>
      <c r="M96" s="623"/>
      <c r="N96" s="623"/>
      <c r="O96" s="623"/>
      <c r="P96" s="623"/>
      <c r="Q96" s="623"/>
      <c r="R96" s="623"/>
      <c r="S96" s="623"/>
      <c r="T96" s="623"/>
      <c r="U96" s="622"/>
      <c r="V96" s="622"/>
      <c r="W96" s="622"/>
      <c r="X96" s="622"/>
      <c r="Y96" s="622"/>
      <c r="Z96" s="622"/>
      <c r="AA96" s="622"/>
      <c r="AB96" s="622"/>
      <c r="AC96" s="622"/>
      <c r="AD96" s="622"/>
      <c r="AE96" s="622"/>
      <c r="AF96" s="622"/>
    </row>
    <row r="97">
      <c r="A97" s="632">
        <v>19.0</v>
      </c>
      <c r="B97" s="633" t="s">
        <v>673</v>
      </c>
      <c r="C97" s="634"/>
      <c r="D97" s="634">
        <v>1498.0</v>
      </c>
      <c r="E97" s="622"/>
      <c r="F97" s="622"/>
      <c r="G97" s="622"/>
      <c r="H97" s="622"/>
      <c r="I97" s="622"/>
      <c r="J97" s="622"/>
      <c r="K97" s="623"/>
      <c r="L97" s="623"/>
      <c r="M97" s="623"/>
      <c r="N97" s="623"/>
      <c r="O97" s="623"/>
      <c r="P97" s="623"/>
      <c r="Q97" s="623"/>
      <c r="R97" s="623"/>
      <c r="S97" s="623"/>
      <c r="T97" s="623"/>
      <c r="U97" s="622"/>
      <c r="V97" s="622"/>
      <c r="W97" s="622"/>
      <c r="X97" s="622"/>
      <c r="Y97" s="622"/>
      <c r="Z97" s="622"/>
      <c r="AA97" s="622"/>
      <c r="AB97" s="622"/>
      <c r="AC97" s="622"/>
      <c r="AD97" s="622"/>
      <c r="AE97" s="622"/>
      <c r="AF97" s="622"/>
    </row>
    <row r="98">
      <c r="A98" s="632">
        <v>20.0</v>
      </c>
      <c r="B98" s="633" t="s">
        <v>674</v>
      </c>
      <c r="C98" s="634"/>
      <c r="D98" s="634">
        <v>687.0</v>
      </c>
      <c r="E98" s="622"/>
      <c r="F98" s="622"/>
      <c r="G98" s="622"/>
      <c r="H98" s="622"/>
      <c r="I98" s="622"/>
      <c r="J98" s="622"/>
      <c r="K98" s="623"/>
      <c r="L98" s="623"/>
      <c r="M98" s="623"/>
      <c r="N98" s="623"/>
      <c r="O98" s="623"/>
      <c r="P98" s="623"/>
      <c r="Q98" s="623"/>
      <c r="R98" s="623"/>
      <c r="S98" s="623"/>
      <c r="T98" s="623"/>
      <c r="U98" s="622"/>
      <c r="V98" s="622"/>
      <c r="W98" s="622"/>
      <c r="X98" s="622"/>
      <c r="Y98" s="622"/>
      <c r="Z98" s="622"/>
      <c r="AA98" s="622"/>
      <c r="AB98" s="622"/>
      <c r="AC98" s="622"/>
      <c r="AD98" s="622"/>
      <c r="AE98" s="622"/>
      <c r="AF98" s="622"/>
    </row>
    <row r="99">
      <c r="A99" s="632">
        <v>21.0</v>
      </c>
      <c r="B99" s="633" t="s">
        <v>675</v>
      </c>
      <c r="C99" s="634"/>
      <c r="D99" s="634">
        <v>701.0</v>
      </c>
      <c r="E99" s="622"/>
      <c r="F99" s="622"/>
      <c r="G99" s="622"/>
      <c r="H99" s="622"/>
      <c r="I99" s="622"/>
      <c r="J99" s="622"/>
      <c r="K99" s="623"/>
      <c r="L99" s="623"/>
      <c r="M99" s="623"/>
      <c r="N99" s="623"/>
      <c r="O99" s="623"/>
      <c r="P99" s="623"/>
      <c r="Q99" s="623"/>
      <c r="R99" s="623"/>
      <c r="S99" s="623"/>
      <c r="T99" s="623"/>
      <c r="U99" s="622"/>
      <c r="V99" s="622"/>
      <c r="W99" s="622"/>
      <c r="X99" s="622"/>
      <c r="Y99" s="622"/>
      <c r="Z99" s="622"/>
      <c r="AA99" s="622"/>
      <c r="AB99" s="622"/>
      <c r="AC99" s="622"/>
      <c r="AD99" s="622"/>
      <c r="AE99" s="622"/>
      <c r="AF99" s="622"/>
    </row>
    <row r="100">
      <c r="A100" s="632">
        <v>22.0</v>
      </c>
      <c r="B100" s="633" t="s">
        <v>597</v>
      </c>
      <c r="C100" s="634"/>
      <c r="D100" s="634">
        <v>957.0</v>
      </c>
      <c r="E100" s="622"/>
      <c r="F100" s="622"/>
      <c r="G100" s="622"/>
      <c r="H100" s="622"/>
      <c r="I100" s="622"/>
      <c r="J100" s="622"/>
      <c r="K100" s="623"/>
      <c r="L100" s="623"/>
      <c r="M100" s="623"/>
      <c r="N100" s="623"/>
      <c r="O100" s="623"/>
      <c r="P100" s="623"/>
      <c r="Q100" s="623"/>
      <c r="R100" s="623"/>
      <c r="S100" s="623"/>
      <c r="T100" s="623"/>
      <c r="U100" s="622"/>
      <c r="V100" s="622"/>
      <c r="W100" s="622"/>
      <c r="X100" s="622"/>
      <c r="Y100" s="622"/>
      <c r="Z100" s="622"/>
      <c r="AA100" s="622"/>
      <c r="AB100" s="622"/>
      <c r="AC100" s="622"/>
      <c r="AD100" s="622"/>
      <c r="AE100" s="622"/>
      <c r="AF100" s="622"/>
    </row>
    <row r="101">
      <c r="A101" s="632">
        <v>23.0</v>
      </c>
      <c r="B101" s="633" t="s">
        <v>676</v>
      </c>
      <c r="C101" s="634"/>
      <c r="D101" s="634">
        <v>291.0</v>
      </c>
      <c r="E101" s="622"/>
      <c r="F101" s="622"/>
      <c r="G101" s="622"/>
      <c r="H101" s="622"/>
      <c r="I101" s="622"/>
      <c r="J101" s="622"/>
      <c r="K101" s="623"/>
      <c r="L101" s="623"/>
      <c r="M101" s="623"/>
      <c r="N101" s="623"/>
      <c r="O101" s="623"/>
      <c r="P101" s="623"/>
      <c r="Q101" s="623"/>
      <c r="R101" s="623"/>
      <c r="S101" s="623"/>
      <c r="T101" s="623"/>
      <c r="U101" s="622"/>
      <c r="V101" s="622"/>
      <c r="W101" s="622"/>
      <c r="X101" s="622"/>
      <c r="Y101" s="622"/>
      <c r="Z101" s="622"/>
      <c r="AA101" s="622"/>
      <c r="AB101" s="622"/>
      <c r="AC101" s="622"/>
      <c r="AD101" s="622"/>
      <c r="AE101" s="622"/>
      <c r="AF101" s="622"/>
    </row>
    <row r="102">
      <c r="A102" s="632">
        <v>24.0</v>
      </c>
      <c r="B102" s="633" t="s">
        <v>678</v>
      </c>
      <c r="C102" s="634"/>
      <c r="D102" s="634">
        <v>3116.0</v>
      </c>
      <c r="E102" s="622"/>
      <c r="F102" s="622"/>
      <c r="G102" s="622"/>
      <c r="H102" s="622"/>
      <c r="I102" s="622"/>
      <c r="J102" s="622"/>
      <c r="K102" s="623"/>
      <c r="L102" s="623"/>
      <c r="M102" s="623"/>
      <c r="N102" s="623"/>
      <c r="O102" s="623"/>
      <c r="P102" s="623"/>
      <c r="Q102" s="623"/>
      <c r="R102" s="623"/>
      <c r="S102" s="623"/>
      <c r="T102" s="623"/>
      <c r="U102" s="622"/>
      <c r="V102" s="622"/>
      <c r="W102" s="622"/>
      <c r="X102" s="622"/>
      <c r="Y102" s="622"/>
      <c r="Z102" s="622"/>
      <c r="AA102" s="622"/>
      <c r="AB102" s="622"/>
      <c r="AC102" s="622"/>
      <c r="AD102" s="622"/>
      <c r="AE102" s="622"/>
      <c r="AF102" s="622"/>
    </row>
    <row r="103">
      <c r="A103" s="632">
        <v>25.0</v>
      </c>
      <c r="B103" s="633" t="s">
        <v>679</v>
      </c>
      <c r="C103" s="634"/>
      <c r="D103" s="634">
        <v>172.0</v>
      </c>
      <c r="E103" s="622"/>
      <c r="F103" s="622"/>
      <c r="G103" s="622"/>
      <c r="H103" s="622"/>
      <c r="I103" s="622"/>
      <c r="J103" s="622"/>
      <c r="K103" s="623"/>
      <c r="L103" s="623"/>
      <c r="M103" s="623"/>
      <c r="N103" s="623"/>
      <c r="O103" s="623"/>
      <c r="P103" s="623"/>
      <c r="Q103" s="623"/>
      <c r="R103" s="623"/>
      <c r="S103" s="623"/>
      <c r="T103" s="623"/>
      <c r="U103" s="622"/>
      <c r="V103" s="622"/>
      <c r="W103" s="622"/>
      <c r="X103" s="622"/>
      <c r="Y103" s="622"/>
      <c r="Z103" s="622"/>
      <c r="AA103" s="622"/>
      <c r="AB103" s="622"/>
      <c r="AC103" s="622"/>
      <c r="AD103" s="622"/>
      <c r="AE103" s="622"/>
      <c r="AF103" s="622"/>
    </row>
    <row r="104">
      <c r="A104" s="632">
        <v>26.0</v>
      </c>
      <c r="B104" s="633" t="s">
        <v>648</v>
      </c>
      <c r="C104" s="634"/>
      <c r="D104" s="634">
        <v>166.0</v>
      </c>
      <c r="E104" s="622"/>
      <c r="F104" s="622"/>
      <c r="G104" s="622"/>
      <c r="H104" s="622"/>
      <c r="I104" s="622"/>
      <c r="J104" s="622"/>
      <c r="K104" s="623"/>
      <c r="L104" s="623"/>
      <c r="M104" s="623"/>
      <c r="N104" s="623"/>
      <c r="O104" s="623"/>
      <c r="P104" s="623"/>
      <c r="Q104" s="623"/>
      <c r="R104" s="623"/>
      <c r="S104" s="623"/>
      <c r="T104" s="623"/>
      <c r="U104" s="622"/>
      <c r="V104" s="622"/>
      <c r="W104" s="622"/>
      <c r="X104" s="622"/>
      <c r="Y104" s="622"/>
      <c r="Z104" s="622"/>
      <c r="AA104" s="622"/>
      <c r="AB104" s="622"/>
      <c r="AC104" s="622"/>
      <c r="AD104" s="622"/>
      <c r="AE104" s="622"/>
      <c r="AF104" s="622"/>
    </row>
    <row r="105">
      <c r="A105" s="632">
        <v>27.0</v>
      </c>
      <c r="B105" s="633" t="s">
        <v>649</v>
      </c>
      <c r="C105" s="634"/>
      <c r="D105" s="634">
        <v>126.0</v>
      </c>
      <c r="E105" s="622"/>
      <c r="F105" s="622"/>
      <c r="G105" s="622"/>
      <c r="H105" s="622"/>
      <c r="I105" s="622"/>
      <c r="J105" s="622"/>
      <c r="K105" s="623"/>
      <c r="L105" s="623"/>
      <c r="M105" s="623"/>
      <c r="N105" s="623"/>
      <c r="O105" s="623"/>
      <c r="P105" s="623"/>
      <c r="Q105" s="623"/>
      <c r="R105" s="623"/>
      <c r="S105" s="623"/>
      <c r="T105" s="623"/>
      <c r="U105" s="622"/>
      <c r="V105" s="622"/>
      <c r="W105" s="622"/>
      <c r="X105" s="622"/>
      <c r="Y105" s="622"/>
      <c r="Z105" s="622"/>
      <c r="AA105" s="622"/>
      <c r="AB105" s="622"/>
      <c r="AC105" s="622"/>
      <c r="AD105" s="622"/>
      <c r="AE105" s="622"/>
      <c r="AF105" s="622"/>
    </row>
    <row r="106">
      <c r="A106" s="632">
        <v>28.0</v>
      </c>
      <c r="B106" s="633" t="s">
        <v>677</v>
      </c>
      <c r="C106" s="634"/>
      <c r="D106" s="634">
        <v>315.0</v>
      </c>
      <c r="E106" s="622"/>
      <c r="F106" s="622"/>
      <c r="G106" s="622"/>
      <c r="H106" s="622"/>
      <c r="I106" s="622"/>
      <c r="J106" s="622"/>
      <c r="K106" s="623"/>
      <c r="L106" s="623"/>
      <c r="M106" s="623"/>
      <c r="N106" s="623"/>
      <c r="O106" s="623"/>
      <c r="P106" s="623"/>
      <c r="Q106" s="623"/>
      <c r="R106" s="623"/>
      <c r="S106" s="623"/>
      <c r="T106" s="623"/>
      <c r="U106" s="622"/>
      <c r="V106" s="622"/>
      <c r="W106" s="622"/>
      <c r="X106" s="622"/>
      <c r="Y106" s="622"/>
      <c r="Z106" s="622"/>
      <c r="AA106" s="622"/>
      <c r="AB106" s="622"/>
      <c r="AC106" s="622"/>
      <c r="AD106" s="622"/>
      <c r="AE106" s="622"/>
      <c r="AF106" s="622"/>
    </row>
    <row r="107">
      <c r="A107" s="632">
        <v>29.0</v>
      </c>
      <c r="B107" s="633" t="s">
        <v>651</v>
      </c>
      <c r="C107" s="634"/>
      <c r="D107" s="634">
        <v>496.0</v>
      </c>
      <c r="E107" s="622"/>
      <c r="F107" s="622"/>
      <c r="G107" s="622"/>
      <c r="H107" s="622"/>
      <c r="I107" s="622"/>
      <c r="J107" s="622"/>
      <c r="K107" s="623"/>
      <c r="L107" s="623"/>
      <c r="M107" s="623"/>
      <c r="N107" s="623"/>
      <c r="O107" s="623"/>
      <c r="P107" s="623"/>
      <c r="Q107" s="623"/>
      <c r="R107" s="623"/>
      <c r="S107" s="623"/>
      <c r="T107" s="623"/>
      <c r="U107" s="622"/>
      <c r="V107" s="622"/>
      <c r="W107" s="622"/>
      <c r="X107" s="622"/>
      <c r="Y107" s="622"/>
      <c r="Z107" s="622"/>
      <c r="AA107" s="622"/>
      <c r="AB107" s="622"/>
      <c r="AC107" s="622"/>
      <c r="AD107" s="622"/>
      <c r="AE107" s="622"/>
      <c r="AF107" s="622"/>
    </row>
    <row r="108">
      <c r="A108" s="632">
        <v>30.0</v>
      </c>
      <c r="B108" s="633" t="s">
        <v>680</v>
      </c>
      <c r="C108" s="634"/>
      <c r="D108" s="634">
        <v>212.0</v>
      </c>
      <c r="E108" s="622"/>
      <c r="F108" s="622"/>
      <c r="G108" s="622"/>
      <c r="H108" s="622"/>
      <c r="I108" s="622"/>
      <c r="J108" s="622"/>
      <c r="K108" s="623"/>
      <c r="L108" s="623"/>
      <c r="M108" s="623"/>
      <c r="N108" s="623"/>
      <c r="O108" s="623"/>
      <c r="P108" s="623"/>
      <c r="Q108" s="623"/>
      <c r="R108" s="623"/>
      <c r="S108" s="623"/>
      <c r="T108" s="623"/>
      <c r="U108" s="622"/>
      <c r="V108" s="622"/>
      <c r="W108" s="622"/>
      <c r="X108" s="622"/>
      <c r="Y108" s="622"/>
      <c r="Z108" s="622"/>
      <c r="AA108" s="622"/>
      <c r="AB108" s="622"/>
      <c r="AC108" s="622"/>
      <c r="AD108" s="622"/>
      <c r="AE108" s="622"/>
      <c r="AF108" s="622"/>
    </row>
    <row r="109">
      <c r="A109" s="632">
        <v>31.0</v>
      </c>
      <c r="B109" s="633" t="s">
        <v>653</v>
      </c>
      <c r="C109" s="634"/>
      <c r="D109" s="634">
        <v>1281.0</v>
      </c>
      <c r="E109" s="622"/>
      <c r="F109" s="622"/>
      <c r="G109" s="622"/>
      <c r="H109" s="622"/>
      <c r="I109" s="622"/>
      <c r="J109" s="622"/>
      <c r="K109" s="623"/>
      <c r="L109" s="623"/>
      <c r="M109" s="623"/>
      <c r="N109" s="623"/>
      <c r="O109" s="623"/>
      <c r="P109" s="623"/>
      <c r="Q109" s="623"/>
      <c r="R109" s="623"/>
      <c r="S109" s="623"/>
      <c r="T109" s="623"/>
      <c r="U109" s="622"/>
      <c r="V109" s="622"/>
      <c r="W109" s="622"/>
      <c r="X109" s="622"/>
      <c r="Y109" s="622"/>
      <c r="Z109" s="622"/>
      <c r="AA109" s="622"/>
      <c r="AB109" s="622"/>
      <c r="AC109" s="622"/>
      <c r="AD109" s="622"/>
      <c r="AE109" s="622"/>
      <c r="AF109" s="622"/>
    </row>
    <row r="110">
      <c r="A110" s="632">
        <v>32.0</v>
      </c>
      <c r="B110" s="633" t="s">
        <v>681</v>
      </c>
      <c r="C110" s="634"/>
      <c r="D110" s="634">
        <v>98.0</v>
      </c>
      <c r="E110" s="622"/>
      <c r="F110" s="622"/>
      <c r="G110" s="622"/>
      <c r="H110" s="622"/>
      <c r="I110" s="622"/>
      <c r="J110" s="622"/>
      <c r="K110" s="623"/>
      <c r="L110" s="623"/>
      <c r="M110" s="623"/>
      <c r="N110" s="623"/>
      <c r="O110" s="623"/>
      <c r="P110" s="623"/>
      <c r="Q110" s="623"/>
      <c r="R110" s="623"/>
      <c r="S110" s="623"/>
      <c r="T110" s="623"/>
      <c r="U110" s="622"/>
      <c r="V110" s="622"/>
      <c r="W110" s="622"/>
      <c r="X110" s="622"/>
      <c r="Y110" s="622"/>
      <c r="Z110" s="622"/>
      <c r="AA110" s="622"/>
      <c r="AB110" s="622"/>
      <c r="AC110" s="622"/>
      <c r="AD110" s="622"/>
      <c r="AE110" s="622"/>
      <c r="AF110" s="622"/>
    </row>
    <row r="111">
      <c r="A111" s="632">
        <v>33.0</v>
      </c>
      <c r="B111" s="633" t="s">
        <v>773</v>
      </c>
      <c r="C111" s="634"/>
      <c r="D111" s="634">
        <v>108.0</v>
      </c>
      <c r="E111" s="622"/>
      <c r="F111" s="622"/>
      <c r="G111" s="622"/>
      <c r="H111" s="622"/>
      <c r="I111" s="622"/>
      <c r="J111" s="622"/>
      <c r="K111" s="623"/>
      <c r="L111" s="623"/>
      <c r="M111" s="623"/>
      <c r="N111" s="623"/>
      <c r="O111" s="623"/>
      <c r="P111" s="623"/>
      <c r="Q111" s="623"/>
      <c r="R111" s="623"/>
      <c r="S111" s="623"/>
      <c r="T111" s="623"/>
      <c r="U111" s="622"/>
      <c r="V111" s="622"/>
      <c r="W111" s="622"/>
      <c r="X111" s="622"/>
      <c r="Y111" s="622"/>
      <c r="Z111" s="622"/>
      <c r="AA111" s="622"/>
      <c r="AB111" s="622"/>
      <c r="AC111" s="622"/>
      <c r="AD111" s="622"/>
      <c r="AE111" s="622"/>
      <c r="AF111" s="622"/>
    </row>
    <row r="112">
      <c r="A112" s="632">
        <v>34.0</v>
      </c>
      <c r="B112" s="633" t="s">
        <v>195</v>
      </c>
      <c r="C112" s="634"/>
      <c r="D112" s="634">
        <v>214.0</v>
      </c>
      <c r="E112" s="622"/>
      <c r="F112" s="622"/>
      <c r="G112" s="622"/>
      <c r="H112" s="622"/>
      <c r="I112" s="622"/>
      <c r="J112" s="622"/>
      <c r="K112" s="623"/>
      <c r="L112" s="623"/>
      <c r="M112" s="623"/>
      <c r="N112" s="623"/>
      <c r="O112" s="623"/>
      <c r="P112" s="623"/>
      <c r="Q112" s="623"/>
      <c r="R112" s="623"/>
      <c r="S112" s="623"/>
      <c r="T112" s="623"/>
      <c r="U112" s="622"/>
      <c r="V112" s="622"/>
      <c r="W112" s="622"/>
      <c r="X112" s="622"/>
      <c r="Y112" s="622"/>
      <c r="Z112" s="622"/>
      <c r="AA112" s="622"/>
      <c r="AB112" s="622"/>
      <c r="AC112" s="622"/>
      <c r="AD112" s="622"/>
      <c r="AE112" s="622"/>
      <c r="AF112" s="622"/>
    </row>
    <row r="113">
      <c r="A113" s="620"/>
      <c r="B113" s="643" t="s">
        <v>657</v>
      </c>
      <c r="C113" s="644"/>
      <c r="D113" s="644">
        <f>sum(D79:D112)</f>
        <v>40400</v>
      </c>
      <c r="E113" s="622"/>
      <c r="F113" s="622"/>
      <c r="G113" s="622"/>
      <c r="H113" s="622"/>
      <c r="I113" s="622"/>
      <c r="J113" s="622"/>
      <c r="K113" s="623"/>
      <c r="L113" s="623"/>
      <c r="M113" s="623"/>
      <c r="N113" s="623"/>
      <c r="O113" s="623"/>
      <c r="P113" s="623"/>
      <c r="Q113" s="623"/>
      <c r="R113" s="623"/>
      <c r="S113" s="623"/>
      <c r="T113" s="623"/>
      <c r="U113" s="622"/>
      <c r="V113" s="622"/>
      <c r="W113" s="622"/>
      <c r="X113" s="622"/>
      <c r="Y113" s="622"/>
      <c r="Z113" s="622"/>
      <c r="AA113" s="622"/>
      <c r="AB113" s="622"/>
      <c r="AC113" s="622"/>
      <c r="AD113" s="622"/>
      <c r="AE113" s="622"/>
      <c r="AF113" s="622"/>
    </row>
    <row r="114">
      <c r="A114" s="622"/>
      <c r="B114" s="622"/>
      <c r="C114" s="622"/>
      <c r="D114" s="622"/>
      <c r="E114" s="622"/>
      <c r="F114" s="622"/>
      <c r="G114" s="622"/>
      <c r="H114" s="622"/>
      <c r="I114" s="622"/>
      <c r="J114" s="622"/>
      <c r="K114" s="623"/>
      <c r="L114" s="623"/>
      <c r="M114" s="623"/>
      <c r="N114" s="623"/>
      <c r="O114" s="623"/>
      <c r="P114" s="623"/>
      <c r="Q114" s="623"/>
      <c r="R114" s="623"/>
      <c r="S114" s="623"/>
      <c r="T114" s="623"/>
      <c r="U114" s="622"/>
      <c r="V114" s="622"/>
      <c r="W114" s="622"/>
      <c r="X114" s="622"/>
      <c r="Y114" s="622"/>
      <c r="Z114" s="622"/>
      <c r="AA114" s="622"/>
      <c r="AB114" s="622"/>
      <c r="AC114" s="622"/>
      <c r="AD114" s="622"/>
      <c r="AE114" s="622"/>
      <c r="AF114" s="622"/>
    </row>
    <row r="115">
      <c r="A115" s="622"/>
      <c r="B115" s="622"/>
      <c r="C115" s="622"/>
      <c r="D115" s="622"/>
      <c r="E115" s="622"/>
      <c r="F115" s="622"/>
      <c r="G115" s="622"/>
      <c r="H115" s="622"/>
      <c r="I115" s="622"/>
      <c r="J115" s="622"/>
      <c r="K115" s="623"/>
      <c r="L115" s="623"/>
      <c r="M115" s="623"/>
      <c r="N115" s="623"/>
      <c r="O115" s="623"/>
      <c r="P115" s="623"/>
      <c r="Q115" s="623"/>
      <c r="R115" s="623"/>
      <c r="S115" s="623"/>
      <c r="T115" s="623"/>
      <c r="U115" s="622"/>
      <c r="V115" s="622"/>
      <c r="W115" s="622"/>
      <c r="X115" s="622"/>
      <c r="Y115" s="622"/>
      <c r="Z115" s="622"/>
      <c r="AA115" s="622"/>
      <c r="AB115" s="622"/>
      <c r="AC115" s="622"/>
      <c r="AD115" s="622"/>
      <c r="AE115" s="622"/>
      <c r="AF115" s="622"/>
    </row>
    <row r="116">
      <c r="A116" s="624" t="s">
        <v>59</v>
      </c>
      <c r="B116" s="624" t="s">
        <v>729</v>
      </c>
      <c r="C116" s="625"/>
      <c r="D116" s="625" t="s">
        <v>1139</v>
      </c>
      <c r="E116" s="622"/>
      <c r="F116" s="622"/>
      <c r="G116" s="622"/>
      <c r="H116" s="622"/>
      <c r="I116" s="622"/>
      <c r="J116" s="622"/>
      <c r="K116" s="623"/>
      <c r="L116" s="623"/>
      <c r="M116" s="623"/>
      <c r="N116" s="623"/>
      <c r="O116" s="623"/>
      <c r="P116" s="623"/>
      <c r="Q116" s="623"/>
      <c r="R116" s="623"/>
      <c r="S116" s="623"/>
      <c r="T116" s="623"/>
      <c r="U116" s="622"/>
      <c r="V116" s="622"/>
      <c r="W116" s="622"/>
      <c r="X116" s="622"/>
      <c r="Y116" s="622"/>
      <c r="Z116" s="622"/>
      <c r="AA116" s="622"/>
      <c r="AB116" s="622"/>
      <c r="AC116" s="622"/>
      <c r="AD116" s="622"/>
      <c r="AE116" s="622"/>
      <c r="AF116" s="622"/>
    </row>
    <row r="117">
      <c r="A117" s="632">
        <v>1.0</v>
      </c>
      <c r="B117" s="633" t="s">
        <v>626</v>
      </c>
      <c r="C117" s="652"/>
      <c r="D117" s="652">
        <f t="shared" ref="D117:D150" si="10">sum(E3:F3)/D79</f>
        <v>0</v>
      </c>
      <c r="E117" s="622"/>
      <c r="F117" s="622"/>
      <c r="G117" s="622"/>
      <c r="H117" s="622"/>
      <c r="I117" s="622"/>
      <c r="J117" s="622"/>
      <c r="K117" s="623"/>
      <c r="L117" s="623"/>
      <c r="M117" s="623"/>
      <c r="N117" s="623"/>
      <c r="O117" s="623"/>
      <c r="P117" s="623"/>
      <c r="Q117" s="623"/>
      <c r="R117" s="623"/>
      <c r="S117" s="623"/>
      <c r="T117" s="623"/>
      <c r="U117" s="622"/>
      <c r="V117" s="622"/>
      <c r="W117" s="622"/>
      <c r="X117" s="622"/>
      <c r="Y117" s="622"/>
      <c r="Z117" s="622"/>
      <c r="AA117" s="622"/>
      <c r="AB117" s="622"/>
      <c r="AC117" s="622"/>
      <c r="AD117" s="622"/>
      <c r="AE117" s="622"/>
      <c r="AF117" s="622"/>
    </row>
    <row r="118">
      <c r="A118" s="632">
        <v>2.0</v>
      </c>
      <c r="B118" s="633" t="s">
        <v>627</v>
      </c>
      <c r="C118" s="652"/>
      <c r="D118" s="652">
        <f t="shared" si="10"/>
        <v>0</v>
      </c>
      <c r="E118" s="622"/>
      <c r="F118" s="622"/>
      <c r="G118" s="622"/>
      <c r="H118" s="622"/>
      <c r="I118" s="622"/>
      <c r="J118" s="622"/>
      <c r="K118" s="623"/>
      <c r="L118" s="623"/>
      <c r="M118" s="623"/>
      <c r="N118" s="623"/>
      <c r="O118" s="623"/>
      <c r="P118" s="623"/>
      <c r="Q118" s="623"/>
      <c r="R118" s="623"/>
      <c r="S118" s="623"/>
      <c r="T118" s="623"/>
      <c r="U118" s="622"/>
      <c r="V118" s="622"/>
      <c r="W118" s="622"/>
      <c r="X118" s="622"/>
      <c r="Y118" s="622"/>
      <c r="Z118" s="622"/>
      <c r="AA118" s="622"/>
      <c r="AB118" s="622"/>
      <c r="AC118" s="622"/>
      <c r="AD118" s="622"/>
      <c r="AE118" s="622"/>
      <c r="AF118" s="622"/>
    </row>
    <row r="119">
      <c r="A119" s="632">
        <v>3.0</v>
      </c>
      <c r="B119" s="633" t="s">
        <v>595</v>
      </c>
      <c r="C119" s="652"/>
      <c r="D119" s="652">
        <f t="shared" si="10"/>
        <v>0</v>
      </c>
      <c r="E119" s="622"/>
      <c r="F119" s="622"/>
      <c r="G119" s="622"/>
      <c r="H119" s="622"/>
      <c r="I119" s="622"/>
      <c r="J119" s="622"/>
      <c r="K119" s="623"/>
      <c r="L119" s="623"/>
      <c r="M119" s="623"/>
      <c r="N119" s="623"/>
      <c r="O119" s="623"/>
      <c r="P119" s="623"/>
      <c r="Q119" s="623"/>
      <c r="R119" s="623"/>
      <c r="S119" s="623"/>
      <c r="T119" s="623"/>
      <c r="U119" s="622"/>
      <c r="V119" s="622"/>
      <c r="W119" s="622"/>
      <c r="X119" s="622"/>
      <c r="Y119" s="622"/>
      <c r="Z119" s="622"/>
      <c r="AA119" s="622"/>
      <c r="AB119" s="622"/>
      <c r="AC119" s="622"/>
      <c r="AD119" s="622"/>
      <c r="AE119" s="622"/>
      <c r="AF119" s="622"/>
    </row>
    <row r="120">
      <c r="A120" s="632">
        <v>4.0</v>
      </c>
      <c r="B120" s="633" t="s">
        <v>598</v>
      </c>
      <c r="C120" s="652"/>
      <c r="D120" s="652">
        <f t="shared" si="10"/>
        <v>0</v>
      </c>
      <c r="E120" s="622"/>
      <c r="F120" s="622"/>
      <c r="G120" s="622"/>
      <c r="H120" s="622"/>
      <c r="I120" s="622"/>
      <c r="J120" s="622"/>
      <c r="K120" s="623"/>
      <c r="L120" s="623"/>
      <c r="M120" s="623"/>
      <c r="N120" s="623"/>
      <c r="O120" s="623"/>
      <c r="P120" s="623"/>
      <c r="Q120" s="623"/>
      <c r="R120" s="623"/>
      <c r="S120" s="623"/>
      <c r="T120" s="623"/>
      <c r="U120" s="622"/>
      <c r="V120" s="622"/>
      <c r="W120" s="622"/>
      <c r="X120" s="622"/>
      <c r="Y120" s="622"/>
      <c r="Z120" s="622"/>
      <c r="AA120" s="622"/>
      <c r="AB120" s="622"/>
      <c r="AC120" s="622"/>
      <c r="AD120" s="622"/>
      <c r="AE120" s="622"/>
      <c r="AF120" s="622"/>
    </row>
    <row r="121">
      <c r="A121" s="632">
        <v>5.0</v>
      </c>
      <c r="B121" s="633" t="s">
        <v>123</v>
      </c>
      <c r="C121" s="652"/>
      <c r="D121" s="652">
        <f t="shared" si="10"/>
        <v>0</v>
      </c>
      <c r="E121" s="622"/>
      <c r="F121" s="622"/>
      <c r="G121" s="622"/>
      <c r="H121" s="622"/>
      <c r="I121" s="622"/>
      <c r="J121" s="622"/>
      <c r="K121" s="623"/>
      <c r="L121" s="623"/>
      <c r="M121" s="623"/>
      <c r="N121" s="623"/>
      <c r="O121" s="623"/>
      <c r="P121" s="623"/>
      <c r="Q121" s="623"/>
      <c r="R121" s="623"/>
      <c r="S121" s="623"/>
      <c r="T121" s="623"/>
      <c r="U121" s="622"/>
      <c r="V121" s="622"/>
      <c r="W121" s="622"/>
      <c r="X121" s="622"/>
      <c r="Y121" s="622"/>
      <c r="Z121" s="622"/>
      <c r="AA121" s="622"/>
      <c r="AB121" s="622"/>
      <c r="AC121" s="622"/>
      <c r="AD121" s="622"/>
      <c r="AE121" s="622"/>
      <c r="AF121" s="622"/>
    </row>
    <row r="122">
      <c r="A122" s="632">
        <v>6.0</v>
      </c>
      <c r="B122" s="633" t="s">
        <v>590</v>
      </c>
      <c r="C122" s="652"/>
      <c r="D122" s="652">
        <f t="shared" si="10"/>
        <v>0</v>
      </c>
      <c r="E122" s="622"/>
      <c r="F122" s="622"/>
      <c r="G122" s="622"/>
      <c r="H122" s="622"/>
      <c r="I122" s="622"/>
      <c r="J122" s="622"/>
      <c r="K122" s="623"/>
      <c r="L122" s="623"/>
      <c r="M122" s="623"/>
      <c r="N122" s="623"/>
      <c r="O122" s="623"/>
      <c r="P122" s="623"/>
      <c r="Q122" s="623"/>
      <c r="R122" s="623"/>
      <c r="S122" s="623"/>
      <c r="T122" s="623"/>
      <c r="U122" s="622"/>
      <c r="V122" s="622"/>
      <c r="W122" s="622"/>
      <c r="X122" s="622"/>
      <c r="Y122" s="622"/>
      <c r="Z122" s="622"/>
      <c r="AA122" s="622"/>
      <c r="AB122" s="622"/>
      <c r="AC122" s="622"/>
      <c r="AD122" s="622"/>
      <c r="AE122" s="622"/>
      <c r="AF122" s="622"/>
    </row>
    <row r="123">
      <c r="A123" s="632">
        <v>7.0</v>
      </c>
      <c r="B123" s="633" t="s">
        <v>586</v>
      </c>
      <c r="C123" s="652"/>
      <c r="D123" s="652">
        <f t="shared" si="10"/>
        <v>0</v>
      </c>
      <c r="E123" s="622"/>
      <c r="F123" s="622"/>
      <c r="G123" s="622"/>
      <c r="H123" s="622"/>
      <c r="I123" s="622"/>
      <c r="J123" s="622"/>
      <c r="K123" s="623"/>
      <c r="L123" s="623"/>
      <c r="M123" s="623"/>
      <c r="N123" s="623"/>
      <c r="O123" s="623"/>
      <c r="P123" s="623"/>
      <c r="Q123" s="623"/>
      <c r="R123" s="623"/>
      <c r="S123" s="623"/>
      <c r="T123" s="623"/>
      <c r="U123" s="622"/>
      <c r="V123" s="622"/>
      <c r="W123" s="622"/>
      <c r="X123" s="622"/>
      <c r="Y123" s="622"/>
      <c r="Z123" s="622"/>
      <c r="AA123" s="622"/>
      <c r="AB123" s="622"/>
      <c r="AC123" s="622"/>
      <c r="AD123" s="622"/>
      <c r="AE123" s="622"/>
      <c r="AF123" s="622"/>
    </row>
    <row r="124">
      <c r="A124" s="632">
        <v>8.0</v>
      </c>
      <c r="B124" s="633" t="s">
        <v>223</v>
      </c>
      <c r="C124" s="652"/>
      <c r="D124" s="652">
        <f t="shared" si="10"/>
        <v>0</v>
      </c>
      <c r="E124" s="622"/>
      <c r="F124" s="622"/>
      <c r="G124" s="622"/>
      <c r="H124" s="622"/>
      <c r="I124" s="622"/>
      <c r="J124" s="622"/>
      <c r="K124" s="623"/>
      <c r="L124" s="623"/>
      <c r="M124" s="623"/>
      <c r="N124" s="623"/>
      <c r="O124" s="623"/>
      <c r="P124" s="623"/>
      <c r="Q124" s="623"/>
      <c r="R124" s="623"/>
      <c r="S124" s="623"/>
      <c r="T124" s="623"/>
      <c r="U124" s="622"/>
      <c r="V124" s="622"/>
      <c r="W124" s="622"/>
      <c r="X124" s="622"/>
      <c r="Y124" s="622"/>
      <c r="Z124" s="622"/>
      <c r="AA124" s="622"/>
      <c r="AB124" s="622"/>
      <c r="AC124" s="622"/>
      <c r="AD124" s="622"/>
      <c r="AE124" s="622"/>
      <c r="AF124" s="622"/>
    </row>
    <row r="125">
      <c r="A125" s="632">
        <v>9.0</v>
      </c>
      <c r="B125" s="633" t="s">
        <v>588</v>
      </c>
      <c r="C125" s="652"/>
      <c r="D125" s="652">
        <f t="shared" si="10"/>
        <v>0</v>
      </c>
      <c r="E125" s="622"/>
      <c r="F125" s="622"/>
      <c r="G125" s="622"/>
      <c r="H125" s="622"/>
      <c r="I125" s="622"/>
      <c r="J125" s="622"/>
      <c r="K125" s="623"/>
      <c r="L125" s="623"/>
      <c r="M125" s="623"/>
      <c r="N125" s="623"/>
      <c r="O125" s="623"/>
      <c r="P125" s="623"/>
      <c r="Q125" s="623"/>
      <c r="R125" s="623"/>
      <c r="S125" s="623"/>
      <c r="T125" s="623"/>
      <c r="U125" s="622"/>
      <c r="V125" s="622"/>
      <c r="W125" s="622"/>
      <c r="X125" s="622"/>
      <c r="Y125" s="622"/>
      <c r="Z125" s="622"/>
      <c r="AA125" s="622"/>
      <c r="AB125" s="622"/>
      <c r="AC125" s="622"/>
      <c r="AD125" s="622"/>
      <c r="AE125" s="622"/>
      <c r="AF125" s="622"/>
    </row>
    <row r="126">
      <c r="A126" s="632">
        <v>10.0</v>
      </c>
      <c r="B126" s="633" t="s">
        <v>593</v>
      </c>
      <c r="C126" s="652"/>
      <c r="D126" s="652">
        <f t="shared" si="10"/>
        <v>0</v>
      </c>
      <c r="E126" s="622"/>
      <c r="F126" s="622"/>
      <c r="G126" s="622"/>
      <c r="H126" s="622"/>
      <c r="I126" s="622"/>
      <c r="J126" s="622"/>
      <c r="K126" s="623"/>
      <c r="L126" s="623"/>
      <c r="M126" s="623"/>
      <c r="N126" s="623"/>
      <c r="O126" s="623"/>
      <c r="P126" s="623"/>
      <c r="Q126" s="623"/>
      <c r="R126" s="623"/>
      <c r="S126" s="623"/>
      <c r="T126" s="623"/>
      <c r="U126" s="622"/>
      <c r="V126" s="622"/>
      <c r="W126" s="622"/>
      <c r="X126" s="622"/>
      <c r="Y126" s="622"/>
      <c r="Z126" s="622"/>
      <c r="AA126" s="622"/>
      <c r="AB126" s="622"/>
      <c r="AC126" s="622"/>
      <c r="AD126" s="622"/>
      <c r="AE126" s="622"/>
      <c r="AF126" s="622"/>
    </row>
    <row r="127">
      <c r="A127" s="632">
        <v>11.0</v>
      </c>
      <c r="B127" s="633" t="s">
        <v>591</v>
      </c>
      <c r="C127" s="652"/>
      <c r="D127" s="652">
        <f t="shared" si="10"/>
        <v>0</v>
      </c>
      <c r="E127" s="622"/>
      <c r="F127" s="622"/>
      <c r="G127" s="622"/>
      <c r="H127" s="622"/>
      <c r="I127" s="622"/>
      <c r="J127" s="622"/>
      <c r="K127" s="623"/>
      <c r="L127" s="623"/>
      <c r="M127" s="623"/>
      <c r="N127" s="623"/>
      <c r="O127" s="623"/>
      <c r="P127" s="623"/>
      <c r="Q127" s="623"/>
      <c r="R127" s="623"/>
      <c r="S127" s="623"/>
      <c r="T127" s="623"/>
      <c r="U127" s="622"/>
      <c r="V127" s="622"/>
      <c r="W127" s="622"/>
      <c r="X127" s="622"/>
      <c r="Y127" s="622"/>
      <c r="Z127" s="622"/>
      <c r="AA127" s="622"/>
      <c r="AB127" s="622"/>
      <c r="AC127" s="622"/>
      <c r="AD127" s="622"/>
      <c r="AE127" s="622"/>
      <c r="AF127" s="622"/>
    </row>
    <row r="128">
      <c r="A128" s="632">
        <v>12.0</v>
      </c>
      <c r="B128" s="633" t="s">
        <v>667</v>
      </c>
      <c r="C128" s="652"/>
      <c r="D128" s="652">
        <f t="shared" si="10"/>
        <v>0</v>
      </c>
      <c r="E128" s="622"/>
      <c r="F128" s="622"/>
      <c r="G128" s="622"/>
      <c r="H128" s="622"/>
      <c r="I128" s="622"/>
      <c r="J128" s="622"/>
      <c r="K128" s="623"/>
      <c r="L128" s="623"/>
      <c r="M128" s="623"/>
      <c r="N128" s="623"/>
      <c r="O128" s="623"/>
      <c r="P128" s="623"/>
      <c r="Q128" s="623"/>
      <c r="R128" s="623"/>
      <c r="S128" s="623"/>
      <c r="T128" s="623"/>
      <c r="U128" s="622"/>
      <c r="V128" s="622"/>
      <c r="W128" s="622"/>
      <c r="X128" s="622"/>
      <c r="Y128" s="622"/>
      <c r="Z128" s="622"/>
      <c r="AA128" s="622"/>
      <c r="AB128" s="622"/>
      <c r="AC128" s="622"/>
      <c r="AD128" s="622"/>
      <c r="AE128" s="622"/>
      <c r="AF128" s="622"/>
    </row>
    <row r="129">
      <c r="A129" s="632">
        <v>13.0</v>
      </c>
      <c r="B129" s="633" t="s">
        <v>668</v>
      </c>
      <c r="C129" s="652"/>
      <c r="D129" s="652">
        <f t="shared" si="10"/>
        <v>0</v>
      </c>
      <c r="E129" s="622"/>
      <c r="F129" s="622"/>
      <c r="G129" s="622"/>
      <c r="H129" s="622"/>
      <c r="I129" s="622"/>
      <c r="J129" s="622"/>
      <c r="K129" s="623"/>
      <c r="L129" s="623"/>
      <c r="M129" s="623"/>
      <c r="N129" s="623"/>
      <c r="O129" s="623"/>
      <c r="P129" s="623"/>
      <c r="Q129" s="623"/>
      <c r="R129" s="623"/>
      <c r="S129" s="623"/>
      <c r="T129" s="623"/>
      <c r="U129" s="622"/>
      <c r="V129" s="622"/>
      <c r="W129" s="622"/>
      <c r="X129" s="622"/>
      <c r="Y129" s="622"/>
      <c r="Z129" s="622"/>
      <c r="AA129" s="622"/>
      <c r="AB129" s="622"/>
      <c r="AC129" s="622"/>
      <c r="AD129" s="622"/>
      <c r="AE129" s="622"/>
      <c r="AF129" s="622"/>
    </row>
    <row r="130">
      <c r="A130" s="632">
        <v>14.0</v>
      </c>
      <c r="B130" s="633" t="s">
        <v>669</v>
      </c>
      <c r="C130" s="652"/>
      <c r="D130" s="652">
        <f t="shared" si="10"/>
        <v>0</v>
      </c>
      <c r="E130" s="622"/>
      <c r="F130" s="622"/>
      <c r="G130" s="622"/>
      <c r="H130" s="622"/>
      <c r="I130" s="622"/>
      <c r="J130" s="622"/>
      <c r="K130" s="623"/>
      <c r="L130" s="623"/>
      <c r="M130" s="623"/>
      <c r="N130" s="623"/>
      <c r="O130" s="623"/>
      <c r="P130" s="623"/>
      <c r="Q130" s="623"/>
      <c r="R130" s="623"/>
      <c r="S130" s="623"/>
      <c r="T130" s="623"/>
      <c r="U130" s="622"/>
      <c r="V130" s="622"/>
      <c r="W130" s="622"/>
      <c r="X130" s="622"/>
      <c r="Y130" s="622"/>
      <c r="Z130" s="622"/>
      <c r="AA130" s="622"/>
      <c r="AB130" s="622"/>
      <c r="AC130" s="622"/>
      <c r="AD130" s="622"/>
      <c r="AE130" s="622"/>
      <c r="AF130" s="622"/>
    </row>
    <row r="131">
      <c r="A131" s="632">
        <v>15.0</v>
      </c>
      <c r="B131" s="633" t="s">
        <v>670</v>
      </c>
      <c r="C131" s="652"/>
      <c r="D131" s="652">
        <f t="shared" si="10"/>
        <v>0</v>
      </c>
      <c r="E131" s="622"/>
      <c r="F131" s="622"/>
      <c r="G131" s="622"/>
      <c r="H131" s="622"/>
      <c r="I131" s="622"/>
      <c r="J131" s="622"/>
      <c r="K131" s="623"/>
      <c r="L131" s="623"/>
      <c r="M131" s="623"/>
      <c r="N131" s="623"/>
      <c r="O131" s="623"/>
      <c r="P131" s="623"/>
      <c r="Q131" s="623"/>
      <c r="R131" s="623"/>
      <c r="S131" s="623"/>
      <c r="T131" s="623"/>
      <c r="U131" s="622"/>
      <c r="V131" s="622"/>
      <c r="W131" s="622"/>
      <c r="X131" s="622"/>
      <c r="Y131" s="622"/>
      <c r="Z131" s="622"/>
      <c r="AA131" s="622"/>
      <c r="AB131" s="622"/>
      <c r="AC131" s="622"/>
      <c r="AD131" s="622"/>
      <c r="AE131" s="622"/>
      <c r="AF131" s="622"/>
    </row>
    <row r="132">
      <c r="A132" s="632">
        <v>16.0</v>
      </c>
      <c r="B132" s="633" t="s">
        <v>671</v>
      </c>
      <c r="C132" s="652"/>
      <c r="D132" s="652">
        <f t="shared" si="10"/>
        <v>0</v>
      </c>
      <c r="E132" s="622"/>
      <c r="F132" s="622"/>
      <c r="G132" s="622"/>
      <c r="H132" s="622"/>
      <c r="I132" s="622"/>
      <c r="J132" s="622"/>
      <c r="K132" s="623"/>
      <c r="L132" s="623"/>
      <c r="M132" s="623"/>
      <c r="N132" s="623"/>
      <c r="O132" s="623"/>
      <c r="P132" s="623"/>
      <c r="Q132" s="623"/>
      <c r="R132" s="623"/>
      <c r="S132" s="623"/>
      <c r="T132" s="623"/>
      <c r="U132" s="622"/>
      <c r="V132" s="622"/>
      <c r="W132" s="622"/>
      <c r="X132" s="622"/>
      <c r="Y132" s="622"/>
      <c r="Z132" s="622"/>
      <c r="AA132" s="622"/>
      <c r="AB132" s="622"/>
      <c r="AC132" s="622"/>
      <c r="AD132" s="622"/>
      <c r="AE132" s="622"/>
      <c r="AF132" s="622"/>
    </row>
    <row r="133">
      <c r="A133" s="632">
        <v>17.0</v>
      </c>
      <c r="B133" s="633" t="s">
        <v>601</v>
      </c>
      <c r="C133" s="652"/>
      <c r="D133" s="652">
        <f t="shared" si="10"/>
        <v>0</v>
      </c>
      <c r="E133" s="622"/>
      <c r="F133" s="622"/>
      <c r="G133" s="622"/>
      <c r="H133" s="622"/>
      <c r="I133" s="622"/>
      <c r="J133" s="622"/>
      <c r="K133" s="623"/>
      <c r="L133" s="623"/>
      <c r="M133" s="623"/>
      <c r="N133" s="623"/>
      <c r="O133" s="623"/>
      <c r="P133" s="623"/>
      <c r="Q133" s="623"/>
      <c r="R133" s="623"/>
      <c r="S133" s="623"/>
      <c r="T133" s="623"/>
      <c r="U133" s="622"/>
      <c r="V133" s="622"/>
      <c r="W133" s="622"/>
      <c r="X133" s="622"/>
      <c r="Y133" s="622"/>
      <c r="Z133" s="622"/>
      <c r="AA133" s="622"/>
      <c r="AB133" s="622"/>
      <c r="AC133" s="622"/>
      <c r="AD133" s="622"/>
      <c r="AE133" s="622"/>
      <c r="AF133" s="622"/>
    </row>
    <row r="134">
      <c r="A134" s="632">
        <v>18.0</v>
      </c>
      <c r="B134" s="633" t="s">
        <v>672</v>
      </c>
      <c r="C134" s="652"/>
      <c r="D134" s="652">
        <f t="shared" si="10"/>
        <v>0</v>
      </c>
      <c r="E134" s="622"/>
      <c r="F134" s="622"/>
      <c r="G134" s="622"/>
      <c r="H134" s="622"/>
      <c r="I134" s="622"/>
      <c r="J134" s="622"/>
      <c r="K134" s="623"/>
      <c r="L134" s="623"/>
      <c r="M134" s="623"/>
      <c r="N134" s="623"/>
      <c r="O134" s="623"/>
      <c r="P134" s="623"/>
      <c r="Q134" s="623"/>
      <c r="R134" s="623"/>
      <c r="S134" s="623"/>
      <c r="T134" s="623"/>
      <c r="U134" s="622"/>
      <c r="V134" s="622"/>
      <c r="W134" s="622"/>
      <c r="X134" s="622"/>
      <c r="Y134" s="622"/>
      <c r="Z134" s="622"/>
      <c r="AA134" s="622"/>
      <c r="AB134" s="622"/>
      <c r="AC134" s="622"/>
      <c r="AD134" s="622"/>
      <c r="AE134" s="622"/>
      <c r="AF134" s="622"/>
    </row>
    <row r="135">
      <c r="A135" s="632">
        <v>19.0</v>
      </c>
      <c r="B135" s="633" t="s">
        <v>673</v>
      </c>
      <c r="C135" s="652"/>
      <c r="D135" s="652">
        <f t="shared" si="10"/>
        <v>0</v>
      </c>
      <c r="E135" s="622"/>
      <c r="F135" s="622"/>
      <c r="G135" s="622"/>
      <c r="H135" s="622"/>
      <c r="I135" s="622"/>
      <c r="J135" s="622"/>
      <c r="K135" s="623"/>
      <c r="L135" s="623"/>
      <c r="M135" s="623"/>
      <c r="N135" s="623"/>
      <c r="O135" s="623"/>
      <c r="P135" s="623"/>
      <c r="Q135" s="623"/>
      <c r="R135" s="623"/>
      <c r="S135" s="623"/>
      <c r="T135" s="623"/>
      <c r="U135" s="622"/>
      <c r="V135" s="622"/>
      <c r="W135" s="622"/>
      <c r="X135" s="622"/>
      <c r="Y135" s="622"/>
      <c r="Z135" s="622"/>
      <c r="AA135" s="622"/>
      <c r="AB135" s="622"/>
      <c r="AC135" s="622"/>
      <c r="AD135" s="622"/>
      <c r="AE135" s="622"/>
      <c r="AF135" s="622"/>
    </row>
    <row r="136">
      <c r="A136" s="632">
        <v>20.0</v>
      </c>
      <c r="B136" s="633" t="s">
        <v>674</v>
      </c>
      <c r="C136" s="652"/>
      <c r="D136" s="652">
        <f t="shared" si="10"/>
        <v>0</v>
      </c>
      <c r="E136" s="622"/>
      <c r="F136" s="622"/>
      <c r="G136" s="622"/>
      <c r="H136" s="622"/>
      <c r="I136" s="622"/>
      <c r="J136" s="622"/>
      <c r="K136" s="623"/>
      <c r="L136" s="623"/>
      <c r="M136" s="623"/>
      <c r="N136" s="623"/>
      <c r="O136" s="623"/>
      <c r="P136" s="623"/>
      <c r="Q136" s="623"/>
      <c r="R136" s="623"/>
      <c r="S136" s="623"/>
      <c r="T136" s="623"/>
      <c r="U136" s="622"/>
      <c r="V136" s="622"/>
      <c r="W136" s="622"/>
      <c r="X136" s="622"/>
      <c r="Y136" s="622"/>
      <c r="Z136" s="622"/>
      <c r="AA136" s="622"/>
      <c r="AB136" s="622"/>
      <c r="AC136" s="622"/>
      <c r="AD136" s="622"/>
      <c r="AE136" s="622"/>
      <c r="AF136" s="622"/>
    </row>
    <row r="137">
      <c r="A137" s="632">
        <v>21.0</v>
      </c>
      <c r="B137" s="633" t="s">
        <v>675</v>
      </c>
      <c r="C137" s="652"/>
      <c r="D137" s="652">
        <f t="shared" si="10"/>
        <v>0</v>
      </c>
      <c r="E137" s="622"/>
      <c r="F137" s="622"/>
      <c r="G137" s="622"/>
      <c r="H137" s="622"/>
      <c r="I137" s="622"/>
      <c r="J137" s="622"/>
      <c r="K137" s="623"/>
      <c r="L137" s="623"/>
      <c r="M137" s="623"/>
      <c r="N137" s="623"/>
      <c r="O137" s="623"/>
      <c r="P137" s="623"/>
      <c r="Q137" s="623"/>
      <c r="R137" s="623"/>
      <c r="S137" s="623"/>
      <c r="T137" s="623"/>
      <c r="U137" s="622"/>
      <c r="V137" s="622"/>
      <c r="W137" s="622"/>
      <c r="X137" s="622"/>
      <c r="Y137" s="622"/>
      <c r="Z137" s="622"/>
      <c r="AA137" s="622"/>
      <c r="AB137" s="622"/>
      <c r="AC137" s="622"/>
      <c r="AD137" s="622"/>
      <c r="AE137" s="622"/>
      <c r="AF137" s="622"/>
    </row>
    <row r="138">
      <c r="A138" s="632">
        <v>22.0</v>
      </c>
      <c r="B138" s="633" t="s">
        <v>597</v>
      </c>
      <c r="C138" s="652"/>
      <c r="D138" s="652">
        <f t="shared" si="10"/>
        <v>0</v>
      </c>
      <c r="E138" s="622"/>
      <c r="F138" s="622"/>
      <c r="G138" s="622"/>
      <c r="H138" s="622"/>
      <c r="I138" s="622"/>
      <c r="J138" s="622"/>
      <c r="K138" s="623"/>
      <c r="L138" s="623"/>
      <c r="M138" s="623"/>
      <c r="N138" s="623"/>
      <c r="O138" s="623"/>
      <c r="P138" s="623"/>
      <c r="Q138" s="623"/>
      <c r="R138" s="623"/>
      <c r="S138" s="623"/>
      <c r="T138" s="623"/>
      <c r="U138" s="622"/>
      <c r="V138" s="622"/>
      <c r="W138" s="622"/>
      <c r="X138" s="622"/>
      <c r="Y138" s="622"/>
      <c r="Z138" s="622"/>
      <c r="AA138" s="622"/>
      <c r="AB138" s="622"/>
      <c r="AC138" s="622"/>
      <c r="AD138" s="622"/>
      <c r="AE138" s="622"/>
      <c r="AF138" s="622"/>
    </row>
    <row r="139">
      <c r="A139" s="632">
        <v>23.0</v>
      </c>
      <c r="B139" s="633" t="s">
        <v>676</v>
      </c>
      <c r="C139" s="652"/>
      <c r="D139" s="652">
        <f t="shared" si="10"/>
        <v>0</v>
      </c>
      <c r="E139" s="622"/>
      <c r="F139" s="622"/>
      <c r="G139" s="622"/>
      <c r="H139" s="622"/>
      <c r="I139" s="622"/>
      <c r="J139" s="622"/>
      <c r="K139" s="623"/>
      <c r="L139" s="623"/>
      <c r="M139" s="623"/>
      <c r="N139" s="623"/>
      <c r="O139" s="623"/>
      <c r="P139" s="623"/>
      <c r="Q139" s="623"/>
      <c r="R139" s="623"/>
      <c r="S139" s="623"/>
      <c r="T139" s="623"/>
      <c r="U139" s="622"/>
      <c r="V139" s="622"/>
      <c r="W139" s="622"/>
      <c r="X139" s="622"/>
      <c r="Y139" s="622"/>
      <c r="Z139" s="622"/>
      <c r="AA139" s="622"/>
      <c r="AB139" s="622"/>
      <c r="AC139" s="622"/>
      <c r="AD139" s="622"/>
      <c r="AE139" s="622"/>
      <c r="AF139" s="622"/>
    </row>
    <row r="140">
      <c r="A140" s="632">
        <v>24.0</v>
      </c>
      <c r="B140" s="633" t="s">
        <v>678</v>
      </c>
      <c r="C140" s="652"/>
      <c r="D140" s="652">
        <f t="shared" si="10"/>
        <v>0</v>
      </c>
      <c r="E140" s="622"/>
      <c r="F140" s="622"/>
      <c r="G140" s="622"/>
      <c r="H140" s="622"/>
      <c r="I140" s="622"/>
      <c r="J140" s="622"/>
      <c r="K140" s="623"/>
      <c r="L140" s="623"/>
      <c r="M140" s="623"/>
      <c r="N140" s="623"/>
      <c r="O140" s="623"/>
      <c r="P140" s="623"/>
      <c r="Q140" s="623"/>
      <c r="R140" s="623"/>
      <c r="S140" s="623"/>
      <c r="T140" s="623"/>
      <c r="U140" s="622"/>
      <c r="V140" s="622"/>
      <c r="W140" s="622"/>
      <c r="X140" s="622"/>
      <c r="Y140" s="622"/>
      <c r="Z140" s="622"/>
      <c r="AA140" s="622"/>
      <c r="AB140" s="622"/>
      <c r="AC140" s="622"/>
      <c r="AD140" s="622"/>
      <c r="AE140" s="622"/>
      <c r="AF140" s="622"/>
    </row>
    <row r="141">
      <c r="A141" s="632">
        <v>25.0</v>
      </c>
      <c r="B141" s="633" t="s">
        <v>679</v>
      </c>
      <c r="C141" s="652"/>
      <c r="D141" s="652">
        <f t="shared" si="10"/>
        <v>0</v>
      </c>
      <c r="E141" s="622"/>
      <c r="F141" s="622"/>
      <c r="G141" s="622"/>
      <c r="H141" s="622"/>
      <c r="I141" s="622"/>
      <c r="J141" s="622"/>
      <c r="K141" s="623"/>
      <c r="L141" s="623"/>
      <c r="M141" s="623"/>
      <c r="N141" s="623"/>
      <c r="O141" s="623"/>
      <c r="P141" s="623"/>
      <c r="Q141" s="623"/>
      <c r="R141" s="623"/>
      <c r="S141" s="623"/>
      <c r="T141" s="623"/>
      <c r="U141" s="622"/>
      <c r="V141" s="622"/>
      <c r="W141" s="622"/>
      <c r="X141" s="622"/>
      <c r="Y141" s="622"/>
      <c r="Z141" s="622"/>
      <c r="AA141" s="622"/>
      <c r="AB141" s="622"/>
      <c r="AC141" s="622"/>
      <c r="AD141" s="622"/>
      <c r="AE141" s="622"/>
      <c r="AF141" s="622"/>
    </row>
    <row r="142">
      <c r="A142" s="632">
        <v>26.0</v>
      </c>
      <c r="B142" s="633" t="s">
        <v>648</v>
      </c>
      <c r="C142" s="652"/>
      <c r="D142" s="652">
        <f t="shared" si="10"/>
        <v>0</v>
      </c>
      <c r="E142" s="622"/>
      <c r="F142" s="622"/>
      <c r="G142" s="622"/>
      <c r="H142" s="622"/>
      <c r="I142" s="622"/>
      <c r="J142" s="622"/>
      <c r="K142" s="623"/>
      <c r="L142" s="623"/>
      <c r="M142" s="623"/>
      <c r="N142" s="623"/>
      <c r="O142" s="623"/>
      <c r="P142" s="623"/>
      <c r="Q142" s="623"/>
      <c r="R142" s="623"/>
      <c r="S142" s="623"/>
      <c r="T142" s="623"/>
      <c r="U142" s="622"/>
      <c r="V142" s="622"/>
      <c r="W142" s="622"/>
      <c r="X142" s="622"/>
      <c r="Y142" s="622"/>
      <c r="Z142" s="622"/>
      <c r="AA142" s="622"/>
      <c r="AB142" s="622"/>
      <c r="AC142" s="622"/>
      <c r="AD142" s="622"/>
      <c r="AE142" s="622"/>
      <c r="AF142" s="622"/>
    </row>
    <row r="143">
      <c r="A143" s="632">
        <v>27.0</v>
      </c>
      <c r="B143" s="633" t="s">
        <v>649</v>
      </c>
      <c r="C143" s="652"/>
      <c r="D143" s="652">
        <f t="shared" si="10"/>
        <v>0</v>
      </c>
      <c r="E143" s="622"/>
      <c r="F143" s="622"/>
      <c r="G143" s="622"/>
      <c r="H143" s="622"/>
      <c r="I143" s="622"/>
      <c r="J143" s="622"/>
      <c r="K143" s="623"/>
      <c r="L143" s="623"/>
      <c r="M143" s="623"/>
      <c r="N143" s="623"/>
      <c r="O143" s="623"/>
      <c r="P143" s="623"/>
      <c r="Q143" s="623"/>
      <c r="R143" s="623"/>
      <c r="S143" s="623"/>
      <c r="T143" s="623"/>
      <c r="U143" s="622"/>
      <c r="V143" s="622"/>
      <c r="W143" s="622"/>
      <c r="X143" s="622"/>
      <c r="Y143" s="622"/>
      <c r="Z143" s="622"/>
      <c r="AA143" s="622"/>
      <c r="AB143" s="622"/>
      <c r="AC143" s="622"/>
      <c r="AD143" s="622"/>
      <c r="AE143" s="622"/>
      <c r="AF143" s="622"/>
    </row>
    <row r="144">
      <c r="A144" s="632">
        <v>28.0</v>
      </c>
      <c r="B144" s="633" t="s">
        <v>677</v>
      </c>
      <c r="C144" s="652"/>
      <c r="D144" s="652">
        <f t="shared" si="10"/>
        <v>0</v>
      </c>
      <c r="E144" s="622"/>
      <c r="F144" s="622"/>
      <c r="G144" s="622"/>
      <c r="H144" s="622"/>
      <c r="I144" s="622"/>
      <c r="J144" s="622"/>
      <c r="K144" s="623"/>
      <c r="L144" s="623"/>
      <c r="M144" s="623"/>
      <c r="N144" s="623"/>
      <c r="O144" s="623"/>
      <c r="P144" s="623"/>
      <c r="Q144" s="623"/>
      <c r="R144" s="623"/>
      <c r="S144" s="623"/>
      <c r="T144" s="623"/>
      <c r="U144" s="622"/>
      <c r="V144" s="622"/>
      <c r="W144" s="622"/>
      <c r="X144" s="622"/>
      <c r="Y144" s="622"/>
      <c r="Z144" s="622"/>
      <c r="AA144" s="622"/>
      <c r="AB144" s="622"/>
      <c r="AC144" s="622"/>
      <c r="AD144" s="622"/>
      <c r="AE144" s="622"/>
      <c r="AF144" s="622"/>
    </row>
    <row r="145">
      <c r="A145" s="632">
        <v>29.0</v>
      </c>
      <c r="B145" s="633" t="s">
        <v>651</v>
      </c>
      <c r="C145" s="652"/>
      <c r="D145" s="652">
        <f t="shared" si="10"/>
        <v>0</v>
      </c>
      <c r="E145" s="622"/>
      <c r="F145" s="622"/>
      <c r="G145" s="622"/>
      <c r="H145" s="622"/>
      <c r="I145" s="622"/>
      <c r="J145" s="622"/>
      <c r="K145" s="623"/>
      <c r="L145" s="623"/>
      <c r="M145" s="623"/>
      <c r="N145" s="623"/>
      <c r="O145" s="623"/>
      <c r="P145" s="623"/>
      <c r="Q145" s="623"/>
      <c r="R145" s="623"/>
      <c r="S145" s="623"/>
      <c r="T145" s="623"/>
      <c r="U145" s="622"/>
      <c r="V145" s="622"/>
      <c r="W145" s="622"/>
      <c r="X145" s="622"/>
      <c r="Y145" s="622"/>
      <c r="Z145" s="622"/>
      <c r="AA145" s="622"/>
      <c r="AB145" s="622"/>
      <c r="AC145" s="622"/>
      <c r="AD145" s="622"/>
      <c r="AE145" s="622"/>
      <c r="AF145" s="622"/>
    </row>
    <row r="146">
      <c r="A146" s="632">
        <v>30.0</v>
      </c>
      <c r="B146" s="633" t="s">
        <v>680</v>
      </c>
      <c r="C146" s="652"/>
      <c r="D146" s="652">
        <f t="shared" si="10"/>
        <v>0</v>
      </c>
      <c r="E146" s="622"/>
      <c r="F146" s="622"/>
      <c r="G146" s="622"/>
      <c r="H146" s="622"/>
      <c r="I146" s="622"/>
      <c r="J146" s="622"/>
      <c r="K146" s="623"/>
      <c r="L146" s="623"/>
      <c r="M146" s="623"/>
      <c r="N146" s="623"/>
      <c r="O146" s="623"/>
      <c r="P146" s="623"/>
      <c r="Q146" s="623"/>
      <c r="R146" s="623"/>
      <c r="S146" s="623"/>
      <c r="T146" s="623"/>
      <c r="U146" s="622"/>
      <c r="V146" s="622"/>
      <c r="W146" s="622"/>
      <c r="X146" s="622"/>
      <c r="Y146" s="622"/>
      <c r="Z146" s="622"/>
      <c r="AA146" s="622"/>
      <c r="AB146" s="622"/>
      <c r="AC146" s="622"/>
      <c r="AD146" s="622"/>
      <c r="AE146" s="622"/>
      <c r="AF146" s="622"/>
    </row>
    <row r="147">
      <c r="A147" s="632">
        <v>31.0</v>
      </c>
      <c r="B147" s="633" t="s">
        <v>653</v>
      </c>
      <c r="C147" s="652"/>
      <c r="D147" s="652">
        <f t="shared" si="10"/>
        <v>0</v>
      </c>
      <c r="E147" s="622"/>
      <c r="F147" s="622"/>
      <c r="G147" s="622"/>
      <c r="H147" s="622"/>
      <c r="I147" s="622"/>
      <c r="J147" s="622"/>
      <c r="K147" s="623"/>
      <c r="L147" s="623"/>
      <c r="M147" s="623"/>
      <c r="N147" s="623"/>
      <c r="O147" s="623"/>
      <c r="P147" s="623"/>
      <c r="Q147" s="623"/>
      <c r="R147" s="623"/>
      <c r="S147" s="623"/>
      <c r="T147" s="623"/>
      <c r="U147" s="622"/>
      <c r="V147" s="622"/>
      <c r="W147" s="622"/>
      <c r="X147" s="622"/>
      <c r="Y147" s="622"/>
      <c r="Z147" s="622"/>
      <c r="AA147" s="622"/>
      <c r="AB147" s="622"/>
      <c r="AC147" s="622"/>
      <c r="AD147" s="622"/>
      <c r="AE147" s="622"/>
      <c r="AF147" s="622"/>
    </row>
    <row r="148">
      <c r="A148" s="632">
        <v>32.0</v>
      </c>
      <c r="B148" s="633" t="s">
        <v>681</v>
      </c>
      <c r="C148" s="652"/>
      <c r="D148" s="652">
        <f t="shared" si="10"/>
        <v>0</v>
      </c>
      <c r="E148" s="622"/>
      <c r="F148" s="622"/>
      <c r="G148" s="622"/>
      <c r="H148" s="622"/>
      <c r="I148" s="622"/>
      <c r="J148" s="622"/>
      <c r="K148" s="623"/>
      <c r="L148" s="623"/>
      <c r="M148" s="623"/>
      <c r="N148" s="623"/>
      <c r="O148" s="623"/>
      <c r="P148" s="623"/>
      <c r="Q148" s="623"/>
      <c r="R148" s="623"/>
      <c r="S148" s="623"/>
      <c r="T148" s="623"/>
      <c r="U148" s="622"/>
      <c r="V148" s="622"/>
      <c r="W148" s="622"/>
      <c r="X148" s="622"/>
      <c r="Y148" s="622"/>
      <c r="Z148" s="622"/>
      <c r="AA148" s="622"/>
      <c r="AB148" s="622"/>
      <c r="AC148" s="622"/>
      <c r="AD148" s="622"/>
      <c r="AE148" s="622"/>
      <c r="AF148" s="622"/>
    </row>
    <row r="149">
      <c r="A149" s="632">
        <v>33.0</v>
      </c>
      <c r="B149" s="633" t="s">
        <v>773</v>
      </c>
      <c r="C149" s="652"/>
      <c r="D149" s="652">
        <f t="shared" si="10"/>
        <v>0</v>
      </c>
      <c r="E149" s="622"/>
      <c r="F149" s="622"/>
      <c r="G149" s="622"/>
      <c r="H149" s="622"/>
      <c r="I149" s="622"/>
      <c r="J149" s="622"/>
      <c r="K149" s="623"/>
      <c r="L149" s="623"/>
      <c r="M149" s="623"/>
      <c r="N149" s="623"/>
      <c r="O149" s="623"/>
      <c r="P149" s="623"/>
      <c r="Q149" s="623"/>
      <c r="R149" s="623"/>
      <c r="S149" s="623"/>
      <c r="T149" s="623"/>
      <c r="U149" s="622"/>
      <c r="V149" s="622"/>
      <c r="W149" s="622"/>
      <c r="X149" s="622"/>
      <c r="Y149" s="622"/>
      <c r="Z149" s="622"/>
      <c r="AA149" s="622"/>
      <c r="AB149" s="622"/>
      <c r="AC149" s="622"/>
      <c r="AD149" s="622"/>
      <c r="AE149" s="622"/>
      <c r="AF149" s="622"/>
    </row>
    <row r="150">
      <c r="A150" s="632">
        <v>34.0</v>
      </c>
      <c r="B150" s="633" t="s">
        <v>195</v>
      </c>
      <c r="C150" s="652"/>
      <c r="D150" s="652">
        <f t="shared" si="10"/>
        <v>0</v>
      </c>
      <c r="E150" s="622"/>
      <c r="F150" s="622"/>
      <c r="G150" s="622"/>
      <c r="H150" s="622"/>
      <c r="I150" s="622"/>
      <c r="J150" s="622"/>
      <c r="K150" s="623"/>
      <c r="L150" s="623"/>
      <c r="M150" s="623"/>
      <c r="N150" s="623"/>
      <c r="O150" s="623"/>
      <c r="P150" s="623"/>
      <c r="Q150" s="623"/>
      <c r="R150" s="623"/>
      <c r="S150" s="623"/>
      <c r="T150" s="623"/>
      <c r="U150" s="622"/>
      <c r="V150" s="622"/>
      <c r="W150" s="622"/>
      <c r="X150" s="622"/>
      <c r="Y150" s="622"/>
      <c r="Z150" s="622"/>
      <c r="AA150" s="622"/>
      <c r="AB150" s="622"/>
      <c r="AC150" s="622"/>
      <c r="AD150" s="622"/>
      <c r="AE150" s="622"/>
      <c r="AF150" s="622"/>
    </row>
    <row r="151">
      <c r="A151" s="620"/>
      <c r="B151" s="643" t="s">
        <v>657</v>
      </c>
      <c r="C151" s="622"/>
      <c r="D151" s="622"/>
      <c r="E151" s="622"/>
      <c r="F151" s="622"/>
      <c r="G151" s="622"/>
      <c r="H151" s="622"/>
      <c r="I151" s="622"/>
      <c r="J151" s="622"/>
      <c r="K151" s="623"/>
      <c r="L151" s="623"/>
      <c r="M151" s="623"/>
      <c r="N151" s="623"/>
      <c r="O151" s="623"/>
      <c r="P151" s="623"/>
      <c r="Q151" s="623"/>
      <c r="R151" s="623"/>
      <c r="S151" s="623"/>
      <c r="T151" s="623"/>
      <c r="U151" s="622"/>
      <c r="V151" s="622"/>
      <c r="W151" s="622"/>
      <c r="X151" s="622"/>
      <c r="Y151" s="622"/>
      <c r="Z151" s="622"/>
      <c r="AA151" s="622"/>
      <c r="AB151" s="622"/>
      <c r="AC151" s="622"/>
      <c r="AD151" s="622"/>
      <c r="AE151" s="622"/>
      <c r="AF151" s="622"/>
    </row>
    <row r="152">
      <c r="A152" s="622"/>
      <c r="B152" s="622"/>
      <c r="C152" s="622"/>
      <c r="D152" s="622"/>
      <c r="E152" s="622"/>
      <c r="F152" s="622"/>
      <c r="G152" s="622"/>
      <c r="H152" s="622"/>
      <c r="I152" s="622"/>
      <c r="J152" s="622"/>
      <c r="K152" s="623"/>
      <c r="L152" s="623"/>
      <c r="M152" s="623"/>
      <c r="N152" s="623"/>
      <c r="O152" s="623"/>
      <c r="P152" s="623"/>
      <c r="Q152" s="623"/>
      <c r="R152" s="623"/>
      <c r="S152" s="623"/>
      <c r="T152" s="623"/>
      <c r="U152" s="622"/>
      <c r="V152" s="622"/>
      <c r="W152" s="622"/>
      <c r="X152" s="622"/>
      <c r="Y152" s="622"/>
      <c r="Z152" s="622"/>
      <c r="AA152" s="622"/>
      <c r="AB152" s="622"/>
      <c r="AC152" s="622"/>
      <c r="AD152" s="622"/>
      <c r="AE152" s="622"/>
      <c r="AF152" s="622"/>
    </row>
    <row r="153">
      <c r="A153" s="622"/>
      <c r="B153" s="622"/>
      <c r="C153" s="622"/>
      <c r="D153" s="622"/>
      <c r="E153" s="622"/>
      <c r="F153" s="622"/>
      <c r="G153" s="622"/>
      <c r="H153" s="622"/>
      <c r="I153" s="622"/>
      <c r="J153" s="622"/>
      <c r="K153" s="623"/>
      <c r="L153" s="623"/>
      <c r="M153" s="623"/>
      <c r="N153" s="623"/>
      <c r="O153" s="623"/>
      <c r="P153" s="623"/>
      <c r="Q153" s="623"/>
      <c r="R153" s="623"/>
      <c r="S153" s="623"/>
      <c r="T153" s="623"/>
      <c r="U153" s="622"/>
      <c r="V153" s="622"/>
      <c r="W153" s="622"/>
      <c r="X153" s="622"/>
      <c r="Y153" s="622"/>
      <c r="Z153" s="622"/>
      <c r="AA153" s="622"/>
      <c r="AB153" s="622"/>
      <c r="AC153" s="622"/>
      <c r="AD153" s="622"/>
      <c r="AE153" s="622"/>
      <c r="AF153" s="622"/>
    </row>
    <row r="154">
      <c r="A154" s="622"/>
      <c r="B154" s="622"/>
      <c r="C154" s="622"/>
      <c r="D154" s="622"/>
      <c r="E154" s="622"/>
      <c r="F154" s="622"/>
      <c r="G154" s="622"/>
      <c r="H154" s="622"/>
      <c r="I154" s="622"/>
      <c r="J154" s="622"/>
      <c r="K154" s="623"/>
      <c r="L154" s="623"/>
      <c r="M154" s="623"/>
      <c r="N154" s="623"/>
      <c r="O154" s="623"/>
      <c r="P154" s="623"/>
      <c r="Q154" s="623"/>
      <c r="R154" s="623"/>
      <c r="S154" s="623"/>
      <c r="T154" s="623"/>
      <c r="U154" s="622"/>
      <c r="V154" s="622"/>
      <c r="W154" s="622"/>
      <c r="X154" s="622"/>
      <c r="Y154" s="622"/>
      <c r="Z154" s="622"/>
      <c r="AA154" s="622"/>
      <c r="AB154" s="622"/>
      <c r="AC154" s="622"/>
      <c r="AD154" s="622"/>
      <c r="AE154" s="622"/>
      <c r="AF154" s="622"/>
    </row>
    <row r="155">
      <c r="A155" s="622"/>
      <c r="B155" s="622"/>
      <c r="C155" s="622"/>
      <c r="D155" s="622"/>
      <c r="E155" s="622"/>
      <c r="F155" s="622"/>
      <c r="G155" s="622"/>
      <c r="H155" s="622"/>
      <c r="I155" s="622"/>
      <c r="J155" s="622"/>
      <c r="K155" s="623"/>
      <c r="L155" s="623"/>
      <c r="M155" s="623"/>
      <c r="N155" s="623"/>
      <c r="O155" s="623"/>
      <c r="P155" s="623"/>
      <c r="Q155" s="623"/>
      <c r="R155" s="623"/>
      <c r="S155" s="623"/>
      <c r="T155" s="623"/>
      <c r="U155" s="622"/>
      <c r="V155" s="622"/>
      <c r="W155" s="622"/>
      <c r="X155" s="622"/>
      <c r="Y155" s="622"/>
      <c r="Z155" s="622"/>
      <c r="AA155" s="622"/>
      <c r="AB155" s="622"/>
      <c r="AC155" s="622"/>
      <c r="AD155" s="622"/>
      <c r="AE155" s="622"/>
      <c r="AF155" s="622"/>
    </row>
    <row r="156">
      <c r="A156" s="622"/>
      <c r="B156" s="622"/>
      <c r="C156" s="622"/>
      <c r="D156" s="622"/>
      <c r="E156" s="622"/>
      <c r="F156" s="622"/>
      <c r="G156" s="622"/>
      <c r="H156" s="622"/>
      <c r="I156" s="622"/>
      <c r="J156" s="622"/>
      <c r="K156" s="623"/>
      <c r="L156" s="623"/>
      <c r="M156" s="623"/>
      <c r="N156" s="623"/>
      <c r="O156" s="623"/>
      <c r="P156" s="623"/>
      <c r="Q156" s="623"/>
      <c r="R156" s="623"/>
      <c r="S156" s="623"/>
      <c r="T156" s="623"/>
      <c r="U156" s="622"/>
      <c r="V156" s="622"/>
      <c r="W156" s="622"/>
      <c r="X156" s="622"/>
      <c r="Y156" s="622"/>
      <c r="Z156" s="622"/>
      <c r="AA156" s="622"/>
      <c r="AB156" s="622"/>
      <c r="AC156" s="622"/>
      <c r="AD156" s="622"/>
      <c r="AE156" s="622"/>
      <c r="AF156" s="622"/>
    </row>
    <row r="157">
      <c r="A157" s="622"/>
      <c r="B157" s="622"/>
      <c r="C157" s="622"/>
      <c r="D157" s="622"/>
      <c r="E157" s="622"/>
      <c r="F157" s="622"/>
      <c r="G157" s="622"/>
      <c r="H157" s="622"/>
      <c r="I157" s="622"/>
      <c r="J157" s="622"/>
      <c r="K157" s="623"/>
      <c r="L157" s="623"/>
      <c r="M157" s="623"/>
      <c r="N157" s="623"/>
      <c r="O157" s="623"/>
      <c r="P157" s="623"/>
      <c r="Q157" s="623"/>
      <c r="R157" s="623"/>
      <c r="S157" s="623"/>
      <c r="T157" s="623"/>
      <c r="U157" s="622"/>
      <c r="V157" s="622"/>
      <c r="W157" s="622"/>
      <c r="X157" s="622"/>
      <c r="Y157" s="622"/>
      <c r="Z157" s="622"/>
      <c r="AA157" s="622"/>
      <c r="AB157" s="622"/>
      <c r="AC157" s="622"/>
      <c r="AD157" s="622"/>
      <c r="AE157" s="622"/>
      <c r="AF157" s="622"/>
    </row>
    <row r="158">
      <c r="A158" s="622"/>
      <c r="B158" s="622"/>
      <c r="C158" s="622"/>
      <c r="D158" s="622"/>
      <c r="E158" s="622"/>
      <c r="F158" s="622"/>
      <c r="G158" s="622"/>
      <c r="H158" s="622"/>
      <c r="I158" s="622"/>
      <c r="J158" s="622"/>
      <c r="K158" s="623"/>
      <c r="L158" s="623"/>
      <c r="M158" s="623"/>
      <c r="N158" s="623"/>
      <c r="O158" s="623"/>
      <c r="P158" s="623"/>
      <c r="Q158" s="623"/>
      <c r="R158" s="623"/>
      <c r="S158" s="623"/>
      <c r="T158" s="623"/>
      <c r="U158" s="622"/>
      <c r="V158" s="622"/>
      <c r="W158" s="622"/>
      <c r="X158" s="622"/>
      <c r="Y158" s="622"/>
      <c r="Z158" s="622"/>
      <c r="AA158" s="622"/>
      <c r="AB158" s="622"/>
      <c r="AC158" s="622"/>
      <c r="AD158" s="622"/>
      <c r="AE158" s="622"/>
      <c r="AF158" s="622"/>
    </row>
    <row r="159">
      <c r="A159" s="622"/>
      <c r="B159" s="622"/>
      <c r="C159" s="622"/>
      <c r="D159" s="622"/>
      <c r="E159" s="622"/>
      <c r="F159" s="622"/>
      <c r="G159" s="622"/>
      <c r="H159" s="622"/>
      <c r="I159" s="622"/>
      <c r="J159" s="622"/>
      <c r="K159" s="623"/>
      <c r="L159" s="623"/>
      <c r="M159" s="623"/>
      <c r="N159" s="623"/>
      <c r="O159" s="623"/>
      <c r="P159" s="623"/>
      <c r="Q159" s="623"/>
      <c r="R159" s="623"/>
      <c r="S159" s="623"/>
      <c r="T159" s="623"/>
      <c r="U159" s="622"/>
      <c r="V159" s="622"/>
      <c r="W159" s="622"/>
      <c r="X159" s="622"/>
      <c r="Y159" s="622"/>
      <c r="Z159" s="622"/>
      <c r="AA159" s="622"/>
      <c r="AB159" s="622"/>
      <c r="AC159" s="622"/>
      <c r="AD159" s="622"/>
      <c r="AE159" s="622"/>
      <c r="AF159" s="622"/>
    </row>
    <row r="160">
      <c r="A160" s="622"/>
      <c r="B160" s="622"/>
      <c r="C160" s="622"/>
      <c r="D160" s="622"/>
      <c r="E160" s="622"/>
      <c r="F160" s="622"/>
      <c r="G160" s="622"/>
      <c r="H160" s="622"/>
      <c r="I160" s="622"/>
      <c r="J160" s="622"/>
      <c r="K160" s="623"/>
      <c r="L160" s="623"/>
      <c r="M160" s="623"/>
      <c r="N160" s="623"/>
      <c r="O160" s="623"/>
      <c r="P160" s="623"/>
      <c r="Q160" s="623"/>
      <c r="R160" s="623"/>
      <c r="S160" s="623"/>
      <c r="T160" s="623"/>
      <c r="U160" s="622"/>
      <c r="V160" s="622"/>
      <c r="W160" s="622"/>
      <c r="X160" s="622"/>
      <c r="Y160" s="622"/>
      <c r="Z160" s="622"/>
      <c r="AA160" s="622"/>
      <c r="AB160" s="622"/>
      <c r="AC160" s="622"/>
      <c r="AD160" s="622"/>
      <c r="AE160" s="622"/>
      <c r="AF160" s="622"/>
    </row>
    <row r="161">
      <c r="A161" s="622"/>
      <c r="B161" s="622"/>
      <c r="C161" s="622"/>
      <c r="D161" s="622"/>
      <c r="E161" s="622"/>
      <c r="F161" s="622"/>
      <c r="G161" s="622"/>
      <c r="H161" s="622"/>
      <c r="I161" s="622"/>
      <c r="J161" s="622"/>
      <c r="K161" s="623"/>
      <c r="L161" s="623"/>
      <c r="M161" s="623"/>
      <c r="N161" s="623"/>
      <c r="O161" s="623"/>
      <c r="P161" s="623"/>
      <c r="Q161" s="623"/>
      <c r="R161" s="623"/>
      <c r="S161" s="623"/>
      <c r="T161" s="623"/>
      <c r="U161" s="622"/>
      <c r="V161" s="622"/>
      <c r="W161" s="622"/>
      <c r="X161" s="622"/>
      <c r="Y161" s="622"/>
      <c r="Z161" s="622"/>
      <c r="AA161" s="622"/>
      <c r="AB161" s="622"/>
      <c r="AC161" s="622"/>
      <c r="AD161" s="622"/>
      <c r="AE161" s="622"/>
      <c r="AF161" s="622"/>
    </row>
    <row r="162">
      <c r="A162" s="622"/>
      <c r="B162" s="622"/>
      <c r="C162" s="622"/>
      <c r="D162" s="622"/>
      <c r="E162" s="622"/>
      <c r="F162" s="622"/>
      <c r="G162" s="622"/>
      <c r="H162" s="622"/>
      <c r="I162" s="622"/>
      <c r="J162" s="622"/>
      <c r="K162" s="623"/>
      <c r="L162" s="623"/>
      <c r="M162" s="623"/>
      <c r="N162" s="623"/>
      <c r="O162" s="623"/>
      <c r="P162" s="623"/>
      <c r="Q162" s="623"/>
      <c r="R162" s="623"/>
      <c r="S162" s="623"/>
      <c r="T162" s="623"/>
      <c r="U162" s="622"/>
      <c r="V162" s="622"/>
      <c r="W162" s="622"/>
      <c r="X162" s="622"/>
      <c r="Y162" s="622"/>
      <c r="Z162" s="622"/>
      <c r="AA162" s="622"/>
      <c r="AB162" s="622"/>
      <c r="AC162" s="622"/>
      <c r="AD162" s="622"/>
      <c r="AE162" s="622"/>
      <c r="AF162" s="622"/>
    </row>
    <row r="163">
      <c r="A163" s="622"/>
      <c r="B163" s="622"/>
      <c r="C163" s="622"/>
      <c r="D163" s="622"/>
      <c r="E163" s="622"/>
      <c r="F163" s="622"/>
      <c r="G163" s="622"/>
      <c r="H163" s="622"/>
      <c r="I163" s="622"/>
      <c r="J163" s="622"/>
      <c r="K163" s="623"/>
      <c r="L163" s="623"/>
      <c r="M163" s="623"/>
      <c r="N163" s="623"/>
      <c r="O163" s="623"/>
      <c r="P163" s="623"/>
      <c r="Q163" s="623"/>
      <c r="R163" s="623"/>
      <c r="S163" s="623"/>
      <c r="T163" s="623"/>
      <c r="U163" s="622"/>
      <c r="V163" s="622"/>
      <c r="W163" s="622"/>
      <c r="X163" s="622"/>
      <c r="Y163" s="622"/>
      <c r="Z163" s="622"/>
      <c r="AA163" s="622"/>
      <c r="AB163" s="622"/>
      <c r="AC163" s="622"/>
      <c r="AD163" s="622"/>
      <c r="AE163" s="622"/>
      <c r="AF163" s="622"/>
    </row>
    <row r="164">
      <c r="A164" s="622"/>
      <c r="B164" s="622"/>
      <c r="C164" s="622"/>
      <c r="D164" s="622"/>
      <c r="E164" s="622"/>
      <c r="F164" s="622"/>
      <c r="G164" s="622"/>
      <c r="H164" s="622"/>
      <c r="I164" s="622"/>
      <c r="J164" s="622"/>
      <c r="K164" s="623"/>
      <c r="L164" s="623"/>
      <c r="M164" s="623"/>
      <c r="N164" s="623"/>
      <c r="O164" s="623"/>
      <c r="P164" s="623"/>
      <c r="Q164" s="623"/>
      <c r="R164" s="623"/>
      <c r="S164" s="623"/>
      <c r="T164" s="623"/>
      <c r="U164" s="622"/>
      <c r="V164" s="622"/>
      <c r="W164" s="622"/>
      <c r="X164" s="622"/>
      <c r="Y164" s="622"/>
      <c r="Z164" s="622"/>
      <c r="AA164" s="622"/>
      <c r="AB164" s="622"/>
      <c r="AC164" s="622"/>
      <c r="AD164" s="622"/>
      <c r="AE164" s="622"/>
      <c r="AF164" s="622"/>
    </row>
    <row r="165">
      <c r="A165" s="622"/>
      <c r="B165" s="622"/>
      <c r="C165" s="622"/>
      <c r="D165" s="622"/>
      <c r="E165" s="622"/>
      <c r="F165" s="622"/>
      <c r="G165" s="622"/>
      <c r="H165" s="622"/>
      <c r="I165" s="622"/>
      <c r="J165" s="622"/>
      <c r="K165" s="623"/>
      <c r="L165" s="623"/>
      <c r="M165" s="623"/>
      <c r="N165" s="623"/>
      <c r="O165" s="623"/>
      <c r="P165" s="623"/>
      <c r="Q165" s="623"/>
      <c r="R165" s="623"/>
      <c r="S165" s="623"/>
      <c r="T165" s="623"/>
      <c r="U165" s="622"/>
      <c r="V165" s="622"/>
      <c r="W165" s="622"/>
      <c r="X165" s="622"/>
      <c r="Y165" s="622"/>
      <c r="Z165" s="622"/>
      <c r="AA165" s="622"/>
      <c r="AB165" s="622"/>
      <c r="AC165" s="622"/>
      <c r="AD165" s="622"/>
      <c r="AE165" s="622"/>
      <c r="AF165" s="622"/>
    </row>
    <row r="166">
      <c r="A166" s="622"/>
      <c r="B166" s="622"/>
      <c r="C166" s="622"/>
      <c r="D166" s="622"/>
      <c r="E166" s="622"/>
      <c r="F166" s="622"/>
      <c r="G166" s="622"/>
      <c r="H166" s="622"/>
      <c r="I166" s="622"/>
      <c r="J166" s="622"/>
      <c r="K166" s="623"/>
      <c r="L166" s="623"/>
      <c r="M166" s="623"/>
      <c r="N166" s="623"/>
      <c r="O166" s="623"/>
      <c r="P166" s="623"/>
      <c r="Q166" s="623"/>
      <c r="R166" s="623"/>
      <c r="S166" s="623"/>
      <c r="T166" s="623"/>
      <c r="U166" s="622"/>
      <c r="V166" s="622"/>
      <c r="W166" s="622"/>
      <c r="X166" s="622"/>
      <c r="Y166" s="622"/>
      <c r="Z166" s="622"/>
      <c r="AA166" s="622"/>
      <c r="AB166" s="622"/>
      <c r="AC166" s="622"/>
      <c r="AD166" s="622"/>
      <c r="AE166" s="622"/>
      <c r="AF166" s="622"/>
    </row>
    <row r="167">
      <c r="A167" s="622"/>
      <c r="B167" s="622"/>
      <c r="C167" s="622"/>
      <c r="D167" s="622"/>
      <c r="E167" s="622"/>
      <c r="F167" s="622"/>
      <c r="G167" s="622"/>
      <c r="H167" s="622"/>
      <c r="I167" s="622"/>
      <c r="J167" s="622"/>
      <c r="K167" s="623"/>
      <c r="L167" s="623"/>
      <c r="M167" s="623"/>
      <c r="N167" s="623"/>
      <c r="O167" s="623"/>
      <c r="P167" s="623"/>
      <c r="Q167" s="623"/>
      <c r="R167" s="623"/>
      <c r="S167" s="623"/>
      <c r="T167" s="623"/>
      <c r="U167" s="622"/>
      <c r="V167" s="622"/>
      <c r="W167" s="622"/>
      <c r="X167" s="622"/>
      <c r="Y167" s="622"/>
      <c r="Z167" s="622"/>
      <c r="AA167" s="622"/>
      <c r="AB167" s="622"/>
      <c r="AC167" s="622"/>
      <c r="AD167" s="622"/>
      <c r="AE167" s="622"/>
      <c r="AF167" s="622"/>
    </row>
    <row r="168">
      <c r="A168" s="622"/>
      <c r="B168" s="622"/>
      <c r="C168" s="622"/>
      <c r="D168" s="622"/>
      <c r="E168" s="622"/>
      <c r="F168" s="622"/>
      <c r="G168" s="622"/>
      <c r="H168" s="622"/>
      <c r="I168" s="622"/>
      <c r="J168" s="622"/>
      <c r="K168" s="623"/>
      <c r="L168" s="623"/>
      <c r="M168" s="623"/>
      <c r="N168" s="623"/>
      <c r="O168" s="623"/>
      <c r="P168" s="623"/>
      <c r="Q168" s="623"/>
      <c r="R168" s="623"/>
      <c r="S168" s="623"/>
      <c r="T168" s="623"/>
      <c r="U168" s="622"/>
      <c r="V168" s="622"/>
      <c r="W168" s="622"/>
      <c r="X168" s="622"/>
      <c r="Y168" s="622"/>
      <c r="Z168" s="622"/>
      <c r="AA168" s="622"/>
      <c r="AB168" s="622"/>
      <c r="AC168" s="622"/>
      <c r="AD168" s="622"/>
      <c r="AE168" s="622"/>
      <c r="AF168" s="622"/>
    </row>
    <row r="169">
      <c r="A169" s="622"/>
      <c r="B169" s="622"/>
      <c r="C169" s="622"/>
      <c r="D169" s="622"/>
      <c r="E169" s="622"/>
      <c r="F169" s="622"/>
      <c r="G169" s="622"/>
      <c r="H169" s="622"/>
      <c r="I169" s="622"/>
      <c r="J169" s="622"/>
      <c r="K169" s="623"/>
      <c r="L169" s="623"/>
      <c r="M169" s="623"/>
      <c r="N169" s="623"/>
      <c r="O169" s="623"/>
      <c r="P169" s="623"/>
      <c r="Q169" s="623"/>
      <c r="R169" s="623"/>
      <c r="S169" s="623"/>
      <c r="T169" s="623"/>
      <c r="U169" s="622"/>
      <c r="V169" s="622"/>
      <c r="W169" s="622"/>
      <c r="X169" s="622"/>
      <c r="Y169" s="622"/>
      <c r="Z169" s="622"/>
      <c r="AA169" s="622"/>
      <c r="AB169" s="622"/>
      <c r="AC169" s="622"/>
      <c r="AD169" s="622"/>
      <c r="AE169" s="622"/>
      <c r="AF169" s="622"/>
    </row>
    <row r="170">
      <c r="A170" s="622"/>
      <c r="B170" s="622"/>
      <c r="C170" s="622"/>
      <c r="D170" s="622"/>
      <c r="E170" s="622"/>
      <c r="F170" s="622"/>
      <c r="G170" s="622"/>
      <c r="H170" s="622"/>
      <c r="I170" s="622"/>
      <c r="J170" s="622"/>
      <c r="K170" s="623"/>
      <c r="L170" s="623"/>
      <c r="M170" s="623"/>
      <c r="N170" s="623"/>
      <c r="O170" s="623"/>
      <c r="P170" s="623"/>
      <c r="Q170" s="623"/>
      <c r="R170" s="623"/>
      <c r="S170" s="623"/>
      <c r="T170" s="623"/>
      <c r="U170" s="622"/>
      <c r="V170" s="622"/>
      <c r="W170" s="622"/>
      <c r="X170" s="622"/>
      <c r="Y170" s="622"/>
      <c r="Z170" s="622"/>
      <c r="AA170" s="622"/>
      <c r="AB170" s="622"/>
      <c r="AC170" s="622"/>
      <c r="AD170" s="622"/>
      <c r="AE170" s="622"/>
      <c r="AF170" s="622"/>
    </row>
    <row r="171">
      <c r="A171" s="622"/>
      <c r="B171" s="622"/>
      <c r="C171" s="622"/>
      <c r="D171" s="622"/>
      <c r="E171" s="622"/>
      <c r="F171" s="622"/>
      <c r="G171" s="622"/>
      <c r="H171" s="622"/>
      <c r="I171" s="622"/>
      <c r="J171" s="622"/>
      <c r="K171" s="623"/>
      <c r="L171" s="623"/>
      <c r="M171" s="623"/>
      <c r="N171" s="623"/>
      <c r="O171" s="623"/>
      <c r="P171" s="623"/>
      <c r="Q171" s="623"/>
      <c r="R171" s="623"/>
      <c r="S171" s="623"/>
      <c r="T171" s="623"/>
      <c r="U171" s="622"/>
      <c r="V171" s="622"/>
      <c r="W171" s="622"/>
      <c r="X171" s="622"/>
      <c r="Y171" s="622"/>
      <c r="Z171" s="622"/>
      <c r="AA171" s="622"/>
      <c r="AB171" s="622"/>
      <c r="AC171" s="622"/>
      <c r="AD171" s="622"/>
      <c r="AE171" s="622"/>
      <c r="AF171" s="622"/>
    </row>
    <row r="172">
      <c r="A172" s="622"/>
      <c r="B172" s="622"/>
      <c r="C172" s="622"/>
      <c r="D172" s="622"/>
      <c r="E172" s="622"/>
      <c r="F172" s="622"/>
      <c r="G172" s="622"/>
      <c r="H172" s="622"/>
      <c r="I172" s="622"/>
      <c r="J172" s="622"/>
      <c r="K172" s="623"/>
      <c r="L172" s="623"/>
      <c r="M172" s="623"/>
      <c r="N172" s="623"/>
      <c r="O172" s="623"/>
      <c r="P172" s="623"/>
      <c r="Q172" s="623"/>
      <c r="R172" s="623"/>
      <c r="S172" s="623"/>
      <c r="T172" s="623"/>
      <c r="U172" s="622"/>
      <c r="V172" s="622"/>
      <c r="W172" s="622"/>
      <c r="X172" s="622"/>
      <c r="Y172" s="622"/>
      <c r="Z172" s="622"/>
      <c r="AA172" s="622"/>
      <c r="AB172" s="622"/>
      <c r="AC172" s="622"/>
      <c r="AD172" s="622"/>
      <c r="AE172" s="622"/>
      <c r="AF172" s="622"/>
    </row>
    <row r="173">
      <c r="A173" s="622"/>
      <c r="B173" s="622"/>
      <c r="C173" s="622"/>
      <c r="D173" s="622"/>
      <c r="E173" s="622"/>
      <c r="F173" s="622"/>
      <c r="G173" s="622"/>
      <c r="H173" s="622"/>
      <c r="I173" s="622"/>
      <c r="J173" s="622"/>
      <c r="K173" s="623"/>
      <c r="L173" s="623"/>
      <c r="M173" s="623"/>
      <c r="N173" s="623"/>
      <c r="O173" s="623"/>
      <c r="P173" s="623"/>
      <c r="Q173" s="623"/>
      <c r="R173" s="623"/>
      <c r="S173" s="623"/>
      <c r="T173" s="623"/>
      <c r="U173" s="622"/>
      <c r="V173" s="622"/>
      <c r="W173" s="622"/>
      <c r="X173" s="622"/>
      <c r="Y173" s="622"/>
      <c r="Z173" s="622"/>
      <c r="AA173" s="622"/>
      <c r="AB173" s="622"/>
      <c r="AC173" s="622"/>
      <c r="AD173" s="622"/>
      <c r="AE173" s="622"/>
      <c r="AF173" s="622"/>
    </row>
    <row r="174">
      <c r="A174" s="622"/>
      <c r="B174" s="622"/>
      <c r="C174" s="622"/>
      <c r="D174" s="622"/>
      <c r="E174" s="622"/>
      <c r="F174" s="622"/>
      <c r="G174" s="622"/>
      <c r="H174" s="622"/>
      <c r="I174" s="622"/>
      <c r="J174" s="622"/>
      <c r="K174" s="623"/>
      <c r="L174" s="623"/>
      <c r="M174" s="623"/>
      <c r="N174" s="623"/>
      <c r="O174" s="623"/>
      <c r="P174" s="623"/>
      <c r="Q174" s="623"/>
      <c r="R174" s="623"/>
      <c r="S174" s="623"/>
      <c r="T174" s="623"/>
      <c r="U174" s="622"/>
      <c r="V174" s="622"/>
      <c r="W174" s="622"/>
      <c r="X174" s="622"/>
      <c r="Y174" s="622"/>
      <c r="Z174" s="622"/>
      <c r="AA174" s="622"/>
      <c r="AB174" s="622"/>
      <c r="AC174" s="622"/>
      <c r="AD174" s="622"/>
      <c r="AE174" s="622"/>
      <c r="AF174" s="622"/>
    </row>
    <row r="175">
      <c r="A175" s="622"/>
      <c r="B175" s="622"/>
      <c r="C175" s="622"/>
      <c r="D175" s="622"/>
      <c r="E175" s="622"/>
      <c r="F175" s="622"/>
      <c r="G175" s="622"/>
      <c r="H175" s="622"/>
      <c r="I175" s="622"/>
      <c r="J175" s="622"/>
      <c r="K175" s="623"/>
      <c r="L175" s="623"/>
      <c r="M175" s="623"/>
      <c r="N175" s="623"/>
      <c r="O175" s="623"/>
      <c r="P175" s="623"/>
      <c r="Q175" s="623"/>
      <c r="R175" s="623"/>
      <c r="S175" s="623"/>
      <c r="T175" s="623"/>
      <c r="U175" s="622"/>
      <c r="V175" s="622"/>
      <c r="W175" s="622"/>
      <c r="X175" s="622"/>
      <c r="Y175" s="622"/>
      <c r="Z175" s="622"/>
      <c r="AA175" s="622"/>
      <c r="AB175" s="622"/>
      <c r="AC175" s="622"/>
      <c r="AD175" s="622"/>
      <c r="AE175" s="622"/>
      <c r="AF175" s="622"/>
    </row>
    <row r="176">
      <c r="A176" s="622"/>
      <c r="B176" s="622"/>
      <c r="C176" s="622"/>
      <c r="D176" s="622"/>
      <c r="E176" s="622"/>
      <c r="F176" s="622"/>
      <c r="G176" s="622"/>
      <c r="H176" s="622"/>
      <c r="I176" s="622"/>
      <c r="J176" s="622"/>
      <c r="K176" s="623"/>
      <c r="L176" s="623"/>
      <c r="M176" s="623"/>
      <c r="N176" s="623"/>
      <c r="O176" s="623"/>
      <c r="P176" s="623"/>
      <c r="Q176" s="623"/>
      <c r="R176" s="623"/>
      <c r="S176" s="623"/>
      <c r="T176" s="623"/>
      <c r="U176" s="622"/>
      <c r="V176" s="622"/>
      <c r="W176" s="622"/>
      <c r="X176" s="622"/>
      <c r="Y176" s="622"/>
      <c r="Z176" s="622"/>
      <c r="AA176" s="622"/>
      <c r="AB176" s="622"/>
      <c r="AC176" s="622"/>
      <c r="AD176" s="622"/>
      <c r="AE176" s="622"/>
      <c r="AF176" s="622"/>
    </row>
    <row r="177">
      <c r="A177" s="622"/>
      <c r="B177" s="622"/>
      <c r="C177" s="622"/>
      <c r="D177" s="622"/>
      <c r="E177" s="622"/>
      <c r="F177" s="622"/>
      <c r="G177" s="622"/>
      <c r="H177" s="622"/>
      <c r="I177" s="622"/>
      <c r="J177" s="622"/>
      <c r="K177" s="623"/>
      <c r="L177" s="623"/>
      <c r="M177" s="623"/>
      <c r="N177" s="623"/>
      <c r="O177" s="623"/>
      <c r="P177" s="623"/>
      <c r="Q177" s="623"/>
      <c r="R177" s="623"/>
      <c r="S177" s="623"/>
      <c r="T177" s="623"/>
      <c r="U177" s="622"/>
      <c r="V177" s="622"/>
      <c r="W177" s="622"/>
      <c r="X177" s="622"/>
      <c r="Y177" s="622"/>
      <c r="Z177" s="622"/>
      <c r="AA177" s="622"/>
      <c r="AB177" s="622"/>
      <c r="AC177" s="622"/>
      <c r="AD177" s="622"/>
      <c r="AE177" s="622"/>
      <c r="AF177" s="622"/>
    </row>
    <row r="178">
      <c r="A178" s="622"/>
      <c r="B178" s="622"/>
      <c r="C178" s="622"/>
      <c r="D178" s="622"/>
      <c r="E178" s="622"/>
      <c r="F178" s="622"/>
      <c r="G178" s="622"/>
      <c r="H178" s="622"/>
      <c r="I178" s="622"/>
      <c r="J178" s="622"/>
      <c r="K178" s="623"/>
      <c r="L178" s="623"/>
      <c r="M178" s="623"/>
      <c r="N178" s="623"/>
      <c r="O178" s="623"/>
      <c r="P178" s="623"/>
      <c r="Q178" s="623"/>
      <c r="R178" s="623"/>
      <c r="S178" s="623"/>
      <c r="T178" s="623"/>
      <c r="U178" s="622"/>
      <c r="V178" s="622"/>
      <c r="W178" s="622"/>
      <c r="X178" s="622"/>
      <c r="Y178" s="622"/>
      <c r="Z178" s="622"/>
      <c r="AA178" s="622"/>
      <c r="AB178" s="622"/>
      <c r="AC178" s="622"/>
      <c r="AD178" s="622"/>
      <c r="AE178" s="622"/>
      <c r="AF178" s="622"/>
    </row>
    <row r="179">
      <c r="A179" s="622"/>
      <c r="B179" s="622"/>
      <c r="C179" s="622"/>
      <c r="D179" s="622"/>
      <c r="E179" s="622"/>
      <c r="F179" s="622"/>
      <c r="G179" s="622"/>
      <c r="H179" s="622"/>
      <c r="I179" s="622"/>
      <c r="J179" s="622"/>
      <c r="K179" s="623"/>
      <c r="L179" s="623"/>
      <c r="M179" s="623"/>
      <c r="N179" s="623"/>
      <c r="O179" s="623"/>
      <c r="P179" s="623"/>
      <c r="Q179" s="623"/>
      <c r="R179" s="623"/>
      <c r="S179" s="623"/>
      <c r="T179" s="623"/>
      <c r="U179" s="622"/>
      <c r="V179" s="622"/>
      <c r="W179" s="622"/>
      <c r="X179" s="622"/>
      <c r="Y179" s="622"/>
      <c r="Z179" s="622"/>
      <c r="AA179" s="622"/>
      <c r="AB179" s="622"/>
      <c r="AC179" s="622"/>
      <c r="AD179" s="622"/>
      <c r="AE179" s="622"/>
      <c r="AF179" s="622"/>
    </row>
    <row r="180">
      <c r="A180" s="622"/>
      <c r="B180" s="622"/>
      <c r="C180" s="622"/>
      <c r="D180" s="622"/>
      <c r="E180" s="622"/>
      <c r="F180" s="622"/>
      <c r="G180" s="622"/>
      <c r="H180" s="622"/>
      <c r="I180" s="622"/>
      <c r="J180" s="622"/>
      <c r="K180" s="623"/>
      <c r="L180" s="623"/>
      <c r="M180" s="623"/>
      <c r="N180" s="623"/>
      <c r="O180" s="623"/>
      <c r="P180" s="623"/>
      <c r="Q180" s="623"/>
      <c r="R180" s="623"/>
      <c r="S180" s="623"/>
      <c r="T180" s="623"/>
      <c r="U180" s="622"/>
      <c r="V180" s="622"/>
      <c r="W180" s="622"/>
      <c r="X180" s="622"/>
      <c r="Y180" s="622"/>
      <c r="Z180" s="622"/>
      <c r="AA180" s="622"/>
      <c r="AB180" s="622"/>
      <c r="AC180" s="622"/>
      <c r="AD180" s="622"/>
      <c r="AE180" s="622"/>
      <c r="AF180" s="622"/>
    </row>
    <row r="181">
      <c r="A181" s="622"/>
      <c r="B181" s="622"/>
      <c r="C181" s="622"/>
      <c r="D181" s="622"/>
      <c r="E181" s="622"/>
      <c r="F181" s="622"/>
      <c r="G181" s="622"/>
      <c r="H181" s="622"/>
      <c r="I181" s="622"/>
      <c r="J181" s="622"/>
      <c r="K181" s="623"/>
      <c r="L181" s="623"/>
      <c r="M181" s="623"/>
      <c r="N181" s="623"/>
      <c r="O181" s="623"/>
      <c r="P181" s="623"/>
      <c r="Q181" s="623"/>
      <c r="R181" s="623"/>
      <c r="S181" s="623"/>
      <c r="T181" s="623"/>
      <c r="U181" s="622"/>
      <c r="V181" s="622"/>
      <c r="W181" s="622"/>
      <c r="X181" s="622"/>
      <c r="Y181" s="622"/>
      <c r="Z181" s="622"/>
      <c r="AA181" s="622"/>
      <c r="AB181" s="622"/>
      <c r="AC181" s="622"/>
      <c r="AD181" s="622"/>
      <c r="AE181" s="622"/>
      <c r="AF181" s="622"/>
    </row>
    <row r="182">
      <c r="A182" s="622"/>
      <c r="B182" s="622"/>
      <c r="C182" s="622"/>
      <c r="D182" s="622"/>
      <c r="E182" s="622"/>
      <c r="F182" s="622"/>
      <c r="G182" s="622"/>
      <c r="H182" s="622"/>
      <c r="I182" s="622"/>
      <c r="J182" s="622"/>
      <c r="K182" s="623"/>
      <c r="L182" s="623"/>
      <c r="M182" s="623"/>
      <c r="N182" s="623"/>
      <c r="O182" s="623"/>
      <c r="P182" s="623"/>
      <c r="Q182" s="623"/>
      <c r="R182" s="623"/>
      <c r="S182" s="623"/>
      <c r="T182" s="623"/>
      <c r="U182" s="622"/>
      <c r="V182" s="622"/>
      <c r="W182" s="622"/>
      <c r="X182" s="622"/>
      <c r="Y182" s="622"/>
      <c r="Z182" s="622"/>
      <c r="AA182" s="622"/>
      <c r="AB182" s="622"/>
      <c r="AC182" s="622"/>
      <c r="AD182" s="622"/>
      <c r="AE182" s="622"/>
      <c r="AF182" s="622"/>
    </row>
    <row r="183">
      <c r="A183" s="622"/>
      <c r="B183" s="622"/>
      <c r="C183" s="622"/>
      <c r="D183" s="622"/>
      <c r="E183" s="622"/>
      <c r="F183" s="622"/>
      <c r="G183" s="622"/>
      <c r="H183" s="622"/>
      <c r="I183" s="622"/>
      <c r="J183" s="622"/>
      <c r="K183" s="623"/>
      <c r="L183" s="623"/>
      <c r="M183" s="623"/>
      <c r="N183" s="623"/>
      <c r="O183" s="623"/>
      <c r="P183" s="623"/>
      <c r="Q183" s="623"/>
      <c r="R183" s="623"/>
      <c r="S183" s="623"/>
      <c r="T183" s="623"/>
      <c r="U183" s="622"/>
      <c r="V183" s="622"/>
      <c r="W183" s="622"/>
      <c r="X183" s="622"/>
      <c r="Y183" s="622"/>
      <c r="Z183" s="622"/>
      <c r="AA183" s="622"/>
      <c r="AB183" s="622"/>
      <c r="AC183" s="622"/>
      <c r="AD183" s="622"/>
      <c r="AE183" s="622"/>
      <c r="AF183" s="622"/>
    </row>
    <row r="184">
      <c r="A184" s="622"/>
      <c r="B184" s="622"/>
      <c r="C184" s="622"/>
      <c r="D184" s="622"/>
      <c r="E184" s="622"/>
      <c r="F184" s="622"/>
      <c r="G184" s="622"/>
      <c r="H184" s="622"/>
      <c r="I184" s="622"/>
      <c r="J184" s="622"/>
      <c r="K184" s="623"/>
      <c r="L184" s="623"/>
      <c r="M184" s="623"/>
      <c r="N184" s="623"/>
      <c r="O184" s="623"/>
      <c r="P184" s="623"/>
      <c r="Q184" s="623"/>
      <c r="R184" s="623"/>
      <c r="S184" s="623"/>
      <c r="T184" s="623"/>
      <c r="U184" s="622"/>
      <c r="V184" s="622"/>
      <c r="W184" s="622"/>
      <c r="X184" s="622"/>
      <c r="Y184" s="622"/>
      <c r="Z184" s="622"/>
      <c r="AA184" s="622"/>
      <c r="AB184" s="622"/>
      <c r="AC184" s="622"/>
      <c r="AD184" s="622"/>
      <c r="AE184" s="622"/>
      <c r="AF184" s="622"/>
    </row>
    <row r="185">
      <c r="A185" s="622"/>
      <c r="B185" s="622"/>
      <c r="C185" s="622"/>
      <c r="D185" s="622"/>
      <c r="E185" s="622"/>
      <c r="F185" s="622"/>
      <c r="G185" s="622"/>
      <c r="H185" s="622"/>
      <c r="I185" s="622"/>
      <c r="J185" s="622"/>
      <c r="K185" s="623"/>
      <c r="L185" s="623"/>
      <c r="M185" s="623"/>
      <c r="N185" s="623"/>
      <c r="O185" s="623"/>
      <c r="P185" s="623"/>
      <c r="Q185" s="623"/>
      <c r="R185" s="623"/>
      <c r="S185" s="623"/>
      <c r="T185" s="623"/>
      <c r="U185" s="622"/>
      <c r="V185" s="622"/>
      <c r="W185" s="622"/>
      <c r="X185" s="622"/>
      <c r="Y185" s="622"/>
      <c r="Z185" s="622"/>
      <c r="AA185" s="622"/>
      <c r="AB185" s="622"/>
      <c r="AC185" s="622"/>
      <c r="AD185" s="622"/>
      <c r="AE185" s="622"/>
      <c r="AF185" s="622"/>
    </row>
    <row r="186">
      <c r="A186" s="622"/>
      <c r="B186" s="622"/>
      <c r="C186" s="622"/>
      <c r="D186" s="622"/>
      <c r="E186" s="622"/>
      <c r="F186" s="622"/>
      <c r="G186" s="622"/>
      <c r="H186" s="622"/>
      <c r="I186" s="622"/>
      <c r="J186" s="622"/>
      <c r="K186" s="623"/>
      <c r="L186" s="623"/>
      <c r="M186" s="623"/>
      <c r="N186" s="623"/>
      <c r="O186" s="623"/>
      <c r="P186" s="623"/>
      <c r="Q186" s="623"/>
      <c r="R186" s="623"/>
      <c r="S186" s="623"/>
      <c r="T186" s="623"/>
      <c r="U186" s="622"/>
      <c r="V186" s="622"/>
      <c r="W186" s="622"/>
      <c r="X186" s="622"/>
      <c r="Y186" s="622"/>
      <c r="Z186" s="622"/>
      <c r="AA186" s="622"/>
      <c r="AB186" s="622"/>
      <c r="AC186" s="622"/>
      <c r="AD186" s="622"/>
      <c r="AE186" s="622"/>
      <c r="AF186" s="622"/>
    </row>
    <row r="187">
      <c r="A187" s="622"/>
      <c r="B187" s="622"/>
      <c r="C187" s="622"/>
      <c r="D187" s="622"/>
      <c r="E187" s="622"/>
      <c r="F187" s="622"/>
      <c r="G187" s="622"/>
      <c r="H187" s="622"/>
      <c r="I187" s="622"/>
      <c r="J187" s="622"/>
      <c r="K187" s="623"/>
      <c r="L187" s="623"/>
      <c r="M187" s="623"/>
      <c r="N187" s="623"/>
      <c r="O187" s="623"/>
      <c r="P187" s="623"/>
      <c r="Q187" s="623"/>
      <c r="R187" s="623"/>
      <c r="S187" s="623"/>
      <c r="T187" s="623"/>
      <c r="U187" s="622"/>
      <c r="V187" s="622"/>
      <c r="W187" s="622"/>
      <c r="X187" s="622"/>
      <c r="Y187" s="622"/>
      <c r="Z187" s="622"/>
      <c r="AA187" s="622"/>
      <c r="AB187" s="622"/>
      <c r="AC187" s="622"/>
      <c r="AD187" s="622"/>
      <c r="AE187" s="622"/>
      <c r="AF187" s="622"/>
    </row>
    <row r="188">
      <c r="A188" s="622"/>
      <c r="B188" s="622"/>
      <c r="C188" s="622"/>
      <c r="D188" s="622"/>
      <c r="E188" s="622"/>
      <c r="F188" s="622"/>
      <c r="G188" s="622"/>
      <c r="H188" s="622"/>
      <c r="I188" s="622"/>
      <c r="J188" s="622"/>
      <c r="K188" s="623"/>
      <c r="L188" s="623"/>
      <c r="M188" s="623"/>
      <c r="N188" s="623"/>
      <c r="O188" s="623"/>
      <c r="P188" s="623"/>
      <c r="Q188" s="623"/>
      <c r="R188" s="623"/>
      <c r="S188" s="623"/>
      <c r="T188" s="623"/>
      <c r="U188" s="622"/>
      <c r="V188" s="622"/>
      <c r="W188" s="622"/>
      <c r="X188" s="622"/>
      <c r="Y188" s="622"/>
      <c r="Z188" s="622"/>
      <c r="AA188" s="622"/>
      <c r="AB188" s="622"/>
      <c r="AC188" s="622"/>
      <c r="AD188" s="622"/>
      <c r="AE188" s="622"/>
      <c r="AF188" s="622"/>
    </row>
    <row r="189">
      <c r="A189" s="622"/>
      <c r="B189" s="622"/>
      <c r="C189" s="622"/>
      <c r="D189" s="622"/>
      <c r="E189" s="622"/>
      <c r="F189" s="622"/>
      <c r="G189" s="622"/>
      <c r="H189" s="622"/>
      <c r="I189" s="622"/>
      <c r="J189" s="622"/>
      <c r="K189" s="623"/>
      <c r="L189" s="623"/>
      <c r="M189" s="623"/>
      <c r="N189" s="623"/>
      <c r="O189" s="623"/>
      <c r="P189" s="623"/>
      <c r="Q189" s="623"/>
      <c r="R189" s="623"/>
      <c r="S189" s="623"/>
      <c r="T189" s="623"/>
      <c r="U189" s="622"/>
      <c r="V189" s="622"/>
      <c r="W189" s="622"/>
      <c r="X189" s="622"/>
      <c r="Y189" s="622"/>
      <c r="Z189" s="622"/>
      <c r="AA189" s="622"/>
      <c r="AB189" s="622"/>
      <c r="AC189" s="622"/>
      <c r="AD189" s="622"/>
      <c r="AE189" s="622"/>
      <c r="AF189" s="622"/>
    </row>
    <row r="190">
      <c r="A190" s="622"/>
      <c r="B190" s="622"/>
      <c r="C190" s="622"/>
      <c r="D190" s="622"/>
      <c r="E190" s="622"/>
      <c r="F190" s="622"/>
      <c r="G190" s="622"/>
      <c r="H190" s="622"/>
      <c r="I190" s="622"/>
      <c r="J190" s="622"/>
      <c r="K190" s="623"/>
      <c r="L190" s="623"/>
      <c r="M190" s="623"/>
      <c r="N190" s="623"/>
      <c r="O190" s="623"/>
      <c r="P190" s="623"/>
      <c r="Q190" s="623"/>
      <c r="R190" s="623"/>
      <c r="S190" s="623"/>
      <c r="T190" s="623"/>
      <c r="U190" s="622"/>
      <c r="V190" s="622"/>
      <c r="W190" s="622"/>
      <c r="X190" s="622"/>
      <c r="Y190" s="622"/>
      <c r="Z190" s="622"/>
      <c r="AA190" s="622"/>
      <c r="AB190" s="622"/>
      <c r="AC190" s="622"/>
      <c r="AD190" s="622"/>
      <c r="AE190" s="622"/>
      <c r="AF190" s="622"/>
    </row>
    <row r="191">
      <c r="A191" s="622"/>
      <c r="B191" s="622"/>
      <c r="C191" s="622"/>
      <c r="D191" s="622"/>
      <c r="E191" s="622"/>
      <c r="F191" s="622"/>
      <c r="G191" s="622"/>
      <c r="H191" s="622"/>
      <c r="I191" s="622"/>
      <c r="J191" s="622"/>
      <c r="K191" s="623"/>
      <c r="L191" s="623"/>
      <c r="M191" s="623"/>
      <c r="N191" s="623"/>
      <c r="O191" s="623"/>
      <c r="P191" s="623"/>
      <c r="Q191" s="623"/>
      <c r="R191" s="623"/>
      <c r="S191" s="623"/>
      <c r="T191" s="623"/>
      <c r="U191" s="622"/>
      <c r="V191" s="622"/>
      <c r="W191" s="622"/>
      <c r="X191" s="622"/>
      <c r="Y191" s="622"/>
      <c r="Z191" s="622"/>
      <c r="AA191" s="622"/>
      <c r="AB191" s="622"/>
      <c r="AC191" s="622"/>
      <c r="AD191" s="622"/>
      <c r="AE191" s="622"/>
      <c r="AF191" s="622"/>
    </row>
    <row r="192">
      <c r="A192" s="622"/>
      <c r="B192" s="622"/>
      <c r="C192" s="622"/>
      <c r="D192" s="622"/>
      <c r="E192" s="622"/>
      <c r="F192" s="622"/>
      <c r="G192" s="622"/>
      <c r="H192" s="622"/>
      <c r="I192" s="622"/>
      <c r="J192" s="622"/>
      <c r="K192" s="623"/>
      <c r="L192" s="623"/>
      <c r="M192" s="623"/>
      <c r="N192" s="623"/>
      <c r="O192" s="623"/>
      <c r="P192" s="623"/>
      <c r="Q192" s="623"/>
      <c r="R192" s="623"/>
      <c r="S192" s="623"/>
      <c r="T192" s="623"/>
      <c r="U192" s="622"/>
      <c r="V192" s="622"/>
      <c r="W192" s="622"/>
      <c r="X192" s="622"/>
      <c r="Y192" s="622"/>
      <c r="Z192" s="622"/>
      <c r="AA192" s="622"/>
      <c r="AB192" s="622"/>
      <c r="AC192" s="622"/>
      <c r="AD192" s="622"/>
      <c r="AE192" s="622"/>
      <c r="AF192" s="622"/>
    </row>
    <row r="193">
      <c r="A193" s="622"/>
      <c r="B193" s="622"/>
      <c r="C193" s="622"/>
      <c r="D193" s="622"/>
      <c r="E193" s="622"/>
      <c r="F193" s="622"/>
      <c r="G193" s="622"/>
      <c r="H193" s="622"/>
      <c r="I193" s="622"/>
      <c r="J193" s="622"/>
      <c r="K193" s="623"/>
      <c r="L193" s="623"/>
      <c r="M193" s="623"/>
      <c r="N193" s="623"/>
      <c r="O193" s="623"/>
      <c r="P193" s="623"/>
      <c r="Q193" s="623"/>
      <c r="R193" s="623"/>
      <c r="S193" s="623"/>
      <c r="T193" s="623"/>
      <c r="U193" s="622"/>
      <c r="V193" s="622"/>
      <c r="W193" s="622"/>
      <c r="X193" s="622"/>
      <c r="Y193" s="622"/>
      <c r="Z193" s="622"/>
      <c r="AA193" s="622"/>
      <c r="AB193" s="622"/>
      <c r="AC193" s="622"/>
      <c r="AD193" s="622"/>
      <c r="AE193" s="622"/>
      <c r="AF193" s="622"/>
    </row>
    <row r="194">
      <c r="A194" s="622"/>
      <c r="B194" s="622"/>
      <c r="C194" s="622"/>
      <c r="D194" s="622"/>
      <c r="E194" s="622"/>
      <c r="F194" s="622"/>
      <c r="G194" s="622"/>
      <c r="H194" s="622"/>
      <c r="I194" s="622"/>
      <c r="J194" s="622"/>
      <c r="K194" s="623"/>
      <c r="L194" s="623"/>
      <c r="M194" s="623"/>
      <c r="N194" s="623"/>
      <c r="O194" s="623"/>
      <c r="P194" s="623"/>
      <c r="Q194" s="623"/>
      <c r="R194" s="623"/>
      <c r="S194" s="623"/>
      <c r="T194" s="623"/>
      <c r="U194" s="622"/>
      <c r="V194" s="622"/>
      <c r="W194" s="622"/>
      <c r="X194" s="622"/>
      <c r="Y194" s="622"/>
      <c r="Z194" s="622"/>
      <c r="AA194" s="622"/>
      <c r="AB194" s="622"/>
      <c r="AC194" s="622"/>
      <c r="AD194" s="622"/>
      <c r="AE194" s="622"/>
      <c r="AF194" s="622"/>
    </row>
    <row r="195">
      <c r="A195" s="622"/>
      <c r="B195" s="622"/>
      <c r="C195" s="622"/>
      <c r="D195" s="622"/>
      <c r="E195" s="622"/>
      <c r="F195" s="622"/>
      <c r="G195" s="622"/>
      <c r="H195" s="622"/>
      <c r="I195" s="622"/>
      <c r="J195" s="622"/>
      <c r="K195" s="623"/>
      <c r="L195" s="623"/>
      <c r="M195" s="623"/>
      <c r="N195" s="623"/>
      <c r="O195" s="623"/>
      <c r="P195" s="623"/>
      <c r="Q195" s="623"/>
      <c r="R195" s="623"/>
      <c r="S195" s="623"/>
      <c r="T195" s="623"/>
      <c r="U195" s="622"/>
      <c r="V195" s="622"/>
      <c r="W195" s="622"/>
      <c r="X195" s="622"/>
      <c r="Y195" s="622"/>
      <c r="Z195" s="622"/>
      <c r="AA195" s="622"/>
      <c r="AB195" s="622"/>
      <c r="AC195" s="622"/>
      <c r="AD195" s="622"/>
      <c r="AE195" s="622"/>
      <c r="AF195" s="622"/>
    </row>
    <row r="196">
      <c r="A196" s="622"/>
      <c r="B196" s="622"/>
      <c r="C196" s="622"/>
      <c r="D196" s="622"/>
      <c r="E196" s="622"/>
      <c r="F196" s="622"/>
      <c r="G196" s="622"/>
      <c r="H196" s="622"/>
      <c r="I196" s="622"/>
      <c r="J196" s="622"/>
      <c r="K196" s="623"/>
      <c r="L196" s="623"/>
      <c r="M196" s="623"/>
      <c r="N196" s="623"/>
      <c r="O196" s="623"/>
      <c r="P196" s="623"/>
      <c r="Q196" s="623"/>
      <c r="R196" s="623"/>
      <c r="S196" s="623"/>
      <c r="T196" s="623"/>
      <c r="U196" s="622"/>
      <c r="V196" s="622"/>
      <c r="W196" s="622"/>
      <c r="X196" s="622"/>
      <c r="Y196" s="622"/>
      <c r="Z196" s="622"/>
      <c r="AA196" s="622"/>
      <c r="AB196" s="622"/>
      <c r="AC196" s="622"/>
      <c r="AD196" s="622"/>
      <c r="AE196" s="622"/>
      <c r="AF196" s="622"/>
    </row>
    <row r="197">
      <c r="A197" s="622"/>
      <c r="B197" s="622"/>
      <c r="C197" s="622"/>
      <c r="D197" s="622"/>
      <c r="E197" s="622"/>
      <c r="F197" s="622"/>
      <c r="G197" s="622"/>
      <c r="H197" s="622"/>
      <c r="I197" s="622"/>
      <c r="J197" s="622"/>
      <c r="K197" s="623"/>
      <c r="L197" s="623"/>
      <c r="M197" s="623"/>
      <c r="N197" s="623"/>
      <c r="O197" s="623"/>
      <c r="P197" s="623"/>
      <c r="Q197" s="623"/>
      <c r="R197" s="623"/>
      <c r="S197" s="623"/>
      <c r="T197" s="623"/>
      <c r="U197" s="622"/>
      <c r="V197" s="622"/>
      <c r="W197" s="622"/>
      <c r="X197" s="622"/>
      <c r="Y197" s="622"/>
      <c r="Z197" s="622"/>
      <c r="AA197" s="622"/>
      <c r="AB197" s="622"/>
      <c r="AC197" s="622"/>
      <c r="AD197" s="622"/>
      <c r="AE197" s="622"/>
      <c r="AF197" s="622"/>
    </row>
    <row r="198">
      <c r="A198" s="622"/>
      <c r="B198" s="622"/>
      <c r="C198" s="622"/>
      <c r="D198" s="622"/>
      <c r="E198" s="622"/>
      <c r="F198" s="622"/>
      <c r="G198" s="622"/>
      <c r="H198" s="622"/>
      <c r="I198" s="622"/>
      <c r="J198" s="622"/>
      <c r="K198" s="623"/>
      <c r="L198" s="623"/>
      <c r="M198" s="623"/>
      <c r="N198" s="623"/>
      <c r="O198" s="623"/>
      <c r="P198" s="623"/>
      <c r="Q198" s="623"/>
      <c r="R198" s="623"/>
      <c r="S198" s="623"/>
      <c r="T198" s="623"/>
      <c r="U198" s="622"/>
      <c r="V198" s="622"/>
      <c r="W198" s="622"/>
      <c r="X198" s="622"/>
      <c r="Y198" s="622"/>
      <c r="Z198" s="622"/>
      <c r="AA198" s="622"/>
      <c r="AB198" s="622"/>
      <c r="AC198" s="622"/>
      <c r="AD198" s="622"/>
      <c r="AE198" s="622"/>
      <c r="AF198" s="622"/>
    </row>
    <row r="199">
      <c r="A199" s="622"/>
      <c r="B199" s="622"/>
      <c r="C199" s="622"/>
      <c r="D199" s="622"/>
      <c r="E199" s="622"/>
      <c r="F199" s="622"/>
      <c r="G199" s="622"/>
      <c r="H199" s="622"/>
      <c r="I199" s="622"/>
      <c r="J199" s="622"/>
      <c r="K199" s="623"/>
      <c r="L199" s="623"/>
      <c r="M199" s="623"/>
      <c r="N199" s="623"/>
      <c r="O199" s="623"/>
      <c r="P199" s="623"/>
      <c r="Q199" s="623"/>
      <c r="R199" s="623"/>
      <c r="S199" s="623"/>
      <c r="T199" s="623"/>
      <c r="U199" s="622"/>
      <c r="V199" s="622"/>
      <c r="W199" s="622"/>
      <c r="X199" s="622"/>
      <c r="Y199" s="622"/>
      <c r="Z199" s="622"/>
      <c r="AA199" s="622"/>
      <c r="AB199" s="622"/>
      <c r="AC199" s="622"/>
      <c r="AD199" s="622"/>
      <c r="AE199" s="622"/>
      <c r="AF199" s="622"/>
    </row>
    <row r="200">
      <c r="A200" s="622"/>
      <c r="B200" s="622"/>
      <c r="C200" s="622"/>
      <c r="D200" s="622"/>
      <c r="E200" s="622"/>
      <c r="F200" s="622"/>
      <c r="G200" s="622"/>
      <c r="H200" s="622"/>
      <c r="I200" s="622"/>
      <c r="J200" s="622"/>
      <c r="K200" s="623"/>
      <c r="L200" s="623"/>
      <c r="M200" s="623"/>
      <c r="N200" s="623"/>
      <c r="O200" s="623"/>
      <c r="P200" s="623"/>
      <c r="Q200" s="623"/>
      <c r="R200" s="623"/>
      <c r="S200" s="623"/>
      <c r="T200" s="623"/>
      <c r="U200" s="622"/>
      <c r="V200" s="622"/>
      <c r="W200" s="622"/>
      <c r="X200" s="622"/>
      <c r="Y200" s="622"/>
      <c r="Z200" s="622"/>
      <c r="AA200" s="622"/>
      <c r="AB200" s="622"/>
      <c r="AC200" s="622"/>
      <c r="AD200" s="622"/>
      <c r="AE200" s="622"/>
      <c r="AF200" s="622"/>
    </row>
    <row r="201">
      <c r="A201" s="622"/>
      <c r="B201" s="622"/>
      <c r="C201" s="622"/>
      <c r="D201" s="622"/>
      <c r="E201" s="622"/>
      <c r="F201" s="622"/>
      <c r="G201" s="622"/>
      <c r="H201" s="622"/>
      <c r="I201" s="622"/>
      <c r="J201" s="622"/>
      <c r="K201" s="623"/>
      <c r="L201" s="623"/>
      <c r="M201" s="623"/>
      <c r="N201" s="623"/>
      <c r="O201" s="623"/>
      <c r="P201" s="623"/>
      <c r="Q201" s="623"/>
      <c r="R201" s="623"/>
      <c r="S201" s="623"/>
      <c r="T201" s="623"/>
      <c r="U201" s="622"/>
      <c r="V201" s="622"/>
      <c r="W201" s="622"/>
      <c r="X201" s="622"/>
      <c r="Y201" s="622"/>
      <c r="Z201" s="622"/>
      <c r="AA201" s="622"/>
      <c r="AB201" s="622"/>
      <c r="AC201" s="622"/>
      <c r="AD201" s="622"/>
      <c r="AE201" s="622"/>
      <c r="AF201" s="622"/>
    </row>
    <row r="202">
      <c r="A202" s="622"/>
      <c r="B202" s="622"/>
      <c r="C202" s="622"/>
      <c r="D202" s="622"/>
      <c r="E202" s="622"/>
      <c r="F202" s="622"/>
      <c r="G202" s="622"/>
      <c r="H202" s="622"/>
      <c r="I202" s="622"/>
      <c r="J202" s="622"/>
      <c r="K202" s="623"/>
      <c r="L202" s="623"/>
      <c r="M202" s="623"/>
      <c r="N202" s="623"/>
      <c r="O202" s="623"/>
      <c r="P202" s="623"/>
      <c r="Q202" s="623"/>
      <c r="R202" s="623"/>
      <c r="S202" s="623"/>
      <c r="T202" s="623"/>
      <c r="U202" s="622"/>
      <c r="V202" s="622"/>
      <c r="W202" s="622"/>
      <c r="X202" s="622"/>
      <c r="Y202" s="622"/>
      <c r="Z202" s="622"/>
      <c r="AA202" s="622"/>
      <c r="AB202" s="622"/>
      <c r="AC202" s="622"/>
      <c r="AD202" s="622"/>
      <c r="AE202" s="622"/>
      <c r="AF202" s="622"/>
    </row>
    <row r="203">
      <c r="A203" s="622"/>
      <c r="B203" s="622"/>
      <c r="C203" s="622"/>
      <c r="D203" s="622"/>
      <c r="E203" s="622"/>
      <c r="F203" s="622"/>
      <c r="G203" s="622"/>
      <c r="H203" s="622"/>
      <c r="I203" s="622"/>
      <c r="J203" s="622"/>
      <c r="K203" s="623"/>
      <c r="L203" s="623"/>
      <c r="M203" s="623"/>
      <c r="N203" s="623"/>
      <c r="O203" s="623"/>
      <c r="P203" s="623"/>
      <c r="Q203" s="623"/>
      <c r="R203" s="623"/>
      <c r="S203" s="623"/>
      <c r="T203" s="623"/>
      <c r="U203" s="622"/>
      <c r="V203" s="622"/>
      <c r="W203" s="622"/>
      <c r="X203" s="622"/>
      <c r="Y203" s="622"/>
      <c r="Z203" s="622"/>
      <c r="AA203" s="622"/>
      <c r="AB203" s="622"/>
      <c r="AC203" s="622"/>
      <c r="AD203" s="622"/>
      <c r="AE203" s="622"/>
      <c r="AF203" s="622"/>
    </row>
    <row r="204">
      <c r="A204" s="622"/>
      <c r="B204" s="622"/>
      <c r="C204" s="622"/>
      <c r="D204" s="622"/>
      <c r="E204" s="622"/>
      <c r="F204" s="622"/>
      <c r="G204" s="622"/>
      <c r="H204" s="622"/>
      <c r="I204" s="622"/>
      <c r="J204" s="622"/>
      <c r="K204" s="623"/>
      <c r="L204" s="623"/>
      <c r="M204" s="623"/>
      <c r="N204" s="623"/>
      <c r="O204" s="623"/>
      <c r="P204" s="623"/>
      <c r="Q204" s="623"/>
      <c r="R204" s="623"/>
      <c r="S204" s="623"/>
      <c r="T204" s="623"/>
      <c r="U204" s="622"/>
      <c r="V204" s="622"/>
      <c r="W204" s="622"/>
      <c r="X204" s="622"/>
      <c r="Y204" s="622"/>
      <c r="Z204" s="622"/>
      <c r="AA204" s="622"/>
      <c r="AB204" s="622"/>
      <c r="AC204" s="622"/>
      <c r="AD204" s="622"/>
      <c r="AE204" s="622"/>
      <c r="AF204" s="622"/>
    </row>
    <row r="205">
      <c r="A205" s="622"/>
      <c r="B205" s="622"/>
      <c r="C205" s="622"/>
      <c r="D205" s="622"/>
      <c r="E205" s="622"/>
      <c r="F205" s="622"/>
      <c r="G205" s="622"/>
      <c r="H205" s="622"/>
      <c r="I205" s="622"/>
      <c r="J205" s="622"/>
      <c r="K205" s="623"/>
      <c r="L205" s="623"/>
      <c r="M205" s="623"/>
      <c r="N205" s="623"/>
      <c r="O205" s="623"/>
      <c r="P205" s="623"/>
      <c r="Q205" s="623"/>
      <c r="R205" s="623"/>
      <c r="S205" s="623"/>
      <c r="T205" s="623"/>
      <c r="U205" s="622"/>
      <c r="V205" s="622"/>
      <c r="W205" s="622"/>
      <c r="X205" s="622"/>
      <c r="Y205" s="622"/>
      <c r="Z205" s="622"/>
      <c r="AA205" s="622"/>
      <c r="AB205" s="622"/>
      <c r="AC205" s="622"/>
      <c r="AD205" s="622"/>
      <c r="AE205" s="622"/>
      <c r="AF205" s="622"/>
    </row>
    <row r="206">
      <c r="A206" s="622"/>
      <c r="B206" s="622"/>
      <c r="C206" s="622"/>
      <c r="D206" s="622"/>
      <c r="E206" s="622"/>
      <c r="F206" s="622"/>
      <c r="G206" s="622"/>
      <c r="H206" s="622"/>
      <c r="I206" s="622"/>
      <c r="J206" s="622"/>
      <c r="K206" s="623"/>
      <c r="L206" s="623"/>
      <c r="M206" s="623"/>
      <c r="N206" s="623"/>
      <c r="O206" s="623"/>
      <c r="P206" s="623"/>
      <c r="Q206" s="623"/>
      <c r="R206" s="623"/>
      <c r="S206" s="623"/>
      <c r="T206" s="623"/>
      <c r="U206" s="622"/>
      <c r="V206" s="622"/>
      <c r="W206" s="622"/>
      <c r="X206" s="622"/>
      <c r="Y206" s="622"/>
      <c r="Z206" s="622"/>
      <c r="AA206" s="622"/>
      <c r="AB206" s="622"/>
      <c r="AC206" s="622"/>
      <c r="AD206" s="622"/>
      <c r="AE206" s="622"/>
      <c r="AF206" s="622"/>
    </row>
    <row r="207">
      <c r="A207" s="622"/>
      <c r="B207" s="622"/>
      <c r="C207" s="622"/>
      <c r="D207" s="622"/>
      <c r="E207" s="622"/>
      <c r="F207" s="622"/>
      <c r="G207" s="622"/>
      <c r="H207" s="622"/>
      <c r="I207" s="622"/>
      <c r="J207" s="622"/>
      <c r="K207" s="623"/>
      <c r="L207" s="623"/>
      <c r="M207" s="623"/>
      <c r="N207" s="623"/>
      <c r="O207" s="623"/>
      <c r="P207" s="623"/>
      <c r="Q207" s="623"/>
      <c r="R207" s="623"/>
      <c r="S207" s="623"/>
      <c r="T207" s="623"/>
      <c r="U207" s="622"/>
      <c r="V207" s="622"/>
      <c r="W207" s="622"/>
      <c r="X207" s="622"/>
      <c r="Y207" s="622"/>
      <c r="Z207" s="622"/>
      <c r="AA207" s="622"/>
      <c r="AB207" s="622"/>
      <c r="AC207" s="622"/>
      <c r="AD207" s="622"/>
      <c r="AE207" s="622"/>
      <c r="AF207" s="622"/>
    </row>
    <row r="208">
      <c r="A208" s="622"/>
      <c r="B208" s="622"/>
      <c r="C208" s="622"/>
      <c r="D208" s="622"/>
      <c r="E208" s="622"/>
      <c r="F208" s="622"/>
      <c r="G208" s="622"/>
      <c r="H208" s="622"/>
      <c r="I208" s="622"/>
      <c r="J208" s="622"/>
      <c r="K208" s="623"/>
      <c r="L208" s="623"/>
      <c r="M208" s="623"/>
      <c r="N208" s="623"/>
      <c r="O208" s="623"/>
      <c r="P208" s="623"/>
      <c r="Q208" s="623"/>
      <c r="R208" s="623"/>
      <c r="S208" s="623"/>
      <c r="T208" s="623"/>
      <c r="U208" s="622"/>
      <c r="V208" s="622"/>
      <c r="W208" s="622"/>
      <c r="X208" s="622"/>
      <c r="Y208" s="622"/>
      <c r="Z208" s="622"/>
      <c r="AA208" s="622"/>
      <c r="AB208" s="622"/>
      <c r="AC208" s="622"/>
      <c r="AD208" s="622"/>
      <c r="AE208" s="622"/>
      <c r="AF208" s="622"/>
    </row>
    <row r="209">
      <c r="A209" s="622"/>
      <c r="B209" s="622"/>
      <c r="C209" s="622"/>
      <c r="D209" s="622"/>
      <c r="E209" s="622"/>
      <c r="F209" s="622"/>
      <c r="G209" s="622"/>
      <c r="H209" s="622"/>
      <c r="I209" s="622"/>
      <c r="J209" s="622"/>
      <c r="K209" s="623"/>
      <c r="L209" s="623"/>
      <c r="M209" s="623"/>
      <c r="N209" s="623"/>
      <c r="O209" s="623"/>
      <c r="P209" s="623"/>
      <c r="Q209" s="623"/>
      <c r="R209" s="623"/>
      <c r="S209" s="623"/>
      <c r="T209" s="623"/>
      <c r="U209" s="622"/>
      <c r="V209" s="622"/>
      <c r="W209" s="622"/>
      <c r="X209" s="622"/>
      <c r="Y209" s="622"/>
      <c r="Z209" s="622"/>
      <c r="AA209" s="622"/>
      <c r="AB209" s="622"/>
      <c r="AC209" s="622"/>
      <c r="AD209" s="622"/>
      <c r="AE209" s="622"/>
      <c r="AF209" s="622"/>
    </row>
    <row r="210">
      <c r="A210" s="622"/>
      <c r="B210" s="622"/>
      <c r="C210" s="622"/>
      <c r="D210" s="622"/>
      <c r="E210" s="622"/>
      <c r="F210" s="622"/>
      <c r="G210" s="622"/>
      <c r="H210" s="622"/>
      <c r="I210" s="622"/>
      <c r="J210" s="622"/>
      <c r="K210" s="623"/>
      <c r="L210" s="623"/>
      <c r="M210" s="623"/>
      <c r="N210" s="623"/>
      <c r="O210" s="623"/>
      <c r="P210" s="623"/>
      <c r="Q210" s="623"/>
      <c r="R210" s="623"/>
      <c r="S210" s="623"/>
      <c r="T210" s="623"/>
      <c r="U210" s="622"/>
      <c r="V210" s="622"/>
      <c r="W210" s="622"/>
      <c r="X210" s="622"/>
      <c r="Y210" s="622"/>
      <c r="Z210" s="622"/>
      <c r="AA210" s="622"/>
      <c r="AB210" s="622"/>
      <c r="AC210" s="622"/>
      <c r="AD210" s="622"/>
      <c r="AE210" s="622"/>
      <c r="AF210" s="622"/>
    </row>
    <row r="211">
      <c r="A211" s="622"/>
      <c r="B211" s="622"/>
      <c r="C211" s="622"/>
      <c r="D211" s="622"/>
      <c r="E211" s="622"/>
      <c r="F211" s="622"/>
      <c r="G211" s="622"/>
      <c r="H211" s="622"/>
      <c r="I211" s="622"/>
      <c r="J211" s="622"/>
      <c r="K211" s="623"/>
      <c r="L211" s="623"/>
      <c r="M211" s="623"/>
      <c r="N211" s="623"/>
      <c r="O211" s="623"/>
      <c r="P211" s="623"/>
      <c r="Q211" s="623"/>
      <c r="R211" s="623"/>
      <c r="S211" s="623"/>
      <c r="T211" s="623"/>
      <c r="U211" s="622"/>
      <c r="V211" s="622"/>
      <c r="W211" s="622"/>
      <c r="X211" s="622"/>
      <c r="Y211" s="622"/>
      <c r="Z211" s="622"/>
      <c r="AA211" s="622"/>
      <c r="AB211" s="622"/>
      <c r="AC211" s="622"/>
      <c r="AD211" s="622"/>
      <c r="AE211" s="622"/>
      <c r="AF211" s="622"/>
    </row>
    <row r="212">
      <c r="A212" s="622"/>
      <c r="B212" s="622"/>
      <c r="C212" s="622"/>
      <c r="D212" s="622"/>
      <c r="E212" s="622"/>
      <c r="F212" s="622"/>
      <c r="G212" s="622"/>
      <c r="H212" s="622"/>
      <c r="I212" s="622"/>
      <c r="J212" s="622"/>
      <c r="K212" s="623"/>
      <c r="L212" s="623"/>
      <c r="M212" s="623"/>
      <c r="N212" s="623"/>
      <c r="O212" s="623"/>
      <c r="P212" s="623"/>
      <c r="Q212" s="623"/>
      <c r="R212" s="623"/>
      <c r="S212" s="623"/>
      <c r="T212" s="623"/>
      <c r="U212" s="622"/>
      <c r="V212" s="622"/>
      <c r="W212" s="622"/>
      <c r="X212" s="622"/>
      <c r="Y212" s="622"/>
      <c r="Z212" s="622"/>
      <c r="AA212" s="622"/>
      <c r="AB212" s="622"/>
      <c r="AC212" s="622"/>
      <c r="AD212" s="622"/>
      <c r="AE212" s="622"/>
      <c r="AF212" s="622"/>
    </row>
    <row r="213">
      <c r="A213" s="622"/>
      <c r="B213" s="622"/>
      <c r="C213" s="622"/>
      <c r="D213" s="622"/>
      <c r="E213" s="622"/>
      <c r="F213" s="622"/>
      <c r="G213" s="622"/>
      <c r="H213" s="622"/>
      <c r="I213" s="622"/>
      <c r="J213" s="622"/>
      <c r="K213" s="623"/>
      <c r="L213" s="623"/>
      <c r="M213" s="623"/>
      <c r="N213" s="623"/>
      <c r="O213" s="623"/>
      <c r="P213" s="623"/>
      <c r="Q213" s="623"/>
      <c r="R213" s="623"/>
      <c r="S213" s="623"/>
      <c r="T213" s="623"/>
      <c r="U213" s="622"/>
      <c r="V213" s="622"/>
      <c r="W213" s="622"/>
      <c r="X213" s="622"/>
      <c r="Y213" s="622"/>
      <c r="Z213" s="622"/>
      <c r="AA213" s="622"/>
      <c r="AB213" s="622"/>
      <c r="AC213" s="622"/>
      <c r="AD213" s="622"/>
      <c r="AE213" s="622"/>
      <c r="AF213" s="622"/>
    </row>
    <row r="214">
      <c r="A214" s="622"/>
      <c r="B214" s="622"/>
      <c r="C214" s="622"/>
      <c r="D214" s="622"/>
      <c r="E214" s="622"/>
      <c r="F214" s="622"/>
      <c r="G214" s="622"/>
      <c r="H214" s="622"/>
      <c r="I214" s="622"/>
      <c r="J214" s="622"/>
      <c r="K214" s="623"/>
      <c r="L214" s="623"/>
      <c r="M214" s="623"/>
      <c r="N214" s="623"/>
      <c r="O214" s="623"/>
      <c r="P214" s="623"/>
      <c r="Q214" s="623"/>
      <c r="R214" s="623"/>
      <c r="S214" s="623"/>
      <c r="T214" s="623"/>
      <c r="U214" s="622"/>
      <c r="V214" s="622"/>
      <c r="W214" s="622"/>
      <c r="X214" s="622"/>
      <c r="Y214" s="622"/>
      <c r="Z214" s="622"/>
      <c r="AA214" s="622"/>
      <c r="AB214" s="622"/>
      <c r="AC214" s="622"/>
      <c r="AD214" s="622"/>
      <c r="AE214" s="622"/>
      <c r="AF214" s="622"/>
    </row>
    <row r="215">
      <c r="A215" s="622"/>
      <c r="B215" s="622"/>
      <c r="C215" s="622"/>
      <c r="D215" s="622"/>
      <c r="E215" s="622"/>
      <c r="F215" s="622"/>
      <c r="G215" s="622"/>
      <c r="H215" s="622"/>
      <c r="I215" s="622"/>
      <c r="J215" s="622"/>
      <c r="K215" s="623"/>
      <c r="L215" s="623"/>
      <c r="M215" s="623"/>
      <c r="N215" s="623"/>
      <c r="O215" s="623"/>
      <c r="P215" s="623"/>
      <c r="Q215" s="623"/>
      <c r="R215" s="623"/>
      <c r="S215" s="623"/>
      <c r="T215" s="623"/>
      <c r="U215" s="622"/>
      <c r="V215" s="622"/>
      <c r="W215" s="622"/>
      <c r="X215" s="622"/>
      <c r="Y215" s="622"/>
      <c r="Z215" s="622"/>
      <c r="AA215" s="622"/>
      <c r="AB215" s="622"/>
      <c r="AC215" s="622"/>
      <c r="AD215" s="622"/>
      <c r="AE215" s="622"/>
      <c r="AF215" s="622"/>
    </row>
    <row r="216">
      <c r="A216" s="622"/>
      <c r="B216" s="622"/>
      <c r="C216" s="622"/>
      <c r="D216" s="622"/>
      <c r="E216" s="622"/>
      <c r="F216" s="622"/>
      <c r="G216" s="622"/>
      <c r="H216" s="622"/>
      <c r="I216" s="622"/>
      <c r="J216" s="622"/>
      <c r="K216" s="623"/>
      <c r="L216" s="623"/>
      <c r="M216" s="623"/>
      <c r="N216" s="623"/>
      <c r="O216" s="623"/>
      <c r="P216" s="623"/>
      <c r="Q216" s="623"/>
      <c r="R216" s="623"/>
      <c r="S216" s="623"/>
      <c r="T216" s="623"/>
      <c r="U216" s="622"/>
      <c r="V216" s="622"/>
      <c r="W216" s="622"/>
      <c r="X216" s="622"/>
      <c r="Y216" s="622"/>
      <c r="Z216" s="622"/>
      <c r="AA216" s="622"/>
      <c r="AB216" s="622"/>
      <c r="AC216" s="622"/>
      <c r="AD216" s="622"/>
      <c r="AE216" s="622"/>
      <c r="AF216" s="622"/>
    </row>
    <row r="217">
      <c r="A217" s="622"/>
      <c r="B217" s="622"/>
      <c r="C217" s="622"/>
      <c r="D217" s="622"/>
      <c r="E217" s="622"/>
      <c r="F217" s="622"/>
      <c r="G217" s="622"/>
      <c r="H217" s="622"/>
      <c r="I217" s="622"/>
      <c r="J217" s="622"/>
      <c r="K217" s="623"/>
      <c r="L217" s="623"/>
      <c r="M217" s="623"/>
      <c r="N217" s="623"/>
      <c r="O217" s="623"/>
      <c r="P217" s="623"/>
      <c r="Q217" s="623"/>
      <c r="R217" s="623"/>
      <c r="S217" s="623"/>
      <c r="T217" s="623"/>
      <c r="U217" s="622"/>
      <c r="V217" s="622"/>
      <c r="W217" s="622"/>
      <c r="X217" s="622"/>
      <c r="Y217" s="622"/>
      <c r="Z217" s="622"/>
      <c r="AA217" s="622"/>
      <c r="AB217" s="622"/>
      <c r="AC217" s="622"/>
      <c r="AD217" s="622"/>
      <c r="AE217" s="622"/>
      <c r="AF217" s="622"/>
    </row>
    <row r="218">
      <c r="A218" s="622"/>
      <c r="B218" s="622"/>
      <c r="C218" s="622"/>
      <c r="D218" s="622"/>
      <c r="E218" s="622"/>
      <c r="F218" s="622"/>
      <c r="G218" s="622"/>
      <c r="H218" s="622"/>
      <c r="I218" s="622"/>
      <c r="J218" s="622"/>
      <c r="K218" s="623"/>
      <c r="L218" s="623"/>
      <c r="M218" s="623"/>
      <c r="N218" s="623"/>
      <c r="O218" s="623"/>
      <c r="P218" s="623"/>
      <c r="Q218" s="623"/>
      <c r="R218" s="623"/>
      <c r="S218" s="623"/>
      <c r="T218" s="623"/>
      <c r="U218" s="622"/>
      <c r="V218" s="622"/>
      <c r="W218" s="622"/>
      <c r="X218" s="622"/>
      <c r="Y218" s="622"/>
      <c r="Z218" s="622"/>
      <c r="AA218" s="622"/>
      <c r="AB218" s="622"/>
      <c r="AC218" s="622"/>
      <c r="AD218" s="622"/>
      <c r="AE218" s="622"/>
      <c r="AF218" s="622"/>
    </row>
    <row r="219">
      <c r="A219" s="622"/>
      <c r="B219" s="622"/>
      <c r="C219" s="622"/>
      <c r="D219" s="622"/>
      <c r="E219" s="622"/>
      <c r="F219" s="622"/>
      <c r="G219" s="622"/>
      <c r="H219" s="622"/>
      <c r="I219" s="622"/>
      <c r="J219" s="622"/>
      <c r="K219" s="623"/>
      <c r="L219" s="623"/>
      <c r="M219" s="623"/>
      <c r="N219" s="623"/>
      <c r="O219" s="623"/>
      <c r="P219" s="623"/>
      <c r="Q219" s="623"/>
      <c r="R219" s="623"/>
      <c r="S219" s="623"/>
      <c r="T219" s="623"/>
      <c r="U219" s="622"/>
      <c r="V219" s="622"/>
      <c r="W219" s="622"/>
      <c r="X219" s="622"/>
      <c r="Y219" s="622"/>
      <c r="Z219" s="622"/>
      <c r="AA219" s="622"/>
      <c r="AB219" s="622"/>
      <c r="AC219" s="622"/>
      <c r="AD219" s="622"/>
      <c r="AE219" s="622"/>
      <c r="AF219" s="622"/>
    </row>
    <row r="220">
      <c r="A220" s="622"/>
      <c r="B220" s="622"/>
      <c r="C220" s="622"/>
      <c r="D220" s="622"/>
      <c r="E220" s="622"/>
      <c r="F220" s="622"/>
      <c r="G220" s="622"/>
      <c r="H220" s="622"/>
      <c r="I220" s="622"/>
      <c r="J220" s="622"/>
      <c r="K220" s="623"/>
      <c r="L220" s="623"/>
      <c r="M220" s="623"/>
      <c r="N220" s="623"/>
      <c r="O220" s="623"/>
      <c r="P220" s="623"/>
      <c r="Q220" s="623"/>
      <c r="R220" s="623"/>
      <c r="S220" s="623"/>
      <c r="T220" s="623"/>
      <c r="U220" s="622"/>
      <c r="V220" s="622"/>
      <c r="W220" s="622"/>
      <c r="X220" s="622"/>
      <c r="Y220" s="622"/>
      <c r="Z220" s="622"/>
      <c r="AA220" s="622"/>
      <c r="AB220" s="622"/>
      <c r="AC220" s="622"/>
      <c r="AD220" s="622"/>
      <c r="AE220" s="622"/>
      <c r="AF220" s="622"/>
    </row>
    <row r="221">
      <c r="A221" s="622"/>
      <c r="B221" s="622"/>
      <c r="C221" s="622"/>
      <c r="D221" s="622"/>
      <c r="E221" s="622"/>
      <c r="F221" s="622"/>
      <c r="G221" s="622"/>
      <c r="H221" s="622"/>
      <c r="I221" s="622"/>
      <c r="J221" s="622"/>
      <c r="K221" s="623"/>
      <c r="L221" s="623"/>
      <c r="M221" s="623"/>
      <c r="N221" s="623"/>
      <c r="O221" s="623"/>
      <c r="P221" s="623"/>
      <c r="Q221" s="623"/>
      <c r="R221" s="623"/>
      <c r="S221" s="623"/>
      <c r="T221" s="623"/>
      <c r="U221" s="622"/>
      <c r="V221" s="622"/>
      <c r="W221" s="622"/>
      <c r="X221" s="622"/>
      <c r="Y221" s="622"/>
      <c r="Z221" s="622"/>
      <c r="AA221" s="622"/>
      <c r="AB221" s="622"/>
      <c r="AC221" s="622"/>
      <c r="AD221" s="622"/>
      <c r="AE221" s="622"/>
      <c r="AF221" s="622"/>
    </row>
    <row r="222">
      <c r="A222" s="622"/>
      <c r="B222" s="622"/>
      <c r="C222" s="622"/>
      <c r="D222" s="622"/>
      <c r="E222" s="622"/>
      <c r="F222" s="622"/>
      <c r="G222" s="622"/>
      <c r="H222" s="622"/>
      <c r="I222" s="622"/>
      <c r="J222" s="622"/>
      <c r="K222" s="623"/>
      <c r="L222" s="623"/>
      <c r="M222" s="623"/>
      <c r="N222" s="623"/>
      <c r="O222" s="623"/>
      <c r="P222" s="623"/>
      <c r="Q222" s="623"/>
      <c r="R222" s="623"/>
      <c r="S222" s="623"/>
      <c r="T222" s="623"/>
      <c r="U222" s="622"/>
      <c r="V222" s="622"/>
      <c r="W222" s="622"/>
      <c r="X222" s="622"/>
      <c r="Y222" s="622"/>
      <c r="Z222" s="622"/>
      <c r="AA222" s="622"/>
      <c r="AB222" s="622"/>
      <c r="AC222" s="622"/>
      <c r="AD222" s="622"/>
      <c r="AE222" s="622"/>
      <c r="AF222" s="622"/>
    </row>
    <row r="223">
      <c r="A223" s="622"/>
      <c r="B223" s="622"/>
      <c r="C223" s="622"/>
      <c r="D223" s="622"/>
      <c r="E223" s="622"/>
      <c r="F223" s="622"/>
      <c r="G223" s="622"/>
      <c r="H223" s="622"/>
      <c r="I223" s="622"/>
      <c r="J223" s="622"/>
      <c r="K223" s="623"/>
      <c r="L223" s="623"/>
      <c r="M223" s="623"/>
      <c r="N223" s="623"/>
      <c r="O223" s="623"/>
      <c r="P223" s="623"/>
      <c r="Q223" s="623"/>
      <c r="R223" s="623"/>
      <c r="S223" s="623"/>
      <c r="T223" s="623"/>
      <c r="U223" s="622"/>
      <c r="V223" s="622"/>
      <c r="W223" s="622"/>
      <c r="X223" s="622"/>
      <c r="Y223" s="622"/>
      <c r="Z223" s="622"/>
      <c r="AA223" s="622"/>
      <c r="AB223" s="622"/>
      <c r="AC223" s="622"/>
      <c r="AD223" s="622"/>
      <c r="AE223" s="622"/>
      <c r="AF223" s="622"/>
    </row>
    <row r="224">
      <c r="A224" s="622"/>
      <c r="B224" s="622"/>
      <c r="C224" s="622"/>
      <c r="D224" s="622"/>
      <c r="E224" s="622"/>
      <c r="F224" s="622"/>
      <c r="G224" s="622"/>
      <c r="H224" s="622"/>
      <c r="I224" s="622"/>
      <c r="J224" s="622"/>
      <c r="K224" s="623"/>
      <c r="L224" s="623"/>
      <c r="M224" s="623"/>
      <c r="N224" s="623"/>
      <c r="O224" s="623"/>
      <c r="P224" s="623"/>
      <c r="Q224" s="623"/>
      <c r="R224" s="623"/>
      <c r="S224" s="623"/>
      <c r="T224" s="623"/>
      <c r="U224" s="622"/>
      <c r="V224" s="622"/>
      <c r="W224" s="622"/>
      <c r="X224" s="622"/>
      <c r="Y224" s="622"/>
      <c r="Z224" s="622"/>
      <c r="AA224" s="622"/>
      <c r="AB224" s="622"/>
      <c r="AC224" s="622"/>
      <c r="AD224" s="622"/>
      <c r="AE224" s="622"/>
      <c r="AF224" s="622"/>
    </row>
    <row r="225">
      <c r="A225" s="622"/>
      <c r="B225" s="622"/>
      <c r="C225" s="622"/>
      <c r="D225" s="622"/>
      <c r="E225" s="622"/>
      <c r="F225" s="622"/>
      <c r="G225" s="622"/>
      <c r="H225" s="622"/>
      <c r="I225" s="622"/>
      <c r="J225" s="622"/>
      <c r="K225" s="623"/>
      <c r="L225" s="623"/>
      <c r="M225" s="623"/>
      <c r="N225" s="623"/>
      <c r="O225" s="623"/>
      <c r="P225" s="623"/>
      <c r="Q225" s="623"/>
      <c r="R225" s="623"/>
      <c r="S225" s="623"/>
      <c r="T225" s="623"/>
      <c r="U225" s="622"/>
      <c r="V225" s="622"/>
      <c r="W225" s="622"/>
      <c r="X225" s="622"/>
      <c r="Y225" s="622"/>
      <c r="Z225" s="622"/>
      <c r="AA225" s="622"/>
      <c r="AB225" s="622"/>
      <c r="AC225" s="622"/>
      <c r="AD225" s="622"/>
      <c r="AE225" s="622"/>
      <c r="AF225" s="622"/>
    </row>
    <row r="226">
      <c r="A226" s="622"/>
      <c r="B226" s="622"/>
      <c r="C226" s="622"/>
      <c r="D226" s="622"/>
      <c r="E226" s="622"/>
      <c r="F226" s="622"/>
      <c r="G226" s="622"/>
      <c r="H226" s="622"/>
      <c r="I226" s="622"/>
      <c r="J226" s="622"/>
      <c r="K226" s="623"/>
      <c r="L226" s="623"/>
      <c r="M226" s="623"/>
      <c r="N226" s="623"/>
      <c r="O226" s="623"/>
      <c r="P226" s="623"/>
      <c r="Q226" s="623"/>
      <c r="R226" s="623"/>
      <c r="S226" s="623"/>
      <c r="T226" s="623"/>
      <c r="U226" s="622"/>
      <c r="V226" s="622"/>
      <c r="W226" s="622"/>
      <c r="X226" s="622"/>
      <c r="Y226" s="622"/>
      <c r="Z226" s="622"/>
      <c r="AA226" s="622"/>
      <c r="AB226" s="622"/>
      <c r="AC226" s="622"/>
      <c r="AD226" s="622"/>
      <c r="AE226" s="622"/>
      <c r="AF226" s="622"/>
    </row>
    <row r="227">
      <c r="A227" s="622"/>
      <c r="B227" s="622"/>
      <c r="C227" s="622"/>
      <c r="D227" s="622"/>
      <c r="E227" s="622"/>
      <c r="F227" s="622"/>
      <c r="G227" s="622"/>
      <c r="H227" s="622"/>
      <c r="I227" s="622"/>
      <c r="J227" s="622"/>
      <c r="K227" s="623"/>
      <c r="L227" s="623"/>
      <c r="M227" s="623"/>
      <c r="N227" s="623"/>
      <c r="O227" s="623"/>
      <c r="P227" s="623"/>
      <c r="Q227" s="623"/>
      <c r="R227" s="623"/>
      <c r="S227" s="623"/>
      <c r="T227" s="623"/>
      <c r="U227" s="622"/>
      <c r="V227" s="622"/>
      <c r="W227" s="622"/>
      <c r="X227" s="622"/>
      <c r="Y227" s="622"/>
      <c r="Z227" s="622"/>
      <c r="AA227" s="622"/>
      <c r="AB227" s="622"/>
      <c r="AC227" s="622"/>
      <c r="AD227" s="622"/>
      <c r="AE227" s="622"/>
      <c r="AF227" s="622"/>
    </row>
    <row r="228">
      <c r="A228" s="622"/>
      <c r="B228" s="622"/>
      <c r="C228" s="622"/>
      <c r="D228" s="622"/>
      <c r="E228" s="622"/>
      <c r="F228" s="622"/>
      <c r="G228" s="622"/>
      <c r="H228" s="622"/>
      <c r="I228" s="622"/>
      <c r="J228" s="622"/>
      <c r="K228" s="623"/>
      <c r="L228" s="623"/>
      <c r="M228" s="623"/>
      <c r="N228" s="623"/>
      <c r="O228" s="623"/>
      <c r="P228" s="623"/>
      <c r="Q228" s="623"/>
      <c r="R228" s="623"/>
      <c r="S228" s="623"/>
      <c r="T228" s="623"/>
      <c r="U228" s="622"/>
      <c r="V228" s="622"/>
      <c r="W228" s="622"/>
      <c r="X228" s="622"/>
      <c r="Y228" s="622"/>
      <c r="Z228" s="622"/>
      <c r="AA228" s="622"/>
      <c r="AB228" s="622"/>
      <c r="AC228" s="622"/>
      <c r="AD228" s="622"/>
      <c r="AE228" s="622"/>
      <c r="AF228" s="622"/>
    </row>
    <row r="229">
      <c r="A229" s="622"/>
      <c r="B229" s="622"/>
      <c r="C229" s="622"/>
      <c r="D229" s="622"/>
      <c r="E229" s="622"/>
      <c r="F229" s="622"/>
      <c r="G229" s="622"/>
      <c r="H229" s="622"/>
      <c r="I229" s="622"/>
      <c r="J229" s="622"/>
      <c r="K229" s="623"/>
      <c r="L229" s="623"/>
      <c r="M229" s="623"/>
      <c r="N229" s="623"/>
      <c r="O229" s="623"/>
      <c r="P229" s="623"/>
      <c r="Q229" s="623"/>
      <c r="R229" s="623"/>
      <c r="S229" s="623"/>
      <c r="T229" s="623"/>
      <c r="U229" s="622"/>
      <c r="V229" s="622"/>
      <c r="W229" s="622"/>
      <c r="X229" s="622"/>
      <c r="Y229" s="622"/>
      <c r="Z229" s="622"/>
      <c r="AA229" s="622"/>
      <c r="AB229" s="622"/>
      <c r="AC229" s="622"/>
      <c r="AD229" s="622"/>
      <c r="AE229" s="622"/>
      <c r="AF229" s="622"/>
    </row>
    <row r="230">
      <c r="A230" s="622"/>
      <c r="B230" s="622"/>
      <c r="C230" s="622"/>
      <c r="D230" s="622"/>
      <c r="E230" s="622"/>
      <c r="F230" s="622"/>
      <c r="G230" s="622"/>
      <c r="H230" s="622"/>
      <c r="I230" s="622"/>
      <c r="J230" s="622"/>
      <c r="K230" s="623"/>
      <c r="L230" s="623"/>
      <c r="M230" s="623"/>
      <c r="N230" s="623"/>
      <c r="O230" s="623"/>
      <c r="P230" s="623"/>
      <c r="Q230" s="623"/>
      <c r="R230" s="623"/>
      <c r="S230" s="623"/>
      <c r="T230" s="623"/>
      <c r="U230" s="622"/>
      <c r="V230" s="622"/>
      <c r="W230" s="622"/>
      <c r="X230" s="622"/>
      <c r="Y230" s="622"/>
      <c r="Z230" s="622"/>
      <c r="AA230" s="622"/>
      <c r="AB230" s="622"/>
      <c r="AC230" s="622"/>
      <c r="AD230" s="622"/>
      <c r="AE230" s="622"/>
      <c r="AF230" s="622"/>
    </row>
    <row r="231">
      <c r="A231" s="622"/>
      <c r="B231" s="622"/>
      <c r="C231" s="622"/>
      <c r="D231" s="622"/>
      <c r="E231" s="622"/>
      <c r="F231" s="622"/>
      <c r="G231" s="622"/>
      <c r="H231" s="622"/>
      <c r="I231" s="622"/>
      <c r="J231" s="622"/>
      <c r="K231" s="623"/>
      <c r="L231" s="623"/>
      <c r="M231" s="623"/>
      <c r="N231" s="623"/>
      <c r="O231" s="623"/>
      <c r="P231" s="623"/>
      <c r="Q231" s="623"/>
      <c r="R231" s="623"/>
      <c r="S231" s="623"/>
      <c r="T231" s="623"/>
      <c r="U231" s="622"/>
      <c r="V231" s="622"/>
      <c r="W231" s="622"/>
      <c r="X231" s="622"/>
      <c r="Y231" s="622"/>
      <c r="Z231" s="622"/>
      <c r="AA231" s="622"/>
      <c r="AB231" s="622"/>
      <c r="AC231" s="622"/>
      <c r="AD231" s="622"/>
      <c r="AE231" s="622"/>
      <c r="AF231" s="622"/>
    </row>
    <row r="232">
      <c r="A232" s="622"/>
      <c r="B232" s="622"/>
      <c r="C232" s="622"/>
      <c r="D232" s="622"/>
      <c r="E232" s="622"/>
      <c r="F232" s="622"/>
      <c r="G232" s="622"/>
      <c r="H232" s="622"/>
      <c r="I232" s="622"/>
      <c r="J232" s="622"/>
      <c r="K232" s="623"/>
      <c r="L232" s="623"/>
      <c r="M232" s="623"/>
      <c r="N232" s="623"/>
      <c r="O232" s="623"/>
      <c r="P232" s="623"/>
      <c r="Q232" s="623"/>
      <c r="R232" s="623"/>
      <c r="S232" s="623"/>
      <c r="T232" s="623"/>
      <c r="U232" s="622"/>
      <c r="V232" s="622"/>
      <c r="W232" s="622"/>
      <c r="X232" s="622"/>
      <c r="Y232" s="622"/>
      <c r="Z232" s="622"/>
      <c r="AA232" s="622"/>
      <c r="AB232" s="622"/>
      <c r="AC232" s="622"/>
      <c r="AD232" s="622"/>
      <c r="AE232" s="622"/>
      <c r="AF232" s="622"/>
    </row>
    <row r="233">
      <c r="A233" s="622"/>
      <c r="B233" s="622"/>
      <c r="C233" s="622"/>
      <c r="D233" s="622"/>
      <c r="E233" s="622"/>
      <c r="F233" s="622"/>
      <c r="G233" s="622"/>
      <c r="H233" s="622"/>
      <c r="I233" s="622"/>
      <c r="J233" s="622"/>
      <c r="K233" s="623"/>
      <c r="L233" s="623"/>
      <c r="M233" s="623"/>
      <c r="N233" s="623"/>
      <c r="O233" s="623"/>
      <c r="P233" s="623"/>
      <c r="Q233" s="623"/>
      <c r="R233" s="623"/>
      <c r="S233" s="623"/>
      <c r="T233" s="623"/>
      <c r="U233" s="622"/>
      <c r="V233" s="622"/>
      <c r="W233" s="622"/>
      <c r="X233" s="622"/>
      <c r="Y233" s="622"/>
      <c r="Z233" s="622"/>
      <c r="AA233" s="622"/>
      <c r="AB233" s="622"/>
      <c r="AC233" s="622"/>
      <c r="AD233" s="622"/>
      <c r="AE233" s="622"/>
      <c r="AF233" s="622"/>
    </row>
    <row r="234">
      <c r="A234" s="622"/>
      <c r="B234" s="622"/>
      <c r="C234" s="622"/>
      <c r="D234" s="622"/>
      <c r="E234" s="622"/>
      <c r="F234" s="622"/>
      <c r="G234" s="622"/>
      <c r="H234" s="622"/>
      <c r="I234" s="622"/>
      <c r="J234" s="622"/>
      <c r="K234" s="623"/>
      <c r="L234" s="623"/>
      <c r="M234" s="623"/>
      <c r="N234" s="623"/>
      <c r="O234" s="623"/>
      <c r="P234" s="623"/>
      <c r="Q234" s="623"/>
      <c r="R234" s="623"/>
      <c r="S234" s="623"/>
      <c r="T234" s="623"/>
      <c r="U234" s="622"/>
      <c r="V234" s="622"/>
      <c r="W234" s="622"/>
      <c r="X234" s="622"/>
      <c r="Y234" s="622"/>
      <c r="Z234" s="622"/>
      <c r="AA234" s="622"/>
      <c r="AB234" s="622"/>
      <c r="AC234" s="622"/>
      <c r="AD234" s="622"/>
      <c r="AE234" s="622"/>
      <c r="AF234" s="622"/>
    </row>
    <row r="235">
      <c r="A235" s="622"/>
      <c r="B235" s="622"/>
      <c r="C235" s="622"/>
      <c r="D235" s="622"/>
      <c r="E235" s="622"/>
      <c r="F235" s="622"/>
      <c r="G235" s="622"/>
      <c r="H235" s="622"/>
      <c r="I235" s="622"/>
      <c r="J235" s="622"/>
      <c r="K235" s="623"/>
      <c r="L235" s="623"/>
      <c r="M235" s="623"/>
      <c r="N235" s="623"/>
      <c r="O235" s="623"/>
      <c r="P235" s="623"/>
      <c r="Q235" s="623"/>
      <c r="R235" s="623"/>
      <c r="S235" s="623"/>
      <c r="T235" s="623"/>
      <c r="U235" s="622"/>
      <c r="V235" s="622"/>
      <c r="W235" s="622"/>
      <c r="X235" s="622"/>
      <c r="Y235" s="622"/>
      <c r="Z235" s="622"/>
      <c r="AA235" s="622"/>
      <c r="AB235" s="622"/>
      <c r="AC235" s="622"/>
      <c r="AD235" s="622"/>
      <c r="AE235" s="622"/>
      <c r="AF235" s="622"/>
    </row>
    <row r="236">
      <c r="A236" s="622"/>
      <c r="B236" s="622"/>
      <c r="C236" s="622"/>
      <c r="D236" s="622"/>
      <c r="E236" s="622"/>
      <c r="F236" s="622"/>
      <c r="G236" s="622"/>
      <c r="H236" s="622"/>
      <c r="I236" s="622"/>
      <c r="J236" s="622"/>
      <c r="K236" s="623"/>
      <c r="L236" s="623"/>
      <c r="M236" s="623"/>
      <c r="N236" s="623"/>
      <c r="O236" s="623"/>
      <c r="P236" s="623"/>
      <c r="Q236" s="623"/>
      <c r="R236" s="623"/>
      <c r="S236" s="623"/>
      <c r="T236" s="623"/>
      <c r="U236" s="622"/>
      <c r="V236" s="622"/>
      <c r="W236" s="622"/>
      <c r="X236" s="622"/>
      <c r="Y236" s="622"/>
      <c r="Z236" s="622"/>
      <c r="AA236" s="622"/>
      <c r="AB236" s="622"/>
      <c r="AC236" s="622"/>
      <c r="AD236" s="622"/>
      <c r="AE236" s="622"/>
      <c r="AF236" s="622"/>
    </row>
    <row r="237">
      <c r="A237" s="622"/>
      <c r="B237" s="622"/>
      <c r="C237" s="622"/>
      <c r="D237" s="622"/>
      <c r="E237" s="622"/>
      <c r="F237" s="622"/>
      <c r="G237" s="622"/>
      <c r="H237" s="622"/>
      <c r="I237" s="622"/>
      <c r="J237" s="622"/>
      <c r="K237" s="623"/>
      <c r="L237" s="623"/>
      <c r="M237" s="623"/>
      <c r="N237" s="623"/>
      <c r="O237" s="623"/>
      <c r="P237" s="623"/>
      <c r="Q237" s="623"/>
      <c r="R237" s="623"/>
      <c r="S237" s="623"/>
      <c r="T237" s="623"/>
      <c r="U237" s="622"/>
      <c r="V237" s="622"/>
      <c r="W237" s="622"/>
      <c r="X237" s="622"/>
      <c r="Y237" s="622"/>
      <c r="Z237" s="622"/>
      <c r="AA237" s="622"/>
      <c r="AB237" s="622"/>
      <c r="AC237" s="622"/>
      <c r="AD237" s="622"/>
      <c r="AE237" s="622"/>
      <c r="AF237" s="622"/>
    </row>
    <row r="238">
      <c r="A238" s="622"/>
      <c r="B238" s="622"/>
      <c r="C238" s="622"/>
      <c r="D238" s="622"/>
      <c r="E238" s="622"/>
      <c r="F238" s="622"/>
      <c r="G238" s="622"/>
      <c r="H238" s="622"/>
      <c r="I238" s="622"/>
      <c r="J238" s="622"/>
      <c r="K238" s="623"/>
      <c r="L238" s="623"/>
      <c r="M238" s="623"/>
      <c r="N238" s="623"/>
      <c r="O238" s="623"/>
      <c r="P238" s="623"/>
      <c r="Q238" s="623"/>
      <c r="R238" s="623"/>
      <c r="S238" s="623"/>
      <c r="T238" s="623"/>
      <c r="U238" s="622"/>
      <c r="V238" s="622"/>
      <c r="W238" s="622"/>
      <c r="X238" s="622"/>
      <c r="Y238" s="622"/>
      <c r="Z238" s="622"/>
      <c r="AA238" s="622"/>
      <c r="AB238" s="622"/>
      <c r="AC238" s="622"/>
      <c r="AD238" s="622"/>
      <c r="AE238" s="622"/>
      <c r="AF238" s="622"/>
    </row>
    <row r="239">
      <c r="A239" s="622"/>
      <c r="B239" s="622"/>
      <c r="C239" s="622"/>
      <c r="D239" s="622"/>
      <c r="E239" s="622"/>
      <c r="F239" s="622"/>
      <c r="G239" s="622"/>
      <c r="H239" s="622"/>
      <c r="I239" s="622"/>
      <c r="J239" s="622"/>
      <c r="K239" s="623"/>
      <c r="L239" s="623"/>
      <c r="M239" s="623"/>
      <c r="N239" s="623"/>
      <c r="O239" s="623"/>
      <c r="P239" s="623"/>
      <c r="Q239" s="623"/>
      <c r="R239" s="623"/>
      <c r="S239" s="623"/>
      <c r="T239" s="623"/>
      <c r="U239" s="622"/>
      <c r="V239" s="622"/>
      <c r="W239" s="622"/>
      <c r="X239" s="622"/>
      <c r="Y239" s="622"/>
      <c r="Z239" s="622"/>
      <c r="AA239" s="622"/>
      <c r="AB239" s="622"/>
      <c r="AC239" s="622"/>
      <c r="AD239" s="622"/>
      <c r="AE239" s="622"/>
      <c r="AF239" s="622"/>
    </row>
    <row r="240">
      <c r="A240" s="622"/>
      <c r="B240" s="622"/>
      <c r="C240" s="622"/>
      <c r="D240" s="622"/>
      <c r="E240" s="622"/>
      <c r="F240" s="622"/>
      <c r="G240" s="622"/>
      <c r="H240" s="622"/>
      <c r="I240" s="622"/>
      <c r="J240" s="622"/>
      <c r="K240" s="623"/>
      <c r="L240" s="623"/>
      <c r="M240" s="623"/>
      <c r="N240" s="623"/>
      <c r="O240" s="623"/>
      <c r="P240" s="623"/>
      <c r="Q240" s="623"/>
      <c r="R240" s="623"/>
      <c r="S240" s="623"/>
      <c r="T240" s="623"/>
      <c r="U240" s="622"/>
      <c r="V240" s="622"/>
      <c r="W240" s="622"/>
      <c r="X240" s="622"/>
      <c r="Y240" s="622"/>
      <c r="Z240" s="622"/>
      <c r="AA240" s="622"/>
      <c r="AB240" s="622"/>
      <c r="AC240" s="622"/>
      <c r="AD240" s="622"/>
      <c r="AE240" s="622"/>
      <c r="AF240" s="622"/>
    </row>
    <row r="241">
      <c r="A241" s="622"/>
      <c r="B241" s="622"/>
      <c r="C241" s="622"/>
      <c r="D241" s="622"/>
      <c r="E241" s="622"/>
      <c r="F241" s="622"/>
      <c r="G241" s="622"/>
      <c r="H241" s="622"/>
      <c r="I241" s="622"/>
      <c r="J241" s="622"/>
      <c r="K241" s="623"/>
      <c r="L241" s="623"/>
      <c r="M241" s="623"/>
      <c r="N241" s="623"/>
      <c r="O241" s="623"/>
      <c r="P241" s="623"/>
      <c r="Q241" s="623"/>
      <c r="R241" s="623"/>
      <c r="S241" s="623"/>
      <c r="T241" s="623"/>
      <c r="U241" s="622"/>
      <c r="V241" s="622"/>
      <c r="W241" s="622"/>
      <c r="X241" s="622"/>
      <c r="Y241" s="622"/>
      <c r="Z241" s="622"/>
      <c r="AA241" s="622"/>
      <c r="AB241" s="622"/>
      <c r="AC241" s="622"/>
      <c r="AD241" s="622"/>
      <c r="AE241" s="622"/>
      <c r="AF241" s="622"/>
    </row>
    <row r="242">
      <c r="A242" s="622"/>
      <c r="B242" s="622"/>
      <c r="C242" s="622"/>
      <c r="D242" s="622"/>
      <c r="E242" s="622"/>
      <c r="F242" s="622"/>
      <c r="G242" s="622"/>
      <c r="H242" s="622"/>
      <c r="I242" s="622"/>
      <c r="J242" s="622"/>
      <c r="K242" s="623"/>
      <c r="L242" s="623"/>
      <c r="M242" s="623"/>
      <c r="N242" s="623"/>
      <c r="O242" s="623"/>
      <c r="P242" s="623"/>
      <c r="Q242" s="623"/>
      <c r="R242" s="623"/>
      <c r="S242" s="623"/>
      <c r="T242" s="623"/>
      <c r="U242" s="622"/>
      <c r="V242" s="622"/>
      <c r="W242" s="622"/>
      <c r="X242" s="622"/>
      <c r="Y242" s="622"/>
      <c r="Z242" s="622"/>
      <c r="AA242" s="622"/>
      <c r="AB242" s="622"/>
      <c r="AC242" s="622"/>
      <c r="AD242" s="622"/>
      <c r="AE242" s="622"/>
      <c r="AF242" s="622"/>
    </row>
    <row r="243">
      <c r="A243" s="622"/>
      <c r="B243" s="622"/>
      <c r="C243" s="622"/>
      <c r="D243" s="622"/>
      <c r="E243" s="622"/>
      <c r="F243" s="622"/>
      <c r="G243" s="622"/>
      <c r="H243" s="622"/>
      <c r="I243" s="622"/>
      <c r="J243" s="622"/>
      <c r="K243" s="623"/>
      <c r="L243" s="623"/>
      <c r="M243" s="623"/>
      <c r="N243" s="623"/>
      <c r="O243" s="623"/>
      <c r="P243" s="623"/>
      <c r="Q243" s="623"/>
      <c r="R243" s="623"/>
      <c r="S243" s="623"/>
      <c r="T243" s="623"/>
      <c r="U243" s="622"/>
      <c r="V243" s="622"/>
      <c r="W243" s="622"/>
      <c r="X243" s="622"/>
      <c r="Y243" s="622"/>
      <c r="Z243" s="622"/>
      <c r="AA243" s="622"/>
      <c r="AB243" s="622"/>
      <c r="AC243" s="622"/>
      <c r="AD243" s="622"/>
      <c r="AE243" s="622"/>
      <c r="AF243" s="622"/>
    </row>
    <row r="244">
      <c r="A244" s="622"/>
      <c r="B244" s="622"/>
      <c r="C244" s="622"/>
      <c r="D244" s="622"/>
      <c r="E244" s="622"/>
      <c r="F244" s="622"/>
      <c r="G244" s="622"/>
      <c r="H244" s="622"/>
      <c r="I244" s="622"/>
      <c r="J244" s="622"/>
      <c r="K244" s="623"/>
      <c r="L244" s="623"/>
      <c r="M244" s="623"/>
      <c r="N244" s="623"/>
      <c r="O244" s="623"/>
      <c r="P244" s="623"/>
      <c r="Q244" s="623"/>
      <c r="R244" s="623"/>
      <c r="S244" s="623"/>
      <c r="T244" s="623"/>
      <c r="U244" s="622"/>
      <c r="V244" s="622"/>
      <c r="W244" s="622"/>
      <c r="X244" s="622"/>
      <c r="Y244" s="622"/>
      <c r="Z244" s="622"/>
      <c r="AA244" s="622"/>
      <c r="AB244" s="622"/>
      <c r="AC244" s="622"/>
      <c r="AD244" s="622"/>
      <c r="AE244" s="622"/>
      <c r="AF244" s="622"/>
    </row>
    <row r="245">
      <c r="A245" s="622"/>
      <c r="B245" s="622"/>
      <c r="C245" s="622"/>
      <c r="D245" s="622"/>
      <c r="E245" s="622"/>
      <c r="F245" s="622"/>
      <c r="G245" s="622"/>
      <c r="H245" s="622"/>
      <c r="I245" s="622"/>
      <c r="J245" s="622"/>
      <c r="K245" s="623"/>
      <c r="L245" s="623"/>
      <c r="M245" s="623"/>
      <c r="N245" s="623"/>
      <c r="O245" s="623"/>
      <c r="P245" s="623"/>
      <c r="Q245" s="623"/>
      <c r="R245" s="623"/>
      <c r="S245" s="623"/>
      <c r="T245" s="623"/>
      <c r="U245" s="622"/>
      <c r="V245" s="622"/>
      <c r="W245" s="622"/>
      <c r="X245" s="622"/>
      <c r="Y245" s="622"/>
      <c r="Z245" s="622"/>
      <c r="AA245" s="622"/>
      <c r="AB245" s="622"/>
      <c r="AC245" s="622"/>
      <c r="AD245" s="622"/>
      <c r="AE245" s="622"/>
      <c r="AF245" s="622"/>
    </row>
    <row r="246">
      <c r="A246" s="622"/>
      <c r="B246" s="622"/>
      <c r="C246" s="622"/>
      <c r="D246" s="622"/>
      <c r="E246" s="622"/>
      <c r="F246" s="622"/>
      <c r="G246" s="622"/>
      <c r="H246" s="622"/>
      <c r="I246" s="622"/>
      <c r="J246" s="622"/>
      <c r="K246" s="623"/>
      <c r="L246" s="623"/>
      <c r="M246" s="623"/>
      <c r="N246" s="623"/>
      <c r="O246" s="623"/>
      <c r="P246" s="623"/>
      <c r="Q246" s="623"/>
      <c r="R246" s="623"/>
      <c r="S246" s="623"/>
      <c r="T246" s="623"/>
      <c r="U246" s="622"/>
      <c r="V246" s="622"/>
      <c r="W246" s="622"/>
      <c r="X246" s="622"/>
      <c r="Y246" s="622"/>
      <c r="Z246" s="622"/>
      <c r="AA246" s="622"/>
      <c r="AB246" s="622"/>
      <c r="AC246" s="622"/>
      <c r="AD246" s="622"/>
      <c r="AE246" s="622"/>
      <c r="AF246" s="622"/>
    </row>
    <row r="247">
      <c r="A247" s="622"/>
      <c r="B247" s="622"/>
      <c r="C247" s="622"/>
      <c r="D247" s="622"/>
      <c r="E247" s="622"/>
      <c r="F247" s="622"/>
      <c r="G247" s="622"/>
      <c r="H247" s="622"/>
      <c r="I247" s="622"/>
      <c r="J247" s="622"/>
      <c r="K247" s="623"/>
      <c r="L247" s="623"/>
      <c r="M247" s="623"/>
      <c r="N247" s="623"/>
      <c r="O247" s="623"/>
      <c r="P247" s="623"/>
      <c r="Q247" s="623"/>
      <c r="R247" s="623"/>
      <c r="S247" s="623"/>
      <c r="T247" s="623"/>
      <c r="U247" s="622"/>
      <c r="V247" s="622"/>
      <c r="W247" s="622"/>
      <c r="X247" s="622"/>
      <c r="Y247" s="622"/>
      <c r="Z247" s="622"/>
      <c r="AA247" s="622"/>
      <c r="AB247" s="622"/>
      <c r="AC247" s="622"/>
      <c r="AD247" s="622"/>
      <c r="AE247" s="622"/>
      <c r="AF247" s="622"/>
    </row>
    <row r="248">
      <c r="A248" s="622"/>
      <c r="B248" s="622"/>
      <c r="C248" s="622"/>
      <c r="D248" s="622"/>
      <c r="E248" s="622"/>
      <c r="F248" s="622"/>
      <c r="G248" s="622"/>
      <c r="H248" s="622"/>
      <c r="I248" s="622"/>
      <c r="J248" s="622"/>
      <c r="K248" s="623"/>
      <c r="L248" s="623"/>
      <c r="M248" s="623"/>
      <c r="N248" s="623"/>
      <c r="O248" s="623"/>
      <c r="P248" s="623"/>
      <c r="Q248" s="623"/>
      <c r="R248" s="623"/>
      <c r="S248" s="623"/>
      <c r="T248" s="623"/>
      <c r="U248" s="622"/>
      <c r="V248" s="622"/>
      <c r="W248" s="622"/>
      <c r="X248" s="622"/>
      <c r="Y248" s="622"/>
      <c r="Z248" s="622"/>
      <c r="AA248" s="622"/>
      <c r="AB248" s="622"/>
      <c r="AC248" s="622"/>
      <c r="AD248" s="622"/>
      <c r="AE248" s="622"/>
      <c r="AF248" s="622"/>
    </row>
    <row r="249">
      <c r="A249" s="622"/>
      <c r="B249" s="622"/>
      <c r="C249" s="622"/>
      <c r="D249" s="622"/>
      <c r="E249" s="622"/>
      <c r="F249" s="622"/>
      <c r="G249" s="622"/>
      <c r="H249" s="622"/>
      <c r="I249" s="622"/>
      <c r="J249" s="622"/>
      <c r="K249" s="623"/>
      <c r="L249" s="623"/>
      <c r="M249" s="623"/>
      <c r="N249" s="623"/>
      <c r="O249" s="623"/>
      <c r="P249" s="623"/>
      <c r="Q249" s="623"/>
      <c r="R249" s="623"/>
      <c r="S249" s="623"/>
      <c r="T249" s="623"/>
      <c r="U249" s="622"/>
      <c r="V249" s="622"/>
      <c r="W249" s="622"/>
      <c r="X249" s="622"/>
      <c r="Y249" s="622"/>
      <c r="Z249" s="622"/>
      <c r="AA249" s="622"/>
      <c r="AB249" s="622"/>
      <c r="AC249" s="622"/>
      <c r="AD249" s="622"/>
      <c r="AE249" s="622"/>
      <c r="AF249" s="622"/>
    </row>
    <row r="250">
      <c r="A250" s="622"/>
      <c r="B250" s="622"/>
      <c r="C250" s="622"/>
      <c r="D250" s="622"/>
      <c r="E250" s="622"/>
      <c r="F250" s="622"/>
      <c r="G250" s="622"/>
      <c r="H250" s="622"/>
      <c r="I250" s="622"/>
      <c r="J250" s="622"/>
      <c r="K250" s="623"/>
      <c r="L250" s="623"/>
      <c r="M250" s="623"/>
      <c r="N250" s="623"/>
      <c r="O250" s="623"/>
      <c r="P250" s="623"/>
      <c r="Q250" s="623"/>
      <c r="R250" s="623"/>
      <c r="S250" s="623"/>
      <c r="T250" s="623"/>
      <c r="U250" s="622"/>
      <c r="V250" s="622"/>
      <c r="W250" s="622"/>
      <c r="X250" s="622"/>
      <c r="Y250" s="622"/>
      <c r="Z250" s="622"/>
      <c r="AA250" s="622"/>
      <c r="AB250" s="622"/>
      <c r="AC250" s="622"/>
      <c r="AD250" s="622"/>
      <c r="AE250" s="622"/>
      <c r="AF250" s="622"/>
    </row>
    <row r="251">
      <c r="A251" s="622"/>
      <c r="B251" s="622"/>
      <c r="C251" s="622"/>
      <c r="D251" s="622"/>
      <c r="E251" s="622"/>
      <c r="F251" s="622"/>
      <c r="G251" s="622"/>
      <c r="H251" s="622"/>
      <c r="I251" s="622"/>
      <c r="J251" s="622"/>
      <c r="K251" s="623"/>
      <c r="L251" s="623"/>
      <c r="M251" s="623"/>
      <c r="N251" s="623"/>
      <c r="O251" s="623"/>
      <c r="P251" s="623"/>
      <c r="Q251" s="623"/>
      <c r="R251" s="623"/>
      <c r="S251" s="623"/>
      <c r="T251" s="623"/>
      <c r="U251" s="622"/>
      <c r="V251" s="622"/>
      <c r="W251" s="622"/>
      <c r="X251" s="622"/>
      <c r="Y251" s="622"/>
      <c r="Z251" s="622"/>
      <c r="AA251" s="622"/>
      <c r="AB251" s="622"/>
      <c r="AC251" s="622"/>
      <c r="AD251" s="622"/>
      <c r="AE251" s="622"/>
      <c r="AF251" s="622"/>
    </row>
    <row r="252">
      <c r="A252" s="622"/>
      <c r="B252" s="622"/>
      <c r="C252" s="622"/>
      <c r="D252" s="622"/>
      <c r="E252" s="622"/>
      <c r="F252" s="622"/>
      <c r="G252" s="622"/>
      <c r="H252" s="622"/>
      <c r="I252" s="622"/>
      <c r="J252" s="622"/>
      <c r="K252" s="623"/>
      <c r="L252" s="623"/>
      <c r="M252" s="623"/>
      <c r="N252" s="623"/>
      <c r="O252" s="623"/>
      <c r="P252" s="623"/>
      <c r="Q252" s="623"/>
      <c r="R252" s="623"/>
      <c r="S252" s="623"/>
      <c r="T252" s="623"/>
      <c r="U252" s="622"/>
      <c r="V252" s="622"/>
      <c r="W252" s="622"/>
      <c r="X252" s="622"/>
      <c r="Y252" s="622"/>
      <c r="Z252" s="622"/>
      <c r="AA252" s="622"/>
      <c r="AB252" s="622"/>
      <c r="AC252" s="622"/>
      <c r="AD252" s="622"/>
      <c r="AE252" s="622"/>
      <c r="AF252" s="622"/>
    </row>
    <row r="253">
      <c r="A253" s="622"/>
      <c r="B253" s="622"/>
      <c r="C253" s="622"/>
      <c r="D253" s="622"/>
      <c r="E253" s="622"/>
      <c r="F253" s="622"/>
      <c r="G253" s="622"/>
      <c r="H253" s="622"/>
      <c r="I253" s="622"/>
      <c r="J253" s="622"/>
      <c r="K253" s="623"/>
      <c r="L253" s="623"/>
      <c r="M253" s="623"/>
      <c r="N253" s="623"/>
      <c r="O253" s="623"/>
      <c r="P253" s="623"/>
      <c r="Q253" s="623"/>
      <c r="R253" s="623"/>
      <c r="S253" s="623"/>
      <c r="T253" s="623"/>
      <c r="U253" s="622"/>
      <c r="V253" s="622"/>
      <c r="W253" s="622"/>
      <c r="X253" s="622"/>
      <c r="Y253" s="622"/>
      <c r="Z253" s="622"/>
      <c r="AA253" s="622"/>
      <c r="AB253" s="622"/>
      <c r="AC253" s="622"/>
      <c r="AD253" s="622"/>
      <c r="AE253" s="622"/>
      <c r="AF253" s="622"/>
    </row>
    <row r="254">
      <c r="A254" s="622"/>
      <c r="B254" s="622"/>
      <c r="C254" s="622"/>
      <c r="D254" s="622"/>
      <c r="E254" s="622"/>
      <c r="F254" s="622"/>
      <c r="G254" s="622"/>
      <c r="H254" s="622"/>
      <c r="I254" s="622"/>
      <c r="J254" s="622"/>
      <c r="K254" s="623"/>
      <c r="L254" s="623"/>
      <c r="M254" s="623"/>
      <c r="N254" s="623"/>
      <c r="O254" s="623"/>
      <c r="P254" s="623"/>
      <c r="Q254" s="623"/>
      <c r="R254" s="623"/>
      <c r="S254" s="623"/>
      <c r="T254" s="623"/>
      <c r="U254" s="622"/>
      <c r="V254" s="622"/>
      <c r="W254" s="622"/>
      <c r="X254" s="622"/>
      <c r="Y254" s="622"/>
      <c r="Z254" s="622"/>
      <c r="AA254" s="622"/>
      <c r="AB254" s="622"/>
      <c r="AC254" s="622"/>
      <c r="AD254" s="622"/>
      <c r="AE254" s="622"/>
      <c r="AF254" s="622"/>
    </row>
    <row r="255">
      <c r="A255" s="622"/>
      <c r="B255" s="622"/>
      <c r="C255" s="622"/>
      <c r="D255" s="622"/>
      <c r="E255" s="622"/>
      <c r="F255" s="622"/>
      <c r="G255" s="622"/>
      <c r="H255" s="622"/>
      <c r="I255" s="622"/>
      <c r="J255" s="622"/>
      <c r="K255" s="623"/>
      <c r="L255" s="623"/>
      <c r="M255" s="623"/>
      <c r="N255" s="623"/>
      <c r="O255" s="623"/>
      <c r="P255" s="623"/>
      <c r="Q255" s="623"/>
      <c r="R255" s="623"/>
      <c r="S255" s="623"/>
      <c r="T255" s="623"/>
      <c r="U255" s="622"/>
      <c r="V255" s="622"/>
      <c r="W255" s="622"/>
      <c r="X255" s="622"/>
      <c r="Y255" s="622"/>
      <c r="Z255" s="622"/>
      <c r="AA255" s="622"/>
      <c r="AB255" s="622"/>
      <c r="AC255" s="622"/>
      <c r="AD255" s="622"/>
      <c r="AE255" s="622"/>
      <c r="AF255" s="622"/>
    </row>
    <row r="256">
      <c r="A256" s="622"/>
      <c r="B256" s="622"/>
      <c r="C256" s="622"/>
      <c r="D256" s="622"/>
      <c r="E256" s="622"/>
      <c r="F256" s="622"/>
      <c r="G256" s="622"/>
      <c r="H256" s="622"/>
      <c r="I256" s="622"/>
      <c r="J256" s="622"/>
      <c r="K256" s="623"/>
      <c r="L256" s="623"/>
      <c r="M256" s="623"/>
      <c r="N256" s="623"/>
      <c r="O256" s="623"/>
      <c r="P256" s="623"/>
      <c r="Q256" s="623"/>
      <c r="R256" s="623"/>
      <c r="S256" s="623"/>
      <c r="T256" s="623"/>
      <c r="U256" s="622"/>
      <c r="V256" s="622"/>
      <c r="W256" s="622"/>
      <c r="X256" s="622"/>
      <c r="Y256" s="622"/>
      <c r="Z256" s="622"/>
      <c r="AA256" s="622"/>
      <c r="AB256" s="622"/>
      <c r="AC256" s="622"/>
      <c r="AD256" s="622"/>
      <c r="AE256" s="622"/>
      <c r="AF256" s="622"/>
    </row>
    <row r="257">
      <c r="A257" s="622"/>
      <c r="B257" s="622"/>
      <c r="C257" s="622"/>
      <c r="D257" s="622"/>
      <c r="E257" s="622"/>
      <c r="F257" s="622"/>
      <c r="G257" s="622"/>
      <c r="H257" s="622"/>
      <c r="I257" s="622"/>
      <c r="J257" s="622"/>
      <c r="K257" s="623"/>
      <c r="L257" s="623"/>
      <c r="M257" s="623"/>
      <c r="N257" s="623"/>
      <c r="O257" s="623"/>
      <c r="P257" s="623"/>
      <c r="Q257" s="623"/>
      <c r="R257" s="623"/>
      <c r="S257" s="623"/>
      <c r="T257" s="623"/>
      <c r="U257" s="622"/>
      <c r="V257" s="622"/>
      <c r="W257" s="622"/>
      <c r="X257" s="622"/>
      <c r="Y257" s="622"/>
      <c r="Z257" s="622"/>
      <c r="AA257" s="622"/>
      <c r="AB257" s="622"/>
      <c r="AC257" s="622"/>
      <c r="AD257" s="622"/>
      <c r="AE257" s="622"/>
      <c r="AF257" s="622"/>
    </row>
    <row r="258">
      <c r="A258" s="622"/>
      <c r="B258" s="622"/>
      <c r="C258" s="622"/>
      <c r="D258" s="622"/>
      <c r="E258" s="622"/>
      <c r="F258" s="622"/>
      <c r="G258" s="622"/>
      <c r="H258" s="622"/>
      <c r="I258" s="622"/>
      <c r="J258" s="622"/>
      <c r="K258" s="623"/>
      <c r="L258" s="623"/>
      <c r="M258" s="623"/>
      <c r="N258" s="623"/>
      <c r="O258" s="623"/>
      <c r="P258" s="623"/>
      <c r="Q258" s="623"/>
      <c r="R258" s="623"/>
      <c r="S258" s="623"/>
      <c r="T258" s="623"/>
      <c r="U258" s="622"/>
      <c r="V258" s="622"/>
      <c r="W258" s="622"/>
      <c r="X258" s="622"/>
      <c r="Y258" s="622"/>
      <c r="Z258" s="622"/>
      <c r="AA258" s="622"/>
      <c r="AB258" s="622"/>
      <c r="AC258" s="622"/>
      <c r="AD258" s="622"/>
      <c r="AE258" s="622"/>
      <c r="AF258" s="622"/>
    </row>
    <row r="259">
      <c r="A259" s="622"/>
      <c r="B259" s="622"/>
      <c r="C259" s="622"/>
      <c r="D259" s="622"/>
      <c r="E259" s="622"/>
      <c r="F259" s="622"/>
      <c r="G259" s="622"/>
      <c r="H259" s="622"/>
      <c r="I259" s="622"/>
      <c r="J259" s="622"/>
      <c r="K259" s="623"/>
      <c r="L259" s="623"/>
      <c r="M259" s="623"/>
      <c r="N259" s="623"/>
      <c r="O259" s="623"/>
      <c r="P259" s="623"/>
      <c r="Q259" s="623"/>
      <c r="R259" s="623"/>
      <c r="S259" s="623"/>
      <c r="T259" s="623"/>
      <c r="U259" s="622"/>
      <c r="V259" s="622"/>
      <c r="W259" s="622"/>
      <c r="X259" s="622"/>
      <c r="Y259" s="622"/>
      <c r="Z259" s="622"/>
      <c r="AA259" s="622"/>
      <c r="AB259" s="622"/>
      <c r="AC259" s="622"/>
      <c r="AD259" s="622"/>
      <c r="AE259" s="622"/>
      <c r="AF259" s="622"/>
    </row>
    <row r="260">
      <c r="A260" s="622"/>
      <c r="B260" s="622"/>
      <c r="C260" s="622"/>
      <c r="D260" s="622"/>
      <c r="E260" s="622"/>
      <c r="F260" s="622"/>
      <c r="G260" s="622"/>
      <c r="H260" s="622"/>
      <c r="I260" s="622"/>
      <c r="J260" s="622"/>
      <c r="K260" s="623"/>
      <c r="L260" s="623"/>
      <c r="M260" s="623"/>
      <c r="N260" s="623"/>
      <c r="O260" s="623"/>
      <c r="P260" s="623"/>
      <c r="Q260" s="623"/>
      <c r="R260" s="623"/>
      <c r="S260" s="623"/>
      <c r="T260" s="623"/>
      <c r="U260" s="622"/>
      <c r="V260" s="622"/>
      <c r="W260" s="622"/>
      <c r="X260" s="622"/>
      <c r="Y260" s="622"/>
      <c r="Z260" s="622"/>
      <c r="AA260" s="622"/>
      <c r="AB260" s="622"/>
      <c r="AC260" s="622"/>
      <c r="AD260" s="622"/>
      <c r="AE260" s="622"/>
      <c r="AF260" s="622"/>
    </row>
    <row r="261">
      <c r="A261" s="622"/>
      <c r="B261" s="622"/>
      <c r="C261" s="622"/>
      <c r="D261" s="622"/>
      <c r="E261" s="622"/>
      <c r="F261" s="622"/>
      <c r="G261" s="622"/>
      <c r="H261" s="622"/>
      <c r="I261" s="622"/>
      <c r="J261" s="622"/>
      <c r="K261" s="623"/>
      <c r="L261" s="623"/>
      <c r="M261" s="623"/>
      <c r="N261" s="623"/>
      <c r="O261" s="623"/>
      <c r="P261" s="623"/>
      <c r="Q261" s="623"/>
      <c r="R261" s="623"/>
      <c r="S261" s="623"/>
      <c r="T261" s="623"/>
      <c r="U261" s="622"/>
      <c r="V261" s="622"/>
      <c r="W261" s="622"/>
      <c r="X261" s="622"/>
      <c r="Y261" s="622"/>
      <c r="Z261" s="622"/>
      <c r="AA261" s="622"/>
      <c r="AB261" s="622"/>
      <c r="AC261" s="622"/>
      <c r="AD261" s="622"/>
      <c r="AE261" s="622"/>
      <c r="AF261" s="622"/>
    </row>
    <row r="262">
      <c r="A262" s="622"/>
      <c r="B262" s="622"/>
      <c r="C262" s="622"/>
      <c r="D262" s="622"/>
      <c r="E262" s="622"/>
      <c r="F262" s="622"/>
      <c r="G262" s="622"/>
      <c r="H262" s="622"/>
      <c r="I262" s="622"/>
      <c r="J262" s="622"/>
      <c r="K262" s="623"/>
      <c r="L262" s="623"/>
      <c r="M262" s="623"/>
      <c r="N262" s="623"/>
      <c r="O262" s="623"/>
      <c r="P262" s="623"/>
      <c r="Q262" s="623"/>
      <c r="R262" s="623"/>
      <c r="S262" s="623"/>
      <c r="T262" s="623"/>
      <c r="U262" s="622"/>
      <c r="V262" s="622"/>
      <c r="W262" s="622"/>
      <c r="X262" s="622"/>
      <c r="Y262" s="622"/>
      <c r="Z262" s="622"/>
      <c r="AA262" s="622"/>
      <c r="AB262" s="622"/>
      <c r="AC262" s="622"/>
      <c r="AD262" s="622"/>
      <c r="AE262" s="622"/>
      <c r="AF262" s="622"/>
    </row>
    <row r="263">
      <c r="A263" s="622"/>
      <c r="B263" s="622"/>
      <c r="C263" s="622"/>
      <c r="D263" s="622"/>
      <c r="E263" s="622"/>
      <c r="F263" s="622"/>
      <c r="G263" s="622"/>
      <c r="H263" s="622"/>
      <c r="I263" s="622"/>
      <c r="J263" s="622"/>
      <c r="K263" s="623"/>
      <c r="L263" s="623"/>
      <c r="M263" s="623"/>
      <c r="N263" s="623"/>
      <c r="O263" s="623"/>
      <c r="P263" s="623"/>
      <c r="Q263" s="623"/>
      <c r="R263" s="623"/>
      <c r="S263" s="623"/>
      <c r="T263" s="623"/>
      <c r="U263" s="622"/>
      <c r="V263" s="622"/>
      <c r="W263" s="622"/>
      <c r="X263" s="622"/>
      <c r="Y263" s="622"/>
      <c r="Z263" s="622"/>
      <c r="AA263" s="622"/>
      <c r="AB263" s="622"/>
      <c r="AC263" s="622"/>
      <c r="AD263" s="622"/>
      <c r="AE263" s="622"/>
      <c r="AF263" s="622"/>
    </row>
    <row r="264">
      <c r="A264" s="622"/>
      <c r="B264" s="622"/>
      <c r="C264" s="622"/>
      <c r="D264" s="622"/>
      <c r="E264" s="622"/>
      <c r="F264" s="622"/>
      <c r="G264" s="622"/>
      <c r="H264" s="622"/>
      <c r="I264" s="622"/>
      <c r="J264" s="622"/>
      <c r="K264" s="623"/>
      <c r="L264" s="623"/>
      <c r="M264" s="623"/>
      <c r="N264" s="623"/>
      <c r="O264" s="623"/>
      <c r="P264" s="623"/>
      <c r="Q264" s="623"/>
      <c r="R264" s="623"/>
      <c r="S264" s="623"/>
      <c r="T264" s="623"/>
      <c r="U264" s="622"/>
      <c r="V264" s="622"/>
      <c r="W264" s="622"/>
      <c r="X264" s="622"/>
      <c r="Y264" s="622"/>
      <c r="Z264" s="622"/>
      <c r="AA264" s="622"/>
      <c r="AB264" s="622"/>
      <c r="AC264" s="622"/>
      <c r="AD264" s="622"/>
      <c r="AE264" s="622"/>
      <c r="AF264" s="622"/>
    </row>
    <row r="265">
      <c r="A265" s="622"/>
      <c r="B265" s="622"/>
      <c r="C265" s="622"/>
      <c r="D265" s="622"/>
      <c r="E265" s="622"/>
      <c r="F265" s="622"/>
      <c r="G265" s="622"/>
      <c r="H265" s="622"/>
      <c r="I265" s="622"/>
      <c r="J265" s="622"/>
      <c r="K265" s="623"/>
      <c r="L265" s="623"/>
      <c r="M265" s="623"/>
      <c r="N265" s="623"/>
      <c r="O265" s="623"/>
      <c r="P265" s="623"/>
      <c r="Q265" s="623"/>
      <c r="R265" s="623"/>
      <c r="S265" s="623"/>
      <c r="T265" s="623"/>
      <c r="U265" s="622"/>
      <c r="V265" s="622"/>
      <c r="W265" s="622"/>
      <c r="X265" s="622"/>
      <c r="Y265" s="622"/>
      <c r="Z265" s="622"/>
      <c r="AA265" s="622"/>
      <c r="AB265" s="622"/>
      <c r="AC265" s="622"/>
      <c r="AD265" s="622"/>
      <c r="AE265" s="622"/>
      <c r="AF265" s="622"/>
    </row>
    <row r="266">
      <c r="A266" s="622"/>
      <c r="B266" s="622"/>
      <c r="C266" s="622"/>
      <c r="D266" s="622"/>
      <c r="E266" s="622"/>
      <c r="F266" s="622"/>
      <c r="G266" s="622"/>
      <c r="H266" s="622"/>
      <c r="I266" s="622"/>
      <c r="J266" s="622"/>
      <c r="K266" s="623"/>
      <c r="L266" s="623"/>
      <c r="M266" s="623"/>
      <c r="N266" s="623"/>
      <c r="O266" s="623"/>
      <c r="P266" s="623"/>
      <c r="Q266" s="623"/>
      <c r="R266" s="623"/>
      <c r="S266" s="623"/>
      <c r="T266" s="623"/>
      <c r="U266" s="622"/>
      <c r="V266" s="622"/>
      <c r="W266" s="622"/>
      <c r="X266" s="622"/>
      <c r="Y266" s="622"/>
      <c r="Z266" s="622"/>
      <c r="AA266" s="622"/>
      <c r="AB266" s="622"/>
      <c r="AC266" s="622"/>
      <c r="AD266" s="622"/>
      <c r="AE266" s="622"/>
      <c r="AF266" s="622"/>
    </row>
    <row r="267">
      <c r="A267" s="622"/>
      <c r="B267" s="622"/>
      <c r="C267" s="622"/>
      <c r="D267" s="622"/>
      <c r="E267" s="622"/>
      <c r="F267" s="622"/>
      <c r="G267" s="622"/>
      <c r="H267" s="622"/>
      <c r="I267" s="622"/>
      <c r="J267" s="622"/>
      <c r="K267" s="623"/>
      <c r="L267" s="623"/>
      <c r="M267" s="623"/>
      <c r="N267" s="623"/>
      <c r="O267" s="623"/>
      <c r="P267" s="623"/>
      <c r="Q267" s="623"/>
      <c r="R267" s="623"/>
      <c r="S267" s="623"/>
      <c r="T267" s="623"/>
      <c r="U267" s="622"/>
      <c r="V267" s="622"/>
      <c r="W267" s="622"/>
      <c r="X267" s="622"/>
      <c r="Y267" s="622"/>
      <c r="Z267" s="622"/>
      <c r="AA267" s="622"/>
      <c r="AB267" s="622"/>
      <c r="AC267" s="622"/>
      <c r="AD267" s="622"/>
      <c r="AE267" s="622"/>
      <c r="AF267" s="622"/>
    </row>
    <row r="268">
      <c r="A268" s="622"/>
      <c r="B268" s="622"/>
      <c r="C268" s="622"/>
      <c r="D268" s="622"/>
      <c r="E268" s="622"/>
      <c r="F268" s="622"/>
      <c r="G268" s="622"/>
      <c r="H268" s="622"/>
      <c r="I268" s="622"/>
      <c r="J268" s="622"/>
      <c r="K268" s="623"/>
      <c r="L268" s="623"/>
      <c r="M268" s="623"/>
      <c r="N268" s="623"/>
      <c r="O268" s="623"/>
      <c r="P268" s="623"/>
      <c r="Q268" s="623"/>
      <c r="R268" s="623"/>
      <c r="S268" s="623"/>
      <c r="T268" s="623"/>
      <c r="U268" s="622"/>
      <c r="V268" s="622"/>
      <c r="W268" s="622"/>
      <c r="X268" s="622"/>
      <c r="Y268" s="622"/>
      <c r="Z268" s="622"/>
      <c r="AA268" s="622"/>
      <c r="AB268" s="622"/>
      <c r="AC268" s="622"/>
      <c r="AD268" s="622"/>
      <c r="AE268" s="622"/>
      <c r="AF268" s="622"/>
    </row>
    <row r="269">
      <c r="A269" s="622"/>
      <c r="B269" s="622"/>
      <c r="C269" s="622"/>
      <c r="D269" s="622"/>
      <c r="E269" s="622"/>
      <c r="F269" s="622"/>
      <c r="G269" s="622"/>
      <c r="H269" s="622"/>
      <c r="I269" s="622"/>
      <c r="J269" s="622"/>
      <c r="K269" s="623"/>
      <c r="L269" s="623"/>
      <c r="M269" s="623"/>
      <c r="N269" s="623"/>
      <c r="O269" s="623"/>
      <c r="P269" s="623"/>
      <c r="Q269" s="623"/>
      <c r="R269" s="623"/>
      <c r="S269" s="623"/>
      <c r="T269" s="623"/>
      <c r="U269" s="622"/>
      <c r="V269" s="622"/>
      <c r="W269" s="622"/>
      <c r="X269" s="622"/>
      <c r="Y269" s="622"/>
      <c r="Z269" s="622"/>
      <c r="AA269" s="622"/>
      <c r="AB269" s="622"/>
      <c r="AC269" s="622"/>
      <c r="AD269" s="622"/>
      <c r="AE269" s="622"/>
      <c r="AF269" s="622"/>
    </row>
    <row r="270">
      <c r="A270" s="622"/>
      <c r="B270" s="622"/>
      <c r="C270" s="622"/>
      <c r="D270" s="622"/>
      <c r="E270" s="622"/>
      <c r="F270" s="622"/>
      <c r="G270" s="622"/>
      <c r="H270" s="622"/>
      <c r="I270" s="622"/>
      <c r="J270" s="622"/>
      <c r="K270" s="623"/>
      <c r="L270" s="623"/>
      <c r="M270" s="623"/>
      <c r="N270" s="623"/>
      <c r="O270" s="623"/>
      <c r="P270" s="623"/>
      <c r="Q270" s="623"/>
      <c r="R270" s="623"/>
      <c r="S270" s="623"/>
      <c r="T270" s="623"/>
      <c r="U270" s="622"/>
      <c r="V270" s="622"/>
      <c r="W270" s="622"/>
      <c r="X270" s="622"/>
      <c r="Y270" s="622"/>
      <c r="Z270" s="622"/>
      <c r="AA270" s="622"/>
      <c r="AB270" s="622"/>
      <c r="AC270" s="622"/>
      <c r="AD270" s="622"/>
      <c r="AE270" s="622"/>
      <c r="AF270" s="622"/>
    </row>
    <row r="271">
      <c r="A271" s="622"/>
      <c r="B271" s="622"/>
      <c r="C271" s="622"/>
      <c r="D271" s="622"/>
      <c r="E271" s="622"/>
      <c r="F271" s="622"/>
      <c r="G271" s="622"/>
      <c r="H271" s="622"/>
      <c r="I271" s="622"/>
      <c r="J271" s="622"/>
      <c r="K271" s="623"/>
      <c r="L271" s="623"/>
      <c r="M271" s="623"/>
      <c r="N271" s="623"/>
      <c r="O271" s="623"/>
      <c r="P271" s="623"/>
      <c r="Q271" s="623"/>
      <c r="R271" s="623"/>
      <c r="S271" s="623"/>
      <c r="T271" s="623"/>
      <c r="U271" s="622"/>
      <c r="V271" s="622"/>
      <c r="W271" s="622"/>
      <c r="X271" s="622"/>
      <c r="Y271" s="622"/>
      <c r="Z271" s="622"/>
      <c r="AA271" s="622"/>
      <c r="AB271" s="622"/>
      <c r="AC271" s="622"/>
      <c r="AD271" s="622"/>
      <c r="AE271" s="622"/>
      <c r="AF271" s="622"/>
    </row>
    <row r="272">
      <c r="A272" s="622"/>
      <c r="B272" s="622"/>
      <c r="C272" s="622"/>
      <c r="D272" s="622"/>
      <c r="E272" s="622"/>
      <c r="F272" s="622"/>
      <c r="G272" s="622"/>
      <c r="H272" s="622"/>
      <c r="I272" s="622"/>
      <c r="J272" s="622"/>
      <c r="K272" s="623"/>
      <c r="L272" s="623"/>
      <c r="M272" s="623"/>
      <c r="N272" s="623"/>
      <c r="O272" s="623"/>
      <c r="P272" s="623"/>
      <c r="Q272" s="623"/>
      <c r="R272" s="623"/>
      <c r="S272" s="623"/>
      <c r="T272" s="623"/>
      <c r="U272" s="622"/>
      <c r="V272" s="622"/>
      <c r="W272" s="622"/>
      <c r="X272" s="622"/>
      <c r="Y272" s="622"/>
      <c r="Z272" s="622"/>
      <c r="AA272" s="622"/>
      <c r="AB272" s="622"/>
      <c r="AC272" s="622"/>
      <c r="AD272" s="622"/>
      <c r="AE272" s="622"/>
      <c r="AF272" s="622"/>
    </row>
    <row r="273">
      <c r="A273" s="622"/>
      <c r="B273" s="622"/>
      <c r="C273" s="622"/>
      <c r="D273" s="622"/>
      <c r="E273" s="622"/>
      <c r="F273" s="622"/>
      <c r="G273" s="622"/>
      <c r="H273" s="622"/>
      <c r="I273" s="622"/>
      <c r="J273" s="622"/>
      <c r="K273" s="623"/>
      <c r="L273" s="623"/>
      <c r="M273" s="623"/>
      <c r="N273" s="623"/>
      <c r="O273" s="623"/>
      <c r="P273" s="623"/>
      <c r="Q273" s="623"/>
      <c r="R273" s="623"/>
      <c r="S273" s="623"/>
      <c r="T273" s="623"/>
      <c r="U273" s="622"/>
      <c r="V273" s="622"/>
      <c r="W273" s="622"/>
      <c r="X273" s="622"/>
      <c r="Y273" s="622"/>
      <c r="Z273" s="622"/>
      <c r="AA273" s="622"/>
      <c r="AB273" s="622"/>
      <c r="AC273" s="622"/>
      <c r="AD273" s="622"/>
      <c r="AE273" s="622"/>
      <c r="AF273" s="622"/>
    </row>
    <row r="274">
      <c r="A274" s="622"/>
      <c r="B274" s="622"/>
      <c r="C274" s="622"/>
      <c r="D274" s="622"/>
      <c r="E274" s="622"/>
      <c r="F274" s="622"/>
      <c r="G274" s="622"/>
      <c r="H274" s="622"/>
      <c r="I274" s="622"/>
      <c r="J274" s="622"/>
      <c r="K274" s="623"/>
      <c r="L274" s="623"/>
      <c r="M274" s="623"/>
      <c r="N274" s="623"/>
      <c r="O274" s="623"/>
      <c r="P274" s="623"/>
      <c r="Q274" s="623"/>
      <c r="R274" s="623"/>
      <c r="S274" s="623"/>
      <c r="T274" s="623"/>
      <c r="U274" s="622"/>
      <c r="V274" s="622"/>
      <c r="W274" s="622"/>
      <c r="X274" s="622"/>
      <c r="Y274" s="622"/>
      <c r="Z274" s="622"/>
      <c r="AA274" s="622"/>
      <c r="AB274" s="622"/>
      <c r="AC274" s="622"/>
      <c r="AD274" s="622"/>
      <c r="AE274" s="622"/>
      <c r="AF274" s="622"/>
    </row>
    <row r="275">
      <c r="A275" s="622"/>
      <c r="B275" s="622"/>
      <c r="C275" s="622"/>
      <c r="D275" s="622"/>
      <c r="E275" s="622"/>
      <c r="F275" s="622"/>
      <c r="G275" s="622"/>
      <c r="H275" s="622"/>
      <c r="I275" s="622"/>
      <c r="J275" s="622"/>
      <c r="K275" s="623"/>
      <c r="L275" s="623"/>
      <c r="M275" s="623"/>
      <c r="N275" s="623"/>
      <c r="O275" s="623"/>
      <c r="P275" s="623"/>
      <c r="Q275" s="623"/>
      <c r="R275" s="623"/>
      <c r="S275" s="623"/>
      <c r="T275" s="623"/>
      <c r="U275" s="622"/>
      <c r="V275" s="622"/>
      <c r="W275" s="622"/>
      <c r="X275" s="622"/>
      <c r="Y275" s="622"/>
      <c r="Z275" s="622"/>
      <c r="AA275" s="622"/>
      <c r="AB275" s="622"/>
      <c r="AC275" s="622"/>
      <c r="AD275" s="622"/>
      <c r="AE275" s="622"/>
      <c r="AF275" s="622"/>
    </row>
    <row r="276">
      <c r="A276" s="622"/>
      <c r="B276" s="622"/>
      <c r="C276" s="622"/>
      <c r="D276" s="622"/>
      <c r="E276" s="622"/>
      <c r="F276" s="622"/>
      <c r="G276" s="622"/>
      <c r="H276" s="622"/>
      <c r="I276" s="622"/>
      <c r="J276" s="622"/>
      <c r="K276" s="623"/>
      <c r="L276" s="623"/>
      <c r="M276" s="623"/>
      <c r="N276" s="623"/>
      <c r="O276" s="623"/>
      <c r="P276" s="623"/>
      <c r="Q276" s="623"/>
      <c r="R276" s="623"/>
      <c r="S276" s="623"/>
      <c r="T276" s="623"/>
      <c r="U276" s="622"/>
      <c r="V276" s="622"/>
      <c r="W276" s="622"/>
      <c r="X276" s="622"/>
      <c r="Y276" s="622"/>
      <c r="Z276" s="622"/>
      <c r="AA276" s="622"/>
      <c r="AB276" s="622"/>
      <c r="AC276" s="622"/>
      <c r="AD276" s="622"/>
      <c r="AE276" s="622"/>
      <c r="AF276" s="622"/>
    </row>
    <row r="277">
      <c r="A277" s="622"/>
      <c r="B277" s="622"/>
      <c r="C277" s="622"/>
      <c r="D277" s="622"/>
      <c r="E277" s="622"/>
      <c r="F277" s="622"/>
      <c r="G277" s="622"/>
      <c r="H277" s="622"/>
      <c r="I277" s="622"/>
      <c r="J277" s="622"/>
      <c r="K277" s="623"/>
      <c r="L277" s="623"/>
      <c r="M277" s="623"/>
      <c r="N277" s="623"/>
      <c r="O277" s="623"/>
      <c r="P277" s="623"/>
      <c r="Q277" s="623"/>
      <c r="R277" s="623"/>
      <c r="S277" s="623"/>
      <c r="T277" s="623"/>
      <c r="U277" s="622"/>
      <c r="V277" s="622"/>
      <c r="W277" s="622"/>
      <c r="X277" s="622"/>
      <c r="Y277" s="622"/>
      <c r="Z277" s="622"/>
      <c r="AA277" s="622"/>
      <c r="AB277" s="622"/>
      <c r="AC277" s="622"/>
      <c r="AD277" s="622"/>
      <c r="AE277" s="622"/>
      <c r="AF277" s="622"/>
    </row>
    <row r="278">
      <c r="A278" s="622"/>
      <c r="B278" s="622"/>
      <c r="C278" s="622"/>
      <c r="D278" s="622"/>
      <c r="E278" s="622"/>
      <c r="F278" s="622"/>
      <c r="G278" s="622"/>
      <c r="H278" s="622"/>
      <c r="I278" s="622"/>
      <c r="J278" s="622"/>
      <c r="K278" s="623"/>
      <c r="L278" s="623"/>
      <c r="M278" s="623"/>
      <c r="N278" s="623"/>
      <c r="O278" s="623"/>
      <c r="P278" s="623"/>
      <c r="Q278" s="623"/>
      <c r="R278" s="623"/>
      <c r="S278" s="623"/>
      <c r="T278" s="623"/>
      <c r="U278" s="622"/>
      <c r="V278" s="622"/>
      <c r="W278" s="622"/>
      <c r="X278" s="622"/>
      <c r="Y278" s="622"/>
      <c r="Z278" s="622"/>
      <c r="AA278" s="622"/>
      <c r="AB278" s="622"/>
      <c r="AC278" s="622"/>
      <c r="AD278" s="622"/>
      <c r="AE278" s="622"/>
      <c r="AF278" s="622"/>
    </row>
    <row r="279">
      <c r="A279" s="622"/>
      <c r="B279" s="622"/>
      <c r="C279" s="622"/>
      <c r="D279" s="622"/>
      <c r="E279" s="622"/>
      <c r="F279" s="622"/>
      <c r="G279" s="622"/>
      <c r="H279" s="622"/>
      <c r="I279" s="622"/>
      <c r="J279" s="622"/>
      <c r="K279" s="623"/>
      <c r="L279" s="623"/>
      <c r="M279" s="623"/>
      <c r="N279" s="623"/>
      <c r="O279" s="623"/>
      <c r="P279" s="623"/>
      <c r="Q279" s="623"/>
      <c r="R279" s="623"/>
      <c r="S279" s="623"/>
      <c r="T279" s="623"/>
      <c r="U279" s="622"/>
      <c r="V279" s="622"/>
      <c r="W279" s="622"/>
      <c r="X279" s="622"/>
      <c r="Y279" s="622"/>
      <c r="Z279" s="622"/>
      <c r="AA279" s="622"/>
      <c r="AB279" s="622"/>
      <c r="AC279" s="622"/>
      <c r="AD279" s="622"/>
      <c r="AE279" s="622"/>
      <c r="AF279" s="622"/>
    </row>
    <row r="280">
      <c r="A280" s="622"/>
      <c r="B280" s="622"/>
      <c r="C280" s="622"/>
      <c r="D280" s="622"/>
      <c r="E280" s="622"/>
      <c r="F280" s="622"/>
      <c r="G280" s="622"/>
      <c r="H280" s="622"/>
      <c r="I280" s="622"/>
      <c r="J280" s="622"/>
      <c r="K280" s="623"/>
      <c r="L280" s="623"/>
      <c r="M280" s="623"/>
      <c r="N280" s="623"/>
      <c r="O280" s="623"/>
      <c r="P280" s="623"/>
      <c r="Q280" s="623"/>
      <c r="R280" s="623"/>
      <c r="S280" s="623"/>
      <c r="T280" s="623"/>
      <c r="U280" s="622"/>
      <c r="V280" s="622"/>
      <c r="W280" s="622"/>
      <c r="X280" s="622"/>
      <c r="Y280" s="622"/>
      <c r="Z280" s="622"/>
      <c r="AA280" s="622"/>
      <c r="AB280" s="622"/>
      <c r="AC280" s="622"/>
      <c r="AD280" s="622"/>
      <c r="AE280" s="622"/>
      <c r="AF280" s="622"/>
    </row>
    <row r="281">
      <c r="A281" s="622"/>
      <c r="B281" s="622"/>
      <c r="C281" s="622"/>
      <c r="D281" s="622"/>
      <c r="E281" s="622"/>
      <c r="F281" s="622"/>
      <c r="G281" s="622"/>
      <c r="H281" s="622"/>
      <c r="I281" s="622"/>
      <c r="J281" s="622"/>
      <c r="K281" s="623"/>
      <c r="L281" s="623"/>
      <c r="M281" s="623"/>
      <c r="N281" s="623"/>
      <c r="O281" s="623"/>
      <c r="P281" s="623"/>
      <c r="Q281" s="623"/>
      <c r="R281" s="623"/>
      <c r="S281" s="623"/>
      <c r="T281" s="623"/>
      <c r="U281" s="622"/>
      <c r="V281" s="622"/>
      <c r="W281" s="622"/>
      <c r="X281" s="622"/>
      <c r="Y281" s="622"/>
      <c r="Z281" s="622"/>
      <c r="AA281" s="622"/>
      <c r="AB281" s="622"/>
      <c r="AC281" s="622"/>
      <c r="AD281" s="622"/>
      <c r="AE281" s="622"/>
      <c r="AF281" s="622"/>
    </row>
    <row r="282">
      <c r="A282" s="622"/>
      <c r="B282" s="622"/>
      <c r="C282" s="622"/>
      <c r="D282" s="622"/>
      <c r="E282" s="622"/>
      <c r="F282" s="622"/>
      <c r="G282" s="622"/>
      <c r="H282" s="622"/>
      <c r="I282" s="622"/>
      <c r="J282" s="622"/>
      <c r="K282" s="623"/>
      <c r="L282" s="623"/>
      <c r="M282" s="623"/>
      <c r="N282" s="623"/>
      <c r="O282" s="623"/>
      <c r="P282" s="623"/>
      <c r="Q282" s="623"/>
      <c r="R282" s="623"/>
      <c r="S282" s="623"/>
      <c r="T282" s="623"/>
      <c r="U282" s="622"/>
      <c r="V282" s="622"/>
      <c r="W282" s="622"/>
      <c r="X282" s="622"/>
      <c r="Y282" s="622"/>
      <c r="Z282" s="622"/>
      <c r="AA282" s="622"/>
      <c r="AB282" s="622"/>
      <c r="AC282" s="622"/>
      <c r="AD282" s="622"/>
      <c r="AE282" s="622"/>
      <c r="AF282" s="622"/>
    </row>
    <row r="283">
      <c r="A283" s="622"/>
      <c r="B283" s="622"/>
      <c r="C283" s="622"/>
      <c r="D283" s="622"/>
      <c r="E283" s="622"/>
      <c r="F283" s="622"/>
      <c r="G283" s="622"/>
      <c r="H283" s="622"/>
      <c r="I283" s="622"/>
      <c r="J283" s="622"/>
      <c r="K283" s="623"/>
      <c r="L283" s="623"/>
      <c r="M283" s="623"/>
      <c r="N283" s="623"/>
      <c r="O283" s="623"/>
      <c r="P283" s="623"/>
      <c r="Q283" s="623"/>
      <c r="R283" s="623"/>
      <c r="S283" s="623"/>
      <c r="T283" s="623"/>
      <c r="U283" s="622"/>
      <c r="V283" s="622"/>
      <c r="W283" s="622"/>
      <c r="X283" s="622"/>
      <c r="Y283" s="622"/>
      <c r="Z283" s="622"/>
      <c r="AA283" s="622"/>
      <c r="AB283" s="622"/>
      <c r="AC283" s="622"/>
      <c r="AD283" s="622"/>
      <c r="AE283" s="622"/>
      <c r="AF283" s="622"/>
    </row>
    <row r="284">
      <c r="A284" s="622"/>
      <c r="B284" s="622"/>
      <c r="C284" s="622"/>
      <c r="D284" s="622"/>
      <c r="E284" s="622"/>
      <c r="F284" s="622"/>
      <c r="G284" s="622"/>
      <c r="H284" s="622"/>
      <c r="I284" s="622"/>
      <c r="J284" s="622"/>
      <c r="K284" s="623"/>
      <c r="L284" s="623"/>
      <c r="M284" s="623"/>
      <c r="N284" s="623"/>
      <c r="O284" s="623"/>
      <c r="P284" s="623"/>
      <c r="Q284" s="623"/>
      <c r="R284" s="623"/>
      <c r="S284" s="623"/>
      <c r="T284" s="623"/>
      <c r="U284" s="622"/>
      <c r="V284" s="622"/>
      <c r="W284" s="622"/>
      <c r="X284" s="622"/>
      <c r="Y284" s="622"/>
      <c r="Z284" s="622"/>
      <c r="AA284" s="622"/>
      <c r="AB284" s="622"/>
      <c r="AC284" s="622"/>
      <c r="AD284" s="622"/>
      <c r="AE284" s="622"/>
      <c r="AF284" s="622"/>
    </row>
    <row r="285">
      <c r="A285" s="622"/>
      <c r="B285" s="622"/>
      <c r="C285" s="622"/>
      <c r="D285" s="622"/>
      <c r="E285" s="622"/>
      <c r="F285" s="622"/>
      <c r="G285" s="622"/>
      <c r="H285" s="622"/>
      <c r="I285" s="622"/>
      <c r="J285" s="622"/>
      <c r="K285" s="623"/>
      <c r="L285" s="623"/>
      <c r="M285" s="623"/>
      <c r="N285" s="623"/>
      <c r="O285" s="623"/>
      <c r="P285" s="623"/>
      <c r="Q285" s="623"/>
      <c r="R285" s="623"/>
      <c r="S285" s="623"/>
      <c r="T285" s="623"/>
      <c r="U285" s="622"/>
      <c r="V285" s="622"/>
      <c r="W285" s="622"/>
      <c r="X285" s="622"/>
      <c r="Y285" s="622"/>
      <c r="Z285" s="622"/>
      <c r="AA285" s="622"/>
      <c r="AB285" s="622"/>
      <c r="AC285" s="622"/>
      <c r="AD285" s="622"/>
      <c r="AE285" s="622"/>
      <c r="AF285" s="622"/>
    </row>
    <row r="286">
      <c r="A286" s="622"/>
      <c r="B286" s="622"/>
      <c r="C286" s="622"/>
      <c r="D286" s="622"/>
      <c r="E286" s="622"/>
      <c r="F286" s="622"/>
      <c r="G286" s="622"/>
      <c r="H286" s="622"/>
      <c r="I286" s="622"/>
      <c r="J286" s="622"/>
      <c r="K286" s="623"/>
      <c r="L286" s="623"/>
      <c r="M286" s="623"/>
      <c r="N286" s="623"/>
      <c r="O286" s="623"/>
      <c r="P286" s="623"/>
      <c r="Q286" s="623"/>
      <c r="R286" s="623"/>
      <c r="S286" s="623"/>
      <c r="T286" s="623"/>
      <c r="U286" s="622"/>
      <c r="V286" s="622"/>
      <c r="W286" s="622"/>
      <c r="X286" s="622"/>
      <c r="Y286" s="622"/>
      <c r="Z286" s="622"/>
      <c r="AA286" s="622"/>
      <c r="AB286" s="622"/>
      <c r="AC286" s="622"/>
      <c r="AD286" s="622"/>
      <c r="AE286" s="622"/>
      <c r="AF286" s="622"/>
    </row>
    <row r="287">
      <c r="A287" s="622"/>
      <c r="B287" s="622"/>
      <c r="C287" s="622"/>
      <c r="D287" s="622"/>
      <c r="E287" s="622"/>
      <c r="F287" s="622"/>
      <c r="G287" s="622"/>
      <c r="H287" s="622"/>
      <c r="I287" s="622"/>
      <c r="J287" s="622"/>
      <c r="K287" s="623"/>
      <c r="L287" s="623"/>
      <c r="M287" s="623"/>
      <c r="N287" s="623"/>
      <c r="O287" s="623"/>
      <c r="P287" s="623"/>
      <c r="Q287" s="623"/>
      <c r="R287" s="623"/>
      <c r="S287" s="623"/>
      <c r="T287" s="623"/>
      <c r="U287" s="622"/>
      <c r="V287" s="622"/>
      <c r="W287" s="622"/>
      <c r="X287" s="622"/>
      <c r="Y287" s="622"/>
      <c r="Z287" s="622"/>
      <c r="AA287" s="622"/>
      <c r="AB287" s="622"/>
      <c r="AC287" s="622"/>
      <c r="AD287" s="622"/>
      <c r="AE287" s="622"/>
      <c r="AF287" s="622"/>
    </row>
    <row r="288">
      <c r="A288" s="622"/>
      <c r="B288" s="622"/>
      <c r="C288" s="622"/>
      <c r="D288" s="622"/>
      <c r="E288" s="622"/>
      <c r="F288" s="622"/>
      <c r="G288" s="622"/>
      <c r="H288" s="622"/>
      <c r="I288" s="622"/>
      <c r="J288" s="622"/>
      <c r="K288" s="623"/>
      <c r="L288" s="623"/>
      <c r="M288" s="623"/>
      <c r="N288" s="623"/>
      <c r="O288" s="623"/>
      <c r="P288" s="623"/>
      <c r="Q288" s="623"/>
      <c r="R288" s="623"/>
      <c r="S288" s="623"/>
      <c r="T288" s="623"/>
      <c r="U288" s="622"/>
      <c r="V288" s="622"/>
      <c r="W288" s="622"/>
      <c r="X288" s="622"/>
      <c r="Y288" s="622"/>
      <c r="Z288" s="622"/>
      <c r="AA288" s="622"/>
      <c r="AB288" s="622"/>
      <c r="AC288" s="622"/>
      <c r="AD288" s="622"/>
      <c r="AE288" s="622"/>
      <c r="AF288" s="622"/>
    </row>
    <row r="289">
      <c r="A289" s="622"/>
      <c r="B289" s="622"/>
      <c r="C289" s="622"/>
      <c r="D289" s="622"/>
      <c r="E289" s="622"/>
      <c r="F289" s="622"/>
      <c r="G289" s="622"/>
      <c r="H289" s="622"/>
      <c r="I289" s="622"/>
      <c r="J289" s="622"/>
      <c r="K289" s="623"/>
      <c r="L289" s="623"/>
      <c r="M289" s="623"/>
      <c r="N289" s="623"/>
      <c r="O289" s="623"/>
      <c r="P289" s="623"/>
      <c r="Q289" s="623"/>
      <c r="R289" s="623"/>
      <c r="S289" s="623"/>
      <c r="T289" s="623"/>
      <c r="U289" s="622"/>
      <c r="V289" s="622"/>
      <c r="W289" s="622"/>
      <c r="X289" s="622"/>
      <c r="Y289" s="622"/>
      <c r="Z289" s="622"/>
      <c r="AA289" s="622"/>
      <c r="AB289" s="622"/>
      <c r="AC289" s="622"/>
      <c r="AD289" s="622"/>
      <c r="AE289" s="622"/>
      <c r="AF289" s="622"/>
    </row>
    <row r="290">
      <c r="A290" s="622"/>
      <c r="B290" s="622"/>
      <c r="C290" s="622"/>
      <c r="D290" s="622"/>
      <c r="E290" s="622"/>
      <c r="F290" s="622"/>
      <c r="G290" s="622"/>
      <c r="H290" s="622"/>
      <c r="I290" s="622"/>
      <c r="J290" s="622"/>
      <c r="K290" s="623"/>
      <c r="L290" s="623"/>
      <c r="M290" s="623"/>
      <c r="N290" s="623"/>
      <c r="O290" s="623"/>
      <c r="P290" s="623"/>
      <c r="Q290" s="623"/>
      <c r="R290" s="623"/>
      <c r="S290" s="623"/>
      <c r="T290" s="623"/>
      <c r="U290" s="622"/>
      <c r="V290" s="622"/>
      <c r="W290" s="622"/>
      <c r="X290" s="622"/>
      <c r="Y290" s="622"/>
      <c r="Z290" s="622"/>
      <c r="AA290" s="622"/>
      <c r="AB290" s="622"/>
      <c r="AC290" s="622"/>
      <c r="AD290" s="622"/>
      <c r="AE290" s="622"/>
      <c r="AF290" s="622"/>
    </row>
    <row r="291">
      <c r="A291" s="622"/>
      <c r="B291" s="622"/>
      <c r="C291" s="622"/>
      <c r="D291" s="622"/>
      <c r="E291" s="622"/>
      <c r="F291" s="622"/>
      <c r="G291" s="622"/>
      <c r="H291" s="622"/>
      <c r="I291" s="622"/>
      <c r="J291" s="622"/>
      <c r="K291" s="623"/>
      <c r="L291" s="623"/>
      <c r="M291" s="623"/>
      <c r="N291" s="623"/>
      <c r="O291" s="623"/>
      <c r="P291" s="623"/>
      <c r="Q291" s="623"/>
      <c r="R291" s="623"/>
      <c r="S291" s="623"/>
      <c r="T291" s="623"/>
      <c r="U291" s="622"/>
      <c r="V291" s="622"/>
      <c r="W291" s="622"/>
      <c r="X291" s="622"/>
      <c r="Y291" s="622"/>
      <c r="Z291" s="622"/>
      <c r="AA291" s="622"/>
      <c r="AB291" s="622"/>
      <c r="AC291" s="622"/>
      <c r="AD291" s="622"/>
      <c r="AE291" s="622"/>
      <c r="AF291" s="622"/>
    </row>
    <row r="292">
      <c r="A292" s="622"/>
      <c r="B292" s="622"/>
      <c r="C292" s="622"/>
      <c r="D292" s="622"/>
      <c r="E292" s="622"/>
      <c r="F292" s="622"/>
      <c r="G292" s="622"/>
      <c r="H292" s="622"/>
      <c r="I292" s="622"/>
      <c r="J292" s="622"/>
      <c r="K292" s="623"/>
      <c r="L292" s="623"/>
      <c r="M292" s="623"/>
      <c r="N292" s="623"/>
      <c r="O292" s="623"/>
      <c r="P292" s="623"/>
      <c r="Q292" s="623"/>
      <c r="R292" s="623"/>
      <c r="S292" s="623"/>
      <c r="T292" s="623"/>
      <c r="U292" s="622"/>
      <c r="V292" s="622"/>
      <c r="W292" s="622"/>
      <c r="X292" s="622"/>
      <c r="Y292" s="622"/>
      <c r="Z292" s="622"/>
      <c r="AA292" s="622"/>
      <c r="AB292" s="622"/>
      <c r="AC292" s="622"/>
      <c r="AD292" s="622"/>
      <c r="AE292" s="622"/>
      <c r="AF292" s="622"/>
    </row>
    <row r="293">
      <c r="A293" s="622"/>
      <c r="B293" s="622"/>
      <c r="C293" s="622"/>
      <c r="D293" s="622"/>
      <c r="E293" s="622"/>
      <c r="F293" s="622"/>
      <c r="G293" s="622"/>
      <c r="H293" s="622"/>
      <c r="I293" s="622"/>
      <c r="J293" s="622"/>
      <c r="K293" s="623"/>
      <c r="L293" s="623"/>
      <c r="M293" s="623"/>
      <c r="N293" s="623"/>
      <c r="O293" s="623"/>
      <c r="P293" s="623"/>
      <c r="Q293" s="623"/>
      <c r="R293" s="623"/>
      <c r="S293" s="623"/>
      <c r="T293" s="623"/>
      <c r="U293" s="622"/>
      <c r="V293" s="622"/>
      <c r="W293" s="622"/>
      <c r="X293" s="622"/>
      <c r="Y293" s="622"/>
      <c r="Z293" s="622"/>
      <c r="AA293" s="622"/>
      <c r="AB293" s="622"/>
      <c r="AC293" s="622"/>
      <c r="AD293" s="622"/>
      <c r="AE293" s="622"/>
      <c r="AF293" s="622"/>
    </row>
    <row r="294">
      <c r="A294" s="622"/>
      <c r="B294" s="622"/>
      <c r="C294" s="622"/>
      <c r="D294" s="622"/>
      <c r="E294" s="622"/>
      <c r="F294" s="622"/>
      <c r="G294" s="622"/>
      <c r="H294" s="622"/>
      <c r="I294" s="622"/>
      <c r="J294" s="622"/>
      <c r="K294" s="623"/>
      <c r="L294" s="623"/>
      <c r="M294" s="623"/>
      <c r="N294" s="623"/>
      <c r="O294" s="623"/>
      <c r="P294" s="623"/>
      <c r="Q294" s="623"/>
      <c r="R294" s="623"/>
      <c r="S294" s="623"/>
      <c r="T294" s="623"/>
      <c r="U294" s="622"/>
      <c r="V294" s="622"/>
      <c r="W294" s="622"/>
      <c r="X294" s="622"/>
      <c r="Y294" s="622"/>
      <c r="Z294" s="622"/>
      <c r="AA294" s="622"/>
      <c r="AB294" s="622"/>
      <c r="AC294" s="622"/>
      <c r="AD294" s="622"/>
      <c r="AE294" s="622"/>
      <c r="AF294" s="622"/>
    </row>
    <row r="295">
      <c r="A295" s="622"/>
      <c r="B295" s="622"/>
      <c r="C295" s="622"/>
      <c r="D295" s="622"/>
      <c r="E295" s="622"/>
      <c r="F295" s="622"/>
      <c r="G295" s="622"/>
      <c r="H295" s="622"/>
      <c r="I295" s="622"/>
      <c r="J295" s="622"/>
      <c r="K295" s="623"/>
      <c r="L295" s="623"/>
      <c r="M295" s="623"/>
      <c r="N295" s="623"/>
      <c r="O295" s="623"/>
      <c r="P295" s="623"/>
      <c r="Q295" s="623"/>
      <c r="R295" s="623"/>
      <c r="S295" s="623"/>
      <c r="T295" s="623"/>
      <c r="U295" s="622"/>
      <c r="V295" s="622"/>
      <c r="W295" s="622"/>
      <c r="X295" s="622"/>
      <c r="Y295" s="622"/>
      <c r="Z295" s="622"/>
      <c r="AA295" s="622"/>
      <c r="AB295" s="622"/>
      <c r="AC295" s="622"/>
      <c r="AD295" s="622"/>
      <c r="AE295" s="622"/>
      <c r="AF295" s="622"/>
    </row>
    <row r="296">
      <c r="A296" s="622"/>
      <c r="B296" s="622"/>
      <c r="C296" s="622"/>
      <c r="D296" s="622"/>
      <c r="E296" s="622"/>
      <c r="F296" s="622"/>
      <c r="G296" s="622"/>
      <c r="H296" s="622"/>
      <c r="I296" s="622"/>
      <c r="J296" s="622"/>
      <c r="K296" s="623"/>
      <c r="L296" s="623"/>
      <c r="M296" s="623"/>
      <c r="N296" s="623"/>
      <c r="O296" s="623"/>
      <c r="P296" s="623"/>
      <c r="Q296" s="623"/>
      <c r="R296" s="623"/>
      <c r="S296" s="623"/>
      <c r="T296" s="623"/>
      <c r="U296" s="622"/>
      <c r="V296" s="622"/>
      <c r="W296" s="622"/>
      <c r="X296" s="622"/>
      <c r="Y296" s="622"/>
      <c r="Z296" s="622"/>
      <c r="AA296" s="622"/>
      <c r="AB296" s="622"/>
      <c r="AC296" s="622"/>
      <c r="AD296" s="622"/>
      <c r="AE296" s="622"/>
      <c r="AF296" s="622"/>
    </row>
    <row r="297">
      <c r="A297" s="622"/>
      <c r="B297" s="622"/>
      <c r="C297" s="622"/>
      <c r="D297" s="622"/>
      <c r="E297" s="622"/>
      <c r="F297" s="622"/>
      <c r="G297" s="622"/>
      <c r="H297" s="622"/>
      <c r="I297" s="622"/>
      <c r="J297" s="622"/>
      <c r="K297" s="623"/>
      <c r="L297" s="623"/>
      <c r="M297" s="623"/>
      <c r="N297" s="623"/>
      <c r="O297" s="623"/>
      <c r="P297" s="623"/>
      <c r="Q297" s="623"/>
      <c r="R297" s="623"/>
      <c r="S297" s="623"/>
      <c r="T297" s="623"/>
      <c r="U297" s="622"/>
      <c r="V297" s="622"/>
      <c r="W297" s="622"/>
      <c r="X297" s="622"/>
      <c r="Y297" s="622"/>
      <c r="Z297" s="622"/>
      <c r="AA297" s="622"/>
      <c r="AB297" s="622"/>
      <c r="AC297" s="622"/>
      <c r="AD297" s="622"/>
      <c r="AE297" s="622"/>
      <c r="AF297" s="622"/>
    </row>
    <row r="298">
      <c r="A298" s="622"/>
      <c r="B298" s="622"/>
      <c r="C298" s="622"/>
      <c r="D298" s="622"/>
      <c r="E298" s="622"/>
      <c r="F298" s="622"/>
      <c r="G298" s="622"/>
      <c r="H298" s="622"/>
      <c r="I298" s="622"/>
      <c r="J298" s="622"/>
      <c r="K298" s="623"/>
      <c r="L298" s="623"/>
      <c r="M298" s="623"/>
      <c r="N298" s="623"/>
      <c r="O298" s="623"/>
      <c r="P298" s="623"/>
      <c r="Q298" s="623"/>
      <c r="R298" s="623"/>
      <c r="S298" s="623"/>
      <c r="T298" s="623"/>
      <c r="U298" s="622"/>
      <c r="V298" s="622"/>
      <c r="W298" s="622"/>
      <c r="X298" s="622"/>
      <c r="Y298" s="622"/>
      <c r="Z298" s="622"/>
      <c r="AA298" s="622"/>
      <c r="AB298" s="622"/>
      <c r="AC298" s="622"/>
      <c r="AD298" s="622"/>
      <c r="AE298" s="622"/>
      <c r="AF298" s="622"/>
    </row>
    <row r="299">
      <c r="A299" s="622"/>
      <c r="B299" s="622"/>
      <c r="C299" s="622"/>
      <c r="D299" s="622"/>
      <c r="E299" s="622"/>
      <c r="F299" s="622"/>
      <c r="G299" s="622"/>
      <c r="H299" s="622"/>
      <c r="I299" s="622"/>
      <c r="J299" s="622"/>
      <c r="K299" s="623"/>
      <c r="L299" s="623"/>
      <c r="M299" s="623"/>
      <c r="N299" s="623"/>
      <c r="O299" s="623"/>
      <c r="P299" s="623"/>
      <c r="Q299" s="623"/>
      <c r="R299" s="623"/>
      <c r="S299" s="623"/>
      <c r="T299" s="623"/>
      <c r="U299" s="622"/>
      <c r="V299" s="622"/>
      <c r="W299" s="622"/>
      <c r="X299" s="622"/>
      <c r="Y299" s="622"/>
      <c r="Z299" s="622"/>
      <c r="AA299" s="622"/>
      <c r="AB299" s="622"/>
      <c r="AC299" s="622"/>
      <c r="AD299" s="622"/>
      <c r="AE299" s="622"/>
      <c r="AF299" s="622"/>
    </row>
    <row r="300">
      <c r="A300" s="622"/>
      <c r="B300" s="622"/>
      <c r="C300" s="622"/>
      <c r="D300" s="622"/>
      <c r="E300" s="622"/>
      <c r="F300" s="622"/>
      <c r="G300" s="622"/>
      <c r="H300" s="622"/>
      <c r="I300" s="622"/>
      <c r="J300" s="622"/>
      <c r="K300" s="623"/>
      <c r="L300" s="623"/>
      <c r="M300" s="623"/>
      <c r="N300" s="623"/>
      <c r="O300" s="623"/>
      <c r="P300" s="623"/>
      <c r="Q300" s="623"/>
      <c r="R300" s="623"/>
      <c r="S300" s="623"/>
      <c r="T300" s="623"/>
      <c r="U300" s="622"/>
      <c r="V300" s="622"/>
      <c r="W300" s="622"/>
      <c r="X300" s="622"/>
      <c r="Y300" s="622"/>
      <c r="Z300" s="622"/>
      <c r="AA300" s="622"/>
      <c r="AB300" s="622"/>
      <c r="AC300" s="622"/>
      <c r="AD300" s="622"/>
      <c r="AE300" s="622"/>
      <c r="AF300" s="622"/>
    </row>
    <row r="301">
      <c r="A301" s="622"/>
      <c r="B301" s="622"/>
      <c r="C301" s="622"/>
      <c r="D301" s="622"/>
      <c r="E301" s="622"/>
      <c r="F301" s="622"/>
      <c r="G301" s="622"/>
      <c r="H301" s="622"/>
      <c r="I301" s="622"/>
      <c r="J301" s="622"/>
      <c r="K301" s="623"/>
      <c r="L301" s="623"/>
      <c r="M301" s="623"/>
      <c r="N301" s="623"/>
      <c r="O301" s="623"/>
      <c r="P301" s="623"/>
      <c r="Q301" s="623"/>
      <c r="R301" s="623"/>
      <c r="S301" s="623"/>
      <c r="T301" s="623"/>
      <c r="U301" s="622"/>
      <c r="V301" s="622"/>
      <c r="W301" s="622"/>
      <c r="X301" s="622"/>
      <c r="Y301" s="622"/>
      <c r="Z301" s="622"/>
      <c r="AA301" s="622"/>
      <c r="AB301" s="622"/>
      <c r="AC301" s="622"/>
      <c r="AD301" s="622"/>
      <c r="AE301" s="622"/>
      <c r="AF301" s="622"/>
    </row>
    <row r="302">
      <c r="A302" s="622"/>
      <c r="B302" s="622"/>
      <c r="C302" s="622"/>
      <c r="D302" s="622"/>
      <c r="E302" s="622"/>
      <c r="F302" s="622"/>
      <c r="G302" s="622"/>
      <c r="H302" s="622"/>
      <c r="I302" s="622"/>
      <c r="J302" s="622"/>
      <c r="K302" s="623"/>
      <c r="L302" s="623"/>
      <c r="M302" s="623"/>
      <c r="N302" s="623"/>
      <c r="O302" s="623"/>
      <c r="P302" s="623"/>
      <c r="Q302" s="623"/>
      <c r="R302" s="623"/>
      <c r="S302" s="623"/>
      <c r="T302" s="623"/>
      <c r="U302" s="622"/>
      <c r="V302" s="622"/>
      <c r="W302" s="622"/>
      <c r="X302" s="622"/>
      <c r="Y302" s="622"/>
      <c r="Z302" s="622"/>
      <c r="AA302" s="622"/>
      <c r="AB302" s="622"/>
      <c r="AC302" s="622"/>
      <c r="AD302" s="622"/>
      <c r="AE302" s="622"/>
      <c r="AF302" s="622"/>
    </row>
    <row r="303">
      <c r="A303" s="622"/>
      <c r="B303" s="622"/>
      <c r="C303" s="622"/>
      <c r="D303" s="622"/>
      <c r="E303" s="622"/>
      <c r="F303" s="622"/>
      <c r="G303" s="622"/>
      <c r="H303" s="622"/>
      <c r="I303" s="622"/>
      <c r="J303" s="622"/>
      <c r="K303" s="623"/>
      <c r="L303" s="623"/>
      <c r="M303" s="623"/>
      <c r="N303" s="623"/>
      <c r="O303" s="623"/>
      <c r="P303" s="623"/>
      <c r="Q303" s="623"/>
      <c r="R303" s="623"/>
      <c r="S303" s="623"/>
      <c r="T303" s="623"/>
      <c r="U303" s="622"/>
      <c r="V303" s="622"/>
      <c r="W303" s="622"/>
      <c r="X303" s="622"/>
      <c r="Y303" s="622"/>
      <c r="Z303" s="622"/>
      <c r="AA303" s="622"/>
      <c r="AB303" s="622"/>
      <c r="AC303" s="622"/>
      <c r="AD303" s="622"/>
      <c r="AE303" s="622"/>
      <c r="AF303" s="622"/>
    </row>
    <row r="304">
      <c r="A304" s="622"/>
      <c r="B304" s="622"/>
      <c r="C304" s="622"/>
      <c r="D304" s="622"/>
      <c r="E304" s="622"/>
      <c r="F304" s="622"/>
      <c r="G304" s="622"/>
      <c r="H304" s="622"/>
      <c r="I304" s="622"/>
      <c r="J304" s="622"/>
      <c r="K304" s="623"/>
      <c r="L304" s="623"/>
      <c r="M304" s="623"/>
      <c r="N304" s="623"/>
      <c r="O304" s="623"/>
      <c r="P304" s="623"/>
      <c r="Q304" s="623"/>
      <c r="R304" s="623"/>
      <c r="S304" s="623"/>
      <c r="T304" s="623"/>
      <c r="U304" s="622"/>
      <c r="V304" s="622"/>
      <c r="W304" s="622"/>
      <c r="X304" s="622"/>
      <c r="Y304" s="622"/>
      <c r="Z304" s="622"/>
      <c r="AA304" s="622"/>
      <c r="AB304" s="622"/>
      <c r="AC304" s="622"/>
      <c r="AD304" s="622"/>
      <c r="AE304" s="622"/>
      <c r="AF304" s="622"/>
    </row>
    <row r="305">
      <c r="A305" s="622"/>
      <c r="B305" s="622"/>
      <c r="C305" s="622"/>
      <c r="D305" s="622"/>
      <c r="E305" s="622"/>
      <c r="F305" s="622"/>
      <c r="G305" s="622"/>
      <c r="H305" s="622"/>
      <c r="I305" s="622"/>
      <c r="J305" s="622"/>
      <c r="K305" s="623"/>
      <c r="L305" s="623"/>
      <c r="M305" s="623"/>
      <c r="N305" s="623"/>
      <c r="O305" s="623"/>
      <c r="P305" s="623"/>
      <c r="Q305" s="623"/>
      <c r="R305" s="623"/>
      <c r="S305" s="623"/>
      <c r="T305" s="623"/>
      <c r="U305" s="622"/>
      <c r="V305" s="622"/>
      <c r="W305" s="622"/>
      <c r="X305" s="622"/>
      <c r="Y305" s="622"/>
      <c r="Z305" s="622"/>
      <c r="AA305" s="622"/>
      <c r="AB305" s="622"/>
      <c r="AC305" s="622"/>
      <c r="AD305" s="622"/>
      <c r="AE305" s="622"/>
      <c r="AF305" s="622"/>
    </row>
    <row r="306">
      <c r="A306" s="622"/>
      <c r="B306" s="622"/>
      <c r="C306" s="622"/>
      <c r="D306" s="622"/>
      <c r="E306" s="622"/>
      <c r="F306" s="622"/>
      <c r="G306" s="622"/>
      <c r="H306" s="622"/>
      <c r="I306" s="622"/>
      <c r="J306" s="622"/>
      <c r="K306" s="623"/>
      <c r="L306" s="623"/>
      <c r="M306" s="623"/>
      <c r="N306" s="623"/>
      <c r="O306" s="623"/>
      <c r="P306" s="623"/>
      <c r="Q306" s="623"/>
      <c r="R306" s="623"/>
      <c r="S306" s="623"/>
      <c r="T306" s="623"/>
      <c r="U306" s="622"/>
      <c r="V306" s="622"/>
      <c r="W306" s="622"/>
      <c r="X306" s="622"/>
      <c r="Y306" s="622"/>
      <c r="Z306" s="622"/>
      <c r="AA306" s="622"/>
      <c r="AB306" s="622"/>
      <c r="AC306" s="622"/>
      <c r="AD306" s="622"/>
      <c r="AE306" s="622"/>
      <c r="AF306" s="622"/>
    </row>
    <row r="307">
      <c r="A307" s="622"/>
      <c r="B307" s="622"/>
      <c r="C307" s="622"/>
      <c r="D307" s="622"/>
      <c r="E307" s="622"/>
      <c r="F307" s="622"/>
      <c r="G307" s="622"/>
      <c r="H307" s="622"/>
      <c r="I307" s="622"/>
      <c r="J307" s="622"/>
      <c r="K307" s="623"/>
      <c r="L307" s="623"/>
      <c r="M307" s="623"/>
      <c r="N307" s="623"/>
      <c r="O307" s="623"/>
      <c r="P307" s="623"/>
      <c r="Q307" s="623"/>
      <c r="R307" s="623"/>
      <c r="S307" s="623"/>
      <c r="T307" s="623"/>
      <c r="U307" s="622"/>
      <c r="V307" s="622"/>
      <c r="W307" s="622"/>
      <c r="X307" s="622"/>
      <c r="Y307" s="622"/>
      <c r="Z307" s="622"/>
      <c r="AA307" s="622"/>
      <c r="AB307" s="622"/>
      <c r="AC307" s="622"/>
      <c r="AD307" s="622"/>
      <c r="AE307" s="622"/>
      <c r="AF307" s="622"/>
    </row>
    <row r="308">
      <c r="A308" s="622"/>
      <c r="B308" s="622"/>
      <c r="C308" s="622"/>
      <c r="D308" s="622"/>
      <c r="E308" s="622"/>
      <c r="F308" s="622"/>
      <c r="G308" s="622"/>
      <c r="H308" s="622"/>
      <c r="I308" s="622"/>
      <c r="J308" s="622"/>
      <c r="K308" s="623"/>
      <c r="L308" s="623"/>
      <c r="M308" s="623"/>
      <c r="N308" s="623"/>
      <c r="O308" s="623"/>
      <c r="P308" s="623"/>
      <c r="Q308" s="623"/>
      <c r="R308" s="623"/>
      <c r="S308" s="623"/>
      <c r="T308" s="623"/>
      <c r="U308" s="622"/>
      <c r="V308" s="622"/>
      <c r="W308" s="622"/>
      <c r="X308" s="622"/>
      <c r="Y308" s="622"/>
      <c r="Z308" s="622"/>
      <c r="AA308" s="622"/>
      <c r="AB308" s="622"/>
      <c r="AC308" s="622"/>
      <c r="AD308" s="622"/>
      <c r="AE308" s="622"/>
      <c r="AF308" s="622"/>
    </row>
    <row r="309">
      <c r="A309" s="622"/>
      <c r="B309" s="622"/>
      <c r="C309" s="622"/>
      <c r="D309" s="622"/>
      <c r="E309" s="622"/>
      <c r="F309" s="622"/>
      <c r="G309" s="622"/>
      <c r="H309" s="622"/>
      <c r="I309" s="622"/>
      <c r="J309" s="622"/>
      <c r="K309" s="623"/>
      <c r="L309" s="623"/>
      <c r="M309" s="623"/>
      <c r="N309" s="623"/>
      <c r="O309" s="623"/>
      <c r="P309" s="623"/>
      <c r="Q309" s="623"/>
      <c r="R309" s="623"/>
      <c r="S309" s="623"/>
      <c r="T309" s="623"/>
      <c r="U309" s="622"/>
      <c r="V309" s="622"/>
      <c r="W309" s="622"/>
      <c r="X309" s="622"/>
      <c r="Y309" s="622"/>
      <c r="Z309" s="622"/>
      <c r="AA309" s="622"/>
      <c r="AB309" s="622"/>
      <c r="AC309" s="622"/>
      <c r="AD309" s="622"/>
      <c r="AE309" s="622"/>
      <c r="AF309" s="622"/>
    </row>
    <row r="310">
      <c r="A310" s="622"/>
      <c r="B310" s="622"/>
      <c r="C310" s="622"/>
      <c r="D310" s="622"/>
      <c r="E310" s="622"/>
      <c r="F310" s="622"/>
      <c r="G310" s="622"/>
      <c r="H310" s="622"/>
      <c r="I310" s="622"/>
      <c r="J310" s="622"/>
      <c r="K310" s="623"/>
      <c r="L310" s="623"/>
      <c r="M310" s="623"/>
      <c r="N310" s="623"/>
      <c r="O310" s="623"/>
      <c r="P310" s="623"/>
      <c r="Q310" s="623"/>
      <c r="R310" s="623"/>
      <c r="S310" s="623"/>
      <c r="T310" s="623"/>
      <c r="U310" s="622"/>
      <c r="V310" s="622"/>
      <c r="W310" s="622"/>
      <c r="X310" s="622"/>
      <c r="Y310" s="622"/>
      <c r="Z310" s="622"/>
      <c r="AA310" s="622"/>
      <c r="AB310" s="622"/>
      <c r="AC310" s="622"/>
      <c r="AD310" s="622"/>
      <c r="AE310" s="622"/>
      <c r="AF310" s="622"/>
    </row>
    <row r="311">
      <c r="A311" s="622"/>
      <c r="B311" s="622"/>
      <c r="C311" s="622"/>
      <c r="D311" s="622"/>
      <c r="E311" s="622"/>
      <c r="F311" s="622"/>
      <c r="G311" s="622"/>
      <c r="H311" s="622"/>
      <c r="I311" s="622"/>
      <c r="J311" s="622"/>
      <c r="K311" s="623"/>
      <c r="L311" s="623"/>
      <c r="M311" s="623"/>
      <c r="N311" s="623"/>
      <c r="O311" s="623"/>
      <c r="P311" s="623"/>
      <c r="Q311" s="623"/>
      <c r="R311" s="623"/>
      <c r="S311" s="623"/>
      <c r="T311" s="623"/>
      <c r="U311" s="622"/>
      <c r="V311" s="622"/>
      <c r="W311" s="622"/>
      <c r="X311" s="622"/>
      <c r="Y311" s="622"/>
      <c r="Z311" s="622"/>
      <c r="AA311" s="622"/>
      <c r="AB311" s="622"/>
      <c r="AC311" s="622"/>
      <c r="AD311" s="622"/>
      <c r="AE311" s="622"/>
      <c r="AF311" s="622"/>
    </row>
    <row r="312">
      <c r="A312" s="622"/>
      <c r="B312" s="622"/>
      <c r="C312" s="622"/>
      <c r="D312" s="622"/>
      <c r="E312" s="622"/>
      <c r="F312" s="622"/>
      <c r="G312" s="622"/>
      <c r="H312" s="622"/>
      <c r="I312" s="622"/>
      <c r="J312" s="622"/>
      <c r="K312" s="623"/>
      <c r="L312" s="623"/>
      <c r="M312" s="623"/>
      <c r="N312" s="623"/>
      <c r="O312" s="623"/>
      <c r="P312" s="623"/>
      <c r="Q312" s="623"/>
      <c r="R312" s="623"/>
      <c r="S312" s="623"/>
      <c r="T312" s="623"/>
      <c r="U312" s="622"/>
      <c r="V312" s="622"/>
      <c r="W312" s="622"/>
      <c r="X312" s="622"/>
      <c r="Y312" s="622"/>
      <c r="Z312" s="622"/>
      <c r="AA312" s="622"/>
      <c r="AB312" s="622"/>
      <c r="AC312" s="622"/>
      <c r="AD312" s="622"/>
      <c r="AE312" s="622"/>
      <c r="AF312" s="622"/>
    </row>
    <row r="313">
      <c r="A313" s="622"/>
      <c r="B313" s="622"/>
      <c r="C313" s="622"/>
      <c r="D313" s="622"/>
      <c r="E313" s="622"/>
      <c r="F313" s="622"/>
      <c r="G313" s="622"/>
      <c r="H313" s="622"/>
      <c r="I313" s="622"/>
      <c r="J313" s="622"/>
      <c r="K313" s="623"/>
      <c r="L313" s="623"/>
      <c r="M313" s="623"/>
      <c r="N313" s="623"/>
      <c r="O313" s="623"/>
      <c r="P313" s="623"/>
      <c r="Q313" s="623"/>
      <c r="R313" s="623"/>
      <c r="S313" s="623"/>
      <c r="T313" s="623"/>
      <c r="U313" s="622"/>
      <c r="V313" s="622"/>
      <c r="W313" s="622"/>
      <c r="X313" s="622"/>
      <c r="Y313" s="622"/>
      <c r="Z313" s="622"/>
      <c r="AA313" s="622"/>
      <c r="AB313" s="622"/>
      <c r="AC313" s="622"/>
      <c r="AD313" s="622"/>
      <c r="AE313" s="622"/>
      <c r="AF313" s="622"/>
    </row>
    <row r="314">
      <c r="A314" s="622"/>
      <c r="B314" s="622"/>
      <c r="C314" s="622"/>
      <c r="D314" s="622"/>
      <c r="E314" s="622"/>
      <c r="F314" s="622"/>
      <c r="G314" s="622"/>
      <c r="H314" s="622"/>
      <c r="I314" s="622"/>
      <c r="J314" s="622"/>
      <c r="K314" s="623"/>
      <c r="L314" s="623"/>
      <c r="M314" s="623"/>
      <c r="N314" s="623"/>
      <c r="O314" s="623"/>
      <c r="P314" s="623"/>
      <c r="Q314" s="623"/>
      <c r="R314" s="623"/>
      <c r="S314" s="623"/>
      <c r="T314" s="623"/>
      <c r="U314" s="622"/>
      <c r="V314" s="622"/>
      <c r="W314" s="622"/>
      <c r="X314" s="622"/>
      <c r="Y314" s="622"/>
      <c r="Z314" s="622"/>
      <c r="AA314" s="622"/>
      <c r="AB314" s="622"/>
      <c r="AC314" s="622"/>
      <c r="AD314" s="622"/>
      <c r="AE314" s="622"/>
      <c r="AF314" s="622"/>
    </row>
    <row r="315">
      <c r="A315" s="622"/>
      <c r="B315" s="622"/>
      <c r="C315" s="622"/>
      <c r="D315" s="622"/>
      <c r="E315" s="622"/>
      <c r="F315" s="622"/>
      <c r="G315" s="622"/>
      <c r="H315" s="622"/>
      <c r="I315" s="622"/>
      <c r="J315" s="622"/>
      <c r="K315" s="623"/>
      <c r="L315" s="623"/>
      <c r="M315" s="623"/>
      <c r="N315" s="623"/>
      <c r="O315" s="623"/>
      <c r="P315" s="623"/>
      <c r="Q315" s="623"/>
      <c r="R315" s="623"/>
      <c r="S315" s="623"/>
      <c r="T315" s="623"/>
      <c r="U315" s="622"/>
      <c r="V315" s="622"/>
      <c r="W315" s="622"/>
      <c r="X315" s="622"/>
      <c r="Y315" s="622"/>
      <c r="Z315" s="622"/>
      <c r="AA315" s="622"/>
      <c r="AB315" s="622"/>
      <c r="AC315" s="622"/>
      <c r="AD315" s="622"/>
      <c r="AE315" s="622"/>
      <c r="AF315" s="622"/>
    </row>
    <row r="316">
      <c r="A316" s="622"/>
      <c r="B316" s="622"/>
      <c r="C316" s="622"/>
      <c r="D316" s="622"/>
      <c r="E316" s="622"/>
      <c r="F316" s="622"/>
      <c r="G316" s="622"/>
      <c r="H316" s="622"/>
      <c r="I316" s="622"/>
      <c r="J316" s="622"/>
      <c r="K316" s="623"/>
      <c r="L316" s="623"/>
      <c r="M316" s="623"/>
      <c r="N316" s="623"/>
      <c r="O316" s="623"/>
      <c r="P316" s="623"/>
      <c r="Q316" s="623"/>
      <c r="R316" s="623"/>
      <c r="S316" s="623"/>
      <c r="T316" s="623"/>
      <c r="U316" s="622"/>
      <c r="V316" s="622"/>
      <c r="W316" s="622"/>
      <c r="X316" s="622"/>
      <c r="Y316" s="622"/>
      <c r="Z316" s="622"/>
      <c r="AA316" s="622"/>
      <c r="AB316" s="622"/>
      <c r="AC316" s="622"/>
      <c r="AD316" s="622"/>
      <c r="AE316" s="622"/>
      <c r="AF316" s="622"/>
    </row>
    <row r="317">
      <c r="A317" s="622"/>
      <c r="B317" s="622"/>
      <c r="C317" s="622"/>
      <c r="D317" s="622"/>
      <c r="E317" s="622"/>
      <c r="F317" s="622"/>
      <c r="G317" s="622"/>
      <c r="H317" s="622"/>
      <c r="I317" s="622"/>
      <c r="J317" s="622"/>
      <c r="K317" s="623"/>
      <c r="L317" s="623"/>
      <c r="M317" s="623"/>
      <c r="N317" s="623"/>
      <c r="O317" s="623"/>
      <c r="P317" s="623"/>
      <c r="Q317" s="623"/>
      <c r="R317" s="623"/>
      <c r="S317" s="623"/>
      <c r="T317" s="623"/>
      <c r="U317" s="622"/>
      <c r="V317" s="622"/>
      <c r="W317" s="622"/>
      <c r="X317" s="622"/>
      <c r="Y317" s="622"/>
      <c r="Z317" s="622"/>
      <c r="AA317" s="622"/>
      <c r="AB317" s="622"/>
      <c r="AC317" s="622"/>
      <c r="AD317" s="622"/>
      <c r="AE317" s="622"/>
      <c r="AF317" s="622"/>
    </row>
    <row r="318">
      <c r="A318" s="622"/>
      <c r="B318" s="622"/>
      <c r="C318" s="622"/>
      <c r="D318" s="622"/>
      <c r="E318" s="622"/>
      <c r="F318" s="622"/>
      <c r="G318" s="622"/>
      <c r="H318" s="622"/>
      <c r="I318" s="622"/>
      <c r="J318" s="622"/>
      <c r="K318" s="623"/>
      <c r="L318" s="623"/>
      <c r="M318" s="623"/>
      <c r="N318" s="623"/>
      <c r="O318" s="623"/>
      <c r="P318" s="623"/>
      <c r="Q318" s="623"/>
      <c r="R318" s="623"/>
      <c r="S318" s="623"/>
      <c r="T318" s="623"/>
      <c r="U318" s="622"/>
      <c r="V318" s="622"/>
      <c r="W318" s="622"/>
      <c r="X318" s="622"/>
      <c r="Y318" s="622"/>
      <c r="Z318" s="622"/>
      <c r="AA318" s="622"/>
      <c r="AB318" s="622"/>
      <c r="AC318" s="622"/>
      <c r="AD318" s="622"/>
      <c r="AE318" s="622"/>
      <c r="AF318" s="622"/>
    </row>
    <row r="319">
      <c r="A319" s="622"/>
      <c r="B319" s="622"/>
      <c r="C319" s="622"/>
      <c r="D319" s="622"/>
      <c r="E319" s="622"/>
      <c r="F319" s="622"/>
      <c r="G319" s="622"/>
      <c r="H319" s="622"/>
      <c r="I319" s="622"/>
      <c r="J319" s="622"/>
      <c r="K319" s="623"/>
      <c r="L319" s="623"/>
      <c r="M319" s="623"/>
      <c r="N319" s="623"/>
      <c r="O319" s="623"/>
      <c r="P319" s="623"/>
      <c r="Q319" s="623"/>
      <c r="R319" s="623"/>
      <c r="S319" s="623"/>
      <c r="T319" s="623"/>
      <c r="U319" s="622"/>
      <c r="V319" s="622"/>
      <c r="W319" s="622"/>
      <c r="X319" s="622"/>
      <c r="Y319" s="622"/>
      <c r="Z319" s="622"/>
      <c r="AA319" s="622"/>
      <c r="AB319" s="622"/>
      <c r="AC319" s="622"/>
      <c r="AD319" s="622"/>
      <c r="AE319" s="622"/>
      <c r="AF319" s="622"/>
    </row>
    <row r="320">
      <c r="A320" s="622"/>
      <c r="B320" s="622"/>
      <c r="C320" s="622"/>
      <c r="D320" s="622"/>
      <c r="E320" s="622"/>
      <c r="F320" s="622"/>
      <c r="G320" s="622"/>
      <c r="H320" s="622"/>
      <c r="I320" s="622"/>
      <c r="J320" s="622"/>
      <c r="K320" s="623"/>
      <c r="L320" s="623"/>
      <c r="M320" s="623"/>
      <c r="N320" s="623"/>
      <c r="O320" s="623"/>
      <c r="P320" s="623"/>
      <c r="Q320" s="623"/>
      <c r="R320" s="623"/>
      <c r="S320" s="623"/>
      <c r="T320" s="623"/>
      <c r="U320" s="622"/>
      <c r="V320" s="622"/>
      <c r="W320" s="622"/>
      <c r="X320" s="622"/>
      <c r="Y320" s="622"/>
      <c r="Z320" s="622"/>
      <c r="AA320" s="622"/>
      <c r="AB320" s="622"/>
      <c r="AC320" s="622"/>
      <c r="AD320" s="622"/>
      <c r="AE320" s="622"/>
      <c r="AF320" s="622"/>
    </row>
    <row r="321">
      <c r="A321" s="622"/>
      <c r="B321" s="622"/>
      <c r="C321" s="622"/>
      <c r="D321" s="622"/>
      <c r="E321" s="622"/>
      <c r="F321" s="622"/>
      <c r="G321" s="622"/>
      <c r="H321" s="622"/>
      <c r="I321" s="622"/>
      <c r="J321" s="622"/>
      <c r="K321" s="623"/>
      <c r="L321" s="623"/>
      <c r="M321" s="623"/>
      <c r="N321" s="623"/>
      <c r="O321" s="623"/>
      <c r="P321" s="623"/>
      <c r="Q321" s="623"/>
      <c r="R321" s="623"/>
      <c r="S321" s="623"/>
      <c r="T321" s="623"/>
      <c r="U321" s="622"/>
      <c r="V321" s="622"/>
      <c r="W321" s="622"/>
      <c r="X321" s="622"/>
      <c r="Y321" s="622"/>
      <c r="Z321" s="622"/>
      <c r="AA321" s="622"/>
      <c r="AB321" s="622"/>
      <c r="AC321" s="622"/>
      <c r="AD321" s="622"/>
      <c r="AE321" s="622"/>
      <c r="AF321" s="622"/>
    </row>
    <row r="322">
      <c r="A322" s="622"/>
      <c r="B322" s="622"/>
      <c r="C322" s="622"/>
      <c r="D322" s="622"/>
      <c r="E322" s="622"/>
      <c r="F322" s="622"/>
      <c r="G322" s="622"/>
      <c r="H322" s="622"/>
      <c r="I322" s="622"/>
      <c r="J322" s="622"/>
      <c r="K322" s="623"/>
      <c r="L322" s="623"/>
      <c r="M322" s="623"/>
      <c r="N322" s="623"/>
      <c r="O322" s="623"/>
      <c r="P322" s="623"/>
      <c r="Q322" s="623"/>
      <c r="R322" s="623"/>
      <c r="S322" s="623"/>
      <c r="T322" s="623"/>
      <c r="U322" s="622"/>
      <c r="V322" s="622"/>
      <c r="W322" s="622"/>
      <c r="X322" s="622"/>
      <c r="Y322" s="622"/>
      <c r="Z322" s="622"/>
      <c r="AA322" s="622"/>
      <c r="AB322" s="622"/>
      <c r="AC322" s="622"/>
      <c r="AD322" s="622"/>
      <c r="AE322" s="622"/>
      <c r="AF322" s="622"/>
    </row>
    <row r="323">
      <c r="A323" s="622"/>
      <c r="B323" s="622"/>
      <c r="C323" s="622"/>
      <c r="D323" s="622"/>
      <c r="E323" s="622"/>
      <c r="F323" s="622"/>
      <c r="G323" s="622"/>
      <c r="H323" s="622"/>
      <c r="I323" s="622"/>
      <c r="J323" s="622"/>
      <c r="K323" s="623"/>
      <c r="L323" s="623"/>
      <c r="M323" s="623"/>
      <c r="N323" s="623"/>
      <c r="O323" s="623"/>
      <c r="P323" s="623"/>
      <c r="Q323" s="623"/>
      <c r="R323" s="623"/>
      <c r="S323" s="623"/>
      <c r="T323" s="623"/>
      <c r="U323" s="622"/>
      <c r="V323" s="622"/>
      <c r="W323" s="622"/>
      <c r="X323" s="622"/>
      <c r="Y323" s="622"/>
      <c r="Z323" s="622"/>
      <c r="AA323" s="622"/>
      <c r="AB323" s="622"/>
      <c r="AC323" s="622"/>
      <c r="AD323" s="622"/>
      <c r="AE323" s="622"/>
      <c r="AF323" s="622"/>
    </row>
    <row r="324">
      <c r="A324" s="622"/>
      <c r="B324" s="622"/>
      <c r="C324" s="622"/>
      <c r="D324" s="622"/>
      <c r="E324" s="622"/>
      <c r="F324" s="622"/>
      <c r="G324" s="622"/>
      <c r="H324" s="622"/>
      <c r="I324" s="622"/>
      <c r="J324" s="622"/>
      <c r="K324" s="623"/>
      <c r="L324" s="623"/>
      <c r="M324" s="623"/>
      <c r="N324" s="623"/>
      <c r="O324" s="623"/>
      <c r="P324" s="623"/>
      <c r="Q324" s="623"/>
      <c r="R324" s="623"/>
      <c r="S324" s="623"/>
      <c r="T324" s="623"/>
      <c r="U324" s="622"/>
      <c r="V324" s="622"/>
      <c r="W324" s="622"/>
      <c r="X324" s="622"/>
      <c r="Y324" s="622"/>
      <c r="Z324" s="622"/>
      <c r="AA324" s="622"/>
      <c r="AB324" s="622"/>
      <c r="AC324" s="622"/>
      <c r="AD324" s="622"/>
      <c r="AE324" s="622"/>
      <c r="AF324" s="622"/>
    </row>
    <row r="325">
      <c r="A325" s="622"/>
      <c r="B325" s="622"/>
      <c r="C325" s="622"/>
      <c r="D325" s="622"/>
      <c r="E325" s="622"/>
      <c r="F325" s="622"/>
      <c r="G325" s="622"/>
      <c r="H325" s="622"/>
      <c r="I325" s="622"/>
      <c r="J325" s="622"/>
      <c r="K325" s="623"/>
      <c r="L325" s="623"/>
      <c r="M325" s="623"/>
      <c r="N325" s="623"/>
      <c r="O325" s="623"/>
      <c r="P325" s="623"/>
      <c r="Q325" s="623"/>
      <c r="R325" s="623"/>
      <c r="S325" s="623"/>
      <c r="T325" s="623"/>
      <c r="U325" s="622"/>
      <c r="V325" s="622"/>
      <c r="W325" s="622"/>
      <c r="X325" s="622"/>
      <c r="Y325" s="622"/>
      <c r="Z325" s="622"/>
      <c r="AA325" s="622"/>
      <c r="AB325" s="622"/>
      <c r="AC325" s="622"/>
      <c r="AD325" s="622"/>
      <c r="AE325" s="622"/>
      <c r="AF325" s="622"/>
    </row>
    <row r="326">
      <c r="A326" s="622"/>
      <c r="B326" s="622"/>
      <c r="C326" s="622"/>
      <c r="D326" s="622"/>
      <c r="E326" s="622"/>
      <c r="F326" s="622"/>
      <c r="G326" s="622"/>
      <c r="H326" s="622"/>
      <c r="I326" s="622"/>
      <c r="J326" s="622"/>
      <c r="K326" s="623"/>
      <c r="L326" s="623"/>
      <c r="M326" s="623"/>
      <c r="N326" s="623"/>
      <c r="O326" s="623"/>
      <c r="P326" s="623"/>
      <c r="Q326" s="623"/>
      <c r="R326" s="623"/>
      <c r="S326" s="623"/>
      <c r="T326" s="623"/>
      <c r="U326" s="622"/>
      <c r="V326" s="622"/>
      <c r="W326" s="622"/>
      <c r="X326" s="622"/>
      <c r="Y326" s="622"/>
      <c r="Z326" s="622"/>
      <c r="AA326" s="622"/>
      <c r="AB326" s="622"/>
      <c r="AC326" s="622"/>
      <c r="AD326" s="622"/>
      <c r="AE326" s="622"/>
      <c r="AF326" s="622"/>
    </row>
    <row r="327">
      <c r="A327" s="622"/>
      <c r="B327" s="622"/>
      <c r="C327" s="622"/>
      <c r="D327" s="622"/>
      <c r="E327" s="622"/>
      <c r="F327" s="622"/>
      <c r="G327" s="622"/>
      <c r="H327" s="622"/>
      <c r="I327" s="622"/>
      <c r="J327" s="622"/>
      <c r="K327" s="623"/>
      <c r="L327" s="623"/>
      <c r="M327" s="623"/>
      <c r="N327" s="623"/>
      <c r="O327" s="623"/>
      <c r="P327" s="623"/>
      <c r="Q327" s="623"/>
      <c r="R327" s="623"/>
      <c r="S327" s="623"/>
      <c r="T327" s="623"/>
      <c r="U327" s="622"/>
      <c r="V327" s="622"/>
      <c r="W327" s="622"/>
      <c r="X327" s="622"/>
      <c r="Y327" s="622"/>
      <c r="Z327" s="622"/>
      <c r="AA327" s="622"/>
      <c r="AB327" s="622"/>
      <c r="AC327" s="622"/>
      <c r="AD327" s="622"/>
      <c r="AE327" s="622"/>
      <c r="AF327" s="622"/>
    </row>
    <row r="328">
      <c r="A328" s="622"/>
      <c r="B328" s="622"/>
      <c r="C328" s="622"/>
      <c r="D328" s="622"/>
      <c r="E328" s="622"/>
      <c r="F328" s="622"/>
      <c r="G328" s="622"/>
      <c r="H328" s="622"/>
      <c r="I328" s="622"/>
      <c r="J328" s="622"/>
      <c r="K328" s="623"/>
      <c r="L328" s="623"/>
      <c r="M328" s="623"/>
      <c r="N328" s="623"/>
      <c r="O328" s="623"/>
      <c r="P328" s="623"/>
      <c r="Q328" s="623"/>
      <c r="R328" s="623"/>
      <c r="S328" s="623"/>
      <c r="T328" s="623"/>
      <c r="U328" s="622"/>
      <c r="V328" s="622"/>
      <c r="W328" s="622"/>
      <c r="X328" s="622"/>
      <c r="Y328" s="622"/>
      <c r="Z328" s="622"/>
      <c r="AA328" s="622"/>
      <c r="AB328" s="622"/>
      <c r="AC328" s="622"/>
      <c r="AD328" s="622"/>
      <c r="AE328" s="622"/>
      <c r="AF328" s="622"/>
    </row>
    <row r="329">
      <c r="A329" s="622"/>
      <c r="B329" s="622"/>
      <c r="C329" s="622"/>
      <c r="D329" s="622"/>
      <c r="E329" s="622"/>
      <c r="F329" s="622"/>
      <c r="G329" s="622"/>
      <c r="H329" s="622"/>
      <c r="I329" s="622"/>
      <c r="J329" s="622"/>
      <c r="K329" s="623"/>
      <c r="L329" s="623"/>
      <c r="M329" s="623"/>
      <c r="N329" s="623"/>
      <c r="O329" s="623"/>
      <c r="P329" s="623"/>
      <c r="Q329" s="623"/>
      <c r="R329" s="623"/>
      <c r="S329" s="623"/>
      <c r="T329" s="623"/>
      <c r="U329" s="622"/>
      <c r="V329" s="622"/>
      <c r="W329" s="622"/>
      <c r="X329" s="622"/>
      <c r="Y329" s="622"/>
      <c r="Z329" s="622"/>
      <c r="AA329" s="622"/>
      <c r="AB329" s="622"/>
      <c r="AC329" s="622"/>
      <c r="AD329" s="622"/>
      <c r="AE329" s="622"/>
      <c r="AF329" s="622"/>
    </row>
    <row r="330">
      <c r="A330" s="622"/>
      <c r="B330" s="622"/>
      <c r="C330" s="622"/>
      <c r="D330" s="622"/>
      <c r="E330" s="622"/>
      <c r="F330" s="622"/>
      <c r="G330" s="622"/>
      <c r="H330" s="622"/>
      <c r="I330" s="622"/>
      <c r="J330" s="622"/>
      <c r="K330" s="623"/>
      <c r="L330" s="623"/>
      <c r="M330" s="623"/>
      <c r="N330" s="623"/>
      <c r="O330" s="623"/>
      <c r="P330" s="623"/>
      <c r="Q330" s="623"/>
      <c r="R330" s="623"/>
      <c r="S330" s="623"/>
      <c r="T330" s="623"/>
      <c r="U330" s="622"/>
      <c r="V330" s="622"/>
      <c r="W330" s="622"/>
      <c r="X330" s="622"/>
      <c r="Y330" s="622"/>
      <c r="Z330" s="622"/>
      <c r="AA330" s="622"/>
      <c r="AB330" s="622"/>
      <c r="AC330" s="622"/>
      <c r="AD330" s="622"/>
      <c r="AE330" s="622"/>
      <c r="AF330" s="622"/>
    </row>
    <row r="331">
      <c r="A331" s="622"/>
      <c r="B331" s="622"/>
      <c r="C331" s="622"/>
      <c r="D331" s="622"/>
      <c r="E331" s="622"/>
      <c r="F331" s="622"/>
      <c r="G331" s="622"/>
      <c r="H331" s="622"/>
      <c r="I331" s="622"/>
      <c r="J331" s="622"/>
      <c r="K331" s="623"/>
      <c r="L331" s="623"/>
      <c r="M331" s="623"/>
      <c r="N331" s="623"/>
      <c r="O331" s="623"/>
      <c r="P331" s="623"/>
      <c r="Q331" s="623"/>
      <c r="R331" s="623"/>
      <c r="S331" s="623"/>
      <c r="T331" s="623"/>
      <c r="U331" s="622"/>
      <c r="V331" s="622"/>
      <c r="W331" s="622"/>
      <c r="X331" s="622"/>
      <c r="Y331" s="622"/>
      <c r="Z331" s="622"/>
      <c r="AA331" s="622"/>
      <c r="AB331" s="622"/>
      <c r="AC331" s="622"/>
      <c r="AD331" s="622"/>
      <c r="AE331" s="622"/>
      <c r="AF331" s="622"/>
    </row>
    <row r="332">
      <c r="A332" s="622"/>
      <c r="B332" s="622"/>
      <c r="C332" s="622"/>
      <c r="D332" s="622"/>
      <c r="E332" s="622"/>
      <c r="F332" s="622"/>
      <c r="G332" s="622"/>
      <c r="H332" s="622"/>
      <c r="I332" s="622"/>
      <c r="J332" s="622"/>
      <c r="K332" s="623"/>
      <c r="L332" s="623"/>
      <c r="M332" s="623"/>
      <c r="N332" s="623"/>
      <c r="O332" s="623"/>
      <c r="P332" s="623"/>
      <c r="Q332" s="623"/>
      <c r="R332" s="623"/>
      <c r="S332" s="623"/>
      <c r="T332" s="623"/>
      <c r="U332" s="622"/>
      <c r="V332" s="622"/>
      <c r="W332" s="622"/>
      <c r="X332" s="622"/>
      <c r="Y332" s="622"/>
      <c r="Z332" s="622"/>
      <c r="AA332" s="622"/>
      <c r="AB332" s="622"/>
      <c r="AC332" s="622"/>
      <c r="AD332" s="622"/>
      <c r="AE332" s="622"/>
      <c r="AF332" s="622"/>
    </row>
    <row r="333">
      <c r="A333" s="622"/>
      <c r="B333" s="622"/>
      <c r="C333" s="622"/>
      <c r="D333" s="622"/>
      <c r="E333" s="622"/>
      <c r="F333" s="622"/>
      <c r="G333" s="622"/>
      <c r="H333" s="622"/>
      <c r="I333" s="622"/>
      <c r="J333" s="622"/>
      <c r="K333" s="623"/>
      <c r="L333" s="623"/>
      <c r="M333" s="623"/>
      <c r="N333" s="623"/>
      <c r="O333" s="623"/>
      <c r="P333" s="623"/>
      <c r="Q333" s="623"/>
      <c r="R333" s="623"/>
      <c r="S333" s="623"/>
      <c r="T333" s="623"/>
      <c r="U333" s="622"/>
      <c r="V333" s="622"/>
      <c r="W333" s="622"/>
      <c r="X333" s="622"/>
      <c r="Y333" s="622"/>
      <c r="Z333" s="622"/>
      <c r="AA333" s="622"/>
      <c r="AB333" s="622"/>
      <c r="AC333" s="622"/>
      <c r="AD333" s="622"/>
      <c r="AE333" s="622"/>
      <c r="AF333" s="622"/>
    </row>
    <row r="334">
      <c r="A334" s="622"/>
      <c r="B334" s="622"/>
      <c r="C334" s="622"/>
      <c r="D334" s="622"/>
      <c r="E334" s="622"/>
      <c r="F334" s="622"/>
      <c r="G334" s="622"/>
      <c r="H334" s="622"/>
      <c r="I334" s="622"/>
      <c r="J334" s="622"/>
      <c r="K334" s="623"/>
      <c r="L334" s="623"/>
      <c r="M334" s="623"/>
      <c r="N334" s="623"/>
      <c r="O334" s="623"/>
      <c r="P334" s="623"/>
      <c r="Q334" s="623"/>
      <c r="R334" s="623"/>
      <c r="S334" s="623"/>
      <c r="T334" s="623"/>
      <c r="U334" s="622"/>
      <c r="V334" s="622"/>
      <c r="W334" s="622"/>
      <c r="X334" s="622"/>
      <c r="Y334" s="622"/>
      <c r="Z334" s="622"/>
      <c r="AA334" s="622"/>
      <c r="AB334" s="622"/>
      <c r="AC334" s="622"/>
      <c r="AD334" s="622"/>
      <c r="AE334" s="622"/>
      <c r="AF334" s="622"/>
    </row>
    <row r="335">
      <c r="A335" s="622"/>
      <c r="B335" s="622"/>
      <c r="C335" s="622"/>
      <c r="D335" s="622"/>
      <c r="E335" s="622"/>
      <c r="F335" s="622"/>
      <c r="G335" s="622"/>
      <c r="H335" s="622"/>
      <c r="I335" s="622"/>
      <c r="J335" s="622"/>
      <c r="K335" s="623"/>
      <c r="L335" s="623"/>
      <c r="M335" s="623"/>
      <c r="N335" s="623"/>
      <c r="O335" s="623"/>
      <c r="P335" s="623"/>
      <c r="Q335" s="623"/>
      <c r="R335" s="623"/>
      <c r="S335" s="623"/>
      <c r="T335" s="623"/>
      <c r="U335" s="622"/>
      <c r="V335" s="622"/>
      <c r="W335" s="622"/>
      <c r="X335" s="622"/>
      <c r="Y335" s="622"/>
      <c r="Z335" s="622"/>
      <c r="AA335" s="622"/>
      <c r="AB335" s="622"/>
      <c r="AC335" s="622"/>
      <c r="AD335" s="622"/>
      <c r="AE335" s="622"/>
      <c r="AF335" s="622"/>
    </row>
    <row r="336">
      <c r="A336" s="622"/>
      <c r="B336" s="622"/>
      <c r="C336" s="622"/>
      <c r="D336" s="622"/>
      <c r="E336" s="622"/>
      <c r="F336" s="622"/>
      <c r="G336" s="622"/>
      <c r="H336" s="622"/>
      <c r="I336" s="622"/>
      <c r="J336" s="622"/>
      <c r="K336" s="623"/>
      <c r="L336" s="623"/>
      <c r="M336" s="623"/>
      <c r="N336" s="623"/>
      <c r="O336" s="623"/>
      <c r="P336" s="623"/>
      <c r="Q336" s="623"/>
      <c r="R336" s="623"/>
      <c r="S336" s="623"/>
      <c r="T336" s="623"/>
      <c r="U336" s="622"/>
      <c r="V336" s="622"/>
      <c r="W336" s="622"/>
      <c r="X336" s="622"/>
      <c r="Y336" s="622"/>
      <c r="Z336" s="622"/>
      <c r="AA336" s="622"/>
      <c r="AB336" s="622"/>
      <c r="AC336" s="622"/>
      <c r="AD336" s="622"/>
      <c r="AE336" s="622"/>
      <c r="AF336" s="622"/>
    </row>
    <row r="337">
      <c r="A337" s="622"/>
      <c r="B337" s="622"/>
      <c r="C337" s="622"/>
      <c r="D337" s="622"/>
      <c r="E337" s="622"/>
      <c r="F337" s="622"/>
      <c r="G337" s="622"/>
      <c r="H337" s="622"/>
      <c r="I337" s="622"/>
      <c r="J337" s="622"/>
      <c r="K337" s="623"/>
      <c r="L337" s="623"/>
      <c r="M337" s="623"/>
      <c r="N337" s="623"/>
      <c r="O337" s="623"/>
      <c r="P337" s="623"/>
      <c r="Q337" s="623"/>
      <c r="R337" s="623"/>
      <c r="S337" s="623"/>
      <c r="T337" s="623"/>
      <c r="U337" s="622"/>
      <c r="V337" s="622"/>
      <c r="W337" s="622"/>
      <c r="X337" s="622"/>
      <c r="Y337" s="622"/>
      <c r="Z337" s="622"/>
      <c r="AA337" s="622"/>
      <c r="AB337" s="622"/>
      <c r="AC337" s="622"/>
      <c r="AD337" s="622"/>
      <c r="AE337" s="622"/>
      <c r="AF337" s="622"/>
    </row>
    <row r="338">
      <c r="A338" s="622"/>
      <c r="B338" s="622"/>
      <c r="C338" s="622"/>
      <c r="D338" s="622"/>
      <c r="E338" s="622"/>
      <c r="F338" s="622"/>
      <c r="G338" s="622"/>
      <c r="H338" s="622"/>
      <c r="I338" s="622"/>
      <c r="J338" s="622"/>
      <c r="K338" s="623"/>
      <c r="L338" s="623"/>
      <c r="M338" s="623"/>
      <c r="N338" s="623"/>
      <c r="O338" s="623"/>
      <c r="P338" s="623"/>
      <c r="Q338" s="623"/>
      <c r="R338" s="623"/>
      <c r="S338" s="623"/>
      <c r="T338" s="623"/>
      <c r="U338" s="622"/>
      <c r="V338" s="622"/>
      <c r="W338" s="622"/>
      <c r="X338" s="622"/>
      <c r="Y338" s="622"/>
      <c r="Z338" s="622"/>
      <c r="AA338" s="622"/>
      <c r="AB338" s="622"/>
      <c r="AC338" s="622"/>
      <c r="AD338" s="622"/>
      <c r="AE338" s="622"/>
      <c r="AF338" s="622"/>
    </row>
    <row r="339">
      <c r="A339" s="622"/>
      <c r="B339" s="622"/>
      <c r="C339" s="622"/>
      <c r="D339" s="622"/>
      <c r="E339" s="622"/>
      <c r="F339" s="622"/>
      <c r="G339" s="622"/>
      <c r="H339" s="622"/>
      <c r="I339" s="622"/>
      <c r="J339" s="622"/>
      <c r="K339" s="623"/>
      <c r="L339" s="623"/>
      <c r="M339" s="623"/>
      <c r="N339" s="623"/>
      <c r="O339" s="623"/>
      <c r="P339" s="623"/>
      <c r="Q339" s="623"/>
      <c r="R339" s="623"/>
      <c r="S339" s="623"/>
      <c r="T339" s="623"/>
      <c r="U339" s="622"/>
      <c r="V339" s="622"/>
      <c r="W339" s="622"/>
      <c r="X339" s="622"/>
      <c r="Y339" s="622"/>
      <c r="Z339" s="622"/>
      <c r="AA339" s="622"/>
      <c r="AB339" s="622"/>
      <c r="AC339" s="622"/>
      <c r="AD339" s="622"/>
      <c r="AE339" s="622"/>
      <c r="AF339" s="622"/>
    </row>
    <row r="340">
      <c r="A340" s="622"/>
      <c r="B340" s="622"/>
      <c r="C340" s="622"/>
      <c r="D340" s="622"/>
      <c r="E340" s="622"/>
      <c r="F340" s="622"/>
      <c r="G340" s="622"/>
      <c r="H340" s="622"/>
      <c r="I340" s="622"/>
      <c r="J340" s="622"/>
      <c r="K340" s="623"/>
      <c r="L340" s="623"/>
      <c r="M340" s="623"/>
      <c r="N340" s="623"/>
      <c r="O340" s="623"/>
      <c r="P340" s="623"/>
      <c r="Q340" s="623"/>
      <c r="R340" s="623"/>
      <c r="S340" s="623"/>
      <c r="T340" s="623"/>
      <c r="U340" s="622"/>
      <c r="V340" s="622"/>
      <c r="W340" s="622"/>
      <c r="X340" s="622"/>
      <c r="Y340" s="622"/>
      <c r="Z340" s="622"/>
      <c r="AA340" s="622"/>
      <c r="AB340" s="622"/>
      <c r="AC340" s="622"/>
      <c r="AD340" s="622"/>
      <c r="AE340" s="622"/>
      <c r="AF340" s="622"/>
    </row>
    <row r="341">
      <c r="A341" s="622"/>
      <c r="B341" s="622"/>
      <c r="C341" s="622"/>
      <c r="D341" s="622"/>
      <c r="E341" s="622"/>
      <c r="F341" s="622"/>
      <c r="G341" s="622"/>
      <c r="H341" s="622"/>
      <c r="I341" s="622"/>
      <c r="J341" s="622"/>
      <c r="K341" s="623"/>
      <c r="L341" s="623"/>
      <c r="M341" s="623"/>
      <c r="N341" s="623"/>
      <c r="O341" s="623"/>
      <c r="P341" s="623"/>
      <c r="Q341" s="623"/>
      <c r="R341" s="623"/>
      <c r="S341" s="623"/>
      <c r="T341" s="623"/>
      <c r="U341" s="622"/>
      <c r="V341" s="622"/>
      <c r="W341" s="622"/>
      <c r="X341" s="622"/>
      <c r="Y341" s="622"/>
      <c r="Z341" s="622"/>
      <c r="AA341" s="622"/>
      <c r="AB341" s="622"/>
      <c r="AC341" s="622"/>
      <c r="AD341" s="622"/>
      <c r="AE341" s="622"/>
      <c r="AF341" s="622"/>
    </row>
    <row r="342">
      <c r="A342" s="622"/>
      <c r="B342" s="622"/>
      <c r="C342" s="622"/>
      <c r="D342" s="622"/>
      <c r="E342" s="622"/>
      <c r="F342" s="622"/>
      <c r="G342" s="622"/>
      <c r="H342" s="622"/>
      <c r="I342" s="622"/>
      <c r="J342" s="622"/>
      <c r="K342" s="623"/>
      <c r="L342" s="623"/>
      <c r="M342" s="623"/>
      <c r="N342" s="623"/>
      <c r="O342" s="623"/>
      <c r="P342" s="623"/>
      <c r="Q342" s="623"/>
      <c r="R342" s="623"/>
      <c r="S342" s="623"/>
      <c r="T342" s="623"/>
      <c r="U342" s="622"/>
      <c r="V342" s="622"/>
      <c r="W342" s="622"/>
      <c r="X342" s="622"/>
      <c r="Y342" s="622"/>
      <c r="Z342" s="622"/>
      <c r="AA342" s="622"/>
      <c r="AB342" s="622"/>
      <c r="AC342" s="622"/>
      <c r="AD342" s="622"/>
      <c r="AE342" s="622"/>
      <c r="AF342" s="622"/>
    </row>
    <row r="343">
      <c r="A343" s="622"/>
      <c r="B343" s="622"/>
      <c r="C343" s="622"/>
      <c r="D343" s="622"/>
      <c r="E343" s="622"/>
      <c r="F343" s="622"/>
      <c r="G343" s="622"/>
      <c r="H343" s="622"/>
      <c r="I343" s="622"/>
      <c r="J343" s="622"/>
      <c r="K343" s="623"/>
      <c r="L343" s="623"/>
      <c r="M343" s="623"/>
      <c r="N343" s="623"/>
      <c r="O343" s="623"/>
      <c r="P343" s="623"/>
      <c r="Q343" s="623"/>
      <c r="R343" s="623"/>
      <c r="S343" s="623"/>
      <c r="T343" s="623"/>
      <c r="U343" s="622"/>
      <c r="V343" s="622"/>
      <c r="W343" s="622"/>
      <c r="X343" s="622"/>
      <c r="Y343" s="622"/>
      <c r="Z343" s="622"/>
      <c r="AA343" s="622"/>
      <c r="AB343" s="622"/>
      <c r="AC343" s="622"/>
      <c r="AD343" s="622"/>
      <c r="AE343" s="622"/>
      <c r="AF343" s="622"/>
    </row>
    <row r="344">
      <c r="A344" s="622"/>
      <c r="B344" s="622"/>
      <c r="C344" s="622"/>
      <c r="D344" s="622"/>
      <c r="E344" s="622"/>
      <c r="F344" s="622"/>
      <c r="G344" s="622"/>
      <c r="H344" s="622"/>
      <c r="I344" s="622"/>
      <c r="J344" s="622"/>
      <c r="K344" s="623"/>
      <c r="L344" s="623"/>
      <c r="M344" s="623"/>
      <c r="N344" s="623"/>
      <c r="O344" s="623"/>
      <c r="P344" s="623"/>
      <c r="Q344" s="623"/>
      <c r="R344" s="623"/>
      <c r="S344" s="623"/>
      <c r="T344" s="623"/>
      <c r="U344" s="622"/>
      <c r="V344" s="622"/>
      <c r="W344" s="622"/>
      <c r="X344" s="622"/>
      <c r="Y344" s="622"/>
      <c r="Z344" s="622"/>
      <c r="AA344" s="622"/>
      <c r="AB344" s="622"/>
      <c r="AC344" s="622"/>
      <c r="AD344" s="622"/>
      <c r="AE344" s="622"/>
      <c r="AF344" s="622"/>
    </row>
    <row r="345">
      <c r="A345" s="622"/>
      <c r="B345" s="622"/>
      <c r="C345" s="622"/>
      <c r="D345" s="622"/>
      <c r="E345" s="622"/>
      <c r="F345" s="622"/>
      <c r="G345" s="622"/>
      <c r="H345" s="622"/>
      <c r="I345" s="622"/>
      <c r="J345" s="622"/>
      <c r="K345" s="623"/>
      <c r="L345" s="623"/>
      <c r="M345" s="623"/>
      <c r="N345" s="623"/>
      <c r="O345" s="623"/>
      <c r="P345" s="623"/>
      <c r="Q345" s="623"/>
      <c r="R345" s="623"/>
      <c r="S345" s="623"/>
      <c r="T345" s="623"/>
      <c r="U345" s="622"/>
      <c r="V345" s="622"/>
      <c r="W345" s="622"/>
      <c r="X345" s="622"/>
      <c r="Y345" s="622"/>
      <c r="Z345" s="622"/>
      <c r="AA345" s="622"/>
      <c r="AB345" s="622"/>
      <c r="AC345" s="622"/>
      <c r="AD345" s="622"/>
      <c r="AE345" s="622"/>
      <c r="AF345" s="622"/>
    </row>
    <row r="346">
      <c r="A346" s="622"/>
      <c r="B346" s="622"/>
      <c r="C346" s="622"/>
      <c r="D346" s="622"/>
      <c r="E346" s="622"/>
      <c r="F346" s="622"/>
      <c r="G346" s="622"/>
      <c r="H346" s="622"/>
      <c r="I346" s="622"/>
      <c r="J346" s="622"/>
      <c r="K346" s="623"/>
      <c r="L346" s="623"/>
      <c r="M346" s="623"/>
      <c r="N346" s="623"/>
      <c r="O346" s="623"/>
      <c r="P346" s="623"/>
      <c r="Q346" s="623"/>
      <c r="R346" s="623"/>
      <c r="S346" s="623"/>
      <c r="T346" s="623"/>
      <c r="U346" s="622"/>
      <c r="V346" s="622"/>
      <c r="W346" s="622"/>
      <c r="X346" s="622"/>
      <c r="Y346" s="622"/>
      <c r="Z346" s="622"/>
      <c r="AA346" s="622"/>
      <c r="AB346" s="622"/>
      <c r="AC346" s="622"/>
      <c r="AD346" s="622"/>
      <c r="AE346" s="622"/>
      <c r="AF346" s="622"/>
    </row>
    <row r="347">
      <c r="A347" s="622"/>
      <c r="B347" s="622"/>
      <c r="C347" s="622"/>
      <c r="D347" s="622"/>
      <c r="E347" s="622"/>
      <c r="F347" s="622"/>
      <c r="G347" s="622"/>
      <c r="H347" s="622"/>
      <c r="I347" s="622"/>
      <c r="J347" s="622"/>
      <c r="K347" s="623"/>
      <c r="L347" s="623"/>
      <c r="M347" s="623"/>
      <c r="N347" s="623"/>
      <c r="O347" s="623"/>
      <c r="P347" s="623"/>
      <c r="Q347" s="623"/>
      <c r="R347" s="623"/>
      <c r="S347" s="623"/>
      <c r="T347" s="623"/>
      <c r="U347" s="622"/>
      <c r="V347" s="622"/>
      <c r="W347" s="622"/>
      <c r="X347" s="622"/>
      <c r="Y347" s="622"/>
      <c r="Z347" s="622"/>
      <c r="AA347" s="622"/>
      <c r="AB347" s="622"/>
      <c r="AC347" s="622"/>
      <c r="AD347" s="622"/>
      <c r="AE347" s="622"/>
      <c r="AF347" s="622"/>
    </row>
    <row r="348">
      <c r="A348" s="622"/>
      <c r="B348" s="622"/>
      <c r="C348" s="622"/>
      <c r="D348" s="622"/>
      <c r="E348" s="622"/>
      <c r="F348" s="622"/>
      <c r="G348" s="622"/>
      <c r="H348" s="622"/>
      <c r="I348" s="622"/>
      <c r="J348" s="622"/>
      <c r="K348" s="623"/>
      <c r="L348" s="623"/>
      <c r="M348" s="623"/>
      <c r="N348" s="623"/>
      <c r="O348" s="623"/>
      <c r="P348" s="623"/>
      <c r="Q348" s="623"/>
      <c r="R348" s="623"/>
      <c r="S348" s="623"/>
      <c r="T348" s="623"/>
      <c r="U348" s="622"/>
      <c r="V348" s="622"/>
      <c r="W348" s="622"/>
      <c r="X348" s="622"/>
      <c r="Y348" s="622"/>
      <c r="Z348" s="622"/>
      <c r="AA348" s="622"/>
      <c r="AB348" s="622"/>
      <c r="AC348" s="622"/>
      <c r="AD348" s="622"/>
      <c r="AE348" s="622"/>
      <c r="AF348" s="622"/>
    </row>
    <row r="349">
      <c r="A349" s="622"/>
      <c r="B349" s="622"/>
      <c r="C349" s="622"/>
      <c r="D349" s="622"/>
      <c r="E349" s="622"/>
      <c r="F349" s="622"/>
      <c r="G349" s="622"/>
      <c r="H349" s="622"/>
      <c r="I349" s="622"/>
      <c r="J349" s="622"/>
      <c r="K349" s="623"/>
      <c r="L349" s="623"/>
      <c r="M349" s="623"/>
      <c r="N349" s="623"/>
      <c r="O349" s="623"/>
      <c r="P349" s="623"/>
      <c r="Q349" s="623"/>
      <c r="R349" s="623"/>
      <c r="S349" s="623"/>
      <c r="T349" s="623"/>
      <c r="U349" s="622"/>
      <c r="V349" s="622"/>
      <c r="W349" s="622"/>
      <c r="X349" s="622"/>
      <c r="Y349" s="622"/>
      <c r="Z349" s="622"/>
      <c r="AA349" s="622"/>
      <c r="AB349" s="622"/>
      <c r="AC349" s="622"/>
      <c r="AD349" s="622"/>
      <c r="AE349" s="622"/>
      <c r="AF349" s="622"/>
    </row>
    <row r="350">
      <c r="A350" s="622"/>
      <c r="B350" s="622"/>
      <c r="C350" s="622"/>
      <c r="D350" s="622"/>
      <c r="E350" s="622"/>
      <c r="F350" s="622"/>
      <c r="G350" s="622"/>
      <c r="H350" s="622"/>
      <c r="I350" s="622"/>
      <c r="J350" s="622"/>
      <c r="K350" s="623"/>
      <c r="L350" s="623"/>
      <c r="M350" s="623"/>
      <c r="N350" s="623"/>
      <c r="O350" s="623"/>
      <c r="P350" s="623"/>
      <c r="Q350" s="623"/>
      <c r="R350" s="623"/>
      <c r="S350" s="623"/>
      <c r="T350" s="623"/>
      <c r="U350" s="622"/>
      <c r="V350" s="622"/>
      <c r="W350" s="622"/>
      <c r="X350" s="622"/>
      <c r="Y350" s="622"/>
      <c r="Z350" s="622"/>
      <c r="AA350" s="622"/>
      <c r="AB350" s="622"/>
      <c r="AC350" s="622"/>
      <c r="AD350" s="622"/>
      <c r="AE350" s="622"/>
      <c r="AF350" s="622"/>
    </row>
    <row r="351">
      <c r="A351" s="622"/>
      <c r="B351" s="622"/>
      <c r="C351" s="622"/>
      <c r="D351" s="622"/>
      <c r="E351" s="622"/>
      <c r="F351" s="622"/>
      <c r="G351" s="622"/>
      <c r="H351" s="622"/>
      <c r="I351" s="622"/>
      <c r="J351" s="622"/>
      <c r="K351" s="623"/>
      <c r="L351" s="623"/>
      <c r="M351" s="623"/>
      <c r="N351" s="623"/>
      <c r="O351" s="623"/>
      <c r="P351" s="623"/>
      <c r="Q351" s="623"/>
      <c r="R351" s="623"/>
      <c r="S351" s="623"/>
      <c r="T351" s="623"/>
      <c r="U351" s="622"/>
      <c r="V351" s="622"/>
      <c r="W351" s="622"/>
      <c r="X351" s="622"/>
      <c r="Y351" s="622"/>
      <c r="Z351" s="622"/>
      <c r="AA351" s="622"/>
      <c r="AB351" s="622"/>
      <c r="AC351" s="622"/>
      <c r="AD351" s="622"/>
      <c r="AE351" s="622"/>
      <c r="AF351" s="622"/>
    </row>
    <row r="352">
      <c r="A352" s="622"/>
      <c r="B352" s="622"/>
      <c r="C352" s="622"/>
      <c r="D352" s="622"/>
      <c r="E352" s="622"/>
      <c r="F352" s="622"/>
      <c r="G352" s="622"/>
      <c r="H352" s="622"/>
      <c r="I352" s="622"/>
      <c r="J352" s="622"/>
      <c r="K352" s="623"/>
      <c r="L352" s="623"/>
      <c r="M352" s="623"/>
      <c r="N352" s="623"/>
      <c r="O352" s="623"/>
      <c r="P352" s="623"/>
      <c r="Q352" s="623"/>
      <c r="R352" s="623"/>
      <c r="S352" s="623"/>
      <c r="T352" s="623"/>
      <c r="U352" s="622"/>
      <c r="V352" s="622"/>
      <c r="W352" s="622"/>
      <c r="X352" s="622"/>
      <c r="Y352" s="622"/>
      <c r="Z352" s="622"/>
      <c r="AA352" s="622"/>
      <c r="AB352" s="622"/>
      <c r="AC352" s="622"/>
      <c r="AD352" s="622"/>
      <c r="AE352" s="622"/>
      <c r="AF352" s="622"/>
    </row>
    <row r="353">
      <c r="A353" s="622"/>
      <c r="B353" s="622"/>
      <c r="C353" s="622"/>
      <c r="D353" s="622"/>
      <c r="E353" s="622"/>
      <c r="F353" s="622"/>
      <c r="G353" s="622"/>
      <c r="H353" s="622"/>
      <c r="I353" s="622"/>
      <c r="J353" s="622"/>
      <c r="K353" s="623"/>
      <c r="L353" s="623"/>
      <c r="M353" s="623"/>
      <c r="N353" s="623"/>
      <c r="O353" s="623"/>
      <c r="P353" s="623"/>
      <c r="Q353" s="623"/>
      <c r="R353" s="623"/>
      <c r="S353" s="623"/>
      <c r="T353" s="623"/>
      <c r="U353" s="622"/>
      <c r="V353" s="622"/>
      <c r="W353" s="622"/>
      <c r="X353" s="622"/>
      <c r="Y353" s="622"/>
      <c r="Z353" s="622"/>
      <c r="AA353" s="622"/>
      <c r="AB353" s="622"/>
      <c r="AC353" s="622"/>
      <c r="AD353" s="622"/>
      <c r="AE353" s="622"/>
      <c r="AF353" s="622"/>
    </row>
    <row r="354">
      <c r="A354" s="622"/>
      <c r="B354" s="622"/>
      <c r="C354" s="622"/>
      <c r="D354" s="622"/>
      <c r="E354" s="622"/>
      <c r="F354" s="622"/>
      <c r="G354" s="622"/>
      <c r="H354" s="622"/>
      <c r="I354" s="622"/>
      <c r="J354" s="622"/>
      <c r="K354" s="623"/>
      <c r="L354" s="623"/>
      <c r="M354" s="623"/>
      <c r="N354" s="623"/>
      <c r="O354" s="623"/>
      <c r="P354" s="623"/>
      <c r="Q354" s="623"/>
      <c r="R354" s="623"/>
      <c r="S354" s="623"/>
      <c r="T354" s="623"/>
      <c r="U354" s="622"/>
      <c r="V354" s="622"/>
      <c r="W354" s="622"/>
      <c r="X354" s="622"/>
      <c r="Y354" s="622"/>
      <c r="Z354" s="622"/>
      <c r="AA354" s="622"/>
      <c r="AB354" s="622"/>
      <c r="AC354" s="622"/>
      <c r="AD354" s="622"/>
      <c r="AE354" s="622"/>
      <c r="AF354" s="622"/>
    </row>
    <row r="355">
      <c r="A355" s="622"/>
      <c r="B355" s="622"/>
      <c r="C355" s="622"/>
      <c r="D355" s="622"/>
      <c r="E355" s="622"/>
      <c r="F355" s="622"/>
      <c r="G355" s="622"/>
      <c r="H355" s="622"/>
      <c r="I355" s="622"/>
      <c r="J355" s="622"/>
      <c r="K355" s="623"/>
      <c r="L355" s="623"/>
      <c r="M355" s="623"/>
      <c r="N355" s="623"/>
      <c r="O355" s="623"/>
      <c r="P355" s="623"/>
      <c r="Q355" s="623"/>
      <c r="R355" s="623"/>
      <c r="S355" s="623"/>
      <c r="T355" s="623"/>
      <c r="U355" s="622"/>
      <c r="V355" s="622"/>
      <c r="W355" s="622"/>
      <c r="X355" s="622"/>
      <c r="Y355" s="622"/>
      <c r="Z355" s="622"/>
      <c r="AA355" s="622"/>
      <c r="AB355" s="622"/>
      <c r="AC355" s="622"/>
      <c r="AD355" s="622"/>
      <c r="AE355" s="622"/>
      <c r="AF355" s="622"/>
    </row>
    <row r="356">
      <c r="A356" s="622"/>
      <c r="B356" s="622"/>
      <c r="C356" s="622"/>
      <c r="D356" s="622"/>
      <c r="E356" s="622"/>
      <c r="F356" s="622"/>
      <c r="G356" s="622"/>
      <c r="H356" s="622"/>
      <c r="I356" s="622"/>
      <c r="J356" s="622"/>
      <c r="K356" s="623"/>
      <c r="L356" s="623"/>
      <c r="M356" s="623"/>
      <c r="N356" s="623"/>
      <c r="O356" s="623"/>
      <c r="P356" s="623"/>
      <c r="Q356" s="623"/>
      <c r="R356" s="623"/>
      <c r="S356" s="623"/>
      <c r="T356" s="623"/>
      <c r="U356" s="622"/>
      <c r="V356" s="622"/>
      <c r="W356" s="622"/>
      <c r="X356" s="622"/>
      <c r="Y356" s="622"/>
      <c r="Z356" s="622"/>
      <c r="AA356" s="622"/>
      <c r="AB356" s="622"/>
      <c r="AC356" s="622"/>
      <c r="AD356" s="622"/>
      <c r="AE356" s="622"/>
      <c r="AF356" s="622"/>
    </row>
    <row r="357">
      <c r="A357" s="622"/>
      <c r="B357" s="622"/>
      <c r="C357" s="622"/>
      <c r="D357" s="622"/>
      <c r="E357" s="622"/>
      <c r="F357" s="622"/>
      <c r="G357" s="622"/>
      <c r="H357" s="622"/>
      <c r="I357" s="622"/>
      <c r="J357" s="622"/>
      <c r="K357" s="623"/>
      <c r="L357" s="623"/>
      <c r="M357" s="623"/>
      <c r="N357" s="623"/>
      <c r="O357" s="623"/>
      <c r="P357" s="623"/>
      <c r="Q357" s="623"/>
      <c r="R357" s="623"/>
      <c r="S357" s="623"/>
      <c r="T357" s="623"/>
      <c r="U357" s="622"/>
      <c r="V357" s="622"/>
      <c r="W357" s="622"/>
      <c r="X357" s="622"/>
      <c r="Y357" s="622"/>
      <c r="Z357" s="622"/>
      <c r="AA357" s="622"/>
      <c r="AB357" s="622"/>
      <c r="AC357" s="622"/>
      <c r="AD357" s="622"/>
      <c r="AE357" s="622"/>
      <c r="AF357" s="622"/>
    </row>
    <row r="358">
      <c r="A358" s="622"/>
      <c r="B358" s="622"/>
      <c r="C358" s="622"/>
      <c r="D358" s="622"/>
      <c r="E358" s="622"/>
      <c r="F358" s="622"/>
      <c r="G358" s="622"/>
      <c r="H358" s="622"/>
      <c r="I358" s="622"/>
      <c r="J358" s="622"/>
      <c r="K358" s="623"/>
      <c r="L358" s="623"/>
      <c r="M358" s="623"/>
      <c r="N358" s="623"/>
      <c r="O358" s="623"/>
      <c r="P358" s="623"/>
      <c r="Q358" s="623"/>
      <c r="R358" s="623"/>
      <c r="S358" s="623"/>
      <c r="T358" s="623"/>
      <c r="U358" s="622"/>
      <c r="V358" s="622"/>
      <c r="W358" s="622"/>
      <c r="X358" s="622"/>
      <c r="Y358" s="622"/>
      <c r="Z358" s="622"/>
      <c r="AA358" s="622"/>
      <c r="AB358" s="622"/>
      <c r="AC358" s="622"/>
      <c r="AD358" s="622"/>
      <c r="AE358" s="622"/>
      <c r="AF358" s="622"/>
    </row>
    <row r="359">
      <c r="A359" s="622"/>
      <c r="B359" s="622"/>
      <c r="C359" s="622"/>
      <c r="D359" s="622"/>
      <c r="E359" s="622"/>
      <c r="F359" s="622"/>
      <c r="G359" s="622"/>
      <c r="H359" s="622"/>
      <c r="I359" s="622"/>
      <c r="J359" s="622"/>
      <c r="K359" s="623"/>
      <c r="L359" s="623"/>
      <c r="M359" s="623"/>
      <c r="N359" s="623"/>
      <c r="O359" s="623"/>
      <c r="P359" s="623"/>
      <c r="Q359" s="623"/>
      <c r="R359" s="623"/>
      <c r="S359" s="623"/>
      <c r="T359" s="623"/>
      <c r="U359" s="622"/>
      <c r="V359" s="622"/>
      <c r="W359" s="622"/>
      <c r="X359" s="622"/>
      <c r="Y359" s="622"/>
      <c r="Z359" s="622"/>
      <c r="AA359" s="622"/>
      <c r="AB359" s="622"/>
      <c r="AC359" s="622"/>
      <c r="AD359" s="622"/>
      <c r="AE359" s="622"/>
      <c r="AF359" s="622"/>
    </row>
    <row r="360">
      <c r="A360" s="622"/>
      <c r="B360" s="622"/>
      <c r="C360" s="622"/>
      <c r="D360" s="622"/>
      <c r="E360" s="622"/>
      <c r="F360" s="622"/>
      <c r="G360" s="622"/>
      <c r="H360" s="622"/>
      <c r="I360" s="622"/>
      <c r="J360" s="622"/>
      <c r="K360" s="623"/>
      <c r="L360" s="623"/>
      <c r="M360" s="623"/>
      <c r="N360" s="623"/>
      <c r="O360" s="623"/>
      <c r="P360" s="623"/>
      <c r="Q360" s="623"/>
      <c r="R360" s="623"/>
      <c r="S360" s="623"/>
      <c r="T360" s="623"/>
      <c r="U360" s="622"/>
      <c r="V360" s="622"/>
      <c r="W360" s="622"/>
      <c r="X360" s="622"/>
      <c r="Y360" s="622"/>
      <c r="Z360" s="622"/>
      <c r="AA360" s="622"/>
      <c r="AB360" s="622"/>
      <c r="AC360" s="622"/>
      <c r="AD360" s="622"/>
      <c r="AE360" s="622"/>
      <c r="AF360" s="622"/>
    </row>
    <row r="361">
      <c r="A361" s="622"/>
      <c r="B361" s="622"/>
      <c r="C361" s="622"/>
      <c r="D361" s="622"/>
      <c r="E361" s="622"/>
      <c r="F361" s="622"/>
      <c r="G361" s="622"/>
      <c r="H361" s="622"/>
      <c r="I361" s="622"/>
      <c r="J361" s="622"/>
      <c r="K361" s="623"/>
      <c r="L361" s="623"/>
      <c r="M361" s="623"/>
      <c r="N361" s="623"/>
      <c r="O361" s="623"/>
      <c r="P361" s="623"/>
      <c r="Q361" s="623"/>
      <c r="R361" s="623"/>
      <c r="S361" s="623"/>
      <c r="T361" s="623"/>
      <c r="U361" s="622"/>
      <c r="V361" s="622"/>
      <c r="W361" s="622"/>
      <c r="X361" s="622"/>
      <c r="Y361" s="622"/>
      <c r="Z361" s="622"/>
      <c r="AA361" s="622"/>
      <c r="AB361" s="622"/>
      <c r="AC361" s="622"/>
      <c r="AD361" s="622"/>
      <c r="AE361" s="622"/>
      <c r="AF361" s="622"/>
    </row>
    <row r="362">
      <c r="A362" s="622"/>
      <c r="B362" s="622"/>
      <c r="C362" s="622"/>
      <c r="D362" s="622"/>
      <c r="E362" s="622"/>
      <c r="F362" s="622"/>
      <c r="G362" s="622"/>
      <c r="H362" s="622"/>
      <c r="I362" s="622"/>
      <c r="J362" s="622"/>
      <c r="K362" s="623"/>
      <c r="L362" s="623"/>
      <c r="M362" s="623"/>
      <c r="N362" s="623"/>
      <c r="O362" s="623"/>
      <c r="P362" s="623"/>
      <c r="Q362" s="623"/>
      <c r="R362" s="623"/>
      <c r="S362" s="623"/>
      <c r="T362" s="623"/>
      <c r="U362" s="622"/>
      <c r="V362" s="622"/>
      <c r="W362" s="622"/>
      <c r="X362" s="622"/>
      <c r="Y362" s="622"/>
      <c r="Z362" s="622"/>
      <c r="AA362" s="622"/>
      <c r="AB362" s="622"/>
      <c r="AC362" s="622"/>
      <c r="AD362" s="622"/>
      <c r="AE362" s="622"/>
      <c r="AF362" s="622"/>
    </row>
    <row r="363">
      <c r="A363" s="622"/>
      <c r="B363" s="622"/>
      <c r="C363" s="622"/>
      <c r="D363" s="622"/>
      <c r="E363" s="622"/>
      <c r="F363" s="622"/>
      <c r="G363" s="622"/>
      <c r="H363" s="622"/>
      <c r="I363" s="622"/>
      <c r="J363" s="622"/>
      <c r="K363" s="623"/>
      <c r="L363" s="623"/>
      <c r="M363" s="623"/>
      <c r="N363" s="623"/>
      <c r="O363" s="623"/>
      <c r="P363" s="623"/>
      <c r="Q363" s="623"/>
      <c r="R363" s="623"/>
      <c r="S363" s="623"/>
      <c r="T363" s="623"/>
      <c r="U363" s="622"/>
      <c r="V363" s="622"/>
      <c r="W363" s="622"/>
      <c r="X363" s="622"/>
      <c r="Y363" s="622"/>
      <c r="Z363" s="622"/>
      <c r="AA363" s="622"/>
      <c r="AB363" s="622"/>
      <c r="AC363" s="622"/>
      <c r="AD363" s="622"/>
      <c r="AE363" s="622"/>
      <c r="AF363" s="622"/>
    </row>
    <row r="364">
      <c r="A364" s="622"/>
      <c r="B364" s="622"/>
      <c r="C364" s="622"/>
      <c r="D364" s="622"/>
      <c r="E364" s="622"/>
      <c r="F364" s="622"/>
      <c r="G364" s="622"/>
      <c r="H364" s="622"/>
      <c r="I364" s="622"/>
      <c r="J364" s="622"/>
      <c r="K364" s="623"/>
      <c r="L364" s="623"/>
      <c r="M364" s="623"/>
      <c r="N364" s="623"/>
      <c r="O364" s="623"/>
      <c r="P364" s="623"/>
      <c r="Q364" s="623"/>
      <c r="R364" s="623"/>
      <c r="S364" s="623"/>
      <c r="T364" s="623"/>
      <c r="U364" s="622"/>
      <c r="V364" s="622"/>
      <c r="W364" s="622"/>
      <c r="X364" s="622"/>
      <c r="Y364" s="622"/>
      <c r="Z364" s="622"/>
      <c r="AA364" s="622"/>
      <c r="AB364" s="622"/>
      <c r="AC364" s="622"/>
      <c r="AD364" s="622"/>
      <c r="AE364" s="622"/>
      <c r="AF364" s="622"/>
    </row>
    <row r="365">
      <c r="A365" s="622"/>
      <c r="B365" s="622"/>
      <c r="C365" s="622"/>
      <c r="D365" s="622"/>
      <c r="E365" s="622"/>
      <c r="F365" s="622"/>
      <c r="G365" s="622"/>
      <c r="H365" s="622"/>
      <c r="I365" s="622"/>
      <c r="J365" s="622"/>
      <c r="K365" s="623"/>
      <c r="L365" s="623"/>
      <c r="M365" s="623"/>
      <c r="N365" s="623"/>
      <c r="O365" s="623"/>
      <c r="P365" s="623"/>
      <c r="Q365" s="623"/>
      <c r="R365" s="623"/>
      <c r="S365" s="623"/>
      <c r="T365" s="623"/>
      <c r="U365" s="622"/>
      <c r="V365" s="622"/>
      <c r="W365" s="622"/>
      <c r="X365" s="622"/>
      <c r="Y365" s="622"/>
      <c r="Z365" s="622"/>
      <c r="AA365" s="622"/>
      <c r="AB365" s="622"/>
      <c r="AC365" s="622"/>
      <c r="AD365" s="622"/>
      <c r="AE365" s="622"/>
      <c r="AF365" s="622"/>
    </row>
    <row r="366">
      <c r="A366" s="622"/>
      <c r="B366" s="622"/>
      <c r="C366" s="622"/>
      <c r="D366" s="622"/>
      <c r="E366" s="622"/>
      <c r="F366" s="622"/>
      <c r="G366" s="622"/>
      <c r="H366" s="622"/>
      <c r="I366" s="622"/>
      <c r="J366" s="622"/>
      <c r="K366" s="623"/>
      <c r="L366" s="623"/>
      <c r="M366" s="623"/>
      <c r="N366" s="623"/>
      <c r="O366" s="623"/>
      <c r="P366" s="623"/>
      <c r="Q366" s="623"/>
      <c r="R366" s="623"/>
      <c r="S366" s="623"/>
      <c r="T366" s="623"/>
      <c r="U366" s="622"/>
      <c r="V366" s="622"/>
      <c r="W366" s="622"/>
      <c r="X366" s="622"/>
      <c r="Y366" s="622"/>
      <c r="Z366" s="622"/>
      <c r="AA366" s="622"/>
      <c r="AB366" s="622"/>
      <c r="AC366" s="622"/>
      <c r="AD366" s="622"/>
      <c r="AE366" s="622"/>
      <c r="AF366" s="622"/>
    </row>
    <row r="367">
      <c r="A367" s="622"/>
      <c r="B367" s="622"/>
      <c r="C367" s="622"/>
      <c r="D367" s="622"/>
      <c r="E367" s="622"/>
      <c r="F367" s="622"/>
      <c r="G367" s="622"/>
      <c r="H367" s="622"/>
      <c r="I367" s="622"/>
      <c r="J367" s="622"/>
      <c r="K367" s="623"/>
      <c r="L367" s="623"/>
      <c r="M367" s="623"/>
      <c r="N367" s="623"/>
      <c r="O367" s="623"/>
      <c r="P367" s="623"/>
      <c r="Q367" s="623"/>
      <c r="R367" s="623"/>
      <c r="S367" s="623"/>
      <c r="T367" s="623"/>
      <c r="U367" s="622"/>
      <c r="V367" s="622"/>
      <c r="W367" s="622"/>
      <c r="X367" s="622"/>
      <c r="Y367" s="622"/>
      <c r="Z367" s="622"/>
      <c r="AA367" s="622"/>
      <c r="AB367" s="622"/>
      <c r="AC367" s="622"/>
      <c r="AD367" s="622"/>
      <c r="AE367" s="622"/>
      <c r="AF367" s="622"/>
    </row>
    <row r="368">
      <c r="A368" s="622"/>
      <c r="B368" s="622"/>
      <c r="C368" s="622"/>
      <c r="D368" s="622"/>
      <c r="E368" s="622"/>
      <c r="F368" s="622"/>
      <c r="G368" s="622"/>
      <c r="H368" s="622"/>
      <c r="I368" s="622"/>
      <c r="J368" s="622"/>
      <c r="K368" s="623"/>
      <c r="L368" s="623"/>
      <c r="M368" s="623"/>
      <c r="N368" s="623"/>
      <c r="O368" s="623"/>
      <c r="P368" s="623"/>
      <c r="Q368" s="623"/>
      <c r="R368" s="623"/>
      <c r="S368" s="623"/>
      <c r="T368" s="623"/>
      <c r="U368" s="622"/>
      <c r="V368" s="622"/>
      <c r="W368" s="622"/>
      <c r="X368" s="622"/>
      <c r="Y368" s="622"/>
      <c r="Z368" s="622"/>
      <c r="AA368" s="622"/>
      <c r="AB368" s="622"/>
      <c r="AC368" s="622"/>
      <c r="AD368" s="622"/>
      <c r="AE368" s="622"/>
      <c r="AF368" s="622"/>
    </row>
    <row r="369">
      <c r="A369" s="622"/>
      <c r="B369" s="622"/>
      <c r="C369" s="622"/>
      <c r="D369" s="622"/>
      <c r="E369" s="622"/>
      <c r="F369" s="622"/>
      <c r="G369" s="622"/>
      <c r="H369" s="622"/>
      <c r="I369" s="622"/>
      <c r="J369" s="622"/>
      <c r="K369" s="623"/>
      <c r="L369" s="623"/>
      <c r="M369" s="623"/>
      <c r="N369" s="623"/>
      <c r="O369" s="623"/>
      <c r="P369" s="623"/>
      <c r="Q369" s="623"/>
      <c r="R369" s="623"/>
      <c r="S369" s="623"/>
      <c r="T369" s="623"/>
      <c r="U369" s="622"/>
      <c r="V369" s="622"/>
      <c r="W369" s="622"/>
      <c r="X369" s="622"/>
      <c r="Y369" s="622"/>
      <c r="Z369" s="622"/>
      <c r="AA369" s="622"/>
      <c r="AB369" s="622"/>
      <c r="AC369" s="622"/>
      <c r="AD369" s="622"/>
      <c r="AE369" s="622"/>
      <c r="AF369" s="622"/>
    </row>
    <row r="370">
      <c r="A370" s="622"/>
      <c r="B370" s="622"/>
      <c r="C370" s="622"/>
      <c r="D370" s="622"/>
      <c r="E370" s="622"/>
      <c r="F370" s="622"/>
      <c r="G370" s="622"/>
      <c r="H370" s="622"/>
      <c r="I370" s="622"/>
      <c r="J370" s="622"/>
      <c r="K370" s="623"/>
      <c r="L370" s="623"/>
      <c r="M370" s="623"/>
      <c r="N370" s="623"/>
      <c r="O370" s="623"/>
      <c r="P370" s="623"/>
      <c r="Q370" s="623"/>
      <c r="R370" s="623"/>
      <c r="S370" s="623"/>
      <c r="T370" s="623"/>
      <c r="U370" s="622"/>
      <c r="V370" s="622"/>
      <c r="W370" s="622"/>
      <c r="X370" s="622"/>
      <c r="Y370" s="622"/>
      <c r="Z370" s="622"/>
      <c r="AA370" s="622"/>
      <c r="AB370" s="622"/>
      <c r="AC370" s="622"/>
      <c r="AD370" s="622"/>
      <c r="AE370" s="622"/>
      <c r="AF370" s="622"/>
    </row>
    <row r="371">
      <c r="A371" s="622"/>
      <c r="B371" s="622"/>
      <c r="C371" s="622"/>
      <c r="D371" s="622"/>
      <c r="E371" s="622"/>
      <c r="F371" s="622"/>
      <c r="G371" s="622"/>
      <c r="H371" s="622"/>
      <c r="I371" s="622"/>
      <c r="J371" s="622"/>
      <c r="K371" s="623"/>
      <c r="L371" s="623"/>
      <c r="M371" s="623"/>
      <c r="N371" s="623"/>
      <c r="O371" s="623"/>
      <c r="P371" s="623"/>
      <c r="Q371" s="623"/>
      <c r="R371" s="623"/>
      <c r="S371" s="623"/>
      <c r="T371" s="623"/>
      <c r="U371" s="622"/>
      <c r="V371" s="622"/>
      <c r="W371" s="622"/>
      <c r="X371" s="622"/>
      <c r="Y371" s="622"/>
      <c r="Z371" s="622"/>
      <c r="AA371" s="622"/>
      <c r="AB371" s="622"/>
      <c r="AC371" s="622"/>
      <c r="AD371" s="622"/>
      <c r="AE371" s="622"/>
      <c r="AF371" s="622"/>
    </row>
    <row r="372">
      <c r="A372" s="622"/>
      <c r="B372" s="622"/>
      <c r="C372" s="622"/>
      <c r="D372" s="622"/>
      <c r="E372" s="622"/>
      <c r="F372" s="622"/>
      <c r="G372" s="622"/>
      <c r="H372" s="622"/>
      <c r="I372" s="622"/>
      <c r="J372" s="622"/>
      <c r="K372" s="623"/>
      <c r="L372" s="623"/>
      <c r="M372" s="623"/>
      <c r="N372" s="623"/>
      <c r="O372" s="623"/>
      <c r="P372" s="623"/>
      <c r="Q372" s="623"/>
      <c r="R372" s="623"/>
      <c r="S372" s="623"/>
      <c r="T372" s="623"/>
      <c r="U372" s="622"/>
      <c r="V372" s="622"/>
      <c r="W372" s="622"/>
      <c r="X372" s="622"/>
      <c r="Y372" s="622"/>
      <c r="Z372" s="622"/>
      <c r="AA372" s="622"/>
      <c r="AB372" s="622"/>
      <c r="AC372" s="622"/>
      <c r="AD372" s="622"/>
      <c r="AE372" s="622"/>
      <c r="AF372" s="622"/>
    </row>
    <row r="373">
      <c r="A373" s="622"/>
      <c r="B373" s="622"/>
      <c r="C373" s="622"/>
      <c r="D373" s="622"/>
      <c r="E373" s="622"/>
      <c r="F373" s="622"/>
      <c r="G373" s="622"/>
      <c r="H373" s="622"/>
      <c r="I373" s="622"/>
      <c r="J373" s="622"/>
      <c r="K373" s="623"/>
      <c r="L373" s="623"/>
      <c r="M373" s="623"/>
      <c r="N373" s="623"/>
      <c r="O373" s="623"/>
      <c r="P373" s="623"/>
      <c r="Q373" s="623"/>
      <c r="R373" s="623"/>
      <c r="S373" s="623"/>
      <c r="T373" s="623"/>
      <c r="U373" s="622"/>
      <c r="V373" s="622"/>
      <c r="W373" s="622"/>
      <c r="X373" s="622"/>
      <c r="Y373" s="622"/>
      <c r="Z373" s="622"/>
      <c r="AA373" s="622"/>
      <c r="AB373" s="622"/>
      <c r="AC373" s="622"/>
      <c r="AD373" s="622"/>
      <c r="AE373" s="622"/>
      <c r="AF373" s="622"/>
    </row>
    <row r="374">
      <c r="A374" s="622"/>
      <c r="B374" s="622"/>
      <c r="C374" s="622"/>
      <c r="D374" s="622"/>
      <c r="E374" s="622"/>
      <c r="F374" s="622"/>
      <c r="G374" s="622"/>
      <c r="H374" s="622"/>
      <c r="I374" s="622"/>
      <c r="J374" s="622"/>
      <c r="K374" s="623"/>
      <c r="L374" s="623"/>
      <c r="M374" s="623"/>
      <c r="N374" s="623"/>
      <c r="O374" s="623"/>
      <c r="P374" s="623"/>
      <c r="Q374" s="623"/>
      <c r="R374" s="623"/>
      <c r="S374" s="623"/>
      <c r="T374" s="623"/>
      <c r="U374" s="622"/>
      <c r="V374" s="622"/>
      <c r="W374" s="622"/>
      <c r="X374" s="622"/>
      <c r="Y374" s="622"/>
      <c r="Z374" s="622"/>
      <c r="AA374" s="622"/>
      <c r="AB374" s="622"/>
      <c r="AC374" s="622"/>
      <c r="AD374" s="622"/>
      <c r="AE374" s="622"/>
      <c r="AF374" s="622"/>
    </row>
    <row r="375">
      <c r="A375" s="622"/>
      <c r="B375" s="622"/>
      <c r="C375" s="622"/>
      <c r="D375" s="622"/>
      <c r="E375" s="622"/>
      <c r="F375" s="622"/>
      <c r="G375" s="622"/>
      <c r="H375" s="622"/>
      <c r="I375" s="622"/>
      <c r="J375" s="622"/>
      <c r="K375" s="623"/>
      <c r="L375" s="623"/>
      <c r="M375" s="623"/>
      <c r="N375" s="623"/>
      <c r="O375" s="623"/>
      <c r="P375" s="623"/>
      <c r="Q375" s="623"/>
      <c r="R375" s="623"/>
      <c r="S375" s="623"/>
      <c r="T375" s="623"/>
      <c r="U375" s="622"/>
      <c r="V375" s="622"/>
      <c r="W375" s="622"/>
      <c r="X375" s="622"/>
      <c r="Y375" s="622"/>
      <c r="Z375" s="622"/>
      <c r="AA375" s="622"/>
      <c r="AB375" s="622"/>
      <c r="AC375" s="622"/>
      <c r="AD375" s="622"/>
      <c r="AE375" s="622"/>
      <c r="AF375" s="622"/>
    </row>
    <row r="376">
      <c r="A376" s="622"/>
      <c r="B376" s="622"/>
      <c r="C376" s="622"/>
      <c r="D376" s="622"/>
      <c r="E376" s="622"/>
      <c r="F376" s="622"/>
      <c r="G376" s="622"/>
      <c r="H376" s="622"/>
      <c r="I376" s="622"/>
      <c r="J376" s="622"/>
      <c r="K376" s="623"/>
      <c r="L376" s="623"/>
      <c r="M376" s="623"/>
      <c r="N376" s="623"/>
      <c r="O376" s="623"/>
      <c r="P376" s="623"/>
      <c r="Q376" s="623"/>
      <c r="R376" s="623"/>
      <c r="S376" s="623"/>
      <c r="T376" s="623"/>
      <c r="U376" s="622"/>
      <c r="V376" s="622"/>
      <c r="W376" s="622"/>
      <c r="X376" s="622"/>
      <c r="Y376" s="622"/>
      <c r="Z376" s="622"/>
      <c r="AA376" s="622"/>
      <c r="AB376" s="622"/>
      <c r="AC376" s="622"/>
      <c r="AD376" s="622"/>
      <c r="AE376" s="622"/>
      <c r="AF376" s="622"/>
    </row>
    <row r="377">
      <c r="A377" s="622"/>
      <c r="B377" s="622"/>
      <c r="C377" s="622"/>
      <c r="D377" s="622"/>
      <c r="E377" s="622"/>
      <c r="F377" s="622"/>
      <c r="G377" s="622"/>
      <c r="H377" s="622"/>
      <c r="I377" s="622"/>
      <c r="J377" s="622"/>
      <c r="K377" s="623"/>
      <c r="L377" s="623"/>
      <c r="M377" s="623"/>
      <c r="N377" s="623"/>
      <c r="O377" s="623"/>
      <c r="P377" s="623"/>
      <c r="Q377" s="623"/>
      <c r="R377" s="623"/>
      <c r="S377" s="623"/>
      <c r="T377" s="623"/>
      <c r="U377" s="622"/>
      <c r="V377" s="622"/>
      <c r="W377" s="622"/>
      <c r="X377" s="622"/>
      <c r="Y377" s="622"/>
      <c r="Z377" s="622"/>
      <c r="AA377" s="622"/>
      <c r="AB377" s="622"/>
      <c r="AC377" s="622"/>
      <c r="AD377" s="622"/>
      <c r="AE377" s="622"/>
      <c r="AF377" s="622"/>
    </row>
    <row r="378">
      <c r="A378" s="622"/>
      <c r="B378" s="622"/>
      <c r="C378" s="622"/>
      <c r="D378" s="622"/>
      <c r="E378" s="622"/>
      <c r="F378" s="622"/>
      <c r="G378" s="622"/>
      <c r="H378" s="622"/>
      <c r="I378" s="622"/>
      <c r="J378" s="622"/>
      <c r="K378" s="623"/>
      <c r="L378" s="623"/>
      <c r="M378" s="623"/>
      <c r="N378" s="623"/>
      <c r="O378" s="623"/>
      <c r="P378" s="623"/>
      <c r="Q378" s="623"/>
      <c r="R378" s="623"/>
      <c r="S378" s="623"/>
      <c r="T378" s="623"/>
      <c r="U378" s="622"/>
      <c r="V378" s="622"/>
      <c r="W378" s="622"/>
      <c r="X378" s="622"/>
      <c r="Y378" s="622"/>
      <c r="Z378" s="622"/>
      <c r="AA378" s="622"/>
      <c r="AB378" s="622"/>
      <c r="AC378" s="622"/>
      <c r="AD378" s="622"/>
      <c r="AE378" s="622"/>
      <c r="AF378" s="622"/>
    </row>
    <row r="379">
      <c r="A379" s="622"/>
      <c r="B379" s="622"/>
      <c r="C379" s="622"/>
      <c r="D379" s="622"/>
      <c r="E379" s="622"/>
      <c r="F379" s="622"/>
      <c r="G379" s="622"/>
      <c r="H379" s="622"/>
      <c r="I379" s="622"/>
      <c r="J379" s="622"/>
      <c r="K379" s="623"/>
      <c r="L379" s="623"/>
      <c r="M379" s="623"/>
      <c r="N379" s="623"/>
      <c r="O379" s="623"/>
      <c r="P379" s="623"/>
      <c r="Q379" s="623"/>
      <c r="R379" s="623"/>
      <c r="S379" s="623"/>
      <c r="T379" s="623"/>
      <c r="U379" s="622"/>
      <c r="V379" s="622"/>
      <c r="W379" s="622"/>
      <c r="X379" s="622"/>
      <c r="Y379" s="622"/>
      <c r="Z379" s="622"/>
      <c r="AA379" s="622"/>
      <c r="AB379" s="622"/>
      <c r="AC379" s="622"/>
      <c r="AD379" s="622"/>
      <c r="AE379" s="622"/>
      <c r="AF379" s="622"/>
    </row>
    <row r="380">
      <c r="A380" s="622"/>
      <c r="B380" s="622"/>
      <c r="C380" s="622"/>
      <c r="D380" s="622"/>
      <c r="E380" s="622"/>
      <c r="F380" s="622"/>
      <c r="G380" s="622"/>
      <c r="H380" s="622"/>
      <c r="I380" s="622"/>
      <c r="J380" s="622"/>
      <c r="K380" s="623"/>
      <c r="L380" s="623"/>
      <c r="M380" s="623"/>
      <c r="N380" s="623"/>
      <c r="O380" s="623"/>
      <c r="P380" s="623"/>
      <c r="Q380" s="623"/>
      <c r="R380" s="623"/>
      <c r="S380" s="623"/>
      <c r="T380" s="623"/>
      <c r="U380" s="622"/>
      <c r="V380" s="622"/>
      <c r="W380" s="622"/>
      <c r="X380" s="622"/>
      <c r="Y380" s="622"/>
      <c r="Z380" s="622"/>
      <c r="AA380" s="622"/>
      <c r="AB380" s="622"/>
      <c r="AC380" s="622"/>
      <c r="AD380" s="622"/>
      <c r="AE380" s="622"/>
      <c r="AF380" s="622"/>
    </row>
    <row r="381">
      <c r="A381" s="622"/>
      <c r="B381" s="622"/>
      <c r="C381" s="622"/>
      <c r="D381" s="622"/>
      <c r="E381" s="622"/>
      <c r="F381" s="622"/>
      <c r="G381" s="622"/>
      <c r="H381" s="622"/>
      <c r="I381" s="622"/>
      <c r="J381" s="622"/>
      <c r="K381" s="623"/>
      <c r="L381" s="623"/>
      <c r="M381" s="623"/>
      <c r="N381" s="623"/>
      <c r="O381" s="623"/>
      <c r="P381" s="623"/>
      <c r="Q381" s="623"/>
      <c r="R381" s="623"/>
      <c r="S381" s="623"/>
      <c r="T381" s="623"/>
      <c r="U381" s="622"/>
      <c r="V381" s="622"/>
      <c r="W381" s="622"/>
      <c r="X381" s="622"/>
      <c r="Y381" s="622"/>
      <c r="Z381" s="622"/>
      <c r="AA381" s="622"/>
      <c r="AB381" s="622"/>
      <c r="AC381" s="622"/>
      <c r="AD381" s="622"/>
      <c r="AE381" s="622"/>
      <c r="AF381" s="622"/>
    </row>
    <row r="382">
      <c r="A382" s="622"/>
      <c r="B382" s="622"/>
      <c r="C382" s="622"/>
      <c r="D382" s="622"/>
      <c r="E382" s="622"/>
      <c r="F382" s="622"/>
      <c r="G382" s="622"/>
      <c r="H382" s="622"/>
      <c r="I382" s="622"/>
      <c r="J382" s="622"/>
      <c r="K382" s="623"/>
      <c r="L382" s="623"/>
      <c r="M382" s="623"/>
      <c r="N382" s="623"/>
      <c r="O382" s="623"/>
      <c r="P382" s="623"/>
      <c r="Q382" s="623"/>
      <c r="R382" s="623"/>
      <c r="S382" s="623"/>
      <c r="T382" s="623"/>
      <c r="U382" s="622"/>
      <c r="V382" s="622"/>
      <c r="W382" s="622"/>
      <c r="X382" s="622"/>
      <c r="Y382" s="622"/>
      <c r="Z382" s="622"/>
      <c r="AA382" s="622"/>
      <c r="AB382" s="622"/>
      <c r="AC382" s="622"/>
      <c r="AD382" s="622"/>
      <c r="AE382" s="622"/>
      <c r="AF382" s="622"/>
    </row>
    <row r="383">
      <c r="A383" s="622"/>
      <c r="B383" s="622"/>
      <c r="C383" s="622"/>
      <c r="D383" s="622"/>
      <c r="E383" s="622"/>
      <c r="F383" s="622"/>
      <c r="G383" s="622"/>
      <c r="H383" s="622"/>
      <c r="I383" s="622"/>
      <c r="J383" s="622"/>
      <c r="K383" s="623"/>
      <c r="L383" s="623"/>
      <c r="M383" s="623"/>
      <c r="N383" s="623"/>
      <c r="O383" s="623"/>
      <c r="P383" s="623"/>
      <c r="Q383" s="623"/>
      <c r="R383" s="623"/>
      <c r="S383" s="623"/>
      <c r="T383" s="623"/>
      <c r="U383" s="622"/>
      <c r="V383" s="622"/>
      <c r="W383" s="622"/>
      <c r="X383" s="622"/>
      <c r="Y383" s="622"/>
      <c r="Z383" s="622"/>
      <c r="AA383" s="622"/>
      <c r="AB383" s="622"/>
      <c r="AC383" s="622"/>
      <c r="AD383" s="622"/>
      <c r="AE383" s="622"/>
      <c r="AF383" s="622"/>
    </row>
    <row r="384">
      <c r="A384" s="622"/>
      <c r="B384" s="622"/>
      <c r="C384" s="622"/>
      <c r="D384" s="622"/>
      <c r="E384" s="622"/>
      <c r="F384" s="622"/>
      <c r="G384" s="622"/>
      <c r="H384" s="622"/>
      <c r="I384" s="622"/>
      <c r="J384" s="622"/>
      <c r="K384" s="623"/>
      <c r="L384" s="623"/>
      <c r="M384" s="623"/>
      <c r="N384" s="623"/>
      <c r="O384" s="623"/>
      <c r="P384" s="623"/>
      <c r="Q384" s="623"/>
      <c r="R384" s="623"/>
      <c r="S384" s="623"/>
      <c r="T384" s="623"/>
      <c r="U384" s="622"/>
      <c r="V384" s="622"/>
      <c r="W384" s="622"/>
      <c r="X384" s="622"/>
      <c r="Y384" s="622"/>
      <c r="Z384" s="622"/>
      <c r="AA384" s="622"/>
      <c r="AB384" s="622"/>
      <c r="AC384" s="622"/>
      <c r="AD384" s="622"/>
      <c r="AE384" s="622"/>
      <c r="AF384" s="622"/>
    </row>
    <row r="385">
      <c r="A385" s="622"/>
      <c r="B385" s="622"/>
      <c r="C385" s="622"/>
      <c r="D385" s="622"/>
      <c r="E385" s="622"/>
      <c r="F385" s="622"/>
      <c r="G385" s="622"/>
      <c r="H385" s="622"/>
      <c r="I385" s="622"/>
      <c r="J385" s="622"/>
      <c r="K385" s="623"/>
      <c r="L385" s="623"/>
      <c r="M385" s="623"/>
      <c r="N385" s="623"/>
      <c r="O385" s="623"/>
      <c r="P385" s="623"/>
      <c r="Q385" s="623"/>
      <c r="R385" s="623"/>
      <c r="S385" s="623"/>
      <c r="T385" s="623"/>
      <c r="U385" s="622"/>
      <c r="V385" s="622"/>
      <c r="W385" s="622"/>
      <c r="X385" s="622"/>
      <c r="Y385" s="622"/>
      <c r="Z385" s="622"/>
      <c r="AA385" s="622"/>
      <c r="AB385" s="622"/>
      <c r="AC385" s="622"/>
      <c r="AD385" s="622"/>
      <c r="AE385" s="622"/>
      <c r="AF385" s="622"/>
    </row>
    <row r="386">
      <c r="A386" s="622"/>
      <c r="B386" s="622"/>
      <c r="C386" s="622"/>
      <c r="D386" s="622"/>
      <c r="E386" s="622"/>
      <c r="F386" s="622"/>
      <c r="G386" s="622"/>
      <c r="H386" s="622"/>
      <c r="I386" s="622"/>
      <c r="J386" s="622"/>
      <c r="K386" s="623"/>
      <c r="L386" s="623"/>
      <c r="M386" s="623"/>
      <c r="N386" s="623"/>
      <c r="O386" s="623"/>
      <c r="P386" s="623"/>
      <c r="Q386" s="623"/>
      <c r="R386" s="623"/>
      <c r="S386" s="623"/>
      <c r="T386" s="623"/>
      <c r="U386" s="622"/>
      <c r="V386" s="622"/>
      <c r="W386" s="622"/>
      <c r="X386" s="622"/>
      <c r="Y386" s="622"/>
      <c r="Z386" s="622"/>
      <c r="AA386" s="622"/>
      <c r="AB386" s="622"/>
      <c r="AC386" s="622"/>
      <c r="AD386" s="622"/>
      <c r="AE386" s="622"/>
      <c r="AF386" s="622"/>
    </row>
    <row r="387">
      <c r="A387" s="622"/>
      <c r="B387" s="622"/>
      <c r="C387" s="622"/>
      <c r="D387" s="622"/>
      <c r="E387" s="622"/>
      <c r="F387" s="622"/>
      <c r="G387" s="622"/>
      <c r="H387" s="622"/>
      <c r="I387" s="622"/>
      <c r="J387" s="622"/>
      <c r="K387" s="623"/>
      <c r="L387" s="623"/>
      <c r="M387" s="623"/>
      <c r="N387" s="623"/>
      <c r="O387" s="623"/>
      <c r="P387" s="623"/>
      <c r="Q387" s="623"/>
      <c r="R387" s="623"/>
      <c r="S387" s="623"/>
      <c r="T387" s="623"/>
      <c r="U387" s="622"/>
      <c r="V387" s="622"/>
      <c r="W387" s="622"/>
      <c r="X387" s="622"/>
      <c r="Y387" s="622"/>
      <c r="Z387" s="622"/>
      <c r="AA387" s="622"/>
      <c r="AB387" s="622"/>
      <c r="AC387" s="622"/>
      <c r="AD387" s="622"/>
      <c r="AE387" s="622"/>
      <c r="AF387" s="622"/>
    </row>
    <row r="388">
      <c r="A388" s="622"/>
      <c r="B388" s="622"/>
      <c r="C388" s="622"/>
      <c r="D388" s="622"/>
      <c r="E388" s="622"/>
      <c r="F388" s="622"/>
      <c r="G388" s="622"/>
      <c r="H388" s="622"/>
      <c r="I388" s="622"/>
      <c r="J388" s="622"/>
      <c r="K388" s="623"/>
      <c r="L388" s="623"/>
      <c r="M388" s="623"/>
      <c r="N388" s="623"/>
      <c r="O388" s="623"/>
      <c r="P388" s="623"/>
      <c r="Q388" s="623"/>
      <c r="R388" s="623"/>
      <c r="S388" s="623"/>
      <c r="T388" s="623"/>
      <c r="U388" s="622"/>
      <c r="V388" s="622"/>
      <c r="W388" s="622"/>
      <c r="X388" s="622"/>
      <c r="Y388" s="622"/>
      <c r="Z388" s="622"/>
      <c r="AA388" s="622"/>
      <c r="AB388" s="622"/>
      <c r="AC388" s="622"/>
      <c r="AD388" s="622"/>
      <c r="AE388" s="622"/>
      <c r="AF388" s="622"/>
    </row>
    <row r="389">
      <c r="A389" s="622"/>
      <c r="B389" s="622"/>
      <c r="C389" s="622"/>
      <c r="D389" s="622"/>
      <c r="E389" s="622"/>
      <c r="F389" s="622"/>
      <c r="G389" s="622"/>
      <c r="H389" s="622"/>
      <c r="I389" s="622"/>
      <c r="J389" s="622"/>
      <c r="K389" s="623"/>
      <c r="L389" s="623"/>
      <c r="M389" s="623"/>
      <c r="N389" s="623"/>
      <c r="O389" s="623"/>
      <c r="P389" s="623"/>
      <c r="Q389" s="623"/>
      <c r="R389" s="623"/>
      <c r="S389" s="623"/>
      <c r="T389" s="623"/>
      <c r="U389" s="622"/>
      <c r="V389" s="622"/>
      <c r="W389" s="622"/>
      <c r="X389" s="622"/>
      <c r="Y389" s="622"/>
      <c r="Z389" s="622"/>
      <c r="AA389" s="622"/>
      <c r="AB389" s="622"/>
      <c r="AC389" s="622"/>
      <c r="AD389" s="622"/>
      <c r="AE389" s="622"/>
      <c r="AF389" s="622"/>
    </row>
    <row r="390">
      <c r="A390" s="622"/>
      <c r="B390" s="622"/>
      <c r="C390" s="622"/>
      <c r="D390" s="622"/>
      <c r="E390" s="622"/>
      <c r="F390" s="622"/>
      <c r="G390" s="622"/>
      <c r="H390" s="622"/>
      <c r="I390" s="622"/>
      <c r="J390" s="622"/>
      <c r="K390" s="623"/>
      <c r="L390" s="623"/>
      <c r="M390" s="623"/>
      <c r="N390" s="623"/>
      <c r="O390" s="623"/>
      <c r="P390" s="623"/>
      <c r="Q390" s="623"/>
      <c r="R390" s="623"/>
      <c r="S390" s="623"/>
      <c r="T390" s="623"/>
      <c r="U390" s="622"/>
      <c r="V390" s="622"/>
      <c r="W390" s="622"/>
      <c r="X390" s="622"/>
      <c r="Y390" s="622"/>
      <c r="Z390" s="622"/>
      <c r="AA390" s="622"/>
      <c r="AB390" s="622"/>
      <c r="AC390" s="622"/>
      <c r="AD390" s="622"/>
      <c r="AE390" s="622"/>
      <c r="AF390" s="622"/>
    </row>
    <row r="391">
      <c r="A391" s="622"/>
      <c r="B391" s="622"/>
      <c r="C391" s="622"/>
      <c r="D391" s="622"/>
      <c r="E391" s="622"/>
      <c r="F391" s="622"/>
      <c r="G391" s="622"/>
      <c r="H391" s="622"/>
      <c r="I391" s="622"/>
      <c r="J391" s="622"/>
      <c r="K391" s="623"/>
      <c r="L391" s="623"/>
      <c r="M391" s="623"/>
      <c r="N391" s="623"/>
      <c r="O391" s="623"/>
      <c r="P391" s="623"/>
      <c r="Q391" s="623"/>
      <c r="R391" s="623"/>
      <c r="S391" s="623"/>
      <c r="T391" s="623"/>
      <c r="U391" s="622"/>
      <c r="V391" s="622"/>
      <c r="W391" s="622"/>
      <c r="X391" s="622"/>
      <c r="Y391" s="622"/>
      <c r="Z391" s="622"/>
      <c r="AA391" s="622"/>
      <c r="AB391" s="622"/>
      <c r="AC391" s="622"/>
      <c r="AD391" s="622"/>
      <c r="AE391" s="622"/>
      <c r="AF391" s="622"/>
    </row>
    <row r="392">
      <c r="A392" s="622"/>
      <c r="B392" s="622"/>
      <c r="C392" s="622"/>
      <c r="D392" s="622"/>
      <c r="E392" s="622"/>
      <c r="F392" s="622"/>
      <c r="G392" s="622"/>
      <c r="H392" s="622"/>
      <c r="I392" s="622"/>
      <c r="J392" s="622"/>
      <c r="K392" s="623"/>
      <c r="L392" s="623"/>
      <c r="M392" s="623"/>
      <c r="N392" s="623"/>
      <c r="O392" s="623"/>
      <c r="P392" s="623"/>
      <c r="Q392" s="623"/>
      <c r="R392" s="623"/>
      <c r="S392" s="623"/>
      <c r="T392" s="623"/>
      <c r="U392" s="622"/>
      <c r="V392" s="622"/>
      <c r="W392" s="622"/>
      <c r="X392" s="622"/>
      <c r="Y392" s="622"/>
      <c r="Z392" s="622"/>
      <c r="AA392" s="622"/>
      <c r="AB392" s="622"/>
      <c r="AC392" s="622"/>
      <c r="AD392" s="622"/>
      <c r="AE392" s="622"/>
      <c r="AF392" s="622"/>
    </row>
    <row r="393">
      <c r="A393" s="622"/>
      <c r="B393" s="622"/>
      <c r="C393" s="622"/>
      <c r="D393" s="622"/>
      <c r="E393" s="622"/>
      <c r="F393" s="622"/>
      <c r="G393" s="622"/>
      <c r="H393" s="622"/>
      <c r="I393" s="622"/>
      <c r="J393" s="622"/>
      <c r="K393" s="623"/>
      <c r="L393" s="623"/>
      <c r="M393" s="623"/>
      <c r="N393" s="623"/>
      <c r="O393" s="623"/>
      <c r="P393" s="623"/>
      <c r="Q393" s="623"/>
      <c r="R393" s="623"/>
      <c r="S393" s="623"/>
      <c r="T393" s="623"/>
      <c r="U393" s="622"/>
      <c r="V393" s="622"/>
      <c r="W393" s="622"/>
      <c r="X393" s="622"/>
      <c r="Y393" s="622"/>
      <c r="Z393" s="622"/>
      <c r="AA393" s="622"/>
      <c r="AB393" s="622"/>
      <c r="AC393" s="622"/>
      <c r="AD393" s="622"/>
      <c r="AE393" s="622"/>
      <c r="AF393" s="622"/>
    </row>
    <row r="394">
      <c r="A394" s="622"/>
      <c r="B394" s="622"/>
      <c r="C394" s="622"/>
      <c r="D394" s="622"/>
      <c r="E394" s="622"/>
      <c r="F394" s="622"/>
      <c r="G394" s="622"/>
      <c r="H394" s="622"/>
      <c r="I394" s="622"/>
      <c r="J394" s="622"/>
      <c r="K394" s="623"/>
      <c r="L394" s="623"/>
      <c r="M394" s="623"/>
      <c r="N394" s="623"/>
      <c r="O394" s="623"/>
      <c r="P394" s="623"/>
      <c r="Q394" s="623"/>
      <c r="R394" s="623"/>
      <c r="S394" s="623"/>
      <c r="T394" s="623"/>
      <c r="U394" s="622"/>
      <c r="V394" s="622"/>
      <c r="W394" s="622"/>
      <c r="X394" s="622"/>
      <c r="Y394" s="622"/>
      <c r="Z394" s="622"/>
      <c r="AA394" s="622"/>
      <c r="AB394" s="622"/>
      <c r="AC394" s="622"/>
      <c r="AD394" s="622"/>
      <c r="AE394" s="622"/>
      <c r="AF394" s="622"/>
    </row>
    <row r="395">
      <c r="A395" s="622"/>
      <c r="B395" s="622"/>
      <c r="C395" s="622"/>
      <c r="D395" s="622"/>
      <c r="E395" s="622"/>
      <c r="F395" s="622"/>
      <c r="G395" s="622"/>
      <c r="H395" s="622"/>
      <c r="I395" s="622"/>
      <c r="J395" s="622"/>
      <c r="K395" s="623"/>
      <c r="L395" s="623"/>
      <c r="M395" s="623"/>
      <c r="N395" s="623"/>
      <c r="O395" s="623"/>
      <c r="P395" s="623"/>
      <c r="Q395" s="623"/>
      <c r="R395" s="623"/>
      <c r="S395" s="623"/>
      <c r="T395" s="623"/>
      <c r="U395" s="622"/>
      <c r="V395" s="622"/>
      <c r="W395" s="622"/>
      <c r="X395" s="622"/>
      <c r="Y395" s="622"/>
      <c r="Z395" s="622"/>
      <c r="AA395" s="622"/>
      <c r="AB395" s="622"/>
      <c r="AC395" s="622"/>
      <c r="AD395" s="622"/>
      <c r="AE395" s="622"/>
      <c r="AF395" s="622"/>
    </row>
    <row r="396">
      <c r="A396" s="622"/>
      <c r="B396" s="622"/>
      <c r="C396" s="622"/>
      <c r="D396" s="622"/>
      <c r="E396" s="622"/>
      <c r="F396" s="622"/>
      <c r="G396" s="622"/>
      <c r="H396" s="622"/>
      <c r="I396" s="622"/>
      <c r="J396" s="622"/>
      <c r="K396" s="623"/>
      <c r="L396" s="623"/>
      <c r="M396" s="623"/>
      <c r="N396" s="623"/>
      <c r="O396" s="623"/>
      <c r="P396" s="623"/>
      <c r="Q396" s="623"/>
      <c r="R396" s="623"/>
      <c r="S396" s="623"/>
      <c r="T396" s="623"/>
      <c r="U396" s="622"/>
      <c r="V396" s="622"/>
      <c r="W396" s="622"/>
      <c r="X396" s="622"/>
      <c r="Y396" s="622"/>
      <c r="Z396" s="622"/>
      <c r="AA396" s="622"/>
      <c r="AB396" s="622"/>
      <c r="AC396" s="622"/>
      <c r="AD396" s="622"/>
      <c r="AE396" s="622"/>
      <c r="AF396" s="622"/>
    </row>
    <row r="397">
      <c r="A397" s="622"/>
      <c r="B397" s="622"/>
      <c r="C397" s="622"/>
      <c r="D397" s="622"/>
      <c r="E397" s="622"/>
      <c r="F397" s="622"/>
      <c r="G397" s="622"/>
      <c r="H397" s="622"/>
      <c r="I397" s="622"/>
      <c r="J397" s="622"/>
      <c r="K397" s="623"/>
      <c r="L397" s="623"/>
      <c r="M397" s="623"/>
      <c r="N397" s="623"/>
      <c r="O397" s="623"/>
      <c r="P397" s="623"/>
      <c r="Q397" s="623"/>
      <c r="R397" s="623"/>
      <c r="S397" s="623"/>
      <c r="T397" s="623"/>
      <c r="U397" s="622"/>
      <c r="V397" s="622"/>
      <c r="W397" s="622"/>
      <c r="X397" s="622"/>
      <c r="Y397" s="622"/>
      <c r="Z397" s="622"/>
      <c r="AA397" s="622"/>
      <c r="AB397" s="622"/>
      <c r="AC397" s="622"/>
      <c r="AD397" s="622"/>
      <c r="AE397" s="622"/>
      <c r="AF397" s="622"/>
    </row>
    <row r="398">
      <c r="A398" s="622"/>
      <c r="B398" s="622"/>
      <c r="C398" s="622"/>
      <c r="D398" s="622"/>
      <c r="E398" s="622"/>
      <c r="F398" s="622"/>
      <c r="G398" s="622"/>
      <c r="H398" s="622"/>
      <c r="I398" s="622"/>
      <c r="J398" s="622"/>
      <c r="K398" s="623"/>
      <c r="L398" s="623"/>
      <c r="M398" s="623"/>
      <c r="N398" s="623"/>
      <c r="O398" s="623"/>
      <c r="P398" s="623"/>
      <c r="Q398" s="623"/>
      <c r="R398" s="623"/>
      <c r="S398" s="623"/>
      <c r="T398" s="623"/>
      <c r="U398" s="622"/>
      <c r="V398" s="622"/>
      <c r="W398" s="622"/>
      <c r="X398" s="622"/>
      <c r="Y398" s="622"/>
      <c r="Z398" s="622"/>
      <c r="AA398" s="622"/>
      <c r="AB398" s="622"/>
      <c r="AC398" s="622"/>
      <c r="AD398" s="622"/>
      <c r="AE398" s="622"/>
      <c r="AF398" s="622"/>
    </row>
    <row r="399">
      <c r="A399" s="622"/>
      <c r="B399" s="622"/>
      <c r="C399" s="622"/>
      <c r="D399" s="622"/>
      <c r="E399" s="622"/>
      <c r="F399" s="622"/>
      <c r="G399" s="622"/>
      <c r="H399" s="622"/>
      <c r="I399" s="622"/>
      <c r="J399" s="622"/>
      <c r="K399" s="623"/>
      <c r="L399" s="623"/>
      <c r="M399" s="623"/>
      <c r="N399" s="623"/>
      <c r="O399" s="623"/>
      <c r="P399" s="623"/>
      <c r="Q399" s="623"/>
      <c r="R399" s="623"/>
      <c r="S399" s="623"/>
      <c r="T399" s="623"/>
      <c r="U399" s="622"/>
      <c r="V399" s="622"/>
      <c r="W399" s="622"/>
      <c r="X399" s="622"/>
      <c r="Y399" s="622"/>
      <c r="Z399" s="622"/>
      <c r="AA399" s="622"/>
      <c r="AB399" s="622"/>
      <c r="AC399" s="622"/>
      <c r="AD399" s="622"/>
      <c r="AE399" s="622"/>
      <c r="AF399" s="622"/>
    </row>
    <row r="400">
      <c r="A400" s="622"/>
      <c r="B400" s="622"/>
      <c r="C400" s="622"/>
      <c r="D400" s="622"/>
      <c r="E400" s="622"/>
      <c r="F400" s="622"/>
      <c r="G400" s="622"/>
      <c r="H400" s="622"/>
      <c r="I400" s="622"/>
      <c r="J400" s="622"/>
      <c r="K400" s="623"/>
      <c r="L400" s="623"/>
      <c r="M400" s="623"/>
      <c r="N400" s="623"/>
      <c r="O400" s="623"/>
      <c r="P400" s="623"/>
      <c r="Q400" s="623"/>
      <c r="R400" s="623"/>
      <c r="S400" s="623"/>
      <c r="T400" s="623"/>
      <c r="U400" s="622"/>
      <c r="V400" s="622"/>
      <c r="W400" s="622"/>
      <c r="X400" s="622"/>
      <c r="Y400" s="622"/>
      <c r="Z400" s="622"/>
      <c r="AA400" s="622"/>
      <c r="AB400" s="622"/>
      <c r="AC400" s="622"/>
      <c r="AD400" s="622"/>
      <c r="AE400" s="622"/>
      <c r="AF400" s="622"/>
    </row>
    <row r="401">
      <c r="A401" s="622"/>
      <c r="B401" s="622"/>
      <c r="C401" s="622"/>
      <c r="D401" s="622"/>
      <c r="E401" s="622"/>
      <c r="F401" s="622"/>
      <c r="G401" s="622"/>
      <c r="H401" s="622"/>
      <c r="I401" s="622"/>
      <c r="J401" s="622"/>
      <c r="K401" s="623"/>
      <c r="L401" s="623"/>
      <c r="M401" s="623"/>
      <c r="N401" s="623"/>
      <c r="O401" s="623"/>
      <c r="P401" s="623"/>
      <c r="Q401" s="623"/>
      <c r="R401" s="623"/>
      <c r="S401" s="623"/>
      <c r="T401" s="623"/>
      <c r="U401" s="622"/>
      <c r="V401" s="622"/>
      <c r="W401" s="622"/>
      <c r="X401" s="622"/>
      <c r="Y401" s="622"/>
      <c r="Z401" s="622"/>
      <c r="AA401" s="622"/>
      <c r="AB401" s="622"/>
      <c r="AC401" s="622"/>
      <c r="AD401" s="622"/>
      <c r="AE401" s="622"/>
      <c r="AF401" s="622"/>
    </row>
    <row r="402">
      <c r="A402" s="622"/>
      <c r="B402" s="622"/>
      <c r="C402" s="622"/>
      <c r="D402" s="622"/>
      <c r="E402" s="622"/>
      <c r="F402" s="622"/>
      <c r="G402" s="622"/>
      <c r="H402" s="622"/>
      <c r="I402" s="622"/>
      <c r="J402" s="622"/>
      <c r="K402" s="623"/>
      <c r="L402" s="623"/>
      <c r="M402" s="623"/>
      <c r="N402" s="623"/>
      <c r="O402" s="623"/>
      <c r="P402" s="623"/>
      <c r="Q402" s="623"/>
      <c r="R402" s="623"/>
      <c r="S402" s="623"/>
      <c r="T402" s="623"/>
      <c r="U402" s="622"/>
      <c r="V402" s="622"/>
      <c r="W402" s="622"/>
      <c r="X402" s="622"/>
      <c r="Y402" s="622"/>
      <c r="Z402" s="622"/>
      <c r="AA402" s="622"/>
      <c r="AB402" s="622"/>
      <c r="AC402" s="622"/>
      <c r="AD402" s="622"/>
      <c r="AE402" s="622"/>
      <c r="AF402" s="622"/>
    </row>
    <row r="403">
      <c r="A403" s="622"/>
      <c r="B403" s="622"/>
      <c r="C403" s="622"/>
      <c r="D403" s="622"/>
      <c r="E403" s="622"/>
      <c r="F403" s="622"/>
      <c r="G403" s="622"/>
      <c r="H403" s="622"/>
      <c r="I403" s="622"/>
      <c r="J403" s="622"/>
      <c r="K403" s="623"/>
      <c r="L403" s="623"/>
      <c r="M403" s="623"/>
      <c r="N403" s="623"/>
      <c r="O403" s="623"/>
      <c r="P403" s="623"/>
      <c r="Q403" s="623"/>
      <c r="R403" s="623"/>
      <c r="S403" s="623"/>
      <c r="T403" s="623"/>
      <c r="U403" s="622"/>
      <c r="V403" s="622"/>
      <c r="W403" s="622"/>
      <c r="X403" s="622"/>
      <c r="Y403" s="622"/>
      <c r="Z403" s="622"/>
      <c r="AA403" s="622"/>
      <c r="AB403" s="622"/>
      <c r="AC403" s="622"/>
      <c r="AD403" s="622"/>
      <c r="AE403" s="622"/>
      <c r="AF403" s="622"/>
    </row>
    <row r="404">
      <c r="A404" s="622"/>
      <c r="B404" s="622"/>
      <c r="C404" s="622"/>
      <c r="D404" s="622"/>
      <c r="E404" s="622"/>
      <c r="F404" s="622"/>
      <c r="G404" s="622"/>
      <c r="H404" s="622"/>
      <c r="I404" s="622"/>
      <c r="J404" s="622"/>
      <c r="K404" s="623"/>
      <c r="L404" s="623"/>
      <c r="M404" s="623"/>
      <c r="N404" s="623"/>
      <c r="O404" s="623"/>
      <c r="P404" s="623"/>
      <c r="Q404" s="623"/>
      <c r="R404" s="623"/>
      <c r="S404" s="623"/>
      <c r="T404" s="623"/>
      <c r="U404" s="622"/>
      <c r="V404" s="622"/>
      <c r="W404" s="622"/>
      <c r="X404" s="622"/>
      <c r="Y404" s="622"/>
      <c r="Z404" s="622"/>
      <c r="AA404" s="622"/>
      <c r="AB404" s="622"/>
      <c r="AC404" s="622"/>
      <c r="AD404" s="622"/>
      <c r="AE404" s="622"/>
      <c r="AF404" s="622"/>
    </row>
    <row r="405">
      <c r="A405" s="622"/>
      <c r="B405" s="622"/>
      <c r="C405" s="622"/>
      <c r="D405" s="622"/>
      <c r="E405" s="622"/>
      <c r="F405" s="622"/>
      <c r="G405" s="622"/>
      <c r="H405" s="622"/>
      <c r="I405" s="622"/>
      <c r="J405" s="622"/>
      <c r="K405" s="623"/>
      <c r="L405" s="623"/>
      <c r="M405" s="623"/>
      <c r="N405" s="623"/>
      <c r="O405" s="623"/>
      <c r="P405" s="623"/>
      <c r="Q405" s="623"/>
      <c r="R405" s="623"/>
      <c r="S405" s="623"/>
      <c r="T405" s="623"/>
      <c r="U405" s="622"/>
      <c r="V405" s="622"/>
      <c r="W405" s="622"/>
      <c r="X405" s="622"/>
      <c r="Y405" s="622"/>
      <c r="Z405" s="622"/>
      <c r="AA405" s="622"/>
      <c r="AB405" s="622"/>
      <c r="AC405" s="622"/>
      <c r="AD405" s="622"/>
      <c r="AE405" s="622"/>
      <c r="AF405" s="622"/>
    </row>
    <row r="406">
      <c r="A406" s="622"/>
      <c r="B406" s="622"/>
      <c r="C406" s="622"/>
      <c r="D406" s="622"/>
      <c r="E406" s="622"/>
      <c r="F406" s="622"/>
      <c r="G406" s="622"/>
      <c r="H406" s="622"/>
      <c r="I406" s="622"/>
      <c r="J406" s="622"/>
      <c r="K406" s="623"/>
      <c r="L406" s="623"/>
      <c r="M406" s="623"/>
      <c r="N406" s="623"/>
      <c r="O406" s="623"/>
      <c r="P406" s="623"/>
      <c r="Q406" s="623"/>
      <c r="R406" s="623"/>
      <c r="S406" s="623"/>
      <c r="T406" s="623"/>
      <c r="U406" s="622"/>
      <c r="V406" s="622"/>
      <c r="W406" s="622"/>
      <c r="X406" s="622"/>
      <c r="Y406" s="622"/>
      <c r="Z406" s="622"/>
      <c r="AA406" s="622"/>
      <c r="AB406" s="622"/>
      <c r="AC406" s="622"/>
      <c r="AD406" s="622"/>
      <c r="AE406" s="622"/>
      <c r="AF406" s="622"/>
    </row>
    <row r="407">
      <c r="A407" s="622"/>
      <c r="B407" s="622"/>
      <c r="C407" s="622"/>
      <c r="D407" s="622"/>
      <c r="E407" s="622"/>
      <c r="F407" s="622"/>
      <c r="G407" s="622"/>
      <c r="H407" s="622"/>
      <c r="I407" s="622"/>
      <c r="J407" s="622"/>
      <c r="K407" s="623"/>
      <c r="L407" s="623"/>
      <c r="M407" s="623"/>
      <c r="N407" s="623"/>
      <c r="O407" s="623"/>
      <c r="P407" s="623"/>
      <c r="Q407" s="623"/>
      <c r="R407" s="623"/>
      <c r="S407" s="623"/>
      <c r="T407" s="623"/>
      <c r="U407" s="622"/>
      <c r="V407" s="622"/>
      <c r="W407" s="622"/>
      <c r="X407" s="622"/>
      <c r="Y407" s="622"/>
      <c r="Z407" s="622"/>
      <c r="AA407" s="622"/>
      <c r="AB407" s="622"/>
      <c r="AC407" s="622"/>
      <c r="AD407" s="622"/>
      <c r="AE407" s="622"/>
      <c r="AF407" s="622"/>
    </row>
    <row r="408">
      <c r="A408" s="622"/>
      <c r="B408" s="622"/>
      <c r="C408" s="622"/>
      <c r="D408" s="622"/>
      <c r="E408" s="622"/>
      <c r="F408" s="622"/>
      <c r="G408" s="622"/>
      <c r="H408" s="622"/>
      <c r="I408" s="622"/>
      <c r="J408" s="622"/>
      <c r="K408" s="623"/>
      <c r="L408" s="623"/>
      <c r="M408" s="623"/>
      <c r="N408" s="623"/>
      <c r="O408" s="623"/>
      <c r="P408" s="623"/>
      <c r="Q408" s="623"/>
      <c r="R408" s="623"/>
      <c r="S408" s="623"/>
      <c r="T408" s="623"/>
      <c r="U408" s="622"/>
      <c r="V408" s="622"/>
      <c r="W408" s="622"/>
      <c r="X408" s="622"/>
      <c r="Y408" s="622"/>
      <c r="Z408" s="622"/>
      <c r="AA408" s="622"/>
      <c r="AB408" s="622"/>
      <c r="AC408" s="622"/>
      <c r="AD408" s="622"/>
      <c r="AE408" s="622"/>
      <c r="AF408" s="622"/>
    </row>
    <row r="409">
      <c r="A409" s="622"/>
      <c r="B409" s="622"/>
      <c r="C409" s="622"/>
      <c r="D409" s="622"/>
      <c r="E409" s="622"/>
      <c r="F409" s="622"/>
      <c r="G409" s="622"/>
      <c r="H409" s="622"/>
      <c r="I409" s="622"/>
      <c r="J409" s="622"/>
      <c r="K409" s="623"/>
      <c r="L409" s="623"/>
      <c r="M409" s="623"/>
      <c r="N409" s="623"/>
      <c r="O409" s="623"/>
      <c r="P409" s="623"/>
      <c r="Q409" s="623"/>
      <c r="R409" s="623"/>
      <c r="S409" s="623"/>
      <c r="T409" s="623"/>
      <c r="U409" s="622"/>
      <c r="V409" s="622"/>
      <c r="W409" s="622"/>
      <c r="X409" s="622"/>
      <c r="Y409" s="622"/>
      <c r="Z409" s="622"/>
      <c r="AA409" s="622"/>
      <c r="AB409" s="622"/>
      <c r="AC409" s="622"/>
      <c r="AD409" s="622"/>
      <c r="AE409" s="622"/>
      <c r="AF409" s="622"/>
    </row>
    <row r="410">
      <c r="A410" s="622"/>
      <c r="B410" s="622"/>
      <c r="C410" s="622"/>
      <c r="D410" s="622"/>
      <c r="E410" s="622"/>
      <c r="F410" s="622"/>
      <c r="G410" s="622"/>
      <c r="H410" s="622"/>
      <c r="I410" s="622"/>
      <c r="J410" s="622"/>
      <c r="K410" s="623"/>
      <c r="L410" s="623"/>
      <c r="M410" s="623"/>
      <c r="N410" s="623"/>
      <c r="O410" s="623"/>
      <c r="P410" s="623"/>
      <c r="Q410" s="623"/>
      <c r="R410" s="623"/>
      <c r="S410" s="623"/>
      <c r="T410" s="623"/>
      <c r="U410" s="622"/>
      <c r="V410" s="622"/>
      <c r="W410" s="622"/>
      <c r="X410" s="622"/>
      <c r="Y410" s="622"/>
      <c r="Z410" s="622"/>
      <c r="AA410" s="622"/>
      <c r="AB410" s="622"/>
      <c r="AC410" s="622"/>
      <c r="AD410" s="622"/>
      <c r="AE410" s="622"/>
      <c r="AF410" s="622"/>
    </row>
    <row r="411">
      <c r="A411" s="622"/>
      <c r="B411" s="622"/>
      <c r="C411" s="622"/>
      <c r="D411" s="622"/>
      <c r="E411" s="622"/>
      <c r="F411" s="622"/>
      <c r="G411" s="622"/>
      <c r="H411" s="622"/>
      <c r="I411" s="622"/>
      <c r="J411" s="622"/>
      <c r="K411" s="623"/>
      <c r="L411" s="623"/>
      <c r="M411" s="623"/>
      <c r="N411" s="623"/>
      <c r="O411" s="623"/>
      <c r="P411" s="623"/>
      <c r="Q411" s="623"/>
      <c r="R411" s="623"/>
      <c r="S411" s="623"/>
      <c r="T411" s="623"/>
      <c r="U411" s="622"/>
      <c r="V411" s="622"/>
      <c r="W411" s="622"/>
      <c r="X411" s="622"/>
      <c r="Y411" s="622"/>
      <c r="Z411" s="622"/>
      <c r="AA411" s="622"/>
      <c r="AB411" s="622"/>
      <c r="AC411" s="622"/>
      <c r="AD411" s="622"/>
      <c r="AE411" s="622"/>
      <c r="AF411" s="622"/>
    </row>
    <row r="412">
      <c r="A412" s="622"/>
      <c r="B412" s="622"/>
      <c r="C412" s="622"/>
      <c r="D412" s="622"/>
      <c r="E412" s="622"/>
      <c r="F412" s="622"/>
      <c r="G412" s="622"/>
      <c r="H412" s="622"/>
      <c r="I412" s="622"/>
      <c r="J412" s="622"/>
      <c r="K412" s="623"/>
      <c r="L412" s="623"/>
      <c r="M412" s="623"/>
      <c r="N412" s="623"/>
      <c r="O412" s="623"/>
      <c r="P412" s="623"/>
      <c r="Q412" s="623"/>
      <c r="R412" s="623"/>
      <c r="S412" s="623"/>
      <c r="T412" s="623"/>
      <c r="U412" s="622"/>
      <c r="V412" s="622"/>
      <c r="W412" s="622"/>
      <c r="X412" s="622"/>
      <c r="Y412" s="622"/>
      <c r="Z412" s="622"/>
      <c r="AA412" s="622"/>
      <c r="AB412" s="622"/>
      <c r="AC412" s="622"/>
      <c r="AD412" s="622"/>
      <c r="AE412" s="622"/>
      <c r="AF412" s="622"/>
    </row>
    <row r="413">
      <c r="A413" s="622"/>
      <c r="B413" s="622"/>
      <c r="C413" s="622"/>
      <c r="D413" s="622"/>
      <c r="E413" s="622"/>
      <c r="F413" s="622"/>
      <c r="G413" s="622"/>
      <c r="H413" s="622"/>
      <c r="I413" s="622"/>
      <c r="J413" s="622"/>
      <c r="K413" s="623"/>
      <c r="L413" s="623"/>
      <c r="M413" s="623"/>
      <c r="N413" s="623"/>
      <c r="O413" s="623"/>
      <c r="P413" s="623"/>
      <c r="Q413" s="623"/>
      <c r="R413" s="623"/>
      <c r="S413" s="623"/>
      <c r="T413" s="623"/>
      <c r="U413" s="622"/>
      <c r="V413" s="622"/>
      <c r="W413" s="622"/>
      <c r="X413" s="622"/>
      <c r="Y413" s="622"/>
      <c r="Z413" s="622"/>
      <c r="AA413" s="622"/>
      <c r="AB413" s="622"/>
      <c r="AC413" s="622"/>
      <c r="AD413" s="622"/>
      <c r="AE413" s="622"/>
      <c r="AF413" s="622"/>
    </row>
    <row r="414">
      <c r="A414" s="622"/>
      <c r="B414" s="622"/>
      <c r="C414" s="622"/>
      <c r="D414" s="622"/>
      <c r="E414" s="622"/>
      <c r="F414" s="622"/>
      <c r="G414" s="622"/>
      <c r="H414" s="622"/>
      <c r="I414" s="622"/>
      <c r="J414" s="622"/>
      <c r="K414" s="623"/>
      <c r="L414" s="623"/>
      <c r="M414" s="623"/>
      <c r="N414" s="623"/>
      <c r="O414" s="623"/>
      <c r="P414" s="623"/>
      <c r="Q414" s="623"/>
      <c r="R414" s="623"/>
      <c r="S414" s="623"/>
      <c r="T414" s="623"/>
      <c r="U414" s="622"/>
      <c r="V414" s="622"/>
      <c r="W414" s="622"/>
      <c r="X414" s="622"/>
      <c r="Y414" s="622"/>
      <c r="Z414" s="622"/>
      <c r="AA414" s="622"/>
      <c r="AB414" s="622"/>
      <c r="AC414" s="622"/>
      <c r="AD414" s="622"/>
      <c r="AE414" s="622"/>
      <c r="AF414" s="622"/>
    </row>
    <row r="415">
      <c r="A415" s="622"/>
      <c r="B415" s="622"/>
      <c r="C415" s="622"/>
      <c r="D415" s="622"/>
      <c r="E415" s="622"/>
      <c r="F415" s="622"/>
      <c r="G415" s="622"/>
      <c r="H415" s="622"/>
      <c r="I415" s="622"/>
      <c r="J415" s="622"/>
      <c r="K415" s="623"/>
      <c r="L415" s="623"/>
      <c r="M415" s="623"/>
      <c r="N415" s="623"/>
      <c r="O415" s="623"/>
      <c r="P415" s="623"/>
      <c r="Q415" s="623"/>
      <c r="R415" s="623"/>
      <c r="S415" s="623"/>
      <c r="T415" s="623"/>
      <c r="U415" s="622"/>
      <c r="V415" s="622"/>
      <c r="W415" s="622"/>
      <c r="X415" s="622"/>
      <c r="Y415" s="622"/>
      <c r="Z415" s="622"/>
      <c r="AA415" s="622"/>
      <c r="AB415" s="622"/>
      <c r="AC415" s="622"/>
      <c r="AD415" s="622"/>
      <c r="AE415" s="622"/>
      <c r="AF415" s="622"/>
    </row>
    <row r="416">
      <c r="A416" s="622"/>
      <c r="B416" s="622"/>
      <c r="C416" s="622"/>
      <c r="D416" s="622"/>
      <c r="E416" s="622"/>
      <c r="F416" s="622"/>
      <c r="G416" s="622"/>
      <c r="H416" s="622"/>
      <c r="I416" s="622"/>
      <c r="J416" s="622"/>
      <c r="K416" s="623"/>
      <c r="L416" s="623"/>
      <c r="M416" s="623"/>
      <c r="N416" s="623"/>
      <c r="O416" s="623"/>
      <c r="P416" s="623"/>
      <c r="Q416" s="623"/>
      <c r="R416" s="623"/>
      <c r="S416" s="623"/>
      <c r="T416" s="623"/>
      <c r="U416" s="622"/>
      <c r="V416" s="622"/>
      <c r="W416" s="622"/>
      <c r="X416" s="622"/>
      <c r="Y416" s="622"/>
      <c r="Z416" s="622"/>
      <c r="AA416" s="622"/>
      <c r="AB416" s="622"/>
      <c r="AC416" s="622"/>
      <c r="AD416" s="622"/>
      <c r="AE416" s="622"/>
      <c r="AF416" s="622"/>
    </row>
    <row r="417">
      <c r="A417" s="622"/>
      <c r="B417" s="622"/>
      <c r="C417" s="622"/>
      <c r="D417" s="622"/>
      <c r="E417" s="622"/>
      <c r="F417" s="622"/>
      <c r="G417" s="622"/>
      <c r="H417" s="622"/>
      <c r="I417" s="622"/>
      <c r="J417" s="622"/>
      <c r="K417" s="623"/>
      <c r="L417" s="623"/>
      <c r="M417" s="623"/>
      <c r="N417" s="623"/>
      <c r="O417" s="623"/>
      <c r="P417" s="623"/>
      <c r="Q417" s="623"/>
      <c r="R417" s="623"/>
      <c r="S417" s="623"/>
      <c r="T417" s="623"/>
      <c r="U417" s="622"/>
      <c r="V417" s="622"/>
      <c r="W417" s="622"/>
      <c r="X417" s="622"/>
      <c r="Y417" s="622"/>
      <c r="Z417" s="622"/>
      <c r="AA417" s="622"/>
      <c r="AB417" s="622"/>
      <c r="AC417" s="622"/>
      <c r="AD417" s="622"/>
      <c r="AE417" s="622"/>
      <c r="AF417" s="622"/>
    </row>
    <row r="418">
      <c r="A418" s="622"/>
      <c r="B418" s="622"/>
      <c r="C418" s="622"/>
      <c r="D418" s="622"/>
      <c r="E418" s="622"/>
      <c r="F418" s="622"/>
      <c r="G418" s="622"/>
      <c r="H418" s="622"/>
      <c r="I418" s="622"/>
      <c r="J418" s="622"/>
      <c r="K418" s="623"/>
      <c r="L418" s="623"/>
      <c r="M418" s="623"/>
      <c r="N418" s="623"/>
      <c r="O418" s="623"/>
      <c r="P418" s="623"/>
      <c r="Q418" s="623"/>
      <c r="R418" s="623"/>
      <c r="S418" s="623"/>
      <c r="T418" s="623"/>
      <c r="U418" s="622"/>
      <c r="V418" s="622"/>
      <c r="W418" s="622"/>
      <c r="X418" s="622"/>
      <c r="Y418" s="622"/>
      <c r="Z418" s="622"/>
      <c r="AA418" s="622"/>
      <c r="AB418" s="622"/>
      <c r="AC418" s="622"/>
      <c r="AD418" s="622"/>
      <c r="AE418" s="622"/>
      <c r="AF418" s="622"/>
    </row>
    <row r="419">
      <c r="A419" s="622"/>
      <c r="B419" s="622"/>
      <c r="C419" s="622"/>
      <c r="D419" s="622"/>
      <c r="E419" s="622"/>
      <c r="F419" s="622"/>
      <c r="G419" s="622"/>
      <c r="H419" s="622"/>
      <c r="I419" s="622"/>
      <c r="J419" s="622"/>
      <c r="K419" s="623"/>
      <c r="L419" s="623"/>
      <c r="M419" s="623"/>
      <c r="N419" s="623"/>
      <c r="O419" s="623"/>
      <c r="P419" s="623"/>
      <c r="Q419" s="623"/>
      <c r="R419" s="623"/>
      <c r="S419" s="623"/>
      <c r="T419" s="623"/>
      <c r="U419" s="622"/>
      <c r="V419" s="622"/>
      <c r="W419" s="622"/>
      <c r="X419" s="622"/>
      <c r="Y419" s="622"/>
      <c r="Z419" s="622"/>
      <c r="AA419" s="622"/>
      <c r="AB419" s="622"/>
      <c r="AC419" s="622"/>
      <c r="AD419" s="622"/>
      <c r="AE419" s="622"/>
      <c r="AF419" s="622"/>
    </row>
    <row r="420">
      <c r="A420" s="622"/>
      <c r="B420" s="622"/>
      <c r="C420" s="622"/>
      <c r="D420" s="622"/>
      <c r="E420" s="622"/>
      <c r="F420" s="622"/>
      <c r="G420" s="622"/>
      <c r="H420" s="622"/>
      <c r="I420" s="622"/>
      <c r="J420" s="622"/>
      <c r="K420" s="623"/>
      <c r="L420" s="623"/>
      <c r="M420" s="623"/>
      <c r="N420" s="623"/>
      <c r="O420" s="623"/>
      <c r="P420" s="623"/>
      <c r="Q420" s="623"/>
      <c r="R420" s="623"/>
      <c r="S420" s="623"/>
      <c r="T420" s="623"/>
      <c r="U420" s="622"/>
      <c r="V420" s="622"/>
      <c r="W420" s="622"/>
      <c r="X420" s="622"/>
      <c r="Y420" s="622"/>
      <c r="Z420" s="622"/>
      <c r="AA420" s="622"/>
      <c r="AB420" s="622"/>
      <c r="AC420" s="622"/>
      <c r="AD420" s="622"/>
      <c r="AE420" s="622"/>
      <c r="AF420" s="622"/>
    </row>
    <row r="421">
      <c r="A421" s="622"/>
      <c r="B421" s="622"/>
      <c r="C421" s="622"/>
      <c r="D421" s="622"/>
      <c r="E421" s="622"/>
      <c r="F421" s="622"/>
      <c r="G421" s="622"/>
      <c r="H421" s="622"/>
      <c r="I421" s="622"/>
      <c r="J421" s="622"/>
      <c r="K421" s="623"/>
      <c r="L421" s="623"/>
      <c r="M421" s="623"/>
      <c r="N421" s="623"/>
      <c r="O421" s="623"/>
      <c r="P421" s="623"/>
      <c r="Q421" s="623"/>
      <c r="R421" s="623"/>
      <c r="S421" s="623"/>
      <c r="T421" s="623"/>
      <c r="U421" s="622"/>
      <c r="V421" s="622"/>
      <c r="W421" s="622"/>
      <c r="X421" s="622"/>
      <c r="Y421" s="622"/>
      <c r="Z421" s="622"/>
      <c r="AA421" s="622"/>
      <c r="AB421" s="622"/>
      <c r="AC421" s="622"/>
      <c r="AD421" s="622"/>
      <c r="AE421" s="622"/>
      <c r="AF421" s="622"/>
    </row>
    <row r="422">
      <c r="A422" s="622"/>
      <c r="B422" s="622"/>
      <c r="C422" s="622"/>
      <c r="D422" s="622"/>
      <c r="E422" s="622"/>
      <c r="F422" s="622"/>
      <c r="G422" s="622"/>
      <c r="H422" s="622"/>
      <c r="I422" s="622"/>
      <c r="J422" s="622"/>
      <c r="K422" s="623"/>
      <c r="L422" s="623"/>
      <c r="M422" s="623"/>
      <c r="N422" s="623"/>
      <c r="O422" s="623"/>
      <c r="P422" s="623"/>
      <c r="Q422" s="623"/>
      <c r="R422" s="623"/>
      <c r="S422" s="623"/>
      <c r="T422" s="623"/>
      <c r="U422" s="622"/>
      <c r="V422" s="622"/>
      <c r="W422" s="622"/>
      <c r="X422" s="622"/>
      <c r="Y422" s="622"/>
      <c r="Z422" s="622"/>
      <c r="AA422" s="622"/>
      <c r="AB422" s="622"/>
      <c r="AC422" s="622"/>
      <c r="AD422" s="622"/>
      <c r="AE422" s="622"/>
      <c r="AF422" s="622"/>
    </row>
    <row r="423">
      <c r="A423" s="622"/>
      <c r="B423" s="622"/>
      <c r="C423" s="622"/>
      <c r="D423" s="622"/>
      <c r="E423" s="622"/>
      <c r="F423" s="622"/>
      <c r="G423" s="622"/>
      <c r="H423" s="622"/>
      <c r="I423" s="622"/>
      <c r="J423" s="622"/>
      <c r="K423" s="623"/>
      <c r="L423" s="623"/>
      <c r="M423" s="623"/>
      <c r="N423" s="623"/>
      <c r="O423" s="623"/>
      <c r="P423" s="623"/>
      <c r="Q423" s="623"/>
      <c r="R423" s="623"/>
      <c r="S423" s="623"/>
      <c r="T423" s="623"/>
      <c r="U423" s="622"/>
      <c r="V423" s="622"/>
      <c r="W423" s="622"/>
      <c r="X423" s="622"/>
      <c r="Y423" s="622"/>
      <c r="Z423" s="622"/>
      <c r="AA423" s="622"/>
      <c r="AB423" s="622"/>
      <c r="AC423" s="622"/>
      <c r="AD423" s="622"/>
      <c r="AE423" s="622"/>
      <c r="AF423" s="622"/>
    </row>
    <row r="424">
      <c r="A424" s="622"/>
      <c r="B424" s="622"/>
      <c r="C424" s="622"/>
      <c r="D424" s="622"/>
      <c r="E424" s="622"/>
      <c r="F424" s="622"/>
      <c r="G424" s="622"/>
      <c r="H424" s="622"/>
      <c r="I424" s="622"/>
      <c r="J424" s="622"/>
      <c r="K424" s="623"/>
      <c r="L424" s="623"/>
      <c r="M424" s="623"/>
      <c r="N424" s="623"/>
      <c r="O424" s="623"/>
      <c r="P424" s="623"/>
      <c r="Q424" s="623"/>
      <c r="R424" s="623"/>
      <c r="S424" s="623"/>
      <c r="T424" s="623"/>
      <c r="U424" s="622"/>
      <c r="V424" s="622"/>
      <c r="W424" s="622"/>
      <c r="X424" s="622"/>
      <c r="Y424" s="622"/>
      <c r="Z424" s="622"/>
      <c r="AA424" s="622"/>
      <c r="AB424" s="622"/>
      <c r="AC424" s="622"/>
      <c r="AD424" s="622"/>
      <c r="AE424" s="622"/>
      <c r="AF424" s="622"/>
    </row>
    <row r="425">
      <c r="A425" s="622"/>
      <c r="B425" s="622"/>
      <c r="C425" s="622"/>
      <c r="D425" s="622"/>
      <c r="E425" s="622"/>
      <c r="F425" s="622"/>
      <c r="G425" s="622"/>
      <c r="H425" s="622"/>
      <c r="I425" s="622"/>
      <c r="J425" s="622"/>
      <c r="K425" s="623"/>
      <c r="L425" s="623"/>
      <c r="M425" s="623"/>
      <c r="N425" s="623"/>
      <c r="O425" s="623"/>
      <c r="P425" s="623"/>
      <c r="Q425" s="623"/>
      <c r="R425" s="623"/>
      <c r="S425" s="623"/>
      <c r="T425" s="623"/>
      <c r="U425" s="622"/>
      <c r="V425" s="622"/>
      <c r="W425" s="622"/>
      <c r="X425" s="622"/>
      <c r="Y425" s="622"/>
      <c r="Z425" s="622"/>
      <c r="AA425" s="622"/>
      <c r="AB425" s="622"/>
      <c r="AC425" s="622"/>
      <c r="AD425" s="622"/>
      <c r="AE425" s="622"/>
      <c r="AF425" s="622"/>
    </row>
    <row r="426">
      <c r="A426" s="622"/>
      <c r="B426" s="622"/>
      <c r="C426" s="622"/>
      <c r="D426" s="622"/>
      <c r="E426" s="622"/>
      <c r="F426" s="622"/>
      <c r="G426" s="622"/>
      <c r="H426" s="622"/>
      <c r="I426" s="622"/>
      <c r="J426" s="622"/>
      <c r="K426" s="623"/>
      <c r="L426" s="623"/>
      <c r="M426" s="623"/>
      <c r="N426" s="623"/>
      <c r="O426" s="623"/>
      <c r="P426" s="623"/>
      <c r="Q426" s="623"/>
      <c r="R426" s="623"/>
      <c r="S426" s="623"/>
      <c r="T426" s="623"/>
      <c r="U426" s="622"/>
      <c r="V426" s="622"/>
      <c r="W426" s="622"/>
      <c r="X426" s="622"/>
      <c r="Y426" s="622"/>
      <c r="Z426" s="622"/>
      <c r="AA426" s="622"/>
      <c r="AB426" s="622"/>
      <c r="AC426" s="622"/>
      <c r="AD426" s="622"/>
      <c r="AE426" s="622"/>
      <c r="AF426" s="622"/>
    </row>
    <row r="427">
      <c r="A427" s="622"/>
      <c r="B427" s="622"/>
      <c r="C427" s="622"/>
      <c r="D427" s="622"/>
      <c r="E427" s="622"/>
      <c r="F427" s="622"/>
      <c r="G427" s="622"/>
      <c r="H427" s="622"/>
      <c r="I427" s="622"/>
      <c r="J427" s="622"/>
      <c r="K427" s="623"/>
      <c r="L427" s="623"/>
      <c r="M427" s="623"/>
      <c r="N427" s="623"/>
      <c r="O427" s="623"/>
      <c r="P427" s="623"/>
      <c r="Q427" s="623"/>
      <c r="R427" s="623"/>
      <c r="S427" s="623"/>
      <c r="T427" s="623"/>
      <c r="U427" s="622"/>
      <c r="V427" s="622"/>
      <c r="W427" s="622"/>
      <c r="X427" s="622"/>
      <c r="Y427" s="622"/>
      <c r="Z427" s="622"/>
      <c r="AA427" s="622"/>
      <c r="AB427" s="622"/>
      <c r="AC427" s="622"/>
      <c r="AD427" s="622"/>
      <c r="AE427" s="622"/>
      <c r="AF427" s="622"/>
    </row>
    <row r="428">
      <c r="A428" s="622"/>
      <c r="B428" s="622"/>
      <c r="C428" s="622"/>
      <c r="D428" s="622"/>
      <c r="E428" s="622"/>
      <c r="F428" s="622"/>
      <c r="G428" s="622"/>
      <c r="H428" s="622"/>
      <c r="I428" s="622"/>
      <c r="J428" s="622"/>
      <c r="K428" s="623"/>
      <c r="L428" s="623"/>
      <c r="M428" s="623"/>
      <c r="N428" s="623"/>
      <c r="O428" s="623"/>
      <c r="P428" s="623"/>
      <c r="Q428" s="623"/>
      <c r="R428" s="623"/>
      <c r="S428" s="623"/>
      <c r="T428" s="623"/>
      <c r="U428" s="622"/>
      <c r="V428" s="622"/>
      <c r="W428" s="622"/>
      <c r="X428" s="622"/>
      <c r="Y428" s="622"/>
      <c r="Z428" s="622"/>
      <c r="AA428" s="622"/>
      <c r="AB428" s="622"/>
      <c r="AC428" s="622"/>
      <c r="AD428" s="622"/>
      <c r="AE428" s="622"/>
      <c r="AF428" s="622"/>
    </row>
    <row r="429">
      <c r="A429" s="622"/>
      <c r="B429" s="622"/>
      <c r="C429" s="622"/>
      <c r="D429" s="622"/>
      <c r="E429" s="622"/>
      <c r="F429" s="622"/>
      <c r="G429" s="622"/>
      <c r="H429" s="622"/>
      <c r="I429" s="622"/>
      <c r="J429" s="622"/>
      <c r="K429" s="623"/>
      <c r="L429" s="623"/>
      <c r="M429" s="623"/>
      <c r="N429" s="623"/>
      <c r="O429" s="623"/>
      <c r="P429" s="623"/>
      <c r="Q429" s="623"/>
      <c r="R429" s="623"/>
      <c r="S429" s="623"/>
      <c r="T429" s="623"/>
      <c r="U429" s="622"/>
      <c r="V429" s="622"/>
      <c r="W429" s="622"/>
      <c r="X429" s="622"/>
      <c r="Y429" s="622"/>
      <c r="Z429" s="622"/>
      <c r="AA429" s="622"/>
      <c r="AB429" s="622"/>
      <c r="AC429" s="622"/>
      <c r="AD429" s="622"/>
      <c r="AE429" s="622"/>
      <c r="AF429" s="622"/>
    </row>
    <row r="430">
      <c r="A430" s="622"/>
      <c r="B430" s="622"/>
      <c r="C430" s="622"/>
      <c r="D430" s="622"/>
      <c r="E430" s="622"/>
      <c r="F430" s="622"/>
      <c r="G430" s="622"/>
      <c r="H430" s="622"/>
      <c r="I430" s="622"/>
      <c r="J430" s="622"/>
      <c r="K430" s="623"/>
      <c r="L430" s="623"/>
      <c r="M430" s="623"/>
      <c r="N430" s="623"/>
      <c r="O430" s="623"/>
      <c r="P430" s="623"/>
      <c r="Q430" s="623"/>
      <c r="R430" s="623"/>
      <c r="S430" s="623"/>
      <c r="T430" s="623"/>
      <c r="U430" s="622"/>
      <c r="V430" s="622"/>
      <c r="W430" s="622"/>
      <c r="X430" s="622"/>
      <c r="Y430" s="622"/>
      <c r="Z430" s="622"/>
      <c r="AA430" s="622"/>
      <c r="AB430" s="622"/>
      <c r="AC430" s="622"/>
      <c r="AD430" s="622"/>
      <c r="AE430" s="622"/>
      <c r="AF430" s="622"/>
    </row>
    <row r="431">
      <c r="A431" s="622"/>
      <c r="B431" s="622"/>
      <c r="C431" s="622"/>
      <c r="D431" s="622"/>
      <c r="E431" s="622"/>
      <c r="F431" s="622"/>
      <c r="G431" s="622"/>
      <c r="H431" s="622"/>
      <c r="I431" s="622"/>
      <c r="J431" s="622"/>
      <c r="K431" s="623"/>
      <c r="L431" s="623"/>
      <c r="M431" s="623"/>
      <c r="N431" s="623"/>
      <c r="O431" s="623"/>
      <c r="P431" s="623"/>
      <c r="Q431" s="623"/>
      <c r="R431" s="623"/>
      <c r="S431" s="623"/>
      <c r="T431" s="623"/>
      <c r="U431" s="622"/>
      <c r="V431" s="622"/>
      <c r="W431" s="622"/>
      <c r="X431" s="622"/>
      <c r="Y431" s="622"/>
      <c r="Z431" s="622"/>
      <c r="AA431" s="622"/>
      <c r="AB431" s="622"/>
      <c r="AC431" s="622"/>
      <c r="AD431" s="622"/>
      <c r="AE431" s="622"/>
      <c r="AF431" s="622"/>
    </row>
    <row r="432">
      <c r="A432" s="622"/>
      <c r="B432" s="622"/>
      <c r="C432" s="622"/>
      <c r="D432" s="622"/>
      <c r="E432" s="622"/>
      <c r="F432" s="622"/>
      <c r="G432" s="622"/>
      <c r="H432" s="622"/>
      <c r="I432" s="622"/>
      <c r="J432" s="622"/>
      <c r="K432" s="623"/>
      <c r="L432" s="623"/>
      <c r="M432" s="623"/>
      <c r="N432" s="623"/>
      <c r="O432" s="623"/>
      <c r="P432" s="623"/>
      <c r="Q432" s="623"/>
      <c r="R432" s="623"/>
      <c r="S432" s="623"/>
      <c r="T432" s="623"/>
      <c r="U432" s="622"/>
      <c r="V432" s="622"/>
      <c r="W432" s="622"/>
      <c r="X432" s="622"/>
      <c r="Y432" s="622"/>
      <c r="Z432" s="622"/>
      <c r="AA432" s="622"/>
      <c r="AB432" s="622"/>
      <c r="AC432" s="622"/>
      <c r="AD432" s="622"/>
      <c r="AE432" s="622"/>
      <c r="AF432" s="622"/>
    </row>
    <row r="433">
      <c r="A433" s="622"/>
      <c r="B433" s="622"/>
      <c r="C433" s="622"/>
      <c r="D433" s="622"/>
      <c r="E433" s="622"/>
      <c r="F433" s="622"/>
      <c r="G433" s="622"/>
      <c r="H433" s="622"/>
      <c r="I433" s="622"/>
      <c r="J433" s="622"/>
      <c r="K433" s="623"/>
      <c r="L433" s="623"/>
      <c r="M433" s="623"/>
      <c r="N433" s="623"/>
      <c r="O433" s="623"/>
      <c r="P433" s="623"/>
      <c r="Q433" s="623"/>
      <c r="R433" s="623"/>
      <c r="S433" s="623"/>
      <c r="T433" s="623"/>
      <c r="U433" s="622"/>
      <c r="V433" s="622"/>
      <c r="W433" s="622"/>
      <c r="X433" s="622"/>
      <c r="Y433" s="622"/>
      <c r="Z433" s="622"/>
      <c r="AA433" s="622"/>
      <c r="AB433" s="622"/>
      <c r="AC433" s="622"/>
      <c r="AD433" s="622"/>
      <c r="AE433" s="622"/>
      <c r="AF433" s="622"/>
    </row>
    <row r="434">
      <c r="A434" s="622"/>
      <c r="B434" s="622"/>
      <c r="C434" s="622"/>
      <c r="D434" s="622"/>
      <c r="E434" s="622"/>
      <c r="F434" s="622"/>
      <c r="G434" s="622"/>
      <c r="H434" s="622"/>
      <c r="I434" s="622"/>
      <c r="J434" s="622"/>
      <c r="K434" s="623"/>
      <c r="L434" s="623"/>
      <c r="M434" s="623"/>
      <c r="N434" s="623"/>
      <c r="O434" s="623"/>
      <c r="P434" s="623"/>
      <c r="Q434" s="623"/>
      <c r="R434" s="623"/>
      <c r="S434" s="623"/>
      <c r="T434" s="623"/>
      <c r="U434" s="622"/>
      <c r="V434" s="622"/>
      <c r="W434" s="622"/>
      <c r="X434" s="622"/>
      <c r="Y434" s="622"/>
      <c r="Z434" s="622"/>
      <c r="AA434" s="622"/>
      <c r="AB434" s="622"/>
      <c r="AC434" s="622"/>
      <c r="AD434" s="622"/>
      <c r="AE434" s="622"/>
      <c r="AF434" s="622"/>
    </row>
    <row r="435">
      <c r="A435" s="622"/>
      <c r="B435" s="622"/>
      <c r="C435" s="622"/>
      <c r="D435" s="622"/>
      <c r="E435" s="622"/>
      <c r="F435" s="622"/>
      <c r="G435" s="622"/>
      <c r="H435" s="622"/>
      <c r="I435" s="622"/>
      <c r="J435" s="622"/>
      <c r="K435" s="623"/>
      <c r="L435" s="623"/>
      <c r="M435" s="623"/>
      <c r="N435" s="623"/>
      <c r="O435" s="623"/>
      <c r="P435" s="623"/>
      <c r="Q435" s="623"/>
      <c r="R435" s="623"/>
      <c r="S435" s="623"/>
      <c r="T435" s="623"/>
      <c r="U435" s="622"/>
      <c r="V435" s="622"/>
      <c r="W435" s="622"/>
      <c r="X435" s="622"/>
      <c r="Y435" s="622"/>
      <c r="Z435" s="622"/>
      <c r="AA435" s="622"/>
      <c r="AB435" s="622"/>
      <c r="AC435" s="622"/>
      <c r="AD435" s="622"/>
      <c r="AE435" s="622"/>
      <c r="AF435" s="622"/>
    </row>
    <row r="436">
      <c r="A436" s="622"/>
      <c r="B436" s="622"/>
      <c r="C436" s="622"/>
      <c r="D436" s="622"/>
      <c r="E436" s="622"/>
      <c r="F436" s="622"/>
      <c r="G436" s="622"/>
      <c r="H436" s="622"/>
      <c r="I436" s="622"/>
      <c r="J436" s="622"/>
      <c r="K436" s="623"/>
      <c r="L436" s="623"/>
      <c r="M436" s="623"/>
      <c r="N436" s="623"/>
      <c r="O436" s="623"/>
      <c r="P436" s="623"/>
      <c r="Q436" s="623"/>
      <c r="R436" s="623"/>
      <c r="S436" s="623"/>
      <c r="T436" s="623"/>
      <c r="U436" s="622"/>
      <c r="V436" s="622"/>
      <c r="W436" s="622"/>
      <c r="X436" s="622"/>
      <c r="Y436" s="622"/>
      <c r="Z436" s="622"/>
      <c r="AA436" s="622"/>
      <c r="AB436" s="622"/>
      <c r="AC436" s="622"/>
      <c r="AD436" s="622"/>
      <c r="AE436" s="622"/>
      <c r="AF436" s="622"/>
    </row>
    <row r="437">
      <c r="A437" s="622"/>
      <c r="B437" s="622"/>
      <c r="C437" s="622"/>
      <c r="D437" s="622"/>
      <c r="E437" s="622"/>
      <c r="F437" s="622"/>
      <c r="G437" s="622"/>
      <c r="H437" s="622"/>
      <c r="I437" s="622"/>
      <c r="J437" s="622"/>
      <c r="K437" s="623"/>
      <c r="L437" s="623"/>
      <c r="M437" s="623"/>
      <c r="N437" s="623"/>
      <c r="O437" s="623"/>
      <c r="P437" s="623"/>
      <c r="Q437" s="623"/>
      <c r="R437" s="623"/>
      <c r="S437" s="623"/>
      <c r="T437" s="623"/>
      <c r="U437" s="622"/>
      <c r="V437" s="622"/>
      <c r="W437" s="622"/>
      <c r="X437" s="622"/>
      <c r="Y437" s="622"/>
      <c r="Z437" s="622"/>
      <c r="AA437" s="622"/>
      <c r="AB437" s="622"/>
      <c r="AC437" s="622"/>
      <c r="AD437" s="622"/>
      <c r="AE437" s="622"/>
      <c r="AF437" s="622"/>
    </row>
    <row r="438">
      <c r="A438" s="622"/>
      <c r="B438" s="622"/>
      <c r="C438" s="622"/>
      <c r="D438" s="622"/>
      <c r="E438" s="622"/>
      <c r="F438" s="622"/>
      <c r="G438" s="622"/>
      <c r="H438" s="622"/>
      <c r="I438" s="622"/>
      <c r="J438" s="622"/>
      <c r="K438" s="623"/>
      <c r="L438" s="623"/>
      <c r="M438" s="623"/>
      <c r="N438" s="623"/>
      <c r="O438" s="623"/>
      <c r="P438" s="623"/>
      <c r="Q438" s="623"/>
      <c r="R438" s="623"/>
      <c r="S438" s="623"/>
      <c r="T438" s="623"/>
      <c r="U438" s="622"/>
      <c r="V438" s="622"/>
      <c r="W438" s="622"/>
      <c r="X438" s="622"/>
      <c r="Y438" s="622"/>
      <c r="Z438" s="622"/>
      <c r="AA438" s="622"/>
      <c r="AB438" s="622"/>
      <c r="AC438" s="622"/>
      <c r="AD438" s="622"/>
      <c r="AE438" s="622"/>
      <c r="AF438" s="622"/>
    </row>
    <row r="439">
      <c r="A439" s="622"/>
      <c r="B439" s="622"/>
      <c r="C439" s="622"/>
      <c r="D439" s="622"/>
      <c r="E439" s="622"/>
      <c r="F439" s="622"/>
      <c r="G439" s="622"/>
      <c r="H439" s="622"/>
      <c r="I439" s="622"/>
      <c r="J439" s="622"/>
      <c r="K439" s="623"/>
      <c r="L439" s="623"/>
      <c r="M439" s="623"/>
      <c r="N439" s="623"/>
      <c r="O439" s="623"/>
      <c r="P439" s="623"/>
      <c r="Q439" s="623"/>
      <c r="R439" s="623"/>
      <c r="S439" s="623"/>
      <c r="T439" s="623"/>
      <c r="U439" s="622"/>
      <c r="V439" s="622"/>
      <c r="W439" s="622"/>
      <c r="X439" s="622"/>
      <c r="Y439" s="622"/>
      <c r="Z439" s="622"/>
      <c r="AA439" s="622"/>
      <c r="AB439" s="622"/>
      <c r="AC439" s="622"/>
      <c r="AD439" s="622"/>
      <c r="AE439" s="622"/>
      <c r="AF439" s="622"/>
    </row>
    <row r="440">
      <c r="A440" s="622"/>
      <c r="B440" s="622"/>
      <c r="C440" s="622"/>
      <c r="D440" s="622"/>
      <c r="E440" s="622"/>
      <c r="F440" s="622"/>
      <c r="G440" s="622"/>
      <c r="H440" s="622"/>
      <c r="I440" s="622"/>
      <c r="J440" s="622"/>
      <c r="K440" s="623"/>
      <c r="L440" s="623"/>
      <c r="M440" s="623"/>
      <c r="N440" s="623"/>
      <c r="O440" s="623"/>
      <c r="P440" s="623"/>
      <c r="Q440" s="623"/>
      <c r="R440" s="623"/>
      <c r="S440" s="623"/>
      <c r="T440" s="623"/>
      <c r="U440" s="622"/>
      <c r="V440" s="622"/>
      <c r="W440" s="622"/>
      <c r="X440" s="622"/>
      <c r="Y440" s="622"/>
      <c r="Z440" s="622"/>
      <c r="AA440" s="622"/>
      <c r="AB440" s="622"/>
      <c r="AC440" s="622"/>
      <c r="AD440" s="622"/>
      <c r="AE440" s="622"/>
      <c r="AF440" s="622"/>
    </row>
    <row r="441">
      <c r="A441" s="622"/>
      <c r="B441" s="622"/>
      <c r="C441" s="622"/>
      <c r="D441" s="622"/>
      <c r="E441" s="622"/>
      <c r="F441" s="622"/>
      <c r="G441" s="622"/>
      <c r="H441" s="622"/>
      <c r="I441" s="622"/>
      <c r="J441" s="622"/>
      <c r="K441" s="623"/>
      <c r="L441" s="623"/>
      <c r="M441" s="623"/>
      <c r="N441" s="623"/>
      <c r="O441" s="623"/>
      <c r="P441" s="623"/>
      <c r="Q441" s="623"/>
      <c r="R441" s="623"/>
      <c r="S441" s="623"/>
      <c r="T441" s="623"/>
      <c r="U441" s="622"/>
      <c r="V441" s="622"/>
      <c r="W441" s="622"/>
      <c r="X441" s="622"/>
      <c r="Y441" s="622"/>
      <c r="Z441" s="622"/>
      <c r="AA441" s="622"/>
      <c r="AB441" s="622"/>
      <c r="AC441" s="622"/>
      <c r="AD441" s="622"/>
      <c r="AE441" s="622"/>
      <c r="AF441" s="622"/>
    </row>
    <row r="442">
      <c r="A442" s="622"/>
      <c r="B442" s="622"/>
      <c r="C442" s="622"/>
      <c r="D442" s="622"/>
      <c r="E442" s="622"/>
      <c r="F442" s="622"/>
      <c r="G442" s="622"/>
      <c r="H442" s="622"/>
      <c r="I442" s="622"/>
      <c r="J442" s="622"/>
      <c r="K442" s="623"/>
      <c r="L442" s="623"/>
      <c r="M442" s="623"/>
      <c r="N442" s="623"/>
      <c r="O442" s="623"/>
      <c r="P442" s="623"/>
      <c r="Q442" s="623"/>
      <c r="R442" s="623"/>
      <c r="S442" s="623"/>
      <c r="T442" s="623"/>
      <c r="U442" s="622"/>
      <c r="V442" s="622"/>
      <c r="W442" s="622"/>
      <c r="X442" s="622"/>
      <c r="Y442" s="622"/>
      <c r="Z442" s="622"/>
      <c r="AA442" s="622"/>
      <c r="AB442" s="622"/>
      <c r="AC442" s="622"/>
      <c r="AD442" s="622"/>
      <c r="AE442" s="622"/>
      <c r="AF442" s="622"/>
    </row>
    <row r="443">
      <c r="A443" s="622"/>
      <c r="B443" s="622"/>
      <c r="C443" s="622"/>
      <c r="D443" s="622"/>
      <c r="E443" s="622"/>
      <c r="F443" s="622"/>
      <c r="G443" s="622"/>
      <c r="H443" s="622"/>
      <c r="I443" s="622"/>
      <c r="J443" s="622"/>
      <c r="K443" s="623"/>
      <c r="L443" s="623"/>
      <c r="M443" s="623"/>
      <c r="N443" s="623"/>
      <c r="O443" s="623"/>
      <c r="P443" s="623"/>
      <c r="Q443" s="623"/>
      <c r="R443" s="623"/>
      <c r="S443" s="623"/>
      <c r="T443" s="623"/>
      <c r="U443" s="622"/>
      <c r="V443" s="622"/>
      <c r="W443" s="622"/>
      <c r="X443" s="622"/>
      <c r="Y443" s="622"/>
      <c r="Z443" s="622"/>
      <c r="AA443" s="622"/>
      <c r="AB443" s="622"/>
      <c r="AC443" s="622"/>
      <c r="AD443" s="622"/>
      <c r="AE443" s="622"/>
      <c r="AF443" s="622"/>
    </row>
    <row r="444">
      <c r="A444" s="622"/>
      <c r="B444" s="622"/>
      <c r="C444" s="622"/>
      <c r="D444" s="622"/>
      <c r="E444" s="622"/>
      <c r="F444" s="622"/>
      <c r="G444" s="622"/>
      <c r="H444" s="622"/>
      <c r="I444" s="622"/>
      <c r="J444" s="622"/>
      <c r="K444" s="623"/>
      <c r="L444" s="623"/>
      <c r="M444" s="623"/>
      <c r="N444" s="623"/>
      <c r="O444" s="623"/>
      <c r="P444" s="623"/>
      <c r="Q444" s="623"/>
      <c r="R444" s="623"/>
      <c r="S444" s="623"/>
      <c r="T444" s="623"/>
      <c r="U444" s="622"/>
      <c r="V444" s="622"/>
      <c r="W444" s="622"/>
      <c r="X444" s="622"/>
      <c r="Y444" s="622"/>
      <c r="Z444" s="622"/>
      <c r="AA444" s="622"/>
      <c r="AB444" s="622"/>
      <c r="AC444" s="622"/>
      <c r="AD444" s="622"/>
      <c r="AE444" s="622"/>
      <c r="AF444" s="622"/>
    </row>
    <row r="445">
      <c r="A445" s="622"/>
      <c r="B445" s="622"/>
      <c r="C445" s="622"/>
      <c r="D445" s="622"/>
      <c r="E445" s="622"/>
      <c r="F445" s="622"/>
      <c r="G445" s="622"/>
      <c r="H445" s="622"/>
      <c r="I445" s="622"/>
      <c r="J445" s="622"/>
      <c r="K445" s="623"/>
      <c r="L445" s="623"/>
      <c r="M445" s="623"/>
      <c r="N445" s="623"/>
      <c r="O445" s="623"/>
      <c r="P445" s="623"/>
      <c r="Q445" s="623"/>
      <c r="R445" s="623"/>
      <c r="S445" s="623"/>
      <c r="T445" s="623"/>
      <c r="U445" s="622"/>
      <c r="V445" s="622"/>
      <c r="W445" s="622"/>
      <c r="X445" s="622"/>
      <c r="Y445" s="622"/>
      <c r="Z445" s="622"/>
      <c r="AA445" s="622"/>
      <c r="AB445" s="622"/>
      <c r="AC445" s="622"/>
      <c r="AD445" s="622"/>
      <c r="AE445" s="622"/>
      <c r="AF445" s="622"/>
    </row>
    <row r="446">
      <c r="A446" s="622"/>
      <c r="B446" s="622"/>
      <c r="C446" s="622"/>
      <c r="D446" s="622"/>
      <c r="E446" s="622"/>
      <c r="F446" s="622"/>
      <c r="G446" s="622"/>
      <c r="H446" s="622"/>
      <c r="I446" s="622"/>
      <c r="J446" s="622"/>
      <c r="K446" s="623"/>
      <c r="L446" s="623"/>
      <c r="M446" s="623"/>
      <c r="N446" s="623"/>
      <c r="O446" s="623"/>
      <c r="P446" s="623"/>
      <c r="Q446" s="623"/>
      <c r="R446" s="623"/>
      <c r="S446" s="623"/>
      <c r="T446" s="623"/>
      <c r="U446" s="622"/>
      <c r="V446" s="622"/>
      <c r="W446" s="622"/>
      <c r="X446" s="622"/>
      <c r="Y446" s="622"/>
      <c r="Z446" s="622"/>
      <c r="AA446" s="622"/>
      <c r="AB446" s="622"/>
      <c r="AC446" s="622"/>
      <c r="AD446" s="622"/>
      <c r="AE446" s="622"/>
      <c r="AF446" s="622"/>
    </row>
    <row r="447">
      <c r="A447" s="622"/>
      <c r="B447" s="622"/>
      <c r="C447" s="622"/>
      <c r="D447" s="622"/>
      <c r="E447" s="622"/>
      <c r="F447" s="622"/>
      <c r="G447" s="622"/>
      <c r="H447" s="622"/>
      <c r="I447" s="622"/>
      <c r="J447" s="622"/>
      <c r="K447" s="623"/>
      <c r="L447" s="623"/>
      <c r="M447" s="623"/>
      <c r="N447" s="623"/>
      <c r="O447" s="623"/>
      <c r="P447" s="623"/>
      <c r="Q447" s="623"/>
      <c r="R447" s="623"/>
      <c r="S447" s="623"/>
      <c r="T447" s="623"/>
      <c r="U447" s="622"/>
      <c r="V447" s="622"/>
      <c r="W447" s="622"/>
      <c r="X447" s="622"/>
      <c r="Y447" s="622"/>
      <c r="Z447" s="622"/>
      <c r="AA447" s="622"/>
      <c r="AB447" s="622"/>
      <c r="AC447" s="622"/>
      <c r="AD447" s="622"/>
      <c r="AE447" s="622"/>
      <c r="AF447" s="622"/>
    </row>
    <row r="448">
      <c r="A448" s="622"/>
      <c r="B448" s="622"/>
      <c r="C448" s="622"/>
      <c r="D448" s="622"/>
      <c r="E448" s="622"/>
      <c r="F448" s="622"/>
      <c r="G448" s="622"/>
      <c r="H448" s="622"/>
      <c r="I448" s="622"/>
      <c r="J448" s="622"/>
      <c r="K448" s="623"/>
      <c r="L448" s="623"/>
      <c r="M448" s="623"/>
      <c r="N448" s="623"/>
      <c r="O448" s="623"/>
      <c r="P448" s="623"/>
      <c r="Q448" s="623"/>
      <c r="R448" s="623"/>
      <c r="S448" s="623"/>
      <c r="T448" s="623"/>
      <c r="U448" s="622"/>
      <c r="V448" s="622"/>
      <c r="W448" s="622"/>
      <c r="X448" s="622"/>
      <c r="Y448" s="622"/>
      <c r="Z448" s="622"/>
      <c r="AA448" s="622"/>
      <c r="AB448" s="622"/>
      <c r="AC448" s="622"/>
      <c r="AD448" s="622"/>
      <c r="AE448" s="622"/>
      <c r="AF448" s="622"/>
    </row>
    <row r="449">
      <c r="A449" s="622"/>
      <c r="B449" s="622"/>
      <c r="C449" s="622"/>
      <c r="D449" s="622"/>
      <c r="E449" s="622"/>
      <c r="F449" s="622"/>
      <c r="G449" s="622"/>
      <c r="H449" s="622"/>
      <c r="I449" s="622"/>
      <c r="J449" s="622"/>
      <c r="K449" s="623"/>
      <c r="L449" s="623"/>
      <c r="M449" s="623"/>
      <c r="N449" s="623"/>
      <c r="O449" s="623"/>
      <c r="P449" s="623"/>
      <c r="Q449" s="623"/>
      <c r="R449" s="623"/>
      <c r="S449" s="623"/>
      <c r="T449" s="623"/>
      <c r="U449" s="622"/>
      <c r="V449" s="622"/>
      <c r="W449" s="622"/>
      <c r="X449" s="622"/>
      <c r="Y449" s="622"/>
      <c r="Z449" s="622"/>
      <c r="AA449" s="622"/>
      <c r="AB449" s="622"/>
      <c r="AC449" s="622"/>
      <c r="AD449" s="622"/>
      <c r="AE449" s="622"/>
      <c r="AF449" s="622"/>
    </row>
    <row r="450">
      <c r="A450" s="622"/>
      <c r="B450" s="622"/>
      <c r="C450" s="622"/>
      <c r="D450" s="622"/>
      <c r="E450" s="622"/>
      <c r="F450" s="622"/>
      <c r="G450" s="622"/>
      <c r="H450" s="622"/>
      <c r="I450" s="622"/>
      <c r="J450" s="622"/>
      <c r="K450" s="623"/>
      <c r="L450" s="623"/>
      <c r="M450" s="623"/>
      <c r="N450" s="623"/>
      <c r="O450" s="623"/>
      <c r="P450" s="623"/>
      <c r="Q450" s="623"/>
      <c r="R450" s="623"/>
      <c r="S450" s="623"/>
      <c r="T450" s="623"/>
      <c r="U450" s="622"/>
      <c r="V450" s="622"/>
      <c r="W450" s="622"/>
      <c r="X450" s="622"/>
      <c r="Y450" s="622"/>
      <c r="Z450" s="622"/>
      <c r="AA450" s="622"/>
      <c r="AB450" s="622"/>
      <c r="AC450" s="622"/>
      <c r="AD450" s="622"/>
      <c r="AE450" s="622"/>
      <c r="AF450" s="622"/>
    </row>
    <row r="451">
      <c r="A451" s="622"/>
      <c r="B451" s="622"/>
      <c r="C451" s="622"/>
      <c r="D451" s="622"/>
      <c r="E451" s="622"/>
      <c r="F451" s="622"/>
      <c r="G451" s="622"/>
      <c r="H451" s="622"/>
      <c r="I451" s="622"/>
      <c r="J451" s="622"/>
      <c r="K451" s="623"/>
      <c r="L451" s="623"/>
      <c r="M451" s="623"/>
      <c r="N451" s="623"/>
      <c r="O451" s="623"/>
      <c r="P451" s="623"/>
      <c r="Q451" s="623"/>
      <c r="R451" s="623"/>
      <c r="S451" s="623"/>
      <c r="T451" s="623"/>
      <c r="U451" s="622"/>
      <c r="V451" s="622"/>
      <c r="W451" s="622"/>
      <c r="X451" s="622"/>
      <c r="Y451" s="622"/>
      <c r="Z451" s="622"/>
      <c r="AA451" s="622"/>
      <c r="AB451" s="622"/>
      <c r="AC451" s="622"/>
      <c r="AD451" s="622"/>
      <c r="AE451" s="622"/>
      <c r="AF451" s="622"/>
    </row>
    <row r="452">
      <c r="A452" s="622"/>
      <c r="B452" s="622"/>
      <c r="C452" s="622"/>
      <c r="D452" s="622"/>
      <c r="E452" s="622"/>
      <c r="F452" s="622"/>
      <c r="G452" s="622"/>
      <c r="H452" s="622"/>
      <c r="I452" s="622"/>
      <c r="J452" s="622"/>
      <c r="K452" s="623"/>
      <c r="L452" s="623"/>
      <c r="M452" s="623"/>
      <c r="N452" s="623"/>
      <c r="O452" s="623"/>
      <c r="P452" s="623"/>
      <c r="Q452" s="623"/>
      <c r="R452" s="623"/>
      <c r="S452" s="623"/>
      <c r="T452" s="623"/>
      <c r="U452" s="622"/>
      <c r="V452" s="622"/>
      <c r="W452" s="622"/>
      <c r="X452" s="622"/>
      <c r="Y452" s="622"/>
      <c r="Z452" s="622"/>
      <c r="AA452" s="622"/>
      <c r="AB452" s="622"/>
      <c r="AC452" s="622"/>
      <c r="AD452" s="622"/>
      <c r="AE452" s="622"/>
      <c r="AF452" s="622"/>
    </row>
    <row r="453">
      <c r="A453" s="622"/>
      <c r="B453" s="622"/>
      <c r="C453" s="622"/>
      <c r="D453" s="622"/>
      <c r="E453" s="622"/>
      <c r="F453" s="622"/>
      <c r="G453" s="622"/>
      <c r="H453" s="622"/>
      <c r="I453" s="622"/>
      <c r="J453" s="622"/>
      <c r="K453" s="623"/>
      <c r="L453" s="623"/>
      <c r="M453" s="623"/>
      <c r="N453" s="623"/>
      <c r="O453" s="623"/>
      <c r="P453" s="623"/>
      <c r="Q453" s="623"/>
      <c r="R453" s="623"/>
      <c r="S453" s="623"/>
      <c r="T453" s="623"/>
      <c r="U453" s="622"/>
      <c r="V453" s="622"/>
      <c r="W453" s="622"/>
      <c r="X453" s="622"/>
      <c r="Y453" s="622"/>
      <c r="Z453" s="622"/>
      <c r="AA453" s="622"/>
      <c r="AB453" s="622"/>
      <c r="AC453" s="622"/>
      <c r="AD453" s="622"/>
      <c r="AE453" s="622"/>
      <c r="AF453" s="622"/>
    </row>
    <row r="454">
      <c r="A454" s="622"/>
      <c r="B454" s="622"/>
      <c r="C454" s="622"/>
      <c r="D454" s="622"/>
      <c r="E454" s="622"/>
      <c r="F454" s="622"/>
      <c r="G454" s="622"/>
      <c r="H454" s="622"/>
      <c r="I454" s="622"/>
      <c r="J454" s="622"/>
      <c r="K454" s="623"/>
      <c r="L454" s="623"/>
      <c r="M454" s="623"/>
      <c r="N454" s="623"/>
      <c r="O454" s="623"/>
      <c r="P454" s="623"/>
      <c r="Q454" s="623"/>
      <c r="R454" s="623"/>
      <c r="S454" s="623"/>
      <c r="T454" s="623"/>
      <c r="U454" s="622"/>
      <c r="V454" s="622"/>
      <c r="W454" s="622"/>
      <c r="X454" s="622"/>
      <c r="Y454" s="622"/>
      <c r="Z454" s="622"/>
      <c r="AA454" s="622"/>
      <c r="AB454" s="622"/>
      <c r="AC454" s="622"/>
      <c r="AD454" s="622"/>
      <c r="AE454" s="622"/>
      <c r="AF454" s="622"/>
    </row>
    <row r="455">
      <c r="A455" s="622"/>
      <c r="B455" s="622"/>
      <c r="C455" s="622"/>
      <c r="D455" s="622"/>
      <c r="E455" s="622"/>
      <c r="F455" s="622"/>
      <c r="G455" s="622"/>
      <c r="H455" s="622"/>
      <c r="I455" s="622"/>
      <c r="J455" s="622"/>
      <c r="K455" s="623"/>
      <c r="L455" s="623"/>
      <c r="M455" s="623"/>
      <c r="N455" s="623"/>
      <c r="O455" s="623"/>
      <c r="P455" s="623"/>
      <c r="Q455" s="623"/>
      <c r="R455" s="623"/>
      <c r="S455" s="623"/>
      <c r="T455" s="623"/>
      <c r="U455" s="622"/>
      <c r="V455" s="622"/>
      <c r="W455" s="622"/>
      <c r="X455" s="622"/>
      <c r="Y455" s="622"/>
      <c r="Z455" s="622"/>
      <c r="AA455" s="622"/>
      <c r="AB455" s="622"/>
      <c r="AC455" s="622"/>
      <c r="AD455" s="622"/>
      <c r="AE455" s="622"/>
      <c r="AF455" s="622"/>
    </row>
    <row r="456">
      <c r="A456" s="622"/>
      <c r="B456" s="622"/>
      <c r="C456" s="622"/>
      <c r="D456" s="622"/>
      <c r="E456" s="622"/>
      <c r="F456" s="622"/>
      <c r="G456" s="622"/>
      <c r="H456" s="622"/>
      <c r="I456" s="622"/>
      <c r="J456" s="622"/>
      <c r="K456" s="623"/>
      <c r="L456" s="623"/>
      <c r="M456" s="623"/>
      <c r="N456" s="623"/>
      <c r="O456" s="623"/>
      <c r="P456" s="623"/>
      <c r="Q456" s="623"/>
      <c r="R456" s="623"/>
      <c r="S456" s="623"/>
      <c r="T456" s="623"/>
      <c r="U456" s="622"/>
      <c r="V456" s="622"/>
      <c r="W456" s="622"/>
      <c r="X456" s="622"/>
      <c r="Y456" s="622"/>
      <c r="Z456" s="622"/>
      <c r="AA456" s="622"/>
      <c r="AB456" s="622"/>
      <c r="AC456" s="622"/>
      <c r="AD456" s="622"/>
      <c r="AE456" s="622"/>
      <c r="AF456" s="622"/>
    </row>
    <row r="457">
      <c r="A457" s="622"/>
      <c r="B457" s="622"/>
      <c r="C457" s="622"/>
      <c r="D457" s="622"/>
      <c r="E457" s="622"/>
      <c r="F457" s="622"/>
      <c r="G457" s="622"/>
      <c r="H457" s="622"/>
      <c r="I457" s="622"/>
      <c r="J457" s="622"/>
      <c r="K457" s="623"/>
      <c r="L457" s="623"/>
      <c r="M457" s="623"/>
      <c r="N457" s="623"/>
      <c r="O457" s="623"/>
      <c r="P457" s="623"/>
      <c r="Q457" s="623"/>
      <c r="R457" s="623"/>
      <c r="S457" s="623"/>
      <c r="T457" s="623"/>
      <c r="U457" s="622"/>
      <c r="V457" s="622"/>
      <c r="W457" s="622"/>
      <c r="X457" s="622"/>
      <c r="Y457" s="622"/>
      <c r="Z457" s="622"/>
      <c r="AA457" s="622"/>
      <c r="AB457" s="622"/>
      <c r="AC457" s="622"/>
      <c r="AD457" s="622"/>
      <c r="AE457" s="622"/>
      <c r="AF457" s="622"/>
    </row>
    <row r="458">
      <c r="A458" s="622"/>
      <c r="B458" s="622"/>
      <c r="C458" s="622"/>
      <c r="D458" s="622"/>
      <c r="E458" s="622"/>
      <c r="F458" s="622"/>
      <c r="G458" s="622"/>
      <c r="H458" s="622"/>
      <c r="I458" s="622"/>
      <c r="J458" s="622"/>
      <c r="K458" s="623"/>
      <c r="L458" s="623"/>
      <c r="M458" s="623"/>
      <c r="N458" s="623"/>
      <c r="O458" s="623"/>
      <c r="P458" s="623"/>
      <c r="Q458" s="623"/>
      <c r="R458" s="623"/>
      <c r="S458" s="623"/>
      <c r="T458" s="623"/>
      <c r="U458" s="622"/>
      <c r="V458" s="622"/>
      <c r="W458" s="622"/>
      <c r="X458" s="622"/>
      <c r="Y458" s="622"/>
      <c r="Z458" s="622"/>
      <c r="AA458" s="622"/>
      <c r="AB458" s="622"/>
      <c r="AC458" s="622"/>
      <c r="AD458" s="622"/>
      <c r="AE458" s="622"/>
      <c r="AF458" s="622"/>
    </row>
    <row r="459">
      <c r="A459" s="622"/>
      <c r="B459" s="622"/>
      <c r="C459" s="622"/>
      <c r="D459" s="622"/>
      <c r="E459" s="622"/>
      <c r="F459" s="622"/>
      <c r="G459" s="622"/>
      <c r="H459" s="622"/>
      <c r="I459" s="622"/>
      <c r="J459" s="622"/>
      <c r="K459" s="623"/>
      <c r="L459" s="623"/>
      <c r="M459" s="623"/>
      <c r="N459" s="623"/>
      <c r="O459" s="623"/>
      <c r="P459" s="623"/>
      <c r="Q459" s="623"/>
      <c r="R459" s="623"/>
      <c r="S459" s="623"/>
      <c r="T459" s="623"/>
      <c r="U459" s="622"/>
      <c r="V459" s="622"/>
      <c r="W459" s="622"/>
      <c r="X459" s="622"/>
      <c r="Y459" s="622"/>
      <c r="Z459" s="622"/>
      <c r="AA459" s="622"/>
      <c r="AB459" s="622"/>
      <c r="AC459" s="622"/>
      <c r="AD459" s="622"/>
      <c r="AE459" s="622"/>
      <c r="AF459" s="622"/>
    </row>
    <row r="460">
      <c r="A460" s="622"/>
      <c r="B460" s="622"/>
      <c r="C460" s="622"/>
      <c r="D460" s="622"/>
      <c r="E460" s="622"/>
      <c r="F460" s="622"/>
      <c r="G460" s="622"/>
      <c r="H460" s="622"/>
      <c r="I460" s="622"/>
      <c r="J460" s="622"/>
      <c r="K460" s="623"/>
      <c r="L460" s="623"/>
      <c r="M460" s="623"/>
      <c r="N460" s="623"/>
      <c r="O460" s="623"/>
      <c r="P460" s="623"/>
      <c r="Q460" s="623"/>
      <c r="R460" s="623"/>
      <c r="S460" s="623"/>
      <c r="T460" s="623"/>
      <c r="U460" s="622"/>
      <c r="V460" s="622"/>
      <c r="W460" s="622"/>
      <c r="X460" s="622"/>
      <c r="Y460" s="622"/>
      <c r="Z460" s="622"/>
      <c r="AA460" s="622"/>
      <c r="AB460" s="622"/>
      <c r="AC460" s="622"/>
      <c r="AD460" s="622"/>
      <c r="AE460" s="622"/>
      <c r="AF460" s="622"/>
    </row>
    <row r="461">
      <c r="A461" s="622"/>
      <c r="B461" s="622"/>
      <c r="C461" s="622"/>
      <c r="D461" s="622"/>
      <c r="E461" s="622"/>
      <c r="F461" s="622"/>
      <c r="G461" s="622"/>
      <c r="H461" s="622"/>
      <c r="I461" s="622"/>
      <c r="J461" s="622"/>
      <c r="K461" s="623"/>
      <c r="L461" s="623"/>
      <c r="M461" s="623"/>
      <c r="N461" s="623"/>
      <c r="O461" s="623"/>
      <c r="P461" s="623"/>
      <c r="Q461" s="623"/>
      <c r="R461" s="623"/>
      <c r="S461" s="623"/>
      <c r="T461" s="623"/>
      <c r="U461" s="622"/>
      <c r="V461" s="622"/>
      <c r="W461" s="622"/>
      <c r="X461" s="622"/>
      <c r="Y461" s="622"/>
      <c r="Z461" s="622"/>
      <c r="AA461" s="622"/>
      <c r="AB461" s="622"/>
      <c r="AC461" s="622"/>
      <c r="AD461" s="622"/>
      <c r="AE461" s="622"/>
      <c r="AF461" s="622"/>
    </row>
    <row r="462">
      <c r="A462" s="622"/>
      <c r="B462" s="622"/>
      <c r="C462" s="622"/>
      <c r="D462" s="622"/>
      <c r="E462" s="622"/>
      <c r="F462" s="622"/>
      <c r="G462" s="622"/>
      <c r="H462" s="622"/>
      <c r="I462" s="622"/>
      <c r="J462" s="622"/>
      <c r="K462" s="623"/>
      <c r="L462" s="623"/>
      <c r="M462" s="623"/>
      <c r="N462" s="623"/>
      <c r="O462" s="623"/>
      <c r="P462" s="623"/>
      <c r="Q462" s="623"/>
      <c r="R462" s="623"/>
      <c r="S462" s="623"/>
      <c r="T462" s="623"/>
      <c r="U462" s="622"/>
      <c r="V462" s="622"/>
      <c r="W462" s="622"/>
      <c r="X462" s="622"/>
      <c r="Y462" s="622"/>
      <c r="Z462" s="622"/>
      <c r="AA462" s="622"/>
      <c r="AB462" s="622"/>
      <c r="AC462" s="622"/>
      <c r="AD462" s="622"/>
      <c r="AE462" s="622"/>
      <c r="AF462" s="622"/>
    </row>
    <row r="463">
      <c r="A463" s="622"/>
      <c r="B463" s="622"/>
      <c r="C463" s="622"/>
      <c r="D463" s="622"/>
      <c r="E463" s="622"/>
      <c r="F463" s="622"/>
      <c r="G463" s="622"/>
      <c r="H463" s="622"/>
      <c r="I463" s="622"/>
      <c r="J463" s="622"/>
      <c r="K463" s="623"/>
      <c r="L463" s="623"/>
      <c r="M463" s="623"/>
      <c r="N463" s="623"/>
      <c r="O463" s="623"/>
      <c r="P463" s="623"/>
      <c r="Q463" s="623"/>
      <c r="R463" s="623"/>
      <c r="S463" s="623"/>
      <c r="T463" s="623"/>
      <c r="U463" s="622"/>
      <c r="V463" s="622"/>
      <c r="W463" s="622"/>
      <c r="X463" s="622"/>
      <c r="Y463" s="622"/>
      <c r="Z463" s="622"/>
      <c r="AA463" s="622"/>
      <c r="AB463" s="622"/>
      <c r="AC463" s="622"/>
      <c r="AD463" s="622"/>
      <c r="AE463" s="622"/>
      <c r="AF463" s="622"/>
    </row>
    <row r="464">
      <c r="A464" s="622"/>
      <c r="B464" s="622"/>
      <c r="C464" s="622"/>
      <c r="D464" s="622"/>
      <c r="E464" s="622"/>
      <c r="F464" s="622"/>
      <c r="G464" s="622"/>
      <c r="H464" s="622"/>
      <c r="I464" s="622"/>
      <c r="J464" s="622"/>
      <c r="K464" s="623"/>
      <c r="L464" s="623"/>
      <c r="M464" s="623"/>
      <c r="N464" s="623"/>
      <c r="O464" s="623"/>
      <c r="P464" s="623"/>
      <c r="Q464" s="623"/>
      <c r="R464" s="623"/>
      <c r="S464" s="623"/>
      <c r="T464" s="623"/>
      <c r="U464" s="622"/>
      <c r="V464" s="622"/>
      <c r="W464" s="622"/>
      <c r="X464" s="622"/>
      <c r="Y464" s="622"/>
      <c r="Z464" s="622"/>
      <c r="AA464" s="622"/>
      <c r="AB464" s="622"/>
      <c r="AC464" s="622"/>
      <c r="AD464" s="622"/>
      <c r="AE464" s="622"/>
      <c r="AF464" s="622"/>
    </row>
    <row r="465">
      <c r="A465" s="622"/>
      <c r="B465" s="622"/>
      <c r="C465" s="622"/>
      <c r="D465" s="622"/>
      <c r="E465" s="622"/>
      <c r="F465" s="622"/>
      <c r="G465" s="622"/>
      <c r="H465" s="622"/>
      <c r="I465" s="622"/>
      <c r="J465" s="622"/>
      <c r="K465" s="623"/>
      <c r="L465" s="623"/>
      <c r="M465" s="623"/>
      <c r="N465" s="623"/>
      <c r="O465" s="623"/>
      <c r="P465" s="623"/>
      <c r="Q465" s="623"/>
      <c r="R465" s="623"/>
      <c r="S465" s="623"/>
      <c r="T465" s="623"/>
      <c r="U465" s="622"/>
      <c r="V465" s="622"/>
      <c r="W465" s="622"/>
      <c r="X465" s="622"/>
      <c r="Y465" s="622"/>
      <c r="Z465" s="622"/>
      <c r="AA465" s="622"/>
      <c r="AB465" s="622"/>
      <c r="AC465" s="622"/>
      <c r="AD465" s="622"/>
      <c r="AE465" s="622"/>
      <c r="AF465" s="622"/>
    </row>
    <row r="466">
      <c r="A466" s="622"/>
      <c r="B466" s="622"/>
      <c r="C466" s="622"/>
      <c r="D466" s="622"/>
      <c r="E466" s="622"/>
      <c r="F466" s="622"/>
      <c r="G466" s="622"/>
      <c r="H466" s="622"/>
      <c r="I466" s="622"/>
      <c r="J466" s="622"/>
      <c r="K466" s="623"/>
      <c r="L466" s="623"/>
      <c r="M466" s="623"/>
      <c r="N466" s="623"/>
      <c r="O466" s="623"/>
      <c r="P466" s="623"/>
      <c r="Q466" s="623"/>
      <c r="R466" s="623"/>
      <c r="S466" s="623"/>
      <c r="T466" s="623"/>
      <c r="U466" s="622"/>
      <c r="V466" s="622"/>
      <c r="W466" s="622"/>
      <c r="X466" s="622"/>
      <c r="Y466" s="622"/>
      <c r="Z466" s="622"/>
      <c r="AA466" s="622"/>
      <c r="AB466" s="622"/>
      <c r="AC466" s="622"/>
      <c r="AD466" s="622"/>
      <c r="AE466" s="622"/>
      <c r="AF466" s="622"/>
    </row>
    <row r="467">
      <c r="A467" s="622"/>
      <c r="B467" s="622"/>
      <c r="C467" s="622"/>
      <c r="D467" s="622"/>
      <c r="E467" s="622"/>
      <c r="F467" s="622"/>
      <c r="G467" s="622"/>
      <c r="H467" s="622"/>
      <c r="I467" s="622"/>
      <c r="J467" s="622"/>
      <c r="K467" s="623"/>
      <c r="L467" s="623"/>
      <c r="M467" s="623"/>
      <c r="N467" s="623"/>
      <c r="O467" s="623"/>
      <c r="P467" s="623"/>
      <c r="Q467" s="623"/>
      <c r="R467" s="623"/>
      <c r="S467" s="623"/>
      <c r="T467" s="623"/>
      <c r="U467" s="622"/>
      <c r="V467" s="622"/>
      <c r="W467" s="622"/>
      <c r="X467" s="622"/>
      <c r="Y467" s="622"/>
      <c r="Z467" s="622"/>
      <c r="AA467" s="622"/>
      <c r="AB467" s="622"/>
      <c r="AC467" s="622"/>
      <c r="AD467" s="622"/>
      <c r="AE467" s="622"/>
      <c r="AF467" s="622"/>
    </row>
    <row r="468">
      <c r="A468" s="622"/>
      <c r="B468" s="622"/>
      <c r="C468" s="622"/>
      <c r="D468" s="622"/>
      <c r="E468" s="622"/>
      <c r="F468" s="622"/>
      <c r="G468" s="622"/>
      <c r="H468" s="622"/>
      <c r="I468" s="622"/>
      <c r="J468" s="622"/>
      <c r="K468" s="623"/>
      <c r="L468" s="623"/>
      <c r="M468" s="623"/>
      <c r="N468" s="623"/>
      <c r="O468" s="623"/>
      <c r="P468" s="623"/>
      <c r="Q468" s="623"/>
      <c r="R468" s="623"/>
      <c r="S468" s="623"/>
      <c r="T468" s="623"/>
      <c r="U468" s="622"/>
      <c r="V468" s="622"/>
      <c r="W468" s="622"/>
      <c r="X468" s="622"/>
      <c r="Y468" s="622"/>
      <c r="Z468" s="622"/>
      <c r="AA468" s="622"/>
      <c r="AB468" s="622"/>
      <c r="AC468" s="622"/>
      <c r="AD468" s="622"/>
      <c r="AE468" s="622"/>
      <c r="AF468" s="622"/>
    </row>
    <row r="469">
      <c r="A469" s="622"/>
      <c r="B469" s="622"/>
      <c r="C469" s="622"/>
      <c r="D469" s="622"/>
      <c r="E469" s="622"/>
      <c r="F469" s="622"/>
      <c r="G469" s="622"/>
      <c r="H469" s="622"/>
      <c r="I469" s="622"/>
      <c r="J469" s="622"/>
      <c r="K469" s="623"/>
      <c r="L469" s="623"/>
      <c r="M469" s="623"/>
      <c r="N469" s="623"/>
      <c r="O469" s="623"/>
      <c r="P469" s="623"/>
      <c r="Q469" s="623"/>
      <c r="R469" s="623"/>
      <c r="S469" s="623"/>
      <c r="T469" s="623"/>
      <c r="U469" s="622"/>
      <c r="V469" s="622"/>
      <c r="W469" s="622"/>
      <c r="X469" s="622"/>
      <c r="Y469" s="622"/>
      <c r="Z469" s="622"/>
      <c r="AA469" s="622"/>
      <c r="AB469" s="622"/>
      <c r="AC469" s="622"/>
      <c r="AD469" s="622"/>
      <c r="AE469" s="622"/>
      <c r="AF469" s="622"/>
    </row>
    <row r="470">
      <c r="A470" s="622"/>
      <c r="B470" s="622"/>
      <c r="C470" s="622"/>
      <c r="D470" s="622"/>
      <c r="E470" s="622"/>
      <c r="F470" s="622"/>
      <c r="G470" s="622"/>
      <c r="H470" s="622"/>
      <c r="I470" s="622"/>
      <c r="J470" s="622"/>
      <c r="K470" s="623"/>
      <c r="L470" s="623"/>
      <c r="M470" s="623"/>
      <c r="N470" s="623"/>
      <c r="O470" s="623"/>
      <c r="P470" s="623"/>
      <c r="Q470" s="623"/>
      <c r="R470" s="623"/>
      <c r="S470" s="623"/>
      <c r="T470" s="623"/>
      <c r="U470" s="622"/>
      <c r="V470" s="622"/>
      <c r="W470" s="622"/>
      <c r="X470" s="622"/>
      <c r="Y470" s="622"/>
      <c r="Z470" s="622"/>
      <c r="AA470" s="622"/>
      <c r="AB470" s="622"/>
      <c r="AC470" s="622"/>
      <c r="AD470" s="622"/>
      <c r="AE470" s="622"/>
      <c r="AF470" s="622"/>
    </row>
    <row r="471">
      <c r="A471" s="622"/>
      <c r="B471" s="622"/>
      <c r="C471" s="622"/>
      <c r="D471" s="622"/>
      <c r="E471" s="622"/>
      <c r="F471" s="622"/>
      <c r="G471" s="622"/>
      <c r="H471" s="622"/>
      <c r="I471" s="622"/>
      <c r="J471" s="622"/>
      <c r="K471" s="623"/>
      <c r="L471" s="623"/>
      <c r="M471" s="623"/>
      <c r="N471" s="623"/>
      <c r="O471" s="623"/>
      <c r="P471" s="623"/>
      <c r="Q471" s="623"/>
      <c r="R471" s="623"/>
      <c r="S471" s="623"/>
      <c r="T471" s="623"/>
      <c r="U471" s="622"/>
      <c r="V471" s="622"/>
      <c r="W471" s="622"/>
      <c r="X471" s="622"/>
      <c r="Y471" s="622"/>
      <c r="Z471" s="622"/>
      <c r="AA471" s="622"/>
      <c r="AB471" s="622"/>
      <c r="AC471" s="622"/>
      <c r="AD471" s="622"/>
      <c r="AE471" s="622"/>
      <c r="AF471" s="622"/>
    </row>
    <row r="472">
      <c r="A472" s="622"/>
      <c r="B472" s="622"/>
      <c r="C472" s="622"/>
      <c r="D472" s="622"/>
      <c r="E472" s="622"/>
      <c r="F472" s="622"/>
      <c r="G472" s="622"/>
      <c r="H472" s="622"/>
      <c r="I472" s="622"/>
      <c r="J472" s="622"/>
      <c r="K472" s="623"/>
      <c r="L472" s="623"/>
      <c r="M472" s="623"/>
      <c r="N472" s="623"/>
      <c r="O472" s="623"/>
      <c r="P472" s="623"/>
      <c r="Q472" s="623"/>
      <c r="R472" s="623"/>
      <c r="S472" s="623"/>
      <c r="T472" s="623"/>
      <c r="U472" s="622"/>
      <c r="V472" s="622"/>
      <c r="W472" s="622"/>
      <c r="X472" s="622"/>
      <c r="Y472" s="622"/>
      <c r="Z472" s="622"/>
      <c r="AA472" s="622"/>
      <c r="AB472" s="622"/>
      <c r="AC472" s="622"/>
      <c r="AD472" s="622"/>
      <c r="AE472" s="622"/>
      <c r="AF472" s="622"/>
    </row>
    <row r="473">
      <c r="A473" s="622"/>
      <c r="B473" s="622"/>
      <c r="C473" s="622"/>
      <c r="D473" s="622"/>
      <c r="E473" s="622"/>
      <c r="F473" s="622"/>
      <c r="G473" s="622"/>
      <c r="H473" s="622"/>
      <c r="I473" s="622"/>
      <c r="J473" s="622"/>
      <c r="K473" s="623"/>
      <c r="L473" s="623"/>
      <c r="M473" s="623"/>
      <c r="N473" s="623"/>
      <c r="O473" s="623"/>
      <c r="P473" s="623"/>
      <c r="Q473" s="623"/>
      <c r="R473" s="623"/>
      <c r="S473" s="623"/>
      <c r="T473" s="623"/>
      <c r="U473" s="622"/>
      <c r="V473" s="622"/>
      <c r="W473" s="622"/>
      <c r="X473" s="622"/>
      <c r="Y473" s="622"/>
      <c r="Z473" s="622"/>
      <c r="AA473" s="622"/>
      <c r="AB473" s="622"/>
      <c r="AC473" s="622"/>
      <c r="AD473" s="622"/>
      <c r="AE473" s="622"/>
      <c r="AF473" s="622"/>
    </row>
    <row r="474">
      <c r="A474" s="622"/>
      <c r="B474" s="622"/>
      <c r="C474" s="622"/>
      <c r="D474" s="622"/>
      <c r="E474" s="622"/>
      <c r="F474" s="622"/>
      <c r="G474" s="622"/>
      <c r="H474" s="622"/>
      <c r="I474" s="622"/>
      <c r="J474" s="622"/>
      <c r="K474" s="623"/>
      <c r="L474" s="623"/>
      <c r="M474" s="623"/>
      <c r="N474" s="623"/>
      <c r="O474" s="623"/>
      <c r="P474" s="623"/>
      <c r="Q474" s="623"/>
      <c r="R474" s="623"/>
      <c r="S474" s="623"/>
      <c r="T474" s="623"/>
      <c r="U474" s="622"/>
      <c r="V474" s="622"/>
      <c r="W474" s="622"/>
      <c r="X474" s="622"/>
      <c r="Y474" s="622"/>
      <c r="Z474" s="622"/>
      <c r="AA474" s="622"/>
      <c r="AB474" s="622"/>
      <c r="AC474" s="622"/>
      <c r="AD474" s="622"/>
      <c r="AE474" s="622"/>
      <c r="AF474" s="622"/>
    </row>
    <row r="475">
      <c r="A475" s="622"/>
      <c r="B475" s="622"/>
      <c r="C475" s="622"/>
      <c r="D475" s="622"/>
      <c r="E475" s="622"/>
      <c r="F475" s="622"/>
      <c r="G475" s="622"/>
      <c r="H475" s="622"/>
      <c r="I475" s="622"/>
      <c r="J475" s="622"/>
      <c r="K475" s="623"/>
      <c r="L475" s="623"/>
      <c r="M475" s="623"/>
      <c r="N475" s="623"/>
      <c r="O475" s="623"/>
      <c r="P475" s="623"/>
      <c r="Q475" s="623"/>
      <c r="R475" s="623"/>
      <c r="S475" s="623"/>
      <c r="T475" s="623"/>
      <c r="U475" s="622"/>
      <c r="V475" s="622"/>
      <c r="W475" s="622"/>
      <c r="X475" s="622"/>
      <c r="Y475" s="622"/>
      <c r="Z475" s="622"/>
      <c r="AA475" s="622"/>
      <c r="AB475" s="622"/>
      <c r="AC475" s="622"/>
      <c r="AD475" s="622"/>
      <c r="AE475" s="622"/>
      <c r="AF475" s="622"/>
    </row>
    <row r="476">
      <c r="A476" s="622"/>
      <c r="B476" s="622"/>
      <c r="C476" s="622"/>
      <c r="D476" s="622"/>
      <c r="E476" s="622"/>
      <c r="F476" s="622"/>
      <c r="G476" s="622"/>
      <c r="H476" s="622"/>
      <c r="I476" s="622"/>
      <c r="J476" s="622"/>
      <c r="K476" s="623"/>
      <c r="L476" s="623"/>
      <c r="M476" s="623"/>
      <c r="N476" s="623"/>
      <c r="O476" s="623"/>
      <c r="P476" s="623"/>
      <c r="Q476" s="623"/>
      <c r="R476" s="623"/>
      <c r="S476" s="623"/>
      <c r="T476" s="623"/>
      <c r="U476" s="622"/>
      <c r="V476" s="622"/>
      <c r="W476" s="622"/>
      <c r="X476" s="622"/>
      <c r="Y476" s="622"/>
      <c r="Z476" s="622"/>
      <c r="AA476" s="622"/>
      <c r="AB476" s="622"/>
      <c r="AC476" s="622"/>
      <c r="AD476" s="622"/>
      <c r="AE476" s="622"/>
      <c r="AF476" s="622"/>
    </row>
    <row r="477">
      <c r="A477" s="622"/>
      <c r="B477" s="622"/>
      <c r="C477" s="622"/>
      <c r="D477" s="622"/>
      <c r="E477" s="622"/>
      <c r="F477" s="622"/>
      <c r="G477" s="622"/>
      <c r="H477" s="622"/>
      <c r="I477" s="622"/>
      <c r="J477" s="622"/>
      <c r="K477" s="623"/>
      <c r="L477" s="623"/>
      <c r="M477" s="623"/>
      <c r="N477" s="623"/>
      <c r="O477" s="623"/>
      <c r="P477" s="623"/>
      <c r="Q477" s="623"/>
      <c r="R477" s="623"/>
      <c r="S477" s="623"/>
      <c r="T477" s="623"/>
      <c r="U477" s="622"/>
      <c r="V477" s="622"/>
      <c r="W477" s="622"/>
      <c r="X477" s="622"/>
      <c r="Y477" s="622"/>
      <c r="Z477" s="622"/>
      <c r="AA477" s="622"/>
      <c r="AB477" s="622"/>
      <c r="AC477" s="622"/>
      <c r="AD477" s="622"/>
      <c r="AE477" s="622"/>
      <c r="AF477" s="622"/>
    </row>
    <row r="478">
      <c r="A478" s="622"/>
      <c r="B478" s="622"/>
      <c r="C478" s="622"/>
      <c r="D478" s="622"/>
      <c r="E478" s="622"/>
      <c r="F478" s="622"/>
      <c r="G478" s="622"/>
      <c r="H478" s="622"/>
      <c r="I478" s="622"/>
      <c r="J478" s="622"/>
      <c r="K478" s="623"/>
      <c r="L478" s="623"/>
      <c r="M478" s="623"/>
      <c r="N478" s="623"/>
      <c r="O478" s="623"/>
      <c r="P478" s="623"/>
      <c r="Q478" s="623"/>
      <c r="R478" s="623"/>
      <c r="S478" s="623"/>
      <c r="T478" s="623"/>
      <c r="U478" s="622"/>
      <c r="V478" s="622"/>
      <c r="W478" s="622"/>
      <c r="X478" s="622"/>
      <c r="Y478" s="622"/>
      <c r="Z478" s="622"/>
      <c r="AA478" s="622"/>
      <c r="AB478" s="622"/>
      <c r="AC478" s="622"/>
      <c r="AD478" s="622"/>
      <c r="AE478" s="622"/>
      <c r="AF478" s="622"/>
    </row>
    <row r="479">
      <c r="A479" s="622"/>
      <c r="B479" s="622"/>
      <c r="C479" s="622"/>
      <c r="D479" s="622"/>
      <c r="E479" s="622"/>
      <c r="F479" s="622"/>
      <c r="G479" s="622"/>
      <c r="H479" s="622"/>
      <c r="I479" s="622"/>
      <c r="J479" s="622"/>
      <c r="K479" s="623"/>
      <c r="L479" s="623"/>
      <c r="M479" s="623"/>
      <c r="N479" s="623"/>
      <c r="O479" s="623"/>
      <c r="P479" s="623"/>
      <c r="Q479" s="623"/>
      <c r="R479" s="623"/>
      <c r="S479" s="623"/>
      <c r="T479" s="623"/>
      <c r="U479" s="622"/>
      <c r="V479" s="622"/>
      <c r="W479" s="622"/>
      <c r="X479" s="622"/>
      <c r="Y479" s="622"/>
      <c r="Z479" s="622"/>
      <c r="AA479" s="622"/>
      <c r="AB479" s="622"/>
      <c r="AC479" s="622"/>
      <c r="AD479" s="622"/>
      <c r="AE479" s="622"/>
      <c r="AF479" s="622"/>
    </row>
    <row r="480">
      <c r="A480" s="622"/>
      <c r="B480" s="622"/>
      <c r="C480" s="622"/>
      <c r="D480" s="622"/>
      <c r="E480" s="622"/>
      <c r="F480" s="622"/>
      <c r="G480" s="622"/>
      <c r="H480" s="622"/>
      <c r="I480" s="622"/>
      <c r="J480" s="622"/>
      <c r="K480" s="623"/>
      <c r="L480" s="623"/>
      <c r="M480" s="623"/>
      <c r="N480" s="623"/>
      <c r="O480" s="623"/>
      <c r="P480" s="623"/>
      <c r="Q480" s="623"/>
      <c r="R480" s="623"/>
      <c r="S480" s="623"/>
      <c r="T480" s="623"/>
      <c r="U480" s="622"/>
      <c r="V480" s="622"/>
      <c r="W480" s="622"/>
      <c r="X480" s="622"/>
      <c r="Y480" s="622"/>
      <c r="Z480" s="622"/>
      <c r="AA480" s="622"/>
      <c r="AB480" s="622"/>
      <c r="AC480" s="622"/>
      <c r="AD480" s="622"/>
      <c r="AE480" s="622"/>
      <c r="AF480" s="622"/>
    </row>
    <row r="481">
      <c r="A481" s="622"/>
      <c r="B481" s="622"/>
      <c r="C481" s="622"/>
      <c r="D481" s="622"/>
      <c r="E481" s="622"/>
      <c r="F481" s="622"/>
      <c r="G481" s="622"/>
      <c r="H481" s="622"/>
      <c r="I481" s="622"/>
      <c r="J481" s="622"/>
      <c r="K481" s="623"/>
      <c r="L481" s="623"/>
      <c r="M481" s="623"/>
      <c r="N481" s="623"/>
      <c r="O481" s="623"/>
      <c r="P481" s="623"/>
      <c r="Q481" s="623"/>
      <c r="R481" s="623"/>
      <c r="S481" s="623"/>
      <c r="T481" s="623"/>
      <c r="U481" s="622"/>
      <c r="V481" s="622"/>
      <c r="W481" s="622"/>
      <c r="X481" s="622"/>
      <c r="Y481" s="622"/>
      <c r="Z481" s="622"/>
      <c r="AA481" s="622"/>
      <c r="AB481" s="622"/>
      <c r="AC481" s="622"/>
      <c r="AD481" s="622"/>
      <c r="AE481" s="622"/>
      <c r="AF481" s="622"/>
    </row>
    <row r="482">
      <c r="A482" s="622"/>
      <c r="B482" s="622"/>
      <c r="C482" s="622"/>
      <c r="D482" s="622"/>
      <c r="E482" s="622"/>
      <c r="F482" s="622"/>
      <c r="G482" s="622"/>
      <c r="H482" s="622"/>
      <c r="I482" s="622"/>
      <c r="J482" s="622"/>
      <c r="K482" s="623"/>
      <c r="L482" s="623"/>
      <c r="M482" s="623"/>
      <c r="N482" s="623"/>
      <c r="O482" s="623"/>
      <c r="P482" s="623"/>
      <c r="Q482" s="623"/>
      <c r="R482" s="623"/>
      <c r="S482" s="623"/>
      <c r="T482" s="623"/>
      <c r="U482" s="622"/>
      <c r="V482" s="622"/>
      <c r="W482" s="622"/>
      <c r="X482" s="622"/>
      <c r="Y482" s="622"/>
      <c r="Z482" s="622"/>
      <c r="AA482" s="622"/>
      <c r="AB482" s="622"/>
      <c r="AC482" s="622"/>
      <c r="AD482" s="622"/>
      <c r="AE482" s="622"/>
      <c r="AF482" s="622"/>
    </row>
    <row r="483">
      <c r="A483" s="622"/>
      <c r="B483" s="622"/>
      <c r="C483" s="622"/>
      <c r="D483" s="622"/>
      <c r="E483" s="622"/>
      <c r="F483" s="622"/>
      <c r="G483" s="622"/>
      <c r="H483" s="622"/>
      <c r="I483" s="622"/>
      <c r="J483" s="622"/>
      <c r="K483" s="623"/>
      <c r="L483" s="623"/>
      <c r="M483" s="623"/>
      <c r="N483" s="623"/>
      <c r="O483" s="623"/>
      <c r="P483" s="623"/>
      <c r="Q483" s="623"/>
      <c r="R483" s="623"/>
      <c r="S483" s="623"/>
      <c r="T483" s="623"/>
      <c r="U483" s="622"/>
      <c r="V483" s="622"/>
      <c r="W483" s="622"/>
      <c r="X483" s="622"/>
      <c r="Y483" s="622"/>
      <c r="Z483" s="622"/>
      <c r="AA483" s="622"/>
      <c r="AB483" s="622"/>
      <c r="AC483" s="622"/>
      <c r="AD483" s="622"/>
      <c r="AE483" s="622"/>
      <c r="AF483" s="622"/>
    </row>
    <row r="484">
      <c r="A484" s="622"/>
      <c r="B484" s="622"/>
      <c r="C484" s="622"/>
      <c r="D484" s="622"/>
      <c r="E484" s="622"/>
      <c r="F484" s="622"/>
      <c r="G484" s="622"/>
      <c r="H484" s="622"/>
      <c r="I484" s="622"/>
      <c r="J484" s="622"/>
      <c r="K484" s="623"/>
      <c r="L484" s="623"/>
      <c r="M484" s="623"/>
      <c r="N484" s="623"/>
      <c r="O484" s="623"/>
      <c r="P484" s="623"/>
      <c r="Q484" s="623"/>
      <c r="R484" s="623"/>
      <c r="S484" s="623"/>
      <c r="T484" s="623"/>
      <c r="U484" s="622"/>
      <c r="V484" s="622"/>
      <c r="W484" s="622"/>
      <c r="X484" s="622"/>
      <c r="Y484" s="622"/>
      <c r="Z484" s="622"/>
      <c r="AA484" s="622"/>
      <c r="AB484" s="622"/>
      <c r="AC484" s="622"/>
      <c r="AD484" s="622"/>
      <c r="AE484" s="622"/>
      <c r="AF484" s="622"/>
    </row>
    <row r="485">
      <c r="A485" s="622"/>
      <c r="B485" s="622"/>
      <c r="C485" s="622"/>
      <c r="D485" s="622"/>
      <c r="E485" s="622"/>
      <c r="F485" s="622"/>
      <c r="G485" s="622"/>
      <c r="H485" s="622"/>
      <c r="I485" s="622"/>
      <c r="J485" s="622"/>
      <c r="K485" s="623"/>
      <c r="L485" s="623"/>
      <c r="M485" s="623"/>
      <c r="N485" s="623"/>
      <c r="O485" s="623"/>
      <c r="P485" s="623"/>
      <c r="Q485" s="623"/>
      <c r="R485" s="623"/>
      <c r="S485" s="623"/>
      <c r="T485" s="623"/>
      <c r="U485" s="622"/>
      <c r="V485" s="622"/>
      <c r="W485" s="622"/>
      <c r="X485" s="622"/>
      <c r="Y485" s="622"/>
      <c r="Z485" s="622"/>
      <c r="AA485" s="622"/>
      <c r="AB485" s="622"/>
      <c r="AC485" s="622"/>
      <c r="AD485" s="622"/>
      <c r="AE485" s="622"/>
      <c r="AF485" s="622"/>
    </row>
    <row r="486">
      <c r="A486" s="622"/>
      <c r="B486" s="622"/>
      <c r="C486" s="622"/>
      <c r="D486" s="622"/>
      <c r="E486" s="622"/>
      <c r="F486" s="622"/>
      <c r="G486" s="622"/>
      <c r="H486" s="622"/>
      <c r="I486" s="622"/>
      <c r="J486" s="622"/>
      <c r="K486" s="623"/>
      <c r="L486" s="623"/>
      <c r="M486" s="623"/>
      <c r="N486" s="623"/>
      <c r="O486" s="623"/>
      <c r="P486" s="623"/>
      <c r="Q486" s="623"/>
      <c r="R486" s="623"/>
      <c r="S486" s="623"/>
      <c r="T486" s="623"/>
      <c r="U486" s="622"/>
      <c r="V486" s="622"/>
      <c r="W486" s="622"/>
      <c r="X486" s="622"/>
      <c r="Y486" s="622"/>
      <c r="Z486" s="622"/>
      <c r="AA486" s="622"/>
      <c r="AB486" s="622"/>
      <c r="AC486" s="622"/>
      <c r="AD486" s="622"/>
      <c r="AE486" s="622"/>
      <c r="AF486" s="622"/>
    </row>
    <row r="487">
      <c r="A487" s="622"/>
      <c r="B487" s="622"/>
      <c r="C487" s="622"/>
      <c r="D487" s="622"/>
      <c r="E487" s="622"/>
      <c r="F487" s="622"/>
      <c r="G487" s="622"/>
      <c r="H487" s="622"/>
      <c r="I487" s="622"/>
      <c r="J487" s="622"/>
      <c r="K487" s="623"/>
      <c r="L487" s="623"/>
      <c r="M487" s="623"/>
      <c r="N487" s="623"/>
      <c r="O487" s="623"/>
      <c r="P487" s="623"/>
      <c r="Q487" s="623"/>
      <c r="R487" s="623"/>
      <c r="S487" s="623"/>
      <c r="T487" s="623"/>
      <c r="U487" s="622"/>
      <c r="V487" s="622"/>
      <c r="W487" s="622"/>
      <c r="X487" s="622"/>
      <c r="Y487" s="622"/>
      <c r="Z487" s="622"/>
      <c r="AA487" s="622"/>
      <c r="AB487" s="622"/>
      <c r="AC487" s="622"/>
      <c r="AD487" s="622"/>
      <c r="AE487" s="622"/>
      <c r="AF487" s="622"/>
    </row>
    <row r="488">
      <c r="A488" s="622"/>
      <c r="B488" s="622"/>
      <c r="C488" s="622"/>
      <c r="D488" s="622"/>
      <c r="E488" s="622"/>
      <c r="F488" s="622"/>
      <c r="G488" s="622"/>
      <c r="H488" s="622"/>
      <c r="I488" s="622"/>
      <c r="J488" s="622"/>
      <c r="K488" s="623"/>
      <c r="L488" s="623"/>
      <c r="M488" s="623"/>
      <c r="N488" s="623"/>
      <c r="O488" s="623"/>
      <c r="P488" s="623"/>
      <c r="Q488" s="623"/>
      <c r="R488" s="623"/>
      <c r="S488" s="623"/>
      <c r="T488" s="623"/>
      <c r="U488" s="622"/>
      <c r="V488" s="622"/>
      <c r="W488" s="622"/>
      <c r="X488" s="622"/>
      <c r="Y488" s="622"/>
      <c r="Z488" s="622"/>
      <c r="AA488" s="622"/>
      <c r="AB488" s="622"/>
      <c r="AC488" s="622"/>
      <c r="AD488" s="622"/>
      <c r="AE488" s="622"/>
      <c r="AF488" s="622"/>
    </row>
    <row r="489">
      <c r="A489" s="622"/>
      <c r="B489" s="622"/>
      <c r="C489" s="622"/>
      <c r="D489" s="622"/>
      <c r="E489" s="622"/>
      <c r="F489" s="622"/>
      <c r="G489" s="622"/>
      <c r="H489" s="622"/>
      <c r="I489" s="622"/>
      <c r="J489" s="622"/>
      <c r="K489" s="623"/>
      <c r="L489" s="623"/>
      <c r="M489" s="623"/>
      <c r="N489" s="623"/>
      <c r="O489" s="623"/>
      <c r="P489" s="623"/>
      <c r="Q489" s="623"/>
      <c r="R489" s="623"/>
      <c r="S489" s="623"/>
      <c r="T489" s="623"/>
      <c r="U489" s="622"/>
      <c r="V489" s="622"/>
      <c r="W489" s="622"/>
      <c r="X489" s="622"/>
      <c r="Y489" s="622"/>
      <c r="Z489" s="622"/>
      <c r="AA489" s="622"/>
      <c r="AB489" s="622"/>
      <c r="AC489" s="622"/>
      <c r="AD489" s="622"/>
      <c r="AE489" s="622"/>
      <c r="AF489" s="622"/>
    </row>
    <row r="490">
      <c r="A490" s="622"/>
      <c r="B490" s="622"/>
      <c r="C490" s="622"/>
      <c r="D490" s="622"/>
      <c r="E490" s="622"/>
      <c r="F490" s="622"/>
      <c r="G490" s="622"/>
      <c r="H490" s="622"/>
      <c r="I490" s="622"/>
      <c r="J490" s="622"/>
      <c r="K490" s="623"/>
      <c r="L490" s="623"/>
      <c r="M490" s="623"/>
      <c r="N490" s="623"/>
      <c r="O490" s="623"/>
      <c r="P490" s="623"/>
      <c r="Q490" s="623"/>
      <c r="R490" s="623"/>
      <c r="S490" s="623"/>
      <c r="T490" s="623"/>
      <c r="U490" s="622"/>
      <c r="V490" s="622"/>
      <c r="W490" s="622"/>
      <c r="X490" s="622"/>
      <c r="Y490" s="622"/>
      <c r="Z490" s="622"/>
      <c r="AA490" s="622"/>
      <c r="AB490" s="622"/>
      <c r="AC490" s="622"/>
      <c r="AD490" s="622"/>
      <c r="AE490" s="622"/>
      <c r="AF490" s="622"/>
    </row>
    <row r="491">
      <c r="A491" s="622"/>
      <c r="B491" s="622"/>
      <c r="C491" s="622"/>
      <c r="D491" s="622"/>
      <c r="E491" s="622"/>
      <c r="F491" s="622"/>
      <c r="G491" s="622"/>
      <c r="H491" s="622"/>
      <c r="I491" s="622"/>
      <c r="J491" s="622"/>
      <c r="K491" s="623"/>
      <c r="L491" s="623"/>
      <c r="M491" s="623"/>
      <c r="N491" s="623"/>
      <c r="O491" s="623"/>
      <c r="P491" s="623"/>
      <c r="Q491" s="623"/>
      <c r="R491" s="623"/>
      <c r="S491" s="623"/>
      <c r="T491" s="623"/>
      <c r="U491" s="622"/>
      <c r="V491" s="622"/>
      <c r="W491" s="622"/>
      <c r="X491" s="622"/>
      <c r="Y491" s="622"/>
      <c r="Z491" s="622"/>
      <c r="AA491" s="622"/>
      <c r="AB491" s="622"/>
      <c r="AC491" s="622"/>
      <c r="AD491" s="622"/>
      <c r="AE491" s="622"/>
      <c r="AF491" s="622"/>
    </row>
    <row r="492">
      <c r="A492" s="622"/>
      <c r="B492" s="622"/>
      <c r="C492" s="622"/>
      <c r="D492" s="622"/>
      <c r="E492" s="622"/>
      <c r="F492" s="622"/>
      <c r="G492" s="622"/>
      <c r="H492" s="622"/>
      <c r="I492" s="622"/>
      <c r="J492" s="622"/>
      <c r="K492" s="623"/>
      <c r="L492" s="623"/>
      <c r="M492" s="623"/>
      <c r="N492" s="623"/>
      <c r="O492" s="623"/>
      <c r="P492" s="623"/>
      <c r="Q492" s="623"/>
      <c r="R492" s="623"/>
      <c r="S492" s="623"/>
      <c r="T492" s="623"/>
      <c r="U492" s="622"/>
      <c r="V492" s="622"/>
      <c r="W492" s="622"/>
      <c r="X492" s="622"/>
      <c r="Y492" s="622"/>
      <c r="Z492" s="622"/>
      <c r="AA492" s="622"/>
      <c r="AB492" s="622"/>
      <c r="AC492" s="622"/>
      <c r="AD492" s="622"/>
      <c r="AE492" s="622"/>
      <c r="AF492" s="622"/>
    </row>
    <row r="493">
      <c r="A493" s="622"/>
      <c r="B493" s="622"/>
      <c r="C493" s="622"/>
      <c r="D493" s="622"/>
      <c r="E493" s="622"/>
      <c r="F493" s="622"/>
      <c r="G493" s="622"/>
      <c r="H493" s="622"/>
      <c r="I493" s="622"/>
      <c r="J493" s="622"/>
      <c r="K493" s="623"/>
      <c r="L493" s="623"/>
      <c r="M493" s="623"/>
      <c r="N493" s="623"/>
      <c r="O493" s="623"/>
      <c r="P493" s="623"/>
      <c r="Q493" s="623"/>
      <c r="R493" s="623"/>
      <c r="S493" s="623"/>
      <c r="T493" s="623"/>
      <c r="U493" s="622"/>
      <c r="V493" s="622"/>
      <c r="W493" s="622"/>
      <c r="X493" s="622"/>
      <c r="Y493" s="622"/>
      <c r="Z493" s="622"/>
      <c r="AA493" s="622"/>
      <c r="AB493" s="622"/>
      <c r="AC493" s="622"/>
      <c r="AD493" s="622"/>
      <c r="AE493" s="622"/>
      <c r="AF493" s="622"/>
    </row>
    <row r="494">
      <c r="A494" s="622"/>
      <c r="B494" s="622"/>
      <c r="C494" s="622"/>
      <c r="D494" s="622"/>
      <c r="E494" s="622"/>
      <c r="F494" s="622"/>
      <c r="G494" s="622"/>
      <c r="H494" s="622"/>
      <c r="I494" s="622"/>
      <c r="J494" s="622"/>
      <c r="K494" s="623"/>
      <c r="L494" s="623"/>
      <c r="M494" s="623"/>
      <c r="N494" s="623"/>
      <c r="O494" s="623"/>
      <c r="P494" s="623"/>
      <c r="Q494" s="623"/>
      <c r="R494" s="623"/>
      <c r="S494" s="623"/>
      <c r="T494" s="623"/>
      <c r="U494" s="622"/>
      <c r="V494" s="622"/>
      <c r="W494" s="622"/>
      <c r="X494" s="622"/>
      <c r="Y494" s="622"/>
      <c r="Z494" s="622"/>
      <c r="AA494" s="622"/>
      <c r="AB494" s="622"/>
      <c r="AC494" s="622"/>
      <c r="AD494" s="622"/>
      <c r="AE494" s="622"/>
      <c r="AF494" s="622"/>
    </row>
    <row r="495">
      <c r="A495" s="622"/>
      <c r="B495" s="622"/>
      <c r="C495" s="622"/>
      <c r="D495" s="622"/>
      <c r="E495" s="622"/>
      <c r="F495" s="622"/>
      <c r="G495" s="622"/>
      <c r="H495" s="622"/>
      <c r="I495" s="622"/>
      <c r="J495" s="622"/>
      <c r="K495" s="623"/>
      <c r="L495" s="623"/>
      <c r="M495" s="623"/>
      <c r="N495" s="623"/>
      <c r="O495" s="623"/>
      <c r="P495" s="623"/>
      <c r="Q495" s="623"/>
      <c r="R495" s="623"/>
      <c r="S495" s="623"/>
      <c r="T495" s="623"/>
      <c r="U495" s="622"/>
      <c r="V495" s="622"/>
      <c r="W495" s="622"/>
      <c r="X495" s="622"/>
      <c r="Y495" s="622"/>
      <c r="Z495" s="622"/>
      <c r="AA495" s="622"/>
      <c r="AB495" s="622"/>
      <c r="AC495" s="622"/>
      <c r="AD495" s="622"/>
      <c r="AE495" s="622"/>
      <c r="AF495" s="622"/>
    </row>
    <row r="496">
      <c r="A496" s="622"/>
      <c r="B496" s="622"/>
      <c r="C496" s="622"/>
      <c r="D496" s="622"/>
      <c r="E496" s="622"/>
      <c r="F496" s="622"/>
      <c r="G496" s="622"/>
      <c r="H496" s="622"/>
      <c r="I496" s="622"/>
      <c r="J496" s="622"/>
      <c r="K496" s="623"/>
      <c r="L496" s="623"/>
      <c r="M496" s="623"/>
      <c r="N496" s="623"/>
      <c r="O496" s="623"/>
      <c r="P496" s="623"/>
      <c r="Q496" s="623"/>
      <c r="R496" s="623"/>
      <c r="S496" s="623"/>
      <c r="T496" s="623"/>
      <c r="U496" s="622"/>
      <c r="V496" s="622"/>
      <c r="W496" s="622"/>
      <c r="X496" s="622"/>
      <c r="Y496" s="622"/>
      <c r="Z496" s="622"/>
      <c r="AA496" s="622"/>
      <c r="AB496" s="622"/>
      <c r="AC496" s="622"/>
      <c r="AD496" s="622"/>
      <c r="AE496" s="622"/>
      <c r="AF496" s="622"/>
    </row>
    <row r="497">
      <c r="A497" s="622"/>
      <c r="B497" s="622"/>
      <c r="C497" s="622"/>
      <c r="D497" s="622"/>
      <c r="E497" s="622"/>
      <c r="F497" s="622"/>
      <c r="G497" s="622"/>
      <c r="H497" s="622"/>
      <c r="I497" s="622"/>
      <c r="J497" s="622"/>
      <c r="K497" s="623"/>
      <c r="L497" s="623"/>
      <c r="M497" s="623"/>
      <c r="N497" s="623"/>
      <c r="O497" s="623"/>
      <c r="P497" s="623"/>
      <c r="Q497" s="623"/>
      <c r="R497" s="623"/>
      <c r="S497" s="623"/>
      <c r="T497" s="623"/>
      <c r="U497" s="622"/>
      <c r="V497" s="622"/>
      <c r="W497" s="622"/>
      <c r="X497" s="622"/>
      <c r="Y497" s="622"/>
      <c r="Z497" s="622"/>
      <c r="AA497" s="622"/>
      <c r="AB497" s="622"/>
      <c r="AC497" s="622"/>
      <c r="AD497" s="622"/>
      <c r="AE497" s="622"/>
      <c r="AF497" s="622"/>
    </row>
    <row r="498">
      <c r="A498" s="622"/>
      <c r="B498" s="622"/>
      <c r="C498" s="622"/>
      <c r="D498" s="622"/>
      <c r="E498" s="622"/>
      <c r="F498" s="622"/>
      <c r="G498" s="622"/>
      <c r="H498" s="622"/>
      <c r="I498" s="622"/>
      <c r="J498" s="622"/>
      <c r="K498" s="623"/>
      <c r="L498" s="623"/>
      <c r="M498" s="623"/>
      <c r="N498" s="623"/>
      <c r="O498" s="623"/>
      <c r="P498" s="623"/>
      <c r="Q498" s="623"/>
      <c r="R498" s="623"/>
      <c r="S498" s="623"/>
      <c r="T498" s="623"/>
      <c r="U498" s="622"/>
      <c r="V498" s="622"/>
      <c r="W498" s="622"/>
      <c r="X498" s="622"/>
      <c r="Y498" s="622"/>
      <c r="Z498" s="622"/>
      <c r="AA498" s="622"/>
      <c r="AB498" s="622"/>
      <c r="AC498" s="622"/>
      <c r="AD498" s="622"/>
      <c r="AE498" s="622"/>
      <c r="AF498" s="622"/>
    </row>
    <row r="499">
      <c r="A499" s="622"/>
      <c r="B499" s="622"/>
      <c r="C499" s="622"/>
      <c r="D499" s="622"/>
      <c r="E499" s="622"/>
      <c r="F499" s="622"/>
      <c r="G499" s="622"/>
      <c r="H499" s="622"/>
      <c r="I499" s="622"/>
      <c r="J499" s="622"/>
      <c r="K499" s="623"/>
      <c r="L499" s="623"/>
      <c r="M499" s="623"/>
      <c r="N499" s="623"/>
      <c r="O499" s="623"/>
      <c r="P499" s="623"/>
      <c r="Q499" s="623"/>
      <c r="R499" s="623"/>
      <c r="S499" s="623"/>
      <c r="T499" s="623"/>
      <c r="U499" s="622"/>
      <c r="V499" s="622"/>
      <c r="W499" s="622"/>
      <c r="X499" s="622"/>
      <c r="Y499" s="622"/>
      <c r="Z499" s="622"/>
      <c r="AA499" s="622"/>
      <c r="AB499" s="622"/>
      <c r="AC499" s="622"/>
      <c r="AD499" s="622"/>
      <c r="AE499" s="622"/>
      <c r="AF499" s="622"/>
    </row>
    <row r="500">
      <c r="A500" s="622"/>
      <c r="B500" s="622"/>
      <c r="C500" s="622"/>
      <c r="D500" s="622"/>
      <c r="E500" s="622"/>
      <c r="F500" s="622"/>
      <c r="G500" s="622"/>
      <c r="H500" s="622"/>
      <c r="I500" s="622"/>
      <c r="J500" s="622"/>
      <c r="K500" s="623"/>
      <c r="L500" s="623"/>
      <c r="M500" s="623"/>
      <c r="N500" s="623"/>
      <c r="O500" s="623"/>
      <c r="P500" s="623"/>
      <c r="Q500" s="623"/>
      <c r="R500" s="623"/>
      <c r="S500" s="623"/>
      <c r="T500" s="623"/>
      <c r="U500" s="622"/>
      <c r="V500" s="622"/>
      <c r="W500" s="622"/>
      <c r="X500" s="622"/>
      <c r="Y500" s="622"/>
      <c r="Z500" s="622"/>
      <c r="AA500" s="622"/>
      <c r="AB500" s="622"/>
      <c r="AC500" s="622"/>
      <c r="AD500" s="622"/>
      <c r="AE500" s="622"/>
      <c r="AF500" s="622"/>
    </row>
    <row r="501">
      <c r="A501" s="622"/>
      <c r="B501" s="622"/>
      <c r="C501" s="622"/>
      <c r="D501" s="622"/>
      <c r="E501" s="622"/>
      <c r="F501" s="622"/>
      <c r="G501" s="622"/>
      <c r="H501" s="622"/>
      <c r="I501" s="622"/>
      <c r="J501" s="622"/>
      <c r="K501" s="623"/>
      <c r="L501" s="623"/>
      <c r="M501" s="623"/>
      <c r="N501" s="623"/>
      <c r="O501" s="623"/>
      <c r="P501" s="623"/>
      <c r="Q501" s="623"/>
      <c r="R501" s="623"/>
      <c r="S501" s="623"/>
      <c r="T501" s="623"/>
      <c r="U501" s="622"/>
      <c r="V501" s="622"/>
      <c r="W501" s="622"/>
      <c r="X501" s="622"/>
      <c r="Y501" s="622"/>
      <c r="Z501" s="622"/>
      <c r="AA501" s="622"/>
      <c r="AB501" s="622"/>
      <c r="AC501" s="622"/>
      <c r="AD501" s="622"/>
      <c r="AE501" s="622"/>
      <c r="AF501" s="622"/>
    </row>
    <row r="502">
      <c r="A502" s="622"/>
      <c r="B502" s="622"/>
      <c r="C502" s="622"/>
      <c r="D502" s="622"/>
      <c r="E502" s="622"/>
      <c r="F502" s="622"/>
      <c r="G502" s="622"/>
      <c r="H502" s="622"/>
      <c r="I502" s="622"/>
      <c r="J502" s="622"/>
      <c r="K502" s="623"/>
      <c r="L502" s="623"/>
      <c r="M502" s="623"/>
      <c r="N502" s="623"/>
      <c r="O502" s="623"/>
      <c r="P502" s="623"/>
      <c r="Q502" s="623"/>
      <c r="R502" s="623"/>
      <c r="S502" s="623"/>
      <c r="T502" s="623"/>
      <c r="U502" s="622"/>
      <c r="V502" s="622"/>
      <c r="W502" s="622"/>
      <c r="X502" s="622"/>
      <c r="Y502" s="622"/>
      <c r="Z502" s="622"/>
      <c r="AA502" s="622"/>
      <c r="AB502" s="622"/>
      <c r="AC502" s="622"/>
      <c r="AD502" s="622"/>
      <c r="AE502" s="622"/>
      <c r="AF502" s="622"/>
    </row>
    <row r="503">
      <c r="A503" s="622"/>
      <c r="B503" s="622"/>
      <c r="C503" s="622"/>
      <c r="D503" s="622"/>
      <c r="E503" s="622"/>
      <c r="F503" s="622"/>
      <c r="G503" s="622"/>
      <c r="H503" s="622"/>
      <c r="I503" s="622"/>
      <c r="J503" s="622"/>
      <c r="K503" s="623"/>
      <c r="L503" s="623"/>
      <c r="M503" s="623"/>
      <c r="N503" s="623"/>
      <c r="O503" s="623"/>
      <c r="P503" s="623"/>
      <c r="Q503" s="623"/>
      <c r="R503" s="623"/>
      <c r="S503" s="623"/>
      <c r="T503" s="623"/>
      <c r="U503" s="622"/>
      <c r="V503" s="622"/>
      <c r="W503" s="622"/>
      <c r="X503" s="622"/>
      <c r="Y503" s="622"/>
      <c r="Z503" s="622"/>
      <c r="AA503" s="622"/>
      <c r="AB503" s="622"/>
      <c r="AC503" s="622"/>
      <c r="AD503" s="622"/>
      <c r="AE503" s="622"/>
      <c r="AF503" s="622"/>
    </row>
    <row r="504">
      <c r="A504" s="622"/>
      <c r="B504" s="622"/>
      <c r="C504" s="622"/>
      <c r="D504" s="622"/>
      <c r="E504" s="622"/>
      <c r="F504" s="622"/>
      <c r="G504" s="622"/>
      <c r="H504" s="622"/>
      <c r="I504" s="622"/>
      <c r="J504" s="622"/>
      <c r="K504" s="623"/>
      <c r="L504" s="623"/>
      <c r="M504" s="623"/>
      <c r="N504" s="623"/>
      <c r="O504" s="623"/>
      <c r="P504" s="623"/>
      <c r="Q504" s="623"/>
      <c r="R504" s="623"/>
      <c r="S504" s="623"/>
      <c r="T504" s="623"/>
      <c r="U504" s="622"/>
      <c r="V504" s="622"/>
      <c r="W504" s="622"/>
      <c r="X504" s="622"/>
      <c r="Y504" s="622"/>
      <c r="Z504" s="622"/>
      <c r="AA504" s="622"/>
      <c r="AB504" s="622"/>
      <c r="AC504" s="622"/>
      <c r="AD504" s="622"/>
      <c r="AE504" s="622"/>
      <c r="AF504" s="622"/>
    </row>
    <row r="505">
      <c r="A505" s="622"/>
      <c r="B505" s="622"/>
      <c r="C505" s="622"/>
      <c r="D505" s="622"/>
      <c r="E505" s="622"/>
      <c r="F505" s="622"/>
      <c r="G505" s="622"/>
      <c r="H505" s="622"/>
      <c r="I505" s="622"/>
      <c r="J505" s="622"/>
      <c r="K505" s="623"/>
      <c r="L505" s="623"/>
      <c r="M505" s="623"/>
      <c r="N505" s="623"/>
      <c r="O505" s="623"/>
      <c r="P505" s="623"/>
      <c r="Q505" s="623"/>
      <c r="R505" s="623"/>
      <c r="S505" s="623"/>
      <c r="T505" s="623"/>
      <c r="U505" s="622"/>
      <c r="V505" s="622"/>
      <c r="W505" s="622"/>
      <c r="X505" s="622"/>
      <c r="Y505" s="622"/>
      <c r="Z505" s="622"/>
      <c r="AA505" s="622"/>
      <c r="AB505" s="622"/>
      <c r="AC505" s="622"/>
      <c r="AD505" s="622"/>
      <c r="AE505" s="622"/>
      <c r="AF505" s="622"/>
    </row>
    <row r="506">
      <c r="A506" s="622"/>
      <c r="B506" s="622"/>
      <c r="C506" s="622"/>
      <c r="D506" s="622"/>
      <c r="E506" s="622"/>
      <c r="F506" s="622"/>
      <c r="G506" s="622"/>
      <c r="H506" s="622"/>
      <c r="I506" s="622"/>
      <c r="J506" s="622"/>
      <c r="K506" s="623"/>
      <c r="L506" s="623"/>
      <c r="M506" s="623"/>
      <c r="N506" s="623"/>
      <c r="O506" s="623"/>
      <c r="P506" s="623"/>
      <c r="Q506" s="623"/>
      <c r="R506" s="623"/>
      <c r="S506" s="623"/>
      <c r="T506" s="623"/>
      <c r="U506" s="622"/>
      <c r="V506" s="622"/>
      <c r="W506" s="622"/>
      <c r="X506" s="622"/>
      <c r="Y506" s="622"/>
      <c r="Z506" s="622"/>
      <c r="AA506" s="622"/>
      <c r="AB506" s="622"/>
      <c r="AC506" s="622"/>
      <c r="AD506" s="622"/>
      <c r="AE506" s="622"/>
      <c r="AF506" s="622"/>
    </row>
    <row r="507">
      <c r="A507" s="622"/>
      <c r="B507" s="622"/>
      <c r="C507" s="622"/>
      <c r="D507" s="622"/>
      <c r="E507" s="622"/>
      <c r="F507" s="622"/>
      <c r="G507" s="622"/>
      <c r="H507" s="622"/>
      <c r="I507" s="622"/>
      <c r="J507" s="622"/>
      <c r="K507" s="623"/>
      <c r="L507" s="623"/>
      <c r="M507" s="623"/>
      <c r="N507" s="623"/>
      <c r="O507" s="623"/>
      <c r="P507" s="623"/>
      <c r="Q507" s="623"/>
      <c r="R507" s="623"/>
      <c r="S507" s="623"/>
      <c r="T507" s="623"/>
      <c r="U507" s="622"/>
      <c r="V507" s="622"/>
      <c r="W507" s="622"/>
      <c r="X507" s="622"/>
      <c r="Y507" s="622"/>
      <c r="Z507" s="622"/>
      <c r="AA507" s="622"/>
      <c r="AB507" s="622"/>
      <c r="AC507" s="622"/>
      <c r="AD507" s="622"/>
      <c r="AE507" s="622"/>
      <c r="AF507" s="622"/>
    </row>
    <row r="508">
      <c r="A508" s="622"/>
      <c r="B508" s="622"/>
      <c r="C508" s="622"/>
      <c r="D508" s="622"/>
      <c r="E508" s="622"/>
      <c r="F508" s="622"/>
      <c r="G508" s="622"/>
      <c r="H508" s="622"/>
      <c r="I508" s="622"/>
      <c r="J508" s="622"/>
      <c r="K508" s="623"/>
      <c r="L508" s="623"/>
      <c r="M508" s="623"/>
      <c r="N508" s="623"/>
      <c r="O508" s="623"/>
      <c r="P508" s="623"/>
      <c r="Q508" s="623"/>
      <c r="R508" s="623"/>
      <c r="S508" s="623"/>
      <c r="T508" s="623"/>
      <c r="U508" s="622"/>
      <c r="V508" s="622"/>
      <c r="W508" s="622"/>
      <c r="X508" s="622"/>
      <c r="Y508" s="622"/>
      <c r="Z508" s="622"/>
      <c r="AA508" s="622"/>
      <c r="AB508" s="622"/>
      <c r="AC508" s="622"/>
      <c r="AD508" s="622"/>
      <c r="AE508" s="622"/>
      <c r="AF508" s="622"/>
    </row>
    <row r="509">
      <c r="A509" s="622"/>
      <c r="B509" s="622"/>
      <c r="C509" s="622"/>
      <c r="D509" s="622"/>
      <c r="E509" s="622"/>
      <c r="F509" s="622"/>
      <c r="G509" s="622"/>
      <c r="H509" s="622"/>
      <c r="I509" s="622"/>
      <c r="J509" s="622"/>
      <c r="K509" s="623"/>
      <c r="L509" s="623"/>
      <c r="M509" s="623"/>
      <c r="N509" s="623"/>
      <c r="O509" s="623"/>
      <c r="P509" s="623"/>
      <c r="Q509" s="623"/>
      <c r="R509" s="623"/>
      <c r="S509" s="623"/>
      <c r="T509" s="623"/>
      <c r="U509" s="622"/>
      <c r="V509" s="622"/>
      <c r="W509" s="622"/>
      <c r="X509" s="622"/>
      <c r="Y509" s="622"/>
      <c r="Z509" s="622"/>
      <c r="AA509" s="622"/>
      <c r="AB509" s="622"/>
      <c r="AC509" s="622"/>
      <c r="AD509" s="622"/>
      <c r="AE509" s="622"/>
      <c r="AF509" s="622"/>
    </row>
    <row r="510">
      <c r="A510" s="622"/>
      <c r="B510" s="622"/>
      <c r="C510" s="622"/>
      <c r="D510" s="622"/>
      <c r="E510" s="622"/>
      <c r="F510" s="622"/>
      <c r="G510" s="622"/>
      <c r="H510" s="622"/>
      <c r="I510" s="622"/>
      <c r="J510" s="622"/>
      <c r="K510" s="623"/>
      <c r="L510" s="623"/>
      <c r="M510" s="623"/>
      <c r="N510" s="623"/>
      <c r="O510" s="623"/>
      <c r="P510" s="623"/>
      <c r="Q510" s="623"/>
      <c r="R510" s="623"/>
      <c r="S510" s="623"/>
      <c r="T510" s="623"/>
      <c r="U510" s="622"/>
      <c r="V510" s="622"/>
      <c r="W510" s="622"/>
      <c r="X510" s="622"/>
      <c r="Y510" s="622"/>
      <c r="Z510" s="622"/>
      <c r="AA510" s="622"/>
      <c r="AB510" s="622"/>
      <c r="AC510" s="622"/>
      <c r="AD510" s="622"/>
      <c r="AE510" s="622"/>
      <c r="AF510" s="622"/>
    </row>
    <row r="511">
      <c r="A511" s="622"/>
      <c r="B511" s="622"/>
      <c r="C511" s="622"/>
      <c r="D511" s="622"/>
      <c r="E511" s="622"/>
      <c r="F511" s="622"/>
      <c r="G511" s="622"/>
      <c r="H511" s="622"/>
      <c r="I511" s="622"/>
      <c r="J511" s="622"/>
      <c r="K511" s="623"/>
      <c r="L511" s="623"/>
      <c r="M511" s="623"/>
      <c r="N511" s="623"/>
      <c r="O511" s="623"/>
      <c r="P511" s="623"/>
      <c r="Q511" s="623"/>
      <c r="R511" s="623"/>
      <c r="S511" s="623"/>
      <c r="T511" s="623"/>
      <c r="U511" s="622"/>
      <c r="V511" s="622"/>
      <c r="W511" s="622"/>
      <c r="X511" s="622"/>
      <c r="Y511" s="622"/>
      <c r="Z511" s="622"/>
      <c r="AA511" s="622"/>
      <c r="AB511" s="622"/>
      <c r="AC511" s="622"/>
      <c r="AD511" s="622"/>
      <c r="AE511" s="622"/>
      <c r="AF511" s="622"/>
    </row>
    <row r="512">
      <c r="A512" s="622"/>
      <c r="B512" s="622"/>
      <c r="C512" s="622"/>
      <c r="D512" s="622"/>
      <c r="E512" s="622"/>
      <c r="F512" s="622"/>
      <c r="G512" s="622"/>
      <c r="H512" s="622"/>
      <c r="I512" s="622"/>
      <c r="J512" s="622"/>
      <c r="K512" s="623"/>
      <c r="L512" s="623"/>
      <c r="M512" s="623"/>
      <c r="N512" s="623"/>
      <c r="O512" s="623"/>
      <c r="P512" s="623"/>
      <c r="Q512" s="623"/>
      <c r="R512" s="623"/>
      <c r="S512" s="623"/>
      <c r="T512" s="623"/>
      <c r="U512" s="622"/>
      <c r="V512" s="622"/>
      <c r="W512" s="622"/>
      <c r="X512" s="622"/>
      <c r="Y512" s="622"/>
      <c r="Z512" s="622"/>
      <c r="AA512" s="622"/>
      <c r="AB512" s="622"/>
      <c r="AC512" s="622"/>
      <c r="AD512" s="622"/>
      <c r="AE512" s="622"/>
      <c r="AF512" s="622"/>
    </row>
    <row r="513">
      <c r="A513" s="622"/>
      <c r="B513" s="622"/>
      <c r="C513" s="622"/>
      <c r="D513" s="622"/>
      <c r="E513" s="622"/>
      <c r="F513" s="622"/>
      <c r="G513" s="622"/>
      <c r="H513" s="622"/>
      <c r="I513" s="622"/>
      <c r="J513" s="622"/>
      <c r="K513" s="623"/>
      <c r="L513" s="623"/>
      <c r="M513" s="623"/>
      <c r="N513" s="623"/>
      <c r="O513" s="623"/>
      <c r="P513" s="623"/>
      <c r="Q513" s="623"/>
      <c r="R513" s="623"/>
      <c r="S513" s="623"/>
      <c r="T513" s="623"/>
      <c r="U513" s="622"/>
      <c r="V513" s="622"/>
      <c r="W513" s="622"/>
      <c r="X513" s="622"/>
      <c r="Y513" s="622"/>
      <c r="Z513" s="622"/>
      <c r="AA513" s="622"/>
      <c r="AB513" s="622"/>
      <c r="AC513" s="622"/>
      <c r="AD513" s="622"/>
      <c r="AE513" s="622"/>
      <c r="AF513" s="622"/>
    </row>
    <row r="514">
      <c r="A514" s="622"/>
      <c r="B514" s="622"/>
      <c r="C514" s="622"/>
      <c r="D514" s="622"/>
      <c r="E514" s="622"/>
      <c r="F514" s="622"/>
      <c r="G514" s="622"/>
      <c r="H514" s="622"/>
      <c r="I514" s="622"/>
      <c r="J514" s="622"/>
      <c r="K514" s="623"/>
      <c r="L514" s="623"/>
      <c r="M514" s="623"/>
      <c r="N514" s="623"/>
      <c r="O514" s="623"/>
      <c r="P514" s="623"/>
      <c r="Q514" s="623"/>
      <c r="R514" s="623"/>
      <c r="S514" s="623"/>
      <c r="T514" s="623"/>
      <c r="U514" s="622"/>
      <c r="V514" s="622"/>
      <c r="W514" s="622"/>
      <c r="X514" s="622"/>
      <c r="Y514" s="622"/>
      <c r="Z514" s="622"/>
      <c r="AA514" s="622"/>
      <c r="AB514" s="622"/>
      <c r="AC514" s="622"/>
      <c r="AD514" s="622"/>
      <c r="AE514" s="622"/>
      <c r="AF514" s="622"/>
    </row>
    <row r="515">
      <c r="A515" s="622"/>
      <c r="B515" s="622"/>
      <c r="C515" s="622"/>
      <c r="D515" s="622"/>
      <c r="E515" s="622"/>
      <c r="F515" s="622"/>
      <c r="G515" s="622"/>
      <c r="H515" s="622"/>
      <c r="I515" s="622"/>
      <c r="J515" s="622"/>
      <c r="K515" s="623"/>
      <c r="L515" s="623"/>
      <c r="M515" s="623"/>
      <c r="N515" s="623"/>
      <c r="O515" s="623"/>
      <c r="P515" s="623"/>
      <c r="Q515" s="623"/>
      <c r="R515" s="623"/>
      <c r="S515" s="623"/>
      <c r="T515" s="623"/>
      <c r="U515" s="622"/>
      <c r="V515" s="622"/>
      <c r="W515" s="622"/>
      <c r="X515" s="622"/>
      <c r="Y515" s="622"/>
      <c r="Z515" s="622"/>
      <c r="AA515" s="622"/>
      <c r="AB515" s="622"/>
      <c r="AC515" s="622"/>
      <c r="AD515" s="622"/>
      <c r="AE515" s="622"/>
      <c r="AF515" s="622"/>
    </row>
    <row r="516">
      <c r="A516" s="622"/>
      <c r="B516" s="622"/>
      <c r="C516" s="622"/>
      <c r="D516" s="622"/>
      <c r="E516" s="622"/>
      <c r="F516" s="622"/>
      <c r="G516" s="622"/>
      <c r="H516" s="622"/>
      <c r="I516" s="622"/>
      <c r="J516" s="622"/>
      <c r="K516" s="623"/>
      <c r="L516" s="623"/>
      <c r="M516" s="623"/>
      <c r="N516" s="623"/>
      <c r="O516" s="623"/>
      <c r="P516" s="623"/>
      <c r="Q516" s="623"/>
      <c r="R516" s="623"/>
      <c r="S516" s="623"/>
      <c r="T516" s="623"/>
      <c r="U516" s="622"/>
      <c r="V516" s="622"/>
      <c r="W516" s="622"/>
      <c r="X516" s="622"/>
      <c r="Y516" s="622"/>
      <c r="Z516" s="622"/>
      <c r="AA516" s="622"/>
      <c r="AB516" s="622"/>
      <c r="AC516" s="622"/>
      <c r="AD516" s="622"/>
      <c r="AE516" s="622"/>
      <c r="AF516" s="622"/>
    </row>
    <row r="517">
      <c r="A517" s="622"/>
      <c r="B517" s="622"/>
      <c r="C517" s="622"/>
      <c r="D517" s="622"/>
      <c r="E517" s="622"/>
      <c r="F517" s="622"/>
      <c r="G517" s="622"/>
      <c r="H517" s="622"/>
      <c r="I517" s="622"/>
      <c r="J517" s="622"/>
      <c r="K517" s="623"/>
      <c r="L517" s="623"/>
      <c r="M517" s="623"/>
      <c r="N517" s="623"/>
      <c r="O517" s="623"/>
      <c r="P517" s="623"/>
      <c r="Q517" s="623"/>
      <c r="R517" s="623"/>
      <c r="S517" s="623"/>
      <c r="T517" s="623"/>
      <c r="U517" s="622"/>
      <c r="V517" s="622"/>
      <c r="W517" s="622"/>
      <c r="X517" s="622"/>
      <c r="Y517" s="622"/>
      <c r="Z517" s="622"/>
      <c r="AA517" s="622"/>
      <c r="AB517" s="622"/>
      <c r="AC517" s="622"/>
      <c r="AD517" s="622"/>
      <c r="AE517" s="622"/>
      <c r="AF517" s="622"/>
    </row>
    <row r="518">
      <c r="A518" s="622"/>
      <c r="B518" s="622"/>
      <c r="C518" s="622"/>
      <c r="D518" s="622"/>
      <c r="E518" s="622"/>
      <c r="F518" s="622"/>
      <c r="G518" s="622"/>
      <c r="H518" s="622"/>
      <c r="I518" s="622"/>
      <c r="J518" s="622"/>
      <c r="K518" s="623"/>
      <c r="L518" s="623"/>
      <c r="M518" s="623"/>
      <c r="N518" s="623"/>
      <c r="O518" s="623"/>
      <c r="P518" s="623"/>
      <c r="Q518" s="623"/>
      <c r="R518" s="623"/>
      <c r="S518" s="623"/>
      <c r="T518" s="623"/>
      <c r="U518" s="622"/>
      <c r="V518" s="622"/>
      <c r="W518" s="622"/>
      <c r="X518" s="622"/>
      <c r="Y518" s="622"/>
      <c r="Z518" s="622"/>
      <c r="AA518" s="622"/>
      <c r="AB518" s="622"/>
      <c r="AC518" s="622"/>
      <c r="AD518" s="622"/>
      <c r="AE518" s="622"/>
      <c r="AF518" s="622"/>
    </row>
    <row r="519">
      <c r="A519" s="622"/>
      <c r="B519" s="622"/>
      <c r="C519" s="622"/>
      <c r="D519" s="622"/>
      <c r="E519" s="622"/>
      <c r="F519" s="622"/>
      <c r="G519" s="622"/>
      <c r="H519" s="622"/>
      <c r="I519" s="622"/>
      <c r="J519" s="622"/>
      <c r="K519" s="623"/>
      <c r="L519" s="623"/>
      <c r="M519" s="623"/>
      <c r="N519" s="623"/>
      <c r="O519" s="623"/>
      <c r="P519" s="623"/>
      <c r="Q519" s="623"/>
      <c r="R519" s="623"/>
      <c r="S519" s="623"/>
      <c r="T519" s="623"/>
      <c r="U519" s="622"/>
      <c r="V519" s="622"/>
      <c r="W519" s="622"/>
      <c r="X519" s="622"/>
      <c r="Y519" s="622"/>
      <c r="Z519" s="622"/>
      <c r="AA519" s="622"/>
      <c r="AB519" s="622"/>
      <c r="AC519" s="622"/>
      <c r="AD519" s="622"/>
      <c r="AE519" s="622"/>
      <c r="AF519" s="622"/>
    </row>
    <row r="520">
      <c r="A520" s="622"/>
      <c r="B520" s="622"/>
      <c r="C520" s="622"/>
      <c r="D520" s="622"/>
      <c r="E520" s="622"/>
      <c r="F520" s="622"/>
      <c r="G520" s="622"/>
      <c r="H520" s="622"/>
      <c r="I520" s="622"/>
      <c r="J520" s="622"/>
      <c r="K520" s="623"/>
      <c r="L520" s="623"/>
      <c r="M520" s="623"/>
      <c r="N520" s="623"/>
      <c r="O520" s="623"/>
      <c r="P520" s="623"/>
      <c r="Q520" s="623"/>
      <c r="R520" s="623"/>
      <c r="S520" s="623"/>
      <c r="T520" s="623"/>
      <c r="U520" s="622"/>
      <c r="V520" s="622"/>
      <c r="W520" s="622"/>
      <c r="X520" s="622"/>
      <c r="Y520" s="622"/>
      <c r="Z520" s="622"/>
      <c r="AA520" s="622"/>
      <c r="AB520" s="622"/>
      <c r="AC520" s="622"/>
      <c r="AD520" s="622"/>
      <c r="AE520" s="622"/>
      <c r="AF520" s="622"/>
    </row>
    <row r="521">
      <c r="A521" s="622"/>
      <c r="B521" s="622"/>
      <c r="C521" s="622"/>
      <c r="D521" s="622"/>
      <c r="E521" s="622"/>
      <c r="F521" s="622"/>
      <c r="G521" s="622"/>
      <c r="H521" s="622"/>
      <c r="I521" s="622"/>
      <c r="J521" s="622"/>
      <c r="K521" s="623"/>
      <c r="L521" s="623"/>
      <c r="M521" s="623"/>
      <c r="N521" s="623"/>
      <c r="O521" s="623"/>
      <c r="P521" s="623"/>
      <c r="Q521" s="623"/>
      <c r="R521" s="623"/>
      <c r="S521" s="623"/>
      <c r="T521" s="623"/>
      <c r="U521" s="622"/>
      <c r="V521" s="622"/>
      <c r="W521" s="622"/>
      <c r="X521" s="622"/>
      <c r="Y521" s="622"/>
      <c r="Z521" s="622"/>
      <c r="AA521" s="622"/>
      <c r="AB521" s="622"/>
      <c r="AC521" s="622"/>
      <c r="AD521" s="622"/>
      <c r="AE521" s="622"/>
      <c r="AF521" s="622"/>
    </row>
    <row r="522">
      <c r="A522" s="622"/>
      <c r="B522" s="622"/>
      <c r="C522" s="622"/>
      <c r="D522" s="622"/>
      <c r="E522" s="622"/>
      <c r="F522" s="622"/>
      <c r="G522" s="622"/>
      <c r="H522" s="622"/>
      <c r="I522" s="622"/>
      <c r="J522" s="622"/>
      <c r="K522" s="623"/>
      <c r="L522" s="623"/>
      <c r="M522" s="623"/>
      <c r="N522" s="623"/>
      <c r="O522" s="623"/>
      <c r="P522" s="623"/>
      <c r="Q522" s="623"/>
      <c r="R522" s="623"/>
      <c r="S522" s="623"/>
      <c r="T522" s="623"/>
      <c r="U522" s="622"/>
      <c r="V522" s="622"/>
      <c r="W522" s="622"/>
      <c r="X522" s="622"/>
      <c r="Y522" s="622"/>
      <c r="Z522" s="622"/>
      <c r="AA522" s="622"/>
      <c r="AB522" s="622"/>
      <c r="AC522" s="622"/>
      <c r="AD522" s="622"/>
      <c r="AE522" s="622"/>
      <c r="AF522" s="622"/>
    </row>
    <row r="523">
      <c r="A523" s="622"/>
      <c r="B523" s="622"/>
      <c r="C523" s="622"/>
      <c r="D523" s="622"/>
      <c r="E523" s="622"/>
      <c r="F523" s="622"/>
      <c r="G523" s="622"/>
      <c r="H523" s="622"/>
      <c r="I523" s="622"/>
      <c r="J523" s="622"/>
      <c r="K523" s="623"/>
      <c r="L523" s="623"/>
      <c r="M523" s="623"/>
      <c r="N523" s="623"/>
      <c r="O523" s="623"/>
      <c r="P523" s="623"/>
      <c r="Q523" s="623"/>
      <c r="R523" s="623"/>
      <c r="S523" s="623"/>
      <c r="T523" s="623"/>
      <c r="U523" s="622"/>
      <c r="V523" s="622"/>
      <c r="W523" s="622"/>
      <c r="X523" s="622"/>
      <c r="Y523" s="622"/>
      <c r="Z523" s="622"/>
      <c r="AA523" s="622"/>
      <c r="AB523" s="622"/>
      <c r="AC523" s="622"/>
      <c r="AD523" s="622"/>
      <c r="AE523" s="622"/>
      <c r="AF523" s="622"/>
    </row>
    <row r="524">
      <c r="A524" s="622"/>
      <c r="B524" s="622"/>
      <c r="C524" s="622"/>
      <c r="D524" s="622"/>
      <c r="E524" s="622"/>
      <c r="F524" s="622"/>
      <c r="G524" s="622"/>
      <c r="H524" s="622"/>
      <c r="I524" s="622"/>
      <c r="J524" s="622"/>
      <c r="K524" s="623"/>
      <c r="L524" s="623"/>
      <c r="M524" s="623"/>
      <c r="N524" s="623"/>
      <c r="O524" s="623"/>
      <c r="P524" s="623"/>
      <c r="Q524" s="623"/>
      <c r="R524" s="623"/>
      <c r="S524" s="623"/>
      <c r="T524" s="623"/>
      <c r="U524" s="622"/>
      <c r="V524" s="622"/>
      <c r="W524" s="622"/>
      <c r="X524" s="622"/>
      <c r="Y524" s="622"/>
      <c r="Z524" s="622"/>
      <c r="AA524" s="622"/>
      <c r="AB524" s="622"/>
      <c r="AC524" s="622"/>
      <c r="AD524" s="622"/>
      <c r="AE524" s="622"/>
      <c r="AF524" s="622"/>
    </row>
    <row r="525">
      <c r="A525" s="622"/>
      <c r="B525" s="622"/>
      <c r="C525" s="622"/>
      <c r="D525" s="622"/>
      <c r="E525" s="622"/>
      <c r="F525" s="622"/>
      <c r="G525" s="622"/>
      <c r="H525" s="622"/>
      <c r="I525" s="622"/>
      <c r="J525" s="622"/>
      <c r="K525" s="623"/>
      <c r="L525" s="623"/>
      <c r="M525" s="623"/>
      <c r="N525" s="623"/>
      <c r="O525" s="623"/>
      <c r="P525" s="623"/>
      <c r="Q525" s="623"/>
      <c r="R525" s="623"/>
      <c r="S525" s="623"/>
      <c r="T525" s="623"/>
      <c r="U525" s="622"/>
      <c r="V525" s="622"/>
      <c r="W525" s="622"/>
      <c r="X525" s="622"/>
      <c r="Y525" s="622"/>
      <c r="Z525" s="622"/>
      <c r="AA525" s="622"/>
      <c r="AB525" s="622"/>
      <c r="AC525" s="622"/>
      <c r="AD525" s="622"/>
      <c r="AE525" s="622"/>
      <c r="AF525" s="622"/>
    </row>
    <row r="526">
      <c r="A526" s="622"/>
      <c r="B526" s="622"/>
      <c r="C526" s="622"/>
      <c r="D526" s="622"/>
      <c r="E526" s="622"/>
      <c r="F526" s="622"/>
      <c r="G526" s="622"/>
      <c r="H526" s="622"/>
      <c r="I526" s="622"/>
      <c r="J526" s="622"/>
      <c r="K526" s="623"/>
      <c r="L526" s="623"/>
      <c r="M526" s="623"/>
      <c r="N526" s="623"/>
      <c r="O526" s="623"/>
      <c r="P526" s="623"/>
      <c r="Q526" s="623"/>
      <c r="R526" s="623"/>
      <c r="S526" s="623"/>
      <c r="T526" s="623"/>
      <c r="U526" s="622"/>
      <c r="V526" s="622"/>
      <c r="W526" s="622"/>
      <c r="X526" s="622"/>
      <c r="Y526" s="622"/>
      <c r="Z526" s="622"/>
      <c r="AA526" s="622"/>
      <c r="AB526" s="622"/>
      <c r="AC526" s="622"/>
      <c r="AD526" s="622"/>
      <c r="AE526" s="622"/>
      <c r="AF526" s="622"/>
    </row>
    <row r="527">
      <c r="A527" s="622"/>
      <c r="B527" s="622"/>
      <c r="C527" s="622"/>
      <c r="D527" s="622"/>
      <c r="E527" s="622"/>
      <c r="F527" s="622"/>
      <c r="G527" s="622"/>
      <c r="H527" s="622"/>
      <c r="I527" s="622"/>
      <c r="J527" s="622"/>
      <c r="K527" s="623"/>
      <c r="L527" s="623"/>
      <c r="M527" s="623"/>
      <c r="N527" s="623"/>
      <c r="O527" s="623"/>
      <c r="P527" s="623"/>
      <c r="Q527" s="623"/>
      <c r="R527" s="623"/>
      <c r="S527" s="623"/>
      <c r="T527" s="623"/>
      <c r="U527" s="622"/>
      <c r="V527" s="622"/>
      <c r="W527" s="622"/>
      <c r="X527" s="622"/>
      <c r="Y527" s="622"/>
      <c r="Z527" s="622"/>
      <c r="AA527" s="622"/>
      <c r="AB527" s="622"/>
      <c r="AC527" s="622"/>
      <c r="AD527" s="622"/>
      <c r="AE527" s="622"/>
      <c r="AF527" s="622"/>
    </row>
    <row r="528">
      <c r="A528" s="622"/>
      <c r="B528" s="622"/>
      <c r="C528" s="622"/>
      <c r="D528" s="622"/>
      <c r="E528" s="622"/>
      <c r="F528" s="622"/>
      <c r="G528" s="622"/>
      <c r="H528" s="622"/>
      <c r="I528" s="622"/>
      <c r="J528" s="622"/>
      <c r="K528" s="623"/>
      <c r="L528" s="623"/>
      <c r="M528" s="623"/>
      <c r="N528" s="623"/>
      <c r="O528" s="623"/>
      <c r="P528" s="623"/>
      <c r="Q528" s="623"/>
      <c r="R528" s="623"/>
      <c r="S528" s="623"/>
      <c r="T528" s="623"/>
      <c r="U528" s="622"/>
      <c r="V528" s="622"/>
      <c r="W528" s="622"/>
      <c r="X528" s="622"/>
      <c r="Y528" s="622"/>
      <c r="Z528" s="622"/>
      <c r="AA528" s="622"/>
      <c r="AB528" s="622"/>
      <c r="AC528" s="622"/>
      <c r="AD528" s="622"/>
      <c r="AE528" s="622"/>
      <c r="AF528" s="622"/>
    </row>
    <row r="529">
      <c r="A529" s="622"/>
      <c r="B529" s="622"/>
      <c r="C529" s="622"/>
      <c r="D529" s="622"/>
      <c r="E529" s="622"/>
      <c r="F529" s="622"/>
      <c r="G529" s="622"/>
      <c r="H529" s="622"/>
      <c r="I529" s="622"/>
      <c r="J529" s="622"/>
      <c r="K529" s="623"/>
      <c r="L529" s="623"/>
      <c r="M529" s="623"/>
      <c r="N529" s="623"/>
      <c r="O529" s="623"/>
      <c r="P529" s="623"/>
      <c r="Q529" s="623"/>
      <c r="R529" s="623"/>
      <c r="S529" s="623"/>
      <c r="T529" s="623"/>
      <c r="U529" s="622"/>
      <c r="V529" s="622"/>
      <c r="W529" s="622"/>
      <c r="X529" s="622"/>
      <c r="Y529" s="622"/>
      <c r="Z529" s="622"/>
      <c r="AA529" s="622"/>
      <c r="AB529" s="622"/>
      <c r="AC529" s="622"/>
      <c r="AD529" s="622"/>
      <c r="AE529" s="622"/>
      <c r="AF529" s="622"/>
    </row>
    <row r="530">
      <c r="A530" s="622"/>
      <c r="B530" s="622"/>
      <c r="C530" s="622"/>
      <c r="D530" s="622"/>
      <c r="E530" s="622"/>
      <c r="F530" s="622"/>
      <c r="G530" s="622"/>
      <c r="H530" s="622"/>
      <c r="I530" s="622"/>
      <c r="J530" s="622"/>
      <c r="K530" s="623"/>
      <c r="L530" s="623"/>
      <c r="M530" s="623"/>
      <c r="N530" s="623"/>
      <c r="O530" s="623"/>
      <c r="P530" s="623"/>
      <c r="Q530" s="623"/>
      <c r="R530" s="623"/>
      <c r="S530" s="623"/>
      <c r="T530" s="623"/>
      <c r="U530" s="622"/>
      <c r="V530" s="622"/>
      <c r="W530" s="622"/>
      <c r="X530" s="622"/>
      <c r="Y530" s="622"/>
      <c r="Z530" s="622"/>
      <c r="AA530" s="622"/>
      <c r="AB530" s="622"/>
      <c r="AC530" s="622"/>
      <c r="AD530" s="622"/>
      <c r="AE530" s="622"/>
      <c r="AF530" s="622"/>
    </row>
    <row r="531">
      <c r="A531" s="622"/>
      <c r="B531" s="622"/>
      <c r="C531" s="622"/>
      <c r="D531" s="622"/>
      <c r="E531" s="622"/>
      <c r="F531" s="622"/>
      <c r="G531" s="622"/>
      <c r="H531" s="622"/>
      <c r="I531" s="622"/>
      <c r="J531" s="622"/>
      <c r="K531" s="623"/>
      <c r="L531" s="623"/>
      <c r="M531" s="623"/>
      <c r="N531" s="623"/>
      <c r="O531" s="623"/>
      <c r="P531" s="623"/>
      <c r="Q531" s="623"/>
      <c r="R531" s="623"/>
      <c r="S531" s="623"/>
      <c r="T531" s="623"/>
      <c r="U531" s="622"/>
      <c r="V531" s="622"/>
      <c r="W531" s="622"/>
      <c r="X531" s="622"/>
      <c r="Y531" s="622"/>
      <c r="Z531" s="622"/>
      <c r="AA531" s="622"/>
      <c r="AB531" s="622"/>
      <c r="AC531" s="622"/>
      <c r="AD531" s="622"/>
      <c r="AE531" s="622"/>
      <c r="AF531" s="622"/>
    </row>
    <row r="532">
      <c r="A532" s="622"/>
      <c r="B532" s="622"/>
      <c r="C532" s="622"/>
      <c r="D532" s="622"/>
      <c r="E532" s="622"/>
      <c r="F532" s="622"/>
      <c r="G532" s="622"/>
      <c r="H532" s="622"/>
      <c r="I532" s="622"/>
      <c r="J532" s="622"/>
      <c r="K532" s="623"/>
      <c r="L532" s="623"/>
      <c r="M532" s="623"/>
      <c r="N532" s="623"/>
      <c r="O532" s="623"/>
      <c r="P532" s="623"/>
      <c r="Q532" s="623"/>
      <c r="R532" s="623"/>
      <c r="S532" s="623"/>
      <c r="T532" s="623"/>
      <c r="U532" s="622"/>
      <c r="V532" s="622"/>
      <c r="W532" s="622"/>
      <c r="X532" s="622"/>
      <c r="Y532" s="622"/>
      <c r="Z532" s="622"/>
      <c r="AA532" s="622"/>
      <c r="AB532" s="622"/>
      <c r="AC532" s="622"/>
      <c r="AD532" s="622"/>
      <c r="AE532" s="622"/>
      <c r="AF532" s="622"/>
    </row>
    <row r="533">
      <c r="A533" s="622"/>
      <c r="B533" s="622"/>
      <c r="C533" s="622"/>
      <c r="D533" s="622"/>
      <c r="E533" s="622"/>
      <c r="F533" s="622"/>
      <c r="G533" s="622"/>
      <c r="H533" s="622"/>
      <c r="I533" s="622"/>
      <c r="J533" s="622"/>
      <c r="K533" s="623"/>
      <c r="L533" s="623"/>
      <c r="M533" s="623"/>
      <c r="N533" s="623"/>
      <c r="O533" s="623"/>
      <c r="P533" s="623"/>
      <c r="Q533" s="623"/>
      <c r="R533" s="623"/>
      <c r="S533" s="623"/>
      <c r="T533" s="623"/>
      <c r="U533" s="622"/>
      <c r="V533" s="622"/>
      <c r="W533" s="622"/>
      <c r="X533" s="622"/>
      <c r="Y533" s="622"/>
      <c r="Z533" s="622"/>
      <c r="AA533" s="622"/>
      <c r="AB533" s="622"/>
      <c r="AC533" s="622"/>
      <c r="AD533" s="622"/>
      <c r="AE533" s="622"/>
      <c r="AF533" s="622"/>
    </row>
    <row r="534">
      <c r="A534" s="622"/>
      <c r="B534" s="622"/>
      <c r="C534" s="622"/>
      <c r="D534" s="622"/>
      <c r="E534" s="622"/>
      <c r="F534" s="622"/>
      <c r="G534" s="622"/>
      <c r="H534" s="622"/>
      <c r="I534" s="622"/>
      <c r="J534" s="622"/>
      <c r="K534" s="623"/>
      <c r="L534" s="623"/>
      <c r="M534" s="623"/>
      <c r="N534" s="623"/>
      <c r="O534" s="623"/>
      <c r="P534" s="623"/>
      <c r="Q534" s="623"/>
      <c r="R534" s="623"/>
      <c r="S534" s="623"/>
      <c r="T534" s="623"/>
      <c r="U534" s="622"/>
      <c r="V534" s="622"/>
      <c r="W534" s="622"/>
      <c r="X534" s="622"/>
      <c r="Y534" s="622"/>
      <c r="Z534" s="622"/>
      <c r="AA534" s="622"/>
      <c r="AB534" s="622"/>
      <c r="AC534" s="622"/>
      <c r="AD534" s="622"/>
      <c r="AE534" s="622"/>
      <c r="AF534" s="622"/>
    </row>
    <row r="535">
      <c r="A535" s="622"/>
      <c r="B535" s="622"/>
      <c r="C535" s="622"/>
      <c r="D535" s="622"/>
      <c r="E535" s="622"/>
      <c r="F535" s="622"/>
      <c r="G535" s="622"/>
      <c r="H535" s="622"/>
      <c r="I535" s="622"/>
      <c r="J535" s="622"/>
      <c r="K535" s="623"/>
      <c r="L535" s="623"/>
      <c r="M535" s="623"/>
      <c r="N535" s="623"/>
      <c r="O535" s="623"/>
      <c r="P535" s="623"/>
      <c r="Q535" s="623"/>
      <c r="R535" s="623"/>
      <c r="S535" s="623"/>
      <c r="T535" s="623"/>
      <c r="U535" s="622"/>
      <c r="V535" s="622"/>
      <c r="W535" s="622"/>
      <c r="X535" s="622"/>
      <c r="Y535" s="622"/>
      <c r="Z535" s="622"/>
      <c r="AA535" s="622"/>
      <c r="AB535" s="622"/>
      <c r="AC535" s="622"/>
      <c r="AD535" s="622"/>
      <c r="AE535" s="622"/>
      <c r="AF535" s="622"/>
    </row>
    <row r="536">
      <c r="A536" s="622"/>
      <c r="B536" s="622"/>
      <c r="C536" s="622"/>
      <c r="D536" s="622"/>
      <c r="E536" s="622"/>
      <c r="F536" s="622"/>
      <c r="G536" s="622"/>
      <c r="H536" s="622"/>
      <c r="I536" s="622"/>
      <c r="J536" s="622"/>
      <c r="K536" s="623"/>
      <c r="L536" s="623"/>
      <c r="M536" s="623"/>
      <c r="N536" s="623"/>
      <c r="O536" s="623"/>
      <c r="P536" s="623"/>
      <c r="Q536" s="623"/>
      <c r="R536" s="623"/>
      <c r="S536" s="623"/>
      <c r="T536" s="623"/>
      <c r="U536" s="622"/>
      <c r="V536" s="622"/>
      <c r="W536" s="622"/>
      <c r="X536" s="622"/>
      <c r="Y536" s="622"/>
      <c r="Z536" s="622"/>
      <c r="AA536" s="622"/>
      <c r="AB536" s="622"/>
      <c r="AC536" s="622"/>
      <c r="AD536" s="622"/>
      <c r="AE536" s="622"/>
      <c r="AF536" s="622"/>
    </row>
    <row r="537">
      <c r="A537" s="622"/>
      <c r="B537" s="622"/>
      <c r="C537" s="622"/>
      <c r="D537" s="622"/>
      <c r="E537" s="622"/>
      <c r="F537" s="622"/>
      <c r="G537" s="622"/>
      <c r="H537" s="622"/>
      <c r="I537" s="622"/>
      <c r="J537" s="622"/>
      <c r="K537" s="623"/>
      <c r="L537" s="623"/>
      <c r="M537" s="623"/>
      <c r="N537" s="623"/>
      <c r="O537" s="623"/>
      <c r="P537" s="623"/>
      <c r="Q537" s="623"/>
      <c r="R537" s="623"/>
      <c r="S537" s="623"/>
      <c r="T537" s="623"/>
      <c r="U537" s="622"/>
      <c r="V537" s="622"/>
      <c r="W537" s="622"/>
      <c r="X537" s="622"/>
      <c r="Y537" s="622"/>
      <c r="Z537" s="622"/>
      <c r="AA537" s="622"/>
      <c r="AB537" s="622"/>
      <c r="AC537" s="622"/>
      <c r="AD537" s="622"/>
      <c r="AE537" s="622"/>
      <c r="AF537" s="622"/>
    </row>
    <row r="538">
      <c r="A538" s="622"/>
      <c r="B538" s="622"/>
      <c r="C538" s="622"/>
      <c r="D538" s="622"/>
      <c r="E538" s="622"/>
      <c r="F538" s="622"/>
      <c r="G538" s="622"/>
      <c r="H538" s="622"/>
      <c r="I538" s="622"/>
      <c r="J538" s="622"/>
      <c r="K538" s="623"/>
      <c r="L538" s="623"/>
      <c r="M538" s="623"/>
      <c r="N538" s="623"/>
      <c r="O538" s="623"/>
      <c r="P538" s="623"/>
      <c r="Q538" s="623"/>
      <c r="R538" s="623"/>
      <c r="S538" s="623"/>
      <c r="T538" s="623"/>
      <c r="U538" s="622"/>
      <c r="V538" s="622"/>
      <c r="W538" s="622"/>
      <c r="X538" s="622"/>
      <c r="Y538" s="622"/>
      <c r="Z538" s="622"/>
      <c r="AA538" s="622"/>
      <c r="AB538" s="622"/>
      <c r="AC538" s="622"/>
      <c r="AD538" s="622"/>
      <c r="AE538" s="622"/>
      <c r="AF538" s="622"/>
    </row>
    <row r="539">
      <c r="A539" s="622"/>
      <c r="B539" s="622"/>
      <c r="C539" s="622"/>
      <c r="D539" s="622"/>
      <c r="E539" s="622"/>
      <c r="F539" s="622"/>
      <c r="G539" s="622"/>
      <c r="H539" s="622"/>
      <c r="I539" s="622"/>
      <c r="J539" s="622"/>
      <c r="K539" s="623"/>
      <c r="L539" s="623"/>
      <c r="M539" s="623"/>
      <c r="N539" s="623"/>
      <c r="O539" s="623"/>
      <c r="P539" s="623"/>
      <c r="Q539" s="623"/>
      <c r="R539" s="623"/>
      <c r="S539" s="623"/>
      <c r="T539" s="623"/>
      <c r="U539" s="622"/>
      <c r="V539" s="622"/>
      <c r="W539" s="622"/>
      <c r="X539" s="622"/>
      <c r="Y539" s="622"/>
      <c r="Z539" s="622"/>
      <c r="AA539" s="622"/>
      <c r="AB539" s="622"/>
      <c r="AC539" s="622"/>
      <c r="AD539" s="622"/>
      <c r="AE539" s="622"/>
      <c r="AF539" s="622"/>
    </row>
    <row r="540">
      <c r="A540" s="622"/>
      <c r="B540" s="622"/>
      <c r="C540" s="622"/>
      <c r="D540" s="622"/>
      <c r="E540" s="622"/>
      <c r="F540" s="622"/>
      <c r="G540" s="622"/>
      <c r="H540" s="622"/>
      <c r="I540" s="622"/>
      <c r="J540" s="622"/>
      <c r="K540" s="623"/>
      <c r="L540" s="623"/>
      <c r="M540" s="623"/>
      <c r="N540" s="623"/>
      <c r="O540" s="623"/>
      <c r="P540" s="623"/>
      <c r="Q540" s="623"/>
      <c r="R540" s="623"/>
      <c r="S540" s="623"/>
      <c r="T540" s="623"/>
      <c r="U540" s="622"/>
      <c r="V540" s="622"/>
      <c r="W540" s="622"/>
      <c r="X540" s="622"/>
      <c r="Y540" s="622"/>
      <c r="Z540" s="622"/>
      <c r="AA540" s="622"/>
      <c r="AB540" s="622"/>
      <c r="AC540" s="622"/>
      <c r="AD540" s="622"/>
      <c r="AE540" s="622"/>
      <c r="AF540" s="622"/>
    </row>
    <row r="541">
      <c r="A541" s="622"/>
      <c r="B541" s="622"/>
      <c r="C541" s="622"/>
      <c r="D541" s="622"/>
      <c r="E541" s="622"/>
      <c r="F541" s="622"/>
      <c r="G541" s="622"/>
      <c r="H541" s="622"/>
      <c r="I541" s="622"/>
      <c r="J541" s="622"/>
      <c r="K541" s="623"/>
      <c r="L541" s="623"/>
      <c r="M541" s="623"/>
      <c r="N541" s="623"/>
      <c r="O541" s="623"/>
      <c r="P541" s="623"/>
      <c r="Q541" s="623"/>
      <c r="R541" s="623"/>
      <c r="S541" s="623"/>
      <c r="T541" s="623"/>
      <c r="U541" s="622"/>
      <c r="V541" s="622"/>
      <c r="W541" s="622"/>
      <c r="X541" s="622"/>
      <c r="Y541" s="622"/>
      <c r="Z541" s="622"/>
      <c r="AA541" s="622"/>
      <c r="AB541" s="622"/>
      <c r="AC541" s="622"/>
      <c r="AD541" s="622"/>
      <c r="AE541" s="622"/>
      <c r="AF541" s="622"/>
    </row>
    <row r="542">
      <c r="A542" s="622"/>
      <c r="B542" s="622"/>
      <c r="C542" s="622"/>
      <c r="D542" s="622"/>
      <c r="E542" s="622"/>
      <c r="F542" s="622"/>
      <c r="G542" s="622"/>
      <c r="H542" s="622"/>
      <c r="I542" s="622"/>
      <c r="J542" s="622"/>
      <c r="K542" s="623"/>
      <c r="L542" s="623"/>
      <c r="M542" s="623"/>
      <c r="N542" s="623"/>
      <c r="O542" s="623"/>
      <c r="P542" s="623"/>
      <c r="Q542" s="623"/>
      <c r="R542" s="623"/>
      <c r="S542" s="623"/>
      <c r="T542" s="623"/>
      <c r="U542" s="622"/>
      <c r="V542" s="622"/>
      <c r="W542" s="622"/>
      <c r="X542" s="622"/>
      <c r="Y542" s="622"/>
      <c r="Z542" s="622"/>
      <c r="AA542" s="622"/>
      <c r="AB542" s="622"/>
      <c r="AC542" s="622"/>
      <c r="AD542" s="622"/>
      <c r="AE542" s="622"/>
      <c r="AF542" s="622"/>
    </row>
    <row r="543">
      <c r="A543" s="622"/>
      <c r="B543" s="622"/>
      <c r="C543" s="622"/>
      <c r="D543" s="622"/>
      <c r="E543" s="622"/>
      <c r="F543" s="622"/>
      <c r="G543" s="622"/>
      <c r="H543" s="622"/>
      <c r="I543" s="622"/>
      <c r="J543" s="622"/>
      <c r="K543" s="623"/>
      <c r="L543" s="623"/>
      <c r="M543" s="623"/>
      <c r="N543" s="623"/>
      <c r="O543" s="623"/>
      <c r="P543" s="623"/>
      <c r="Q543" s="623"/>
      <c r="R543" s="623"/>
      <c r="S543" s="623"/>
      <c r="T543" s="623"/>
      <c r="U543" s="622"/>
      <c r="V543" s="622"/>
      <c r="W543" s="622"/>
      <c r="X543" s="622"/>
      <c r="Y543" s="622"/>
      <c r="Z543" s="622"/>
      <c r="AA543" s="622"/>
      <c r="AB543" s="622"/>
      <c r="AC543" s="622"/>
      <c r="AD543" s="622"/>
      <c r="AE543" s="622"/>
      <c r="AF543" s="622"/>
    </row>
    <row r="544">
      <c r="A544" s="622"/>
      <c r="B544" s="622"/>
      <c r="C544" s="622"/>
      <c r="D544" s="622"/>
      <c r="E544" s="622"/>
      <c r="F544" s="622"/>
      <c r="G544" s="622"/>
      <c r="H544" s="622"/>
      <c r="I544" s="622"/>
      <c r="J544" s="622"/>
      <c r="K544" s="623"/>
      <c r="L544" s="623"/>
      <c r="M544" s="623"/>
      <c r="N544" s="623"/>
      <c r="O544" s="623"/>
      <c r="P544" s="623"/>
      <c r="Q544" s="623"/>
      <c r="R544" s="623"/>
      <c r="S544" s="623"/>
      <c r="T544" s="623"/>
      <c r="U544" s="622"/>
      <c r="V544" s="622"/>
      <c r="W544" s="622"/>
      <c r="X544" s="622"/>
      <c r="Y544" s="622"/>
      <c r="Z544" s="622"/>
      <c r="AA544" s="622"/>
      <c r="AB544" s="622"/>
      <c r="AC544" s="622"/>
      <c r="AD544" s="622"/>
      <c r="AE544" s="622"/>
      <c r="AF544" s="622"/>
    </row>
    <row r="545">
      <c r="A545" s="622"/>
      <c r="B545" s="622"/>
      <c r="C545" s="622"/>
      <c r="D545" s="622"/>
      <c r="E545" s="622"/>
      <c r="F545" s="622"/>
      <c r="G545" s="622"/>
      <c r="H545" s="622"/>
      <c r="I545" s="622"/>
      <c r="J545" s="622"/>
      <c r="K545" s="623"/>
      <c r="L545" s="623"/>
      <c r="M545" s="623"/>
      <c r="N545" s="623"/>
      <c r="O545" s="623"/>
      <c r="P545" s="623"/>
      <c r="Q545" s="623"/>
      <c r="R545" s="623"/>
      <c r="S545" s="623"/>
      <c r="T545" s="623"/>
      <c r="U545" s="622"/>
      <c r="V545" s="622"/>
      <c r="W545" s="622"/>
      <c r="X545" s="622"/>
      <c r="Y545" s="622"/>
      <c r="Z545" s="622"/>
      <c r="AA545" s="622"/>
      <c r="AB545" s="622"/>
      <c r="AC545" s="622"/>
      <c r="AD545" s="622"/>
      <c r="AE545" s="622"/>
      <c r="AF545" s="622"/>
    </row>
    <row r="546">
      <c r="A546" s="622"/>
      <c r="B546" s="622"/>
      <c r="C546" s="622"/>
      <c r="D546" s="622"/>
      <c r="E546" s="622"/>
      <c r="F546" s="622"/>
      <c r="G546" s="622"/>
      <c r="H546" s="622"/>
      <c r="I546" s="622"/>
      <c r="J546" s="622"/>
      <c r="K546" s="623"/>
      <c r="L546" s="623"/>
      <c r="M546" s="623"/>
      <c r="N546" s="623"/>
      <c r="O546" s="623"/>
      <c r="P546" s="623"/>
      <c r="Q546" s="623"/>
      <c r="R546" s="623"/>
      <c r="S546" s="623"/>
      <c r="T546" s="623"/>
      <c r="U546" s="622"/>
      <c r="V546" s="622"/>
      <c r="W546" s="622"/>
      <c r="X546" s="622"/>
      <c r="Y546" s="622"/>
      <c r="Z546" s="622"/>
      <c r="AA546" s="622"/>
      <c r="AB546" s="622"/>
      <c r="AC546" s="622"/>
      <c r="AD546" s="622"/>
      <c r="AE546" s="622"/>
      <c r="AF546" s="622"/>
    </row>
    <row r="547">
      <c r="A547" s="622"/>
      <c r="B547" s="622"/>
      <c r="C547" s="622"/>
      <c r="D547" s="622"/>
      <c r="E547" s="622"/>
      <c r="F547" s="622"/>
      <c r="G547" s="622"/>
      <c r="H547" s="622"/>
      <c r="I547" s="622"/>
      <c r="J547" s="622"/>
      <c r="K547" s="623"/>
      <c r="L547" s="623"/>
      <c r="M547" s="623"/>
      <c r="N547" s="623"/>
      <c r="O547" s="623"/>
      <c r="P547" s="623"/>
      <c r="Q547" s="623"/>
      <c r="R547" s="623"/>
      <c r="S547" s="623"/>
      <c r="T547" s="623"/>
      <c r="U547" s="622"/>
      <c r="V547" s="622"/>
      <c r="W547" s="622"/>
      <c r="X547" s="622"/>
      <c r="Y547" s="622"/>
      <c r="Z547" s="622"/>
      <c r="AA547" s="622"/>
      <c r="AB547" s="622"/>
      <c r="AC547" s="622"/>
      <c r="AD547" s="622"/>
      <c r="AE547" s="622"/>
      <c r="AF547" s="622"/>
    </row>
    <row r="548">
      <c r="A548" s="622"/>
      <c r="B548" s="622"/>
      <c r="C548" s="622"/>
      <c r="D548" s="622"/>
      <c r="E548" s="622"/>
      <c r="F548" s="622"/>
      <c r="G548" s="622"/>
      <c r="H548" s="622"/>
      <c r="I548" s="622"/>
      <c r="J548" s="622"/>
      <c r="K548" s="623"/>
      <c r="L548" s="623"/>
      <c r="M548" s="623"/>
      <c r="N548" s="623"/>
      <c r="O548" s="623"/>
      <c r="P548" s="623"/>
      <c r="Q548" s="623"/>
      <c r="R548" s="623"/>
      <c r="S548" s="623"/>
      <c r="T548" s="623"/>
      <c r="U548" s="622"/>
      <c r="V548" s="622"/>
      <c r="W548" s="622"/>
      <c r="X548" s="622"/>
      <c r="Y548" s="622"/>
      <c r="Z548" s="622"/>
      <c r="AA548" s="622"/>
      <c r="AB548" s="622"/>
      <c r="AC548" s="622"/>
      <c r="AD548" s="622"/>
      <c r="AE548" s="622"/>
      <c r="AF548" s="622"/>
    </row>
    <row r="549">
      <c r="A549" s="622"/>
      <c r="B549" s="622"/>
      <c r="C549" s="622"/>
      <c r="D549" s="622"/>
      <c r="E549" s="622"/>
      <c r="F549" s="622"/>
      <c r="G549" s="622"/>
      <c r="H549" s="622"/>
      <c r="I549" s="622"/>
      <c r="J549" s="622"/>
      <c r="K549" s="623"/>
      <c r="L549" s="623"/>
      <c r="M549" s="623"/>
      <c r="N549" s="623"/>
      <c r="O549" s="623"/>
      <c r="P549" s="623"/>
      <c r="Q549" s="623"/>
      <c r="R549" s="623"/>
      <c r="S549" s="623"/>
      <c r="T549" s="623"/>
      <c r="U549" s="622"/>
      <c r="V549" s="622"/>
      <c r="W549" s="622"/>
      <c r="X549" s="622"/>
      <c r="Y549" s="622"/>
      <c r="Z549" s="622"/>
      <c r="AA549" s="622"/>
      <c r="AB549" s="622"/>
      <c r="AC549" s="622"/>
      <c r="AD549" s="622"/>
      <c r="AE549" s="622"/>
      <c r="AF549" s="622"/>
    </row>
    <row r="550">
      <c r="A550" s="622"/>
      <c r="B550" s="622"/>
      <c r="C550" s="622"/>
      <c r="D550" s="622"/>
      <c r="E550" s="622"/>
      <c r="F550" s="622"/>
      <c r="G550" s="622"/>
      <c r="H550" s="622"/>
      <c r="I550" s="622"/>
      <c r="J550" s="622"/>
      <c r="K550" s="623"/>
      <c r="L550" s="623"/>
      <c r="M550" s="623"/>
      <c r="N550" s="623"/>
      <c r="O550" s="623"/>
      <c r="P550" s="623"/>
      <c r="Q550" s="623"/>
      <c r="R550" s="623"/>
      <c r="S550" s="623"/>
      <c r="T550" s="623"/>
      <c r="U550" s="622"/>
      <c r="V550" s="622"/>
      <c r="W550" s="622"/>
      <c r="X550" s="622"/>
      <c r="Y550" s="622"/>
      <c r="Z550" s="622"/>
      <c r="AA550" s="622"/>
      <c r="AB550" s="622"/>
      <c r="AC550" s="622"/>
      <c r="AD550" s="622"/>
      <c r="AE550" s="622"/>
      <c r="AF550" s="622"/>
    </row>
    <row r="551">
      <c r="A551" s="622"/>
      <c r="B551" s="622"/>
      <c r="C551" s="622"/>
      <c r="D551" s="622"/>
      <c r="E551" s="622"/>
      <c r="F551" s="622"/>
      <c r="G551" s="622"/>
      <c r="H551" s="622"/>
      <c r="I551" s="622"/>
      <c r="J551" s="622"/>
      <c r="K551" s="623"/>
      <c r="L551" s="623"/>
      <c r="M551" s="623"/>
      <c r="N551" s="623"/>
      <c r="O551" s="623"/>
      <c r="P551" s="623"/>
      <c r="Q551" s="623"/>
      <c r="R551" s="623"/>
      <c r="S551" s="623"/>
      <c r="T551" s="623"/>
      <c r="U551" s="622"/>
      <c r="V551" s="622"/>
      <c r="W551" s="622"/>
      <c r="X551" s="622"/>
      <c r="Y551" s="622"/>
      <c r="Z551" s="622"/>
      <c r="AA551" s="622"/>
      <c r="AB551" s="622"/>
      <c r="AC551" s="622"/>
      <c r="AD551" s="622"/>
      <c r="AE551" s="622"/>
      <c r="AF551" s="622"/>
    </row>
    <row r="552">
      <c r="A552" s="622"/>
      <c r="B552" s="622"/>
      <c r="C552" s="622"/>
      <c r="D552" s="622"/>
      <c r="E552" s="622"/>
      <c r="F552" s="622"/>
      <c r="G552" s="622"/>
      <c r="H552" s="622"/>
      <c r="I552" s="622"/>
      <c r="J552" s="622"/>
      <c r="K552" s="623"/>
      <c r="L552" s="623"/>
      <c r="M552" s="623"/>
      <c r="N552" s="623"/>
      <c r="O552" s="623"/>
      <c r="P552" s="623"/>
      <c r="Q552" s="623"/>
      <c r="R552" s="623"/>
      <c r="S552" s="623"/>
      <c r="T552" s="623"/>
      <c r="U552" s="622"/>
      <c r="V552" s="622"/>
      <c r="W552" s="622"/>
      <c r="X552" s="622"/>
      <c r="Y552" s="622"/>
      <c r="Z552" s="622"/>
      <c r="AA552" s="622"/>
      <c r="AB552" s="622"/>
      <c r="AC552" s="622"/>
      <c r="AD552" s="622"/>
      <c r="AE552" s="622"/>
      <c r="AF552" s="622"/>
    </row>
    <row r="553">
      <c r="A553" s="622"/>
      <c r="B553" s="622"/>
      <c r="C553" s="622"/>
      <c r="D553" s="622"/>
      <c r="E553" s="622"/>
      <c r="F553" s="622"/>
      <c r="G553" s="622"/>
      <c r="H553" s="622"/>
      <c r="I553" s="622"/>
      <c r="J553" s="622"/>
      <c r="K553" s="623"/>
      <c r="L553" s="623"/>
      <c r="M553" s="623"/>
      <c r="N553" s="623"/>
      <c r="O553" s="623"/>
      <c r="P553" s="623"/>
      <c r="Q553" s="623"/>
      <c r="R553" s="623"/>
      <c r="S553" s="623"/>
      <c r="T553" s="623"/>
      <c r="U553" s="622"/>
      <c r="V553" s="622"/>
      <c r="W553" s="622"/>
      <c r="X553" s="622"/>
      <c r="Y553" s="622"/>
      <c r="Z553" s="622"/>
      <c r="AA553" s="622"/>
      <c r="AB553" s="622"/>
      <c r="AC553" s="622"/>
      <c r="AD553" s="622"/>
      <c r="AE553" s="622"/>
      <c r="AF553" s="622"/>
    </row>
    <row r="554">
      <c r="A554" s="622"/>
      <c r="B554" s="622"/>
      <c r="C554" s="622"/>
      <c r="D554" s="622"/>
      <c r="E554" s="622"/>
      <c r="F554" s="622"/>
      <c r="G554" s="622"/>
      <c r="H554" s="622"/>
      <c r="I554" s="622"/>
      <c r="J554" s="622"/>
      <c r="K554" s="623"/>
      <c r="L554" s="623"/>
      <c r="M554" s="623"/>
      <c r="N554" s="623"/>
      <c r="O554" s="623"/>
      <c r="P554" s="623"/>
      <c r="Q554" s="623"/>
      <c r="R554" s="623"/>
      <c r="S554" s="623"/>
      <c r="T554" s="623"/>
      <c r="U554" s="622"/>
      <c r="V554" s="622"/>
      <c r="W554" s="622"/>
      <c r="X554" s="622"/>
      <c r="Y554" s="622"/>
      <c r="Z554" s="622"/>
      <c r="AA554" s="622"/>
      <c r="AB554" s="622"/>
      <c r="AC554" s="622"/>
      <c r="AD554" s="622"/>
      <c r="AE554" s="622"/>
      <c r="AF554" s="622"/>
    </row>
    <row r="555">
      <c r="A555" s="622"/>
      <c r="B555" s="622"/>
      <c r="C555" s="622"/>
      <c r="D555" s="622"/>
      <c r="E555" s="622"/>
      <c r="F555" s="622"/>
      <c r="G555" s="622"/>
      <c r="H555" s="622"/>
      <c r="I555" s="622"/>
      <c r="J555" s="622"/>
      <c r="K555" s="623"/>
      <c r="L555" s="623"/>
      <c r="M555" s="623"/>
      <c r="N555" s="623"/>
      <c r="O555" s="623"/>
      <c r="P555" s="623"/>
      <c r="Q555" s="623"/>
      <c r="R555" s="623"/>
      <c r="S555" s="623"/>
      <c r="T555" s="623"/>
      <c r="U555" s="622"/>
      <c r="V555" s="622"/>
      <c r="W555" s="622"/>
      <c r="X555" s="622"/>
      <c r="Y555" s="622"/>
      <c r="Z555" s="622"/>
      <c r="AA555" s="622"/>
      <c r="AB555" s="622"/>
      <c r="AC555" s="622"/>
      <c r="AD555" s="622"/>
      <c r="AE555" s="622"/>
      <c r="AF555" s="622"/>
    </row>
    <row r="556">
      <c r="A556" s="622"/>
      <c r="B556" s="622"/>
      <c r="C556" s="622"/>
      <c r="D556" s="622"/>
      <c r="E556" s="622"/>
      <c r="F556" s="622"/>
      <c r="G556" s="622"/>
      <c r="H556" s="622"/>
      <c r="I556" s="622"/>
      <c r="J556" s="622"/>
      <c r="K556" s="623"/>
      <c r="L556" s="623"/>
      <c r="M556" s="623"/>
      <c r="N556" s="623"/>
      <c r="O556" s="623"/>
      <c r="P556" s="623"/>
      <c r="Q556" s="623"/>
      <c r="R556" s="623"/>
      <c r="S556" s="623"/>
      <c r="T556" s="623"/>
      <c r="U556" s="622"/>
      <c r="V556" s="622"/>
      <c r="W556" s="622"/>
      <c r="X556" s="622"/>
      <c r="Y556" s="622"/>
      <c r="Z556" s="622"/>
      <c r="AA556" s="622"/>
      <c r="AB556" s="622"/>
      <c r="AC556" s="622"/>
      <c r="AD556" s="622"/>
      <c r="AE556" s="622"/>
      <c r="AF556" s="622"/>
    </row>
    <row r="557">
      <c r="A557" s="622"/>
      <c r="B557" s="622"/>
      <c r="C557" s="622"/>
      <c r="D557" s="622"/>
      <c r="E557" s="622"/>
      <c r="F557" s="622"/>
      <c r="G557" s="622"/>
      <c r="H557" s="622"/>
      <c r="I557" s="622"/>
      <c r="J557" s="622"/>
      <c r="K557" s="623"/>
      <c r="L557" s="623"/>
      <c r="M557" s="623"/>
      <c r="N557" s="623"/>
      <c r="O557" s="623"/>
      <c r="P557" s="623"/>
      <c r="Q557" s="623"/>
      <c r="R557" s="623"/>
      <c r="S557" s="623"/>
      <c r="T557" s="623"/>
      <c r="U557" s="622"/>
      <c r="V557" s="622"/>
      <c r="W557" s="622"/>
      <c r="X557" s="622"/>
      <c r="Y557" s="622"/>
      <c r="Z557" s="622"/>
      <c r="AA557" s="622"/>
      <c r="AB557" s="622"/>
      <c r="AC557" s="622"/>
      <c r="AD557" s="622"/>
      <c r="AE557" s="622"/>
      <c r="AF557" s="622"/>
    </row>
    <row r="558">
      <c r="A558" s="622"/>
      <c r="B558" s="622"/>
      <c r="C558" s="622"/>
      <c r="D558" s="622"/>
      <c r="E558" s="622"/>
      <c r="F558" s="622"/>
      <c r="G558" s="622"/>
      <c r="H558" s="622"/>
      <c r="I558" s="622"/>
      <c r="J558" s="622"/>
      <c r="K558" s="623"/>
      <c r="L558" s="623"/>
      <c r="M558" s="623"/>
      <c r="N558" s="623"/>
      <c r="O558" s="623"/>
      <c r="P558" s="623"/>
      <c r="Q558" s="623"/>
      <c r="R558" s="623"/>
      <c r="S558" s="623"/>
      <c r="T558" s="623"/>
      <c r="U558" s="622"/>
      <c r="V558" s="622"/>
      <c r="W558" s="622"/>
      <c r="X558" s="622"/>
      <c r="Y558" s="622"/>
      <c r="Z558" s="622"/>
      <c r="AA558" s="622"/>
      <c r="AB558" s="622"/>
      <c r="AC558" s="622"/>
      <c r="AD558" s="622"/>
      <c r="AE558" s="622"/>
      <c r="AF558" s="622"/>
    </row>
    <row r="559">
      <c r="A559" s="622"/>
      <c r="B559" s="622"/>
      <c r="C559" s="622"/>
      <c r="D559" s="622"/>
      <c r="E559" s="622"/>
      <c r="F559" s="622"/>
      <c r="G559" s="622"/>
      <c r="H559" s="622"/>
      <c r="I559" s="622"/>
      <c r="J559" s="622"/>
      <c r="K559" s="623"/>
      <c r="L559" s="623"/>
      <c r="M559" s="623"/>
      <c r="N559" s="623"/>
      <c r="O559" s="623"/>
      <c r="P559" s="623"/>
      <c r="Q559" s="623"/>
      <c r="R559" s="623"/>
      <c r="S559" s="623"/>
      <c r="T559" s="623"/>
      <c r="U559" s="622"/>
      <c r="V559" s="622"/>
      <c r="W559" s="622"/>
      <c r="X559" s="622"/>
      <c r="Y559" s="622"/>
      <c r="Z559" s="622"/>
      <c r="AA559" s="622"/>
      <c r="AB559" s="622"/>
      <c r="AC559" s="622"/>
      <c r="AD559" s="622"/>
      <c r="AE559" s="622"/>
      <c r="AF559" s="622"/>
    </row>
    <row r="560">
      <c r="A560" s="622"/>
      <c r="B560" s="622"/>
      <c r="C560" s="622"/>
      <c r="D560" s="622"/>
      <c r="E560" s="622"/>
      <c r="F560" s="622"/>
      <c r="G560" s="622"/>
      <c r="H560" s="622"/>
      <c r="I560" s="622"/>
      <c r="J560" s="622"/>
      <c r="K560" s="623"/>
      <c r="L560" s="623"/>
      <c r="M560" s="623"/>
      <c r="N560" s="623"/>
      <c r="O560" s="623"/>
      <c r="P560" s="623"/>
      <c r="Q560" s="623"/>
      <c r="R560" s="623"/>
      <c r="S560" s="623"/>
      <c r="T560" s="623"/>
      <c r="U560" s="622"/>
      <c r="V560" s="622"/>
      <c r="W560" s="622"/>
      <c r="X560" s="622"/>
      <c r="Y560" s="622"/>
      <c r="Z560" s="622"/>
      <c r="AA560" s="622"/>
      <c r="AB560" s="622"/>
      <c r="AC560" s="622"/>
      <c r="AD560" s="622"/>
      <c r="AE560" s="622"/>
      <c r="AF560" s="622"/>
    </row>
    <row r="561">
      <c r="A561" s="622"/>
      <c r="B561" s="622"/>
      <c r="C561" s="622"/>
      <c r="D561" s="622"/>
      <c r="E561" s="622"/>
      <c r="F561" s="622"/>
      <c r="G561" s="622"/>
      <c r="H561" s="622"/>
      <c r="I561" s="622"/>
      <c r="J561" s="622"/>
      <c r="K561" s="623"/>
      <c r="L561" s="623"/>
      <c r="M561" s="623"/>
      <c r="N561" s="623"/>
      <c r="O561" s="623"/>
      <c r="P561" s="623"/>
      <c r="Q561" s="623"/>
      <c r="R561" s="623"/>
      <c r="S561" s="623"/>
      <c r="T561" s="623"/>
      <c r="U561" s="622"/>
      <c r="V561" s="622"/>
      <c r="W561" s="622"/>
      <c r="X561" s="622"/>
      <c r="Y561" s="622"/>
      <c r="Z561" s="622"/>
      <c r="AA561" s="622"/>
      <c r="AB561" s="622"/>
      <c r="AC561" s="622"/>
      <c r="AD561" s="622"/>
      <c r="AE561" s="622"/>
      <c r="AF561" s="622"/>
    </row>
    <row r="562">
      <c r="A562" s="622"/>
      <c r="B562" s="622"/>
      <c r="C562" s="622"/>
      <c r="D562" s="622"/>
      <c r="E562" s="622"/>
      <c r="F562" s="622"/>
      <c r="G562" s="622"/>
      <c r="H562" s="622"/>
      <c r="I562" s="622"/>
      <c r="J562" s="622"/>
      <c r="K562" s="623"/>
      <c r="L562" s="623"/>
      <c r="M562" s="623"/>
      <c r="N562" s="623"/>
      <c r="O562" s="623"/>
      <c r="P562" s="623"/>
      <c r="Q562" s="623"/>
      <c r="R562" s="623"/>
      <c r="S562" s="623"/>
      <c r="T562" s="623"/>
      <c r="U562" s="622"/>
      <c r="V562" s="622"/>
      <c r="W562" s="622"/>
      <c r="X562" s="622"/>
      <c r="Y562" s="622"/>
      <c r="Z562" s="622"/>
      <c r="AA562" s="622"/>
      <c r="AB562" s="622"/>
      <c r="AC562" s="622"/>
      <c r="AD562" s="622"/>
      <c r="AE562" s="622"/>
      <c r="AF562" s="622"/>
    </row>
    <row r="563">
      <c r="A563" s="622"/>
      <c r="B563" s="622"/>
      <c r="C563" s="622"/>
      <c r="D563" s="622"/>
      <c r="E563" s="622"/>
      <c r="F563" s="622"/>
      <c r="G563" s="622"/>
      <c r="H563" s="622"/>
      <c r="I563" s="622"/>
      <c r="J563" s="622"/>
      <c r="K563" s="623"/>
      <c r="L563" s="623"/>
      <c r="M563" s="623"/>
      <c r="N563" s="623"/>
      <c r="O563" s="623"/>
      <c r="P563" s="623"/>
      <c r="Q563" s="623"/>
      <c r="R563" s="623"/>
      <c r="S563" s="623"/>
      <c r="T563" s="623"/>
      <c r="U563" s="622"/>
      <c r="V563" s="622"/>
      <c r="W563" s="622"/>
      <c r="X563" s="622"/>
      <c r="Y563" s="622"/>
      <c r="Z563" s="622"/>
      <c r="AA563" s="622"/>
      <c r="AB563" s="622"/>
      <c r="AC563" s="622"/>
      <c r="AD563" s="622"/>
      <c r="AE563" s="622"/>
      <c r="AF563" s="622"/>
    </row>
    <row r="564">
      <c r="A564" s="622"/>
      <c r="B564" s="622"/>
      <c r="C564" s="622"/>
      <c r="D564" s="622"/>
      <c r="E564" s="622"/>
      <c r="F564" s="622"/>
      <c r="G564" s="622"/>
      <c r="H564" s="622"/>
      <c r="I564" s="622"/>
      <c r="J564" s="622"/>
      <c r="K564" s="623"/>
      <c r="L564" s="623"/>
      <c r="M564" s="623"/>
      <c r="N564" s="623"/>
      <c r="O564" s="623"/>
      <c r="P564" s="623"/>
      <c r="Q564" s="623"/>
      <c r="R564" s="623"/>
      <c r="S564" s="623"/>
      <c r="T564" s="623"/>
      <c r="U564" s="622"/>
      <c r="V564" s="622"/>
      <c r="W564" s="622"/>
      <c r="X564" s="622"/>
      <c r="Y564" s="622"/>
      <c r="Z564" s="622"/>
      <c r="AA564" s="622"/>
      <c r="AB564" s="622"/>
      <c r="AC564" s="622"/>
      <c r="AD564" s="622"/>
      <c r="AE564" s="622"/>
      <c r="AF564" s="622"/>
    </row>
    <row r="565">
      <c r="A565" s="622"/>
      <c r="B565" s="622"/>
      <c r="C565" s="622"/>
      <c r="D565" s="622"/>
      <c r="E565" s="622"/>
      <c r="F565" s="622"/>
      <c r="G565" s="622"/>
      <c r="H565" s="622"/>
      <c r="I565" s="622"/>
      <c r="J565" s="622"/>
      <c r="K565" s="623"/>
      <c r="L565" s="623"/>
      <c r="M565" s="623"/>
      <c r="N565" s="623"/>
      <c r="O565" s="623"/>
      <c r="P565" s="623"/>
      <c r="Q565" s="623"/>
      <c r="R565" s="623"/>
      <c r="S565" s="623"/>
      <c r="T565" s="623"/>
      <c r="U565" s="622"/>
      <c r="V565" s="622"/>
      <c r="W565" s="622"/>
      <c r="X565" s="622"/>
      <c r="Y565" s="622"/>
      <c r="Z565" s="622"/>
      <c r="AA565" s="622"/>
      <c r="AB565" s="622"/>
      <c r="AC565" s="622"/>
      <c r="AD565" s="622"/>
      <c r="AE565" s="622"/>
      <c r="AF565" s="622"/>
    </row>
    <row r="566">
      <c r="A566" s="622"/>
      <c r="B566" s="622"/>
      <c r="C566" s="622"/>
      <c r="D566" s="622"/>
      <c r="E566" s="622"/>
      <c r="F566" s="622"/>
      <c r="G566" s="622"/>
      <c r="H566" s="622"/>
      <c r="I566" s="622"/>
      <c r="J566" s="622"/>
      <c r="K566" s="623"/>
      <c r="L566" s="623"/>
      <c r="M566" s="623"/>
      <c r="N566" s="623"/>
      <c r="O566" s="623"/>
      <c r="P566" s="623"/>
      <c r="Q566" s="623"/>
      <c r="R566" s="623"/>
      <c r="S566" s="623"/>
      <c r="T566" s="623"/>
      <c r="U566" s="622"/>
      <c r="V566" s="622"/>
      <c r="W566" s="622"/>
      <c r="X566" s="622"/>
      <c r="Y566" s="622"/>
      <c r="Z566" s="622"/>
      <c r="AA566" s="622"/>
      <c r="AB566" s="622"/>
      <c r="AC566" s="622"/>
      <c r="AD566" s="622"/>
      <c r="AE566" s="622"/>
      <c r="AF566" s="622"/>
    </row>
    <row r="567">
      <c r="A567" s="622"/>
      <c r="B567" s="622"/>
      <c r="C567" s="622"/>
      <c r="D567" s="622"/>
      <c r="E567" s="622"/>
      <c r="F567" s="622"/>
      <c r="G567" s="622"/>
      <c r="H567" s="622"/>
      <c r="I567" s="622"/>
      <c r="J567" s="622"/>
      <c r="K567" s="623"/>
      <c r="L567" s="623"/>
      <c r="M567" s="623"/>
      <c r="N567" s="623"/>
      <c r="O567" s="623"/>
      <c r="P567" s="623"/>
      <c r="Q567" s="623"/>
      <c r="R567" s="623"/>
      <c r="S567" s="623"/>
      <c r="T567" s="623"/>
      <c r="U567" s="622"/>
      <c r="V567" s="622"/>
      <c r="W567" s="622"/>
      <c r="X567" s="622"/>
      <c r="Y567" s="622"/>
      <c r="Z567" s="622"/>
      <c r="AA567" s="622"/>
      <c r="AB567" s="622"/>
      <c r="AC567" s="622"/>
      <c r="AD567" s="622"/>
      <c r="AE567" s="622"/>
      <c r="AF567" s="622"/>
    </row>
    <row r="568">
      <c r="A568" s="622"/>
      <c r="B568" s="622"/>
      <c r="C568" s="622"/>
      <c r="D568" s="622"/>
      <c r="E568" s="622"/>
      <c r="F568" s="622"/>
      <c r="G568" s="622"/>
      <c r="H568" s="622"/>
      <c r="I568" s="622"/>
      <c r="J568" s="622"/>
      <c r="K568" s="623"/>
      <c r="L568" s="623"/>
      <c r="M568" s="623"/>
      <c r="N568" s="623"/>
      <c r="O568" s="623"/>
      <c r="P568" s="623"/>
      <c r="Q568" s="623"/>
      <c r="R568" s="623"/>
      <c r="S568" s="623"/>
      <c r="T568" s="623"/>
      <c r="U568" s="622"/>
      <c r="V568" s="622"/>
      <c r="W568" s="622"/>
      <c r="X568" s="622"/>
      <c r="Y568" s="622"/>
      <c r="Z568" s="622"/>
      <c r="AA568" s="622"/>
      <c r="AB568" s="622"/>
      <c r="AC568" s="622"/>
      <c r="AD568" s="622"/>
      <c r="AE568" s="622"/>
      <c r="AF568" s="622"/>
    </row>
    <row r="569">
      <c r="A569" s="622"/>
      <c r="B569" s="622"/>
      <c r="C569" s="622"/>
      <c r="D569" s="622"/>
      <c r="E569" s="622"/>
      <c r="F569" s="622"/>
      <c r="G569" s="622"/>
      <c r="H569" s="622"/>
      <c r="I569" s="622"/>
      <c r="J569" s="622"/>
      <c r="K569" s="623"/>
      <c r="L569" s="623"/>
      <c r="M569" s="623"/>
      <c r="N569" s="623"/>
      <c r="O569" s="623"/>
      <c r="P569" s="623"/>
      <c r="Q569" s="623"/>
      <c r="R569" s="623"/>
      <c r="S569" s="623"/>
      <c r="T569" s="623"/>
      <c r="U569" s="622"/>
      <c r="V569" s="622"/>
      <c r="W569" s="622"/>
      <c r="X569" s="622"/>
      <c r="Y569" s="622"/>
      <c r="Z569" s="622"/>
      <c r="AA569" s="622"/>
      <c r="AB569" s="622"/>
      <c r="AC569" s="622"/>
      <c r="AD569" s="622"/>
      <c r="AE569" s="622"/>
      <c r="AF569" s="622"/>
    </row>
    <row r="570">
      <c r="A570" s="622"/>
      <c r="B570" s="622"/>
      <c r="C570" s="622"/>
      <c r="D570" s="622"/>
      <c r="E570" s="622"/>
      <c r="F570" s="622"/>
      <c r="G570" s="622"/>
      <c r="H570" s="622"/>
      <c r="I570" s="622"/>
      <c r="J570" s="622"/>
      <c r="K570" s="623"/>
      <c r="L570" s="623"/>
      <c r="M570" s="623"/>
      <c r="N570" s="623"/>
      <c r="O570" s="623"/>
      <c r="P570" s="623"/>
      <c r="Q570" s="623"/>
      <c r="R570" s="623"/>
      <c r="S570" s="623"/>
      <c r="T570" s="623"/>
      <c r="U570" s="622"/>
      <c r="V570" s="622"/>
      <c r="W570" s="622"/>
      <c r="X570" s="622"/>
      <c r="Y570" s="622"/>
      <c r="Z570" s="622"/>
      <c r="AA570" s="622"/>
      <c r="AB570" s="622"/>
      <c r="AC570" s="622"/>
      <c r="AD570" s="622"/>
      <c r="AE570" s="622"/>
      <c r="AF570" s="622"/>
    </row>
    <row r="571">
      <c r="A571" s="622"/>
      <c r="B571" s="622"/>
      <c r="C571" s="622"/>
      <c r="D571" s="622"/>
      <c r="E571" s="622"/>
      <c r="F571" s="622"/>
      <c r="G571" s="622"/>
      <c r="H571" s="622"/>
      <c r="I571" s="622"/>
      <c r="J571" s="622"/>
      <c r="K571" s="623"/>
      <c r="L571" s="623"/>
      <c r="M571" s="623"/>
      <c r="N571" s="623"/>
      <c r="O571" s="623"/>
      <c r="P571" s="623"/>
      <c r="Q571" s="623"/>
      <c r="R571" s="623"/>
      <c r="S571" s="623"/>
      <c r="T571" s="623"/>
      <c r="U571" s="622"/>
      <c r="V571" s="622"/>
      <c r="W571" s="622"/>
      <c r="X571" s="622"/>
      <c r="Y571" s="622"/>
      <c r="Z571" s="622"/>
      <c r="AA571" s="622"/>
      <c r="AB571" s="622"/>
      <c r="AC571" s="622"/>
      <c r="AD571" s="622"/>
      <c r="AE571" s="622"/>
      <c r="AF571" s="622"/>
    </row>
    <row r="572">
      <c r="A572" s="622"/>
      <c r="B572" s="622"/>
      <c r="C572" s="622"/>
      <c r="D572" s="622"/>
      <c r="E572" s="622"/>
      <c r="F572" s="622"/>
      <c r="G572" s="622"/>
      <c r="H572" s="622"/>
      <c r="I572" s="622"/>
      <c r="J572" s="622"/>
      <c r="K572" s="623"/>
      <c r="L572" s="623"/>
      <c r="M572" s="623"/>
      <c r="N572" s="623"/>
      <c r="O572" s="623"/>
      <c r="P572" s="623"/>
      <c r="Q572" s="623"/>
      <c r="R572" s="623"/>
      <c r="S572" s="623"/>
      <c r="T572" s="623"/>
      <c r="U572" s="622"/>
      <c r="V572" s="622"/>
      <c r="W572" s="622"/>
      <c r="X572" s="622"/>
      <c r="Y572" s="622"/>
      <c r="Z572" s="622"/>
      <c r="AA572" s="622"/>
      <c r="AB572" s="622"/>
      <c r="AC572" s="622"/>
      <c r="AD572" s="622"/>
      <c r="AE572" s="622"/>
      <c r="AF572" s="622"/>
    </row>
    <row r="573">
      <c r="A573" s="622"/>
      <c r="B573" s="622"/>
      <c r="C573" s="622"/>
      <c r="D573" s="622"/>
      <c r="E573" s="622"/>
      <c r="F573" s="622"/>
      <c r="G573" s="622"/>
      <c r="H573" s="622"/>
      <c r="I573" s="622"/>
      <c r="J573" s="622"/>
      <c r="K573" s="623"/>
      <c r="L573" s="623"/>
      <c r="M573" s="623"/>
      <c r="N573" s="623"/>
      <c r="O573" s="623"/>
      <c r="P573" s="623"/>
      <c r="Q573" s="623"/>
      <c r="R573" s="623"/>
      <c r="S573" s="623"/>
      <c r="T573" s="623"/>
      <c r="U573" s="622"/>
      <c r="V573" s="622"/>
      <c r="W573" s="622"/>
      <c r="X573" s="622"/>
      <c r="Y573" s="622"/>
      <c r="Z573" s="622"/>
      <c r="AA573" s="622"/>
      <c r="AB573" s="622"/>
      <c r="AC573" s="622"/>
      <c r="AD573" s="622"/>
      <c r="AE573" s="622"/>
      <c r="AF573" s="622"/>
    </row>
    <row r="574">
      <c r="A574" s="622"/>
      <c r="B574" s="622"/>
      <c r="C574" s="622"/>
      <c r="D574" s="622"/>
      <c r="E574" s="622"/>
      <c r="F574" s="622"/>
      <c r="G574" s="622"/>
      <c r="H574" s="622"/>
      <c r="I574" s="622"/>
      <c r="J574" s="622"/>
      <c r="K574" s="623"/>
      <c r="L574" s="623"/>
      <c r="M574" s="623"/>
      <c r="N574" s="623"/>
      <c r="O574" s="623"/>
      <c r="P574" s="623"/>
      <c r="Q574" s="623"/>
      <c r="R574" s="623"/>
      <c r="S574" s="623"/>
      <c r="T574" s="623"/>
      <c r="U574" s="622"/>
      <c r="V574" s="622"/>
      <c r="W574" s="622"/>
      <c r="X574" s="622"/>
      <c r="Y574" s="622"/>
      <c r="Z574" s="622"/>
      <c r="AA574" s="622"/>
      <c r="AB574" s="622"/>
      <c r="AC574" s="622"/>
      <c r="AD574" s="622"/>
      <c r="AE574" s="622"/>
      <c r="AF574" s="622"/>
    </row>
    <row r="575">
      <c r="A575" s="622"/>
      <c r="B575" s="622"/>
      <c r="C575" s="622"/>
      <c r="D575" s="622"/>
      <c r="E575" s="622"/>
      <c r="F575" s="622"/>
      <c r="G575" s="622"/>
      <c r="H575" s="622"/>
      <c r="I575" s="622"/>
      <c r="J575" s="622"/>
      <c r="K575" s="623"/>
      <c r="L575" s="623"/>
      <c r="M575" s="623"/>
      <c r="N575" s="623"/>
      <c r="O575" s="623"/>
      <c r="P575" s="623"/>
      <c r="Q575" s="623"/>
      <c r="R575" s="623"/>
      <c r="S575" s="623"/>
      <c r="T575" s="623"/>
      <c r="U575" s="622"/>
      <c r="V575" s="622"/>
      <c r="W575" s="622"/>
      <c r="X575" s="622"/>
      <c r="Y575" s="622"/>
      <c r="Z575" s="622"/>
      <c r="AA575" s="622"/>
      <c r="AB575" s="622"/>
      <c r="AC575" s="622"/>
      <c r="AD575" s="622"/>
      <c r="AE575" s="622"/>
      <c r="AF575" s="622"/>
    </row>
    <row r="576">
      <c r="A576" s="622"/>
      <c r="B576" s="622"/>
      <c r="C576" s="622"/>
      <c r="D576" s="622"/>
      <c r="E576" s="622"/>
      <c r="F576" s="622"/>
      <c r="G576" s="622"/>
      <c r="H576" s="622"/>
      <c r="I576" s="622"/>
      <c r="J576" s="622"/>
      <c r="K576" s="623"/>
      <c r="L576" s="623"/>
      <c r="M576" s="623"/>
      <c r="N576" s="623"/>
      <c r="O576" s="623"/>
      <c r="P576" s="623"/>
      <c r="Q576" s="623"/>
      <c r="R576" s="623"/>
      <c r="S576" s="623"/>
      <c r="T576" s="623"/>
      <c r="U576" s="622"/>
      <c r="V576" s="622"/>
      <c r="W576" s="622"/>
      <c r="X576" s="622"/>
      <c r="Y576" s="622"/>
      <c r="Z576" s="622"/>
      <c r="AA576" s="622"/>
      <c r="AB576" s="622"/>
      <c r="AC576" s="622"/>
      <c r="AD576" s="622"/>
      <c r="AE576" s="622"/>
      <c r="AF576" s="622"/>
    </row>
    <row r="577">
      <c r="A577" s="622"/>
      <c r="B577" s="622"/>
      <c r="C577" s="622"/>
      <c r="D577" s="622"/>
      <c r="E577" s="622"/>
      <c r="F577" s="622"/>
      <c r="G577" s="622"/>
      <c r="H577" s="622"/>
      <c r="I577" s="622"/>
      <c r="J577" s="622"/>
      <c r="K577" s="623"/>
      <c r="L577" s="623"/>
      <c r="M577" s="623"/>
      <c r="N577" s="623"/>
      <c r="O577" s="623"/>
      <c r="P577" s="623"/>
      <c r="Q577" s="623"/>
      <c r="R577" s="623"/>
      <c r="S577" s="623"/>
      <c r="T577" s="623"/>
      <c r="U577" s="622"/>
      <c r="V577" s="622"/>
      <c r="W577" s="622"/>
      <c r="X577" s="622"/>
      <c r="Y577" s="622"/>
      <c r="Z577" s="622"/>
      <c r="AA577" s="622"/>
      <c r="AB577" s="622"/>
      <c r="AC577" s="622"/>
      <c r="AD577" s="622"/>
      <c r="AE577" s="622"/>
      <c r="AF577" s="622"/>
    </row>
    <row r="578">
      <c r="A578" s="622"/>
      <c r="B578" s="622"/>
      <c r="C578" s="622"/>
      <c r="D578" s="622"/>
      <c r="E578" s="622"/>
      <c r="F578" s="622"/>
      <c r="G578" s="622"/>
      <c r="H578" s="622"/>
      <c r="I578" s="622"/>
      <c r="J578" s="622"/>
      <c r="K578" s="623"/>
      <c r="L578" s="623"/>
      <c r="M578" s="623"/>
      <c r="N578" s="623"/>
      <c r="O578" s="623"/>
      <c r="P578" s="623"/>
      <c r="Q578" s="623"/>
      <c r="R578" s="623"/>
      <c r="S578" s="623"/>
      <c r="T578" s="623"/>
      <c r="U578" s="622"/>
      <c r="V578" s="622"/>
      <c r="W578" s="622"/>
      <c r="X578" s="622"/>
      <c r="Y578" s="622"/>
      <c r="Z578" s="622"/>
      <c r="AA578" s="622"/>
      <c r="AB578" s="622"/>
      <c r="AC578" s="622"/>
      <c r="AD578" s="622"/>
      <c r="AE578" s="622"/>
      <c r="AF578" s="622"/>
    </row>
    <row r="579">
      <c r="A579" s="622"/>
      <c r="B579" s="622"/>
      <c r="C579" s="622"/>
      <c r="D579" s="622"/>
      <c r="E579" s="622"/>
      <c r="F579" s="622"/>
      <c r="G579" s="622"/>
      <c r="H579" s="622"/>
      <c r="I579" s="622"/>
      <c r="J579" s="622"/>
      <c r="K579" s="623"/>
      <c r="L579" s="623"/>
      <c r="M579" s="623"/>
      <c r="N579" s="623"/>
      <c r="O579" s="623"/>
      <c r="P579" s="623"/>
      <c r="Q579" s="623"/>
      <c r="R579" s="623"/>
      <c r="S579" s="623"/>
      <c r="T579" s="623"/>
      <c r="U579" s="622"/>
      <c r="V579" s="622"/>
      <c r="W579" s="622"/>
      <c r="X579" s="622"/>
      <c r="Y579" s="622"/>
      <c r="Z579" s="622"/>
      <c r="AA579" s="622"/>
      <c r="AB579" s="622"/>
      <c r="AC579" s="622"/>
      <c r="AD579" s="622"/>
      <c r="AE579" s="622"/>
      <c r="AF579" s="622"/>
    </row>
    <row r="580">
      <c r="A580" s="622"/>
      <c r="B580" s="622"/>
      <c r="C580" s="622"/>
      <c r="D580" s="622"/>
      <c r="E580" s="622"/>
      <c r="F580" s="622"/>
      <c r="G580" s="622"/>
      <c r="H580" s="622"/>
      <c r="I580" s="622"/>
      <c r="J580" s="622"/>
      <c r="K580" s="623"/>
      <c r="L580" s="623"/>
      <c r="M580" s="623"/>
      <c r="N580" s="623"/>
      <c r="O580" s="623"/>
      <c r="P580" s="623"/>
      <c r="Q580" s="623"/>
      <c r="R580" s="623"/>
      <c r="S580" s="623"/>
      <c r="T580" s="623"/>
      <c r="U580" s="622"/>
      <c r="V580" s="622"/>
      <c r="W580" s="622"/>
      <c r="X580" s="622"/>
      <c r="Y580" s="622"/>
      <c r="Z580" s="622"/>
      <c r="AA580" s="622"/>
      <c r="AB580" s="622"/>
      <c r="AC580" s="622"/>
      <c r="AD580" s="622"/>
      <c r="AE580" s="622"/>
      <c r="AF580" s="622"/>
    </row>
    <row r="581">
      <c r="A581" s="622"/>
      <c r="B581" s="622"/>
      <c r="C581" s="622"/>
      <c r="D581" s="622"/>
      <c r="E581" s="622"/>
      <c r="F581" s="622"/>
      <c r="G581" s="622"/>
      <c r="H581" s="622"/>
      <c r="I581" s="622"/>
      <c r="J581" s="622"/>
      <c r="K581" s="623"/>
      <c r="L581" s="623"/>
      <c r="M581" s="623"/>
      <c r="N581" s="623"/>
      <c r="O581" s="623"/>
      <c r="P581" s="623"/>
      <c r="Q581" s="623"/>
      <c r="R581" s="623"/>
      <c r="S581" s="623"/>
      <c r="T581" s="623"/>
      <c r="U581" s="622"/>
      <c r="V581" s="622"/>
      <c r="W581" s="622"/>
      <c r="X581" s="622"/>
      <c r="Y581" s="622"/>
      <c r="Z581" s="622"/>
      <c r="AA581" s="622"/>
      <c r="AB581" s="622"/>
      <c r="AC581" s="622"/>
      <c r="AD581" s="622"/>
      <c r="AE581" s="622"/>
      <c r="AF581" s="622"/>
    </row>
    <row r="582">
      <c r="A582" s="622"/>
      <c r="B582" s="622"/>
      <c r="C582" s="622"/>
      <c r="D582" s="622"/>
      <c r="E582" s="622"/>
      <c r="F582" s="622"/>
      <c r="G582" s="622"/>
      <c r="H582" s="622"/>
      <c r="I582" s="622"/>
      <c r="J582" s="622"/>
      <c r="K582" s="623"/>
      <c r="L582" s="623"/>
      <c r="M582" s="623"/>
      <c r="N582" s="623"/>
      <c r="O582" s="623"/>
      <c r="P582" s="623"/>
      <c r="Q582" s="623"/>
      <c r="R582" s="623"/>
      <c r="S582" s="623"/>
      <c r="T582" s="623"/>
      <c r="U582" s="622"/>
      <c r="V582" s="622"/>
      <c r="W582" s="622"/>
      <c r="X582" s="622"/>
      <c r="Y582" s="622"/>
      <c r="Z582" s="622"/>
      <c r="AA582" s="622"/>
      <c r="AB582" s="622"/>
      <c r="AC582" s="622"/>
      <c r="AD582" s="622"/>
      <c r="AE582" s="622"/>
      <c r="AF582" s="622"/>
    </row>
    <row r="583">
      <c r="A583" s="622"/>
      <c r="B583" s="622"/>
      <c r="C583" s="622"/>
      <c r="D583" s="622"/>
      <c r="E583" s="622"/>
      <c r="F583" s="622"/>
      <c r="G583" s="622"/>
      <c r="H583" s="622"/>
      <c r="I583" s="622"/>
      <c r="J583" s="622"/>
      <c r="K583" s="623"/>
      <c r="L583" s="623"/>
      <c r="M583" s="623"/>
      <c r="N583" s="623"/>
      <c r="O583" s="623"/>
      <c r="P583" s="623"/>
      <c r="Q583" s="623"/>
      <c r="R583" s="623"/>
      <c r="S583" s="623"/>
      <c r="T583" s="623"/>
      <c r="U583" s="622"/>
      <c r="V583" s="622"/>
      <c r="W583" s="622"/>
      <c r="X583" s="622"/>
      <c r="Y583" s="622"/>
      <c r="Z583" s="622"/>
      <c r="AA583" s="622"/>
      <c r="AB583" s="622"/>
      <c r="AC583" s="622"/>
      <c r="AD583" s="622"/>
      <c r="AE583" s="622"/>
      <c r="AF583" s="622"/>
    </row>
    <row r="584">
      <c r="A584" s="622"/>
      <c r="B584" s="622"/>
      <c r="C584" s="622"/>
      <c r="D584" s="622"/>
      <c r="E584" s="622"/>
      <c r="F584" s="622"/>
      <c r="G584" s="622"/>
      <c r="H584" s="622"/>
      <c r="I584" s="622"/>
      <c r="J584" s="622"/>
      <c r="K584" s="623"/>
      <c r="L584" s="623"/>
      <c r="M584" s="623"/>
      <c r="N584" s="623"/>
      <c r="O584" s="623"/>
      <c r="P584" s="623"/>
      <c r="Q584" s="623"/>
      <c r="R584" s="623"/>
      <c r="S584" s="623"/>
      <c r="T584" s="623"/>
      <c r="U584" s="622"/>
      <c r="V584" s="622"/>
      <c r="W584" s="622"/>
      <c r="X584" s="622"/>
      <c r="Y584" s="622"/>
      <c r="Z584" s="622"/>
      <c r="AA584" s="622"/>
      <c r="AB584" s="622"/>
      <c r="AC584" s="622"/>
      <c r="AD584" s="622"/>
      <c r="AE584" s="622"/>
      <c r="AF584" s="622"/>
    </row>
    <row r="585">
      <c r="A585" s="622"/>
      <c r="B585" s="622"/>
      <c r="C585" s="622"/>
      <c r="D585" s="622"/>
      <c r="E585" s="622"/>
      <c r="F585" s="622"/>
      <c r="G585" s="622"/>
      <c r="H585" s="622"/>
      <c r="I585" s="622"/>
      <c r="J585" s="622"/>
      <c r="K585" s="623"/>
      <c r="L585" s="623"/>
      <c r="M585" s="623"/>
      <c r="N585" s="623"/>
      <c r="O585" s="623"/>
      <c r="P585" s="623"/>
      <c r="Q585" s="623"/>
      <c r="R585" s="623"/>
      <c r="S585" s="623"/>
      <c r="T585" s="623"/>
      <c r="U585" s="622"/>
      <c r="V585" s="622"/>
      <c r="W585" s="622"/>
      <c r="X585" s="622"/>
      <c r="Y585" s="622"/>
      <c r="Z585" s="622"/>
      <c r="AA585" s="622"/>
      <c r="AB585" s="622"/>
      <c r="AC585" s="622"/>
      <c r="AD585" s="622"/>
      <c r="AE585" s="622"/>
      <c r="AF585" s="622"/>
    </row>
    <row r="586">
      <c r="A586" s="622"/>
      <c r="B586" s="622"/>
      <c r="C586" s="622"/>
      <c r="D586" s="622"/>
      <c r="E586" s="622"/>
      <c r="F586" s="622"/>
      <c r="G586" s="622"/>
      <c r="H586" s="622"/>
      <c r="I586" s="622"/>
      <c r="J586" s="622"/>
      <c r="K586" s="623"/>
      <c r="L586" s="623"/>
      <c r="M586" s="623"/>
      <c r="N586" s="623"/>
      <c r="O586" s="623"/>
      <c r="P586" s="623"/>
      <c r="Q586" s="623"/>
      <c r="R586" s="623"/>
      <c r="S586" s="623"/>
      <c r="T586" s="623"/>
      <c r="U586" s="622"/>
      <c r="V586" s="622"/>
      <c r="W586" s="622"/>
      <c r="X586" s="622"/>
      <c r="Y586" s="622"/>
      <c r="Z586" s="622"/>
      <c r="AA586" s="622"/>
      <c r="AB586" s="622"/>
      <c r="AC586" s="622"/>
      <c r="AD586" s="622"/>
      <c r="AE586" s="622"/>
      <c r="AF586" s="622"/>
    </row>
    <row r="587">
      <c r="A587" s="622"/>
      <c r="B587" s="622"/>
      <c r="C587" s="622"/>
      <c r="D587" s="622"/>
      <c r="E587" s="622"/>
      <c r="F587" s="622"/>
      <c r="G587" s="622"/>
      <c r="H587" s="622"/>
      <c r="I587" s="622"/>
      <c r="J587" s="622"/>
      <c r="K587" s="623"/>
      <c r="L587" s="623"/>
      <c r="M587" s="623"/>
      <c r="N587" s="623"/>
      <c r="O587" s="623"/>
      <c r="P587" s="623"/>
      <c r="Q587" s="623"/>
      <c r="R587" s="623"/>
      <c r="S587" s="623"/>
      <c r="T587" s="623"/>
      <c r="U587" s="622"/>
      <c r="V587" s="622"/>
      <c r="W587" s="622"/>
      <c r="X587" s="622"/>
      <c r="Y587" s="622"/>
      <c r="Z587" s="622"/>
      <c r="AA587" s="622"/>
      <c r="AB587" s="622"/>
      <c r="AC587" s="622"/>
      <c r="AD587" s="622"/>
      <c r="AE587" s="622"/>
      <c r="AF587" s="622"/>
    </row>
    <row r="588">
      <c r="A588" s="622"/>
      <c r="B588" s="622"/>
      <c r="C588" s="622"/>
      <c r="D588" s="622"/>
      <c r="E588" s="622"/>
      <c r="F588" s="622"/>
      <c r="G588" s="622"/>
      <c r="H588" s="622"/>
      <c r="I588" s="622"/>
      <c r="J588" s="622"/>
      <c r="K588" s="623"/>
      <c r="L588" s="623"/>
      <c r="M588" s="623"/>
      <c r="N588" s="623"/>
      <c r="O588" s="623"/>
      <c r="P588" s="623"/>
      <c r="Q588" s="623"/>
      <c r="R588" s="623"/>
      <c r="S588" s="623"/>
      <c r="T588" s="623"/>
      <c r="U588" s="622"/>
      <c r="V588" s="622"/>
      <c r="W588" s="622"/>
      <c r="X588" s="622"/>
      <c r="Y588" s="622"/>
      <c r="Z588" s="622"/>
      <c r="AA588" s="622"/>
      <c r="AB588" s="622"/>
      <c r="AC588" s="622"/>
      <c r="AD588" s="622"/>
      <c r="AE588" s="622"/>
      <c r="AF588" s="622"/>
    </row>
    <row r="589">
      <c r="A589" s="622"/>
      <c r="B589" s="622"/>
      <c r="C589" s="622"/>
      <c r="D589" s="622"/>
      <c r="E589" s="622"/>
      <c r="F589" s="622"/>
      <c r="G589" s="622"/>
      <c r="H589" s="622"/>
      <c r="I589" s="622"/>
      <c r="J589" s="622"/>
      <c r="K589" s="623"/>
      <c r="L589" s="623"/>
      <c r="M589" s="623"/>
      <c r="N589" s="623"/>
      <c r="O589" s="623"/>
      <c r="P589" s="623"/>
      <c r="Q589" s="623"/>
      <c r="R589" s="623"/>
      <c r="S589" s="623"/>
      <c r="T589" s="623"/>
      <c r="U589" s="622"/>
      <c r="V589" s="622"/>
      <c r="W589" s="622"/>
      <c r="X589" s="622"/>
      <c r="Y589" s="622"/>
      <c r="Z589" s="622"/>
      <c r="AA589" s="622"/>
      <c r="AB589" s="622"/>
      <c r="AC589" s="622"/>
      <c r="AD589" s="622"/>
      <c r="AE589" s="622"/>
      <c r="AF589" s="622"/>
    </row>
    <row r="590">
      <c r="A590" s="622"/>
      <c r="B590" s="622"/>
      <c r="C590" s="622"/>
      <c r="D590" s="622"/>
      <c r="E590" s="622"/>
      <c r="F590" s="622"/>
      <c r="G590" s="622"/>
      <c r="H590" s="622"/>
      <c r="I590" s="622"/>
      <c r="J590" s="622"/>
      <c r="K590" s="623"/>
      <c r="L590" s="623"/>
      <c r="M590" s="623"/>
      <c r="N590" s="623"/>
      <c r="O590" s="623"/>
      <c r="P590" s="623"/>
      <c r="Q590" s="623"/>
      <c r="R590" s="623"/>
      <c r="S590" s="623"/>
      <c r="T590" s="623"/>
      <c r="U590" s="622"/>
      <c r="V590" s="622"/>
      <c r="W590" s="622"/>
      <c r="X590" s="622"/>
      <c r="Y590" s="622"/>
      <c r="Z590" s="622"/>
      <c r="AA590" s="622"/>
      <c r="AB590" s="622"/>
      <c r="AC590" s="622"/>
      <c r="AD590" s="622"/>
      <c r="AE590" s="622"/>
      <c r="AF590" s="622"/>
    </row>
    <row r="591">
      <c r="A591" s="622"/>
      <c r="B591" s="622"/>
      <c r="C591" s="622"/>
      <c r="D591" s="622"/>
      <c r="E591" s="622"/>
      <c r="F591" s="622"/>
      <c r="G591" s="622"/>
      <c r="H591" s="622"/>
      <c r="I591" s="622"/>
      <c r="J591" s="622"/>
      <c r="K591" s="623"/>
      <c r="L591" s="623"/>
      <c r="M591" s="623"/>
      <c r="N591" s="623"/>
      <c r="O591" s="623"/>
      <c r="P591" s="623"/>
      <c r="Q591" s="623"/>
      <c r="R591" s="623"/>
      <c r="S591" s="623"/>
      <c r="T591" s="623"/>
      <c r="U591" s="622"/>
      <c r="V591" s="622"/>
      <c r="W591" s="622"/>
      <c r="X591" s="622"/>
      <c r="Y591" s="622"/>
      <c r="Z591" s="622"/>
      <c r="AA591" s="622"/>
      <c r="AB591" s="622"/>
      <c r="AC591" s="622"/>
      <c r="AD591" s="622"/>
      <c r="AE591" s="622"/>
      <c r="AF591" s="622"/>
    </row>
    <row r="592">
      <c r="A592" s="622"/>
      <c r="B592" s="622"/>
      <c r="C592" s="622"/>
      <c r="D592" s="622"/>
      <c r="E592" s="622"/>
      <c r="F592" s="622"/>
      <c r="G592" s="622"/>
      <c r="H592" s="622"/>
      <c r="I592" s="622"/>
      <c r="J592" s="622"/>
      <c r="K592" s="623"/>
      <c r="L592" s="623"/>
      <c r="M592" s="623"/>
      <c r="N592" s="623"/>
      <c r="O592" s="623"/>
      <c r="P592" s="623"/>
      <c r="Q592" s="623"/>
      <c r="R592" s="623"/>
      <c r="S592" s="623"/>
      <c r="T592" s="623"/>
      <c r="U592" s="622"/>
      <c r="V592" s="622"/>
      <c r="W592" s="622"/>
      <c r="X592" s="622"/>
      <c r="Y592" s="622"/>
      <c r="Z592" s="622"/>
      <c r="AA592" s="622"/>
      <c r="AB592" s="622"/>
      <c r="AC592" s="622"/>
      <c r="AD592" s="622"/>
      <c r="AE592" s="622"/>
      <c r="AF592" s="622"/>
    </row>
    <row r="593">
      <c r="A593" s="622"/>
      <c r="B593" s="622"/>
      <c r="C593" s="622"/>
      <c r="D593" s="622"/>
      <c r="E593" s="622"/>
      <c r="F593" s="622"/>
      <c r="G593" s="622"/>
      <c r="H593" s="622"/>
      <c r="I593" s="622"/>
      <c r="J593" s="622"/>
      <c r="K593" s="623"/>
      <c r="L593" s="623"/>
      <c r="M593" s="623"/>
      <c r="N593" s="623"/>
      <c r="O593" s="623"/>
      <c r="P593" s="623"/>
      <c r="Q593" s="623"/>
      <c r="R593" s="623"/>
      <c r="S593" s="623"/>
      <c r="T593" s="623"/>
      <c r="U593" s="622"/>
      <c r="V593" s="622"/>
      <c r="W593" s="622"/>
      <c r="X593" s="622"/>
      <c r="Y593" s="622"/>
      <c r="Z593" s="622"/>
      <c r="AA593" s="622"/>
      <c r="AB593" s="622"/>
      <c r="AC593" s="622"/>
      <c r="AD593" s="622"/>
      <c r="AE593" s="622"/>
      <c r="AF593" s="622"/>
    </row>
    <row r="594">
      <c r="A594" s="622"/>
      <c r="B594" s="622"/>
      <c r="C594" s="622"/>
      <c r="D594" s="622"/>
      <c r="E594" s="622"/>
      <c r="F594" s="622"/>
      <c r="G594" s="622"/>
      <c r="H594" s="622"/>
      <c r="I594" s="622"/>
      <c r="J594" s="622"/>
      <c r="K594" s="623"/>
      <c r="L594" s="623"/>
      <c r="M594" s="623"/>
      <c r="N594" s="623"/>
      <c r="O594" s="623"/>
      <c r="P594" s="623"/>
      <c r="Q594" s="623"/>
      <c r="R594" s="623"/>
      <c r="S594" s="623"/>
      <c r="T594" s="623"/>
      <c r="U594" s="622"/>
      <c r="V594" s="622"/>
      <c r="W594" s="622"/>
      <c r="X594" s="622"/>
      <c r="Y594" s="622"/>
      <c r="Z594" s="622"/>
      <c r="AA594" s="622"/>
      <c r="AB594" s="622"/>
      <c r="AC594" s="622"/>
      <c r="AD594" s="622"/>
      <c r="AE594" s="622"/>
      <c r="AF594" s="622"/>
    </row>
    <row r="595">
      <c r="A595" s="622"/>
      <c r="B595" s="622"/>
      <c r="C595" s="622"/>
      <c r="D595" s="622"/>
      <c r="E595" s="622"/>
      <c r="F595" s="622"/>
      <c r="G595" s="622"/>
      <c r="H595" s="622"/>
      <c r="I595" s="622"/>
      <c r="J595" s="622"/>
      <c r="K595" s="623"/>
      <c r="L595" s="623"/>
      <c r="M595" s="623"/>
      <c r="N595" s="623"/>
      <c r="O595" s="623"/>
      <c r="P595" s="623"/>
      <c r="Q595" s="623"/>
      <c r="R595" s="623"/>
      <c r="S595" s="623"/>
      <c r="T595" s="623"/>
      <c r="U595" s="622"/>
      <c r="V595" s="622"/>
      <c r="W595" s="622"/>
      <c r="X595" s="622"/>
      <c r="Y595" s="622"/>
      <c r="Z595" s="622"/>
      <c r="AA595" s="622"/>
      <c r="AB595" s="622"/>
      <c r="AC595" s="622"/>
      <c r="AD595" s="622"/>
      <c r="AE595" s="622"/>
      <c r="AF595" s="622"/>
    </row>
    <row r="596">
      <c r="A596" s="622"/>
      <c r="B596" s="622"/>
      <c r="C596" s="622"/>
      <c r="D596" s="622"/>
      <c r="E596" s="622"/>
      <c r="F596" s="622"/>
      <c r="G596" s="622"/>
      <c r="H596" s="622"/>
      <c r="I596" s="622"/>
      <c r="J596" s="622"/>
      <c r="K596" s="623"/>
      <c r="L596" s="623"/>
      <c r="M596" s="623"/>
      <c r="N596" s="623"/>
      <c r="O596" s="623"/>
      <c r="P596" s="623"/>
      <c r="Q596" s="623"/>
      <c r="R596" s="623"/>
      <c r="S596" s="623"/>
      <c r="T596" s="623"/>
      <c r="U596" s="622"/>
      <c r="V596" s="622"/>
      <c r="W596" s="622"/>
      <c r="X596" s="622"/>
      <c r="Y596" s="622"/>
      <c r="Z596" s="622"/>
      <c r="AA596" s="622"/>
      <c r="AB596" s="622"/>
      <c r="AC596" s="622"/>
      <c r="AD596" s="622"/>
      <c r="AE596" s="622"/>
      <c r="AF596" s="622"/>
    </row>
    <row r="597">
      <c r="A597" s="622"/>
      <c r="B597" s="622"/>
      <c r="C597" s="622"/>
      <c r="D597" s="622"/>
      <c r="E597" s="622"/>
      <c r="F597" s="622"/>
      <c r="G597" s="622"/>
      <c r="H597" s="622"/>
      <c r="I597" s="622"/>
      <c r="J597" s="622"/>
      <c r="K597" s="623"/>
      <c r="L597" s="623"/>
      <c r="M597" s="623"/>
      <c r="N597" s="623"/>
      <c r="O597" s="623"/>
      <c r="P597" s="623"/>
      <c r="Q597" s="623"/>
      <c r="R597" s="623"/>
      <c r="S597" s="623"/>
      <c r="T597" s="623"/>
      <c r="U597" s="622"/>
      <c r="V597" s="622"/>
      <c r="W597" s="622"/>
      <c r="X597" s="622"/>
      <c r="Y597" s="622"/>
      <c r="Z597" s="622"/>
      <c r="AA597" s="622"/>
      <c r="AB597" s="622"/>
      <c r="AC597" s="622"/>
      <c r="AD597" s="622"/>
      <c r="AE597" s="622"/>
      <c r="AF597" s="622"/>
    </row>
    <row r="598">
      <c r="A598" s="622"/>
      <c r="B598" s="622"/>
      <c r="C598" s="622"/>
      <c r="D598" s="622"/>
      <c r="E598" s="622"/>
      <c r="F598" s="622"/>
      <c r="G598" s="622"/>
      <c r="H598" s="622"/>
      <c r="I598" s="622"/>
      <c r="J598" s="622"/>
      <c r="K598" s="623"/>
      <c r="L598" s="623"/>
      <c r="M598" s="623"/>
      <c r="N598" s="623"/>
      <c r="O598" s="623"/>
      <c r="P598" s="623"/>
      <c r="Q598" s="623"/>
      <c r="R598" s="623"/>
      <c r="S598" s="623"/>
      <c r="T598" s="623"/>
      <c r="U598" s="622"/>
      <c r="V598" s="622"/>
      <c r="W598" s="622"/>
      <c r="X598" s="622"/>
      <c r="Y598" s="622"/>
      <c r="Z598" s="622"/>
      <c r="AA598" s="622"/>
      <c r="AB598" s="622"/>
      <c r="AC598" s="622"/>
      <c r="AD598" s="622"/>
      <c r="AE598" s="622"/>
      <c r="AF598" s="622"/>
    </row>
    <row r="599">
      <c r="A599" s="622"/>
      <c r="B599" s="622"/>
      <c r="C599" s="622"/>
      <c r="D599" s="622"/>
      <c r="E599" s="622"/>
      <c r="F599" s="622"/>
      <c r="G599" s="622"/>
      <c r="H599" s="622"/>
      <c r="I599" s="622"/>
      <c r="J599" s="622"/>
      <c r="K599" s="623"/>
      <c r="L599" s="623"/>
      <c r="M599" s="623"/>
      <c r="N599" s="623"/>
      <c r="O599" s="623"/>
      <c r="P599" s="623"/>
      <c r="Q599" s="623"/>
      <c r="R599" s="623"/>
      <c r="S599" s="623"/>
      <c r="T599" s="623"/>
      <c r="U599" s="622"/>
      <c r="V599" s="622"/>
      <c r="W599" s="622"/>
      <c r="X599" s="622"/>
      <c r="Y599" s="622"/>
      <c r="Z599" s="622"/>
      <c r="AA599" s="622"/>
      <c r="AB599" s="622"/>
      <c r="AC599" s="622"/>
      <c r="AD599" s="622"/>
      <c r="AE599" s="622"/>
      <c r="AF599" s="622"/>
    </row>
    <row r="600">
      <c r="A600" s="622"/>
      <c r="B600" s="622"/>
      <c r="C600" s="622"/>
      <c r="D600" s="622"/>
      <c r="E600" s="622"/>
      <c r="F600" s="622"/>
      <c r="G600" s="622"/>
      <c r="H600" s="622"/>
      <c r="I600" s="622"/>
      <c r="J600" s="622"/>
      <c r="K600" s="623"/>
      <c r="L600" s="623"/>
      <c r="M600" s="623"/>
      <c r="N600" s="623"/>
      <c r="O600" s="623"/>
      <c r="P600" s="623"/>
      <c r="Q600" s="623"/>
      <c r="R600" s="623"/>
      <c r="S600" s="623"/>
      <c r="T600" s="623"/>
      <c r="U600" s="622"/>
      <c r="V600" s="622"/>
      <c r="W600" s="622"/>
      <c r="X600" s="622"/>
      <c r="Y600" s="622"/>
      <c r="Z600" s="622"/>
      <c r="AA600" s="622"/>
      <c r="AB600" s="622"/>
      <c r="AC600" s="622"/>
      <c r="AD600" s="622"/>
      <c r="AE600" s="622"/>
      <c r="AF600" s="622"/>
    </row>
    <row r="601">
      <c r="A601" s="622"/>
      <c r="B601" s="622"/>
      <c r="C601" s="622"/>
      <c r="D601" s="622"/>
      <c r="E601" s="622"/>
      <c r="F601" s="622"/>
      <c r="G601" s="622"/>
      <c r="H601" s="622"/>
      <c r="I601" s="622"/>
      <c r="J601" s="622"/>
      <c r="K601" s="623"/>
      <c r="L601" s="623"/>
      <c r="M601" s="623"/>
      <c r="N601" s="623"/>
      <c r="O601" s="623"/>
      <c r="P601" s="623"/>
      <c r="Q601" s="623"/>
      <c r="R601" s="623"/>
      <c r="S601" s="623"/>
      <c r="T601" s="623"/>
      <c r="U601" s="622"/>
      <c r="V601" s="622"/>
      <c r="W601" s="622"/>
      <c r="X601" s="622"/>
      <c r="Y601" s="622"/>
      <c r="Z601" s="622"/>
      <c r="AA601" s="622"/>
      <c r="AB601" s="622"/>
      <c r="AC601" s="622"/>
      <c r="AD601" s="622"/>
      <c r="AE601" s="622"/>
      <c r="AF601" s="622"/>
    </row>
    <row r="602">
      <c r="A602" s="622"/>
      <c r="B602" s="622"/>
      <c r="C602" s="622"/>
      <c r="D602" s="622"/>
      <c r="E602" s="622"/>
      <c r="F602" s="622"/>
      <c r="G602" s="622"/>
      <c r="H602" s="622"/>
      <c r="I602" s="622"/>
      <c r="J602" s="622"/>
      <c r="K602" s="623"/>
      <c r="L602" s="623"/>
      <c r="M602" s="623"/>
      <c r="N602" s="623"/>
      <c r="O602" s="623"/>
      <c r="P602" s="623"/>
      <c r="Q602" s="623"/>
      <c r="R602" s="623"/>
      <c r="S602" s="623"/>
      <c r="T602" s="623"/>
      <c r="U602" s="622"/>
      <c r="V602" s="622"/>
      <c r="W602" s="622"/>
      <c r="X602" s="622"/>
      <c r="Y602" s="622"/>
      <c r="Z602" s="622"/>
      <c r="AA602" s="622"/>
      <c r="AB602" s="622"/>
      <c r="AC602" s="622"/>
      <c r="AD602" s="622"/>
      <c r="AE602" s="622"/>
      <c r="AF602" s="622"/>
    </row>
    <row r="603">
      <c r="A603" s="622"/>
      <c r="B603" s="622"/>
      <c r="C603" s="622"/>
      <c r="D603" s="622"/>
      <c r="E603" s="622"/>
      <c r="F603" s="622"/>
      <c r="G603" s="622"/>
      <c r="H603" s="622"/>
      <c r="I603" s="622"/>
      <c r="J603" s="622"/>
      <c r="K603" s="623"/>
      <c r="L603" s="623"/>
      <c r="M603" s="623"/>
      <c r="N603" s="623"/>
      <c r="O603" s="623"/>
      <c r="P603" s="623"/>
      <c r="Q603" s="623"/>
      <c r="R603" s="623"/>
      <c r="S603" s="623"/>
      <c r="T603" s="623"/>
      <c r="U603" s="622"/>
      <c r="V603" s="622"/>
      <c r="W603" s="622"/>
      <c r="X603" s="622"/>
      <c r="Y603" s="622"/>
      <c r="Z603" s="622"/>
      <c r="AA603" s="622"/>
      <c r="AB603" s="622"/>
      <c r="AC603" s="622"/>
      <c r="AD603" s="622"/>
      <c r="AE603" s="622"/>
      <c r="AF603" s="622"/>
    </row>
    <row r="604">
      <c r="A604" s="622"/>
      <c r="B604" s="622"/>
      <c r="C604" s="622"/>
      <c r="D604" s="622"/>
      <c r="E604" s="622"/>
      <c r="F604" s="622"/>
      <c r="G604" s="622"/>
      <c r="H604" s="622"/>
      <c r="I604" s="622"/>
      <c r="J604" s="622"/>
      <c r="K604" s="623"/>
      <c r="L604" s="623"/>
      <c r="M604" s="623"/>
      <c r="N604" s="623"/>
      <c r="O604" s="623"/>
      <c r="P604" s="623"/>
      <c r="Q604" s="623"/>
      <c r="R604" s="623"/>
      <c r="S604" s="623"/>
      <c r="T604" s="623"/>
      <c r="U604" s="622"/>
      <c r="V604" s="622"/>
      <c r="W604" s="622"/>
      <c r="X604" s="622"/>
      <c r="Y604" s="622"/>
      <c r="Z604" s="622"/>
      <c r="AA604" s="622"/>
      <c r="AB604" s="622"/>
      <c r="AC604" s="622"/>
      <c r="AD604" s="622"/>
      <c r="AE604" s="622"/>
      <c r="AF604" s="622"/>
    </row>
    <row r="605">
      <c r="A605" s="622"/>
      <c r="B605" s="622"/>
      <c r="C605" s="622"/>
      <c r="D605" s="622"/>
      <c r="E605" s="622"/>
      <c r="F605" s="622"/>
      <c r="G605" s="622"/>
      <c r="H605" s="622"/>
      <c r="I605" s="622"/>
      <c r="J605" s="622"/>
      <c r="K605" s="623"/>
      <c r="L605" s="623"/>
      <c r="M605" s="623"/>
      <c r="N605" s="623"/>
      <c r="O605" s="623"/>
      <c r="P605" s="623"/>
      <c r="Q605" s="623"/>
      <c r="R605" s="623"/>
      <c r="S605" s="623"/>
      <c r="T605" s="623"/>
      <c r="U605" s="622"/>
      <c r="V605" s="622"/>
      <c r="W605" s="622"/>
      <c r="X605" s="622"/>
      <c r="Y605" s="622"/>
      <c r="Z605" s="622"/>
      <c r="AA605" s="622"/>
      <c r="AB605" s="622"/>
      <c r="AC605" s="622"/>
      <c r="AD605" s="622"/>
      <c r="AE605" s="622"/>
      <c r="AF605" s="622"/>
    </row>
    <row r="606">
      <c r="A606" s="622"/>
      <c r="B606" s="622"/>
      <c r="C606" s="622"/>
      <c r="D606" s="622"/>
      <c r="E606" s="622"/>
      <c r="F606" s="622"/>
      <c r="G606" s="622"/>
      <c r="H606" s="622"/>
      <c r="I606" s="622"/>
      <c r="J606" s="622"/>
      <c r="K606" s="623"/>
      <c r="L606" s="623"/>
      <c r="M606" s="623"/>
      <c r="N606" s="623"/>
      <c r="O606" s="623"/>
      <c r="P606" s="623"/>
      <c r="Q606" s="623"/>
      <c r="R606" s="623"/>
      <c r="S606" s="623"/>
      <c r="T606" s="623"/>
      <c r="U606" s="622"/>
      <c r="V606" s="622"/>
      <c r="W606" s="622"/>
      <c r="X606" s="622"/>
      <c r="Y606" s="622"/>
      <c r="Z606" s="622"/>
      <c r="AA606" s="622"/>
      <c r="AB606" s="622"/>
      <c r="AC606" s="622"/>
      <c r="AD606" s="622"/>
      <c r="AE606" s="622"/>
      <c r="AF606" s="622"/>
    </row>
    <row r="607">
      <c r="A607" s="622"/>
      <c r="B607" s="622"/>
      <c r="C607" s="622"/>
      <c r="D607" s="622"/>
      <c r="E607" s="622"/>
      <c r="F607" s="622"/>
      <c r="G607" s="622"/>
      <c r="H607" s="622"/>
      <c r="I607" s="622"/>
      <c r="J607" s="622"/>
      <c r="K607" s="623"/>
      <c r="L607" s="623"/>
      <c r="M607" s="623"/>
      <c r="N607" s="623"/>
      <c r="O607" s="623"/>
      <c r="P607" s="623"/>
      <c r="Q607" s="623"/>
      <c r="R607" s="623"/>
      <c r="S607" s="623"/>
      <c r="T607" s="623"/>
      <c r="U607" s="622"/>
      <c r="V607" s="622"/>
      <c r="W607" s="622"/>
      <c r="X607" s="622"/>
      <c r="Y607" s="622"/>
      <c r="Z607" s="622"/>
      <c r="AA607" s="622"/>
      <c r="AB607" s="622"/>
      <c r="AC607" s="622"/>
      <c r="AD607" s="622"/>
      <c r="AE607" s="622"/>
      <c r="AF607" s="622"/>
    </row>
    <row r="608">
      <c r="A608" s="622"/>
      <c r="B608" s="622"/>
      <c r="C608" s="622"/>
      <c r="D608" s="622"/>
      <c r="E608" s="622"/>
      <c r="F608" s="622"/>
      <c r="G608" s="622"/>
      <c r="H608" s="622"/>
      <c r="I608" s="622"/>
      <c r="J608" s="622"/>
      <c r="K608" s="623"/>
      <c r="L608" s="623"/>
      <c r="M608" s="623"/>
      <c r="N608" s="623"/>
      <c r="O608" s="623"/>
      <c r="P608" s="623"/>
      <c r="Q608" s="623"/>
      <c r="R608" s="623"/>
      <c r="S608" s="623"/>
      <c r="T608" s="623"/>
      <c r="U608" s="622"/>
      <c r="V608" s="622"/>
      <c r="W608" s="622"/>
      <c r="X608" s="622"/>
      <c r="Y608" s="622"/>
      <c r="Z608" s="622"/>
      <c r="AA608" s="622"/>
      <c r="AB608" s="622"/>
      <c r="AC608" s="622"/>
      <c r="AD608" s="622"/>
      <c r="AE608" s="622"/>
      <c r="AF608" s="622"/>
    </row>
    <row r="609">
      <c r="A609" s="622"/>
      <c r="B609" s="622"/>
      <c r="C609" s="622"/>
      <c r="D609" s="622"/>
      <c r="E609" s="622"/>
      <c r="F609" s="622"/>
      <c r="G609" s="622"/>
      <c r="H609" s="622"/>
      <c r="I609" s="622"/>
      <c r="J609" s="622"/>
      <c r="K609" s="623"/>
      <c r="L609" s="623"/>
      <c r="M609" s="623"/>
      <c r="N609" s="623"/>
      <c r="O609" s="623"/>
      <c r="P609" s="623"/>
      <c r="Q609" s="623"/>
      <c r="R609" s="623"/>
      <c r="S609" s="623"/>
      <c r="T609" s="623"/>
      <c r="U609" s="622"/>
      <c r="V609" s="622"/>
      <c r="W609" s="622"/>
      <c r="X609" s="622"/>
      <c r="Y609" s="622"/>
      <c r="Z609" s="622"/>
      <c r="AA609" s="622"/>
      <c r="AB609" s="622"/>
      <c r="AC609" s="622"/>
      <c r="AD609" s="622"/>
      <c r="AE609" s="622"/>
      <c r="AF609" s="622"/>
    </row>
    <row r="610">
      <c r="A610" s="622"/>
      <c r="B610" s="622"/>
      <c r="C610" s="622"/>
      <c r="D610" s="622"/>
      <c r="E610" s="622"/>
      <c r="F610" s="622"/>
      <c r="G610" s="622"/>
      <c r="H610" s="622"/>
      <c r="I610" s="622"/>
      <c r="J610" s="622"/>
      <c r="K610" s="623"/>
      <c r="L610" s="623"/>
      <c r="M610" s="623"/>
      <c r="N610" s="623"/>
      <c r="O610" s="623"/>
      <c r="P610" s="623"/>
      <c r="Q610" s="623"/>
      <c r="R610" s="623"/>
      <c r="S610" s="623"/>
      <c r="T610" s="623"/>
      <c r="U610" s="622"/>
      <c r="V610" s="622"/>
      <c r="W610" s="622"/>
      <c r="X610" s="622"/>
      <c r="Y610" s="622"/>
      <c r="Z610" s="622"/>
      <c r="AA610" s="622"/>
      <c r="AB610" s="622"/>
      <c r="AC610" s="622"/>
      <c r="AD610" s="622"/>
      <c r="AE610" s="622"/>
      <c r="AF610" s="622"/>
    </row>
    <row r="611">
      <c r="A611" s="622"/>
      <c r="B611" s="622"/>
      <c r="C611" s="622"/>
      <c r="D611" s="622"/>
      <c r="E611" s="622"/>
      <c r="F611" s="622"/>
      <c r="G611" s="622"/>
      <c r="H611" s="622"/>
      <c r="I611" s="622"/>
      <c r="J611" s="622"/>
      <c r="K611" s="623"/>
      <c r="L611" s="623"/>
      <c r="M611" s="623"/>
      <c r="N611" s="623"/>
      <c r="O611" s="623"/>
      <c r="P611" s="623"/>
      <c r="Q611" s="623"/>
      <c r="R611" s="623"/>
      <c r="S611" s="623"/>
      <c r="T611" s="623"/>
      <c r="U611" s="622"/>
      <c r="V611" s="622"/>
      <c r="W611" s="622"/>
      <c r="X611" s="622"/>
      <c r="Y611" s="622"/>
      <c r="Z611" s="622"/>
      <c r="AA611" s="622"/>
      <c r="AB611" s="622"/>
      <c r="AC611" s="622"/>
      <c r="AD611" s="622"/>
      <c r="AE611" s="622"/>
      <c r="AF611" s="622"/>
    </row>
    <row r="612">
      <c r="A612" s="622"/>
      <c r="B612" s="622"/>
      <c r="C612" s="622"/>
      <c r="D612" s="622"/>
      <c r="E612" s="622"/>
      <c r="F612" s="622"/>
      <c r="G612" s="622"/>
      <c r="H612" s="622"/>
      <c r="I612" s="622"/>
      <c r="J612" s="622"/>
      <c r="K612" s="623"/>
      <c r="L612" s="623"/>
      <c r="M612" s="623"/>
      <c r="N612" s="623"/>
      <c r="O612" s="623"/>
      <c r="P612" s="623"/>
      <c r="Q612" s="623"/>
      <c r="R612" s="623"/>
      <c r="S612" s="623"/>
      <c r="T612" s="623"/>
      <c r="U612" s="622"/>
      <c r="V612" s="622"/>
      <c r="W612" s="622"/>
      <c r="X612" s="622"/>
      <c r="Y612" s="622"/>
      <c r="Z612" s="622"/>
      <c r="AA612" s="622"/>
      <c r="AB612" s="622"/>
      <c r="AC612" s="622"/>
      <c r="AD612" s="622"/>
      <c r="AE612" s="622"/>
      <c r="AF612" s="622"/>
    </row>
    <row r="613">
      <c r="A613" s="622"/>
      <c r="B613" s="622"/>
      <c r="C613" s="622"/>
      <c r="D613" s="622"/>
      <c r="E613" s="622"/>
      <c r="F613" s="622"/>
      <c r="G613" s="622"/>
      <c r="H613" s="622"/>
      <c r="I613" s="622"/>
      <c r="J613" s="622"/>
      <c r="K613" s="623"/>
      <c r="L613" s="623"/>
      <c r="M613" s="623"/>
      <c r="N613" s="623"/>
      <c r="O613" s="623"/>
      <c r="P613" s="623"/>
      <c r="Q613" s="623"/>
      <c r="R613" s="623"/>
      <c r="S613" s="623"/>
      <c r="T613" s="623"/>
      <c r="U613" s="622"/>
      <c r="V613" s="622"/>
      <c r="W613" s="622"/>
      <c r="X613" s="622"/>
      <c r="Y613" s="622"/>
      <c r="Z613" s="622"/>
      <c r="AA613" s="622"/>
      <c r="AB613" s="622"/>
      <c r="AC613" s="622"/>
      <c r="AD613" s="622"/>
      <c r="AE613" s="622"/>
      <c r="AF613" s="622"/>
    </row>
    <row r="614">
      <c r="A614" s="622"/>
      <c r="B614" s="622"/>
      <c r="C614" s="622"/>
      <c r="D614" s="622"/>
      <c r="E614" s="622"/>
      <c r="F614" s="622"/>
      <c r="G614" s="622"/>
      <c r="H614" s="622"/>
      <c r="I614" s="622"/>
      <c r="J614" s="622"/>
      <c r="K614" s="623"/>
      <c r="L614" s="623"/>
      <c r="M614" s="623"/>
      <c r="N614" s="623"/>
      <c r="O614" s="623"/>
      <c r="P614" s="623"/>
      <c r="Q614" s="623"/>
      <c r="R614" s="623"/>
      <c r="S614" s="623"/>
      <c r="T614" s="623"/>
      <c r="U614" s="622"/>
      <c r="V614" s="622"/>
      <c r="W614" s="622"/>
      <c r="X614" s="622"/>
      <c r="Y614" s="622"/>
      <c r="Z614" s="622"/>
      <c r="AA614" s="622"/>
      <c r="AB614" s="622"/>
      <c r="AC614" s="622"/>
      <c r="AD614" s="622"/>
      <c r="AE614" s="622"/>
      <c r="AF614" s="622"/>
    </row>
    <row r="615">
      <c r="A615" s="622"/>
      <c r="B615" s="622"/>
      <c r="C615" s="622"/>
      <c r="D615" s="622"/>
      <c r="E615" s="622"/>
      <c r="F615" s="622"/>
      <c r="G615" s="622"/>
      <c r="H615" s="622"/>
      <c r="I615" s="622"/>
      <c r="J615" s="622"/>
      <c r="K615" s="623"/>
      <c r="L615" s="623"/>
      <c r="M615" s="623"/>
      <c r="N615" s="623"/>
      <c r="O615" s="623"/>
      <c r="P615" s="623"/>
      <c r="Q615" s="623"/>
      <c r="R615" s="623"/>
      <c r="S615" s="623"/>
      <c r="T615" s="623"/>
      <c r="U615" s="622"/>
      <c r="V615" s="622"/>
      <c r="W615" s="622"/>
      <c r="X615" s="622"/>
      <c r="Y615" s="622"/>
      <c r="Z615" s="622"/>
      <c r="AA615" s="622"/>
      <c r="AB615" s="622"/>
      <c r="AC615" s="622"/>
      <c r="AD615" s="622"/>
      <c r="AE615" s="622"/>
      <c r="AF615" s="622"/>
    </row>
    <row r="616">
      <c r="A616" s="622"/>
      <c r="B616" s="622"/>
      <c r="C616" s="622"/>
      <c r="D616" s="622"/>
      <c r="E616" s="622"/>
      <c r="F616" s="622"/>
      <c r="G616" s="622"/>
      <c r="H616" s="622"/>
      <c r="I616" s="622"/>
      <c r="J616" s="622"/>
      <c r="K616" s="623"/>
      <c r="L616" s="623"/>
      <c r="M616" s="623"/>
      <c r="N616" s="623"/>
      <c r="O616" s="623"/>
      <c r="P616" s="623"/>
      <c r="Q616" s="623"/>
      <c r="R616" s="623"/>
      <c r="S616" s="623"/>
      <c r="T616" s="623"/>
      <c r="U616" s="622"/>
      <c r="V616" s="622"/>
      <c r="W616" s="622"/>
      <c r="X616" s="622"/>
      <c r="Y616" s="622"/>
      <c r="Z616" s="622"/>
      <c r="AA616" s="622"/>
      <c r="AB616" s="622"/>
      <c r="AC616" s="622"/>
      <c r="AD616" s="622"/>
      <c r="AE616" s="622"/>
      <c r="AF616" s="622"/>
    </row>
    <row r="617">
      <c r="A617" s="622"/>
      <c r="B617" s="622"/>
      <c r="C617" s="622"/>
      <c r="D617" s="622"/>
      <c r="E617" s="622"/>
      <c r="F617" s="622"/>
      <c r="G617" s="622"/>
      <c r="H617" s="622"/>
      <c r="I617" s="622"/>
      <c r="J617" s="622"/>
      <c r="K617" s="623"/>
      <c r="L617" s="623"/>
      <c r="M617" s="623"/>
      <c r="N617" s="623"/>
      <c r="O617" s="623"/>
      <c r="P617" s="623"/>
      <c r="Q617" s="623"/>
      <c r="R617" s="623"/>
      <c r="S617" s="623"/>
      <c r="T617" s="623"/>
      <c r="U617" s="622"/>
      <c r="V617" s="622"/>
      <c r="W617" s="622"/>
      <c r="X617" s="622"/>
      <c r="Y617" s="622"/>
      <c r="Z617" s="622"/>
      <c r="AA617" s="622"/>
      <c r="AB617" s="622"/>
      <c r="AC617" s="622"/>
      <c r="AD617" s="622"/>
      <c r="AE617" s="622"/>
      <c r="AF617" s="622"/>
    </row>
    <row r="618">
      <c r="A618" s="622"/>
      <c r="B618" s="622"/>
      <c r="C618" s="622"/>
      <c r="D618" s="622"/>
      <c r="E618" s="622"/>
      <c r="F618" s="622"/>
      <c r="G618" s="622"/>
      <c r="H618" s="622"/>
      <c r="I618" s="622"/>
      <c r="J618" s="622"/>
      <c r="K618" s="623"/>
      <c r="L618" s="623"/>
      <c r="M618" s="623"/>
      <c r="N618" s="623"/>
      <c r="O618" s="623"/>
      <c r="P618" s="623"/>
      <c r="Q618" s="623"/>
      <c r="R618" s="623"/>
      <c r="S618" s="623"/>
      <c r="T618" s="623"/>
      <c r="U618" s="622"/>
      <c r="V618" s="622"/>
      <c r="W618" s="622"/>
      <c r="X618" s="622"/>
      <c r="Y618" s="622"/>
      <c r="Z618" s="622"/>
      <c r="AA618" s="622"/>
      <c r="AB618" s="622"/>
      <c r="AC618" s="622"/>
      <c r="AD618" s="622"/>
      <c r="AE618" s="622"/>
      <c r="AF618" s="622"/>
    </row>
    <row r="619">
      <c r="A619" s="622"/>
      <c r="B619" s="622"/>
      <c r="C619" s="622"/>
      <c r="D619" s="622"/>
      <c r="E619" s="622"/>
      <c r="F619" s="622"/>
      <c r="G619" s="622"/>
      <c r="H619" s="622"/>
      <c r="I619" s="622"/>
      <c r="J619" s="622"/>
      <c r="K619" s="623"/>
      <c r="L619" s="623"/>
      <c r="M619" s="623"/>
      <c r="N619" s="623"/>
      <c r="O619" s="623"/>
      <c r="P619" s="623"/>
      <c r="Q619" s="623"/>
      <c r="R619" s="623"/>
      <c r="S619" s="623"/>
      <c r="T619" s="623"/>
      <c r="U619" s="622"/>
      <c r="V619" s="622"/>
      <c r="W619" s="622"/>
      <c r="X619" s="622"/>
      <c r="Y619" s="622"/>
      <c r="Z619" s="622"/>
      <c r="AA619" s="622"/>
      <c r="AB619" s="622"/>
      <c r="AC619" s="622"/>
      <c r="AD619" s="622"/>
      <c r="AE619" s="622"/>
      <c r="AF619" s="622"/>
    </row>
    <row r="620">
      <c r="A620" s="622"/>
      <c r="B620" s="622"/>
      <c r="C620" s="622"/>
      <c r="D620" s="622"/>
      <c r="E620" s="622"/>
      <c r="F620" s="622"/>
      <c r="G620" s="622"/>
      <c r="H620" s="622"/>
      <c r="I620" s="622"/>
      <c r="J620" s="622"/>
      <c r="K620" s="623"/>
      <c r="L620" s="623"/>
      <c r="M620" s="623"/>
      <c r="N620" s="623"/>
      <c r="O620" s="623"/>
      <c r="P620" s="623"/>
      <c r="Q620" s="623"/>
      <c r="R620" s="623"/>
      <c r="S620" s="623"/>
      <c r="T620" s="623"/>
      <c r="U620" s="622"/>
      <c r="V620" s="622"/>
      <c r="W620" s="622"/>
      <c r="X620" s="622"/>
      <c r="Y620" s="622"/>
      <c r="Z620" s="622"/>
      <c r="AA620" s="622"/>
      <c r="AB620" s="622"/>
      <c r="AC620" s="622"/>
      <c r="AD620" s="622"/>
      <c r="AE620" s="622"/>
      <c r="AF620" s="622"/>
    </row>
    <row r="621">
      <c r="A621" s="622"/>
      <c r="B621" s="622"/>
      <c r="C621" s="622"/>
      <c r="D621" s="622"/>
      <c r="E621" s="622"/>
      <c r="F621" s="622"/>
      <c r="G621" s="622"/>
      <c r="H621" s="622"/>
      <c r="I621" s="622"/>
      <c r="J621" s="622"/>
      <c r="K621" s="623"/>
      <c r="L621" s="623"/>
      <c r="M621" s="623"/>
      <c r="N621" s="623"/>
      <c r="O621" s="623"/>
      <c r="P621" s="623"/>
      <c r="Q621" s="623"/>
      <c r="R621" s="623"/>
      <c r="S621" s="623"/>
      <c r="T621" s="623"/>
      <c r="U621" s="622"/>
      <c r="V621" s="622"/>
      <c r="W621" s="622"/>
      <c r="X621" s="622"/>
      <c r="Y621" s="622"/>
      <c r="Z621" s="622"/>
      <c r="AA621" s="622"/>
      <c r="AB621" s="622"/>
      <c r="AC621" s="622"/>
      <c r="AD621" s="622"/>
      <c r="AE621" s="622"/>
      <c r="AF621" s="622"/>
    </row>
    <row r="622">
      <c r="A622" s="622"/>
      <c r="B622" s="622"/>
      <c r="C622" s="622"/>
      <c r="D622" s="622"/>
      <c r="E622" s="622"/>
      <c r="F622" s="622"/>
      <c r="G622" s="622"/>
      <c r="H622" s="622"/>
      <c r="I622" s="622"/>
      <c r="J622" s="622"/>
      <c r="K622" s="623"/>
      <c r="L622" s="623"/>
      <c r="M622" s="623"/>
      <c r="N622" s="623"/>
      <c r="O622" s="623"/>
      <c r="P622" s="623"/>
      <c r="Q622" s="623"/>
      <c r="R622" s="623"/>
      <c r="S622" s="623"/>
      <c r="T622" s="623"/>
      <c r="U622" s="622"/>
      <c r="V622" s="622"/>
      <c r="W622" s="622"/>
      <c r="X622" s="622"/>
      <c r="Y622" s="622"/>
      <c r="Z622" s="622"/>
      <c r="AA622" s="622"/>
      <c r="AB622" s="622"/>
      <c r="AC622" s="622"/>
      <c r="AD622" s="622"/>
      <c r="AE622" s="622"/>
      <c r="AF622" s="622"/>
    </row>
    <row r="623">
      <c r="A623" s="622"/>
      <c r="B623" s="622"/>
      <c r="C623" s="622"/>
      <c r="D623" s="622"/>
      <c r="E623" s="622"/>
      <c r="F623" s="622"/>
      <c r="G623" s="622"/>
      <c r="H623" s="622"/>
      <c r="I623" s="622"/>
      <c r="J623" s="622"/>
      <c r="K623" s="623"/>
      <c r="L623" s="623"/>
      <c r="M623" s="623"/>
      <c r="N623" s="623"/>
      <c r="O623" s="623"/>
      <c r="P623" s="623"/>
      <c r="Q623" s="623"/>
      <c r="R623" s="623"/>
      <c r="S623" s="623"/>
      <c r="T623" s="623"/>
      <c r="U623" s="622"/>
      <c r="V623" s="622"/>
      <c r="W623" s="622"/>
      <c r="X623" s="622"/>
      <c r="Y623" s="622"/>
      <c r="Z623" s="622"/>
      <c r="AA623" s="622"/>
      <c r="AB623" s="622"/>
      <c r="AC623" s="622"/>
      <c r="AD623" s="622"/>
      <c r="AE623" s="622"/>
      <c r="AF623" s="622"/>
    </row>
    <row r="624">
      <c r="A624" s="622"/>
      <c r="B624" s="622"/>
      <c r="C624" s="622"/>
      <c r="D624" s="622"/>
      <c r="E624" s="622"/>
      <c r="F624" s="622"/>
      <c r="G624" s="622"/>
      <c r="H624" s="622"/>
      <c r="I624" s="622"/>
      <c r="J624" s="622"/>
      <c r="K624" s="623"/>
      <c r="L624" s="623"/>
      <c r="M624" s="623"/>
      <c r="N624" s="623"/>
      <c r="O624" s="623"/>
      <c r="P624" s="623"/>
      <c r="Q624" s="623"/>
      <c r="R624" s="623"/>
      <c r="S624" s="623"/>
      <c r="T624" s="623"/>
      <c r="U624" s="622"/>
      <c r="V624" s="622"/>
      <c r="W624" s="622"/>
      <c r="X624" s="622"/>
      <c r="Y624" s="622"/>
      <c r="Z624" s="622"/>
      <c r="AA624" s="622"/>
      <c r="AB624" s="622"/>
      <c r="AC624" s="622"/>
      <c r="AD624" s="622"/>
      <c r="AE624" s="622"/>
      <c r="AF624" s="622"/>
    </row>
    <row r="625">
      <c r="A625" s="622"/>
      <c r="B625" s="622"/>
      <c r="C625" s="622"/>
      <c r="D625" s="622"/>
      <c r="E625" s="622"/>
      <c r="F625" s="622"/>
      <c r="G625" s="622"/>
      <c r="H625" s="622"/>
      <c r="I625" s="622"/>
      <c r="J625" s="622"/>
      <c r="K625" s="623"/>
      <c r="L625" s="623"/>
      <c r="M625" s="623"/>
      <c r="N625" s="623"/>
      <c r="O625" s="623"/>
      <c r="P625" s="623"/>
      <c r="Q625" s="623"/>
      <c r="R625" s="623"/>
      <c r="S625" s="623"/>
      <c r="T625" s="623"/>
      <c r="U625" s="622"/>
      <c r="V625" s="622"/>
      <c r="W625" s="622"/>
      <c r="X625" s="622"/>
      <c r="Y625" s="622"/>
      <c r="Z625" s="622"/>
      <c r="AA625" s="622"/>
      <c r="AB625" s="622"/>
      <c r="AC625" s="622"/>
      <c r="AD625" s="622"/>
      <c r="AE625" s="622"/>
      <c r="AF625" s="622"/>
    </row>
    <row r="626">
      <c r="A626" s="622"/>
      <c r="B626" s="622"/>
      <c r="C626" s="622"/>
      <c r="D626" s="622"/>
      <c r="E626" s="622"/>
      <c r="F626" s="622"/>
      <c r="G626" s="622"/>
      <c r="H626" s="622"/>
      <c r="I626" s="622"/>
      <c r="J626" s="622"/>
      <c r="K626" s="623"/>
      <c r="L626" s="623"/>
      <c r="M626" s="623"/>
      <c r="N626" s="623"/>
      <c r="O626" s="623"/>
      <c r="P626" s="623"/>
      <c r="Q626" s="623"/>
      <c r="R626" s="623"/>
      <c r="S626" s="623"/>
      <c r="T626" s="623"/>
      <c r="U626" s="622"/>
      <c r="V626" s="622"/>
      <c r="W626" s="622"/>
      <c r="X626" s="622"/>
      <c r="Y626" s="622"/>
      <c r="Z626" s="622"/>
      <c r="AA626" s="622"/>
      <c r="AB626" s="622"/>
      <c r="AC626" s="622"/>
      <c r="AD626" s="622"/>
      <c r="AE626" s="622"/>
      <c r="AF626" s="622"/>
    </row>
    <row r="627">
      <c r="A627" s="622"/>
      <c r="B627" s="622"/>
      <c r="C627" s="622"/>
      <c r="D627" s="622"/>
      <c r="E627" s="622"/>
      <c r="F627" s="622"/>
      <c r="G627" s="622"/>
      <c r="H627" s="622"/>
      <c r="I627" s="622"/>
      <c r="J627" s="622"/>
      <c r="K627" s="623"/>
      <c r="L627" s="623"/>
      <c r="M627" s="623"/>
      <c r="N627" s="623"/>
      <c r="O627" s="623"/>
      <c r="P627" s="623"/>
      <c r="Q627" s="623"/>
      <c r="R627" s="623"/>
      <c r="S627" s="623"/>
      <c r="T627" s="623"/>
      <c r="U627" s="622"/>
      <c r="V627" s="622"/>
      <c r="W627" s="622"/>
      <c r="X627" s="622"/>
      <c r="Y627" s="622"/>
      <c r="Z627" s="622"/>
      <c r="AA627" s="622"/>
      <c r="AB627" s="622"/>
      <c r="AC627" s="622"/>
      <c r="AD627" s="622"/>
      <c r="AE627" s="622"/>
      <c r="AF627" s="622"/>
    </row>
    <row r="628">
      <c r="A628" s="622"/>
      <c r="B628" s="622"/>
      <c r="C628" s="622"/>
      <c r="D628" s="622"/>
      <c r="E628" s="622"/>
      <c r="F628" s="622"/>
      <c r="G628" s="622"/>
      <c r="H628" s="622"/>
      <c r="I628" s="622"/>
      <c r="J628" s="622"/>
      <c r="K628" s="623"/>
      <c r="L628" s="623"/>
      <c r="M628" s="623"/>
      <c r="N628" s="623"/>
      <c r="O628" s="623"/>
      <c r="P628" s="623"/>
      <c r="Q628" s="623"/>
      <c r="R628" s="623"/>
      <c r="S628" s="623"/>
      <c r="T628" s="623"/>
      <c r="U628" s="622"/>
      <c r="V628" s="622"/>
      <c r="W628" s="622"/>
      <c r="X628" s="622"/>
      <c r="Y628" s="622"/>
      <c r="Z628" s="622"/>
      <c r="AA628" s="622"/>
      <c r="AB628" s="622"/>
      <c r="AC628" s="622"/>
      <c r="AD628" s="622"/>
      <c r="AE628" s="622"/>
      <c r="AF628" s="622"/>
    </row>
    <row r="629">
      <c r="A629" s="622"/>
      <c r="B629" s="622"/>
      <c r="C629" s="622"/>
      <c r="D629" s="622"/>
      <c r="E629" s="622"/>
      <c r="F629" s="622"/>
      <c r="G629" s="622"/>
      <c r="H629" s="622"/>
      <c r="I629" s="622"/>
      <c r="J629" s="622"/>
      <c r="K629" s="623"/>
      <c r="L629" s="623"/>
      <c r="M629" s="623"/>
      <c r="N629" s="623"/>
      <c r="O629" s="623"/>
      <c r="P629" s="623"/>
      <c r="Q629" s="623"/>
      <c r="R629" s="623"/>
      <c r="S629" s="623"/>
      <c r="T629" s="623"/>
      <c r="U629" s="622"/>
      <c r="V629" s="622"/>
      <c r="W629" s="622"/>
      <c r="X629" s="622"/>
      <c r="Y629" s="622"/>
      <c r="Z629" s="622"/>
      <c r="AA629" s="622"/>
      <c r="AB629" s="622"/>
      <c r="AC629" s="622"/>
      <c r="AD629" s="622"/>
      <c r="AE629" s="622"/>
      <c r="AF629" s="622"/>
    </row>
    <row r="630">
      <c r="A630" s="622"/>
      <c r="B630" s="622"/>
      <c r="C630" s="622"/>
      <c r="D630" s="622"/>
      <c r="E630" s="622"/>
      <c r="F630" s="622"/>
      <c r="G630" s="622"/>
      <c r="H630" s="622"/>
      <c r="I630" s="622"/>
      <c r="J630" s="622"/>
      <c r="K630" s="623"/>
      <c r="L630" s="623"/>
      <c r="M630" s="623"/>
      <c r="N630" s="623"/>
      <c r="O630" s="623"/>
      <c r="P630" s="623"/>
      <c r="Q630" s="623"/>
      <c r="R630" s="623"/>
      <c r="S630" s="623"/>
      <c r="T630" s="623"/>
      <c r="U630" s="622"/>
      <c r="V630" s="622"/>
      <c r="W630" s="622"/>
      <c r="X630" s="622"/>
      <c r="Y630" s="622"/>
      <c r="Z630" s="622"/>
      <c r="AA630" s="622"/>
      <c r="AB630" s="622"/>
      <c r="AC630" s="622"/>
      <c r="AD630" s="622"/>
      <c r="AE630" s="622"/>
      <c r="AF630" s="622"/>
    </row>
    <row r="631">
      <c r="A631" s="622"/>
      <c r="B631" s="622"/>
      <c r="C631" s="622"/>
      <c r="D631" s="622"/>
      <c r="E631" s="622"/>
      <c r="F631" s="622"/>
      <c r="G631" s="622"/>
      <c r="H631" s="622"/>
      <c r="I631" s="622"/>
      <c r="J631" s="622"/>
      <c r="K631" s="623"/>
      <c r="L631" s="623"/>
      <c r="M631" s="623"/>
      <c r="N631" s="623"/>
      <c r="O631" s="623"/>
      <c r="P631" s="623"/>
      <c r="Q631" s="623"/>
      <c r="R631" s="623"/>
      <c r="S631" s="623"/>
      <c r="T631" s="623"/>
      <c r="U631" s="622"/>
      <c r="V631" s="622"/>
      <c r="W631" s="622"/>
      <c r="X631" s="622"/>
      <c r="Y631" s="622"/>
      <c r="Z631" s="622"/>
      <c r="AA631" s="622"/>
      <c r="AB631" s="622"/>
      <c r="AC631" s="622"/>
      <c r="AD631" s="622"/>
      <c r="AE631" s="622"/>
      <c r="AF631" s="622"/>
    </row>
    <row r="632">
      <c r="A632" s="622"/>
      <c r="B632" s="622"/>
      <c r="C632" s="622"/>
      <c r="D632" s="622"/>
      <c r="E632" s="622"/>
      <c r="F632" s="622"/>
      <c r="G632" s="622"/>
      <c r="H632" s="622"/>
      <c r="I632" s="622"/>
      <c r="J632" s="622"/>
      <c r="K632" s="623"/>
      <c r="L632" s="623"/>
      <c r="M632" s="623"/>
      <c r="N632" s="623"/>
      <c r="O632" s="623"/>
      <c r="P632" s="623"/>
      <c r="Q632" s="623"/>
      <c r="R632" s="623"/>
      <c r="S632" s="623"/>
      <c r="T632" s="623"/>
      <c r="U632" s="622"/>
      <c r="V632" s="622"/>
      <c r="W632" s="622"/>
      <c r="X632" s="622"/>
      <c r="Y632" s="622"/>
      <c r="Z632" s="622"/>
      <c r="AA632" s="622"/>
      <c r="AB632" s="622"/>
      <c r="AC632" s="622"/>
      <c r="AD632" s="622"/>
      <c r="AE632" s="622"/>
      <c r="AF632" s="622"/>
    </row>
    <row r="633">
      <c r="A633" s="622"/>
      <c r="B633" s="622"/>
      <c r="C633" s="622"/>
      <c r="D633" s="622"/>
      <c r="E633" s="622"/>
      <c r="F633" s="622"/>
      <c r="G633" s="622"/>
      <c r="H633" s="622"/>
      <c r="I633" s="622"/>
      <c r="J633" s="622"/>
      <c r="K633" s="623"/>
      <c r="L633" s="623"/>
      <c r="M633" s="623"/>
      <c r="N633" s="623"/>
      <c r="O633" s="623"/>
      <c r="P633" s="623"/>
      <c r="Q633" s="623"/>
      <c r="R633" s="623"/>
      <c r="S633" s="623"/>
      <c r="T633" s="623"/>
      <c r="U633" s="622"/>
      <c r="V633" s="622"/>
      <c r="W633" s="622"/>
      <c r="X633" s="622"/>
      <c r="Y633" s="622"/>
      <c r="Z633" s="622"/>
      <c r="AA633" s="622"/>
      <c r="AB633" s="622"/>
      <c r="AC633" s="622"/>
      <c r="AD633" s="622"/>
      <c r="AE633" s="622"/>
      <c r="AF633" s="622"/>
    </row>
    <row r="634">
      <c r="A634" s="622"/>
      <c r="B634" s="622"/>
      <c r="C634" s="622"/>
      <c r="D634" s="622"/>
      <c r="E634" s="622"/>
      <c r="F634" s="622"/>
      <c r="G634" s="622"/>
      <c r="H634" s="622"/>
      <c r="I634" s="622"/>
      <c r="J634" s="622"/>
      <c r="K634" s="623"/>
      <c r="L634" s="623"/>
      <c r="M634" s="623"/>
      <c r="N634" s="623"/>
      <c r="O634" s="623"/>
      <c r="P634" s="623"/>
      <c r="Q634" s="623"/>
      <c r="R634" s="623"/>
      <c r="S634" s="623"/>
      <c r="T634" s="623"/>
      <c r="U634" s="622"/>
      <c r="V634" s="622"/>
      <c r="W634" s="622"/>
      <c r="X634" s="622"/>
      <c r="Y634" s="622"/>
      <c r="Z634" s="622"/>
      <c r="AA634" s="622"/>
      <c r="AB634" s="622"/>
      <c r="AC634" s="622"/>
      <c r="AD634" s="622"/>
      <c r="AE634" s="622"/>
      <c r="AF634" s="622"/>
    </row>
    <row r="635">
      <c r="A635" s="622"/>
      <c r="B635" s="622"/>
      <c r="C635" s="622"/>
      <c r="D635" s="622"/>
      <c r="E635" s="622"/>
      <c r="F635" s="622"/>
      <c r="G635" s="622"/>
      <c r="H635" s="622"/>
      <c r="I635" s="622"/>
      <c r="J635" s="622"/>
      <c r="K635" s="623"/>
      <c r="L635" s="623"/>
      <c r="M635" s="623"/>
      <c r="N635" s="623"/>
      <c r="O635" s="623"/>
      <c r="P635" s="623"/>
      <c r="Q635" s="623"/>
      <c r="R635" s="623"/>
      <c r="S635" s="623"/>
      <c r="T635" s="623"/>
      <c r="U635" s="622"/>
      <c r="V635" s="622"/>
      <c r="W635" s="622"/>
      <c r="X635" s="622"/>
      <c r="Y635" s="622"/>
      <c r="Z635" s="622"/>
      <c r="AA635" s="622"/>
      <c r="AB635" s="622"/>
      <c r="AC635" s="622"/>
      <c r="AD635" s="622"/>
      <c r="AE635" s="622"/>
      <c r="AF635" s="622"/>
    </row>
    <row r="636">
      <c r="A636" s="622"/>
      <c r="B636" s="622"/>
      <c r="C636" s="622"/>
      <c r="D636" s="622"/>
      <c r="E636" s="622"/>
      <c r="F636" s="622"/>
      <c r="G636" s="622"/>
      <c r="H636" s="622"/>
      <c r="I636" s="622"/>
      <c r="J636" s="622"/>
      <c r="K636" s="623"/>
      <c r="L636" s="623"/>
      <c r="M636" s="623"/>
      <c r="N636" s="623"/>
      <c r="O636" s="623"/>
      <c r="P636" s="623"/>
      <c r="Q636" s="623"/>
      <c r="R636" s="623"/>
      <c r="S636" s="623"/>
      <c r="T636" s="623"/>
      <c r="U636" s="622"/>
      <c r="V636" s="622"/>
      <c r="W636" s="622"/>
      <c r="X636" s="622"/>
      <c r="Y636" s="622"/>
      <c r="Z636" s="622"/>
      <c r="AA636" s="622"/>
      <c r="AB636" s="622"/>
      <c r="AC636" s="622"/>
      <c r="AD636" s="622"/>
      <c r="AE636" s="622"/>
      <c r="AF636" s="622"/>
    </row>
    <row r="637">
      <c r="A637" s="622"/>
      <c r="B637" s="622"/>
      <c r="C637" s="622"/>
      <c r="D637" s="622"/>
      <c r="E637" s="622"/>
      <c r="F637" s="622"/>
      <c r="G637" s="622"/>
      <c r="H637" s="622"/>
      <c r="I637" s="622"/>
      <c r="J637" s="622"/>
      <c r="K637" s="623"/>
      <c r="L637" s="623"/>
      <c r="M637" s="623"/>
      <c r="N637" s="623"/>
      <c r="O637" s="623"/>
      <c r="P637" s="623"/>
      <c r="Q637" s="623"/>
      <c r="R637" s="623"/>
      <c r="S637" s="623"/>
      <c r="T637" s="623"/>
      <c r="U637" s="622"/>
      <c r="V637" s="622"/>
      <c r="W637" s="622"/>
      <c r="X637" s="622"/>
      <c r="Y637" s="622"/>
      <c r="Z637" s="622"/>
      <c r="AA637" s="622"/>
      <c r="AB637" s="622"/>
      <c r="AC637" s="622"/>
      <c r="AD637" s="622"/>
      <c r="AE637" s="622"/>
      <c r="AF637" s="622"/>
    </row>
    <row r="638">
      <c r="A638" s="622"/>
      <c r="B638" s="622"/>
      <c r="C638" s="622"/>
      <c r="D638" s="622"/>
      <c r="E638" s="622"/>
      <c r="F638" s="622"/>
      <c r="G638" s="622"/>
      <c r="H638" s="622"/>
      <c r="I638" s="622"/>
      <c r="J638" s="622"/>
      <c r="K638" s="623"/>
      <c r="L638" s="623"/>
      <c r="M638" s="623"/>
      <c r="N638" s="623"/>
      <c r="O638" s="623"/>
      <c r="P638" s="623"/>
      <c r="Q638" s="623"/>
      <c r="R638" s="623"/>
      <c r="S638" s="623"/>
      <c r="T638" s="623"/>
      <c r="U638" s="622"/>
      <c r="V638" s="622"/>
      <c r="W638" s="622"/>
      <c r="X638" s="622"/>
      <c r="Y638" s="622"/>
      <c r="Z638" s="622"/>
      <c r="AA638" s="622"/>
      <c r="AB638" s="622"/>
      <c r="AC638" s="622"/>
      <c r="AD638" s="622"/>
      <c r="AE638" s="622"/>
      <c r="AF638" s="622"/>
    </row>
    <row r="639">
      <c r="A639" s="622"/>
      <c r="B639" s="622"/>
      <c r="C639" s="622"/>
      <c r="D639" s="622"/>
      <c r="E639" s="622"/>
      <c r="F639" s="622"/>
      <c r="G639" s="622"/>
      <c r="H639" s="622"/>
      <c r="I639" s="622"/>
      <c r="J639" s="622"/>
      <c r="K639" s="623"/>
      <c r="L639" s="623"/>
      <c r="M639" s="623"/>
      <c r="N639" s="623"/>
      <c r="O639" s="623"/>
      <c r="P639" s="623"/>
      <c r="Q639" s="623"/>
      <c r="R639" s="623"/>
      <c r="S639" s="623"/>
      <c r="T639" s="623"/>
      <c r="U639" s="622"/>
      <c r="V639" s="622"/>
      <c r="W639" s="622"/>
      <c r="X639" s="622"/>
      <c r="Y639" s="622"/>
      <c r="Z639" s="622"/>
      <c r="AA639" s="622"/>
      <c r="AB639" s="622"/>
      <c r="AC639" s="622"/>
      <c r="AD639" s="622"/>
      <c r="AE639" s="622"/>
      <c r="AF639" s="622"/>
    </row>
    <row r="640">
      <c r="A640" s="622"/>
      <c r="B640" s="622"/>
      <c r="C640" s="622"/>
      <c r="D640" s="622"/>
      <c r="E640" s="622"/>
      <c r="F640" s="622"/>
      <c r="G640" s="622"/>
      <c r="H640" s="622"/>
      <c r="I640" s="622"/>
      <c r="J640" s="622"/>
      <c r="K640" s="623"/>
      <c r="L640" s="623"/>
      <c r="M640" s="623"/>
      <c r="N640" s="623"/>
      <c r="O640" s="623"/>
      <c r="P640" s="623"/>
      <c r="Q640" s="623"/>
      <c r="R640" s="623"/>
      <c r="S640" s="623"/>
      <c r="T640" s="623"/>
      <c r="U640" s="622"/>
      <c r="V640" s="622"/>
      <c r="W640" s="622"/>
      <c r="X640" s="622"/>
      <c r="Y640" s="622"/>
      <c r="Z640" s="622"/>
      <c r="AA640" s="622"/>
      <c r="AB640" s="622"/>
      <c r="AC640" s="622"/>
      <c r="AD640" s="622"/>
      <c r="AE640" s="622"/>
      <c r="AF640" s="622"/>
    </row>
    <row r="641">
      <c r="A641" s="622"/>
      <c r="B641" s="622"/>
      <c r="C641" s="622"/>
      <c r="D641" s="622"/>
      <c r="E641" s="622"/>
      <c r="F641" s="622"/>
      <c r="G641" s="622"/>
      <c r="H641" s="622"/>
      <c r="I641" s="622"/>
      <c r="J641" s="622"/>
      <c r="K641" s="623"/>
      <c r="L641" s="623"/>
      <c r="M641" s="623"/>
      <c r="N641" s="623"/>
      <c r="O641" s="623"/>
      <c r="P641" s="623"/>
      <c r="Q641" s="623"/>
      <c r="R641" s="623"/>
      <c r="S641" s="623"/>
      <c r="T641" s="623"/>
      <c r="U641" s="622"/>
      <c r="V641" s="622"/>
      <c r="W641" s="622"/>
      <c r="X641" s="622"/>
      <c r="Y641" s="622"/>
      <c r="Z641" s="622"/>
      <c r="AA641" s="622"/>
      <c r="AB641" s="622"/>
      <c r="AC641" s="622"/>
      <c r="AD641" s="622"/>
      <c r="AE641" s="622"/>
      <c r="AF641" s="622"/>
    </row>
    <row r="642">
      <c r="A642" s="622"/>
      <c r="B642" s="622"/>
      <c r="C642" s="622"/>
      <c r="D642" s="622"/>
      <c r="E642" s="622"/>
      <c r="F642" s="622"/>
      <c r="G642" s="622"/>
      <c r="H642" s="622"/>
      <c r="I642" s="622"/>
      <c r="J642" s="622"/>
      <c r="K642" s="623"/>
      <c r="L642" s="623"/>
      <c r="M642" s="623"/>
      <c r="N642" s="623"/>
      <c r="O642" s="623"/>
      <c r="P642" s="623"/>
      <c r="Q642" s="623"/>
      <c r="R642" s="623"/>
      <c r="S642" s="623"/>
      <c r="T642" s="623"/>
      <c r="U642" s="622"/>
      <c r="V642" s="622"/>
      <c r="W642" s="622"/>
      <c r="X642" s="622"/>
      <c r="Y642" s="622"/>
      <c r="Z642" s="622"/>
      <c r="AA642" s="622"/>
      <c r="AB642" s="622"/>
      <c r="AC642" s="622"/>
      <c r="AD642" s="622"/>
      <c r="AE642" s="622"/>
      <c r="AF642" s="622"/>
    </row>
    <row r="643">
      <c r="A643" s="622"/>
      <c r="B643" s="622"/>
      <c r="C643" s="622"/>
      <c r="D643" s="622"/>
      <c r="E643" s="622"/>
      <c r="F643" s="622"/>
      <c r="G643" s="622"/>
      <c r="H643" s="622"/>
      <c r="I643" s="622"/>
      <c r="J643" s="622"/>
      <c r="K643" s="623"/>
      <c r="L643" s="623"/>
      <c r="M643" s="623"/>
      <c r="N643" s="623"/>
      <c r="O643" s="623"/>
      <c r="P643" s="623"/>
      <c r="Q643" s="623"/>
      <c r="R643" s="623"/>
      <c r="S643" s="623"/>
      <c r="T643" s="623"/>
      <c r="U643" s="622"/>
      <c r="V643" s="622"/>
      <c r="W643" s="622"/>
      <c r="X643" s="622"/>
      <c r="Y643" s="622"/>
      <c r="Z643" s="622"/>
      <c r="AA643" s="622"/>
      <c r="AB643" s="622"/>
      <c r="AC643" s="622"/>
      <c r="AD643" s="622"/>
      <c r="AE643" s="622"/>
      <c r="AF643" s="622"/>
    </row>
    <row r="644">
      <c r="A644" s="622"/>
      <c r="B644" s="622"/>
      <c r="C644" s="622"/>
      <c r="D644" s="622"/>
      <c r="E644" s="622"/>
      <c r="F644" s="622"/>
      <c r="G644" s="622"/>
      <c r="H644" s="622"/>
      <c r="I644" s="622"/>
      <c r="J644" s="622"/>
      <c r="K644" s="623"/>
      <c r="L644" s="623"/>
      <c r="M644" s="623"/>
      <c r="N644" s="623"/>
      <c r="O644" s="623"/>
      <c r="P644" s="623"/>
      <c r="Q644" s="623"/>
      <c r="R644" s="623"/>
      <c r="S644" s="623"/>
      <c r="T644" s="623"/>
      <c r="U644" s="622"/>
      <c r="V644" s="622"/>
      <c r="W644" s="622"/>
      <c r="X644" s="622"/>
      <c r="Y644" s="622"/>
      <c r="Z644" s="622"/>
      <c r="AA644" s="622"/>
      <c r="AB644" s="622"/>
      <c r="AC644" s="622"/>
      <c r="AD644" s="622"/>
      <c r="AE644" s="622"/>
      <c r="AF644" s="622"/>
    </row>
    <row r="645">
      <c r="A645" s="622"/>
      <c r="B645" s="622"/>
      <c r="C645" s="622"/>
      <c r="D645" s="622"/>
      <c r="E645" s="622"/>
      <c r="F645" s="622"/>
      <c r="G645" s="622"/>
      <c r="H645" s="622"/>
      <c r="I645" s="622"/>
      <c r="J645" s="622"/>
      <c r="K645" s="623"/>
      <c r="L645" s="623"/>
      <c r="M645" s="623"/>
      <c r="N645" s="623"/>
      <c r="O645" s="623"/>
      <c r="P645" s="623"/>
      <c r="Q645" s="623"/>
      <c r="R645" s="623"/>
      <c r="S645" s="623"/>
      <c r="T645" s="623"/>
      <c r="U645" s="622"/>
      <c r="V645" s="622"/>
      <c r="W645" s="622"/>
      <c r="X645" s="622"/>
      <c r="Y645" s="622"/>
      <c r="Z645" s="622"/>
      <c r="AA645" s="622"/>
      <c r="AB645" s="622"/>
      <c r="AC645" s="622"/>
      <c r="AD645" s="622"/>
      <c r="AE645" s="622"/>
      <c r="AF645" s="622"/>
    </row>
    <row r="646">
      <c r="A646" s="622"/>
      <c r="B646" s="622"/>
      <c r="C646" s="622"/>
      <c r="D646" s="622"/>
      <c r="E646" s="622"/>
      <c r="F646" s="622"/>
      <c r="G646" s="622"/>
      <c r="H646" s="622"/>
      <c r="I646" s="622"/>
      <c r="J646" s="622"/>
      <c r="K646" s="623"/>
      <c r="L646" s="623"/>
      <c r="M646" s="623"/>
      <c r="N646" s="623"/>
      <c r="O646" s="623"/>
      <c r="P646" s="623"/>
      <c r="Q646" s="623"/>
      <c r="R646" s="623"/>
      <c r="S646" s="623"/>
      <c r="T646" s="623"/>
      <c r="U646" s="622"/>
      <c r="V646" s="622"/>
      <c r="W646" s="622"/>
      <c r="X646" s="622"/>
      <c r="Y646" s="622"/>
      <c r="Z646" s="622"/>
      <c r="AA646" s="622"/>
      <c r="AB646" s="622"/>
      <c r="AC646" s="622"/>
      <c r="AD646" s="622"/>
      <c r="AE646" s="622"/>
      <c r="AF646" s="622"/>
    </row>
    <row r="647">
      <c r="A647" s="622"/>
      <c r="B647" s="622"/>
      <c r="C647" s="622"/>
      <c r="D647" s="622"/>
      <c r="E647" s="622"/>
      <c r="F647" s="622"/>
      <c r="G647" s="622"/>
      <c r="H647" s="622"/>
      <c r="I647" s="622"/>
      <c r="J647" s="622"/>
      <c r="K647" s="623"/>
      <c r="L647" s="623"/>
      <c r="M647" s="623"/>
      <c r="N647" s="623"/>
      <c r="O647" s="623"/>
      <c r="P647" s="623"/>
      <c r="Q647" s="623"/>
      <c r="R647" s="623"/>
      <c r="S647" s="623"/>
      <c r="T647" s="623"/>
      <c r="U647" s="622"/>
      <c r="V647" s="622"/>
      <c r="W647" s="622"/>
      <c r="X647" s="622"/>
      <c r="Y647" s="622"/>
      <c r="Z647" s="622"/>
      <c r="AA647" s="622"/>
      <c r="AB647" s="622"/>
      <c r="AC647" s="622"/>
      <c r="AD647" s="622"/>
      <c r="AE647" s="622"/>
      <c r="AF647" s="622"/>
    </row>
    <row r="648">
      <c r="A648" s="622"/>
      <c r="B648" s="622"/>
      <c r="C648" s="622"/>
      <c r="D648" s="622"/>
      <c r="E648" s="622"/>
      <c r="F648" s="622"/>
      <c r="G648" s="622"/>
      <c r="H648" s="622"/>
      <c r="I648" s="622"/>
      <c r="J648" s="622"/>
      <c r="K648" s="623"/>
      <c r="L648" s="623"/>
      <c r="M648" s="623"/>
      <c r="N648" s="623"/>
      <c r="O648" s="623"/>
      <c r="P648" s="623"/>
      <c r="Q648" s="623"/>
      <c r="R648" s="623"/>
      <c r="S648" s="623"/>
      <c r="T648" s="623"/>
      <c r="U648" s="622"/>
      <c r="V648" s="622"/>
      <c r="W648" s="622"/>
      <c r="X648" s="622"/>
      <c r="Y648" s="622"/>
      <c r="Z648" s="622"/>
      <c r="AA648" s="622"/>
      <c r="AB648" s="622"/>
      <c r="AC648" s="622"/>
      <c r="AD648" s="622"/>
      <c r="AE648" s="622"/>
      <c r="AF648" s="622"/>
    </row>
    <row r="649">
      <c r="A649" s="622"/>
      <c r="B649" s="622"/>
      <c r="C649" s="622"/>
      <c r="D649" s="622"/>
      <c r="E649" s="622"/>
      <c r="F649" s="622"/>
      <c r="G649" s="622"/>
      <c r="H649" s="622"/>
      <c r="I649" s="622"/>
      <c r="J649" s="622"/>
      <c r="K649" s="623"/>
      <c r="L649" s="623"/>
      <c r="M649" s="623"/>
      <c r="N649" s="623"/>
      <c r="O649" s="623"/>
      <c r="P649" s="623"/>
      <c r="Q649" s="623"/>
      <c r="R649" s="623"/>
      <c r="S649" s="623"/>
      <c r="T649" s="623"/>
      <c r="U649" s="622"/>
      <c r="V649" s="622"/>
      <c r="W649" s="622"/>
      <c r="X649" s="622"/>
      <c r="Y649" s="622"/>
      <c r="Z649" s="622"/>
      <c r="AA649" s="622"/>
      <c r="AB649" s="622"/>
      <c r="AC649" s="622"/>
      <c r="AD649" s="622"/>
      <c r="AE649" s="622"/>
      <c r="AF649" s="622"/>
    </row>
    <row r="650">
      <c r="A650" s="622"/>
      <c r="B650" s="622"/>
      <c r="C650" s="622"/>
      <c r="D650" s="622"/>
      <c r="E650" s="622"/>
      <c r="F650" s="622"/>
      <c r="G650" s="622"/>
      <c r="H650" s="622"/>
      <c r="I650" s="622"/>
      <c r="J650" s="622"/>
      <c r="K650" s="623"/>
      <c r="L650" s="623"/>
      <c r="M650" s="623"/>
      <c r="N650" s="623"/>
      <c r="O650" s="623"/>
      <c r="P650" s="623"/>
      <c r="Q650" s="623"/>
      <c r="R650" s="623"/>
      <c r="S650" s="623"/>
      <c r="T650" s="623"/>
      <c r="U650" s="622"/>
      <c r="V650" s="622"/>
      <c r="W650" s="622"/>
      <c r="X650" s="622"/>
      <c r="Y650" s="622"/>
      <c r="Z650" s="622"/>
      <c r="AA650" s="622"/>
      <c r="AB650" s="622"/>
      <c r="AC650" s="622"/>
      <c r="AD650" s="622"/>
      <c r="AE650" s="622"/>
      <c r="AF650" s="622"/>
    </row>
    <row r="651">
      <c r="A651" s="622"/>
      <c r="B651" s="622"/>
      <c r="C651" s="622"/>
      <c r="D651" s="622"/>
      <c r="E651" s="622"/>
      <c r="F651" s="622"/>
      <c r="G651" s="622"/>
      <c r="H651" s="622"/>
      <c r="I651" s="622"/>
      <c r="J651" s="622"/>
      <c r="K651" s="623"/>
      <c r="L651" s="623"/>
      <c r="M651" s="623"/>
      <c r="N651" s="623"/>
      <c r="O651" s="623"/>
      <c r="P651" s="623"/>
      <c r="Q651" s="623"/>
      <c r="R651" s="623"/>
      <c r="S651" s="623"/>
      <c r="T651" s="623"/>
      <c r="U651" s="622"/>
      <c r="V651" s="622"/>
      <c r="W651" s="622"/>
      <c r="X651" s="622"/>
      <c r="Y651" s="622"/>
      <c r="Z651" s="622"/>
      <c r="AA651" s="622"/>
      <c r="AB651" s="622"/>
      <c r="AC651" s="622"/>
      <c r="AD651" s="622"/>
      <c r="AE651" s="622"/>
      <c r="AF651" s="622"/>
    </row>
    <row r="652">
      <c r="A652" s="622"/>
      <c r="B652" s="622"/>
      <c r="C652" s="622"/>
      <c r="D652" s="622"/>
      <c r="E652" s="622"/>
      <c r="F652" s="622"/>
      <c r="G652" s="622"/>
      <c r="H652" s="622"/>
      <c r="I652" s="622"/>
      <c r="J652" s="622"/>
      <c r="K652" s="623"/>
      <c r="L652" s="623"/>
      <c r="M652" s="623"/>
      <c r="N652" s="623"/>
      <c r="O652" s="623"/>
      <c r="P652" s="623"/>
      <c r="Q652" s="623"/>
      <c r="R652" s="623"/>
      <c r="S652" s="623"/>
      <c r="T652" s="623"/>
      <c r="U652" s="622"/>
      <c r="V652" s="622"/>
      <c r="W652" s="622"/>
      <c r="X652" s="622"/>
      <c r="Y652" s="622"/>
      <c r="Z652" s="622"/>
      <c r="AA652" s="622"/>
      <c r="AB652" s="622"/>
      <c r="AC652" s="622"/>
      <c r="AD652" s="622"/>
      <c r="AE652" s="622"/>
      <c r="AF652" s="622"/>
    </row>
    <row r="653">
      <c r="A653" s="622"/>
      <c r="B653" s="622"/>
      <c r="C653" s="622"/>
      <c r="D653" s="622"/>
      <c r="E653" s="622"/>
      <c r="F653" s="622"/>
      <c r="G653" s="622"/>
      <c r="H653" s="622"/>
      <c r="I653" s="622"/>
      <c r="J653" s="622"/>
      <c r="K653" s="623"/>
      <c r="L653" s="623"/>
      <c r="M653" s="623"/>
      <c r="N653" s="623"/>
      <c r="O653" s="623"/>
      <c r="P653" s="623"/>
      <c r="Q653" s="623"/>
      <c r="R653" s="623"/>
      <c r="S653" s="623"/>
      <c r="T653" s="623"/>
      <c r="U653" s="622"/>
      <c r="V653" s="622"/>
      <c r="W653" s="622"/>
      <c r="X653" s="622"/>
      <c r="Y653" s="622"/>
      <c r="Z653" s="622"/>
      <c r="AA653" s="622"/>
      <c r="AB653" s="622"/>
      <c r="AC653" s="622"/>
      <c r="AD653" s="622"/>
      <c r="AE653" s="622"/>
      <c r="AF653" s="622"/>
    </row>
    <row r="654">
      <c r="A654" s="622"/>
      <c r="B654" s="622"/>
      <c r="C654" s="622"/>
      <c r="D654" s="622"/>
      <c r="E654" s="622"/>
      <c r="F654" s="622"/>
      <c r="G654" s="622"/>
      <c r="H654" s="622"/>
      <c r="I654" s="622"/>
      <c r="J654" s="622"/>
      <c r="K654" s="623"/>
      <c r="L654" s="623"/>
      <c r="M654" s="623"/>
      <c r="N654" s="623"/>
      <c r="O654" s="623"/>
      <c r="P654" s="623"/>
      <c r="Q654" s="623"/>
      <c r="R654" s="623"/>
      <c r="S654" s="623"/>
      <c r="T654" s="623"/>
      <c r="U654" s="622"/>
      <c r="V654" s="622"/>
      <c r="W654" s="622"/>
      <c r="X654" s="622"/>
      <c r="Y654" s="622"/>
      <c r="Z654" s="622"/>
      <c r="AA654" s="622"/>
      <c r="AB654" s="622"/>
      <c r="AC654" s="622"/>
      <c r="AD654" s="622"/>
      <c r="AE654" s="622"/>
      <c r="AF654" s="622"/>
    </row>
    <row r="655">
      <c r="A655" s="622"/>
      <c r="B655" s="622"/>
      <c r="C655" s="622"/>
      <c r="D655" s="622"/>
      <c r="E655" s="622"/>
      <c r="F655" s="622"/>
      <c r="G655" s="622"/>
      <c r="H655" s="622"/>
      <c r="I655" s="622"/>
      <c r="J655" s="622"/>
      <c r="K655" s="623"/>
      <c r="L655" s="623"/>
      <c r="M655" s="623"/>
      <c r="N655" s="623"/>
      <c r="O655" s="623"/>
      <c r="P655" s="623"/>
      <c r="Q655" s="623"/>
      <c r="R655" s="623"/>
      <c r="S655" s="623"/>
      <c r="T655" s="623"/>
      <c r="U655" s="622"/>
      <c r="V655" s="622"/>
      <c r="W655" s="622"/>
      <c r="X655" s="622"/>
      <c r="Y655" s="622"/>
      <c r="Z655" s="622"/>
      <c r="AA655" s="622"/>
      <c r="AB655" s="622"/>
      <c r="AC655" s="622"/>
      <c r="AD655" s="622"/>
      <c r="AE655" s="622"/>
      <c r="AF655" s="622"/>
    </row>
    <row r="656">
      <c r="A656" s="622"/>
      <c r="B656" s="622"/>
      <c r="C656" s="622"/>
      <c r="D656" s="622"/>
      <c r="E656" s="622"/>
      <c r="F656" s="622"/>
      <c r="G656" s="622"/>
      <c r="H656" s="622"/>
      <c r="I656" s="622"/>
      <c r="J656" s="622"/>
      <c r="K656" s="623"/>
      <c r="L656" s="623"/>
      <c r="M656" s="623"/>
      <c r="N656" s="623"/>
      <c r="O656" s="623"/>
      <c r="P656" s="623"/>
      <c r="Q656" s="623"/>
      <c r="R656" s="623"/>
      <c r="S656" s="623"/>
      <c r="T656" s="623"/>
      <c r="U656" s="622"/>
      <c r="V656" s="622"/>
      <c r="W656" s="622"/>
      <c r="X656" s="622"/>
      <c r="Y656" s="622"/>
      <c r="Z656" s="622"/>
      <c r="AA656" s="622"/>
      <c r="AB656" s="622"/>
      <c r="AC656" s="622"/>
      <c r="AD656" s="622"/>
      <c r="AE656" s="622"/>
      <c r="AF656" s="622"/>
    </row>
    <row r="657">
      <c r="A657" s="622"/>
      <c r="B657" s="622"/>
      <c r="C657" s="622"/>
      <c r="D657" s="622"/>
      <c r="E657" s="622"/>
      <c r="F657" s="622"/>
      <c r="G657" s="622"/>
      <c r="H657" s="622"/>
      <c r="I657" s="622"/>
      <c r="J657" s="622"/>
      <c r="K657" s="623"/>
      <c r="L657" s="623"/>
      <c r="M657" s="623"/>
      <c r="N657" s="623"/>
      <c r="O657" s="623"/>
      <c r="P657" s="623"/>
      <c r="Q657" s="623"/>
      <c r="R657" s="623"/>
      <c r="S657" s="623"/>
      <c r="T657" s="623"/>
      <c r="U657" s="622"/>
      <c r="V657" s="622"/>
      <c r="W657" s="622"/>
      <c r="X657" s="622"/>
      <c r="Y657" s="622"/>
      <c r="Z657" s="622"/>
      <c r="AA657" s="622"/>
      <c r="AB657" s="622"/>
      <c r="AC657" s="622"/>
      <c r="AD657" s="622"/>
      <c r="AE657" s="622"/>
      <c r="AF657" s="622"/>
    </row>
    <row r="658">
      <c r="A658" s="622"/>
      <c r="B658" s="622"/>
      <c r="C658" s="622"/>
      <c r="D658" s="622"/>
      <c r="E658" s="622"/>
      <c r="F658" s="622"/>
      <c r="G658" s="622"/>
      <c r="H658" s="622"/>
      <c r="I658" s="622"/>
      <c r="J658" s="622"/>
      <c r="K658" s="623"/>
      <c r="L658" s="623"/>
      <c r="M658" s="623"/>
      <c r="N658" s="623"/>
      <c r="O658" s="623"/>
      <c r="P658" s="623"/>
      <c r="Q658" s="623"/>
      <c r="R658" s="623"/>
      <c r="S658" s="623"/>
      <c r="T658" s="623"/>
      <c r="U658" s="622"/>
      <c r="V658" s="622"/>
      <c r="W658" s="622"/>
      <c r="X658" s="622"/>
      <c r="Y658" s="622"/>
      <c r="Z658" s="622"/>
      <c r="AA658" s="622"/>
      <c r="AB658" s="622"/>
      <c r="AC658" s="622"/>
      <c r="AD658" s="622"/>
      <c r="AE658" s="622"/>
      <c r="AF658" s="622"/>
    </row>
    <row r="659">
      <c r="A659" s="622"/>
      <c r="B659" s="622"/>
      <c r="C659" s="622"/>
      <c r="D659" s="622"/>
      <c r="E659" s="622"/>
      <c r="F659" s="622"/>
      <c r="G659" s="622"/>
      <c r="H659" s="622"/>
      <c r="I659" s="622"/>
      <c r="J659" s="622"/>
      <c r="K659" s="623"/>
      <c r="L659" s="623"/>
      <c r="M659" s="623"/>
      <c r="N659" s="623"/>
      <c r="O659" s="623"/>
      <c r="P659" s="623"/>
      <c r="Q659" s="623"/>
      <c r="R659" s="623"/>
      <c r="S659" s="623"/>
      <c r="T659" s="623"/>
      <c r="U659" s="622"/>
      <c r="V659" s="622"/>
      <c r="W659" s="622"/>
      <c r="X659" s="622"/>
      <c r="Y659" s="622"/>
      <c r="Z659" s="622"/>
      <c r="AA659" s="622"/>
      <c r="AB659" s="622"/>
      <c r="AC659" s="622"/>
      <c r="AD659" s="622"/>
      <c r="AE659" s="622"/>
      <c r="AF659" s="622"/>
    </row>
    <row r="660">
      <c r="A660" s="622"/>
      <c r="B660" s="622"/>
      <c r="C660" s="622"/>
      <c r="D660" s="622"/>
      <c r="E660" s="622"/>
      <c r="F660" s="622"/>
      <c r="G660" s="622"/>
      <c r="H660" s="622"/>
      <c r="I660" s="622"/>
      <c r="J660" s="622"/>
      <c r="K660" s="623"/>
      <c r="L660" s="623"/>
      <c r="M660" s="623"/>
      <c r="N660" s="623"/>
      <c r="O660" s="623"/>
      <c r="P660" s="623"/>
      <c r="Q660" s="623"/>
      <c r="R660" s="623"/>
      <c r="S660" s="623"/>
      <c r="T660" s="623"/>
      <c r="U660" s="622"/>
      <c r="V660" s="622"/>
      <c r="W660" s="622"/>
      <c r="X660" s="622"/>
      <c r="Y660" s="622"/>
      <c r="Z660" s="622"/>
      <c r="AA660" s="622"/>
      <c r="AB660" s="622"/>
      <c r="AC660" s="622"/>
      <c r="AD660" s="622"/>
      <c r="AE660" s="622"/>
      <c r="AF660" s="622"/>
    </row>
    <row r="661">
      <c r="A661" s="622"/>
      <c r="B661" s="622"/>
      <c r="C661" s="622"/>
      <c r="D661" s="622"/>
      <c r="E661" s="622"/>
      <c r="F661" s="622"/>
      <c r="G661" s="622"/>
      <c r="H661" s="622"/>
      <c r="I661" s="622"/>
      <c r="J661" s="622"/>
      <c r="K661" s="623"/>
      <c r="L661" s="623"/>
      <c r="M661" s="623"/>
      <c r="N661" s="623"/>
      <c r="O661" s="623"/>
      <c r="P661" s="623"/>
      <c r="Q661" s="623"/>
      <c r="R661" s="623"/>
      <c r="S661" s="623"/>
      <c r="T661" s="623"/>
      <c r="U661" s="622"/>
      <c r="V661" s="622"/>
      <c r="W661" s="622"/>
      <c r="X661" s="622"/>
      <c r="Y661" s="622"/>
      <c r="Z661" s="622"/>
      <c r="AA661" s="622"/>
      <c r="AB661" s="622"/>
      <c r="AC661" s="622"/>
      <c r="AD661" s="622"/>
      <c r="AE661" s="622"/>
      <c r="AF661" s="622"/>
    </row>
    <row r="662">
      <c r="A662" s="622"/>
      <c r="B662" s="622"/>
      <c r="C662" s="622"/>
      <c r="D662" s="622"/>
      <c r="E662" s="622"/>
      <c r="F662" s="622"/>
      <c r="G662" s="622"/>
      <c r="H662" s="622"/>
      <c r="I662" s="622"/>
      <c r="J662" s="622"/>
      <c r="K662" s="623"/>
      <c r="L662" s="623"/>
      <c r="M662" s="623"/>
      <c r="N662" s="623"/>
      <c r="O662" s="623"/>
      <c r="P662" s="623"/>
      <c r="Q662" s="623"/>
      <c r="R662" s="623"/>
      <c r="S662" s="623"/>
      <c r="T662" s="623"/>
      <c r="U662" s="622"/>
      <c r="V662" s="622"/>
      <c r="W662" s="622"/>
      <c r="X662" s="622"/>
      <c r="Y662" s="622"/>
      <c r="Z662" s="622"/>
      <c r="AA662" s="622"/>
      <c r="AB662" s="622"/>
      <c r="AC662" s="622"/>
      <c r="AD662" s="622"/>
      <c r="AE662" s="622"/>
      <c r="AF662" s="622"/>
    </row>
    <row r="663">
      <c r="A663" s="622"/>
      <c r="B663" s="622"/>
      <c r="C663" s="622"/>
      <c r="D663" s="622"/>
      <c r="E663" s="622"/>
      <c r="F663" s="622"/>
      <c r="G663" s="622"/>
      <c r="H663" s="622"/>
      <c r="I663" s="622"/>
      <c r="J663" s="622"/>
      <c r="K663" s="623"/>
      <c r="L663" s="623"/>
      <c r="M663" s="623"/>
      <c r="N663" s="623"/>
      <c r="O663" s="623"/>
      <c r="P663" s="623"/>
      <c r="Q663" s="623"/>
      <c r="R663" s="623"/>
      <c r="S663" s="623"/>
      <c r="T663" s="623"/>
      <c r="U663" s="622"/>
      <c r="V663" s="622"/>
      <c r="W663" s="622"/>
      <c r="X663" s="622"/>
      <c r="Y663" s="622"/>
      <c r="Z663" s="622"/>
      <c r="AA663" s="622"/>
      <c r="AB663" s="622"/>
      <c r="AC663" s="622"/>
      <c r="AD663" s="622"/>
      <c r="AE663" s="622"/>
      <c r="AF663" s="622"/>
    </row>
    <row r="664">
      <c r="A664" s="622"/>
      <c r="B664" s="622"/>
      <c r="C664" s="622"/>
      <c r="D664" s="622"/>
      <c r="E664" s="622"/>
      <c r="F664" s="622"/>
      <c r="G664" s="622"/>
      <c r="H664" s="622"/>
      <c r="I664" s="622"/>
      <c r="J664" s="622"/>
      <c r="K664" s="623"/>
      <c r="L664" s="623"/>
      <c r="M664" s="623"/>
      <c r="N664" s="623"/>
      <c r="O664" s="623"/>
      <c r="P664" s="623"/>
      <c r="Q664" s="623"/>
      <c r="R664" s="623"/>
      <c r="S664" s="623"/>
      <c r="T664" s="623"/>
      <c r="U664" s="622"/>
      <c r="V664" s="622"/>
      <c r="W664" s="622"/>
      <c r="X664" s="622"/>
      <c r="Y664" s="622"/>
      <c r="Z664" s="622"/>
      <c r="AA664" s="622"/>
      <c r="AB664" s="622"/>
      <c r="AC664" s="622"/>
      <c r="AD664" s="622"/>
      <c r="AE664" s="622"/>
      <c r="AF664" s="622"/>
    </row>
    <row r="665">
      <c r="A665" s="622"/>
      <c r="B665" s="622"/>
      <c r="C665" s="622"/>
      <c r="D665" s="622"/>
      <c r="E665" s="622"/>
      <c r="F665" s="622"/>
      <c r="G665" s="622"/>
      <c r="H665" s="622"/>
      <c r="I665" s="622"/>
      <c r="J665" s="622"/>
      <c r="K665" s="623"/>
      <c r="L665" s="623"/>
      <c r="M665" s="623"/>
      <c r="N665" s="623"/>
      <c r="O665" s="623"/>
      <c r="P665" s="623"/>
      <c r="Q665" s="623"/>
      <c r="R665" s="623"/>
      <c r="S665" s="623"/>
      <c r="T665" s="623"/>
      <c r="U665" s="622"/>
      <c r="V665" s="622"/>
      <c r="W665" s="622"/>
      <c r="X665" s="622"/>
      <c r="Y665" s="622"/>
      <c r="Z665" s="622"/>
      <c r="AA665" s="622"/>
      <c r="AB665" s="622"/>
      <c r="AC665" s="622"/>
      <c r="AD665" s="622"/>
      <c r="AE665" s="622"/>
      <c r="AF665" s="622"/>
    </row>
    <row r="666">
      <c r="A666" s="622"/>
      <c r="B666" s="622"/>
      <c r="C666" s="622"/>
      <c r="D666" s="622"/>
      <c r="E666" s="622"/>
      <c r="F666" s="622"/>
      <c r="G666" s="622"/>
      <c r="H666" s="622"/>
      <c r="I666" s="622"/>
      <c r="J666" s="622"/>
      <c r="K666" s="623"/>
      <c r="L666" s="623"/>
      <c r="M666" s="623"/>
      <c r="N666" s="623"/>
      <c r="O666" s="623"/>
      <c r="P666" s="623"/>
      <c r="Q666" s="623"/>
      <c r="R666" s="623"/>
      <c r="S666" s="623"/>
      <c r="T666" s="623"/>
      <c r="U666" s="622"/>
      <c r="V666" s="622"/>
      <c r="W666" s="622"/>
      <c r="X666" s="622"/>
      <c r="Y666" s="622"/>
      <c r="Z666" s="622"/>
      <c r="AA666" s="622"/>
      <c r="AB666" s="622"/>
      <c r="AC666" s="622"/>
      <c r="AD666" s="622"/>
      <c r="AE666" s="622"/>
      <c r="AF666" s="622"/>
    </row>
    <row r="667">
      <c r="A667" s="622"/>
      <c r="B667" s="622"/>
      <c r="C667" s="622"/>
      <c r="D667" s="622"/>
      <c r="E667" s="622"/>
      <c r="F667" s="622"/>
      <c r="G667" s="622"/>
      <c r="H667" s="622"/>
      <c r="I667" s="622"/>
      <c r="J667" s="622"/>
      <c r="K667" s="623"/>
      <c r="L667" s="623"/>
      <c r="M667" s="623"/>
      <c r="N667" s="623"/>
      <c r="O667" s="623"/>
      <c r="P667" s="623"/>
      <c r="Q667" s="623"/>
      <c r="R667" s="623"/>
      <c r="S667" s="623"/>
      <c r="T667" s="623"/>
      <c r="U667" s="622"/>
      <c r="V667" s="622"/>
      <c r="W667" s="622"/>
      <c r="X667" s="622"/>
      <c r="Y667" s="622"/>
      <c r="Z667" s="622"/>
      <c r="AA667" s="622"/>
      <c r="AB667" s="622"/>
      <c r="AC667" s="622"/>
      <c r="AD667" s="622"/>
      <c r="AE667" s="622"/>
      <c r="AF667" s="622"/>
    </row>
    <row r="668">
      <c r="A668" s="622"/>
      <c r="B668" s="622"/>
      <c r="C668" s="622"/>
      <c r="D668" s="622"/>
      <c r="E668" s="622"/>
      <c r="F668" s="622"/>
      <c r="G668" s="622"/>
      <c r="H668" s="622"/>
      <c r="I668" s="622"/>
      <c r="J668" s="622"/>
      <c r="K668" s="623"/>
      <c r="L668" s="623"/>
      <c r="M668" s="623"/>
      <c r="N668" s="623"/>
      <c r="O668" s="623"/>
      <c r="P668" s="623"/>
      <c r="Q668" s="623"/>
      <c r="R668" s="623"/>
      <c r="S668" s="623"/>
      <c r="T668" s="623"/>
      <c r="U668" s="622"/>
      <c r="V668" s="622"/>
      <c r="W668" s="622"/>
      <c r="X668" s="622"/>
      <c r="Y668" s="622"/>
      <c r="Z668" s="622"/>
      <c r="AA668" s="622"/>
      <c r="AB668" s="622"/>
      <c r="AC668" s="622"/>
      <c r="AD668" s="622"/>
      <c r="AE668" s="622"/>
      <c r="AF668" s="622"/>
    </row>
    <row r="669">
      <c r="A669" s="622"/>
      <c r="B669" s="622"/>
      <c r="C669" s="622"/>
      <c r="D669" s="622"/>
      <c r="E669" s="622"/>
      <c r="F669" s="622"/>
      <c r="G669" s="622"/>
      <c r="H669" s="622"/>
      <c r="I669" s="622"/>
      <c r="J669" s="622"/>
      <c r="K669" s="623"/>
      <c r="L669" s="623"/>
      <c r="M669" s="623"/>
      <c r="N669" s="623"/>
      <c r="O669" s="623"/>
      <c r="P669" s="623"/>
      <c r="Q669" s="623"/>
      <c r="R669" s="623"/>
      <c r="S669" s="623"/>
      <c r="T669" s="623"/>
      <c r="U669" s="622"/>
      <c r="V669" s="622"/>
      <c r="W669" s="622"/>
      <c r="X669" s="622"/>
      <c r="Y669" s="622"/>
      <c r="Z669" s="622"/>
      <c r="AA669" s="622"/>
      <c r="AB669" s="622"/>
      <c r="AC669" s="622"/>
      <c r="AD669" s="622"/>
      <c r="AE669" s="622"/>
      <c r="AF669" s="622"/>
    </row>
    <row r="670">
      <c r="A670" s="622"/>
      <c r="B670" s="622"/>
      <c r="C670" s="622"/>
      <c r="D670" s="622"/>
      <c r="E670" s="622"/>
      <c r="F670" s="622"/>
      <c r="G670" s="622"/>
      <c r="H670" s="622"/>
      <c r="I670" s="622"/>
      <c r="J670" s="622"/>
      <c r="K670" s="623"/>
      <c r="L670" s="623"/>
      <c r="M670" s="623"/>
      <c r="N670" s="623"/>
      <c r="O670" s="623"/>
      <c r="P670" s="623"/>
      <c r="Q670" s="623"/>
      <c r="R670" s="623"/>
      <c r="S670" s="623"/>
      <c r="T670" s="623"/>
      <c r="U670" s="622"/>
      <c r="V670" s="622"/>
      <c r="W670" s="622"/>
      <c r="X670" s="622"/>
      <c r="Y670" s="622"/>
      <c r="Z670" s="622"/>
      <c r="AA670" s="622"/>
      <c r="AB670" s="622"/>
      <c r="AC670" s="622"/>
      <c r="AD670" s="622"/>
      <c r="AE670" s="622"/>
      <c r="AF670" s="622"/>
    </row>
    <row r="671">
      <c r="A671" s="622"/>
      <c r="B671" s="622"/>
      <c r="C671" s="622"/>
      <c r="D671" s="622"/>
      <c r="E671" s="622"/>
      <c r="F671" s="622"/>
      <c r="G671" s="622"/>
      <c r="H671" s="622"/>
      <c r="I671" s="622"/>
      <c r="J671" s="622"/>
      <c r="K671" s="623"/>
      <c r="L671" s="623"/>
      <c r="M671" s="623"/>
      <c r="N671" s="623"/>
      <c r="O671" s="623"/>
      <c r="P671" s="623"/>
      <c r="Q671" s="623"/>
      <c r="R671" s="623"/>
      <c r="S671" s="623"/>
      <c r="T671" s="623"/>
      <c r="U671" s="622"/>
      <c r="V671" s="622"/>
      <c r="W671" s="622"/>
      <c r="X671" s="622"/>
      <c r="Y671" s="622"/>
      <c r="Z671" s="622"/>
      <c r="AA671" s="622"/>
      <c r="AB671" s="622"/>
      <c r="AC671" s="622"/>
      <c r="AD671" s="622"/>
      <c r="AE671" s="622"/>
      <c r="AF671" s="622"/>
    </row>
    <row r="672">
      <c r="A672" s="622"/>
      <c r="B672" s="622"/>
      <c r="C672" s="622"/>
      <c r="D672" s="622"/>
      <c r="E672" s="622"/>
      <c r="F672" s="622"/>
      <c r="G672" s="622"/>
      <c r="H672" s="622"/>
      <c r="I672" s="622"/>
      <c r="J672" s="622"/>
      <c r="K672" s="623"/>
      <c r="L672" s="623"/>
      <c r="M672" s="623"/>
      <c r="N672" s="623"/>
      <c r="O672" s="623"/>
      <c r="P672" s="623"/>
      <c r="Q672" s="623"/>
      <c r="R672" s="623"/>
      <c r="S672" s="623"/>
      <c r="T672" s="623"/>
      <c r="U672" s="622"/>
      <c r="V672" s="622"/>
      <c r="W672" s="622"/>
      <c r="X672" s="622"/>
      <c r="Y672" s="622"/>
      <c r="Z672" s="622"/>
      <c r="AA672" s="622"/>
      <c r="AB672" s="622"/>
      <c r="AC672" s="622"/>
      <c r="AD672" s="622"/>
      <c r="AE672" s="622"/>
      <c r="AF672" s="622"/>
    </row>
    <row r="673">
      <c r="A673" s="622"/>
      <c r="B673" s="622"/>
      <c r="C673" s="622"/>
      <c r="D673" s="622"/>
      <c r="E673" s="622"/>
      <c r="F673" s="622"/>
      <c r="G673" s="622"/>
      <c r="H673" s="622"/>
      <c r="I673" s="622"/>
      <c r="J673" s="622"/>
      <c r="K673" s="623"/>
      <c r="L673" s="623"/>
      <c r="M673" s="623"/>
      <c r="N673" s="623"/>
      <c r="O673" s="623"/>
      <c r="P673" s="623"/>
      <c r="Q673" s="623"/>
      <c r="R673" s="623"/>
      <c r="S673" s="623"/>
      <c r="T673" s="623"/>
      <c r="U673" s="622"/>
      <c r="V673" s="622"/>
      <c r="W673" s="622"/>
      <c r="X673" s="622"/>
      <c r="Y673" s="622"/>
      <c r="Z673" s="622"/>
      <c r="AA673" s="622"/>
      <c r="AB673" s="622"/>
      <c r="AC673" s="622"/>
      <c r="AD673" s="622"/>
      <c r="AE673" s="622"/>
      <c r="AF673" s="622"/>
    </row>
    <row r="674">
      <c r="A674" s="622"/>
      <c r="B674" s="622"/>
      <c r="C674" s="622"/>
      <c r="D674" s="622"/>
      <c r="E674" s="622"/>
      <c r="F674" s="622"/>
      <c r="G674" s="622"/>
      <c r="H674" s="622"/>
      <c r="I674" s="622"/>
      <c r="J674" s="622"/>
      <c r="K674" s="623"/>
      <c r="L674" s="623"/>
      <c r="M674" s="623"/>
      <c r="N674" s="623"/>
      <c r="O674" s="623"/>
      <c r="P674" s="623"/>
      <c r="Q674" s="623"/>
      <c r="R674" s="623"/>
      <c r="S674" s="623"/>
      <c r="T674" s="623"/>
      <c r="U674" s="622"/>
      <c r="V674" s="622"/>
      <c r="W674" s="622"/>
      <c r="X674" s="622"/>
      <c r="Y674" s="622"/>
      <c r="Z674" s="622"/>
      <c r="AA674" s="622"/>
      <c r="AB674" s="622"/>
      <c r="AC674" s="622"/>
      <c r="AD674" s="622"/>
      <c r="AE674" s="622"/>
      <c r="AF674" s="622"/>
    </row>
    <row r="675">
      <c r="A675" s="622"/>
      <c r="B675" s="622"/>
      <c r="C675" s="622"/>
      <c r="D675" s="622"/>
      <c r="E675" s="622"/>
      <c r="F675" s="622"/>
      <c r="G675" s="622"/>
      <c r="H675" s="622"/>
      <c r="I675" s="622"/>
      <c r="J675" s="622"/>
      <c r="K675" s="623"/>
      <c r="L675" s="623"/>
      <c r="M675" s="623"/>
      <c r="N675" s="623"/>
      <c r="O675" s="623"/>
      <c r="P675" s="623"/>
      <c r="Q675" s="623"/>
      <c r="R675" s="623"/>
      <c r="S675" s="623"/>
      <c r="T675" s="623"/>
      <c r="U675" s="622"/>
      <c r="V675" s="622"/>
      <c r="W675" s="622"/>
      <c r="X675" s="622"/>
      <c r="Y675" s="622"/>
      <c r="Z675" s="622"/>
      <c r="AA675" s="622"/>
      <c r="AB675" s="622"/>
      <c r="AC675" s="622"/>
      <c r="AD675" s="622"/>
      <c r="AE675" s="622"/>
      <c r="AF675" s="622"/>
    </row>
    <row r="676">
      <c r="A676" s="622"/>
      <c r="B676" s="622"/>
      <c r="C676" s="622"/>
      <c r="D676" s="622"/>
      <c r="E676" s="622"/>
      <c r="F676" s="622"/>
      <c r="G676" s="622"/>
      <c r="H676" s="622"/>
      <c r="I676" s="622"/>
      <c r="J676" s="622"/>
      <c r="K676" s="623"/>
      <c r="L676" s="623"/>
      <c r="M676" s="623"/>
      <c r="N676" s="623"/>
      <c r="O676" s="623"/>
      <c r="P676" s="623"/>
      <c r="Q676" s="623"/>
      <c r="R676" s="623"/>
      <c r="S676" s="623"/>
      <c r="T676" s="623"/>
      <c r="U676" s="622"/>
      <c r="V676" s="622"/>
      <c r="W676" s="622"/>
      <c r="X676" s="622"/>
      <c r="Y676" s="622"/>
      <c r="Z676" s="622"/>
      <c r="AA676" s="622"/>
      <c r="AB676" s="622"/>
      <c r="AC676" s="622"/>
      <c r="AD676" s="622"/>
      <c r="AE676" s="622"/>
      <c r="AF676" s="622"/>
    </row>
    <row r="677">
      <c r="A677" s="622"/>
      <c r="B677" s="622"/>
      <c r="C677" s="622"/>
      <c r="D677" s="622"/>
      <c r="E677" s="622"/>
      <c r="F677" s="622"/>
      <c r="G677" s="622"/>
      <c r="H677" s="622"/>
      <c r="I677" s="622"/>
      <c r="J677" s="622"/>
      <c r="K677" s="623"/>
      <c r="L677" s="623"/>
      <c r="M677" s="623"/>
      <c r="N677" s="623"/>
      <c r="O677" s="623"/>
      <c r="P677" s="623"/>
      <c r="Q677" s="623"/>
      <c r="R677" s="623"/>
      <c r="S677" s="623"/>
      <c r="T677" s="623"/>
      <c r="U677" s="622"/>
      <c r="V677" s="622"/>
      <c r="W677" s="622"/>
      <c r="X677" s="622"/>
      <c r="Y677" s="622"/>
      <c r="Z677" s="622"/>
      <c r="AA677" s="622"/>
      <c r="AB677" s="622"/>
      <c r="AC677" s="622"/>
      <c r="AD677" s="622"/>
      <c r="AE677" s="622"/>
      <c r="AF677" s="622"/>
    </row>
    <row r="678">
      <c r="A678" s="622"/>
      <c r="B678" s="622"/>
      <c r="C678" s="622"/>
      <c r="D678" s="622"/>
      <c r="E678" s="622"/>
      <c r="F678" s="622"/>
      <c r="G678" s="622"/>
      <c r="H678" s="622"/>
      <c r="I678" s="622"/>
      <c r="J678" s="622"/>
      <c r="K678" s="623"/>
      <c r="L678" s="623"/>
      <c r="M678" s="623"/>
      <c r="N678" s="623"/>
      <c r="O678" s="623"/>
      <c r="P678" s="623"/>
      <c r="Q678" s="623"/>
      <c r="R678" s="623"/>
      <c r="S678" s="623"/>
      <c r="T678" s="623"/>
      <c r="U678" s="622"/>
      <c r="V678" s="622"/>
      <c r="W678" s="622"/>
      <c r="X678" s="622"/>
      <c r="Y678" s="622"/>
      <c r="Z678" s="622"/>
      <c r="AA678" s="622"/>
      <c r="AB678" s="622"/>
      <c r="AC678" s="622"/>
      <c r="AD678" s="622"/>
      <c r="AE678" s="622"/>
      <c r="AF678" s="622"/>
    </row>
    <row r="679">
      <c r="A679" s="622"/>
      <c r="B679" s="622"/>
      <c r="C679" s="622"/>
      <c r="D679" s="622"/>
      <c r="E679" s="622"/>
      <c r="F679" s="622"/>
      <c r="G679" s="622"/>
      <c r="H679" s="622"/>
      <c r="I679" s="622"/>
      <c r="J679" s="622"/>
      <c r="K679" s="623"/>
      <c r="L679" s="623"/>
      <c r="M679" s="623"/>
      <c r="N679" s="623"/>
      <c r="O679" s="623"/>
      <c r="P679" s="623"/>
      <c r="Q679" s="623"/>
      <c r="R679" s="623"/>
      <c r="S679" s="623"/>
      <c r="T679" s="623"/>
      <c r="U679" s="622"/>
      <c r="V679" s="622"/>
      <c r="W679" s="622"/>
      <c r="X679" s="622"/>
      <c r="Y679" s="622"/>
      <c r="Z679" s="622"/>
      <c r="AA679" s="622"/>
      <c r="AB679" s="622"/>
      <c r="AC679" s="622"/>
      <c r="AD679" s="622"/>
      <c r="AE679" s="622"/>
      <c r="AF679" s="622"/>
    </row>
    <row r="680">
      <c r="A680" s="622"/>
      <c r="B680" s="622"/>
      <c r="C680" s="622"/>
      <c r="D680" s="622"/>
      <c r="E680" s="622"/>
      <c r="F680" s="622"/>
      <c r="G680" s="622"/>
      <c r="H680" s="622"/>
      <c r="I680" s="622"/>
      <c r="J680" s="622"/>
      <c r="K680" s="623"/>
      <c r="L680" s="623"/>
      <c r="M680" s="623"/>
      <c r="N680" s="623"/>
      <c r="O680" s="623"/>
      <c r="P680" s="623"/>
      <c r="Q680" s="623"/>
      <c r="R680" s="623"/>
      <c r="S680" s="623"/>
      <c r="T680" s="623"/>
      <c r="U680" s="622"/>
      <c r="V680" s="622"/>
      <c r="W680" s="622"/>
      <c r="X680" s="622"/>
      <c r="Y680" s="622"/>
      <c r="Z680" s="622"/>
      <c r="AA680" s="622"/>
      <c r="AB680" s="622"/>
      <c r="AC680" s="622"/>
      <c r="AD680" s="622"/>
      <c r="AE680" s="622"/>
      <c r="AF680" s="622"/>
    </row>
    <row r="681">
      <c r="A681" s="622"/>
      <c r="B681" s="622"/>
      <c r="C681" s="622"/>
      <c r="D681" s="622"/>
      <c r="E681" s="622"/>
      <c r="F681" s="622"/>
      <c r="G681" s="622"/>
      <c r="H681" s="622"/>
      <c r="I681" s="622"/>
      <c r="J681" s="622"/>
      <c r="K681" s="623"/>
      <c r="L681" s="623"/>
      <c r="M681" s="623"/>
      <c r="N681" s="623"/>
      <c r="O681" s="623"/>
      <c r="P681" s="623"/>
      <c r="Q681" s="623"/>
      <c r="R681" s="623"/>
      <c r="S681" s="623"/>
      <c r="T681" s="623"/>
      <c r="U681" s="622"/>
      <c r="V681" s="622"/>
      <c r="W681" s="622"/>
      <c r="X681" s="622"/>
      <c r="Y681" s="622"/>
      <c r="Z681" s="622"/>
      <c r="AA681" s="622"/>
      <c r="AB681" s="622"/>
      <c r="AC681" s="622"/>
      <c r="AD681" s="622"/>
      <c r="AE681" s="622"/>
      <c r="AF681" s="622"/>
    </row>
    <row r="682">
      <c r="A682" s="622"/>
      <c r="B682" s="622"/>
      <c r="C682" s="622"/>
      <c r="D682" s="622"/>
      <c r="E682" s="622"/>
      <c r="F682" s="622"/>
      <c r="G682" s="622"/>
      <c r="H682" s="622"/>
      <c r="I682" s="622"/>
      <c r="J682" s="622"/>
      <c r="K682" s="623"/>
      <c r="L682" s="623"/>
      <c r="M682" s="623"/>
      <c r="N682" s="623"/>
      <c r="O682" s="623"/>
      <c r="P682" s="623"/>
      <c r="Q682" s="623"/>
      <c r="R682" s="623"/>
      <c r="S682" s="623"/>
      <c r="T682" s="623"/>
      <c r="U682" s="622"/>
      <c r="V682" s="622"/>
      <c r="W682" s="622"/>
      <c r="X682" s="622"/>
      <c r="Y682" s="622"/>
      <c r="Z682" s="622"/>
      <c r="AA682" s="622"/>
      <c r="AB682" s="622"/>
      <c r="AC682" s="622"/>
      <c r="AD682" s="622"/>
      <c r="AE682" s="622"/>
      <c r="AF682" s="622"/>
    </row>
    <row r="683">
      <c r="A683" s="622"/>
      <c r="B683" s="622"/>
      <c r="C683" s="622"/>
      <c r="D683" s="622"/>
      <c r="E683" s="622"/>
      <c r="F683" s="622"/>
      <c r="G683" s="622"/>
      <c r="H683" s="622"/>
      <c r="I683" s="622"/>
      <c r="J683" s="622"/>
      <c r="K683" s="623"/>
      <c r="L683" s="623"/>
      <c r="M683" s="623"/>
      <c r="N683" s="623"/>
      <c r="O683" s="623"/>
      <c r="P683" s="623"/>
      <c r="Q683" s="623"/>
      <c r="R683" s="623"/>
      <c r="S683" s="623"/>
      <c r="T683" s="623"/>
      <c r="U683" s="622"/>
      <c r="V683" s="622"/>
      <c r="W683" s="622"/>
      <c r="X683" s="622"/>
      <c r="Y683" s="622"/>
      <c r="Z683" s="622"/>
      <c r="AA683" s="622"/>
      <c r="AB683" s="622"/>
      <c r="AC683" s="622"/>
      <c r="AD683" s="622"/>
      <c r="AE683" s="622"/>
      <c r="AF683" s="622"/>
    </row>
    <row r="684">
      <c r="A684" s="622"/>
      <c r="B684" s="622"/>
      <c r="C684" s="622"/>
      <c r="D684" s="622"/>
      <c r="E684" s="622"/>
      <c r="F684" s="622"/>
      <c r="G684" s="622"/>
      <c r="H684" s="622"/>
      <c r="I684" s="622"/>
      <c r="J684" s="622"/>
      <c r="K684" s="623"/>
      <c r="L684" s="623"/>
      <c r="M684" s="623"/>
      <c r="N684" s="623"/>
      <c r="O684" s="623"/>
      <c r="P684" s="623"/>
      <c r="Q684" s="623"/>
      <c r="R684" s="623"/>
      <c r="S684" s="623"/>
      <c r="T684" s="623"/>
      <c r="U684" s="622"/>
      <c r="V684" s="622"/>
      <c r="W684" s="622"/>
      <c r="X684" s="622"/>
      <c r="Y684" s="622"/>
      <c r="Z684" s="622"/>
      <c r="AA684" s="622"/>
      <c r="AB684" s="622"/>
      <c r="AC684" s="622"/>
      <c r="AD684" s="622"/>
      <c r="AE684" s="622"/>
      <c r="AF684" s="622"/>
    </row>
    <row r="685">
      <c r="A685" s="622"/>
      <c r="B685" s="622"/>
      <c r="C685" s="622"/>
      <c r="D685" s="622"/>
      <c r="E685" s="622"/>
      <c r="F685" s="622"/>
      <c r="G685" s="622"/>
      <c r="H685" s="622"/>
      <c r="I685" s="622"/>
      <c r="J685" s="622"/>
      <c r="K685" s="623"/>
      <c r="L685" s="623"/>
      <c r="M685" s="623"/>
      <c r="N685" s="623"/>
      <c r="O685" s="623"/>
      <c r="P685" s="623"/>
      <c r="Q685" s="623"/>
      <c r="R685" s="623"/>
      <c r="S685" s="623"/>
      <c r="T685" s="623"/>
      <c r="U685" s="622"/>
      <c r="V685" s="622"/>
      <c r="W685" s="622"/>
      <c r="X685" s="622"/>
      <c r="Y685" s="622"/>
      <c r="Z685" s="622"/>
      <c r="AA685" s="622"/>
      <c r="AB685" s="622"/>
      <c r="AC685" s="622"/>
      <c r="AD685" s="622"/>
      <c r="AE685" s="622"/>
      <c r="AF685" s="622"/>
    </row>
    <row r="686">
      <c r="A686" s="622"/>
      <c r="B686" s="622"/>
      <c r="C686" s="622"/>
      <c r="D686" s="622"/>
      <c r="E686" s="622"/>
      <c r="F686" s="622"/>
      <c r="G686" s="622"/>
      <c r="H686" s="622"/>
      <c r="I686" s="622"/>
      <c r="J686" s="622"/>
      <c r="K686" s="623"/>
      <c r="L686" s="623"/>
      <c r="M686" s="623"/>
      <c r="N686" s="623"/>
      <c r="O686" s="623"/>
      <c r="P686" s="623"/>
      <c r="Q686" s="623"/>
      <c r="R686" s="623"/>
      <c r="S686" s="623"/>
      <c r="T686" s="623"/>
      <c r="U686" s="622"/>
      <c r="V686" s="622"/>
      <c r="W686" s="622"/>
      <c r="X686" s="622"/>
      <c r="Y686" s="622"/>
      <c r="Z686" s="622"/>
      <c r="AA686" s="622"/>
      <c r="AB686" s="622"/>
      <c r="AC686" s="622"/>
      <c r="AD686" s="622"/>
      <c r="AE686" s="622"/>
      <c r="AF686" s="622"/>
    </row>
    <row r="687">
      <c r="A687" s="622"/>
      <c r="B687" s="622"/>
      <c r="C687" s="622"/>
      <c r="D687" s="622"/>
      <c r="E687" s="622"/>
      <c r="F687" s="622"/>
      <c r="G687" s="622"/>
      <c r="H687" s="622"/>
      <c r="I687" s="622"/>
      <c r="J687" s="622"/>
      <c r="K687" s="623"/>
      <c r="L687" s="623"/>
      <c r="M687" s="623"/>
      <c r="N687" s="623"/>
      <c r="O687" s="623"/>
      <c r="P687" s="623"/>
      <c r="Q687" s="623"/>
      <c r="R687" s="623"/>
      <c r="S687" s="623"/>
      <c r="T687" s="623"/>
      <c r="U687" s="622"/>
      <c r="V687" s="622"/>
      <c r="W687" s="622"/>
      <c r="X687" s="622"/>
      <c r="Y687" s="622"/>
      <c r="Z687" s="622"/>
      <c r="AA687" s="622"/>
      <c r="AB687" s="622"/>
      <c r="AC687" s="622"/>
      <c r="AD687" s="622"/>
      <c r="AE687" s="622"/>
      <c r="AF687" s="622"/>
    </row>
    <row r="688">
      <c r="A688" s="622"/>
      <c r="B688" s="622"/>
      <c r="C688" s="622"/>
      <c r="D688" s="622"/>
      <c r="E688" s="622"/>
      <c r="F688" s="622"/>
      <c r="G688" s="622"/>
      <c r="H688" s="622"/>
      <c r="I688" s="622"/>
      <c r="J688" s="622"/>
      <c r="K688" s="623"/>
      <c r="L688" s="623"/>
      <c r="M688" s="623"/>
      <c r="N688" s="623"/>
      <c r="O688" s="623"/>
      <c r="P688" s="623"/>
      <c r="Q688" s="623"/>
      <c r="R688" s="623"/>
      <c r="S688" s="623"/>
      <c r="T688" s="623"/>
      <c r="U688" s="622"/>
      <c r="V688" s="622"/>
      <c r="W688" s="622"/>
      <c r="X688" s="622"/>
      <c r="Y688" s="622"/>
      <c r="Z688" s="622"/>
      <c r="AA688" s="622"/>
      <c r="AB688" s="622"/>
      <c r="AC688" s="622"/>
      <c r="AD688" s="622"/>
      <c r="AE688" s="622"/>
      <c r="AF688" s="622"/>
    </row>
    <row r="689">
      <c r="A689" s="622"/>
      <c r="B689" s="622"/>
      <c r="C689" s="622"/>
      <c r="D689" s="622"/>
      <c r="E689" s="622"/>
      <c r="F689" s="622"/>
      <c r="G689" s="622"/>
      <c r="H689" s="622"/>
      <c r="I689" s="622"/>
      <c r="J689" s="622"/>
      <c r="K689" s="623"/>
      <c r="L689" s="623"/>
      <c r="M689" s="623"/>
      <c r="N689" s="623"/>
      <c r="O689" s="623"/>
      <c r="P689" s="623"/>
      <c r="Q689" s="623"/>
      <c r="R689" s="623"/>
      <c r="S689" s="623"/>
      <c r="T689" s="623"/>
      <c r="U689" s="622"/>
      <c r="V689" s="622"/>
      <c r="W689" s="622"/>
      <c r="X689" s="622"/>
      <c r="Y689" s="622"/>
      <c r="Z689" s="622"/>
      <c r="AA689" s="622"/>
      <c r="AB689" s="622"/>
      <c r="AC689" s="622"/>
      <c r="AD689" s="622"/>
      <c r="AE689" s="622"/>
      <c r="AF689" s="622"/>
    </row>
    <row r="690">
      <c r="A690" s="622"/>
      <c r="B690" s="622"/>
      <c r="C690" s="622"/>
      <c r="D690" s="622"/>
      <c r="E690" s="622"/>
      <c r="F690" s="622"/>
      <c r="G690" s="622"/>
      <c r="H690" s="622"/>
      <c r="I690" s="622"/>
      <c r="J690" s="622"/>
      <c r="K690" s="623"/>
      <c r="L690" s="623"/>
      <c r="M690" s="623"/>
      <c r="N690" s="623"/>
      <c r="O690" s="623"/>
      <c r="P690" s="623"/>
      <c r="Q690" s="623"/>
      <c r="R690" s="623"/>
      <c r="S690" s="623"/>
      <c r="T690" s="623"/>
      <c r="U690" s="622"/>
      <c r="V690" s="622"/>
      <c r="W690" s="622"/>
      <c r="X690" s="622"/>
      <c r="Y690" s="622"/>
      <c r="Z690" s="622"/>
      <c r="AA690" s="622"/>
      <c r="AB690" s="622"/>
      <c r="AC690" s="622"/>
      <c r="AD690" s="622"/>
      <c r="AE690" s="622"/>
      <c r="AF690" s="622"/>
    </row>
    <row r="691">
      <c r="A691" s="622"/>
      <c r="B691" s="622"/>
      <c r="C691" s="622"/>
      <c r="D691" s="622"/>
      <c r="E691" s="622"/>
      <c r="F691" s="622"/>
      <c r="G691" s="622"/>
      <c r="H691" s="622"/>
      <c r="I691" s="622"/>
      <c r="J691" s="622"/>
      <c r="K691" s="623"/>
      <c r="L691" s="623"/>
      <c r="M691" s="623"/>
      <c r="N691" s="623"/>
      <c r="O691" s="623"/>
      <c r="P691" s="623"/>
      <c r="Q691" s="623"/>
      <c r="R691" s="623"/>
      <c r="S691" s="623"/>
      <c r="T691" s="623"/>
      <c r="U691" s="622"/>
      <c r="V691" s="622"/>
      <c r="W691" s="622"/>
      <c r="X691" s="622"/>
      <c r="Y691" s="622"/>
      <c r="Z691" s="622"/>
      <c r="AA691" s="622"/>
      <c r="AB691" s="622"/>
      <c r="AC691" s="622"/>
      <c r="AD691" s="622"/>
      <c r="AE691" s="622"/>
      <c r="AF691" s="622"/>
    </row>
    <row r="692">
      <c r="A692" s="622"/>
      <c r="B692" s="622"/>
      <c r="C692" s="622"/>
      <c r="D692" s="622"/>
      <c r="E692" s="622"/>
      <c r="F692" s="622"/>
      <c r="G692" s="622"/>
      <c r="H692" s="622"/>
      <c r="I692" s="622"/>
      <c r="J692" s="622"/>
      <c r="K692" s="623"/>
      <c r="L692" s="623"/>
      <c r="M692" s="623"/>
      <c r="N692" s="623"/>
      <c r="O692" s="623"/>
      <c r="P692" s="623"/>
      <c r="Q692" s="623"/>
      <c r="R692" s="623"/>
      <c r="S692" s="623"/>
      <c r="T692" s="623"/>
      <c r="U692" s="622"/>
      <c r="V692" s="622"/>
      <c r="W692" s="622"/>
      <c r="X692" s="622"/>
      <c r="Y692" s="622"/>
      <c r="Z692" s="622"/>
      <c r="AA692" s="622"/>
      <c r="AB692" s="622"/>
      <c r="AC692" s="622"/>
      <c r="AD692" s="622"/>
      <c r="AE692" s="622"/>
      <c r="AF692" s="622"/>
    </row>
    <row r="693">
      <c r="A693" s="622"/>
      <c r="B693" s="622"/>
      <c r="C693" s="622"/>
      <c r="D693" s="622"/>
      <c r="E693" s="622"/>
      <c r="F693" s="622"/>
      <c r="G693" s="622"/>
      <c r="H693" s="622"/>
      <c r="I693" s="622"/>
      <c r="J693" s="622"/>
      <c r="K693" s="623"/>
      <c r="L693" s="623"/>
      <c r="M693" s="623"/>
      <c r="N693" s="623"/>
      <c r="O693" s="623"/>
      <c r="P693" s="623"/>
      <c r="Q693" s="623"/>
      <c r="R693" s="623"/>
      <c r="S693" s="623"/>
      <c r="T693" s="623"/>
      <c r="U693" s="622"/>
      <c r="V693" s="622"/>
      <c r="W693" s="622"/>
      <c r="X693" s="622"/>
      <c r="Y693" s="622"/>
      <c r="Z693" s="622"/>
      <c r="AA693" s="622"/>
      <c r="AB693" s="622"/>
      <c r="AC693" s="622"/>
      <c r="AD693" s="622"/>
      <c r="AE693" s="622"/>
      <c r="AF693" s="622"/>
    </row>
    <row r="694">
      <c r="A694" s="622"/>
      <c r="B694" s="622"/>
      <c r="C694" s="622"/>
      <c r="D694" s="622"/>
      <c r="E694" s="622"/>
      <c r="F694" s="622"/>
      <c r="G694" s="622"/>
      <c r="H694" s="622"/>
      <c r="I694" s="622"/>
      <c r="J694" s="622"/>
      <c r="K694" s="623"/>
      <c r="L694" s="623"/>
      <c r="M694" s="623"/>
      <c r="N694" s="623"/>
      <c r="O694" s="623"/>
      <c r="P694" s="623"/>
      <c r="Q694" s="623"/>
      <c r="R694" s="623"/>
      <c r="S694" s="623"/>
      <c r="T694" s="623"/>
      <c r="U694" s="622"/>
      <c r="V694" s="622"/>
      <c r="W694" s="622"/>
      <c r="X694" s="622"/>
      <c r="Y694" s="622"/>
      <c r="Z694" s="622"/>
      <c r="AA694" s="622"/>
      <c r="AB694" s="622"/>
      <c r="AC694" s="622"/>
      <c r="AD694" s="622"/>
      <c r="AE694" s="622"/>
      <c r="AF694" s="622"/>
    </row>
    <row r="695">
      <c r="A695" s="622"/>
      <c r="B695" s="622"/>
      <c r="C695" s="622"/>
      <c r="D695" s="622"/>
      <c r="E695" s="622"/>
      <c r="F695" s="622"/>
      <c r="G695" s="622"/>
      <c r="H695" s="622"/>
      <c r="I695" s="622"/>
      <c r="J695" s="622"/>
      <c r="K695" s="623"/>
      <c r="L695" s="623"/>
      <c r="M695" s="623"/>
      <c r="N695" s="623"/>
      <c r="O695" s="623"/>
      <c r="P695" s="623"/>
      <c r="Q695" s="623"/>
      <c r="R695" s="623"/>
      <c r="S695" s="623"/>
      <c r="T695" s="623"/>
      <c r="U695" s="622"/>
      <c r="V695" s="622"/>
      <c r="W695" s="622"/>
      <c r="X695" s="622"/>
      <c r="Y695" s="622"/>
      <c r="Z695" s="622"/>
      <c r="AA695" s="622"/>
      <c r="AB695" s="622"/>
      <c r="AC695" s="622"/>
      <c r="AD695" s="622"/>
      <c r="AE695" s="622"/>
      <c r="AF695" s="622"/>
    </row>
    <row r="696">
      <c r="A696" s="622"/>
      <c r="B696" s="622"/>
      <c r="C696" s="622"/>
      <c r="D696" s="622"/>
      <c r="E696" s="622"/>
      <c r="F696" s="622"/>
      <c r="G696" s="622"/>
      <c r="H696" s="622"/>
      <c r="I696" s="622"/>
      <c r="J696" s="622"/>
      <c r="K696" s="623"/>
      <c r="L696" s="623"/>
      <c r="M696" s="623"/>
      <c r="N696" s="623"/>
      <c r="O696" s="623"/>
      <c r="P696" s="623"/>
      <c r="Q696" s="623"/>
      <c r="R696" s="623"/>
      <c r="S696" s="623"/>
      <c r="T696" s="623"/>
      <c r="U696" s="622"/>
      <c r="V696" s="622"/>
      <c r="W696" s="622"/>
      <c r="X696" s="622"/>
      <c r="Y696" s="622"/>
      <c r="Z696" s="622"/>
      <c r="AA696" s="622"/>
      <c r="AB696" s="622"/>
      <c r="AC696" s="622"/>
      <c r="AD696" s="622"/>
      <c r="AE696" s="622"/>
      <c r="AF696" s="622"/>
    </row>
    <row r="697">
      <c r="A697" s="622"/>
      <c r="B697" s="622"/>
      <c r="C697" s="622"/>
      <c r="D697" s="622"/>
      <c r="E697" s="622"/>
      <c r="F697" s="622"/>
      <c r="G697" s="622"/>
      <c r="H697" s="622"/>
      <c r="I697" s="622"/>
      <c r="J697" s="622"/>
      <c r="K697" s="623"/>
      <c r="L697" s="623"/>
      <c r="M697" s="623"/>
      <c r="N697" s="623"/>
      <c r="O697" s="623"/>
      <c r="P697" s="623"/>
      <c r="Q697" s="623"/>
      <c r="R697" s="623"/>
      <c r="S697" s="623"/>
      <c r="T697" s="623"/>
      <c r="U697" s="622"/>
      <c r="V697" s="622"/>
      <c r="W697" s="622"/>
      <c r="X697" s="622"/>
      <c r="Y697" s="622"/>
      <c r="Z697" s="622"/>
      <c r="AA697" s="622"/>
      <c r="AB697" s="622"/>
      <c r="AC697" s="622"/>
      <c r="AD697" s="622"/>
      <c r="AE697" s="622"/>
      <c r="AF697" s="622"/>
    </row>
    <row r="698">
      <c r="A698" s="622"/>
      <c r="B698" s="622"/>
      <c r="C698" s="622"/>
      <c r="D698" s="622"/>
      <c r="E698" s="622"/>
      <c r="F698" s="622"/>
      <c r="G698" s="622"/>
      <c r="H698" s="622"/>
      <c r="I698" s="622"/>
      <c r="J698" s="622"/>
      <c r="K698" s="623"/>
      <c r="L698" s="623"/>
      <c r="M698" s="623"/>
      <c r="N698" s="623"/>
      <c r="O698" s="623"/>
      <c r="P698" s="623"/>
      <c r="Q698" s="623"/>
      <c r="R698" s="623"/>
      <c r="S698" s="623"/>
      <c r="T698" s="623"/>
      <c r="U698" s="622"/>
      <c r="V698" s="622"/>
      <c r="W698" s="622"/>
      <c r="X698" s="622"/>
      <c r="Y698" s="622"/>
      <c r="Z698" s="622"/>
      <c r="AA698" s="622"/>
      <c r="AB698" s="622"/>
      <c r="AC698" s="622"/>
      <c r="AD698" s="622"/>
      <c r="AE698" s="622"/>
      <c r="AF698" s="622"/>
    </row>
    <row r="699">
      <c r="A699" s="622"/>
      <c r="B699" s="622"/>
      <c r="C699" s="622"/>
      <c r="D699" s="622"/>
      <c r="E699" s="622"/>
      <c r="F699" s="622"/>
      <c r="G699" s="622"/>
      <c r="H699" s="622"/>
      <c r="I699" s="622"/>
      <c r="J699" s="622"/>
      <c r="K699" s="623"/>
      <c r="L699" s="623"/>
      <c r="M699" s="623"/>
      <c r="N699" s="623"/>
      <c r="O699" s="623"/>
      <c r="P699" s="623"/>
      <c r="Q699" s="623"/>
      <c r="R699" s="623"/>
      <c r="S699" s="623"/>
      <c r="T699" s="623"/>
      <c r="U699" s="622"/>
      <c r="V699" s="622"/>
      <c r="W699" s="622"/>
      <c r="X699" s="622"/>
      <c r="Y699" s="622"/>
      <c r="Z699" s="622"/>
      <c r="AA699" s="622"/>
      <c r="AB699" s="622"/>
      <c r="AC699" s="622"/>
      <c r="AD699" s="622"/>
      <c r="AE699" s="622"/>
      <c r="AF699" s="622"/>
    </row>
    <row r="700">
      <c r="A700" s="622"/>
      <c r="B700" s="622"/>
      <c r="C700" s="622"/>
      <c r="D700" s="622"/>
      <c r="E700" s="622"/>
      <c r="F700" s="622"/>
      <c r="G700" s="622"/>
      <c r="H700" s="622"/>
      <c r="I700" s="622"/>
      <c r="J700" s="622"/>
      <c r="K700" s="623"/>
      <c r="L700" s="623"/>
      <c r="M700" s="623"/>
      <c r="N700" s="623"/>
      <c r="O700" s="623"/>
      <c r="P700" s="623"/>
      <c r="Q700" s="623"/>
      <c r="R700" s="623"/>
      <c r="S700" s="623"/>
      <c r="T700" s="623"/>
      <c r="U700" s="622"/>
      <c r="V700" s="622"/>
      <c r="W700" s="622"/>
      <c r="X700" s="622"/>
      <c r="Y700" s="622"/>
      <c r="Z700" s="622"/>
      <c r="AA700" s="622"/>
      <c r="AB700" s="622"/>
      <c r="AC700" s="622"/>
      <c r="AD700" s="622"/>
      <c r="AE700" s="622"/>
      <c r="AF700" s="622"/>
    </row>
    <row r="701">
      <c r="A701" s="622"/>
      <c r="B701" s="622"/>
      <c r="C701" s="622"/>
      <c r="D701" s="622"/>
      <c r="E701" s="622"/>
      <c r="F701" s="622"/>
      <c r="G701" s="622"/>
      <c r="H701" s="622"/>
      <c r="I701" s="622"/>
      <c r="J701" s="622"/>
      <c r="K701" s="623"/>
      <c r="L701" s="623"/>
      <c r="M701" s="623"/>
      <c r="N701" s="623"/>
      <c r="O701" s="623"/>
      <c r="P701" s="623"/>
      <c r="Q701" s="623"/>
      <c r="R701" s="623"/>
      <c r="S701" s="623"/>
      <c r="T701" s="623"/>
      <c r="U701" s="622"/>
      <c r="V701" s="622"/>
      <c r="W701" s="622"/>
      <c r="X701" s="622"/>
      <c r="Y701" s="622"/>
      <c r="Z701" s="622"/>
      <c r="AA701" s="622"/>
      <c r="AB701" s="622"/>
      <c r="AC701" s="622"/>
      <c r="AD701" s="622"/>
      <c r="AE701" s="622"/>
      <c r="AF701" s="622"/>
    </row>
    <row r="702">
      <c r="A702" s="622"/>
      <c r="B702" s="622"/>
      <c r="C702" s="622"/>
      <c r="D702" s="622"/>
      <c r="E702" s="622"/>
      <c r="F702" s="622"/>
      <c r="G702" s="622"/>
      <c r="H702" s="622"/>
      <c r="I702" s="622"/>
      <c r="J702" s="622"/>
      <c r="K702" s="623"/>
      <c r="L702" s="623"/>
      <c r="M702" s="623"/>
      <c r="N702" s="623"/>
      <c r="O702" s="623"/>
      <c r="P702" s="623"/>
      <c r="Q702" s="623"/>
      <c r="R702" s="623"/>
      <c r="S702" s="623"/>
      <c r="T702" s="623"/>
      <c r="U702" s="622"/>
      <c r="V702" s="622"/>
      <c r="W702" s="622"/>
      <c r="X702" s="622"/>
      <c r="Y702" s="622"/>
      <c r="Z702" s="622"/>
      <c r="AA702" s="622"/>
      <c r="AB702" s="622"/>
      <c r="AC702" s="622"/>
      <c r="AD702" s="622"/>
      <c r="AE702" s="622"/>
      <c r="AF702" s="622"/>
    </row>
    <row r="703">
      <c r="A703" s="622"/>
      <c r="B703" s="622"/>
      <c r="C703" s="622"/>
      <c r="D703" s="622"/>
      <c r="E703" s="622"/>
      <c r="F703" s="622"/>
      <c r="G703" s="622"/>
      <c r="H703" s="622"/>
      <c r="I703" s="622"/>
      <c r="J703" s="622"/>
      <c r="K703" s="623"/>
      <c r="L703" s="623"/>
      <c r="M703" s="623"/>
      <c r="N703" s="623"/>
      <c r="O703" s="623"/>
      <c r="P703" s="623"/>
      <c r="Q703" s="623"/>
      <c r="R703" s="623"/>
      <c r="S703" s="623"/>
      <c r="T703" s="623"/>
      <c r="U703" s="622"/>
      <c r="V703" s="622"/>
      <c r="W703" s="622"/>
      <c r="X703" s="622"/>
      <c r="Y703" s="622"/>
      <c r="Z703" s="622"/>
      <c r="AA703" s="622"/>
      <c r="AB703" s="622"/>
      <c r="AC703" s="622"/>
      <c r="AD703" s="622"/>
      <c r="AE703" s="622"/>
      <c r="AF703" s="622"/>
    </row>
    <row r="704">
      <c r="A704" s="622"/>
      <c r="B704" s="622"/>
      <c r="C704" s="622"/>
      <c r="D704" s="622"/>
      <c r="E704" s="622"/>
      <c r="F704" s="622"/>
      <c r="G704" s="622"/>
      <c r="H704" s="622"/>
      <c r="I704" s="622"/>
      <c r="J704" s="622"/>
      <c r="K704" s="623"/>
      <c r="L704" s="623"/>
      <c r="M704" s="623"/>
      <c r="N704" s="623"/>
      <c r="O704" s="623"/>
      <c r="P704" s="623"/>
      <c r="Q704" s="623"/>
      <c r="R704" s="623"/>
      <c r="S704" s="623"/>
      <c r="T704" s="623"/>
      <c r="U704" s="622"/>
      <c r="V704" s="622"/>
      <c r="W704" s="622"/>
      <c r="X704" s="622"/>
      <c r="Y704" s="622"/>
      <c r="Z704" s="622"/>
      <c r="AA704" s="622"/>
      <c r="AB704" s="622"/>
      <c r="AC704" s="622"/>
      <c r="AD704" s="622"/>
      <c r="AE704" s="622"/>
      <c r="AF704" s="622"/>
    </row>
    <row r="705">
      <c r="A705" s="622"/>
      <c r="B705" s="622"/>
      <c r="C705" s="622"/>
      <c r="D705" s="622"/>
      <c r="E705" s="622"/>
      <c r="F705" s="622"/>
      <c r="G705" s="622"/>
      <c r="H705" s="622"/>
      <c r="I705" s="622"/>
      <c r="J705" s="622"/>
      <c r="K705" s="623"/>
      <c r="L705" s="623"/>
      <c r="M705" s="623"/>
      <c r="N705" s="623"/>
      <c r="O705" s="623"/>
      <c r="P705" s="623"/>
      <c r="Q705" s="623"/>
      <c r="R705" s="623"/>
      <c r="S705" s="623"/>
      <c r="T705" s="623"/>
      <c r="U705" s="622"/>
      <c r="V705" s="622"/>
      <c r="W705" s="622"/>
      <c r="X705" s="622"/>
      <c r="Y705" s="622"/>
      <c r="Z705" s="622"/>
      <c r="AA705" s="622"/>
      <c r="AB705" s="622"/>
      <c r="AC705" s="622"/>
      <c r="AD705" s="622"/>
      <c r="AE705" s="622"/>
      <c r="AF705" s="622"/>
    </row>
    <row r="706">
      <c r="A706" s="622"/>
      <c r="B706" s="622"/>
      <c r="C706" s="622"/>
      <c r="D706" s="622"/>
      <c r="E706" s="622"/>
      <c r="F706" s="622"/>
      <c r="G706" s="622"/>
      <c r="H706" s="622"/>
      <c r="I706" s="622"/>
      <c r="J706" s="622"/>
      <c r="K706" s="623"/>
      <c r="L706" s="623"/>
      <c r="M706" s="623"/>
      <c r="N706" s="623"/>
      <c r="O706" s="623"/>
      <c r="P706" s="623"/>
      <c r="Q706" s="623"/>
      <c r="R706" s="623"/>
      <c r="S706" s="623"/>
      <c r="T706" s="623"/>
      <c r="U706" s="622"/>
      <c r="V706" s="622"/>
      <c r="W706" s="622"/>
      <c r="X706" s="622"/>
      <c r="Y706" s="622"/>
      <c r="Z706" s="622"/>
      <c r="AA706" s="622"/>
      <c r="AB706" s="622"/>
      <c r="AC706" s="622"/>
      <c r="AD706" s="622"/>
      <c r="AE706" s="622"/>
      <c r="AF706" s="622"/>
    </row>
    <row r="707">
      <c r="A707" s="622"/>
      <c r="B707" s="622"/>
      <c r="C707" s="622"/>
      <c r="D707" s="622"/>
      <c r="E707" s="622"/>
      <c r="F707" s="622"/>
      <c r="G707" s="622"/>
      <c r="H707" s="622"/>
      <c r="I707" s="622"/>
      <c r="J707" s="622"/>
      <c r="K707" s="623"/>
      <c r="L707" s="623"/>
      <c r="M707" s="623"/>
      <c r="N707" s="623"/>
      <c r="O707" s="623"/>
      <c r="P707" s="623"/>
      <c r="Q707" s="623"/>
      <c r="R707" s="623"/>
      <c r="S707" s="623"/>
      <c r="T707" s="623"/>
      <c r="U707" s="622"/>
      <c r="V707" s="622"/>
      <c r="W707" s="622"/>
      <c r="X707" s="622"/>
      <c r="Y707" s="622"/>
      <c r="Z707" s="622"/>
      <c r="AA707" s="622"/>
      <c r="AB707" s="622"/>
      <c r="AC707" s="622"/>
      <c r="AD707" s="622"/>
      <c r="AE707" s="622"/>
      <c r="AF707" s="622"/>
    </row>
    <row r="708">
      <c r="A708" s="622"/>
      <c r="B708" s="622"/>
      <c r="C708" s="622"/>
      <c r="D708" s="622"/>
      <c r="E708" s="622"/>
      <c r="F708" s="622"/>
      <c r="G708" s="622"/>
      <c r="H708" s="622"/>
      <c r="I708" s="622"/>
      <c r="J708" s="622"/>
      <c r="K708" s="623"/>
      <c r="L708" s="623"/>
      <c r="M708" s="623"/>
      <c r="N708" s="623"/>
      <c r="O708" s="623"/>
      <c r="P708" s="623"/>
      <c r="Q708" s="623"/>
      <c r="R708" s="623"/>
      <c r="S708" s="623"/>
      <c r="T708" s="623"/>
      <c r="U708" s="622"/>
      <c r="V708" s="622"/>
      <c r="W708" s="622"/>
      <c r="X708" s="622"/>
      <c r="Y708" s="622"/>
      <c r="Z708" s="622"/>
      <c r="AA708" s="622"/>
      <c r="AB708" s="622"/>
      <c r="AC708" s="622"/>
      <c r="AD708" s="622"/>
      <c r="AE708" s="622"/>
      <c r="AF708" s="622"/>
    </row>
    <row r="709">
      <c r="A709" s="622"/>
      <c r="B709" s="622"/>
      <c r="C709" s="622"/>
      <c r="D709" s="622"/>
      <c r="E709" s="622"/>
      <c r="F709" s="622"/>
      <c r="G709" s="622"/>
      <c r="H709" s="622"/>
      <c r="I709" s="622"/>
      <c r="J709" s="622"/>
      <c r="K709" s="623"/>
      <c r="L709" s="623"/>
      <c r="M709" s="623"/>
      <c r="N709" s="623"/>
      <c r="O709" s="623"/>
      <c r="P709" s="623"/>
      <c r="Q709" s="623"/>
      <c r="R709" s="623"/>
      <c r="S709" s="623"/>
      <c r="T709" s="623"/>
      <c r="U709" s="622"/>
      <c r="V709" s="622"/>
      <c r="W709" s="622"/>
      <c r="X709" s="622"/>
      <c r="Y709" s="622"/>
      <c r="Z709" s="622"/>
      <c r="AA709" s="622"/>
      <c r="AB709" s="622"/>
      <c r="AC709" s="622"/>
      <c r="AD709" s="622"/>
      <c r="AE709" s="622"/>
      <c r="AF709" s="622"/>
    </row>
    <row r="710">
      <c r="A710" s="622"/>
      <c r="B710" s="622"/>
      <c r="C710" s="622"/>
      <c r="D710" s="622"/>
      <c r="E710" s="622"/>
      <c r="F710" s="622"/>
      <c r="G710" s="622"/>
      <c r="H710" s="622"/>
      <c r="I710" s="622"/>
      <c r="J710" s="622"/>
      <c r="K710" s="623"/>
      <c r="L710" s="623"/>
      <c r="M710" s="623"/>
      <c r="N710" s="623"/>
      <c r="O710" s="623"/>
      <c r="P710" s="623"/>
      <c r="Q710" s="623"/>
      <c r="R710" s="623"/>
      <c r="S710" s="623"/>
      <c r="T710" s="623"/>
      <c r="U710" s="622"/>
      <c r="V710" s="622"/>
      <c r="W710" s="622"/>
      <c r="X710" s="622"/>
      <c r="Y710" s="622"/>
      <c r="Z710" s="622"/>
      <c r="AA710" s="622"/>
      <c r="AB710" s="622"/>
      <c r="AC710" s="622"/>
      <c r="AD710" s="622"/>
      <c r="AE710" s="622"/>
      <c r="AF710" s="622"/>
    </row>
    <row r="711">
      <c r="A711" s="622"/>
      <c r="B711" s="622"/>
      <c r="C711" s="622"/>
      <c r="D711" s="622"/>
      <c r="E711" s="622"/>
      <c r="F711" s="622"/>
      <c r="G711" s="622"/>
      <c r="H711" s="622"/>
      <c r="I711" s="622"/>
      <c r="J711" s="622"/>
      <c r="K711" s="623"/>
      <c r="L711" s="623"/>
      <c r="M711" s="623"/>
      <c r="N711" s="623"/>
      <c r="O711" s="623"/>
      <c r="P711" s="623"/>
      <c r="Q711" s="623"/>
      <c r="R711" s="623"/>
      <c r="S711" s="623"/>
      <c r="T711" s="623"/>
      <c r="U711" s="622"/>
      <c r="V711" s="622"/>
      <c r="W711" s="622"/>
      <c r="X711" s="622"/>
      <c r="Y711" s="622"/>
      <c r="Z711" s="622"/>
      <c r="AA711" s="622"/>
      <c r="AB711" s="622"/>
      <c r="AC711" s="622"/>
      <c r="AD711" s="622"/>
      <c r="AE711" s="622"/>
      <c r="AF711" s="622"/>
    </row>
    <row r="712">
      <c r="A712" s="622"/>
      <c r="B712" s="622"/>
      <c r="C712" s="622"/>
      <c r="D712" s="622"/>
      <c r="E712" s="622"/>
      <c r="F712" s="622"/>
      <c r="G712" s="622"/>
      <c r="H712" s="622"/>
      <c r="I712" s="622"/>
      <c r="J712" s="622"/>
      <c r="K712" s="623"/>
      <c r="L712" s="623"/>
      <c r="M712" s="623"/>
      <c r="N712" s="623"/>
      <c r="O712" s="623"/>
      <c r="P712" s="623"/>
      <c r="Q712" s="623"/>
      <c r="R712" s="623"/>
      <c r="S712" s="623"/>
      <c r="T712" s="623"/>
      <c r="U712" s="622"/>
      <c r="V712" s="622"/>
      <c r="W712" s="622"/>
      <c r="X712" s="622"/>
      <c r="Y712" s="622"/>
      <c r="Z712" s="622"/>
      <c r="AA712" s="622"/>
      <c r="AB712" s="622"/>
      <c r="AC712" s="622"/>
      <c r="AD712" s="622"/>
      <c r="AE712" s="622"/>
      <c r="AF712" s="622"/>
    </row>
    <row r="713">
      <c r="A713" s="622"/>
      <c r="B713" s="622"/>
      <c r="C713" s="622"/>
      <c r="D713" s="622"/>
      <c r="E713" s="622"/>
      <c r="F713" s="622"/>
      <c r="G713" s="622"/>
      <c r="H713" s="622"/>
      <c r="I713" s="622"/>
      <c r="J713" s="622"/>
      <c r="K713" s="623"/>
      <c r="L713" s="623"/>
      <c r="M713" s="623"/>
      <c r="N713" s="623"/>
      <c r="O713" s="623"/>
      <c r="P713" s="623"/>
      <c r="Q713" s="623"/>
      <c r="R713" s="623"/>
      <c r="S713" s="623"/>
      <c r="T713" s="623"/>
      <c r="U713" s="622"/>
      <c r="V713" s="622"/>
      <c r="W713" s="622"/>
      <c r="X713" s="622"/>
      <c r="Y713" s="622"/>
      <c r="Z713" s="622"/>
      <c r="AA713" s="622"/>
      <c r="AB713" s="622"/>
      <c r="AC713" s="622"/>
      <c r="AD713" s="622"/>
      <c r="AE713" s="622"/>
      <c r="AF713" s="622"/>
    </row>
    <row r="714">
      <c r="A714" s="622"/>
      <c r="B714" s="622"/>
      <c r="C714" s="622"/>
      <c r="D714" s="622"/>
      <c r="E714" s="622"/>
      <c r="F714" s="622"/>
      <c r="G714" s="622"/>
      <c r="H714" s="622"/>
      <c r="I714" s="622"/>
      <c r="J714" s="622"/>
      <c r="K714" s="623"/>
      <c r="L714" s="623"/>
      <c r="M714" s="623"/>
      <c r="N714" s="623"/>
      <c r="O714" s="623"/>
      <c r="P714" s="623"/>
      <c r="Q714" s="623"/>
      <c r="R714" s="623"/>
      <c r="S714" s="623"/>
      <c r="T714" s="623"/>
      <c r="U714" s="622"/>
      <c r="V714" s="622"/>
      <c r="W714" s="622"/>
      <c r="X714" s="622"/>
      <c r="Y714" s="622"/>
      <c r="Z714" s="622"/>
      <c r="AA714" s="622"/>
      <c r="AB714" s="622"/>
      <c r="AC714" s="622"/>
      <c r="AD714" s="622"/>
      <c r="AE714" s="622"/>
      <c r="AF714" s="622"/>
    </row>
    <row r="715">
      <c r="A715" s="622"/>
      <c r="B715" s="622"/>
      <c r="C715" s="622"/>
      <c r="D715" s="622"/>
      <c r="E715" s="622"/>
      <c r="F715" s="622"/>
      <c r="G715" s="622"/>
      <c r="H715" s="622"/>
      <c r="I715" s="622"/>
      <c r="J715" s="622"/>
      <c r="K715" s="623"/>
      <c r="L715" s="623"/>
      <c r="M715" s="623"/>
      <c r="N715" s="623"/>
      <c r="O715" s="623"/>
      <c r="P715" s="623"/>
      <c r="Q715" s="623"/>
      <c r="R715" s="623"/>
      <c r="S715" s="623"/>
      <c r="T715" s="623"/>
      <c r="U715" s="622"/>
      <c r="V715" s="622"/>
      <c r="W715" s="622"/>
      <c r="X715" s="622"/>
      <c r="Y715" s="622"/>
      <c r="Z715" s="622"/>
      <c r="AA715" s="622"/>
      <c r="AB715" s="622"/>
      <c r="AC715" s="622"/>
      <c r="AD715" s="622"/>
      <c r="AE715" s="622"/>
      <c r="AF715" s="622"/>
    </row>
    <row r="716">
      <c r="A716" s="622"/>
      <c r="B716" s="622"/>
      <c r="C716" s="622"/>
      <c r="D716" s="622"/>
      <c r="E716" s="622"/>
      <c r="F716" s="622"/>
      <c r="G716" s="622"/>
      <c r="H716" s="622"/>
      <c r="I716" s="622"/>
      <c r="J716" s="622"/>
      <c r="K716" s="623"/>
      <c r="L716" s="623"/>
      <c r="M716" s="623"/>
      <c r="N716" s="623"/>
      <c r="O716" s="623"/>
      <c r="P716" s="623"/>
      <c r="Q716" s="623"/>
      <c r="R716" s="623"/>
      <c r="S716" s="623"/>
      <c r="T716" s="623"/>
      <c r="U716" s="622"/>
      <c r="V716" s="622"/>
      <c r="W716" s="622"/>
      <c r="X716" s="622"/>
      <c r="Y716" s="622"/>
      <c r="Z716" s="622"/>
      <c r="AA716" s="622"/>
      <c r="AB716" s="622"/>
      <c r="AC716" s="622"/>
      <c r="AD716" s="622"/>
      <c r="AE716" s="622"/>
      <c r="AF716" s="622"/>
    </row>
    <row r="717">
      <c r="A717" s="622"/>
      <c r="B717" s="622"/>
      <c r="C717" s="622"/>
      <c r="D717" s="622"/>
      <c r="E717" s="622"/>
      <c r="F717" s="622"/>
      <c r="G717" s="622"/>
      <c r="H717" s="622"/>
      <c r="I717" s="622"/>
      <c r="J717" s="622"/>
      <c r="K717" s="623"/>
      <c r="L717" s="623"/>
      <c r="M717" s="623"/>
      <c r="N717" s="623"/>
      <c r="O717" s="623"/>
      <c r="P717" s="623"/>
      <c r="Q717" s="623"/>
      <c r="R717" s="623"/>
      <c r="S717" s="623"/>
      <c r="T717" s="623"/>
      <c r="U717" s="622"/>
      <c r="V717" s="622"/>
      <c r="W717" s="622"/>
      <c r="X717" s="622"/>
      <c r="Y717" s="622"/>
      <c r="Z717" s="622"/>
      <c r="AA717" s="622"/>
      <c r="AB717" s="622"/>
      <c r="AC717" s="622"/>
      <c r="AD717" s="622"/>
      <c r="AE717" s="622"/>
      <c r="AF717" s="622"/>
    </row>
    <row r="718">
      <c r="A718" s="622"/>
      <c r="B718" s="622"/>
      <c r="C718" s="622"/>
      <c r="D718" s="622"/>
      <c r="E718" s="622"/>
      <c r="F718" s="622"/>
      <c r="G718" s="622"/>
      <c r="H718" s="622"/>
      <c r="I718" s="622"/>
      <c r="J718" s="622"/>
      <c r="K718" s="623"/>
      <c r="L718" s="623"/>
      <c r="M718" s="623"/>
      <c r="N718" s="623"/>
      <c r="O718" s="623"/>
      <c r="P718" s="623"/>
      <c r="Q718" s="623"/>
      <c r="R718" s="623"/>
      <c r="S718" s="623"/>
      <c r="T718" s="623"/>
      <c r="U718" s="622"/>
      <c r="V718" s="622"/>
      <c r="W718" s="622"/>
      <c r="X718" s="622"/>
      <c r="Y718" s="622"/>
      <c r="Z718" s="622"/>
      <c r="AA718" s="622"/>
      <c r="AB718" s="622"/>
      <c r="AC718" s="622"/>
      <c r="AD718" s="622"/>
      <c r="AE718" s="622"/>
      <c r="AF718" s="622"/>
    </row>
    <row r="719">
      <c r="A719" s="622"/>
      <c r="B719" s="622"/>
      <c r="C719" s="622"/>
      <c r="D719" s="622"/>
      <c r="E719" s="622"/>
      <c r="F719" s="622"/>
      <c r="G719" s="622"/>
      <c r="H719" s="622"/>
      <c r="I719" s="622"/>
      <c r="J719" s="622"/>
      <c r="K719" s="623"/>
      <c r="L719" s="623"/>
      <c r="M719" s="623"/>
      <c r="N719" s="623"/>
      <c r="O719" s="623"/>
      <c r="P719" s="623"/>
      <c r="Q719" s="623"/>
      <c r="R719" s="623"/>
      <c r="S719" s="623"/>
      <c r="T719" s="623"/>
      <c r="U719" s="622"/>
      <c r="V719" s="622"/>
      <c r="W719" s="622"/>
      <c r="X719" s="622"/>
      <c r="Y719" s="622"/>
      <c r="Z719" s="622"/>
      <c r="AA719" s="622"/>
      <c r="AB719" s="622"/>
      <c r="AC719" s="622"/>
      <c r="AD719" s="622"/>
      <c r="AE719" s="622"/>
      <c r="AF719" s="622"/>
    </row>
    <row r="720">
      <c r="A720" s="622"/>
      <c r="B720" s="622"/>
      <c r="C720" s="622"/>
      <c r="D720" s="622"/>
      <c r="E720" s="622"/>
      <c r="F720" s="622"/>
      <c r="G720" s="622"/>
      <c r="H720" s="622"/>
      <c r="I720" s="622"/>
      <c r="J720" s="622"/>
      <c r="K720" s="623"/>
      <c r="L720" s="623"/>
      <c r="M720" s="623"/>
      <c r="N720" s="623"/>
      <c r="O720" s="623"/>
      <c r="P720" s="623"/>
      <c r="Q720" s="623"/>
      <c r="R720" s="623"/>
      <c r="S720" s="623"/>
      <c r="T720" s="623"/>
      <c r="U720" s="622"/>
      <c r="V720" s="622"/>
      <c r="W720" s="622"/>
      <c r="X720" s="622"/>
      <c r="Y720" s="622"/>
      <c r="Z720" s="622"/>
      <c r="AA720" s="622"/>
      <c r="AB720" s="622"/>
      <c r="AC720" s="622"/>
      <c r="AD720" s="622"/>
      <c r="AE720" s="622"/>
      <c r="AF720" s="622"/>
    </row>
    <row r="721">
      <c r="A721" s="622"/>
      <c r="B721" s="622"/>
      <c r="C721" s="622"/>
      <c r="D721" s="622"/>
      <c r="E721" s="622"/>
      <c r="F721" s="622"/>
      <c r="G721" s="622"/>
      <c r="H721" s="622"/>
      <c r="I721" s="622"/>
      <c r="J721" s="622"/>
      <c r="K721" s="623"/>
      <c r="L721" s="623"/>
      <c r="M721" s="623"/>
      <c r="N721" s="623"/>
      <c r="O721" s="623"/>
      <c r="P721" s="623"/>
      <c r="Q721" s="623"/>
      <c r="R721" s="623"/>
      <c r="S721" s="623"/>
      <c r="T721" s="623"/>
      <c r="U721" s="622"/>
      <c r="V721" s="622"/>
      <c r="W721" s="622"/>
      <c r="X721" s="622"/>
      <c r="Y721" s="622"/>
      <c r="Z721" s="622"/>
      <c r="AA721" s="622"/>
      <c r="AB721" s="622"/>
      <c r="AC721" s="622"/>
      <c r="AD721" s="622"/>
      <c r="AE721" s="622"/>
      <c r="AF721" s="622"/>
    </row>
    <row r="722">
      <c r="A722" s="622"/>
      <c r="B722" s="622"/>
      <c r="C722" s="622"/>
      <c r="D722" s="622"/>
      <c r="E722" s="622"/>
      <c r="F722" s="622"/>
      <c r="G722" s="622"/>
      <c r="H722" s="622"/>
      <c r="I722" s="622"/>
      <c r="J722" s="622"/>
      <c r="K722" s="623"/>
      <c r="L722" s="623"/>
      <c r="M722" s="623"/>
      <c r="N722" s="623"/>
      <c r="O722" s="623"/>
      <c r="P722" s="623"/>
      <c r="Q722" s="623"/>
      <c r="R722" s="623"/>
      <c r="S722" s="623"/>
      <c r="T722" s="623"/>
      <c r="U722" s="622"/>
      <c r="V722" s="622"/>
      <c r="W722" s="622"/>
      <c r="X722" s="622"/>
      <c r="Y722" s="622"/>
      <c r="Z722" s="622"/>
      <c r="AA722" s="622"/>
      <c r="AB722" s="622"/>
      <c r="AC722" s="622"/>
      <c r="AD722" s="622"/>
      <c r="AE722" s="622"/>
      <c r="AF722" s="622"/>
    </row>
    <row r="723">
      <c r="A723" s="622"/>
      <c r="B723" s="622"/>
      <c r="C723" s="622"/>
      <c r="D723" s="622"/>
      <c r="E723" s="622"/>
      <c r="F723" s="622"/>
      <c r="G723" s="622"/>
      <c r="H723" s="622"/>
      <c r="I723" s="622"/>
      <c r="J723" s="622"/>
      <c r="K723" s="623"/>
      <c r="L723" s="623"/>
      <c r="M723" s="623"/>
      <c r="N723" s="623"/>
      <c r="O723" s="623"/>
      <c r="P723" s="623"/>
      <c r="Q723" s="623"/>
      <c r="R723" s="623"/>
      <c r="S723" s="623"/>
      <c r="T723" s="623"/>
      <c r="U723" s="622"/>
      <c r="V723" s="622"/>
      <c r="W723" s="622"/>
      <c r="X723" s="622"/>
      <c r="Y723" s="622"/>
      <c r="Z723" s="622"/>
      <c r="AA723" s="622"/>
      <c r="AB723" s="622"/>
      <c r="AC723" s="622"/>
      <c r="AD723" s="622"/>
      <c r="AE723" s="622"/>
      <c r="AF723" s="622"/>
    </row>
    <row r="724">
      <c r="A724" s="622"/>
      <c r="B724" s="622"/>
      <c r="C724" s="622"/>
      <c r="D724" s="622"/>
      <c r="E724" s="622"/>
      <c r="F724" s="622"/>
      <c r="G724" s="622"/>
      <c r="H724" s="622"/>
      <c r="I724" s="622"/>
      <c r="J724" s="622"/>
      <c r="K724" s="623"/>
      <c r="L724" s="623"/>
      <c r="M724" s="623"/>
      <c r="N724" s="623"/>
      <c r="O724" s="623"/>
      <c r="P724" s="623"/>
      <c r="Q724" s="623"/>
      <c r="R724" s="623"/>
      <c r="S724" s="623"/>
      <c r="T724" s="623"/>
      <c r="U724" s="622"/>
      <c r="V724" s="622"/>
      <c r="W724" s="622"/>
      <c r="X724" s="622"/>
      <c r="Y724" s="622"/>
      <c r="Z724" s="622"/>
      <c r="AA724" s="622"/>
      <c r="AB724" s="622"/>
      <c r="AC724" s="622"/>
      <c r="AD724" s="622"/>
      <c r="AE724" s="622"/>
      <c r="AF724" s="622"/>
    </row>
    <row r="725">
      <c r="A725" s="622"/>
      <c r="B725" s="622"/>
      <c r="C725" s="622"/>
      <c r="D725" s="622"/>
      <c r="E725" s="622"/>
      <c r="F725" s="622"/>
      <c r="G725" s="622"/>
      <c r="H725" s="622"/>
      <c r="I725" s="622"/>
      <c r="J725" s="622"/>
      <c r="K725" s="623"/>
      <c r="L725" s="623"/>
      <c r="M725" s="623"/>
      <c r="N725" s="623"/>
      <c r="O725" s="623"/>
      <c r="P725" s="623"/>
      <c r="Q725" s="623"/>
      <c r="R725" s="623"/>
      <c r="S725" s="623"/>
      <c r="T725" s="623"/>
      <c r="U725" s="622"/>
      <c r="V725" s="622"/>
      <c r="W725" s="622"/>
      <c r="X725" s="622"/>
      <c r="Y725" s="622"/>
      <c r="Z725" s="622"/>
      <c r="AA725" s="622"/>
      <c r="AB725" s="622"/>
      <c r="AC725" s="622"/>
      <c r="AD725" s="622"/>
      <c r="AE725" s="622"/>
      <c r="AF725" s="622"/>
    </row>
    <row r="726">
      <c r="A726" s="622"/>
      <c r="B726" s="622"/>
      <c r="C726" s="622"/>
      <c r="D726" s="622"/>
      <c r="E726" s="622"/>
      <c r="F726" s="622"/>
      <c r="G726" s="622"/>
      <c r="H726" s="622"/>
      <c r="I726" s="622"/>
      <c r="J726" s="622"/>
      <c r="K726" s="623"/>
      <c r="L726" s="623"/>
      <c r="M726" s="623"/>
      <c r="N726" s="623"/>
      <c r="O726" s="623"/>
      <c r="P726" s="623"/>
      <c r="Q726" s="623"/>
      <c r="R726" s="623"/>
      <c r="S726" s="623"/>
      <c r="T726" s="623"/>
      <c r="U726" s="622"/>
      <c r="V726" s="622"/>
      <c r="W726" s="622"/>
      <c r="X726" s="622"/>
      <c r="Y726" s="622"/>
      <c r="Z726" s="622"/>
      <c r="AA726" s="622"/>
      <c r="AB726" s="622"/>
      <c r="AC726" s="622"/>
      <c r="AD726" s="622"/>
      <c r="AE726" s="622"/>
      <c r="AF726" s="622"/>
    </row>
    <row r="727">
      <c r="A727" s="622"/>
      <c r="B727" s="622"/>
      <c r="C727" s="622"/>
      <c r="D727" s="622"/>
      <c r="E727" s="622"/>
      <c r="F727" s="622"/>
      <c r="G727" s="622"/>
      <c r="H727" s="622"/>
      <c r="I727" s="622"/>
      <c r="J727" s="622"/>
      <c r="K727" s="623"/>
      <c r="L727" s="623"/>
      <c r="M727" s="623"/>
      <c r="N727" s="623"/>
      <c r="O727" s="623"/>
      <c r="P727" s="623"/>
      <c r="Q727" s="623"/>
      <c r="R727" s="623"/>
      <c r="S727" s="623"/>
      <c r="T727" s="623"/>
      <c r="U727" s="622"/>
      <c r="V727" s="622"/>
      <c r="W727" s="622"/>
      <c r="X727" s="622"/>
      <c r="Y727" s="622"/>
      <c r="Z727" s="622"/>
      <c r="AA727" s="622"/>
      <c r="AB727" s="622"/>
      <c r="AC727" s="622"/>
      <c r="AD727" s="622"/>
      <c r="AE727" s="622"/>
      <c r="AF727" s="622"/>
    </row>
    <row r="728">
      <c r="A728" s="622"/>
      <c r="B728" s="622"/>
      <c r="C728" s="622"/>
      <c r="D728" s="622"/>
      <c r="E728" s="622"/>
      <c r="F728" s="622"/>
      <c r="G728" s="622"/>
      <c r="H728" s="622"/>
      <c r="I728" s="622"/>
      <c r="J728" s="622"/>
      <c r="K728" s="623"/>
      <c r="L728" s="623"/>
      <c r="M728" s="623"/>
      <c r="N728" s="623"/>
      <c r="O728" s="623"/>
      <c r="P728" s="623"/>
      <c r="Q728" s="623"/>
      <c r="R728" s="623"/>
      <c r="S728" s="623"/>
      <c r="T728" s="623"/>
      <c r="U728" s="622"/>
      <c r="V728" s="622"/>
      <c r="W728" s="622"/>
      <c r="X728" s="622"/>
      <c r="Y728" s="622"/>
      <c r="Z728" s="622"/>
      <c r="AA728" s="622"/>
      <c r="AB728" s="622"/>
      <c r="AC728" s="622"/>
      <c r="AD728" s="622"/>
      <c r="AE728" s="622"/>
      <c r="AF728" s="622"/>
    </row>
    <row r="729">
      <c r="A729" s="622"/>
      <c r="B729" s="622"/>
      <c r="C729" s="622"/>
      <c r="D729" s="622"/>
      <c r="E729" s="622"/>
      <c r="F729" s="622"/>
      <c r="G729" s="622"/>
      <c r="H729" s="622"/>
      <c r="I729" s="622"/>
      <c r="J729" s="622"/>
      <c r="K729" s="623"/>
      <c r="L729" s="623"/>
      <c r="M729" s="623"/>
      <c r="N729" s="623"/>
      <c r="O729" s="623"/>
      <c r="P729" s="623"/>
      <c r="Q729" s="623"/>
      <c r="R729" s="623"/>
      <c r="S729" s="623"/>
      <c r="T729" s="623"/>
      <c r="U729" s="622"/>
      <c r="V729" s="622"/>
      <c r="W729" s="622"/>
      <c r="X729" s="622"/>
      <c r="Y729" s="622"/>
      <c r="Z729" s="622"/>
      <c r="AA729" s="622"/>
      <c r="AB729" s="622"/>
      <c r="AC729" s="622"/>
      <c r="AD729" s="622"/>
      <c r="AE729" s="622"/>
      <c r="AF729" s="622"/>
    </row>
    <row r="730">
      <c r="A730" s="622"/>
      <c r="B730" s="622"/>
      <c r="C730" s="622"/>
      <c r="D730" s="622"/>
      <c r="E730" s="622"/>
      <c r="F730" s="622"/>
      <c r="G730" s="622"/>
      <c r="H730" s="622"/>
      <c r="I730" s="622"/>
      <c r="J730" s="622"/>
      <c r="K730" s="623"/>
      <c r="L730" s="623"/>
      <c r="M730" s="623"/>
      <c r="N730" s="623"/>
      <c r="O730" s="623"/>
      <c r="P730" s="623"/>
      <c r="Q730" s="623"/>
      <c r="R730" s="623"/>
      <c r="S730" s="623"/>
      <c r="T730" s="623"/>
      <c r="U730" s="622"/>
      <c r="V730" s="622"/>
      <c r="W730" s="622"/>
      <c r="X730" s="622"/>
      <c r="Y730" s="622"/>
      <c r="Z730" s="622"/>
      <c r="AA730" s="622"/>
      <c r="AB730" s="622"/>
      <c r="AC730" s="622"/>
      <c r="AD730" s="622"/>
      <c r="AE730" s="622"/>
      <c r="AF730" s="622"/>
    </row>
    <row r="731">
      <c r="A731" s="622"/>
      <c r="B731" s="622"/>
      <c r="C731" s="622"/>
      <c r="D731" s="622"/>
      <c r="E731" s="622"/>
      <c r="F731" s="622"/>
      <c r="G731" s="622"/>
      <c r="H731" s="622"/>
      <c r="I731" s="622"/>
      <c r="J731" s="622"/>
      <c r="K731" s="623"/>
      <c r="L731" s="623"/>
      <c r="M731" s="623"/>
      <c r="N731" s="623"/>
      <c r="O731" s="623"/>
      <c r="P731" s="623"/>
      <c r="Q731" s="623"/>
      <c r="R731" s="623"/>
      <c r="S731" s="623"/>
      <c r="T731" s="623"/>
      <c r="U731" s="622"/>
      <c r="V731" s="622"/>
      <c r="W731" s="622"/>
      <c r="X731" s="622"/>
      <c r="Y731" s="622"/>
      <c r="Z731" s="622"/>
      <c r="AA731" s="622"/>
      <c r="AB731" s="622"/>
      <c r="AC731" s="622"/>
      <c r="AD731" s="622"/>
      <c r="AE731" s="622"/>
      <c r="AF731" s="622"/>
    </row>
    <row r="732">
      <c r="A732" s="622"/>
      <c r="B732" s="622"/>
      <c r="C732" s="622"/>
      <c r="D732" s="622"/>
      <c r="E732" s="622"/>
      <c r="F732" s="622"/>
      <c r="G732" s="622"/>
      <c r="H732" s="622"/>
      <c r="I732" s="622"/>
      <c r="J732" s="622"/>
      <c r="K732" s="623"/>
      <c r="L732" s="623"/>
      <c r="M732" s="623"/>
      <c r="N732" s="623"/>
      <c r="O732" s="623"/>
      <c r="P732" s="623"/>
      <c r="Q732" s="623"/>
      <c r="R732" s="623"/>
      <c r="S732" s="623"/>
      <c r="T732" s="623"/>
      <c r="U732" s="622"/>
      <c r="V732" s="622"/>
      <c r="W732" s="622"/>
      <c r="X732" s="622"/>
      <c r="Y732" s="622"/>
      <c r="Z732" s="622"/>
      <c r="AA732" s="622"/>
      <c r="AB732" s="622"/>
      <c r="AC732" s="622"/>
      <c r="AD732" s="622"/>
      <c r="AE732" s="622"/>
      <c r="AF732" s="622"/>
    </row>
    <row r="733">
      <c r="A733" s="622"/>
      <c r="B733" s="622"/>
      <c r="C733" s="622"/>
      <c r="D733" s="622"/>
      <c r="E733" s="622"/>
      <c r="F733" s="622"/>
      <c r="G733" s="622"/>
      <c r="H733" s="622"/>
      <c r="I733" s="622"/>
      <c r="J733" s="622"/>
      <c r="K733" s="623"/>
      <c r="L733" s="623"/>
      <c r="M733" s="623"/>
      <c r="N733" s="623"/>
      <c r="O733" s="623"/>
      <c r="P733" s="623"/>
      <c r="Q733" s="623"/>
      <c r="R733" s="623"/>
      <c r="S733" s="623"/>
      <c r="T733" s="623"/>
      <c r="U733" s="622"/>
      <c r="V733" s="622"/>
      <c r="W733" s="622"/>
      <c r="X733" s="622"/>
      <c r="Y733" s="622"/>
      <c r="Z733" s="622"/>
      <c r="AA733" s="622"/>
      <c r="AB733" s="622"/>
      <c r="AC733" s="622"/>
      <c r="AD733" s="622"/>
      <c r="AE733" s="622"/>
      <c r="AF733" s="622"/>
    </row>
    <row r="734">
      <c r="A734" s="622"/>
      <c r="B734" s="622"/>
      <c r="C734" s="622"/>
      <c r="D734" s="622"/>
      <c r="E734" s="622"/>
      <c r="F734" s="622"/>
      <c r="G734" s="622"/>
      <c r="H734" s="622"/>
      <c r="I734" s="622"/>
      <c r="J734" s="622"/>
      <c r="K734" s="623"/>
      <c r="L734" s="623"/>
      <c r="M734" s="623"/>
      <c r="N734" s="623"/>
      <c r="O734" s="623"/>
      <c r="P734" s="623"/>
      <c r="Q734" s="623"/>
      <c r="R734" s="623"/>
      <c r="S734" s="623"/>
      <c r="T734" s="623"/>
      <c r="U734" s="622"/>
      <c r="V734" s="622"/>
      <c r="W734" s="622"/>
      <c r="X734" s="622"/>
      <c r="Y734" s="622"/>
      <c r="Z734" s="622"/>
      <c r="AA734" s="622"/>
      <c r="AB734" s="622"/>
      <c r="AC734" s="622"/>
      <c r="AD734" s="622"/>
      <c r="AE734" s="622"/>
      <c r="AF734" s="622"/>
    </row>
    <row r="735">
      <c r="A735" s="622"/>
      <c r="B735" s="622"/>
      <c r="C735" s="622"/>
      <c r="D735" s="622"/>
      <c r="E735" s="622"/>
      <c r="F735" s="622"/>
      <c r="G735" s="622"/>
      <c r="H735" s="622"/>
      <c r="I735" s="622"/>
      <c r="J735" s="622"/>
      <c r="K735" s="623"/>
      <c r="L735" s="623"/>
      <c r="M735" s="623"/>
      <c r="N735" s="623"/>
      <c r="O735" s="623"/>
      <c r="P735" s="623"/>
      <c r="Q735" s="623"/>
      <c r="R735" s="623"/>
      <c r="S735" s="623"/>
      <c r="T735" s="623"/>
      <c r="U735" s="622"/>
      <c r="V735" s="622"/>
      <c r="W735" s="622"/>
      <c r="X735" s="622"/>
      <c r="Y735" s="622"/>
      <c r="Z735" s="622"/>
      <c r="AA735" s="622"/>
      <c r="AB735" s="622"/>
      <c r="AC735" s="622"/>
      <c r="AD735" s="622"/>
      <c r="AE735" s="622"/>
      <c r="AF735" s="622"/>
    </row>
    <row r="736">
      <c r="A736" s="622"/>
      <c r="B736" s="622"/>
      <c r="C736" s="622"/>
      <c r="D736" s="622"/>
      <c r="E736" s="622"/>
      <c r="F736" s="622"/>
      <c r="G736" s="622"/>
      <c r="H736" s="622"/>
      <c r="I736" s="622"/>
      <c r="J736" s="622"/>
      <c r="K736" s="623"/>
      <c r="L736" s="623"/>
      <c r="M736" s="623"/>
      <c r="N736" s="623"/>
      <c r="O736" s="623"/>
      <c r="P736" s="623"/>
      <c r="Q736" s="623"/>
      <c r="R736" s="623"/>
      <c r="S736" s="623"/>
      <c r="T736" s="623"/>
      <c r="U736" s="622"/>
      <c r="V736" s="622"/>
      <c r="W736" s="622"/>
      <c r="X736" s="622"/>
      <c r="Y736" s="622"/>
      <c r="Z736" s="622"/>
      <c r="AA736" s="622"/>
      <c r="AB736" s="622"/>
      <c r="AC736" s="622"/>
      <c r="AD736" s="622"/>
      <c r="AE736" s="622"/>
      <c r="AF736" s="622"/>
    </row>
    <row r="737">
      <c r="A737" s="622"/>
      <c r="B737" s="622"/>
      <c r="C737" s="622"/>
      <c r="D737" s="622"/>
      <c r="E737" s="622"/>
      <c r="F737" s="622"/>
      <c r="G737" s="622"/>
      <c r="H737" s="622"/>
      <c r="I737" s="622"/>
      <c r="J737" s="622"/>
      <c r="K737" s="623"/>
      <c r="L737" s="623"/>
      <c r="M737" s="623"/>
      <c r="N737" s="623"/>
      <c r="O737" s="623"/>
      <c r="P737" s="623"/>
      <c r="Q737" s="623"/>
      <c r="R737" s="623"/>
      <c r="S737" s="623"/>
      <c r="T737" s="623"/>
      <c r="U737" s="622"/>
      <c r="V737" s="622"/>
      <c r="W737" s="622"/>
      <c r="X737" s="622"/>
      <c r="Y737" s="622"/>
      <c r="Z737" s="622"/>
      <c r="AA737" s="622"/>
      <c r="AB737" s="622"/>
      <c r="AC737" s="622"/>
      <c r="AD737" s="622"/>
      <c r="AE737" s="622"/>
      <c r="AF737" s="622"/>
    </row>
    <row r="738">
      <c r="A738" s="622"/>
      <c r="B738" s="622"/>
      <c r="C738" s="622"/>
      <c r="D738" s="622"/>
      <c r="E738" s="622"/>
      <c r="F738" s="622"/>
      <c r="G738" s="622"/>
      <c r="H738" s="622"/>
      <c r="I738" s="622"/>
      <c r="J738" s="622"/>
      <c r="K738" s="623"/>
      <c r="L738" s="623"/>
      <c r="M738" s="623"/>
      <c r="N738" s="623"/>
      <c r="O738" s="623"/>
      <c r="P738" s="623"/>
      <c r="Q738" s="623"/>
      <c r="R738" s="623"/>
      <c r="S738" s="623"/>
      <c r="T738" s="623"/>
      <c r="U738" s="622"/>
      <c r="V738" s="622"/>
      <c r="W738" s="622"/>
      <c r="X738" s="622"/>
      <c r="Y738" s="622"/>
      <c r="Z738" s="622"/>
      <c r="AA738" s="622"/>
      <c r="AB738" s="622"/>
      <c r="AC738" s="622"/>
      <c r="AD738" s="622"/>
      <c r="AE738" s="622"/>
      <c r="AF738" s="622"/>
    </row>
    <row r="739">
      <c r="A739" s="622"/>
      <c r="B739" s="622"/>
      <c r="C739" s="622"/>
      <c r="D739" s="622"/>
      <c r="E739" s="622"/>
      <c r="F739" s="622"/>
      <c r="G739" s="622"/>
      <c r="H739" s="622"/>
      <c r="I739" s="622"/>
      <c r="J739" s="622"/>
      <c r="K739" s="623"/>
      <c r="L739" s="623"/>
      <c r="M739" s="623"/>
      <c r="N739" s="623"/>
      <c r="O739" s="623"/>
      <c r="P739" s="623"/>
      <c r="Q739" s="623"/>
      <c r="R739" s="623"/>
      <c r="S739" s="623"/>
      <c r="T739" s="623"/>
      <c r="U739" s="622"/>
      <c r="V739" s="622"/>
      <c r="W739" s="622"/>
      <c r="X739" s="622"/>
      <c r="Y739" s="622"/>
      <c r="Z739" s="622"/>
      <c r="AA739" s="622"/>
      <c r="AB739" s="622"/>
      <c r="AC739" s="622"/>
      <c r="AD739" s="622"/>
      <c r="AE739" s="622"/>
      <c r="AF739" s="622"/>
    </row>
    <row r="740">
      <c r="A740" s="622"/>
      <c r="B740" s="622"/>
      <c r="C740" s="622"/>
      <c r="D740" s="622"/>
      <c r="E740" s="622"/>
      <c r="F740" s="622"/>
      <c r="G740" s="622"/>
      <c r="H740" s="622"/>
      <c r="I740" s="622"/>
      <c r="J740" s="622"/>
      <c r="K740" s="623"/>
      <c r="L740" s="623"/>
      <c r="M740" s="623"/>
      <c r="N740" s="623"/>
      <c r="O740" s="623"/>
      <c r="P740" s="623"/>
      <c r="Q740" s="623"/>
      <c r="R740" s="623"/>
      <c r="S740" s="623"/>
      <c r="T740" s="623"/>
      <c r="U740" s="622"/>
      <c r="V740" s="622"/>
      <c r="W740" s="622"/>
      <c r="X740" s="622"/>
      <c r="Y740" s="622"/>
      <c r="Z740" s="622"/>
      <c r="AA740" s="622"/>
      <c r="AB740" s="622"/>
      <c r="AC740" s="622"/>
      <c r="AD740" s="622"/>
      <c r="AE740" s="622"/>
      <c r="AF740" s="622"/>
    </row>
    <row r="741">
      <c r="A741" s="622"/>
      <c r="B741" s="622"/>
      <c r="C741" s="622"/>
      <c r="D741" s="622"/>
      <c r="E741" s="622"/>
      <c r="F741" s="622"/>
      <c r="G741" s="622"/>
      <c r="H741" s="622"/>
      <c r="I741" s="622"/>
      <c r="J741" s="622"/>
      <c r="K741" s="623"/>
      <c r="L741" s="623"/>
      <c r="M741" s="623"/>
      <c r="N741" s="623"/>
      <c r="O741" s="623"/>
      <c r="P741" s="623"/>
      <c r="Q741" s="623"/>
      <c r="R741" s="623"/>
      <c r="S741" s="623"/>
      <c r="T741" s="623"/>
      <c r="U741" s="622"/>
      <c r="V741" s="622"/>
      <c r="W741" s="622"/>
      <c r="X741" s="622"/>
      <c r="Y741" s="622"/>
      <c r="Z741" s="622"/>
      <c r="AA741" s="622"/>
      <c r="AB741" s="622"/>
      <c r="AC741" s="622"/>
      <c r="AD741" s="622"/>
      <c r="AE741" s="622"/>
      <c r="AF741" s="622"/>
    </row>
    <row r="742">
      <c r="A742" s="622"/>
      <c r="B742" s="622"/>
      <c r="C742" s="622"/>
      <c r="D742" s="622"/>
      <c r="E742" s="622"/>
      <c r="F742" s="622"/>
      <c r="G742" s="622"/>
      <c r="H742" s="622"/>
      <c r="I742" s="622"/>
      <c r="J742" s="622"/>
      <c r="K742" s="623"/>
      <c r="L742" s="623"/>
      <c r="M742" s="623"/>
      <c r="N742" s="623"/>
      <c r="O742" s="623"/>
      <c r="P742" s="623"/>
      <c r="Q742" s="623"/>
      <c r="R742" s="623"/>
      <c r="S742" s="623"/>
      <c r="T742" s="623"/>
      <c r="U742" s="622"/>
      <c r="V742" s="622"/>
      <c r="W742" s="622"/>
      <c r="X742" s="622"/>
      <c r="Y742" s="622"/>
      <c r="Z742" s="622"/>
      <c r="AA742" s="622"/>
      <c r="AB742" s="622"/>
      <c r="AC742" s="622"/>
      <c r="AD742" s="622"/>
      <c r="AE742" s="622"/>
      <c r="AF742" s="622"/>
    </row>
    <row r="743">
      <c r="A743" s="622"/>
      <c r="B743" s="622"/>
      <c r="C743" s="622"/>
      <c r="D743" s="622"/>
      <c r="E743" s="622"/>
      <c r="F743" s="622"/>
      <c r="G743" s="622"/>
      <c r="H743" s="622"/>
      <c r="I743" s="622"/>
      <c r="J743" s="622"/>
      <c r="K743" s="623"/>
      <c r="L743" s="623"/>
      <c r="M743" s="623"/>
      <c r="N743" s="623"/>
      <c r="O743" s="623"/>
      <c r="P743" s="623"/>
      <c r="Q743" s="623"/>
      <c r="R743" s="623"/>
      <c r="S743" s="623"/>
      <c r="T743" s="623"/>
      <c r="U743" s="622"/>
      <c r="V743" s="622"/>
      <c r="W743" s="622"/>
      <c r="X743" s="622"/>
      <c r="Y743" s="622"/>
      <c r="Z743" s="622"/>
      <c r="AA743" s="622"/>
      <c r="AB743" s="622"/>
      <c r="AC743" s="622"/>
      <c r="AD743" s="622"/>
      <c r="AE743" s="622"/>
      <c r="AF743" s="622"/>
    </row>
    <row r="744">
      <c r="A744" s="622"/>
      <c r="B744" s="622"/>
      <c r="C744" s="622"/>
      <c r="D744" s="622"/>
      <c r="E744" s="622"/>
      <c r="F744" s="622"/>
      <c r="G744" s="622"/>
      <c r="H744" s="622"/>
      <c r="I744" s="622"/>
      <c r="J744" s="622"/>
      <c r="K744" s="623"/>
      <c r="L744" s="623"/>
      <c r="M744" s="623"/>
      <c r="N744" s="623"/>
      <c r="O744" s="623"/>
      <c r="P744" s="623"/>
      <c r="Q744" s="623"/>
      <c r="R744" s="623"/>
      <c r="S744" s="623"/>
      <c r="T744" s="623"/>
      <c r="U744" s="622"/>
      <c r="V744" s="622"/>
      <c r="W744" s="622"/>
      <c r="X744" s="622"/>
      <c r="Y744" s="622"/>
      <c r="Z744" s="622"/>
      <c r="AA744" s="622"/>
      <c r="AB744" s="622"/>
      <c r="AC744" s="622"/>
      <c r="AD744" s="622"/>
      <c r="AE744" s="622"/>
      <c r="AF744" s="622"/>
    </row>
    <row r="745">
      <c r="A745" s="622"/>
      <c r="B745" s="622"/>
      <c r="C745" s="622"/>
      <c r="D745" s="622"/>
      <c r="E745" s="622"/>
      <c r="F745" s="622"/>
      <c r="G745" s="622"/>
      <c r="H745" s="622"/>
      <c r="I745" s="622"/>
      <c r="J745" s="622"/>
      <c r="K745" s="623"/>
      <c r="L745" s="623"/>
      <c r="M745" s="623"/>
      <c r="N745" s="623"/>
      <c r="O745" s="623"/>
      <c r="P745" s="623"/>
      <c r="Q745" s="623"/>
      <c r="R745" s="623"/>
      <c r="S745" s="623"/>
      <c r="T745" s="623"/>
      <c r="U745" s="622"/>
      <c r="V745" s="622"/>
      <c r="W745" s="622"/>
      <c r="X745" s="622"/>
      <c r="Y745" s="622"/>
      <c r="Z745" s="622"/>
      <c r="AA745" s="622"/>
      <c r="AB745" s="622"/>
      <c r="AC745" s="622"/>
      <c r="AD745" s="622"/>
      <c r="AE745" s="622"/>
      <c r="AF745" s="622"/>
    </row>
    <row r="746">
      <c r="A746" s="622"/>
      <c r="B746" s="622"/>
      <c r="C746" s="622"/>
      <c r="D746" s="622"/>
      <c r="E746" s="622"/>
      <c r="F746" s="622"/>
      <c r="G746" s="622"/>
      <c r="H746" s="622"/>
      <c r="I746" s="622"/>
      <c r="J746" s="622"/>
      <c r="K746" s="623"/>
      <c r="L746" s="623"/>
      <c r="M746" s="623"/>
      <c r="N746" s="623"/>
      <c r="O746" s="623"/>
      <c r="P746" s="623"/>
      <c r="Q746" s="623"/>
      <c r="R746" s="623"/>
      <c r="S746" s="623"/>
      <c r="T746" s="623"/>
      <c r="U746" s="622"/>
      <c r="V746" s="622"/>
      <c r="W746" s="622"/>
      <c r="X746" s="622"/>
      <c r="Y746" s="622"/>
      <c r="Z746" s="622"/>
      <c r="AA746" s="622"/>
      <c r="AB746" s="622"/>
      <c r="AC746" s="622"/>
      <c r="AD746" s="622"/>
      <c r="AE746" s="622"/>
      <c r="AF746" s="622"/>
    </row>
    <row r="747">
      <c r="A747" s="622"/>
      <c r="B747" s="622"/>
      <c r="C747" s="622"/>
      <c r="D747" s="622"/>
      <c r="E747" s="622"/>
      <c r="F747" s="622"/>
      <c r="G747" s="622"/>
      <c r="H747" s="622"/>
      <c r="I747" s="622"/>
      <c r="J747" s="622"/>
      <c r="K747" s="623"/>
      <c r="L747" s="623"/>
      <c r="M747" s="623"/>
      <c r="N747" s="623"/>
      <c r="O747" s="623"/>
      <c r="P747" s="623"/>
      <c r="Q747" s="623"/>
      <c r="R747" s="623"/>
      <c r="S747" s="623"/>
      <c r="T747" s="623"/>
      <c r="U747" s="622"/>
      <c r="V747" s="622"/>
      <c r="W747" s="622"/>
      <c r="X747" s="622"/>
      <c r="Y747" s="622"/>
      <c r="Z747" s="622"/>
      <c r="AA747" s="622"/>
      <c r="AB747" s="622"/>
      <c r="AC747" s="622"/>
      <c r="AD747" s="622"/>
      <c r="AE747" s="622"/>
      <c r="AF747" s="622"/>
    </row>
    <row r="748">
      <c r="A748" s="622"/>
      <c r="B748" s="622"/>
      <c r="C748" s="622"/>
      <c r="D748" s="622"/>
      <c r="E748" s="622"/>
      <c r="F748" s="622"/>
      <c r="G748" s="622"/>
      <c r="H748" s="622"/>
      <c r="I748" s="622"/>
      <c r="J748" s="622"/>
      <c r="K748" s="623"/>
      <c r="L748" s="623"/>
      <c r="M748" s="623"/>
      <c r="N748" s="623"/>
      <c r="O748" s="623"/>
      <c r="P748" s="623"/>
      <c r="Q748" s="623"/>
      <c r="R748" s="623"/>
      <c r="S748" s="623"/>
      <c r="T748" s="623"/>
      <c r="U748" s="622"/>
      <c r="V748" s="622"/>
      <c r="W748" s="622"/>
      <c r="X748" s="622"/>
      <c r="Y748" s="622"/>
      <c r="Z748" s="622"/>
      <c r="AA748" s="622"/>
      <c r="AB748" s="622"/>
      <c r="AC748" s="622"/>
      <c r="AD748" s="622"/>
      <c r="AE748" s="622"/>
      <c r="AF748" s="622"/>
    </row>
    <row r="749">
      <c r="A749" s="622"/>
      <c r="B749" s="622"/>
      <c r="C749" s="622"/>
      <c r="D749" s="622"/>
      <c r="E749" s="622"/>
      <c r="F749" s="622"/>
      <c r="G749" s="622"/>
      <c r="H749" s="622"/>
      <c r="I749" s="622"/>
      <c r="J749" s="622"/>
      <c r="K749" s="623"/>
      <c r="L749" s="623"/>
      <c r="M749" s="623"/>
      <c r="N749" s="623"/>
      <c r="O749" s="623"/>
      <c r="P749" s="623"/>
      <c r="Q749" s="623"/>
      <c r="R749" s="623"/>
      <c r="S749" s="623"/>
      <c r="T749" s="623"/>
      <c r="U749" s="622"/>
      <c r="V749" s="622"/>
      <c r="W749" s="622"/>
      <c r="X749" s="622"/>
      <c r="Y749" s="622"/>
      <c r="Z749" s="622"/>
      <c r="AA749" s="622"/>
      <c r="AB749" s="622"/>
      <c r="AC749" s="622"/>
      <c r="AD749" s="622"/>
      <c r="AE749" s="622"/>
      <c r="AF749" s="622"/>
    </row>
    <row r="750">
      <c r="A750" s="622"/>
      <c r="B750" s="622"/>
      <c r="C750" s="622"/>
      <c r="D750" s="622"/>
      <c r="E750" s="622"/>
      <c r="F750" s="622"/>
      <c r="G750" s="622"/>
      <c r="H750" s="622"/>
      <c r="I750" s="622"/>
      <c r="J750" s="622"/>
      <c r="K750" s="623"/>
      <c r="L750" s="623"/>
      <c r="M750" s="623"/>
      <c r="N750" s="623"/>
      <c r="O750" s="623"/>
      <c r="P750" s="623"/>
      <c r="Q750" s="623"/>
      <c r="R750" s="623"/>
      <c r="S750" s="623"/>
      <c r="T750" s="623"/>
      <c r="U750" s="622"/>
      <c r="V750" s="622"/>
      <c r="W750" s="622"/>
      <c r="X750" s="622"/>
      <c r="Y750" s="622"/>
      <c r="Z750" s="622"/>
      <c r="AA750" s="622"/>
      <c r="AB750" s="622"/>
      <c r="AC750" s="622"/>
      <c r="AD750" s="622"/>
      <c r="AE750" s="622"/>
      <c r="AF750" s="622"/>
    </row>
    <row r="751">
      <c r="A751" s="622"/>
      <c r="B751" s="622"/>
      <c r="C751" s="622"/>
      <c r="D751" s="622"/>
      <c r="E751" s="622"/>
      <c r="F751" s="622"/>
      <c r="G751" s="622"/>
      <c r="H751" s="622"/>
      <c r="I751" s="622"/>
      <c r="J751" s="622"/>
      <c r="K751" s="623"/>
      <c r="L751" s="623"/>
      <c r="M751" s="623"/>
      <c r="N751" s="623"/>
      <c r="O751" s="623"/>
      <c r="P751" s="623"/>
      <c r="Q751" s="623"/>
      <c r="R751" s="623"/>
      <c r="S751" s="623"/>
      <c r="T751" s="623"/>
      <c r="U751" s="622"/>
      <c r="V751" s="622"/>
      <c r="W751" s="622"/>
      <c r="X751" s="622"/>
      <c r="Y751" s="622"/>
      <c r="Z751" s="622"/>
      <c r="AA751" s="622"/>
      <c r="AB751" s="622"/>
      <c r="AC751" s="622"/>
      <c r="AD751" s="622"/>
      <c r="AE751" s="622"/>
      <c r="AF751" s="622"/>
    </row>
    <row r="752">
      <c r="A752" s="622"/>
      <c r="B752" s="622"/>
      <c r="C752" s="622"/>
      <c r="D752" s="622"/>
      <c r="E752" s="622"/>
      <c r="F752" s="622"/>
      <c r="G752" s="622"/>
      <c r="H752" s="622"/>
      <c r="I752" s="622"/>
      <c r="J752" s="622"/>
      <c r="K752" s="623"/>
      <c r="L752" s="623"/>
      <c r="M752" s="623"/>
      <c r="N752" s="623"/>
      <c r="O752" s="623"/>
      <c r="P752" s="623"/>
      <c r="Q752" s="623"/>
      <c r="R752" s="623"/>
      <c r="S752" s="623"/>
      <c r="T752" s="623"/>
      <c r="U752" s="622"/>
      <c r="V752" s="622"/>
      <c r="W752" s="622"/>
      <c r="X752" s="622"/>
      <c r="Y752" s="622"/>
      <c r="Z752" s="622"/>
      <c r="AA752" s="622"/>
      <c r="AB752" s="622"/>
      <c r="AC752" s="622"/>
      <c r="AD752" s="622"/>
      <c r="AE752" s="622"/>
      <c r="AF752" s="622"/>
    </row>
    <row r="753">
      <c r="A753" s="622"/>
      <c r="B753" s="622"/>
      <c r="C753" s="622"/>
      <c r="D753" s="622"/>
      <c r="E753" s="622"/>
      <c r="F753" s="622"/>
      <c r="G753" s="622"/>
      <c r="H753" s="622"/>
      <c r="I753" s="622"/>
      <c r="J753" s="622"/>
      <c r="K753" s="623"/>
      <c r="L753" s="623"/>
      <c r="M753" s="623"/>
      <c r="N753" s="623"/>
      <c r="O753" s="623"/>
      <c r="P753" s="623"/>
      <c r="Q753" s="623"/>
      <c r="R753" s="623"/>
      <c r="S753" s="623"/>
      <c r="T753" s="623"/>
      <c r="U753" s="622"/>
      <c r="V753" s="622"/>
      <c r="W753" s="622"/>
      <c r="X753" s="622"/>
      <c r="Y753" s="622"/>
      <c r="Z753" s="622"/>
      <c r="AA753" s="622"/>
      <c r="AB753" s="622"/>
      <c r="AC753" s="622"/>
      <c r="AD753" s="622"/>
      <c r="AE753" s="622"/>
      <c r="AF753" s="622"/>
    </row>
    <row r="754">
      <c r="A754" s="622"/>
      <c r="B754" s="622"/>
      <c r="C754" s="622"/>
      <c r="D754" s="622"/>
      <c r="E754" s="622"/>
      <c r="F754" s="622"/>
      <c r="G754" s="622"/>
      <c r="H754" s="622"/>
      <c r="I754" s="622"/>
      <c r="J754" s="622"/>
      <c r="K754" s="623"/>
      <c r="L754" s="623"/>
      <c r="M754" s="623"/>
      <c r="N754" s="623"/>
      <c r="O754" s="623"/>
      <c r="P754" s="623"/>
      <c r="Q754" s="623"/>
      <c r="R754" s="623"/>
      <c r="S754" s="623"/>
      <c r="T754" s="623"/>
      <c r="U754" s="622"/>
      <c r="V754" s="622"/>
      <c r="W754" s="622"/>
      <c r="X754" s="622"/>
      <c r="Y754" s="622"/>
      <c r="Z754" s="622"/>
      <c r="AA754" s="622"/>
      <c r="AB754" s="622"/>
      <c r="AC754" s="622"/>
      <c r="AD754" s="622"/>
      <c r="AE754" s="622"/>
      <c r="AF754" s="622"/>
    </row>
    <row r="755">
      <c r="A755" s="622"/>
      <c r="B755" s="622"/>
      <c r="C755" s="622"/>
      <c r="D755" s="622"/>
      <c r="E755" s="622"/>
      <c r="F755" s="622"/>
      <c r="G755" s="622"/>
      <c r="H755" s="622"/>
      <c r="I755" s="622"/>
      <c r="J755" s="622"/>
      <c r="K755" s="623"/>
      <c r="L755" s="623"/>
      <c r="M755" s="623"/>
      <c r="N755" s="623"/>
      <c r="O755" s="623"/>
      <c r="P755" s="623"/>
      <c r="Q755" s="623"/>
      <c r="R755" s="623"/>
      <c r="S755" s="623"/>
      <c r="T755" s="623"/>
      <c r="U755" s="622"/>
      <c r="V755" s="622"/>
      <c r="W755" s="622"/>
      <c r="X755" s="622"/>
      <c r="Y755" s="622"/>
      <c r="Z755" s="622"/>
      <c r="AA755" s="622"/>
      <c r="AB755" s="622"/>
      <c r="AC755" s="622"/>
      <c r="AD755" s="622"/>
      <c r="AE755" s="622"/>
      <c r="AF755" s="622"/>
    </row>
    <row r="756">
      <c r="A756" s="622"/>
      <c r="B756" s="622"/>
      <c r="C756" s="622"/>
      <c r="D756" s="622"/>
      <c r="E756" s="622"/>
      <c r="F756" s="622"/>
      <c r="G756" s="622"/>
      <c r="H756" s="622"/>
      <c r="I756" s="622"/>
      <c r="J756" s="622"/>
      <c r="K756" s="623"/>
      <c r="L756" s="623"/>
      <c r="M756" s="623"/>
      <c r="N756" s="623"/>
      <c r="O756" s="623"/>
      <c r="P756" s="623"/>
      <c r="Q756" s="623"/>
      <c r="R756" s="623"/>
      <c r="S756" s="623"/>
      <c r="T756" s="623"/>
      <c r="U756" s="622"/>
      <c r="V756" s="622"/>
      <c r="W756" s="622"/>
      <c r="X756" s="622"/>
      <c r="Y756" s="622"/>
      <c r="Z756" s="622"/>
      <c r="AA756" s="622"/>
      <c r="AB756" s="622"/>
      <c r="AC756" s="622"/>
      <c r="AD756" s="622"/>
      <c r="AE756" s="622"/>
      <c r="AF756" s="622"/>
    </row>
    <row r="757">
      <c r="A757" s="622"/>
      <c r="B757" s="622"/>
      <c r="C757" s="622"/>
      <c r="D757" s="622"/>
      <c r="E757" s="622"/>
      <c r="F757" s="622"/>
      <c r="G757" s="622"/>
      <c r="H757" s="622"/>
      <c r="I757" s="622"/>
      <c r="J757" s="622"/>
      <c r="K757" s="623"/>
      <c r="L757" s="623"/>
      <c r="M757" s="623"/>
      <c r="N757" s="623"/>
      <c r="O757" s="623"/>
      <c r="P757" s="623"/>
      <c r="Q757" s="623"/>
      <c r="R757" s="623"/>
      <c r="S757" s="623"/>
      <c r="T757" s="623"/>
      <c r="U757" s="622"/>
      <c r="V757" s="622"/>
      <c r="W757" s="622"/>
      <c r="X757" s="622"/>
      <c r="Y757" s="622"/>
      <c r="Z757" s="622"/>
      <c r="AA757" s="622"/>
      <c r="AB757" s="622"/>
      <c r="AC757" s="622"/>
      <c r="AD757" s="622"/>
      <c r="AE757" s="622"/>
      <c r="AF757" s="622"/>
    </row>
    <row r="758">
      <c r="A758" s="622"/>
      <c r="B758" s="622"/>
      <c r="C758" s="622"/>
      <c r="D758" s="622"/>
      <c r="E758" s="622"/>
      <c r="F758" s="622"/>
      <c r="G758" s="622"/>
      <c r="H758" s="622"/>
      <c r="I758" s="622"/>
      <c r="J758" s="622"/>
      <c r="K758" s="623"/>
      <c r="L758" s="623"/>
      <c r="M758" s="623"/>
      <c r="N758" s="623"/>
      <c r="O758" s="623"/>
      <c r="P758" s="623"/>
      <c r="Q758" s="623"/>
      <c r="R758" s="623"/>
      <c r="S758" s="623"/>
      <c r="T758" s="623"/>
      <c r="U758" s="622"/>
      <c r="V758" s="622"/>
      <c r="W758" s="622"/>
      <c r="X758" s="622"/>
      <c r="Y758" s="622"/>
      <c r="Z758" s="622"/>
      <c r="AA758" s="622"/>
      <c r="AB758" s="622"/>
      <c r="AC758" s="622"/>
      <c r="AD758" s="622"/>
      <c r="AE758" s="622"/>
      <c r="AF758" s="622"/>
    </row>
    <row r="759">
      <c r="A759" s="622"/>
      <c r="B759" s="622"/>
      <c r="C759" s="622"/>
      <c r="D759" s="622"/>
      <c r="E759" s="622"/>
      <c r="F759" s="622"/>
      <c r="G759" s="622"/>
      <c r="H759" s="622"/>
      <c r="I759" s="622"/>
      <c r="J759" s="622"/>
      <c r="K759" s="623"/>
      <c r="L759" s="623"/>
      <c r="M759" s="623"/>
      <c r="N759" s="623"/>
      <c r="O759" s="623"/>
      <c r="P759" s="623"/>
      <c r="Q759" s="623"/>
      <c r="R759" s="623"/>
      <c r="S759" s="623"/>
      <c r="T759" s="623"/>
      <c r="U759" s="622"/>
      <c r="V759" s="622"/>
      <c r="W759" s="622"/>
      <c r="X759" s="622"/>
      <c r="Y759" s="622"/>
      <c r="Z759" s="622"/>
      <c r="AA759" s="622"/>
      <c r="AB759" s="622"/>
      <c r="AC759" s="622"/>
      <c r="AD759" s="622"/>
      <c r="AE759" s="622"/>
      <c r="AF759" s="622"/>
    </row>
    <row r="760">
      <c r="A760" s="622"/>
      <c r="B760" s="622"/>
      <c r="C760" s="622"/>
      <c r="D760" s="622"/>
      <c r="E760" s="622"/>
      <c r="F760" s="622"/>
      <c r="G760" s="622"/>
      <c r="H760" s="622"/>
      <c r="I760" s="622"/>
      <c r="J760" s="622"/>
      <c r="K760" s="623"/>
      <c r="L760" s="623"/>
      <c r="M760" s="623"/>
      <c r="N760" s="623"/>
      <c r="O760" s="623"/>
      <c r="P760" s="623"/>
      <c r="Q760" s="623"/>
      <c r="R760" s="623"/>
      <c r="S760" s="623"/>
      <c r="T760" s="623"/>
      <c r="U760" s="622"/>
      <c r="V760" s="622"/>
      <c r="W760" s="622"/>
      <c r="X760" s="622"/>
      <c r="Y760" s="622"/>
      <c r="Z760" s="622"/>
      <c r="AA760" s="622"/>
      <c r="AB760" s="622"/>
      <c r="AC760" s="622"/>
      <c r="AD760" s="622"/>
      <c r="AE760" s="622"/>
      <c r="AF760" s="622"/>
    </row>
    <row r="761">
      <c r="A761" s="622"/>
      <c r="B761" s="622"/>
      <c r="C761" s="622"/>
      <c r="D761" s="622"/>
      <c r="E761" s="622"/>
      <c r="F761" s="622"/>
      <c r="G761" s="622"/>
      <c r="H761" s="622"/>
      <c r="I761" s="622"/>
      <c r="J761" s="622"/>
      <c r="K761" s="623"/>
      <c r="L761" s="623"/>
      <c r="M761" s="623"/>
      <c r="N761" s="623"/>
      <c r="O761" s="623"/>
      <c r="P761" s="623"/>
      <c r="Q761" s="623"/>
      <c r="R761" s="623"/>
      <c r="S761" s="623"/>
      <c r="T761" s="623"/>
      <c r="U761" s="622"/>
      <c r="V761" s="622"/>
      <c r="W761" s="622"/>
      <c r="X761" s="622"/>
      <c r="Y761" s="622"/>
      <c r="Z761" s="622"/>
      <c r="AA761" s="622"/>
      <c r="AB761" s="622"/>
      <c r="AC761" s="622"/>
      <c r="AD761" s="622"/>
      <c r="AE761" s="622"/>
      <c r="AF761" s="622"/>
    </row>
    <row r="762">
      <c r="A762" s="622"/>
      <c r="B762" s="622"/>
      <c r="C762" s="622"/>
      <c r="D762" s="622"/>
      <c r="E762" s="622"/>
      <c r="F762" s="622"/>
      <c r="G762" s="622"/>
      <c r="H762" s="622"/>
      <c r="I762" s="622"/>
      <c r="J762" s="622"/>
      <c r="K762" s="623"/>
      <c r="L762" s="623"/>
      <c r="M762" s="623"/>
      <c r="N762" s="623"/>
      <c r="O762" s="623"/>
      <c r="P762" s="623"/>
      <c r="Q762" s="623"/>
      <c r="R762" s="623"/>
      <c r="S762" s="623"/>
      <c r="T762" s="623"/>
      <c r="U762" s="622"/>
      <c r="V762" s="622"/>
      <c r="W762" s="622"/>
      <c r="X762" s="622"/>
      <c r="Y762" s="622"/>
      <c r="Z762" s="622"/>
      <c r="AA762" s="622"/>
      <c r="AB762" s="622"/>
      <c r="AC762" s="622"/>
      <c r="AD762" s="622"/>
      <c r="AE762" s="622"/>
      <c r="AF762" s="622"/>
    </row>
    <row r="763">
      <c r="A763" s="622"/>
      <c r="B763" s="622"/>
      <c r="C763" s="622"/>
      <c r="D763" s="622"/>
      <c r="E763" s="622"/>
      <c r="F763" s="622"/>
      <c r="G763" s="622"/>
      <c r="H763" s="622"/>
      <c r="I763" s="622"/>
      <c r="J763" s="622"/>
      <c r="K763" s="623"/>
      <c r="L763" s="623"/>
      <c r="M763" s="623"/>
      <c r="N763" s="623"/>
      <c r="O763" s="623"/>
      <c r="P763" s="623"/>
      <c r="Q763" s="623"/>
      <c r="R763" s="623"/>
      <c r="S763" s="623"/>
      <c r="T763" s="623"/>
      <c r="U763" s="622"/>
      <c r="V763" s="622"/>
      <c r="W763" s="622"/>
      <c r="X763" s="622"/>
      <c r="Y763" s="622"/>
      <c r="Z763" s="622"/>
      <c r="AA763" s="622"/>
      <c r="AB763" s="622"/>
      <c r="AC763" s="622"/>
      <c r="AD763" s="622"/>
      <c r="AE763" s="622"/>
      <c r="AF763" s="622"/>
    </row>
    <row r="764">
      <c r="A764" s="622"/>
      <c r="B764" s="622"/>
      <c r="C764" s="622"/>
      <c r="D764" s="622"/>
      <c r="E764" s="622"/>
      <c r="F764" s="622"/>
      <c r="G764" s="622"/>
      <c r="H764" s="622"/>
      <c r="I764" s="622"/>
      <c r="J764" s="622"/>
      <c r="K764" s="623"/>
      <c r="L764" s="623"/>
      <c r="M764" s="623"/>
      <c r="N764" s="623"/>
      <c r="O764" s="623"/>
      <c r="P764" s="623"/>
      <c r="Q764" s="623"/>
      <c r="R764" s="623"/>
      <c r="S764" s="623"/>
      <c r="T764" s="623"/>
      <c r="U764" s="622"/>
      <c r="V764" s="622"/>
      <c r="W764" s="622"/>
      <c r="X764" s="622"/>
      <c r="Y764" s="622"/>
      <c r="Z764" s="622"/>
      <c r="AA764" s="622"/>
      <c r="AB764" s="622"/>
      <c r="AC764" s="622"/>
      <c r="AD764" s="622"/>
      <c r="AE764" s="622"/>
      <c r="AF764" s="622"/>
    </row>
    <row r="765">
      <c r="A765" s="622"/>
      <c r="B765" s="622"/>
      <c r="C765" s="622"/>
      <c r="D765" s="622"/>
      <c r="E765" s="622"/>
      <c r="F765" s="622"/>
      <c r="G765" s="622"/>
      <c r="H765" s="622"/>
      <c r="I765" s="622"/>
      <c r="J765" s="622"/>
      <c r="K765" s="623"/>
      <c r="L765" s="623"/>
      <c r="M765" s="623"/>
      <c r="N765" s="623"/>
      <c r="O765" s="623"/>
      <c r="P765" s="623"/>
      <c r="Q765" s="623"/>
      <c r="R765" s="623"/>
      <c r="S765" s="623"/>
      <c r="T765" s="623"/>
      <c r="U765" s="622"/>
      <c r="V765" s="622"/>
      <c r="W765" s="622"/>
      <c r="X765" s="622"/>
      <c r="Y765" s="622"/>
      <c r="Z765" s="622"/>
      <c r="AA765" s="622"/>
      <c r="AB765" s="622"/>
      <c r="AC765" s="622"/>
      <c r="AD765" s="622"/>
      <c r="AE765" s="622"/>
      <c r="AF765" s="622"/>
    </row>
    <row r="766">
      <c r="A766" s="622"/>
      <c r="B766" s="622"/>
      <c r="C766" s="622"/>
      <c r="D766" s="622"/>
      <c r="E766" s="622"/>
      <c r="F766" s="622"/>
      <c r="G766" s="622"/>
      <c r="H766" s="622"/>
      <c r="I766" s="622"/>
      <c r="J766" s="622"/>
      <c r="K766" s="623"/>
      <c r="L766" s="623"/>
      <c r="M766" s="623"/>
      <c r="N766" s="623"/>
      <c r="O766" s="623"/>
      <c r="P766" s="623"/>
      <c r="Q766" s="623"/>
      <c r="R766" s="623"/>
      <c r="S766" s="623"/>
      <c r="T766" s="623"/>
      <c r="U766" s="622"/>
      <c r="V766" s="622"/>
      <c r="W766" s="622"/>
      <c r="X766" s="622"/>
      <c r="Y766" s="622"/>
      <c r="Z766" s="622"/>
      <c r="AA766" s="622"/>
      <c r="AB766" s="622"/>
      <c r="AC766" s="622"/>
      <c r="AD766" s="622"/>
      <c r="AE766" s="622"/>
      <c r="AF766" s="622"/>
    </row>
    <row r="767">
      <c r="A767" s="622"/>
      <c r="B767" s="622"/>
      <c r="C767" s="622"/>
      <c r="D767" s="622"/>
      <c r="E767" s="622"/>
      <c r="F767" s="622"/>
      <c r="G767" s="622"/>
      <c r="H767" s="622"/>
      <c r="I767" s="622"/>
      <c r="J767" s="622"/>
      <c r="K767" s="623"/>
      <c r="L767" s="623"/>
      <c r="M767" s="623"/>
      <c r="N767" s="623"/>
      <c r="O767" s="623"/>
      <c r="P767" s="623"/>
      <c r="Q767" s="623"/>
      <c r="R767" s="623"/>
      <c r="S767" s="623"/>
      <c r="T767" s="623"/>
      <c r="U767" s="622"/>
      <c r="V767" s="622"/>
      <c r="W767" s="622"/>
      <c r="X767" s="622"/>
      <c r="Y767" s="622"/>
      <c r="Z767" s="622"/>
      <c r="AA767" s="622"/>
      <c r="AB767" s="622"/>
      <c r="AC767" s="622"/>
      <c r="AD767" s="622"/>
      <c r="AE767" s="622"/>
      <c r="AF767" s="622"/>
    </row>
    <row r="768">
      <c r="A768" s="622"/>
      <c r="B768" s="622"/>
      <c r="C768" s="622"/>
      <c r="D768" s="622"/>
      <c r="E768" s="622"/>
      <c r="F768" s="622"/>
      <c r="G768" s="622"/>
      <c r="H768" s="622"/>
      <c r="I768" s="622"/>
      <c r="J768" s="622"/>
      <c r="K768" s="623"/>
      <c r="L768" s="623"/>
      <c r="M768" s="623"/>
      <c r="N768" s="623"/>
      <c r="O768" s="623"/>
      <c r="P768" s="623"/>
      <c r="Q768" s="623"/>
      <c r="R768" s="623"/>
      <c r="S768" s="623"/>
      <c r="T768" s="623"/>
      <c r="U768" s="622"/>
      <c r="V768" s="622"/>
      <c r="W768" s="622"/>
      <c r="X768" s="622"/>
      <c r="Y768" s="622"/>
      <c r="Z768" s="622"/>
      <c r="AA768" s="622"/>
      <c r="AB768" s="622"/>
      <c r="AC768" s="622"/>
      <c r="AD768" s="622"/>
      <c r="AE768" s="622"/>
      <c r="AF768" s="622"/>
    </row>
    <row r="769">
      <c r="A769" s="622"/>
      <c r="B769" s="622"/>
      <c r="C769" s="622"/>
      <c r="D769" s="622"/>
      <c r="E769" s="622"/>
      <c r="F769" s="622"/>
      <c r="G769" s="622"/>
      <c r="H769" s="622"/>
      <c r="I769" s="622"/>
      <c r="J769" s="622"/>
      <c r="K769" s="623"/>
      <c r="L769" s="623"/>
      <c r="M769" s="623"/>
      <c r="N769" s="623"/>
      <c r="O769" s="623"/>
      <c r="P769" s="623"/>
      <c r="Q769" s="623"/>
      <c r="R769" s="623"/>
      <c r="S769" s="623"/>
      <c r="T769" s="623"/>
      <c r="U769" s="622"/>
      <c r="V769" s="622"/>
      <c r="W769" s="622"/>
      <c r="X769" s="622"/>
      <c r="Y769" s="622"/>
      <c r="Z769" s="622"/>
      <c r="AA769" s="622"/>
      <c r="AB769" s="622"/>
      <c r="AC769" s="622"/>
      <c r="AD769" s="622"/>
      <c r="AE769" s="622"/>
      <c r="AF769" s="622"/>
    </row>
    <row r="770">
      <c r="A770" s="622"/>
      <c r="B770" s="622"/>
      <c r="C770" s="622"/>
      <c r="D770" s="622"/>
      <c r="E770" s="622"/>
      <c r="F770" s="622"/>
      <c r="G770" s="622"/>
      <c r="H770" s="622"/>
      <c r="I770" s="622"/>
      <c r="J770" s="622"/>
      <c r="K770" s="623"/>
      <c r="L770" s="623"/>
      <c r="M770" s="623"/>
      <c r="N770" s="623"/>
      <c r="O770" s="623"/>
      <c r="P770" s="623"/>
      <c r="Q770" s="623"/>
      <c r="R770" s="623"/>
      <c r="S770" s="623"/>
      <c r="T770" s="623"/>
      <c r="U770" s="622"/>
      <c r="V770" s="622"/>
      <c r="W770" s="622"/>
      <c r="X770" s="622"/>
      <c r="Y770" s="622"/>
      <c r="Z770" s="622"/>
      <c r="AA770" s="622"/>
      <c r="AB770" s="622"/>
      <c r="AC770" s="622"/>
      <c r="AD770" s="622"/>
      <c r="AE770" s="622"/>
      <c r="AF770" s="622"/>
    </row>
    <row r="771">
      <c r="A771" s="622"/>
      <c r="B771" s="622"/>
      <c r="C771" s="622"/>
      <c r="D771" s="622"/>
      <c r="E771" s="622"/>
      <c r="F771" s="622"/>
      <c r="G771" s="622"/>
      <c r="H771" s="622"/>
      <c r="I771" s="622"/>
      <c r="J771" s="622"/>
      <c r="K771" s="623"/>
      <c r="L771" s="623"/>
      <c r="M771" s="623"/>
      <c r="N771" s="623"/>
      <c r="O771" s="623"/>
      <c r="P771" s="623"/>
      <c r="Q771" s="623"/>
      <c r="R771" s="623"/>
      <c r="S771" s="623"/>
      <c r="T771" s="623"/>
      <c r="U771" s="622"/>
      <c r="V771" s="622"/>
      <c r="W771" s="622"/>
      <c r="X771" s="622"/>
      <c r="Y771" s="622"/>
      <c r="Z771" s="622"/>
      <c r="AA771" s="622"/>
      <c r="AB771" s="622"/>
      <c r="AC771" s="622"/>
      <c r="AD771" s="622"/>
      <c r="AE771" s="622"/>
      <c r="AF771" s="622"/>
    </row>
    <row r="772">
      <c r="A772" s="622"/>
      <c r="B772" s="622"/>
      <c r="C772" s="622"/>
      <c r="D772" s="622"/>
      <c r="E772" s="622"/>
      <c r="F772" s="622"/>
      <c r="G772" s="622"/>
      <c r="H772" s="622"/>
      <c r="I772" s="622"/>
      <c r="J772" s="622"/>
      <c r="K772" s="623"/>
      <c r="L772" s="623"/>
      <c r="M772" s="623"/>
      <c r="N772" s="623"/>
      <c r="O772" s="623"/>
      <c r="P772" s="623"/>
      <c r="Q772" s="623"/>
      <c r="R772" s="623"/>
      <c r="S772" s="623"/>
      <c r="T772" s="623"/>
      <c r="U772" s="622"/>
      <c r="V772" s="622"/>
      <c r="W772" s="622"/>
      <c r="X772" s="622"/>
      <c r="Y772" s="622"/>
      <c r="Z772" s="622"/>
      <c r="AA772" s="622"/>
      <c r="AB772" s="622"/>
      <c r="AC772" s="622"/>
      <c r="AD772" s="622"/>
      <c r="AE772" s="622"/>
      <c r="AF772" s="622"/>
    </row>
    <row r="773">
      <c r="A773" s="622"/>
      <c r="B773" s="622"/>
      <c r="C773" s="622"/>
      <c r="D773" s="622"/>
      <c r="E773" s="622"/>
      <c r="F773" s="622"/>
      <c r="G773" s="622"/>
      <c r="H773" s="622"/>
      <c r="I773" s="622"/>
      <c r="J773" s="622"/>
      <c r="K773" s="623"/>
      <c r="L773" s="623"/>
      <c r="M773" s="623"/>
      <c r="N773" s="623"/>
      <c r="O773" s="623"/>
      <c r="P773" s="623"/>
      <c r="Q773" s="623"/>
      <c r="R773" s="623"/>
      <c r="S773" s="623"/>
      <c r="T773" s="623"/>
      <c r="U773" s="622"/>
      <c r="V773" s="622"/>
      <c r="W773" s="622"/>
      <c r="X773" s="622"/>
      <c r="Y773" s="622"/>
      <c r="Z773" s="622"/>
      <c r="AA773" s="622"/>
      <c r="AB773" s="622"/>
      <c r="AC773" s="622"/>
      <c r="AD773" s="622"/>
      <c r="AE773" s="622"/>
      <c r="AF773" s="622"/>
    </row>
    <row r="774">
      <c r="A774" s="622"/>
      <c r="B774" s="622"/>
      <c r="C774" s="622"/>
      <c r="D774" s="622"/>
      <c r="E774" s="622"/>
      <c r="F774" s="622"/>
      <c r="G774" s="622"/>
      <c r="H774" s="622"/>
      <c r="I774" s="622"/>
      <c r="J774" s="622"/>
      <c r="K774" s="623"/>
      <c r="L774" s="623"/>
      <c r="M774" s="623"/>
      <c r="N774" s="623"/>
      <c r="O774" s="623"/>
      <c r="P774" s="623"/>
      <c r="Q774" s="623"/>
      <c r="R774" s="623"/>
      <c r="S774" s="623"/>
      <c r="T774" s="623"/>
      <c r="U774" s="622"/>
      <c r="V774" s="622"/>
      <c r="W774" s="622"/>
      <c r="X774" s="622"/>
      <c r="Y774" s="622"/>
      <c r="Z774" s="622"/>
      <c r="AA774" s="622"/>
      <c r="AB774" s="622"/>
      <c r="AC774" s="622"/>
      <c r="AD774" s="622"/>
      <c r="AE774" s="622"/>
      <c r="AF774" s="622"/>
    </row>
    <row r="775">
      <c r="A775" s="622"/>
      <c r="B775" s="622"/>
      <c r="C775" s="622"/>
      <c r="D775" s="622"/>
      <c r="E775" s="622"/>
      <c r="F775" s="622"/>
      <c r="G775" s="622"/>
      <c r="H775" s="622"/>
      <c r="I775" s="622"/>
      <c r="J775" s="622"/>
      <c r="K775" s="623"/>
      <c r="L775" s="623"/>
      <c r="M775" s="623"/>
      <c r="N775" s="623"/>
      <c r="O775" s="623"/>
      <c r="P775" s="623"/>
      <c r="Q775" s="623"/>
      <c r="R775" s="623"/>
      <c r="S775" s="623"/>
      <c r="T775" s="623"/>
      <c r="U775" s="622"/>
      <c r="V775" s="622"/>
      <c r="W775" s="622"/>
      <c r="X775" s="622"/>
      <c r="Y775" s="622"/>
      <c r="Z775" s="622"/>
      <c r="AA775" s="622"/>
      <c r="AB775" s="622"/>
      <c r="AC775" s="622"/>
      <c r="AD775" s="622"/>
      <c r="AE775" s="622"/>
      <c r="AF775" s="622"/>
    </row>
    <row r="776">
      <c r="A776" s="622"/>
      <c r="B776" s="622"/>
      <c r="C776" s="622"/>
      <c r="D776" s="622"/>
      <c r="E776" s="622"/>
      <c r="F776" s="622"/>
      <c r="G776" s="622"/>
      <c r="H776" s="622"/>
      <c r="I776" s="622"/>
      <c r="J776" s="622"/>
      <c r="K776" s="623"/>
      <c r="L776" s="623"/>
      <c r="M776" s="623"/>
      <c r="N776" s="623"/>
      <c r="O776" s="623"/>
      <c r="P776" s="623"/>
      <c r="Q776" s="623"/>
      <c r="R776" s="623"/>
      <c r="S776" s="623"/>
      <c r="T776" s="623"/>
      <c r="U776" s="622"/>
      <c r="V776" s="622"/>
      <c r="W776" s="622"/>
      <c r="X776" s="622"/>
      <c r="Y776" s="622"/>
      <c r="Z776" s="622"/>
      <c r="AA776" s="622"/>
      <c r="AB776" s="622"/>
      <c r="AC776" s="622"/>
      <c r="AD776" s="622"/>
      <c r="AE776" s="622"/>
      <c r="AF776" s="622"/>
    </row>
    <row r="777">
      <c r="A777" s="622"/>
      <c r="B777" s="622"/>
      <c r="C777" s="622"/>
      <c r="D777" s="622"/>
      <c r="E777" s="622"/>
      <c r="F777" s="622"/>
      <c r="G777" s="622"/>
      <c r="H777" s="622"/>
      <c r="I777" s="622"/>
      <c r="J777" s="622"/>
      <c r="K777" s="623"/>
      <c r="L777" s="623"/>
      <c r="M777" s="623"/>
      <c r="N777" s="623"/>
      <c r="O777" s="623"/>
      <c r="P777" s="623"/>
      <c r="Q777" s="623"/>
      <c r="R777" s="623"/>
      <c r="S777" s="623"/>
      <c r="T777" s="623"/>
      <c r="U777" s="622"/>
      <c r="V777" s="622"/>
      <c r="W777" s="622"/>
      <c r="X777" s="622"/>
      <c r="Y777" s="622"/>
      <c r="Z777" s="622"/>
      <c r="AA777" s="622"/>
      <c r="AB777" s="622"/>
      <c r="AC777" s="622"/>
      <c r="AD777" s="622"/>
      <c r="AE777" s="622"/>
      <c r="AF777" s="622"/>
    </row>
    <row r="778">
      <c r="A778" s="622"/>
      <c r="B778" s="622"/>
      <c r="C778" s="622"/>
      <c r="D778" s="622"/>
      <c r="E778" s="622"/>
      <c r="F778" s="622"/>
      <c r="G778" s="622"/>
      <c r="H778" s="622"/>
      <c r="I778" s="622"/>
      <c r="J778" s="622"/>
      <c r="K778" s="623"/>
      <c r="L778" s="623"/>
      <c r="M778" s="623"/>
      <c r="N778" s="623"/>
      <c r="O778" s="623"/>
      <c r="P778" s="623"/>
      <c r="Q778" s="623"/>
      <c r="R778" s="623"/>
      <c r="S778" s="623"/>
      <c r="T778" s="623"/>
      <c r="U778" s="622"/>
      <c r="V778" s="622"/>
      <c r="W778" s="622"/>
      <c r="X778" s="622"/>
      <c r="Y778" s="622"/>
      <c r="Z778" s="622"/>
      <c r="AA778" s="622"/>
      <c r="AB778" s="622"/>
      <c r="AC778" s="622"/>
      <c r="AD778" s="622"/>
      <c r="AE778" s="622"/>
      <c r="AF778" s="622"/>
    </row>
    <row r="779">
      <c r="A779" s="622"/>
      <c r="B779" s="622"/>
      <c r="C779" s="622"/>
      <c r="D779" s="622"/>
      <c r="E779" s="622"/>
      <c r="F779" s="622"/>
      <c r="G779" s="622"/>
      <c r="H779" s="622"/>
      <c r="I779" s="622"/>
      <c r="J779" s="622"/>
      <c r="K779" s="623"/>
      <c r="L779" s="623"/>
      <c r="M779" s="623"/>
      <c r="N779" s="623"/>
      <c r="O779" s="623"/>
      <c r="P779" s="623"/>
      <c r="Q779" s="623"/>
      <c r="R779" s="623"/>
      <c r="S779" s="623"/>
      <c r="T779" s="623"/>
      <c r="U779" s="622"/>
      <c r="V779" s="622"/>
      <c r="W779" s="622"/>
      <c r="X779" s="622"/>
      <c r="Y779" s="622"/>
      <c r="Z779" s="622"/>
      <c r="AA779" s="622"/>
      <c r="AB779" s="622"/>
      <c r="AC779" s="622"/>
      <c r="AD779" s="622"/>
      <c r="AE779" s="622"/>
      <c r="AF779" s="622"/>
    </row>
    <row r="780">
      <c r="A780" s="622"/>
      <c r="B780" s="622"/>
      <c r="C780" s="622"/>
      <c r="D780" s="622"/>
      <c r="E780" s="622"/>
      <c r="F780" s="622"/>
      <c r="G780" s="622"/>
      <c r="H780" s="622"/>
      <c r="I780" s="622"/>
      <c r="J780" s="622"/>
      <c r="K780" s="623"/>
      <c r="L780" s="623"/>
      <c r="M780" s="623"/>
      <c r="N780" s="623"/>
      <c r="O780" s="623"/>
      <c r="P780" s="623"/>
      <c r="Q780" s="623"/>
      <c r="R780" s="623"/>
      <c r="S780" s="623"/>
      <c r="T780" s="623"/>
      <c r="U780" s="622"/>
      <c r="V780" s="622"/>
      <c r="W780" s="622"/>
      <c r="X780" s="622"/>
      <c r="Y780" s="622"/>
      <c r="Z780" s="622"/>
      <c r="AA780" s="622"/>
      <c r="AB780" s="622"/>
      <c r="AC780" s="622"/>
      <c r="AD780" s="622"/>
      <c r="AE780" s="622"/>
      <c r="AF780" s="622"/>
    </row>
    <row r="781">
      <c r="A781" s="622"/>
      <c r="B781" s="622"/>
      <c r="C781" s="622"/>
      <c r="D781" s="622"/>
      <c r="E781" s="622"/>
      <c r="F781" s="622"/>
      <c r="G781" s="622"/>
      <c r="H781" s="622"/>
      <c r="I781" s="622"/>
      <c r="J781" s="622"/>
      <c r="K781" s="623"/>
      <c r="L781" s="623"/>
      <c r="M781" s="623"/>
      <c r="N781" s="623"/>
      <c r="O781" s="623"/>
      <c r="P781" s="623"/>
      <c r="Q781" s="623"/>
      <c r="R781" s="623"/>
      <c r="S781" s="623"/>
      <c r="T781" s="623"/>
      <c r="U781" s="622"/>
      <c r="V781" s="622"/>
      <c r="W781" s="622"/>
      <c r="X781" s="622"/>
      <c r="Y781" s="622"/>
      <c r="Z781" s="622"/>
      <c r="AA781" s="622"/>
      <c r="AB781" s="622"/>
      <c r="AC781" s="622"/>
      <c r="AD781" s="622"/>
      <c r="AE781" s="622"/>
      <c r="AF781" s="622"/>
    </row>
    <row r="782">
      <c r="A782" s="622"/>
      <c r="B782" s="622"/>
      <c r="C782" s="622"/>
      <c r="D782" s="622"/>
      <c r="E782" s="622"/>
      <c r="F782" s="622"/>
      <c r="G782" s="622"/>
      <c r="H782" s="622"/>
      <c r="I782" s="622"/>
      <c r="J782" s="622"/>
      <c r="K782" s="623"/>
      <c r="L782" s="623"/>
      <c r="M782" s="623"/>
      <c r="N782" s="623"/>
      <c r="O782" s="623"/>
      <c r="P782" s="623"/>
      <c r="Q782" s="623"/>
      <c r="R782" s="623"/>
      <c r="S782" s="623"/>
      <c r="T782" s="623"/>
      <c r="U782" s="622"/>
      <c r="V782" s="622"/>
      <c r="W782" s="622"/>
      <c r="X782" s="622"/>
      <c r="Y782" s="622"/>
      <c r="Z782" s="622"/>
      <c r="AA782" s="622"/>
      <c r="AB782" s="622"/>
      <c r="AC782" s="622"/>
      <c r="AD782" s="622"/>
      <c r="AE782" s="622"/>
      <c r="AF782" s="622"/>
    </row>
    <row r="783">
      <c r="A783" s="622"/>
      <c r="B783" s="622"/>
      <c r="C783" s="622"/>
      <c r="D783" s="622"/>
      <c r="E783" s="622"/>
      <c r="F783" s="622"/>
      <c r="G783" s="622"/>
      <c r="H783" s="622"/>
      <c r="I783" s="622"/>
      <c r="J783" s="622"/>
      <c r="K783" s="623"/>
      <c r="L783" s="623"/>
      <c r="M783" s="623"/>
      <c r="N783" s="623"/>
      <c r="O783" s="623"/>
      <c r="P783" s="623"/>
      <c r="Q783" s="623"/>
      <c r="R783" s="623"/>
      <c r="S783" s="623"/>
      <c r="T783" s="623"/>
      <c r="U783" s="622"/>
      <c r="V783" s="622"/>
      <c r="W783" s="622"/>
      <c r="X783" s="622"/>
      <c r="Y783" s="622"/>
      <c r="Z783" s="622"/>
      <c r="AA783" s="622"/>
      <c r="AB783" s="622"/>
      <c r="AC783" s="622"/>
      <c r="AD783" s="622"/>
      <c r="AE783" s="622"/>
      <c r="AF783" s="622"/>
    </row>
    <row r="784">
      <c r="A784" s="622"/>
      <c r="B784" s="622"/>
      <c r="C784" s="622"/>
      <c r="D784" s="622"/>
      <c r="E784" s="622"/>
      <c r="F784" s="622"/>
      <c r="G784" s="622"/>
      <c r="H784" s="622"/>
      <c r="I784" s="622"/>
      <c r="J784" s="622"/>
      <c r="K784" s="623"/>
      <c r="L784" s="623"/>
      <c r="M784" s="623"/>
      <c r="N784" s="623"/>
      <c r="O784" s="623"/>
      <c r="P784" s="623"/>
      <c r="Q784" s="623"/>
      <c r="R784" s="623"/>
      <c r="S784" s="623"/>
      <c r="T784" s="623"/>
      <c r="U784" s="622"/>
      <c r="V784" s="622"/>
      <c r="W784" s="622"/>
      <c r="X784" s="622"/>
      <c r="Y784" s="622"/>
      <c r="Z784" s="622"/>
      <c r="AA784" s="622"/>
      <c r="AB784" s="622"/>
      <c r="AC784" s="622"/>
      <c r="AD784" s="622"/>
      <c r="AE784" s="622"/>
      <c r="AF784" s="622"/>
    </row>
    <row r="785">
      <c r="A785" s="622"/>
      <c r="B785" s="622"/>
      <c r="C785" s="622"/>
      <c r="D785" s="622"/>
      <c r="E785" s="622"/>
      <c r="F785" s="622"/>
      <c r="G785" s="622"/>
      <c r="H785" s="622"/>
      <c r="I785" s="622"/>
      <c r="J785" s="622"/>
      <c r="K785" s="623"/>
      <c r="L785" s="623"/>
      <c r="M785" s="623"/>
      <c r="N785" s="623"/>
      <c r="O785" s="623"/>
      <c r="P785" s="623"/>
      <c r="Q785" s="623"/>
      <c r="R785" s="623"/>
      <c r="S785" s="623"/>
      <c r="T785" s="623"/>
      <c r="U785" s="622"/>
      <c r="V785" s="622"/>
      <c r="W785" s="622"/>
      <c r="X785" s="622"/>
      <c r="Y785" s="622"/>
      <c r="Z785" s="622"/>
      <c r="AA785" s="622"/>
      <c r="AB785" s="622"/>
      <c r="AC785" s="622"/>
      <c r="AD785" s="622"/>
      <c r="AE785" s="622"/>
      <c r="AF785" s="622"/>
    </row>
    <row r="786">
      <c r="A786" s="622"/>
      <c r="B786" s="622"/>
      <c r="C786" s="622"/>
      <c r="D786" s="622"/>
      <c r="E786" s="622"/>
      <c r="F786" s="622"/>
      <c r="G786" s="622"/>
      <c r="H786" s="622"/>
      <c r="I786" s="622"/>
      <c r="J786" s="622"/>
      <c r="K786" s="623"/>
      <c r="L786" s="623"/>
      <c r="M786" s="623"/>
      <c r="N786" s="623"/>
      <c r="O786" s="623"/>
      <c r="P786" s="623"/>
      <c r="Q786" s="623"/>
      <c r="R786" s="623"/>
      <c r="S786" s="623"/>
      <c r="T786" s="623"/>
      <c r="U786" s="622"/>
      <c r="V786" s="622"/>
      <c r="W786" s="622"/>
      <c r="X786" s="622"/>
      <c r="Y786" s="622"/>
      <c r="Z786" s="622"/>
      <c r="AA786" s="622"/>
      <c r="AB786" s="622"/>
      <c r="AC786" s="622"/>
      <c r="AD786" s="622"/>
      <c r="AE786" s="622"/>
      <c r="AF786" s="622"/>
    </row>
    <row r="787">
      <c r="A787" s="622"/>
      <c r="B787" s="622"/>
      <c r="C787" s="622"/>
      <c r="D787" s="622"/>
      <c r="E787" s="622"/>
      <c r="F787" s="622"/>
      <c r="G787" s="622"/>
      <c r="H787" s="622"/>
      <c r="I787" s="622"/>
      <c r="J787" s="622"/>
      <c r="K787" s="623"/>
      <c r="L787" s="623"/>
      <c r="M787" s="623"/>
      <c r="N787" s="623"/>
      <c r="O787" s="623"/>
      <c r="P787" s="623"/>
      <c r="Q787" s="623"/>
      <c r="R787" s="623"/>
      <c r="S787" s="623"/>
      <c r="T787" s="623"/>
      <c r="U787" s="622"/>
      <c r="V787" s="622"/>
      <c r="W787" s="622"/>
      <c r="X787" s="622"/>
      <c r="Y787" s="622"/>
      <c r="Z787" s="622"/>
      <c r="AA787" s="622"/>
      <c r="AB787" s="622"/>
      <c r="AC787" s="622"/>
      <c r="AD787" s="622"/>
      <c r="AE787" s="622"/>
      <c r="AF787" s="622"/>
    </row>
    <row r="788">
      <c r="A788" s="622"/>
      <c r="B788" s="622"/>
      <c r="C788" s="622"/>
      <c r="D788" s="622"/>
      <c r="E788" s="622"/>
      <c r="F788" s="622"/>
      <c r="G788" s="622"/>
      <c r="H788" s="622"/>
      <c r="I788" s="622"/>
      <c r="J788" s="622"/>
      <c r="K788" s="623"/>
      <c r="L788" s="623"/>
      <c r="M788" s="623"/>
      <c r="N788" s="623"/>
      <c r="O788" s="623"/>
      <c r="P788" s="623"/>
      <c r="Q788" s="623"/>
      <c r="R788" s="623"/>
      <c r="S788" s="623"/>
      <c r="T788" s="623"/>
      <c r="U788" s="622"/>
      <c r="V788" s="622"/>
      <c r="W788" s="622"/>
      <c r="X788" s="622"/>
      <c r="Y788" s="622"/>
      <c r="Z788" s="622"/>
      <c r="AA788" s="622"/>
      <c r="AB788" s="622"/>
      <c r="AC788" s="622"/>
      <c r="AD788" s="622"/>
      <c r="AE788" s="622"/>
      <c r="AF788" s="622"/>
    </row>
    <row r="789">
      <c r="A789" s="622"/>
      <c r="B789" s="622"/>
      <c r="C789" s="622"/>
      <c r="D789" s="622"/>
      <c r="E789" s="622"/>
      <c r="F789" s="622"/>
      <c r="G789" s="622"/>
      <c r="H789" s="622"/>
      <c r="I789" s="622"/>
      <c r="J789" s="622"/>
      <c r="K789" s="623"/>
      <c r="L789" s="623"/>
      <c r="M789" s="623"/>
      <c r="N789" s="623"/>
      <c r="O789" s="623"/>
      <c r="P789" s="623"/>
      <c r="Q789" s="623"/>
      <c r="R789" s="623"/>
      <c r="S789" s="623"/>
      <c r="T789" s="623"/>
      <c r="U789" s="622"/>
      <c r="V789" s="622"/>
      <c r="W789" s="622"/>
      <c r="X789" s="622"/>
      <c r="Y789" s="622"/>
      <c r="Z789" s="622"/>
      <c r="AA789" s="622"/>
      <c r="AB789" s="622"/>
      <c r="AC789" s="622"/>
      <c r="AD789" s="622"/>
      <c r="AE789" s="622"/>
      <c r="AF789" s="622"/>
    </row>
    <row r="790">
      <c r="A790" s="622"/>
      <c r="B790" s="622"/>
      <c r="C790" s="622"/>
      <c r="D790" s="622"/>
      <c r="E790" s="622"/>
      <c r="F790" s="622"/>
      <c r="G790" s="622"/>
      <c r="H790" s="622"/>
      <c r="I790" s="622"/>
      <c r="J790" s="622"/>
      <c r="K790" s="623"/>
      <c r="L790" s="623"/>
      <c r="M790" s="623"/>
      <c r="N790" s="623"/>
      <c r="O790" s="623"/>
      <c r="P790" s="623"/>
      <c r="Q790" s="623"/>
      <c r="R790" s="623"/>
      <c r="S790" s="623"/>
      <c r="T790" s="623"/>
      <c r="U790" s="622"/>
      <c r="V790" s="622"/>
      <c r="W790" s="622"/>
      <c r="X790" s="622"/>
      <c r="Y790" s="622"/>
      <c r="Z790" s="622"/>
      <c r="AA790" s="622"/>
      <c r="AB790" s="622"/>
      <c r="AC790" s="622"/>
      <c r="AD790" s="622"/>
      <c r="AE790" s="622"/>
      <c r="AF790" s="622"/>
    </row>
    <row r="791">
      <c r="A791" s="622"/>
      <c r="B791" s="622"/>
      <c r="C791" s="622"/>
      <c r="D791" s="622"/>
      <c r="E791" s="622"/>
      <c r="F791" s="622"/>
      <c r="G791" s="622"/>
      <c r="H791" s="622"/>
      <c r="I791" s="622"/>
      <c r="J791" s="622"/>
      <c r="K791" s="623"/>
      <c r="L791" s="623"/>
      <c r="M791" s="623"/>
      <c r="N791" s="623"/>
      <c r="O791" s="623"/>
      <c r="P791" s="623"/>
      <c r="Q791" s="623"/>
      <c r="R791" s="623"/>
      <c r="S791" s="623"/>
      <c r="T791" s="623"/>
      <c r="U791" s="622"/>
      <c r="V791" s="622"/>
      <c r="W791" s="622"/>
      <c r="X791" s="622"/>
      <c r="Y791" s="622"/>
      <c r="Z791" s="622"/>
      <c r="AA791" s="622"/>
      <c r="AB791" s="622"/>
      <c r="AC791" s="622"/>
      <c r="AD791" s="622"/>
      <c r="AE791" s="622"/>
      <c r="AF791" s="622"/>
    </row>
    <row r="792">
      <c r="A792" s="622"/>
      <c r="B792" s="622"/>
      <c r="C792" s="622"/>
      <c r="D792" s="622"/>
      <c r="E792" s="622"/>
      <c r="F792" s="622"/>
      <c r="G792" s="622"/>
      <c r="H792" s="622"/>
      <c r="I792" s="622"/>
      <c r="J792" s="622"/>
      <c r="K792" s="623"/>
      <c r="L792" s="623"/>
      <c r="M792" s="623"/>
      <c r="N792" s="623"/>
      <c r="O792" s="623"/>
      <c r="P792" s="623"/>
      <c r="Q792" s="623"/>
      <c r="R792" s="623"/>
      <c r="S792" s="623"/>
      <c r="T792" s="623"/>
      <c r="U792" s="622"/>
      <c r="V792" s="622"/>
      <c r="W792" s="622"/>
      <c r="X792" s="622"/>
      <c r="Y792" s="622"/>
      <c r="Z792" s="622"/>
      <c r="AA792" s="622"/>
      <c r="AB792" s="622"/>
      <c r="AC792" s="622"/>
      <c r="AD792" s="622"/>
      <c r="AE792" s="622"/>
      <c r="AF792" s="622"/>
    </row>
    <row r="793">
      <c r="A793" s="622"/>
      <c r="B793" s="622"/>
      <c r="C793" s="622"/>
      <c r="D793" s="622"/>
      <c r="E793" s="622"/>
      <c r="F793" s="622"/>
      <c r="G793" s="622"/>
      <c r="H793" s="622"/>
      <c r="I793" s="622"/>
      <c r="J793" s="622"/>
      <c r="K793" s="623"/>
      <c r="L793" s="623"/>
      <c r="M793" s="623"/>
      <c r="N793" s="623"/>
      <c r="O793" s="623"/>
      <c r="P793" s="623"/>
      <c r="Q793" s="623"/>
      <c r="R793" s="623"/>
      <c r="S793" s="623"/>
      <c r="T793" s="623"/>
      <c r="U793" s="622"/>
      <c r="V793" s="622"/>
      <c r="W793" s="622"/>
      <c r="X793" s="622"/>
      <c r="Y793" s="622"/>
      <c r="Z793" s="622"/>
      <c r="AA793" s="622"/>
      <c r="AB793" s="622"/>
      <c r="AC793" s="622"/>
      <c r="AD793" s="622"/>
      <c r="AE793" s="622"/>
      <c r="AF793" s="622"/>
    </row>
    <row r="794">
      <c r="A794" s="622"/>
      <c r="B794" s="622"/>
      <c r="C794" s="622"/>
      <c r="D794" s="622"/>
      <c r="E794" s="622"/>
      <c r="F794" s="622"/>
      <c r="G794" s="622"/>
      <c r="H794" s="622"/>
      <c r="I794" s="622"/>
      <c r="J794" s="622"/>
      <c r="K794" s="623"/>
      <c r="L794" s="623"/>
      <c r="M794" s="623"/>
      <c r="N794" s="623"/>
      <c r="O794" s="623"/>
      <c r="P794" s="623"/>
      <c r="Q794" s="623"/>
      <c r="R794" s="623"/>
      <c r="S794" s="623"/>
      <c r="T794" s="623"/>
      <c r="U794" s="622"/>
      <c r="V794" s="622"/>
      <c r="W794" s="622"/>
      <c r="X794" s="622"/>
      <c r="Y794" s="622"/>
      <c r="Z794" s="622"/>
      <c r="AA794" s="622"/>
      <c r="AB794" s="622"/>
      <c r="AC794" s="622"/>
      <c r="AD794" s="622"/>
      <c r="AE794" s="622"/>
      <c r="AF794" s="622"/>
    </row>
    <row r="795">
      <c r="A795" s="622"/>
      <c r="B795" s="622"/>
      <c r="C795" s="622"/>
      <c r="D795" s="622"/>
      <c r="E795" s="622"/>
      <c r="F795" s="622"/>
      <c r="G795" s="622"/>
      <c r="H795" s="622"/>
      <c r="I795" s="622"/>
      <c r="J795" s="622"/>
      <c r="K795" s="623"/>
      <c r="L795" s="623"/>
      <c r="M795" s="623"/>
      <c r="N795" s="623"/>
      <c r="O795" s="623"/>
      <c r="P795" s="623"/>
      <c r="Q795" s="623"/>
      <c r="R795" s="623"/>
      <c r="S795" s="623"/>
      <c r="T795" s="623"/>
      <c r="U795" s="622"/>
      <c r="V795" s="622"/>
      <c r="W795" s="622"/>
      <c r="X795" s="622"/>
      <c r="Y795" s="622"/>
      <c r="Z795" s="622"/>
      <c r="AA795" s="622"/>
      <c r="AB795" s="622"/>
      <c r="AC795" s="622"/>
      <c r="AD795" s="622"/>
      <c r="AE795" s="622"/>
      <c r="AF795" s="622"/>
    </row>
    <row r="796">
      <c r="A796" s="622"/>
      <c r="B796" s="622"/>
      <c r="C796" s="622"/>
      <c r="D796" s="622"/>
      <c r="E796" s="622"/>
      <c r="F796" s="622"/>
      <c r="G796" s="622"/>
      <c r="H796" s="622"/>
      <c r="I796" s="622"/>
      <c r="J796" s="622"/>
      <c r="K796" s="623"/>
      <c r="L796" s="623"/>
      <c r="M796" s="623"/>
      <c r="N796" s="623"/>
      <c r="O796" s="623"/>
      <c r="P796" s="623"/>
      <c r="Q796" s="623"/>
      <c r="R796" s="623"/>
      <c r="S796" s="623"/>
      <c r="T796" s="623"/>
      <c r="U796" s="622"/>
      <c r="V796" s="622"/>
      <c r="W796" s="622"/>
      <c r="X796" s="622"/>
      <c r="Y796" s="622"/>
      <c r="Z796" s="622"/>
      <c r="AA796" s="622"/>
      <c r="AB796" s="622"/>
      <c r="AC796" s="622"/>
      <c r="AD796" s="622"/>
      <c r="AE796" s="622"/>
      <c r="AF796" s="622"/>
    </row>
    <row r="797">
      <c r="A797" s="622"/>
      <c r="B797" s="622"/>
      <c r="C797" s="622"/>
      <c r="D797" s="622"/>
      <c r="E797" s="622"/>
      <c r="F797" s="622"/>
      <c r="G797" s="622"/>
      <c r="H797" s="622"/>
      <c r="I797" s="622"/>
      <c r="J797" s="622"/>
      <c r="K797" s="623"/>
      <c r="L797" s="623"/>
      <c r="M797" s="623"/>
      <c r="N797" s="623"/>
      <c r="O797" s="623"/>
      <c r="P797" s="623"/>
      <c r="Q797" s="623"/>
      <c r="R797" s="623"/>
      <c r="S797" s="623"/>
      <c r="T797" s="623"/>
      <c r="U797" s="622"/>
      <c r="V797" s="622"/>
      <c r="W797" s="622"/>
      <c r="X797" s="622"/>
      <c r="Y797" s="622"/>
      <c r="Z797" s="622"/>
      <c r="AA797" s="622"/>
      <c r="AB797" s="622"/>
      <c r="AC797" s="622"/>
      <c r="AD797" s="622"/>
      <c r="AE797" s="622"/>
      <c r="AF797" s="622"/>
    </row>
    <row r="798">
      <c r="A798" s="622"/>
      <c r="B798" s="622"/>
      <c r="C798" s="622"/>
      <c r="D798" s="622"/>
      <c r="E798" s="622"/>
      <c r="F798" s="622"/>
      <c r="G798" s="622"/>
      <c r="H798" s="622"/>
      <c r="I798" s="622"/>
      <c r="J798" s="622"/>
      <c r="K798" s="623"/>
      <c r="L798" s="623"/>
      <c r="M798" s="623"/>
      <c r="N798" s="623"/>
      <c r="O798" s="623"/>
      <c r="P798" s="623"/>
      <c r="Q798" s="623"/>
      <c r="R798" s="623"/>
      <c r="S798" s="623"/>
      <c r="T798" s="623"/>
      <c r="U798" s="622"/>
      <c r="V798" s="622"/>
      <c r="W798" s="622"/>
      <c r="X798" s="622"/>
      <c r="Y798" s="622"/>
      <c r="Z798" s="622"/>
      <c r="AA798" s="622"/>
      <c r="AB798" s="622"/>
      <c r="AC798" s="622"/>
      <c r="AD798" s="622"/>
      <c r="AE798" s="622"/>
      <c r="AF798" s="622"/>
    </row>
    <row r="799">
      <c r="A799" s="622"/>
      <c r="B799" s="622"/>
      <c r="C799" s="622"/>
      <c r="D799" s="622"/>
      <c r="E799" s="622"/>
      <c r="F799" s="622"/>
      <c r="G799" s="622"/>
      <c r="H799" s="622"/>
      <c r="I799" s="622"/>
      <c r="J799" s="622"/>
      <c r="K799" s="623"/>
      <c r="L799" s="623"/>
      <c r="M799" s="623"/>
      <c r="N799" s="623"/>
      <c r="O799" s="623"/>
      <c r="P799" s="623"/>
      <c r="Q799" s="623"/>
      <c r="R799" s="623"/>
      <c r="S799" s="623"/>
      <c r="T799" s="623"/>
      <c r="U799" s="622"/>
      <c r="V799" s="622"/>
      <c r="W799" s="622"/>
      <c r="X799" s="622"/>
      <c r="Y799" s="622"/>
      <c r="Z799" s="622"/>
      <c r="AA799" s="622"/>
      <c r="AB799" s="622"/>
      <c r="AC799" s="622"/>
      <c r="AD799" s="622"/>
      <c r="AE799" s="622"/>
      <c r="AF799" s="622"/>
    </row>
    <row r="800">
      <c r="A800" s="622"/>
      <c r="B800" s="622"/>
      <c r="C800" s="622"/>
      <c r="D800" s="622"/>
      <c r="E800" s="622"/>
      <c r="F800" s="622"/>
      <c r="G800" s="622"/>
      <c r="H800" s="622"/>
      <c r="I800" s="622"/>
      <c r="J800" s="622"/>
      <c r="K800" s="623"/>
      <c r="L800" s="623"/>
      <c r="M800" s="623"/>
      <c r="N800" s="623"/>
      <c r="O800" s="623"/>
      <c r="P800" s="623"/>
      <c r="Q800" s="623"/>
      <c r="R800" s="623"/>
      <c r="S800" s="623"/>
      <c r="T800" s="623"/>
      <c r="U800" s="622"/>
      <c r="V800" s="622"/>
      <c r="W800" s="622"/>
      <c r="X800" s="622"/>
      <c r="Y800" s="622"/>
      <c r="Z800" s="622"/>
      <c r="AA800" s="622"/>
      <c r="AB800" s="622"/>
      <c r="AC800" s="622"/>
      <c r="AD800" s="622"/>
      <c r="AE800" s="622"/>
      <c r="AF800" s="622"/>
    </row>
    <row r="801">
      <c r="A801" s="622"/>
      <c r="B801" s="622"/>
      <c r="C801" s="622"/>
      <c r="D801" s="622"/>
      <c r="E801" s="622"/>
      <c r="F801" s="622"/>
      <c r="G801" s="622"/>
      <c r="H801" s="622"/>
      <c r="I801" s="622"/>
      <c r="J801" s="622"/>
      <c r="K801" s="623"/>
      <c r="L801" s="623"/>
      <c r="M801" s="623"/>
      <c r="N801" s="623"/>
      <c r="O801" s="623"/>
      <c r="P801" s="623"/>
      <c r="Q801" s="623"/>
      <c r="R801" s="623"/>
      <c r="S801" s="623"/>
      <c r="T801" s="623"/>
      <c r="U801" s="622"/>
      <c r="V801" s="622"/>
      <c r="W801" s="622"/>
      <c r="X801" s="622"/>
      <c r="Y801" s="622"/>
      <c r="Z801" s="622"/>
      <c r="AA801" s="622"/>
      <c r="AB801" s="622"/>
      <c r="AC801" s="622"/>
      <c r="AD801" s="622"/>
      <c r="AE801" s="622"/>
      <c r="AF801" s="622"/>
    </row>
    <row r="802">
      <c r="A802" s="622"/>
      <c r="B802" s="622"/>
      <c r="C802" s="622"/>
      <c r="D802" s="622"/>
      <c r="E802" s="622"/>
      <c r="F802" s="622"/>
      <c r="G802" s="622"/>
      <c r="H802" s="622"/>
      <c r="I802" s="622"/>
      <c r="J802" s="622"/>
      <c r="K802" s="623"/>
      <c r="L802" s="623"/>
      <c r="M802" s="623"/>
      <c r="N802" s="623"/>
      <c r="O802" s="623"/>
      <c r="P802" s="623"/>
      <c r="Q802" s="623"/>
      <c r="R802" s="623"/>
      <c r="S802" s="623"/>
      <c r="T802" s="623"/>
      <c r="U802" s="622"/>
      <c r="V802" s="622"/>
      <c r="W802" s="622"/>
      <c r="X802" s="622"/>
      <c r="Y802" s="622"/>
      <c r="Z802" s="622"/>
      <c r="AA802" s="622"/>
      <c r="AB802" s="622"/>
      <c r="AC802" s="622"/>
      <c r="AD802" s="622"/>
      <c r="AE802" s="622"/>
      <c r="AF802" s="622"/>
    </row>
    <row r="803">
      <c r="A803" s="622"/>
      <c r="B803" s="622"/>
      <c r="C803" s="622"/>
      <c r="D803" s="622"/>
      <c r="E803" s="622"/>
      <c r="F803" s="622"/>
      <c r="G803" s="622"/>
      <c r="H803" s="622"/>
      <c r="I803" s="622"/>
      <c r="J803" s="622"/>
      <c r="K803" s="623"/>
      <c r="L803" s="623"/>
      <c r="M803" s="623"/>
      <c r="N803" s="623"/>
      <c r="O803" s="623"/>
      <c r="P803" s="623"/>
      <c r="Q803" s="623"/>
      <c r="R803" s="623"/>
      <c r="S803" s="623"/>
      <c r="T803" s="623"/>
      <c r="U803" s="622"/>
      <c r="V803" s="622"/>
      <c r="W803" s="622"/>
      <c r="X803" s="622"/>
      <c r="Y803" s="622"/>
      <c r="Z803" s="622"/>
      <c r="AA803" s="622"/>
      <c r="AB803" s="622"/>
      <c r="AC803" s="622"/>
      <c r="AD803" s="622"/>
      <c r="AE803" s="622"/>
      <c r="AF803" s="622"/>
    </row>
    <row r="804">
      <c r="A804" s="622"/>
      <c r="B804" s="622"/>
      <c r="C804" s="622"/>
      <c r="D804" s="622"/>
      <c r="E804" s="622"/>
      <c r="F804" s="622"/>
      <c r="G804" s="622"/>
      <c r="H804" s="622"/>
      <c r="I804" s="622"/>
      <c r="J804" s="622"/>
      <c r="K804" s="623"/>
      <c r="L804" s="623"/>
      <c r="M804" s="623"/>
      <c r="N804" s="623"/>
      <c r="O804" s="623"/>
      <c r="P804" s="623"/>
      <c r="Q804" s="623"/>
      <c r="R804" s="623"/>
      <c r="S804" s="623"/>
      <c r="T804" s="623"/>
      <c r="U804" s="622"/>
      <c r="V804" s="622"/>
      <c r="W804" s="622"/>
      <c r="X804" s="622"/>
      <c r="Y804" s="622"/>
      <c r="Z804" s="622"/>
      <c r="AA804" s="622"/>
      <c r="AB804" s="622"/>
      <c r="AC804" s="622"/>
      <c r="AD804" s="622"/>
      <c r="AE804" s="622"/>
      <c r="AF804" s="622"/>
    </row>
    <row r="805">
      <c r="A805" s="622"/>
      <c r="B805" s="622"/>
      <c r="C805" s="622"/>
      <c r="D805" s="622"/>
      <c r="E805" s="622"/>
      <c r="F805" s="622"/>
      <c r="G805" s="622"/>
      <c r="H805" s="622"/>
      <c r="I805" s="622"/>
      <c r="J805" s="622"/>
      <c r="K805" s="623"/>
      <c r="L805" s="623"/>
      <c r="M805" s="623"/>
      <c r="N805" s="623"/>
      <c r="O805" s="623"/>
      <c r="P805" s="623"/>
      <c r="Q805" s="623"/>
      <c r="R805" s="623"/>
      <c r="S805" s="623"/>
      <c r="T805" s="623"/>
      <c r="U805" s="622"/>
      <c r="V805" s="622"/>
      <c r="W805" s="622"/>
      <c r="X805" s="622"/>
      <c r="Y805" s="622"/>
      <c r="Z805" s="622"/>
      <c r="AA805" s="622"/>
      <c r="AB805" s="622"/>
      <c r="AC805" s="622"/>
      <c r="AD805" s="622"/>
      <c r="AE805" s="622"/>
      <c r="AF805" s="622"/>
    </row>
    <row r="806">
      <c r="A806" s="622"/>
      <c r="B806" s="622"/>
      <c r="C806" s="622"/>
      <c r="D806" s="622"/>
      <c r="E806" s="622"/>
      <c r="F806" s="622"/>
      <c r="G806" s="622"/>
      <c r="H806" s="622"/>
      <c r="I806" s="622"/>
      <c r="J806" s="622"/>
      <c r="K806" s="623"/>
      <c r="L806" s="623"/>
      <c r="M806" s="623"/>
      <c r="N806" s="623"/>
      <c r="O806" s="623"/>
      <c r="P806" s="623"/>
      <c r="Q806" s="623"/>
      <c r="R806" s="623"/>
      <c r="S806" s="623"/>
      <c r="T806" s="623"/>
      <c r="U806" s="622"/>
      <c r="V806" s="622"/>
      <c r="W806" s="622"/>
      <c r="X806" s="622"/>
      <c r="Y806" s="622"/>
      <c r="Z806" s="622"/>
      <c r="AA806" s="622"/>
      <c r="AB806" s="622"/>
      <c r="AC806" s="622"/>
      <c r="AD806" s="622"/>
      <c r="AE806" s="622"/>
      <c r="AF806" s="622"/>
    </row>
    <row r="807">
      <c r="A807" s="622"/>
      <c r="B807" s="622"/>
      <c r="C807" s="622"/>
      <c r="D807" s="622"/>
      <c r="E807" s="622"/>
      <c r="F807" s="622"/>
      <c r="G807" s="622"/>
      <c r="H807" s="622"/>
      <c r="I807" s="622"/>
      <c r="J807" s="622"/>
      <c r="K807" s="623"/>
      <c r="L807" s="623"/>
      <c r="M807" s="623"/>
      <c r="N807" s="623"/>
      <c r="O807" s="623"/>
      <c r="P807" s="623"/>
      <c r="Q807" s="623"/>
      <c r="R807" s="623"/>
      <c r="S807" s="623"/>
      <c r="T807" s="623"/>
      <c r="U807" s="622"/>
      <c r="V807" s="622"/>
      <c r="W807" s="622"/>
      <c r="X807" s="622"/>
      <c r="Y807" s="622"/>
      <c r="Z807" s="622"/>
      <c r="AA807" s="622"/>
      <c r="AB807" s="622"/>
      <c r="AC807" s="622"/>
      <c r="AD807" s="622"/>
      <c r="AE807" s="622"/>
      <c r="AF807" s="622"/>
    </row>
    <row r="808">
      <c r="A808" s="622"/>
      <c r="B808" s="622"/>
      <c r="C808" s="622"/>
      <c r="D808" s="622"/>
      <c r="E808" s="622"/>
      <c r="F808" s="622"/>
      <c r="G808" s="622"/>
      <c r="H808" s="622"/>
      <c r="I808" s="622"/>
      <c r="J808" s="622"/>
      <c r="K808" s="623"/>
      <c r="L808" s="623"/>
      <c r="M808" s="623"/>
      <c r="N808" s="623"/>
      <c r="O808" s="623"/>
      <c r="P808" s="623"/>
      <c r="Q808" s="623"/>
      <c r="R808" s="623"/>
      <c r="S808" s="623"/>
      <c r="T808" s="623"/>
      <c r="U808" s="622"/>
      <c r="V808" s="622"/>
      <c r="W808" s="622"/>
      <c r="X808" s="622"/>
      <c r="Y808" s="622"/>
      <c r="Z808" s="622"/>
      <c r="AA808" s="622"/>
      <c r="AB808" s="622"/>
      <c r="AC808" s="622"/>
      <c r="AD808" s="622"/>
      <c r="AE808" s="622"/>
      <c r="AF808" s="622"/>
    </row>
    <row r="809">
      <c r="A809" s="622"/>
      <c r="B809" s="622"/>
      <c r="C809" s="622"/>
      <c r="D809" s="622"/>
      <c r="E809" s="622"/>
      <c r="F809" s="622"/>
      <c r="G809" s="622"/>
      <c r="H809" s="622"/>
      <c r="I809" s="622"/>
      <c r="J809" s="622"/>
      <c r="K809" s="623"/>
      <c r="L809" s="623"/>
      <c r="M809" s="623"/>
      <c r="N809" s="623"/>
      <c r="O809" s="623"/>
      <c r="P809" s="623"/>
      <c r="Q809" s="623"/>
      <c r="R809" s="623"/>
      <c r="S809" s="623"/>
      <c r="T809" s="623"/>
      <c r="U809" s="622"/>
      <c r="V809" s="622"/>
      <c r="W809" s="622"/>
      <c r="X809" s="622"/>
      <c r="Y809" s="622"/>
      <c r="Z809" s="622"/>
      <c r="AA809" s="622"/>
      <c r="AB809" s="622"/>
      <c r="AC809" s="622"/>
      <c r="AD809" s="622"/>
      <c r="AE809" s="622"/>
      <c r="AF809" s="622"/>
    </row>
    <row r="810">
      <c r="A810" s="622"/>
      <c r="B810" s="622"/>
      <c r="C810" s="622"/>
      <c r="D810" s="622"/>
      <c r="E810" s="622"/>
      <c r="F810" s="622"/>
      <c r="G810" s="622"/>
      <c r="H810" s="622"/>
      <c r="I810" s="622"/>
      <c r="J810" s="622"/>
      <c r="K810" s="623"/>
      <c r="L810" s="623"/>
      <c r="M810" s="623"/>
      <c r="N810" s="623"/>
      <c r="O810" s="623"/>
      <c r="P810" s="623"/>
      <c r="Q810" s="623"/>
      <c r="R810" s="623"/>
      <c r="S810" s="623"/>
      <c r="T810" s="623"/>
      <c r="U810" s="622"/>
      <c r="V810" s="622"/>
      <c r="W810" s="622"/>
      <c r="X810" s="622"/>
      <c r="Y810" s="622"/>
      <c r="Z810" s="622"/>
      <c r="AA810" s="622"/>
      <c r="AB810" s="622"/>
      <c r="AC810" s="622"/>
      <c r="AD810" s="622"/>
      <c r="AE810" s="622"/>
      <c r="AF810" s="622"/>
    </row>
    <row r="811">
      <c r="A811" s="622"/>
      <c r="B811" s="622"/>
      <c r="C811" s="622"/>
      <c r="D811" s="622"/>
      <c r="E811" s="622"/>
      <c r="F811" s="622"/>
      <c r="G811" s="622"/>
      <c r="H811" s="622"/>
      <c r="I811" s="622"/>
      <c r="J811" s="622"/>
      <c r="K811" s="623"/>
      <c r="L811" s="623"/>
      <c r="M811" s="623"/>
      <c r="N811" s="623"/>
      <c r="O811" s="623"/>
      <c r="P811" s="623"/>
      <c r="Q811" s="623"/>
      <c r="R811" s="623"/>
      <c r="S811" s="623"/>
      <c r="T811" s="623"/>
      <c r="U811" s="622"/>
      <c r="V811" s="622"/>
      <c r="W811" s="622"/>
      <c r="X811" s="622"/>
      <c r="Y811" s="622"/>
      <c r="Z811" s="622"/>
      <c r="AA811" s="622"/>
      <c r="AB811" s="622"/>
      <c r="AC811" s="622"/>
      <c r="AD811" s="622"/>
      <c r="AE811" s="622"/>
      <c r="AF811" s="622"/>
    </row>
    <row r="812">
      <c r="A812" s="622"/>
      <c r="B812" s="622"/>
      <c r="C812" s="622"/>
      <c r="D812" s="622"/>
      <c r="E812" s="622"/>
      <c r="F812" s="622"/>
      <c r="G812" s="622"/>
      <c r="H812" s="622"/>
      <c r="I812" s="622"/>
      <c r="J812" s="622"/>
      <c r="K812" s="623"/>
      <c r="L812" s="623"/>
      <c r="M812" s="623"/>
      <c r="N812" s="623"/>
      <c r="O812" s="623"/>
      <c r="P812" s="623"/>
      <c r="Q812" s="623"/>
      <c r="R812" s="623"/>
      <c r="S812" s="623"/>
      <c r="T812" s="623"/>
      <c r="U812" s="622"/>
      <c r="V812" s="622"/>
      <c r="W812" s="622"/>
      <c r="X812" s="622"/>
      <c r="Y812" s="622"/>
      <c r="Z812" s="622"/>
      <c r="AA812" s="622"/>
      <c r="AB812" s="622"/>
      <c r="AC812" s="622"/>
      <c r="AD812" s="622"/>
      <c r="AE812" s="622"/>
      <c r="AF812" s="622"/>
    </row>
    <row r="813">
      <c r="A813" s="622"/>
      <c r="B813" s="622"/>
      <c r="C813" s="622"/>
      <c r="D813" s="622"/>
      <c r="E813" s="622"/>
      <c r="F813" s="622"/>
      <c r="G813" s="622"/>
      <c r="H813" s="622"/>
      <c r="I813" s="622"/>
      <c r="J813" s="622"/>
      <c r="K813" s="623"/>
      <c r="L813" s="623"/>
      <c r="M813" s="623"/>
      <c r="N813" s="623"/>
      <c r="O813" s="623"/>
      <c r="P813" s="623"/>
      <c r="Q813" s="623"/>
      <c r="R813" s="623"/>
      <c r="S813" s="623"/>
      <c r="T813" s="623"/>
      <c r="U813" s="622"/>
      <c r="V813" s="622"/>
      <c r="W813" s="622"/>
      <c r="X813" s="622"/>
      <c r="Y813" s="622"/>
      <c r="Z813" s="622"/>
      <c r="AA813" s="622"/>
      <c r="AB813" s="622"/>
      <c r="AC813" s="622"/>
      <c r="AD813" s="622"/>
      <c r="AE813" s="622"/>
      <c r="AF813" s="622"/>
    </row>
    <row r="814">
      <c r="A814" s="622"/>
      <c r="B814" s="622"/>
      <c r="C814" s="622"/>
      <c r="D814" s="622"/>
      <c r="E814" s="622"/>
      <c r="F814" s="622"/>
      <c r="G814" s="622"/>
      <c r="H814" s="622"/>
      <c r="I814" s="622"/>
      <c r="J814" s="622"/>
      <c r="K814" s="623"/>
      <c r="L814" s="623"/>
      <c r="M814" s="623"/>
      <c r="N814" s="623"/>
      <c r="O814" s="623"/>
      <c r="P814" s="623"/>
      <c r="Q814" s="623"/>
      <c r="R814" s="623"/>
      <c r="S814" s="623"/>
      <c r="T814" s="623"/>
      <c r="U814" s="622"/>
      <c r="V814" s="622"/>
      <c r="W814" s="622"/>
      <c r="X814" s="622"/>
      <c r="Y814" s="622"/>
      <c r="Z814" s="622"/>
      <c r="AA814" s="622"/>
      <c r="AB814" s="622"/>
      <c r="AC814" s="622"/>
      <c r="AD814" s="622"/>
      <c r="AE814" s="622"/>
      <c r="AF814" s="622"/>
    </row>
    <row r="815">
      <c r="A815" s="622"/>
      <c r="B815" s="622"/>
      <c r="C815" s="622"/>
      <c r="D815" s="622"/>
      <c r="E815" s="622"/>
      <c r="F815" s="622"/>
      <c r="G815" s="622"/>
      <c r="H815" s="622"/>
      <c r="I815" s="622"/>
      <c r="J815" s="622"/>
      <c r="K815" s="623"/>
      <c r="L815" s="623"/>
      <c r="M815" s="623"/>
      <c r="N815" s="623"/>
      <c r="O815" s="623"/>
      <c r="P815" s="623"/>
      <c r="Q815" s="623"/>
      <c r="R815" s="623"/>
      <c r="S815" s="623"/>
      <c r="T815" s="623"/>
      <c r="U815" s="622"/>
      <c r="V815" s="622"/>
      <c r="W815" s="622"/>
      <c r="X815" s="622"/>
      <c r="Y815" s="622"/>
      <c r="Z815" s="622"/>
      <c r="AA815" s="622"/>
      <c r="AB815" s="622"/>
      <c r="AC815" s="622"/>
      <c r="AD815" s="622"/>
      <c r="AE815" s="622"/>
      <c r="AF815" s="622"/>
    </row>
    <row r="816">
      <c r="A816" s="622"/>
      <c r="B816" s="622"/>
      <c r="C816" s="622"/>
      <c r="D816" s="622"/>
      <c r="E816" s="622"/>
      <c r="F816" s="622"/>
      <c r="G816" s="622"/>
      <c r="H816" s="622"/>
      <c r="I816" s="622"/>
      <c r="J816" s="622"/>
      <c r="K816" s="623"/>
      <c r="L816" s="623"/>
      <c r="M816" s="623"/>
      <c r="N816" s="623"/>
      <c r="O816" s="623"/>
      <c r="P816" s="623"/>
      <c r="Q816" s="623"/>
      <c r="R816" s="623"/>
      <c r="S816" s="623"/>
      <c r="T816" s="623"/>
      <c r="U816" s="622"/>
      <c r="V816" s="622"/>
      <c r="W816" s="622"/>
      <c r="X816" s="622"/>
      <c r="Y816" s="622"/>
      <c r="Z816" s="622"/>
      <c r="AA816" s="622"/>
      <c r="AB816" s="622"/>
      <c r="AC816" s="622"/>
      <c r="AD816" s="622"/>
      <c r="AE816" s="622"/>
      <c r="AF816" s="622"/>
    </row>
    <row r="817">
      <c r="A817" s="622"/>
      <c r="B817" s="622"/>
      <c r="C817" s="622"/>
      <c r="D817" s="622"/>
      <c r="E817" s="622"/>
      <c r="F817" s="622"/>
      <c r="G817" s="622"/>
      <c r="H817" s="622"/>
      <c r="I817" s="622"/>
      <c r="J817" s="622"/>
      <c r="K817" s="623"/>
      <c r="L817" s="623"/>
      <c r="M817" s="623"/>
      <c r="N817" s="623"/>
      <c r="O817" s="623"/>
      <c r="P817" s="623"/>
      <c r="Q817" s="623"/>
      <c r="R817" s="623"/>
      <c r="S817" s="623"/>
      <c r="T817" s="623"/>
      <c r="U817" s="622"/>
      <c r="V817" s="622"/>
      <c r="W817" s="622"/>
      <c r="X817" s="622"/>
      <c r="Y817" s="622"/>
      <c r="Z817" s="622"/>
      <c r="AA817" s="622"/>
      <c r="AB817" s="622"/>
      <c r="AC817" s="622"/>
      <c r="AD817" s="622"/>
      <c r="AE817" s="622"/>
      <c r="AF817" s="622"/>
    </row>
    <row r="818">
      <c r="A818" s="622"/>
      <c r="B818" s="622"/>
      <c r="C818" s="622"/>
      <c r="D818" s="622"/>
      <c r="E818" s="622"/>
      <c r="F818" s="622"/>
      <c r="G818" s="622"/>
      <c r="H818" s="622"/>
      <c r="I818" s="622"/>
      <c r="J818" s="622"/>
      <c r="K818" s="623"/>
      <c r="L818" s="623"/>
      <c r="M818" s="623"/>
      <c r="N818" s="623"/>
      <c r="O818" s="623"/>
      <c r="P818" s="623"/>
      <c r="Q818" s="623"/>
      <c r="R818" s="623"/>
      <c r="S818" s="623"/>
      <c r="T818" s="623"/>
      <c r="U818" s="622"/>
      <c r="V818" s="622"/>
      <c r="W818" s="622"/>
      <c r="X818" s="622"/>
      <c r="Y818" s="622"/>
      <c r="Z818" s="622"/>
      <c r="AA818" s="622"/>
      <c r="AB818" s="622"/>
      <c r="AC818" s="622"/>
      <c r="AD818" s="622"/>
      <c r="AE818" s="622"/>
      <c r="AF818" s="622"/>
    </row>
    <row r="819">
      <c r="A819" s="622"/>
      <c r="B819" s="622"/>
      <c r="C819" s="622"/>
      <c r="D819" s="622"/>
      <c r="E819" s="622"/>
      <c r="F819" s="622"/>
      <c r="G819" s="622"/>
      <c r="H819" s="622"/>
      <c r="I819" s="622"/>
      <c r="J819" s="622"/>
      <c r="K819" s="623"/>
      <c r="L819" s="623"/>
      <c r="M819" s="623"/>
      <c r="N819" s="623"/>
      <c r="O819" s="623"/>
      <c r="P819" s="623"/>
      <c r="Q819" s="623"/>
      <c r="R819" s="623"/>
      <c r="S819" s="623"/>
      <c r="T819" s="623"/>
      <c r="U819" s="622"/>
      <c r="V819" s="622"/>
      <c r="W819" s="622"/>
      <c r="X819" s="622"/>
      <c r="Y819" s="622"/>
      <c r="Z819" s="622"/>
      <c r="AA819" s="622"/>
      <c r="AB819" s="622"/>
      <c r="AC819" s="622"/>
      <c r="AD819" s="622"/>
      <c r="AE819" s="622"/>
      <c r="AF819" s="622"/>
    </row>
    <row r="820">
      <c r="A820" s="622"/>
      <c r="B820" s="622"/>
      <c r="C820" s="622"/>
      <c r="D820" s="622"/>
      <c r="E820" s="622"/>
      <c r="F820" s="622"/>
      <c r="G820" s="622"/>
      <c r="H820" s="622"/>
      <c r="I820" s="622"/>
      <c r="J820" s="622"/>
      <c r="K820" s="623"/>
      <c r="L820" s="623"/>
      <c r="M820" s="623"/>
      <c r="N820" s="623"/>
      <c r="O820" s="623"/>
      <c r="P820" s="623"/>
      <c r="Q820" s="623"/>
      <c r="R820" s="623"/>
      <c r="S820" s="623"/>
      <c r="T820" s="623"/>
      <c r="U820" s="622"/>
      <c r="V820" s="622"/>
      <c r="W820" s="622"/>
      <c r="X820" s="622"/>
      <c r="Y820" s="622"/>
      <c r="Z820" s="622"/>
      <c r="AA820" s="622"/>
      <c r="AB820" s="622"/>
      <c r="AC820" s="622"/>
      <c r="AD820" s="622"/>
      <c r="AE820" s="622"/>
      <c r="AF820" s="622"/>
    </row>
    <row r="821">
      <c r="A821" s="622"/>
      <c r="B821" s="622"/>
      <c r="C821" s="622"/>
      <c r="D821" s="622"/>
      <c r="E821" s="622"/>
      <c r="F821" s="622"/>
      <c r="G821" s="622"/>
      <c r="H821" s="622"/>
      <c r="I821" s="622"/>
      <c r="J821" s="622"/>
      <c r="K821" s="623"/>
      <c r="L821" s="623"/>
      <c r="M821" s="623"/>
      <c r="N821" s="623"/>
      <c r="O821" s="623"/>
      <c r="P821" s="623"/>
      <c r="Q821" s="623"/>
      <c r="R821" s="623"/>
      <c r="S821" s="623"/>
      <c r="T821" s="623"/>
      <c r="U821" s="622"/>
      <c r="V821" s="622"/>
      <c r="W821" s="622"/>
      <c r="X821" s="622"/>
      <c r="Y821" s="622"/>
      <c r="Z821" s="622"/>
      <c r="AA821" s="622"/>
      <c r="AB821" s="622"/>
      <c r="AC821" s="622"/>
      <c r="AD821" s="622"/>
      <c r="AE821" s="622"/>
      <c r="AF821" s="622"/>
    </row>
    <row r="822">
      <c r="A822" s="622"/>
      <c r="B822" s="622"/>
      <c r="C822" s="622"/>
      <c r="D822" s="622"/>
      <c r="E822" s="622"/>
      <c r="F822" s="622"/>
      <c r="G822" s="622"/>
      <c r="H822" s="622"/>
      <c r="I822" s="622"/>
      <c r="J822" s="622"/>
      <c r="K822" s="623"/>
      <c r="L822" s="623"/>
      <c r="M822" s="623"/>
      <c r="N822" s="623"/>
      <c r="O822" s="623"/>
      <c r="P822" s="623"/>
      <c r="Q822" s="623"/>
      <c r="R822" s="623"/>
      <c r="S822" s="623"/>
      <c r="T822" s="623"/>
      <c r="U822" s="622"/>
      <c r="V822" s="622"/>
      <c r="W822" s="622"/>
      <c r="X822" s="622"/>
      <c r="Y822" s="622"/>
      <c r="Z822" s="622"/>
      <c r="AA822" s="622"/>
      <c r="AB822" s="622"/>
      <c r="AC822" s="622"/>
      <c r="AD822" s="622"/>
      <c r="AE822" s="622"/>
      <c r="AF822" s="622"/>
    </row>
    <row r="823">
      <c r="A823" s="622"/>
      <c r="B823" s="622"/>
      <c r="C823" s="622"/>
      <c r="D823" s="622"/>
      <c r="E823" s="622"/>
      <c r="F823" s="622"/>
      <c r="G823" s="622"/>
      <c r="H823" s="622"/>
      <c r="I823" s="622"/>
      <c r="J823" s="622"/>
      <c r="K823" s="623"/>
      <c r="L823" s="623"/>
      <c r="M823" s="623"/>
      <c r="N823" s="623"/>
      <c r="O823" s="623"/>
      <c r="P823" s="623"/>
      <c r="Q823" s="623"/>
      <c r="R823" s="623"/>
      <c r="S823" s="623"/>
      <c r="T823" s="623"/>
      <c r="U823" s="622"/>
      <c r="V823" s="622"/>
      <c r="W823" s="622"/>
      <c r="X823" s="622"/>
      <c r="Y823" s="622"/>
      <c r="Z823" s="622"/>
      <c r="AA823" s="622"/>
      <c r="AB823" s="622"/>
      <c r="AC823" s="622"/>
      <c r="AD823" s="622"/>
      <c r="AE823" s="622"/>
      <c r="AF823" s="622"/>
    </row>
    <row r="824">
      <c r="A824" s="622"/>
      <c r="B824" s="622"/>
      <c r="C824" s="622"/>
      <c r="D824" s="622"/>
      <c r="E824" s="622"/>
      <c r="F824" s="622"/>
      <c r="G824" s="622"/>
      <c r="H824" s="622"/>
      <c r="I824" s="622"/>
      <c r="J824" s="622"/>
      <c r="K824" s="623"/>
      <c r="L824" s="623"/>
      <c r="M824" s="623"/>
      <c r="N824" s="623"/>
      <c r="O824" s="623"/>
      <c r="P824" s="623"/>
      <c r="Q824" s="623"/>
      <c r="R824" s="623"/>
      <c r="S824" s="623"/>
      <c r="T824" s="623"/>
      <c r="U824" s="622"/>
      <c r="V824" s="622"/>
      <c r="W824" s="622"/>
      <c r="X824" s="622"/>
      <c r="Y824" s="622"/>
      <c r="Z824" s="622"/>
      <c r="AA824" s="622"/>
      <c r="AB824" s="622"/>
      <c r="AC824" s="622"/>
      <c r="AD824" s="622"/>
      <c r="AE824" s="622"/>
      <c r="AF824" s="622"/>
    </row>
    <row r="825">
      <c r="A825" s="622"/>
      <c r="B825" s="622"/>
      <c r="C825" s="622"/>
      <c r="D825" s="622"/>
      <c r="E825" s="622"/>
      <c r="F825" s="622"/>
      <c r="G825" s="622"/>
      <c r="H825" s="622"/>
      <c r="I825" s="622"/>
      <c r="J825" s="622"/>
      <c r="K825" s="623"/>
      <c r="L825" s="623"/>
      <c r="M825" s="623"/>
      <c r="N825" s="623"/>
      <c r="O825" s="623"/>
      <c r="P825" s="623"/>
      <c r="Q825" s="623"/>
      <c r="R825" s="623"/>
      <c r="S825" s="623"/>
      <c r="T825" s="623"/>
      <c r="U825" s="622"/>
      <c r="V825" s="622"/>
      <c r="W825" s="622"/>
      <c r="X825" s="622"/>
      <c r="Y825" s="622"/>
      <c r="Z825" s="622"/>
      <c r="AA825" s="622"/>
      <c r="AB825" s="622"/>
      <c r="AC825" s="622"/>
      <c r="AD825" s="622"/>
      <c r="AE825" s="622"/>
      <c r="AF825" s="622"/>
    </row>
    <row r="826">
      <c r="A826" s="622"/>
      <c r="B826" s="622"/>
      <c r="C826" s="622"/>
      <c r="D826" s="622"/>
      <c r="E826" s="622"/>
      <c r="F826" s="622"/>
      <c r="G826" s="622"/>
      <c r="H826" s="622"/>
      <c r="I826" s="622"/>
      <c r="J826" s="622"/>
      <c r="K826" s="623"/>
      <c r="L826" s="623"/>
      <c r="M826" s="623"/>
      <c r="N826" s="623"/>
      <c r="O826" s="623"/>
      <c r="P826" s="623"/>
      <c r="Q826" s="623"/>
      <c r="R826" s="623"/>
      <c r="S826" s="623"/>
      <c r="T826" s="623"/>
      <c r="U826" s="622"/>
      <c r="V826" s="622"/>
      <c r="W826" s="622"/>
      <c r="X826" s="622"/>
      <c r="Y826" s="622"/>
      <c r="Z826" s="622"/>
      <c r="AA826" s="622"/>
      <c r="AB826" s="622"/>
      <c r="AC826" s="622"/>
      <c r="AD826" s="622"/>
      <c r="AE826" s="622"/>
      <c r="AF826" s="622"/>
    </row>
    <row r="827">
      <c r="A827" s="622"/>
      <c r="B827" s="622"/>
      <c r="C827" s="622"/>
      <c r="D827" s="622"/>
      <c r="E827" s="622"/>
      <c r="F827" s="622"/>
      <c r="G827" s="622"/>
      <c r="H827" s="622"/>
      <c r="I827" s="622"/>
      <c r="J827" s="622"/>
      <c r="K827" s="623"/>
      <c r="L827" s="623"/>
      <c r="M827" s="623"/>
      <c r="N827" s="623"/>
      <c r="O827" s="623"/>
      <c r="P827" s="623"/>
      <c r="Q827" s="623"/>
      <c r="R827" s="623"/>
      <c r="S827" s="623"/>
      <c r="T827" s="623"/>
      <c r="U827" s="622"/>
      <c r="V827" s="622"/>
      <c r="W827" s="622"/>
      <c r="X827" s="622"/>
      <c r="Y827" s="622"/>
      <c r="Z827" s="622"/>
      <c r="AA827" s="622"/>
      <c r="AB827" s="622"/>
      <c r="AC827" s="622"/>
      <c r="AD827" s="622"/>
      <c r="AE827" s="622"/>
      <c r="AF827" s="622"/>
    </row>
    <row r="828">
      <c r="A828" s="622"/>
      <c r="B828" s="622"/>
      <c r="C828" s="622"/>
      <c r="D828" s="622"/>
      <c r="E828" s="622"/>
      <c r="F828" s="622"/>
      <c r="G828" s="622"/>
      <c r="H828" s="622"/>
      <c r="I828" s="622"/>
      <c r="J828" s="622"/>
      <c r="K828" s="623"/>
      <c r="L828" s="623"/>
      <c r="M828" s="623"/>
      <c r="N828" s="623"/>
      <c r="O828" s="623"/>
      <c r="P828" s="623"/>
      <c r="Q828" s="623"/>
      <c r="R828" s="623"/>
      <c r="S828" s="623"/>
      <c r="T828" s="623"/>
      <c r="U828" s="622"/>
      <c r="V828" s="622"/>
      <c r="W828" s="622"/>
      <c r="X828" s="622"/>
      <c r="Y828" s="622"/>
      <c r="Z828" s="622"/>
      <c r="AA828" s="622"/>
      <c r="AB828" s="622"/>
      <c r="AC828" s="622"/>
      <c r="AD828" s="622"/>
      <c r="AE828" s="622"/>
      <c r="AF828" s="622"/>
    </row>
    <row r="829">
      <c r="A829" s="622"/>
      <c r="B829" s="622"/>
      <c r="C829" s="622"/>
      <c r="D829" s="622"/>
      <c r="E829" s="622"/>
      <c r="F829" s="622"/>
      <c r="G829" s="622"/>
      <c r="H829" s="622"/>
      <c r="I829" s="622"/>
      <c r="J829" s="622"/>
      <c r="K829" s="623"/>
      <c r="L829" s="623"/>
      <c r="M829" s="623"/>
      <c r="N829" s="623"/>
      <c r="O829" s="623"/>
      <c r="P829" s="623"/>
      <c r="Q829" s="623"/>
      <c r="R829" s="623"/>
      <c r="S829" s="623"/>
      <c r="T829" s="623"/>
      <c r="U829" s="622"/>
      <c r="V829" s="622"/>
      <c r="W829" s="622"/>
      <c r="X829" s="622"/>
      <c r="Y829" s="622"/>
      <c r="Z829" s="622"/>
      <c r="AA829" s="622"/>
      <c r="AB829" s="622"/>
      <c r="AC829" s="622"/>
      <c r="AD829" s="622"/>
      <c r="AE829" s="622"/>
      <c r="AF829" s="622"/>
    </row>
    <row r="830">
      <c r="A830" s="622"/>
      <c r="B830" s="622"/>
      <c r="C830" s="622"/>
      <c r="D830" s="622"/>
      <c r="E830" s="622"/>
      <c r="F830" s="622"/>
      <c r="G830" s="622"/>
      <c r="H830" s="622"/>
      <c r="I830" s="622"/>
      <c r="J830" s="622"/>
      <c r="K830" s="623"/>
      <c r="L830" s="623"/>
      <c r="M830" s="623"/>
      <c r="N830" s="623"/>
      <c r="O830" s="623"/>
      <c r="P830" s="623"/>
      <c r="Q830" s="623"/>
      <c r="R830" s="623"/>
      <c r="S830" s="623"/>
      <c r="T830" s="623"/>
      <c r="U830" s="622"/>
      <c r="V830" s="622"/>
      <c r="W830" s="622"/>
      <c r="X830" s="622"/>
      <c r="Y830" s="622"/>
      <c r="Z830" s="622"/>
      <c r="AA830" s="622"/>
      <c r="AB830" s="622"/>
      <c r="AC830" s="622"/>
      <c r="AD830" s="622"/>
      <c r="AE830" s="622"/>
      <c r="AF830" s="622"/>
    </row>
    <row r="831">
      <c r="A831" s="622"/>
      <c r="B831" s="622"/>
      <c r="C831" s="622"/>
      <c r="D831" s="622"/>
      <c r="E831" s="622"/>
      <c r="F831" s="622"/>
      <c r="G831" s="622"/>
      <c r="H831" s="622"/>
      <c r="I831" s="622"/>
      <c r="J831" s="622"/>
      <c r="K831" s="623"/>
      <c r="L831" s="623"/>
      <c r="M831" s="623"/>
      <c r="N831" s="623"/>
      <c r="O831" s="623"/>
      <c r="P831" s="623"/>
      <c r="Q831" s="623"/>
      <c r="R831" s="623"/>
      <c r="S831" s="623"/>
      <c r="T831" s="623"/>
      <c r="U831" s="622"/>
      <c r="V831" s="622"/>
      <c r="W831" s="622"/>
      <c r="X831" s="622"/>
      <c r="Y831" s="622"/>
      <c r="Z831" s="622"/>
      <c r="AA831" s="622"/>
      <c r="AB831" s="622"/>
      <c r="AC831" s="622"/>
      <c r="AD831" s="622"/>
      <c r="AE831" s="622"/>
      <c r="AF831" s="622"/>
    </row>
    <row r="832">
      <c r="A832" s="622"/>
      <c r="B832" s="622"/>
      <c r="C832" s="622"/>
      <c r="D832" s="622"/>
      <c r="E832" s="622"/>
      <c r="F832" s="622"/>
      <c r="G832" s="622"/>
      <c r="H832" s="622"/>
      <c r="I832" s="622"/>
      <c r="J832" s="622"/>
      <c r="K832" s="623"/>
      <c r="L832" s="623"/>
      <c r="M832" s="623"/>
      <c r="N832" s="623"/>
      <c r="O832" s="623"/>
      <c r="P832" s="623"/>
      <c r="Q832" s="623"/>
      <c r="R832" s="623"/>
      <c r="S832" s="623"/>
      <c r="T832" s="623"/>
      <c r="U832" s="622"/>
      <c r="V832" s="622"/>
      <c r="W832" s="622"/>
      <c r="X832" s="622"/>
      <c r="Y832" s="622"/>
      <c r="Z832" s="622"/>
      <c r="AA832" s="622"/>
      <c r="AB832" s="622"/>
      <c r="AC832" s="622"/>
      <c r="AD832" s="622"/>
      <c r="AE832" s="622"/>
      <c r="AF832" s="622"/>
    </row>
    <row r="833">
      <c r="A833" s="622"/>
      <c r="B833" s="622"/>
      <c r="C833" s="622"/>
      <c r="D833" s="622"/>
      <c r="E833" s="622"/>
      <c r="F833" s="622"/>
      <c r="G833" s="622"/>
      <c r="H833" s="622"/>
      <c r="I833" s="622"/>
      <c r="J833" s="622"/>
      <c r="K833" s="623"/>
      <c r="L833" s="623"/>
      <c r="M833" s="623"/>
      <c r="N833" s="623"/>
      <c r="O833" s="623"/>
      <c r="P833" s="623"/>
      <c r="Q833" s="623"/>
      <c r="R833" s="623"/>
      <c r="S833" s="623"/>
      <c r="T833" s="623"/>
      <c r="U833" s="622"/>
      <c r="V833" s="622"/>
      <c r="W833" s="622"/>
      <c r="X833" s="622"/>
      <c r="Y833" s="622"/>
      <c r="Z833" s="622"/>
      <c r="AA833" s="622"/>
      <c r="AB833" s="622"/>
      <c r="AC833" s="622"/>
      <c r="AD833" s="622"/>
      <c r="AE833" s="622"/>
      <c r="AF833" s="622"/>
    </row>
    <row r="834">
      <c r="A834" s="622"/>
      <c r="B834" s="622"/>
      <c r="C834" s="622"/>
      <c r="D834" s="622"/>
      <c r="E834" s="622"/>
      <c r="F834" s="622"/>
      <c r="G834" s="622"/>
      <c r="H834" s="622"/>
      <c r="I834" s="622"/>
      <c r="J834" s="622"/>
      <c r="K834" s="623"/>
      <c r="L834" s="623"/>
      <c r="M834" s="623"/>
      <c r="N834" s="623"/>
      <c r="O834" s="623"/>
      <c r="P834" s="623"/>
      <c r="Q834" s="623"/>
      <c r="R834" s="623"/>
      <c r="S834" s="623"/>
      <c r="T834" s="623"/>
      <c r="U834" s="622"/>
      <c r="V834" s="622"/>
      <c r="W834" s="622"/>
      <c r="X834" s="622"/>
      <c r="Y834" s="622"/>
      <c r="Z834" s="622"/>
      <c r="AA834" s="622"/>
      <c r="AB834" s="622"/>
      <c r="AC834" s="622"/>
      <c r="AD834" s="622"/>
      <c r="AE834" s="622"/>
      <c r="AF834" s="622"/>
    </row>
    <row r="835">
      <c r="A835" s="622"/>
      <c r="B835" s="622"/>
      <c r="C835" s="622"/>
      <c r="D835" s="622"/>
      <c r="E835" s="622"/>
      <c r="F835" s="622"/>
      <c r="G835" s="622"/>
      <c r="H835" s="622"/>
      <c r="I835" s="622"/>
      <c r="J835" s="622"/>
      <c r="K835" s="623"/>
      <c r="L835" s="623"/>
      <c r="M835" s="623"/>
      <c r="N835" s="623"/>
      <c r="O835" s="623"/>
      <c r="P835" s="623"/>
      <c r="Q835" s="623"/>
      <c r="R835" s="623"/>
      <c r="S835" s="623"/>
      <c r="T835" s="623"/>
      <c r="U835" s="622"/>
      <c r="V835" s="622"/>
      <c r="W835" s="622"/>
      <c r="X835" s="622"/>
      <c r="Y835" s="622"/>
      <c r="Z835" s="622"/>
      <c r="AA835" s="622"/>
      <c r="AB835" s="622"/>
      <c r="AC835" s="622"/>
      <c r="AD835" s="622"/>
      <c r="AE835" s="622"/>
      <c r="AF835" s="622"/>
    </row>
    <row r="836">
      <c r="A836" s="622"/>
      <c r="B836" s="622"/>
      <c r="C836" s="622"/>
      <c r="D836" s="622"/>
      <c r="E836" s="622"/>
      <c r="F836" s="622"/>
      <c r="G836" s="622"/>
      <c r="H836" s="622"/>
      <c r="I836" s="622"/>
      <c r="J836" s="622"/>
      <c r="K836" s="623"/>
      <c r="L836" s="623"/>
      <c r="M836" s="623"/>
      <c r="N836" s="623"/>
      <c r="O836" s="623"/>
      <c r="P836" s="623"/>
      <c r="Q836" s="623"/>
      <c r="R836" s="623"/>
      <c r="S836" s="623"/>
      <c r="T836" s="623"/>
      <c r="U836" s="622"/>
      <c r="V836" s="622"/>
      <c r="W836" s="622"/>
      <c r="X836" s="622"/>
      <c r="Y836" s="622"/>
      <c r="Z836" s="622"/>
      <c r="AA836" s="622"/>
      <c r="AB836" s="622"/>
      <c r="AC836" s="622"/>
      <c r="AD836" s="622"/>
      <c r="AE836" s="622"/>
      <c r="AF836" s="622"/>
    </row>
    <row r="837">
      <c r="A837" s="622"/>
      <c r="B837" s="622"/>
      <c r="C837" s="622"/>
      <c r="D837" s="622"/>
      <c r="E837" s="622"/>
      <c r="F837" s="622"/>
      <c r="G837" s="622"/>
      <c r="H837" s="622"/>
      <c r="I837" s="622"/>
      <c r="J837" s="622"/>
      <c r="K837" s="623"/>
      <c r="L837" s="623"/>
      <c r="M837" s="623"/>
      <c r="N837" s="623"/>
      <c r="O837" s="623"/>
      <c r="P837" s="623"/>
      <c r="Q837" s="623"/>
      <c r="R837" s="623"/>
      <c r="S837" s="623"/>
      <c r="T837" s="623"/>
      <c r="U837" s="622"/>
      <c r="V837" s="622"/>
      <c r="W837" s="622"/>
      <c r="X837" s="622"/>
      <c r="Y837" s="622"/>
      <c r="Z837" s="622"/>
      <c r="AA837" s="622"/>
      <c r="AB837" s="622"/>
      <c r="AC837" s="622"/>
      <c r="AD837" s="622"/>
      <c r="AE837" s="622"/>
      <c r="AF837" s="622"/>
    </row>
    <row r="838">
      <c r="A838" s="622"/>
      <c r="B838" s="622"/>
      <c r="C838" s="622"/>
      <c r="D838" s="622"/>
      <c r="E838" s="622"/>
      <c r="F838" s="622"/>
      <c r="G838" s="622"/>
      <c r="H838" s="622"/>
      <c r="I838" s="622"/>
      <c r="J838" s="622"/>
      <c r="K838" s="623"/>
      <c r="L838" s="623"/>
      <c r="M838" s="623"/>
      <c r="N838" s="623"/>
      <c r="O838" s="623"/>
      <c r="P838" s="623"/>
      <c r="Q838" s="623"/>
      <c r="R838" s="623"/>
      <c r="S838" s="623"/>
      <c r="T838" s="623"/>
      <c r="U838" s="622"/>
      <c r="V838" s="622"/>
      <c r="W838" s="622"/>
      <c r="X838" s="622"/>
      <c r="Y838" s="622"/>
      <c r="Z838" s="622"/>
      <c r="AA838" s="622"/>
      <c r="AB838" s="622"/>
      <c r="AC838" s="622"/>
      <c r="AD838" s="622"/>
      <c r="AE838" s="622"/>
      <c r="AF838" s="622"/>
    </row>
    <row r="839">
      <c r="A839" s="622"/>
      <c r="B839" s="622"/>
      <c r="C839" s="622"/>
      <c r="D839" s="622"/>
      <c r="E839" s="622"/>
      <c r="F839" s="622"/>
      <c r="G839" s="622"/>
      <c r="H839" s="622"/>
      <c r="I839" s="622"/>
      <c r="J839" s="622"/>
      <c r="K839" s="623"/>
      <c r="L839" s="623"/>
      <c r="M839" s="623"/>
      <c r="N839" s="623"/>
      <c r="O839" s="623"/>
      <c r="P839" s="623"/>
      <c r="Q839" s="623"/>
      <c r="R839" s="623"/>
      <c r="S839" s="623"/>
      <c r="T839" s="623"/>
      <c r="U839" s="622"/>
      <c r="V839" s="622"/>
      <c r="W839" s="622"/>
      <c r="X839" s="622"/>
      <c r="Y839" s="622"/>
      <c r="Z839" s="622"/>
      <c r="AA839" s="622"/>
      <c r="AB839" s="622"/>
      <c r="AC839" s="622"/>
      <c r="AD839" s="622"/>
      <c r="AE839" s="622"/>
      <c r="AF839" s="622"/>
    </row>
    <row r="840">
      <c r="A840" s="622"/>
      <c r="B840" s="622"/>
      <c r="C840" s="622"/>
      <c r="D840" s="622"/>
      <c r="E840" s="622"/>
      <c r="F840" s="622"/>
      <c r="G840" s="622"/>
      <c r="H840" s="622"/>
      <c r="I840" s="622"/>
      <c r="J840" s="622"/>
      <c r="K840" s="623"/>
      <c r="L840" s="623"/>
      <c r="M840" s="623"/>
      <c r="N840" s="623"/>
      <c r="O840" s="623"/>
      <c r="P840" s="623"/>
      <c r="Q840" s="623"/>
      <c r="R840" s="623"/>
      <c r="S840" s="623"/>
      <c r="T840" s="623"/>
      <c r="U840" s="622"/>
      <c r="V840" s="622"/>
      <c r="W840" s="622"/>
      <c r="X840" s="622"/>
      <c r="Y840" s="622"/>
      <c r="Z840" s="622"/>
      <c r="AA840" s="622"/>
      <c r="AB840" s="622"/>
      <c r="AC840" s="622"/>
      <c r="AD840" s="622"/>
      <c r="AE840" s="622"/>
      <c r="AF840" s="622"/>
    </row>
    <row r="841">
      <c r="A841" s="622"/>
      <c r="B841" s="622"/>
      <c r="C841" s="622"/>
      <c r="D841" s="622"/>
      <c r="E841" s="622"/>
      <c r="F841" s="622"/>
      <c r="G841" s="622"/>
      <c r="H841" s="622"/>
      <c r="I841" s="622"/>
      <c r="J841" s="622"/>
      <c r="K841" s="623"/>
      <c r="L841" s="623"/>
      <c r="M841" s="623"/>
      <c r="N841" s="623"/>
      <c r="O841" s="623"/>
      <c r="P841" s="623"/>
      <c r="Q841" s="623"/>
      <c r="R841" s="623"/>
      <c r="S841" s="623"/>
      <c r="T841" s="623"/>
      <c r="U841" s="622"/>
      <c r="V841" s="622"/>
      <c r="W841" s="622"/>
      <c r="X841" s="622"/>
      <c r="Y841" s="622"/>
      <c r="Z841" s="622"/>
      <c r="AA841" s="622"/>
      <c r="AB841" s="622"/>
      <c r="AC841" s="622"/>
      <c r="AD841" s="622"/>
      <c r="AE841" s="622"/>
      <c r="AF841" s="622"/>
    </row>
    <row r="842">
      <c r="A842" s="622"/>
      <c r="B842" s="622"/>
      <c r="C842" s="622"/>
      <c r="D842" s="622"/>
      <c r="E842" s="622"/>
      <c r="F842" s="622"/>
      <c r="G842" s="622"/>
      <c r="H842" s="622"/>
      <c r="I842" s="622"/>
      <c r="J842" s="622"/>
      <c r="K842" s="623"/>
      <c r="L842" s="623"/>
      <c r="M842" s="623"/>
      <c r="N842" s="623"/>
      <c r="O842" s="623"/>
      <c r="P842" s="623"/>
      <c r="Q842" s="623"/>
      <c r="R842" s="623"/>
      <c r="S842" s="623"/>
      <c r="T842" s="623"/>
      <c r="U842" s="622"/>
      <c r="V842" s="622"/>
      <c r="W842" s="622"/>
      <c r="X842" s="622"/>
      <c r="Y842" s="622"/>
      <c r="Z842" s="622"/>
      <c r="AA842" s="622"/>
      <c r="AB842" s="622"/>
      <c r="AC842" s="622"/>
      <c r="AD842" s="622"/>
      <c r="AE842" s="622"/>
      <c r="AF842" s="622"/>
    </row>
    <row r="843">
      <c r="A843" s="622"/>
      <c r="B843" s="622"/>
      <c r="C843" s="622"/>
      <c r="D843" s="622"/>
      <c r="E843" s="622"/>
      <c r="F843" s="622"/>
      <c r="G843" s="622"/>
      <c r="H843" s="622"/>
      <c r="I843" s="622"/>
      <c r="J843" s="622"/>
      <c r="K843" s="623"/>
      <c r="L843" s="623"/>
      <c r="M843" s="623"/>
      <c r="N843" s="623"/>
      <c r="O843" s="623"/>
      <c r="P843" s="623"/>
      <c r="Q843" s="623"/>
      <c r="R843" s="623"/>
      <c r="S843" s="623"/>
      <c r="T843" s="623"/>
      <c r="U843" s="622"/>
      <c r="V843" s="622"/>
      <c r="W843" s="622"/>
      <c r="X843" s="622"/>
      <c r="Y843" s="622"/>
      <c r="Z843" s="622"/>
      <c r="AA843" s="622"/>
      <c r="AB843" s="622"/>
      <c r="AC843" s="622"/>
      <c r="AD843" s="622"/>
      <c r="AE843" s="622"/>
      <c r="AF843" s="622"/>
    </row>
    <row r="844">
      <c r="A844" s="622"/>
      <c r="B844" s="622"/>
      <c r="C844" s="622"/>
      <c r="D844" s="622"/>
      <c r="E844" s="622"/>
      <c r="F844" s="622"/>
      <c r="G844" s="622"/>
      <c r="H844" s="622"/>
      <c r="I844" s="622"/>
      <c r="J844" s="622"/>
      <c r="K844" s="623"/>
      <c r="L844" s="623"/>
      <c r="M844" s="623"/>
      <c r="N844" s="623"/>
      <c r="O844" s="623"/>
      <c r="P844" s="623"/>
      <c r="Q844" s="623"/>
      <c r="R844" s="623"/>
      <c r="S844" s="623"/>
      <c r="T844" s="623"/>
      <c r="U844" s="622"/>
      <c r="V844" s="622"/>
      <c r="W844" s="622"/>
      <c r="X844" s="622"/>
      <c r="Y844" s="622"/>
      <c r="Z844" s="622"/>
      <c r="AA844" s="622"/>
      <c r="AB844" s="622"/>
      <c r="AC844" s="622"/>
      <c r="AD844" s="622"/>
      <c r="AE844" s="622"/>
      <c r="AF844" s="622"/>
    </row>
    <row r="845">
      <c r="A845" s="622"/>
      <c r="B845" s="622"/>
      <c r="C845" s="622"/>
      <c r="D845" s="622"/>
      <c r="E845" s="622"/>
      <c r="F845" s="622"/>
      <c r="G845" s="622"/>
      <c r="H845" s="622"/>
      <c r="I845" s="622"/>
      <c r="J845" s="622"/>
      <c r="K845" s="623"/>
      <c r="L845" s="623"/>
      <c r="M845" s="623"/>
      <c r="N845" s="623"/>
      <c r="O845" s="623"/>
      <c r="P845" s="623"/>
      <c r="Q845" s="623"/>
      <c r="R845" s="623"/>
      <c r="S845" s="623"/>
      <c r="T845" s="623"/>
      <c r="U845" s="622"/>
      <c r="V845" s="622"/>
      <c r="W845" s="622"/>
      <c r="X845" s="622"/>
      <c r="Y845" s="622"/>
      <c r="Z845" s="622"/>
      <c r="AA845" s="622"/>
      <c r="AB845" s="622"/>
      <c r="AC845" s="622"/>
      <c r="AD845" s="622"/>
      <c r="AE845" s="622"/>
      <c r="AF845" s="622"/>
    </row>
    <row r="846">
      <c r="A846" s="622"/>
      <c r="B846" s="622"/>
      <c r="C846" s="622"/>
      <c r="D846" s="622"/>
      <c r="E846" s="622"/>
      <c r="F846" s="622"/>
      <c r="G846" s="622"/>
      <c r="H846" s="622"/>
      <c r="I846" s="622"/>
      <c r="J846" s="622"/>
      <c r="K846" s="623"/>
      <c r="L846" s="623"/>
      <c r="M846" s="623"/>
      <c r="N846" s="623"/>
      <c r="O846" s="623"/>
      <c r="P846" s="623"/>
      <c r="Q846" s="623"/>
      <c r="R846" s="623"/>
      <c r="S846" s="623"/>
      <c r="T846" s="623"/>
      <c r="U846" s="622"/>
      <c r="V846" s="622"/>
      <c r="W846" s="622"/>
      <c r="X846" s="622"/>
      <c r="Y846" s="622"/>
      <c r="Z846" s="622"/>
      <c r="AA846" s="622"/>
      <c r="AB846" s="622"/>
      <c r="AC846" s="622"/>
      <c r="AD846" s="622"/>
      <c r="AE846" s="622"/>
      <c r="AF846" s="622"/>
    </row>
    <row r="847">
      <c r="A847" s="622"/>
      <c r="B847" s="622"/>
      <c r="C847" s="622"/>
      <c r="D847" s="622"/>
      <c r="E847" s="622"/>
      <c r="F847" s="622"/>
      <c r="G847" s="622"/>
      <c r="H847" s="622"/>
      <c r="I847" s="622"/>
      <c r="J847" s="622"/>
      <c r="K847" s="623"/>
      <c r="L847" s="623"/>
      <c r="M847" s="623"/>
      <c r="N847" s="623"/>
      <c r="O847" s="623"/>
      <c r="P847" s="623"/>
      <c r="Q847" s="623"/>
      <c r="R847" s="623"/>
      <c r="S847" s="623"/>
      <c r="T847" s="623"/>
      <c r="U847" s="622"/>
      <c r="V847" s="622"/>
      <c r="W847" s="622"/>
      <c r="X847" s="622"/>
      <c r="Y847" s="622"/>
      <c r="Z847" s="622"/>
      <c r="AA847" s="622"/>
      <c r="AB847" s="622"/>
      <c r="AC847" s="622"/>
      <c r="AD847" s="622"/>
      <c r="AE847" s="622"/>
      <c r="AF847" s="622"/>
    </row>
    <row r="848">
      <c r="A848" s="622"/>
      <c r="B848" s="622"/>
      <c r="C848" s="622"/>
      <c r="D848" s="622"/>
      <c r="E848" s="622"/>
      <c r="F848" s="622"/>
      <c r="G848" s="622"/>
      <c r="H848" s="622"/>
      <c r="I848" s="622"/>
      <c r="J848" s="622"/>
      <c r="K848" s="623"/>
      <c r="L848" s="623"/>
      <c r="M848" s="623"/>
      <c r="N848" s="623"/>
      <c r="O848" s="623"/>
      <c r="P848" s="623"/>
      <c r="Q848" s="623"/>
      <c r="R848" s="623"/>
      <c r="S848" s="623"/>
      <c r="T848" s="623"/>
      <c r="U848" s="622"/>
      <c r="V848" s="622"/>
      <c r="W848" s="622"/>
      <c r="X848" s="622"/>
      <c r="Y848" s="622"/>
      <c r="Z848" s="622"/>
      <c r="AA848" s="622"/>
      <c r="AB848" s="622"/>
      <c r="AC848" s="622"/>
      <c r="AD848" s="622"/>
      <c r="AE848" s="622"/>
      <c r="AF848" s="622"/>
    </row>
    <row r="849">
      <c r="A849" s="622"/>
      <c r="B849" s="622"/>
      <c r="C849" s="622"/>
      <c r="D849" s="622"/>
      <c r="E849" s="622"/>
      <c r="F849" s="622"/>
      <c r="G849" s="622"/>
      <c r="H849" s="622"/>
      <c r="I849" s="622"/>
      <c r="J849" s="622"/>
      <c r="K849" s="623"/>
      <c r="L849" s="623"/>
      <c r="M849" s="623"/>
      <c r="N849" s="623"/>
      <c r="O849" s="623"/>
      <c r="P849" s="623"/>
      <c r="Q849" s="623"/>
      <c r="R849" s="623"/>
      <c r="S849" s="623"/>
      <c r="T849" s="623"/>
      <c r="U849" s="622"/>
      <c r="V849" s="622"/>
      <c r="W849" s="622"/>
      <c r="X849" s="622"/>
      <c r="Y849" s="622"/>
      <c r="Z849" s="622"/>
      <c r="AA849" s="622"/>
      <c r="AB849" s="622"/>
      <c r="AC849" s="622"/>
      <c r="AD849" s="622"/>
      <c r="AE849" s="622"/>
      <c r="AF849" s="622"/>
    </row>
    <row r="850">
      <c r="A850" s="622"/>
      <c r="B850" s="622"/>
      <c r="C850" s="622"/>
      <c r="D850" s="622"/>
      <c r="E850" s="622"/>
      <c r="F850" s="622"/>
      <c r="G850" s="622"/>
      <c r="H850" s="622"/>
      <c r="I850" s="622"/>
      <c r="J850" s="622"/>
      <c r="K850" s="623"/>
      <c r="L850" s="623"/>
      <c r="M850" s="623"/>
      <c r="N850" s="623"/>
      <c r="O850" s="623"/>
      <c r="P850" s="623"/>
      <c r="Q850" s="623"/>
      <c r="R850" s="623"/>
      <c r="S850" s="623"/>
      <c r="T850" s="623"/>
      <c r="U850" s="622"/>
      <c r="V850" s="622"/>
      <c r="W850" s="622"/>
      <c r="X850" s="622"/>
      <c r="Y850" s="622"/>
      <c r="Z850" s="622"/>
      <c r="AA850" s="622"/>
      <c r="AB850" s="622"/>
      <c r="AC850" s="622"/>
      <c r="AD850" s="622"/>
      <c r="AE850" s="622"/>
      <c r="AF850" s="622"/>
    </row>
    <row r="851">
      <c r="A851" s="622"/>
      <c r="B851" s="622"/>
      <c r="C851" s="622"/>
      <c r="D851" s="622"/>
      <c r="E851" s="622"/>
      <c r="F851" s="622"/>
      <c r="G851" s="622"/>
      <c r="H851" s="622"/>
      <c r="I851" s="622"/>
      <c r="J851" s="622"/>
      <c r="K851" s="623"/>
      <c r="L851" s="623"/>
      <c r="M851" s="623"/>
      <c r="N851" s="623"/>
      <c r="O851" s="623"/>
      <c r="P851" s="623"/>
      <c r="Q851" s="623"/>
      <c r="R851" s="623"/>
      <c r="S851" s="623"/>
      <c r="T851" s="623"/>
      <c r="U851" s="622"/>
      <c r="V851" s="622"/>
      <c r="W851" s="622"/>
      <c r="X851" s="622"/>
      <c r="Y851" s="622"/>
      <c r="Z851" s="622"/>
      <c r="AA851" s="622"/>
      <c r="AB851" s="622"/>
      <c r="AC851" s="622"/>
      <c r="AD851" s="622"/>
      <c r="AE851" s="622"/>
      <c r="AF851" s="622"/>
    </row>
    <row r="852">
      <c r="A852" s="622"/>
      <c r="B852" s="622"/>
      <c r="C852" s="622"/>
      <c r="D852" s="622"/>
      <c r="E852" s="622"/>
      <c r="F852" s="622"/>
      <c r="G852" s="622"/>
      <c r="H852" s="622"/>
      <c r="I852" s="622"/>
      <c r="J852" s="622"/>
      <c r="K852" s="623"/>
      <c r="L852" s="623"/>
      <c r="M852" s="623"/>
      <c r="N852" s="623"/>
      <c r="O852" s="623"/>
      <c r="P852" s="623"/>
      <c r="Q852" s="623"/>
      <c r="R852" s="623"/>
      <c r="S852" s="623"/>
      <c r="T852" s="623"/>
      <c r="U852" s="622"/>
      <c r="V852" s="622"/>
      <c r="W852" s="622"/>
      <c r="X852" s="622"/>
      <c r="Y852" s="622"/>
      <c r="Z852" s="622"/>
      <c r="AA852" s="622"/>
      <c r="AB852" s="622"/>
      <c r="AC852" s="622"/>
      <c r="AD852" s="622"/>
      <c r="AE852" s="622"/>
      <c r="AF852" s="622"/>
    </row>
    <row r="853">
      <c r="A853" s="622"/>
      <c r="B853" s="622"/>
      <c r="C853" s="622"/>
      <c r="D853" s="622"/>
      <c r="E853" s="622"/>
      <c r="F853" s="622"/>
      <c r="G853" s="622"/>
      <c r="H853" s="622"/>
      <c r="I853" s="622"/>
      <c r="J853" s="622"/>
      <c r="K853" s="623"/>
      <c r="L853" s="623"/>
      <c r="M853" s="623"/>
      <c r="N853" s="623"/>
      <c r="O853" s="623"/>
      <c r="P853" s="623"/>
      <c r="Q853" s="623"/>
      <c r="R853" s="623"/>
      <c r="S853" s="623"/>
      <c r="T853" s="623"/>
      <c r="U853" s="622"/>
      <c r="V853" s="622"/>
      <c r="W853" s="622"/>
      <c r="X853" s="622"/>
      <c r="Y853" s="622"/>
      <c r="Z853" s="622"/>
      <c r="AA853" s="622"/>
      <c r="AB853" s="622"/>
      <c r="AC853" s="622"/>
      <c r="AD853" s="622"/>
      <c r="AE853" s="622"/>
      <c r="AF853" s="622"/>
    </row>
    <row r="854">
      <c r="A854" s="622"/>
      <c r="B854" s="622"/>
      <c r="C854" s="622"/>
      <c r="D854" s="622"/>
      <c r="E854" s="622"/>
      <c r="F854" s="622"/>
      <c r="G854" s="622"/>
      <c r="H854" s="622"/>
      <c r="I854" s="622"/>
      <c r="J854" s="622"/>
      <c r="K854" s="623"/>
      <c r="L854" s="623"/>
      <c r="M854" s="623"/>
      <c r="N854" s="623"/>
      <c r="O854" s="623"/>
      <c r="P854" s="623"/>
      <c r="Q854" s="623"/>
      <c r="R854" s="623"/>
      <c r="S854" s="623"/>
      <c r="T854" s="623"/>
      <c r="U854" s="622"/>
      <c r="V854" s="622"/>
      <c r="W854" s="622"/>
      <c r="X854" s="622"/>
      <c r="Y854" s="622"/>
      <c r="Z854" s="622"/>
      <c r="AA854" s="622"/>
      <c r="AB854" s="622"/>
      <c r="AC854" s="622"/>
      <c r="AD854" s="622"/>
      <c r="AE854" s="622"/>
      <c r="AF854" s="622"/>
    </row>
    <row r="855">
      <c r="A855" s="622"/>
      <c r="B855" s="622"/>
      <c r="C855" s="622"/>
      <c r="D855" s="622"/>
      <c r="E855" s="622"/>
      <c r="F855" s="622"/>
      <c r="G855" s="622"/>
      <c r="H855" s="622"/>
      <c r="I855" s="622"/>
      <c r="J855" s="622"/>
      <c r="K855" s="623"/>
      <c r="L855" s="623"/>
      <c r="M855" s="623"/>
      <c r="N855" s="623"/>
      <c r="O855" s="623"/>
      <c r="P855" s="623"/>
      <c r="Q855" s="623"/>
      <c r="R855" s="623"/>
      <c r="S855" s="623"/>
      <c r="T855" s="623"/>
      <c r="U855" s="622"/>
      <c r="V855" s="622"/>
      <c r="W855" s="622"/>
      <c r="X855" s="622"/>
      <c r="Y855" s="622"/>
      <c r="Z855" s="622"/>
      <c r="AA855" s="622"/>
      <c r="AB855" s="622"/>
      <c r="AC855" s="622"/>
      <c r="AD855" s="622"/>
      <c r="AE855" s="622"/>
      <c r="AF855" s="622"/>
    </row>
    <row r="856">
      <c r="A856" s="622"/>
      <c r="B856" s="622"/>
      <c r="C856" s="622"/>
      <c r="D856" s="622"/>
      <c r="E856" s="622"/>
      <c r="F856" s="622"/>
      <c r="G856" s="622"/>
      <c r="H856" s="622"/>
      <c r="I856" s="622"/>
      <c r="J856" s="622"/>
      <c r="K856" s="623"/>
      <c r="L856" s="623"/>
      <c r="M856" s="623"/>
      <c r="N856" s="623"/>
      <c r="O856" s="623"/>
      <c r="P856" s="623"/>
      <c r="Q856" s="623"/>
      <c r="R856" s="623"/>
      <c r="S856" s="623"/>
      <c r="T856" s="623"/>
      <c r="U856" s="622"/>
      <c r="V856" s="622"/>
      <c r="W856" s="622"/>
      <c r="X856" s="622"/>
      <c r="Y856" s="622"/>
      <c r="Z856" s="622"/>
      <c r="AA856" s="622"/>
      <c r="AB856" s="622"/>
      <c r="AC856" s="622"/>
      <c r="AD856" s="622"/>
      <c r="AE856" s="622"/>
      <c r="AF856" s="622"/>
    </row>
    <row r="857">
      <c r="A857" s="622"/>
      <c r="B857" s="622"/>
      <c r="C857" s="622"/>
      <c r="D857" s="622"/>
      <c r="E857" s="622"/>
      <c r="F857" s="622"/>
      <c r="G857" s="622"/>
      <c r="H857" s="622"/>
      <c r="I857" s="622"/>
      <c r="J857" s="622"/>
      <c r="K857" s="623"/>
      <c r="L857" s="623"/>
      <c r="M857" s="623"/>
      <c r="N857" s="623"/>
      <c r="O857" s="623"/>
      <c r="P857" s="623"/>
      <c r="Q857" s="623"/>
      <c r="R857" s="623"/>
      <c r="S857" s="623"/>
      <c r="T857" s="623"/>
      <c r="U857" s="622"/>
      <c r="V857" s="622"/>
      <c r="W857" s="622"/>
      <c r="X857" s="622"/>
      <c r="Y857" s="622"/>
      <c r="Z857" s="622"/>
      <c r="AA857" s="622"/>
      <c r="AB857" s="622"/>
      <c r="AC857" s="622"/>
      <c r="AD857" s="622"/>
      <c r="AE857" s="622"/>
      <c r="AF857" s="622"/>
    </row>
    <row r="858">
      <c r="A858" s="622"/>
      <c r="B858" s="622"/>
      <c r="C858" s="622"/>
      <c r="D858" s="622"/>
      <c r="E858" s="622"/>
      <c r="F858" s="622"/>
      <c r="G858" s="622"/>
      <c r="H858" s="622"/>
      <c r="I858" s="622"/>
      <c r="J858" s="622"/>
      <c r="K858" s="623"/>
      <c r="L858" s="623"/>
      <c r="M858" s="623"/>
      <c r="N858" s="623"/>
      <c r="O858" s="623"/>
      <c r="P858" s="623"/>
      <c r="Q858" s="623"/>
      <c r="R858" s="623"/>
      <c r="S858" s="623"/>
      <c r="T858" s="623"/>
      <c r="U858" s="622"/>
      <c r="V858" s="622"/>
      <c r="W858" s="622"/>
      <c r="X858" s="622"/>
      <c r="Y858" s="622"/>
      <c r="Z858" s="622"/>
      <c r="AA858" s="622"/>
      <c r="AB858" s="622"/>
      <c r="AC858" s="622"/>
      <c r="AD858" s="622"/>
      <c r="AE858" s="622"/>
      <c r="AF858" s="622"/>
    </row>
    <row r="859">
      <c r="A859" s="622"/>
      <c r="B859" s="622"/>
      <c r="C859" s="622"/>
      <c r="D859" s="622"/>
      <c r="E859" s="622"/>
      <c r="F859" s="622"/>
      <c r="G859" s="622"/>
      <c r="H859" s="622"/>
      <c r="I859" s="622"/>
      <c r="J859" s="622"/>
      <c r="K859" s="623"/>
      <c r="L859" s="623"/>
      <c r="M859" s="623"/>
      <c r="N859" s="623"/>
      <c r="O859" s="623"/>
      <c r="P859" s="623"/>
      <c r="Q859" s="623"/>
      <c r="R859" s="623"/>
      <c r="S859" s="623"/>
      <c r="T859" s="623"/>
      <c r="U859" s="622"/>
      <c r="V859" s="622"/>
      <c r="W859" s="622"/>
      <c r="X859" s="622"/>
      <c r="Y859" s="622"/>
      <c r="Z859" s="622"/>
      <c r="AA859" s="622"/>
      <c r="AB859" s="622"/>
      <c r="AC859" s="622"/>
      <c r="AD859" s="622"/>
      <c r="AE859" s="622"/>
      <c r="AF859" s="622"/>
    </row>
    <row r="860">
      <c r="A860" s="622"/>
      <c r="B860" s="622"/>
      <c r="C860" s="622"/>
      <c r="D860" s="622"/>
      <c r="E860" s="622"/>
      <c r="F860" s="622"/>
      <c r="G860" s="622"/>
      <c r="H860" s="622"/>
      <c r="I860" s="622"/>
      <c r="J860" s="622"/>
      <c r="K860" s="623"/>
      <c r="L860" s="623"/>
      <c r="M860" s="623"/>
      <c r="N860" s="623"/>
      <c r="O860" s="623"/>
      <c r="P860" s="623"/>
      <c r="Q860" s="623"/>
      <c r="R860" s="623"/>
      <c r="S860" s="623"/>
      <c r="T860" s="623"/>
      <c r="U860" s="622"/>
      <c r="V860" s="622"/>
      <c r="W860" s="622"/>
      <c r="X860" s="622"/>
      <c r="Y860" s="622"/>
      <c r="Z860" s="622"/>
      <c r="AA860" s="622"/>
      <c r="AB860" s="622"/>
      <c r="AC860" s="622"/>
      <c r="AD860" s="622"/>
      <c r="AE860" s="622"/>
      <c r="AF860" s="622"/>
    </row>
    <row r="861">
      <c r="A861" s="622"/>
      <c r="B861" s="622"/>
      <c r="C861" s="622"/>
      <c r="D861" s="622"/>
      <c r="E861" s="622"/>
      <c r="F861" s="622"/>
      <c r="G861" s="622"/>
      <c r="H861" s="622"/>
      <c r="I861" s="622"/>
      <c r="J861" s="622"/>
      <c r="K861" s="623"/>
      <c r="L861" s="623"/>
      <c r="M861" s="623"/>
      <c r="N861" s="623"/>
      <c r="O861" s="623"/>
      <c r="P861" s="623"/>
      <c r="Q861" s="623"/>
      <c r="R861" s="623"/>
      <c r="S861" s="623"/>
      <c r="T861" s="623"/>
      <c r="U861" s="622"/>
      <c r="V861" s="622"/>
      <c r="W861" s="622"/>
      <c r="X861" s="622"/>
      <c r="Y861" s="622"/>
      <c r="Z861" s="622"/>
      <c r="AA861" s="622"/>
      <c r="AB861" s="622"/>
      <c r="AC861" s="622"/>
      <c r="AD861" s="622"/>
      <c r="AE861" s="622"/>
      <c r="AF861" s="622"/>
    </row>
    <row r="862">
      <c r="A862" s="622"/>
      <c r="B862" s="622"/>
      <c r="C862" s="622"/>
      <c r="D862" s="622"/>
      <c r="E862" s="622"/>
      <c r="F862" s="622"/>
      <c r="G862" s="622"/>
      <c r="H862" s="622"/>
      <c r="I862" s="622"/>
      <c r="J862" s="622"/>
      <c r="K862" s="623"/>
      <c r="L862" s="623"/>
      <c r="M862" s="623"/>
      <c r="N862" s="623"/>
      <c r="O862" s="623"/>
      <c r="P862" s="623"/>
      <c r="Q862" s="623"/>
      <c r="R862" s="623"/>
      <c r="S862" s="623"/>
      <c r="T862" s="623"/>
      <c r="U862" s="622"/>
      <c r="V862" s="622"/>
      <c r="W862" s="622"/>
      <c r="X862" s="622"/>
      <c r="Y862" s="622"/>
      <c r="Z862" s="622"/>
      <c r="AA862" s="622"/>
      <c r="AB862" s="622"/>
      <c r="AC862" s="622"/>
      <c r="AD862" s="622"/>
      <c r="AE862" s="622"/>
      <c r="AF862" s="622"/>
    </row>
    <row r="863">
      <c r="A863" s="622"/>
      <c r="B863" s="622"/>
      <c r="C863" s="622"/>
      <c r="D863" s="622"/>
      <c r="E863" s="622"/>
      <c r="F863" s="622"/>
      <c r="G863" s="622"/>
      <c r="H863" s="622"/>
      <c r="I863" s="622"/>
      <c r="J863" s="622"/>
      <c r="K863" s="623"/>
      <c r="L863" s="623"/>
      <c r="M863" s="623"/>
      <c r="N863" s="623"/>
      <c r="O863" s="623"/>
      <c r="P863" s="623"/>
      <c r="Q863" s="623"/>
      <c r="R863" s="623"/>
      <c r="S863" s="623"/>
      <c r="T863" s="623"/>
      <c r="U863" s="622"/>
      <c r="V863" s="622"/>
      <c r="W863" s="622"/>
      <c r="X863" s="622"/>
      <c r="Y863" s="622"/>
      <c r="Z863" s="622"/>
      <c r="AA863" s="622"/>
      <c r="AB863" s="622"/>
      <c r="AC863" s="622"/>
      <c r="AD863" s="622"/>
      <c r="AE863" s="622"/>
      <c r="AF863" s="622"/>
    </row>
    <row r="864">
      <c r="A864" s="622"/>
      <c r="B864" s="622"/>
      <c r="C864" s="622"/>
      <c r="D864" s="622"/>
      <c r="E864" s="622"/>
      <c r="F864" s="622"/>
      <c r="G864" s="622"/>
      <c r="H864" s="622"/>
      <c r="I864" s="622"/>
      <c r="J864" s="622"/>
      <c r="K864" s="623"/>
      <c r="L864" s="623"/>
      <c r="M864" s="623"/>
      <c r="N864" s="623"/>
      <c r="O864" s="623"/>
      <c r="P864" s="623"/>
      <c r="Q864" s="623"/>
      <c r="R864" s="623"/>
      <c r="S864" s="623"/>
      <c r="T864" s="623"/>
      <c r="U864" s="622"/>
      <c r="V864" s="622"/>
      <c r="W864" s="622"/>
      <c r="X864" s="622"/>
      <c r="Y864" s="622"/>
      <c r="Z864" s="622"/>
      <c r="AA864" s="622"/>
      <c r="AB864" s="622"/>
      <c r="AC864" s="622"/>
      <c r="AD864" s="622"/>
      <c r="AE864" s="622"/>
      <c r="AF864" s="622"/>
    </row>
    <row r="865">
      <c r="A865" s="622"/>
      <c r="B865" s="622"/>
      <c r="C865" s="622"/>
      <c r="D865" s="622"/>
      <c r="E865" s="622"/>
      <c r="F865" s="622"/>
      <c r="G865" s="622"/>
      <c r="H865" s="622"/>
      <c r="I865" s="622"/>
      <c r="J865" s="622"/>
      <c r="K865" s="623"/>
      <c r="L865" s="623"/>
      <c r="M865" s="623"/>
      <c r="N865" s="623"/>
      <c r="O865" s="623"/>
      <c r="P865" s="623"/>
      <c r="Q865" s="623"/>
      <c r="R865" s="623"/>
      <c r="S865" s="623"/>
      <c r="T865" s="623"/>
      <c r="U865" s="622"/>
      <c r="V865" s="622"/>
      <c r="W865" s="622"/>
      <c r="X865" s="622"/>
      <c r="Y865" s="622"/>
      <c r="Z865" s="622"/>
      <c r="AA865" s="622"/>
      <c r="AB865" s="622"/>
      <c r="AC865" s="622"/>
      <c r="AD865" s="622"/>
      <c r="AE865" s="622"/>
      <c r="AF865" s="622"/>
    </row>
    <row r="866">
      <c r="A866" s="622"/>
      <c r="B866" s="622"/>
      <c r="C866" s="622"/>
      <c r="D866" s="622"/>
      <c r="E866" s="622"/>
      <c r="F866" s="622"/>
      <c r="G866" s="622"/>
      <c r="H866" s="622"/>
      <c r="I866" s="622"/>
      <c r="J866" s="622"/>
      <c r="K866" s="623"/>
      <c r="L866" s="623"/>
      <c r="M866" s="623"/>
      <c r="N866" s="623"/>
      <c r="O866" s="623"/>
      <c r="P866" s="623"/>
      <c r="Q866" s="623"/>
      <c r="R866" s="623"/>
      <c r="S866" s="623"/>
      <c r="T866" s="623"/>
      <c r="U866" s="622"/>
      <c r="V866" s="622"/>
      <c r="W866" s="622"/>
      <c r="X866" s="622"/>
      <c r="Y866" s="622"/>
      <c r="Z866" s="622"/>
      <c r="AA866" s="622"/>
      <c r="AB866" s="622"/>
      <c r="AC866" s="622"/>
      <c r="AD866" s="622"/>
      <c r="AE866" s="622"/>
      <c r="AF866" s="622"/>
    </row>
    <row r="867">
      <c r="A867" s="622"/>
      <c r="B867" s="622"/>
      <c r="C867" s="622"/>
      <c r="D867" s="622"/>
      <c r="E867" s="622"/>
      <c r="F867" s="622"/>
      <c r="G867" s="622"/>
      <c r="H867" s="622"/>
      <c r="I867" s="622"/>
      <c r="J867" s="622"/>
      <c r="K867" s="623"/>
      <c r="L867" s="623"/>
      <c r="M867" s="623"/>
      <c r="N867" s="623"/>
      <c r="O867" s="623"/>
      <c r="P867" s="623"/>
      <c r="Q867" s="623"/>
      <c r="R867" s="623"/>
      <c r="S867" s="623"/>
      <c r="T867" s="623"/>
      <c r="U867" s="622"/>
      <c r="V867" s="622"/>
      <c r="W867" s="622"/>
      <c r="X867" s="622"/>
      <c r="Y867" s="622"/>
      <c r="Z867" s="622"/>
      <c r="AA867" s="622"/>
      <c r="AB867" s="622"/>
      <c r="AC867" s="622"/>
      <c r="AD867" s="622"/>
      <c r="AE867" s="622"/>
      <c r="AF867" s="622"/>
    </row>
    <row r="868">
      <c r="A868" s="622"/>
      <c r="B868" s="622"/>
      <c r="C868" s="622"/>
      <c r="D868" s="622"/>
      <c r="E868" s="622"/>
      <c r="F868" s="622"/>
      <c r="G868" s="622"/>
      <c r="H868" s="622"/>
      <c r="I868" s="622"/>
      <c r="J868" s="622"/>
      <c r="K868" s="623"/>
      <c r="L868" s="623"/>
      <c r="M868" s="623"/>
      <c r="N868" s="623"/>
      <c r="O868" s="623"/>
      <c r="P868" s="623"/>
      <c r="Q868" s="623"/>
      <c r="R868" s="623"/>
      <c r="S868" s="623"/>
      <c r="T868" s="623"/>
      <c r="U868" s="622"/>
      <c r="V868" s="622"/>
      <c r="W868" s="622"/>
      <c r="X868" s="622"/>
      <c r="Y868" s="622"/>
      <c r="Z868" s="622"/>
      <c r="AA868" s="622"/>
      <c r="AB868" s="622"/>
      <c r="AC868" s="622"/>
      <c r="AD868" s="622"/>
      <c r="AE868" s="622"/>
      <c r="AF868" s="622"/>
    </row>
    <row r="869">
      <c r="A869" s="622"/>
      <c r="B869" s="622"/>
      <c r="C869" s="622"/>
      <c r="D869" s="622"/>
      <c r="E869" s="622"/>
      <c r="F869" s="622"/>
      <c r="G869" s="622"/>
      <c r="H869" s="622"/>
      <c r="I869" s="622"/>
      <c r="J869" s="622"/>
      <c r="K869" s="623"/>
      <c r="L869" s="623"/>
      <c r="M869" s="623"/>
      <c r="N869" s="623"/>
      <c r="O869" s="623"/>
      <c r="P869" s="623"/>
      <c r="Q869" s="623"/>
      <c r="R869" s="623"/>
      <c r="S869" s="623"/>
      <c r="T869" s="623"/>
      <c r="U869" s="622"/>
      <c r="V869" s="622"/>
      <c r="W869" s="622"/>
      <c r="X869" s="622"/>
      <c r="Y869" s="622"/>
      <c r="Z869" s="622"/>
      <c r="AA869" s="622"/>
      <c r="AB869" s="622"/>
      <c r="AC869" s="622"/>
      <c r="AD869" s="622"/>
      <c r="AE869" s="622"/>
      <c r="AF869" s="622"/>
    </row>
    <row r="870">
      <c r="A870" s="622"/>
      <c r="B870" s="622"/>
      <c r="C870" s="622"/>
      <c r="D870" s="622"/>
      <c r="E870" s="622"/>
      <c r="F870" s="622"/>
      <c r="G870" s="622"/>
      <c r="H870" s="622"/>
      <c r="I870" s="622"/>
      <c r="J870" s="622"/>
      <c r="K870" s="623"/>
      <c r="L870" s="623"/>
      <c r="M870" s="623"/>
      <c r="N870" s="623"/>
      <c r="O870" s="623"/>
      <c r="P870" s="623"/>
      <c r="Q870" s="623"/>
      <c r="R870" s="623"/>
      <c r="S870" s="623"/>
      <c r="T870" s="623"/>
      <c r="U870" s="622"/>
      <c r="V870" s="622"/>
      <c r="W870" s="622"/>
      <c r="X870" s="622"/>
      <c r="Y870" s="622"/>
      <c r="Z870" s="622"/>
      <c r="AA870" s="622"/>
      <c r="AB870" s="622"/>
      <c r="AC870" s="622"/>
      <c r="AD870" s="622"/>
      <c r="AE870" s="622"/>
      <c r="AF870" s="622"/>
    </row>
    <row r="871">
      <c r="A871" s="622"/>
      <c r="B871" s="622"/>
      <c r="C871" s="622"/>
      <c r="D871" s="622"/>
      <c r="E871" s="622"/>
      <c r="F871" s="622"/>
      <c r="G871" s="622"/>
      <c r="H871" s="622"/>
      <c r="I871" s="622"/>
      <c r="J871" s="622"/>
      <c r="K871" s="623"/>
      <c r="L871" s="623"/>
      <c r="M871" s="623"/>
      <c r="N871" s="623"/>
      <c r="O871" s="623"/>
      <c r="P871" s="623"/>
      <c r="Q871" s="623"/>
      <c r="R871" s="623"/>
      <c r="S871" s="623"/>
      <c r="T871" s="623"/>
      <c r="U871" s="622"/>
      <c r="V871" s="622"/>
      <c r="W871" s="622"/>
      <c r="X871" s="622"/>
      <c r="Y871" s="622"/>
      <c r="Z871" s="622"/>
      <c r="AA871" s="622"/>
      <c r="AB871" s="622"/>
      <c r="AC871" s="622"/>
      <c r="AD871" s="622"/>
      <c r="AE871" s="622"/>
      <c r="AF871" s="622"/>
    </row>
    <row r="872">
      <c r="A872" s="622"/>
      <c r="B872" s="622"/>
      <c r="C872" s="622"/>
      <c r="D872" s="622"/>
      <c r="E872" s="622"/>
      <c r="F872" s="622"/>
      <c r="G872" s="622"/>
      <c r="H872" s="622"/>
      <c r="I872" s="622"/>
      <c r="J872" s="622"/>
      <c r="K872" s="623"/>
      <c r="L872" s="623"/>
      <c r="M872" s="623"/>
      <c r="N872" s="623"/>
      <c r="O872" s="623"/>
      <c r="P872" s="623"/>
      <c r="Q872" s="623"/>
      <c r="R872" s="623"/>
      <c r="S872" s="623"/>
      <c r="T872" s="623"/>
      <c r="U872" s="622"/>
      <c r="V872" s="622"/>
      <c r="W872" s="622"/>
      <c r="X872" s="622"/>
      <c r="Y872" s="622"/>
      <c r="Z872" s="622"/>
      <c r="AA872" s="622"/>
      <c r="AB872" s="622"/>
      <c r="AC872" s="622"/>
      <c r="AD872" s="622"/>
      <c r="AE872" s="622"/>
      <c r="AF872" s="622"/>
    </row>
    <row r="873">
      <c r="A873" s="622"/>
      <c r="B873" s="622"/>
      <c r="C873" s="622"/>
      <c r="D873" s="622"/>
      <c r="E873" s="622"/>
      <c r="F873" s="622"/>
      <c r="G873" s="622"/>
      <c r="H873" s="622"/>
      <c r="I873" s="622"/>
      <c r="J873" s="622"/>
      <c r="K873" s="623"/>
      <c r="L873" s="623"/>
      <c r="M873" s="623"/>
      <c r="N873" s="623"/>
      <c r="O873" s="623"/>
      <c r="P873" s="623"/>
      <c r="Q873" s="623"/>
      <c r="R873" s="623"/>
      <c r="S873" s="623"/>
      <c r="T873" s="623"/>
      <c r="U873" s="622"/>
      <c r="V873" s="622"/>
      <c r="W873" s="622"/>
      <c r="X873" s="622"/>
      <c r="Y873" s="622"/>
      <c r="Z873" s="622"/>
      <c r="AA873" s="622"/>
      <c r="AB873" s="622"/>
      <c r="AC873" s="622"/>
      <c r="AD873" s="622"/>
      <c r="AE873" s="622"/>
      <c r="AF873" s="622"/>
    </row>
    <row r="874">
      <c r="A874" s="622"/>
      <c r="B874" s="622"/>
      <c r="C874" s="622"/>
      <c r="D874" s="622"/>
      <c r="E874" s="622"/>
      <c r="F874" s="622"/>
      <c r="G874" s="622"/>
      <c r="H874" s="622"/>
      <c r="I874" s="622"/>
      <c r="J874" s="622"/>
      <c r="K874" s="623"/>
      <c r="L874" s="623"/>
      <c r="M874" s="623"/>
      <c r="N874" s="623"/>
      <c r="O874" s="623"/>
      <c r="P874" s="623"/>
      <c r="Q874" s="623"/>
      <c r="R874" s="623"/>
      <c r="S874" s="623"/>
      <c r="T874" s="623"/>
      <c r="U874" s="622"/>
      <c r="V874" s="622"/>
      <c r="W874" s="622"/>
      <c r="X874" s="622"/>
      <c r="Y874" s="622"/>
      <c r="Z874" s="622"/>
      <c r="AA874" s="622"/>
      <c r="AB874" s="622"/>
      <c r="AC874" s="622"/>
      <c r="AD874" s="622"/>
      <c r="AE874" s="622"/>
      <c r="AF874" s="622"/>
    </row>
    <row r="875">
      <c r="A875" s="622"/>
      <c r="B875" s="622"/>
      <c r="C875" s="622"/>
      <c r="D875" s="622"/>
      <c r="E875" s="622"/>
      <c r="F875" s="622"/>
      <c r="G875" s="622"/>
      <c r="H875" s="622"/>
      <c r="I875" s="622"/>
      <c r="J875" s="622"/>
      <c r="K875" s="623"/>
      <c r="L875" s="623"/>
      <c r="M875" s="623"/>
      <c r="N875" s="623"/>
      <c r="O875" s="623"/>
      <c r="P875" s="623"/>
      <c r="Q875" s="623"/>
      <c r="R875" s="623"/>
      <c r="S875" s="623"/>
      <c r="T875" s="623"/>
      <c r="U875" s="622"/>
      <c r="V875" s="622"/>
      <c r="W875" s="622"/>
      <c r="X875" s="622"/>
      <c r="Y875" s="622"/>
      <c r="Z875" s="622"/>
      <c r="AA875" s="622"/>
      <c r="AB875" s="622"/>
      <c r="AC875" s="622"/>
      <c r="AD875" s="622"/>
      <c r="AE875" s="622"/>
      <c r="AF875" s="622"/>
    </row>
    <row r="876">
      <c r="A876" s="622"/>
      <c r="B876" s="622"/>
      <c r="C876" s="622"/>
      <c r="D876" s="622"/>
      <c r="E876" s="622"/>
      <c r="F876" s="622"/>
      <c r="G876" s="622"/>
      <c r="H876" s="622"/>
      <c r="I876" s="622"/>
      <c r="J876" s="622"/>
      <c r="K876" s="623"/>
      <c r="L876" s="623"/>
      <c r="M876" s="623"/>
      <c r="N876" s="623"/>
      <c r="O876" s="623"/>
      <c r="P876" s="623"/>
      <c r="Q876" s="623"/>
      <c r="R876" s="623"/>
      <c r="S876" s="623"/>
      <c r="T876" s="623"/>
      <c r="U876" s="622"/>
      <c r="V876" s="622"/>
      <c r="W876" s="622"/>
      <c r="X876" s="622"/>
      <c r="Y876" s="622"/>
      <c r="Z876" s="622"/>
      <c r="AA876" s="622"/>
      <c r="AB876" s="622"/>
      <c r="AC876" s="622"/>
      <c r="AD876" s="622"/>
      <c r="AE876" s="622"/>
      <c r="AF876" s="622"/>
    </row>
    <row r="877">
      <c r="A877" s="622"/>
      <c r="B877" s="622"/>
      <c r="C877" s="622"/>
      <c r="D877" s="622"/>
      <c r="E877" s="622"/>
      <c r="F877" s="622"/>
      <c r="G877" s="622"/>
      <c r="H877" s="622"/>
      <c r="I877" s="622"/>
      <c r="J877" s="622"/>
      <c r="K877" s="623"/>
      <c r="L877" s="623"/>
      <c r="M877" s="623"/>
      <c r="N877" s="623"/>
      <c r="O877" s="623"/>
      <c r="P877" s="623"/>
      <c r="Q877" s="623"/>
      <c r="R877" s="623"/>
      <c r="S877" s="623"/>
      <c r="T877" s="623"/>
      <c r="U877" s="622"/>
      <c r="V877" s="622"/>
      <c r="W877" s="622"/>
      <c r="X877" s="622"/>
      <c r="Y877" s="622"/>
      <c r="Z877" s="622"/>
      <c r="AA877" s="622"/>
      <c r="AB877" s="622"/>
      <c r="AC877" s="622"/>
      <c r="AD877" s="622"/>
      <c r="AE877" s="622"/>
      <c r="AF877" s="622"/>
    </row>
    <row r="878">
      <c r="A878" s="622"/>
      <c r="B878" s="622"/>
      <c r="C878" s="622"/>
      <c r="D878" s="622"/>
      <c r="E878" s="622"/>
      <c r="F878" s="622"/>
      <c r="G878" s="622"/>
      <c r="H878" s="622"/>
      <c r="I878" s="622"/>
      <c r="J878" s="622"/>
      <c r="K878" s="623"/>
      <c r="L878" s="623"/>
      <c r="M878" s="623"/>
      <c r="N878" s="623"/>
      <c r="O878" s="623"/>
      <c r="P878" s="623"/>
      <c r="Q878" s="623"/>
      <c r="R878" s="623"/>
      <c r="S878" s="623"/>
      <c r="T878" s="623"/>
      <c r="U878" s="622"/>
      <c r="V878" s="622"/>
      <c r="W878" s="622"/>
      <c r="X878" s="622"/>
      <c r="Y878" s="622"/>
      <c r="Z878" s="622"/>
      <c r="AA878" s="622"/>
      <c r="AB878" s="622"/>
      <c r="AC878" s="622"/>
      <c r="AD878" s="622"/>
      <c r="AE878" s="622"/>
      <c r="AF878" s="622"/>
    </row>
    <row r="879">
      <c r="A879" s="622"/>
      <c r="B879" s="622"/>
      <c r="C879" s="622"/>
      <c r="D879" s="622"/>
      <c r="E879" s="622"/>
      <c r="F879" s="622"/>
      <c r="G879" s="622"/>
      <c r="H879" s="622"/>
      <c r="I879" s="622"/>
      <c r="J879" s="622"/>
      <c r="K879" s="623"/>
      <c r="L879" s="623"/>
      <c r="M879" s="623"/>
      <c r="N879" s="623"/>
      <c r="O879" s="623"/>
      <c r="P879" s="623"/>
      <c r="Q879" s="623"/>
      <c r="R879" s="623"/>
      <c r="S879" s="623"/>
      <c r="T879" s="623"/>
      <c r="U879" s="622"/>
      <c r="V879" s="622"/>
      <c r="W879" s="622"/>
      <c r="X879" s="622"/>
      <c r="Y879" s="622"/>
      <c r="Z879" s="622"/>
      <c r="AA879" s="622"/>
      <c r="AB879" s="622"/>
      <c r="AC879" s="622"/>
      <c r="AD879" s="622"/>
      <c r="AE879" s="622"/>
      <c r="AF879" s="622"/>
    </row>
    <row r="880">
      <c r="A880" s="622"/>
      <c r="B880" s="622"/>
      <c r="C880" s="622"/>
      <c r="D880" s="622"/>
      <c r="E880" s="622"/>
      <c r="F880" s="622"/>
      <c r="G880" s="622"/>
      <c r="H880" s="622"/>
      <c r="I880" s="622"/>
      <c r="J880" s="622"/>
      <c r="K880" s="623"/>
      <c r="L880" s="623"/>
      <c r="M880" s="623"/>
      <c r="N880" s="623"/>
      <c r="O880" s="623"/>
      <c r="P880" s="623"/>
      <c r="Q880" s="623"/>
      <c r="R880" s="623"/>
      <c r="S880" s="623"/>
      <c r="T880" s="623"/>
      <c r="U880" s="622"/>
      <c r="V880" s="622"/>
      <c r="W880" s="622"/>
      <c r="X880" s="622"/>
      <c r="Y880" s="622"/>
      <c r="Z880" s="622"/>
      <c r="AA880" s="622"/>
      <c r="AB880" s="622"/>
      <c r="AC880" s="622"/>
      <c r="AD880" s="622"/>
      <c r="AE880" s="622"/>
      <c r="AF880" s="622"/>
    </row>
    <row r="881">
      <c r="A881" s="622"/>
      <c r="B881" s="622"/>
      <c r="C881" s="622"/>
      <c r="D881" s="622"/>
      <c r="E881" s="622"/>
      <c r="F881" s="622"/>
      <c r="G881" s="622"/>
      <c r="H881" s="622"/>
      <c r="I881" s="622"/>
      <c r="J881" s="622"/>
      <c r="K881" s="623"/>
      <c r="L881" s="623"/>
      <c r="M881" s="623"/>
      <c r="N881" s="623"/>
      <c r="O881" s="623"/>
      <c r="P881" s="623"/>
      <c r="Q881" s="623"/>
      <c r="R881" s="623"/>
      <c r="S881" s="623"/>
      <c r="T881" s="623"/>
      <c r="U881" s="622"/>
      <c r="V881" s="622"/>
      <c r="W881" s="622"/>
      <c r="X881" s="622"/>
      <c r="Y881" s="622"/>
      <c r="Z881" s="622"/>
      <c r="AA881" s="622"/>
      <c r="AB881" s="622"/>
      <c r="AC881" s="622"/>
      <c r="AD881" s="622"/>
      <c r="AE881" s="622"/>
      <c r="AF881" s="622"/>
    </row>
    <row r="882">
      <c r="A882" s="622"/>
      <c r="B882" s="622"/>
      <c r="C882" s="622"/>
      <c r="D882" s="622"/>
      <c r="E882" s="622"/>
      <c r="F882" s="622"/>
      <c r="G882" s="622"/>
      <c r="H882" s="622"/>
      <c r="I882" s="622"/>
      <c r="J882" s="622"/>
      <c r="K882" s="623"/>
      <c r="L882" s="623"/>
      <c r="M882" s="623"/>
      <c r="N882" s="623"/>
      <c r="O882" s="623"/>
      <c r="P882" s="623"/>
      <c r="Q882" s="623"/>
      <c r="R882" s="623"/>
      <c r="S882" s="623"/>
      <c r="T882" s="623"/>
      <c r="U882" s="622"/>
      <c r="V882" s="622"/>
      <c r="W882" s="622"/>
      <c r="X882" s="622"/>
      <c r="Y882" s="622"/>
      <c r="Z882" s="622"/>
      <c r="AA882" s="622"/>
      <c r="AB882" s="622"/>
      <c r="AC882" s="622"/>
      <c r="AD882" s="622"/>
      <c r="AE882" s="622"/>
      <c r="AF882" s="622"/>
    </row>
    <row r="883">
      <c r="A883" s="622"/>
      <c r="B883" s="622"/>
      <c r="C883" s="622"/>
      <c r="D883" s="622"/>
      <c r="E883" s="622"/>
      <c r="F883" s="622"/>
      <c r="G883" s="622"/>
      <c r="H883" s="622"/>
      <c r="I883" s="622"/>
      <c r="J883" s="622"/>
      <c r="K883" s="623"/>
      <c r="L883" s="623"/>
      <c r="M883" s="623"/>
      <c r="N883" s="623"/>
      <c r="O883" s="623"/>
      <c r="P883" s="623"/>
      <c r="Q883" s="623"/>
      <c r="R883" s="623"/>
      <c r="S883" s="623"/>
      <c r="T883" s="623"/>
      <c r="U883" s="622"/>
      <c r="V883" s="622"/>
      <c r="W883" s="622"/>
      <c r="X883" s="622"/>
      <c r="Y883" s="622"/>
      <c r="Z883" s="622"/>
      <c r="AA883" s="622"/>
      <c r="AB883" s="622"/>
      <c r="AC883" s="622"/>
      <c r="AD883" s="622"/>
      <c r="AE883" s="622"/>
      <c r="AF883" s="622"/>
    </row>
    <row r="884">
      <c r="A884" s="622"/>
      <c r="B884" s="622"/>
      <c r="C884" s="622"/>
      <c r="D884" s="622"/>
      <c r="E884" s="622"/>
      <c r="F884" s="622"/>
      <c r="G884" s="622"/>
      <c r="H884" s="622"/>
      <c r="I884" s="622"/>
      <c r="J884" s="622"/>
      <c r="K884" s="623"/>
      <c r="L884" s="623"/>
      <c r="M884" s="623"/>
      <c r="N884" s="623"/>
      <c r="O884" s="623"/>
      <c r="P884" s="623"/>
      <c r="Q884" s="623"/>
      <c r="R884" s="623"/>
      <c r="S884" s="623"/>
      <c r="T884" s="623"/>
      <c r="U884" s="622"/>
      <c r="V884" s="622"/>
      <c r="W884" s="622"/>
      <c r="X884" s="622"/>
      <c r="Y884" s="622"/>
      <c r="Z884" s="622"/>
      <c r="AA884" s="622"/>
      <c r="AB884" s="622"/>
      <c r="AC884" s="622"/>
      <c r="AD884" s="622"/>
      <c r="AE884" s="622"/>
      <c r="AF884" s="622"/>
    </row>
    <row r="885">
      <c r="A885" s="622"/>
      <c r="B885" s="622"/>
      <c r="C885" s="622"/>
      <c r="D885" s="622"/>
      <c r="E885" s="622"/>
      <c r="F885" s="622"/>
      <c r="G885" s="622"/>
      <c r="H885" s="622"/>
      <c r="I885" s="622"/>
      <c r="J885" s="622"/>
      <c r="K885" s="623"/>
      <c r="L885" s="623"/>
      <c r="M885" s="623"/>
      <c r="N885" s="623"/>
      <c r="O885" s="623"/>
      <c r="P885" s="623"/>
      <c r="Q885" s="623"/>
      <c r="R885" s="623"/>
      <c r="S885" s="623"/>
      <c r="T885" s="623"/>
      <c r="U885" s="622"/>
      <c r="V885" s="622"/>
      <c r="W885" s="622"/>
      <c r="X885" s="622"/>
      <c r="Y885" s="622"/>
      <c r="Z885" s="622"/>
      <c r="AA885" s="622"/>
      <c r="AB885" s="622"/>
      <c r="AC885" s="622"/>
      <c r="AD885" s="622"/>
      <c r="AE885" s="622"/>
      <c r="AF885" s="622"/>
    </row>
    <row r="886">
      <c r="A886" s="622"/>
      <c r="B886" s="622"/>
      <c r="C886" s="622"/>
      <c r="D886" s="622"/>
      <c r="E886" s="622"/>
      <c r="F886" s="622"/>
      <c r="G886" s="622"/>
      <c r="H886" s="622"/>
      <c r="I886" s="622"/>
      <c r="J886" s="622"/>
      <c r="K886" s="623"/>
      <c r="L886" s="623"/>
      <c r="M886" s="623"/>
      <c r="N886" s="623"/>
      <c r="O886" s="623"/>
      <c r="P886" s="623"/>
      <c r="Q886" s="623"/>
      <c r="R886" s="623"/>
      <c r="S886" s="623"/>
      <c r="T886" s="623"/>
      <c r="U886" s="622"/>
      <c r="V886" s="622"/>
      <c r="W886" s="622"/>
      <c r="X886" s="622"/>
      <c r="Y886" s="622"/>
      <c r="Z886" s="622"/>
      <c r="AA886" s="622"/>
      <c r="AB886" s="622"/>
      <c r="AC886" s="622"/>
      <c r="AD886" s="622"/>
      <c r="AE886" s="622"/>
      <c r="AF886" s="622"/>
    </row>
    <row r="887">
      <c r="A887" s="622"/>
      <c r="B887" s="622"/>
      <c r="C887" s="622"/>
      <c r="D887" s="622"/>
      <c r="E887" s="622"/>
      <c r="F887" s="622"/>
      <c r="G887" s="622"/>
      <c r="H887" s="622"/>
      <c r="I887" s="622"/>
      <c r="J887" s="622"/>
      <c r="K887" s="623"/>
      <c r="L887" s="623"/>
      <c r="M887" s="623"/>
      <c r="N887" s="623"/>
      <c r="O887" s="623"/>
      <c r="P887" s="623"/>
      <c r="Q887" s="623"/>
      <c r="R887" s="623"/>
      <c r="S887" s="623"/>
      <c r="T887" s="623"/>
      <c r="U887" s="622"/>
      <c r="V887" s="622"/>
      <c r="W887" s="622"/>
      <c r="X887" s="622"/>
      <c r="Y887" s="622"/>
      <c r="Z887" s="622"/>
      <c r="AA887" s="622"/>
      <c r="AB887" s="622"/>
      <c r="AC887" s="622"/>
      <c r="AD887" s="622"/>
      <c r="AE887" s="622"/>
      <c r="AF887" s="622"/>
    </row>
    <row r="888">
      <c r="A888" s="622"/>
      <c r="B888" s="622"/>
      <c r="C888" s="622"/>
      <c r="D888" s="622"/>
      <c r="E888" s="622"/>
      <c r="F888" s="622"/>
      <c r="G888" s="622"/>
      <c r="H888" s="622"/>
      <c r="I888" s="622"/>
      <c r="J888" s="622"/>
      <c r="K888" s="623"/>
      <c r="L888" s="623"/>
      <c r="M888" s="623"/>
      <c r="N888" s="623"/>
      <c r="O888" s="623"/>
      <c r="P888" s="623"/>
      <c r="Q888" s="623"/>
      <c r="R888" s="623"/>
      <c r="S888" s="623"/>
      <c r="T888" s="623"/>
      <c r="U888" s="622"/>
      <c r="V888" s="622"/>
      <c r="W888" s="622"/>
      <c r="X888" s="622"/>
      <c r="Y888" s="622"/>
      <c r="Z888" s="622"/>
      <c r="AA888" s="622"/>
      <c r="AB888" s="622"/>
      <c r="AC888" s="622"/>
      <c r="AD888" s="622"/>
      <c r="AE888" s="622"/>
      <c r="AF888" s="622"/>
    </row>
    <row r="889">
      <c r="A889" s="622"/>
      <c r="B889" s="622"/>
      <c r="C889" s="622"/>
      <c r="D889" s="622"/>
      <c r="E889" s="622"/>
      <c r="F889" s="622"/>
      <c r="G889" s="622"/>
      <c r="H889" s="622"/>
      <c r="I889" s="622"/>
      <c r="J889" s="622"/>
      <c r="K889" s="623"/>
      <c r="L889" s="623"/>
      <c r="M889" s="623"/>
      <c r="N889" s="623"/>
      <c r="O889" s="623"/>
      <c r="P889" s="623"/>
      <c r="Q889" s="623"/>
      <c r="R889" s="623"/>
      <c r="S889" s="623"/>
      <c r="T889" s="623"/>
      <c r="U889" s="622"/>
      <c r="V889" s="622"/>
      <c r="W889" s="622"/>
      <c r="X889" s="622"/>
      <c r="Y889" s="622"/>
      <c r="Z889" s="622"/>
      <c r="AA889" s="622"/>
      <c r="AB889" s="622"/>
      <c r="AC889" s="622"/>
      <c r="AD889" s="622"/>
      <c r="AE889" s="622"/>
      <c r="AF889" s="622"/>
    </row>
    <row r="890">
      <c r="A890" s="622"/>
      <c r="B890" s="622"/>
      <c r="C890" s="622"/>
      <c r="D890" s="622"/>
      <c r="E890" s="622"/>
      <c r="F890" s="622"/>
      <c r="G890" s="622"/>
      <c r="H890" s="622"/>
      <c r="I890" s="622"/>
      <c r="J890" s="622"/>
      <c r="K890" s="623"/>
      <c r="L890" s="623"/>
      <c r="M890" s="623"/>
      <c r="N890" s="623"/>
      <c r="O890" s="623"/>
      <c r="P890" s="623"/>
      <c r="Q890" s="623"/>
      <c r="R890" s="623"/>
      <c r="S890" s="623"/>
      <c r="T890" s="623"/>
      <c r="U890" s="622"/>
      <c r="V890" s="622"/>
      <c r="W890" s="622"/>
      <c r="X890" s="622"/>
      <c r="Y890" s="622"/>
      <c r="Z890" s="622"/>
      <c r="AA890" s="622"/>
      <c r="AB890" s="622"/>
      <c r="AC890" s="622"/>
      <c r="AD890" s="622"/>
      <c r="AE890" s="622"/>
      <c r="AF890" s="622"/>
    </row>
    <row r="891">
      <c r="A891" s="622"/>
      <c r="B891" s="622"/>
      <c r="C891" s="622"/>
      <c r="D891" s="622"/>
      <c r="E891" s="622"/>
      <c r="F891" s="622"/>
      <c r="G891" s="622"/>
      <c r="H891" s="622"/>
      <c r="I891" s="622"/>
      <c r="J891" s="622"/>
      <c r="K891" s="623"/>
      <c r="L891" s="623"/>
      <c r="M891" s="623"/>
      <c r="N891" s="623"/>
      <c r="O891" s="623"/>
      <c r="P891" s="623"/>
      <c r="Q891" s="623"/>
      <c r="R891" s="623"/>
      <c r="S891" s="623"/>
      <c r="T891" s="623"/>
      <c r="U891" s="622"/>
      <c r="V891" s="622"/>
      <c r="W891" s="622"/>
      <c r="X891" s="622"/>
      <c r="Y891" s="622"/>
      <c r="Z891" s="622"/>
      <c r="AA891" s="622"/>
      <c r="AB891" s="622"/>
      <c r="AC891" s="622"/>
      <c r="AD891" s="622"/>
      <c r="AE891" s="622"/>
      <c r="AF891" s="622"/>
    </row>
    <row r="892">
      <c r="A892" s="622"/>
      <c r="B892" s="622"/>
      <c r="C892" s="622"/>
      <c r="D892" s="622"/>
      <c r="E892" s="622"/>
      <c r="F892" s="622"/>
      <c r="G892" s="622"/>
      <c r="H892" s="622"/>
      <c r="I892" s="622"/>
      <c r="J892" s="622"/>
      <c r="K892" s="623"/>
      <c r="L892" s="623"/>
      <c r="M892" s="623"/>
      <c r="N892" s="623"/>
      <c r="O892" s="623"/>
      <c r="P892" s="623"/>
      <c r="Q892" s="623"/>
      <c r="R892" s="623"/>
      <c r="S892" s="623"/>
      <c r="T892" s="623"/>
      <c r="U892" s="622"/>
      <c r="V892" s="622"/>
      <c r="W892" s="622"/>
      <c r="X892" s="622"/>
      <c r="Y892" s="622"/>
      <c r="Z892" s="622"/>
      <c r="AA892" s="622"/>
      <c r="AB892" s="622"/>
      <c r="AC892" s="622"/>
      <c r="AD892" s="622"/>
      <c r="AE892" s="622"/>
      <c r="AF892" s="622"/>
    </row>
    <row r="893">
      <c r="A893" s="622"/>
      <c r="B893" s="622"/>
      <c r="C893" s="622"/>
      <c r="D893" s="622"/>
      <c r="E893" s="622"/>
      <c r="F893" s="622"/>
      <c r="G893" s="622"/>
      <c r="H893" s="622"/>
      <c r="I893" s="622"/>
      <c r="J893" s="622"/>
      <c r="K893" s="623"/>
      <c r="L893" s="623"/>
      <c r="M893" s="623"/>
      <c r="N893" s="623"/>
      <c r="O893" s="623"/>
      <c r="P893" s="623"/>
      <c r="Q893" s="623"/>
      <c r="R893" s="623"/>
      <c r="S893" s="623"/>
      <c r="T893" s="623"/>
      <c r="U893" s="622"/>
      <c r="V893" s="622"/>
      <c r="W893" s="622"/>
      <c r="X893" s="622"/>
      <c r="Y893" s="622"/>
      <c r="Z893" s="622"/>
      <c r="AA893" s="622"/>
      <c r="AB893" s="622"/>
      <c r="AC893" s="622"/>
      <c r="AD893" s="622"/>
      <c r="AE893" s="622"/>
      <c r="AF893" s="622"/>
    </row>
    <row r="894">
      <c r="A894" s="622"/>
      <c r="B894" s="622"/>
      <c r="C894" s="622"/>
      <c r="D894" s="622"/>
      <c r="E894" s="622"/>
      <c r="F894" s="622"/>
      <c r="G894" s="622"/>
      <c r="H894" s="622"/>
      <c r="I894" s="622"/>
      <c r="J894" s="622"/>
      <c r="K894" s="623"/>
      <c r="L894" s="623"/>
      <c r="M894" s="623"/>
      <c r="N894" s="623"/>
      <c r="O894" s="623"/>
      <c r="P894" s="623"/>
      <c r="Q894" s="623"/>
      <c r="R894" s="623"/>
      <c r="S894" s="623"/>
      <c r="T894" s="623"/>
      <c r="U894" s="622"/>
      <c r="V894" s="622"/>
      <c r="W894" s="622"/>
      <c r="X894" s="622"/>
      <c r="Y894" s="622"/>
      <c r="Z894" s="622"/>
      <c r="AA894" s="622"/>
      <c r="AB894" s="622"/>
      <c r="AC894" s="622"/>
      <c r="AD894" s="622"/>
      <c r="AE894" s="622"/>
      <c r="AF894" s="622"/>
    </row>
    <row r="895">
      <c r="A895" s="622"/>
      <c r="B895" s="622"/>
      <c r="C895" s="622"/>
      <c r="D895" s="622"/>
      <c r="E895" s="622"/>
      <c r="F895" s="622"/>
      <c r="G895" s="622"/>
      <c r="H895" s="622"/>
      <c r="I895" s="622"/>
      <c r="J895" s="622"/>
      <c r="K895" s="623"/>
      <c r="L895" s="623"/>
      <c r="M895" s="623"/>
      <c r="N895" s="623"/>
      <c r="O895" s="623"/>
      <c r="P895" s="623"/>
      <c r="Q895" s="623"/>
      <c r="R895" s="623"/>
      <c r="S895" s="623"/>
      <c r="T895" s="623"/>
      <c r="U895" s="622"/>
      <c r="V895" s="622"/>
      <c r="W895" s="622"/>
      <c r="X895" s="622"/>
      <c r="Y895" s="622"/>
      <c r="Z895" s="622"/>
      <c r="AA895" s="622"/>
      <c r="AB895" s="622"/>
      <c r="AC895" s="622"/>
      <c r="AD895" s="622"/>
      <c r="AE895" s="622"/>
      <c r="AF895" s="622"/>
    </row>
    <row r="896">
      <c r="A896" s="622"/>
      <c r="B896" s="622"/>
      <c r="C896" s="622"/>
      <c r="D896" s="622"/>
      <c r="E896" s="622"/>
      <c r="F896" s="622"/>
      <c r="G896" s="622"/>
      <c r="H896" s="622"/>
      <c r="I896" s="622"/>
      <c r="J896" s="622"/>
      <c r="K896" s="623"/>
      <c r="L896" s="623"/>
      <c r="M896" s="623"/>
      <c r="N896" s="623"/>
      <c r="O896" s="623"/>
      <c r="P896" s="623"/>
      <c r="Q896" s="623"/>
      <c r="R896" s="623"/>
      <c r="S896" s="623"/>
      <c r="T896" s="623"/>
      <c r="U896" s="622"/>
      <c r="V896" s="622"/>
      <c r="W896" s="622"/>
      <c r="X896" s="622"/>
      <c r="Y896" s="622"/>
      <c r="Z896" s="622"/>
      <c r="AA896" s="622"/>
      <c r="AB896" s="622"/>
      <c r="AC896" s="622"/>
      <c r="AD896" s="622"/>
      <c r="AE896" s="622"/>
      <c r="AF896" s="622"/>
    </row>
    <row r="897">
      <c r="A897" s="622"/>
      <c r="B897" s="622"/>
      <c r="C897" s="622"/>
      <c r="D897" s="622"/>
      <c r="E897" s="622"/>
      <c r="F897" s="622"/>
      <c r="G897" s="622"/>
      <c r="H897" s="622"/>
      <c r="I897" s="622"/>
      <c r="J897" s="622"/>
      <c r="K897" s="623"/>
      <c r="L897" s="623"/>
      <c r="M897" s="623"/>
      <c r="N897" s="623"/>
      <c r="O897" s="623"/>
      <c r="P897" s="623"/>
      <c r="Q897" s="623"/>
      <c r="R897" s="623"/>
      <c r="S897" s="623"/>
      <c r="T897" s="623"/>
      <c r="U897" s="622"/>
      <c r="V897" s="622"/>
      <c r="W897" s="622"/>
      <c r="X897" s="622"/>
      <c r="Y897" s="622"/>
      <c r="Z897" s="622"/>
      <c r="AA897" s="622"/>
      <c r="AB897" s="622"/>
      <c r="AC897" s="622"/>
      <c r="AD897" s="622"/>
      <c r="AE897" s="622"/>
      <c r="AF897" s="622"/>
    </row>
    <row r="898">
      <c r="A898" s="622"/>
      <c r="B898" s="622"/>
      <c r="C898" s="622"/>
      <c r="D898" s="622"/>
      <c r="E898" s="622"/>
      <c r="F898" s="622"/>
      <c r="G898" s="622"/>
      <c r="H898" s="622"/>
      <c r="I898" s="622"/>
      <c r="J898" s="622"/>
      <c r="K898" s="623"/>
      <c r="L898" s="623"/>
      <c r="M898" s="623"/>
      <c r="N898" s="623"/>
      <c r="O898" s="623"/>
      <c r="P898" s="623"/>
      <c r="Q898" s="623"/>
      <c r="R898" s="623"/>
      <c r="S898" s="623"/>
      <c r="T898" s="623"/>
      <c r="U898" s="622"/>
      <c r="V898" s="622"/>
      <c r="W898" s="622"/>
      <c r="X898" s="622"/>
      <c r="Y898" s="622"/>
      <c r="Z898" s="622"/>
      <c r="AA898" s="622"/>
      <c r="AB898" s="622"/>
      <c r="AC898" s="622"/>
      <c r="AD898" s="622"/>
      <c r="AE898" s="622"/>
      <c r="AF898" s="622"/>
    </row>
    <row r="899">
      <c r="A899" s="622"/>
      <c r="B899" s="622"/>
      <c r="C899" s="622"/>
      <c r="D899" s="622"/>
      <c r="E899" s="622"/>
      <c r="F899" s="622"/>
      <c r="G899" s="622"/>
      <c r="H899" s="622"/>
      <c r="I899" s="622"/>
      <c r="J899" s="622"/>
      <c r="K899" s="623"/>
      <c r="L899" s="623"/>
      <c r="M899" s="623"/>
      <c r="N899" s="623"/>
      <c r="O899" s="623"/>
      <c r="P899" s="623"/>
      <c r="Q899" s="623"/>
      <c r="R899" s="623"/>
      <c r="S899" s="623"/>
      <c r="T899" s="623"/>
      <c r="U899" s="622"/>
      <c r="V899" s="622"/>
      <c r="W899" s="622"/>
      <c r="X899" s="622"/>
      <c r="Y899" s="622"/>
      <c r="Z899" s="622"/>
      <c r="AA899" s="622"/>
      <c r="AB899" s="622"/>
      <c r="AC899" s="622"/>
      <c r="AD899" s="622"/>
      <c r="AE899" s="622"/>
      <c r="AF899" s="622"/>
    </row>
    <row r="900">
      <c r="A900" s="622"/>
      <c r="B900" s="622"/>
      <c r="C900" s="622"/>
      <c r="D900" s="622"/>
      <c r="E900" s="622"/>
      <c r="F900" s="622"/>
      <c r="G900" s="622"/>
      <c r="H900" s="622"/>
      <c r="I900" s="622"/>
      <c r="J900" s="622"/>
      <c r="K900" s="623"/>
      <c r="L900" s="623"/>
      <c r="M900" s="623"/>
      <c r="N900" s="623"/>
      <c r="O900" s="623"/>
      <c r="P900" s="623"/>
      <c r="Q900" s="623"/>
      <c r="R900" s="623"/>
      <c r="S900" s="623"/>
      <c r="T900" s="623"/>
      <c r="U900" s="622"/>
      <c r="V900" s="622"/>
      <c r="W900" s="622"/>
      <c r="X900" s="622"/>
      <c r="Y900" s="622"/>
      <c r="Z900" s="622"/>
      <c r="AA900" s="622"/>
      <c r="AB900" s="622"/>
      <c r="AC900" s="622"/>
      <c r="AD900" s="622"/>
      <c r="AE900" s="622"/>
      <c r="AF900" s="622"/>
    </row>
    <row r="901">
      <c r="A901" s="622"/>
      <c r="B901" s="622"/>
      <c r="C901" s="622"/>
      <c r="D901" s="622"/>
      <c r="E901" s="622"/>
      <c r="F901" s="622"/>
      <c r="G901" s="622"/>
      <c r="H901" s="622"/>
      <c r="I901" s="622"/>
      <c r="J901" s="622"/>
      <c r="K901" s="623"/>
      <c r="L901" s="623"/>
      <c r="M901" s="623"/>
      <c r="N901" s="623"/>
      <c r="O901" s="623"/>
      <c r="P901" s="623"/>
      <c r="Q901" s="623"/>
      <c r="R901" s="623"/>
      <c r="S901" s="623"/>
      <c r="T901" s="623"/>
      <c r="U901" s="622"/>
      <c r="V901" s="622"/>
      <c r="W901" s="622"/>
      <c r="X901" s="622"/>
      <c r="Y901" s="622"/>
      <c r="Z901" s="622"/>
      <c r="AA901" s="622"/>
      <c r="AB901" s="622"/>
      <c r="AC901" s="622"/>
      <c r="AD901" s="622"/>
      <c r="AE901" s="622"/>
      <c r="AF901" s="622"/>
    </row>
    <row r="902">
      <c r="A902" s="622"/>
      <c r="B902" s="622"/>
      <c r="C902" s="622"/>
      <c r="D902" s="622"/>
      <c r="E902" s="622"/>
      <c r="F902" s="622"/>
      <c r="G902" s="622"/>
      <c r="H902" s="622"/>
      <c r="I902" s="622"/>
      <c r="J902" s="622"/>
      <c r="K902" s="623"/>
      <c r="L902" s="623"/>
      <c r="M902" s="623"/>
      <c r="N902" s="623"/>
      <c r="O902" s="623"/>
      <c r="P902" s="623"/>
      <c r="Q902" s="623"/>
      <c r="R902" s="623"/>
      <c r="S902" s="623"/>
      <c r="T902" s="623"/>
      <c r="U902" s="622"/>
      <c r="V902" s="622"/>
      <c r="W902" s="622"/>
      <c r="X902" s="622"/>
      <c r="Y902" s="622"/>
      <c r="Z902" s="622"/>
      <c r="AA902" s="622"/>
      <c r="AB902" s="622"/>
      <c r="AC902" s="622"/>
      <c r="AD902" s="622"/>
      <c r="AE902" s="622"/>
      <c r="AF902" s="622"/>
    </row>
    <row r="903">
      <c r="A903" s="622"/>
      <c r="B903" s="622"/>
      <c r="C903" s="622"/>
      <c r="D903" s="622"/>
      <c r="E903" s="622"/>
      <c r="F903" s="622"/>
      <c r="G903" s="622"/>
      <c r="H903" s="622"/>
      <c r="I903" s="622"/>
      <c r="J903" s="622"/>
      <c r="K903" s="623"/>
      <c r="L903" s="623"/>
      <c r="M903" s="623"/>
      <c r="N903" s="623"/>
      <c r="O903" s="623"/>
      <c r="P903" s="623"/>
      <c r="Q903" s="623"/>
      <c r="R903" s="623"/>
      <c r="S903" s="623"/>
      <c r="T903" s="623"/>
      <c r="U903" s="622"/>
      <c r="V903" s="622"/>
      <c r="W903" s="622"/>
      <c r="X903" s="622"/>
      <c r="Y903" s="622"/>
      <c r="Z903" s="622"/>
      <c r="AA903" s="622"/>
      <c r="AB903" s="622"/>
      <c r="AC903" s="622"/>
      <c r="AD903" s="622"/>
      <c r="AE903" s="622"/>
      <c r="AF903" s="622"/>
    </row>
    <row r="904">
      <c r="A904" s="622"/>
      <c r="B904" s="622"/>
      <c r="C904" s="622"/>
      <c r="D904" s="622"/>
      <c r="E904" s="622"/>
      <c r="F904" s="622"/>
      <c r="G904" s="622"/>
      <c r="H904" s="622"/>
      <c r="I904" s="622"/>
      <c r="J904" s="622"/>
      <c r="K904" s="623"/>
      <c r="L904" s="623"/>
      <c r="M904" s="623"/>
      <c r="N904" s="623"/>
      <c r="O904" s="623"/>
      <c r="P904" s="623"/>
      <c r="Q904" s="623"/>
      <c r="R904" s="623"/>
      <c r="S904" s="623"/>
      <c r="T904" s="623"/>
      <c r="U904" s="622"/>
      <c r="V904" s="622"/>
      <c r="W904" s="622"/>
      <c r="X904" s="622"/>
      <c r="Y904" s="622"/>
      <c r="Z904" s="622"/>
      <c r="AA904" s="622"/>
      <c r="AB904" s="622"/>
      <c r="AC904" s="622"/>
      <c r="AD904" s="622"/>
      <c r="AE904" s="622"/>
      <c r="AF904" s="622"/>
    </row>
    <row r="905">
      <c r="A905" s="622"/>
      <c r="B905" s="622"/>
      <c r="C905" s="622"/>
      <c r="D905" s="622"/>
      <c r="E905" s="622"/>
      <c r="F905" s="622"/>
      <c r="G905" s="622"/>
      <c r="H905" s="622"/>
      <c r="I905" s="622"/>
      <c r="J905" s="622"/>
      <c r="K905" s="623"/>
      <c r="L905" s="623"/>
      <c r="M905" s="623"/>
      <c r="N905" s="623"/>
      <c r="O905" s="623"/>
      <c r="P905" s="623"/>
      <c r="Q905" s="623"/>
      <c r="R905" s="623"/>
      <c r="S905" s="623"/>
      <c r="T905" s="623"/>
      <c r="U905" s="622"/>
      <c r="V905" s="622"/>
      <c r="W905" s="622"/>
      <c r="X905" s="622"/>
      <c r="Y905" s="622"/>
      <c r="Z905" s="622"/>
      <c r="AA905" s="622"/>
      <c r="AB905" s="622"/>
      <c r="AC905" s="622"/>
      <c r="AD905" s="622"/>
      <c r="AE905" s="622"/>
      <c r="AF905" s="622"/>
    </row>
    <row r="906">
      <c r="A906" s="622"/>
      <c r="B906" s="622"/>
      <c r="C906" s="622"/>
      <c r="D906" s="622"/>
      <c r="E906" s="622"/>
      <c r="F906" s="622"/>
      <c r="G906" s="622"/>
      <c r="H906" s="622"/>
      <c r="I906" s="622"/>
      <c r="J906" s="622"/>
      <c r="K906" s="623"/>
      <c r="L906" s="623"/>
      <c r="M906" s="623"/>
      <c r="N906" s="623"/>
      <c r="O906" s="623"/>
      <c r="P906" s="623"/>
      <c r="Q906" s="623"/>
      <c r="R906" s="623"/>
      <c r="S906" s="623"/>
      <c r="T906" s="623"/>
      <c r="U906" s="622"/>
      <c r="V906" s="622"/>
      <c r="W906" s="622"/>
      <c r="X906" s="622"/>
      <c r="Y906" s="622"/>
      <c r="Z906" s="622"/>
      <c r="AA906" s="622"/>
      <c r="AB906" s="622"/>
      <c r="AC906" s="622"/>
      <c r="AD906" s="622"/>
      <c r="AE906" s="622"/>
      <c r="AF906" s="622"/>
    </row>
    <row r="907">
      <c r="A907" s="622"/>
      <c r="B907" s="622"/>
      <c r="C907" s="622"/>
      <c r="D907" s="622"/>
      <c r="E907" s="622"/>
      <c r="F907" s="622"/>
      <c r="G907" s="622"/>
      <c r="H907" s="622"/>
      <c r="I907" s="622"/>
      <c r="J907" s="622"/>
      <c r="K907" s="623"/>
      <c r="L907" s="623"/>
      <c r="M907" s="623"/>
      <c r="N907" s="623"/>
      <c r="O907" s="623"/>
      <c r="P907" s="623"/>
      <c r="Q907" s="623"/>
      <c r="R907" s="623"/>
      <c r="S907" s="623"/>
      <c r="T907" s="623"/>
      <c r="U907" s="622"/>
      <c r="V907" s="622"/>
      <c r="W907" s="622"/>
      <c r="X907" s="622"/>
      <c r="Y907" s="622"/>
      <c r="Z907" s="622"/>
      <c r="AA907" s="622"/>
      <c r="AB907" s="622"/>
      <c r="AC907" s="622"/>
      <c r="AD907" s="622"/>
      <c r="AE907" s="622"/>
      <c r="AF907" s="622"/>
    </row>
    <row r="908">
      <c r="A908" s="622"/>
      <c r="B908" s="622"/>
      <c r="C908" s="622"/>
      <c r="D908" s="622"/>
      <c r="E908" s="622"/>
      <c r="F908" s="622"/>
      <c r="G908" s="622"/>
      <c r="H908" s="622"/>
      <c r="I908" s="622"/>
      <c r="J908" s="622"/>
      <c r="K908" s="623"/>
      <c r="L908" s="623"/>
      <c r="M908" s="623"/>
      <c r="N908" s="623"/>
      <c r="O908" s="623"/>
      <c r="P908" s="623"/>
      <c r="Q908" s="623"/>
      <c r="R908" s="623"/>
      <c r="S908" s="623"/>
      <c r="T908" s="623"/>
      <c r="U908" s="622"/>
      <c r="V908" s="622"/>
      <c r="W908" s="622"/>
      <c r="X908" s="622"/>
      <c r="Y908" s="622"/>
      <c r="Z908" s="622"/>
      <c r="AA908" s="622"/>
      <c r="AB908" s="622"/>
      <c r="AC908" s="622"/>
      <c r="AD908" s="622"/>
      <c r="AE908" s="622"/>
      <c r="AF908" s="622"/>
    </row>
    <row r="909">
      <c r="A909" s="622"/>
      <c r="B909" s="622"/>
      <c r="C909" s="622"/>
      <c r="D909" s="622"/>
      <c r="E909" s="622"/>
      <c r="F909" s="622"/>
      <c r="G909" s="622"/>
      <c r="H909" s="622"/>
      <c r="I909" s="622"/>
      <c r="J909" s="622"/>
      <c r="K909" s="623"/>
      <c r="L909" s="623"/>
      <c r="M909" s="623"/>
      <c r="N909" s="623"/>
      <c r="O909" s="623"/>
      <c r="P909" s="623"/>
      <c r="Q909" s="623"/>
      <c r="R909" s="623"/>
      <c r="S909" s="623"/>
      <c r="T909" s="623"/>
      <c r="U909" s="622"/>
      <c r="V909" s="622"/>
      <c r="W909" s="622"/>
      <c r="X909" s="622"/>
      <c r="Y909" s="622"/>
      <c r="Z909" s="622"/>
      <c r="AA909" s="622"/>
      <c r="AB909" s="622"/>
      <c r="AC909" s="622"/>
      <c r="AD909" s="622"/>
      <c r="AE909" s="622"/>
      <c r="AF909" s="622"/>
    </row>
    <row r="910">
      <c r="A910" s="622"/>
      <c r="B910" s="622"/>
      <c r="C910" s="622"/>
      <c r="D910" s="622"/>
      <c r="E910" s="622"/>
      <c r="F910" s="622"/>
      <c r="G910" s="622"/>
      <c r="H910" s="622"/>
      <c r="I910" s="622"/>
      <c r="J910" s="622"/>
      <c r="K910" s="623"/>
      <c r="L910" s="623"/>
      <c r="M910" s="623"/>
      <c r="N910" s="623"/>
      <c r="O910" s="623"/>
      <c r="P910" s="623"/>
      <c r="Q910" s="623"/>
      <c r="R910" s="623"/>
      <c r="S910" s="623"/>
      <c r="T910" s="623"/>
      <c r="U910" s="622"/>
      <c r="V910" s="622"/>
      <c r="W910" s="622"/>
      <c r="X910" s="622"/>
      <c r="Y910" s="622"/>
      <c r="Z910" s="622"/>
      <c r="AA910" s="622"/>
      <c r="AB910" s="622"/>
      <c r="AC910" s="622"/>
      <c r="AD910" s="622"/>
      <c r="AE910" s="622"/>
      <c r="AF910" s="622"/>
    </row>
    <row r="911">
      <c r="A911" s="622"/>
      <c r="B911" s="622"/>
      <c r="C911" s="622"/>
      <c r="D911" s="622"/>
      <c r="E911" s="622"/>
      <c r="F911" s="622"/>
      <c r="G911" s="622"/>
      <c r="H911" s="622"/>
      <c r="I911" s="622"/>
      <c r="J911" s="622"/>
      <c r="K911" s="623"/>
      <c r="L911" s="623"/>
      <c r="M911" s="623"/>
      <c r="N911" s="623"/>
      <c r="O911" s="623"/>
      <c r="P911" s="623"/>
      <c r="Q911" s="623"/>
      <c r="R911" s="623"/>
      <c r="S911" s="623"/>
      <c r="T911" s="623"/>
      <c r="U911" s="622"/>
      <c r="V911" s="622"/>
      <c r="W911" s="622"/>
      <c r="X911" s="622"/>
      <c r="Y911" s="622"/>
      <c r="Z911" s="622"/>
      <c r="AA911" s="622"/>
      <c r="AB911" s="622"/>
      <c r="AC911" s="622"/>
      <c r="AD911" s="622"/>
      <c r="AE911" s="622"/>
      <c r="AF911" s="622"/>
    </row>
    <row r="912">
      <c r="A912" s="622"/>
      <c r="B912" s="622"/>
      <c r="C912" s="622"/>
      <c r="D912" s="622"/>
      <c r="E912" s="622"/>
      <c r="F912" s="622"/>
      <c r="G912" s="622"/>
      <c r="H912" s="622"/>
      <c r="I912" s="622"/>
      <c r="J912" s="622"/>
      <c r="K912" s="623"/>
      <c r="L912" s="623"/>
      <c r="M912" s="623"/>
      <c r="N912" s="623"/>
      <c r="O912" s="623"/>
      <c r="P912" s="623"/>
      <c r="Q912" s="623"/>
      <c r="R912" s="623"/>
      <c r="S912" s="623"/>
      <c r="T912" s="623"/>
      <c r="U912" s="622"/>
      <c r="V912" s="622"/>
      <c r="W912" s="622"/>
      <c r="X912" s="622"/>
      <c r="Y912" s="622"/>
      <c r="Z912" s="622"/>
      <c r="AA912" s="622"/>
      <c r="AB912" s="622"/>
      <c r="AC912" s="622"/>
      <c r="AD912" s="622"/>
      <c r="AE912" s="622"/>
      <c r="AF912" s="622"/>
    </row>
    <row r="913">
      <c r="A913" s="622"/>
      <c r="B913" s="622"/>
      <c r="C913" s="622"/>
      <c r="D913" s="622"/>
      <c r="E913" s="622"/>
      <c r="F913" s="622"/>
      <c r="G913" s="622"/>
      <c r="H913" s="622"/>
      <c r="I913" s="622"/>
      <c r="J913" s="622"/>
      <c r="K913" s="623"/>
      <c r="L913" s="623"/>
      <c r="M913" s="623"/>
      <c r="N913" s="623"/>
      <c r="O913" s="623"/>
      <c r="P913" s="623"/>
      <c r="Q913" s="623"/>
      <c r="R913" s="623"/>
      <c r="S913" s="623"/>
      <c r="T913" s="623"/>
      <c r="U913" s="622"/>
      <c r="V913" s="622"/>
      <c r="W913" s="622"/>
      <c r="X913" s="622"/>
      <c r="Y913" s="622"/>
      <c r="Z913" s="622"/>
      <c r="AA913" s="622"/>
      <c r="AB913" s="622"/>
      <c r="AC913" s="622"/>
      <c r="AD913" s="622"/>
      <c r="AE913" s="622"/>
      <c r="AF913" s="622"/>
    </row>
    <row r="914">
      <c r="A914" s="622"/>
      <c r="B914" s="622"/>
      <c r="C914" s="622"/>
      <c r="D914" s="622"/>
      <c r="E914" s="622"/>
      <c r="F914" s="622"/>
      <c r="G914" s="622"/>
      <c r="H914" s="622"/>
      <c r="I914" s="622"/>
      <c r="J914" s="622"/>
      <c r="K914" s="623"/>
      <c r="L914" s="623"/>
      <c r="M914" s="623"/>
      <c r="N914" s="623"/>
      <c r="O914" s="623"/>
      <c r="P914" s="623"/>
      <c r="Q914" s="623"/>
      <c r="R914" s="623"/>
      <c r="S914" s="623"/>
      <c r="T914" s="623"/>
      <c r="U914" s="622"/>
      <c r="V914" s="622"/>
      <c r="W914" s="622"/>
      <c r="X914" s="622"/>
      <c r="Y914" s="622"/>
      <c r="Z914" s="622"/>
      <c r="AA914" s="622"/>
      <c r="AB914" s="622"/>
      <c r="AC914" s="622"/>
      <c r="AD914" s="622"/>
      <c r="AE914" s="622"/>
      <c r="AF914" s="622"/>
    </row>
    <row r="915">
      <c r="A915" s="622"/>
      <c r="B915" s="622"/>
      <c r="C915" s="622"/>
      <c r="D915" s="622"/>
      <c r="E915" s="622"/>
      <c r="F915" s="622"/>
      <c r="G915" s="622"/>
      <c r="H915" s="622"/>
      <c r="I915" s="622"/>
      <c r="J915" s="622"/>
      <c r="K915" s="623"/>
      <c r="L915" s="623"/>
      <c r="M915" s="623"/>
      <c r="N915" s="623"/>
      <c r="O915" s="623"/>
      <c r="P915" s="623"/>
      <c r="Q915" s="623"/>
      <c r="R915" s="623"/>
      <c r="S915" s="623"/>
      <c r="T915" s="623"/>
      <c r="U915" s="622"/>
      <c r="V915" s="622"/>
      <c r="W915" s="622"/>
      <c r="X915" s="622"/>
      <c r="Y915" s="622"/>
      <c r="Z915" s="622"/>
      <c r="AA915" s="622"/>
      <c r="AB915" s="622"/>
      <c r="AC915" s="622"/>
      <c r="AD915" s="622"/>
      <c r="AE915" s="622"/>
      <c r="AF915" s="622"/>
    </row>
    <row r="916">
      <c r="A916" s="622"/>
      <c r="B916" s="622"/>
      <c r="C916" s="622"/>
      <c r="D916" s="622"/>
      <c r="E916" s="622"/>
      <c r="F916" s="622"/>
      <c r="G916" s="622"/>
      <c r="H916" s="622"/>
      <c r="I916" s="622"/>
      <c r="J916" s="622"/>
      <c r="K916" s="623"/>
      <c r="L916" s="623"/>
      <c r="M916" s="623"/>
      <c r="N916" s="623"/>
      <c r="O916" s="623"/>
      <c r="P916" s="623"/>
      <c r="Q916" s="623"/>
      <c r="R916" s="623"/>
      <c r="S916" s="623"/>
      <c r="T916" s="623"/>
      <c r="U916" s="622"/>
      <c r="V916" s="622"/>
      <c r="W916" s="622"/>
      <c r="X916" s="622"/>
      <c r="Y916" s="622"/>
      <c r="Z916" s="622"/>
      <c r="AA916" s="622"/>
      <c r="AB916" s="622"/>
      <c r="AC916" s="622"/>
      <c r="AD916" s="622"/>
      <c r="AE916" s="622"/>
      <c r="AF916" s="622"/>
    </row>
    <row r="917">
      <c r="A917" s="622"/>
      <c r="B917" s="622"/>
      <c r="C917" s="622"/>
      <c r="D917" s="622"/>
      <c r="E917" s="622"/>
      <c r="F917" s="622"/>
      <c r="G917" s="622"/>
      <c r="H917" s="622"/>
      <c r="I917" s="622"/>
      <c r="J917" s="622"/>
      <c r="K917" s="623"/>
      <c r="L917" s="623"/>
      <c r="M917" s="623"/>
      <c r="N917" s="623"/>
      <c r="O917" s="623"/>
      <c r="P917" s="623"/>
      <c r="Q917" s="623"/>
      <c r="R917" s="623"/>
      <c r="S917" s="623"/>
      <c r="T917" s="623"/>
      <c r="U917" s="622"/>
      <c r="V917" s="622"/>
      <c r="W917" s="622"/>
      <c r="X917" s="622"/>
      <c r="Y917" s="622"/>
      <c r="Z917" s="622"/>
      <c r="AA917" s="622"/>
      <c r="AB917" s="622"/>
      <c r="AC917" s="622"/>
      <c r="AD917" s="622"/>
      <c r="AE917" s="622"/>
      <c r="AF917" s="622"/>
    </row>
    <row r="918">
      <c r="A918" s="622"/>
      <c r="B918" s="622"/>
      <c r="C918" s="622"/>
      <c r="D918" s="622"/>
      <c r="E918" s="622"/>
      <c r="F918" s="622"/>
      <c r="G918" s="622"/>
      <c r="H918" s="622"/>
      <c r="I918" s="622"/>
      <c r="J918" s="622"/>
      <c r="K918" s="623"/>
      <c r="L918" s="623"/>
      <c r="M918" s="623"/>
      <c r="N918" s="623"/>
      <c r="O918" s="623"/>
      <c r="P918" s="623"/>
      <c r="Q918" s="623"/>
      <c r="R918" s="623"/>
      <c r="S918" s="623"/>
      <c r="T918" s="623"/>
      <c r="U918" s="622"/>
      <c r="V918" s="622"/>
      <c r="W918" s="622"/>
      <c r="X918" s="622"/>
      <c r="Y918" s="622"/>
      <c r="Z918" s="622"/>
      <c r="AA918" s="622"/>
      <c r="AB918" s="622"/>
      <c r="AC918" s="622"/>
      <c r="AD918" s="622"/>
      <c r="AE918" s="622"/>
      <c r="AF918" s="622"/>
    </row>
    <row r="919">
      <c r="A919" s="622"/>
      <c r="B919" s="622"/>
      <c r="C919" s="622"/>
      <c r="D919" s="622"/>
      <c r="E919" s="622"/>
      <c r="F919" s="622"/>
      <c r="G919" s="622"/>
      <c r="H919" s="622"/>
      <c r="I919" s="622"/>
      <c r="J919" s="622"/>
      <c r="K919" s="623"/>
      <c r="L919" s="623"/>
      <c r="M919" s="623"/>
      <c r="N919" s="623"/>
      <c r="O919" s="623"/>
      <c r="P919" s="623"/>
      <c r="Q919" s="623"/>
      <c r="R919" s="623"/>
      <c r="S919" s="623"/>
      <c r="T919" s="623"/>
      <c r="U919" s="622"/>
      <c r="V919" s="622"/>
      <c r="W919" s="622"/>
      <c r="X919" s="622"/>
      <c r="Y919" s="622"/>
      <c r="Z919" s="622"/>
      <c r="AA919" s="622"/>
      <c r="AB919" s="622"/>
      <c r="AC919" s="622"/>
      <c r="AD919" s="622"/>
      <c r="AE919" s="622"/>
      <c r="AF919" s="622"/>
    </row>
    <row r="920">
      <c r="A920" s="622"/>
      <c r="B920" s="622"/>
      <c r="C920" s="622"/>
      <c r="D920" s="622"/>
      <c r="E920" s="622"/>
      <c r="F920" s="622"/>
      <c r="G920" s="622"/>
      <c r="H920" s="622"/>
      <c r="I920" s="622"/>
      <c r="J920" s="622"/>
      <c r="K920" s="623"/>
      <c r="L920" s="623"/>
      <c r="M920" s="623"/>
      <c r="N920" s="623"/>
      <c r="O920" s="623"/>
      <c r="P920" s="623"/>
      <c r="Q920" s="623"/>
      <c r="R920" s="623"/>
      <c r="S920" s="623"/>
      <c r="T920" s="623"/>
      <c r="U920" s="622"/>
      <c r="V920" s="622"/>
      <c r="W920" s="622"/>
      <c r="X920" s="622"/>
      <c r="Y920" s="622"/>
      <c r="Z920" s="622"/>
      <c r="AA920" s="622"/>
      <c r="AB920" s="622"/>
      <c r="AC920" s="622"/>
      <c r="AD920" s="622"/>
      <c r="AE920" s="622"/>
      <c r="AF920" s="622"/>
    </row>
    <row r="921">
      <c r="A921" s="622"/>
      <c r="B921" s="622"/>
      <c r="C921" s="622"/>
      <c r="D921" s="622"/>
      <c r="E921" s="622"/>
      <c r="F921" s="622"/>
      <c r="G921" s="622"/>
      <c r="H921" s="622"/>
      <c r="I921" s="622"/>
      <c r="J921" s="622"/>
      <c r="K921" s="623"/>
      <c r="L921" s="623"/>
      <c r="M921" s="623"/>
      <c r="N921" s="623"/>
      <c r="O921" s="623"/>
      <c r="P921" s="623"/>
      <c r="Q921" s="623"/>
      <c r="R921" s="623"/>
      <c r="S921" s="623"/>
      <c r="T921" s="623"/>
      <c r="U921" s="622"/>
      <c r="V921" s="622"/>
      <c r="W921" s="622"/>
      <c r="X921" s="622"/>
      <c r="Y921" s="622"/>
      <c r="Z921" s="622"/>
      <c r="AA921" s="622"/>
      <c r="AB921" s="622"/>
      <c r="AC921" s="622"/>
      <c r="AD921" s="622"/>
      <c r="AE921" s="622"/>
      <c r="AF921" s="622"/>
    </row>
    <row r="922">
      <c r="A922" s="622"/>
      <c r="B922" s="622"/>
      <c r="C922" s="622"/>
      <c r="D922" s="622"/>
      <c r="E922" s="622"/>
      <c r="F922" s="622"/>
      <c r="G922" s="622"/>
      <c r="H922" s="622"/>
      <c r="I922" s="622"/>
      <c r="J922" s="622"/>
      <c r="K922" s="623"/>
      <c r="L922" s="623"/>
      <c r="M922" s="623"/>
      <c r="N922" s="623"/>
      <c r="O922" s="623"/>
      <c r="P922" s="623"/>
      <c r="Q922" s="623"/>
      <c r="R922" s="623"/>
      <c r="S922" s="623"/>
      <c r="T922" s="623"/>
      <c r="U922" s="622"/>
      <c r="V922" s="622"/>
      <c r="W922" s="622"/>
      <c r="X922" s="622"/>
      <c r="Y922" s="622"/>
      <c r="Z922" s="622"/>
      <c r="AA922" s="622"/>
      <c r="AB922" s="622"/>
      <c r="AC922" s="622"/>
      <c r="AD922" s="622"/>
      <c r="AE922" s="622"/>
      <c r="AF922" s="622"/>
    </row>
    <row r="923">
      <c r="A923" s="622"/>
      <c r="B923" s="622"/>
      <c r="C923" s="622"/>
      <c r="D923" s="622"/>
      <c r="E923" s="622"/>
      <c r="F923" s="622"/>
      <c r="G923" s="622"/>
      <c r="H923" s="622"/>
      <c r="I923" s="622"/>
      <c r="J923" s="622"/>
      <c r="K923" s="623"/>
      <c r="L923" s="623"/>
      <c r="M923" s="623"/>
      <c r="N923" s="623"/>
      <c r="O923" s="623"/>
      <c r="P923" s="623"/>
      <c r="Q923" s="623"/>
      <c r="R923" s="623"/>
      <c r="S923" s="623"/>
      <c r="T923" s="623"/>
      <c r="U923" s="622"/>
      <c r="V923" s="622"/>
      <c r="W923" s="622"/>
      <c r="X923" s="622"/>
      <c r="Y923" s="622"/>
      <c r="Z923" s="622"/>
      <c r="AA923" s="622"/>
      <c r="AB923" s="622"/>
      <c r="AC923" s="622"/>
      <c r="AD923" s="622"/>
      <c r="AE923" s="622"/>
      <c r="AF923" s="622"/>
    </row>
    <row r="924">
      <c r="A924" s="622"/>
      <c r="B924" s="622"/>
      <c r="C924" s="622"/>
      <c r="D924" s="622"/>
      <c r="E924" s="622"/>
      <c r="F924" s="622"/>
      <c r="G924" s="622"/>
      <c r="H924" s="622"/>
      <c r="I924" s="622"/>
      <c r="J924" s="622"/>
      <c r="K924" s="623"/>
      <c r="L924" s="623"/>
      <c r="M924" s="623"/>
      <c r="N924" s="623"/>
      <c r="O924" s="623"/>
      <c r="P924" s="623"/>
      <c r="Q924" s="623"/>
      <c r="R924" s="623"/>
      <c r="S924" s="623"/>
      <c r="T924" s="623"/>
      <c r="U924" s="622"/>
      <c r="V924" s="622"/>
      <c r="W924" s="622"/>
      <c r="X924" s="622"/>
      <c r="Y924" s="622"/>
      <c r="Z924" s="622"/>
      <c r="AA924" s="622"/>
      <c r="AB924" s="622"/>
      <c r="AC924" s="622"/>
      <c r="AD924" s="622"/>
      <c r="AE924" s="622"/>
      <c r="AF924" s="622"/>
    </row>
    <row r="925">
      <c r="A925" s="622"/>
      <c r="B925" s="622"/>
      <c r="C925" s="622"/>
      <c r="D925" s="622"/>
      <c r="E925" s="622"/>
      <c r="F925" s="622"/>
      <c r="G925" s="622"/>
      <c r="H925" s="622"/>
      <c r="I925" s="622"/>
      <c r="J925" s="622"/>
      <c r="K925" s="623"/>
      <c r="L925" s="623"/>
      <c r="M925" s="623"/>
      <c r="N925" s="623"/>
      <c r="O925" s="623"/>
      <c r="P925" s="623"/>
      <c r="Q925" s="623"/>
      <c r="R925" s="623"/>
      <c r="S925" s="623"/>
      <c r="T925" s="623"/>
      <c r="U925" s="622"/>
      <c r="V925" s="622"/>
      <c r="W925" s="622"/>
      <c r="X925" s="622"/>
      <c r="Y925" s="622"/>
      <c r="Z925" s="622"/>
      <c r="AA925" s="622"/>
      <c r="AB925" s="622"/>
      <c r="AC925" s="622"/>
      <c r="AD925" s="622"/>
      <c r="AE925" s="622"/>
      <c r="AF925" s="622"/>
    </row>
    <row r="926">
      <c r="A926" s="622"/>
      <c r="B926" s="622"/>
      <c r="C926" s="622"/>
      <c r="D926" s="622"/>
      <c r="E926" s="622"/>
      <c r="F926" s="622"/>
      <c r="G926" s="622"/>
      <c r="H926" s="622"/>
      <c r="I926" s="622"/>
      <c r="J926" s="622"/>
      <c r="K926" s="623"/>
      <c r="L926" s="623"/>
      <c r="M926" s="623"/>
      <c r="N926" s="623"/>
      <c r="O926" s="623"/>
      <c r="P926" s="623"/>
      <c r="Q926" s="623"/>
      <c r="R926" s="623"/>
      <c r="S926" s="623"/>
      <c r="T926" s="623"/>
      <c r="U926" s="622"/>
      <c r="V926" s="622"/>
      <c r="W926" s="622"/>
      <c r="X926" s="622"/>
      <c r="Y926" s="622"/>
      <c r="Z926" s="622"/>
      <c r="AA926" s="622"/>
      <c r="AB926" s="622"/>
      <c r="AC926" s="622"/>
      <c r="AD926" s="622"/>
      <c r="AE926" s="622"/>
      <c r="AF926" s="622"/>
    </row>
    <row r="927">
      <c r="A927" s="622"/>
      <c r="B927" s="622"/>
      <c r="C927" s="622"/>
      <c r="D927" s="622"/>
      <c r="E927" s="622"/>
      <c r="F927" s="622"/>
      <c r="G927" s="622"/>
      <c r="H927" s="622"/>
      <c r="I927" s="622"/>
      <c r="J927" s="622"/>
      <c r="K927" s="623"/>
      <c r="L927" s="623"/>
      <c r="M927" s="623"/>
      <c r="N927" s="623"/>
      <c r="O927" s="623"/>
      <c r="P927" s="623"/>
      <c r="Q927" s="623"/>
      <c r="R927" s="623"/>
      <c r="S927" s="623"/>
      <c r="T927" s="623"/>
      <c r="U927" s="622"/>
      <c r="V927" s="622"/>
      <c r="W927" s="622"/>
      <c r="X927" s="622"/>
      <c r="Y927" s="622"/>
      <c r="Z927" s="622"/>
      <c r="AA927" s="622"/>
      <c r="AB927" s="622"/>
      <c r="AC927" s="622"/>
      <c r="AD927" s="622"/>
      <c r="AE927" s="622"/>
      <c r="AF927" s="622"/>
    </row>
    <row r="928">
      <c r="A928" s="622"/>
      <c r="B928" s="622"/>
      <c r="C928" s="622"/>
      <c r="D928" s="622"/>
      <c r="E928" s="622"/>
      <c r="F928" s="622"/>
      <c r="G928" s="622"/>
      <c r="H928" s="622"/>
      <c r="I928" s="622"/>
      <c r="J928" s="622"/>
      <c r="K928" s="623"/>
      <c r="L928" s="623"/>
      <c r="M928" s="623"/>
      <c r="N928" s="623"/>
      <c r="O928" s="623"/>
      <c r="P928" s="623"/>
      <c r="Q928" s="623"/>
      <c r="R928" s="623"/>
      <c r="S928" s="623"/>
      <c r="T928" s="623"/>
      <c r="U928" s="622"/>
      <c r="V928" s="622"/>
      <c r="W928" s="622"/>
      <c r="X928" s="622"/>
      <c r="Y928" s="622"/>
      <c r="Z928" s="622"/>
      <c r="AA928" s="622"/>
      <c r="AB928" s="622"/>
      <c r="AC928" s="622"/>
      <c r="AD928" s="622"/>
      <c r="AE928" s="622"/>
      <c r="AF928" s="622"/>
    </row>
    <row r="929">
      <c r="A929" s="622"/>
      <c r="B929" s="622"/>
      <c r="C929" s="622"/>
      <c r="D929" s="622"/>
      <c r="E929" s="622"/>
      <c r="F929" s="622"/>
      <c r="G929" s="622"/>
      <c r="H929" s="622"/>
      <c r="I929" s="622"/>
      <c r="J929" s="622"/>
      <c r="K929" s="623"/>
      <c r="L929" s="623"/>
      <c r="M929" s="623"/>
      <c r="N929" s="623"/>
      <c r="O929" s="623"/>
      <c r="P929" s="623"/>
      <c r="Q929" s="623"/>
      <c r="R929" s="623"/>
      <c r="S929" s="623"/>
      <c r="T929" s="623"/>
      <c r="U929" s="622"/>
      <c r="V929" s="622"/>
      <c r="W929" s="622"/>
      <c r="X929" s="622"/>
      <c r="Y929" s="622"/>
      <c r="Z929" s="622"/>
      <c r="AA929" s="622"/>
      <c r="AB929" s="622"/>
      <c r="AC929" s="622"/>
      <c r="AD929" s="622"/>
      <c r="AE929" s="622"/>
      <c r="AF929" s="622"/>
    </row>
    <row r="930">
      <c r="A930" s="622"/>
      <c r="B930" s="622"/>
      <c r="C930" s="622"/>
      <c r="D930" s="622"/>
      <c r="E930" s="622"/>
      <c r="F930" s="622"/>
      <c r="G930" s="622"/>
      <c r="H930" s="622"/>
      <c r="I930" s="622"/>
      <c r="J930" s="622"/>
      <c r="K930" s="623"/>
      <c r="L930" s="623"/>
      <c r="M930" s="623"/>
      <c r="N930" s="623"/>
      <c r="O930" s="623"/>
      <c r="P930" s="623"/>
      <c r="Q930" s="623"/>
      <c r="R930" s="623"/>
      <c r="S930" s="623"/>
      <c r="T930" s="623"/>
      <c r="U930" s="622"/>
      <c r="V930" s="622"/>
      <c r="W930" s="622"/>
      <c r="X930" s="622"/>
      <c r="Y930" s="622"/>
      <c r="Z930" s="622"/>
      <c r="AA930" s="622"/>
      <c r="AB930" s="622"/>
      <c r="AC930" s="622"/>
      <c r="AD930" s="622"/>
      <c r="AE930" s="622"/>
      <c r="AF930" s="622"/>
    </row>
    <row r="931">
      <c r="A931" s="622"/>
      <c r="B931" s="622"/>
      <c r="C931" s="622"/>
      <c r="D931" s="622"/>
      <c r="E931" s="622"/>
      <c r="F931" s="622"/>
      <c r="G931" s="622"/>
      <c r="H931" s="622"/>
      <c r="I931" s="622"/>
      <c r="J931" s="622"/>
      <c r="K931" s="623"/>
      <c r="L931" s="623"/>
      <c r="M931" s="623"/>
      <c r="N931" s="623"/>
      <c r="O931" s="623"/>
      <c r="P931" s="623"/>
      <c r="Q931" s="623"/>
      <c r="R931" s="623"/>
      <c r="S931" s="623"/>
      <c r="T931" s="623"/>
      <c r="U931" s="622"/>
      <c r="V931" s="622"/>
      <c r="W931" s="622"/>
      <c r="X931" s="622"/>
      <c r="Y931" s="622"/>
      <c r="Z931" s="622"/>
      <c r="AA931" s="622"/>
      <c r="AB931" s="622"/>
      <c r="AC931" s="622"/>
      <c r="AD931" s="622"/>
      <c r="AE931" s="622"/>
      <c r="AF931" s="622"/>
    </row>
    <row r="932">
      <c r="A932" s="622"/>
      <c r="B932" s="622"/>
      <c r="C932" s="622"/>
      <c r="D932" s="622"/>
      <c r="E932" s="622"/>
      <c r="F932" s="622"/>
      <c r="G932" s="622"/>
      <c r="H932" s="622"/>
      <c r="I932" s="622"/>
      <c r="J932" s="622"/>
      <c r="K932" s="623"/>
      <c r="L932" s="623"/>
      <c r="M932" s="623"/>
      <c r="N932" s="623"/>
      <c r="O932" s="623"/>
      <c r="P932" s="623"/>
      <c r="Q932" s="623"/>
      <c r="R932" s="623"/>
      <c r="S932" s="623"/>
      <c r="T932" s="623"/>
      <c r="U932" s="622"/>
      <c r="V932" s="622"/>
      <c r="W932" s="622"/>
      <c r="X932" s="622"/>
      <c r="Y932" s="622"/>
      <c r="Z932" s="622"/>
      <c r="AA932" s="622"/>
      <c r="AB932" s="622"/>
      <c r="AC932" s="622"/>
      <c r="AD932" s="622"/>
      <c r="AE932" s="622"/>
      <c r="AF932" s="622"/>
    </row>
    <row r="933">
      <c r="A933" s="622"/>
      <c r="B933" s="622"/>
      <c r="C933" s="622"/>
      <c r="D933" s="622"/>
      <c r="E933" s="622"/>
      <c r="F933" s="622"/>
      <c r="G933" s="622"/>
      <c r="H933" s="622"/>
      <c r="I933" s="622"/>
      <c r="J933" s="622"/>
      <c r="K933" s="623"/>
      <c r="L933" s="623"/>
      <c r="M933" s="623"/>
      <c r="N933" s="623"/>
      <c r="O933" s="623"/>
      <c r="P933" s="623"/>
      <c r="Q933" s="623"/>
      <c r="R933" s="623"/>
      <c r="S933" s="623"/>
      <c r="T933" s="623"/>
      <c r="U933" s="622"/>
      <c r="V933" s="622"/>
      <c r="W933" s="622"/>
      <c r="X933" s="622"/>
      <c r="Y933" s="622"/>
      <c r="Z933" s="622"/>
      <c r="AA933" s="622"/>
      <c r="AB933" s="622"/>
      <c r="AC933" s="622"/>
      <c r="AD933" s="622"/>
      <c r="AE933" s="622"/>
      <c r="AF933" s="622"/>
    </row>
    <row r="934">
      <c r="A934" s="622"/>
      <c r="B934" s="622"/>
      <c r="C934" s="622"/>
      <c r="D934" s="622"/>
      <c r="E934" s="622"/>
      <c r="F934" s="622"/>
      <c r="G934" s="622"/>
      <c r="H934" s="622"/>
      <c r="I934" s="622"/>
      <c r="J934" s="622"/>
      <c r="K934" s="623"/>
      <c r="L934" s="623"/>
      <c r="M934" s="623"/>
      <c r="N934" s="623"/>
      <c r="O934" s="623"/>
      <c r="P934" s="623"/>
      <c r="Q934" s="623"/>
      <c r="R934" s="623"/>
      <c r="S934" s="623"/>
      <c r="T934" s="623"/>
      <c r="U934" s="622"/>
      <c r="V934" s="622"/>
      <c r="W934" s="622"/>
      <c r="X934" s="622"/>
      <c r="Y934" s="622"/>
      <c r="Z934" s="622"/>
      <c r="AA934" s="622"/>
      <c r="AB934" s="622"/>
      <c r="AC934" s="622"/>
      <c r="AD934" s="622"/>
      <c r="AE934" s="622"/>
      <c r="AF934" s="622"/>
    </row>
    <row r="935">
      <c r="A935" s="622"/>
      <c r="B935" s="622"/>
      <c r="C935" s="622"/>
      <c r="D935" s="622"/>
      <c r="E935" s="622"/>
      <c r="F935" s="622"/>
      <c r="G935" s="622"/>
      <c r="H935" s="622"/>
      <c r="I935" s="622"/>
      <c r="J935" s="622"/>
      <c r="K935" s="623"/>
      <c r="L935" s="623"/>
      <c r="M935" s="623"/>
      <c r="N935" s="623"/>
      <c r="O935" s="623"/>
      <c r="P935" s="623"/>
      <c r="Q935" s="623"/>
      <c r="R935" s="623"/>
      <c r="S935" s="623"/>
      <c r="T935" s="623"/>
      <c r="U935" s="622"/>
      <c r="V935" s="622"/>
      <c r="W935" s="622"/>
      <c r="X935" s="622"/>
      <c r="Y935" s="622"/>
      <c r="Z935" s="622"/>
      <c r="AA935" s="622"/>
      <c r="AB935" s="622"/>
      <c r="AC935" s="622"/>
      <c r="AD935" s="622"/>
      <c r="AE935" s="622"/>
      <c r="AF935" s="622"/>
    </row>
    <row r="936">
      <c r="A936" s="622"/>
      <c r="B936" s="622"/>
      <c r="C936" s="622"/>
      <c r="D936" s="622"/>
      <c r="E936" s="622"/>
      <c r="F936" s="622"/>
      <c r="G936" s="622"/>
      <c r="H936" s="622"/>
      <c r="I936" s="622"/>
      <c r="J936" s="622"/>
      <c r="K936" s="623"/>
      <c r="L936" s="623"/>
      <c r="M936" s="623"/>
      <c r="N936" s="623"/>
      <c r="O936" s="623"/>
      <c r="P936" s="623"/>
      <c r="Q936" s="623"/>
      <c r="R936" s="623"/>
      <c r="S936" s="623"/>
      <c r="T936" s="623"/>
      <c r="U936" s="622"/>
      <c r="V936" s="622"/>
      <c r="W936" s="622"/>
      <c r="X936" s="622"/>
      <c r="Y936" s="622"/>
      <c r="Z936" s="622"/>
      <c r="AA936" s="622"/>
      <c r="AB936" s="622"/>
      <c r="AC936" s="622"/>
      <c r="AD936" s="622"/>
      <c r="AE936" s="622"/>
      <c r="AF936" s="622"/>
    </row>
    <row r="937">
      <c r="A937" s="622"/>
      <c r="B937" s="622"/>
      <c r="C937" s="622"/>
      <c r="D937" s="622"/>
      <c r="E937" s="622"/>
      <c r="F937" s="622"/>
      <c r="G937" s="622"/>
      <c r="H937" s="622"/>
      <c r="I937" s="622"/>
      <c r="J937" s="622"/>
      <c r="K937" s="623"/>
      <c r="L937" s="623"/>
      <c r="M937" s="623"/>
      <c r="N937" s="623"/>
      <c r="O937" s="623"/>
      <c r="P937" s="623"/>
      <c r="Q937" s="623"/>
      <c r="R937" s="623"/>
      <c r="S937" s="623"/>
      <c r="T937" s="623"/>
      <c r="U937" s="622"/>
      <c r="V937" s="622"/>
      <c r="W937" s="622"/>
      <c r="X937" s="622"/>
      <c r="Y937" s="622"/>
      <c r="Z937" s="622"/>
      <c r="AA937" s="622"/>
      <c r="AB937" s="622"/>
      <c r="AC937" s="622"/>
      <c r="AD937" s="622"/>
      <c r="AE937" s="622"/>
      <c r="AF937" s="622"/>
    </row>
    <row r="938">
      <c r="A938" s="622"/>
      <c r="B938" s="622"/>
      <c r="C938" s="622"/>
      <c r="D938" s="622"/>
      <c r="E938" s="622"/>
      <c r="F938" s="622"/>
      <c r="G938" s="622"/>
      <c r="H938" s="622"/>
      <c r="I938" s="622"/>
      <c r="J938" s="622"/>
      <c r="K938" s="623"/>
      <c r="L938" s="623"/>
      <c r="M938" s="623"/>
      <c r="N938" s="623"/>
      <c r="O938" s="623"/>
      <c r="P938" s="623"/>
      <c r="Q938" s="623"/>
      <c r="R938" s="623"/>
      <c r="S938" s="623"/>
      <c r="T938" s="623"/>
      <c r="U938" s="622"/>
      <c r="V938" s="622"/>
      <c r="W938" s="622"/>
      <c r="X938" s="622"/>
      <c r="Y938" s="622"/>
      <c r="Z938" s="622"/>
      <c r="AA938" s="622"/>
      <c r="AB938" s="622"/>
      <c r="AC938" s="622"/>
      <c r="AD938" s="622"/>
      <c r="AE938" s="622"/>
      <c r="AF938" s="622"/>
    </row>
    <row r="939">
      <c r="A939" s="622"/>
      <c r="B939" s="622"/>
      <c r="C939" s="622"/>
      <c r="D939" s="622"/>
      <c r="E939" s="622"/>
      <c r="F939" s="622"/>
      <c r="G939" s="622"/>
      <c r="H939" s="622"/>
      <c r="I939" s="622"/>
      <c r="J939" s="622"/>
      <c r="K939" s="623"/>
      <c r="L939" s="623"/>
      <c r="M939" s="623"/>
      <c r="N939" s="623"/>
      <c r="O939" s="623"/>
      <c r="P939" s="623"/>
      <c r="Q939" s="623"/>
      <c r="R939" s="623"/>
      <c r="S939" s="623"/>
      <c r="T939" s="623"/>
      <c r="U939" s="622"/>
      <c r="V939" s="622"/>
      <c r="W939" s="622"/>
      <c r="X939" s="622"/>
      <c r="Y939" s="622"/>
      <c r="Z939" s="622"/>
      <c r="AA939" s="622"/>
      <c r="AB939" s="622"/>
      <c r="AC939" s="622"/>
      <c r="AD939" s="622"/>
      <c r="AE939" s="622"/>
      <c r="AF939" s="622"/>
    </row>
    <row r="940">
      <c r="A940" s="622"/>
      <c r="B940" s="622"/>
      <c r="C940" s="622"/>
      <c r="D940" s="622"/>
      <c r="E940" s="622"/>
      <c r="F940" s="622"/>
      <c r="G940" s="622"/>
      <c r="H940" s="622"/>
      <c r="I940" s="622"/>
      <c r="J940" s="622"/>
      <c r="K940" s="623"/>
      <c r="L940" s="623"/>
      <c r="M940" s="623"/>
      <c r="N940" s="623"/>
      <c r="O940" s="623"/>
      <c r="P940" s="623"/>
      <c r="Q940" s="623"/>
      <c r="R940" s="623"/>
      <c r="S940" s="623"/>
      <c r="T940" s="623"/>
      <c r="U940" s="622"/>
      <c r="V940" s="622"/>
      <c r="W940" s="622"/>
      <c r="X940" s="622"/>
      <c r="Y940" s="622"/>
      <c r="Z940" s="622"/>
      <c r="AA940" s="622"/>
      <c r="AB940" s="622"/>
      <c r="AC940" s="622"/>
      <c r="AD940" s="622"/>
      <c r="AE940" s="622"/>
      <c r="AF940" s="622"/>
    </row>
    <row r="941">
      <c r="A941" s="622"/>
      <c r="B941" s="622"/>
      <c r="C941" s="622"/>
      <c r="D941" s="622"/>
      <c r="E941" s="622"/>
      <c r="F941" s="622"/>
      <c r="G941" s="622"/>
      <c r="H941" s="622"/>
      <c r="I941" s="622"/>
      <c r="J941" s="622"/>
      <c r="K941" s="623"/>
      <c r="L941" s="623"/>
      <c r="M941" s="623"/>
      <c r="N941" s="623"/>
      <c r="O941" s="623"/>
      <c r="P941" s="623"/>
      <c r="Q941" s="623"/>
      <c r="R941" s="623"/>
      <c r="S941" s="623"/>
      <c r="T941" s="623"/>
      <c r="U941" s="622"/>
      <c r="V941" s="622"/>
      <c r="W941" s="622"/>
      <c r="X941" s="622"/>
      <c r="Y941" s="622"/>
      <c r="Z941" s="622"/>
      <c r="AA941" s="622"/>
      <c r="AB941" s="622"/>
      <c r="AC941" s="622"/>
      <c r="AD941" s="622"/>
      <c r="AE941" s="622"/>
      <c r="AF941" s="622"/>
    </row>
    <row r="942">
      <c r="A942" s="622"/>
      <c r="B942" s="622"/>
      <c r="C942" s="622"/>
      <c r="D942" s="622"/>
      <c r="E942" s="622"/>
      <c r="F942" s="622"/>
      <c r="G942" s="622"/>
      <c r="H942" s="622"/>
      <c r="I942" s="622"/>
      <c r="J942" s="622"/>
      <c r="K942" s="623"/>
      <c r="L942" s="623"/>
      <c r="M942" s="623"/>
      <c r="N942" s="623"/>
      <c r="O942" s="623"/>
      <c r="P942" s="623"/>
      <c r="Q942" s="623"/>
      <c r="R942" s="623"/>
      <c r="S942" s="623"/>
      <c r="T942" s="623"/>
      <c r="U942" s="622"/>
      <c r="V942" s="622"/>
      <c r="W942" s="622"/>
      <c r="X942" s="622"/>
      <c r="Y942" s="622"/>
      <c r="Z942" s="622"/>
      <c r="AA942" s="622"/>
      <c r="AB942" s="622"/>
      <c r="AC942" s="622"/>
      <c r="AD942" s="622"/>
      <c r="AE942" s="622"/>
      <c r="AF942" s="622"/>
    </row>
    <row r="943">
      <c r="A943" s="622"/>
      <c r="B943" s="622"/>
      <c r="C943" s="622"/>
      <c r="D943" s="622"/>
      <c r="E943" s="622"/>
      <c r="F943" s="622"/>
      <c r="G943" s="622"/>
      <c r="H943" s="622"/>
      <c r="I943" s="622"/>
      <c r="J943" s="622"/>
      <c r="K943" s="623"/>
      <c r="L943" s="623"/>
      <c r="M943" s="623"/>
      <c r="N943" s="623"/>
      <c r="O943" s="623"/>
      <c r="P943" s="623"/>
      <c r="Q943" s="623"/>
      <c r="R943" s="623"/>
      <c r="S943" s="623"/>
      <c r="T943" s="623"/>
      <c r="U943" s="622"/>
      <c r="V943" s="622"/>
      <c r="W943" s="622"/>
      <c r="X943" s="622"/>
      <c r="Y943" s="622"/>
      <c r="Z943" s="622"/>
      <c r="AA943" s="622"/>
      <c r="AB943" s="622"/>
      <c r="AC943" s="622"/>
      <c r="AD943" s="622"/>
      <c r="AE943" s="622"/>
      <c r="AF943" s="622"/>
    </row>
    <row r="944">
      <c r="A944" s="622"/>
      <c r="B944" s="622"/>
      <c r="C944" s="622"/>
      <c r="D944" s="622"/>
      <c r="E944" s="622"/>
      <c r="F944" s="622"/>
      <c r="G944" s="622"/>
      <c r="H944" s="622"/>
      <c r="I944" s="622"/>
      <c r="J944" s="622"/>
      <c r="K944" s="623"/>
      <c r="L944" s="623"/>
      <c r="M944" s="623"/>
      <c r="N944" s="623"/>
      <c r="O944" s="623"/>
      <c r="P944" s="623"/>
      <c r="Q944" s="623"/>
      <c r="R944" s="623"/>
      <c r="S944" s="623"/>
      <c r="T944" s="623"/>
      <c r="U944" s="622"/>
      <c r="V944" s="622"/>
      <c r="W944" s="622"/>
      <c r="X944" s="622"/>
      <c r="Y944" s="622"/>
      <c r="Z944" s="622"/>
      <c r="AA944" s="622"/>
      <c r="AB944" s="622"/>
      <c r="AC944" s="622"/>
      <c r="AD944" s="622"/>
      <c r="AE944" s="622"/>
      <c r="AF944" s="622"/>
    </row>
    <row r="945">
      <c r="A945" s="622"/>
      <c r="B945" s="622"/>
      <c r="C945" s="622"/>
      <c r="D945" s="622"/>
      <c r="E945" s="622"/>
      <c r="F945" s="622"/>
      <c r="G945" s="622"/>
      <c r="H945" s="622"/>
      <c r="I945" s="622"/>
      <c r="J945" s="622"/>
      <c r="K945" s="623"/>
      <c r="L945" s="623"/>
      <c r="M945" s="623"/>
      <c r="N945" s="623"/>
      <c r="O945" s="623"/>
      <c r="P945" s="623"/>
      <c r="Q945" s="623"/>
      <c r="R945" s="623"/>
      <c r="S945" s="623"/>
      <c r="T945" s="623"/>
      <c r="U945" s="622"/>
      <c r="V945" s="622"/>
      <c r="W945" s="622"/>
      <c r="X945" s="622"/>
      <c r="Y945" s="622"/>
      <c r="Z945" s="622"/>
      <c r="AA945" s="622"/>
      <c r="AB945" s="622"/>
      <c r="AC945" s="622"/>
      <c r="AD945" s="622"/>
      <c r="AE945" s="622"/>
      <c r="AF945" s="622"/>
    </row>
    <row r="946">
      <c r="A946" s="622"/>
      <c r="B946" s="622"/>
      <c r="C946" s="622"/>
      <c r="D946" s="622"/>
      <c r="E946" s="622"/>
      <c r="F946" s="622"/>
      <c r="G946" s="622"/>
      <c r="H946" s="622"/>
      <c r="I946" s="622"/>
      <c r="J946" s="622"/>
      <c r="K946" s="623"/>
      <c r="L946" s="623"/>
      <c r="M946" s="623"/>
      <c r="N946" s="623"/>
      <c r="O946" s="623"/>
      <c r="P946" s="623"/>
      <c r="Q946" s="623"/>
      <c r="R946" s="623"/>
      <c r="S946" s="623"/>
      <c r="T946" s="623"/>
      <c r="U946" s="622"/>
      <c r="V946" s="622"/>
      <c r="W946" s="622"/>
      <c r="X946" s="622"/>
      <c r="Y946" s="622"/>
      <c r="Z946" s="622"/>
      <c r="AA946" s="622"/>
      <c r="AB946" s="622"/>
      <c r="AC946" s="622"/>
      <c r="AD946" s="622"/>
      <c r="AE946" s="622"/>
      <c r="AF946" s="622"/>
    </row>
    <row r="947">
      <c r="A947" s="622"/>
      <c r="B947" s="622"/>
      <c r="C947" s="622"/>
      <c r="D947" s="622"/>
      <c r="E947" s="622"/>
      <c r="F947" s="622"/>
      <c r="G947" s="622"/>
      <c r="H947" s="622"/>
      <c r="I947" s="622"/>
      <c r="J947" s="622"/>
      <c r="K947" s="623"/>
      <c r="L947" s="623"/>
      <c r="M947" s="623"/>
      <c r="N947" s="623"/>
      <c r="O947" s="623"/>
      <c r="P947" s="623"/>
      <c r="Q947" s="623"/>
      <c r="R947" s="623"/>
      <c r="S947" s="623"/>
      <c r="T947" s="623"/>
      <c r="U947" s="622"/>
      <c r="V947" s="622"/>
      <c r="W947" s="622"/>
      <c r="X947" s="622"/>
      <c r="Y947" s="622"/>
      <c r="Z947" s="622"/>
      <c r="AA947" s="622"/>
      <c r="AB947" s="622"/>
      <c r="AC947" s="622"/>
      <c r="AD947" s="622"/>
      <c r="AE947" s="622"/>
      <c r="AF947" s="622"/>
    </row>
    <row r="948">
      <c r="A948" s="622"/>
      <c r="B948" s="622"/>
      <c r="C948" s="622"/>
      <c r="D948" s="622"/>
      <c r="E948" s="622"/>
      <c r="F948" s="622"/>
      <c r="G948" s="622"/>
      <c r="H948" s="622"/>
      <c r="I948" s="622"/>
      <c r="J948" s="622"/>
      <c r="K948" s="623"/>
      <c r="L948" s="623"/>
      <c r="M948" s="623"/>
      <c r="N948" s="623"/>
      <c r="O948" s="623"/>
      <c r="P948" s="623"/>
      <c r="Q948" s="623"/>
      <c r="R948" s="623"/>
      <c r="S948" s="623"/>
      <c r="T948" s="623"/>
      <c r="U948" s="622"/>
      <c r="V948" s="622"/>
      <c r="W948" s="622"/>
      <c r="X948" s="622"/>
      <c r="Y948" s="622"/>
      <c r="Z948" s="622"/>
      <c r="AA948" s="622"/>
      <c r="AB948" s="622"/>
      <c r="AC948" s="622"/>
      <c r="AD948" s="622"/>
      <c r="AE948" s="622"/>
      <c r="AF948" s="622"/>
    </row>
    <row r="949">
      <c r="A949" s="622"/>
      <c r="B949" s="622"/>
      <c r="C949" s="622"/>
      <c r="D949" s="622"/>
      <c r="E949" s="622"/>
      <c r="F949" s="622"/>
      <c r="G949" s="622"/>
      <c r="H949" s="622"/>
      <c r="I949" s="622"/>
      <c r="J949" s="622"/>
      <c r="K949" s="623"/>
      <c r="L949" s="623"/>
      <c r="M949" s="623"/>
      <c r="N949" s="623"/>
      <c r="O949" s="623"/>
      <c r="P949" s="623"/>
      <c r="Q949" s="623"/>
      <c r="R949" s="623"/>
      <c r="S949" s="623"/>
      <c r="T949" s="623"/>
      <c r="U949" s="622"/>
      <c r="V949" s="622"/>
      <c r="W949" s="622"/>
      <c r="X949" s="622"/>
      <c r="Y949" s="622"/>
      <c r="Z949" s="622"/>
      <c r="AA949" s="622"/>
      <c r="AB949" s="622"/>
      <c r="AC949" s="622"/>
      <c r="AD949" s="622"/>
      <c r="AE949" s="622"/>
      <c r="AF949" s="622"/>
    </row>
    <row r="950">
      <c r="A950" s="622"/>
      <c r="B950" s="622"/>
      <c r="C950" s="622"/>
      <c r="D950" s="622"/>
      <c r="E950" s="622"/>
      <c r="F950" s="622"/>
      <c r="G950" s="622"/>
      <c r="H950" s="622"/>
      <c r="I950" s="622"/>
      <c r="J950" s="622"/>
      <c r="K950" s="623"/>
      <c r="L950" s="623"/>
      <c r="M950" s="623"/>
      <c r="N950" s="623"/>
      <c r="O950" s="623"/>
      <c r="P950" s="623"/>
      <c r="Q950" s="623"/>
      <c r="R950" s="623"/>
      <c r="S950" s="623"/>
      <c r="T950" s="623"/>
      <c r="U950" s="622"/>
      <c r="V950" s="622"/>
      <c r="W950" s="622"/>
      <c r="X950" s="622"/>
      <c r="Y950" s="622"/>
      <c r="Z950" s="622"/>
      <c r="AA950" s="622"/>
      <c r="AB950" s="622"/>
      <c r="AC950" s="622"/>
      <c r="AD950" s="622"/>
      <c r="AE950" s="622"/>
      <c r="AF950" s="622"/>
    </row>
    <row r="951">
      <c r="A951" s="622"/>
      <c r="B951" s="622"/>
      <c r="C951" s="622"/>
      <c r="D951" s="622"/>
      <c r="E951" s="622"/>
      <c r="F951" s="622"/>
      <c r="G951" s="622"/>
      <c r="H951" s="622"/>
      <c r="I951" s="622"/>
      <c r="J951" s="622"/>
      <c r="K951" s="623"/>
      <c r="L951" s="623"/>
      <c r="M951" s="623"/>
      <c r="N951" s="623"/>
      <c r="O951" s="623"/>
      <c r="P951" s="623"/>
      <c r="Q951" s="623"/>
      <c r="R951" s="623"/>
      <c r="S951" s="623"/>
      <c r="T951" s="623"/>
      <c r="U951" s="622"/>
      <c r="V951" s="622"/>
      <c r="W951" s="622"/>
      <c r="X951" s="622"/>
      <c r="Y951" s="622"/>
      <c r="Z951" s="622"/>
      <c r="AA951" s="622"/>
      <c r="AB951" s="622"/>
      <c r="AC951" s="622"/>
      <c r="AD951" s="622"/>
      <c r="AE951" s="622"/>
      <c r="AF951" s="622"/>
    </row>
    <row r="952">
      <c r="A952" s="622"/>
      <c r="B952" s="622"/>
      <c r="C952" s="622"/>
      <c r="D952" s="622"/>
      <c r="E952" s="622"/>
      <c r="F952" s="622"/>
      <c r="G952" s="622"/>
      <c r="H952" s="622"/>
      <c r="I952" s="622"/>
      <c r="J952" s="622"/>
      <c r="K952" s="623"/>
      <c r="L952" s="623"/>
      <c r="M952" s="623"/>
      <c r="N952" s="623"/>
      <c r="O952" s="623"/>
      <c r="P952" s="623"/>
      <c r="Q952" s="623"/>
      <c r="R952" s="623"/>
      <c r="S952" s="623"/>
      <c r="T952" s="623"/>
      <c r="U952" s="622"/>
      <c r="V952" s="622"/>
      <c r="W952" s="622"/>
      <c r="X952" s="622"/>
      <c r="Y952" s="622"/>
      <c r="Z952" s="622"/>
      <c r="AA952" s="622"/>
      <c r="AB952" s="622"/>
      <c r="AC952" s="622"/>
      <c r="AD952" s="622"/>
      <c r="AE952" s="622"/>
      <c r="AF952" s="622"/>
    </row>
    <row r="953">
      <c r="A953" s="622"/>
      <c r="B953" s="622"/>
      <c r="C953" s="622"/>
      <c r="D953" s="622"/>
      <c r="E953" s="622"/>
      <c r="F953" s="622"/>
      <c r="G953" s="622"/>
      <c r="H953" s="622"/>
      <c r="I953" s="622"/>
      <c r="J953" s="622"/>
      <c r="K953" s="623"/>
      <c r="L953" s="623"/>
      <c r="M953" s="623"/>
      <c r="N953" s="623"/>
      <c r="O953" s="623"/>
      <c r="P953" s="623"/>
      <c r="Q953" s="623"/>
      <c r="R953" s="623"/>
      <c r="S953" s="623"/>
      <c r="T953" s="623"/>
      <c r="U953" s="622"/>
      <c r="V953" s="622"/>
      <c r="W953" s="622"/>
      <c r="X953" s="622"/>
      <c r="Y953" s="622"/>
      <c r="Z953" s="622"/>
      <c r="AA953" s="622"/>
      <c r="AB953" s="622"/>
      <c r="AC953" s="622"/>
      <c r="AD953" s="622"/>
      <c r="AE953" s="622"/>
      <c r="AF953" s="622"/>
    </row>
    <row r="954">
      <c r="A954" s="622"/>
      <c r="B954" s="622"/>
      <c r="C954" s="622"/>
      <c r="D954" s="622"/>
      <c r="E954" s="622"/>
      <c r="F954" s="622"/>
      <c r="G954" s="622"/>
      <c r="H954" s="622"/>
      <c r="I954" s="622"/>
      <c r="J954" s="622"/>
      <c r="K954" s="623"/>
      <c r="L954" s="623"/>
      <c r="M954" s="623"/>
      <c r="N954" s="623"/>
      <c r="O954" s="623"/>
      <c r="P954" s="623"/>
      <c r="Q954" s="623"/>
      <c r="R954" s="623"/>
      <c r="S954" s="623"/>
      <c r="T954" s="623"/>
      <c r="U954" s="622"/>
      <c r="V954" s="622"/>
      <c r="W954" s="622"/>
      <c r="X954" s="622"/>
      <c r="Y954" s="622"/>
      <c r="Z954" s="622"/>
      <c r="AA954" s="622"/>
      <c r="AB954" s="622"/>
      <c r="AC954" s="622"/>
      <c r="AD954" s="622"/>
      <c r="AE954" s="622"/>
      <c r="AF954" s="622"/>
    </row>
    <row r="955">
      <c r="A955" s="622"/>
      <c r="B955" s="622"/>
      <c r="C955" s="622"/>
      <c r="D955" s="622"/>
      <c r="E955" s="622"/>
      <c r="F955" s="622"/>
      <c r="G955" s="622"/>
      <c r="H955" s="622"/>
      <c r="I955" s="622"/>
      <c r="J955" s="622"/>
      <c r="K955" s="623"/>
      <c r="L955" s="623"/>
      <c r="M955" s="623"/>
      <c r="N955" s="623"/>
      <c r="O955" s="623"/>
      <c r="P955" s="623"/>
      <c r="Q955" s="623"/>
      <c r="R955" s="623"/>
      <c r="S955" s="623"/>
      <c r="T955" s="623"/>
      <c r="U955" s="622"/>
      <c r="V955" s="622"/>
      <c r="W955" s="622"/>
      <c r="X955" s="622"/>
      <c r="Y955" s="622"/>
      <c r="Z955" s="622"/>
      <c r="AA955" s="622"/>
      <c r="AB955" s="622"/>
      <c r="AC955" s="622"/>
      <c r="AD955" s="622"/>
      <c r="AE955" s="622"/>
      <c r="AF955" s="622"/>
    </row>
    <row r="956">
      <c r="A956" s="622"/>
      <c r="B956" s="622"/>
      <c r="C956" s="622"/>
      <c r="D956" s="622"/>
      <c r="E956" s="622"/>
      <c r="F956" s="622"/>
      <c r="G956" s="622"/>
      <c r="H956" s="622"/>
      <c r="I956" s="622"/>
      <c r="J956" s="622"/>
      <c r="K956" s="623"/>
      <c r="L956" s="623"/>
      <c r="M956" s="623"/>
      <c r="N956" s="623"/>
      <c r="O956" s="623"/>
      <c r="P956" s="623"/>
      <c r="Q956" s="623"/>
      <c r="R956" s="623"/>
      <c r="S956" s="623"/>
      <c r="T956" s="623"/>
      <c r="U956" s="622"/>
      <c r="V956" s="622"/>
      <c r="W956" s="622"/>
      <c r="X956" s="622"/>
      <c r="Y956" s="622"/>
      <c r="Z956" s="622"/>
      <c r="AA956" s="622"/>
      <c r="AB956" s="622"/>
      <c r="AC956" s="622"/>
      <c r="AD956" s="622"/>
      <c r="AE956" s="622"/>
      <c r="AF956" s="622"/>
    </row>
    <row r="957">
      <c r="A957" s="622"/>
      <c r="B957" s="622"/>
      <c r="C957" s="622"/>
      <c r="D957" s="622"/>
      <c r="E957" s="622"/>
      <c r="F957" s="622"/>
      <c r="G957" s="622"/>
      <c r="H957" s="622"/>
      <c r="I957" s="622"/>
      <c r="J957" s="622"/>
      <c r="K957" s="623"/>
      <c r="L957" s="623"/>
      <c r="M957" s="623"/>
      <c r="N957" s="623"/>
      <c r="O957" s="623"/>
      <c r="P957" s="623"/>
      <c r="Q957" s="623"/>
      <c r="R957" s="623"/>
      <c r="S957" s="623"/>
      <c r="T957" s="623"/>
      <c r="U957" s="622"/>
      <c r="V957" s="622"/>
      <c r="W957" s="622"/>
      <c r="X957" s="622"/>
      <c r="Y957" s="622"/>
      <c r="Z957" s="622"/>
      <c r="AA957" s="622"/>
      <c r="AB957" s="622"/>
      <c r="AC957" s="622"/>
      <c r="AD957" s="622"/>
      <c r="AE957" s="622"/>
      <c r="AF957" s="622"/>
    </row>
    <row r="958">
      <c r="A958" s="622"/>
      <c r="B958" s="622"/>
      <c r="C958" s="622"/>
      <c r="D958" s="622"/>
      <c r="E958" s="622"/>
      <c r="F958" s="622"/>
      <c r="G958" s="622"/>
      <c r="H958" s="622"/>
      <c r="I958" s="622"/>
      <c r="J958" s="622"/>
      <c r="K958" s="623"/>
      <c r="L958" s="623"/>
      <c r="M958" s="623"/>
      <c r="N958" s="623"/>
      <c r="O958" s="623"/>
      <c r="P958" s="623"/>
      <c r="Q958" s="623"/>
      <c r="R958" s="623"/>
      <c r="S958" s="623"/>
      <c r="T958" s="623"/>
      <c r="U958" s="622"/>
      <c r="V958" s="622"/>
      <c r="W958" s="622"/>
      <c r="X958" s="622"/>
      <c r="Y958" s="622"/>
      <c r="Z958" s="622"/>
      <c r="AA958" s="622"/>
      <c r="AB958" s="622"/>
      <c r="AC958" s="622"/>
      <c r="AD958" s="622"/>
      <c r="AE958" s="622"/>
      <c r="AF958" s="622"/>
    </row>
    <row r="959">
      <c r="A959" s="622"/>
      <c r="B959" s="622"/>
      <c r="C959" s="622"/>
      <c r="D959" s="622"/>
      <c r="E959" s="622"/>
      <c r="F959" s="622"/>
      <c r="G959" s="622"/>
      <c r="H959" s="622"/>
      <c r="I959" s="622"/>
      <c r="J959" s="622"/>
      <c r="K959" s="623"/>
      <c r="L959" s="623"/>
      <c r="M959" s="623"/>
      <c r="N959" s="623"/>
      <c r="O959" s="623"/>
      <c r="P959" s="623"/>
      <c r="Q959" s="623"/>
      <c r="R959" s="623"/>
      <c r="S959" s="623"/>
      <c r="T959" s="623"/>
      <c r="U959" s="622"/>
      <c r="V959" s="622"/>
      <c r="W959" s="622"/>
      <c r="X959" s="622"/>
      <c r="Y959" s="622"/>
      <c r="Z959" s="622"/>
      <c r="AA959" s="622"/>
      <c r="AB959" s="622"/>
      <c r="AC959" s="622"/>
      <c r="AD959" s="622"/>
      <c r="AE959" s="622"/>
      <c r="AF959" s="622"/>
    </row>
    <row r="960">
      <c r="A960" s="622"/>
      <c r="B960" s="622"/>
      <c r="C960" s="622"/>
      <c r="D960" s="622"/>
      <c r="E960" s="622"/>
      <c r="F960" s="622"/>
      <c r="G960" s="622"/>
      <c r="H960" s="622"/>
      <c r="I960" s="622"/>
      <c r="J960" s="622"/>
      <c r="K960" s="623"/>
      <c r="L960" s="623"/>
      <c r="M960" s="623"/>
      <c r="N960" s="623"/>
      <c r="O960" s="623"/>
      <c r="P960" s="623"/>
      <c r="Q960" s="623"/>
      <c r="R960" s="623"/>
      <c r="S960" s="623"/>
      <c r="T960" s="623"/>
      <c r="U960" s="622"/>
      <c r="V960" s="622"/>
      <c r="W960" s="622"/>
      <c r="X960" s="622"/>
      <c r="Y960" s="622"/>
      <c r="Z960" s="622"/>
      <c r="AA960" s="622"/>
      <c r="AB960" s="622"/>
      <c r="AC960" s="622"/>
      <c r="AD960" s="622"/>
      <c r="AE960" s="622"/>
      <c r="AF960" s="622"/>
    </row>
    <row r="961">
      <c r="A961" s="622"/>
      <c r="B961" s="622"/>
      <c r="C961" s="622"/>
      <c r="D961" s="622"/>
      <c r="E961" s="622"/>
      <c r="F961" s="622"/>
      <c r="G961" s="622"/>
      <c r="H961" s="622"/>
      <c r="I961" s="622"/>
      <c r="J961" s="622"/>
      <c r="K961" s="623"/>
      <c r="L961" s="623"/>
      <c r="M961" s="623"/>
      <c r="N961" s="623"/>
      <c r="O961" s="623"/>
      <c r="P961" s="623"/>
      <c r="Q961" s="623"/>
      <c r="R961" s="623"/>
      <c r="S961" s="623"/>
      <c r="T961" s="623"/>
      <c r="U961" s="622"/>
      <c r="V961" s="622"/>
      <c r="W961" s="622"/>
      <c r="X961" s="622"/>
      <c r="Y961" s="622"/>
      <c r="Z961" s="622"/>
      <c r="AA961" s="622"/>
      <c r="AB961" s="622"/>
      <c r="AC961" s="622"/>
      <c r="AD961" s="622"/>
      <c r="AE961" s="622"/>
      <c r="AF961" s="622"/>
    </row>
    <row r="962">
      <c r="A962" s="622"/>
      <c r="B962" s="622"/>
      <c r="C962" s="622"/>
      <c r="D962" s="622"/>
      <c r="E962" s="622"/>
      <c r="F962" s="622"/>
      <c r="G962" s="622"/>
      <c r="H962" s="622"/>
      <c r="I962" s="622"/>
      <c r="J962" s="622"/>
      <c r="K962" s="623"/>
      <c r="L962" s="623"/>
      <c r="M962" s="623"/>
      <c r="N962" s="623"/>
      <c r="O962" s="623"/>
      <c r="P962" s="623"/>
      <c r="Q962" s="623"/>
      <c r="R962" s="623"/>
      <c r="S962" s="623"/>
      <c r="T962" s="623"/>
      <c r="U962" s="622"/>
      <c r="V962" s="622"/>
      <c r="W962" s="622"/>
      <c r="X962" s="622"/>
      <c r="Y962" s="622"/>
      <c r="Z962" s="622"/>
      <c r="AA962" s="622"/>
      <c r="AB962" s="622"/>
      <c r="AC962" s="622"/>
      <c r="AD962" s="622"/>
      <c r="AE962" s="622"/>
      <c r="AF962" s="622"/>
    </row>
    <row r="963">
      <c r="A963" s="622"/>
      <c r="B963" s="622"/>
      <c r="C963" s="622"/>
      <c r="D963" s="622"/>
      <c r="E963" s="622"/>
      <c r="F963" s="622"/>
      <c r="G963" s="622"/>
      <c r="H963" s="622"/>
      <c r="I963" s="622"/>
      <c r="J963" s="622"/>
      <c r="K963" s="623"/>
      <c r="L963" s="623"/>
      <c r="M963" s="623"/>
      <c r="N963" s="623"/>
      <c r="O963" s="623"/>
      <c r="P963" s="623"/>
      <c r="Q963" s="623"/>
      <c r="R963" s="623"/>
      <c r="S963" s="623"/>
      <c r="T963" s="623"/>
      <c r="U963" s="622"/>
      <c r="V963" s="622"/>
      <c r="W963" s="622"/>
      <c r="X963" s="622"/>
      <c r="Y963" s="622"/>
      <c r="Z963" s="622"/>
      <c r="AA963" s="622"/>
      <c r="AB963" s="622"/>
      <c r="AC963" s="622"/>
      <c r="AD963" s="622"/>
      <c r="AE963" s="622"/>
      <c r="AF963" s="622"/>
    </row>
    <row r="964">
      <c r="A964" s="622"/>
      <c r="B964" s="622"/>
      <c r="C964" s="622"/>
      <c r="D964" s="622"/>
      <c r="E964" s="622"/>
      <c r="F964" s="622"/>
      <c r="G964" s="622"/>
      <c r="H964" s="622"/>
      <c r="I964" s="622"/>
      <c r="J964" s="622"/>
      <c r="K964" s="623"/>
      <c r="L964" s="623"/>
      <c r="M964" s="623"/>
      <c r="N964" s="623"/>
      <c r="O964" s="623"/>
      <c r="P964" s="623"/>
      <c r="Q964" s="623"/>
      <c r="R964" s="623"/>
      <c r="S964" s="623"/>
      <c r="T964" s="623"/>
      <c r="U964" s="622"/>
      <c r="V964" s="622"/>
      <c r="W964" s="622"/>
      <c r="X964" s="622"/>
      <c r="Y964" s="622"/>
      <c r="Z964" s="622"/>
      <c r="AA964" s="622"/>
      <c r="AB964" s="622"/>
      <c r="AC964" s="622"/>
      <c r="AD964" s="622"/>
      <c r="AE964" s="622"/>
      <c r="AF964" s="622"/>
    </row>
    <row r="965">
      <c r="A965" s="622"/>
      <c r="B965" s="622"/>
      <c r="C965" s="622"/>
      <c r="D965" s="622"/>
      <c r="E965" s="622"/>
      <c r="F965" s="622"/>
      <c r="G965" s="622"/>
      <c r="H965" s="622"/>
      <c r="I965" s="622"/>
      <c r="J965" s="622"/>
      <c r="K965" s="623"/>
      <c r="L965" s="623"/>
      <c r="M965" s="623"/>
      <c r="N965" s="623"/>
      <c r="O965" s="623"/>
      <c r="P965" s="623"/>
      <c r="Q965" s="623"/>
      <c r="R965" s="623"/>
      <c r="S965" s="623"/>
      <c r="T965" s="623"/>
      <c r="U965" s="622"/>
      <c r="V965" s="622"/>
      <c r="W965" s="622"/>
      <c r="X965" s="622"/>
      <c r="Y965" s="622"/>
      <c r="Z965" s="622"/>
      <c r="AA965" s="622"/>
      <c r="AB965" s="622"/>
      <c r="AC965" s="622"/>
      <c r="AD965" s="622"/>
      <c r="AE965" s="622"/>
      <c r="AF965" s="622"/>
    </row>
    <row r="966">
      <c r="A966" s="622"/>
      <c r="B966" s="622"/>
      <c r="C966" s="622"/>
      <c r="D966" s="622"/>
      <c r="E966" s="622"/>
      <c r="F966" s="622"/>
      <c r="G966" s="622"/>
      <c r="H966" s="622"/>
      <c r="I966" s="622"/>
      <c r="J966" s="622"/>
      <c r="K966" s="623"/>
      <c r="L966" s="623"/>
      <c r="M966" s="623"/>
      <c r="N966" s="623"/>
      <c r="O966" s="623"/>
      <c r="P966" s="623"/>
      <c r="Q966" s="623"/>
      <c r="R966" s="623"/>
      <c r="S966" s="623"/>
      <c r="T966" s="623"/>
      <c r="U966" s="622"/>
      <c r="V966" s="622"/>
      <c r="W966" s="622"/>
      <c r="X966" s="622"/>
      <c r="Y966" s="622"/>
      <c r="Z966" s="622"/>
      <c r="AA966" s="622"/>
      <c r="AB966" s="622"/>
      <c r="AC966" s="622"/>
      <c r="AD966" s="622"/>
      <c r="AE966" s="622"/>
      <c r="AF966" s="622"/>
    </row>
    <row r="967">
      <c r="A967" s="622"/>
      <c r="B967" s="622"/>
      <c r="C967" s="622"/>
      <c r="D967" s="622"/>
      <c r="E967" s="622"/>
      <c r="F967" s="622"/>
      <c r="G967" s="622"/>
      <c r="H967" s="622"/>
      <c r="I967" s="622"/>
      <c r="J967" s="622"/>
      <c r="K967" s="623"/>
      <c r="L967" s="623"/>
      <c r="M967" s="623"/>
      <c r="N967" s="623"/>
      <c r="O967" s="623"/>
      <c r="P967" s="623"/>
      <c r="Q967" s="623"/>
      <c r="R967" s="623"/>
      <c r="S967" s="623"/>
      <c r="T967" s="623"/>
      <c r="U967" s="622"/>
      <c r="V967" s="622"/>
      <c r="W967" s="622"/>
      <c r="X967" s="622"/>
      <c r="Y967" s="622"/>
      <c r="Z967" s="622"/>
      <c r="AA967" s="622"/>
      <c r="AB967" s="622"/>
      <c r="AC967" s="622"/>
      <c r="AD967" s="622"/>
      <c r="AE967" s="622"/>
      <c r="AF967" s="622"/>
    </row>
    <row r="968">
      <c r="A968" s="622"/>
      <c r="B968" s="622"/>
      <c r="C968" s="622"/>
      <c r="D968" s="622"/>
      <c r="E968" s="622"/>
      <c r="F968" s="622"/>
      <c r="G968" s="622"/>
      <c r="H968" s="622"/>
      <c r="I968" s="622"/>
      <c r="J968" s="622"/>
      <c r="K968" s="623"/>
      <c r="L968" s="623"/>
      <c r="M968" s="623"/>
      <c r="N968" s="623"/>
      <c r="O968" s="623"/>
      <c r="P968" s="623"/>
      <c r="Q968" s="623"/>
      <c r="R968" s="623"/>
      <c r="S968" s="623"/>
      <c r="T968" s="623"/>
      <c r="U968" s="622"/>
      <c r="V968" s="622"/>
      <c r="W968" s="622"/>
      <c r="X968" s="622"/>
      <c r="Y968" s="622"/>
      <c r="Z968" s="622"/>
      <c r="AA968" s="622"/>
      <c r="AB968" s="622"/>
      <c r="AC968" s="622"/>
      <c r="AD968" s="622"/>
      <c r="AE968" s="622"/>
      <c r="AF968" s="622"/>
    </row>
    <row r="969">
      <c r="A969" s="622"/>
      <c r="B969" s="622"/>
      <c r="C969" s="622"/>
      <c r="D969" s="622"/>
      <c r="E969" s="622"/>
      <c r="F969" s="622"/>
      <c r="G969" s="622"/>
      <c r="H969" s="622"/>
      <c r="I969" s="622"/>
      <c r="J969" s="622"/>
      <c r="K969" s="623"/>
      <c r="L969" s="623"/>
      <c r="M969" s="623"/>
      <c r="N969" s="623"/>
      <c r="O969" s="623"/>
      <c r="P969" s="623"/>
      <c r="Q969" s="623"/>
      <c r="R969" s="623"/>
      <c r="S969" s="623"/>
      <c r="T969" s="623"/>
      <c r="U969" s="622"/>
      <c r="V969" s="622"/>
      <c r="W969" s="622"/>
      <c r="X969" s="622"/>
      <c r="Y969" s="622"/>
      <c r="Z969" s="622"/>
      <c r="AA969" s="622"/>
      <c r="AB969" s="622"/>
      <c r="AC969" s="622"/>
      <c r="AD969" s="622"/>
      <c r="AE969" s="622"/>
      <c r="AF969" s="622"/>
    </row>
    <row r="970">
      <c r="A970" s="622"/>
      <c r="B970" s="622"/>
      <c r="C970" s="622"/>
      <c r="D970" s="622"/>
      <c r="E970" s="622"/>
      <c r="F970" s="622"/>
      <c r="G970" s="622"/>
      <c r="H970" s="622"/>
      <c r="I970" s="622"/>
      <c r="J970" s="622"/>
      <c r="K970" s="623"/>
      <c r="L970" s="623"/>
      <c r="M970" s="623"/>
      <c r="N970" s="623"/>
      <c r="O970" s="623"/>
      <c r="P970" s="623"/>
      <c r="Q970" s="623"/>
      <c r="R970" s="623"/>
      <c r="S970" s="623"/>
      <c r="T970" s="623"/>
      <c r="U970" s="622"/>
      <c r="V970" s="622"/>
      <c r="W970" s="622"/>
      <c r="X970" s="622"/>
      <c r="Y970" s="622"/>
      <c r="Z970" s="622"/>
      <c r="AA970" s="622"/>
      <c r="AB970" s="622"/>
      <c r="AC970" s="622"/>
      <c r="AD970" s="622"/>
      <c r="AE970" s="622"/>
      <c r="AF970" s="622"/>
    </row>
    <row r="971">
      <c r="A971" s="622"/>
      <c r="B971" s="622"/>
      <c r="C971" s="622"/>
      <c r="D971" s="622"/>
      <c r="E971" s="622"/>
      <c r="F971" s="622"/>
      <c r="G971" s="622"/>
      <c r="H971" s="622"/>
      <c r="I971" s="622"/>
      <c r="J971" s="622"/>
      <c r="K971" s="623"/>
      <c r="L971" s="623"/>
      <c r="M971" s="623"/>
      <c r="N971" s="623"/>
      <c r="O971" s="623"/>
      <c r="P971" s="623"/>
      <c r="Q971" s="623"/>
      <c r="R971" s="623"/>
      <c r="S971" s="623"/>
      <c r="T971" s="623"/>
      <c r="U971" s="622"/>
      <c r="V971" s="622"/>
      <c r="W971" s="622"/>
      <c r="X971" s="622"/>
      <c r="Y971" s="622"/>
      <c r="Z971" s="622"/>
      <c r="AA971" s="622"/>
      <c r="AB971" s="622"/>
      <c r="AC971" s="622"/>
      <c r="AD971" s="622"/>
      <c r="AE971" s="622"/>
      <c r="AF971" s="622"/>
    </row>
    <row r="972">
      <c r="A972" s="622"/>
      <c r="B972" s="622"/>
      <c r="C972" s="622"/>
      <c r="D972" s="622"/>
      <c r="E972" s="622"/>
      <c r="F972" s="622"/>
      <c r="G972" s="622"/>
      <c r="H972" s="622"/>
      <c r="I972" s="622"/>
      <c r="J972" s="622"/>
      <c r="K972" s="623"/>
      <c r="L972" s="623"/>
      <c r="M972" s="623"/>
      <c r="N972" s="623"/>
      <c r="O972" s="623"/>
      <c r="P972" s="623"/>
      <c r="Q972" s="623"/>
      <c r="R972" s="623"/>
      <c r="S972" s="623"/>
      <c r="T972" s="623"/>
      <c r="U972" s="622"/>
      <c r="V972" s="622"/>
      <c r="W972" s="622"/>
      <c r="X972" s="622"/>
      <c r="Y972" s="622"/>
      <c r="Z972" s="622"/>
      <c r="AA972" s="622"/>
      <c r="AB972" s="622"/>
      <c r="AC972" s="622"/>
      <c r="AD972" s="622"/>
      <c r="AE972" s="622"/>
      <c r="AF972" s="622"/>
    </row>
    <row r="973">
      <c r="A973" s="622"/>
      <c r="B973" s="622"/>
      <c r="C973" s="622"/>
      <c r="D973" s="622"/>
      <c r="E973" s="622"/>
      <c r="F973" s="622"/>
      <c r="G973" s="622"/>
      <c r="H973" s="622"/>
      <c r="I973" s="622"/>
      <c r="J973" s="622"/>
      <c r="K973" s="623"/>
      <c r="L973" s="623"/>
      <c r="M973" s="623"/>
      <c r="N973" s="623"/>
      <c r="O973" s="623"/>
      <c r="P973" s="623"/>
      <c r="Q973" s="623"/>
      <c r="R973" s="623"/>
      <c r="S973" s="623"/>
      <c r="T973" s="623"/>
      <c r="U973" s="622"/>
      <c r="V973" s="622"/>
      <c r="W973" s="622"/>
      <c r="X973" s="622"/>
      <c r="Y973" s="622"/>
      <c r="Z973" s="622"/>
      <c r="AA973" s="622"/>
      <c r="AB973" s="622"/>
      <c r="AC973" s="622"/>
      <c r="AD973" s="622"/>
      <c r="AE973" s="622"/>
      <c r="AF973" s="622"/>
    </row>
    <row r="974">
      <c r="A974" s="622"/>
      <c r="B974" s="622"/>
      <c r="C974" s="622"/>
      <c r="D974" s="622"/>
      <c r="E974" s="622"/>
      <c r="F974" s="622"/>
      <c r="G974" s="622"/>
      <c r="H974" s="622"/>
      <c r="I974" s="622"/>
      <c r="J974" s="622"/>
      <c r="K974" s="623"/>
      <c r="L974" s="623"/>
      <c r="M974" s="623"/>
      <c r="N974" s="623"/>
      <c r="O974" s="623"/>
      <c r="P974" s="623"/>
      <c r="Q974" s="623"/>
      <c r="R974" s="623"/>
      <c r="S974" s="623"/>
      <c r="T974" s="623"/>
      <c r="U974" s="622"/>
      <c r="V974" s="622"/>
      <c r="W974" s="622"/>
      <c r="X974" s="622"/>
      <c r="Y974" s="622"/>
      <c r="Z974" s="622"/>
      <c r="AA974" s="622"/>
      <c r="AB974" s="622"/>
      <c r="AC974" s="622"/>
      <c r="AD974" s="622"/>
      <c r="AE974" s="622"/>
      <c r="AF974" s="622"/>
    </row>
    <row r="975">
      <c r="A975" s="622"/>
      <c r="B975" s="622"/>
      <c r="C975" s="622"/>
      <c r="D975" s="622"/>
      <c r="E975" s="622"/>
      <c r="F975" s="622"/>
      <c r="G975" s="622"/>
      <c r="H975" s="622"/>
      <c r="I975" s="622"/>
      <c r="J975" s="622"/>
      <c r="K975" s="623"/>
      <c r="L975" s="623"/>
      <c r="M975" s="623"/>
      <c r="N975" s="623"/>
      <c r="O975" s="623"/>
      <c r="P975" s="623"/>
      <c r="Q975" s="623"/>
      <c r="R975" s="623"/>
      <c r="S975" s="623"/>
      <c r="T975" s="623"/>
      <c r="U975" s="622"/>
      <c r="V975" s="622"/>
      <c r="W975" s="622"/>
      <c r="X975" s="622"/>
      <c r="Y975" s="622"/>
      <c r="Z975" s="622"/>
      <c r="AA975" s="622"/>
      <c r="AB975" s="622"/>
      <c r="AC975" s="622"/>
      <c r="AD975" s="622"/>
      <c r="AE975" s="622"/>
      <c r="AF975" s="622"/>
    </row>
    <row r="976">
      <c r="A976" s="622"/>
      <c r="B976" s="622"/>
      <c r="C976" s="622"/>
      <c r="D976" s="622"/>
      <c r="E976" s="622"/>
      <c r="F976" s="622"/>
      <c r="G976" s="622"/>
      <c r="H976" s="622"/>
      <c r="I976" s="622"/>
      <c r="J976" s="622"/>
      <c r="K976" s="623"/>
      <c r="L976" s="623"/>
      <c r="M976" s="623"/>
      <c r="N976" s="623"/>
      <c r="O976" s="623"/>
      <c r="P976" s="623"/>
      <c r="Q976" s="623"/>
      <c r="R976" s="623"/>
      <c r="S976" s="623"/>
      <c r="T976" s="623"/>
      <c r="U976" s="622"/>
      <c r="V976" s="622"/>
      <c r="W976" s="622"/>
      <c r="X976" s="622"/>
      <c r="Y976" s="622"/>
      <c r="Z976" s="622"/>
      <c r="AA976" s="622"/>
      <c r="AB976" s="622"/>
      <c r="AC976" s="622"/>
      <c r="AD976" s="622"/>
      <c r="AE976" s="622"/>
      <c r="AF976" s="622"/>
    </row>
    <row r="977">
      <c r="A977" s="622"/>
      <c r="B977" s="622"/>
      <c r="C977" s="622"/>
      <c r="D977" s="622"/>
      <c r="E977" s="622"/>
      <c r="F977" s="622"/>
      <c r="G977" s="622"/>
      <c r="H977" s="622"/>
      <c r="I977" s="622"/>
      <c r="J977" s="622"/>
      <c r="K977" s="623"/>
      <c r="L977" s="623"/>
      <c r="M977" s="623"/>
      <c r="N977" s="623"/>
      <c r="O977" s="623"/>
      <c r="P977" s="623"/>
      <c r="Q977" s="623"/>
      <c r="R977" s="623"/>
      <c r="S977" s="623"/>
      <c r="T977" s="623"/>
      <c r="U977" s="622"/>
      <c r="V977" s="622"/>
      <c r="W977" s="622"/>
      <c r="X977" s="622"/>
      <c r="Y977" s="622"/>
      <c r="Z977" s="622"/>
      <c r="AA977" s="622"/>
      <c r="AB977" s="622"/>
      <c r="AC977" s="622"/>
      <c r="AD977" s="622"/>
      <c r="AE977" s="622"/>
      <c r="AF977" s="622"/>
    </row>
    <row r="978">
      <c r="A978" s="622"/>
      <c r="B978" s="622"/>
      <c r="C978" s="622"/>
      <c r="D978" s="622"/>
      <c r="E978" s="622"/>
      <c r="F978" s="622"/>
      <c r="G978" s="622"/>
      <c r="H978" s="622"/>
      <c r="I978" s="622"/>
      <c r="J978" s="622"/>
      <c r="K978" s="623"/>
      <c r="L978" s="623"/>
      <c r="M978" s="623"/>
      <c r="N978" s="623"/>
      <c r="O978" s="623"/>
      <c r="P978" s="623"/>
      <c r="Q978" s="623"/>
      <c r="R978" s="623"/>
      <c r="S978" s="623"/>
      <c r="T978" s="623"/>
      <c r="U978" s="622"/>
      <c r="V978" s="622"/>
      <c r="W978" s="622"/>
      <c r="X978" s="622"/>
      <c r="Y978" s="622"/>
      <c r="Z978" s="622"/>
      <c r="AA978" s="622"/>
      <c r="AB978" s="622"/>
      <c r="AC978" s="622"/>
      <c r="AD978" s="622"/>
      <c r="AE978" s="622"/>
      <c r="AF978" s="622"/>
    </row>
    <row r="979">
      <c r="A979" s="622"/>
      <c r="B979" s="622"/>
      <c r="C979" s="622"/>
      <c r="D979" s="622"/>
      <c r="E979" s="622"/>
      <c r="F979" s="622"/>
      <c r="G979" s="622"/>
      <c r="H979" s="622"/>
      <c r="I979" s="622"/>
      <c r="J979" s="622"/>
      <c r="K979" s="623"/>
      <c r="L979" s="623"/>
      <c r="M979" s="623"/>
      <c r="N979" s="623"/>
      <c r="O979" s="623"/>
      <c r="P979" s="623"/>
      <c r="Q979" s="623"/>
      <c r="R979" s="623"/>
      <c r="S979" s="623"/>
      <c r="T979" s="623"/>
      <c r="U979" s="622"/>
      <c r="V979" s="622"/>
      <c r="W979" s="622"/>
      <c r="X979" s="622"/>
      <c r="Y979" s="622"/>
      <c r="Z979" s="622"/>
      <c r="AA979" s="622"/>
      <c r="AB979" s="622"/>
      <c r="AC979" s="622"/>
      <c r="AD979" s="622"/>
      <c r="AE979" s="622"/>
      <c r="AF979" s="622"/>
    </row>
    <row r="980">
      <c r="A980" s="622"/>
      <c r="B980" s="622"/>
      <c r="C980" s="622"/>
      <c r="D980" s="622"/>
      <c r="E980" s="622"/>
      <c r="F980" s="622"/>
      <c r="G980" s="622"/>
      <c r="H980" s="622"/>
      <c r="I980" s="622"/>
      <c r="J980" s="622"/>
      <c r="K980" s="623"/>
      <c r="L980" s="623"/>
      <c r="M980" s="623"/>
      <c r="N980" s="623"/>
      <c r="O980" s="623"/>
      <c r="P980" s="623"/>
      <c r="Q980" s="623"/>
      <c r="R980" s="623"/>
      <c r="S980" s="623"/>
      <c r="T980" s="623"/>
      <c r="U980" s="622"/>
      <c r="V980" s="622"/>
      <c r="W980" s="622"/>
      <c r="X980" s="622"/>
      <c r="Y980" s="622"/>
      <c r="Z980" s="622"/>
      <c r="AA980" s="622"/>
      <c r="AB980" s="622"/>
      <c r="AC980" s="622"/>
      <c r="AD980" s="622"/>
      <c r="AE980" s="622"/>
      <c r="AF980" s="622"/>
    </row>
    <row r="981">
      <c r="A981" s="622"/>
      <c r="B981" s="622"/>
      <c r="C981" s="622"/>
      <c r="D981" s="622"/>
      <c r="E981" s="622"/>
      <c r="F981" s="622"/>
      <c r="G981" s="622"/>
      <c r="H981" s="622"/>
      <c r="I981" s="622"/>
      <c r="J981" s="622"/>
      <c r="K981" s="623"/>
      <c r="L981" s="623"/>
      <c r="M981" s="623"/>
      <c r="N981" s="623"/>
      <c r="O981" s="623"/>
      <c r="P981" s="623"/>
      <c r="Q981" s="623"/>
      <c r="R981" s="623"/>
      <c r="S981" s="623"/>
      <c r="T981" s="623"/>
      <c r="U981" s="622"/>
      <c r="V981" s="622"/>
      <c r="W981" s="622"/>
      <c r="X981" s="622"/>
      <c r="Y981" s="622"/>
      <c r="Z981" s="622"/>
      <c r="AA981" s="622"/>
      <c r="AB981" s="622"/>
      <c r="AC981" s="622"/>
      <c r="AD981" s="622"/>
      <c r="AE981" s="622"/>
      <c r="AF981" s="622"/>
    </row>
    <row r="982">
      <c r="A982" s="622"/>
      <c r="B982" s="622"/>
      <c r="C982" s="622"/>
      <c r="D982" s="622"/>
      <c r="E982" s="622"/>
      <c r="F982" s="622"/>
      <c r="G982" s="622"/>
      <c r="H982" s="622"/>
      <c r="I982" s="622"/>
      <c r="J982" s="622"/>
      <c r="K982" s="623"/>
      <c r="L982" s="623"/>
      <c r="M982" s="623"/>
      <c r="N982" s="623"/>
      <c r="O982" s="623"/>
      <c r="P982" s="623"/>
      <c r="Q982" s="623"/>
      <c r="R982" s="623"/>
      <c r="S982" s="623"/>
      <c r="T982" s="623"/>
      <c r="U982" s="622"/>
      <c r="V982" s="622"/>
      <c r="W982" s="622"/>
      <c r="X982" s="622"/>
      <c r="Y982" s="622"/>
      <c r="Z982" s="622"/>
      <c r="AA982" s="622"/>
      <c r="AB982" s="622"/>
      <c r="AC982" s="622"/>
      <c r="AD982" s="622"/>
      <c r="AE982" s="622"/>
      <c r="AF982" s="622"/>
    </row>
    <row r="983">
      <c r="A983" s="622"/>
      <c r="B983" s="622"/>
      <c r="C983" s="622"/>
      <c r="D983" s="622"/>
      <c r="E983" s="622"/>
      <c r="F983" s="622"/>
      <c r="G983" s="622"/>
      <c r="H983" s="622"/>
      <c r="I983" s="622"/>
      <c r="J983" s="622"/>
      <c r="K983" s="623"/>
      <c r="L983" s="623"/>
      <c r="M983" s="623"/>
      <c r="N983" s="623"/>
      <c r="O983" s="623"/>
      <c r="P983" s="623"/>
      <c r="Q983" s="623"/>
      <c r="R983" s="623"/>
      <c r="S983" s="623"/>
      <c r="T983" s="623"/>
      <c r="U983" s="622"/>
      <c r="V983" s="622"/>
      <c r="W983" s="622"/>
      <c r="X983" s="622"/>
      <c r="Y983" s="622"/>
      <c r="Z983" s="622"/>
      <c r="AA983" s="622"/>
      <c r="AB983" s="622"/>
      <c r="AC983" s="622"/>
      <c r="AD983" s="622"/>
      <c r="AE983" s="622"/>
      <c r="AF983" s="622"/>
    </row>
    <row r="984">
      <c r="A984" s="622"/>
      <c r="B984" s="622"/>
      <c r="C984" s="622"/>
      <c r="D984" s="622"/>
      <c r="E984" s="622"/>
      <c r="F984" s="622"/>
      <c r="G984" s="622"/>
      <c r="H984" s="622"/>
      <c r="I984" s="622"/>
      <c r="J984" s="622"/>
      <c r="K984" s="623"/>
      <c r="L984" s="623"/>
      <c r="M984" s="623"/>
      <c r="N984" s="623"/>
      <c r="O984" s="623"/>
      <c r="P984" s="623"/>
      <c r="Q984" s="623"/>
      <c r="R984" s="623"/>
      <c r="S984" s="623"/>
      <c r="T984" s="623"/>
      <c r="U984" s="622"/>
      <c r="V984" s="622"/>
      <c r="W984" s="622"/>
      <c r="X984" s="622"/>
      <c r="Y984" s="622"/>
      <c r="Z984" s="622"/>
      <c r="AA984" s="622"/>
      <c r="AB984" s="622"/>
      <c r="AC984" s="622"/>
      <c r="AD984" s="622"/>
      <c r="AE984" s="622"/>
      <c r="AF984" s="622"/>
    </row>
    <row r="985">
      <c r="A985" s="622"/>
      <c r="B985" s="622"/>
      <c r="C985" s="622"/>
      <c r="D985" s="622"/>
      <c r="E985" s="622"/>
      <c r="F985" s="622"/>
      <c r="G985" s="622"/>
      <c r="H985" s="622"/>
      <c r="I985" s="622"/>
      <c r="J985" s="622"/>
      <c r="K985" s="623"/>
      <c r="L985" s="623"/>
      <c r="M985" s="623"/>
      <c r="N985" s="623"/>
      <c r="O985" s="623"/>
      <c r="P985" s="623"/>
      <c r="Q985" s="623"/>
      <c r="R985" s="623"/>
      <c r="S985" s="623"/>
      <c r="T985" s="623"/>
      <c r="U985" s="622"/>
      <c r="V985" s="622"/>
      <c r="W985" s="622"/>
      <c r="X985" s="622"/>
      <c r="Y985" s="622"/>
      <c r="Z985" s="622"/>
      <c r="AA985" s="622"/>
      <c r="AB985" s="622"/>
      <c r="AC985" s="622"/>
      <c r="AD985" s="622"/>
      <c r="AE985" s="622"/>
      <c r="AF985" s="622"/>
    </row>
    <row r="986">
      <c r="A986" s="622"/>
      <c r="B986" s="622"/>
      <c r="C986" s="622"/>
      <c r="D986" s="622"/>
      <c r="E986" s="622"/>
      <c r="F986" s="622"/>
      <c r="G986" s="622"/>
      <c r="H986" s="622"/>
      <c r="I986" s="622"/>
      <c r="J986" s="622"/>
      <c r="K986" s="623"/>
      <c r="L986" s="623"/>
      <c r="M986" s="623"/>
      <c r="N986" s="623"/>
      <c r="O986" s="623"/>
      <c r="P986" s="623"/>
      <c r="Q986" s="623"/>
      <c r="R986" s="623"/>
      <c r="S986" s="623"/>
      <c r="T986" s="623"/>
      <c r="U986" s="622"/>
      <c r="V986" s="622"/>
      <c r="W986" s="622"/>
      <c r="X986" s="622"/>
      <c r="Y986" s="622"/>
      <c r="Z986" s="622"/>
      <c r="AA986" s="622"/>
      <c r="AB986" s="622"/>
      <c r="AC986" s="622"/>
      <c r="AD986" s="622"/>
      <c r="AE986" s="622"/>
      <c r="AF986" s="622"/>
    </row>
    <row r="987">
      <c r="A987" s="622"/>
      <c r="B987" s="622"/>
      <c r="C987" s="622"/>
      <c r="D987" s="622"/>
      <c r="E987" s="622"/>
      <c r="F987" s="622"/>
      <c r="G987" s="622"/>
      <c r="H987" s="622"/>
      <c r="I987" s="622"/>
      <c r="J987" s="622"/>
      <c r="K987" s="623"/>
      <c r="L987" s="623"/>
      <c r="M987" s="623"/>
      <c r="N987" s="623"/>
      <c r="O987" s="623"/>
      <c r="P987" s="623"/>
      <c r="Q987" s="623"/>
      <c r="R987" s="623"/>
      <c r="S987" s="623"/>
      <c r="T987" s="623"/>
      <c r="U987" s="622"/>
      <c r="V987" s="622"/>
      <c r="W987" s="622"/>
      <c r="X987" s="622"/>
      <c r="Y987" s="622"/>
      <c r="Z987" s="622"/>
      <c r="AA987" s="622"/>
      <c r="AB987" s="622"/>
      <c r="AC987" s="622"/>
      <c r="AD987" s="622"/>
      <c r="AE987" s="622"/>
      <c r="AF987" s="622"/>
    </row>
    <row r="988">
      <c r="A988" s="622"/>
      <c r="B988" s="622"/>
      <c r="C988" s="622"/>
      <c r="D988" s="622"/>
      <c r="E988" s="622"/>
      <c r="F988" s="622"/>
      <c r="G988" s="622"/>
      <c r="H988" s="622"/>
      <c r="I988" s="622"/>
      <c r="J988" s="622"/>
      <c r="K988" s="623"/>
      <c r="L988" s="623"/>
      <c r="M988" s="623"/>
      <c r="N988" s="623"/>
      <c r="O988" s="623"/>
      <c r="P988" s="623"/>
      <c r="Q988" s="623"/>
      <c r="R988" s="623"/>
      <c r="S988" s="623"/>
      <c r="T988" s="623"/>
      <c r="U988" s="622"/>
      <c r="V988" s="622"/>
      <c r="W988" s="622"/>
      <c r="X988" s="622"/>
      <c r="Y988" s="622"/>
      <c r="Z988" s="622"/>
      <c r="AA988" s="622"/>
      <c r="AB988" s="622"/>
      <c r="AC988" s="622"/>
      <c r="AD988" s="622"/>
      <c r="AE988" s="622"/>
      <c r="AF988" s="622"/>
    </row>
    <row r="989">
      <c r="A989" s="622"/>
      <c r="B989" s="622"/>
      <c r="C989" s="622"/>
      <c r="D989" s="622"/>
      <c r="E989" s="622"/>
      <c r="F989" s="622"/>
      <c r="G989" s="622"/>
      <c r="H989" s="622"/>
      <c r="I989" s="622"/>
      <c r="J989" s="622"/>
      <c r="K989" s="623"/>
      <c r="L989" s="623"/>
      <c r="M989" s="623"/>
      <c r="N989" s="623"/>
      <c r="O989" s="623"/>
      <c r="P989" s="623"/>
      <c r="Q989" s="623"/>
      <c r="R989" s="623"/>
      <c r="S989" s="623"/>
      <c r="T989" s="623"/>
      <c r="U989" s="622"/>
      <c r="V989" s="622"/>
      <c r="W989" s="622"/>
      <c r="X989" s="622"/>
      <c r="Y989" s="622"/>
      <c r="Z989" s="622"/>
      <c r="AA989" s="622"/>
      <c r="AB989" s="622"/>
      <c r="AC989" s="622"/>
      <c r="AD989" s="622"/>
      <c r="AE989" s="622"/>
      <c r="AF989" s="622"/>
    </row>
    <row r="990">
      <c r="A990" s="622"/>
      <c r="B990" s="622"/>
      <c r="C990" s="622"/>
      <c r="D990" s="622"/>
      <c r="E990" s="622"/>
      <c r="F990" s="622"/>
      <c r="G990" s="622"/>
      <c r="H990" s="622"/>
      <c r="I990" s="622"/>
      <c r="J990" s="622"/>
      <c r="K990" s="623"/>
      <c r="L990" s="623"/>
      <c r="M990" s="623"/>
      <c r="N990" s="623"/>
      <c r="O990" s="623"/>
      <c r="P990" s="623"/>
      <c r="Q990" s="623"/>
      <c r="R990" s="623"/>
      <c r="S990" s="623"/>
      <c r="T990" s="623"/>
      <c r="U990" s="622"/>
      <c r="V990" s="622"/>
      <c r="W990" s="622"/>
      <c r="X990" s="622"/>
      <c r="Y990" s="622"/>
      <c r="Z990" s="622"/>
      <c r="AA990" s="622"/>
      <c r="AB990" s="622"/>
      <c r="AC990" s="622"/>
      <c r="AD990" s="622"/>
      <c r="AE990" s="622"/>
      <c r="AF990" s="622"/>
    </row>
    <row r="991">
      <c r="A991" s="622"/>
      <c r="B991" s="622"/>
      <c r="C991" s="622"/>
      <c r="D991" s="622"/>
      <c r="E991" s="622"/>
      <c r="F991" s="622"/>
      <c r="G991" s="622"/>
      <c r="H991" s="622"/>
      <c r="I991" s="622"/>
      <c r="J991" s="622"/>
      <c r="K991" s="623"/>
      <c r="L991" s="623"/>
      <c r="M991" s="623"/>
      <c r="N991" s="623"/>
      <c r="O991" s="623"/>
      <c r="P991" s="623"/>
      <c r="Q991" s="623"/>
      <c r="R991" s="623"/>
      <c r="S991" s="623"/>
      <c r="T991" s="623"/>
      <c r="U991" s="622"/>
      <c r="V991" s="622"/>
      <c r="W991" s="622"/>
      <c r="X991" s="622"/>
      <c r="Y991" s="622"/>
      <c r="Z991" s="622"/>
      <c r="AA991" s="622"/>
      <c r="AB991" s="622"/>
      <c r="AC991" s="622"/>
      <c r="AD991" s="622"/>
      <c r="AE991" s="622"/>
      <c r="AF991" s="622"/>
    </row>
    <row r="992">
      <c r="A992" s="622"/>
      <c r="B992" s="622"/>
      <c r="C992" s="622"/>
      <c r="D992" s="622"/>
      <c r="E992" s="622"/>
      <c r="F992" s="622"/>
      <c r="G992" s="622"/>
      <c r="H992" s="622"/>
      <c r="I992" s="622"/>
      <c r="J992" s="622"/>
      <c r="K992" s="623"/>
      <c r="L992" s="623"/>
      <c r="M992" s="623"/>
      <c r="N992" s="623"/>
      <c r="O992" s="623"/>
      <c r="P992" s="623"/>
      <c r="Q992" s="623"/>
      <c r="R992" s="623"/>
      <c r="S992" s="623"/>
      <c r="T992" s="623"/>
      <c r="U992" s="622"/>
      <c r="V992" s="622"/>
      <c r="W992" s="622"/>
      <c r="X992" s="622"/>
      <c r="Y992" s="622"/>
      <c r="Z992" s="622"/>
      <c r="AA992" s="622"/>
      <c r="AB992" s="622"/>
      <c r="AC992" s="622"/>
      <c r="AD992" s="622"/>
      <c r="AE992" s="622"/>
      <c r="AF992" s="622"/>
    </row>
    <row r="993">
      <c r="A993" s="622"/>
      <c r="B993" s="622"/>
      <c r="C993" s="622"/>
      <c r="D993" s="622"/>
      <c r="E993" s="622"/>
      <c r="F993" s="622"/>
      <c r="G993" s="622"/>
      <c r="H993" s="622"/>
      <c r="I993" s="622"/>
      <c r="J993" s="622"/>
      <c r="K993" s="623"/>
      <c r="L993" s="623"/>
      <c r="M993" s="623"/>
      <c r="N993" s="623"/>
      <c r="O993" s="623"/>
      <c r="P993" s="623"/>
      <c r="Q993" s="623"/>
      <c r="R993" s="623"/>
      <c r="S993" s="623"/>
      <c r="T993" s="623"/>
      <c r="U993" s="622"/>
      <c r="V993" s="622"/>
      <c r="W993" s="622"/>
      <c r="X993" s="622"/>
      <c r="Y993" s="622"/>
      <c r="Z993" s="622"/>
      <c r="AA993" s="622"/>
      <c r="AB993" s="622"/>
      <c r="AC993" s="622"/>
      <c r="AD993" s="622"/>
      <c r="AE993" s="622"/>
      <c r="AF993" s="622"/>
    </row>
    <row r="994">
      <c r="A994" s="622"/>
      <c r="B994" s="622"/>
      <c r="C994" s="622"/>
      <c r="D994" s="622"/>
      <c r="E994" s="622"/>
      <c r="F994" s="622"/>
      <c r="G994" s="622"/>
      <c r="H994" s="622"/>
      <c r="I994" s="622"/>
      <c r="J994" s="622"/>
      <c r="K994" s="623"/>
      <c r="L994" s="623"/>
      <c r="M994" s="623"/>
      <c r="N994" s="623"/>
      <c r="O994" s="623"/>
      <c r="P994" s="623"/>
      <c r="Q994" s="623"/>
      <c r="R994" s="623"/>
      <c r="S994" s="623"/>
      <c r="T994" s="623"/>
      <c r="U994" s="622"/>
      <c r="V994" s="622"/>
      <c r="W994" s="622"/>
      <c r="X994" s="622"/>
      <c r="Y994" s="622"/>
      <c r="Z994" s="622"/>
      <c r="AA994" s="622"/>
      <c r="AB994" s="622"/>
      <c r="AC994" s="622"/>
      <c r="AD994" s="622"/>
      <c r="AE994" s="622"/>
      <c r="AF994" s="622"/>
    </row>
    <row r="995">
      <c r="A995" s="622"/>
      <c r="B995" s="622"/>
      <c r="C995" s="622"/>
      <c r="D995" s="622"/>
      <c r="E995" s="622"/>
      <c r="F995" s="622"/>
      <c r="G995" s="622"/>
      <c r="H995" s="622"/>
      <c r="I995" s="622"/>
      <c r="J995" s="622"/>
      <c r="K995" s="623"/>
      <c r="L995" s="623"/>
      <c r="M995" s="623"/>
      <c r="N995" s="623"/>
      <c r="O995" s="623"/>
      <c r="P995" s="623"/>
      <c r="Q995" s="623"/>
      <c r="R995" s="623"/>
      <c r="S995" s="623"/>
      <c r="T995" s="623"/>
      <c r="U995" s="622"/>
      <c r="V995" s="622"/>
      <c r="W995" s="622"/>
      <c r="X995" s="622"/>
      <c r="Y995" s="622"/>
      <c r="Z995" s="622"/>
      <c r="AA995" s="622"/>
      <c r="AB995" s="622"/>
      <c r="AC995" s="622"/>
      <c r="AD995" s="622"/>
      <c r="AE995" s="622"/>
      <c r="AF995" s="622"/>
    </row>
    <row r="996">
      <c r="A996" s="622"/>
      <c r="B996" s="622"/>
      <c r="C996" s="622"/>
      <c r="D996" s="622"/>
      <c r="E996" s="622"/>
      <c r="F996" s="622"/>
      <c r="G996" s="622"/>
      <c r="H996" s="622"/>
      <c r="I996" s="622"/>
      <c r="J996" s="622"/>
      <c r="K996" s="623"/>
      <c r="L996" s="623"/>
      <c r="M996" s="623"/>
      <c r="N996" s="623"/>
      <c r="O996" s="623"/>
      <c r="P996" s="623"/>
      <c r="Q996" s="623"/>
      <c r="R996" s="623"/>
      <c r="S996" s="623"/>
      <c r="T996" s="623"/>
      <c r="U996" s="622"/>
      <c r="V996" s="622"/>
      <c r="W996" s="622"/>
      <c r="X996" s="622"/>
      <c r="Y996" s="622"/>
      <c r="Z996" s="622"/>
      <c r="AA996" s="622"/>
      <c r="AB996" s="622"/>
      <c r="AC996" s="622"/>
      <c r="AD996" s="622"/>
      <c r="AE996" s="622"/>
      <c r="AF996" s="622"/>
    </row>
    <row r="997">
      <c r="A997" s="622"/>
      <c r="B997" s="622"/>
      <c r="C997" s="622"/>
      <c r="D997" s="622"/>
      <c r="E997" s="622"/>
      <c r="F997" s="622"/>
      <c r="G997" s="622"/>
      <c r="H997" s="622"/>
      <c r="I997" s="622"/>
      <c r="J997" s="622"/>
      <c r="K997" s="623"/>
      <c r="L997" s="623"/>
      <c r="M997" s="623"/>
      <c r="N997" s="623"/>
      <c r="O997" s="623"/>
      <c r="P997" s="623"/>
      <c r="Q997" s="623"/>
      <c r="R997" s="623"/>
      <c r="S997" s="623"/>
      <c r="T997" s="623"/>
      <c r="U997" s="622"/>
      <c r="V997" s="622"/>
      <c r="W997" s="622"/>
      <c r="X997" s="622"/>
      <c r="Y997" s="622"/>
      <c r="Z997" s="622"/>
      <c r="AA997" s="622"/>
      <c r="AB997" s="622"/>
      <c r="AC997" s="622"/>
      <c r="AD997" s="622"/>
      <c r="AE997" s="622"/>
      <c r="AF997" s="622"/>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653">
        <f>max('Statistik Harian'!E:E)</f>
        <v>1379662</v>
      </c>
      <c r="B1" s="654" t="s">
        <v>1143</v>
      </c>
      <c r="C1" s="528"/>
      <c r="D1" s="528"/>
      <c r="E1" s="13"/>
      <c r="F1" s="13"/>
      <c r="G1" s="13"/>
      <c r="H1" s="13"/>
      <c r="I1" s="13"/>
      <c r="J1" s="13"/>
      <c r="K1" s="13"/>
      <c r="L1" s="13"/>
      <c r="M1" s="13"/>
      <c r="N1" s="653">
        <f>max('Statistik Harian'!I:I)</f>
        <v>1194656</v>
      </c>
      <c r="O1" s="653">
        <f>max('Statistik Harian'!M:M)</f>
        <v>37266</v>
      </c>
      <c r="P1" s="654"/>
      <c r="Q1" s="655"/>
      <c r="R1" s="655"/>
      <c r="S1" s="656"/>
      <c r="T1" s="657"/>
      <c r="U1" s="657"/>
      <c r="V1" s="658"/>
      <c r="W1" s="528" t="s">
        <v>1144</v>
      </c>
      <c r="AM1" s="528" t="s">
        <v>1145</v>
      </c>
    </row>
    <row r="2">
      <c r="A2" s="13" t="s">
        <v>59</v>
      </c>
      <c r="B2" s="528" t="s">
        <v>923</v>
      </c>
      <c r="C2" s="528" t="s">
        <v>924</v>
      </c>
      <c r="D2" s="528" t="s">
        <v>688</v>
      </c>
      <c r="E2" s="13" t="s">
        <v>580</v>
      </c>
      <c r="F2" s="13" t="s">
        <v>1146</v>
      </c>
      <c r="G2" s="13" t="s">
        <v>1147</v>
      </c>
      <c r="H2" s="13" t="s">
        <v>1148</v>
      </c>
      <c r="I2" s="13" t="s">
        <v>690</v>
      </c>
      <c r="J2" s="13" t="s">
        <v>1149</v>
      </c>
      <c r="K2" s="13" t="s">
        <v>1150</v>
      </c>
      <c r="L2" s="13" t="s">
        <v>1151</v>
      </c>
      <c r="M2" s="13" t="s">
        <v>585</v>
      </c>
      <c r="N2" s="13" t="s">
        <v>7</v>
      </c>
      <c r="O2" s="13" t="s">
        <v>663</v>
      </c>
      <c r="P2" s="528" t="s">
        <v>926</v>
      </c>
      <c r="Q2" s="13" t="s">
        <v>1152</v>
      </c>
      <c r="R2" s="13" t="s">
        <v>927</v>
      </c>
      <c r="S2" s="656" t="s">
        <v>770</v>
      </c>
      <c r="T2" s="659" t="s">
        <v>1153</v>
      </c>
      <c r="U2" s="659" t="s">
        <v>689</v>
      </c>
      <c r="V2" s="658"/>
      <c r="W2" s="660">
        <v>43875.0</v>
      </c>
      <c r="X2" s="660">
        <f t="shared" ref="X2:BQ2" si="1">W2+1</f>
        <v>43876</v>
      </c>
      <c r="Y2" s="660">
        <f t="shared" si="1"/>
        <v>43877</v>
      </c>
      <c r="Z2" s="660">
        <f t="shared" si="1"/>
        <v>43878</v>
      </c>
      <c r="AA2" s="660">
        <f t="shared" si="1"/>
        <v>43879</v>
      </c>
      <c r="AB2" s="660">
        <f t="shared" si="1"/>
        <v>43880</v>
      </c>
      <c r="AC2" s="660">
        <f t="shared" si="1"/>
        <v>43881</v>
      </c>
      <c r="AD2" s="660">
        <f t="shared" si="1"/>
        <v>43882</v>
      </c>
      <c r="AE2" s="660">
        <f t="shared" si="1"/>
        <v>43883</v>
      </c>
      <c r="AF2" s="660">
        <f t="shared" si="1"/>
        <v>43884</v>
      </c>
      <c r="AG2" s="660">
        <f t="shared" si="1"/>
        <v>43885</v>
      </c>
      <c r="AH2" s="660">
        <f t="shared" si="1"/>
        <v>43886</v>
      </c>
      <c r="AI2" s="660">
        <f t="shared" si="1"/>
        <v>43887</v>
      </c>
      <c r="AJ2" s="660">
        <f t="shared" si="1"/>
        <v>43888</v>
      </c>
      <c r="AK2" s="660">
        <f t="shared" si="1"/>
        <v>43889</v>
      </c>
      <c r="AL2" s="660">
        <f t="shared" si="1"/>
        <v>43890</v>
      </c>
      <c r="AM2" s="660">
        <f t="shared" si="1"/>
        <v>43891</v>
      </c>
      <c r="AN2" s="660">
        <f t="shared" si="1"/>
        <v>43892</v>
      </c>
      <c r="AO2" s="660">
        <f t="shared" si="1"/>
        <v>43893</v>
      </c>
      <c r="AP2" s="660">
        <f t="shared" si="1"/>
        <v>43894</v>
      </c>
      <c r="AQ2" s="660">
        <f t="shared" si="1"/>
        <v>43895</v>
      </c>
      <c r="AR2" s="660">
        <f t="shared" si="1"/>
        <v>43896</v>
      </c>
      <c r="AS2" s="660">
        <f t="shared" si="1"/>
        <v>43897</v>
      </c>
      <c r="AT2" s="660">
        <f t="shared" si="1"/>
        <v>43898</v>
      </c>
      <c r="AU2" s="660">
        <f t="shared" si="1"/>
        <v>43899</v>
      </c>
      <c r="AV2" s="660">
        <f t="shared" si="1"/>
        <v>43900</v>
      </c>
      <c r="AW2" s="660">
        <f t="shared" si="1"/>
        <v>43901</v>
      </c>
      <c r="AX2" s="660">
        <f t="shared" si="1"/>
        <v>43902</v>
      </c>
      <c r="AY2" s="660">
        <f t="shared" si="1"/>
        <v>43903</v>
      </c>
      <c r="AZ2" s="660">
        <f t="shared" si="1"/>
        <v>43904</v>
      </c>
      <c r="BA2" s="661">
        <f t="shared" si="1"/>
        <v>43905</v>
      </c>
      <c r="BB2" s="661">
        <f t="shared" si="1"/>
        <v>43906</v>
      </c>
      <c r="BC2" s="661">
        <f t="shared" si="1"/>
        <v>43907</v>
      </c>
      <c r="BD2" s="661">
        <f t="shared" si="1"/>
        <v>43908</v>
      </c>
      <c r="BE2" s="661">
        <f t="shared" si="1"/>
        <v>43909</v>
      </c>
      <c r="BF2" s="661">
        <f t="shared" si="1"/>
        <v>43910</v>
      </c>
      <c r="BG2" s="661">
        <f t="shared" si="1"/>
        <v>43911</v>
      </c>
      <c r="BH2" s="661">
        <f t="shared" si="1"/>
        <v>43912</v>
      </c>
      <c r="BI2" s="661">
        <f t="shared" si="1"/>
        <v>43913</v>
      </c>
      <c r="BJ2" s="661">
        <f t="shared" si="1"/>
        <v>43914</v>
      </c>
      <c r="BK2" s="661">
        <f t="shared" si="1"/>
        <v>43915</v>
      </c>
      <c r="BL2" s="661">
        <f t="shared" si="1"/>
        <v>43916</v>
      </c>
      <c r="BM2" s="661">
        <f t="shared" si="1"/>
        <v>43917</v>
      </c>
      <c r="BN2" s="661">
        <f t="shared" si="1"/>
        <v>43918</v>
      </c>
      <c r="BO2" s="661">
        <f t="shared" si="1"/>
        <v>43919</v>
      </c>
      <c r="BP2" s="661">
        <f t="shared" si="1"/>
        <v>43920</v>
      </c>
      <c r="BQ2" s="661">
        <f t="shared" si="1"/>
        <v>43921</v>
      </c>
    </row>
    <row r="3" ht="25.5" customHeight="1">
      <c r="A3" s="662">
        <v>1.0</v>
      </c>
      <c r="B3" s="662">
        <v>31.0</v>
      </c>
      <c r="C3" s="662" t="s">
        <v>902</v>
      </c>
      <c r="D3" s="662" t="s">
        <v>931</v>
      </c>
      <c r="E3" s="662" t="s">
        <v>588</v>
      </c>
      <c r="F3" s="662" t="s">
        <v>181</v>
      </c>
      <c r="G3" s="578" t="s">
        <v>1154</v>
      </c>
      <c r="H3" s="578" t="s">
        <v>630</v>
      </c>
      <c r="I3" s="578" t="s">
        <v>1096</v>
      </c>
      <c r="J3" s="663">
        <v>43875.0</v>
      </c>
      <c r="K3" s="663">
        <v>43877.0</v>
      </c>
      <c r="L3" s="663">
        <v>43890.0</v>
      </c>
      <c r="M3" s="663">
        <v>43892.0</v>
      </c>
      <c r="N3" s="663">
        <v>43903.0</v>
      </c>
      <c r="O3" s="663"/>
      <c r="P3" s="664" t="s">
        <v>934</v>
      </c>
      <c r="Q3" s="665"/>
      <c r="R3" s="665" t="s">
        <v>1155</v>
      </c>
      <c r="S3" s="666" t="str">
        <f t="shared" ref="S3:S4" si="3">hyperlink("https://twitter.com/KemenkesRI/status/1234494277457076227", "Sumber")</f>
        <v>Sumber</v>
      </c>
      <c r="T3" s="667">
        <f t="shared" ref="T3:T72" si="4">if(and(isnumber(J3),ISNUMBER(K3)),K3-J3,"")</f>
        <v>2</v>
      </c>
      <c r="U3" s="668" t="str">
        <f t="shared" ref="U3:U51" si="5">if(A3="","",if(O3&lt;&gt;"","Meninggal",if(N3&lt;&gt;"","Sembuh","Aktif")))</f>
        <v>Sembuh</v>
      </c>
      <c r="V3" s="580"/>
      <c r="W3" s="399" t="str">
        <f t="shared" ref="W3:AY3" si="2">if(or(W$2&gt;now(),$A3=""),"",IF(W$2=$J3,"T",if(W$2=$M3,"P",if(W$2=$N3,"S",if(W$2=$O3,"M",if(and(W$2&gt;=min($L3,$M3),W$2&lt;min($N3,$O3,99999)),"R",if(And($K3&lt;&gt;"",W$2&gt;=$K3),"G","")))))))</f>
        <v>T</v>
      </c>
      <c r="X3" s="399" t="str">
        <f t="shared" si="2"/>
        <v/>
      </c>
      <c r="Y3" s="399" t="str">
        <f t="shared" si="2"/>
        <v>G</v>
      </c>
      <c r="Z3" s="399" t="str">
        <f t="shared" si="2"/>
        <v>G</v>
      </c>
      <c r="AA3" s="399" t="str">
        <f t="shared" si="2"/>
        <v>G</v>
      </c>
      <c r="AB3" s="399" t="str">
        <f t="shared" si="2"/>
        <v>G</v>
      </c>
      <c r="AC3" s="399" t="str">
        <f t="shared" si="2"/>
        <v>G</v>
      </c>
      <c r="AD3" s="399" t="str">
        <f t="shared" si="2"/>
        <v>G</v>
      </c>
      <c r="AE3" s="399" t="str">
        <f t="shared" si="2"/>
        <v>G</v>
      </c>
      <c r="AF3" s="399" t="str">
        <f t="shared" si="2"/>
        <v>G</v>
      </c>
      <c r="AG3" s="399" t="str">
        <f t="shared" si="2"/>
        <v>G</v>
      </c>
      <c r="AH3" s="399" t="str">
        <f t="shared" si="2"/>
        <v>G</v>
      </c>
      <c r="AI3" s="399" t="str">
        <f t="shared" si="2"/>
        <v>G</v>
      </c>
      <c r="AJ3" s="399" t="str">
        <f t="shared" si="2"/>
        <v>G</v>
      </c>
      <c r="AK3" s="399" t="str">
        <f t="shared" si="2"/>
        <v>G</v>
      </c>
      <c r="AL3" s="399" t="str">
        <f t="shared" si="2"/>
        <v>R</v>
      </c>
      <c r="AM3" s="399" t="str">
        <f t="shared" si="2"/>
        <v>R</v>
      </c>
      <c r="AN3" s="399" t="str">
        <f t="shared" si="2"/>
        <v>P</v>
      </c>
      <c r="AO3" s="399" t="str">
        <f t="shared" si="2"/>
        <v>R</v>
      </c>
      <c r="AP3" s="399" t="str">
        <f t="shared" si="2"/>
        <v>R</v>
      </c>
      <c r="AQ3" s="399" t="str">
        <f t="shared" si="2"/>
        <v>R</v>
      </c>
      <c r="AR3" s="399" t="str">
        <f t="shared" si="2"/>
        <v>R</v>
      </c>
      <c r="AS3" s="399" t="str">
        <f t="shared" si="2"/>
        <v>R</v>
      </c>
      <c r="AT3" s="399" t="str">
        <f t="shared" si="2"/>
        <v>R</v>
      </c>
      <c r="AU3" s="399" t="str">
        <f t="shared" si="2"/>
        <v>R</v>
      </c>
      <c r="AV3" s="399" t="str">
        <f t="shared" si="2"/>
        <v>R</v>
      </c>
      <c r="AW3" s="399" t="str">
        <f t="shared" si="2"/>
        <v>R</v>
      </c>
      <c r="AX3" s="399" t="str">
        <f t="shared" si="2"/>
        <v>R</v>
      </c>
      <c r="AY3" s="399" t="str">
        <f t="shared" si="2"/>
        <v>S</v>
      </c>
      <c r="AZ3" s="399"/>
      <c r="BA3" s="669"/>
      <c r="BB3" s="669"/>
      <c r="BC3" s="669"/>
      <c r="BD3" s="669"/>
      <c r="BE3" s="669"/>
      <c r="BF3" s="669"/>
      <c r="BG3" s="669"/>
      <c r="BH3" s="669"/>
      <c r="BI3" s="669"/>
      <c r="BJ3" s="669"/>
      <c r="BK3" s="669"/>
      <c r="BL3" s="669"/>
      <c r="BM3" s="669"/>
      <c r="BN3" s="669"/>
      <c r="BO3" s="669"/>
      <c r="BP3" s="669"/>
      <c r="BQ3" s="669"/>
    </row>
    <row r="4">
      <c r="A4" s="662">
        <v>2.0</v>
      </c>
      <c r="B4" s="662">
        <v>64.0</v>
      </c>
      <c r="C4" s="662" t="s">
        <v>902</v>
      </c>
      <c r="D4" s="662" t="s">
        <v>931</v>
      </c>
      <c r="E4" s="662" t="s">
        <v>588</v>
      </c>
      <c r="F4" s="662" t="s">
        <v>181</v>
      </c>
      <c r="G4" s="578" t="s">
        <v>1154</v>
      </c>
      <c r="H4" s="578" t="s">
        <v>630</v>
      </c>
      <c r="I4" s="578">
        <v>1.0</v>
      </c>
      <c r="J4" s="663"/>
      <c r="K4" s="663">
        <v>43881.0</v>
      </c>
      <c r="L4" s="663">
        <v>43890.0</v>
      </c>
      <c r="M4" s="663">
        <v>43892.0</v>
      </c>
      <c r="N4" s="663">
        <v>43906.0</v>
      </c>
      <c r="O4" s="663"/>
      <c r="P4" s="664" t="s">
        <v>934</v>
      </c>
      <c r="Q4" s="665"/>
      <c r="R4" s="665" t="s">
        <v>1156</v>
      </c>
      <c r="S4" s="666" t="str">
        <f t="shared" si="3"/>
        <v>Sumber</v>
      </c>
      <c r="T4" s="667" t="str">
        <f t="shared" si="4"/>
        <v/>
      </c>
      <c r="U4" s="668" t="str">
        <f t="shared" si="5"/>
        <v>Sembuh</v>
      </c>
      <c r="V4" s="400"/>
      <c r="W4" s="399" t="str">
        <f t="shared" ref="W4:AZ4" si="6">if(or(W$2&gt;now(),$A4=""),"",IF(W$2=$J4,"T",if(W$2=$M4,"P",if(W$2=$N4,"S",if(W$2=$O4,"M",if(and(W$2&gt;=min($L4,$M4),W$2&lt;min($N4,$O4,99999)),"R",if(And($K4&lt;&gt;"",W$2&gt;=$K4),"G","")))))))</f>
        <v/>
      </c>
      <c r="X4" s="399" t="str">
        <f t="shared" si="6"/>
        <v/>
      </c>
      <c r="Y4" s="399" t="str">
        <f t="shared" si="6"/>
        <v/>
      </c>
      <c r="Z4" s="399" t="str">
        <f t="shared" si="6"/>
        <v/>
      </c>
      <c r="AA4" s="399" t="str">
        <f t="shared" si="6"/>
        <v/>
      </c>
      <c r="AB4" s="399" t="str">
        <f t="shared" si="6"/>
        <v/>
      </c>
      <c r="AC4" s="399" t="str">
        <f t="shared" si="6"/>
        <v>G</v>
      </c>
      <c r="AD4" s="399" t="str">
        <f t="shared" si="6"/>
        <v>G</v>
      </c>
      <c r="AE4" s="399" t="str">
        <f t="shared" si="6"/>
        <v>G</v>
      </c>
      <c r="AF4" s="399" t="str">
        <f t="shared" si="6"/>
        <v>G</v>
      </c>
      <c r="AG4" s="399" t="str">
        <f t="shared" si="6"/>
        <v>G</v>
      </c>
      <c r="AH4" s="399" t="str">
        <f t="shared" si="6"/>
        <v>G</v>
      </c>
      <c r="AI4" s="399" t="str">
        <f t="shared" si="6"/>
        <v>G</v>
      </c>
      <c r="AJ4" s="399" t="str">
        <f t="shared" si="6"/>
        <v>G</v>
      </c>
      <c r="AK4" s="399" t="str">
        <f t="shared" si="6"/>
        <v>G</v>
      </c>
      <c r="AL4" s="399" t="str">
        <f t="shared" si="6"/>
        <v>R</v>
      </c>
      <c r="AM4" s="399" t="str">
        <f t="shared" si="6"/>
        <v>R</v>
      </c>
      <c r="AN4" s="399" t="str">
        <f t="shared" si="6"/>
        <v>P</v>
      </c>
      <c r="AO4" s="399" t="str">
        <f t="shared" si="6"/>
        <v>R</v>
      </c>
      <c r="AP4" s="399" t="str">
        <f t="shared" si="6"/>
        <v>R</v>
      </c>
      <c r="AQ4" s="399" t="str">
        <f t="shared" si="6"/>
        <v>R</v>
      </c>
      <c r="AR4" s="399" t="str">
        <f t="shared" si="6"/>
        <v>R</v>
      </c>
      <c r="AS4" s="399" t="str">
        <f t="shared" si="6"/>
        <v>R</v>
      </c>
      <c r="AT4" s="399" t="str">
        <f t="shared" si="6"/>
        <v>R</v>
      </c>
      <c r="AU4" s="399" t="str">
        <f t="shared" si="6"/>
        <v>R</v>
      </c>
      <c r="AV4" s="399" t="str">
        <f t="shared" si="6"/>
        <v>R</v>
      </c>
      <c r="AW4" s="399" t="str">
        <f t="shared" si="6"/>
        <v>R</v>
      </c>
      <c r="AX4" s="399" t="str">
        <f t="shared" si="6"/>
        <v>R</v>
      </c>
      <c r="AY4" s="399" t="str">
        <f t="shared" si="6"/>
        <v>R</v>
      </c>
      <c r="AZ4" s="399" t="str">
        <f t="shared" si="6"/>
        <v>R</v>
      </c>
      <c r="BA4" s="669"/>
      <c r="BB4" s="669"/>
      <c r="BC4" s="669"/>
      <c r="BD4" s="669"/>
      <c r="BE4" s="669"/>
      <c r="BF4" s="669"/>
      <c r="BG4" s="669"/>
      <c r="BH4" s="669"/>
      <c r="BI4" s="669"/>
      <c r="BJ4" s="669"/>
      <c r="BK4" s="669"/>
      <c r="BL4" s="669"/>
      <c r="BM4" s="669"/>
      <c r="BN4" s="669"/>
      <c r="BO4" s="669"/>
      <c r="BP4" s="669"/>
      <c r="BQ4" s="669"/>
    </row>
    <row r="5">
      <c r="A5" s="662">
        <v>3.0</v>
      </c>
      <c r="B5" s="662">
        <v>33.0</v>
      </c>
      <c r="C5" s="662" t="s">
        <v>902</v>
      </c>
      <c r="D5" s="662" t="s">
        <v>931</v>
      </c>
      <c r="E5" s="662" t="s">
        <v>588</v>
      </c>
      <c r="F5" s="662" t="s">
        <v>181</v>
      </c>
      <c r="G5" s="578" t="s">
        <v>1154</v>
      </c>
      <c r="H5" s="578" t="s">
        <v>630</v>
      </c>
      <c r="I5" s="578" t="s">
        <v>1096</v>
      </c>
      <c r="J5" s="663">
        <v>43875.0</v>
      </c>
      <c r="K5" s="670"/>
      <c r="L5" s="663"/>
      <c r="M5" s="663">
        <v>43896.0</v>
      </c>
      <c r="N5" s="663">
        <v>43903.0</v>
      </c>
      <c r="O5" s="663"/>
      <c r="P5" s="664" t="s">
        <v>934</v>
      </c>
      <c r="Q5" s="665"/>
      <c r="R5" s="665" t="s">
        <v>1157</v>
      </c>
      <c r="S5" s="666" t="str">
        <f t="shared" ref="S5:S6" si="8">hyperlink("http://sehatnegeriku.kemkes.go.id/baca/rilis-media/20200306/1533247/pasien-positif-covid-19-bertambah-2-orang/","Sumber")</f>
        <v>Sumber</v>
      </c>
      <c r="T5" s="667" t="str">
        <f t="shared" si="4"/>
        <v/>
      </c>
      <c r="U5" s="668" t="str">
        <f t="shared" si="5"/>
        <v>Sembuh</v>
      </c>
      <c r="V5" s="400"/>
      <c r="W5" s="399" t="str">
        <f t="shared" ref="W5:AZ5" si="7">if(or(W$2&gt;now(),$A5=""),"",IF(W$2=$J5,"T",if(W$2=$M5,"P",if(W$2=$N5,"S",if(W$2=$O5,"M",if(and(W$2&gt;=min($L5,$M5),W$2&lt;min($N5,$O5,99999)),"R",if(And($K5&lt;&gt;"",W$2&gt;=$K5),"G","")))))))</f>
        <v>T</v>
      </c>
      <c r="X5" s="399" t="str">
        <f t="shared" si="7"/>
        <v/>
      </c>
      <c r="Y5" s="399" t="str">
        <f t="shared" si="7"/>
        <v/>
      </c>
      <c r="Z5" s="399" t="str">
        <f t="shared" si="7"/>
        <v/>
      </c>
      <c r="AA5" s="399" t="str">
        <f t="shared" si="7"/>
        <v/>
      </c>
      <c r="AB5" s="399" t="str">
        <f t="shared" si="7"/>
        <v/>
      </c>
      <c r="AC5" s="399" t="str">
        <f t="shared" si="7"/>
        <v/>
      </c>
      <c r="AD5" s="399" t="str">
        <f t="shared" si="7"/>
        <v/>
      </c>
      <c r="AE5" s="399" t="str">
        <f t="shared" si="7"/>
        <v/>
      </c>
      <c r="AF5" s="399" t="str">
        <f t="shared" si="7"/>
        <v/>
      </c>
      <c r="AG5" s="399" t="str">
        <f t="shared" si="7"/>
        <v/>
      </c>
      <c r="AH5" s="399" t="str">
        <f t="shared" si="7"/>
        <v/>
      </c>
      <c r="AI5" s="399" t="str">
        <f t="shared" si="7"/>
        <v/>
      </c>
      <c r="AJ5" s="399" t="str">
        <f t="shared" si="7"/>
        <v/>
      </c>
      <c r="AK5" s="399" t="str">
        <f t="shared" si="7"/>
        <v/>
      </c>
      <c r="AL5" s="399" t="str">
        <f t="shared" si="7"/>
        <v/>
      </c>
      <c r="AM5" s="399" t="str">
        <f t="shared" si="7"/>
        <v/>
      </c>
      <c r="AN5" s="399" t="str">
        <f t="shared" si="7"/>
        <v/>
      </c>
      <c r="AO5" s="399" t="str">
        <f t="shared" si="7"/>
        <v/>
      </c>
      <c r="AP5" s="399" t="str">
        <f t="shared" si="7"/>
        <v/>
      </c>
      <c r="AQ5" s="399" t="str">
        <f t="shared" si="7"/>
        <v/>
      </c>
      <c r="AR5" s="399" t="str">
        <f t="shared" si="7"/>
        <v>P</v>
      </c>
      <c r="AS5" s="399" t="str">
        <f t="shared" si="7"/>
        <v>R</v>
      </c>
      <c r="AT5" s="399" t="str">
        <f t="shared" si="7"/>
        <v>R</v>
      </c>
      <c r="AU5" s="399" t="str">
        <f t="shared" si="7"/>
        <v>R</v>
      </c>
      <c r="AV5" s="399" t="str">
        <f t="shared" si="7"/>
        <v>R</v>
      </c>
      <c r="AW5" s="399" t="str">
        <f t="shared" si="7"/>
        <v>R</v>
      </c>
      <c r="AX5" s="399" t="str">
        <f t="shared" si="7"/>
        <v>R</v>
      </c>
      <c r="AY5" s="399" t="str">
        <f t="shared" si="7"/>
        <v>S</v>
      </c>
      <c r="AZ5" s="399" t="str">
        <f t="shared" si="7"/>
        <v/>
      </c>
      <c r="BA5" s="669"/>
      <c r="BB5" s="669"/>
      <c r="BC5" s="669"/>
      <c r="BD5" s="669"/>
      <c r="BE5" s="669"/>
      <c r="BF5" s="669"/>
      <c r="BG5" s="669"/>
      <c r="BH5" s="669"/>
      <c r="BI5" s="669"/>
      <c r="BJ5" s="669"/>
      <c r="BK5" s="669"/>
      <c r="BL5" s="669"/>
      <c r="BM5" s="669"/>
      <c r="BN5" s="669"/>
      <c r="BO5" s="669"/>
      <c r="BP5" s="669"/>
      <c r="BQ5" s="669"/>
    </row>
    <row r="6">
      <c r="A6" s="662">
        <v>4.0</v>
      </c>
      <c r="B6" s="662">
        <v>34.0</v>
      </c>
      <c r="C6" s="662" t="s">
        <v>656</v>
      </c>
      <c r="D6" s="662" t="s">
        <v>931</v>
      </c>
      <c r="E6" s="399"/>
      <c r="F6" s="399"/>
      <c r="G6" s="578" t="s">
        <v>1154</v>
      </c>
      <c r="H6" s="578" t="s">
        <v>630</v>
      </c>
      <c r="I6" s="578" t="s">
        <v>1096</v>
      </c>
      <c r="J6" s="663">
        <v>43875.0</v>
      </c>
      <c r="K6" s="670"/>
      <c r="L6" s="663"/>
      <c r="M6" s="663">
        <v>43896.0</v>
      </c>
      <c r="N6" s="670"/>
      <c r="O6" s="670"/>
      <c r="P6" s="664" t="s">
        <v>934</v>
      </c>
      <c r="Q6" s="665"/>
      <c r="R6" s="665" t="s">
        <v>1157</v>
      </c>
      <c r="S6" s="666" t="str">
        <f t="shared" si="8"/>
        <v>Sumber</v>
      </c>
      <c r="T6" s="667" t="str">
        <f t="shared" si="4"/>
        <v/>
      </c>
      <c r="U6" s="668" t="str">
        <f t="shared" si="5"/>
        <v>Aktif</v>
      </c>
      <c r="V6" s="400"/>
      <c r="W6" s="399" t="str">
        <f t="shared" ref="W6:AZ6" si="9">if(or(W$2&gt;now(),$A6=""),"",IF(W$2=$J6,"T",if(W$2=$M6,"P",if(W$2=$N6,"S",if(W$2=$O6,"M",if(and(W$2&gt;=min($L6,$M6),W$2&lt;min($N6,$O6,99999)),"R",if(And($K6&lt;&gt;"",W$2&gt;=$K6),"G","")))))))</f>
        <v>T</v>
      </c>
      <c r="X6" s="399" t="str">
        <f t="shared" si="9"/>
        <v/>
      </c>
      <c r="Y6" s="399" t="str">
        <f t="shared" si="9"/>
        <v/>
      </c>
      <c r="Z6" s="399" t="str">
        <f t="shared" si="9"/>
        <v/>
      </c>
      <c r="AA6" s="399" t="str">
        <f t="shared" si="9"/>
        <v/>
      </c>
      <c r="AB6" s="399" t="str">
        <f t="shared" si="9"/>
        <v/>
      </c>
      <c r="AC6" s="399" t="str">
        <f t="shared" si="9"/>
        <v/>
      </c>
      <c r="AD6" s="399" t="str">
        <f t="shared" si="9"/>
        <v/>
      </c>
      <c r="AE6" s="399" t="str">
        <f t="shared" si="9"/>
        <v/>
      </c>
      <c r="AF6" s="399" t="str">
        <f t="shared" si="9"/>
        <v/>
      </c>
      <c r="AG6" s="399" t="str">
        <f t="shared" si="9"/>
        <v/>
      </c>
      <c r="AH6" s="399" t="str">
        <f t="shared" si="9"/>
        <v/>
      </c>
      <c r="AI6" s="399" t="str">
        <f t="shared" si="9"/>
        <v/>
      </c>
      <c r="AJ6" s="399" t="str">
        <f t="shared" si="9"/>
        <v/>
      </c>
      <c r="AK6" s="399" t="str">
        <f t="shared" si="9"/>
        <v/>
      </c>
      <c r="AL6" s="399" t="str">
        <f t="shared" si="9"/>
        <v/>
      </c>
      <c r="AM6" s="399" t="str">
        <f t="shared" si="9"/>
        <v/>
      </c>
      <c r="AN6" s="399" t="str">
        <f t="shared" si="9"/>
        <v/>
      </c>
      <c r="AO6" s="399" t="str">
        <f t="shared" si="9"/>
        <v/>
      </c>
      <c r="AP6" s="399" t="str">
        <f t="shared" si="9"/>
        <v/>
      </c>
      <c r="AQ6" s="399" t="str">
        <f t="shared" si="9"/>
        <v/>
      </c>
      <c r="AR6" s="399" t="str">
        <f t="shared" si="9"/>
        <v>P</v>
      </c>
      <c r="AS6" s="399" t="str">
        <f t="shared" si="9"/>
        <v>R</v>
      </c>
      <c r="AT6" s="399" t="str">
        <f t="shared" si="9"/>
        <v>R</v>
      </c>
      <c r="AU6" s="399" t="str">
        <f t="shared" si="9"/>
        <v>R</v>
      </c>
      <c r="AV6" s="399" t="str">
        <f t="shared" si="9"/>
        <v>R</v>
      </c>
      <c r="AW6" s="399" t="str">
        <f t="shared" si="9"/>
        <v>R</v>
      </c>
      <c r="AX6" s="399" t="str">
        <f t="shared" si="9"/>
        <v>R</v>
      </c>
      <c r="AY6" s="399" t="str">
        <f t="shared" si="9"/>
        <v>R</v>
      </c>
      <c r="AZ6" s="399" t="str">
        <f t="shared" si="9"/>
        <v>R</v>
      </c>
      <c r="BA6" s="669"/>
      <c r="BB6" s="669"/>
      <c r="BC6" s="669"/>
      <c r="BD6" s="669"/>
      <c r="BE6" s="669"/>
      <c r="BF6" s="669"/>
      <c r="BG6" s="669"/>
      <c r="BH6" s="669"/>
      <c r="BI6" s="669"/>
      <c r="BJ6" s="669"/>
      <c r="BK6" s="669"/>
      <c r="BL6" s="669"/>
      <c r="BM6" s="669"/>
      <c r="BN6" s="669"/>
      <c r="BO6" s="669"/>
      <c r="BP6" s="669"/>
      <c r="BQ6" s="669"/>
    </row>
    <row r="7">
      <c r="A7" s="662">
        <v>5.0</v>
      </c>
      <c r="B7" s="662">
        <v>55.0</v>
      </c>
      <c r="C7" s="662" t="s">
        <v>892</v>
      </c>
      <c r="D7" s="662" t="s">
        <v>931</v>
      </c>
      <c r="E7" s="662" t="s">
        <v>586</v>
      </c>
      <c r="F7" s="399"/>
      <c r="G7" s="578" t="s">
        <v>1154</v>
      </c>
      <c r="H7" s="578" t="s">
        <v>630</v>
      </c>
      <c r="I7" s="578">
        <v>1.0</v>
      </c>
      <c r="J7" s="663"/>
      <c r="K7" s="670"/>
      <c r="L7" s="663"/>
      <c r="M7" s="663">
        <v>43898.0</v>
      </c>
      <c r="N7" s="670"/>
      <c r="O7" s="670"/>
      <c r="P7" s="664" t="s">
        <v>1158</v>
      </c>
      <c r="Q7" s="665"/>
      <c r="R7" s="665" t="s">
        <v>1159</v>
      </c>
      <c r="S7" s="666" t="str">
        <f>hyperlink("https://infeksiemerging.kemkes.go.id/situasi-infeksi-emerging/info-corona-virus/situasi-terkini-perkembangan-coronavirus-disease-covid-19-8-maret-2020/#.XmW-2agzY2wg","Sumber")</f>
        <v>Sumber</v>
      </c>
      <c r="T7" s="667" t="str">
        <f t="shared" si="4"/>
        <v/>
      </c>
      <c r="U7" s="668" t="str">
        <f t="shared" si="5"/>
        <v>Aktif</v>
      </c>
      <c r="V7" s="400"/>
      <c r="W7" s="399" t="str">
        <f t="shared" ref="W7:AZ7" si="10">if(or(W$2&gt;now(),$A7=""),"",IF(W$2=$J7,"T",if(W$2=$M7,"P",if(W$2=$N7,"S",if(W$2=$O7,"M",if(and(W$2&gt;=min($L7,$M7),W$2&lt;min($N7,$O7,99999)),"R",if(And($K7&lt;&gt;"",W$2&gt;=$K7),"G","")))))))</f>
        <v/>
      </c>
      <c r="X7" s="399" t="str">
        <f t="shared" si="10"/>
        <v/>
      </c>
      <c r="Y7" s="399" t="str">
        <f t="shared" si="10"/>
        <v/>
      </c>
      <c r="Z7" s="399" t="str">
        <f t="shared" si="10"/>
        <v/>
      </c>
      <c r="AA7" s="399" t="str">
        <f t="shared" si="10"/>
        <v/>
      </c>
      <c r="AB7" s="399" t="str">
        <f t="shared" si="10"/>
        <v/>
      </c>
      <c r="AC7" s="399" t="str">
        <f t="shared" si="10"/>
        <v/>
      </c>
      <c r="AD7" s="399" t="str">
        <f t="shared" si="10"/>
        <v/>
      </c>
      <c r="AE7" s="399" t="str">
        <f t="shared" si="10"/>
        <v/>
      </c>
      <c r="AF7" s="399" t="str">
        <f t="shared" si="10"/>
        <v/>
      </c>
      <c r="AG7" s="399" t="str">
        <f t="shared" si="10"/>
        <v/>
      </c>
      <c r="AH7" s="399" t="str">
        <f t="shared" si="10"/>
        <v/>
      </c>
      <c r="AI7" s="399" t="str">
        <f t="shared" si="10"/>
        <v/>
      </c>
      <c r="AJ7" s="399" t="str">
        <f t="shared" si="10"/>
        <v/>
      </c>
      <c r="AK7" s="399" t="str">
        <f t="shared" si="10"/>
        <v/>
      </c>
      <c r="AL7" s="399" t="str">
        <f t="shared" si="10"/>
        <v/>
      </c>
      <c r="AM7" s="399" t="str">
        <f t="shared" si="10"/>
        <v/>
      </c>
      <c r="AN7" s="399" t="str">
        <f t="shared" si="10"/>
        <v/>
      </c>
      <c r="AO7" s="399" t="str">
        <f t="shared" si="10"/>
        <v/>
      </c>
      <c r="AP7" s="399" t="str">
        <f t="shared" si="10"/>
        <v/>
      </c>
      <c r="AQ7" s="399" t="str">
        <f t="shared" si="10"/>
        <v/>
      </c>
      <c r="AR7" s="399" t="str">
        <f t="shared" si="10"/>
        <v/>
      </c>
      <c r="AS7" s="399" t="str">
        <f t="shared" si="10"/>
        <v/>
      </c>
      <c r="AT7" s="399" t="str">
        <f t="shared" si="10"/>
        <v>P</v>
      </c>
      <c r="AU7" s="399" t="str">
        <f t="shared" si="10"/>
        <v>R</v>
      </c>
      <c r="AV7" s="399" t="str">
        <f t="shared" si="10"/>
        <v>R</v>
      </c>
      <c r="AW7" s="399" t="str">
        <f t="shared" si="10"/>
        <v>R</v>
      </c>
      <c r="AX7" s="399" t="str">
        <f t="shared" si="10"/>
        <v>R</v>
      </c>
      <c r="AY7" s="399" t="str">
        <f t="shared" si="10"/>
        <v>R</v>
      </c>
      <c r="AZ7" s="399" t="str">
        <f t="shared" si="10"/>
        <v>R</v>
      </c>
      <c r="BA7" s="669"/>
      <c r="BB7" s="669"/>
      <c r="BC7" s="669"/>
      <c r="BD7" s="669"/>
      <c r="BE7" s="669"/>
      <c r="BF7" s="669"/>
      <c r="BG7" s="669"/>
      <c r="BH7" s="669"/>
      <c r="BI7" s="669"/>
      <c r="BJ7" s="669"/>
      <c r="BK7" s="669"/>
      <c r="BL7" s="669"/>
      <c r="BM7" s="669"/>
      <c r="BN7" s="669"/>
      <c r="BO7" s="669"/>
      <c r="BP7" s="669"/>
      <c r="BQ7" s="669"/>
    </row>
    <row r="8">
      <c r="A8" s="662">
        <v>6.0</v>
      </c>
      <c r="B8" s="662">
        <v>36.0</v>
      </c>
      <c r="C8" s="662" t="s">
        <v>892</v>
      </c>
      <c r="D8" s="662" t="s">
        <v>931</v>
      </c>
      <c r="E8" s="662"/>
      <c r="F8" s="399"/>
      <c r="G8" s="578" t="s">
        <v>1160</v>
      </c>
      <c r="H8" s="578" t="s">
        <v>1036</v>
      </c>
      <c r="I8" s="670"/>
      <c r="J8" s="670"/>
      <c r="K8" s="670"/>
      <c r="L8" s="663"/>
      <c r="M8" s="663">
        <v>43898.0</v>
      </c>
      <c r="N8" s="663">
        <v>43901.0</v>
      </c>
      <c r="O8" s="670"/>
      <c r="P8" s="664" t="s">
        <v>1158</v>
      </c>
      <c r="Q8" s="665" t="s">
        <v>1161</v>
      </c>
      <c r="R8" s="665" t="s">
        <v>1038</v>
      </c>
      <c r="S8" s="666" t="str">
        <f>hyperlink("https://infeksiemerging.kemkes.go.id/situasi-infeksi-emerging/info-corona-virus/situasi-terkini-perkembangan-coronavirus-disease-covid-19-8-maret-2020/#.XmW-2agzY2w","Sumber")</f>
        <v>Sumber</v>
      </c>
      <c r="T8" s="667" t="str">
        <f t="shared" si="4"/>
        <v/>
      </c>
      <c r="U8" s="668" t="str">
        <f t="shared" si="5"/>
        <v>Sembuh</v>
      </c>
      <c r="V8" s="400"/>
      <c r="W8" s="399" t="str">
        <f t="shared" ref="W8:AZ8" si="11">if(or(W$2&gt;now(),$A8=""),"",IF(W$2=$J8,"T",if(W$2=$M8,"P",if(W$2=$N8,"S",if(W$2=$O8,"M",if(and(W$2&gt;=min($L8,$M8),W$2&lt;min($N8,$O8,99999)),"R",if(And($K8&lt;&gt;"",W$2&gt;=$K8),"G","")))))))</f>
        <v/>
      </c>
      <c r="X8" s="399" t="str">
        <f t="shared" si="11"/>
        <v/>
      </c>
      <c r="Y8" s="399" t="str">
        <f t="shared" si="11"/>
        <v/>
      </c>
      <c r="Z8" s="399" t="str">
        <f t="shared" si="11"/>
        <v/>
      </c>
      <c r="AA8" s="399" t="str">
        <f t="shared" si="11"/>
        <v/>
      </c>
      <c r="AB8" s="399" t="str">
        <f t="shared" si="11"/>
        <v/>
      </c>
      <c r="AC8" s="399" t="str">
        <f t="shared" si="11"/>
        <v/>
      </c>
      <c r="AD8" s="399" t="str">
        <f t="shared" si="11"/>
        <v/>
      </c>
      <c r="AE8" s="399" t="str">
        <f t="shared" si="11"/>
        <v/>
      </c>
      <c r="AF8" s="399" t="str">
        <f t="shared" si="11"/>
        <v/>
      </c>
      <c r="AG8" s="399" t="str">
        <f t="shared" si="11"/>
        <v/>
      </c>
      <c r="AH8" s="399" t="str">
        <f t="shared" si="11"/>
        <v/>
      </c>
      <c r="AI8" s="399" t="str">
        <f t="shared" si="11"/>
        <v/>
      </c>
      <c r="AJ8" s="399" t="str">
        <f t="shared" si="11"/>
        <v/>
      </c>
      <c r="AK8" s="399" t="str">
        <f t="shared" si="11"/>
        <v/>
      </c>
      <c r="AL8" s="399" t="str">
        <f t="shared" si="11"/>
        <v/>
      </c>
      <c r="AM8" s="399" t="str">
        <f t="shared" si="11"/>
        <v/>
      </c>
      <c r="AN8" s="399" t="str">
        <f t="shared" si="11"/>
        <v/>
      </c>
      <c r="AO8" s="399" t="str">
        <f t="shared" si="11"/>
        <v/>
      </c>
      <c r="AP8" s="399" t="str">
        <f t="shared" si="11"/>
        <v/>
      </c>
      <c r="AQ8" s="399" t="str">
        <f t="shared" si="11"/>
        <v/>
      </c>
      <c r="AR8" s="399" t="str">
        <f t="shared" si="11"/>
        <v/>
      </c>
      <c r="AS8" s="399" t="str">
        <f t="shared" si="11"/>
        <v/>
      </c>
      <c r="AT8" s="399" t="str">
        <f t="shared" si="11"/>
        <v>P</v>
      </c>
      <c r="AU8" s="399" t="str">
        <f t="shared" si="11"/>
        <v>R</v>
      </c>
      <c r="AV8" s="399" t="str">
        <f t="shared" si="11"/>
        <v>R</v>
      </c>
      <c r="AW8" s="399" t="str">
        <f t="shared" si="11"/>
        <v>S</v>
      </c>
      <c r="AX8" s="399" t="str">
        <f t="shared" si="11"/>
        <v/>
      </c>
      <c r="AY8" s="399" t="str">
        <f t="shared" si="11"/>
        <v/>
      </c>
      <c r="AZ8" s="399" t="str">
        <f t="shared" si="11"/>
        <v/>
      </c>
      <c r="BA8" s="669"/>
      <c r="BB8" s="669"/>
      <c r="BC8" s="669"/>
      <c r="BD8" s="669"/>
      <c r="BE8" s="669"/>
      <c r="BF8" s="669"/>
      <c r="BG8" s="669"/>
      <c r="BH8" s="669"/>
      <c r="BI8" s="669"/>
      <c r="BJ8" s="669"/>
      <c r="BK8" s="669"/>
      <c r="BL8" s="669"/>
      <c r="BM8" s="669"/>
      <c r="BN8" s="669"/>
      <c r="BO8" s="669"/>
      <c r="BP8" s="669"/>
      <c r="BQ8" s="669"/>
    </row>
    <row r="9">
      <c r="A9" s="662">
        <v>7.0</v>
      </c>
      <c r="B9" s="662">
        <v>59.0</v>
      </c>
      <c r="C9" s="662" t="s">
        <v>902</v>
      </c>
      <c r="D9" s="662" t="s">
        <v>931</v>
      </c>
      <c r="E9" s="399"/>
      <c r="F9" s="399"/>
      <c r="G9" s="578" t="s">
        <v>1160</v>
      </c>
      <c r="H9" s="578" t="s">
        <v>1162</v>
      </c>
      <c r="I9" s="578"/>
      <c r="J9" s="670"/>
      <c r="K9" s="670"/>
      <c r="L9" s="670"/>
      <c r="M9" s="663">
        <v>43899.0</v>
      </c>
      <c r="N9" s="670"/>
      <c r="O9" s="670"/>
      <c r="P9" s="401"/>
      <c r="Q9" s="665" t="s">
        <v>1163</v>
      </c>
      <c r="R9" s="665" t="s">
        <v>1164</v>
      </c>
      <c r="S9" s="666" t="str">
        <f t="shared" ref="S9:S15" si="13">hyperlink("https://tirto.id/melonjak-drastis-pasien-positif-corona-di-indonesia-jadi-19-orang-eDSu","Sumber")</f>
        <v>Sumber</v>
      </c>
      <c r="T9" s="667" t="str">
        <f t="shared" si="4"/>
        <v/>
      </c>
      <c r="U9" s="668" t="str">
        <f t="shared" si="5"/>
        <v>Aktif</v>
      </c>
      <c r="V9" s="400"/>
      <c r="W9" s="399" t="str">
        <f t="shared" ref="W9:AZ9" si="12">if(or(W$2&gt;now(),$A9=""),"",IF(W$2=$J9,"T",if(W$2=$M9,"P",if(W$2=$N9,"S",if(W$2=$O9,"M",if(and(W$2&gt;=min($L9,$M9),W$2&lt;min($N9,$O9,99999)),"R",if(And($K9&lt;&gt;"",W$2&gt;=$K9),"G","")))))))</f>
        <v/>
      </c>
      <c r="X9" s="399" t="str">
        <f t="shared" si="12"/>
        <v/>
      </c>
      <c r="Y9" s="399" t="str">
        <f t="shared" si="12"/>
        <v/>
      </c>
      <c r="Z9" s="399" t="str">
        <f t="shared" si="12"/>
        <v/>
      </c>
      <c r="AA9" s="399" t="str">
        <f t="shared" si="12"/>
        <v/>
      </c>
      <c r="AB9" s="399" t="str">
        <f t="shared" si="12"/>
        <v/>
      </c>
      <c r="AC9" s="399" t="str">
        <f t="shared" si="12"/>
        <v/>
      </c>
      <c r="AD9" s="399" t="str">
        <f t="shared" si="12"/>
        <v/>
      </c>
      <c r="AE9" s="399" t="str">
        <f t="shared" si="12"/>
        <v/>
      </c>
      <c r="AF9" s="399" t="str">
        <f t="shared" si="12"/>
        <v/>
      </c>
      <c r="AG9" s="399" t="str">
        <f t="shared" si="12"/>
        <v/>
      </c>
      <c r="AH9" s="399" t="str">
        <f t="shared" si="12"/>
        <v/>
      </c>
      <c r="AI9" s="399" t="str">
        <f t="shared" si="12"/>
        <v/>
      </c>
      <c r="AJ9" s="399" t="str">
        <f t="shared" si="12"/>
        <v/>
      </c>
      <c r="AK9" s="399" t="str">
        <f t="shared" si="12"/>
        <v/>
      </c>
      <c r="AL9" s="399" t="str">
        <f t="shared" si="12"/>
        <v/>
      </c>
      <c r="AM9" s="399" t="str">
        <f t="shared" si="12"/>
        <v/>
      </c>
      <c r="AN9" s="399" t="str">
        <f t="shared" si="12"/>
        <v/>
      </c>
      <c r="AO9" s="399" t="str">
        <f t="shared" si="12"/>
        <v/>
      </c>
      <c r="AP9" s="399" t="str">
        <f t="shared" si="12"/>
        <v/>
      </c>
      <c r="AQ9" s="399" t="str">
        <f t="shared" si="12"/>
        <v/>
      </c>
      <c r="AR9" s="399" t="str">
        <f t="shared" si="12"/>
        <v/>
      </c>
      <c r="AS9" s="399" t="str">
        <f t="shared" si="12"/>
        <v/>
      </c>
      <c r="AT9" s="399" t="str">
        <f t="shared" si="12"/>
        <v/>
      </c>
      <c r="AU9" s="399" t="str">
        <f t="shared" si="12"/>
        <v>P</v>
      </c>
      <c r="AV9" s="399" t="str">
        <f t="shared" si="12"/>
        <v>R</v>
      </c>
      <c r="AW9" s="399" t="str">
        <f t="shared" si="12"/>
        <v>R</v>
      </c>
      <c r="AX9" s="399" t="str">
        <f t="shared" si="12"/>
        <v>R</v>
      </c>
      <c r="AY9" s="399" t="str">
        <f t="shared" si="12"/>
        <v>R</v>
      </c>
      <c r="AZ9" s="399" t="str">
        <f t="shared" si="12"/>
        <v>R</v>
      </c>
      <c r="BA9" s="669"/>
      <c r="BB9" s="669"/>
      <c r="BC9" s="669"/>
      <c r="BD9" s="669"/>
      <c r="BE9" s="669"/>
      <c r="BF9" s="669"/>
      <c r="BG9" s="669"/>
      <c r="BH9" s="669"/>
      <c r="BI9" s="669"/>
      <c r="BJ9" s="669"/>
      <c r="BK9" s="669"/>
      <c r="BL9" s="669"/>
      <c r="BM9" s="669"/>
      <c r="BN9" s="669"/>
      <c r="BO9" s="669"/>
      <c r="BP9" s="669"/>
      <c r="BQ9" s="669"/>
    </row>
    <row r="10">
      <c r="A10" s="662">
        <v>8.0</v>
      </c>
      <c r="B10" s="662">
        <v>56.0</v>
      </c>
      <c r="C10" s="662" t="s">
        <v>892</v>
      </c>
      <c r="D10" s="662" t="s">
        <v>931</v>
      </c>
      <c r="E10" s="399"/>
      <c r="F10" s="399"/>
      <c r="G10" s="578" t="s">
        <v>1154</v>
      </c>
      <c r="H10" s="578" t="s">
        <v>1162</v>
      </c>
      <c r="I10" s="578">
        <v>7.0</v>
      </c>
      <c r="J10" s="670"/>
      <c r="K10" s="670"/>
      <c r="L10" s="670"/>
      <c r="M10" s="663">
        <v>43899.0</v>
      </c>
      <c r="N10" s="670"/>
      <c r="O10" s="670"/>
      <c r="P10" s="401"/>
      <c r="Q10" s="665" t="s">
        <v>1165</v>
      </c>
      <c r="R10" s="665" t="s">
        <v>1166</v>
      </c>
      <c r="S10" s="666" t="str">
        <f t="shared" si="13"/>
        <v>Sumber</v>
      </c>
      <c r="T10" s="667" t="str">
        <f t="shared" si="4"/>
        <v/>
      </c>
      <c r="U10" s="668" t="str">
        <f t="shared" si="5"/>
        <v>Aktif</v>
      </c>
      <c r="V10" s="400"/>
      <c r="W10" s="399" t="str">
        <f t="shared" ref="W10:AZ10" si="14">if(or(W$2&gt;now(),$A10=""),"",IF(W$2=$J10,"T",if(W$2=$M10,"P",if(W$2=$N10,"S",if(W$2=$O10,"M",if(and(W$2&gt;=min($L10,$M10),W$2&lt;min($N10,$O10,99999)),"R",if(And($K10&lt;&gt;"",W$2&gt;=$K10),"G","")))))))</f>
        <v/>
      </c>
      <c r="X10" s="399" t="str">
        <f t="shared" si="14"/>
        <v/>
      </c>
      <c r="Y10" s="399" t="str">
        <f t="shared" si="14"/>
        <v/>
      </c>
      <c r="Z10" s="399" t="str">
        <f t="shared" si="14"/>
        <v/>
      </c>
      <c r="AA10" s="399" t="str">
        <f t="shared" si="14"/>
        <v/>
      </c>
      <c r="AB10" s="399" t="str">
        <f t="shared" si="14"/>
        <v/>
      </c>
      <c r="AC10" s="399" t="str">
        <f t="shared" si="14"/>
        <v/>
      </c>
      <c r="AD10" s="399" t="str">
        <f t="shared" si="14"/>
        <v/>
      </c>
      <c r="AE10" s="399" t="str">
        <f t="shared" si="14"/>
        <v/>
      </c>
      <c r="AF10" s="399" t="str">
        <f t="shared" si="14"/>
        <v/>
      </c>
      <c r="AG10" s="399" t="str">
        <f t="shared" si="14"/>
        <v/>
      </c>
      <c r="AH10" s="399" t="str">
        <f t="shared" si="14"/>
        <v/>
      </c>
      <c r="AI10" s="399" t="str">
        <f t="shared" si="14"/>
        <v/>
      </c>
      <c r="AJ10" s="399" t="str">
        <f t="shared" si="14"/>
        <v/>
      </c>
      <c r="AK10" s="399" t="str">
        <f t="shared" si="14"/>
        <v/>
      </c>
      <c r="AL10" s="399" t="str">
        <f t="shared" si="14"/>
        <v/>
      </c>
      <c r="AM10" s="399" t="str">
        <f t="shared" si="14"/>
        <v/>
      </c>
      <c r="AN10" s="399" t="str">
        <f t="shared" si="14"/>
        <v/>
      </c>
      <c r="AO10" s="399" t="str">
        <f t="shared" si="14"/>
        <v/>
      </c>
      <c r="AP10" s="399" t="str">
        <f t="shared" si="14"/>
        <v/>
      </c>
      <c r="AQ10" s="399" t="str">
        <f t="shared" si="14"/>
        <v/>
      </c>
      <c r="AR10" s="399" t="str">
        <f t="shared" si="14"/>
        <v/>
      </c>
      <c r="AS10" s="399" t="str">
        <f t="shared" si="14"/>
        <v/>
      </c>
      <c r="AT10" s="399" t="str">
        <f t="shared" si="14"/>
        <v/>
      </c>
      <c r="AU10" s="399" t="str">
        <f t="shared" si="14"/>
        <v>P</v>
      </c>
      <c r="AV10" s="399" t="str">
        <f t="shared" si="14"/>
        <v>R</v>
      </c>
      <c r="AW10" s="399" t="str">
        <f t="shared" si="14"/>
        <v>R</v>
      </c>
      <c r="AX10" s="399" t="str">
        <f t="shared" si="14"/>
        <v>R</v>
      </c>
      <c r="AY10" s="399" t="str">
        <f t="shared" si="14"/>
        <v>R</v>
      </c>
      <c r="AZ10" s="399" t="str">
        <f t="shared" si="14"/>
        <v>R</v>
      </c>
      <c r="BA10" s="669"/>
      <c r="BB10" s="669"/>
      <c r="BC10" s="669"/>
      <c r="BD10" s="669"/>
      <c r="BE10" s="669"/>
      <c r="BF10" s="669"/>
      <c r="BG10" s="669"/>
      <c r="BH10" s="669"/>
      <c r="BI10" s="669"/>
      <c r="BJ10" s="669"/>
      <c r="BK10" s="669"/>
      <c r="BL10" s="669"/>
      <c r="BM10" s="669"/>
      <c r="BN10" s="669"/>
      <c r="BO10" s="669"/>
      <c r="BP10" s="669"/>
      <c r="BQ10" s="669"/>
    </row>
    <row r="11">
      <c r="A11" s="662">
        <v>9.0</v>
      </c>
      <c r="B11" s="662">
        <v>55.0</v>
      </c>
      <c r="C11" s="662" t="s">
        <v>902</v>
      </c>
      <c r="D11" s="662" t="s">
        <v>931</v>
      </c>
      <c r="E11" s="399"/>
      <c r="F11" s="399"/>
      <c r="G11" s="578" t="s">
        <v>1160</v>
      </c>
      <c r="H11" s="578" t="s">
        <v>1162</v>
      </c>
      <c r="I11" s="670"/>
      <c r="J11" s="670"/>
      <c r="K11" s="670"/>
      <c r="L11" s="670"/>
      <c r="M11" s="663">
        <v>43899.0</v>
      </c>
      <c r="N11" s="670"/>
      <c r="O11" s="670"/>
      <c r="P11" s="401"/>
      <c r="Q11" s="665"/>
      <c r="R11" s="665"/>
      <c r="S11" s="666" t="str">
        <f t="shared" si="13"/>
        <v>Sumber</v>
      </c>
      <c r="T11" s="667" t="str">
        <f t="shared" si="4"/>
        <v/>
      </c>
      <c r="U11" s="668" t="str">
        <f t="shared" si="5"/>
        <v>Aktif</v>
      </c>
      <c r="V11" s="400"/>
      <c r="W11" s="399" t="str">
        <f t="shared" ref="W11:AZ11" si="15">if(or(W$2&gt;now(),$A11=""),"",IF(W$2=$J11,"T",if(W$2=$M11,"P",if(W$2=$N11,"S",if(W$2=$O11,"M",if(and(W$2&gt;=min($L11,$M11),W$2&lt;min($N11,$O11,99999)),"R",if(And($K11&lt;&gt;"",W$2&gt;=$K11),"G","")))))))</f>
        <v/>
      </c>
      <c r="X11" s="399" t="str">
        <f t="shared" si="15"/>
        <v/>
      </c>
      <c r="Y11" s="399" t="str">
        <f t="shared" si="15"/>
        <v/>
      </c>
      <c r="Z11" s="399" t="str">
        <f t="shared" si="15"/>
        <v/>
      </c>
      <c r="AA11" s="399" t="str">
        <f t="shared" si="15"/>
        <v/>
      </c>
      <c r="AB11" s="399" t="str">
        <f t="shared" si="15"/>
        <v/>
      </c>
      <c r="AC11" s="399" t="str">
        <f t="shared" si="15"/>
        <v/>
      </c>
      <c r="AD11" s="399" t="str">
        <f t="shared" si="15"/>
        <v/>
      </c>
      <c r="AE11" s="399" t="str">
        <f t="shared" si="15"/>
        <v/>
      </c>
      <c r="AF11" s="399" t="str">
        <f t="shared" si="15"/>
        <v/>
      </c>
      <c r="AG11" s="399" t="str">
        <f t="shared" si="15"/>
        <v/>
      </c>
      <c r="AH11" s="399" t="str">
        <f t="shared" si="15"/>
        <v/>
      </c>
      <c r="AI11" s="399" t="str">
        <f t="shared" si="15"/>
        <v/>
      </c>
      <c r="AJ11" s="399" t="str">
        <f t="shared" si="15"/>
        <v/>
      </c>
      <c r="AK11" s="399" t="str">
        <f t="shared" si="15"/>
        <v/>
      </c>
      <c r="AL11" s="399" t="str">
        <f t="shared" si="15"/>
        <v/>
      </c>
      <c r="AM11" s="399" t="str">
        <f t="shared" si="15"/>
        <v/>
      </c>
      <c r="AN11" s="399" t="str">
        <f t="shared" si="15"/>
        <v/>
      </c>
      <c r="AO11" s="399" t="str">
        <f t="shared" si="15"/>
        <v/>
      </c>
      <c r="AP11" s="399" t="str">
        <f t="shared" si="15"/>
        <v/>
      </c>
      <c r="AQ11" s="399" t="str">
        <f t="shared" si="15"/>
        <v/>
      </c>
      <c r="AR11" s="399" t="str">
        <f t="shared" si="15"/>
        <v/>
      </c>
      <c r="AS11" s="399" t="str">
        <f t="shared" si="15"/>
        <v/>
      </c>
      <c r="AT11" s="399" t="str">
        <f t="shared" si="15"/>
        <v/>
      </c>
      <c r="AU11" s="399" t="str">
        <f t="shared" si="15"/>
        <v>P</v>
      </c>
      <c r="AV11" s="399" t="str">
        <f t="shared" si="15"/>
        <v>R</v>
      </c>
      <c r="AW11" s="399" t="str">
        <f t="shared" si="15"/>
        <v>R</v>
      </c>
      <c r="AX11" s="399" t="str">
        <f t="shared" si="15"/>
        <v>R</v>
      </c>
      <c r="AY11" s="399" t="str">
        <f t="shared" si="15"/>
        <v>R</v>
      </c>
      <c r="AZ11" s="399" t="str">
        <f t="shared" si="15"/>
        <v>R</v>
      </c>
      <c r="BA11" s="669"/>
      <c r="BB11" s="669"/>
      <c r="BC11" s="669"/>
      <c r="BD11" s="669"/>
      <c r="BE11" s="669"/>
      <c r="BF11" s="669"/>
      <c r="BG11" s="669"/>
      <c r="BH11" s="669"/>
      <c r="BI11" s="669"/>
      <c r="BJ11" s="669"/>
      <c r="BK11" s="669"/>
      <c r="BL11" s="669"/>
      <c r="BM11" s="669"/>
      <c r="BN11" s="669"/>
      <c r="BO11" s="669"/>
      <c r="BP11" s="669"/>
      <c r="BQ11" s="669"/>
    </row>
    <row r="12">
      <c r="A12" s="662">
        <v>10.0</v>
      </c>
      <c r="B12" s="662">
        <v>29.0</v>
      </c>
      <c r="C12" s="662" t="s">
        <v>892</v>
      </c>
      <c r="D12" s="662" t="s">
        <v>703</v>
      </c>
      <c r="E12" s="399"/>
      <c r="F12" s="399"/>
      <c r="G12" s="578" t="s">
        <v>1154</v>
      </c>
      <c r="H12" s="578" t="s">
        <v>630</v>
      </c>
      <c r="I12" s="578">
        <v>1.0</v>
      </c>
      <c r="J12" s="670"/>
      <c r="K12" s="670"/>
      <c r="L12" s="670"/>
      <c r="M12" s="663">
        <v>43899.0</v>
      </c>
      <c r="N12" s="663"/>
      <c r="O12" s="670"/>
      <c r="P12" s="664" t="s">
        <v>934</v>
      </c>
      <c r="Q12" s="665" t="s">
        <v>1167</v>
      </c>
      <c r="R12" s="400"/>
      <c r="S12" s="666" t="str">
        <f t="shared" si="13"/>
        <v>Sumber</v>
      </c>
      <c r="T12" s="667" t="str">
        <f t="shared" si="4"/>
        <v/>
      </c>
      <c r="U12" s="668" t="str">
        <f t="shared" si="5"/>
        <v>Aktif</v>
      </c>
      <c r="V12" s="400"/>
      <c r="W12" s="399" t="str">
        <f t="shared" ref="W12:AZ12" si="16">if(or(W$2&gt;now(),$A12=""),"",IF(W$2=$J12,"T",if(W$2=$M12,"P",if(W$2=$N12,"S",if(W$2=$O12,"M",if(and(W$2&gt;=min($L12,$M12),W$2&lt;min($N12,$O12,99999)),"R",if(And($K12&lt;&gt;"",W$2&gt;=$K12),"G","")))))))</f>
        <v/>
      </c>
      <c r="X12" s="399" t="str">
        <f t="shared" si="16"/>
        <v/>
      </c>
      <c r="Y12" s="399" t="str">
        <f t="shared" si="16"/>
        <v/>
      </c>
      <c r="Z12" s="399" t="str">
        <f t="shared" si="16"/>
        <v/>
      </c>
      <c r="AA12" s="399" t="str">
        <f t="shared" si="16"/>
        <v/>
      </c>
      <c r="AB12" s="399" t="str">
        <f t="shared" si="16"/>
        <v/>
      </c>
      <c r="AC12" s="399" t="str">
        <f t="shared" si="16"/>
        <v/>
      </c>
      <c r="AD12" s="399" t="str">
        <f t="shared" si="16"/>
        <v/>
      </c>
      <c r="AE12" s="399" t="str">
        <f t="shared" si="16"/>
        <v/>
      </c>
      <c r="AF12" s="399" t="str">
        <f t="shared" si="16"/>
        <v/>
      </c>
      <c r="AG12" s="399" t="str">
        <f t="shared" si="16"/>
        <v/>
      </c>
      <c r="AH12" s="399" t="str">
        <f t="shared" si="16"/>
        <v/>
      </c>
      <c r="AI12" s="399" t="str">
        <f t="shared" si="16"/>
        <v/>
      </c>
      <c r="AJ12" s="399" t="str">
        <f t="shared" si="16"/>
        <v/>
      </c>
      <c r="AK12" s="399" t="str">
        <f t="shared" si="16"/>
        <v/>
      </c>
      <c r="AL12" s="399" t="str">
        <f t="shared" si="16"/>
        <v/>
      </c>
      <c r="AM12" s="399" t="str">
        <f t="shared" si="16"/>
        <v/>
      </c>
      <c r="AN12" s="399" t="str">
        <f t="shared" si="16"/>
        <v/>
      </c>
      <c r="AO12" s="399" t="str">
        <f t="shared" si="16"/>
        <v/>
      </c>
      <c r="AP12" s="399" t="str">
        <f t="shared" si="16"/>
        <v/>
      </c>
      <c r="AQ12" s="399" t="str">
        <f t="shared" si="16"/>
        <v/>
      </c>
      <c r="AR12" s="399" t="str">
        <f t="shared" si="16"/>
        <v/>
      </c>
      <c r="AS12" s="399" t="str">
        <f t="shared" si="16"/>
        <v/>
      </c>
      <c r="AT12" s="399" t="str">
        <f t="shared" si="16"/>
        <v/>
      </c>
      <c r="AU12" s="399" t="str">
        <f t="shared" si="16"/>
        <v>P</v>
      </c>
      <c r="AV12" s="399" t="str">
        <f t="shared" si="16"/>
        <v>R</v>
      </c>
      <c r="AW12" s="399" t="str">
        <f t="shared" si="16"/>
        <v>R</v>
      </c>
      <c r="AX12" s="399" t="str">
        <f t="shared" si="16"/>
        <v>R</v>
      </c>
      <c r="AY12" s="399" t="str">
        <f t="shared" si="16"/>
        <v>R</v>
      </c>
      <c r="AZ12" s="399" t="str">
        <f t="shared" si="16"/>
        <v>R</v>
      </c>
      <c r="BA12" s="669"/>
      <c r="BB12" s="669"/>
      <c r="BC12" s="669"/>
      <c r="BD12" s="669"/>
      <c r="BE12" s="669"/>
      <c r="BF12" s="669"/>
      <c r="BG12" s="669"/>
      <c r="BH12" s="669"/>
      <c r="BI12" s="669"/>
      <c r="BJ12" s="669"/>
      <c r="BK12" s="669"/>
      <c r="BL12" s="669"/>
      <c r="BM12" s="669"/>
      <c r="BN12" s="669"/>
      <c r="BO12" s="669"/>
      <c r="BP12" s="669"/>
      <c r="BQ12" s="669"/>
    </row>
    <row r="13">
      <c r="A13" s="662">
        <v>11.0</v>
      </c>
      <c r="B13" s="662">
        <v>54.0</v>
      </c>
      <c r="C13" s="662" t="s">
        <v>902</v>
      </c>
      <c r="D13" s="662" t="s">
        <v>703</v>
      </c>
      <c r="E13" s="399"/>
      <c r="F13" s="399"/>
      <c r="G13" s="578" t="s">
        <v>1154</v>
      </c>
      <c r="H13" s="578" t="s">
        <v>630</v>
      </c>
      <c r="I13" s="578">
        <v>1.0</v>
      </c>
      <c r="J13" s="670"/>
      <c r="K13" s="670"/>
      <c r="L13" s="670"/>
      <c r="M13" s="663">
        <v>43899.0</v>
      </c>
      <c r="N13" s="670"/>
      <c r="O13" s="670"/>
      <c r="P13" s="664" t="s">
        <v>934</v>
      </c>
      <c r="Q13" s="665" t="s">
        <v>1167</v>
      </c>
      <c r="R13" s="400"/>
      <c r="S13" s="666" t="str">
        <f t="shared" si="13"/>
        <v>Sumber</v>
      </c>
      <c r="T13" s="667" t="str">
        <f t="shared" si="4"/>
        <v/>
      </c>
      <c r="U13" s="668" t="str">
        <f t="shared" si="5"/>
        <v>Aktif</v>
      </c>
      <c r="V13" s="400"/>
      <c r="W13" s="399" t="str">
        <f t="shared" ref="W13:AZ13" si="17">if(or(W$2&gt;now(),$A13=""),"",IF(W$2=$J13,"T",if(W$2=$M13,"P",if(W$2=$N13,"S",if(W$2=$O13,"M",if(and(W$2&gt;=min($L13,$M13),W$2&lt;min($N13,$O13,99999)),"R",if(And($K13&lt;&gt;"",W$2&gt;=$K13),"G","")))))))</f>
        <v/>
      </c>
      <c r="X13" s="399" t="str">
        <f t="shared" si="17"/>
        <v/>
      </c>
      <c r="Y13" s="399" t="str">
        <f t="shared" si="17"/>
        <v/>
      </c>
      <c r="Z13" s="399" t="str">
        <f t="shared" si="17"/>
        <v/>
      </c>
      <c r="AA13" s="399" t="str">
        <f t="shared" si="17"/>
        <v/>
      </c>
      <c r="AB13" s="399" t="str">
        <f t="shared" si="17"/>
        <v/>
      </c>
      <c r="AC13" s="399" t="str">
        <f t="shared" si="17"/>
        <v/>
      </c>
      <c r="AD13" s="399" t="str">
        <f t="shared" si="17"/>
        <v/>
      </c>
      <c r="AE13" s="399" t="str">
        <f t="shared" si="17"/>
        <v/>
      </c>
      <c r="AF13" s="399" t="str">
        <f t="shared" si="17"/>
        <v/>
      </c>
      <c r="AG13" s="399" t="str">
        <f t="shared" si="17"/>
        <v/>
      </c>
      <c r="AH13" s="399" t="str">
        <f t="shared" si="17"/>
        <v/>
      </c>
      <c r="AI13" s="399" t="str">
        <f t="shared" si="17"/>
        <v/>
      </c>
      <c r="AJ13" s="399" t="str">
        <f t="shared" si="17"/>
        <v/>
      </c>
      <c r="AK13" s="399" t="str">
        <f t="shared" si="17"/>
        <v/>
      </c>
      <c r="AL13" s="399" t="str">
        <f t="shared" si="17"/>
        <v/>
      </c>
      <c r="AM13" s="399" t="str">
        <f t="shared" si="17"/>
        <v/>
      </c>
      <c r="AN13" s="399" t="str">
        <f t="shared" si="17"/>
        <v/>
      </c>
      <c r="AO13" s="399" t="str">
        <f t="shared" si="17"/>
        <v/>
      </c>
      <c r="AP13" s="399" t="str">
        <f t="shared" si="17"/>
        <v/>
      </c>
      <c r="AQ13" s="399" t="str">
        <f t="shared" si="17"/>
        <v/>
      </c>
      <c r="AR13" s="399" t="str">
        <f t="shared" si="17"/>
        <v/>
      </c>
      <c r="AS13" s="399" t="str">
        <f t="shared" si="17"/>
        <v/>
      </c>
      <c r="AT13" s="399" t="str">
        <f t="shared" si="17"/>
        <v/>
      </c>
      <c r="AU13" s="399" t="str">
        <f t="shared" si="17"/>
        <v>P</v>
      </c>
      <c r="AV13" s="399" t="str">
        <f t="shared" si="17"/>
        <v>R</v>
      </c>
      <c r="AW13" s="399" t="str">
        <f t="shared" si="17"/>
        <v>R</v>
      </c>
      <c r="AX13" s="399" t="str">
        <f t="shared" si="17"/>
        <v>R</v>
      </c>
      <c r="AY13" s="399" t="str">
        <f t="shared" si="17"/>
        <v>R</v>
      </c>
      <c r="AZ13" s="399" t="str">
        <f t="shared" si="17"/>
        <v>R</v>
      </c>
      <c r="BA13" s="669"/>
      <c r="BB13" s="669"/>
      <c r="BC13" s="669"/>
      <c r="BD13" s="669"/>
      <c r="BE13" s="669"/>
      <c r="BF13" s="669"/>
      <c r="BG13" s="669"/>
      <c r="BH13" s="669"/>
      <c r="BI13" s="669"/>
      <c r="BJ13" s="669"/>
      <c r="BK13" s="669"/>
      <c r="BL13" s="669"/>
      <c r="BM13" s="669"/>
      <c r="BN13" s="669"/>
      <c r="BO13" s="669"/>
      <c r="BP13" s="669"/>
      <c r="BQ13" s="669"/>
    </row>
    <row r="14">
      <c r="A14" s="662">
        <v>12.0</v>
      </c>
      <c r="B14" s="662">
        <v>31.0</v>
      </c>
      <c r="C14" s="662" t="s">
        <v>892</v>
      </c>
      <c r="D14" s="662" t="s">
        <v>931</v>
      </c>
      <c r="E14" s="399"/>
      <c r="F14" s="399"/>
      <c r="G14" s="578" t="s">
        <v>1154</v>
      </c>
      <c r="H14" s="578" t="s">
        <v>630</v>
      </c>
      <c r="I14" s="578">
        <v>1.0</v>
      </c>
      <c r="J14" s="670"/>
      <c r="K14" s="670"/>
      <c r="L14" s="663">
        <v>43895.0</v>
      </c>
      <c r="M14" s="663">
        <v>43899.0</v>
      </c>
      <c r="N14" s="670"/>
      <c r="O14" s="670"/>
      <c r="P14" s="665"/>
      <c r="Q14" s="665" t="s">
        <v>1167</v>
      </c>
      <c r="R14" s="400"/>
      <c r="S14" s="666" t="str">
        <f t="shared" si="13"/>
        <v>Sumber</v>
      </c>
      <c r="T14" s="667" t="str">
        <f t="shared" si="4"/>
        <v/>
      </c>
      <c r="U14" s="668" t="str">
        <f t="shared" si="5"/>
        <v>Aktif</v>
      </c>
      <c r="V14" s="400"/>
      <c r="W14" s="399" t="str">
        <f t="shared" ref="W14:AZ14" si="18">if(or(W$2&gt;now(),$A14=""),"",IF(W$2=$J14,"T",if(W$2=$M14,"P",if(W$2=$N14,"S",if(W$2=$O14,"M",if(and(W$2&gt;=min($L14,$M14),W$2&lt;min($N14,$O14,99999)),"R",if(And($K14&lt;&gt;"",W$2&gt;=$K14),"G","")))))))</f>
        <v/>
      </c>
      <c r="X14" s="399" t="str">
        <f t="shared" si="18"/>
        <v/>
      </c>
      <c r="Y14" s="399" t="str">
        <f t="shared" si="18"/>
        <v/>
      </c>
      <c r="Z14" s="399" t="str">
        <f t="shared" si="18"/>
        <v/>
      </c>
      <c r="AA14" s="399" t="str">
        <f t="shared" si="18"/>
        <v/>
      </c>
      <c r="AB14" s="399" t="str">
        <f t="shared" si="18"/>
        <v/>
      </c>
      <c r="AC14" s="399" t="str">
        <f t="shared" si="18"/>
        <v/>
      </c>
      <c r="AD14" s="399" t="str">
        <f t="shared" si="18"/>
        <v/>
      </c>
      <c r="AE14" s="399" t="str">
        <f t="shared" si="18"/>
        <v/>
      </c>
      <c r="AF14" s="399" t="str">
        <f t="shared" si="18"/>
        <v/>
      </c>
      <c r="AG14" s="399" t="str">
        <f t="shared" si="18"/>
        <v/>
      </c>
      <c r="AH14" s="399" t="str">
        <f t="shared" si="18"/>
        <v/>
      </c>
      <c r="AI14" s="399" t="str">
        <f t="shared" si="18"/>
        <v/>
      </c>
      <c r="AJ14" s="399" t="str">
        <f t="shared" si="18"/>
        <v/>
      </c>
      <c r="AK14" s="399" t="str">
        <f t="shared" si="18"/>
        <v/>
      </c>
      <c r="AL14" s="399" t="str">
        <f t="shared" si="18"/>
        <v/>
      </c>
      <c r="AM14" s="399" t="str">
        <f t="shared" si="18"/>
        <v/>
      </c>
      <c r="AN14" s="399" t="str">
        <f t="shared" si="18"/>
        <v/>
      </c>
      <c r="AO14" s="399" t="str">
        <f t="shared" si="18"/>
        <v/>
      </c>
      <c r="AP14" s="399" t="str">
        <f t="shared" si="18"/>
        <v/>
      </c>
      <c r="AQ14" s="399" t="str">
        <f t="shared" si="18"/>
        <v>R</v>
      </c>
      <c r="AR14" s="399" t="str">
        <f t="shared" si="18"/>
        <v>R</v>
      </c>
      <c r="AS14" s="399" t="str">
        <f t="shared" si="18"/>
        <v>R</v>
      </c>
      <c r="AT14" s="399" t="str">
        <f t="shared" si="18"/>
        <v>R</v>
      </c>
      <c r="AU14" s="399" t="str">
        <f t="shared" si="18"/>
        <v>P</v>
      </c>
      <c r="AV14" s="399" t="str">
        <f t="shared" si="18"/>
        <v>R</v>
      </c>
      <c r="AW14" s="399" t="str">
        <f t="shared" si="18"/>
        <v>R</v>
      </c>
      <c r="AX14" s="399" t="str">
        <f t="shared" si="18"/>
        <v>R</v>
      </c>
      <c r="AY14" s="399" t="str">
        <f t="shared" si="18"/>
        <v>R</v>
      </c>
      <c r="AZ14" s="399" t="str">
        <f t="shared" si="18"/>
        <v>R</v>
      </c>
      <c r="BA14" s="669"/>
      <c r="BB14" s="669"/>
      <c r="BC14" s="669"/>
      <c r="BD14" s="669"/>
      <c r="BE14" s="669"/>
      <c r="BF14" s="669"/>
      <c r="BG14" s="669"/>
      <c r="BH14" s="669"/>
      <c r="BI14" s="669"/>
      <c r="BJ14" s="669"/>
      <c r="BK14" s="669"/>
      <c r="BL14" s="669"/>
      <c r="BM14" s="669"/>
      <c r="BN14" s="669"/>
      <c r="BO14" s="669"/>
      <c r="BP14" s="669"/>
      <c r="BQ14" s="669"/>
    </row>
    <row r="15">
      <c r="A15" s="662">
        <v>13.0</v>
      </c>
      <c r="B15" s="662">
        <v>16.0</v>
      </c>
      <c r="C15" s="662" t="s">
        <v>902</v>
      </c>
      <c r="D15" s="662" t="s">
        <v>931</v>
      </c>
      <c r="E15" s="399"/>
      <c r="F15" s="399"/>
      <c r="G15" s="578" t="s">
        <v>1154</v>
      </c>
      <c r="H15" s="578" t="s">
        <v>630</v>
      </c>
      <c r="I15" s="578">
        <v>3.0</v>
      </c>
      <c r="J15" s="670"/>
      <c r="K15" s="670"/>
      <c r="L15" s="670"/>
      <c r="M15" s="663">
        <v>43899.0</v>
      </c>
      <c r="N15" s="670"/>
      <c r="O15" s="670"/>
      <c r="P15" s="401"/>
      <c r="Q15" s="665"/>
      <c r="R15" s="665"/>
      <c r="S15" s="666" t="str">
        <f t="shared" si="13"/>
        <v>Sumber</v>
      </c>
      <c r="T15" s="667" t="str">
        <f t="shared" si="4"/>
        <v/>
      </c>
      <c r="U15" s="668" t="str">
        <f t="shared" si="5"/>
        <v>Aktif</v>
      </c>
      <c r="V15" s="580"/>
      <c r="W15" s="399" t="str">
        <f t="shared" ref="W15:AZ15" si="19">if(or(W$2&gt;now(),$A15=""),"",IF(W$2=$J15,"T",if(W$2=$M15,"P",if(W$2=$N15,"S",if(W$2=$O15,"M",if(and(W$2&gt;=min($L15,$M15),W$2&lt;min($N15,$O15,99999)),"R",if(And($K15&lt;&gt;"",W$2&gt;=$K15),"G","")))))))</f>
        <v/>
      </c>
      <c r="X15" s="399" t="str">
        <f t="shared" si="19"/>
        <v/>
      </c>
      <c r="Y15" s="399" t="str">
        <f t="shared" si="19"/>
        <v/>
      </c>
      <c r="Z15" s="399" t="str">
        <f t="shared" si="19"/>
        <v/>
      </c>
      <c r="AA15" s="399" t="str">
        <f t="shared" si="19"/>
        <v/>
      </c>
      <c r="AB15" s="399" t="str">
        <f t="shared" si="19"/>
        <v/>
      </c>
      <c r="AC15" s="399" t="str">
        <f t="shared" si="19"/>
        <v/>
      </c>
      <c r="AD15" s="399" t="str">
        <f t="shared" si="19"/>
        <v/>
      </c>
      <c r="AE15" s="399" t="str">
        <f t="shared" si="19"/>
        <v/>
      </c>
      <c r="AF15" s="399" t="str">
        <f t="shared" si="19"/>
        <v/>
      </c>
      <c r="AG15" s="399" t="str">
        <f t="shared" si="19"/>
        <v/>
      </c>
      <c r="AH15" s="399" t="str">
        <f t="shared" si="19"/>
        <v/>
      </c>
      <c r="AI15" s="399" t="str">
        <f t="shared" si="19"/>
        <v/>
      </c>
      <c r="AJ15" s="399" t="str">
        <f t="shared" si="19"/>
        <v/>
      </c>
      <c r="AK15" s="399" t="str">
        <f t="shared" si="19"/>
        <v/>
      </c>
      <c r="AL15" s="399" t="str">
        <f t="shared" si="19"/>
        <v/>
      </c>
      <c r="AM15" s="399" t="str">
        <f t="shared" si="19"/>
        <v/>
      </c>
      <c r="AN15" s="399" t="str">
        <f t="shared" si="19"/>
        <v/>
      </c>
      <c r="AO15" s="399" t="str">
        <f t="shared" si="19"/>
        <v/>
      </c>
      <c r="AP15" s="399" t="str">
        <f t="shared" si="19"/>
        <v/>
      </c>
      <c r="AQ15" s="399" t="str">
        <f t="shared" si="19"/>
        <v/>
      </c>
      <c r="AR15" s="399" t="str">
        <f t="shared" si="19"/>
        <v/>
      </c>
      <c r="AS15" s="399" t="str">
        <f t="shared" si="19"/>
        <v/>
      </c>
      <c r="AT15" s="399" t="str">
        <f t="shared" si="19"/>
        <v/>
      </c>
      <c r="AU15" s="399" t="str">
        <f t="shared" si="19"/>
        <v>P</v>
      </c>
      <c r="AV15" s="399" t="str">
        <f t="shared" si="19"/>
        <v>R</v>
      </c>
      <c r="AW15" s="399" t="str">
        <f t="shared" si="19"/>
        <v>R</v>
      </c>
      <c r="AX15" s="399" t="str">
        <f t="shared" si="19"/>
        <v>R</v>
      </c>
      <c r="AY15" s="399" t="str">
        <f t="shared" si="19"/>
        <v>R</v>
      </c>
      <c r="AZ15" s="399" t="str">
        <f t="shared" si="19"/>
        <v>R</v>
      </c>
      <c r="BA15" s="669"/>
      <c r="BB15" s="669"/>
      <c r="BC15" s="669"/>
      <c r="BD15" s="669"/>
      <c r="BE15" s="669"/>
      <c r="BF15" s="669"/>
      <c r="BG15" s="669"/>
      <c r="BH15" s="669"/>
      <c r="BI15" s="669"/>
      <c r="BJ15" s="669"/>
      <c r="BK15" s="669"/>
      <c r="BL15" s="669"/>
      <c r="BM15" s="669"/>
      <c r="BN15" s="669"/>
      <c r="BO15" s="669"/>
      <c r="BP15" s="669"/>
      <c r="BQ15" s="669"/>
    </row>
    <row r="16">
      <c r="A16" s="662">
        <v>14.0</v>
      </c>
      <c r="B16" s="662">
        <v>50.0</v>
      </c>
      <c r="C16" s="662" t="s">
        <v>892</v>
      </c>
      <c r="D16" s="662" t="s">
        <v>931</v>
      </c>
      <c r="E16" s="399"/>
      <c r="F16" s="399"/>
      <c r="G16" s="578" t="s">
        <v>1160</v>
      </c>
      <c r="H16" s="578" t="s">
        <v>1162</v>
      </c>
      <c r="I16" s="670"/>
      <c r="J16" s="670"/>
      <c r="K16" s="670"/>
      <c r="L16" s="670"/>
      <c r="M16" s="663">
        <v>43899.0</v>
      </c>
      <c r="N16" s="663">
        <v>43901.0</v>
      </c>
      <c r="O16" s="670"/>
      <c r="P16" s="664" t="s">
        <v>1158</v>
      </c>
      <c r="Q16" s="665" t="s">
        <v>1161</v>
      </c>
      <c r="R16" s="580" t="s">
        <v>1168</v>
      </c>
      <c r="S16" s="666" t="str">
        <f>hyperlink("https://kumparan.com/kumparannews/rs-persahabatan-rawat-3-pasien-baru-positif-corona-punya-riwayat-ke-malaysia-1szuQQy94g8?","Sumber")</f>
        <v>Sumber</v>
      </c>
      <c r="T16" s="667" t="str">
        <f t="shared" si="4"/>
        <v/>
      </c>
      <c r="U16" s="668" t="str">
        <f t="shared" si="5"/>
        <v>Sembuh</v>
      </c>
      <c r="V16" s="400"/>
      <c r="W16" s="399" t="str">
        <f t="shared" ref="W16:AZ16" si="20">if(or(W$2&gt;now(),$A16=""),"",IF(W$2=$J16,"T",if(W$2=$M16,"P",if(W$2=$N16,"S",if(W$2=$O16,"M",if(and(W$2&gt;=min($L16,$M16),W$2&lt;min($N16,$O16,99999)),"R",if(And($K16&lt;&gt;"",W$2&gt;=$K16),"G","")))))))</f>
        <v/>
      </c>
      <c r="X16" s="399" t="str">
        <f t="shared" si="20"/>
        <v/>
      </c>
      <c r="Y16" s="399" t="str">
        <f t="shared" si="20"/>
        <v/>
      </c>
      <c r="Z16" s="399" t="str">
        <f t="shared" si="20"/>
        <v/>
      </c>
      <c r="AA16" s="399" t="str">
        <f t="shared" si="20"/>
        <v/>
      </c>
      <c r="AB16" s="399" t="str">
        <f t="shared" si="20"/>
        <v/>
      </c>
      <c r="AC16" s="399" t="str">
        <f t="shared" si="20"/>
        <v/>
      </c>
      <c r="AD16" s="399" t="str">
        <f t="shared" si="20"/>
        <v/>
      </c>
      <c r="AE16" s="399" t="str">
        <f t="shared" si="20"/>
        <v/>
      </c>
      <c r="AF16" s="399" t="str">
        <f t="shared" si="20"/>
        <v/>
      </c>
      <c r="AG16" s="399" t="str">
        <f t="shared" si="20"/>
        <v/>
      </c>
      <c r="AH16" s="399" t="str">
        <f t="shared" si="20"/>
        <v/>
      </c>
      <c r="AI16" s="399" t="str">
        <f t="shared" si="20"/>
        <v/>
      </c>
      <c r="AJ16" s="399" t="str">
        <f t="shared" si="20"/>
        <v/>
      </c>
      <c r="AK16" s="399" t="str">
        <f t="shared" si="20"/>
        <v/>
      </c>
      <c r="AL16" s="399" t="str">
        <f t="shared" si="20"/>
        <v/>
      </c>
      <c r="AM16" s="399" t="str">
        <f t="shared" si="20"/>
        <v/>
      </c>
      <c r="AN16" s="399" t="str">
        <f t="shared" si="20"/>
        <v/>
      </c>
      <c r="AO16" s="399" t="str">
        <f t="shared" si="20"/>
        <v/>
      </c>
      <c r="AP16" s="399" t="str">
        <f t="shared" si="20"/>
        <v/>
      </c>
      <c r="AQ16" s="399" t="str">
        <f t="shared" si="20"/>
        <v/>
      </c>
      <c r="AR16" s="399" t="str">
        <f t="shared" si="20"/>
        <v/>
      </c>
      <c r="AS16" s="399" t="str">
        <f t="shared" si="20"/>
        <v/>
      </c>
      <c r="AT16" s="399" t="str">
        <f t="shared" si="20"/>
        <v/>
      </c>
      <c r="AU16" s="399" t="str">
        <f t="shared" si="20"/>
        <v>P</v>
      </c>
      <c r="AV16" s="399" t="str">
        <f t="shared" si="20"/>
        <v>R</v>
      </c>
      <c r="AW16" s="399" t="str">
        <f t="shared" si="20"/>
        <v>S</v>
      </c>
      <c r="AX16" s="399" t="str">
        <f t="shared" si="20"/>
        <v/>
      </c>
      <c r="AY16" s="399" t="str">
        <f t="shared" si="20"/>
        <v/>
      </c>
      <c r="AZ16" s="399" t="str">
        <f t="shared" si="20"/>
        <v/>
      </c>
      <c r="BA16" s="669"/>
      <c r="BB16" s="669"/>
      <c r="BC16" s="669"/>
      <c r="BD16" s="669"/>
      <c r="BE16" s="669"/>
      <c r="BF16" s="669"/>
      <c r="BG16" s="669"/>
      <c r="BH16" s="669"/>
      <c r="BI16" s="669"/>
      <c r="BJ16" s="669"/>
      <c r="BK16" s="669"/>
      <c r="BL16" s="669"/>
      <c r="BM16" s="669"/>
      <c r="BN16" s="669"/>
      <c r="BO16" s="669"/>
      <c r="BP16" s="669"/>
      <c r="BQ16" s="669"/>
    </row>
    <row r="17">
      <c r="A17" s="662">
        <v>15.0</v>
      </c>
      <c r="B17" s="662">
        <v>43.0</v>
      </c>
      <c r="C17" s="662" t="s">
        <v>902</v>
      </c>
      <c r="D17" s="662" t="s">
        <v>931</v>
      </c>
      <c r="E17" s="399"/>
      <c r="F17" s="399"/>
      <c r="G17" s="578" t="s">
        <v>1160</v>
      </c>
      <c r="H17" s="578" t="s">
        <v>1162</v>
      </c>
      <c r="I17" s="578"/>
      <c r="J17" s="670"/>
      <c r="K17" s="670"/>
      <c r="L17" s="670"/>
      <c r="M17" s="663">
        <v>43899.0</v>
      </c>
      <c r="N17" s="670"/>
      <c r="O17" s="670"/>
      <c r="P17" s="401"/>
      <c r="Q17" s="665"/>
      <c r="R17" s="665" t="s">
        <v>1169</v>
      </c>
      <c r="S17" s="666" t="str">
        <f t="shared" ref="S17:S19" si="22">hyperlink("https://tirto.id/melonjak-drastis-pasien-positif-corona-di-indonesia-jadi-19-orang-eDSu","Sumber")</f>
        <v>Sumber</v>
      </c>
      <c r="T17" s="667" t="str">
        <f t="shared" si="4"/>
        <v/>
      </c>
      <c r="U17" s="668" t="str">
        <f t="shared" si="5"/>
        <v>Aktif</v>
      </c>
      <c r="V17" s="400"/>
      <c r="W17" s="399" t="str">
        <f t="shared" ref="W17:AZ17" si="21">if(or(W$2&gt;now(),$A17=""),"",IF(W$2=$J17,"T",if(W$2=$M17,"P",if(W$2=$N17,"S",if(W$2=$O17,"M",if(and(W$2&gt;=min($L17,$M17),W$2&lt;min($N17,$O17,99999)),"R",if(And($K17&lt;&gt;"",W$2&gt;=$K17),"G","")))))))</f>
        <v/>
      </c>
      <c r="X17" s="399" t="str">
        <f t="shared" si="21"/>
        <v/>
      </c>
      <c r="Y17" s="399" t="str">
        <f t="shared" si="21"/>
        <v/>
      </c>
      <c r="Z17" s="399" t="str">
        <f t="shared" si="21"/>
        <v/>
      </c>
      <c r="AA17" s="399" t="str">
        <f t="shared" si="21"/>
        <v/>
      </c>
      <c r="AB17" s="399" t="str">
        <f t="shared" si="21"/>
        <v/>
      </c>
      <c r="AC17" s="399" t="str">
        <f t="shared" si="21"/>
        <v/>
      </c>
      <c r="AD17" s="399" t="str">
        <f t="shared" si="21"/>
        <v/>
      </c>
      <c r="AE17" s="399" t="str">
        <f t="shared" si="21"/>
        <v/>
      </c>
      <c r="AF17" s="399" t="str">
        <f t="shared" si="21"/>
        <v/>
      </c>
      <c r="AG17" s="399" t="str">
        <f t="shared" si="21"/>
        <v/>
      </c>
      <c r="AH17" s="399" t="str">
        <f t="shared" si="21"/>
        <v/>
      </c>
      <c r="AI17" s="399" t="str">
        <f t="shared" si="21"/>
        <v/>
      </c>
      <c r="AJ17" s="399" t="str">
        <f t="shared" si="21"/>
        <v/>
      </c>
      <c r="AK17" s="399" t="str">
        <f t="shared" si="21"/>
        <v/>
      </c>
      <c r="AL17" s="399" t="str">
        <f t="shared" si="21"/>
        <v/>
      </c>
      <c r="AM17" s="399" t="str">
        <f t="shared" si="21"/>
        <v/>
      </c>
      <c r="AN17" s="399" t="str">
        <f t="shared" si="21"/>
        <v/>
      </c>
      <c r="AO17" s="399" t="str">
        <f t="shared" si="21"/>
        <v/>
      </c>
      <c r="AP17" s="399" t="str">
        <f t="shared" si="21"/>
        <v/>
      </c>
      <c r="AQ17" s="399" t="str">
        <f t="shared" si="21"/>
        <v/>
      </c>
      <c r="AR17" s="399" t="str">
        <f t="shared" si="21"/>
        <v/>
      </c>
      <c r="AS17" s="399" t="str">
        <f t="shared" si="21"/>
        <v/>
      </c>
      <c r="AT17" s="399" t="str">
        <f t="shared" si="21"/>
        <v/>
      </c>
      <c r="AU17" s="399" t="str">
        <f t="shared" si="21"/>
        <v>P</v>
      </c>
      <c r="AV17" s="399" t="str">
        <f t="shared" si="21"/>
        <v>R</v>
      </c>
      <c r="AW17" s="399" t="str">
        <f t="shared" si="21"/>
        <v>R</v>
      </c>
      <c r="AX17" s="399" t="str">
        <f t="shared" si="21"/>
        <v>R</v>
      </c>
      <c r="AY17" s="399" t="str">
        <f t="shared" si="21"/>
        <v>R</v>
      </c>
      <c r="AZ17" s="399" t="str">
        <f t="shared" si="21"/>
        <v>R</v>
      </c>
      <c r="BA17" s="669"/>
      <c r="BB17" s="669"/>
      <c r="BC17" s="669"/>
      <c r="BD17" s="669"/>
      <c r="BE17" s="669"/>
      <c r="BF17" s="669"/>
      <c r="BG17" s="669"/>
      <c r="BH17" s="669"/>
      <c r="BI17" s="669"/>
      <c r="BJ17" s="669"/>
      <c r="BK17" s="669"/>
      <c r="BL17" s="669"/>
      <c r="BM17" s="669"/>
      <c r="BN17" s="669"/>
      <c r="BO17" s="669"/>
      <c r="BP17" s="669"/>
      <c r="BQ17" s="669"/>
    </row>
    <row r="18">
      <c r="A18" s="662">
        <v>16.0</v>
      </c>
      <c r="B18" s="662">
        <v>17.0</v>
      </c>
      <c r="C18" s="662" t="s">
        <v>902</v>
      </c>
      <c r="D18" s="662" t="s">
        <v>931</v>
      </c>
      <c r="E18" s="399"/>
      <c r="F18" s="399"/>
      <c r="G18" s="578" t="s">
        <v>1154</v>
      </c>
      <c r="H18" s="578" t="s">
        <v>1162</v>
      </c>
      <c r="I18" s="578">
        <v>15.0</v>
      </c>
      <c r="J18" s="670"/>
      <c r="K18" s="670"/>
      <c r="L18" s="670"/>
      <c r="M18" s="663">
        <v>43899.0</v>
      </c>
      <c r="N18" s="670"/>
      <c r="O18" s="670"/>
      <c r="P18" s="401"/>
      <c r="Q18" s="665"/>
      <c r="R18" s="665" t="s">
        <v>1170</v>
      </c>
      <c r="S18" s="666" t="str">
        <f t="shared" si="22"/>
        <v>Sumber</v>
      </c>
      <c r="T18" s="667" t="str">
        <f t="shared" si="4"/>
        <v/>
      </c>
      <c r="U18" s="668" t="str">
        <f t="shared" si="5"/>
        <v>Aktif</v>
      </c>
      <c r="V18" s="533"/>
      <c r="W18" s="399" t="str">
        <f t="shared" ref="W18:AZ18" si="23">if(or(W$2&gt;now(),$A18=""),"",IF(W$2=$J18,"T",if(W$2=$M18,"P",if(W$2=$N18,"S",if(W$2=$O18,"M",if(and(W$2&gt;=min($L18,$M18),W$2&lt;min($N18,$O18,99999)),"R",if(And($K18&lt;&gt;"",W$2&gt;=$K18),"G","")))))))</f>
        <v/>
      </c>
      <c r="X18" s="399" t="str">
        <f t="shared" si="23"/>
        <v/>
      </c>
      <c r="Y18" s="399" t="str">
        <f t="shared" si="23"/>
        <v/>
      </c>
      <c r="Z18" s="399" t="str">
        <f t="shared" si="23"/>
        <v/>
      </c>
      <c r="AA18" s="399" t="str">
        <f t="shared" si="23"/>
        <v/>
      </c>
      <c r="AB18" s="399" t="str">
        <f t="shared" si="23"/>
        <v/>
      </c>
      <c r="AC18" s="399" t="str">
        <f t="shared" si="23"/>
        <v/>
      </c>
      <c r="AD18" s="399" t="str">
        <f t="shared" si="23"/>
        <v/>
      </c>
      <c r="AE18" s="399" t="str">
        <f t="shared" si="23"/>
        <v/>
      </c>
      <c r="AF18" s="399" t="str">
        <f t="shared" si="23"/>
        <v/>
      </c>
      <c r="AG18" s="399" t="str">
        <f t="shared" si="23"/>
        <v/>
      </c>
      <c r="AH18" s="399" t="str">
        <f t="shared" si="23"/>
        <v/>
      </c>
      <c r="AI18" s="399" t="str">
        <f t="shared" si="23"/>
        <v/>
      </c>
      <c r="AJ18" s="399" t="str">
        <f t="shared" si="23"/>
        <v/>
      </c>
      <c r="AK18" s="399" t="str">
        <f t="shared" si="23"/>
        <v/>
      </c>
      <c r="AL18" s="399" t="str">
        <f t="shared" si="23"/>
        <v/>
      </c>
      <c r="AM18" s="399" t="str">
        <f t="shared" si="23"/>
        <v/>
      </c>
      <c r="AN18" s="399" t="str">
        <f t="shared" si="23"/>
        <v/>
      </c>
      <c r="AO18" s="399" t="str">
        <f t="shared" si="23"/>
        <v/>
      </c>
      <c r="AP18" s="399" t="str">
        <f t="shared" si="23"/>
        <v/>
      </c>
      <c r="AQ18" s="399" t="str">
        <f t="shared" si="23"/>
        <v/>
      </c>
      <c r="AR18" s="399" t="str">
        <f t="shared" si="23"/>
        <v/>
      </c>
      <c r="AS18" s="399" t="str">
        <f t="shared" si="23"/>
        <v/>
      </c>
      <c r="AT18" s="399" t="str">
        <f t="shared" si="23"/>
        <v/>
      </c>
      <c r="AU18" s="399" t="str">
        <f t="shared" si="23"/>
        <v>P</v>
      </c>
      <c r="AV18" s="399" t="str">
        <f t="shared" si="23"/>
        <v>R</v>
      </c>
      <c r="AW18" s="399" t="str">
        <f t="shared" si="23"/>
        <v>R</v>
      </c>
      <c r="AX18" s="399" t="str">
        <f t="shared" si="23"/>
        <v>R</v>
      </c>
      <c r="AY18" s="399" t="str">
        <f t="shared" si="23"/>
        <v>R</v>
      </c>
      <c r="AZ18" s="399" t="str">
        <f t="shared" si="23"/>
        <v>R</v>
      </c>
      <c r="BA18" s="669"/>
      <c r="BB18" s="669"/>
      <c r="BC18" s="669"/>
      <c r="BD18" s="669"/>
      <c r="BE18" s="669"/>
      <c r="BF18" s="669"/>
      <c r="BG18" s="669"/>
      <c r="BH18" s="669"/>
      <c r="BI18" s="669"/>
      <c r="BJ18" s="669"/>
      <c r="BK18" s="669"/>
      <c r="BL18" s="669"/>
      <c r="BM18" s="669"/>
      <c r="BN18" s="669"/>
      <c r="BO18" s="669"/>
      <c r="BP18" s="669"/>
      <c r="BQ18" s="669"/>
    </row>
    <row r="19">
      <c r="A19" s="662">
        <v>17.0</v>
      </c>
      <c r="B19" s="662">
        <v>56.0</v>
      </c>
      <c r="C19" s="662" t="s">
        <v>892</v>
      </c>
      <c r="D19" s="662" t="s">
        <v>931</v>
      </c>
      <c r="E19" s="399"/>
      <c r="F19" s="399"/>
      <c r="G19" s="578" t="s">
        <v>1160</v>
      </c>
      <c r="H19" s="578" t="s">
        <v>1162</v>
      </c>
      <c r="I19" s="670"/>
      <c r="J19" s="670"/>
      <c r="K19" s="670"/>
      <c r="L19" s="670"/>
      <c r="M19" s="663">
        <v>43899.0</v>
      </c>
      <c r="N19" s="670"/>
      <c r="O19" s="670"/>
      <c r="P19" s="401"/>
      <c r="Q19" s="665"/>
      <c r="R19" s="665"/>
      <c r="S19" s="666" t="str">
        <f t="shared" si="22"/>
        <v>Sumber</v>
      </c>
      <c r="T19" s="667" t="str">
        <f t="shared" si="4"/>
        <v/>
      </c>
      <c r="U19" s="668" t="str">
        <f t="shared" si="5"/>
        <v>Aktif</v>
      </c>
      <c r="V19" s="533"/>
      <c r="W19" s="399" t="str">
        <f t="shared" ref="W19:AZ19" si="24">if(or(W$2&gt;now(),$A19=""),"",IF(W$2=$J19,"T",if(W$2=$M19,"P",if(W$2=$N19,"S",if(W$2=$O19,"M",if(and(W$2&gt;=min($L19,$M19),W$2&lt;min($N19,$O19,99999)),"R",if(And($K19&lt;&gt;"",W$2&gt;=$K19),"G","")))))))</f>
        <v/>
      </c>
      <c r="X19" s="399" t="str">
        <f t="shared" si="24"/>
        <v/>
      </c>
      <c r="Y19" s="399" t="str">
        <f t="shared" si="24"/>
        <v/>
      </c>
      <c r="Z19" s="399" t="str">
        <f t="shared" si="24"/>
        <v/>
      </c>
      <c r="AA19" s="399" t="str">
        <f t="shared" si="24"/>
        <v/>
      </c>
      <c r="AB19" s="399" t="str">
        <f t="shared" si="24"/>
        <v/>
      </c>
      <c r="AC19" s="399" t="str">
        <f t="shared" si="24"/>
        <v/>
      </c>
      <c r="AD19" s="399" t="str">
        <f t="shared" si="24"/>
        <v/>
      </c>
      <c r="AE19" s="399" t="str">
        <f t="shared" si="24"/>
        <v/>
      </c>
      <c r="AF19" s="399" t="str">
        <f t="shared" si="24"/>
        <v/>
      </c>
      <c r="AG19" s="399" t="str">
        <f t="shared" si="24"/>
        <v/>
      </c>
      <c r="AH19" s="399" t="str">
        <f t="shared" si="24"/>
        <v/>
      </c>
      <c r="AI19" s="399" t="str">
        <f t="shared" si="24"/>
        <v/>
      </c>
      <c r="AJ19" s="399" t="str">
        <f t="shared" si="24"/>
        <v/>
      </c>
      <c r="AK19" s="399" t="str">
        <f t="shared" si="24"/>
        <v/>
      </c>
      <c r="AL19" s="399" t="str">
        <f t="shared" si="24"/>
        <v/>
      </c>
      <c r="AM19" s="399" t="str">
        <f t="shared" si="24"/>
        <v/>
      </c>
      <c r="AN19" s="399" t="str">
        <f t="shared" si="24"/>
        <v/>
      </c>
      <c r="AO19" s="399" t="str">
        <f t="shared" si="24"/>
        <v/>
      </c>
      <c r="AP19" s="399" t="str">
        <f t="shared" si="24"/>
        <v/>
      </c>
      <c r="AQ19" s="399" t="str">
        <f t="shared" si="24"/>
        <v/>
      </c>
      <c r="AR19" s="399" t="str">
        <f t="shared" si="24"/>
        <v/>
      </c>
      <c r="AS19" s="399" t="str">
        <f t="shared" si="24"/>
        <v/>
      </c>
      <c r="AT19" s="399" t="str">
        <f t="shared" si="24"/>
        <v/>
      </c>
      <c r="AU19" s="399" t="str">
        <f t="shared" si="24"/>
        <v>P</v>
      </c>
      <c r="AV19" s="399" t="str">
        <f t="shared" si="24"/>
        <v>R</v>
      </c>
      <c r="AW19" s="399" t="str">
        <f t="shared" si="24"/>
        <v>R</v>
      </c>
      <c r="AX19" s="399" t="str">
        <f t="shared" si="24"/>
        <v>R</v>
      </c>
      <c r="AY19" s="399" t="str">
        <f t="shared" si="24"/>
        <v>R</v>
      </c>
      <c r="AZ19" s="399" t="str">
        <f t="shared" si="24"/>
        <v>R</v>
      </c>
      <c r="BA19" s="669"/>
      <c r="BB19" s="669"/>
      <c r="BC19" s="669"/>
      <c r="BD19" s="669"/>
      <c r="BE19" s="669"/>
      <c r="BF19" s="669"/>
      <c r="BG19" s="669"/>
      <c r="BH19" s="669"/>
      <c r="BI19" s="669"/>
      <c r="BJ19" s="669"/>
      <c r="BK19" s="669"/>
      <c r="BL19" s="669"/>
      <c r="BM19" s="669"/>
      <c r="BN19" s="669"/>
      <c r="BO19" s="669"/>
      <c r="BP19" s="669"/>
      <c r="BQ19" s="669"/>
    </row>
    <row r="20">
      <c r="A20" s="662">
        <v>18.0</v>
      </c>
      <c r="B20" s="662">
        <v>55.0</v>
      </c>
      <c r="C20" s="662" t="s">
        <v>892</v>
      </c>
      <c r="D20" s="662" t="s">
        <v>931</v>
      </c>
      <c r="E20" s="399"/>
      <c r="F20" s="399"/>
      <c r="G20" s="578" t="s">
        <v>1160</v>
      </c>
      <c r="H20" s="578" t="s">
        <v>1162</v>
      </c>
      <c r="I20" s="670"/>
      <c r="J20" s="670"/>
      <c r="K20" s="670"/>
      <c r="L20" s="670"/>
      <c r="M20" s="663">
        <v>43899.0</v>
      </c>
      <c r="N20" s="670"/>
      <c r="O20" s="670"/>
      <c r="P20" s="664" t="s">
        <v>1158</v>
      </c>
      <c r="Q20" s="665"/>
      <c r="R20" s="665" t="s">
        <v>1168</v>
      </c>
      <c r="S20" s="666" t="str">
        <f t="shared" ref="S20:S21" si="26">hyperlink("https://kumparan.com/kumparannews/rs-persahabatan-rawat-3-pasien-baru-positif-corona-punya-riwayat-ke-malaysia-1szuQQy94g8?","Sumber")</f>
        <v>Sumber</v>
      </c>
      <c r="T20" s="667" t="str">
        <f t="shared" si="4"/>
        <v/>
      </c>
      <c r="U20" s="668" t="str">
        <f t="shared" si="5"/>
        <v>Aktif</v>
      </c>
      <c r="V20" s="533"/>
      <c r="W20" s="399" t="str">
        <f t="shared" ref="W20:AZ20" si="25">if(or(W$2&gt;now(),$A20=""),"",IF(W$2=$J20,"T",if(W$2=$M20,"P",if(W$2=$N20,"S",if(W$2=$O20,"M",if(and(W$2&gt;=min($L20,$M20),W$2&lt;min($N20,$O20,99999)),"R",if(And($K20&lt;&gt;"",W$2&gt;=$K20),"G","")))))))</f>
        <v/>
      </c>
      <c r="X20" s="399" t="str">
        <f t="shared" si="25"/>
        <v/>
      </c>
      <c r="Y20" s="399" t="str">
        <f t="shared" si="25"/>
        <v/>
      </c>
      <c r="Z20" s="399" t="str">
        <f t="shared" si="25"/>
        <v/>
      </c>
      <c r="AA20" s="399" t="str">
        <f t="shared" si="25"/>
        <v/>
      </c>
      <c r="AB20" s="399" t="str">
        <f t="shared" si="25"/>
        <v/>
      </c>
      <c r="AC20" s="399" t="str">
        <f t="shared" si="25"/>
        <v/>
      </c>
      <c r="AD20" s="399" t="str">
        <f t="shared" si="25"/>
        <v/>
      </c>
      <c r="AE20" s="399" t="str">
        <f t="shared" si="25"/>
        <v/>
      </c>
      <c r="AF20" s="399" t="str">
        <f t="shared" si="25"/>
        <v/>
      </c>
      <c r="AG20" s="399" t="str">
        <f t="shared" si="25"/>
        <v/>
      </c>
      <c r="AH20" s="399" t="str">
        <f t="shared" si="25"/>
        <v/>
      </c>
      <c r="AI20" s="399" t="str">
        <f t="shared" si="25"/>
        <v/>
      </c>
      <c r="AJ20" s="399" t="str">
        <f t="shared" si="25"/>
        <v/>
      </c>
      <c r="AK20" s="399" t="str">
        <f t="shared" si="25"/>
        <v/>
      </c>
      <c r="AL20" s="399" t="str">
        <f t="shared" si="25"/>
        <v/>
      </c>
      <c r="AM20" s="399" t="str">
        <f t="shared" si="25"/>
        <v/>
      </c>
      <c r="AN20" s="399" t="str">
        <f t="shared" si="25"/>
        <v/>
      </c>
      <c r="AO20" s="399" t="str">
        <f t="shared" si="25"/>
        <v/>
      </c>
      <c r="AP20" s="399" t="str">
        <f t="shared" si="25"/>
        <v/>
      </c>
      <c r="AQ20" s="399" t="str">
        <f t="shared" si="25"/>
        <v/>
      </c>
      <c r="AR20" s="399" t="str">
        <f t="shared" si="25"/>
        <v/>
      </c>
      <c r="AS20" s="399" t="str">
        <f t="shared" si="25"/>
        <v/>
      </c>
      <c r="AT20" s="399" t="str">
        <f t="shared" si="25"/>
        <v/>
      </c>
      <c r="AU20" s="399" t="str">
        <f t="shared" si="25"/>
        <v>P</v>
      </c>
      <c r="AV20" s="399" t="str">
        <f t="shared" si="25"/>
        <v>R</v>
      </c>
      <c r="AW20" s="399" t="str">
        <f t="shared" si="25"/>
        <v>R</v>
      </c>
      <c r="AX20" s="399" t="str">
        <f t="shared" si="25"/>
        <v>R</v>
      </c>
      <c r="AY20" s="399" t="str">
        <f t="shared" si="25"/>
        <v>R</v>
      </c>
      <c r="AZ20" s="399" t="str">
        <f t="shared" si="25"/>
        <v>R</v>
      </c>
      <c r="BA20" s="669"/>
      <c r="BB20" s="669"/>
      <c r="BC20" s="669"/>
      <c r="BD20" s="669"/>
      <c r="BE20" s="669"/>
      <c r="BF20" s="669"/>
      <c r="BG20" s="669"/>
      <c r="BH20" s="669"/>
      <c r="BI20" s="669"/>
      <c r="BJ20" s="669"/>
      <c r="BK20" s="669"/>
      <c r="BL20" s="669"/>
      <c r="BM20" s="669"/>
      <c r="BN20" s="669"/>
      <c r="BO20" s="669"/>
      <c r="BP20" s="669"/>
      <c r="BQ20" s="669"/>
    </row>
    <row r="21">
      <c r="A21" s="662">
        <v>19.0</v>
      </c>
      <c r="B21" s="662">
        <v>40.0</v>
      </c>
      <c r="C21" s="662" t="s">
        <v>892</v>
      </c>
      <c r="D21" s="662" t="s">
        <v>931</v>
      </c>
      <c r="E21" s="399"/>
      <c r="F21" s="399"/>
      <c r="G21" s="578" t="s">
        <v>1160</v>
      </c>
      <c r="H21" s="578" t="s">
        <v>1162</v>
      </c>
      <c r="I21" s="670"/>
      <c r="J21" s="670"/>
      <c r="K21" s="670"/>
      <c r="L21" s="670"/>
      <c r="M21" s="663">
        <v>43899.0</v>
      </c>
      <c r="N21" s="663">
        <v>43902.0</v>
      </c>
      <c r="O21" s="670"/>
      <c r="P21" s="664" t="s">
        <v>1158</v>
      </c>
      <c r="Q21" s="671" t="str">
        <f>hyperlink("https://www.liputan6.com/news/read/4200255/3-pasien-covid-19-sembuh-2-kasus-di-rspi-sulianti-saroso-menunggu-hasil-lab","2x test negatif per tgl 12 Mar")</f>
        <v>2x test negatif per tgl 12 Mar</v>
      </c>
      <c r="R21" s="665" t="s">
        <v>1168</v>
      </c>
      <c r="S21" s="666" t="str">
        <f t="shared" si="26"/>
        <v>Sumber</v>
      </c>
      <c r="T21" s="667" t="str">
        <f t="shared" si="4"/>
        <v/>
      </c>
      <c r="U21" s="668" t="str">
        <f t="shared" si="5"/>
        <v>Sembuh</v>
      </c>
      <c r="V21" s="533"/>
      <c r="W21" s="399" t="str">
        <f t="shared" ref="W21:AZ21" si="27">if(or(W$2&gt;now(),$A21=""),"",IF(W$2=$J21,"T",if(W$2=$M21,"P",if(W$2=$N21,"S",if(W$2=$O21,"M",if(and(W$2&gt;=min($L21,$M21),W$2&lt;min($N21,$O21,99999)),"R",if(And($K21&lt;&gt;"",W$2&gt;=$K21),"G","")))))))</f>
        <v/>
      </c>
      <c r="X21" s="399" t="str">
        <f t="shared" si="27"/>
        <v/>
      </c>
      <c r="Y21" s="399" t="str">
        <f t="shared" si="27"/>
        <v/>
      </c>
      <c r="Z21" s="399" t="str">
        <f t="shared" si="27"/>
        <v/>
      </c>
      <c r="AA21" s="399" t="str">
        <f t="shared" si="27"/>
        <v/>
      </c>
      <c r="AB21" s="399" t="str">
        <f t="shared" si="27"/>
        <v/>
      </c>
      <c r="AC21" s="399" t="str">
        <f t="shared" si="27"/>
        <v/>
      </c>
      <c r="AD21" s="399" t="str">
        <f t="shared" si="27"/>
        <v/>
      </c>
      <c r="AE21" s="399" t="str">
        <f t="shared" si="27"/>
        <v/>
      </c>
      <c r="AF21" s="399" t="str">
        <f t="shared" si="27"/>
        <v/>
      </c>
      <c r="AG21" s="399" t="str">
        <f t="shared" si="27"/>
        <v/>
      </c>
      <c r="AH21" s="399" t="str">
        <f t="shared" si="27"/>
        <v/>
      </c>
      <c r="AI21" s="399" t="str">
        <f t="shared" si="27"/>
        <v/>
      </c>
      <c r="AJ21" s="399" t="str">
        <f t="shared" si="27"/>
        <v/>
      </c>
      <c r="AK21" s="399" t="str">
        <f t="shared" si="27"/>
        <v/>
      </c>
      <c r="AL21" s="399" t="str">
        <f t="shared" si="27"/>
        <v/>
      </c>
      <c r="AM21" s="399" t="str">
        <f t="shared" si="27"/>
        <v/>
      </c>
      <c r="AN21" s="399" t="str">
        <f t="shared" si="27"/>
        <v/>
      </c>
      <c r="AO21" s="399" t="str">
        <f t="shared" si="27"/>
        <v/>
      </c>
      <c r="AP21" s="399" t="str">
        <f t="shared" si="27"/>
        <v/>
      </c>
      <c r="AQ21" s="399" t="str">
        <f t="shared" si="27"/>
        <v/>
      </c>
      <c r="AR21" s="399" t="str">
        <f t="shared" si="27"/>
        <v/>
      </c>
      <c r="AS21" s="399" t="str">
        <f t="shared" si="27"/>
        <v/>
      </c>
      <c r="AT21" s="399" t="str">
        <f t="shared" si="27"/>
        <v/>
      </c>
      <c r="AU21" s="399" t="str">
        <f t="shared" si="27"/>
        <v>P</v>
      </c>
      <c r="AV21" s="399" t="str">
        <f t="shared" si="27"/>
        <v>R</v>
      </c>
      <c r="AW21" s="399" t="str">
        <f t="shared" si="27"/>
        <v>R</v>
      </c>
      <c r="AX21" s="399" t="str">
        <f t="shared" si="27"/>
        <v>S</v>
      </c>
      <c r="AY21" s="399" t="str">
        <f t="shared" si="27"/>
        <v/>
      </c>
      <c r="AZ21" s="399" t="str">
        <f t="shared" si="27"/>
        <v/>
      </c>
      <c r="BA21" s="669"/>
      <c r="BB21" s="669"/>
      <c r="BC21" s="669"/>
      <c r="BD21" s="669"/>
      <c r="BE21" s="669"/>
      <c r="BF21" s="669"/>
      <c r="BG21" s="669"/>
      <c r="BH21" s="669"/>
      <c r="BI21" s="669"/>
      <c r="BJ21" s="669"/>
      <c r="BK21" s="669"/>
      <c r="BL21" s="669"/>
      <c r="BM21" s="669"/>
      <c r="BN21" s="669"/>
      <c r="BO21" s="669"/>
      <c r="BP21" s="669"/>
      <c r="BQ21" s="669"/>
    </row>
    <row r="22">
      <c r="A22" s="662">
        <v>20.0</v>
      </c>
      <c r="B22" s="662">
        <v>70.0</v>
      </c>
      <c r="C22" s="662" t="s">
        <v>902</v>
      </c>
      <c r="D22" s="662" t="s">
        <v>931</v>
      </c>
      <c r="E22" s="399"/>
      <c r="F22" s="399"/>
      <c r="G22" s="578" t="s">
        <v>1154</v>
      </c>
      <c r="H22" s="578" t="s">
        <v>630</v>
      </c>
      <c r="I22" s="578"/>
      <c r="J22" s="670"/>
      <c r="K22" s="670"/>
      <c r="L22" s="670"/>
      <c r="M22" s="663">
        <v>43900.0</v>
      </c>
      <c r="N22" s="670"/>
      <c r="O22" s="670"/>
      <c r="P22" s="664" t="s">
        <v>1158</v>
      </c>
      <c r="Q22" s="672"/>
      <c r="R22" s="672"/>
      <c r="S22" s="673"/>
      <c r="T22" s="667" t="str">
        <f t="shared" si="4"/>
        <v/>
      </c>
      <c r="U22" s="668" t="str">
        <f t="shared" si="5"/>
        <v>Aktif</v>
      </c>
      <c r="V22" s="533"/>
      <c r="W22" s="399" t="str">
        <f t="shared" ref="W22:AZ22" si="28">if(or(W$2&gt;now(),$A22=""),"",IF(W$2=$J22,"T",if(W$2=$M22,"P",if(W$2=$N22,"S",if(W$2=$O22,"M",if(and(W$2&gt;=min($L22,$M22),W$2&lt;min($N22,$O22,99999)),"R",if(And($K22&lt;&gt;"",W$2&gt;=$K22),"G","")))))))</f>
        <v/>
      </c>
      <c r="X22" s="399" t="str">
        <f t="shared" si="28"/>
        <v/>
      </c>
      <c r="Y22" s="399" t="str">
        <f t="shared" si="28"/>
        <v/>
      </c>
      <c r="Z22" s="399" t="str">
        <f t="shared" si="28"/>
        <v/>
      </c>
      <c r="AA22" s="399" t="str">
        <f t="shared" si="28"/>
        <v/>
      </c>
      <c r="AB22" s="399" t="str">
        <f t="shared" si="28"/>
        <v/>
      </c>
      <c r="AC22" s="399" t="str">
        <f t="shared" si="28"/>
        <v/>
      </c>
      <c r="AD22" s="399" t="str">
        <f t="shared" si="28"/>
        <v/>
      </c>
      <c r="AE22" s="399" t="str">
        <f t="shared" si="28"/>
        <v/>
      </c>
      <c r="AF22" s="399" t="str">
        <f t="shared" si="28"/>
        <v/>
      </c>
      <c r="AG22" s="399" t="str">
        <f t="shared" si="28"/>
        <v/>
      </c>
      <c r="AH22" s="399" t="str">
        <f t="shared" si="28"/>
        <v/>
      </c>
      <c r="AI22" s="399" t="str">
        <f t="shared" si="28"/>
        <v/>
      </c>
      <c r="AJ22" s="399" t="str">
        <f t="shared" si="28"/>
        <v/>
      </c>
      <c r="AK22" s="399" t="str">
        <f t="shared" si="28"/>
        <v/>
      </c>
      <c r="AL22" s="399" t="str">
        <f t="shared" si="28"/>
        <v/>
      </c>
      <c r="AM22" s="399" t="str">
        <f t="shared" si="28"/>
        <v/>
      </c>
      <c r="AN22" s="399" t="str">
        <f t="shared" si="28"/>
        <v/>
      </c>
      <c r="AO22" s="399" t="str">
        <f t="shared" si="28"/>
        <v/>
      </c>
      <c r="AP22" s="399" t="str">
        <f t="shared" si="28"/>
        <v/>
      </c>
      <c r="AQ22" s="399" t="str">
        <f t="shared" si="28"/>
        <v/>
      </c>
      <c r="AR22" s="399" t="str">
        <f t="shared" si="28"/>
        <v/>
      </c>
      <c r="AS22" s="399" t="str">
        <f t="shared" si="28"/>
        <v/>
      </c>
      <c r="AT22" s="399" t="str">
        <f t="shared" si="28"/>
        <v/>
      </c>
      <c r="AU22" s="399" t="str">
        <f t="shared" si="28"/>
        <v/>
      </c>
      <c r="AV22" s="399" t="str">
        <f t="shared" si="28"/>
        <v>P</v>
      </c>
      <c r="AW22" s="399" t="str">
        <f t="shared" si="28"/>
        <v>R</v>
      </c>
      <c r="AX22" s="399" t="str">
        <f t="shared" si="28"/>
        <v>R</v>
      </c>
      <c r="AY22" s="399" t="str">
        <f t="shared" si="28"/>
        <v>R</v>
      </c>
      <c r="AZ22" s="399" t="str">
        <f t="shared" si="28"/>
        <v>R</v>
      </c>
      <c r="BA22" s="669"/>
      <c r="BB22" s="669"/>
      <c r="BC22" s="669"/>
      <c r="BD22" s="669"/>
      <c r="BE22" s="669"/>
      <c r="BF22" s="669"/>
      <c r="BG22" s="669"/>
      <c r="BH22" s="669"/>
      <c r="BI22" s="669"/>
      <c r="BJ22" s="669"/>
      <c r="BK22" s="669"/>
      <c r="BL22" s="669"/>
      <c r="BM22" s="669"/>
      <c r="BN22" s="669"/>
      <c r="BO22" s="669"/>
      <c r="BP22" s="669"/>
      <c r="BQ22" s="669"/>
    </row>
    <row r="23">
      <c r="A23" s="662">
        <v>21.0</v>
      </c>
      <c r="B23" s="662">
        <v>47.0</v>
      </c>
      <c r="C23" s="662" t="s">
        <v>902</v>
      </c>
      <c r="D23" s="662" t="s">
        <v>931</v>
      </c>
      <c r="E23" s="399"/>
      <c r="F23" s="399"/>
      <c r="G23" s="578" t="s">
        <v>1154</v>
      </c>
      <c r="H23" s="578" t="s">
        <v>630</v>
      </c>
      <c r="I23" s="578"/>
      <c r="J23" s="670"/>
      <c r="K23" s="670"/>
      <c r="L23" s="670"/>
      <c r="M23" s="663">
        <v>43900.0</v>
      </c>
      <c r="N23" s="670"/>
      <c r="O23" s="670"/>
      <c r="P23" s="664" t="s">
        <v>934</v>
      </c>
      <c r="Q23" s="672"/>
      <c r="R23" s="672"/>
      <c r="S23" s="673"/>
      <c r="T23" s="667" t="str">
        <f t="shared" si="4"/>
        <v/>
      </c>
      <c r="U23" s="668" t="str">
        <f t="shared" si="5"/>
        <v>Aktif</v>
      </c>
      <c r="V23" s="533"/>
      <c r="W23" s="399" t="str">
        <f t="shared" ref="W23:AZ23" si="29">if(or(W$2&gt;now(),$A23=""),"",IF(W$2=$J23,"T",if(W$2=$M23,"P",if(W$2=$N23,"S",if(W$2=$O23,"M",if(and(W$2&gt;=min($L23,$M23),W$2&lt;min($N23,$O23,99999)),"R",if(And($K23&lt;&gt;"",W$2&gt;=$K23),"G","")))))))</f>
        <v/>
      </c>
      <c r="X23" s="399" t="str">
        <f t="shared" si="29"/>
        <v/>
      </c>
      <c r="Y23" s="399" t="str">
        <f t="shared" si="29"/>
        <v/>
      </c>
      <c r="Z23" s="399" t="str">
        <f t="shared" si="29"/>
        <v/>
      </c>
      <c r="AA23" s="399" t="str">
        <f t="shared" si="29"/>
        <v/>
      </c>
      <c r="AB23" s="399" t="str">
        <f t="shared" si="29"/>
        <v/>
      </c>
      <c r="AC23" s="399" t="str">
        <f t="shared" si="29"/>
        <v/>
      </c>
      <c r="AD23" s="399" t="str">
        <f t="shared" si="29"/>
        <v/>
      </c>
      <c r="AE23" s="399" t="str">
        <f t="shared" si="29"/>
        <v/>
      </c>
      <c r="AF23" s="399" t="str">
        <f t="shared" si="29"/>
        <v/>
      </c>
      <c r="AG23" s="399" t="str">
        <f t="shared" si="29"/>
        <v/>
      </c>
      <c r="AH23" s="399" t="str">
        <f t="shared" si="29"/>
        <v/>
      </c>
      <c r="AI23" s="399" t="str">
        <f t="shared" si="29"/>
        <v/>
      </c>
      <c r="AJ23" s="399" t="str">
        <f t="shared" si="29"/>
        <v/>
      </c>
      <c r="AK23" s="399" t="str">
        <f t="shared" si="29"/>
        <v/>
      </c>
      <c r="AL23" s="399" t="str">
        <f t="shared" si="29"/>
        <v/>
      </c>
      <c r="AM23" s="399" t="str">
        <f t="shared" si="29"/>
        <v/>
      </c>
      <c r="AN23" s="399" t="str">
        <f t="shared" si="29"/>
        <v/>
      </c>
      <c r="AO23" s="399" t="str">
        <f t="shared" si="29"/>
        <v/>
      </c>
      <c r="AP23" s="399" t="str">
        <f t="shared" si="29"/>
        <v/>
      </c>
      <c r="AQ23" s="399" t="str">
        <f t="shared" si="29"/>
        <v/>
      </c>
      <c r="AR23" s="399" t="str">
        <f t="shared" si="29"/>
        <v/>
      </c>
      <c r="AS23" s="399" t="str">
        <f t="shared" si="29"/>
        <v/>
      </c>
      <c r="AT23" s="399" t="str">
        <f t="shared" si="29"/>
        <v/>
      </c>
      <c r="AU23" s="399" t="str">
        <f t="shared" si="29"/>
        <v/>
      </c>
      <c r="AV23" s="399" t="str">
        <f t="shared" si="29"/>
        <v>P</v>
      </c>
      <c r="AW23" s="399" t="str">
        <f t="shared" si="29"/>
        <v>R</v>
      </c>
      <c r="AX23" s="399" t="str">
        <f t="shared" si="29"/>
        <v>R</v>
      </c>
      <c r="AY23" s="399" t="str">
        <f t="shared" si="29"/>
        <v>R</v>
      </c>
      <c r="AZ23" s="399" t="str">
        <f t="shared" si="29"/>
        <v>R</v>
      </c>
      <c r="BA23" s="669"/>
      <c r="BB23" s="669"/>
      <c r="BC23" s="669"/>
      <c r="BD23" s="669"/>
      <c r="BE23" s="669"/>
      <c r="BF23" s="669"/>
      <c r="BG23" s="669"/>
      <c r="BH23" s="669"/>
      <c r="BI23" s="669"/>
      <c r="BJ23" s="669"/>
      <c r="BK23" s="669"/>
      <c r="BL23" s="669"/>
      <c r="BM23" s="669"/>
      <c r="BN23" s="669"/>
      <c r="BO23" s="669"/>
      <c r="BP23" s="669"/>
      <c r="BQ23" s="669"/>
    </row>
    <row r="24">
      <c r="A24" s="662">
        <v>22.0</v>
      </c>
      <c r="B24" s="662">
        <v>36.0</v>
      </c>
      <c r="C24" s="662" t="s">
        <v>902</v>
      </c>
      <c r="D24" s="662" t="s">
        <v>931</v>
      </c>
      <c r="E24" s="399"/>
      <c r="F24" s="399"/>
      <c r="G24" s="578" t="s">
        <v>1160</v>
      </c>
      <c r="H24" s="578" t="s">
        <v>1162</v>
      </c>
      <c r="I24" s="670"/>
      <c r="J24" s="670"/>
      <c r="K24" s="670"/>
      <c r="L24" s="670"/>
      <c r="M24" s="663">
        <v>43900.0</v>
      </c>
      <c r="N24" s="670"/>
      <c r="O24" s="670"/>
      <c r="P24" s="401"/>
      <c r="Q24" s="672"/>
      <c r="R24" s="672"/>
      <c r="S24" s="673"/>
      <c r="T24" s="667" t="str">
        <f t="shared" si="4"/>
        <v/>
      </c>
      <c r="U24" s="668" t="str">
        <f t="shared" si="5"/>
        <v>Aktif</v>
      </c>
      <c r="V24" s="533"/>
      <c r="W24" s="399" t="str">
        <f t="shared" ref="W24:AZ24" si="30">if(or(W$2&gt;now(),$A24=""),"",IF(W$2=$J24,"T",if(W$2=$M24,"P",if(W$2=$N24,"S",if(W$2=$O24,"M",if(and(W$2&gt;=min($L24,$M24),W$2&lt;min($N24,$O24,99999)),"R",if(And($K24&lt;&gt;"",W$2&gt;=$K24),"G","")))))))</f>
        <v/>
      </c>
      <c r="X24" s="399" t="str">
        <f t="shared" si="30"/>
        <v/>
      </c>
      <c r="Y24" s="399" t="str">
        <f t="shared" si="30"/>
        <v/>
      </c>
      <c r="Z24" s="399" t="str">
        <f t="shared" si="30"/>
        <v/>
      </c>
      <c r="AA24" s="399" t="str">
        <f t="shared" si="30"/>
        <v/>
      </c>
      <c r="AB24" s="399" t="str">
        <f t="shared" si="30"/>
        <v/>
      </c>
      <c r="AC24" s="399" t="str">
        <f t="shared" si="30"/>
        <v/>
      </c>
      <c r="AD24" s="399" t="str">
        <f t="shared" si="30"/>
        <v/>
      </c>
      <c r="AE24" s="399" t="str">
        <f t="shared" si="30"/>
        <v/>
      </c>
      <c r="AF24" s="399" t="str">
        <f t="shared" si="30"/>
        <v/>
      </c>
      <c r="AG24" s="399" t="str">
        <f t="shared" si="30"/>
        <v/>
      </c>
      <c r="AH24" s="399" t="str">
        <f t="shared" si="30"/>
        <v/>
      </c>
      <c r="AI24" s="399" t="str">
        <f t="shared" si="30"/>
        <v/>
      </c>
      <c r="AJ24" s="399" t="str">
        <f t="shared" si="30"/>
        <v/>
      </c>
      <c r="AK24" s="399" t="str">
        <f t="shared" si="30"/>
        <v/>
      </c>
      <c r="AL24" s="399" t="str">
        <f t="shared" si="30"/>
        <v/>
      </c>
      <c r="AM24" s="399" t="str">
        <f t="shared" si="30"/>
        <v/>
      </c>
      <c r="AN24" s="399" t="str">
        <f t="shared" si="30"/>
        <v/>
      </c>
      <c r="AO24" s="399" t="str">
        <f t="shared" si="30"/>
        <v/>
      </c>
      <c r="AP24" s="399" t="str">
        <f t="shared" si="30"/>
        <v/>
      </c>
      <c r="AQ24" s="399" t="str">
        <f t="shared" si="30"/>
        <v/>
      </c>
      <c r="AR24" s="399" t="str">
        <f t="shared" si="30"/>
        <v/>
      </c>
      <c r="AS24" s="399" t="str">
        <f t="shared" si="30"/>
        <v/>
      </c>
      <c r="AT24" s="399" t="str">
        <f t="shared" si="30"/>
        <v/>
      </c>
      <c r="AU24" s="399" t="str">
        <f t="shared" si="30"/>
        <v/>
      </c>
      <c r="AV24" s="399" t="str">
        <f t="shared" si="30"/>
        <v>P</v>
      </c>
      <c r="AW24" s="399" t="str">
        <f t="shared" si="30"/>
        <v>R</v>
      </c>
      <c r="AX24" s="399" t="str">
        <f t="shared" si="30"/>
        <v>R</v>
      </c>
      <c r="AY24" s="399" t="str">
        <f t="shared" si="30"/>
        <v>R</v>
      </c>
      <c r="AZ24" s="399" t="str">
        <f t="shared" si="30"/>
        <v>R</v>
      </c>
      <c r="BA24" s="669"/>
      <c r="BB24" s="669"/>
      <c r="BC24" s="669"/>
      <c r="BD24" s="669"/>
      <c r="BE24" s="669"/>
      <c r="BF24" s="669"/>
      <c r="BG24" s="669"/>
      <c r="BH24" s="669"/>
      <c r="BI24" s="669"/>
      <c r="BJ24" s="669"/>
      <c r="BK24" s="669"/>
      <c r="BL24" s="669"/>
      <c r="BM24" s="669"/>
      <c r="BN24" s="669"/>
      <c r="BO24" s="669"/>
      <c r="BP24" s="669"/>
      <c r="BQ24" s="669"/>
    </row>
    <row r="25">
      <c r="A25" s="662">
        <v>23.0</v>
      </c>
      <c r="B25" s="662">
        <v>73.0</v>
      </c>
      <c r="C25" s="662" t="s">
        <v>902</v>
      </c>
      <c r="D25" s="662" t="s">
        <v>931</v>
      </c>
      <c r="E25" s="399"/>
      <c r="F25" s="399"/>
      <c r="G25" s="578" t="s">
        <v>1160</v>
      </c>
      <c r="H25" s="578" t="s">
        <v>1162</v>
      </c>
      <c r="I25" s="670"/>
      <c r="J25" s="670"/>
      <c r="K25" s="670"/>
      <c r="L25" s="670"/>
      <c r="M25" s="663">
        <v>43900.0</v>
      </c>
      <c r="N25" s="670"/>
      <c r="O25" s="670"/>
      <c r="P25" s="401"/>
      <c r="Q25" s="665" t="s">
        <v>1171</v>
      </c>
      <c r="R25" s="672"/>
      <c r="S25" s="673"/>
      <c r="T25" s="667" t="str">
        <f t="shared" si="4"/>
        <v/>
      </c>
      <c r="U25" s="668" t="str">
        <f t="shared" si="5"/>
        <v>Aktif</v>
      </c>
      <c r="V25" s="533"/>
      <c r="W25" s="399" t="str">
        <f t="shared" ref="W25:AZ25" si="31">if(or(W$2&gt;now(),$A25=""),"",IF(W$2=$J25,"T",if(W$2=$M25,"P",if(W$2=$N25,"S",if(W$2=$O25,"M",if(and(W$2&gt;=min($L25,$M25),W$2&lt;min($N25,$O25,99999)),"R",if(And($K25&lt;&gt;"",W$2&gt;=$K25),"G","")))))))</f>
        <v/>
      </c>
      <c r="X25" s="399" t="str">
        <f t="shared" si="31"/>
        <v/>
      </c>
      <c r="Y25" s="399" t="str">
        <f t="shared" si="31"/>
        <v/>
      </c>
      <c r="Z25" s="399" t="str">
        <f t="shared" si="31"/>
        <v/>
      </c>
      <c r="AA25" s="399" t="str">
        <f t="shared" si="31"/>
        <v/>
      </c>
      <c r="AB25" s="399" t="str">
        <f t="shared" si="31"/>
        <v/>
      </c>
      <c r="AC25" s="399" t="str">
        <f t="shared" si="31"/>
        <v/>
      </c>
      <c r="AD25" s="399" t="str">
        <f t="shared" si="31"/>
        <v/>
      </c>
      <c r="AE25" s="399" t="str">
        <f t="shared" si="31"/>
        <v/>
      </c>
      <c r="AF25" s="399" t="str">
        <f t="shared" si="31"/>
        <v/>
      </c>
      <c r="AG25" s="399" t="str">
        <f t="shared" si="31"/>
        <v/>
      </c>
      <c r="AH25" s="399" t="str">
        <f t="shared" si="31"/>
        <v/>
      </c>
      <c r="AI25" s="399" t="str">
        <f t="shared" si="31"/>
        <v/>
      </c>
      <c r="AJ25" s="399" t="str">
        <f t="shared" si="31"/>
        <v/>
      </c>
      <c r="AK25" s="399" t="str">
        <f t="shared" si="31"/>
        <v/>
      </c>
      <c r="AL25" s="399" t="str">
        <f t="shared" si="31"/>
        <v/>
      </c>
      <c r="AM25" s="399" t="str">
        <f t="shared" si="31"/>
        <v/>
      </c>
      <c r="AN25" s="399" t="str">
        <f t="shared" si="31"/>
        <v/>
      </c>
      <c r="AO25" s="399" t="str">
        <f t="shared" si="31"/>
        <v/>
      </c>
      <c r="AP25" s="399" t="str">
        <f t="shared" si="31"/>
        <v/>
      </c>
      <c r="AQ25" s="399" t="str">
        <f t="shared" si="31"/>
        <v/>
      </c>
      <c r="AR25" s="399" t="str">
        <f t="shared" si="31"/>
        <v/>
      </c>
      <c r="AS25" s="399" t="str">
        <f t="shared" si="31"/>
        <v/>
      </c>
      <c r="AT25" s="399" t="str">
        <f t="shared" si="31"/>
        <v/>
      </c>
      <c r="AU25" s="399" t="str">
        <f t="shared" si="31"/>
        <v/>
      </c>
      <c r="AV25" s="399" t="str">
        <f t="shared" si="31"/>
        <v>P</v>
      </c>
      <c r="AW25" s="399" t="str">
        <f t="shared" si="31"/>
        <v>R</v>
      </c>
      <c r="AX25" s="399" t="str">
        <f t="shared" si="31"/>
        <v>R</v>
      </c>
      <c r="AY25" s="399" t="str">
        <f t="shared" si="31"/>
        <v>R</v>
      </c>
      <c r="AZ25" s="399" t="str">
        <f t="shared" si="31"/>
        <v>R</v>
      </c>
      <c r="BA25" s="669"/>
      <c r="BB25" s="669"/>
      <c r="BC25" s="669"/>
      <c r="BD25" s="669"/>
      <c r="BE25" s="669"/>
      <c r="BF25" s="669"/>
      <c r="BG25" s="669"/>
      <c r="BH25" s="669"/>
      <c r="BI25" s="669"/>
      <c r="BJ25" s="669"/>
      <c r="BK25" s="669"/>
      <c r="BL25" s="669"/>
      <c r="BM25" s="669"/>
      <c r="BN25" s="669"/>
      <c r="BO25" s="669"/>
      <c r="BP25" s="669"/>
      <c r="BQ25" s="669"/>
    </row>
    <row r="26">
      <c r="A26" s="662">
        <v>24.0</v>
      </c>
      <c r="B26" s="662">
        <v>46.0</v>
      </c>
      <c r="C26" s="662" t="s">
        <v>892</v>
      </c>
      <c r="D26" s="662" t="s">
        <v>931</v>
      </c>
      <c r="E26" s="399"/>
      <c r="F26" s="399"/>
      <c r="G26" s="578" t="s">
        <v>1160</v>
      </c>
      <c r="H26" s="578" t="s">
        <v>1162</v>
      </c>
      <c r="I26" s="670"/>
      <c r="J26" s="670"/>
      <c r="K26" s="670"/>
      <c r="L26" s="670"/>
      <c r="M26" s="663">
        <v>43900.0</v>
      </c>
      <c r="N26" s="670"/>
      <c r="O26" s="670"/>
      <c r="P26" s="664" t="s">
        <v>1158</v>
      </c>
      <c r="Q26" s="400"/>
      <c r="R26" s="672"/>
      <c r="S26" s="673"/>
      <c r="T26" s="667" t="str">
        <f t="shared" si="4"/>
        <v/>
      </c>
      <c r="U26" s="668" t="str">
        <f t="shared" si="5"/>
        <v>Aktif</v>
      </c>
      <c r="V26" s="533"/>
      <c r="W26" s="399" t="str">
        <f t="shared" ref="W26:AZ26" si="32">if(or(W$2&gt;now(),$A26=""),"",IF(W$2=$J26,"T",if(W$2=$M26,"P",if(W$2=$N26,"S",if(W$2=$O26,"M",if(and(W$2&gt;=min($L26,$M26),W$2&lt;min($N26,$O26,99999)),"R",if(And($K26&lt;&gt;"",W$2&gt;=$K26),"G","")))))))</f>
        <v/>
      </c>
      <c r="X26" s="399" t="str">
        <f t="shared" si="32"/>
        <v/>
      </c>
      <c r="Y26" s="399" t="str">
        <f t="shared" si="32"/>
        <v/>
      </c>
      <c r="Z26" s="399" t="str">
        <f t="shared" si="32"/>
        <v/>
      </c>
      <c r="AA26" s="399" t="str">
        <f t="shared" si="32"/>
        <v/>
      </c>
      <c r="AB26" s="399" t="str">
        <f t="shared" si="32"/>
        <v/>
      </c>
      <c r="AC26" s="399" t="str">
        <f t="shared" si="32"/>
        <v/>
      </c>
      <c r="AD26" s="399" t="str">
        <f t="shared" si="32"/>
        <v/>
      </c>
      <c r="AE26" s="399" t="str">
        <f t="shared" si="32"/>
        <v/>
      </c>
      <c r="AF26" s="399" t="str">
        <f t="shared" si="32"/>
        <v/>
      </c>
      <c r="AG26" s="399" t="str">
        <f t="shared" si="32"/>
        <v/>
      </c>
      <c r="AH26" s="399" t="str">
        <f t="shared" si="32"/>
        <v/>
      </c>
      <c r="AI26" s="399" t="str">
        <f t="shared" si="32"/>
        <v/>
      </c>
      <c r="AJ26" s="399" t="str">
        <f t="shared" si="32"/>
        <v/>
      </c>
      <c r="AK26" s="399" t="str">
        <f t="shared" si="32"/>
        <v/>
      </c>
      <c r="AL26" s="399" t="str">
        <f t="shared" si="32"/>
        <v/>
      </c>
      <c r="AM26" s="399" t="str">
        <f t="shared" si="32"/>
        <v/>
      </c>
      <c r="AN26" s="399" t="str">
        <f t="shared" si="32"/>
        <v/>
      </c>
      <c r="AO26" s="399" t="str">
        <f t="shared" si="32"/>
        <v/>
      </c>
      <c r="AP26" s="399" t="str">
        <f t="shared" si="32"/>
        <v/>
      </c>
      <c r="AQ26" s="399" t="str">
        <f t="shared" si="32"/>
        <v/>
      </c>
      <c r="AR26" s="399" t="str">
        <f t="shared" si="32"/>
        <v/>
      </c>
      <c r="AS26" s="399" t="str">
        <f t="shared" si="32"/>
        <v/>
      </c>
      <c r="AT26" s="399" t="str">
        <f t="shared" si="32"/>
        <v/>
      </c>
      <c r="AU26" s="399" t="str">
        <f t="shared" si="32"/>
        <v/>
      </c>
      <c r="AV26" s="399" t="str">
        <f t="shared" si="32"/>
        <v>P</v>
      </c>
      <c r="AW26" s="399" t="str">
        <f t="shared" si="32"/>
        <v>R</v>
      </c>
      <c r="AX26" s="399" t="str">
        <f t="shared" si="32"/>
        <v>R</v>
      </c>
      <c r="AY26" s="399" t="str">
        <f t="shared" si="32"/>
        <v>R</v>
      </c>
      <c r="AZ26" s="399" t="str">
        <f t="shared" si="32"/>
        <v>R</v>
      </c>
      <c r="BA26" s="669"/>
      <c r="BB26" s="669"/>
      <c r="BC26" s="669"/>
      <c r="BD26" s="669"/>
      <c r="BE26" s="669"/>
      <c r="BF26" s="669"/>
      <c r="BG26" s="669"/>
      <c r="BH26" s="669"/>
      <c r="BI26" s="669"/>
      <c r="BJ26" s="669"/>
      <c r="BK26" s="669"/>
      <c r="BL26" s="669"/>
      <c r="BM26" s="669"/>
      <c r="BN26" s="669"/>
      <c r="BO26" s="669"/>
      <c r="BP26" s="669"/>
      <c r="BQ26" s="669"/>
    </row>
    <row r="27">
      <c r="A27" s="662">
        <v>25.0</v>
      </c>
      <c r="B27" s="662">
        <v>53.0</v>
      </c>
      <c r="C27" s="662" t="s">
        <v>902</v>
      </c>
      <c r="D27" s="662" t="s">
        <v>928</v>
      </c>
      <c r="E27" s="662" t="s">
        <v>627</v>
      </c>
      <c r="F27" s="662" t="s">
        <v>180</v>
      </c>
      <c r="G27" s="578" t="s">
        <v>1160</v>
      </c>
      <c r="H27" s="578" t="s">
        <v>1162</v>
      </c>
      <c r="I27" s="670"/>
      <c r="J27" s="670"/>
      <c r="K27" s="670"/>
      <c r="L27" s="663">
        <v>43893.0</v>
      </c>
      <c r="M27" s="663">
        <v>43900.0</v>
      </c>
      <c r="N27" s="670"/>
      <c r="O27" s="663">
        <v>43901.0</v>
      </c>
      <c r="P27" s="664" t="s">
        <v>929</v>
      </c>
      <c r="Q27" s="665" t="s">
        <v>930</v>
      </c>
      <c r="R27" s="665"/>
      <c r="S27" s="674" t="str">
        <f>hyperlink("https://nasional.kompas.com/read/2020/03/11/13061741/breaking-news-satu-pasien-covid-19-di-indonesia-meninggal-dunia#source=clicktitle","Sumber")</f>
        <v>Sumber</v>
      </c>
      <c r="T27" s="667" t="str">
        <f t="shared" si="4"/>
        <v/>
      </c>
      <c r="U27" s="668" t="str">
        <f t="shared" si="5"/>
        <v>Meninggal</v>
      </c>
      <c r="V27" s="400"/>
      <c r="W27" s="399" t="str">
        <f t="shared" ref="W27:AZ27" si="33">if(or(W$2&gt;now(),$A27=""),"",IF(W$2=$J27,"T",if(W$2=$M27,"P",if(W$2=$N27,"S",if(W$2=$O27,"M",if(and(W$2&gt;=min($L27,$M27),W$2&lt;min($N27,$O27,99999)),"R",if(And($K27&lt;&gt;"",W$2&gt;=$K27),"G","")))))))</f>
        <v/>
      </c>
      <c r="X27" s="399" t="str">
        <f t="shared" si="33"/>
        <v/>
      </c>
      <c r="Y27" s="399" t="str">
        <f t="shared" si="33"/>
        <v/>
      </c>
      <c r="Z27" s="399" t="str">
        <f t="shared" si="33"/>
        <v/>
      </c>
      <c r="AA27" s="399" t="str">
        <f t="shared" si="33"/>
        <v/>
      </c>
      <c r="AB27" s="399" t="str">
        <f t="shared" si="33"/>
        <v/>
      </c>
      <c r="AC27" s="399" t="str">
        <f t="shared" si="33"/>
        <v/>
      </c>
      <c r="AD27" s="399" t="str">
        <f t="shared" si="33"/>
        <v/>
      </c>
      <c r="AE27" s="399" t="str">
        <f t="shared" si="33"/>
        <v/>
      </c>
      <c r="AF27" s="399" t="str">
        <f t="shared" si="33"/>
        <v/>
      </c>
      <c r="AG27" s="399" t="str">
        <f t="shared" si="33"/>
        <v/>
      </c>
      <c r="AH27" s="399" t="str">
        <f t="shared" si="33"/>
        <v/>
      </c>
      <c r="AI27" s="399" t="str">
        <f t="shared" si="33"/>
        <v/>
      </c>
      <c r="AJ27" s="399" t="str">
        <f t="shared" si="33"/>
        <v/>
      </c>
      <c r="AK27" s="399" t="str">
        <f t="shared" si="33"/>
        <v/>
      </c>
      <c r="AL27" s="399" t="str">
        <f t="shared" si="33"/>
        <v/>
      </c>
      <c r="AM27" s="399" t="str">
        <f t="shared" si="33"/>
        <v/>
      </c>
      <c r="AN27" s="399" t="str">
        <f t="shared" si="33"/>
        <v/>
      </c>
      <c r="AO27" s="399" t="str">
        <f t="shared" si="33"/>
        <v>R</v>
      </c>
      <c r="AP27" s="399" t="str">
        <f t="shared" si="33"/>
        <v>R</v>
      </c>
      <c r="AQ27" s="399" t="str">
        <f t="shared" si="33"/>
        <v>R</v>
      </c>
      <c r="AR27" s="399" t="str">
        <f t="shared" si="33"/>
        <v>R</v>
      </c>
      <c r="AS27" s="399" t="str">
        <f t="shared" si="33"/>
        <v>R</v>
      </c>
      <c r="AT27" s="399" t="str">
        <f t="shared" si="33"/>
        <v>R</v>
      </c>
      <c r="AU27" s="399" t="str">
        <f t="shared" si="33"/>
        <v>R</v>
      </c>
      <c r="AV27" s="399" t="str">
        <f t="shared" si="33"/>
        <v>P</v>
      </c>
      <c r="AW27" s="399" t="str">
        <f t="shared" si="33"/>
        <v>M</v>
      </c>
      <c r="AX27" s="399" t="str">
        <f t="shared" si="33"/>
        <v/>
      </c>
      <c r="AY27" s="399" t="str">
        <f t="shared" si="33"/>
        <v/>
      </c>
      <c r="AZ27" s="399" t="str">
        <f t="shared" si="33"/>
        <v/>
      </c>
      <c r="BA27" s="669"/>
      <c r="BB27" s="669"/>
      <c r="BC27" s="669"/>
      <c r="BD27" s="669"/>
      <c r="BE27" s="669"/>
      <c r="BF27" s="669"/>
      <c r="BG27" s="669"/>
      <c r="BH27" s="669"/>
      <c r="BI27" s="669"/>
      <c r="BJ27" s="669"/>
      <c r="BK27" s="669"/>
      <c r="BL27" s="669"/>
      <c r="BM27" s="669"/>
      <c r="BN27" s="669"/>
      <c r="BO27" s="669"/>
      <c r="BP27" s="669"/>
      <c r="BQ27" s="669"/>
    </row>
    <row r="28">
      <c r="A28" s="662">
        <v>26.0</v>
      </c>
      <c r="B28" s="662">
        <v>46.0</v>
      </c>
      <c r="C28" s="662" t="s">
        <v>892</v>
      </c>
      <c r="D28" s="662" t="s">
        <v>703</v>
      </c>
      <c r="E28" s="662"/>
      <c r="F28" s="662"/>
      <c r="G28" s="578" t="s">
        <v>1160</v>
      </c>
      <c r="H28" s="578" t="s">
        <v>1162</v>
      </c>
      <c r="I28" s="670"/>
      <c r="J28" s="670"/>
      <c r="K28" s="670"/>
      <c r="L28" s="670"/>
      <c r="M28" s="663">
        <v>43900.0</v>
      </c>
      <c r="N28" s="670"/>
      <c r="O28" s="670"/>
      <c r="P28" s="664"/>
      <c r="Q28" s="672"/>
      <c r="R28" s="665"/>
      <c r="S28" s="673"/>
      <c r="T28" s="667" t="str">
        <f t="shared" si="4"/>
        <v/>
      </c>
      <c r="U28" s="668" t="str">
        <f t="shared" si="5"/>
        <v>Aktif</v>
      </c>
      <c r="V28" s="533"/>
      <c r="W28" s="399" t="str">
        <f t="shared" ref="W28:AZ28" si="34">if(or(W$2&gt;now(),$A28=""),"",IF(W$2=$J28,"T",if(W$2=$M28,"P",if(W$2=$N28,"S",if(W$2=$O28,"M",if(and(W$2&gt;=min($L28,$M28),W$2&lt;min($N28,$O28,99999)),"R",if(And($K28&lt;&gt;"",W$2&gt;=$K28),"G","")))))))</f>
        <v/>
      </c>
      <c r="X28" s="399" t="str">
        <f t="shared" si="34"/>
        <v/>
      </c>
      <c r="Y28" s="399" t="str">
        <f t="shared" si="34"/>
        <v/>
      </c>
      <c r="Z28" s="399" t="str">
        <f t="shared" si="34"/>
        <v/>
      </c>
      <c r="AA28" s="399" t="str">
        <f t="shared" si="34"/>
        <v/>
      </c>
      <c r="AB28" s="399" t="str">
        <f t="shared" si="34"/>
        <v/>
      </c>
      <c r="AC28" s="399" t="str">
        <f t="shared" si="34"/>
        <v/>
      </c>
      <c r="AD28" s="399" t="str">
        <f t="shared" si="34"/>
        <v/>
      </c>
      <c r="AE28" s="399" t="str">
        <f t="shared" si="34"/>
        <v/>
      </c>
      <c r="AF28" s="399" t="str">
        <f t="shared" si="34"/>
        <v/>
      </c>
      <c r="AG28" s="399" t="str">
        <f t="shared" si="34"/>
        <v/>
      </c>
      <c r="AH28" s="399" t="str">
        <f t="shared" si="34"/>
        <v/>
      </c>
      <c r="AI28" s="399" t="str">
        <f t="shared" si="34"/>
        <v/>
      </c>
      <c r="AJ28" s="399" t="str">
        <f t="shared" si="34"/>
        <v/>
      </c>
      <c r="AK28" s="399" t="str">
        <f t="shared" si="34"/>
        <v/>
      </c>
      <c r="AL28" s="399" t="str">
        <f t="shared" si="34"/>
        <v/>
      </c>
      <c r="AM28" s="399" t="str">
        <f t="shared" si="34"/>
        <v/>
      </c>
      <c r="AN28" s="399" t="str">
        <f t="shared" si="34"/>
        <v/>
      </c>
      <c r="AO28" s="399" t="str">
        <f t="shared" si="34"/>
        <v/>
      </c>
      <c r="AP28" s="399" t="str">
        <f t="shared" si="34"/>
        <v/>
      </c>
      <c r="AQ28" s="399" t="str">
        <f t="shared" si="34"/>
        <v/>
      </c>
      <c r="AR28" s="399" t="str">
        <f t="shared" si="34"/>
        <v/>
      </c>
      <c r="AS28" s="399" t="str">
        <f t="shared" si="34"/>
        <v/>
      </c>
      <c r="AT28" s="399" t="str">
        <f t="shared" si="34"/>
        <v/>
      </c>
      <c r="AU28" s="399" t="str">
        <f t="shared" si="34"/>
        <v/>
      </c>
      <c r="AV28" s="399" t="str">
        <f t="shared" si="34"/>
        <v>P</v>
      </c>
      <c r="AW28" s="399" t="str">
        <f t="shared" si="34"/>
        <v>R</v>
      </c>
      <c r="AX28" s="399" t="str">
        <f t="shared" si="34"/>
        <v>R</v>
      </c>
      <c r="AY28" s="399" t="str">
        <f t="shared" si="34"/>
        <v>R</v>
      </c>
      <c r="AZ28" s="399" t="str">
        <f t="shared" si="34"/>
        <v>R</v>
      </c>
      <c r="BA28" s="669"/>
      <c r="BB28" s="669"/>
      <c r="BC28" s="669"/>
      <c r="BD28" s="669"/>
      <c r="BE28" s="669"/>
      <c r="BF28" s="669"/>
      <c r="BG28" s="669"/>
      <c r="BH28" s="669"/>
      <c r="BI28" s="669"/>
      <c r="BJ28" s="669"/>
      <c r="BK28" s="669"/>
      <c r="BL28" s="669"/>
      <c r="BM28" s="669"/>
      <c r="BN28" s="669"/>
      <c r="BO28" s="669"/>
      <c r="BP28" s="669"/>
      <c r="BQ28" s="669"/>
    </row>
    <row r="29" ht="21.0" customHeight="1">
      <c r="A29" s="662">
        <v>27.0</v>
      </c>
      <c r="B29" s="662">
        <v>33.0</v>
      </c>
      <c r="C29" s="662" t="s">
        <v>892</v>
      </c>
      <c r="D29" s="662" t="s">
        <v>931</v>
      </c>
      <c r="E29" s="399"/>
      <c r="F29" s="399"/>
      <c r="G29" s="578" t="s">
        <v>1154</v>
      </c>
      <c r="H29" s="578" t="s">
        <v>630</v>
      </c>
      <c r="I29" s="578">
        <v>20.0</v>
      </c>
      <c r="J29" s="670"/>
      <c r="K29" s="670"/>
      <c r="L29" s="670"/>
      <c r="M29" s="663">
        <v>43900.0</v>
      </c>
      <c r="N29" s="670"/>
      <c r="O29" s="670"/>
      <c r="P29" s="401"/>
      <c r="Q29" s="665" t="s">
        <v>1172</v>
      </c>
      <c r="R29" s="665"/>
      <c r="S29" s="675" t="str">
        <f>hyperlink("https://nasional.kompas.com/read/2020/03/12/19213171/pemerintah-sudah-temukan-jawaban-terkait-kontak-pasien-27-covid-19","Sumber")</f>
        <v>Sumber</v>
      </c>
      <c r="T29" s="667" t="str">
        <f t="shared" si="4"/>
        <v/>
      </c>
      <c r="U29" s="668" t="str">
        <f t="shared" si="5"/>
        <v>Aktif</v>
      </c>
      <c r="V29" s="533"/>
      <c r="W29" s="399" t="str">
        <f t="shared" ref="W29:AZ29" si="35">if(or(W$2&gt;now(),$A29=""),"",IF(W$2=$J29,"T",if(W$2=$M29,"P",if(W$2=$N29,"S",if(W$2=$O29,"M",if(and(W$2&gt;=min($L29,$M29),W$2&lt;min($N29,$O29,99999)),"R",if(And($K29&lt;&gt;"",W$2&gt;=$K29),"G","")))))))</f>
        <v/>
      </c>
      <c r="X29" s="399" t="str">
        <f t="shared" si="35"/>
        <v/>
      </c>
      <c r="Y29" s="399" t="str">
        <f t="shared" si="35"/>
        <v/>
      </c>
      <c r="Z29" s="399" t="str">
        <f t="shared" si="35"/>
        <v/>
      </c>
      <c r="AA29" s="399" t="str">
        <f t="shared" si="35"/>
        <v/>
      </c>
      <c r="AB29" s="399" t="str">
        <f t="shared" si="35"/>
        <v/>
      </c>
      <c r="AC29" s="399" t="str">
        <f t="shared" si="35"/>
        <v/>
      </c>
      <c r="AD29" s="399" t="str">
        <f t="shared" si="35"/>
        <v/>
      </c>
      <c r="AE29" s="399" t="str">
        <f t="shared" si="35"/>
        <v/>
      </c>
      <c r="AF29" s="399" t="str">
        <f t="shared" si="35"/>
        <v/>
      </c>
      <c r="AG29" s="399" t="str">
        <f t="shared" si="35"/>
        <v/>
      </c>
      <c r="AH29" s="399" t="str">
        <f t="shared" si="35"/>
        <v/>
      </c>
      <c r="AI29" s="399" t="str">
        <f t="shared" si="35"/>
        <v/>
      </c>
      <c r="AJ29" s="399" t="str">
        <f t="shared" si="35"/>
        <v/>
      </c>
      <c r="AK29" s="399" t="str">
        <f t="shared" si="35"/>
        <v/>
      </c>
      <c r="AL29" s="399" t="str">
        <f t="shared" si="35"/>
        <v/>
      </c>
      <c r="AM29" s="399" t="str">
        <f t="shared" si="35"/>
        <v/>
      </c>
      <c r="AN29" s="399" t="str">
        <f t="shared" si="35"/>
        <v/>
      </c>
      <c r="AO29" s="399" t="str">
        <f t="shared" si="35"/>
        <v/>
      </c>
      <c r="AP29" s="399" t="str">
        <f t="shared" si="35"/>
        <v/>
      </c>
      <c r="AQ29" s="399" t="str">
        <f t="shared" si="35"/>
        <v/>
      </c>
      <c r="AR29" s="399" t="str">
        <f t="shared" si="35"/>
        <v/>
      </c>
      <c r="AS29" s="399" t="str">
        <f t="shared" si="35"/>
        <v/>
      </c>
      <c r="AT29" s="399" t="str">
        <f t="shared" si="35"/>
        <v/>
      </c>
      <c r="AU29" s="399" t="str">
        <f t="shared" si="35"/>
        <v/>
      </c>
      <c r="AV29" s="399" t="str">
        <f t="shared" si="35"/>
        <v>P</v>
      </c>
      <c r="AW29" s="399" t="str">
        <f t="shared" si="35"/>
        <v>R</v>
      </c>
      <c r="AX29" s="399" t="str">
        <f t="shared" si="35"/>
        <v>R</v>
      </c>
      <c r="AY29" s="399" t="str">
        <f t="shared" si="35"/>
        <v>R</v>
      </c>
      <c r="AZ29" s="399" t="str">
        <f t="shared" si="35"/>
        <v>R</v>
      </c>
      <c r="BA29" s="669"/>
      <c r="BB29" s="669"/>
      <c r="BC29" s="669"/>
      <c r="BD29" s="669"/>
      <c r="BE29" s="669"/>
      <c r="BF29" s="669"/>
      <c r="BG29" s="669"/>
      <c r="BH29" s="669"/>
      <c r="BI29" s="669"/>
      <c r="BJ29" s="669"/>
      <c r="BK29" s="669"/>
      <c r="BL29" s="669"/>
      <c r="BM29" s="669"/>
      <c r="BN29" s="669"/>
      <c r="BO29" s="669"/>
      <c r="BP29" s="669"/>
      <c r="BQ29" s="669"/>
    </row>
    <row r="30">
      <c r="A30" s="662">
        <v>28.0</v>
      </c>
      <c r="B30" s="530">
        <v>37.0</v>
      </c>
      <c r="C30" s="530" t="s">
        <v>892</v>
      </c>
      <c r="D30" s="662" t="s">
        <v>931</v>
      </c>
      <c r="E30" s="524"/>
      <c r="F30" s="524"/>
      <c r="G30" s="537" t="s">
        <v>1160</v>
      </c>
      <c r="H30" s="578" t="s">
        <v>1162</v>
      </c>
      <c r="I30" s="531"/>
      <c r="J30" s="531"/>
      <c r="K30" s="531"/>
      <c r="L30" s="531"/>
      <c r="M30" s="663">
        <v>43901.0</v>
      </c>
      <c r="N30" s="531"/>
      <c r="O30" s="531"/>
      <c r="P30" s="549"/>
      <c r="Q30" s="540" t="s">
        <v>1167</v>
      </c>
      <c r="R30" s="676"/>
      <c r="S30" s="677" t="str">
        <f t="shared" ref="S30:S36" si="37">hyperlink("https://www.cnbcindonesia.com/news/20200311170046-4-144156/alert-pasien-positif-corona-nambah-7-lagi-total-ada-34","Sumber")</f>
        <v>Sumber</v>
      </c>
      <c r="T30" s="667" t="str">
        <f t="shared" si="4"/>
        <v/>
      </c>
      <c r="U30" s="668" t="str">
        <f t="shared" si="5"/>
        <v>Aktif</v>
      </c>
      <c r="V30" s="533"/>
      <c r="W30" s="399" t="str">
        <f t="shared" ref="W30:AZ30" si="36">if(or(W$2&gt;now(),$A30=""),"",IF(W$2=$J30,"T",if(W$2=$M30,"P",if(W$2=$N30,"S",if(W$2=$O30,"M",if(and(W$2&gt;=min($L30,$M30),W$2&lt;min($N30,$O30,99999)),"R",if(And($K30&lt;&gt;"",W$2&gt;=$K30),"G","")))))))</f>
        <v/>
      </c>
      <c r="X30" s="399" t="str">
        <f t="shared" si="36"/>
        <v/>
      </c>
      <c r="Y30" s="399" t="str">
        <f t="shared" si="36"/>
        <v/>
      </c>
      <c r="Z30" s="399" t="str">
        <f t="shared" si="36"/>
        <v/>
      </c>
      <c r="AA30" s="399" t="str">
        <f t="shared" si="36"/>
        <v/>
      </c>
      <c r="AB30" s="399" t="str">
        <f t="shared" si="36"/>
        <v/>
      </c>
      <c r="AC30" s="399" t="str">
        <f t="shared" si="36"/>
        <v/>
      </c>
      <c r="AD30" s="399" t="str">
        <f t="shared" si="36"/>
        <v/>
      </c>
      <c r="AE30" s="399" t="str">
        <f t="shared" si="36"/>
        <v/>
      </c>
      <c r="AF30" s="399" t="str">
        <f t="shared" si="36"/>
        <v/>
      </c>
      <c r="AG30" s="399" t="str">
        <f t="shared" si="36"/>
        <v/>
      </c>
      <c r="AH30" s="399" t="str">
        <f t="shared" si="36"/>
        <v/>
      </c>
      <c r="AI30" s="399" t="str">
        <f t="shared" si="36"/>
        <v/>
      </c>
      <c r="AJ30" s="399" t="str">
        <f t="shared" si="36"/>
        <v/>
      </c>
      <c r="AK30" s="399" t="str">
        <f t="shared" si="36"/>
        <v/>
      </c>
      <c r="AL30" s="399" t="str">
        <f t="shared" si="36"/>
        <v/>
      </c>
      <c r="AM30" s="399" t="str">
        <f t="shared" si="36"/>
        <v/>
      </c>
      <c r="AN30" s="399" t="str">
        <f t="shared" si="36"/>
        <v/>
      </c>
      <c r="AO30" s="399" t="str">
        <f t="shared" si="36"/>
        <v/>
      </c>
      <c r="AP30" s="399" t="str">
        <f t="shared" si="36"/>
        <v/>
      </c>
      <c r="AQ30" s="399" t="str">
        <f t="shared" si="36"/>
        <v/>
      </c>
      <c r="AR30" s="399" t="str">
        <f t="shared" si="36"/>
        <v/>
      </c>
      <c r="AS30" s="399" t="str">
        <f t="shared" si="36"/>
        <v/>
      </c>
      <c r="AT30" s="399" t="str">
        <f t="shared" si="36"/>
        <v/>
      </c>
      <c r="AU30" s="399" t="str">
        <f t="shared" si="36"/>
        <v/>
      </c>
      <c r="AV30" s="399" t="str">
        <f t="shared" si="36"/>
        <v/>
      </c>
      <c r="AW30" s="399" t="str">
        <f t="shared" si="36"/>
        <v>P</v>
      </c>
      <c r="AX30" s="399" t="str">
        <f t="shared" si="36"/>
        <v>R</v>
      </c>
      <c r="AY30" s="399" t="str">
        <f t="shared" si="36"/>
        <v>R</v>
      </c>
      <c r="AZ30" s="399" t="str">
        <f t="shared" si="36"/>
        <v>R</v>
      </c>
      <c r="BA30" s="669"/>
      <c r="BB30" s="669"/>
      <c r="BC30" s="669"/>
      <c r="BD30" s="669"/>
      <c r="BE30" s="669"/>
      <c r="BF30" s="669"/>
      <c r="BG30" s="669"/>
      <c r="BH30" s="669"/>
      <c r="BI30" s="669"/>
      <c r="BJ30" s="669"/>
      <c r="BK30" s="669"/>
      <c r="BL30" s="669"/>
      <c r="BM30" s="669"/>
      <c r="BN30" s="669"/>
      <c r="BO30" s="669"/>
      <c r="BP30" s="669"/>
      <c r="BQ30" s="669"/>
    </row>
    <row r="31">
      <c r="A31" s="662">
        <v>29.0</v>
      </c>
      <c r="B31" s="530">
        <v>51.0</v>
      </c>
      <c r="C31" s="530" t="s">
        <v>892</v>
      </c>
      <c r="D31" s="662" t="s">
        <v>931</v>
      </c>
      <c r="E31" s="524"/>
      <c r="F31" s="524"/>
      <c r="G31" s="537" t="s">
        <v>1160</v>
      </c>
      <c r="H31" s="578" t="s">
        <v>1162</v>
      </c>
      <c r="I31" s="531"/>
      <c r="J31" s="531"/>
      <c r="K31" s="531"/>
      <c r="L31" s="531"/>
      <c r="M31" s="663">
        <v>43901.0</v>
      </c>
      <c r="N31" s="531"/>
      <c r="O31" s="531"/>
      <c r="P31" s="549"/>
      <c r="Q31" s="540" t="s">
        <v>1173</v>
      </c>
      <c r="R31" s="676"/>
      <c r="S31" s="677" t="str">
        <f t="shared" si="37"/>
        <v>Sumber</v>
      </c>
      <c r="T31" s="667" t="str">
        <f t="shared" si="4"/>
        <v/>
      </c>
      <c r="U31" s="668" t="str">
        <f t="shared" si="5"/>
        <v>Aktif</v>
      </c>
      <c r="V31" s="533"/>
      <c r="W31" s="399" t="str">
        <f t="shared" ref="W31:AZ31" si="38">if(or(W$2&gt;now(),$A31=""),"",IF(W$2=$J31,"T",if(W$2=$M31,"P",if(W$2=$N31,"S",if(W$2=$O31,"M",if(and(W$2&gt;=min($L31,$M31),W$2&lt;min($N31,$O31,99999)),"R",if(And($K31&lt;&gt;"",W$2&gt;=$K31),"G","")))))))</f>
        <v/>
      </c>
      <c r="X31" s="399" t="str">
        <f t="shared" si="38"/>
        <v/>
      </c>
      <c r="Y31" s="399" t="str">
        <f t="shared" si="38"/>
        <v/>
      </c>
      <c r="Z31" s="399" t="str">
        <f t="shared" si="38"/>
        <v/>
      </c>
      <c r="AA31" s="399" t="str">
        <f t="shared" si="38"/>
        <v/>
      </c>
      <c r="AB31" s="399" t="str">
        <f t="shared" si="38"/>
        <v/>
      </c>
      <c r="AC31" s="399" t="str">
        <f t="shared" si="38"/>
        <v/>
      </c>
      <c r="AD31" s="399" t="str">
        <f t="shared" si="38"/>
        <v/>
      </c>
      <c r="AE31" s="399" t="str">
        <f t="shared" si="38"/>
        <v/>
      </c>
      <c r="AF31" s="399" t="str">
        <f t="shared" si="38"/>
        <v/>
      </c>
      <c r="AG31" s="399" t="str">
        <f t="shared" si="38"/>
        <v/>
      </c>
      <c r="AH31" s="399" t="str">
        <f t="shared" si="38"/>
        <v/>
      </c>
      <c r="AI31" s="399" t="str">
        <f t="shared" si="38"/>
        <v/>
      </c>
      <c r="AJ31" s="399" t="str">
        <f t="shared" si="38"/>
        <v/>
      </c>
      <c r="AK31" s="399" t="str">
        <f t="shared" si="38"/>
        <v/>
      </c>
      <c r="AL31" s="399" t="str">
        <f t="shared" si="38"/>
        <v/>
      </c>
      <c r="AM31" s="399" t="str">
        <f t="shared" si="38"/>
        <v/>
      </c>
      <c r="AN31" s="399" t="str">
        <f t="shared" si="38"/>
        <v/>
      </c>
      <c r="AO31" s="399" t="str">
        <f t="shared" si="38"/>
        <v/>
      </c>
      <c r="AP31" s="399" t="str">
        <f t="shared" si="38"/>
        <v/>
      </c>
      <c r="AQ31" s="399" t="str">
        <f t="shared" si="38"/>
        <v/>
      </c>
      <c r="AR31" s="399" t="str">
        <f t="shared" si="38"/>
        <v/>
      </c>
      <c r="AS31" s="399" t="str">
        <f t="shared" si="38"/>
        <v/>
      </c>
      <c r="AT31" s="399" t="str">
        <f t="shared" si="38"/>
        <v/>
      </c>
      <c r="AU31" s="399" t="str">
        <f t="shared" si="38"/>
        <v/>
      </c>
      <c r="AV31" s="399" t="str">
        <f t="shared" si="38"/>
        <v/>
      </c>
      <c r="AW31" s="399" t="str">
        <f t="shared" si="38"/>
        <v>P</v>
      </c>
      <c r="AX31" s="399" t="str">
        <f t="shared" si="38"/>
        <v>R</v>
      </c>
      <c r="AY31" s="399" t="str">
        <f t="shared" si="38"/>
        <v>R</v>
      </c>
      <c r="AZ31" s="399" t="str">
        <f t="shared" si="38"/>
        <v>R</v>
      </c>
      <c r="BA31" s="669"/>
      <c r="BB31" s="669"/>
      <c r="BC31" s="669"/>
      <c r="BD31" s="669"/>
      <c r="BE31" s="669"/>
      <c r="BF31" s="669"/>
      <c r="BG31" s="669"/>
      <c r="BH31" s="669"/>
      <c r="BI31" s="669"/>
      <c r="BJ31" s="669"/>
      <c r="BK31" s="669"/>
      <c r="BL31" s="669"/>
      <c r="BM31" s="669"/>
      <c r="BN31" s="669"/>
      <c r="BO31" s="669"/>
      <c r="BP31" s="669"/>
      <c r="BQ31" s="669"/>
    </row>
    <row r="32">
      <c r="A32" s="662">
        <v>30.0</v>
      </c>
      <c r="B32" s="530">
        <v>84.0</v>
      </c>
      <c r="C32" s="530" t="s">
        <v>892</v>
      </c>
      <c r="D32" s="662" t="s">
        <v>931</v>
      </c>
      <c r="E32" s="524"/>
      <c r="F32" s="524"/>
      <c r="G32" s="537" t="s">
        <v>1160</v>
      </c>
      <c r="H32" s="578" t="s">
        <v>1162</v>
      </c>
      <c r="I32" s="531"/>
      <c r="J32" s="531"/>
      <c r="K32" s="531"/>
      <c r="L32" s="531"/>
      <c r="M32" s="663">
        <v>43901.0</v>
      </c>
      <c r="N32" s="531"/>
      <c r="O32" s="531"/>
      <c r="P32" s="549"/>
      <c r="Q32" s="540" t="s">
        <v>1173</v>
      </c>
      <c r="R32" s="676"/>
      <c r="S32" s="677" t="str">
        <f t="shared" si="37"/>
        <v>Sumber</v>
      </c>
      <c r="T32" s="667" t="str">
        <f t="shared" si="4"/>
        <v/>
      </c>
      <c r="U32" s="668" t="str">
        <f t="shared" si="5"/>
        <v>Aktif</v>
      </c>
      <c r="V32" s="533"/>
      <c r="W32" s="399" t="str">
        <f t="shared" ref="W32:AZ32" si="39">if(or(W$2&gt;now(),$A32=""),"",IF(W$2=$J32,"T",if(W$2=$M32,"P",if(W$2=$N32,"S",if(W$2=$O32,"M",if(and(W$2&gt;=min($L32,$M32),W$2&lt;min($N32,$O32,99999)),"R",if(And($K32&lt;&gt;"",W$2&gt;=$K32),"G","")))))))</f>
        <v/>
      </c>
      <c r="X32" s="399" t="str">
        <f t="shared" si="39"/>
        <v/>
      </c>
      <c r="Y32" s="399" t="str">
        <f t="shared" si="39"/>
        <v/>
      </c>
      <c r="Z32" s="399" t="str">
        <f t="shared" si="39"/>
        <v/>
      </c>
      <c r="AA32" s="399" t="str">
        <f t="shared" si="39"/>
        <v/>
      </c>
      <c r="AB32" s="399" t="str">
        <f t="shared" si="39"/>
        <v/>
      </c>
      <c r="AC32" s="399" t="str">
        <f t="shared" si="39"/>
        <v/>
      </c>
      <c r="AD32" s="399" t="str">
        <f t="shared" si="39"/>
        <v/>
      </c>
      <c r="AE32" s="399" t="str">
        <f t="shared" si="39"/>
        <v/>
      </c>
      <c r="AF32" s="399" t="str">
        <f t="shared" si="39"/>
        <v/>
      </c>
      <c r="AG32" s="399" t="str">
        <f t="shared" si="39"/>
        <v/>
      </c>
      <c r="AH32" s="399" t="str">
        <f t="shared" si="39"/>
        <v/>
      </c>
      <c r="AI32" s="399" t="str">
        <f t="shared" si="39"/>
        <v/>
      </c>
      <c r="AJ32" s="399" t="str">
        <f t="shared" si="39"/>
        <v/>
      </c>
      <c r="AK32" s="399" t="str">
        <f t="shared" si="39"/>
        <v/>
      </c>
      <c r="AL32" s="399" t="str">
        <f t="shared" si="39"/>
        <v/>
      </c>
      <c r="AM32" s="399" t="str">
        <f t="shared" si="39"/>
        <v/>
      </c>
      <c r="AN32" s="399" t="str">
        <f t="shared" si="39"/>
        <v/>
      </c>
      <c r="AO32" s="399" t="str">
        <f t="shared" si="39"/>
        <v/>
      </c>
      <c r="AP32" s="399" t="str">
        <f t="shared" si="39"/>
        <v/>
      </c>
      <c r="AQ32" s="399" t="str">
        <f t="shared" si="39"/>
        <v/>
      </c>
      <c r="AR32" s="399" t="str">
        <f t="shared" si="39"/>
        <v/>
      </c>
      <c r="AS32" s="399" t="str">
        <f t="shared" si="39"/>
        <v/>
      </c>
      <c r="AT32" s="399" t="str">
        <f t="shared" si="39"/>
        <v/>
      </c>
      <c r="AU32" s="399" t="str">
        <f t="shared" si="39"/>
        <v/>
      </c>
      <c r="AV32" s="399" t="str">
        <f t="shared" si="39"/>
        <v/>
      </c>
      <c r="AW32" s="399" t="str">
        <f t="shared" si="39"/>
        <v>P</v>
      </c>
      <c r="AX32" s="399" t="str">
        <f t="shared" si="39"/>
        <v>R</v>
      </c>
      <c r="AY32" s="399" t="str">
        <f t="shared" si="39"/>
        <v>R</v>
      </c>
      <c r="AZ32" s="399" t="str">
        <f t="shared" si="39"/>
        <v>R</v>
      </c>
      <c r="BA32" s="669"/>
      <c r="BB32" s="669"/>
      <c r="BC32" s="669"/>
      <c r="BD32" s="669"/>
      <c r="BE32" s="669"/>
      <c r="BF32" s="669"/>
      <c r="BG32" s="669"/>
      <c r="BH32" s="669"/>
      <c r="BI32" s="669"/>
      <c r="BJ32" s="669"/>
      <c r="BK32" s="669"/>
      <c r="BL32" s="669"/>
      <c r="BM32" s="669"/>
      <c r="BN32" s="669"/>
      <c r="BO32" s="669"/>
      <c r="BP32" s="669"/>
      <c r="BQ32" s="669"/>
    </row>
    <row r="33">
      <c r="A33" s="662">
        <v>31.0</v>
      </c>
      <c r="B33" s="530">
        <v>48.0</v>
      </c>
      <c r="C33" s="530" t="s">
        <v>902</v>
      </c>
      <c r="D33" s="662" t="s">
        <v>931</v>
      </c>
      <c r="E33" s="524"/>
      <c r="F33" s="524"/>
      <c r="G33" s="537" t="s">
        <v>1160</v>
      </c>
      <c r="H33" s="578" t="s">
        <v>1162</v>
      </c>
      <c r="I33" s="531"/>
      <c r="J33" s="531"/>
      <c r="K33" s="531"/>
      <c r="L33" s="531"/>
      <c r="M33" s="663">
        <v>43901.0</v>
      </c>
      <c r="N33" s="678"/>
      <c r="O33" s="531"/>
      <c r="P33" s="549"/>
      <c r="Q33" s="540" t="s">
        <v>1174</v>
      </c>
      <c r="R33" s="676"/>
      <c r="S33" s="677" t="str">
        <f t="shared" si="37"/>
        <v>Sumber</v>
      </c>
      <c r="T33" s="667" t="str">
        <f t="shared" si="4"/>
        <v/>
      </c>
      <c r="U33" s="668" t="str">
        <f t="shared" si="5"/>
        <v>Aktif</v>
      </c>
      <c r="V33" s="533"/>
      <c r="W33" s="399" t="str">
        <f t="shared" ref="W33:AZ33" si="40">if(or(W$2&gt;now(),$A33=""),"",IF(W$2=$J33,"T",if(W$2=$M33,"P",if(W$2=$N33,"S",if(W$2=$O33,"M",if(and(W$2&gt;=min($L33,$M33),W$2&lt;min($N33,$O33,99999)),"R",if(And($K33&lt;&gt;"",W$2&gt;=$K33),"G","")))))))</f>
        <v/>
      </c>
      <c r="X33" s="399" t="str">
        <f t="shared" si="40"/>
        <v/>
      </c>
      <c r="Y33" s="399" t="str">
        <f t="shared" si="40"/>
        <v/>
      </c>
      <c r="Z33" s="399" t="str">
        <f t="shared" si="40"/>
        <v/>
      </c>
      <c r="AA33" s="399" t="str">
        <f t="shared" si="40"/>
        <v/>
      </c>
      <c r="AB33" s="399" t="str">
        <f t="shared" si="40"/>
        <v/>
      </c>
      <c r="AC33" s="399" t="str">
        <f t="shared" si="40"/>
        <v/>
      </c>
      <c r="AD33" s="399" t="str">
        <f t="shared" si="40"/>
        <v/>
      </c>
      <c r="AE33" s="399" t="str">
        <f t="shared" si="40"/>
        <v/>
      </c>
      <c r="AF33" s="399" t="str">
        <f t="shared" si="40"/>
        <v/>
      </c>
      <c r="AG33" s="399" t="str">
        <f t="shared" si="40"/>
        <v/>
      </c>
      <c r="AH33" s="399" t="str">
        <f t="shared" si="40"/>
        <v/>
      </c>
      <c r="AI33" s="399" t="str">
        <f t="shared" si="40"/>
        <v/>
      </c>
      <c r="AJ33" s="399" t="str">
        <f t="shared" si="40"/>
        <v/>
      </c>
      <c r="AK33" s="399" t="str">
        <f t="shared" si="40"/>
        <v/>
      </c>
      <c r="AL33" s="399" t="str">
        <f t="shared" si="40"/>
        <v/>
      </c>
      <c r="AM33" s="399" t="str">
        <f t="shared" si="40"/>
        <v/>
      </c>
      <c r="AN33" s="399" t="str">
        <f t="shared" si="40"/>
        <v/>
      </c>
      <c r="AO33" s="399" t="str">
        <f t="shared" si="40"/>
        <v/>
      </c>
      <c r="AP33" s="399" t="str">
        <f t="shared" si="40"/>
        <v/>
      </c>
      <c r="AQ33" s="399" t="str">
        <f t="shared" si="40"/>
        <v/>
      </c>
      <c r="AR33" s="399" t="str">
        <f t="shared" si="40"/>
        <v/>
      </c>
      <c r="AS33" s="399" t="str">
        <f t="shared" si="40"/>
        <v/>
      </c>
      <c r="AT33" s="399" t="str">
        <f t="shared" si="40"/>
        <v/>
      </c>
      <c r="AU33" s="399" t="str">
        <f t="shared" si="40"/>
        <v/>
      </c>
      <c r="AV33" s="399" t="str">
        <f t="shared" si="40"/>
        <v/>
      </c>
      <c r="AW33" s="399" t="str">
        <f t="shared" si="40"/>
        <v>P</v>
      </c>
      <c r="AX33" s="399" t="str">
        <f t="shared" si="40"/>
        <v>R</v>
      </c>
      <c r="AY33" s="399" t="str">
        <f t="shared" si="40"/>
        <v>R</v>
      </c>
      <c r="AZ33" s="399" t="str">
        <f t="shared" si="40"/>
        <v>R</v>
      </c>
      <c r="BA33" s="669"/>
      <c r="BB33" s="669"/>
      <c r="BC33" s="669"/>
      <c r="BD33" s="669"/>
      <c r="BE33" s="669"/>
      <c r="BF33" s="669"/>
      <c r="BG33" s="669"/>
      <c r="BH33" s="669"/>
      <c r="BI33" s="669"/>
      <c r="BJ33" s="669"/>
      <c r="BK33" s="669"/>
      <c r="BL33" s="669"/>
      <c r="BM33" s="669"/>
      <c r="BN33" s="669"/>
      <c r="BO33" s="669"/>
      <c r="BP33" s="669"/>
      <c r="BQ33" s="669"/>
    </row>
    <row r="34">
      <c r="A34" s="662">
        <v>32.0</v>
      </c>
      <c r="B34" s="530">
        <v>45.0</v>
      </c>
      <c r="C34" s="530" t="s">
        <v>892</v>
      </c>
      <c r="D34" s="662" t="s">
        <v>931</v>
      </c>
      <c r="E34" s="524"/>
      <c r="F34" s="524"/>
      <c r="G34" s="537" t="s">
        <v>1160</v>
      </c>
      <c r="H34" s="578" t="s">
        <v>1162</v>
      </c>
      <c r="I34" s="531"/>
      <c r="J34" s="531"/>
      <c r="K34" s="531"/>
      <c r="L34" s="531"/>
      <c r="M34" s="663">
        <v>43901.0</v>
      </c>
      <c r="N34" s="531"/>
      <c r="O34" s="531"/>
      <c r="P34" s="549"/>
      <c r="Q34" s="540" t="s">
        <v>1167</v>
      </c>
      <c r="R34" s="540" t="s">
        <v>1175</v>
      </c>
      <c r="S34" s="677" t="str">
        <f t="shared" si="37"/>
        <v>Sumber</v>
      </c>
      <c r="T34" s="667" t="str">
        <f t="shared" si="4"/>
        <v/>
      </c>
      <c r="U34" s="668" t="str">
        <f t="shared" si="5"/>
        <v>Aktif</v>
      </c>
      <c r="V34" s="533"/>
      <c r="W34" s="399" t="str">
        <f t="shared" ref="W34:AZ34" si="41">if(or(W$2&gt;now(),$A34=""),"",IF(W$2=$J34,"T",if(W$2=$M34,"P",if(W$2=$N34,"S",if(W$2=$O34,"M",if(and(W$2&gt;=min($L34,$M34),W$2&lt;min($N34,$O34,99999)),"R",if(And($K34&lt;&gt;"",W$2&gt;=$K34),"G","")))))))</f>
        <v/>
      </c>
      <c r="X34" s="399" t="str">
        <f t="shared" si="41"/>
        <v/>
      </c>
      <c r="Y34" s="399" t="str">
        <f t="shared" si="41"/>
        <v/>
      </c>
      <c r="Z34" s="399" t="str">
        <f t="shared" si="41"/>
        <v/>
      </c>
      <c r="AA34" s="399" t="str">
        <f t="shared" si="41"/>
        <v/>
      </c>
      <c r="AB34" s="399" t="str">
        <f t="shared" si="41"/>
        <v/>
      </c>
      <c r="AC34" s="399" t="str">
        <f t="shared" si="41"/>
        <v/>
      </c>
      <c r="AD34" s="399" t="str">
        <f t="shared" si="41"/>
        <v/>
      </c>
      <c r="AE34" s="399" t="str">
        <f t="shared" si="41"/>
        <v/>
      </c>
      <c r="AF34" s="399" t="str">
        <f t="shared" si="41"/>
        <v/>
      </c>
      <c r="AG34" s="399" t="str">
        <f t="shared" si="41"/>
        <v/>
      </c>
      <c r="AH34" s="399" t="str">
        <f t="shared" si="41"/>
        <v/>
      </c>
      <c r="AI34" s="399" t="str">
        <f t="shared" si="41"/>
        <v/>
      </c>
      <c r="AJ34" s="399" t="str">
        <f t="shared" si="41"/>
        <v/>
      </c>
      <c r="AK34" s="399" t="str">
        <f t="shared" si="41"/>
        <v/>
      </c>
      <c r="AL34" s="399" t="str">
        <f t="shared" si="41"/>
        <v/>
      </c>
      <c r="AM34" s="399" t="str">
        <f t="shared" si="41"/>
        <v/>
      </c>
      <c r="AN34" s="399" t="str">
        <f t="shared" si="41"/>
        <v/>
      </c>
      <c r="AO34" s="399" t="str">
        <f t="shared" si="41"/>
        <v/>
      </c>
      <c r="AP34" s="399" t="str">
        <f t="shared" si="41"/>
        <v/>
      </c>
      <c r="AQ34" s="399" t="str">
        <f t="shared" si="41"/>
        <v/>
      </c>
      <c r="AR34" s="399" t="str">
        <f t="shared" si="41"/>
        <v/>
      </c>
      <c r="AS34" s="399" t="str">
        <f t="shared" si="41"/>
        <v/>
      </c>
      <c r="AT34" s="399" t="str">
        <f t="shared" si="41"/>
        <v/>
      </c>
      <c r="AU34" s="399" t="str">
        <f t="shared" si="41"/>
        <v/>
      </c>
      <c r="AV34" s="399" t="str">
        <f t="shared" si="41"/>
        <v/>
      </c>
      <c r="AW34" s="399" t="str">
        <f t="shared" si="41"/>
        <v>P</v>
      </c>
      <c r="AX34" s="399" t="str">
        <f t="shared" si="41"/>
        <v>R</v>
      </c>
      <c r="AY34" s="399" t="str">
        <f t="shared" si="41"/>
        <v>R</v>
      </c>
      <c r="AZ34" s="399" t="str">
        <f t="shared" si="41"/>
        <v>R</v>
      </c>
      <c r="BA34" s="669"/>
      <c r="BB34" s="669"/>
      <c r="BC34" s="669"/>
      <c r="BD34" s="669"/>
      <c r="BE34" s="669"/>
      <c r="BF34" s="669"/>
      <c r="BG34" s="669"/>
      <c r="BH34" s="669"/>
      <c r="BI34" s="669"/>
      <c r="BJ34" s="669"/>
      <c r="BK34" s="669"/>
      <c r="BL34" s="669"/>
      <c r="BM34" s="669"/>
      <c r="BN34" s="669"/>
      <c r="BO34" s="669"/>
      <c r="BP34" s="669"/>
      <c r="BQ34" s="669"/>
    </row>
    <row r="35">
      <c r="A35" s="662">
        <v>33.0</v>
      </c>
      <c r="B35" s="530">
        <v>29.0</v>
      </c>
      <c r="C35" s="530" t="s">
        <v>892</v>
      </c>
      <c r="D35" s="662" t="s">
        <v>931</v>
      </c>
      <c r="E35" s="524"/>
      <c r="F35" s="524"/>
      <c r="G35" s="537" t="s">
        <v>1160</v>
      </c>
      <c r="H35" s="578" t="s">
        <v>1162</v>
      </c>
      <c r="I35" s="531"/>
      <c r="J35" s="531"/>
      <c r="K35" s="531"/>
      <c r="L35" s="531"/>
      <c r="M35" s="663">
        <v>43901.0</v>
      </c>
      <c r="N35" s="531"/>
      <c r="O35" s="531"/>
      <c r="P35" s="549"/>
      <c r="Q35" s="540" t="s">
        <v>1167</v>
      </c>
      <c r="R35" s="676"/>
      <c r="S35" s="677" t="str">
        <f t="shared" si="37"/>
        <v>Sumber</v>
      </c>
      <c r="T35" s="667" t="str">
        <f t="shared" si="4"/>
        <v/>
      </c>
      <c r="U35" s="668" t="str">
        <f t="shared" si="5"/>
        <v>Aktif</v>
      </c>
      <c r="V35" s="533"/>
      <c r="W35" s="399" t="str">
        <f t="shared" ref="W35:AZ35" si="42">if(or(W$2&gt;now(),$A35=""),"",IF(W$2=$J35,"T",if(W$2=$M35,"P",if(W$2=$N35,"S",if(W$2=$O35,"M",if(and(W$2&gt;=min($L35,$M35),W$2&lt;min($N35,$O35,99999)),"R",if(And($K35&lt;&gt;"",W$2&gt;=$K35),"G","")))))))</f>
        <v/>
      </c>
      <c r="X35" s="399" t="str">
        <f t="shared" si="42"/>
        <v/>
      </c>
      <c r="Y35" s="399" t="str">
        <f t="shared" si="42"/>
        <v/>
      </c>
      <c r="Z35" s="399" t="str">
        <f t="shared" si="42"/>
        <v/>
      </c>
      <c r="AA35" s="399" t="str">
        <f t="shared" si="42"/>
        <v/>
      </c>
      <c r="AB35" s="399" t="str">
        <f t="shared" si="42"/>
        <v/>
      </c>
      <c r="AC35" s="399" t="str">
        <f t="shared" si="42"/>
        <v/>
      </c>
      <c r="AD35" s="399" t="str">
        <f t="shared" si="42"/>
        <v/>
      </c>
      <c r="AE35" s="399" t="str">
        <f t="shared" si="42"/>
        <v/>
      </c>
      <c r="AF35" s="399" t="str">
        <f t="shared" si="42"/>
        <v/>
      </c>
      <c r="AG35" s="399" t="str">
        <f t="shared" si="42"/>
        <v/>
      </c>
      <c r="AH35" s="399" t="str">
        <f t="shared" si="42"/>
        <v/>
      </c>
      <c r="AI35" s="399" t="str">
        <f t="shared" si="42"/>
        <v/>
      </c>
      <c r="AJ35" s="399" t="str">
        <f t="shared" si="42"/>
        <v/>
      </c>
      <c r="AK35" s="399" t="str">
        <f t="shared" si="42"/>
        <v/>
      </c>
      <c r="AL35" s="399" t="str">
        <f t="shared" si="42"/>
        <v/>
      </c>
      <c r="AM35" s="399" t="str">
        <f t="shared" si="42"/>
        <v/>
      </c>
      <c r="AN35" s="399" t="str">
        <f t="shared" si="42"/>
        <v/>
      </c>
      <c r="AO35" s="399" t="str">
        <f t="shared" si="42"/>
        <v/>
      </c>
      <c r="AP35" s="399" t="str">
        <f t="shared" si="42"/>
        <v/>
      </c>
      <c r="AQ35" s="399" t="str">
        <f t="shared" si="42"/>
        <v/>
      </c>
      <c r="AR35" s="399" t="str">
        <f t="shared" si="42"/>
        <v/>
      </c>
      <c r="AS35" s="399" t="str">
        <f t="shared" si="42"/>
        <v/>
      </c>
      <c r="AT35" s="399" t="str">
        <f t="shared" si="42"/>
        <v/>
      </c>
      <c r="AU35" s="399" t="str">
        <f t="shared" si="42"/>
        <v/>
      </c>
      <c r="AV35" s="399" t="str">
        <f t="shared" si="42"/>
        <v/>
      </c>
      <c r="AW35" s="399" t="str">
        <f t="shared" si="42"/>
        <v>P</v>
      </c>
      <c r="AX35" s="399" t="str">
        <f t="shared" si="42"/>
        <v>R</v>
      </c>
      <c r="AY35" s="399" t="str">
        <f t="shared" si="42"/>
        <v>R</v>
      </c>
      <c r="AZ35" s="399" t="str">
        <f t="shared" si="42"/>
        <v>R</v>
      </c>
      <c r="BA35" s="669"/>
      <c r="BB35" s="669"/>
      <c r="BC35" s="669"/>
      <c r="BD35" s="669"/>
      <c r="BE35" s="669"/>
      <c r="BF35" s="669"/>
      <c r="BG35" s="669"/>
      <c r="BH35" s="669"/>
      <c r="BI35" s="669"/>
      <c r="BJ35" s="669"/>
      <c r="BK35" s="669"/>
      <c r="BL35" s="669"/>
      <c r="BM35" s="669"/>
      <c r="BN35" s="669"/>
      <c r="BO35" s="669"/>
      <c r="BP35" s="669"/>
      <c r="BQ35" s="669"/>
    </row>
    <row r="36">
      <c r="A36" s="662">
        <v>34.0</v>
      </c>
      <c r="B36" s="530">
        <v>42.0</v>
      </c>
      <c r="C36" s="530" t="s">
        <v>892</v>
      </c>
      <c r="D36" s="662" t="s">
        <v>931</v>
      </c>
      <c r="E36" s="524"/>
      <c r="F36" s="524"/>
      <c r="G36" s="537" t="s">
        <v>1160</v>
      </c>
      <c r="H36" s="578" t="s">
        <v>1162</v>
      </c>
      <c r="I36" s="531"/>
      <c r="J36" s="531"/>
      <c r="K36" s="531"/>
      <c r="L36" s="531"/>
      <c r="M36" s="663">
        <v>43901.0</v>
      </c>
      <c r="N36" s="531"/>
      <c r="O36" s="531"/>
      <c r="P36" s="549"/>
      <c r="Q36" s="540" t="s">
        <v>1167</v>
      </c>
      <c r="R36" s="676"/>
      <c r="S36" s="677" t="str">
        <f t="shared" si="37"/>
        <v>Sumber</v>
      </c>
      <c r="T36" s="667" t="str">
        <f t="shared" si="4"/>
        <v/>
      </c>
      <c r="U36" s="668" t="str">
        <f t="shared" si="5"/>
        <v>Aktif</v>
      </c>
      <c r="V36" s="533"/>
      <c r="W36" s="399" t="str">
        <f t="shared" ref="W36:AZ36" si="43">if(or(W$2&gt;now(),$A36=""),"",IF(W$2=$J36,"T",if(W$2=$M36,"P",if(W$2=$N36,"S",if(W$2=$O36,"M",if(and(W$2&gt;=min($L36,$M36),W$2&lt;min($N36,$O36,99999)),"R",if(And($K36&lt;&gt;"",W$2&gt;=$K36),"G","")))))))</f>
        <v/>
      </c>
      <c r="X36" s="399" t="str">
        <f t="shared" si="43"/>
        <v/>
      </c>
      <c r="Y36" s="399" t="str">
        <f t="shared" si="43"/>
        <v/>
      </c>
      <c r="Z36" s="399" t="str">
        <f t="shared" si="43"/>
        <v/>
      </c>
      <c r="AA36" s="399" t="str">
        <f t="shared" si="43"/>
        <v/>
      </c>
      <c r="AB36" s="399" t="str">
        <f t="shared" si="43"/>
        <v/>
      </c>
      <c r="AC36" s="399" t="str">
        <f t="shared" si="43"/>
        <v/>
      </c>
      <c r="AD36" s="399" t="str">
        <f t="shared" si="43"/>
        <v/>
      </c>
      <c r="AE36" s="399" t="str">
        <f t="shared" si="43"/>
        <v/>
      </c>
      <c r="AF36" s="399" t="str">
        <f t="shared" si="43"/>
        <v/>
      </c>
      <c r="AG36" s="399" t="str">
        <f t="shared" si="43"/>
        <v/>
      </c>
      <c r="AH36" s="399" t="str">
        <f t="shared" si="43"/>
        <v/>
      </c>
      <c r="AI36" s="399" t="str">
        <f t="shared" si="43"/>
        <v/>
      </c>
      <c r="AJ36" s="399" t="str">
        <f t="shared" si="43"/>
        <v/>
      </c>
      <c r="AK36" s="399" t="str">
        <f t="shared" si="43"/>
        <v/>
      </c>
      <c r="AL36" s="399" t="str">
        <f t="shared" si="43"/>
        <v/>
      </c>
      <c r="AM36" s="399" t="str">
        <f t="shared" si="43"/>
        <v/>
      </c>
      <c r="AN36" s="399" t="str">
        <f t="shared" si="43"/>
        <v/>
      </c>
      <c r="AO36" s="399" t="str">
        <f t="shared" si="43"/>
        <v/>
      </c>
      <c r="AP36" s="399" t="str">
        <f t="shared" si="43"/>
        <v/>
      </c>
      <c r="AQ36" s="399" t="str">
        <f t="shared" si="43"/>
        <v/>
      </c>
      <c r="AR36" s="399" t="str">
        <f t="shared" si="43"/>
        <v/>
      </c>
      <c r="AS36" s="399" t="str">
        <f t="shared" si="43"/>
        <v/>
      </c>
      <c r="AT36" s="399" t="str">
        <f t="shared" si="43"/>
        <v/>
      </c>
      <c r="AU36" s="399" t="str">
        <f t="shared" si="43"/>
        <v/>
      </c>
      <c r="AV36" s="399" t="str">
        <f t="shared" si="43"/>
        <v/>
      </c>
      <c r="AW36" s="399" t="str">
        <f t="shared" si="43"/>
        <v>P</v>
      </c>
      <c r="AX36" s="399" t="str">
        <f t="shared" si="43"/>
        <v>R</v>
      </c>
      <c r="AY36" s="399" t="str">
        <f t="shared" si="43"/>
        <v>R</v>
      </c>
      <c r="AZ36" s="399" t="str">
        <f t="shared" si="43"/>
        <v>R</v>
      </c>
      <c r="BA36" s="669"/>
      <c r="BB36" s="669"/>
      <c r="BC36" s="669"/>
      <c r="BD36" s="669"/>
      <c r="BE36" s="669"/>
      <c r="BF36" s="669"/>
      <c r="BG36" s="669"/>
      <c r="BH36" s="669"/>
      <c r="BI36" s="669"/>
      <c r="BJ36" s="669"/>
      <c r="BK36" s="669"/>
      <c r="BL36" s="669"/>
      <c r="BM36" s="669"/>
      <c r="BN36" s="669"/>
      <c r="BO36" s="669"/>
      <c r="BP36" s="669"/>
      <c r="BQ36" s="669"/>
    </row>
    <row r="37">
      <c r="A37" s="536">
        <v>35.0</v>
      </c>
      <c r="B37" s="530">
        <v>57.0</v>
      </c>
      <c r="C37" s="530" t="s">
        <v>902</v>
      </c>
      <c r="D37" s="530" t="s">
        <v>931</v>
      </c>
      <c r="E37" s="132" t="s">
        <v>595</v>
      </c>
      <c r="F37" s="530" t="s">
        <v>1176</v>
      </c>
      <c r="G37" s="537" t="s">
        <v>656</v>
      </c>
      <c r="H37" s="578" t="s">
        <v>1162</v>
      </c>
      <c r="I37" s="531"/>
      <c r="J37" s="531"/>
      <c r="K37" s="531"/>
      <c r="L37" s="538"/>
      <c r="M37" s="538">
        <v>43903.0</v>
      </c>
      <c r="N37" s="531"/>
      <c r="O37" s="538">
        <v>43902.0</v>
      </c>
      <c r="P37" s="539"/>
      <c r="Q37" s="540" t="s">
        <v>1177</v>
      </c>
      <c r="R37" s="540"/>
      <c r="S37" s="679"/>
      <c r="T37" s="667" t="str">
        <f t="shared" si="4"/>
        <v/>
      </c>
      <c r="U37" s="668" t="str">
        <f t="shared" si="5"/>
        <v>Meninggal</v>
      </c>
      <c r="V37" s="533"/>
      <c r="W37" s="399" t="str">
        <f t="shared" ref="W37:AZ37" si="44">if(or(W$2&gt;now(),$A37=""),"",IF(W$2=$J37,"T",if(W$2=$M37,"P",if(W$2=$N37,"S",if(W$2=$O37,"M",if(and(W$2&gt;=min($L37,$M37),W$2&lt;min($N37,$O37,99999)),"R",if(And($K37&lt;&gt;"",W$2&gt;=$K37),"G","")))))))</f>
        <v/>
      </c>
      <c r="X37" s="399" t="str">
        <f t="shared" si="44"/>
        <v/>
      </c>
      <c r="Y37" s="399" t="str">
        <f t="shared" si="44"/>
        <v/>
      </c>
      <c r="Z37" s="399" t="str">
        <f t="shared" si="44"/>
        <v/>
      </c>
      <c r="AA37" s="399" t="str">
        <f t="shared" si="44"/>
        <v/>
      </c>
      <c r="AB37" s="399" t="str">
        <f t="shared" si="44"/>
        <v/>
      </c>
      <c r="AC37" s="399" t="str">
        <f t="shared" si="44"/>
        <v/>
      </c>
      <c r="AD37" s="399" t="str">
        <f t="shared" si="44"/>
        <v/>
      </c>
      <c r="AE37" s="399" t="str">
        <f t="shared" si="44"/>
        <v/>
      </c>
      <c r="AF37" s="399" t="str">
        <f t="shared" si="44"/>
        <v/>
      </c>
      <c r="AG37" s="399" t="str">
        <f t="shared" si="44"/>
        <v/>
      </c>
      <c r="AH37" s="399" t="str">
        <f t="shared" si="44"/>
        <v/>
      </c>
      <c r="AI37" s="399" t="str">
        <f t="shared" si="44"/>
        <v/>
      </c>
      <c r="AJ37" s="399" t="str">
        <f t="shared" si="44"/>
        <v/>
      </c>
      <c r="AK37" s="399" t="str">
        <f t="shared" si="44"/>
        <v/>
      </c>
      <c r="AL37" s="399" t="str">
        <f t="shared" si="44"/>
        <v/>
      </c>
      <c r="AM37" s="399" t="str">
        <f t="shared" si="44"/>
        <v/>
      </c>
      <c r="AN37" s="399" t="str">
        <f t="shared" si="44"/>
        <v/>
      </c>
      <c r="AO37" s="399" t="str">
        <f t="shared" si="44"/>
        <v/>
      </c>
      <c r="AP37" s="399" t="str">
        <f t="shared" si="44"/>
        <v/>
      </c>
      <c r="AQ37" s="399" t="str">
        <f t="shared" si="44"/>
        <v/>
      </c>
      <c r="AR37" s="399" t="str">
        <f t="shared" si="44"/>
        <v/>
      </c>
      <c r="AS37" s="399" t="str">
        <f t="shared" si="44"/>
        <v/>
      </c>
      <c r="AT37" s="399" t="str">
        <f t="shared" si="44"/>
        <v/>
      </c>
      <c r="AU37" s="399" t="str">
        <f t="shared" si="44"/>
        <v/>
      </c>
      <c r="AV37" s="399" t="str">
        <f t="shared" si="44"/>
        <v/>
      </c>
      <c r="AW37" s="399" t="str">
        <f t="shared" si="44"/>
        <v/>
      </c>
      <c r="AX37" s="399" t="str">
        <f t="shared" si="44"/>
        <v>M</v>
      </c>
      <c r="AY37" s="399" t="str">
        <f t="shared" si="44"/>
        <v>P</v>
      </c>
      <c r="AZ37" s="399" t="str">
        <f t="shared" si="44"/>
        <v/>
      </c>
      <c r="BA37" s="669"/>
      <c r="BB37" s="669"/>
      <c r="BC37" s="669"/>
      <c r="BD37" s="669"/>
      <c r="BE37" s="669"/>
      <c r="BF37" s="669"/>
      <c r="BG37" s="669"/>
      <c r="BH37" s="669"/>
      <c r="BI37" s="669"/>
      <c r="BJ37" s="669"/>
      <c r="BK37" s="669"/>
      <c r="BL37" s="669"/>
      <c r="BM37" s="669"/>
      <c r="BN37" s="669"/>
      <c r="BO37" s="669"/>
      <c r="BP37" s="669"/>
      <c r="BQ37" s="669"/>
    </row>
    <row r="38">
      <c r="A38" s="662">
        <v>36.0</v>
      </c>
      <c r="B38" s="662">
        <v>37.0</v>
      </c>
      <c r="C38" s="662" t="s">
        <v>902</v>
      </c>
      <c r="D38" s="662" t="s">
        <v>931</v>
      </c>
      <c r="E38" s="662" t="s">
        <v>588</v>
      </c>
      <c r="F38" s="662" t="s">
        <v>115</v>
      </c>
      <c r="G38" s="578" t="s">
        <v>656</v>
      </c>
      <c r="H38" s="578" t="s">
        <v>1162</v>
      </c>
      <c r="I38" s="670"/>
      <c r="J38" s="670"/>
      <c r="K38" s="670"/>
      <c r="L38" s="670"/>
      <c r="M38" s="663">
        <v>43903.0</v>
      </c>
      <c r="N38" s="670"/>
      <c r="O38" s="663">
        <v>43902.0</v>
      </c>
      <c r="P38" s="664" t="s">
        <v>934</v>
      </c>
      <c r="Q38" s="665" t="s">
        <v>1178</v>
      </c>
      <c r="R38" s="672"/>
      <c r="S38" s="673"/>
      <c r="T38" s="667" t="str">
        <f t="shared" si="4"/>
        <v/>
      </c>
      <c r="U38" s="668" t="str">
        <f t="shared" si="5"/>
        <v>Meninggal</v>
      </c>
      <c r="V38" s="400"/>
      <c r="W38" s="399" t="str">
        <f t="shared" ref="W38:AZ38" si="45">if(or(W$2&gt;now(),$A38=""),"",IF(W$2=$J38,"T",if(W$2=$M38,"P",if(W$2=$N38,"S",if(W$2=$O38,"M",if(and(W$2&gt;=min($L38,$M38),W$2&lt;min($N38,$O38,99999)),"R",if(And($K38&lt;&gt;"",W$2&gt;=$K38),"G","")))))))</f>
        <v/>
      </c>
      <c r="X38" s="399" t="str">
        <f t="shared" si="45"/>
        <v/>
      </c>
      <c r="Y38" s="399" t="str">
        <f t="shared" si="45"/>
        <v/>
      </c>
      <c r="Z38" s="399" t="str">
        <f t="shared" si="45"/>
        <v/>
      </c>
      <c r="AA38" s="399" t="str">
        <f t="shared" si="45"/>
        <v/>
      </c>
      <c r="AB38" s="399" t="str">
        <f t="shared" si="45"/>
        <v/>
      </c>
      <c r="AC38" s="399" t="str">
        <f t="shared" si="45"/>
        <v/>
      </c>
      <c r="AD38" s="399" t="str">
        <f t="shared" si="45"/>
        <v/>
      </c>
      <c r="AE38" s="399" t="str">
        <f t="shared" si="45"/>
        <v/>
      </c>
      <c r="AF38" s="399" t="str">
        <f t="shared" si="45"/>
        <v/>
      </c>
      <c r="AG38" s="399" t="str">
        <f t="shared" si="45"/>
        <v/>
      </c>
      <c r="AH38" s="399" t="str">
        <f t="shared" si="45"/>
        <v/>
      </c>
      <c r="AI38" s="399" t="str">
        <f t="shared" si="45"/>
        <v/>
      </c>
      <c r="AJ38" s="399" t="str">
        <f t="shared" si="45"/>
        <v/>
      </c>
      <c r="AK38" s="399" t="str">
        <f t="shared" si="45"/>
        <v/>
      </c>
      <c r="AL38" s="399" t="str">
        <f t="shared" si="45"/>
        <v/>
      </c>
      <c r="AM38" s="399" t="str">
        <f t="shared" si="45"/>
        <v/>
      </c>
      <c r="AN38" s="399" t="str">
        <f t="shared" si="45"/>
        <v/>
      </c>
      <c r="AO38" s="399" t="str">
        <f t="shared" si="45"/>
        <v/>
      </c>
      <c r="AP38" s="399" t="str">
        <f t="shared" si="45"/>
        <v/>
      </c>
      <c r="AQ38" s="399" t="str">
        <f t="shared" si="45"/>
        <v/>
      </c>
      <c r="AR38" s="399" t="str">
        <f t="shared" si="45"/>
        <v/>
      </c>
      <c r="AS38" s="399" t="str">
        <f t="shared" si="45"/>
        <v/>
      </c>
      <c r="AT38" s="399" t="str">
        <f t="shared" si="45"/>
        <v/>
      </c>
      <c r="AU38" s="399" t="str">
        <f t="shared" si="45"/>
        <v/>
      </c>
      <c r="AV38" s="399" t="str">
        <f t="shared" si="45"/>
        <v/>
      </c>
      <c r="AW38" s="399" t="str">
        <f t="shared" si="45"/>
        <v/>
      </c>
      <c r="AX38" s="399" t="str">
        <f t="shared" si="45"/>
        <v>M</v>
      </c>
      <c r="AY38" s="399" t="str">
        <f t="shared" si="45"/>
        <v>P</v>
      </c>
      <c r="AZ38" s="399" t="str">
        <f t="shared" si="45"/>
        <v/>
      </c>
      <c r="BA38" s="669"/>
      <c r="BB38" s="669"/>
      <c r="BC38" s="669"/>
      <c r="BD38" s="669"/>
      <c r="BE38" s="669"/>
      <c r="BF38" s="669"/>
      <c r="BG38" s="669"/>
      <c r="BH38" s="669"/>
      <c r="BI38" s="669"/>
      <c r="BJ38" s="669"/>
      <c r="BK38" s="669"/>
      <c r="BL38" s="669"/>
      <c r="BM38" s="669"/>
      <c r="BN38" s="669"/>
      <c r="BO38" s="669"/>
      <c r="BP38" s="669"/>
      <c r="BQ38" s="669"/>
    </row>
    <row r="39">
      <c r="A39" s="530">
        <v>37.0</v>
      </c>
      <c r="B39" s="530">
        <v>43.0</v>
      </c>
      <c r="C39" s="530" t="s">
        <v>892</v>
      </c>
      <c r="D39" s="537" t="s">
        <v>656</v>
      </c>
      <c r="E39" s="530"/>
      <c r="F39" s="524"/>
      <c r="G39" s="537" t="s">
        <v>656</v>
      </c>
      <c r="H39" s="578" t="s">
        <v>1162</v>
      </c>
      <c r="I39" s="531"/>
      <c r="J39" s="531"/>
      <c r="K39" s="531"/>
      <c r="L39" s="531"/>
      <c r="M39" s="538">
        <v>43903.0</v>
      </c>
      <c r="N39" s="531"/>
      <c r="O39" s="531"/>
      <c r="P39" s="549"/>
      <c r="Q39" s="540" t="s">
        <v>1167</v>
      </c>
      <c r="R39" s="676"/>
      <c r="S39" s="680"/>
      <c r="T39" s="667" t="str">
        <f t="shared" si="4"/>
        <v/>
      </c>
      <c r="U39" s="668" t="str">
        <f t="shared" si="5"/>
        <v>Aktif</v>
      </c>
      <c r="V39" s="533"/>
      <c r="W39" s="399" t="str">
        <f t="shared" ref="W39:AZ39" si="46">if(or(W$2&gt;now(),$A39=""),"",IF(W$2=$J39,"T",if(W$2=$M39,"P",if(W$2=$N39,"S",if(W$2=$O39,"M",if(and(W$2&gt;=min($L39,$M39),W$2&lt;min($N39,$O39,99999)),"R",if(And($K39&lt;&gt;"",W$2&gt;=$K39),"G","")))))))</f>
        <v/>
      </c>
      <c r="X39" s="399" t="str">
        <f t="shared" si="46"/>
        <v/>
      </c>
      <c r="Y39" s="399" t="str">
        <f t="shared" si="46"/>
        <v/>
      </c>
      <c r="Z39" s="399" t="str">
        <f t="shared" si="46"/>
        <v/>
      </c>
      <c r="AA39" s="399" t="str">
        <f t="shared" si="46"/>
        <v/>
      </c>
      <c r="AB39" s="399" t="str">
        <f t="shared" si="46"/>
        <v/>
      </c>
      <c r="AC39" s="399" t="str">
        <f t="shared" si="46"/>
        <v/>
      </c>
      <c r="AD39" s="399" t="str">
        <f t="shared" si="46"/>
        <v/>
      </c>
      <c r="AE39" s="399" t="str">
        <f t="shared" si="46"/>
        <v/>
      </c>
      <c r="AF39" s="399" t="str">
        <f t="shared" si="46"/>
        <v/>
      </c>
      <c r="AG39" s="399" t="str">
        <f t="shared" si="46"/>
        <v/>
      </c>
      <c r="AH39" s="399" t="str">
        <f t="shared" si="46"/>
        <v/>
      </c>
      <c r="AI39" s="399" t="str">
        <f t="shared" si="46"/>
        <v/>
      </c>
      <c r="AJ39" s="399" t="str">
        <f t="shared" si="46"/>
        <v/>
      </c>
      <c r="AK39" s="399" t="str">
        <f t="shared" si="46"/>
        <v/>
      </c>
      <c r="AL39" s="399" t="str">
        <f t="shared" si="46"/>
        <v/>
      </c>
      <c r="AM39" s="399" t="str">
        <f t="shared" si="46"/>
        <v/>
      </c>
      <c r="AN39" s="399" t="str">
        <f t="shared" si="46"/>
        <v/>
      </c>
      <c r="AO39" s="399" t="str">
        <f t="shared" si="46"/>
        <v/>
      </c>
      <c r="AP39" s="399" t="str">
        <f t="shared" si="46"/>
        <v/>
      </c>
      <c r="AQ39" s="399" t="str">
        <f t="shared" si="46"/>
        <v/>
      </c>
      <c r="AR39" s="399" t="str">
        <f t="shared" si="46"/>
        <v/>
      </c>
      <c r="AS39" s="399" t="str">
        <f t="shared" si="46"/>
        <v/>
      </c>
      <c r="AT39" s="399" t="str">
        <f t="shared" si="46"/>
        <v/>
      </c>
      <c r="AU39" s="399" t="str">
        <f t="shared" si="46"/>
        <v/>
      </c>
      <c r="AV39" s="399" t="str">
        <f t="shared" si="46"/>
        <v/>
      </c>
      <c r="AW39" s="399" t="str">
        <f t="shared" si="46"/>
        <v/>
      </c>
      <c r="AX39" s="399" t="str">
        <f t="shared" si="46"/>
        <v/>
      </c>
      <c r="AY39" s="399" t="str">
        <f t="shared" si="46"/>
        <v>P</v>
      </c>
      <c r="AZ39" s="399" t="str">
        <f t="shared" si="46"/>
        <v>R</v>
      </c>
      <c r="BA39" s="669"/>
      <c r="BB39" s="669"/>
      <c r="BC39" s="669"/>
      <c r="BD39" s="669"/>
      <c r="BE39" s="669"/>
      <c r="BF39" s="669"/>
      <c r="BG39" s="669"/>
      <c r="BH39" s="669"/>
      <c r="BI39" s="669"/>
      <c r="BJ39" s="669"/>
      <c r="BK39" s="669"/>
      <c r="BL39" s="669"/>
      <c r="BM39" s="669"/>
      <c r="BN39" s="669"/>
      <c r="BO39" s="669"/>
      <c r="BP39" s="669"/>
      <c r="BQ39" s="669"/>
    </row>
    <row r="40">
      <c r="A40" s="530">
        <v>38.0</v>
      </c>
      <c r="B40" s="530">
        <v>80.0</v>
      </c>
      <c r="C40" s="530" t="s">
        <v>902</v>
      </c>
      <c r="D40" s="537" t="s">
        <v>656</v>
      </c>
      <c r="E40" s="524"/>
      <c r="F40" s="524"/>
      <c r="G40" s="537" t="s">
        <v>656</v>
      </c>
      <c r="H40" s="578" t="s">
        <v>1162</v>
      </c>
      <c r="I40" s="531"/>
      <c r="J40" s="531"/>
      <c r="K40" s="531"/>
      <c r="L40" s="531"/>
      <c r="M40" s="538">
        <v>43903.0</v>
      </c>
      <c r="N40" s="531"/>
      <c r="O40" s="531"/>
      <c r="P40" s="549"/>
      <c r="Q40" s="540" t="s">
        <v>1179</v>
      </c>
      <c r="R40" s="676"/>
      <c r="S40" s="680"/>
      <c r="T40" s="667" t="str">
        <f t="shared" si="4"/>
        <v/>
      </c>
      <c r="U40" s="668" t="str">
        <f t="shared" si="5"/>
        <v>Aktif</v>
      </c>
      <c r="V40" s="533"/>
      <c r="W40" s="399" t="str">
        <f t="shared" ref="W40:AZ40" si="47">if(or(W$2&gt;now(),$A40=""),"",IF(W$2=$J40,"T",if(W$2=$M40,"P",if(W$2=$N40,"S",if(W$2=$O40,"M",if(and(W$2&gt;=min($L40,$M40),W$2&lt;min($N40,$O40,99999)),"R",if(And($K40&lt;&gt;"",W$2&gt;=$K40),"G","")))))))</f>
        <v/>
      </c>
      <c r="X40" s="399" t="str">
        <f t="shared" si="47"/>
        <v/>
      </c>
      <c r="Y40" s="399" t="str">
        <f t="shared" si="47"/>
        <v/>
      </c>
      <c r="Z40" s="399" t="str">
        <f t="shared" si="47"/>
        <v/>
      </c>
      <c r="AA40" s="399" t="str">
        <f t="shared" si="47"/>
        <v/>
      </c>
      <c r="AB40" s="399" t="str">
        <f t="shared" si="47"/>
        <v/>
      </c>
      <c r="AC40" s="399" t="str">
        <f t="shared" si="47"/>
        <v/>
      </c>
      <c r="AD40" s="399" t="str">
        <f t="shared" si="47"/>
        <v/>
      </c>
      <c r="AE40" s="399" t="str">
        <f t="shared" si="47"/>
        <v/>
      </c>
      <c r="AF40" s="399" t="str">
        <f t="shared" si="47"/>
        <v/>
      </c>
      <c r="AG40" s="399" t="str">
        <f t="shared" si="47"/>
        <v/>
      </c>
      <c r="AH40" s="399" t="str">
        <f t="shared" si="47"/>
        <v/>
      </c>
      <c r="AI40" s="399" t="str">
        <f t="shared" si="47"/>
        <v/>
      </c>
      <c r="AJ40" s="399" t="str">
        <f t="shared" si="47"/>
        <v/>
      </c>
      <c r="AK40" s="399" t="str">
        <f t="shared" si="47"/>
        <v/>
      </c>
      <c r="AL40" s="399" t="str">
        <f t="shared" si="47"/>
        <v/>
      </c>
      <c r="AM40" s="399" t="str">
        <f t="shared" si="47"/>
        <v/>
      </c>
      <c r="AN40" s="399" t="str">
        <f t="shared" si="47"/>
        <v/>
      </c>
      <c r="AO40" s="399" t="str">
        <f t="shared" si="47"/>
        <v/>
      </c>
      <c r="AP40" s="399" t="str">
        <f t="shared" si="47"/>
        <v/>
      </c>
      <c r="AQ40" s="399" t="str">
        <f t="shared" si="47"/>
        <v/>
      </c>
      <c r="AR40" s="399" t="str">
        <f t="shared" si="47"/>
        <v/>
      </c>
      <c r="AS40" s="399" t="str">
        <f t="shared" si="47"/>
        <v/>
      </c>
      <c r="AT40" s="399" t="str">
        <f t="shared" si="47"/>
        <v/>
      </c>
      <c r="AU40" s="399" t="str">
        <f t="shared" si="47"/>
        <v/>
      </c>
      <c r="AV40" s="399" t="str">
        <f t="shared" si="47"/>
        <v/>
      </c>
      <c r="AW40" s="399" t="str">
        <f t="shared" si="47"/>
        <v/>
      </c>
      <c r="AX40" s="399" t="str">
        <f t="shared" si="47"/>
        <v/>
      </c>
      <c r="AY40" s="399" t="str">
        <f t="shared" si="47"/>
        <v>P</v>
      </c>
      <c r="AZ40" s="399" t="str">
        <f t="shared" si="47"/>
        <v>R</v>
      </c>
      <c r="BA40" s="669"/>
      <c r="BB40" s="669"/>
      <c r="BC40" s="669"/>
      <c r="BD40" s="669"/>
      <c r="BE40" s="669"/>
      <c r="BF40" s="669"/>
      <c r="BG40" s="669"/>
      <c r="BH40" s="669"/>
      <c r="BI40" s="669"/>
      <c r="BJ40" s="669"/>
      <c r="BK40" s="669"/>
      <c r="BL40" s="669"/>
      <c r="BM40" s="669"/>
      <c r="BN40" s="669"/>
      <c r="BO40" s="669"/>
      <c r="BP40" s="669"/>
      <c r="BQ40" s="669"/>
    </row>
    <row r="41">
      <c r="A41" s="530">
        <v>39.0</v>
      </c>
      <c r="B41" s="530">
        <v>54.0</v>
      </c>
      <c r="C41" s="530" t="s">
        <v>892</v>
      </c>
      <c r="D41" s="537" t="s">
        <v>656</v>
      </c>
      <c r="E41" s="524"/>
      <c r="F41" s="524"/>
      <c r="G41" s="537" t="s">
        <v>656</v>
      </c>
      <c r="H41" s="578" t="s">
        <v>1162</v>
      </c>
      <c r="I41" s="531"/>
      <c r="J41" s="531"/>
      <c r="K41" s="531"/>
      <c r="L41" s="531"/>
      <c r="M41" s="538">
        <v>43903.0</v>
      </c>
      <c r="N41" s="531"/>
      <c r="O41" s="531"/>
      <c r="P41" s="549"/>
      <c r="Q41" s="540" t="s">
        <v>1167</v>
      </c>
      <c r="R41" s="676"/>
      <c r="S41" s="680"/>
      <c r="T41" s="667" t="str">
        <f t="shared" si="4"/>
        <v/>
      </c>
      <c r="U41" s="668" t="str">
        <f t="shared" si="5"/>
        <v>Aktif</v>
      </c>
      <c r="V41" s="533"/>
      <c r="W41" s="399" t="str">
        <f t="shared" ref="W41:AZ41" si="48">if(or(W$2&gt;now(),$A41=""),"",IF(W$2=$J41,"T",if(W$2=$M41,"P",if(W$2=$N41,"S",if(W$2=$O41,"M",if(and(W$2&gt;=min($L41,$M41),W$2&lt;min($N41,$O41,99999)),"R",if(And($K41&lt;&gt;"",W$2&gt;=$K41),"G","")))))))</f>
        <v/>
      </c>
      <c r="X41" s="399" t="str">
        <f t="shared" si="48"/>
        <v/>
      </c>
      <c r="Y41" s="399" t="str">
        <f t="shared" si="48"/>
        <v/>
      </c>
      <c r="Z41" s="399" t="str">
        <f t="shared" si="48"/>
        <v/>
      </c>
      <c r="AA41" s="399" t="str">
        <f t="shared" si="48"/>
        <v/>
      </c>
      <c r="AB41" s="399" t="str">
        <f t="shared" si="48"/>
        <v/>
      </c>
      <c r="AC41" s="399" t="str">
        <f t="shared" si="48"/>
        <v/>
      </c>
      <c r="AD41" s="399" t="str">
        <f t="shared" si="48"/>
        <v/>
      </c>
      <c r="AE41" s="399" t="str">
        <f t="shared" si="48"/>
        <v/>
      </c>
      <c r="AF41" s="399" t="str">
        <f t="shared" si="48"/>
        <v/>
      </c>
      <c r="AG41" s="399" t="str">
        <f t="shared" si="48"/>
        <v/>
      </c>
      <c r="AH41" s="399" t="str">
        <f t="shared" si="48"/>
        <v/>
      </c>
      <c r="AI41" s="399" t="str">
        <f t="shared" si="48"/>
        <v/>
      </c>
      <c r="AJ41" s="399" t="str">
        <f t="shared" si="48"/>
        <v/>
      </c>
      <c r="AK41" s="399" t="str">
        <f t="shared" si="48"/>
        <v/>
      </c>
      <c r="AL41" s="399" t="str">
        <f t="shared" si="48"/>
        <v/>
      </c>
      <c r="AM41" s="399" t="str">
        <f t="shared" si="48"/>
        <v/>
      </c>
      <c r="AN41" s="399" t="str">
        <f t="shared" si="48"/>
        <v/>
      </c>
      <c r="AO41" s="399" t="str">
        <f t="shared" si="48"/>
        <v/>
      </c>
      <c r="AP41" s="399" t="str">
        <f t="shared" si="48"/>
        <v/>
      </c>
      <c r="AQ41" s="399" t="str">
        <f t="shared" si="48"/>
        <v/>
      </c>
      <c r="AR41" s="399" t="str">
        <f t="shared" si="48"/>
        <v/>
      </c>
      <c r="AS41" s="399" t="str">
        <f t="shared" si="48"/>
        <v/>
      </c>
      <c r="AT41" s="399" t="str">
        <f t="shared" si="48"/>
        <v/>
      </c>
      <c r="AU41" s="399" t="str">
        <f t="shared" si="48"/>
        <v/>
      </c>
      <c r="AV41" s="399" t="str">
        <f t="shared" si="48"/>
        <v/>
      </c>
      <c r="AW41" s="399" t="str">
        <f t="shared" si="48"/>
        <v/>
      </c>
      <c r="AX41" s="399" t="str">
        <f t="shared" si="48"/>
        <v/>
      </c>
      <c r="AY41" s="399" t="str">
        <f t="shared" si="48"/>
        <v>P</v>
      </c>
      <c r="AZ41" s="399" t="str">
        <f t="shared" si="48"/>
        <v>R</v>
      </c>
      <c r="BA41" s="669"/>
      <c r="BB41" s="669"/>
      <c r="BC41" s="669"/>
      <c r="BD41" s="669"/>
      <c r="BE41" s="669"/>
      <c r="BF41" s="669"/>
      <c r="BG41" s="669"/>
      <c r="BH41" s="669"/>
      <c r="BI41" s="669"/>
      <c r="BJ41" s="669"/>
      <c r="BK41" s="669"/>
      <c r="BL41" s="669"/>
      <c r="BM41" s="669"/>
      <c r="BN41" s="669"/>
      <c r="BO41" s="669"/>
      <c r="BP41" s="669"/>
      <c r="BQ41" s="669"/>
    </row>
    <row r="42">
      <c r="A42" s="530">
        <v>40.0</v>
      </c>
      <c r="B42" s="530">
        <v>46.0</v>
      </c>
      <c r="C42" s="530" t="s">
        <v>902</v>
      </c>
      <c r="D42" s="537" t="s">
        <v>656</v>
      </c>
      <c r="E42" s="524"/>
      <c r="F42" s="524"/>
      <c r="G42" s="537" t="s">
        <v>656</v>
      </c>
      <c r="H42" s="578" t="s">
        <v>1162</v>
      </c>
      <c r="I42" s="531"/>
      <c r="J42" s="531"/>
      <c r="K42" s="531"/>
      <c r="L42" s="531"/>
      <c r="M42" s="538">
        <v>43903.0</v>
      </c>
      <c r="N42" s="531"/>
      <c r="O42" s="531"/>
      <c r="P42" s="549"/>
      <c r="Q42" s="540" t="s">
        <v>1167</v>
      </c>
      <c r="R42" s="676"/>
      <c r="S42" s="680"/>
      <c r="T42" s="667" t="str">
        <f t="shared" si="4"/>
        <v/>
      </c>
      <c r="U42" s="668" t="str">
        <f t="shared" si="5"/>
        <v>Aktif</v>
      </c>
      <c r="V42" s="533"/>
      <c r="W42" s="399" t="str">
        <f t="shared" ref="W42:AZ42" si="49">if(or(W$2&gt;now(),$A42=""),"",IF(W$2=$J42,"T",if(W$2=$M42,"P",if(W$2=$N42,"S",if(W$2=$O42,"M",if(and(W$2&gt;=min($L42,$M42),W$2&lt;min($N42,$O42,99999)),"R",if(And($K42&lt;&gt;"",W$2&gt;=$K42),"G","")))))))</f>
        <v/>
      </c>
      <c r="X42" s="399" t="str">
        <f t="shared" si="49"/>
        <v/>
      </c>
      <c r="Y42" s="399" t="str">
        <f t="shared" si="49"/>
        <v/>
      </c>
      <c r="Z42" s="399" t="str">
        <f t="shared" si="49"/>
        <v/>
      </c>
      <c r="AA42" s="399" t="str">
        <f t="shared" si="49"/>
        <v/>
      </c>
      <c r="AB42" s="399" t="str">
        <f t="shared" si="49"/>
        <v/>
      </c>
      <c r="AC42" s="399" t="str">
        <f t="shared" si="49"/>
        <v/>
      </c>
      <c r="AD42" s="399" t="str">
        <f t="shared" si="49"/>
        <v/>
      </c>
      <c r="AE42" s="399" t="str">
        <f t="shared" si="49"/>
        <v/>
      </c>
      <c r="AF42" s="399" t="str">
        <f t="shared" si="49"/>
        <v/>
      </c>
      <c r="AG42" s="399" t="str">
        <f t="shared" si="49"/>
        <v/>
      </c>
      <c r="AH42" s="399" t="str">
        <f t="shared" si="49"/>
        <v/>
      </c>
      <c r="AI42" s="399" t="str">
        <f t="shared" si="49"/>
        <v/>
      </c>
      <c r="AJ42" s="399" t="str">
        <f t="shared" si="49"/>
        <v/>
      </c>
      <c r="AK42" s="399" t="str">
        <f t="shared" si="49"/>
        <v/>
      </c>
      <c r="AL42" s="399" t="str">
        <f t="shared" si="49"/>
        <v/>
      </c>
      <c r="AM42" s="399" t="str">
        <f t="shared" si="49"/>
        <v/>
      </c>
      <c r="AN42" s="399" t="str">
        <f t="shared" si="49"/>
        <v/>
      </c>
      <c r="AO42" s="399" t="str">
        <f t="shared" si="49"/>
        <v/>
      </c>
      <c r="AP42" s="399" t="str">
        <f t="shared" si="49"/>
        <v/>
      </c>
      <c r="AQ42" s="399" t="str">
        <f t="shared" si="49"/>
        <v/>
      </c>
      <c r="AR42" s="399" t="str">
        <f t="shared" si="49"/>
        <v/>
      </c>
      <c r="AS42" s="399" t="str">
        <f t="shared" si="49"/>
        <v/>
      </c>
      <c r="AT42" s="399" t="str">
        <f t="shared" si="49"/>
        <v/>
      </c>
      <c r="AU42" s="399" t="str">
        <f t="shared" si="49"/>
        <v/>
      </c>
      <c r="AV42" s="399" t="str">
        <f t="shared" si="49"/>
        <v/>
      </c>
      <c r="AW42" s="399" t="str">
        <f t="shared" si="49"/>
        <v/>
      </c>
      <c r="AX42" s="399" t="str">
        <f t="shared" si="49"/>
        <v/>
      </c>
      <c r="AY42" s="399" t="str">
        <f t="shared" si="49"/>
        <v>P</v>
      </c>
      <c r="AZ42" s="399" t="str">
        <f t="shared" si="49"/>
        <v>R</v>
      </c>
      <c r="BA42" s="669"/>
      <c r="BB42" s="669"/>
      <c r="BC42" s="669"/>
      <c r="BD42" s="669"/>
      <c r="BE42" s="669"/>
      <c r="BF42" s="669"/>
      <c r="BG42" s="669"/>
      <c r="BH42" s="669"/>
      <c r="BI42" s="669"/>
      <c r="BJ42" s="669"/>
      <c r="BK42" s="669"/>
      <c r="BL42" s="669"/>
      <c r="BM42" s="669"/>
      <c r="BN42" s="669"/>
      <c r="BO42" s="669"/>
      <c r="BP42" s="669"/>
      <c r="BQ42" s="669"/>
    </row>
    <row r="43">
      <c r="A43" s="530">
        <v>41.0</v>
      </c>
      <c r="B43" s="530">
        <v>40.0</v>
      </c>
      <c r="C43" s="530" t="s">
        <v>892</v>
      </c>
      <c r="D43" s="537" t="s">
        <v>656</v>
      </c>
      <c r="E43" s="524"/>
      <c r="F43" s="524"/>
      <c r="G43" s="537" t="s">
        <v>656</v>
      </c>
      <c r="H43" s="578" t="s">
        <v>1162</v>
      </c>
      <c r="I43" s="531"/>
      <c r="J43" s="531"/>
      <c r="K43" s="531"/>
      <c r="L43" s="531"/>
      <c r="M43" s="538">
        <v>43903.0</v>
      </c>
      <c r="N43" s="531"/>
      <c r="O43" s="531"/>
      <c r="P43" s="549"/>
      <c r="Q43" s="540" t="s">
        <v>1167</v>
      </c>
      <c r="R43" s="676"/>
      <c r="S43" s="680"/>
      <c r="T43" s="667" t="str">
        <f t="shared" si="4"/>
        <v/>
      </c>
      <c r="U43" s="668" t="str">
        <f t="shared" si="5"/>
        <v>Aktif</v>
      </c>
      <c r="V43" s="533"/>
      <c r="W43" s="399" t="str">
        <f t="shared" ref="W43:AZ43" si="50">if(or(W$2&gt;now(),$A43=""),"",IF(W$2=$J43,"T",if(W$2=$M43,"P",if(W$2=$N43,"S",if(W$2=$O43,"M",if(and(W$2&gt;=min($L43,$M43),W$2&lt;min($N43,$O43,99999)),"R",if(And($K43&lt;&gt;"",W$2&gt;=$K43),"G","")))))))</f>
        <v/>
      </c>
      <c r="X43" s="399" t="str">
        <f t="shared" si="50"/>
        <v/>
      </c>
      <c r="Y43" s="399" t="str">
        <f t="shared" si="50"/>
        <v/>
      </c>
      <c r="Z43" s="399" t="str">
        <f t="shared" si="50"/>
        <v/>
      </c>
      <c r="AA43" s="399" t="str">
        <f t="shared" si="50"/>
        <v/>
      </c>
      <c r="AB43" s="399" t="str">
        <f t="shared" si="50"/>
        <v/>
      </c>
      <c r="AC43" s="399" t="str">
        <f t="shared" si="50"/>
        <v/>
      </c>
      <c r="AD43" s="399" t="str">
        <f t="shared" si="50"/>
        <v/>
      </c>
      <c r="AE43" s="399" t="str">
        <f t="shared" si="50"/>
        <v/>
      </c>
      <c r="AF43" s="399" t="str">
        <f t="shared" si="50"/>
        <v/>
      </c>
      <c r="AG43" s="399" t="str">
        <f t="shared" si="50"/>
        <v/>
      </c>
      <c r="AH43" s="399" t="str">
        <f t="shared" si="50"/>
        <v/>
      </c>
      <c r="AI43" s="399" t="str">
        <f t="shared" si="50"/>
        <v/>
      </c>
      <c r="AJ43" s="399" t="str">
        <f t="shared" si="50"/>
        <v/>
      </c>
      <c r="AK43" s="399" t="str">
        <f t="shared" si="50"/>
        <v/>
      </c>
      <c r="AL43" s="399" t="str">
        <f t="shared" si="50"/>
        <v/>
      </c>
      <c r="AM43" s="399" t="str">
        <f t="shared" si="50"/>
        <v/>
      </c>
      <c r="AN43" s="399" t="str">
        <f t="shared" si="50"/>
        <v/>
      </c>
      <c r="AO43" s="399" t="str">
        <f t="shared" si="50"/>
        <v/>
      </c>
      <c r="AP43" s="399" t="str">
        <f t="shared" si="50"/>
        <v/>
      </c>
      <c r="AQ43" s="399" t="str">
        <f t="shared" si="50"/>
        <v/>
      </c>
      <c r="AR43" s="399" t="str">
        <f t="shared" si="50"/>
        <v/>
      </c>
      <c r="AS43" s="399" t="str">
        <f t="shared" si="50"/>
        <v/>
      </c>
      <c r="AT43" s="399" t="str">
        <f t="shared" si="50"/>
        <v/>
      </c>
      <c r="AU43" s="399" t="str">
        <f t="shared" si="50"/>
        <v/>
      </c>
      <c r="AV43" s="399" t="str">
        <f t="shared" si="50"/>
        <v/>
      </c>
      <c r="AW43" s="399" t="str">
        <f t="shared" si="50"/>
        <v/>
      </c>
      <c r="AX43" s="399" t="str">
        <f t="shared" si="50"/>
        <v/>
      </c>
      <c r="AY43" s="399" t="str">
        <f t="shared" si="50"/>
        <v>P</v>
      </c>
      <c r="AZ43" s="399" t="str">
        <f t="shared" si="50"/>
        <v>R</v>
      </c>
      <c r="BA43" s="669"/>
      <c r="BB43" s="669"/>
      <c r="BC43" s="669"/>
      <c r="BD43" s="669"/>
      <c r="BE43" s="669"/>
      <c r="BF43" s="669"/>
      <c r="BG43" s="669"/>
      <c r="BH43" s="669"/>
      <c r="BI43" s="669"/>
      <c r="BJ43" s="669"/>
      <c r="BK43" s="669"/>
      <c r="BL43" s="669"/>
      <c r="BM43" s="669"/>
      <c r="BN43" s="669"/>
      <c r="BO43" s="669"/>
      <c r="BP43" s="669"/>
      <c r="BQ43" s="669"/>
    </row>
    <row r="44">
      <c r="A44" s="530">
        <v>42.0</v>
      </c>
      <c r="B44" s="530">
        <v>66.0</v>
      </c>
      <c r="C44" s="530" t="s">
        <v>892</v>
      </c>
      <c r="D44" s="537" t="s">
        <v>656</v>
      </c>
      <c r="E44" s="524"/>
      <c r="F44" s="524"/>
      <c r="G44" s="537" t="s">
        <v>656</v>
      </c>
      <c r="H44" s="578" t="s">
        <v>1162</v>
      </c>
      <c r="I44" s="531"/>
      <c r="J44" s="531"/>
      <c r="K44" s="531"/>
      <c r="L44" s="531"/>
      <c r="M44" s="538">
        <v>43903.0</v>
      </c>
      <c r="N44" s="531"/>
      <c r="O44" s="531"/>
      <c r="P44" s="549"/>
      <c r="Q44" s="540" t="s">
        <v>1167</v>
      </c>
      <c r="R44" s="676"/>
      <c r="S44" s="680"/>
      <c r="T44" s="667" t="str">
        <f t="shared" si="4"/>
        <v/>
      </c>
      <c r="U44" s="668" t="str">
        <f t="shared" si="5"/>
        <v>Aktif</v>
      </c>
      <c r="V44" s="533"/>
      <c r="W44" s="399" t="str">
        <f t="shared" ref="W44:AZ44" si="51">if(or(W$2&gt;now(),$A44=""),"",IF(W$2=$J44,"T",if(W$2=$M44,"P",if(W$2=$N44,"S",if(W$2=$O44,"M",if(and(W$2&gt;=min($L44,$M44),W$2&lt;min($N44,$O44,99999)),"R",if(And($K44&lt;&gt;"",W$2&gt;=$K44),"G","")))))))</f>
        <v/>
      </c>
      <c r="X44" s="399" t="str">
        <f t="shared" si="51"/>
        <v/>
      </c>
      <c r="Y44" s="399" t="str">
        <f t="shared" si="51"/>
        <v/>
      </c>
      <c r="Z44" s="399" t="str">
        <f t="shared" si="51"/>
        <v/>
      </c>
      <c r="AA44" s="399" t="str">
        <f t="shared" si="51"/>
        <v/>
      </c>
      <c r="AB44" s="399" t="str">
        <f t="shared" si="51"/>
        <v/>
      </c>
      <c r="AC44" s="399" t="str">
        <f t="shared" si="51"/>
        <v/>
      </c>
      <c r="AD44" s="399" t="str">
        <f t="shared" si="51"/>
        <v/>
      </c>
      <c r="AE44" s="399" t="str">
        <f t="shared" si="51"/>
        <v/>
      </c>
      <c r="AF44" s="399" t="str">
        <f t="shared" si="51"/>
        <v/>
      </c>
      <c r="AG44" s="399" t="str">
        <f t="shared" si="51"/>
        <v/>
      </c>
      <c r="AH44" s="399" t="str">
        <f t="shared" si="51"/>
        <v/>
      </c>
      <c r="AI44" s="399" t="str">
        <f t="shared" si="51"/>
        <v/>
      </c>
      <c r="AJ44" s="399" t="str">
        <f t="shared" si="51"/>
        <v/>
      </c>
      <c r="AK44" s="399" t="str">
        <f t="shared" si="51"/>
        <v/>
      </c>
      <c r="AL44" s="399" t="str">
        <f t="shared" si="51"/>
        <v/>
      </c>
      <c r="AM44" s="399" t="str">
        <f t="shared" si="51"/>
        <v/>
      </c>
      <c r="AN44" s="399" t="str">
        <f t="shared" si="51"/>
        <v/>
      </c>
      <c r="AO44" s="399" t="str">
        <f t="shared" si="51"/>
        <v/>
      </c>
      <c r="AP44" s="399" t="str">
        <f t="shared" si="51"/>
        <v/>
      </c>
      <c r="AQ44" s="399" t="str">
        <f t="shared" si="51"/>
        <v/>
      </c>
      <c r="AR44" s="399" t="str">
        <f t="shared" si="51"/>
        <v/>
      </c>
      <c r="AS44" s="399" t="str">
        <f t="shared" si="51"/>
        <v/>
      </c>
      <c r="AT44" s="399" t="str">
        <f t="shared" si="51"/>
        <v/>
      </c>
      <c r="AU44" s="399" t="str">
        <f t="shared" si="51"/>
        <v/>
      </c>
      <c r="AV44" s="399" t="str">
        <f t="shared" si="51"/>
        <v/>
      </c>
      <c r="AW44" s="399" t="str">
        <f t="shared" si="51"/>
        <v/>
      </c>
      <c r="AX44" s="399" t="str">
        <f t="shared" si="51"/>
        <v/>
      </c>
      <c r="AY44" s="399" t="str">
        <f t="shared" si="51"/>
        <v>P</v>
      </c>
      <c r="AZ44" s="399" t="str">
        <f t="shared" si="51"/>
        <v>R</v>
      </c>
      <c r="BA44" s="669"/>
      <c r="BB44" s="669"/>
      <c r="BC44" s="669"/>
      <c r="BD44" s="669"/>
      <c r="BE44" s="669"/>
      <c r="BF44" s="669"/>
      <c r="BG44" s="669"/>
      <c r="BH44" s="669"/>
      <c r="BI44" s="669"/>
      <c r="BJ44" s="669"/>
      <c r="BK44" s="669"/>
      <c r="BL44" s="669"/>
      <c r="BM44" s="669"/>
      <c r="BN44" s="669"/>
      <c r="BO44" s="669"/>
      <c r="BP44" s="669"/>
      <c r="BQ44" s="669"/>
    </row>
    <row r="45">
      <c r="A45" s="530">
        <v>43.0</v>
      </c>
      <c r="B45" s="530">
        <v>34.0</v>
      </c>
      <c r="C45" s="530" t="s">
        <v>892</v>
      </c>
      <c r="D45" s="537" t="s">
        <v>656</v>
      </c>
      <c r="E45" s="524"/>
      <c r="F45" s="524"/>
      <c r="G45" s="537" t="s">
        <v>656</v>
      </c>
      <c r="H45" s="578" t="s">
        <v>1162</v>
      </c>
      <c r="I45" s="531"/>
      <c r="J45" s="531"/>
      <c r="K45" s="531"/>
      <c r="L45" s="531"/>
      <c r="M45" s="538">
        <v>43903.0</v>
      </c>
      <c r="N45" s="531"/>
      <c r="O45" s="531"/>
      <c r="P45" s="549"/>
      <c r="Q45" s="540" t="s">
        <v>1167</v>
      </c>
      <c r="R45" s="676"/>
      <c r="S45" s="680"/>
      <c r="T45" s="667" t="str">
        <f t="shared" si="4"/>
        <v/>
      </c>
      <c r="U45" s="668" t="str">
        <f t="shared" si="5"/>
        <v>Aktif</v>
      </c>
      <c r="V45" s="533"/>
      <c r="W45" s="399" t="str">
        <f t="shared" ref="W45:AZ45" si="52">if(or(W$2&gt;now(),$A45=""),"",IF(W$2=$J45,"T",if(W$2=$M45,"P",if(W$2=$N45,"S",if(W$2=$O45,"M",if(and(W$2&gt;=min($L45,$M45),W$2&lt;min($N45,$O45,99999)),"R",if(And($K45&lt;&gt;"",W$2&gt;=$K45),"G","")))))))</f>
        <v/>
      </c>
      <c r="X45" s="399" t="str">
        <f t="shared" si="52"/>
        <v/>
      </c>
      <c r="Y45" s="399" t="str">
        <f t="shared" si="52"/>
        <v/>
      </c>
      <c r="Z45" s="399" t="str">
        <f t="shared" si="52"/>
        <v/>
      </c>
      <c r="AA45" s="399" t="str">
        <f t="shared" si="52"/>
        <v/>
      </c>
      <c r="AB45" s="399" t="str">
        <f t="shared" si="52"/>
        <v/>
      </c>
      <c r="AC45" s="399" t="str">
        <f t="shared" si="52"/>
        <v/>
      </c>
      <c r="AD45" s="399" t="str">
        <f t="shared" si="52"/>
        <v/>
      </c>
      <c r="AE45" s="399" t="str">
        <f t="shared" si="52"/>
        <v/>
      </c>
      <c r="AF45" s="399" t="str">
        <f t="shared" si="52"/>
        <v/>
      </c>
      <c r="AG45" s="399" t="str">
        <f t="shared" si="52"/>
        <v/>
      </c>
      <c r="AH45" s="399" t="str">
        <f t="shared" si="52"/>
        <v/>
      </c>
      <c r="AI45" s="399" t="str">
        <f t="shared" si="52"/>
        <v/>
      </c>
      <c r="AJ45" s="399" t="str">
        <f t="shared" si="52"/>
        <v/>
      </c>
      <c r="AK45" s="399" t="str">
        <f t="shared" si="52"/>
        <v/>
      </c>
      <c r="AL45" s="399" t="str">
        <f t="shared" si="52"/>
        <v/>
      </c>
      <c r="AM45" s="399" t="str">
        <f t="shared" si="52"/>
        <v/>
      </c>
      <c r="AN45" s="399" t="str">
        <f t="shared" si="52"/>
        <v/>
      </c>
      <c r="AO45" s="399" t="str">
        <f t="shared" si="52"/>
        <v/>
      </c>
      <c r="AP45" s="399" t="str">
        <f t="shared" si="52"/>
        <v/>
      </c>
      <c r="AQ45" s="399" t="str">
        <f t="shared" si="52"/>
        <v/>
      </c>
      <c r="AR45" s="399" t="str">
        <f t="shared" si="52"/>
        <v/>
      </c>
      <c r="AS45" s="399" t="str">
        <f t="shared" si="52"/>
        <v/>
      </c>
      <c r="AT45" s="399" t="str">
        <f t="shared" si="52"/>
        <v/>
      </c>
      <c r="AU45" s="399" t="str">
        <f t="shared" si="52"/>
        <v/>
      </c>
      <c r="AV45" s="399" t="str">
        <f t="shared" si="52"/>
        <v/>
      </c>
      <c r="AW45" s="399" t="str">
        <f t="shared" si="52"/>
        <v/>
      </c>
      <c r="AX45" s="399" t="str">
        <f t="shared" si="52"/>
        <v/>
      </c>
      <c r="AY45" s="399" t="str">
        <f t="shared" si="52"/>
        <v>P</v>
      </c>
      <c r="AZ45" s="399" t="str">
        <f t="shared" si="52"/>
        <v>R</v>
      </c>
      <c r="BA45" s="669"/>
      <c r="BB45" s="669"/>
      <c r="BC45" s="669"/>
      <c r="BD45" s="669"/>
      <c r="BE45" s="669"/>
      <c r="BF45" s="669"/>
      <c r="BG45" s="669"/>
      <c r="BH45" s="669"/>
      <c r="BI45" s="669"/>
      <c r="BJ45" s="669"/>
      <c r="BK45" s="669"/>
      <c r="BL45" s="669"/>
      <c r="BM45" s="669"/>
      <c r="BN45" s="669"/>
      <c r="BO45" s="669"/>
      <c r="BP45" s="669"/>
      <c r="BQ45" s="669"/>
    </row>
    <row r="46">
      <c r="A46" s="530">
        <v>44.0</v>
      </c>
      <c r="B46" s="530">
        <v>57.0</v>
      </c>
      <c r="C46" s="530" t="s">
        <v>892</v>
      </c>
      <c r="D46" s="537" t="s">
        <v>656</v>
      </c>
      <c r="E46" s="524"/>
      <c r="F46" s="524"/>
      <c r="G46" s="537" t="s">
        <v>656</v>
      </c>
      <c r="H46" s="578" t="s">
        <v>1162</v>
      </c>
      <c r="I46" s="531"/>
      <c r="J46" s="531"/>
      <c r="K46" s="531"/>
      <c r="L46" s="531"/>
      <c r="M46" s="538">
        <v>43903.0</v>
      </c>
      <c r="N46" s="531"/>
      <c r="O46" s="531"/>
      <c r="P46" s="549"/>
      <c r="Q46" s="540" t="s">
        <v>1167</v>
      </c>
      <c r="R46" s="676"/>
      <c r="S46" s="680"/>
      <c r="T46" s="667" t="str">
        <f t="shared" si="4"/>
        <v/>
      </c>
      <c r="U46" s="668" t="str">
        <f t="shared" si="5"/>
        <v>Aktif</v>
      </c>
      <c r="V46" s="533"/>
      <c r="W46" s="399" t="str">
        <f t="shared" ref="W46:AZ46" si="53">if(or(W$2&gt;now(),$A46=""),"",IF(W$2=$J46,"T",if(W$2=$M46,"P",if(W$2=$N46,"S",if(W$2=$O46,"M",if(and(W$2&gt;=min($L46,$M46),W$2&lt;min($N46,$O46,99999)),"R",if(And($K46&lt;&gt;"",W$2&gt;=$K46),"G","")))))))</f>
        <v/>
      </c>
      <c r="X46" s="399" t="str">
        <f t="shared" si="53"/>
        <v/>
      </c>
      <c r="Y46" s="399" t="str">
        <f t="shared" si="53"/>
        <v/>
      </c>
      <c r="Z46" s="399" t="str">
        <f t="shared" si="53"/>
        <v/>
      </c>
      <c r="AA46" s="399" t="str">
        <f t="shared" si="53"/>
        <v/>
      </c>
      <c r="AB46" s="399" t="str">
        <f t="shared" si="53"/>
        <v/>
      </c>
      <c r="AC46" s="399" t="str">
        <f t="shared" si="53"/>
        <v/>
      </c>
      <c r="AD46" s="399" t="str">
        <f t="shared" si="53"/>
        <v/>
      </c>
      <c r="AE46" s="399" t="str">
        <f t="shared" si="53"/>
        <v/>
      </c>
      <c r="AF46" s="399" t="str">
        <f t="shared" si="53"/>
        <v/>
      </c>
      <c r="AG46" s="399" t="str">
        <f t="shared" si="53"/>
        <v/>
      </c>
      <c r="AH46" s="399" t="str">
        <f t="shared" si="53"/>
        <v/>
      </c>
      <c r="AI46" s="399" t="str">
        <f t="shared" si="53"/>
        <v/>
      </c>
      <c r="AJ46" s="399" t="str">
        <f t="shared" si="53"/>
        <v/>
      </c>
      <c r="AK46" s="399" t="str">
        <f t="shared" si="53"/>
        <v/>
      </c>
      <c r="AL46" s="399" t="str">
        <f t="shared" si="53"/>
        <v/>
      </c>
      <c r="AM46" s="399" t="str">
        <f t="shared" si="53"/>
        <v/>
      </c>
      <c r="AN46" s="399" t="str">
        <f t="shared" si="53"/>
        <v/>
      </c>
      <c r="AO46" s="399" t="str">
        <f t="shared" si="53"/>
        <v/>
      </c>
      <c r="AP46" s="399" t="str">
        <f t="shared" si="53"/>
        <v/>
      </c>
      <c r="AQ46" s="399" t="str">
        <f t="shared" si="53"/>
        <v/>
      </c>
      <c r="AR46" s="399" t="str">
        <f t="shared" si="53"/>
        <v/>
      </c>
      <c r="AS46" s="399" t="str">
        <f t="shared" si="53"/>
        <v/>
      </c>
      <c r="AT46" s="399" t="str">
        <f t="shared" si="53"/>
        <v/>
      </c>
      <c r="AU46" s="399" t="str">
        <f t="shared" si="53"/>
        <v/>
      </c>
      <c r="AV46" s="399" t="str">
        <f t="shared" si="53"/>
        <v/>
      </c>
      <c r="AW46" s="399" t="str">
        <f t="shared" si="53"/>
        <v/>
      </c>
      <c r="AX46" s="399" t="str">
        <f t="shared" si="53"/>
        <v/>
      </c>
      <c r="AY46" s="399" t="str">
        <f t="shared" si="53"/>
        <v>P</v>
      </c>
      <c r="AZ46" s="399" t="str">
        <f t="shared" si="53"/>
        <v>R</v>
      </c>
      <c r="BA46" s="669"/>
      <c r="BB46" s="669"/>
      <c r="BC46" s="669"/>
      <c r="BD46" s="669"/>
      <c r="BE46" s="669"/>
      <c r="BF46" s="669"/>
      <c r="BG46" s="669"/>
      <c r="BH46" s="669"/>
      <c r="BI46" s="669"/>
      <c r="BJ46" s="669"/>
      <c r="BK46" s="669"/>
      <c r="BL46" s="669"/>
      <c r="BM46" s="669"/>
      <c r="BN46" s="669"/>
      <c r="BO46" s="669"/>
      <c r="BP46" s="669"/>
      <c r="BQ46" s="669"/>
    </row>
    <row r="47">
      <c r="A47" s="530">
        <v>45.0</v>
      </c>
      <c r="B47" s="530">
        <v>29.0</v>
      </c>
      <c r="C47" s="530" t="s">
        <v>902</v>
      </c>
      <c r="D47" s="537" t="s">
        <v>656</v>
      </c>
      <c r="E47" s="524"/>
      <c r="F47" s="524"/>
      <c r="G47" s="537" t="s">
        <v>656</v>
      </c>
      <c r="H47" s="578" t="s">
        <v>1162</v>
      </c>
      <c r="I47" s="531"/>
      <c r="J47" s="531"/>
      <c r="K47" s="531"/>
      <c r="L47" s="531"/>
      <c r="M47" s="538">
        <v>43903.0</v>
      </c>
      <c r="N47" s="531"/>
      <c r="O47" s="531"/>
      <c r="P47" s="549"/>
      <c r="Q47" s="540" t="s">
        <v>1167</v>
      </c>
      <c r="R47" s="676"/>
      <c r="S47" s="680"/>
      <c r="T47" s="667" t="str">
        <f t="shared" si="4"/>
        <v/>
      </c>
      <c r="U47" s="668" t="str">
        <f t="shared" si="5"/>
        <v>Aktif</v>
      </c>
      <c r="V47" s="533"/>
      <c r="W47" s="399" t="str">
        <f t="shared" ref="W47:AZ47" si="54">if(or(W$2&gt;now(),$A47=""),"",IF(W$2=$J47,"T",if(W$2=$M47,"P",if(W$2=$N47,"S",if(W$2=$O47,"M",if(and(W$2&gt;=min($L47,$M47),W$2&lt;min($N47,$O47,99999)),"R",if(And($K47&lt;&gt;"",W$2&gt;=$K47),"G","")))))))</f>
        <v/>
      </c>
      <c r="X47" s="399" t="str">
        <f t="shared" si="54"/>
        <v/>
      </c>
      <c r="Y47" s="399" t="str">
        <f t="shared" si="54"/>
        <v/>
      </c>
      <c r="Z47" s="399" t="str">
        <f t="shared" si="54"/>
        <v/>
      </c>
      <c r="AA47" s="399" t="str">
        <f t="shared" si="54"/>
        <v/>
      </c>
      <c r="AB47" s="399" t="str">
        <f t="shared" si="54"/>
        <v/>
      </c>
      <c r="AC47" s="399" t="str">
        <f t="shared" si="54"/>
        <v/>
      </c>
      <c r="AD47" s="399" t="str">
        <f t="shared" si="54"/>
        <v/>
      </c>
      <c r="AE47" s="399" t="str">
        <f t="shared" si="54"/>
        <v/>
      </c>
      <c r="AF47" s="399" t="str">
        <f t="shared" si="54"/>
        <v/>
      </c>
      <c r="AG47" s="399" t="str">
        <f t="shared" si="54"/>
        <v/>
      </c>
      <c r="AH47" s="399" t="str">
        <f t="shared" si="54"/>
        <v/>
      </c>
      <c r="AI47" s="399" t="str">
        <f t="shared" si="54"/>
        <v/>
      </c>
      <c r="AJ47" s="399" t="str">
        <f t="shared" si="54"/>
        <v/>
      </c>
      <c r="AK47" s="399" t="str">
        <f t="shared" si="54"/>
        <v/>
      </c>
      <c r="AL47" s="399" t="str">
        <f t="shared" si="54"/>
        <v/>
      </c>
      <c r="AM47" s="399" t="str">
        <f t="shared" si="54"/>
        <v/>
      </c>
      <c r="AN47" s="399" t="str">
        <f t="shared" si="54"/>
        <v/>
      </c>
      <c r="AO47" s="399" t="str">
        <f t="shared" si="54"/>
        <v/>
      </c>
      <c r="AP47" s="399" t="str">
        <f t="shared" si="54"/>
        <v/>
      </c>
      <c r="AQ47" s="399" t="str">
        <f t="shared" si="54"/>
        <v/>
      </c>
      <c r="AR47" s="399" t="str">
        <f t="shared" si="54"/>
        <v/>
      </c>
      <c r="AS47" s="399" t="str">
        <f t="shared" si="54"/>
        <v/>
      </c>
      <c r="AT47" s="399" t="str">
        <f t="shared" si="54"/>
        <v/>
      </c>
      <c r="AU47" s="399" t="str">
        <f t="shared" si="54"/>
        <v/>
      </c>
      <c r="AV47" s="399" t="str">
        <f t="shared" si="54"/>
        <v/>
      </c>
      <c r="AW47" s="399" t="str">
        <f t="shared" si="54"/>
        <v/>
      </c>
      <c r="AX47" s="399" t="str">
        <f t="shared" si="54"/>
        <v/>
      </c>
      <c r="AY47" s="399" t="str">
        <f t="shared" si="54"/>
        <v>P</v>
      </c>
      <c r="AZ47" s="399" t="str">
        <f t="shared" si="54"/>
        <v>R</v>
      </c>
      <c r="BA47" s="669"/>
      <c r="BB47" s="669"/>
      <c r="BC47" s="669"/>
      <c r="BD47" s="669"/>
      <c r="BE47" s="669"/>
      <c r="BF47" s="669"/>
      <c r="BG47" s="669"/>
      <c r="BH47" s="669"/>
      <c r="BI47" s="669"/>
      <c r="BJ47" s="669"/>
      <c r="BK47" s="669"/>
      <c r="BL47" s="669"/>
      <c r="BM47" s="669"/>
      <c r="BN47" s="669"/>
      <c r="BO47" s="669"/>
      <c r="BP47" s="669"/>
      <c r="BQ47" s="669"/>
    </row>
    <row r="48">
      <c r="A48" s="530">
        <v>46.0</v>
      </c>
      <c r="B48" s="530">
        <v>30.0</v>
      </c>
      <c r="C48" s="530" t="s">
        <v>892</v>
      </c>
      <c r="D48" s="537" t="s">
        <v>656</v>
      </c>
      <c r="E48" s="524"/>
      <c r="F48" s="524"/>
      <c r="G48" s="537" t="s">
        <v>656</v>
      </c>
      <c r="H48" s="578" t="s">
        <v>1162</v>
      </c>
      <c r="I48" s="531"/>
      <c r="J48" s="531"/>
      <c r="K48" s="531"/>
      <c r="L48" s="531"/>
      <c r="M48" s="538">
        <v>43903.0</v>
      </c>
      <c r="N48" s="531"/>
      <c r="O48" s="531"/>
      <c r="P48" s="549"/>
      <c r="Q48" s="540" t="s">
        <v>1167</v>
      </c>
      <c r="R48" s="676"/>
      <c r="S48" s="680"/>
      <c r="T48" s="667" t="str">
        <f t="shared" si="4"/>
        <v/>
      </c>
      <c r="U48" s="668" t="str">
        <f t="shared" si="5"/>
        <v>Aktif</v>
      </c>
      <c r="V48" s="533"/>
      <c r="W48" s="399" t="str">
        <f t="shared" ref="W48:AZ48" si="55">if(or(W$2&gt;now(),$A48=""),"",IF(W$2=$J48,"T",if(W$2=$M48,"P",if(W$2=$N48,"S",if(W$2=$O48,"M",if(and(W$2&gt;=min($L48,$M48),W$2&lt;min($N48,$O48,99999)),"R",if(And($K48&lt;&gt;"",W$2&gt;=$K48),"G","")))))))</f>
        <v/>
      </c>
      <c r="X48" s="399" t="str">
        <f t="shared" si="55"/>
        <v/>
      </c>
      <c r="Y48" s="399" t="str">
        <f t="shared" si="55"/>
        <v/>
      </c>
      <c r="Z48" s="399" t="str">
        <f t="shared" si="55"/>
        <v/>
      </c>
      <c r="AA48" s="399" t="str">
        <f t="shared" si="55"/>
        <v/>
      </c>
      <c r="AB48" s="399" t="str">
        <f t="shared" si="55"/>
        <v/>
      </c>
      <c r="AC48" s="399" t="str">
        <f t="shared" si="55"/>
        <v/>
      </c>
      <c r="AD48" s="399" t="str">
        <f t="shared" si="55"/>
        <v/>
      </c>
      <c r="AE48" s="399" t="str">
        <f t="shared" si="55"/>
        <v/>
      </c>
      <c r="AF48" s="399" t="str">
        <f t="shared" si="55"/>
        <v/>
      </c>
      <c r="AG48" s="399" t="str">
        <f t="shared" si="55"/>
        <v/>
      </c>
      <c r="AH48" s="399" t="str">
        <f t="shared" si="55"/>
        <v/>
      </c>
      <c r="AI48" s="399" t="str">
        <f t="shared" si="55"/>
        <v/>
      </c>
      <c r="AJ48" s="399" t="str">
        <f t="shared" si="55"/>
        <v/>
      </c>
      <c r="AK48" s="399" t="str">
        <f t="shared" si="55"/>
        <v/>
      </c>
      <c r="AL48" s="399" t="str">
        <f t="shared" si="55"/>
        <v/>
      </c>
      <c r="AM48" s="399" t="str">
        <f t="shared" si="55"/>
        <v/>
      </c>
      <c r="AN48" s="399" t="str">
        <f t="shared" si="55"/>
        <v/>
      </c>
      <c r="AO48" s="399" t="str">
        <f t="shared" si="55"/>
        <v/>
      </c>
      <c r="AP48" s="399" t="str">
        <f t="shared" si="55"/>
        <v/>
      </c>
      <c r="AQ48" s="399" t="str">
        <f t="shared" si="55"/>
        <v/>
      </c>
      <c r="AR48" s="399" t="str">
        <f t="shared" si="55"/>
        <v/>
      </c>
      <c r="AS48" s="399" t="str">
        <f t="shared" si="55"/>
        <v/>
      </c>
      <c r="AT48" s="399" t="str">
        <f t="shared" si="55"/>
        <v/>
      </c>
      <c r="AU48" s="399" t="str">
        <f t="shared" si="55"/>
        <v/>
      </c>
      <c r="AV48" s="399" t="str">
        <f t="shared" si="55"/>
        <v/>
      </c>
      <c r="AW48" s="399" t="str">
        <f t="shared" si="55"/>
        <v/>
      </c>
      <c r="AX48" s="399" t="str">
        <f t="shared" si="55"/>
        <v/>
      </c>
      <c r="AY48" s="399" t="str">
        <f t="shared" si="55"/>
        <v>P</v>
      </c>
      <c r="AZ48" s="399" t="str">
        <f t="shared" si="55"/>
        <v>R</v>
      </c>
      <c r="BA48" s="669"/>
      <c r="BB48" s="669"/>
      <c r="BC48" s="669"/>
      <c r="BD48" s="669"/>
      <c r="BE48" s="669"/>
      <c r="BF48" s="669"/>
      <c r="BG48" s="669"/>
      <c r="BH48" s="669"/>
      <c r="BI48" s="669"/>
      <c r="BJ48" s="669"/>
      <c r="BK48" s="669"/>
      <c r="BL48" s="669"/>
      <c r="BM48" s="669"/>
      <c r="BN48" s="669"/>
      <c r="BO48" s="669"/>
      <c r="BP48" s="669"/>
      <c r="BQ48" s="669"/>
    </row>
    <row r="49">
      <c r="A49" s="530">
        <v>47.0</v>
      </c>
      <c r="B49" s="530">
        <v>61.0</v>
      </c>
      <c r="C49" s="530" t="s">
        <v>892</v>
      </c>
      <c r="D49" s="537" t="s">
        <v>656</v>
      </c>
      <c r="E49" s="524"/>
      <c r="F49" s="524"/>
      <c r="G49" s="537" t="s">
        <v>656</v>
      </c>
      <c r="H49" s="578" t="s">
        <v>1162</v>
      </c>
      <c r="I49" s="531"/>
      <c r="J49" s="531"/>
      <c r="K49" s="531"/>
      <c r="L49" s="531"/>
      <c r="M49" s="538">
        <v>43903.0</v>
      </c>
      <c r="N49" s="531"/>
      <c r="O49" s="531"/>
      <c r="P49" s="549"/>
      <c r="Q49" s="540" t="s">
        <v>1167</v>
      </c>
      <c r="R49" s="676"/>
      <c r="S49" s="680"/>
      <c r="T49" s="667" t="str">
        <f t="shared" si="4"/>
        <v/>
      </c>
      <c r="U49" s="668" t="str">
        <f t="shared" si="5"/>
        <v>Aktif</v>
      </c>
      <c r="V49" s="533"/>
      <c r="W49" s="399" t="str">
        <f t="shared" ref="W49:AZ49" si="56">if(or(W$2&gt;now(),$A49=""),"",IF(W$2=$J49,"T",if(W$2=$M49,"P",if(W$2=$N49,"S",if(W$2=$O49,"M",if(and(W$2&gt;=min($L49,$M49),W$2&lt;min($N49,$O49,99999)),"R",if(And($K49&lt;&gt;"",W$2&gt;=$K49),"G","")))))))</f>
        <v/>
      </c>
      <c r="X49" s="399" t="str">
        <f t="shared" si="56"/>
        <v/>
      </c>
      <c r="Y49" s="399" t="str">
        <f t="shared" si="56"/>
        <v/>
      </c>
      <c r="Z49" s="399" t="str">
        <f t="shared" si="56"/>
        <v/>
      </c>
      <c r="AA49" s="399" t="str">
        <f t="shared" si="56"/>
        <v/>
      </c>
      <c r="AB49" s="399" t="str">
        <f t="shared" si="56"/>
        <v/>
      </c>
      <c r="AC49" s="399" t="str">
        <f t="shared" si="56"/>
        <v/>
      </c>
      <c r="AD49" s="399" t="str">
        <f t="shared" si="56"/>
        <v/>
      </c>
      <c r="AE49" s="399" t="str">
        <f t="shared" si="56"/>
        <v/>
      </c>
      <c r="AF49" s="399" t="str">
        <f t="shared" si="56"/>
        <v/>
      </c>
      <c r="AG49" s="399" t="str">
        <f t="shared" si="56"/>
        <v/>
      </c>
      <c r="AH49" s="399" t="str">
        <f t="shared" si="56"/>
        <v/>
      </c>
      <c r="AI49" s="399" t="str">
        <f t="shared" si="56"/>
        <v/>
      </c>
      <c r="AJ49" s="399" t="str">
        <f t="shared" si="56"/>
        <v/>
      </c>
      <c r="AK49" s="399" t="str">
        <f t="shared" si="56"/>
        <v/>
      </c>
      <c r="AL49" s="399" t="str">
        <f t="shared" si="56"/>
        <v/>
      </c>
      <c r="AM49" s="399" t="str">
        <f t="shared" si="56"/>
        <v/>
      </c>
      <c r="AN49" s="399" t="str">
        <f t="shared" si="56"/>
        <v/>
      </c>
      <c r="AO49" s="399" t="str">
        <f t="shared" si="56"/>
        <v/>
      </c>
      <c r="AP49" s="399" t="str">
        <f t="shared" si="56"/>
        <v/>
      </c>
      <c r="AQ49" s="399" t="str">
        <f t="shared" si="56"/>
        <v/>
      </c>
      <c r="AR49" s="399" t="str">
        <f t="shared" si="56"/>
        <v/>
      </c>
      <c r="AS49" s="399" t="str">
        <f t="shared" si="56"/>
        <v/>
      </c>
      <c r="AT49" s="399" t="str">
        <f t="shared" si="56"/>
        <v/>
      </c>
      <c r="AU49" s="399" t="str">
        <f t="shared" si="56"/>
        <v/>
      </c>
      <c r="AV49" s="399" t="str">
        <f t="shared" si="56"/>
        <v/>
      </c>
      <c r="AW49" s="399" t="str">
        <f t="shared" si="56"/>
        <v/>
      </c>
      <c r="AX49" s="399" t="str">
        <f t="shared" si="56"/>
        <v/>
      </c>
      <c r="AY49" s="399" t="str">
        <f t="shared" si="56"/>
        <v>P</v>
      </c>
      <c r="AZ49" s="399" t="str">
        <f t="shared" si="56"/>
        <v>R</v>
      </c>
      <c r="BA49" s="669"/>
      <c r="BB49" s="669"/>
      <c r="BC49" s="669"/>
      <c r="BD49" s="669"/>
      <c r="BE49" s="669"/>
      <c r="BF49" s="669"/>
      <c r="BG49" s="669"/>
      <c r="BH49" s="669"/>
      <c r="BI49" s="669"/>
      <c r="BJ49" s="669"/>
      <c r="BK49" s="669"/>
      <c r="BL49" s="669"/>
      <c r="BM49" s="669"/>
      <c r="BN49" s="669"/>
      <c r="BO49" s="669"/>
      <c r="BP49" s="669"/>
      <c r="BQ49" s="669"/>
    </row>
    <row r="50">
      <c r="A50" s="530">
        <v>48.0</v>
      </c>
      <c r="B50" s="530">
        <v>35.0</v>
      </c>
      <c r="C50" s="530" t="s">
        <v>892</v>
      </c>
      <c r="D50" s="537" t="s">
        <v>656</v>
      </c>
      <c r="E50" s="524"/>
      <c r="F50" s="524"/>
      <c r="G50" s="537" t="s">
        <v>656</v>
      </c>
      <c r="H50" s="578" t="s">
        <v>1162</v>
      </c>
      <c r="I50" s="531"/>
      <c r="J50" s="531"/>
      <c r="K50" s="531"/>
      <c r="L50" s="531"/>
      <c r="M50" s="538">
        <v>43903.0</v>
      </c>
      <c r="N50" s="531"/>
      <c r="O50" s="531"/>
      <c r="P50" s="549"/>
      <c r="Q50" s="540" t="s">
        <v>1167</v>
      </c>
      <c r="R50" s="676"/>
      <c r="S50" s="680"/>
      <c r="T50" s="667" t="str">
        <f t="shared" si="4"/>
        <v/>
      </c>
      <c r="U50" s="668" t="str">
        <f t="shared" si="5"/>
        <v>Aktif</v>
      </c>
      <c r="V50" s="533"/>
      <c r="W50" s="399" t="str">
        <f t="shared" ref="W50:AZ50" si="57">if(or(W$2&gt;now(),$A50=""),"",IF(W$2=$J50,"T",if(W$2=$M50,"P",if(W$2=$N50,"S",if(W$2=$O50,"M",if(and(W$2&gt;=min($L50,$M50),W$2&lt;min($N50,$O50,99999)),"R",if(And($K50&lt;&gt;"",W$2&gt;=$K50),"G","")))))))</f>
        <v/>
      </c>
      <c r="X50" s="399" t="str">
        <f t="shared" si="57"/>
        <v/>
      </c>
      <c r="Y50" s="399" t="str">
        <f t="shared" si="57"/>
        <v/>
      </c>
      <c r="Z50" s="399" t="str">
        <f t="shared" si="57"/>
        <v/>
      </c>
      <c r="AA50" s="399" t="str">
        <f t="shared" si="57"/>
        <v/>
      </c>
      <c r="AB50" s="399" t="str">
        <f t="shared" si="57"/>
        <v/>
      </c>
      <c r="AC50" s="399" t="str">
        <f t="shared" si="57"/>
        <v/>
      </c>
      <c r="AD50" s="399" t="str">
        <f t="shared" si="57"/>
        <v/>
      </c>
      <c r="AE50" s="399" t="str">
        <f t="shared" si="57"/>
        <v/>
      </c>
      <c r="AF50" s="399" t="str">
        <f t="shared" si="57"/>
        <v/>
      </c>
      <c r="AG50" s="399" t="str">
        <f t="shared" si="57"/>
        <v/>
      </c>
      <c r="AH50" s="399" t="str">
        <f t="shared" si="57"/>
        <v/>
      </c>
      <c r="AI50" s="399" t="str">
        <f t="shared" si="57"/>
        <v/>
      </c>
      <c r="AJ50" s="399" t="str">
        <f t="shared" si="57"/>
        <v/>
      </c>
      <c r="AK50" s="399" t="str">
        <f t="shared" si="57"/>
        <v/>
      </c>
      <c r="AL50" s="399" t="str">
        <f t="shared" si="57"/>
        <v/>
      </c>
      <c r="AM50" s="399" t="str">
        <f t="shared" si="57"/>
        <v/>
      </c>
      <c r="AN50" s="399" t="str">
        <f t="shared" si="57"/>
        <v/>
      </c>
      <c r="AO50" s="399" t="str">
        <f t="shared" si="57"/>
        <v/>
      </c>
      <c r="AP50" s="399" t="str">
        <f t="shared" si="57"/>
        <v/>
      </c>
      <c r="AQ50" s="399" t="str">
        <f t="shared" si="57"/>
        <v/>
      </c>
      <c r="AR50" s="399" t="str">
        <f t="shared" si="57"/>
        <v/>
      </c>
      <c r="AS50" s="399" t="str">
        <f t="shared" si="57"/>
        <v/>
      </c>
      <c r="AT50" s="399" t="str">
        <f t="shared" si="57"/>
        <v/>
      </c>
      <c r="AU50" s="399" t="str">
        <f t="shared" si="57"/>
        <v/>
      </c>
      <c r="AV50" s="399" t="str">
        <f t="shared" si="57"/>
        <v/>
      </c>
      <c r="AW50" s="399" t="str">
        <f t="shared" si="57"/>
        <v/>
      </c>
      <c r="AX50" s="399" t="str">
        <f t="shared" si="57"/>
        <v/>
      </c>
      <c r="AY50" s="399" t="str">
        <f t="shared" si="57"/>
        <v>P</v>
      </c>
      <c r="AZ50" s="399" t="str">
        <f t="shared" si="57"/>
        <v>R</v>
      </c>
      <c r="BA50" s="669"/>
      <c r="BB50" s="669"/>
      <c r="BC50" s="669"/>
      <c r="BD50" s="669"/>
      <c r="BE50" s="669"/>
      <c r="BF50" s="669"/>
      <c r="BG50" s="669"/>
      <c r="BH50" s="669"/>
      <c r="BI50" s="669"/>
      <c r="BJ50" s="669"/>
      <c r="BK50" s="669"/>
      <c r="BL50" s="669"/>
      <c r="BM50" s="669"/>
      <c r="BN50" s="669"/>
      <c r="BO50" s="669"/>
      <c r="BP50" s="669"/>
      <c r="BQ50" s="669"/>
    </row>
    <row r="51">
      <c r="A51" s="530">
        <v>49.0</v>
      </c>
      <c r="B51" s="530">
        <v>3.0</v>
      </c>
      <c r="C51" s="530" t="s">
        <v>892</v>
      </c>
      <c r="D51" s="537" t="s">
        <v>656</v>
      </c>
      <c r="E51" s="524"/>
      <c r="F51" s="524"/>
      <c r="G51" s="537" t="s">
        <v>656</v>
      </c>
      <c r="H51" s="578" t="s">
        <v>1162</v>
      </c>
      <c r="I51" s="531"/>
      <c r="J51" s="531"/>
      <c r="K51" s="531"/>
      <c r="L51" s="531"/>
      <c r="M51" s="538">
        <v>43903.0</v>
      </c>
      <c r="N51" s="531"/>
      <c r="O51" s="531"/>
      <c r="P51" s="549"/>
      <c r="Q51" s="540" t="s">
        <v>1167</v>
      </c>
      <c r="R51" s="676"/>
      <c r="S51" s="680"/>
      <c r="T51" s="667" t="str">
        <f t="shared" si="4"/>
        <v/>
      </c>
      <c r="U51" s="668" t="str">
        <f t="shared" si="5"/>
        <v>Aktif</v>
      </c>
      <c r="V51" s="533"/>
      <c r="W51" s="399" t="str">
        <f t="shared" ref="W51:AZ51" si="58">if(or(W$2&gt;now(),$A51=""),"",IF(W$2=$J51,"T",if(W$2=$M51,"P",if(W$2=$N51,"S",if(W$2=$O51,"M",if(and(W$2&gt;=min($L51,$M51),W$2&lt;min($N51,$O51,99999)),"R",if(And($K51&lt;&gt;"",W$2&gt;=$K51),"G","")))))))</f>
        <v/>
      </c>
      <c r="X51" s="399" t="str">
        <f t="shared" si="58"/>
        <v/>
      </c>
      <c r="Y51" s="399" t="str">
        <f t="shared" si="58"/>
        <v/>
      </c>
      <c r="Z51" s="399" t="str">
        <f t="shared" si="58"/>
        <v/>
      </c>
      <c r="AA51" s="399" t="str">
        <f t="shared" si="58"/>
        <v/>
      </c>
      <c r="AB51" s="399" t="str">
        <f t="shared" si="58"/>
        <v/>
      </c>
      <c r="AC51" s="399" t="str">
        <f t="shared" si="58"/>
        <v/>
      </c>
      <c r="AD51" s="399" t="str">
        <f t="shared" si="58"/>
        <v/>
      </c>
      <c r="AE51" s="399" t="str">
        <f t="shared" si="58"/>
        <v/>
      </c>
      <c r="AF51" s="399" t="str">
        <f t="shared" si="58"/>
        <v/>
      </c>
      <c r="AG51" s="399" t="str">
        <f t="shared" si="58"/>
        <v/>
      </c>
      <c r="AH51" s="399" t="str">
        <f t="shared" si="58"/>
        <v/>
      </c>
      <c r="AI51" s="399" t="str">
        <f t="shared" si="58"/>
        <v/>
      </c>
      <c r="AJ51" s="399" t="str">
        <f t="shared" si="58"/>
        <v/>
      </c>
      <c r="AK51" s="399" t="str">
        <f t="shared" si="58"/>
        <v/>
      </c>
      <c r="AL51" s="399" t="str">
        <f t="shared" si="58"/>
        <v/>
      </c>
      <c r="AM51" s="399" t="str">
        <f t="shared" si="58"/>
        <v/>
      </c>
      <c r="AN51" s="399" t="str">
        <f t="shared" si="58"/>
        <v/>
      </c>
      <c r="AO51" s="399" t="str">
        <f t="shared" si="58"/>
        <v/>
      </c>
      <c r="AP51" s="399" t="str">
        <f t="shared" si="58"/>
        <v/>
      </c>
      <c r="AQ51" s="399" t="str">
        <f t="shared" si="58"/>
        <v/>
      </c>
      <c r="AR51" s="399" t="str">
        <f t="shared" si="58"/>
        <v/>
      </c>
      <c r="AS51" s="399" t="str">
        <f t="shared" si="58"/>
        <v/>
      </c>
      <c r="AT51" s="399" t="str">
        <f t="shared" si="58"/>
        <v/>
      </c>
      <c r="AU51" s="399" t="str">
        <f t="shared" si="58"/>
        <v/>
      </c>
      <c r="AV51" s="399" t="str">
        <f t="shared" si="58"/>
        <v/>
      </c>
      <c r="AW51" s="399" t="str">
        <f t="shared" si="58"/>
        <v/>
      </c>
      <c r="AX51" s="399" t="str">
        <f t="shared" si="58"/>
        <v/>
      </c>
      <c r="AY51" s="399" t="str">
        <f t="shared" si="58"/>
        <v>P</v>
      </c>
      <c r="AZ51" s="399" t="str">
        <f t="shared" si="58"/>
        <v>R</v>
      </c>
      <c r="BA51" s="669"/>
      <c r="BB51" s="669"/>
      <c r="BC51" s="669"/>
      <c r="BD51" s="669"/>
      <c r="BE51" s="669"/>
      <c r="BF51" s="669"/>
      <c r="BG51" s="669"/>
      <c r="BH51" s="669"/>
      <c r="BI51" s="669"/>
      <c r="BJ51" s="669"/>
      <c r="BK51" s="669"/>
      <c r="BL51" s="669"/>
      <c r="BM51" s="669"/>
      <c r="BN51" s="669"/>
      <c r="BO51" s="669"/>
      <c r="BP51" s="669"/>
      <c r="BQ51" s="669"/>
    </row>
    <row r="52">
      <c r="A52" s="530">
        <v>50.0</v>
      </c>
      <c r="B52" s="530">
        <v>59.0</v>
      </c>
      <c r="C52" s="530" t="s">
        <v>892</v>
      </c>
      <c r="D52" s="530" t="s">
        <v>931</v>
      </c>
      <c r="E52" s="530" t="s">
        <v>593</v>
      </c>
      <c r="F52" s="530" t="s">
        <v>520</v>
      </c>
      <c r="G52" s="537" t="s">
        <v>1154</v>
      </c>
      <c r="H52" s="578" t="s">
        <v>1162</v>
      </c>
      <c r="I52" s="531"/>
      <c r="J52" s="531"/>
      <c r="K52" s="531"/>
      <c r="L52" s="538">
        <v>43898.0</v>
      </c>
      <c r="M52" s="538">
        <v>43903.0</v>
      </c>
      <c r="N52" s="531"/>
      <c r="O52" s="538">
        <v>43901.0</v>
      </c>
      <c r="P52" s="539" t="s">
        <v>936</v>
      </c>
      <c r="Q52" s="540" t="s">
        <v>1177</v>
      </c>
      <c r="R52" s="540" t="s">
        <v>1180</v>
      </c>
      <c r="S52" s="677" t="str">
        <f>hyperlink("https://www.kompas.com/tren/read/2020/03/13/120826665/satu-pasien-isolasi-yang-meninggal-di-rsud-moewardi-solo-positif-corona","Sumber")</f>
        <v>Sumber</v>
      </c>
      <c r="T52" s="667" t="str">
        <f t="shared" si="4"/>
        <v/>
      </c>
      <c r="U52" s="681" t="s">
        <v>663</v>
      </c>
      <c r="V52" s="533"/>
      <c r="W52" s="399" t="str">
        <f t="shared" ref="W52:AZ52" si="59">if(or(W$2&gt;now(),$A52=""),"",IF(W$2=$J52,"T",if(W$2=$M52,"P",if(W$2=$N52,"S",if(W$2=$O52,"M",if(and(W$2&gt;=min($L52,$M52),W$2&lt;min($N52,$O52,99999)),"R",if(And($K52&lt;&gt;"",W$2&gt;=$K52),"G","")))))))</f>
        <v/>
      </c>
      <c r="X52" s="399" t="str">
        <f t="shared" si="59"/>
        <v/>
      </c>
      <c r="Y52" s="399" t="str">
        <f t="shared" si="59"/>
        <v/>
      </c>
      <c r="Z52" s="399" t="str">
        <f t="shared" si="59"/>
        <v/>
      </c>
      <c r="AA52" s="399" t="str">
        <f t="shared" si="59"/>
        <v/>
      </c>
      <c r="AB52" s="399" t="str">
        <f t="shared" si="59"/>
        <v/>
      </c>
      <c r="AC52" s="399" t="str">
        <f t="shared" si="59"/>
        <v/>
      </c>
      <c r="AD52" s="399" t="str">
        <f t="shared" si="59"/>
        <v/>
      </c>
      <c r="AE52" s="399" t="str">
        <f t="shared" si="59"/>
        <v/>
      </c>
      <c r="AF52" s="399" t="str">
        <f t="shared" si="59"/>
        <v/>
      </c>
      <c r="AG52" s="399" t="str">
        <f t="shared" si="59"/>
        <v/>
      </c>
      <c r="AH52" s="399" t="str">
        <f t="shared" si="59"/>
        <v/>
      </c>
      <c r="AI52" s="399" t="str">
        <f t="shared" si="59"/>
        <v/>
      </c>
      <c r="AJ52" s="399" t="str">
        <f t="shared" si="59"/>
        <v/>
      </c>
      <c r="AK52" s="399" t="str">
        <f t="shared" si="59"/>
        <v/>
      </c>
      <c r="AL52" s="399" t="str">
        <f t="shared" si="59"/>
        <v/>
      </c>
      <c r="AM52" s="399" t="str">
        <f t="shared" si="59"/>
        <v/>
      </c>
      <c r="AN52" s="399" t="str">
        <f t="shared" si="59"/>
        <v/>
      </c>
      <c r="AO52" s="399" t="str">
        <f t="shared" si="59"/>
        <v/>
      </c>
      <c r="AP52" s="399" t="str">
        <f t="shared" si="59"/>
        <v/>
      </c>
      <c r="AQ52" s="399" t="str">
        <f t="shared" si="59"/>
        <v/>
      </c>
      <c r="AR52" s="399" t="str">
        <f t="shared" si="59"/>
        <v/>
      </c>
      <c r="AS52" s="399" t="str">
        <f t="shared" si="59"/>
        <v/>
      </c>
      <c r="AT52" s="399" t="str">
        <f t="shared" si="59"/>
        <v>R</v>
      </c>
      <c r="AU52" s="399" t="str">
        <f t="shared" si="59"/>
        <v>R</v>
      </c>
      <c r="AV52" s="399" t="str">
        <f t="shared" si="59"/>
        <v>R</v>
      </c>
      <c r="AW52" s="399" t="str">
        <f t="shared" si="59"/>
        <v>M</v>
      </c>
      <c r="AX52" s="399" t="str">
        <f t="shared" si="59"/>
        <v/>
      </c>
      <c r="AY52" s="399" t="str">
        <f t="shared" si="59"/>
        <v>P</v>
      </c>
      <c r="AZ52" s="399" t="str">
        <f t="shared" si="59"/>
        <v/>
      </c>
      <c r="BA52" s="669"/>
      <c r="BB52" s="669"/>
      <c r="BC52" s="669"/>
      <c r="BD52" s="669"/>
      <c r="BE52" s="669"/>
      <c r="BF52" s="669"/>
      <c r="BG52" s="669"/>
      <c r="BH52" s="669"/>
      <c r="BI52" s="669"/>
      <c r="BJ52" s="669"/>
      <c r="BK52" s="669"/>
      <c r="BL52" s="669"/>
      <c r="BM52" s="669"/>
      <c r="BN52" s="669"/>
      <c r="BO52" s="669"/>
      <c r="BP52" s="669"/>
      <c r="BQ52" s="669"/>
    </row>
    <row r="53">
      <c r="A53" s="530">
        <v>51.0</v>
      </c>
      <c r="B53" s="530">
        <v>60.0</v>
      </c>
      <c r="C53" s="530" t="s">
        <v>892</v>
      </c>
      <c r="D53" s="537" t="s">
        <v>656</v>
      </c>
      <c r="E53" s="524"/>
      <c r="F53" s="524"/>
      <c r="G53" s="537" t="s">
        <v>656</v>
      </c>
      <c r="H53" s="578" t="s">
        <v>1162</v>
      </c>
      <c r="I53" s="531"/>
      <c r="J53" s="531"/>
      <c r="K53" s="531"/>
      <c r="L53" s="531"/>
      <c r="M53" s="538">
        <v>43903.0</v>
      </c>
      <c r="N53" s="531"/>
      <c r="O53" s="531"/>
      <c r="P53" s="549"/>
      <c r="Q53" s="540" t="s">
        <v>1181</v>
      </c>
      <c r="R53" s="676"/>
      <c r="S53" s="680"/>
      <c r="T53" s="667" t="str">
        <f t="shared" si="4"/>
        <v/>
      </c>
      <c r="U53" s="668" t="str">
        <f t="shared" ref="U53:U72" si="61">if(A53="","",if(O53&lt;&gt;"","Meninggal",if(N53&lt;&gt;"","Sembuh","Aktif")))</f>
        <v>Aktif</v>
      </c>
      <c r="V53" s="533"/>
      <c r="W53" s="399" t="str">
        <f t="shared" ref="W53:AZ53" si="60">if(or(W$2&gt;now(),$A53=""),"",IF(W$2=$J53,"T",if(W$2=$M53,"P",if(W$2=$N53,"S",if(W$2=$O53,"M",if(and(W$2&gt;=min($L53,$M53),W$2&lt;min($N53,$O53,99999)),"R",if(And($K53&lt;&gt;"",W$2&gt;=$K53),"G","")))))))</f>
        <v/>
      </c>
      <c r="X53" s="399" t="str">
        <f t="shared" si="60"/>
        <v/>
      </c>
      <c r="Y53" s="399" t="str">
        <f t="shared" si="60"/>
        <v/>
      </c>
      <c r="Z53" s="399" t="str">
        <f t="shared" si="60"/>
        <v/>
      </c>
      <c r="AA53" s="399" t="str">
        <f t="shared" si="60"/>
        <v/>
      </c>
      <c r="AB53" s="399" t="str">
        <f t="shared" si="60"/>
        <v/>
      </c>
      <c r="AC53" s="399" t="str">
        <f t="shared" si="60"/>
        <v/>
      </c>
      <c r="AD53" s="399" t="str">
        <f t="shared" si="60"/>
        <v/>
      </c>
      <c r="AE53" s="399" t="str">
        <f t="shared" si="60"/>
        <v/>
      </c>
      <c r="AF53" s="399" t="str">
        <f t="shared" si="60"/>
        <v/>
      </c>
      <c r="AG53" s="399" t="str">
        <f t="shared" si="60"/>
        <v/>
      </c>
      <c r="AH53" s="399" t="str">
        <f t="shared" si="60"/>
        <v/>
      </c>
      <c r="AI53" s="399" t="str">
        <f t="shared" si="60"/>
        <v/>
      </c>
      <c r="AJ53" s="399" t="str">
        <f t="shared" si="60"/>
        <v/>
      </c>
      <c r="AK53" s="399" t="str">
        <f t="shared" si="60"/>
        <v/>
      </c>
      <c r="AL53" s="399" t="str">
        <f t="shared" si="60"/>
        <v/>
      </c>
      <c r="AM53" s="399" t="str">
        <f t="shared" si="60"/>
        <v/>
      </c>
      <c r="AN53" s="399" t="str">
        <f t="shared" si="60"/>
        <v/>
      </c>
      <c r="AO53" s="399" t="str">
        <f t="shared" si="60"/>
        <v/>
      </c>
      <c r="AP53" s="399" t="str">
        <f t="shared" si="60"/>
        <v/>
      </c>
      <c r="AQ53" s="399" t="str">
        <f t="shared" si="60"/>
        <v/>
      </c>
      <c r="AR53" s="399" t="str">
        <f t="shared" si="60"/>
        <v/>
      </c>
      <c r="AS53" s="399" t="str">
        <f t="shared" si="60"/>
        <v/>
      </c>
      <c r="AT53" s="399" t="str">
        <f t="shared" si="60"/>
        <v/>
      </c>
      <c r="AU53" s="399" t="str">
        <f t="shared" si="60"/>
        <v/>
      </c>
      <c r="AV53" s="399" t="str">
        <f t="shared" si="60"/>
        <v/>
      </c>
      <c r="AW53" s="399" t="str">
        <f t="shared" si="60"/>
        <v/>
      </c>
      <c r="AX53" s="399" t="str">
        <f t="shared" si="60"/>
        <v/>
      </c>
      <c r="AY53" s="399" t="str">
        <f t="shared" si="60"/>
        <v>P</v>
      </c>
      <c r="AZ53" s="399" t="str">
        <f t="shared" si="60"/>
        <v>R</v>
      </c>
      <c r="BA53" s="669"/>
      <c r="BB53" s="669"/>
      <c r="BC53" s="669"/>
      <c r="BD53" s="669"/>
      <c r="BE53" s="669"/>
      <c r="BF53" s="669"/>
      <c r="BG53" s="669"/>
      <c r="BH53" s="669"/>
      <c r="BI53" s="669"/>
      <c r="BJ53" s="669"/>
      <c r="BK53" s="669"/>
      <c r="BL53" s="669"/>
      <c r="BM53" s="669"/>
      <c r="BN53" s="669"/>
      <c r="BO53" s="669"/>
      <c r="BP53" s="669"/>
      <c r="BQ53" s="669"/>
    </row>
    <row r="54">
      <c r="A54" s="530">
        <v>52.0</v>
      </c>
      <c r="B54" s="530">
        <v>59.0</v>
      </c>
      <c r="C54" s="530" t="s">
        <v>902</v>
      </c>
      <c r="D54" s="537" t="s">
        <v>656</v>
      </c>
      <c r="E54" s="524"/>
      <c r="F54" s="524"/>
      <c r="G54" s="537" t="s">
        <v>656</v>
      </c>
      <c r="H54" s="578" t="s">
        <v>1162</v>
      </c>
      <c r="I54" s="531"/>
      <c r="J54" s="531"/>
      <c r="K54" s="531"/>
      <c r="L54" s="531"/>
      <c r="M54" s="538">
        <v>43903.0</v>
      </c>
      <c r="N54" s="531"/>
      <c r="O54" s="531"/>
      <c r="P54" s="549"/>
      <c r="Q54" s="540" t="s">
        <v>1167</v>
      </c>
      <c r="R54" s="676"/>
      <c r="S54" s="680"/>
      <c r="T54" s="667" t="str">
        <f t="shared" si="4"/>
        <v/>
      </c>
      <c r="U54" s="668" t="str">
        <f t="shared" si="61"/>
        <v>Aktif</v>
      </c>
      <c r="V54" s="533"/>
      <c r="W54" s="399" t="str">
        <f t="shared" ref="W54:AZ54" si="62">if(or(W$2&gt;now(),$A54=""),"",IF(W$2=$J54,"T",if(W$2=$M54,"P",if(W$2=$N54,"S",if(W$2=$O54,"M",if(and(W$2&gt;=min($L54,$M54),W$2&lt;min($N54,$O54,99999)),"R",if(And($K54&lt;&gt;"",W$2&gt;=$K54),"G","")))))))</f>
        <v/>
      </c>
      <c r="X54" s="399" t="str">
        <f t="shared" si="62"/>
        <v/>
      </c>
      <c r="Y54" s="399" t="str">
        <f t="shared" si="62"/>
        <v/>
      </c>
      <c r="Z54" s="399" t="str">
        <f t="shared" si="62"/>
        <v/>
      </c>
      <c r="AA54" s="399" t="str">
        <f t="shared" si="62"/>
        <v/>
      </c>
      <c r="AB54" s="399" t="str">
        <f t="shared" si="62"/>
        <v/>
      </c>
      <c r="AC54" s="399" t="str">
        <f t="shared" si="62"/>
        <v/>
      </c>
      <c r="AD54" s="399" t="str">
        <f t="shared" si="62"/>
        <v/>
      </c>
      <c r="AE54" s="399" t="str">
        <f t="shared" si="62"/>
        <v/>
      </c>
      <c r="AF54" s="399" t="str">
        <f t="shared" si="62"/>
        <v/>
      </c>
      <c r="AG54" s="399" t="str">
        <f t="shared" si="62"/>
        <v/>
      </c>
      <c r="AH54" s="399" t="str">
        <f t="shared" si="62"/>
        <v/>
      </c>
      <c r="AI54" s="399" t="str">
        <f t="shared" si="62"/>
        <v/>
      </c>
      <c r="AJ54" s="399" t="str">
        <f t="shared" si="62"/>
        <v/>
      </c>
      <c r="AK54" s="399" t="str">
        <f t="shared" si="62"/>
        <v/>
      </c>
      <c r="AL54" s="399" t="str">
        <f t="shared" si="62"/>
        <v/>
      </c>
      <c r="AM54" s="399" t="str">
        <f t="shared" si="62"/>
        <v/>
      </c>
      <c r="AN54" s="399" t="str">
        <f t="shared" si="62"/>
        <v/>
      </c>
      <c r="AO54" s="399" t="str">
        <f t="shared" si="62"/>
        <v/>
      </c>
      <c r="AP54" s="399" t="str">
        <f t="shared" si="62"/>
        <v/>
      </c>
      <c r="AQ54" s="399" t="str">
        <f t="shared" si="62"/>
        <v/>
      </c>
      <c r="AR54" s="399" t="str">
        <f t="shared" si="62"/>
        <v/>
      </c>
      <c r="AS54" s="399" t="str">
        <f t="shared" si="62"/>
        <v/>
      </c>
      <c r="AT54" s="399" t="str">
        <f t="shared" si="62"/>
        <v/>
      </c>
      <c r="AU54" s="399" t="str">
        <f t="shared" si="62"/>
        <v/>
      </c>
      <c r="AV54" s="399" t="str">
        <f t="shared" si="62"/>
        <v/>
      </c>
      <c r="AW54" s="399" t="str">
        <f t="shared" si="62"/>
        <v/>
      </c>
      <c r="AX54" s="399" t="str">
        <f t="shared" si="62"/>
        <v/>
      </c>
      <c r="AY54" s="399" t="str">
        <f t="shared" si="62"/>
        <v>P</v>
      </c>
      <c r="AZ54" s="399" t="str">
        <f t="shared" si="62"/>
        <v>R</v>
      </c>
      <c r="BA54" s="669"/>
      <c r="BB54" s="669"/>
      <c r="BC54" s="669"/>
      <c r="BD54" s="669"/>
      <c r="BE54" s="669"/>
      <c r="BF54" s="669"/>
      <c r="BG54" s="669"/>
      <c r="BH54" s="669"/>
      <c r="BI54" s="669"/>
      <c r="BJ54" s="669"/>
      <c r="BK54" s="669"/>
      <c r="BL54" s="669"/>
      <c r="BM54" s="669"/>
      <c r="BN54" s="669"/>
      <c r="BO54" s="669"/>
      <c r="BP54" s="669"/>
      <c r="BQ54" s="669"/>
    </row>
    <row r="55">
      <c r="A55" s="530">
        <v>53.0</v>
      </c>
      <c r="B55" s="530">
        <v>24.0</v>
      </c>
      <c r="C55" s="530" t="s">
        <v>902</v>
      </c>
      <c r="D55" s="537" t="s">
        <v>656</v>
      </c>
      <c r="E55" s="524"/>
      <c r="F55" s="524"/>
      <c r="G55" s="537" t="s">
        <v>656</v>
      </c>
      <c r="H55" s="578" t="s">
        <v>1162</v>
      </c>
      <c r="I55" s="537">
        <v>22.0</v>
      </c>
      <c r="J55" s="531"/>
      <c r="K55" s="531"/>
      <c r="L55" s="531"/>
      <c r="M55" s="538">
        <v>43903.0</v>
      </c>
      <c r="N55" s="531"/>
      <c r="O55" s="531"/>
      <c r="P55" s="549"/>
      <c r="Q55" s="540" t="s">
        <v>1167</v>
      </c>
      <c r="R55" s="676"/>
      <c r="S55" s="680"/>
      <c r="T55" s="667" t="str">
        <f t="shared" si="4"/>
        <v/>
      </c>
      <c r="U55" s="668" t="str">
        <f t="shared" si="61"/>
        <v>Aktif</v>
      </c>
      <c r="V55" s="533"/>
      <c r="W55" s="399" t="str">
        <f t="shared" ref="W55:AZ55" si="63">if(or(W$2&gt;now(),$A55=""),"",IF(W$2=$J55,"T",if(W$2=$M55,"P",if(W$2=$N55,"S",if(W$2=$O55,"M",if(and(W$2&gt;=min($L55,$M55),W$2&lt;min($N55,$O55,99999)),"R",if(And($K55&lt;&gt;"",W$2&gt;=$K55),"G","")))))))</f>
        <v/>
      </c>
      <c r="X55" s="399" t="str">
        <f t="shared" si="63"/>
        <v/>
      </c>
      <c r="Y55" s="399" t="str">
        <f t="shared" si="63"/>
        <v/>
      </c>
      <c r="Z55" s="399" t="str">
        <f t="shared" si="63"/>
        <v/>
      </c>
      <c r="AA55" s="399" t="str">
        <f t="shared" si="63"/>
        <v/>
      </c>
      <c r="AB55" s="399" t="str">
        <f t="shared" si="63"/>
        <v/>
      </c>
      <c r="AC55" s="399" t="str">
        <f t="shared" si="63"/>
        <v/>
      </c>
      <c r="AD55" s="399" t="str">
        <f t="shared" si="63"/>
        <v/>
      </c>
      <c r="AE55" s="399" t="str">
        <f t="shared" si="63"/>
        <v/>
      </c>
      <c r="AF55" s="399" t="str">
        <f t="shared" si="63"/>
        <v/>
      </c>
      <c r="AG55" s="399" t="str">
        <f t="shared" si="63"/>
        <v/>
      </c>
      <c r="AH55" s="399" t="str">
        <f t="shared" si="63"/>
        <v/>
      </c>
      <c r="AI55" s="399" t="str">
        <f t="shared" si="63"/>
        <v/>
      </c>
      <c r="AJ55" s="399" t="str">
        <f t="shared" si="63"/>
        <v/>
      </c>
      <c r="AK55" s="399" t="str">
        <f t="shared" si="63"/>
        <v/>
      </c>
      <c r="AL55" s="399" t="str">
        <f t="shared" si="63"/>
        <v/>
      </c>
      <c r="AM55" s="399" t="str">
        <f t="shared" si="63"/>
        <v/>
      </c>
      <c r="AN55" s="399" t="str">
        <f t="shared" si="63"/>
        <v/>
      </c>
      <c r="AO55" s="399" t="str">
        <f t="shared" si="63"/>
        <v/>
      </c>
      <c r="AP55" s="399" t="str">
        <f t="shared" si="63"/>
        <v/>
      </c>
      <c r="AQ55" s="399" t="str">
        <f t="shared" si="63"/>
        <v/>
      </c>
      <c r="AR55" s="399" t="str">
        <f t="shared" si="63"/>
        <v/>
      </c>
      <c r="AS55" s="399" t="str">
        <f t="shared" si="63"/>
        <v/>
      </c>
      <c r="AT55" s="399" t="str">
        <f t="shared" si="63"/>
        <v/>
      </c>
      <c r="AU55" s="399" t="str">
        <f t="shared" si="63"/>
        <v/>
      </c>
      <c r="AV55" s="399" t="str">
        <f t="shared" si="63"/>
        <v/>
      </c>
      <c r="AW55" s="399" t="str">
        <f t="shared" si="63"/>
        <v/>
      </c>
      <c r="AX55" s="399" t="str">
        <f t="shared" si="63"/>
        <v/>
      </c>
      <c r="AY55" s="399" t="str">
        <f t="shared" si="63"/>
        <v>P</v>
      </c>
      <c r="AZ55" s="399" t="str">
        <f t="shared" si="63"/>
        <v>R</v>
      </c>
      <c r="BA55" s="669"/>
      <c r="BB55" s="669"/>
      <c r="BC55" s="669"/>
      <c r="BD55" s="669"/>
      <c r="BE55" s="669"/>
      <c r="BF55" s="669"/>
      <c r="BG55" s="669"/>
      <c r="BH55" s="669"/>
      <c r="BI55" s="669"/>
      <c r="BJ55" s="669"/>
      <c r="BK55" s="669"/>
      <c r="BL55" s="669"/>
      <c r="BM55" s="669"/>
      <c r="BN55" s="669"/>
      <c r="BO55" s="669"/>
      <c r="BP55" s="669"/>
      <c r="BQ55" s="669"/>
    </row>
    <row r="56">
      <c r="A56" s="530">
        <v>54.0</v>
      </c>
      <c r="B56" s="530">
        <v>2.0</v>
      </c>
      <c r="C56" s="530" t="s">
        <v>892</v>
      </c>
      <c r="D56" s="537" t="s">
        <v>656</v>
      </c>
      <c r="E56" s="524"/>
      <c r="F56" s="524"/>
      <c r="G56" s="537" t="s">
        <v>656</v>
      </c>
      <c r="H56" s="578" t="s">
        <v>1162</v>
      </c>
      <c r="I56" s="531"/>
      <c r="J56" s="531"/>
      <c r="K56" s="531"/>
      <c r="L56" s="531"/>
      <c r="M56" s="538">
        <v>43903.0</v>
      </c>
      <c r="N56" s="531"/>
      <c r="O56" s="531"/>
      <c r="P56" s="549"/>
      <c r="Q56" s="540" t="s">
        <v>1181</v>
      </c>
      <c r="R56" s="676"/>
      <c r="S56" s="680"/>
      <c r="T56" s="667" t="str">
        <f t="shared" si="4"/>
        <v/>
      </c>
      <c r="U56" s="668" t="str">
        <f t="shared" si="61"/>
        <v>Aktif</v>
      </c>
      <c r="V56" s="533"/>
      <c r="W56" s="399" t="str">
        <f t="shared" ref="W56:AZ56" si="64">if(or(W$2&gt;now(),$A56=""),"",IF(W$2=$J56,"T",if(W$2=$M56,"P",if(W$2=$N56,"S",if(W$2=$O56,"M",if(and(W$2&gt;=min($L56,$M56),W$2&lt;min($N56,$O56,99999)),"R",if(And($K56&lt;&gt;"",W$2&gt;=$K56),"G","")))))))</f>
        <v/>
      </c>
      <c r="X56" s="399" t="str">
        <f t="shared" si="64"/>
        <v/>
      </c>
      <c r="Y56" s="399" t="str">
        <f t="shared" si="64"/>
        <v/>
      </c>
      <c r="Z56" s="399" t="str">
        <f t="shared" si="64"/>
        <v/>
      </c>
      <c r="AA56" s="399" t="str">
        <f t="shared" si="64"/>
        <v/>
      </c>
      <c r="AB56" s="399" t="str">
        <f t="shared" si="64"/>
        <v/>
      </c>
      <c r="AC56" s="399" t="str">
        <f t="shared" si="64"/>
        <v/>
      </c>
      <c r="AD56" s="399" t="str">
        <f t="shared" si="64"/>
        <v/>
      </c>
      <c r="AE56" s="399" t="str">
        <f t="shared" si="64"/>
        <v/>
      </c>
      <c r="AF56" s="399" t="str">
        <f t="shared" si="64"/>
        <v/>
      </c>
      <c r="AG56" s="399" t="str">
        <f t="shared" si="64"/>
        <v/>
      </c>
      <c r="AH56" s="399" t="str">
        <f t="shared" si="64"/>
        <v/>
      </c>
      <c r="AI56" s="399" t="str">
        <f t="shared" si="64"/>
        <v/>
      </c>
      <c r="AJ56" s="399" t="str">
        <f t="shared" si="64"/>
        <v/>
      </c>
      <c r="AK56" s="399" t="str">
        <f t="shared" si="64"/>
        <v/>
      </c>
      <c r="AL56" s="399" t="str">
        <f t="shared" si="64"/>
        <v/>
      </c>
      <c r="AM56" s="399" t="str">
        <f t="shared" si="64"/>
        <v/>
      </c>
      <c r="AN56" s="399" t="str">
        <f t="shared" si="64"/>
        <v/>
      </c>
      <c r="AO56" s="399" t="str">
        <f t="shared" si="64"/>
        <v/>
      </c>
      <c r="AP56" s="399" t="str">
        <f t="shared" si="64"/>
        <v/>
      </c>
      <c r="AQ56" s="399" t="str">
        <f t="shared" si="64"/>
        <v/>
      </c>
      <c r="AR56" s="399" t="str">
        <f t="shared" si="64"/>
        <v/>
      </c>
      <c r="AS56" s="399" t="str">
        <f t="shared" si="64"/>
        <v/>
      </c>
      <c r="AT56" s="399" t="str">
        <f t="shared" si="64"/>
        <v/>
      </c>
      <c r="AU56" s="399" t="str">
        <f t="shared" si="64"/>
        <v/>
      </c>
      <c r="AV56" s="399" t="str">
        <f t="shared" si="64"/>
        <v/>
      </c>
      <c r="AW56" s="399" t="str">
        <f t="shared" si="64"/>
        <v/>
      </c>
      <c r="AX56" s="399" t="str">
        <f t="shared" si="64"/>
        <v/>
      </c>
      <c r="AY56" s="399" t="str">
        <f t="shared" si="64"/>
        <v>P</v>
      </c>
      <c r="AZ56" s="399" t="str">
        <f t="shared" si="64"/>
        <v>R</v>
      </c>
      <c r="BA56" s="669"/>
      <c r="BB56" s="669"/>
      <c r="BC56" s="669"/>
      <c r="BD56" s="669"/>
      <c r="BE56" s="669"/>
      <c r="BF56" s="669"/>
      <c r="BG56" s="669"/>
      <c r="BH56" s="669"/>
      <c r="BI56" s="669"/>
      <c r="BJ56" s="669"/>
      <c r="BK56" s="669"/>
      <c r="BL56" s="669"/>
      <c r="BM56" s="669"/>
      <c r="BN56" s="669"/>
      <c r="BO56" s="669"/>
      <c r="BP56" s="669"/>
      <c r="BQ56" s="669"/>
    </row>
    <row r="57">
      <c r="A57" s="530">
        <v>55.0</v>
      </c>
      <c r="B57" s="530">
        <v>26.0</v>
      </c>
      <c r="C57" s="530" t="s">
        <v>902</v>
      </c>
      <c r="D57" s="537" t="s">
        <v>656</v>
      </c>
      <c r="E57" s="524"/>
      <c r="F57" s="524"/>
      <c r="G57" s="537" t="s">
        <v>656</v>
      </c>
      <c r="H57" s="578" t="s">
        <v>1162</v>
      </c>
      <c r="I57" s="531"/>
      <c r="J57" s="531"/>
      <c r="K57" s="531"/>
      <c r="L57" s="531"/>
      <c r="M57" s="538">
        <v>43903.0</v>
      </c>
      <c r="N57" s="531"/>
      <c r="O57" s="531"/>
      <c r="P57" s="549"/>
      <c r="Q57" s="540" t="s">
        <v>1167</v>
      </c>
      <c r="R57" s="676"/>
      <c r="S57" s="680"/>
      <c r="T57" s="667" t="str">
        <f t="shared" si="4"/>
        <v/>
      </c>
      <c r="U57" s="668" t="str">
        <f t="shared" si="61"/>
        <v>Aktif</v>
      </c>
      <c r="V57" s="533"/>
      <c r="W57" s="399" t="str">
        <f t="shared" ref="W57:AZ57" si="65">if(or(W$2&gt;now(),$A57=""),"",IF(W$2=$J57,"T",if(W$2=$M57,"P",if(W$2=$N57,"S",if(W$2=$O57,"M",if(and(W$2&gt;=min($L57,$M57),W$2&lt;min($N57,$O57,99999)),"R",if(And($K57&lt;&gt;"",W$2&gt;=$K57),"G","")))))))</f>
        <v/>
      </c>
      <c r="X57" s="399" t="str">
        <f t="shared" si="65"/>
        <v/>
      </c>
      <c r="Y57" s="399" t="str">
        <f t="shared" si="65"/>
        <v/>
      </c>
      <c r="Z57" s="399" t="str">
        <f t="shared" si="65"/>
        <v/>
      </c>
      <c r="AA57" s="399" t="str">
        <f t="shared" si="65"/>
        <v/>
      </c>
      <c r="AB57" s="399" t="str">
        <f t="shared" si="65"/>
        <v/>
      </c>
      <c r="AC57" s="399" t="str">
        <f t="shared" si="65"/>
        <v/>
      </c>
      <c r="AD57" s="399" t="str">
        <f t="shared" si="65"/>
        <v/>
      </c>
      <c r="AE57" s="399" t="str">
        <f t="shared" si="65"/>
        <v/>
      </c>
      <c r="AF57" s="399" t="str">
        <f t="shared" si="65"/>
        <v/>
      </c>
      <c r="AG57" s="399" t="str">
        <f t="shared" si="65"/>
        <v/>
      </c>
      <c r="AH57" s="399" t="str">
        <f t="shared" si="65"/>
        <v/>
      </c>
      <c r="AI57" s="399" t="str">
        <f t="shared" si="65"/>
        <v/>
      </c>
      <c r="AJ57" s="399" t="str">
        <f t="shared" si="65"/>
        <v/>
      </c>
      <c r="AK57" s="399" t="str">
        <f t="shared" si="65"/>
        <v/>
      </c>
      <c r="AL57" s="399" t="str">
        <f t="shared" si="65"/>
        <v/>
      </c>
      <c r="AM57" s="399" t="str">
        <f t="shared" si="65"/>
        <v/>
      </c>
      <c r="AN57" s="399" t="str">
        <f t="shared" si="65"/>
        <v/>
      </c>
      <c r="AO57" s="399" t="str">
        <f t="shared" si="65"/>
        <v/>
      </c>
      <c r="AP57" s="399" t="str">
        <f t="shared" si="65"/>
        <v/>
      </c>
      <c r="AQ57" s="399" t="str">
        <f t="shared" si="65"/>
        <v/>
      </c>
      <c r="AR57" s="399" t="str">
        <f t="shared" si="65"/>
        <v/>
      </c>
      <c r="AS57" s="399" t="str">
        <f t="shared" si="65"/>
        <v/>
      </c>
      <c r="AT57" s="399" t="str">
        <f t="shared" si="65"/>
        <v/>
      </c>
      <c r="AU57" s="399" t="str">
        <f t="shared" si="65"/>
        <v/>
      </c>
      <c r="AV57" s="399" t="str">
        <f t="shared" si="65"/>
        <v/>
      </c>
      <c r="AW57" s="399" t="str">
        <f t="shared" si="65"/>
        <v/>
      </c>
      <c r="AX57" s="399" t="str">
        <f t="shared" si="65"/>
        <v/>
      </c>
      <c r="AY57" s="399" t="str">
        <f t="shared" si="65"/>
        <v>P</v>
      </c>
      <c r="AZ57" s="399" t="str">
        <f t="shared" si="65"/>
        <v>R</v>
      </c>
      <c r="BA57" s="669"/>
      <c r="BB57" s="669"/>
      <c r="BC57" s="669"/>
      <c r="BD57" s="669"/>
      <c r="BE57" s="669"/>
      <c r="BF57" s="669"/>
      <c r="BG57" s="669"/>
      <c r="BH57" s="669"/>
      <c r="BI57" s="669"/>
      <c r="BJ57" s="669"/>
      <c r="BK57" s="669"/>
      <c r="BL57" s="669"/>
      <c r="BM57" s="669"/>
      <c r="BN57" s="669"/>
      <c r="BO57" s="669"/>
      <c r="BP57" s="669"/>
      <c r="BQ57" s="669"/>
    </row>
    <row r="58">
      <c r="A58" s="530">
        <v>56.0</v>
      </c>
      <c r="B58" s="530">
        <v>58.0</v>
      </c>
      <c r="C58" s="530" t="s">
        <v>892</v>
      </c>
      <c r="D58" s="537" t="s">
        <v>656</v>
      </c>
      <c r="E58" s="524"/>
      <c r="F58" s="524"/>
      <c r="G58" s="537" t="s">
        <v>656</v>
      </c>
      <c r="H58" s="578" t="s">
        <v>1162</v>
      </c>
      <c r="I58" s="531"/>
      <c r="J58" s="531"/>
      <c r="K58" s="531"/>
      <c r="L58" s="531"/>
      <c r="M58" s="538">
        <v>43903.0</v>
      </c>
      <c r="N58" s="531"/>
      <c r="O58" s="531"/>
      <c r="P58" s="549"/>
      <c r="Q58" s="540" t="s">
        <v>1167</v>
      </c>
      <c r="R58" s="676"/>
      <c r="S58" s="680"/>
      <c r="T58" s="667" t="str">
        <f t="shared" si="4"/>
        <v/>
      </c>
      <c r="U58" s="668" t="str">
        <f t="shared" si="61"/>
        <v>Aktif</v>
      </c>
      <c r="V58" s="533"/>
      <c r="W58" s="399" t="str">
        <f t="shared" ref="W58:AZ58" si="66">if(or(W$2&gt;now(),$A58=""),"",IF(W$2=$J58,"T",if(W$2=$M58,"P",if(W$2=$N58,"S",if(W$2=$O58,"M",if(and(W$2&gt;=min($L58,$M58),W$2&lt;min($N58,$O58,99999)),"R",if(And($K58&lt;&gt;"",W$2&gt;=$K58),"G","")))))))</f>
        <v/>
      </c>
      <c r="X58" s="399" t="str">
        <f t="shared" si="66"/>
        <v/>
      </c>
      <c r="Y58" s="399" t="str">
        <f t="shared" si="66"/>
        <v/>
      </c>
      <c r="Z58" s="399" t="str">
        <f t="shared" si="66"/>
        <v/>
      </c>
      <c r="AA58" s="399" t="str">
        <f t="shared" si="66"/>
        <v/>
      </c>
      <c r="AB58" s="399" t="str">
        <f t="shared" si="66"/>
        <v/>
      </c>
      <c r="AC58" s="399" t="str">
        <f t="shared" si="66"/>
        <v/>
      </c>
      <c r="AD58" s="399" t="str">
        <f t="shared" si="66"/>
        <v/>
      </c>
      <c r="AE58" s="399" t="str">
        <f t="shared" si="66"/>
        <v/>
      </c>
      <c r="AF58" s="399" t="str">
        <f t="shared" si="66"/>
        <v/>
      </c>
      <c r="AG58" s="399" t="str">
        <f t="shared" si="66"/>
        <v/>
      </c>
      <c r="AH58" s="399" t="str">
        <f t="shared" si="66"/>
        <v/>
      </c>
      <c r="AI58" s="399" t="str">
        <f t="shared" si="66"/>
        <v/>
      </c>
      <c r="AJ58" s="399" t="str">
        <f t="shared" si="66"/>
        <v/>
      </c>
      <c r="AK58" s="399" t="str">
        <f t="shared" si="66"/>
        <v/>
      </c>
      <c r="AL58" s="399" t="str">
        <f t="shared" si="66"/>
        <v/>
      </c>
      <c r="AM58" s="399" t="str">
        <f t="shared" si="66"/>
        <v/>
      </c>
      <c r="AN58" s="399" t="str">
        <f t="shared" si="66"/>
        <v/>
      </c>
      <c r="AO58" s="399" t="str">
        <f t="shared" si="66"/>
        <v/>
      </c>
      <c r="AP58" s="399" t="str">
        <f t="shared" si="66"/>
        <v/>
      </c>
      <c r="AQ58" s="399" t="str">
        <f t="shared" si="66"/>
        <v/>
      </c>
      <c r="AR58" s="399" t="str">
        <f t="shared" si="66"/>
        <v/>
      </c>
      <c r="AS58" s="399" t="str">
        <f t="shared" si="66"/>
        <v/>
      </c>
      <c r="AT58" s="399" t="str">
        <f t="shared" si="66"/>
        <v/>
      </c>
      <c r="AU58" s="399" t="str">
        <f t="shared" si="66"/>
        <v/>
      </c>
      <c r="AV58" s="399" t="str">
        <f t="shared" si="66"/>
        <v/>
      </c>
      <c r="AW58" s="399" t="str">
        <f t="shared" si="66"/>
        <v/>
      </c>
      <c r="AX58" s="399" t="str">
        <f t="shared" si="66"/>
        <v/>
      </c>
      <c r="AY58" s="399" t="str">
        <f t="shared" si="66"/>
        <v>P</v>
      </c>
      <c r="AZ58" s="399" t="str">
        <f t="shared" si="66"/>
        <v>R</v>
      </c>
      <c r="BA58" s="669"/>
      <c r="BB58" s="669"/>
      <c r="BC58" s="669"/>
      <c r="BD58" s="669"/>
      <c r="BE58" s="669"/>
      <c r="BF58" s="669"/>
      <c r="BG58" s="669"/>
      <c r="BH58" s="669"/>
      <c r="BI58" s="669"/>
      <c r="BJ58" s="669"/>
      <c r="BK58" s="669"/>
      <c r="BL58" s="669"/>
      <c r="BM58" s="669"/>
      <c r="BN58" s="669"/>
      <c r="BO58" s="669"/>
      <c r="BP58" s="669"/>
      <c r="BQ58" s="669"/>
    </row>
    <row r="59">
      <c r="A59" s="530">
        <v>57.0</v>
      </c>
      <c r="B59" s="530">
        <v>27.0</v>
      </c>
      <c r="C59" s="530" t="s">
        <v>902</v>
      </c>
      <c r="D59" s="537" t="s">
        <v>656</v>
      </c>
      <c r="E59" s="524"/>
      <c r="F59" s="524"/>
      <c r="G59" s="537" t="s">
        <v>656</v>
      </c>
      <c r="H59" s="578" t="s">
        <v>1162</v>
      </c>
      <c r="I59" s="531"/>
      <c r="J59" s="531"/>
      <c r="K59" s="531"/>
      <c r="L59" s="531"/>
      <c r="M59" s="538">
        <v>43903.0</v>
      </c>
      <c r="N59" s="531"/>
      <c r="O59" s="531"/>
      <c r="P59" s="549"/>
      <c r="Q59" s="540" t="s">
        <v>1167</v>
      </c>
      <c r="R59" s="676"/>
      <c r="S59" s="680"/>
      <c r="T59" s="667" t="str">
        <f t="shared" si="4"/>
        <v/>
      </c>
      <c r="U59" s="668" t="str">
        <f t="shared" si="61"/>
        <v>Aktif</v>
      </c>
      <c r="V59" s="533"/>
      <c r="W59" s="399" t="str">
        <f t="shared" ref="W59:AZ59" si="67">if(or(W$2&gt;now(),$A59=""),"",IF(W$2=$J59,"T",if(W$2=$M59,"P",if(W$2=$N59,"S",if(W$2=$O59,"M",if(and(W$2&gt;=min($L59,$M59),W$2&lt;min($N59,$O59,99999)),"R",if(And($K59&lt;&gt;"",W$2&gt;=$K59),"G","")))))))</f>
        <v/>
      </c>
      <c r="X59" s="399" t="str">
        <f t="shared" si="67"/>
        <v/>
      </c>
      <c r="Y59" s="399" t="str">
        <f t="shared" si="67"/>
        <v/>
      </c>
      <c r="Z59" s="399" t="str">
        <f t="shared" si="67"/>
        <v/>
      </c>
      <c r="AA59" s="399" t="str">
        <f t="shared" si="67"/>
        <v/>
      </c>
      <c r="AB59" s="399" t="str">
        <f t="shared" si="67"/>
        <v/>
      </c>
      <c r="AC59" s="399" t="str">
        <f t="shared" si="67"/>
        <v/>
      </c>
      <c r="AD59" s="399" t="str">
        <f t="shared" si="67"/>
        <v/>
      </c>
      <c r="AE59" s="399" t="str">
        <f t="shared" si="67"/>
        <v/>
      </c>
      <c r="AF59" s="399" t="str">
        <f t="shared" si="67"/>
        <v/>
      </c>
      <c r="AG59" s="399" t="str">
        <f t="shared" si="67"/>
        <v/>
      </c>
      <c r="AH59" s="399" t="str">
        <f t="shared" si="67"/>
        <v/>
      </c>
      <c r="AI59" s="399" t="str">
        <f t="shared" si="67"/>
        <v/>
      </c>
      <c r="AJ59" s="399" t="str">
        <f t="shared" si="67"/>
        <v/>
      </c>
      <c r="AK59" s="399" t="str">
        <f t="shared" si="67"/>
        <v/>
      </c>
      <c r="AL59" s="399" t="str">
        <f t="shared" si="67"/>
        <v/>
      </c>
      <c r="AM59" s="399" t="str">
        <f t="shared" si="67"/>
        <v/>
      </c>
      <c r="AN59" s="399" t="str">
        <f t="shared" si="67"/>
        <v/>
      </c>
      <c r="AO59" s="399" t="str">
        <f t="shared" si="67"/>
        <v/>
      </c>
      <c r="AP59" s="399" t="str">
        <f t="shared" si="67"/>
        <v/>
      </c>
      <c r="AQ59" s="399" t="str">
        <f t="shared" si="67"/>
        <v/>
      </c>
      <c r="AR59" s="399" t="str">
        <f t="shared" si="67"/>
        <v/>
      </c>
      <c r="AS59" s="399" t="str">
        <f t="shared" si="67"/>
        <v/>
      </c>
      <c r="AT59" s="399" t="str">
        <f t="shared" si="67"/>
        <v/>
      </c>
      <c r="AU59" s="399" t="str">
        <f t="shared" si="67"/>
        <v/>
      </c>
      <c r="AV59" s="399" t="str">
        <f t="shared" si="67"/>
        <v/>
      </c>
      <c r="AW59" s="399" t="str">
        <f t="shared" si="67"/>
        <v/>
      </c>
      <c r="AX59" s="399" t="str">
        <f t="shared" si="67"/>
        <v/>
      </c>
      <c r="AY59" s="399" t="str">
        <f t="shared" si="67"/>
        <v>P</v>
      </c>
      <c r="AZ59" s="399" t="str">
        <f t="shared" si="67"/>
        <v>R</v>
      </c>
      <c r="BA59" s="669"/>
      <c r="BB59" s="669"/>
      <c r="BC59" s="669"/>
      <c r="BD59" s="669"/>
      <c r="BE59" s="669"/>
      <c r="BF59" s="669"/>
      <c r="BG59" s="669"/>
      <c r="BH59" s="669"/>
      <c r="BI59" s="669"/>
      <c r="BJ59" s="669"/>
      <c r="BK59" s="669"/>
      <c r="BL59" s="669"/>
      <c r="BM59" s="669"/>
      <c r="BN59" s="669"/>
      <c r="BO59" s="669"/>
      <c r="BP59" s="669"/>
      <c r="BQ59" s="669"/>
    </row>
    <row r="60">
      <c r="A60" s="530">
        <v>58.0</v>
      </c>
      <c r="B60" s="530">
        <v>51.0</v>
      </c>
      <c r="C60" s="530" t="s">
        <v>892</v>
      </c>
      <c r="D60" s="537" t="s">
        <v>656</v>
      </c>
      <c r="E60" s="524"/>
      <c r="F60" s="524"/>
      <c r="G60" s="537" t="s">
        <v>656</v>
      </c>
      <c r="H60" s="578" t="s">
        <v>1162</v>
      </c>
      <c r="I60" s="531"/>
      <c r="J60" s="531"/>
      <c r="K60" s="531"/>
      <c r="L60" s="531"/>
      <c r="M60" s="538">
        <v>43903.0</v>
      </c>
      <c r="N60" s="531"/>
      <c r="O60" s="531"/>
      <c r="P60" s="549"/>
      <c r="Q60" s="540" t="s">
        <v>1167</v>
      </c>
      <c r="R60" s="676"/>
      <c r="S60" s="680"/>
      <c r="T60" s="667" t="str">
        <f t="shared" si="4"/>
        <v/>
      </c>
      <c r="U60" s="668" t="str">
        <f t="shared" si="61"/>
        <v>Aktif</v>
      </c>
      <c r="V60" s="533"/>
      <c r="W60" s="399" t="str">
        <f t="shared" ref="W60:AZ60" si="68">if(or(W$2&gt;now(),$A60=""),"",IF(W$2=$J60,"T",if(W$2=$M60,"P",if(W$2=$N60,"S",if(W$2=$O60,"M",if(and(W$2&gt;=min($L60,$M60),W$2&lt;min($N60,$O60,99999)),"R",if(And($K60&lt;&gt;"",W$2&gt;=$K60),"G","")))))))</f>
        <v/>
      </c>
      <c r="X60" s="399" t="str">
        <f t="shared" si="68"/>
        <v/>
      </c>
      <c r="Y60" s="399" t="str">
        <f t="shared" si="68"/>
        <v/>
      </c>
      <c r="Z60" s="399" t="str">
        <f t="shared" si="68"/>
        <v/>
      </c>
      <c r="AA60" s="399" t="str">
        <f t="shared" si="68"/>
        <v/>
      </c>
      <c r="AB60" s="399" t="str">
        <f t="shared" si="68"/>
        <v/>
      </c>
      <c r="AC60" s="399" t="str">
        <f t="shared" si="68"/>
        <v/>
      </c>
      <c r="AD60" s="399" t="str">
        <f t="shared" si="68"/>
        <v/>
      </c>
      <c r="AE60" s="399" t="str">
        <f t="shared" si="68"/>
        <v/>
      </c>
      <c r="AF60" s="399" t="str">
        <f t="shared" si="68"/>
        <v/>
      </c>
      <c r="AG60" s="399" t="str">
        <f t="shared" si="68"/>
        <v/>
      </c>
      <c r="AH60" s="399" t="str">
        <f t="shared" si="68"/>
        <v/>
      </c>
      <c r="AI60" s="399" t="str">
        <f t="shared" si="68"/>
        <v/>
      </c>
      <c r="AJ60" s="399" t="str">
        <f t="shared" si="68"/>
        <v/>
      </c>
      <c r="AK60" s="399" t="str">
        <f t="shared" si="68"/>
        <v/>
      </c>
      <c r="AL60" s="399" t="str">
        <f t="shared" si="68"/>
        <v/>
      </c>
      <c r="AM60" s="399" t="str">
        <f t="shared" si="68"/>
        <v/>
      </c>
      <c r="AN60" s="399" t="str">
        <f t="shared" si="68"/>
        <v/>
      </c>
      <c r="AO60" s="399" t="str">
        <f t="shared" si="68"/>
        <v/>
      </c>
      <c r="AP60" s="399" t="str">
        <f t="shared" si="68"/>
        <v/>
      </c>
      <c r="AQ60" s="399" t="str">
        <f t="shared" si="68"/>
        <v/>
      </c>
      <c r="AR60" s="399" t="str">
        <f t="shared" si="68"/>
        <v/>
      </c>
      <c r="AS60" s="399" t="str">
        <f t="shared" si="68"/>
        <v/>
      </c>
      <c r="AT60" s="399" t="str">
        <f t="shared" si="68"/>
        <v/>
      </c>
      <c r="AU60" s="399" t="str">
        <f t="shared" si="68"/>
        <v/>
      </c>
      <c r="AV60" s="399" t="str">
        <f t="shared" si="68"/>
        <v/>
      </c>
      <c r="AW60" s="399" t="str">
        <f t="shared" si="68"/>
        <v/>
      </c>
      <c r="AX60" s="399" t="str">
        <f t="shared" si="68"/>
        <v/>
      </c>
      <c r="AY60" s="399" t="str">
        <f t="shared" si="68"/>
        <v>P</v>
      </c>
      <c r="AZ60" s="399" t="str">
        <f t="shared" si="68"/>
        <v>R</v>
      </c>
      <c r="BA60" s="669"/>
      <c r="BB60" s="669"/>
      <c r="BC60" s="669"/>
      <c r="BD60" s="669"/>
      <c r="BE60" s="669"/>
      <c r="BF60" s="669"/>
      <c r="BG60" s="669"/>
      <c r="BH60" s="669"/>
      <c r="BI60" s="669"/>
      <c r="BJ60" s="669"/>
      <c r="BK60" s="669"/>
      <c r="BL60" s="669"/>
      <c r="BM60" s="669"/>
      <c r="BN60" s="669"/>
      <c r="BO60" s="669"/>
      <c r="BP60" s="669"/>
      <c r="BQ60" s="669"/>
    </row>
    <row r="61">
      <c r="A61" s="530">
        <v>59.0</v>
      </c>
      <c r="B61" s="530">
        <v>63.0</v>
      </c>
      <c r="C61" s="530" t="s">
        <v>892</v>
      </c>
      <c r="D61" s="537" t="s">
        <v>656</v>
      </c>
      <c r="E61" s="524"/>
      <c r="F61" s="524"/>
      <c r="G61" s="537" t="s">
        <v>656</v>
      </c>
      <c r="H61" s="578" t="s">
        <v>1162</v>
      </c>
      <c r="I61" s="531"/>
      <c r="J61" s="531"/>
      <c r="K61" s="531"/>
      <c r="L61" s="531"/>
      <c r="M61" s="538">
        <v>43903.0</v>
      </c>
      <c r="N61" s="531"/>
      <c r="O61" s="531"/>
      <c r="P61" s="549"/>
      <c r="Q61" s="540" t="s">
        <v>1167</v>
      </c>
      <c r="R61" s="676"/>
      <c r="S61" s="680"/>
      <c r="T61" s="667" t="str">
        <f t="shared" si="4"/>
        <v/>
      </c>
      <c r="U61" s="668" t="str">
        <f t="shared" si="61"/>
        <v>Aktif</v>
      </c>
      <c r="V61" s="533"/>
      <c r="W61" s="399" t="str">
        <f t="shared" ref="W61:AZ61" si="69">if(or(W$2&gt;now(),$A61=""),"",IF(W$2=$J61,"T",if(W$2=$M61,"P",if(W$2=$N61,"S",if(W$2=$O61,"M",if(and(W$2&gt;=min($L61,$M61),W$2&lt;min($N61,$O61,99999)),"R",if(And($K61&lt;&gt;"",W$2&gt;=$K61),"G","")))))))</f>
        <v/>
      </c>
      <c r="X61" s="399" t="str">
        <f t="shared" si="69"/>
        <v/>
      </c>
      <c r="Y61" s="399" t="str">
        <f t="shared" si="69"/>
        <v/>
      </c>
      <c r="Z61" s="399" t="str">
        <f t="shared" si="69"/>
        <v/>
      </c>
      <c r="AA61" s="399" t="str">
        <f t="shared" si="69"/>
        <v/>
      </c>
      <c r="AB61" s="399" t="str">
        <f t="shared" si="69"/>
        <v/>
      </c>
      <c r="AC61" s="399" t="str">
        <f t="shared" si="69"/>
        <v/>
      </c>
      <c r="AD61" s="399" t="str">
        <f t="shared" si="69"/>
        <v/>
      </c>
      <c r="AE61" s="399" t="str">
        <f t="shared" si="69"/>
        <v/>
      </c>
      <c r="AF61" s="399" t="str">
        <f t="shared" si="69"/>
        <v/>
      </c>
      <c r="AG61" s="399" t="str">
        <f t="shared" si="69"/>
        <v/>
      </c>
      <c r="AH61" s="399" t="str">
        <f t="shared" si="69"/>
        <v/>
      </c>
      <c r="AI61" s="399" t="str">
        <f t="shared" si="69"/>
        <v/>
      </c>
      <c r="AJ61" s="399" t="str">
        <f t="shared" si="69"/>
        <v/>
      </c>
      <c r="AK61" s="399" t="str">
        <f t="shared" si="69"/>
        <v/>
      </c>
      <c r="AL61" s="399" t="str">
        <f t="shared" si="69"/>
        <v/>
      </c>
      <c r="AM61" s="399" t="str">
        <f t="shared" si="69"/>
        <v/>
      </c>
      <c r="AN61" s="399" t="str">
        <f t="shared" si="69"/>
        <v/>
      </c>
      <c r="AO61" s="399" t="str">
        <f t="shared" si="69"/>
        <v/>
      </c>
      <c r="AP61" s="399" t="str">
        <f t="shared" si="69"/>
        <v/>
      </c>
      <c r="AQ61" s="399" t="str">
        <f t="shared" si="69"/>
        <v/>
      </c>
      <c r="AR61" s="399" t="str">
        <f t="shared" si="69"/>
        <v/>
      </c>
      <c r="AS61" s="399" t="str">
        <f t="shared" si="69"/>
        <v/>
      </c>
      <c r="AT61" s="399" t="str">
        <f t="shared" si="69"/>
        <v/>
      </c>
      <c r="AU61" s="399" t="str">
        <f t="shared" si="69"/>
        <v/>
      </c>
      <c r="AV61" s="399" t="str">
        <f t="shared" si="69"/>
        <v/>
      </c>
      <c r="AW61" s="399" t="str">
        <f t="shared" si="69"/>
        <v/>
      </c>
      <c r="AX61" s="399" t="str">
        <f t="shared" si="69"/>
        <v/>
      </c>
      <c r="AY61" s="399" t="str">
        <f t="shared" si="69"/>
        <v>P</v>
      </c>
      <c r="AZ61" s="399" t="str">
        <f t="shared" si="69"/>
        <v>R</v>
      </c>
      <c r="BA61" s="669"/>
      <c r="BB61" s="669"/>
      <c r="BC61" s="669"/>
      <c r="BD61" s="669"/>
      <c r="BE61" s="669"/>
      <c r="BF61" s="669"/>
      <c r="BG61" s="669"/>
      <c r="BH61" s="669"/>
      <c r="BI61" s="669"/>
      <c r="BJ61" s="669"/>
      <c r="BK61" s="669"/>
      <c r="BL61" s="669"/>
      <c r="BM61" s="669"/>
      <c r="BN61" s="669"/>
      <c r="BO61" s="669"/>
      <c r="BP61" s="669"/>
      <c r="BQ61" s="669"/>
    </row>
    <row r="62">
      <c r="A62" s="530">
        <v>60.0</v>
      </c>
      <c r="B62" s="530">
        <v>25.0</v>
      </c>
      <c r="C62" s="530" t="s">
        <v>902</v>
      </c>
      <c r="D62" s="537" t="s">
        <v>656</v>
      </c>
      <c r="E62" s="524"/>
      <c r="F62" s="524"/>
      <c r="G62" s="537" t="s">
        <v>656</v>
      </c>
      <c r="H62" s="578" t="s">
        <v>1162</v>
      </c>
      <c r="I62" s="531"/>
      <c r="J62" s="531"/>
      <c r="K62" s="531"/>
      <c r="L62" s="531"/>
      <c r="M62" s="538">
        <v>43903.0</v>
      </c>
      <c r="N62" s="531"/>
      <c r="O62" s="531"/>
      <c r="P62" s="549"/>
      <c r="Q62" s="540" t="s">
        <v>1167</v>
      </c>
      <c r="R62" s="676"/>
      <c r="S62" s="680"/>
      <c r="T62" s="667" t="str">
        <f t="shared" si="4"/>
        <v/>
      </c>
      <c r="U62" s="668" t="str">
        <f t="shared" si="61"/>
        <v>Aktif</v>
      </c>
      <c r="V62" s="533"/>
      <c r="W62" s="399" t="str">
        <f t="shared" ref="W62:AZ62" si="70">if(or(W$2&gt;now(),$A62=""),"",IF(W$2=$J62,"T",if(W$2=$M62,"P",if(W$2=$N62,"S",if(W$2=$O62,"M",if(and(W$2&gt;=min($L62,$M62),W$2&lt;min($N62,$O62,99999)),"R",if(And($K62&lt;&gt;"",W$2&gt;=$K62),"G","")))))))</f>
        <v/>
      </c>
      <c r="X62" s="399" t="str">
        <f t="shared" si="70"/>
        <v/>
      </c>
      <c r="Y62" s="399" t="str">
        <f t="shared" si="70"/>
        <v/>
      </c>
      <c r="Z62" s="399" t="str">
        <f t="shared" si="70"/>
        <v/>
      </c>
      <c r="AA62" s="399" t="str">
        <f t="shared" si="70"/>
        <v/>
      </c>
      <c r="AB62" s="399" t="str">
        <f t="shared" si="70"/>
        <v/>
      </c>
      <c r="AC62" s="399" t="str">
        <f t="shared" si="70"/>
        <v/>
      </c>
      <c r="AD62" s="399" t="str">
        <f t="shared" si="70"/>
        <v/>
      </c>
      <c r="AE62" s="399" t="str">
        <f t="shared" si="70"/>
        <v/>
      </c>
      <c r="AF62" s="399" t="str">
        <f t="shared" si="70"/>
        <v/>
      </c>
      <c r="AG62" s="399" t="str">
        <f t="shared" si="70"/>
        <v/>
      </c>
      <c r="AH62" s="399" t="str">
        <f t="shared" si="70"/>
        <v/>
      </c>
      <c r="AI62" s="399" t="str">
        <f t="shared" si="70"/>
        <v/>
      </c>
      <c r="AJ62" s="399" t="str">
        <f t="shared" si="70"/>
        <v/>
      </c>
      <c r="AK62" s="399" t="str">
        <f t="shared" si="70"/>
        <v/>
      </c>
      <c r="AL62" s="399" t="str">
        <f t="shared" si="70"/>
        <v/>
      </c>
      <c r="AM62" s="399" t="str">
        <f t="shared" si="70"/>
        <v/>
      </c>
      <c r="AN62" s="399" t="str">
        <f t="shared" si="70"/>
        <v/>
      </c>
      <c r="AO62" s="399" t="str">
        <f t="shared" si="70"/>
        <v/>
      </c>
      <c r="AP62" s="399" t="str">
        <f t="shared" si="70"/>
        <v/>
      </c>
      <c r="AQ62" s="399" t="str">
        <f t="shared" si="70"/>
        <v/>
      </c>
      <c r="AR62" s="399" t="str">
        <f t="shared" si="70"/>
        <v/>
      </c>
      <c r="AS62" s="399" t="str">
        <f t="shared" si="70"/>
        <v/>
      </c>
      <c r="AT62" s="399" t="str">
        <f t="shared" si="70"/>
        <v/>
      </c>
      <c r="AU62" s="399" t="str">
        <f t="shared" si="70"/>
        <v/>
      </c>
      <c r="AV62" s="399" t="str">
        <f t="shared" si="70"/>
        <v/>
      </c>
      <c r="AW62" s="399" t="str">
        <f t="shared" si="70"/>
        <v/>
      </c>
      <c r="AX62" s="399" t="str">
        <f t="shared" si="70"/>
        <v/>
      </c>
      <c r="AY62" s="399" t="str">
        <f t="shared" si="70"/>
        <v>P</v>
      </c>
      <c r="AZ62" s="399" t="str">
        <f t="shared" si="70"/>
        <v>R</v>
      </c>
      <c r="BA62" s="669"/>
      <c r="BB62" s="669"/>
      <c r="BC62" s="669"/>
      <c r="BD62" s="669"/>
      <c r="BE62" s="669"/>
      <c r="BF62" s="669"/>
      <c r="BG62" s="669"/>
      <c r="BH62" s="669"/>
      <c r="BI62" s="669"/>
      <c r="BJ62" s="669"/>
      <c r="BK62" s="669"/>
      <c r="BL62" s="669"/>
      <c r="BM62" s="669"/>
      <c r="BN62" s="669"/>
      <c r="BO62" s="669"/>
      <c r="BP62" s="669"/>
      <c r="BQ62" s="669"/>
    </row>
    <row r="63">
      <c r="A63" s="530">
        <v>61.0</v>
      </c>
      <c r="B63" s="530">
        <v>58.0</v>
      </c>
      <c r="C63" s="530" t="s">
        <v>902</v>
      </c>
      <c r="D63" s="537" t="s">
        <v>656</v>
      </c>
      <c r="E63" s="524"/>
      <c r="F63" s="524"/>
      <c r="G63" s="537" t="s">
        <v>656</v>
      </c>
      <c r="H63" s="578" t="s">
        <v>1162</v>
      </c>
      <c r="I63" s="531"/>
      <c r="J63" s="531"/>
      <c r="K63" s="531"/>
      <c r="L63" s="531"/>
      <c r="M63" s="538">
        <v>43903.0</v>
      </c>
      <c r="N63" s="531"/>
      <c r="O63" s="531"/>
      <c r="P63" s="549"/>
      <c r="Q63" s="540" t="s">
        <v>1181</v>
      </c>
      <c r="R63" s="676"/>
      <c r="S63" s="680"/>
      <c r="T63" s="667" t="str">
        <f t="shared" si="4"/>
        <v/>
      </c>
      <c r="U63" s="668" t="str">
        <f t="shared" si="61"/>
        <v>Aktif</v>
      </c>
      <c r="V63" s="533"/>
      <c r="W63" s="399" t="str">
        <f t="shared" ref="W63:AZ63" si="71">if(or(W$2&gt;now(),$A63=""),"",IF(W$2=$J63,"T",if(W$2=$M63,"P",if(W$2=$N63,"S",if(W$2=$O63,"M",if(and(W$2&gt;=min($L63,$M63),W$2&lt;min($N63,$O63,99999)),"R",if(And($K63&lt;&gt;"",W$2&gt;=$K63),"G","")))))))</f>
        <v/>
      </c>
      <c r="X63" s="399" t="str">
        <f t="shared" si="71"/>
        <v/>
      </c>
      <c r="Y63" s="399" t="str">
        <f t="shared" si="71"/>
        <v/>
      </c>
      <c r="Z63" s="399" t="str">
        <f t="shared" si="71"/>
        <v/>
      </c>
      <c r="AA63" s="399" t="str">
        <f t="shared" si="71"/>
        <v/>
      </c>
      <c r="AB63" s="399" t="str">
        <f t="shared" si="71"/>
        <v/>
      </c>
      <c r="AC63" s="399" t="str">
        <f t="shared" si="71"/>
        <v/>
      </c>
      <c r="AD63" s="399" t="str">
        <f t="shared" si="71"/>
        <v/>
      </c>
      <c r="AE63" s="399" t="str">
        <f t="shared" si="71"/>
        <v/>
      </c>
      <c r="AF63" s="399" t="str">
        <f t="shared" si="71"/>
        <v/>
      </c>
      <c r="AG63" s="399" t="str">
        <f t="shared" si="71"/>
        <v/>
      </c>
      <c r="AH63" s="399" t="str">
        <f t="shared" si="71"/>
        <v/>
      </c>
      <c r="AI63" s="399" t="str">
        <f t="shared" si="71"/>
        <v/>
      </c>
      <c r="AJ63" s="399" t="str">
        <f t="shared" si="71"/>
        <v/>
      </c>
      <c r="AK63" s="399" t="str">
        <f t="shared" si="71"/>
        <v/>
      </c>
      <c r="AL63" s="399" t="str">
        <f t="shared" si="71"/>
        <v/>
      </c>
      <c r="AM63" s="399" t="str">
        <f t="shared" si="71"/>
        <v/>
      </c>
      <c r="AN63" s="399" t="str">
        <f t="shared" si="71"/>
        <v/>
      </c>
      <c r="AO63" s="399" t="str">
        <f t="shared" si="71"/>
        <v/>
      </c>
      <c r="AP63" s="399" t="str">
        <f t="shared" si="71"/>
        <v/>
      </c>
      <c r="AQ63" s="399" t="str">
        <f t="shared" si="71"/>
        <v/>
      </c>
      <c r="AR63" s="399" t="str">
        <f t="shared" si="71"/>
        <v/>
      </c>
      <c r="AS63" s="399" t="str">
        <f t="shared" si="71"/>
        <v/>
      </c>
      <c r="AT63" s="399" t="str">
        <f t="shared" si="71"/>
        <v/>
      </c>
      <c r="AU63" s="399" t="str">
        <f t="shared" si="71"/>
        <v/>
      </c>
      <c r="AV63" s="399" t="str">
        <f t="shared" si="71"/>
        <v/>
      </c>
      <c r="AW63" s="399" t="str">
        <f t="shared" si="71"/>
        <v/>
      </c>
      <c r="AX63" s="399" t="str">
        <f t="shared" si="71"/>
        <v/>
      </c>
      <c r="AY63" s="399" t="str">
        <f t="shared" si="71"/>
        <v>P</v>
      </c>
      <c r="AZ63" s="399" t="str">
        <f t="shared" si="71"/>
        <v>R</v>
      </c>
      <c r="BA63" s="669"/>
      <c r="BB63" s="669"/>
      <c r="BC63" s="669"/>
      <c r="BD63" s="669"/>
      <c r="BE63" s="669"/>
      <c r="BF63" s="669"/>
      <c r="BG63" s="669"/>
      <c r="BH63" s="669"/>
      <c r="BI63" s="669"/>
      <c r="BJ63" s="669"/>
      <c r="BK63" s="669"/>
      <c r="BL63" s="669"/>
      <c r="BM63" s="669"/>
      <c r="BN63" s="669"/>
      <c r="BO63" s="669"/>
      <c r="BP63" s="669"/>
      <c r="BQ63" s="669"/>
    </row>
    <row r="64">
      <c r="A64" s="530">
        <v>62.0</v>
      </c>
      <c r="B64" s="530">
        <v>51.0</v>
      </c>
      <c r="C64" s="530" t="s">
        <v>892</v>
      </c>
      <c r="D64" s="537" t="s">
        <v>656</v>
      </c>
      <c r="E64" s="524"/>
      <c r="F64" s="524"/>
      <c r="G64" s="537" t="s">
        <v>656</v>
      </c>
      <c r="H64" s="578" t="s">
        <v>1162</v>
      </c>
      <c r="I64" s="531"/>
      <c r="J64" s="531"/>
      <c r="K64" s="531"/>
      <c r="L64" s="531"/>
      <c r="M64" s="538">
        <v>43903.0</v>
      </c>
      <c r="N64" s="531"/>
      <c r="O64" s="531"/>
      <c r="P64" s="549"/>
      <c r="Q64" s="540" t="s">
        <v>1167</v>
      </c>
      <c r="R64" s="676"/>
      <c r="S64" s="680"/>
      <c r="T64" s="667" t="str">
        <f t="shared" si="4"/>
        <v/>
      </c>
      <c r="U64" s="668" t="str">
        <f t="shared" si="61"/>
        <v>Aktif</v>
      </c>
      <c r="V64" s="533"/>
      <c r="W64" s="399" t="str">
        <f t="shared" ref="W64:AZ64" si="72">if(or(W$2&gt;now(),$A64=""),"",IF(W$2=$J64,"T",if(W$2=$M64,"P",if(W$2=$N64,"S",if(W$2=$O64,"M",if(and(W$2&gt;=min($L64,$M64),W$2&lt;min($N64,$O64,99999)),"R",if(And($K64&lt;&gt;"",W$2&gt;=$K64),"G","")))))))</f>
        <v/>
      </c>
      <c r="X64" s="399" t="str">
        <f t="shared" si="72"/>
        <v/>
      </c>
      <c r="Y64" s="399" t="str">
        <f t="shared" si="72"/>
        <v/>
      </c>
      <c r="Z64" s="399" t="str">
        <f t="shared" si="72"/>
        <v/>
      </c>
      <c r="AA64" s="399" t="str">
        <f t="shared" si="72"/>
        <v/>
      </c>
      <c r="AB64" s="399" t="str">
        <f t="shared" si="72"/>
        <v/>
      </c>
      <c r="AC64" s="399" t="str">
        <f t="shared" si="72"/>
        <v/>
      </c>
      <c r="AD64" s="399" t="str">
        <f t="shared" si="72"/>
        <v/>
      </c>
      <c r="AE64" s="399" t="str">
        <f t="shared" si="72"/>
        <v/>
      </c>
      <c r="AF64" s="399" t="str">
        <f t="shared" si="72"/>
        <v/>
      </c>
      <c r="AG64" s="399" t="str">
        <f t="shared" si="72"/>
        <v/>
      </c>
      <c r="AH64" s="399" t="str">
        <f t="shared" si="72"/>
        <v/>
      </c>
      <c r="AI64" s="399" t="str">
        <f t="shared" si="72"/>
        <v/>
      </c>
      <c r="AJ64" s="399" t="str">
        <f t="shared" si="72"/>
        <v/>
      </c>
      <c r="AK64" s="399" t="str">
        <f t="shared" si="72"/>
        <v/>
      </c>
      <c r="AL64" s="399" t="str">
        <f t="shared" si="72"/>
        <v/>
      </c>
      <c r="AM64" s="399" t="str">
        <f t="shared" si="72"/>
        <v/>
      </c>
      <c r="AN64" s="399" t="str">
        <f t="shared" si="72"/>
        <v/>
      </c>
      <c r="AO64" s="399" t="str">
        <f t="shared" si="72"/>
        <v/>
      </c>
      <c r="AP64" s="399" t="str">
        <f t="shared" si="72"/>
        <v/>
      </c>
      <c r="AQ64" s="399" t="str">
        <f t="shared" si="72"/>
        <v/>
      </c>
      <c r="AR64" s="399" t="str">
        <f t="shared" si="72"/>
        <v/>
      </c>
      <c r="AS64" s="399" t="str">
        <f t="shared" si="72"/>
        <v/>
      </c>
      <c r="AT64" s="399" t="str">
        <f t="shared" si="72"/>
        <v/>
      </c>
      <c r="AU64" s="399" t="str">
        <f t="shared" si="72"/>
        <v/>
      </c>
      <c r="AV64" s="399" t="str">
        <f t="shared" si="72"/>
        <v/>
      </c>
      <c r="AW64" s="399" t="str">
        <f t="shared" si="72"/>
        <v/>
      </c>
      <c r="AX64" s="399" t="str">
        <f t="shared" si="72"/>
        <v/>
      </c>
      <c r="AY64" s="399" t="str">
        <f t="shared" si="72"/>
        <v>P</v>
      </c>
      <c r="AZ64" s="399" t="str">
        <f t="shared" si="72"/>
        <v>R</v>
      </c>
      <c r="BA64" s="669"/>
      <c r="BB64" s="669"/>
      <c r="BC64" s="669"/>
      <c r="BD64" s="669"/>
      <c r="BE64" s="669"/>
      <c r="BF64" s="669"/>
      <c r="BG64" s="669"/>
      <c r="BH64" s="669"/>
      <c r="BI64" s="669"/>
      <c r="BJ64" s="669"/>
      <c r="BK64" s="669"/>
      <c r="BL64" s="669"/>
      <c r="BM64" s="669"/>
      <c r="BN64" s="669"/>
      <c r="BO64" s="669"/>
      <c r="BP64" s="669"/>
      <c r="BQ64" s="669"/>
    </row>
    <row r="65">
      <c r="A65" s="530">
        <v>63.0</v>
      </c>
      <c r="B65" s="530">
        <v>34.0</v>
      </c>
      <c r="C65" s="530" t="s">
        <v>892</v>
      </c>
      <c r="D65" s="537" t="s">
        <v>656</v>
      </c>
      <c r="E65" s="524"/>
      <c r="F65" s="524"/>
      <c r="G65" s="537" t="s">
        <v>656</v>
      </c>
      <c r="H65" s="578" t="s">
        <v>1162</v>
      </c>
      <c r="I65" s="531"/>
      <c r="J65" s="531"/>
      <c r="K65" s="531"/>
      <c r="L65" s="531"/>
      <c r="M65" s="538">
        <v>43903.0</v>
      </c>
      <c r="N65" s="531"/>
      <c r="O65" s="531"/>
      <c r="P65" s="549"/>
      <c r="Q65" s="540" t="s">
        <v>1167</v>
      </c>
      <c r="R65" s="676"/>
      <c r="S65" s="680"/>
      <c r="T65" s="667" t="str">
        <f t="shared" si="4"/>
        <v/>
      </c>
      <c r="U65" s="668" t="str">
        <f t="shared" si="61"/>
        <v>Aktif</v>
      </c>
      <c r="V65" s="533"/>
      <c r="W65" s="399" t="str">
        <f t="shared" ref="W65:AZ65" si="73">if(or(W$2&gt;now(),$A65=""),"",IF(W$2=$J65,"T",if(W$2=$M65,"P",if(W$2=$N65,"S",if(W$2=$O65,"M",if(and(W$2&gt;=min($L65,$M65),W$2&lt;min($N65,$O65,99999)),"R",if(And($K65&lt;&gt;"",W$2&gt;=$K65),"G","")))))))</f>
        <v/>
      </c>
      <c r="X65" s="399" t="str">
        <f t="shared" si="73"/>
        <v/>
      </c>
      <c r="Y65" s="399" t="str">
        <f t="shared" si="73"/>
        <v/>
      </c>
      <c r="Z65" s="399" t="str">
        <f t="shared" si="73"/>
        <v/>
      </c>
      <c r="AA65" s="399" t="str">
        <f t="shared" si="73"/>
        <v/>
      </c>
      <c r="AB65" s="399" t="str">
        <f t="shared" si="73"/>
        <v/>
      </c>
      <c r="AC65" s="399" t="str">
        <f t="shared" si="73"/>
        <v/>
      </c>
      <c r="AD65" s="399" t="str">
        <f t="shared" si="73"/>
        <v/>
      </c>
      <c r="AE65" s="399" t="str">
        <f t="shared" si="73"/>
        <v/>
      </c>
      <c r="AF65" s="399" t="str">
        <f t="shared" si="73"/>
        <v/>
      </c>
      <c r="AG65" s="399" t="str">
        <f t="shared" si="73"/>
        <v/>
      </c>
      <c r="AH65" s="399" t="str">
        <f t="shared" si="73"/>
        <v/>
      </c>
      <c r="AI65" s="399" t="str">
        <f t="shared" si="73"/>
        <v/>
      </c>
      <c r="AJ65" s="399" t="str">
        <f t="shared" si="73"/>
        <v/>
      </c>
      <c r="AK65" s="399" t="str">
        <f t="shared" si="73"/>
        <v/>
      </c>
      <c r="AL65" s="399" t="str">
        <f t="shared" si="73"/>
        <v/>
      </c>
      <c r="AM65" s="399" t="str">
        <f t="shared" si="73"/>
        <v/>
      </c>
      <c r="AN65" s="399" t="str">
        <f t="shared" si="73"/>
        <v/>
      </c>
      <c r="AO65" s="399" t="str">
        <f t="shared" si="73"/>
        <v/>
      </c>
      <c r="AP65" s="399" t="str">
        <f t="shared" si="73"/>
        <v/>
      </c>
      <c r="AQ65" s="399" t="str">
        <f t="shared" si="73"/>
        <v/>
      </c>
      <c r="AR65" s="399" t="str">
        <f t="shared" si="73"/>
        <v/>
      </c>
      <c r="AS65" s="399" t="str">
        <f t="shared" si="73"/>
        <v/>
      </c>
      <c r="AT65" s="399" t="str">
        <f t="shared" si="73"/>
        <v/>
      </c>
      <c r="AU65" s="399" t="str">
        <f t="shared" si="73"/>
        <v/>
      </c>
      <c r="AV65" s="399" t="str">
        <f t="shared" si="73"/>
        <v/>
      </c>
      <c r="AW65" s="399" t="str">
        <f t="shared" si="73"/>
        <v/>
      </c>
      <c r="AX65" s="399" t="str">
        <f t="shared" si="73"/>
        <v/>
      </c>
      <c r="AY65" s="399" t="str">
        <f t="shared" si="73"/>
        <v>P</v>
      </c>
      <c r="AZ65" s="399" t="str">
        <f t="shared" si="73"/>
        <v>R</v>
      </c>
      <c r="BA65" s="669"/>
      <c r="BB65" s="669"/>
      <c r="BC65" s="669"/>
      <c r="BD65" s="669"/>
      <c r="BE65" s="669"/>
      <c r="BF65" s="669"/>
      <c r="BG65" s="669"/>
      <c r="BH65" s="669"/>
      <c r="BI65" s="669"/>
      <c r="BJ65" s="669"/>
      <c r="BK65" s="669"/>
      <c r="BL65" s="669"/>
      <c r="BM65" s="669"/>
      <c r="BN65" s="669"/>
      <c r="BO65" s="669"/>
      <c r="BP65" s="669"/>
      <c r="BQ65" s="669"/>
    </row>
    <row r="66">
      <c r="A66" s="530">
        <v>64.0</v>
      </c>
      <c r="B66" s="530">
        <v>49.0</v>
      </c>
      <c r="C66" s="530" t="s">
        <v>902</v>
      </c>
      <c r="D66" s="537" t="s">
        <v>656</v>
      </c>
      <c r="E66" s="524"/>
      <c r="F66" s="524"/>
      <c r="G66" s="537" t="s">
        <v>656</v>
      </c>
      <c r="H66" s="578" t="s">
        <v>1162</v>
      </c>
      <c r="I66" s="531"/>
      <c r="J66" s="531"/>
      <c r="K66" s="531"/>
      <c r="L66" s="531"/>
      <c r="M66" s="538">
        <v>43903.0</v>
      </c>
      <c r="N66" s="531"/>
      <c r="O66" s="531"/>
      <c r="P66" s="549"/>
      <c r="Q66" s="540" t="s">
        <v>1167</v>
      </c>
      <c r="R66" s="676"/>
      <c r="S66" s="680"/>
      <c r="T66" s="667" t="str">
        <f t="shared" si="4"/>
        <v/>
      </c>
      <c r="U66" s="668" t="str">
        <f t="shared" si="61"/>
        <v>Aktif</v>
      </c>
      <c r="V66" s="533"/>
      <c r="W66" s="399" t="str">
        <f t="shared" ref="W66:AZ66" si="74">if(or(W$2&gt;now(),$A66=""),"",IF(W$2=$J66,"T",if(W$2=$M66,"P",if(W$2=$N66,"S",if(W$2=$O66,"M",if(and(W$2&gt;=min($L66,$M66),W$2&lt;min($N66,$O66,99999)),"R",if(And($K66&lt;&gt;"",W$2&gt;=$K66),"G","")))))))</f>
        <v/>
      </c>
      <c r="X66" s="399" t="str">
        <f t="shared" si="74"/>
        <v/>
      </c>
      <c r="Y66" s="399" t="str">
        <f t="shared" si="74"/>
        <v/>
      </c>
      <c r="Z66" s="399" t="str">
        <f t="shared" si="74"/>
        <v/>
      </c>
      <c r="AA66" s="399" t="str">
        <f t="shared" si="74"/>
        <v/>
      </c>
      <c r="AB66" s="399" t="str">
        <f t="shared" si="74"/>
        <v/>
      </c>
      <c r="AC66" s="399" t="str">
        <f t="shared" si="74"/>
        <v/>
      </c>
      <c r="AD66" s="399" t="str">
        <f t="shared" si="74"/>
        <v/>
      </c>
      <c r="AE66" s="399" t="str">
        <f t="shared" si="74"/>
        <v/>
      </c>
      <c r="AF66" s="399" t="str">
        <f t="shared" si="74"/>
        <v/>
      </c>
      <c r="AG66" s="399" t="str">
        <f t="shared" si="74"/>
        <v/>
      </c>
      <c r="AH66" s="399" t="str">
        <f t="shared" si="74"/>
        <v/>
      </c>
      <c r="AI66" s="399" t="str">
        <f t="shared" si="74"/>
        <v/>
      </c>
      <c r="AJ66" s="399" t="str">
        <f t="shared" si="74"/>
        <v/>
      </c>
      <c r="AK66" s="399" t="str">
        <f t="shared" si="74"/>
        <v/>
      </c>
      <c r="AL66" s="399" t="str">
        <f t="shared" si="74"/>
        <v/>
      </c>
      <c r="AM66" s="399" t="str">
        <f t="shared" si="74"/>
        <v/>
      </c>
      <c r="AN66" s="399" t="str">
        <f t="shared" si="74"/>
        <v/>
      </c>
      <c r="AO66" s="399" t="str">
        <f t="shared" si="74"/>
        <v/>
      </c>
      <c r="AP66" s="399" t="str">
        <f t="shared" si="74"/>
        <v/>
      </c>
      <c r="AQ66" s="399" t="str">
        <f t="shared" si="74"/>
        <v/>
      </c>
      <c r="AR66" s="399" t="str">
        <f t="shared" si="74"/>
        <v/>
      </c>
      <c r="AS66" s="399" t="str">
        <f t="shared" si="74"/>
        <v/>
      </c>
      <c r="AT66" s="399" t="str">
        <f t="shared" si="74"/>
        <v/>
      </c>
      <c r="AU66" s="399" t="str">
        <f t="shared" si="74"/>
        <v/>
      </c>
      <c r="AV66" s="399" t="str">
        <f t="shared" si="74"/>
        <v/>
      </c>
      <c r="AW66" s="399" t="str">
        <f t="shared" si="74"/>
        <v/>
      </c>
      <c r="AX66" s="399" t="str">
        <f t="shared" si="74"/>
        <v/>
      </c>
      <c r="AY66" s="399" t="str">
        <f t="shared" si="74"/>
        <v>P</v>
      </c>
      <c r="AZ66" s="399" t="str">
        <f t="shared" si="74"/>
        <v>R</v>
      </c>
      <c r="BA66" s="669"/>
      <c r="BB66" s="669"/>
      <c r="BC66" s="669"/>
      <c r="BD66" s="669"/>
      <c r="BE66" s="669"/>
      <c r="BF66" s="669"/>
      <c r="BG66" s="669"/>
      <c r="BH66" s="669"/>
      <c r="BI66" s="669"/>
      <c r="BJ66" s="669"/>
      <c r="BK66" s="669"/>
      <c r="BL66" s="669"/>
      <c r="BM66" s="669"/>
      <c r="BN66" s="669"/>
      <c r="BO66" s="669"/>
      <c r="BP66" s="669"/>
      <c r="BQ66" s="669"/>
    </row>
    <row r="67">
      <c r="A67" s="530">
        <v>65.0</v>
      </c>
      <c r="B67" s="530">
        <v>48.0</v>
      </c>
      <c r="C67" s="530" t="s">
        <v>892</v>
      </c>
      <c r="D67" s="537" t="s">
        <v>656</v>
      </c>
      <c r="E67" s="524"/>
      <c r="F67" s="524"/>
      <c r="G67" s="537" t="s">
        <v>656</v>
      </c>
      <c r="H67" s="578" t="s">
        <v>1162</v>
      </c>
      <c r="I67" s="531"/>
      <c r="J67" s="531"/>
      <c r="K67" s="531"/>
      <c r="L67" s="531"/>
      <c r="M67" s="538">
        <v>43903.0</v>
      </c>
      <c r="N67" s="531"/>
      <c r="O67" s="531"/>
      <c r="P67" s="549"/>
      <c r="Q67" s="540" t="s">
        <v>1167</v>
      </c>
      <c r="R67" s="676"/>
      <c r="S67" s="680"/>
      <c r="T67" s="667" t="str">
        <f t="shared" si="4"/>
        <v/>
      </c>
      <c r="U67" s="668" t="str">
        <f t="shared" si="61"/>
        <v>Aktif</v>
      </c>
      <c r="V67" s="533"/>
      <c r="W67" s="399" t="str">
        <f t="shared" ref="W67:AZ67" si="75">if(or(W$2&gt;now(),$A67=""),"",IF(W$2=$J67,"T",if(W$2=$M67,"P",if(W$2=$N67,"S",if(W$2=$O67,"M",if(and(W$2&gt;=min($L67,$M67),W$2&lt;min($N67,$O67,99999)),"R",if(And($K67&lt;&gt;"",W$2&gt;=$K67),"G","")))))))</f>
        <v/>
      </c>
      <c r="X67" s="399" t="str">
        <f t="shared" si="75"/>
        <v/>
      </c>
      <c r="Y67" s="399" t="str">
        <f t="shared" si="75"/>
        <v/>
      </c>
      <c r="Z67" s="399" t="str">
        <f t="shared" si="75"/>
        <v/>
      </c>
      <c r="AA67" s="399" t="str">
        <f t="shared" si="75"/>
        <v/>
      </c>
      <c r="AB67" s="399" t="str">
        <f t="shared" si="75"/>
        <v/>
      </c>
      <c r="AC67" s="399" t="str">
        <f t="shared" si="75"/>
        <v/>
      </c>
      <c r="AD67" s="399" t="str">
        <f t="shared" si="75"/>
        <v/>
      </c>
      <c r="AE67" s="399" t="str">
        <f t="shared" si="75"/>
        <v/>
      </c>
      <c r="AF67" s="399" t="str">
        <f t="shared" si="75"/>
        <v/>
      </c>
      <c r="AG67" s="399" t="str">
        <f t="shared" si="75"/>
        <v/>
      </c>
      <c r="AH67" s="399" t="str">
        <f t="shared" si="75"/>
        <v/>
      </c>
      <c r="AI67" s="399" t="str">
        <f t="shared" si="75"/>
        <v/>
      </c>
      <c r="AJ67" s="399" t="str">
        <f t="shared" si="75"/>
        <v/>
      </c>
      <c r="AK67" s="399" t="str">
        <f t="shared" si="75"/>
        <v/>
      </c>
      <c r="AL67" s="399" t="str">
        <f t="shared" si="75"/>
        <v/>
      </c>
      <c r="AM67" s="399" t="str">
        <f t="shared" si="75"/>
        <v/>
      </c>
      <c r="AN67" s="399" t="str">
        <f t="shared" si="75"/>
        <v/>
      </c>
      <c r="AO67" s="399" t="str">
        <f t="shared" si="75"/>
        <v/>
      </c>
      <c r="AP67" s="399" t="str">
        <f t="shared" si="75"/>
        <v/>
      </c>
      <c r="AQ67" s="399" t="str">
        <f t="shared" si="75"/>
        <v/>
      </c>
      <c r="AR67" s="399" t="str">
        <f t="shared" si="75"/>
        <v/>
      </c>
      <c r="AS67" s="399" t="str">
        <f t="shared" si="75"/>
        <v/>
      </c>
      <c r="AT67" s="399" t="str">
        <f t="shared" si="75"/>
        <v/>
      </c>
      <c r="AU67" s="399" t="str">
        <f t="shared" si="75"/>
        <v/>
      </c>
      <c r="AV67" s="399" t="str">
        <f t="shared" si="75"/>
        <v/>
      </c>
      <c r="AW67" s="399" t="str">
        <f t="shared" si="75"/>
        <v/>
      </c>
      <c r="AX67" s="399" t="str">
        <f t="shared" si="75"/>
        <v/>
      </c>
      <c r="AY67" s="399" t="str">
        <f t="shared" si="75"/>
        <v>P</v>
      </c>
      <c r="AZ67" s="399" t="str">
        <f t="shared" si="75"/>
        <v>R</v>
      </c>
      <c r="BA67" s="669"/>
      <c r="BB67" s="669"/>
      <c r="BC67" s="669"/>
      <c r="BD67" s="669"/>
      <c r="BE67" s="669"/>
      <c r="BF67" s="669"/>
      <c r="BG67" s="669"/>
      <c r="BH67" s="669"/>
      <c r="BI67" s="669"/>
      <c r="BJ67" s="669"/>
      <c r="BK67" s="669"/>
      <c r="BL67" s="669"/>
      <c r="BM67" s="669"/>
      <c r="BN67" s="669"/>
      <c r="BO67" s="669"/>
      <c r="BP67" s="669"/>
      <c r="BQ67" s="669"/>
    </row>
    <row r="68">
      <c r="A68" s="530">
        <v>66.0</v>
      </c>
      <c r="B68" s="530">
        <v>73.0</v>
      </c>
      <c r="C68" s="530" t="s">
        <v>892</v>
      </c>
      <c r="D68" s="537" t="s">
        <v>656</v>
      </c>
      <c r="E68" s="524"/>
      <c r="F68" s="524"/>
      <c r="G68" s="537" t="s">
        <v>656</v>
      </c>
      <c r="H68" s="578" t="s">
        <v>1162</v>
      </c>
      <c r="I68" s="531"/>
      <c r="J68" s="531"/>
      <c r="K68" s="531"/>
      <c r="L68" s="531"/>
      <c r="M68" s="538">
        <v>43903.0</v>
      </c>
      <c r="N68" s="531"/>
      <c r="O68" s="531"/>
      <c r="P68" s="549"/>
      <c r="Q68" s="540" t="s">
        <v>1167</v>
      </c>
      <c r="R68" s="676"/>
      <c r="S68" s="680"/>
      <c r="T68" s="667" t="str">
        <f t="shared" si="4"/>
        <v/>
      </c>
      <c r="U68" s="668" t="str">
        <f t="shared" si="61"/>
        <v>Aktif</v>
      </c>
      <c r="V68" s="533"/>
      <c r="W68" s="399" t="str">
        <f t="shared" ref="W68:AZ68" si="76">if(or(W$2&gt;now(),$A68=""),"",IF(W$2=$J68,"T",if(W$2=$M68,"P",if(W$2=$N68,"S",if(W$2=$O68,"M",if(and(W$2&gt;=min($L68,$M68),W$2&lt;min($N68,$O68,99999)),"R",if(And($K68&lt;&gt;"",W$2&gt;=$K68),"G","")))))))</f>
        <v/>
      </c>
      <c r="X68" s="399" t="str">
        <f t="shared" si="76"/>
        <v/>
      </c>
      <c r="Y68" s="399" t="str">
        <f t="shared" si="76"/>
        <v/>
      </c>
      <c r="Z68" s="399" t="str">
        <f t="shared" si="76"/>
        <v/>
      </c>
      <c r="AA68" s="399" t="str">
        <f t="shared" si="76"/>
        <v/>
      </c>
      <c r="AB68" s="399" t="str">
        <f t="shared" si="76"/>
        <v/>
      </c>
      <c r="AC68" s="399" t="str">
        <f t="shared" si="76"/>
        <v/>
      </c>
      <c r="AD68" s="399" t="str">
        <f t="shared" si="76"/>
        <v/>
      </c>
      <c r="AE68" s="399" t="str">
        <f t="shared" si="76"/>
        <v/>
      </c>
      <c r="AF68" s="399" t="str">
        <f t="shared" si="76"/>
        <v/>
      </c>
      <c r="AG68" s="399" t="str">
        <f t="shared" si="76"/>
        <v/>
      </c>
      <c r="AH68" s="399" t="str">
        <f t="shared" si="76"/>
        <v/>
      </c>
      <c r="AI68" s="399" t="str">
        <f t="shared" si="76"/>
        <v/>
      </c>
      <c r="AJ68" s="399" t="str">
        <f t="shared" si="76"/>
        <v/>
      </c>
      <c r="AK68" s="399" t="str">
        <f t="shared" si="76"/>
        <v/>
      </c>
      <c r="AL68" s="399" t="str">
        <f t="shared" si="76"/>
        <v/>
      </c>
      <c r="AM68" s="399" t="str">
        <f t="shared" si="76"/>
        <v/>
      </c>
      <c r="AN68" s="399" t="str">
        <f t="shared" si="76"/>
        <v/>
      </c>
      <c r="AO68" s="399" t="str">
        <f t="shared" si="76"/>
        <v/>
      </c>
      <c r="AP68" s="399" t="str">
        <f t="shared" si="76"/>
        <v/>
      </c>
      <c r="AQ68" s="399" t="str">
        <f t="shared" si="76"/>
        <v/>
      </c>
      <c r="AR68" s="399" t="str">
        <f t="shared" si="76"/>
        <v/>
      </c>
      <c r="AS68" s="399" t="str">
        <f t="shared" si="76"/>
        <v/>
      </c>
      <c r="AT68" s="399" t="str">
        <f t="shared" si="76"/>
        <v/>
      </c>
      <c r="AU68" s="399" t="str">
        <f t="shared" si="76"/>
        <v/>
      </c>
      <c r="AV68" s="399" t="str">
        <f t="shared" si="76"/>
        <v/>
      </c>
      <c r="AW68" s="399" t="str">
        <f t="shared" si="76"/>
        <v/>
      </c>
      <c r="AX68" s="399" t="str">
        <f t="shared" si="76"/>
        <v/>
      </c>
      <c r="AY68" s="399" t="str">
        <f t="shared" si="76"/>
        <v>P</v>
      </c>
      <c r="AZ68" s="399" t="str">
        <f t="shared" si="76"/>
        <v>R</v>
      </c>
      <c r="BA68" s="669"/>
      <c r="BB68" s="669"/>
      <c r="BC68" s="669"/>
      <c r="BD68" s="669"/>
      <c r="BE68" s="669"/>
      <c r="BF68" s="669"/>
      <c r="BG68" s="669"/>
      <c r="BH68" s="669"/>
      <c r="BI68" s="669"/>
      <c r="BJ68" s="669"/>
      <c r="BK68" s="669"/>
      <c r="BL68" s="669"/>
      <c r="BM68" s="669"/>
      <c r="BN68" s="669"/>
      <c r="BO68" s="669"/>
      <c r="BP68" s="669"/>
      <c r="BQ68" s="669"/>
    </row>
    <row r="69">
      <c r="A69" s="530">
        <v>67.0</v>
      </c>
      <c r="B69" s="530">
        <v>25.0</v>
      </c>
      <c r="C69" s="530" t="s">
        <v>902</v>
      </c>
      <c r="D69" s="537" t="s">
        <v>656</v>
      </c>
      <c r="E69" s="524"/>
      <c r="F69" s="524"/>
      <c r="G69" s="537" t="s">
        <v>656</v>
      </c>
      <c r="H69" s="578" t="s">
        <v>1162</v>
      </c>
      <c r="I69" s="531"/>
      <c r="J69" s="531"/>
      <c r="K69" s="531"/>
      <c r="L69" s="531"/>
      <c r="M69" s="538">
        <v>43903.0</v>
      </c>
      <c r="N69" s="531"/>
      <c r="O69" s="531"/>
      <c r="P69" s="549"/>
      <c r="Q69" s="540" t="s">
        <v>1167</v>
      </c>
      <c r="R69" s="676"/>
      <c r="S69" s="680"/>
      <c r="T69" s="667" t="str">
        <f t="shared" si="4"/>
        <v/>
      </c>
      <c r="U69" s="668" t="str">
        <f t="shared" si="61"/>
        <v>Aktif</v>
      </c>
      <c r="V69" s="533"/>
      <c r="W69" s="399" t="str">
        <f t="shared" ref="W69:AZ69" si="77">if(or(W$2&gt;now(),$A69=""),"",IF(W$2=$J69,"T",if(W$2=$M69,"P",if(W$2=$N69,"S",if(W$2=$O69,"M",if(and(W$2&gt;=min($L69,$M69),W$2&lt;min($N69,$O69,99999)),"R",if(And($K69&lt;&gt;"",W$2&gt;=$K69),"G","")))))))</f>
        <v/>
      </c>
      <c r="X69" s="399" t="str">
        <f t="shared" si="77"/>
        <v/>
      </c>
      <c r="Y69" s="399" t="str">
        <f t="shared" si="77"/>
        <v/>
      </c>
      <c r="Z69" s="399" t="str">
        <f t="shared" si="77"/>
        <v/>
      </c>
      <c r="AA69" s="399" t="str">
        <f t="shared" si="77"/>
        <v/>
      </c>
      <c r="AB69" s="399" t="str">
        <f t="shared" si="77"/>
        <v/>
      </c>
      <c r="AC69" s="399" t="str">
        <f t="shared" si="77"/>
        <v/>
      </c>
      <c r="AD69" s="399" t="str">
        <f t="shared" si="77"/>
        <v/>
      </c>
      <c r="AE69" s="399" t="str">
        <f t="shared" si="77"/>
        <v/>
      </c>
      <c r="AF69" s="399" t="str">
        <f t="shared" si="77"/>
        <v/>
      </c>
      <c r="AG69" s="399" t="str">
        <f t="shared" si="77"/>
        <v/>
      </c>
      <c r="AH69" s="399" t="str">
        <f t="shared" si="77"/>
        <v/>
      </c>
      <c r="AI69" s="399" t="str">
        <f t="shared" si="77"/>
        <v/>
      </c>
      <c r="AJ69" s="399" t="str">
        <f t="shared" si="77"/>
        <v/>
      </c>
      <c r="AK69" s="399" t="str">
        <f t="shared" si="77"/>
        <v/>
      </c>
      <c r="AL69" s="399" t="str">
        <f t="shared" si="77"/>
        <v/>
      </c>
      <c r="AM69" s="399" t="str">
        <f t="shared" si="77"/>
        <v/>
      </c>
      <c r="AN69" s="399" t="str">
        <f t="shared" si="77"/>
        <v/>
      </c>
      <c r="AO69" s="399" t="str">
        <f t="shared" si="77"/>
        <v/>
      </c>
      <c r="AP69" s="399" t="str">
        <f t="shared" si="77"/>
        <v/>
      </c>
      <c r="AQ69" s="399" t="str">
        <f t="shared" si="77"/>
        <v/>
      </c>
      <c r="AR69" s="399" t="str">
        <f t="shared" si="77"/>
        <v/>
      </c>
      <c r="AS69" s="399" t="str">
        <f t="shared" si="77"/>
        <v/>
      </c>
      <c r="AT69" s="399" t="str">
        <f t="shared" si="77"/>
        <v/>
      </c>
      <c r="AU69" s="399" t="str">
        <f t="shared" si="77"/>
        <v/>
      </c>
      <c r="AV69" s="399" t="str">
        <f t="shared" si="77"/>
        <v/>
      </c>
      <c r="AW69" s="399" t="str">
        <f t="shared" si="77"/>
        <v/>
      </c>
      <c r="AX69" s="399" t="str">
        <f t="shared" si="77"/>
        <v/>
      </c>
      <c r="AY69" s="399" t="str">
        <f t="shared" si="77"/>
        <v>P</v>
      </c>
      <c r="AZ69" s="399" t="str">
        <f t="shared" si="77"/>
        <v>R</v>
      </c>
      <c r="BA69" s="669"/>
      <c r="BB69" s="669"/>
      <c r="BC69" s="669"/>
      <c r="BD69" s="669"/>
      <c r="BE69" s="669"/>
      <c r="BF69" s="669"/>
      <c r="BG69" s="669"/>
      <c r="BH69" s="669"/>
      <c r="BI69" s="669"/>
      <c r="BJ69" s="669"/>
      <c r="BK69" s="669"/>
      <c r="BL69" s="669"/>
      <c r="BM69" s="669"/>
      <c r="BN69" s="669"/>
      <c r="BO69" s="669"/>
      <c r="BP69" s="669"/>
      <c r="BQ69" s="669"/>
    </row>
    <row r="70">
      <c r="A70" s="530">
        <v>68.0</v>
      </c>
      <c r="B70" s="530">
        <v>38.0</v>
      </c>
      <c r="C70" s="530" t="s">
        <v>902</v>
      </c>
      <c r="D70" s="537" t="s">
        <v>656</v>
      </c>
      <c r="E70" s="524"/>
      <c r="F70" s="524"/>
      <c r="G70" s="537" t="s">
        <v>656</v>
      </c>
      <c r="H70" s="578" t="s">
        <v>1162</v>
      </c>
      <c r="I70" s="531"/>
      <c r="J70" s="531"/>
      <c r="K70" s="531"/>
      <c r="L70" s="531"/>
      <c r="M70" s="538">
        <v>43903.0</v>
      </c>
      <c r="N70" s="531"/>
      <c r="O70" s="531"/>
      <c r="P70" s="549"/>
      <c r="Q70" s="540" t="s">
        <v>1167</v>
      </c>
      <c r="R70" s="676"/>
      <c r="S70" s="680"/>
      <c r="T70" s="667" t="str">
        <f t="shared" si="4"/>
        <v/>
      </c>
      <c r="U70" s="668" t="str">
        <f t="shared" si="61"/>
        <v>Aktif</v>
      </c>
      <c r="V70" s="533"/>
      <c r="W70" s="399" t="str">
        <f t="shared" ref="W70:AZ70" si="78">if(or(W$2&gt;now(),$A70=""),"",IF(W$2=$J70,"T",if(W$2=$M70,"P",if(W$2=$N70,"S",if(W$2=$O70,"M",if(and(W$2&gt;=min($L70,$M70),W$2&lt;min($N70,$O70,99999)),"R",if(And($K70&lt;&gt;"",W$2&gt;=$K70),"G","")))))))</f>
        <v/>
      </c>
      <c r="X70" s="399" t="str">
        <f t="shared" si="78"/>
        <v/>
      </c>
      <c r="Y70" s="399" t="str">
        <f t="shared" si="78"/>
        <v/>
      </c>
      <c r="Z70" s="399" t="str">
        <f t="shared" si="78"/>
        <v/>
      </c>
      <c r="AA70" s="399" t="str">
        <f t="shared" si="78"/>
        <v/>
      </c>
      <c r="AB70" s="399" t="str">
        <f t="shared" si="78"/>
        <v/>
      </c>
      <c r="AC70" s="399" t="str">
        <f t="shared" si="78"/>
        <v/>
      </c>
      <c r="AD70" s="399" t="str">
        <f t="shared" si="78"/>
        <v/>
      </c>
      <c r="AE70" s="399" t="str">
        <f t="shared" si="78"/>
        <v/>
      </c>
      <c r="AF70" s="399" t="str">
        <f t="shared" si="78"/>
        <v/>
      </c>
      <c r="AG70" s="399" t="str">
        <f t="shared" si="78"/>
        <v/>
      </c>
      <c r="AH70" s="399" t="str">
        <f t="shared" si="78"/>
        <v/>
      </c>
      <c r="AI70" s="399" t="str">
        <f t="shared" si="78"/>
        <v/>
      </c>
      <c r="AJ70" s="399" t="str">
        <f t="shared" si="78"/>
        <v/>
      </c>
      <c r="AK70" s="399" t="str">
        <f t="shared" si="78"/>
        <v/>
      </c>
      <c r="AL70" s="399" t="str">
        <f t="shared" si="78"/>
        <v/>
      </c>
      <c r="AM70" s="399" t="str">
        <f t="shared" si="78"/>
        <v/>
      </c>
      <c r="AN70" s="399" t="str">
        <f t="shared" si="78"/>
        <v/>
      </c>
      <c r="AO70" s="399" t="str">
        <f t="shared" si="78"/>
        <v/>
      </c>
      <c r="AP70" s="399" t="str">
        <f t="shared" si="78"/>
        <v/>
      </c>
      <c r="AQ70" s="399" t="str">
        <f t="shared" si="78"/>
        <v/>
      </c>
      <c r="AR70" s="399" t="str">
        <f t="shared" si="78"/>
        <v/>
      </c>
      <c r="AS70" s="399" t="str">
        <f t="shared" si="78"/>
        <v/>
      </c>
      <c r="AT70" s="399" t="str">
        <f t="shared" si="78"/>
        <v/>
      </c>
      <c r="AU70" s="399" t="str">
        <f t="shared" si="78"/>
        <v/>
      </c>
      <c r="AV70" s="399" t="str">
        <f t="shared" si="78"/>
        <v/>
      </c>
      <c r="AW70" s="399" t="str">
        <f t="shared" si="78"/>
        <v/>
      </c>
      <c r="AX70" s="399" t="str">
        <f t="shared" si="78"/>
        <v/>
      </c>
      <c r="AY70" s="399" t="str">
        <f t="shared" si="78"/>
        <v>P</v>
      </c>
      <c r="AZ70" s="399" t="str">
        <f t="shared" si="78"/>
        <v>R</v>
      </c>
      <c r="BA70" s="669"/>
      <c r="BB70" s="669"/>
      <c r="BC70" s="669"/>
      <c r="BD70" s="669"/>
      <c r="BE70" s="669"/>
      <c r="BF70" s="669"/>
      <c r="BG70" s="669"/>
      <c r="BH70" s="669"/>
      <c r="BI70" s="669"/>
      <c r="BJ70" s="669"/>
      <c r="BK70" s="669"/>
      <c r="BL70" s="669"/>
      <c r="BM70" s="669"/>
      <c r="BN70" s="669"/>
      <c r="BO70" s="669"/>
      <c r="BP70" s="669"/>
      <c r="BQ70" s="669"/>
    </row>
    <row r="71">
      <c r="A71" s="530">
        <v>69.0</v>
      </c>
      <c r="B71" s="530">
        <v>80.0</v>
      </c>
      <c r="C71" s="530" t="s">
        <v>902</v>
      </c>
      <c r="D71" s="537" t="s">
        <v>656</v>
      </c>
      <c r="E71" s="524"/>
      <c r="F71" s="524"/>
      <c r="G71" s="537" t="s">
        <v>656</v>
      </c>
      <c r="H71" s="578" t="s">
        <v>1162</v>
      </c>
      <c r="I71" s="531"/>
      <c r="J71" s="531"/>
      <c r="K71" s="531"/>
      <c r="L71" s="531"/>
      <c r="M71" s="538">
        <v>43903.0</v>
      </c>
      <c r="N71" s="531"/>
      <c r="O71" s="531"/>
      <c r="P71" s="549"/>
      <c r="Q71" s="540" t="s">
        <v>1181</v>
      </c>
      <c r="R71" s="676"/>
      <c r="S71" s="680"/>
      <c r="T71" s="667" t="str">
        <f t="shared" si="4"/>
        <v/>
      </c>
      <c r="U71" s="668" t="str">
        <f t="shared" si="61"/>
        <v>Aktif</v>
      </c>
      <c r="V71" s="533"/>
      <c r="W71" s="399" t="str">
        <f t="shared" ref="W71:AZ71" si="79">if(or(W$2&gt;now(),$A71=""),"",IF(W$2=$J71,"T",if(W$2=$M71,"P",if(W$2=$N71,"S",if(W$2=$O71,"M",if(and(W$2&gt;=min($L71,$M71),W$2&lt;min($N71,$O71,99999)),"R",if(And($K71&lt;&gt;"",W$2&gt;=$K71),"G","")))))))</f>
        <v/>
      </c>
      <c r="X71" s="399" t="str">
        <f t="shared" si="79"/>
        <v/>
      </c>
      <c r="Y71" s="399" t="str">
        <f t="shared" si="79"/>
        <v/>
      </c>
      <c r="Z71" s="399" t="str">
        <f t="shared" si="79"/>
        <v/>
      </c>
      <c r="AA71" s="399" t="str">
        <f t="shared" si="79"/>
        <v/>
      </c>
      <c r="AB71" s="399" t="str">
        <f t="shared" si="79"/>
        <v/>
      </c>
      <c r="AC71" s="399" t="str">
        <f t="shared" si="79"/>
        <v/>
      </c>
      <c r="AD71" s="399" t="str">
        <f t="shared" si="79"/>
        <v/>
      </c>
      <c r="AE71" s="399" t="str">
        <f t="shared" si="79"/>
        <v/>
      </c>
      <c r="AF71" s="399" t="str">
        <f t="shared" si="79"/>
        <v/>
      </c>
      <c r="AG71" s="399" t="str">
        <f t="shared" si="79"/>
        <v/>
      </c>
      <c r="AH71" s="399" t="str">
        <f t="shared" si="79"/>
        <v/>
      </c>
      <c r="AI71" s="399" t="str">
        <f t="shared" si="79"/>
        <v/>
      </c>
      <c r="AJ71" s="399" t="str">
        <f t="shared" si="79"/>
        <v/>
      </c>
      <c r="AK71" s="399" t="str">
        <f t="shared" si="79"/>
        <v/>
      </c>
      <c r="AL71" s="399" t="str">
        <f t="shared" si="79"/>
        <v/>
      </c>
      <c r="AM71" s="399" t="str">
        <f t="shared" si="79"/>
        <v/>
      </c>
      <c r="AN71" s="399" t="str">
        <f t="shared" si="79"/>
        <v/>
      </c>
      <c r="AO71" s="399" t="str">
        <f t="shared" si="79"/>
        <v/>
      </c>
      <c r="AP71" s="399" t="str">
        <f t="shared" si="79"/>
        <v/>
      </c>
      <c r="AQ71" s="399" t="str">
        <f t="shared" si="79"/>
        <v/>
      </c>
      <c r="AR71" s="399" t="str">
        <f t="shared" si="79"/>
        <v/>
      </c>
      <c r="AS71" s="399" t="str">
        <f t="shared" si="79"/>
        <v/>
      </c>
      <c r="AT71" s="399" t="str">
        <f t="shared" si="79"/>
        <v/>
      </c>
      <c r="AU71" s="399" t="str">
        <f t="shared" si="79"/>
        <v/>
      </c>
      <c r="AV71" s="399" t="str">
        <f t="shared" si="79"/>
        <v/>
      </c>
      <c r="AW71" s="399" t="str">
        <f t="shared" si="79"/>
        <v/>
      </c>
      <c r="AX71" s="399" t="str">
        <f t="shared" si="79"/>
        <v/>
      </c>
      <c r="AY71" s="399" t="str">
        <f t="shared" si="79"/>
        <v>P</v>
      </c>
      <c r="AZ71" s="399" t="str">
        <f t="shared" si="79"/>
        <v>R</v>
      </c>
      <c r="BA71" s="669"/>
      <c r="BB71" s="669"/>
      <c r="BC71" s="669"/>
      <c r="BD71" s="669"/>
      <c r="BE71" s="669"/>
      <c r="BF71" s="669"/>
      <c r="BG71" s="669"/>
      <c r="BH71" s="669"/>
      <c r="BI71" s="669"/>
      <c r="BJ71" s="669"/>
      <c r="BK71" s="669"/>
      <c r="BL71" s="669"/>
      <c r="BM71" s="669"/>
      <c r="BN71" s="669"/>
      <c r="BO71" s="669"/>
      <c r="BP71" s="669"/>
      <c r="BQ71" s="669"/>
    </row>
    <row r="72">
      <c r="A72" s="530">
        <v>76.0</v>
      </c>
      <c r="B72" s="530">
        <v>63.0</v>
      </c>
      <c r="C72" s="530" t="s">
        <v>892</v>
      </c>
      <c r="D72" s="530" t="s">
        <v>931</v>
      </c>
      <c r="E72" s="530" t="s">
        <v>586</v>
      </c>
      <c r="F72" s="524"/>
      <c r="G72" s="537" t="s">
        <v>656</v>
      </c>
      <c r="H72" s="537" t="s">
        <v>1162</v>
      </c>
      <c r="I72" s="531"/>
      <c r="J72" s="531"/>
      <c r="K72" s="531"/>
      <c r="L72" s="531"/>
      <c r="M72" s="538">
        <v>43904.0</v>
      </c>
      <c r="N72" s="531"/>
      <c r="O72" s="531"/>
      <c r="P72" s="549"/>
      <c r="Q72" s="676"/>
      <c r="R72" s="676"/>
      <c r="S72" s="682" t="str">
        <f>hyperlink("https://twitter.com/Metro_TV/status/1238824229727920132","Sumber")</f>
        <v>Sumber</v>
      </c>
      <c r="T72" s="667" t="str">
        <f t="shared" si="4"/>
        <v/>
      </c>
      <c r="U72" s="668" t="str">
        <f t="shared" si="61"/>
        <v>Aktif</v>
      </c>
      <c r="V72" s="533"/>
      <c r="W72" s="399" t="str">
        <f t="shared" ref="W72:AZ72" si="80">if(or(W$2&gt;now(),$A72=""),"",IF(W$2=$J72,"T",if(W$2=$M72,"P",if(W$2=$N72,"S",if(W$2=$O72,"M",if(and(W$2&gt;=min($L72,$M72),W$2&lt;min($N72,$O72,99999)),"R",if(And($K72&lt;&gt;"",W$2&gt;=$K72),"G","")))))))</f>
        <v/>
      </c>
      <c r="X72" s="399" t="str">
        <f t="shared" si="80"/>
        <v/>
      </c>
      <c r="Y72" s="399" t="str">
        <f t="shared" si="80"/>
        <v/>
      </c>
      <c r="Z72" s="399" t="str">
        <f t="shared" si="80"/>
        <v/>
      </c>
      <c r="AA72" s="399" t="str">
        <f t="shared" si="80"/>
        <v/>
      </c>
      <c r="AB72" s="399" t="str">
        <f t="shared" si="80"/>
        <v/>
      </c>
      <c r="AC72" s="399" t="str">
        <f t="shared" si="80"/>
        <v/>
      </c>
      <c r="AD72" s="399" t="str">
        <f t="shared" si="80"/>
        <v/>
      </c>
      <c r="AE72" s="399" t="str">
        <f t="shared" si="80"/>
        <v/>
      </c>
      <c r="AF72" s="399" t="str">
        <f t="shared" si="80"/>
        <v/>
      </c>
      <c r="AG72" s="399" t="str">
        <f t="shared" si="80"/>
        <v/>
      </c>
      <c r="AH72" s="399" t="str">
        <f t="shared" si="80"/>
        <v/>
      </c>
      <c r="AI72" s="399" t="str">
        <f t="shared" si="80"/>
        <v/>
      </c>
      <c r="AJ72" s="399" t="str">
        <f t="shared" si="80"/>
        <v/>
      </c>
      <c r="AK72" s="399" t="str">
        <f t="shared" si="80"/>
        <v/>
      </c>
      <c r="AL72" s="399" t="str">
        <f t="shared" si="80"/>
        <v/>
      </c>
      <c r="AM72" s="399" t="str">
        <f t="shared" si="80"/>
        <v/>
      </c>
      <c r="AN72" s="399" t="str">
        <f t="shared" si="80"/>
        <v/>
      </c>
      <c r="AO72" s="399" t="str">
        <f t="shared" si="80"/>
        <v/>
      </c>
      <c r="AP72" s="399" t="str">
        <f t="shared" si="80"/>
        <v/>
      </c>
      <c r="AQ72" s="399" t="str">
        <f t="shared" si="80"/>
        <v/>
      </c>
      <c r="AR72" s="399" t="str">
        <f t="shared" si="80"/>
        <v/>
      </c>
      <c r="AS72" s="399" t="str">
        <f t="shared" si="80"/>
        <v/>
      </c>
      <c r="AT72" s="399" t="str">
        <f t="shared" si="80"/>
        <v/>
      </c>
      <c r="AU72" s="399" t="str">
        <f t="shared" si="80"/>
        <v/>
      </c>
      <c r="AV72" s="399" t="str">
        <f t="shared" si="80"/>
        <v/>
      </c>
      <c r="AW72" s="399" t="str">
        <f t="shared" si="80"/>
        <v/>
      </c>
      <c r="AX72" s="399" t="str">
        <f t="shared" si="80"/>
        <v/>
      </c>
      <c r="AY72" s="399" t="str">
        <f t="shared" si="80"/>
        <v/>
      </c>
      <c r="AZ72" s="399" t="str">
        <f t="shared" si="80"/>
        <v>P</v>
      </c>
      <c r="BA72" s="669"/>
      <c r="BB72" s="669"/>
      <c r="BC72" s="669"/>
      <c r="BD72" s="669"/>
      <c r="BE72" s="669"/>
      <c r="BF72" s="669"/>
      <c r="BG72" s="669"/>
      <c r="BH72" s="669"/>
      <c r="BI72" s="669"/>
      <c r="BJ72" s="669"/>
      <c r="BK72" s="669"/>
      <c r="BL72" s="669"/>
      <c r="BM72" s="669"/>
      <c r="BN72" s="669"/>
      <c r="BO72" s="669"/>
      <c r="BP72" s="669"/>
      <c r="BQ72" s="669"/>
    </row>
    <row r="73">
      <c r="A73" s="524"/>
      <c r="B73" s="524"/>
      <c r="C73" s="524"/>
      <c r="D73" s="524"/>
      <c r="E73" s="524"/>
      <c r="F73" s="524"/>
      <c r="G73" s="531"/>
      <c r="H73" s="531"/>
      <c r="I73" s="531"/>
      <c r="J73" s="531"/>
      <c r="K73" s="531"/>
      <c r="L73" s="531"/>
      <c r="M73" s="531"/>
      <c r="N73" s="531"/>
      <c r="O73" s="531"/>
      <c r="P73" s="549"/>
      <c r="Q73" s="676"/>
      <c r="R73" s="676"/>
      <c r="S73" s="680"/>
      <c r="T73" s="683"/>
      <c r="U73" s="683"/>
      <c r="V73" s="533"/>
      <c r="W73" s="524"/>
      <c r="X73" s="524"/>
      <c r="Y73" s="524"/>
      <c r="Z73" s="524"/>
      <c r="AA73" s="524"/>
      <c r="AB73" s="524"/>
      <c r="AC73" s="524"/>
      <c r="AD73" s="524"/>
      <c r="AE73" s="524"/>
      <c r="AF73" s="524"/>
      <c r="AG73" s="524"/>
      <c r="AH73" s="524"/>
      <c r="AI73" s="524"/>
      <c r="AJ73" s="524"/>
      <c r="AK73" s="524"/>
      <c r="AL73" s="524"/>
      <c r="AM73" s="524"/>
      <c r="AN73" s="524"/>
      <c r="AO73" s="533"/>
      <c r="AP73" s="533"/>
      <c r="AQ73" s="533"/>
      <c r="AR73" s="533"/>
      <c r="AS73" s="533"/>
      <c r="AT73" s="533"/>
      <c r="AU73" s="533"/>
      <c r="AV73" s="533"/>
      <c r="AW73" s="533"/>
      <c r="AX73" s="533"/>
      <c r="AY73" s="533"/>
      <c r="AZ73" s="533"/>
      <c r="BA73" s="684"/>
      <c r="BB73" s="684"/>
      <c r="BC73" s="684"/>
      <c r="BD73" s="684"/>
      <c r="BE73" s="684"/>
      <c r="BF73" s="684"/>
      <c r="BG73" s="684"/>
      <c r="BH73" s="684"/>
      <c r="BI73" s="684"/>
      <c r="BJ73" s="684"/>
      <c r="BK73" s="684"/>
      <c r="BL73" s="684"/>
      <c r="BM73" s="684"/>
      <c r="BN73" s="684"/>
      <c r="BO73" s="684"/>
      <c r="BP73" s="684"/>
      <c r="BQ73" s="684"/>
    </row>
    <row r="74">
      <c r="A74" s="524"/>
      <c r="B74" s="524"/>
      <c r="C74" s="524"/>
      <c r="D74" s="524"/>
      <c r="E74" s="524"/>
      <c r="F74" s="524"/>
      <c r="G74" s="531"/>
      <c r="H74" s="531"/>
      <c r="I74" s="531"/>
      <c r="J74" s="531"/>
      <c r="K74" s="531"/>
      <c r="L74" s="531"/>
      <c r="M74" s="531"/>
      <c r="N74" s="531"/>
      <c r="O74" s="531"/>
      <c r="P74" s="549"/>
      <c r="Q74" s="676"/>
      <c r="R74" s="676"/>
      <c r="S74" s="680"/>
      <c r="T74" s="683"/>
      <c r="U74" s="683"/>
      <c r="V74" s="533"/>
      <c r="W74" s="524"/>
      <c r="X74" s="524"/>
      <c r="Y74" s="524"/>
      <c r="Z74" s="524"/>
      <c r="AA74" s="524"/>
      <c r="AB74" s="524"/>
      <c r="AC74" s="524"/>
      <c r="AD74" s="524"/>
      <c r="AE74" s="524"/>
      <c r="AF74" s="524"/>
      <c r="AG74" s="524"/>
      <c r="AH74" s="524"/>
      <c r="AI74" s="524"/>
      <c r="AJ74" s="524"/>
      <c r="AK74" s="524"/>
      <c r="AL74" s="524"/>
      <c r="AM74" s="524"/>
      <c r="AN74" s="524"/>
      <c r="AO74" s="533"/>
      <c r="AP74" s="533"/>
      <c r="AQ74" s="533"/>
      <c r="AR74" s="533"/>
      <c r="AS74" s="533"/>
      <c r="AT74" s="533"/>
      <c r="AU74" s="533"/>
      <c r="AV74" s="533"/>
      <c r="AW74" s="533"/>
      <c r="AX74" s="533"/>
      <c r="AY74" s="533"/>
      <c r="AZ74" s="533"/>
      <c r="BA74" s="684"/>
      <c r="BB74" s="684"/>
      <c r="BC74" s="684"/>
      <c r="BD74" s="684"/>
      <c r="BE74" s="684"/>
      <c r="BF74" s="684"/>
      <c r="BG74" s="684"/>
      <c r="BH74" s="684"/>
      <c r="BI74" s="684"/>
      <c r="BJ74" s="684"/>
      <c r="BK74" s="684"/>
      <c r="BL74" s="684"/>
      <c r="BM74" s="684"/>
      <c r="BN74" s="684"/>
      <c r="BO74" s="684"/>
      <c r="BP74" s="684"/>
      <c r="BQ74" s="684"/>
    </row>
    <row r="75">
      <c r="A75" s="524"/>
      <c r="B75" s="524"/>
      <c r="C75" s="524"/>
      <c r="D75" s="524"/>
      <c r="E75" s="524"/>
      <c r="F75" s="524"/>
      <c r="G75" s="531"/>
      <c r="H75" s="531"/>
      <c r="I75" s="531"/>
      <c r="J75" s="531"/>
      <c r="K75" s="531"/>
      <c r="L75" s="531"/>
      <c r="M75" s="531"/>
      <c r="N75" s="531"/>
      <c r="O75" s="531"/>
      <c r="P75" s="549"/>
      <c r="Q75" s="676"/>
      <c r="R75" s="676"/>
      <c r="S75" s="680"/>
      <c r="T75" s="683"/>
      <c r="U75" s="683"/>
      <c r="V75" s="533"/>
      <c r="W75" s="524"/>
      <c r="X75" s="524"/>
      <c r="Y75" s="524"/>
      <c r="Z75" s="524"/>
      <c r="AA75" s="524"/>
      <c r="AB75" s="524"/>
      <c r="AC75" s="524"/>
      <c r="AD75" s="524"/>
      <c r="AE75" s="524"/>
      <c r="AF75" s="524"/>
      <c r="AG75" s="524"/>
      <c r="AH75" s="524"/>
      <c r="AI75" s="524"/>
      <c r="AJ75" s="524"/>
      <c r="AK75" s="524"/>
      <c r="AL75" s="524"/>
      <c r="AM75" s="524"/>
      <c r="AN75" s="524"/>
      <c r="AO75" s="533"/>
      <c r="AP75" s="533"/>
      <c r="AQ75" s="533"/>
      <c r="AR75" s="533"/>
      <c r="AS75" s="533"/>
      <c r="AT75" s="533"/>
      <c r="AU75" s="533"/>
      <c r="AV75" s="533"/>
      <c r="AW75" s="533"/>
      <c r="AX75" s="533"/>
      <c r="AY75" s="533"/>
      <c r="AZ75" s="533"/>
      <c r="BA75" s="684"/>
      <c r="BB75" s="684"/>
      <c r="BC75" s="684"/>
      <c r="BD75" s="684"/>
      <c r="BE75" s="684"/>
      <c r="BF75" s="684"/>
      <c r="BG75" s="684"/>
      <c r="BH75" s="684"/>
      <c r="BI75" s="684"/>
      <c r="BJ75" s="684"/>
      <c r="BK75" s="684"/>
      <c r="BL75" s="684"/>
      <c r="BM75" s="684"/>
      <c r="BN75" s="684"/>
      <c r="BO75" s="684"/>
      <c r="BP75" s="684"/>
      <c r="BQ75" s="684"/>
    </row>
    <row r="76">
      <c r="A76" s="524"/>
      <c r="B76" s="524"/>
      <c r="C76" s="524"/>
      <c r="D76" s="524"/>
      <c r="E76" s="524"/>
      <c r="F76" s="524"/>
      <c r="G76" s="531"/>
      <c r="H76" s="531"/>
      <c r="I76" s="531"/>
      <c r="J76" s="531"/>
      <c r="K76" s="531"/>
      <c r="L76" s="531"/>
      <c r="M76" s="531"/>
      <c r="N76" s="531"/>
      <c r="O76" s="531"/>
      <c r="P76" s="549"/>
      <c r="Q76" s="676"/>
      <c r="R76" s="676"/>
      <c r="S76" s="680"/>
      <c r="T76" s="683"/>
      <c r="U76" s="683"/>
      <c r="V76" s="533"/>
      <c r="W76" s="524"/>
      <c r="X76" s="524"/>
      <c r="Y76" s="524"/>
      <c r="Z76" s="524"/>
      <c r="AA76" s="524"/>
      <c r="AB76" s="524"/>
      <c r="AC76" s="524"/>
      <c r="AD76" s="524"/>
      <c r="AE76" s="524"/>
      <c r="AF76" s="524"/>
      <c r="AG76" s="524"/>
      <c r="AH76" s="524"/>
      <c r="AI76" s="524"/>
      <c r="AJ76" s="524"/>
      <c r="AK76" s="524"/>
      <c r="AL76" s="524"/>
      <c r="AM76" s="524"/>
      <c r="AN76" s="524"/>
      <c r="AO76" s="533"/>
      <c r="AP76" s="533"/>
      <c r="AQ76" s="533"/>
      <c r="AR76" s="533"/>
      <c r="AS76" s="533"/>
      <c r="AT76" s="533"/>
      <c r="AU76" s="533"/>
      <c r="AV76" s="533"/>
      <c r="AW76" s="533"/>
      <c r="AX76" s="533"/>
      <c r="AY76" s="533"/>
      <c r="AZ76" s="533"/>
      <c r="BA76" s="684"/>
      <c r="BB76" s="684"/>
      <c r="BC76" s="684"/>
      <c r="BD76" s="684"/>
      <c r="BE76" s="684"/>
      <c r="BF76" s="684"/>
      <c r="BG76" s="684"/>
      <c r="BH76" s="684"/>
      <c r="BI76" s="684"/>
      <c r="BJ76" s="684"/>
      <c r="BK76" s="684"/>
      <c r="BL76" s="684"/>
      <c r="BM76" s="684"/>
      <c r="BN76" s="684"/>
      <c r="BO76" s="684"/>
      <c r="BP76" s="684"/>
      <c r="BQ76" s="684"/>
    </row>
    <row r="77">
      <c r="A77" s="524"/>
      <c r="B77" s="524"/>
      <c r="C77" s="524"/>
      <c r="D77" s="524"/>
      <c r="E77" s="524"/>
      <c r="F77" s="524"/>
      <c r="G77" s="531"/>
      <c r="H77" s="531"/>
      <c r="I77" s="531"/>
      <c r="J77" s="531"/>
      <c r="K77" s="531"/>
      <c r="L77" s="531"/>
      <c r="M77" s="531"/>
      <c r="N77" s="531"/>
      <c r="O77" s="531"/>
      <c r="P77" s="549"/>
      <c r="Q77" s="676"/>
      <c r="R77" s="676"/>
      <c r="S77" s="680"/>
      <c r="T77" s="683"/>
      <c r="U77" s="683"/>
      <c r="V77" s="533"/>
      <c r="W77" s="524"/>
      <c r="X77" s="524"/>
      <c r="Y77" s="524"/>
      <c r="Z77" s="524"/>
      <c r="AA77" s="524"/>
      <c r="AB77" s="524"/>
      <c r="AC77" s="524"/>
      <c r="AD77" s="524"/>
      <c r="AE77" s="524"/>
      <c r="AF77" s="524"/>
      <c r="AG77" s="524"/>
      <c r="AH77" s="524"/>
      <c r="AI77" s="524"/>
      <c r="AJ77" s="524"/>
      <c r="AK77" s="524"/>
      <c r="AL77" s="524"/>
      <c r="AM77" s="524"/>
      <c r="AN77" s="524"/>
      <c r="AO77" s="533"/>
      <c r="AP77" s="533"/>
      <c r="AQ77" s="533"/>
      <c r="AR77" s="533"/>
      <c r="AS77" s="533"/>
      <c r="AT77" s="533"/>
      <c r="AU77" s="533"/>
      <c r="AV77" s="533"/>
      <c r="AW77" s="533"/>
      <c r="AX77" s="533"/>
      <c r="AY77" s="533"/>
      <c r="AZ77" s="533"/>
      <c r="BA77" s="684"/>
      <c r="BB77" s="684"/>
      <c r="BC77" s="684"/>
      <c r="BD77" s="684"/>
      <c r="BE77" s="684"/>
      <c r="BF77" s="684"/>
      <c r="BG77" s="684"/>
      <c r="BH77" s="684"/>
      <c r="BI77" s="684"/>
      <c r="BJ77" s="684"/>
      <c r="BK77" s="684"/>
      <c r="BL77" s="684"/>
      <c r="BM77" s="684"/>
      <c r="BN77" s="684"/>
      <c r="BO77" s="684"/>
      <c r="BP77" s="684"/>
      <c r="BQ77" s="684"/>
    </row>
    <row r="78">
      <c r="A78" s="524"/>
      <c r="B78" s="524"/>
      <c r="C78" s="524"/>
      <c r="D78" s="524"/>
      <c r="E78" s="524"/>
      <c r="F78" s="524"/>
      <c r="G78" s="531"/>
      <c r="H78" s="531"/>
      <c r="I78" s="531"/>
      <c r="J78" s="531"/>
      <c r="K78" s="531"/>
      <c r="L78" s="531"/>
      <c r="M78" s="531"/>
      <c r="N78" s="531"/>
      <c r="O78" s="531"/>
      <c r="P78" s="549"/>
      <c r="Q78" s="676"/>
      <c r="R78" s="676"/>
      <c r="S78" s="680"/>
      <c r="T78" s="683"/>
      <c r="U78" s="683"/>
      <c r="V78" s="533"/>
      <c r="W78" s="524"/>
      <c r="X78" s="524"/>
      <c r="Y78" s="524"/>
      <c r="Z78" s="524"/>
      <c r="AA78" s="524"/>
      <c r="AB78" s="524"/>
      <c r="AC78" s="524"/>
      <c r="AD78" s="524"/>
      <c r="AE78" s="524"/>
      <c r="AF78" s="524"/>
      <c r="AG78" s="524"/>
      <c r="AH78" s="524"/>
      <c r="AI78" s="524"/>
      <c r="AJ78" s="524"/>
      <c r="AK78" s="524"/>
      <c r="AL78" s="524"/>
      <c r="AM78" s="524"/>
      <c r="AN78" s="524"/>
      <c r="AO78" s="533"/>
      <c r="AP78" s="533"/>
      <c r="AQ78" s="533"/>
      <c r="AR78" s="533"/>
      <c r="AS78" s="533"/>
      <c r="AT78" s="533"/>
      <c r="AU78" s="533"/>
      <c r="AV78" s="533"/>
      <c r="AW78" s="533"/>
      <c r="AX78" s="533"/>
      <c r="AY78" s="533"/>
      <c r="AZ78" s="533"/>
      <c r="BA78" s="684"/>
      <c r="BB78" s="684"/>
      <c r="BC78" s="684"/>
      <c r="BD78" s="684"/>
      <c r="BE78" s="684"/>
      <c r="BF78" s="684"/>
      <c r="BG78" s="684"/>
      <c r="BH78" s="684"/>
      <c r="BI78" s="684"/>
      <c r="BJ78" s="684"/>
      <c r="BK78" s="684"/>
      <c r="BL78" s="684"/>
      <c r="BM78" s="684"/>
      <c r="BN78" s="684"/>
      <c r="BO78" s="684"/>
      <c r="BP78" s="684"/>
      <c r="BQ78" s="684"/>
    </row>
    <row r="79">
      <c r="A79" s="524"/>
      <c r="B79" s="524"/>
      <c r="C79" s="524"/>
      <c r="D79" s="524"/>
      <c r="E79" s="524"/>
      <c r="F79" s="524"/>
      <c r="G79" s="531"/>
      <c r="H79" s="531"/>
      <c r="I79" s="531"/>
      <c r="J79" s="531"/>
      <c r="K79" s="531"/>
      <c r="L79" s="531"/>
      <c r="M79" s="531"/>
      <c r="N79" s="531"/>
      <c r="O79" s="531"/>
      <c r="P79" s="549"/>
      <c r="Q79" s="676"/>
      <c r="R79" s="676"/>
      <c r="S79" s="680"/>
      <c r="T79" s="683"/>
      <c r="U79" s="683"/>
      <c r="V79" s="533"/>
      <c r="W79" s="524"/>
      <c r="X79" s="524"/>
      <c r="Y79" s="524"/>
      <c r="Z79" s="524"/>
      <c r="AA79" s="524"/>
      <c r="AB79" s="524"/>
      <c r="AC79" s="524"/>
      <c r="AD79" s="524"/>
      <c r="AE79" s="524"/>
      <c r="AF79" s="524"/>
      <c r="AG79" s="524"/>
      <c r="AH79" s="524"/>
      <c r="AI79" s="524"/>
      <c r="AJ79" s="524"/>
      <c r="AK79" s="524"/>
      <c r="AL79" s="524"/>
      <c r="AM79" s="524"/>
      <c r="AN79" s="524"/>
      <c r="AO79" s="533"/>
      <c r="AP79" s="533"/>
      <c r="AQ79" s="533"/>
      <c r="AR79" s="533"/>
      <c r="AS79" s="533"/>
      <c r="AT79" s="533"/>
      <c r="AU79" s="533"/>
      <c r="AV79" s="533"/>
      <c r="AW79" s="533"/>
      <c r="AX79" s="533"/>
      <c r="AY79" s="533"/>
      <c r="AZ79" s="533"/>
      <c r="BA79" s="684"/>
      <c r="BB79" s="684"/>
      <c r="BC79" s="684"/>
      <c r="BD79" s="684"/>
      <c r="BE79" s="684"/>
      <c r="BF79" s="684"/>
      <c r="BG79" s="684"/>
      <c r="BH79" s="684"/>
      <c r="BI79" s="684"/>
      <c r="BJ79" s="684"/>
      <c r="BK79" s="684"/>
      <c r="BL79" s="684"/>
      <c r="BM79" s="684"/>
      <c r="BN79" s="684"/>
      <c r="BO79" s="684"/>
      <c r="BP79" s="684"/>
      <c r="BQ79" s="684"/>
    </row>
    <row r="80">
      <c r="A80" s="524"/>
      <c r="B80" s="524"/>
      <c r="C80" s="524"/>
      <c r="D80" s="524"/>
      <c r="E80" s="524"/>
      <c r="F80" s="524"/>
      <c r="G80" s="531"/>
      <c r="H80" s="531"/>
      <c r="I80" s="531"/>
      <c r="J80" s="531"/>
      <c r="K80" s="531"/>
      <c r="L80" s="531"/>
      <c r="M80" s="531"/>
      <c r="N80" s="531"/>
      <c r="O80" s="531"/>
      <c r="P80" s="549"/>
      <c r="Q80" s="676"/>
      <c r="R80" s="676"/>
      <c r="S80" s="680"/>
      <c r="T80" s="683"/>
      <c r="U80" s="683"/>
      <c r="V80" s="533"/>
      <c r="W80" s="524"/>
      <c r="X80" s="524"/>
      <c r="Y80" s="524"/>
      <c r="Z80" s="524"/>
      <c r="AA80" s="524"/>
      <c r="AB80" s="524"/>
      <c r="AC80" s="524"/>
      <c r="AD80" s="524"/>
      <c r="AE80" s="524"/>
      <c r="AF80" s="524"/>
      <c r="AG80" s="524"/>
      <c r="AH80" s="524"/>
      <c r="AI80" s="524"/>
      <c r="AJ80" s="524"/>
      <c r="AK80" s="524"/>
      <c r="AL80" s="524"/>
      <c r="AM80" s="524"/>
      <c r="AN80" s="524"/>
      <c r="AO80" s="533"/>
      <c r="AP80" s="533"/>
      <c r="AQ80" s="533"/>
      <c r="AR80" s="533"/>
      <c r="AS80" s="533"/>
      <c r="AT80" s="533"/>
      <c r="AU80" s="533"/>
      <c r="AV80" s="533"/>
      <c r="AW80" s="533"/>
      <c r="AX80" s="533"/>
      <c r="AY80" s="533"/>
      <c r="AZ80" s="533"/>
      <c r="BA80" s="684"/>
      <c r="BB80" s="684"/>
      <c r="BC80" s="684"/>
      <c r="BD80" s="684"/>
      <c r="BE80" s="684"/>
      <c r="BF80" s="684"/>
      <c r="BG80" s="684"/>
      <c r="BH80" s="684"/>
      <c r="BI80" s="684"/>
      <c r="BJ80" s="684"/>
      <c r="BK80" s="684"/>
      <c r="BL80" s="684"/>
      <c r="BM80" s="684"/>
      <c r="BN80" s="684"/>
      <c r="BO80" s="684"/>
      <c r="BP80" s="684"/>
      <c r="BQ80" s="684"/>
    </row>
    <row r="81">
      <c r="A81" s="524"/>
      <c r="B81" s="524"/>
      <c r="C81" s="524"/>
      <c r="D81" s="524"/>
      <c r="E81" s="524"/>
      <c r="F81" s="524"/>
      <c r="G81" s="531"/>
      <c r="H81" s="531"/>
      <c r="I81" s="531"/>
      <c r="J81" s="531"/>
      <c r="K81" s="531"/>
      <c r="L81" s="531"/>
      <c r="M81" s="531"/>
      <c r="N81" s="531"/>
      <c r="O81" s="531"/>
      <c r="P81" s="549"/>
      <c r="Q81" s="676"/>
      <c r="R81" s="676"/>
      <c r="S81" s="680"/>
      <c r="T81" s="683"/>
      <c r="U81" s="683"/>
      <c r="V81" s="533"/>
      <c r="W81" s="524"/>
      <c r="X81" s="524"/>
      <c r="Y81" s="524"/>
      <c r="Z81" s="524"/>
      <c r="AA81" s="524"/>
      <c r="AB81" s="524"/>
      <c r="AC81" s="524"/>
      <c r="AD81" s="524"/>
      <c r="AE81" s="524"/>
      <c r="AF81" s="524"/>
      <c r="AG81" s="524"/>
      <c r="AH81" s="524"/>
      <c r="AI81" s="524"/>
      <c r="AJ81" s="524"/>
      <c r="AK81" s="524"/>
      <c r="AL81" s="524"/>
      <c r="AM81" s="524"/>
      <c r="AN81" s="524"/>
      <c r="AO81" s="533"/>
      <c r="AP81" s="533"/>
      <c r="AQ81" s="533"/>
      <c r="AR81" s="533"/>
      <c r="AS81" s="533"/>
      <c r="AT81" s="533"/>
      <c r="AU81" s="533"/>
      <c r="AV81" s="533"/>
      <c r="AW81" s="533"/>
      <c r="AX81" s="533"/>
      <c r="AY81" s="533"/>
      <c r="AZ81" s="533"/>
      <c r="BA81" s="684"/>
      <c r="BB81" s="684"/>
      <c r="BC81" s="684"/>
      <c r="BD81" s="684"/>
      <c r="BE81" s="684"/>
      <c r="BF81" s="684"/>
      <c r="BG81" s="684"/>
      <c r="BH81" s="684"/>
      <c r="BI81" s="684"/>
      <c r="BJ81" s="684"/>
      <c r="BK81" s="684"/>
      <c r="BL81" s="684"/>
      <c r="BM81" s="684"/>
      <c r="BN81" s="684"/>
      <c r="BO81" s="684"/>
      <c r="BP81" s="684"/>
      <c r="BQ81" s="684"/>
    </row>
    <row r="82">
      <c r="A82" s="524"/>
      <c r="B82" s="524"/>
      <c r="C82" s="524"/>
      <c r="D82" s="524"/>
      <c r="E82" s="524"/>
      <c r="F82" s="524"/>
      <c r="G82" s="531"/>
      <c r="H82" s="531"/>
      <c r="I82" s="531"/>
      <c r="J82" s="531"/>
      <c r="K82" s="531"/>
      <c r="L82" s="531"/>
      <c r="M82" s="531"/>
      <c r="N82" s="531"/>
      <c r="O82" s="531"/>
      <c r="P82" s="549"/>
      <c r="Q82" s="676"/>
      <c r="R82" s="676"/>
      <c r="S82" s="680"/>
      <c r="T82" s="683"/>
      <c r="U82" s="683"/>
      <c r="V82" s="533"/>
      <c r="W82" s="524"/>
      <c r="X82" s="524"/>
      <c r="Y82" s="524"/>
      <c r="Z82" s="524"/>
      <c r="AA82" s="524"/>
      <c r="AB82" s="524"/>
      <c r="AC82" s="524"/>
      <c r="AD82" s="524"/>
      <c r="AE82" s="524"/>
      <c r="AF82" s="524"/>
      <c r="AG82" s="524"/>
      <c r="AH82" s="524"/>
      <c r="AI82" s="524"/>
      <c r="AJ82" s="524"/>
      <c r="AK82" s="524"/>
      <c r="AL82" s="524"/>
      <c r="AM82" s="524"/>
      <c r="AN82" s="524"/>
      <c r="AO82" s="533"/>
      <c r="AP82" s="533"/>
      <c r="AQ82" s="533"/>
      <c r="AR82" s="533"/>
      <c r="AS82" s="533"/>
      <c r="AT82" s="533"/>
      <c r="AU82" s="533"/>
      <c r="AV82" s="533"/>
      <c r="AW82" s="533"/>
      <c r="AX82" s="533"/>
      <c r="AY82" s="533"/>
      <c r="AZ82" s="533"/>
      <c r="BA82" s="684"/>
      <c r="BB82" s="684"/>
      <c r="BC82" s="684"/>
      <c r="BD82" s="684"/>
      <c r="BE82" s="684"/>
      <c r="BF82" s="684"/>
      <c r="BG82" s="684"/>
      <c r="BH82" s="684"/>
      <c r="BI82" s="684"/>
      <c r="BJ82" s="684"/>
      <c r="BK82" s="684"/>
      <c r="BL82" s="684"/>
      <c r="BM82" s="684"/>
      <c r="BN82" s="684"/>
      <c r="BO82" s="684"/>
      <c r="BP82" s="684"/>
      <c r="BQ82" s="684"/>
    </row>
    <row r="83">
      <c r="A83" s="524"/>
      <c r="B83" s="524"/>
      <c r="C83" s="524"/>
      <c r="D83" s="524"/>
      <c r="E83" s="524"/>
      <c r="F83" s="524"/>
      <c r="G83" s="531"/>
      <c r="H83" s="531"/>
      <c r="I83" s="531"/>
      <c r="J83" s="531"/>
      <c r="K83" s="531"/>
      <c r="L83" s="531"/>
      <c r="M83" s="531"/>
      <c r="N83" s="531"/>
      <c r="O83" s="531"/>
      <c r="P83" s="549"/>
      <c r="Q83" s="676"/>
      <c r="R83" s="676"/>
      <c r="S83" s="680"/>
      <c r="T83" s="683"/>
      <c r="U83" s="683"/>
      <c r="V83" s="533"/>
      <c r="W83" s="524"/>
      <c r="X83" s="524"/>
      <c r="Y83" s="524"/>
      <c r="Z83" s="524"/>
      <c r="AA83" s="524"/>
      <c r="AB83" s="524"/>
      <c r="AC83" s="524"/>
      <c r="AD83" s="524"/>
      <c r="AE83" s="524"/>
      <c r="AF83" s="524"/>
      <c r="AG83" s="524"/>
      <c r="AH83" s="524"/>
      <c r="AI83" s="524"/>
      <c r="AJ83" s="524"/>
      <c r="AK83" s="524"/>
      <c r="AL83" s="524"/>
      <c r="AM83" s="524"/>
      <c r="AN83" s="524"/>
      <c r="AO83" s="533"/>
      <c r="AP83" s="533"/>
      <c r="AQ83" s="533"/>
      <c r="AR83" s="533"/>
      <c r="AS83" s="533"/>
      <c r="AT83" s="533"/>
      <c r="AU83" s="533"/>
      <c r="AV83" s="533"/>
      <c r="AW83" s="533"/>
      <c r="AX83" s="533"/>
      <c r="AY83" s="533"/>
      <c r="AZ83" s="533"/>
      <c r="BA83" s="684"/>
      <c r="BB83" s="684"/>
      <c r="BC83" s="684"/>
      <c r="BD83" s="684"/>
      <c r="BE83" s="684"/>
      <c r="BF83" s="684"/>
      <c r="BG83" s="684"/>
      <c r="BH83" s="684"/>
      <c r="BI83" s="684"/>
      <c r="BJ83" s="684"/>
      <c r="BK83" s="684"/>
      <c r="BL83" s="684"/>
      <c r="BM83" s="684"/>
      <c r="BN83" s="684"/>
      <c r="BO83" s="684"/>
      <c r="BP83" s="684"/>
      <c r="BQ83" s="684"/>
    </row>
    <row r="84">
      <c r="A84" s="524"/>
      <c r="B84" s="524"/>
      <c r="C84" s="524"/>
      <c r="D84" s="524"/>
      <c r="E84" s="524"/>
      <c r="F84" s="524"/>
      <c r="G84" s="531"/>
      <c r="H84" s="531"/>
      <c r="I84" s="531"/>
      <c r="J84" s="531"/>
      <c r="K84" s="531"/>
      <c r="L84" s="531"/>
      <c r="M84" s="531"/>
      <c r="N84" s="531"/>
      <c r="O84" s="531"/>
      <c r="P84" s="549"/>
      <c r="Q84" s="676"/>
      <c r="R84" s="676"/>
      <c r="S84" s="680"/>
      <c r="T84" s="683"/>
      <c r="U84" s="683"/>
      <c r="V84" s="533"/>
      <c r="W84" s="524"/>
      <c r="X84" s="524"/>
      <c r="Y84" s="524"/>
      <c r="Z84" s="524"/>
      <c r="AA84" s="524"/>
      <c r="AB84" s="524"/>
      <c r="AC84" s="524"/>
      <c r="AD84" s="524"/>
      <c r="AE84" s="524"/>
      <c r="AF84" s="524"/>
      <c r="AG84" s="524"/>
      <c r="AH84" s="524"/>
      <c r="AI84" s="524"/>
      <c r="AJ84" s="524"/>
      <c r="AK84" s="524"/>
      <c r="AL84" s="524"/>
      <c r="AM84" s="524"/>
      <c r="AN84" s="524"/>
      <c r="AO84" s="533"/>
      <c r="AP84" s="533"/>
      <c r="AQ84" s="533"/>
      <c r="AR84" s="533"/>
      <c r="AS84" s="533"/>
      <c r="AT84" s="533"/>
      <c r="AU84" s="533"/>
      <c r="AV84" s="533"/>
      <c r="AW84" s="533"/>
      <c r="AX84" s="533"/>
      <c r="AY84" s="533"/>
      <c r="AZ84" s="533"/>
      <c r="BA84" s="684"/>
      <c r="BB84" s="684"/>
      <c r="BC84" s="684"/>
      <c r="BD84" s="684"/>
      <c r="BE84" s="684"/>
      <c r="BF84" s="684"/>
      <c r="BG84" s="684"/>
      <c r="BH84" s="684"/>
      <c r="BI84" s="684"/>
      <c r="BJ84" s="684"/>
      <c r="BK84" s="684"/>
      <c r="BL84" s="684"/>
      <c r="BM84" s="684"/>
      <c r="BN84" s="684"/>
      <c r="BO84" s="684"/>
      <c r="BP84" s="684"/>
      <c r="BQ84" s="684"/>
    </row>
    <row r="85">
      <c r="A85" s="524"/>
      <c r="B85" s="524"/>
      <c r="C85" s="524"/>
      <c r="D85" s="524"/>
      <c r="E85" s="524"/>
      <c r="F85" s="524"/>
      <c r="G85" s="531"/>
      <c r="H85" s="531"/>
      <c r="I85" s="531"/>
      <c r="J85" s="531"/>
      <c r="K85" s="531"/>
      <c r="L85" s="531"/>
      <c r="M85" s="531"/>
      <c r="N85" s="531"/>
      <c r="O85" s="531"/>
      <c r="P85" s="549"/>
      <c r="Q85" s="676"/>
      <c r="R85" s="676"/>
      <c r="S85" s="680"/>
      <c r="T85" s="683"/>
      <c r="U85" s="683"/>
      <c r="V85" s="533"/>
      <c r="W85" s="524"/>
      <c r="X85" s="524"/>
      <c r="Y85" s="524"/>
      <c r="Z85" s="524"/>
      <c r="AA85" s="524"/>
      <c r="AB85" s="524"/>
      <c r="AC85" s="524"/>
      <c r="AD85" s="524"/>
      <c r="AE85" s="524"/>
      <c r="AF85" s="524"/>
      <c r="AG85" s="524"/>
      <c r="AH85" s="524"/>
      <c r="AI85" s="524"/>
      <c r="AJ85" s="524"/>
      <c r="AK85" s="524"/>
      <c r="AL85" s="524"/>
      <c r="AM85" s="524"/>
      <c r="AN85" s="524"/>
      <c r="AO85" s="533"/>
      <c r="AP85" s="533"/>
      <c r="AQ85" s="533"/>
      <c r="AR85" s="533"/>
      <c r="AS85" s="533"/>
      <c r="AT85" s="533"/>
      <c r="AU85" s="533"/>
      <c r="AV85" s="533"/>
      <c r="AW85" s="533"/>
      <c r="AX85" s="533"/>
      <c r="AY85" s="533"/>
      <c r="AZ85" s="533"/>
      <c r="BA85" s="684"/>
      <c r="BB85" s="684"/>
      <c r="BC85" s="684"/>
      <c r="BD85" s="684"/>
      <c r="BE85" s="684"/>
      <c r="BF85" s="684"/>
      <c r="BG85" s="684"/>
      <c r="BH85" s="684"/>
      <c r="BI85" s="684"/>
      <c r="BJ85" s="684"/>
      <c r="BK85" s="684"/>
      <c r="BL85" s="684"/>
      <c r="BM85" s="684"/>
      <c r="BN85" s="684"/>
      <c r="BO85" s="684"/>
      <c r="BP85" s="684"/>
      <c r="BQ85" s="684"/>
    </row>
    <row r="86">
      <c r="A86" s="524"/>
      <c r="B86" s="524"/>
      <c r="C86" s="524"/>
      <c r="D86" s="524"/>
      <c r="E86" s="524"/>
      <c r="F86" s="524"/>
      <c r="G86" s="531"/>
      <c r="H86" s="531"/>
      <c r="I86" s="531"/>
      <c r="J86" s="531"/>
      <c r="K86" s="531"/>
      <c r="L86" s="531"/>
      <c r="M86" s="531"/>
      <c r="N86" s="531"/>
      <c r="O86" s="531"/>
      <c r="P86" s="549"/>
      <c r="Q86" s="676"/>
      <c r="R86" s="676"/>
      <c r="S86" s="680"/>
      <c r="T86" s="683"/>
      <c r="U86" s="683"/>
      <c r="V86" s="533"/>
      <c r="W86" s="524"/>
      <c r="X86" s="524"/>
      <c r="Y86" s="524"/>
      <c r="Z86" s="524"/>
      <c r="AA86" s="524"/>
      <c r="AB86" s="524"/>
      <c r="AC86" s="524"/>
      <c r="AD86" s="524"/>
      <c r="AE86" s="524"/>
      <c r="AF86" s="524"/>
      <c r="AG86" s="524"/>
      <c r="AH86" s="524"/>
      <c r="AI86" s="524"/>
      <c r="AJ86" s="524"/>
      <c r="AK86" s="524"/>
      <c r="AL86" s="524"/>
      <c r="AM86" s="524"/>
      <c r="AN86" s="524"/>
      <c r="AO86" s="533"/>
      <c r="AP86" s="533"/>
      <c r="AQ86" s="533"/>
      <c r="AR86" s="533"/>
      <c r="AS86" s="533"/>
      <c r="AT86" s="533"/>
      <c r="AU86" s="533"/>
      <c r="AV86" s="533"/>
      <c r="AW86" s="533"/>
      <c r="AX86" s="533"/>
      <c r="AY86" s="533"/>
      <c r="AZ86" s="533"/>
      <c r="BA86" s="684"/>
      <c r="BB86" s="684"/>
      <c r="BC86" s="684"/>
      <c r="BD86" s="684"/>
      <c r="BE86" s="684"/>
      <c r="BF86" s="684"/>
      <c r="BG86" s="684"/>
      <c r="BH86" s="684"/>
      <c r="BI86" s="684"/>
      <c r="BJ86" s="684"/>
      <c r="BK86" s="684"/>
      <c r="BL86" s="684"/>
      <c r="BM86" s="684"/>
      <c r="BN86" s="684"/>
      <c r="BO86" s="684"/>
      <c r="BP86" s="684"/>
      <c r="BQ86" s="684"/>
    </row>
    <row r="87">
      <c r="A87" s="524"/>
      <c r="B87" s="524"/>
      <c r="C87" s="524"/>
      <c r="D87" s="524"/>
      <c r="E87" s="524"/>
      <c r="F87" s="524"/>
      <c r="G87" s="531"/>
      <c r="H87" s="531"/>
      <c r="I87" s="531"/>
      <c r="J87" s="531"/>
      <c r="K87" s="531"/>
      <c r="L87" s="531"/>
      <c r="M87" s="531"/>
      <c r="N87" s="531"/>
      <c r="O87" s="531"/>
      <c r="P87" s="549"/>
      <c r="Q87" s="676"/>
      <c r="R87" s="676"/>
      <c r="S87" s="680"/>
      <c r="T87" s="683"/>
      <c r="U87" s="683"/>
      <c r="V87" s="533"/>
      <c r="W87" s="524"/>
      <c r="X87" s="524"/>
      <c r="Y87" s="524"/>
      <c r="Z87" s="524"/>
      <c r="AA87" s="524"/>
      <c r="AB87" s="524"/>
      <c r="AC87" s="524"/>
      <c r="AD87" s="524"/>
      <c r="AE87" s="524"/>
      <c r="AF87" s="524"/>
      <c r="AG87" s="524"/>
      <c r="AH87" s="524"/>
      <c r="AI87" s="524"/>
      <c r="AJ87" s="524"/>
      <c r="AK87" s="524"/>
      <c r="AL87" s="524"/>
      <c r="AM87" s="524"/>
      <c r="AN87" s="524"/>
      <c r="AO87" s="533"/>
      <c r="AP87" s="533"/>
      <c r="AQ87" s="533"/>
      <c r="AR87" s="533"/>
      <c r="AS87" s="533"/>
      <c r="AT87" s="533"/>
      <c r="AU87" s="533"/>
      <c r="AV87" s="533"/>
      <c r="AW87" s="533"/>
      <c r="AX87" s="533"/>
      <c r="AY87" s="533"/>
      <c r="AZ87" s="533"/>
      <c r="BA87" s="684"/>
      <c r="BB87" s="684"/>
      <c r="BC87" s="684"/>
      <c r="BD87" s="684"/>
      <c r="BE87" s="684"/>
      <c r="BF87" s="684"/>
      <c r="BG87" s="684"/>
      <c r="BH87" s="684"/>
      <c r="BI87" s="684"/>
      <c r="BJ87" s="684"/>
      <c r="BK87" s="684"/>
      <c r="BL87" s="684"/>
      <c r="BM87" s="684"/>
      <c r="BN87" s="684"/>
      <c r="BO87" s="684"/>
      <c r="BP87" s="684"/>
      <c r="BQ87" s="684"/>
    </row>
    <row r="88">
      <c r="A88" s="524"/>
      <c r="B88" s="524"/>
      <c r="C88" s="524"/>
      <c r="D88" s="524"/>
      <c r="E88" s="524"/>
      <c r="F88" s="524"/>
      <c r="G88" s="531"/>
      <c r="H88" s="531"/>
      <c r="I88" s="531"/>
      <c r="J88" s="531"/>
      <c r="K88" s="531"/>
      <c r="L88" s="531"/>
      <c r="M88" s="531"/>
      <c r="N88" s="531"/>
      <c r="O88" s="531"/>
      <c r="P88" s="549"/>
      <c r="Q88" s="676"/>
      <c r="R88" s="676"/>
      <c r="S88" s="680"/>
      <c r="T88" s="683"/>
      <c r="U88" s="683"/>
      <c r="V88" s="533"/>
      <c r="W88" s="524"/>
      <c r="X88" s="524"/>
      <c r="Y88" s="524"/>
      <c r="Z88" s="524"/>
      <c r="AA88" s="524"/>
      <c r="AB88" s="524"/>
      <c r="AC88" s="524"/>
      <c r="AD88" s="524"/>
      <c r="AE88" s="524"/>
      <c r="AF88" s="524"/>
      <c r="AG88" s="524"/>
      <c r="AH88" s="524"/>
      <c r="AI88" s="524"/>
      <c r="AJ88" s="524"/>
      <c r="AK88" s="524"/>
      <c r="AL88" s="524"/>
      <c r="AM88" s="524"/>
      <c r="AN88" s="524"/>
      <c r="AO88" s="533"/>
      <c r="AP88" s="533"/>
      <c r="AQ88" s="533"/>
      <c r="AR88" s="533"/>
      <c r="AS88" s="533"/>
      <c r="AT88" s="533"/>
      <c r="AU88" s="533"/>
      <c r="AV88" s="533"/>
      <c r="AW88" s="533"/>
      <c r="AX88" s="533"/>
      <c r="AY88" s="533"/>
      <c r="AZ88" s="533"/>
      <c r="BA88" s="684"/>
      <c r="BB88" s="684"/>
      <c r="BC88" s="684"/>
      <c r="BD88" s="684"/>
      <c r="BE88" s="684"/>
      <c r="BF88" s="684"/>
      <c r="BG88" s="684"/>
      <c r="BH88" s="684"/>
      <c r="BI88" s="684"/>
      <c r="BJ88" s="684"/>
      <c r="BK88" s="684"/>
      <c r="BL88" s="684"/>
      <c r="BM88" s="684"/>
      <c r="BN88" s="684"/>
      <c r="BO88" s="684"/>
      <c r="BP88" s="684"/>
      <c r="BQ88" s="684"/>
    </row>
    <row r="89">
      <c r="A89" s="524"/>
      <c r="B89" s="524"/>
      <c r="C89" s="524"/>
      <c r="D89" s="524"/>
      <c r="E89" s="524"/>
      <c r="F89" s="524"/>
      <c r="G89" s="531"/>
      <c r="H89" s="531"/>
      <c r="I89" s="531"/>
      <c r="J89" s="531"/>
      <c r="K89" s="531"/>
      <c r="L89" s="531"/>
      <c r="M89" s="531"/>
      <c r="N89" s="531"/>
      <c r="O89" s="531"/>
      <c r="P89" s="549"/>
      <c r="Q89" s="676"/>
      <c r="R89" s="676"/>
      <c r="S89" s="680"/>
      <c r="T89" s="683"/>
      <c r="U89" s="683"/>
      <c r="V89" s="533"/>
      <c r="W89" s="524"/>
      <c r="X89" s="524"/>
      <c r="Y89" s="524"/>
      <c r="Z89" s="524"/>
      <c r="AA89" s="524"/>
      <c r="AB89" s="524"/>
      <c r="AC89" s="524"/>
      <c r="AD89" s="524"/>
      <c r="AE89" s="524"/>
      <c r="AF89" s="524"/>
      <c r="AG89" s="524"/>
      <c r="AH89" s="524"/>
      <c r="AI89" s="524"/>
      <c r="AJ89" s="524"/>
      <c r="AK89" s="524"/>
      <c r="AL89" s="524"/>
      <c r="AM89" s="524"/>
      <c r="AN89" s="524"/>
      <c r="AO89" s="533"/>
      <c r="AP89" s="533"/>
      <c r="AQ89" s="533"/>
      <c r="AR89" s="533"/>
      <c r="AS89" s="533"/>
      <c r="AT89" s="533"/>
      <c r="AU89" s="533"/>
      <c r="AV89" s="533"/>
      <c r="AW89" s="533"/>
      <c r="AX89" s="533"/>
      <c r="AY89" s="533"/>
      <c r="AZ89" s="533"/>
      <c r="BA89" s="684"/>
      <c r="BB89" s="684"/>
      <c r="BC89" s="684"/>
      <c r="BD89" s="684"/>
      <c r="BE89" s="684"/>
      <c r="BF89" s="684"/>
      <c r="BG89" s="684"/>
      <c r="BH89" s="684"/>
      <c r="BI89" s="684"/>
      <c r="BJ89" s="684"/>
      <c r="BK89" s="684"/>
      <c r="BL89" s="684"/>
      <c r="BM89" s="684"/>
      <c r="BN89" s="684"/>
      <c r="BO89" s="684"/>
      <c r="BP89" s="684"/>
      <c r="BQ89" s="684"/>
    </row>
    <row r="90">
      <c r="A90" s="524"/>
      <c r="B90" s="524"/>
      <c r="C90" s="524"/>
      <c r="D90" s="524"/>
      <c r="E90" s="524"/>
      <c r="F90" s="524"/>
      <c r="G90" s="531"/>
      <c r="H90" s="531"/>
      <c r="I90" s="531"/>
      <c r="J90" s="531"/>
      <c r="K90" s="531"/>
      <c r="L90" s="531"/>
      <c r="M90" s="531"/>
      <c r="N90" s="531"/>
      <c r="O90" s="531"/>
      <c r="P90" s="549"/>
      <c r="Q90" s="676"/>
      <c r="R90" s="676"/>
      <c r="S90" s="680"/>
      <c r="T90" s="683"/>
      <c r="U90" s="683"/>
      <c r="V90" s="533"/>
      <c r="W90" s="524"/>
      <c r="X90" s="524"/>
      <c r="Y90" s="524"/>
      <c r="Z90" s="524"/>
      <c r="AA90" s="524"/>
      <c r="AB90" s="524"/>
      <c r="AC90" s="524"/>
      <c r="AD90" s="524"/>
      <c r="AE90" s="524"/>
      <c r="AF90" s="524"/>
      <c r="AG90" s="524"/>
      <c r="AH90" s="524"/>
      <c r="AI90" s="524"/>
      <c r="AJ90" s="524"/>
      <c r="AK90" s="524"/>
      <c r="AL90" s="524"/>
      <c r="AM90" s="524"/>
      <c r="AN90" s="524"/>
      <c r="AO90" s="533"/>
      <c r="AP90" s="533"/>
      <c r="AQ90" s="533"/>
      <c r="AR90" s="533"/>
      <c r="AS90" s="533"/>
      <c r="AT90" s="533"/>
      <c r="AU90" s="533"/>
      <c r="AV90" s="533"/>
      <c r="AW90" s="533"/>
      <c r="AX90" s="533"/>
      <c r="AY90" s="533"/>
      <c r="AZ90" s="533"/>
      <c r="BA90" s="684"/>
      <c r="BB90" s="684"/>
      <c r="BC90" s="684"/>
      <c r="BD90" s="684"/>
      <c r="BE90" s="684"/>
      <c r="BF90" s="684"/>
      <c r="BG90" s="684"/>
      <c r="BH90" s="684"/>
      <c r="BI90" s="684"/>
      <c r="BJ90" s="684"/>
      <c r="BK90" s="684"/>
      <c r="BL90" s="684"/>
      <c r="BM90" s="684"/>
      <c r="BN90" s="684"/>
      <c r="BO90" s="684"/>
      <c r="BP90" s="684"/>
      <c r="BQ90" s="684"/>
    </row>
    <row r="91">
      <c r="A91" s="524"/>
      <c r="B91" s="524"/>
      <c r="C91" s="524"/>
      <c r="D91" s="524"/>
      <c r="E91" s="524"/>
      <c r="F91" s="524"/>
      <c r="G91" s="531"/>
      <c r="H91" s="531"/>
      <c r="I91" s="531"/>
      <c r="J91" s="531"/>
      <c r="K91" s="531"/>
      <c r="L91" s="531"/>
      <c r="M91" s="531"/>
      <c r="N91" s="531"/>
      <c r="O91" s="531"/>
      <c r="P91" s="549"/>
      <c r="Q91" s="676"/>
      <c r="R91" s="676"/>
      <c r="S91" s="680"/>
      <c r="T91" s="683"/>
      <c r="U91" s="683"/>
      <c r="V91" s="533"/>
      <c r="W91" s="524"/>
      <c r="X91" s="524"/>
      <c r="Y91" s="524"/>
      <c r="Z91" s="524"/>
      <c r="AA91" s="524"/>
      <c r="AB91" s="524"/>
      <c r="AC91" s="524"/>
      <c r="AD91" s="524"/>
      <c r="AE91" s="524"/>
      <c r="AF91" s="524"/>
      <c r="AG91" s="524"/>
      <c r="AH91" s="524"/>
      <c r="AI91" s="524"/>
      <c r="AJ91" s="524"/>
      <c r="AK91" s="524"/>
      <c r="AL91" s="524"/>
      <c r="AM91" s="524"/>
      <c r="AN91" s="524"/>
      <c r="AO91" s="533"/>
      <c r="AP91" s="533"/>
      <c r="AQ91" s="533"/>
      <c r="AR91" s="533"/>
      <c r="AS91" s="533"/>
      <c r="AT91" s="533"/>
      <c r="AU91" s="533"/>
      <c r="AV91" s="533"/>
      <c r="AW91" s="533"/>
      <c r="AX91" s="533"/>
      <c r="AY91" s="533"/>
      <c r="AZ91" s="533"/>
      <c r="BA91" s="684"/>
      <c r="BB91" s="684"/>
      <c r="BC91" s="684"/>
      <c r="BD91" s="684"/>
      <c r="BE91" s="684"/>
      <c r="BF91" s="684"/>
      <c r="BG91" s="684"/>
      <c r="BH91" s="684"/>
      <c r="BI91" s="684"/>
      <c r="BJ91" s="684"/>
      <c r="BK91" s="684"/>
      <c r="BL91" s="684"/>
      <c r="BM91" s="684"/>
      <c r="BN91" s="684"/>
      <c r="BO91" s="684"/>
      <c r="BP91" s="684"/>
      <c r="BQ91" s="684"/>
    </row>
    <row r="92">
      <c r="A92" s="524"/>
      <c r="B92" s="524"/>
      <c r="C92" s="524"/>
      <c r="D92" s="524"/>
      <c r="E92" s="524"/>
      <c r="F92" s="524"/>
      <c r="G92" s="531"/>
      <c r="H92" s="531"/>
      <c r="I92" s="531"/>
      <c r="J92" s="531"/>
      <c r="K92" s="531"/>
      <c r="L92" s="531"/>
      <c r="M92" s="531"/>
      <c r="N92" s="531"/>
      <c r="O92" s="531"/>
      <c r="P92" s="549"/>
      <c r="Q92" s="676"/>
      <c r="R92" s="676"/>
      <c r="S92" s="680"/>
      <c r="T92" s="683"/>
      <c r="U92" s="683"/>
      <c r="V92" s="533"/>
      <c r="W92" s="524"/>
      <c r="X92" s="524"/>
      <c r="Y92" s="524"/>
      <c r="Z92" s="524"/>
      <c r="AA92" s="524"/>
      <c r="AB92" s="524"/>
      <c r="AC92" s="524"/>
      <c r="AD92" s="524"/>
      <c r="AE92" s="524"/>
      <c r="AF92" s="524"/>
      <c r="AG92" s="524"/>
      <c r="AH92" s="524"/>
      <c r="AI92" s="524"/>
      <c r="AJ92" s="524"/>
      <c r="AK92" s="524"/>
      <c r="AL92" s="524"/>
      <c r="AM92" s="524"/>
      <c r="AN92" s="524"/>
      <c r="AO92" s="533"/>
      <c r="AP92" s="533"/>
      <c r="AQ92" s="533"/>
      <c r="AR92" s="533"/>
      <c r="AS92" s="533"/>
      <c r="AT92" s="533"/>
      <c r="AU92" s="533"/>
      <c r="AV92" s="533"/>
      <c r="AW92" s="533"/>
      <c r="AX92" s="533"/>
      <c r="AY92" s="533"/>
      <c r="AZ92" s="533"/>
      <c r="BA92" s="684"/>
      <c r="BB92" s="684"/>
      <c r="BC92" s="684"/>
      <c r="BD92" s="684"/>
      <c r="BE92" s="684"/>
      <c r="BF92" s="684"/>
      <c r="BG92" s="684"/>
      <c r="BH92" s="684"/>
      <c r="BI92" s="684"/>
      <c r="BJ92" s="684"/>
      <c r="BK92" s="684"/>
      <c r="BL92" s="684"/>
      <c r="BM92" s="684"/>
      <c r="BN92" s="684"/>
      <c r="BO92" s="684"/>
      <c r="BP92" s="684"/>
      <c r="BQ92" s="684"/>
    </row>
    <row r="93">
      <c r="A93" s="524"/>
      <c r="B93" s="524"/>
      <c r="C93" s="524"/>
      <c r="D93" s="524"/>
      <c r="E93" s="524"/>
      <c r="F93" s="524"/>
      <c r="G93" s="531"/>
      <c r="H93" s="531"/>
      <c r="I93" s="531"/>
      <c r="J93" s="531"/>
      <c r="K93" s="531"/>
      <c r="L93" s="531"/>
      <c r="M93" s="531"/>
      <c r="N93" s="531"/>
      <c r="O93" s="531"/>
      <c r="P93" s="549"/>
      <c r="Q93" s="676"/>
      <c r="R93" s="676"/>
      <c r="S93" s="680"/>
      <c r="T93" s="683"/>
      <c r="U93" s="683"/>
      <c r="V93" s="533"/>
      <c r="W93" s="524"/>
      <c r="X93" s="524"/>
      <c r="Y93" s="524"/>
      <c r="Z93" s="524"/>
      <c r="AA93" s="524"/>
      <c r="AB93" s="524"/>
      <c r="AC93" s="524"/>
      <c r="AD93" s="524"/>
      <c r="AE93" s="524"/>
      <c r="AF93" s="524"/>
      <c r="AG93" s="524"/>
      <c r="AH93" s="524"/>
      <c r="AI93" s="524"/>
      <c r="AJ93" s="524"/>
      <c r="AK93" s="524"/>
      <c r="AL93" s="524"/>
      <c r="AM93" s="524"/>
      <c r="AN93" s="524"/>
      <c r="AO93" s="533"/>
      <c r="AP93" s="533"/>
      <c r="AQ93" s="533"/>
      <c r="AR93" s="533"/>
      <c r="AS93" s="533"/>
      <c r="AT93" s="533"/>
      <c r="AU93" s="533"/>
      <c r="AV93" s="533"/>
      <c r="AW93" s="533"/>
      <c r="AX93" s="533"/>
      <c r="AY93" s="533"/>
      <c r="AZ93" s="533"/>
      <c r="BA93" s="684"/>
      <c r="BB93" s="684"/>
      <c r="BC93" s="684"/>
      <c r="BD93" s="684"/>
      <c r="BE93" s="684"/>
      <c r="BF93" s="684"/>
      <c r="BG93" s="684"/>
      <c r="BH93" s="684"/>
      <c r="BI93" s="684"/>
      <c r="BJ93" s="684"/>
      <c r="BK93" s="684"/>
      <c r="BL93" s="684"/>
      <c r="BM93" s="684"/>
      <c r="BN93" s="684"/>
      <c r="BO93" s="684"/>
      <c r="BP93" s="684"/>
      <c r="BQ93" s="684"/>
    </row>
    <row r="94">
      <c r="A94" s="524"/>
      <c r="B94" s="524"/>
      <c r="C94" s="524"/>
      <c r="D94" s="524"/>
      <c r="E94" s="524"/>
      <c r="F94" s="524"/>
      <c r="G94" s="531"/>
      <c r="H94" s="531"/>
      <c r="I94" s="531"/>
      <c r="J94" s="531"/>
      <c r="K94" s="531"/>
      <c r="L94" s="531"/>
      <c r="M94" s="531"/>
      <c r="N94" s="531"/>
      <c r="O94" s="531"/>
      <c r="P94" s="549"/>
      <c r="Q94" s="676"/>
      <c r="R94" s="676"/>
      <c r="S94" s="680"/>
      <c r="T94" s="683"/>
      <c r="U94" s="683"/>
      <c r="V94" s="533"/>
      <c r="W94" s="524"/>
      <c r="X94" s="524"/>
      <c r="Y94" s="524"/>
      <c r="Z94" s="524"/>
      <c r="AA94" s="524"/>
      <c r="AB94" s="524"/>
      <c r="AC94" s="524"/>
      <c r="AD94" s="524"/>
      <c r="AE94" s="524"/>
      <c r="AF94" s="524"/>
      <c r="AG94" s="524"/>
      <c r="AH94" s="524"/>
      <c r="AI94" s="524"/>
      <c r="AJ94" s="524"/>
      <c r="AK94" s="524"/>
      <c r="AL94" s="524"/>
      <c r="AM94" s="524"/>
      <c r="AN94" s="524"/>
      <c r="AO94" s="533"/>
      <c r="AP94" s="533"/>
      <c r="AQ94" s="533"/>
      <c r="AR94" s="533"/>
      <c r="AS94" s="533"/>
      <c r="AT94" s="533"/>
      <c r="AU94" s="533"/>
      <c r="AV94" s="533"/>
      <c r="AW94" s="533"/>
      <c r="AX94" s="533"/>
      <c r="AY94" s="533"/>
      <c r="AZ94" s="533"/>
      <c r="BA94" s="684"/>
      <c r="BB94" s="684"/>
      <c r="BC94" s="684"/>
      <c r="BD94" s="684"/>
      <c r="BE94" s="684"/>
      <c r="BF94" s="684"/>
      <c r="BG94" s="684"/>
      <c r="BH94" s="684"/>
      <c r="BI94" s="684"/>
      <c r="BJ94" s="684"/>
      <c r="BK94" s="684"/>
      <c r="BL94" s="684"/>
      <c r="BM94" s="684"/>
      <c r="BN94" s="684"/>
      <c r="BO94" s="684"/>
      <c r="BP94" s="684"/>
      <c r="BQ94" s="684"/>
    </row>
    <row r="95">
      <c r="A95" s="524"/>
      <c r="B95" s="524"/>
      <c r="C95" s="524"/>
      <c r="D95" s="524"/>
      <c r="E95" s="524"/>
      <c r="F95" s="524"/>
      <c r="G95" s="531"/>
      <c r="H95" s="531"/>
      <c r="I95" s="531"/>
      <c r="J95" s="531"/>
      <c r="K95" s="531"/>
      <c r="L95" s="531"/>
      <c r="M95" s="531"/>
      <c r="N95" s="531"/>
      <c r="O95" s="531"/>
      <c r="P95" s="549"/>
      <c r="Q95" s="676"/>
      <c r="R95" s="676"/>
      <c r="S95" s="680"/>
      <c r="T95" s="683"/>
      <c r="U95" s="683"/>
      <c r="V95" s="533"/>
      <c r="W95" s="524"/>
      <c r="X95" s="524"/>
      <c r="Y95" s="524"/>
      <c r="Z95" s="524"/>
      <c r="AA95" s="524"/>
      <c r="AB95" s="524"/>
      <c r="AC95" s="524"/>
      <c r="AD95" s="524"/>
      <c r="AE95" s="524"/>
      <c r="AF95" s="524"/>
      <c r="AG95" s="524"/>
      <c r="AH95" s="524"/>
      <c r="AI95" s="524"/>
      <c r="AJ95" s="524"/>
      <c r="AK95" s="524"/>
      <c r="AL95" s="524"/>
      <c r="AM95" s="524"/>
      <c r="AN95" s="524"/>
      <c r="AO95" s="533"/>
      <c r="AP95" s="533"/>
      <c r="AQ95" s="533"/>
      <c r="AR95" s="533"/>
      <c r="AS95" s="533"/>
      <c r="AT95" s="533"/>
      <c r="AU95" s="533"/>
      <c r="AV95" s="533"/>
      <c r="AW95" s="533"/>
      <c r="AX95" s="533"/>
      <c r="AY95" s="533"/>
      <c r="AZ95" s="533"/>
      <c r="BA95" s="684"/>
      <c r="BB95" s="684"/>
      <c r="BC95" s="684"/>
      <c r="BD95" s="684"/>
      <c r="BE95" s="684"/>
      <c r="BF95" s="684"/>
      <c r="BG95" s="684"/>
      <c r="BH95" s="684"/>
      <c r="BI95" s="684"/>
      <c r="BJ95" s="684"/>
      <c r="BK95" s="684"/>
      <c r="BL95" s="684"/>
      <c r="BM95" s="684"/>
      <c r="BN95" s="684"/>
      <c r="BO95" s="684"/>
      <c r="BP95" s="684"/>
      <c r="BQ95" s="684"/>
    </row>
    <row r="96">
      <c r="A96" s="524"/>
      <c r="B96" s="524"/>
      <c r="C96" s="524"/>
      <c r="D96" s="524"/>
      <c r="E96" s="524"/>
      <c r="F96" s="524"/>
      <c r="G96" s="531"/>
      <c r="H96" s="531"/>
      <c r="I96" s="531"/>
      <c r="J96" s="531"/>
      <c r="K96" s="531"/>
      <c r="L96" s="531"/>
      <c r="M96" s="531"/>
      <c r="N96" s="531"/>
      <c r="O96" s="531"/>
      <c r="P96" s="549"/>
      <c r="Q96" s="676"/>
      <c r="R96" s="676"/>
      <c r="S96" s="680"/>
      <c r="T96" s="683"/>
      <c r="U96" s="683"/>
      <c r="V96" s="533"/>
      <c r="W96" s="524"/>
      <c r="X96" s="524"/>
      <c r="Y96" s="524"/>
      <c r="Z96" s="524"/>
      <c r="AA96" s="524"/>
      <c r="AB96" s="524"/>
      <c r="AC96" s="524"/>
      <c r="AD96" s="524"/>
      <c r="AE96" s="524"/>
      <c r="AF96" s="524"/>
      <c r="AG96" s="524"/>
      <c r="AH96" s="524"/>
      <c r="AI96" s="524"/>
      <c r="AJ96" s="524"/>
      <c r="AK96" s="524"/>
      <c r="AL96" s="524"/>
      <c r="AM96" s="524"/>
      <c r="AN96" s="524"/>
      <c r="AO96" s="533"/>
      <c r="AP96" s="533"/>
      <c r="AQ96" s="533"/>
      <c r="AR96" s="533"/>
      <c r="AS96" s="533"/>
      <c r="AT96" s="533"/>
      <c r="AU96" s="533"/>
      <c r="AV96" s="533"/>
      <c r="AW96" s="533"/>
      <c r="AX96" s="533"/>
      <c r="AY96" s="533"/>
      <c r="AZ96" s="533"/>
      <c r="BA96" s="684"/>
      <c r="BB96" s="684"/>
      <c r="BC96" s="684"/>
      <c r="BD96" s="684"/>
      <c r="BE96" s="684"/>
      <c r="BF96" s="684"/>
      <c r="BG96" s="684"/>
      <c r="BH96" s="684"/>
      <c r="BI96" s="684"/>
      <c r="BJ96" s="684"/>
      <c r="BK96" s="684"/>
      <c r="BL96" s="684"/>
      <c r="BM96" s="684"/>
      <c r="BN96" s="684"/>
      <c r="BO96" s="684"/>
      <c r="BP96" s="684"/>
      <c r="BQ96" s="684"/>
    </row>
    <row r="97">
      <c r="A97" s="524"/>
      <c r="B97" s="524"/>
      <c r="C97" s="524"/>
      <c r="D97" s="524"/>
      <c r="E97" s="524"/>
      <c r="F97" s="524"/>
      <c r="G97" s="531"/>
      <c r="H97" s="531"/>
      <c r="I97" s="531"/>
      <c r="J97" s="531"/>
      <c r="K97" s="531"/>
      <c r="L97" s="531"/>
      <c r="M97" s="531"/>
      <c r="N97" s="531"/>
      <c r="O97" s="531"/>
      <c r="P97" s="549"/>
      <c r="Q97" s="676"/>
      <c r="R97" s="676"/>
      <c r="S97" s="680"/>
      <c r="T97" s="683"/>
      <c r="U97" s="683"/>
      <c r="V97" s="533"/>
      <c r="W97" s="524"/>
      <c r="X97" s="524"/>
      <c r="Y97" s="524"/>
      <c r="Z97" s="524"/>
      <c r="AA97" s="524"/>
      <c r="AB97" s="524"/>
      <c r="AC97" s="524"/>
      <c r="AD97" s="524"/>
      <c r="AE97" s="524"/>
      <c r="AF97" s="524"/>
      <c r="AG97" s="524"/>
      <c r="AH97" s="524"/>
      <c r="AI97" s="524"/>
      <c r="AJ97" s="524"/>
      <c r="AK97" s="524"/>
      <c r="AL97" s="524"/>
      <c r="AM97" s="524"/>
      <c r="AN97" s="524"/>
      <c r="AO97" s="533"/>
      <c r="AP97" s="533"/>
      <c r="AQ97" s="533"/>
      <c r="AR97" s="533"/>
      <c r="AS97" s="533"/>
      <c r="AT97" s="533"/>
      <c r="AU97" s="533"/>
      <c r="AV97" s="533"/>
      <c r="AW97" s="533"/>
      <c r="AX97" s="533"/>
      <c r="AY97" s="533"/>
      <c r="AZ97" s="533"/>
      <c r="BA97" s="684"/>
      <c r="BB97" s="684"/>
      <c r="BC97" s="684"/>
      <c r="BD97" s="684"/>
      <c r="BE97" s="684"/>
      <c r="BF97" s="684"/>
      <c r="BG97" s="684"/>
      <c r="BH97" s="684"/>
      <c r="BI97" s="684"/>
      <c r="BJ97" s="684"/>
      <c r="BK97" s="684"/>
      <c r="BL97" s="684"/>
      <c r="BM97" s="684"/>
      <c r="BN97" s="684"/>
      <c r="BO97" s="684"/>
      <c r="BP97" s="684"/>
      <c r="BQ97" s="684"/>
    </row>
    <row r="98">
      <c r="A98" s="524"/>
      <c r="B98" s="524"/>
      <c r="C98" s="524"/>
      <c r="D98" s="524"/>
      <c r="E98" s="524"/>
      <c r="F98" s="524"/>
      <c r="G98" s="531"/>
      <c r="H98" s="531"/>
      <c r="I98" s="531"/>
      <c r="J98" s="531"/>
      <c r="K98" s="531"/>
      <c r="L98" s="531"/>
      <c r="M98" s="531"/>
      <c r="N98" s="531"/>
      <c r="O98" s="531"/>
      <c r="P98" s="549"/>
      <c r="Q98" s="676"/>
      <c r="R98" s="676"/>
      <c r="S98" s="680"/>
      <c r="T98" s="683"/>
      <c r="U98" s="683"/>
      <c r="V98" s="533"/>
      <c r="W98" s="524"/>
      <c r="X98" s="524"/>
      <c r="Y98" s="524"/>
      <c r="Z98" s="524"/>
      <c r="AA98" s="524"/>
      <c r="AB98" s="524"/>
      <c r="AC98" s="524"/>
      <c r="AD98" s="524"/>
      <c r="AE98" s="524"/>
      <c r="AF98" s="524"/>
      <c r="AG98" s="524"/>
      <c r="AH98" s="524"/>
      <c r="AI98" s="524"/>
      <c r="AJ98" s="524"/>
      <c r="AK98" s="524"/>
      <c r="AL98" s="524"/>
      <c r="AM98" s="524"/>
      <c r="AN98" s="524"/>
      <c r="AO98" s="533"/>
      <c r="AP98" s="533"/>
      <c r="AQ98" s="533"/>
      <c r="AR98" s="533"/>
      <c r="AS98" s="533"/>
      <c r="AT98" s="533"/>
      <c r="AU98" s="533"/>
      <c r="AV98" s="533"/>
      <c r="AW98" s="533"/>
      <c r="AX98" s="533"/>
      <c r="AY98" s="533"/>
      <c r="AZ98" s="533"/>
      <c r="BA98" s="684"/>
      <c r="BB98" s="684"/>
      <c r="BC98" s="684"/>
      <c r="BD98" s="684"/>
      <c r="BE98" s="684"/>
      <c r="BF98" s="684"/>
      <c r="BG98" s="684"/>
      <c r="BH98" s="684"/>
      <c r="BI98" s="684"/>
      <c r="BJ98" s="684"/>
      <c r="BK98" s="684"/>
      <c r="BL98" s="684"/>
      <c r="BM98" s="684"/>
      <c r="BN98" s="684"/>
      <c r="BO98" s="684"/>
      <c r="BP98" s="684"/>
      <c r="BQ98" s="684"/>
    </row>
    <row r="99">
      <c r="A99" s="524"/>
      <c r="B99" s="524"/>
      <c r="C99" s="524"/>
      <c r="D99" s="524"/>
      <c r="E99" s="524"/>
      <c r="F99" s="524"/>
      <c r="G99" s="531"/>
      <c r="H99" s="531"/>
      <c r="I99" s="531"/>
      <c r="J99" s="531"/>
      <c r="K99" s="531"/>
      <c r="L99" s="531"/>
      <c r="M99" s="531"/>
      <c r="N99" s="531"/>
      <c r="O99" s="531"/>
      <c r="P99" s="549"/>
      <c r="Q99" s="676"/>
      <c r="R99" s="676"/>
      <c r="S99" s="680"/>
      <c r="T99" s="683"/>
      <c r="U99" s="683"/>
      <c r="V99" s="533"/>
      <c r="W99" s="524"/>
      <c r="X99" s="524"/>
      <c r="Y99" s="524"/>
      <c r="Z99" s="524"/>
      <c r="AA99" s="524"/>
      <c r="AB99" s="524"/>
      <c r="AC99" s="524"/>
      <c r="AD99" s="524"/>
      <c r="AE99" s="524"/>
      <c r="AF99" s="524"/>
      <c r="AG99" s="524"/>
      <c r="AH99" s="524"/>
      <c r="AI99" s="524"/>
      <c r="AJ99" s="524"/>
      <c r="AK99" s="524"/>
      <c r="AL99" s="524"/>
      <c r="AM99" s="524"/>
      <c r="AN99" s="524"/>
      <c r="AO99" s="533"/>
      <c r="AP99" s="533"/>
      <c r="AQ99" s="533"/>
      <c r="AR99" s="533"/>
      <c r="AS99" s="533"/>
      <c r="AT99" s="533"/>
      <c r="AU99" s="533"/>
      <c r="AV99" s="533"/>
      <c r="AW99" s="533"/>
      <c r="AX99" s="533"/>
      <c r="AY99" s="533"/>
      <c r="AZ99" s="533"/>
      <c r="BA99" s="684"/>
      <c r="BB99" s="684"/>
      <c r="BC99" s="684"/>
      <c r="BD99" s="684"/>
      <c r="BE99" s="684"/>
      <c r="BF99" s="684"/>
      <c r="BG99" s="684"/>
      <c r="BH99" s="684"/>
      <c r="BI99" s="684"/>
      <c r="BJ99" s="684"/>
      <c r="BK99" s="684"/>
      <c r="BL99" s="684"/>
      <c r="BM99" s="684"/>
      <c r="BN99" s="684"/>
      <c r="BO99" s="684"/>
      <c r="BP99" s="684"/>
      <c r="BQ99" s="684"/>
    </row>
    <row r="100">
      <c r="A100" s="524"/>
      <c r="B100" s="524"/>
      <c r="C100" s="524"/>
      <c r="D100" s="524"/>
      <c r="E100" s="524"/>
      <c r="F100" s="524"/>
      <c r="G100" s="531"/>
      <c r="H100" s="531"/>
      <c r="I100" s="531"/>
      <c r="J100" s="531"/>
      <c r="K100" s="531"/>
      <c r="L100" s="531"/>
      <c r="M100" s="531"/>
      <c r="N100" s="531"/>
      <c r="O100" s="531"/>
      <c r="P100" s="549"/>
      <c r="Q100" s="676"/>
      <c r="R100" s="676"/>
      <c r="S100" s="680"/>
      <c r="T100" s="683"/>
      <c r="U100" s="683"/>
      <c r="V100" s="533"/>
      <c r="W100" s="524"/>
      <c r="X100" s="524"/>
      <c r="Y100" s="524"/>
      <c r="Z100" s="524"/>
      <c r="AA100" s="524"/>
      <c r="AB100" s="524"/>
      <c r="AC100" s="524"/>
      <c r="AD100" s="524"/>
      <c r="AE100" s="524"/>
      <c r="AF100" s="524"/>
      <c r="AG100" s="524"/>
      <c r="AH100" s="524"/>
      <c r="AI100" s="524"/>
      <c r="AJ100" s="524"/>
      <c r="AK100" s="524"/>
      <c r="AL100" s="524"/>
      <c r="AM100" s="524"/>
      <c r="AN100" s="524"/>
      <c r="AO100" s="533"/>
      <c r="AP100" s="533"/>
      <c r="AQ100" s="533"/>
      <c r="AR100" s="533"/>
      <c r="AS100" s="533"/>
      <c r="AT100" s="533"/>
      <c r="AU100" s="533"/>
      <c r="AV100" s="533"/>
      <c r="AW100" s="533"/>
      <c r="AX100" s="533"/>
      <c r="AY100" s="533"/>
      <c r="AZ100" s="533"/>
      <c r="BA100" s="684"/>
      <c r="BB100" s="684"/>
      <c r="BC100" s="684"/>
      <c r="BD100" s="684"/>
      <c r="BE100" s="684"/>
      <c r="BF100" s="684"/>
      <c r="BG100" s="684"/>
      <c r="BH100" s="684"/>
      <c r="BI100" s="684"/>
      <c r="BJ100" s="684"/>
      <c r="BK100" s="684"/>
      <c r="BL100" s="684"/>
      <c r="BM100" s="684"/>
      <c r="BN100" s="684"/>
      <c r="BO100" s="684"/>
      <c r="BP100" s="684"/>
      <c r="BQ100" s="684"/>
    </row>
    <row r="101">
      <c r="A101" s="524"/>
      <c r="B101" s="524"/>
      <c r="C101" s="524"/>
      <c r="D101" s="524"/>
      <c r="E101" s="524"/>
      <c r="F101" s="524"/>
      <c r="G101" s="531"/>
      <c r="H101" s="531"/>
      <c r="I101" s="531"/>
      <c r="J101" s="531"/>
      <c r="K101" s="531"/>
      <c r="L101" s="531"/>
      <c r="M101" s="531"/>
      <c r="N101" s="531"/>
      <c r="O101" s="531"/>
      <c r="P101" s="549"/>
      <c r="Q101" s="676"/>
      <c r="R101" s="676"/>
      <c r="S101" s="680"/>
      <c r="T101" s="683"/>
      <c r="U101" s="683"/>
      <c r="V101" s="533"/>
      <c r="W101" s="524"/>
      <c r="X101" s="524"/>
      <c r="Y101" s="524"/>
      <c r="Z101" s="524"/>
      <c r="AA101" s="524"/>
      <c r="AB101" s="524"/>
      <c r="AC101" s="524"/>
      <c r="AD101" s="524"/>
      <c r="AE101" s="524"/>
      <c r="AF101" s="524"/>
      <c r="AG101" s="524"/>
      <c r="AH101" s="524"/>
      <c r="AI101" s="524"/>
      <c r="AJ101" s="524"/>
      <c r="AK101" s="524"/>
      <c r="AL101" s="524"/>
      <c r="AM101" s="524"/>
      <c r="AN101" s="524"/>
      <c r="AO101" s="533"/>
      <c r="AP101" s="533"/>
      <c r="AQ101" s="533"/>
      <c r="AR101" s="533"/>
      <c r="AS101" s="533"/>
      <c r="AT101" s="533"/>
      <c r="AU101" s="533"/>
      <c r="AV101" s="533"/>
      <c r="AW101" s="533"/>
      <c r="AX101" s="533"/>
      <c r="AY101" s="533"/>
      <c r="AZ101" s="533"/>
      <c r="BA101" s="684"/>
      <c r="BB101" s="684"/>
      <c r="BC101" s="684"/>
      <c r="BD101" s="684"/>
      <c r="BE101" s="684"/>
      <c r="BF101" s="684"/>
      <c r="BG101" s="684"/>
      <c r="BH101" s="684"/>
      <c r="BI101" s="684"/>
      <c r="BJ101" s="684"/>
      <c r="BK101" s="684"/>
      <c r="BL101" s="684"/>
      <c r="BM101" s="684"/>
      <c r="BN101" s="684"/>
      <c r="BO101" s="684"/>
      <c r="BP101" s="684"/>
      <c r="BQ101" s="684"/>
    </row>
    <row r="102">
      <c r="A102" s="524"/>
      <c r="B102" s="524"/>
      <c r="C102" s="524"/>
      <c r="D102" s="524"/>
      <c r="E102" s="524"/>
      <c r="F102" s="524"/>
      <c r="G102" s="531"/>
      <c r="H102" s="531"/>
      <c r="I102" s="531"/>
      <c r="J102" s="531"/>
      <c r="K102" s="531"/>
      <c r="L102" s="531"/>
      <c r="M102" s="531"/>
      <c r="N102" s="531"/>
      <c r="O102" s="531"/>
      <c r="P102" s="549"/>
      <c r="Q102" s="676"/>
      <c r="R102" s="676"/>
      <c r="S102" s="680"/>
      <c r="T102" s="683"/>
      <c r="U102" s="683"/>
      <c r="V102" s="533"/>
      <c r="W102" s="524"/>
      <c r="X102" s="524"/>
      <c r="Y102" s="524"/>
      <c r="Z102" s="524"/>
      <c r="AA102" s="524"/>
      <c r="AB102" s="524"/>
      <c r="AC102" s="524"/>
      <c r="AD102" s="524"/>
      <c r="AE102" s="524"/>
      <c r="AF102" s="524"/>
      <c r="AG102" s="524"/>
      <c r="AH102" s="524"/>
      <c r="AI102" s="524"/>
      <c r="AJ102" s="524"/>
      <c r="AK102" s="524"/>
      <c r="AL102" s="524"/>
      <c r="AM102" s="524"/>
      <c r="AN102" s="524"/>
      <c r="AO102" s="533"/>
      <c r="AP102" s="533"/>
      <c r="AQ102" s="533"/>
      <c r="AR102" s="533"/>
      <c r="AS102" s="533"/>
      <c r="AT102" s="533"/>
      <c r="AU102" s="533"/>
      <c r="AV102" s="533"/>
      <c r="AW102" s="533"/>
      <c r="AX102" s="533"/>
      <c r="AY102" s="533"/>
      <c r="AZ102" s="533"/>
      <c r="BA102" s="684"/>
      <c r="BB102" s="684"/>
      <c r="BC102" s="684"/>
      <c r="BD102" s="684"/>
      <c r="BE102" s="684"/>
      <c r="BF102" s="684"/>
      <c r="BG102" s="684"/>
      <c r="BH102" s="684"/>
      <c r="BI102" s="684"/>
      <c r="BJ102" s="684"/>
      <c r="BK102" s="684"/>
      <c r="BL102" s="684"/>
      <c r="BM102" s="684"/>
      <c r="BN102" s="684"/>
      <c r="BO102" s="684"/>
      <c r="BP102" s="684"/>
      <c r="BQ102" s="684"/>
    </row>
    <row r="103">
      <c r="A103" s="524"/>
      <c r="B103" s="524"/>
      <c r="C103" s="524"/>
      <c r="D103" s="524"/>
      <c r="E103" s="524"/>
      <c r="F103" s="524"/>
      <c r="G103" s="531"/>
      <c r="H103" s="531"/>
      <c r="I103" s="531"/>
      <c r="J103" s="531"/>
      <c r="K103" s="531"/>
      <c r="L103" s="531"/>
      <c r="M103" s="531"/>
      <c r="N103" s="531"/>
      <c r="O103" s="531"/>
      <c r="P103" s="549"/>
      <c r="Q103" s="676"/>
      <c r="R103" s="676"/>
      <c r="S103" s="680"/>
      <c r="T103" s="683"/>
      <c r="U103" s="683"/>
      <c r="V103" s="533"/>
      <c r="W103" s="524"/>
      <c r="X103" s="524"/>
      <c r="Y103" s="524"/>
      <c r="Z103" s="524"/>
      <c r="AA103" s="524"/>
      <c r="AB103" s="524"/>
      <c r="AC103" s="524"/>
      <c r="AD103" s="524"/>
      <c r="AE103" s="524"/>
      <c r="AF103" s="524"/>
      <c r="AG103" s="524"/>
      <c r="AH103" s="524"/>
      <c r="AI103" s="524"/>
      <c r="AJ103" s="524"/>
      <c r="AK103" s="524"/>
      <c r="AL103" s="524"/>
      <c r="AM103" s="524"/>
      <c r="AN103" s="524"/>
      <c r="AO103" s="533"/>
      <c r="AP103" s="533"/>
      <c r="AQ103" s="533"/>
      <c r="AR103" s="533"/>
      <c r="AS103" s="533"/>
      <c r="AT103" s="533"/>
      <c r="AU103" s="533"/>
      <c r="AV103" s="533"/>
      <c r="AW103" s="533"/>
      <c r="AX103" s="533"/>
      <c r="AY103" s="533"/>
      <c r="AZ103" s="533"/>
      <c r="BA103" s="684"/>
      <c r="BB103" s="684"/>
      <c r="BC103" s="684"/>
      <c r="BD103" s="684"/>
      <c r="BE103" s="684"/>
      <c r="BF103" s="684"/>
      <c r="BG103" s="684"/>
      <c r="BH103" s="684"/>
      <c r="BI103" s="684"/>
      <c r="BJ103" s="684"/>
      <c r="BK103" s="684"/>
      <c r="BL103" s="684"/>
      <c r="BM103" s="684"/>
      <c r="BN103" s="684"/>
      <c r="BO103" s="684"/>
      <c r="BP103" s="684"/>
      <c r="BQ103" s="684"/>
    </row>
    <row r="104">
      <c r="A104" s="524"/>
      <c r="B104" s="524"/>
      <c r="C104" s="524"/>
      <c r="D104" s="524"/>
      <c r="E104" s="524"/>
      <c r="F104" s="524"/>
      <c r="G104" s="531"/>
      <c r="H104" s="531"/>
      <c r="I104" s="531"/>
      <c r="J104" s="531"/>
      <c r="K104" s="531"/>
      <c r="L104" s="531"/>
      <c r="M104" s="531"/>
      <c r="N104" s="531"/>
      <c r="O104" s="531"/>
      <c r="P104" s="549"/>
      <c r="Q104" s="676"/>
      <c r="R104" s="676"/>
      <c r="S104" s="680"/>
      <c r="T104" s="683"/>
      <c r="U104" s="683"/>
      <c r="V104" s="533"/>
      <c r="W104" s="524"/>
      <c r="X104" s="524"/>
      <c r="Y104" s="524"/>
      <c r="Z104" s="524"/>
      <c r="AA104" s="524"/>
      <c r="AB104" s="524"/>
      <c r="AC104" s="524"/>
      <c r="AD104" s="524"/>
      <c r="AE104" s="524"/>
      <c r="AF104" s="524"/>
      <c r="AG104" s="524"/>
      <c r="AH104" s="524"/>
      <c r="AI104" s="524"/>
      <c r="AJ104" s="524"/>
      <c r="AK104" s="524"/>
      <c r="AL104" s="524"/>
      <c r="AM104" s="524"/>
      <c r="AN104" s="524"/>
      <c r="AO104" s="533"/>
      <c r="AP104" s="533"/>
      <c r="AQ104" s="533"/>
      <c r="AR104" s="533"/>
      <c r="AS104" s="533"/>
      <c r="AT104" s="533"/>
      <c r="AU104" s="533"/>
      <c r="AV104" s="533"/>
      <c r="AW104" s="533"/>
      <c r="AX104" s="533"/>
      <c r="AY104" s="533"/>
      <c r="AZ104" s="533"/>
      <c r="BA104" s="684"/>
      <c r="BB104" s="684"/>
      <c r="BC104" s="684"/>
      <c r="BD104" s="684"/>
      <c r="BE104" s="684"/>
      <c r="BF104" s="684"/>
      <c r="BG104" s="684"/>
      <c r="BH104" s="684"/>
      <c r="BI104" s="684"/>
      <c r="BJ104" s="684"/>
      <c r="BK104" s="684"/>
      <c r="BL104" s="684"/>
      <c r="BM104" s="684"/>
      <c r="BN104" s="684"/>
      <c r="BO104" s="684"/>
      <c r="BP104" s="684"/>
      <c r="BQ104" s="684"/>
    </row>
    <row r="105">
      <c r="A105" s="524"/>
      <c r="B105" s="524"/>
      <c r="C105" s="524"/>
      <c r="D105" s="524"/>
      <c r="E105" s="524"/>
      <c r="F105" s="524"/>
      <c r="G105" s="531"/>
      <c r="H105" s="531"/>
      <c r="I105" s="531"/>
      <c r="J105" s="531"/>
      <c r="K105" s="531"/>
      <c r="L105" s="531"/>
      <c r="M105" s="531"/>
      <c r="N105" s="531"/>
      <c r="O105" s="531"/>
      <c r="P105" s="549"/>
      <c r="Q105" s="676"/>
      <c r="R105" s="676"/>
      <c r="S105" s="680"/>
      <c r="T105" s="683"/>
      <c r="U105" s="683"/>
      <c r="V105" s="533"/>
      <c r="W105" s="524"/>
      <c r="X105" s="524"/>
      <c r="Y105" s="524"/>
      <c r="Z105" s="524"/>
      <c r="AA105" s="524"/>
      <c r="AB105" s="524"/>
      <c r="AC105" s="524"/>
      <c r="AD105" s="524"/>
      <c r="AE105" s="524"/>
      <c r="AF105" s="524"/>
      <c r="AG105" s="524"/>
      <c r="AH105" s="524"/>
      <c r="AI105" s="524"/>
      <c r="AJ105" s="524"/>
      <c r="AK105" s="524"/>
      <c r="AL105" s="524"/>
      <c r="AM105" s="524"/>
      <c r="AN105" s="524"/>
      <c r="AO105" s="533"/>
      <c r="AP105" s="533"/>
      <c r="AQ105" s="533"/>
      <c r="AR105" s="533"/>
      <c r="AS105" s="533"/>
      <c r="AT105" s="533"/>
      <c r="AU105" s="533"/>
      <c r="AV105" s="533"/>
      <c r="AW105" s="533"/>
      <c r="AX105" s="533"/>
      <c r="AY105" s="533"/>
      <c r="AZ105" s="533"/>
      <c r="BA105" s="684"/>
      <c r="BB105" s="684"/>
      <c r="BC105" s="684"/>
      <c r="BD105" s="684"/>
      <c r="BE105" s="684"/>
      <c r="BF105" s="684"/>
      <c r="BG105" s="684"/>
      <c r="BH105" s="684"/>
      <c r="BI105" s="684"/>
      <c r="BJ105" s="684"/>
      <c r="BK105" s="684"/>
      <c r="BL105" s="684"/>
      <c r="BM105" s="684"/>
      <c r="BN105" s="684"/>
      <c r="BO105" s="684"/>
      <c r="BP105" s="684"/>
      <c r="BQ105" s="684"/>
    </row>
    <row r="106">
      <c r="A106" s="524"/>
      <c r="B106" s="524"/>
      <c r="C106" s="524"/>
      <c r="D106" s="524"/>
      <c r="E106" s="524"/>
      <c r="F106" s="524"/>
      <c r="G106" s="531"/>
      <c r="H106" s="531"/>
      <c r="I106" s="531"/>
      <c r="J106" s="531"/>
      <c r="K106" s="531"/>
      <c r="L106" s="531"/>
      <c r="M106" s="531"/>
      <c r="N106" s="531"/>
      <c r="O106" s="531"/>
      <c r="P106" s="549"/>
      <c r="Q106" s="676"/>
      <c r="R106" s="676"/>
      <c r="S106" s="680"/>
      <c r="T106" s="683"/>
      <c r="U106" s="683"/>
      <c r="V106" s="533"/>
      <c r="W106" s="524"/>
      <c r="X106" s="524"/>
      <c r="Y106" s="524"/>
      <c r="Z106" s="524"/>
      <c r="AA106" s="524"/>
      <c r="AB106" s="524"/>
      <c r="AC106" s="524"/>
      <c r="AD106" s="524"/>
      <c r="AE106" s="524"/>
      <c r="AF106" s="524"/>
      <c r="AG106" s="524"/>
      <c r="AH106" s="524"/>
      <c r="AI106" s="524"/>
      <c r="AJ106" s="524"/>
      <c r="AK106" s="524"/>
      <c r="AL106" s="524"/>
      <c r="AM106" s="524"/>
      <c r="AN106" s="524"/>
      <c r="AO106" s="533"/>
      <c r="AP106" s="533"/>
      <c r="AQ106" s="533"/>
      <c r="AR106" s="533"/>
      <c r="AS106" s="533"/>
      <c r="AT106" s="533"/>
      <c r="AU106" s="533"/>
      <c r="AV106" s="533"/>
      <c r="AW106" s="533"/>
      <c r="AX106" s="533"/>
      <c r="AY106" s="533"/>
      <c r="AZ106" s="533"/>
      <c r="BA106" s="684"/>
      <c r="BB106" s="684"/>
      <c r="BC106" s="684"/>
      <c r="BD106" s="684"/>
      <c r="BE106" s="684"/>
      <c r="BF106" s="684"/>
      <c r="BG106" s="684"/>
      <c r="BH106" s="684"/>
      <c r="BI106" s="684"/>
      <c r="BJ106" s="684"/>
      <c r="BK106" s="684"/>
      <c r="BL106" s="684"/>
      <c r="BM106" s="684"/>
      <c r="BN106" s="684"/>
      <c r="BO106" s="684"/>
      <c r="BP106" s="684"/>
      <c r="BQ106" s="684"/>
    </row>
    <row r="107">
      <c r="A107" s="524"/>
      <c r="B107" s="524"/>
      <c r="C107" s="524"/>
      <c r="D107" s="524"/>
      <c r="E107" s="524"/>
      <c r="F107" s="524"/>
      <c r="G107" s="531"/>
      <c r="H107" s="531"/>
      <c r="I107" s="531"/>
      <c r="J107" s="531"/>
      <c r="K107" s="531"/>
      <c r="L107" s="531"/>
      <c r="M107" s="531"/>
      <c r="N107" s="531"/>
      <c r="O107" s="531"/>
      <c r="P107" s="549"/>
      <c r="Q107" s="676"/>
      <c r="R107" s="676"/>
      <c r="S107" s="680"/>
      <c r="T107" s="683"/>
      <c r="U107" s="683"/>
      <c r="V107" s="533"/>
      <c r="W107" s="524"/>
      <c r="X107" s="524"/>
      <c r="Y107" s="524"/>
      <c r="Z107" s="524"/>
      <c r="AA107" s="524"/>
      <c r="AB107" s="524"/>
      <c r="AC107" s="524"/>
      <c r="AD107" s="524"/>
      <c r="AE107" s="524"/>
      <c r="AF107" s="524"/>
      <c r="AG107" s="524"/>
      <c r="AH107" s="524"/>
      <c r="AI107" s="524"/>
      <c r="AJ107" s="524"/>
      <c r="AK107" s="524"/>
      <c r="AL107" s="524"/>
      <c r="AM107" s="524"/>
      <c r="AN107" s="524"/>
      <c r="AO107" s="533"/>
      <c r="AP107" s="533"/>
      <c r="AQ107" s="533"/>
      <c r="AR107" s="533"/>
      <c r="AS107" s="533"/>
      <c r="AT107" s="533"/>
      <c r="AU107" s="533"/>
      <c r="AV107" s="533"/>
      <c r="AW107" s="533"/>
      <c r="AX107" s="533"/>
      <c r="AY107" s="533"/>
      <c r="AZ107" s="533"/>
      <c r="BA107" s="684"/>
      <c r="BB107" s="684"/>
      <c r="BC107" s="684"/>
      <c r="BD107" s="684"/>
      <c r="BE107" s="684"/>
      <c r="BF107" s="684"/>
      <c r="BG107" s="684"/>
      <c r="BH107" s="684"/>
      <c r="BI107" s="684"/>
      <c r="BJ107" s="684"/>
      <c r="BK107" s="684"/>
      <c r="BL107" s="684"/>
      <c r="BM107" s="684"/>
      <c r="BN107" s="684"/>
      <c r="BO107" s="684"/>
      <c r="BP107" s="684"/>
      <c r="BQ107" s="684"/>
    </row>
    <row r="108">
      <c r="A108" s="524"/>
      <c r="B108" s="524"/>
      <c r="C108" s="524"/>
      <c r="D108" s="524"/>
      <c r="E108" s="524"/>
      <c r="F108" s="524"/>
      <c r="G108" s="531"/>
      <c r="H108" s="531"/>
      <c r="I108" s="531"/>
      <c r="J108" s="531"/>
      <c r="K108" s="531"/>
      <c r="L108" s="531"/>
      <c r="M108" s="531"/>
      <c r="N108" s="531"/>
      <c r="O108" s="531"/>
      <c r="P108" s="549"/>
      <c r="Q108" s="676"/>
      <c r="R108" s="676"/>
      <c r="S108" s="680"/>
      <c r="T108" s="683"/>
      <c r="U108" s="683"/>
      <c r="V108" s="533"/>
      <c r="W108" s="524"/>
      <c r="X108" s="524"/>
      <c r="Y108" s="524"/>
      <c r="Z108" s="524"/>
      <c r="AA108" s="524"/>
      <c r="AB108" s="524"/>
      <c r="AC108" s="524"/>
      <c r="AD108" s="524"/>
      <c r="AE108" s="524"/>
      <c r="AF108" s="524"/>
      <c r="AG108" s="524"/>
      <c r="AH108" s="524"/>
      <c r="AI108" s="524"/>
      <c r="AJ108" s="524"/>
      <c r="AK108" s="524"/>
      <c r="AL108" s="524"/>
      <c r="AM108" s="524"/>
      <c r="AN108" s="524"/>
      <c r="AO108" s="533"/>
      <c r="AP108" s="533"/>
      <c r="AQ108" s="533"/>
      <c r="AR108" s="533"/>
      <c r="AS108" s="533"/>
      <c r="AT108" s="533"/>
      <c r="AU108" s="533"/>
      <c r="AV108" s="533"/>
      <c r="AW108" s="533"/>
      <c r="AX108" s="533"/>
      <c r="AY108" s="533"/>
      <c r="AZ108" s="533"/>
      <c r="BA108" s="684"/>
      <c r="BB108" s="684"/>
      <c r="BC108" s="684"/>
      <c r="BD108" s="684"/>
      <c r="BE108" s="684"/>
      <c r="BF108" s="684"/>
      <c r="BG108" s="684"/>
      <c r="BH108" s="684"/>
      <c r="BI108" s="684"/>
      <c r="BJ108" s="684"/>
      <c r="BK108" s="684"/>
      <c r="BL108" s="684"/>
      <c r="BM108" s="684"/>
      <c r="BN108" s="684"/>
      <c r="BO108" s="684"/>
      <c r="BP108" s="684"/>
      <c r="BQ108" s="684"/>
    </row>
    <row r="109">
      <c r="A109" s="524"/>
      <c r="B109" s="524"/>
      <c r="C109" s="524"/>
      <c r="D109" s="524"/>
      <c r="E109" s="524"/>
      <c r="F109" s="524"/>
      <c r="G109" s="531"/>
      <c r="H109" s="531"/>
      <c r="I109" s="531"/>
      <c r="J109" s="531"/>
      <c r="K109" s="531"/>
      <c r="L109" s="531"/>
      <c r="M109" s="531"/>
      <c r="N109" s="531"/>
      <c r="O109" s="531"/>
      <c r="P109" s="549"/>
      <c r="Q109" s="676"/>
      <c r="R109" s="676"/>
      <c r="S109" s="680"/>
      <c r="T109" s="683"/>
      <c r="U109" s="683"/>
      <c r="V109" s="533"/>
      <c r="W109" s="524"/>
      <c r="X109" s="524"/>
      <c r="Y109" s="524"/>
      <c r="Z109" s="524"/>
      <c r="AA109" s="524"/>
      <c r="AB109" s="524"/>
      <c r="AC109" s="524"/>
      <c r="AD109" s="524"/>
      <c r="AE109" s="524"/>
      <c r="AF109" s="524"/>
      <c r="AG109" s="524"/>
      <c r="AH109" s="524"/>
      <c r="AI109" s="524"/>
      <c r="AJ109" s="524"/>
      <c r="AK109" s="524"/>
      <c r="AL109" s="524"/>
      <c r="AM109" s="524"/>
      <c r="AN109" s="524"/>
      <c r="AO109" s="533"/>
      <c r="AP109" s="533"/>
      <c r="AQ109" s="533"/>
      <c r="AR109" s="533"/>
      <c r="AS109" s="533"/>
      <c r="AT109" s="533"/>
      <c r="AU109" s="533"/>
      <c r="AV109" s="533"/>
      <c r="AW109" s="533"/>
      <c r="AX109" s="533"/>
      <c r="AY109" s="533"/>
      <c r="AZ109" s="533"/>
      <c r="BA109" s="684"/>
      <c r="BB109" s="684"/>
      <c r="BC109" s="684"/>
      <c r="BD109" s="684"/>
      <c r="BE109" s="684"/>
      <c r="BF109" s="684"/>
      <c r="BG109" s="684"/>
      <c r="BH109" s="684"/>
      <c r="BI109" s="684"/>
      <c r="BJ109" s="684"/>
      <c r="BK109" s="684"/>
      <c r="BL109" s="684"/>
      <c r="BM109" s="684"/>
      <c r="BN109" s="684"/>
      <c r="BO109" s="684"/>
      <c r="BP109" s="684"/>
      <c r="BQ109" s="684"/>
    </row>
    <row r="110">
      <c r="A110" s="524"/>
      <c r="B110" s="524"/>
      <c r="C110" s="524"/>
      <c r="D110" s="524"/>
      <c r="E110" s="524"/>
      <c r="F110" s="524"/>
      <c r="G110" s="531"/>
      <c r="H110" s="531"/>
      <c r="I110" s="531"/>
      <c r="J110" s="531"/>
      <c r="K110" s="531"/>
      <c r="L110" s="531"/>
      <c r="M110" s="531"/>
      <c r="N110" s="531"/>
      <c r="O110" s="531"/>
      <c r="P110" s="549"/>
      <c r="Q110" s="676"/>
      <c r="R110" s="676"/>
      <c r="S110" s="680"/>
      <c r="T110" s="683"/>
      <c r="U110" s="683"/>
      <c r="V110" s="533"/>
      <c r="W110" s="524"/>
      <c r="X110" s="524"/>
      <c r="Y110" s="524"/>
      <c r="Z110" s="524"/>
      <c r="AA110" s="524"/>
      <c r="AB110" s="524"/>
      <c r="AC110" s="524"/>
      <c r="AD110" s="524"/>
      <c r="AE110" s="524"/>
      <c r="AF110" s="524"/>
      <c r="AG110" s="524"/>
      <c r="AH110" s="524"/>
      <c r="AI110" s="524"/>
      <c r="AJ110" s="524"/>
      <c r="AK110" s="524"/>
      <c r="AL110" s="524"/>
      <c r="AM110" s="524"/>
      <c r="AN110" s="524"/>
      <c r="AO110" s="533"/>
      <c r="AP110" s="533"/>
      <c r="AQ110" s="533"/>
      <c r="AR110" s="533"/>
      <c r="AS110" s="533"/>
      <c r="AT110" s="533"/>
      <c r="AU110" s="533"/>
      <c r="AV110" s="533"/>
      <c r="AW110" s="533"/>
      <c r="AX110" s="533"/>
      <c r="AY110" s="533"/>
      <c r="AZ110" s="533"/>
      <c r="BA110" s="684"/>
      <c r="BB110" s="684"/>
      <c r="BC110" s="684"/>
      <c r="BD110" s="684"/>
      <c r="BE110" s="684"/>
      <c r="BF110" s="684"/>
      <c r="BG110" s="684"/>
      <c r="BH110" s="684"/>
      <c r="BI110" s="684"/>
      <c r="BJ110" s="684"/>
      <c r="BK110" s="684"/>
      <c r="BL110" s="684"/>
      <c r="BM110" s="684"/>
      <c r="BN110" s="684"/>
      <c r="BO110" s="684"/>
      <c r="BP110" s="684"/>
      <c r="BQ110" s="684"/>
    </row>
    <row r="111">
      <c r="A111" s="524"/>
      <c r="B111" s="524"/>
      <c r="C111" s="524"/>
      <c r="D111" s="524"/>
      <c r="E111" s="524"/>
      <c r="F111" s="524"/>
      <c r="G111" s="531"/>
      <c r="H111" s="531"/>
      <c r="I111" s="531"/>
      <c r="J111" s="531"/>
      <c r="K111" s="531"/>
      <c r="L111" s="531"/>
      <c r="M111" s="531"/>
      <c r="N111" s="531"/>
      <c r="O111" s="531"/>
      <c r="P111" s="549"/>
      <c r="Q111" s="676"/>
      <c r="R111" s="676"/>
      <c r="S111" s="680"/>
      <c r="T111" s="683"/>
      <c r="U111" s="683"/>
      <c r="V111" s="533"/>
      <c r="W111" s="524"/>
      <c r="X111" s="524"/>
      <c r="Y111" s="524"/>
      <c r="Z111" s="524"/>
      <c r="AA111" s="524"/>
      <c r="AB111" s="524"/>
      <c r="AC111" s="524"/>
      <c r="AD111" s="524"/>
      <c r="AE111" s="524"/>
      <c r="AF111" s="524"/>
      <c r="AG111" s="524"/>
      <c r="AH111" s="524"/>
      <c r="AI111" s="524"/>
      <c r="AJ111" s="524"/>
      <c r="AK111" s="524"/>
      <c r="AL111" s="524"/>
      <c r="AM111" s="524"/>
      <c r="AN111" s="524"/>
      <c r="AO111" s="533"/>
      <c r="AP111" s="533"/>
      <c r="AQ111" s="533"/>
      <c r="AR111" s="533"/>
      <c r="AS111" s="533"/>
      <c r="AT111" s="533"/>
      <c r="AU111" s="533"/>
      <c r="AV111" s="533"/>
      <c r="AW111" s="533"/>
      <c r="AX111" s="533"/>
      <c r="AY111" s="533"/>
      <c r="AZ111" s="533"/>
      <c r="BA111" s="684"/>
      <c r="BB111" s="684"/>
      <c r="BC111" s="684"/>
      <c r="BD111" s="684"/>
      <c r="BE111" s="684"/>
      <c r="BF111" s="684"/>
      <c r="BG111" s="684"/>
      <c r="BH111" s="684"/>
      <c r="BI111" s="684"/>
      <c r="BJ111" s="684"/>
      <c r="BK111" s="684"/>
      <c r="BL111" s="684"/>
      <c r="BM111" s="684"/>
      <c r="BN111" s="684"/>
      <c r="BO111" s="684"/>
      <c r="BP111" s="684"/>
      <c r="BQ111" s="684"/>
    </row>
    <row r="112">
      <c r="A112" s="524"/>
      <c r="B112" s="524"/>
      <c r="C112" s="524"/>
      <c r="D112" s="524"/>
      <c r="E112" s="524"/>
      <c r="F112" s="524"/>
      <c r="G112" s="531"/>
      <c r="H112" s="531"/>
      <c r="I112" s="531"/>
      <c r="J112" s="531"/>
      <c r="K112" s="531"/>
      <c r="L112" s="531"/>
      <c r="M112" s="531"/>
      <c r="N112" s="531"/>
      <c r="O112" s="531"/>
      <c r="P112" s="549"/>
      <c r="Q112" s="676"/>
      <c r="R112" s="676"/>
      <c r="S112" s="680"/>
      <c r="T112" s="683"/>
      <c r="U112" s="683"/>
      <c r="V112" s="533"/>
      <c r="W112" s="524"/>
      <c r="X112" s="524"/>
      <c r="Y112" s="524"/>
      <c r="Z112" s="524"/>
      <c r="AA112" s="524"/>
      <c r="AB112" s="524"/>
      <c r="AC112" s="524"/>
      <c r="AD112" s="524"/>
      <c r="AE112" s="524"/>
      <c r="AF112" s="524"/>
      <c r="AG112" s="524"/>
      <c r="AH112" s="524"/>
      <c r="AI112" s="524"/>
      <c r="AJ112" s="524"/>
      <c r="AK112" s="524"/>
      <c r="AL112" s="524"/>
      <c r="AM112" s="524"/>
      <c r="AN112" s="524"/>
      <c r="AO112" s="533"/>
      <c r="AP112" s="533"/>
      <c r="AQ112" s="533"/>
      <c r="AR112" s="533"/>
      <c r="AS112" s="533"/>
      <c r="AT112" s="533"/>
      <c r="AU112" s="533"/>
      <c r="AV112" s="533"/>
      <c r="AW112" s="533"/>
      <c r="AX112" s="533"/>
      <c r="AY112" s="533"/>
      <c r="AZ112" s="533"/>
      <c r="BA112" s="684"/>
      <c r="BB112" s="684"/>
      <c r="BC112" s="684"/>
      <c r="BD112" s="684"/>
      <c r="BE112" s="684"/>
      <c r="BF112" s="684"/>
      <c r="BG112" s="684"/>
      <c r="BH112" s="684"/>
      <c r="BI112" s="684"/>
      <c r="BJ112" s="684"/>
      <c r="BK112" s="684"/>
      <c r="BL112" s="684"/>
      <c r="BM112" s="684"/>
      <c r="BN112" s="684"/>
      <c r="BO112" s="684"/>
      <c r="BP112" s="684"/>
      <c r="BQ112" s="684"/>
    </row>
    <row r="113">
      <c r="A113" s="524"/>
      <c r="B113" s="524"/>
      <c r="C113" s="524"/>
      <c r="D113" s="524"/>
      <c r="E113" s="524"/>
      <c r="F113" s="524"/>
      <c r="G113" s="531"/>
      <c r="H113" s="531"/>
      <c r="I113" s="531"/>
      <c r="J113" s="531"/>
      <c r="K113" s="531"/>
      <c r="L113" s="531"/>
      <c r="M113" s="531"/>
      <c r="N113" s="531"/>
      <c r="O113" s="531"/>
      <c r="P113" s="549"/>
      <c r="Q113" s="676"/>
      <c r="R113" s="676"/>
      <c r="S113" s="680"/>
      <c r="T113" s="683"/>
      <c r="U113" s="683"/>
      <c r="V113" s="533"/>
      <c r="W113" s="524"/>
      <c r="X113" s="524"/>
      <c r="Y113" s="524"/>
      <c r="Z113" s="524"/>
      <c r="AA113" s="524"/>
      <c r="AB113" s="524"/>
      <c r="AC113" s="524"/>
      <c r="AD113" s="524"/>
      <c r="AE113" s="524"/>
      <c r="AF113" s="524"/>
      <c r="AG113" s="524"/>
      <c r="AH113" s="524"/>
      <c r="AI113" s="524"/>
      <c r="AJ113" s="524"/>
      <c r="AK113" s="524"/>
      <c r="AL113" s="524"/>
      <c r="AM113" s="524"/>
      <c r="AN113" s="524"/>
      <c r="AO113" s="533"/>
      <c r="AP113" s="533"/>
      <c r="AQ113" s="533"/>
      <c r="AR113" s="533"/>
      <c r="AS113" s="533"/>
      <c r="AT113" s="533"/>
      <c r="AU113" s="533"/>
      <c r="AV113" s="533"/>
      <c r="AW113" s="533"/>
      <c r="AX113" s="533"/>
      <c r="AY113" s="533"/>
      <c r="AZ113" s="533"/>
      <c r="BA113" s="684"/>
      <c r="BB113" s="684"/>
      <c r="BC113" s="684"/>
      <c r="BD113" s="684"/>
      <c r="BE113" s="684"/>
      <c r="BF113" s="684"/>
      <c r="BG113" s="684"/>
      <c r="BH113" s="684"/>
      <c r="BI113" s="684"/>
      <c r="BJ113" s="684"/>
      <c r="BK113" s="684"/>
      <c r="BL113" s="684"/>
      <c r="BM113" s="684"/>
      <c r="BN113" s="684"/>
      <c r="BO113" s="684"/>
      <c r="BP113" s="684"/>
      <c r="BQ113" s="684"/>
    </row>
    <row r="114">
      <c r="A114" s="524"/>
      <c r="B114" s="524"/>
      <c r="C114" s="524"/>
      <c r="D114" s="524"/>
      <c r="E114" s="524"/>
      <c r="F114" s="524"/>
      <c r="G114" s="531"/>
      <c r="H114" s="531"/>
      <c r="I114" s="531"/>
      <c r="J114" s="531"/>
      <c r="K114" s="531"/>
      <c r="L114" s="531"/>
      <c r="M114" s="531"/>
      <c r="N114" s="531"/>
      <c r="O114" s="531"/>
      <c r="P114" s="549"/>
      <c r="Q114" s="676"/>
      <c r="R114" s="676"/>
      <c r="S114" s="680"/>
      <c r="T114" s="683"/>
      <c r="U114" s="683"/>
      <c r="V114" s="533"/>
      <c r="W114" s="524"/>
      <c r="X114" s="524"/>
      <c r="Y114" s="524"/>
      <c r="Z114" s="524"/>
      <c r="AA114" s="524"/>
      <c r="AB114" s="524"/>
      <c r="AC114" s="524"/>
      <c r="AD114" s="524"/>
      <c r="AE114" s="524"/>
      <c r="AF114" s="524"/>
      <c r="AG114" s="524"/>
      <c r="AH114" s="524"/>
      <c r="AI114" s="524"/>
      <c r="AJ114" s="524"/>
      <c r="AK114" s="524"/>
      <c r="AL114" s="524"/>
      <c r="AM114" s="524"/>
      <c r="AN114" s="524"/>
      <c r="AO114" s="533"/>
      <c r="AP114" s="533"/>
      <c r="AQ114" s="533"/>
      <c r="AR114" s="533"/>
      <c r="AS114" s="533"/>
      <c r="AT114" s="533"/>
      <c r="AU114" s="533"/>
      <c r="AV114" s="533"/>
      <c r="AW114" s="533"/>
      <c r="AX114" s="533"/>
      <c r="AY114" s="533"/>
      <c r="AZ114" s="533"/>
      <c r="BA114" s="684"/>
      <c r="BB114" s="684"/>
      <c r="BC114" s="684"/>
      <c r="BD114" s="684"/>
      <c r="BE114" s="684"/>
      <c r="BF114" s="684"/>
      <c r="BG114" s="684"/>
      <c r="BH114" s="684"/>
      <c r="BI114" s="684"/>
      <c r="BJ114" s="684"/>
      <c r="BK114" s="684"/>
      <c r="BL114" s="684"/>
      <c r="BM114" s="684"/>
      <c r="BN114" s="684"/>
      <c r="BO114" s="684"/>
      <c r="BP114" s="684"/>
      <c r="BQ114" s="684"/>
    </row>
    <row r="115">
      <c r="A115" s="524"/>
      <c r="B115" s="524"/>
      <c r="C115" s="524"/>
      <c r="D115" s="524"/>
      <c r="E115" s="524"/>
      <c r="F115" s="524"/>
      <c r="G115" s="531"/>
      <c r="H115" s="531"/>
      <c r="I115" s="531"/>
      <c r="J115" s="531"/>
      <c r="K115" s="531"/>
      <c r="L115" s="531"/>
      <c r="M115" s="531"/>
      <c r="N115" s="531"/>
      <c r="O115" s="531"/>
      <c r="P115" s="549"/>
      <c r="Q115" s="676"/>
      <c r="R115" s="676"/>
      <c r="S115" s="680"/>
      <c r="T115" s="683"/>
      <c r="U115" s="683"/>
      <c r="V115" s="533"/>
      <c r="W115" s="524"/>
      <c r="X115" s="524"/>
      <c r="Y115" s="524"/>
      <c r="Z115" s="524"/>
      <c r="AA115" s="524"/>
      <c r="AB115" s="524"/>
      <c r="AC115" s="524"/>
      <c r="AD115" s="524"/>
      <c r="AE115" s="524"/>
      <c r="AF115" s="524"/>
      <c r="AG115" s="524"/>
      <c r="AH115" s="524"/>
      <c r="AI115" s="524"/>
      <c r="AJ115" s="524"/>
      <c r="AK115" s="524"/>
      <c r="AL115" s="524"/>
      <c r="AM115" s="524"/>
      <c r="AN115" s="524"/>
      <c r="AO115" s="533"/>
      <c r="AP115" s="533"/>
      <c r="AQ115" s="533"/>
      <c r="AR115" s="533"/>
      <c r="AS115" s="533"/>
      <c r="AT115" s="533"/>
      <c r="AU115" s="533"/>
      <c r="AV115" s="533"/>
      <c r="AW115" s="533"/>
      <c r="AX115" s="533"/>
      <c r="AY115" s="533"/>
      <c r="AZ115" s="533"/>
      <c r="BA115" s="684"/>
      <c r="BB115" s="684"/>
      <c r="BC115" s="684"/>
      <c r="BD115" s="684"/>
      <c r="BE115" s="684"/>
      <c r="BF115" s="684"/>
      <c r="BG115" s="684"/>
      <c r="BH115" s="684"/>
      <c r="BI115" s="684"/>
      <c r="BJ115" s="684"/>
      <c r="BK115" s="684"/>
      <c r="BL115" s="684"/>
      <c r="BM115" s="684"/>
      <c r="BN115" s="684"/>
      <c r="BO115" s="684"/>
      <c r="BP115" s="684"/>
      <c r="BQ115" s="684"/>
    </row>
    <row r="116">
      <c r="A116" s="524"/>
      <c r="B116" s="524"/>
      <c r="C116" s="524"/>
      <c r="D116" s="524"/>
      <c r="E116" s="524"/>
      <c r="F116" s="524"/>
      <c r="G116" s="531"/>
      <c r="H116" s="531"/>
      <c r="I116" s="531"/>
      <c r="J116" s="531"/>
      <c r="K116" s="531"/>
      <c r="L116" s="531"/>
      <c r="M116" s="531"/>
      <c r="N116" s="531"/>
      <c r="O116" s="531"/>
      <c r="P116" s="549"/>
      <c r="Q116" s="676"/>
      <c r="R116" s="676"/>
      <c r="S116" s="680"/>
      <c r="T116" s="683"/>
      <c r="U116" s="683"/>
      <c r="V116" s="533"/>
      <c r="W116" s="524"/>
      <c r="X116" s="524"/>
      <c r="Y116" s="524"/>
      <c r="Z116" s="524"/>
      <c r="AA116" s="524"/>
      <c r="AB116" s="524"/>
      <c r="AC116" s="524"/>
      <c r="AD116" s="524"/>
      <c r="AE116" s="524"/>
      <c r="AF116" s="524"/>
      <c r="AG116" s="524"/>
      <c r="AH116" s="524"/>
      <c r="AI116" s="524"/>
      <c r="AJ116" s="524"/>
      <c r="AK116" s="524"/>
      <c r="AL116" s="524"/>
      <c r="AM116" s="524"/>
      <c r="AN116" s="524"/>
      <c r="AO116" s="533"/>
      <c r="AP116" s="533"/>
      <c r="AQ116" s="533"/>
      <c r="AR116" s="533"/>
      <c r="AS116" s="533"/>
      <c r="AT116" s="533"/>
      <c r="AU116" s="533"/>
      <c r="AV116" s="533"/>
      <c r="AW116" s="533"/>
      <c r="AX116" s="533"/>
      <c r="AY116" s="533"/>
      <c r="AZ116" s="533"/>
      <c r="BA116" s="684"/>
      <c r="BB116" s="684"/>
      <c r="BC116" s="684"/>
      <c r="BD116" s="684"/>
      <c r="BE116" s="684"/>
      <c r="BF116" s="684"/>
      <c r="BG116" s="684"/>
      <c r="BH116" s="684"/>
      <c r="BI116" s="684"/>
      <c r="BJ116" s="684"/>
      <c r="BK116" s="684"/>
      <c r="BL116" s="684"/>
      <c r="BM116" s="684"/>
      <c r="BN116" s="684"/>
      <c r="BO116" s="684"/>
      <c r="BP116" s="684"/>
      <c r="BQ116" s="684"/>
    </row>
    <row r="117">
      <c r="A117" s="524"/>
      <c r="B117" s="524"/>
      <c r="C117" s="524"/>
      <c r="D117" s="524"/>
      <c r="E117" s="524"/>
      <c r="F117" s="524"/>
      <c r="G117" s="531"/>
      <c r="H117" s="531"/>
      <c r="I117" s="531"/>
      <c r="J117" s="531"/>
      <c r="K117" s="531"/>
      <c r="L117" s="531"/>
      <c r="M117" s="531"/>
      <c r="N117" s="531"/>
      <c r="O117" s="531"/>
      <c r="P117" s="549"/>
      <c r="Q117" s="676"/>
      <c r="R117" s="676"/>
      <c r="S117" s="680"/>
      <c r="T117" s="683"/>
      <c r="U117" s="683"/>
      <c r="V117" s="533"/>
      <c r="W117" s="524"/>
      <c r="X117" s="524"/>
      <c r="Y117" s="524"/>
      <c r="Z117" s="524"/>
      <c r="AA117" s="524"/>
      <c r="AB117" s="524"/>
      <c r="AC117" s="524"/>
      <c r="AD117" s="524"/>
      <c r="AE117" s="524"/>
      <c r="AF117" s="524"/>
      <c r="AG117" s="524"/>
      <c r="AH117" s="524"/>
      <c r="AI117" s="524"/>
      <c r="AJ117" s="524"/>
      <c r="AK117" s="524"/>
      <c r="AL117" s="524"/>
      <c r="AM117" s="524"/>
      <c r="AN117" s="524"/>
      <c r="AO117" s="533"/>
      <c r="AP117" s="533"/>
      <c r="AQ117" s="533"/>
      <c r="AR117" s="533"/>
      <c r="AS117" s="533"/>
      <c r="AT117" s="533"/>
      <c r="AU117" s="533"/>
      <c r="AV117" s="533"/>
      <c r="AW117" s="533"/>
      <c r="AX117" s="533"/>
      <c r="AY117" s="533"/>
      <c r="AZ117" s="533"/>
      <c r="BA117" s="684"/>
      <c r="BB117" s="684"/>
      <c r="BC117" s="684"/>
      <c r="BD117" s="684"/>
      <c r="BE117" s="684"/>
      <c r="BF117" s="684"/>
      <c r="BG117" s="684"/>
      <c r="BH117" s="684"/>
      <c r="BI117" s="684"/>
      <c r="BJ117" s="684"/>
      <c r="BK117" s="684"/>
      <c r="BL117" s="684"/>
      <c r="BM117" s="684"/>
      <c r="BN117" s="684"/>
      <c r="BO117" s="684"/>
      <c r="BP117" s="684"/>
      <c r="BQ117" s="684"/>
    </row>
    <row r="118">
      <c r="A118" s="524"/>
      <c r="B118" s="524"/>
      <c r="C118" s="524"/>
      <c r="D118" s="524"/>
      <c r="E118" s="524"/>
      <c r="F118" s="524"/>
      <c r="G118" s="531"/>
      <c r="H118" s="531"/>
      <c r="I118" s="531"/>
      <c r="J118" s="531"/>
      <c r="K118" s="531"/>
      <c r="L118" s="531"/>
      <c r="M118" s="531"/>
      <c r="N118" s="531"/>
      <c r="O118" s="531"/>
      <c r="P118" s="549"/>
      <c r="Q118" s="676"/>
      <c r="R118" s="676"/>
      <c r="S118" s="680"/>
      <c r="T118" s="683"/>
      <c r="U118" s="683"/>
      <c r="V118" s="533"/>
      <c r="W118" s="524"/>
      <c r="X118" s="524"/>
      <c r="Y118" s="524"/>
      <c r="Z118" s="524"/>
      <c r="AA118" s="524"/>
      <c r="AB118" s="524"/>
      <c r="AC118" s="524"/>
      <c r="AD118" s="524"/>
      <c r="AE118" s="524"/>
      <c r="AF118" s="524"/>
      <c r="AG118" s="524"/>
      <c r="AH118" s="524"/>
      <c r="AI118" s="524"/>
      <c r="AJ118" s="524"/>
      <c r="AK118" s="524"/>
      <c r="AL118" s="524"/>
      <c r="AM118" s="524"/>
      <c r="AN118" s="524"/>
      <c r="AO118" s="533"/>
      <c r="AP118" s="533"/>
      <c r="AQ118" s="533"/>
      <c r="AR118" s="533"/>
      <c r="AS118" s="533"/>
      <c r="AT118" s="533"/>
      <c r="AU118" s="533"/>
      <c r="AV118" s="533"/>
      <c r="AW118" s="533"/>
      <c r="AX118" s="533"/>
      <c r="AY118" s="533"/>
      <c r="AZ118" s="533"/>
      <c r="BA118" s="684"/>
      <c r="BB118" s="684"/>
      <c r="BC118" s="684"/>
      <c r="BD118" s="684"/>
      <c r="BE118" s="684"/>
      <c r="BF118" s="684"/>
      <c r="BG118" s="684"/>
      <c r="BH118" s="684"/>
      <c r="BI118" s="684"/>
      <c r="BJ118" s="684"/>
      <c r="BK118" s="684"/>
      <c r="BL118" s="684"/>
      <c r="BM118" s="684"/>
      <c r="BN118" s="684"/>
      <c r="BO118" s="684"/>
      <c r="BP118" s="684"/>
      <c r="BQ118" s="684"/>
    </row>
    <row r="119">
      <c r="A119" s="524"/>
      <c r="B119" s="524"/>
      <c r="C119" s="524"/>
      <c r="D119" s="524"/>
      <c r="E119" s="524"/>
      <c r="F119" s="524"/>
      <c r="G119" s="531"/>
      <c r="H119" s="531"/>
      <c r="I119" s="531"/>
      <c r="J119" s="531"/>
      <c r="K119" s="531"/>
      <c r="L119" s="531"/>
      <c r="M119" s="531"/>
      <c r="N119" s="531"/>
      <c r="O119" s="531"/>
      <c r="P119" s="549"/>
      <c r="Q119" s="676"/>
      <c r="R119" s="676"/>
      <c r="S119" s="680"/>
      <c r="T119" s="683"/>
      <c r="U119" s="683"/>
      <c r="V119" s="533"/>
      <c r="W119" s="524"/>
      <c r="X119" s="524"/>
      <c r="Y119" s="524"/>
      <c r="Z119" s="524"/>
      <c r="AA119" s="524"/>
      <c r="AB119" s="524"/>
      <c r="AC119" s="524"/>
      <c r="AD119" s="524"/>
      <c r="AE119" s="524"/>
      <c r="AF119" s="524"/>
      <c r="AG119" s="524"/>
      <c r="AH119" s="524"/>
      <c r="AI119" s="524"/>
      <c r="AJ119" s="524"/>
      <c r="AK119" s="524"/>
      <c r="AL119" s="524"/>
      <c r="AM119" s="524"/>
      <c r="AN119" s="524"/>
      <c r="AO119" s="533"/>
      <c r="AP119" s="533"/>
      <c r="AQ119" s="533"/>
      <c r="AR119" s="533"/>
      <c r="AS119" s="533"/>
      <c r="AT119" s="533"/>
      <c r="AU119" s="533"/>
      <c r="AV119" s="533"/>
      <c r="AW119" s="533"/>
      <c r="AX119" s="533"/>
      <c r="AY119" s="533"/>
      <c r="AZ119" s="533"/>
      <c r="BA119" s="684"/>
      <c r="BB119" s="684"/>
      <c r="BC119" s="684"/>
      <c r="BD119" s="684"/>
      <c r="BE119" s="684"/>
      <c r="BF119" s="684"/>
      <c r="BG119" s="684"/>
      <c r="BH119" s="684"/>
      <c r="BI119" s="684"/>
      <c r="BJ119" s="684"/>
      <c r="BK119" s="684"/>
      <c r="BL119" s="684"/>
      <c r="BM119" s="684"/>
      <c r="BN119" s="684"/>
      <c r="BO119" s="684"/>
      <c r="BP119" s="684"/>
      <c r="BQ119" s="684"/>
    </row>
    <row r="120">
      <c r="A120" s="524"/>
      <c r="B120" s="524"/>
      <c r="C120" s="524"/>
      <c r="D120" s="524"/>
      <c r="E120" s="524"/>
      <c r="F120" s="524"/>
      <c r="G120" s="531"/>
      <c r="H120" s="531"/>
      <c r="I120" s="531"/>
      <c r="J120" s="531"/>
      <c r="K120" s="531"/>
      <c r="L120" s="531"/>
      <c r="M120" s="531"/>
      <c r="N120" s="531"/>
      <c r="O120" s="531"/>
      <c r="P120" s="549"/>
      <c r="Q120" s="676"/>
      <c r="R120" s="676"/>
      <c r="S120" s="680"/>
      <c r="T120" s="683"/>
      <c r="U120" s="683"/>
      <c r="V120" s="533"/>
      <c r="W120" s="524"/>
      <c r="X120" s="524"/>
      <c r="Y120" s="524"/>
      <c r="Z120" s="524"/>
      <c r="AA120" s="524"/>
      <c r="AB120" s="524"/>
      <c r="AC120" s="524"/>
      <c r="AD120" s="524"/>
      <c r="AE120" s="524"/>
      <c r="AF120" s="524"/>
      <c r="AG120" s="524"/>
      <c r="AH120" s="524"/>
      <c r="AI120" s="524"/>
      <c r="AJ120" s="524"/>
      <c r="AK120" s="524"/>
      <c r="AL120" s="524"/>
      <c r="AM120" s="524"/>
      <c r="AN120" s="524"/>
      <c r="AO120" s="533"/>
      <c r="AP120" s="533"/>
      <c r="AQ120" s="533"/>
      <c r="AR120" s="533"/>
      <c r="AS120" s="533"/>
      <c r="AT120" s="533"/>
      <c r="AU120" s="533"/>
      <c r="AV120" s="533"/>
      <c r="AW120" s="533"/>
      <c r="AX120" s="533"/>
      <c r="AY120" s="533"/>
      <c r="AZ120" s="533"/>
      <c r="BA120" s="684"/>
      <c r="BB120" s="684"/>
      <c r="BC120" s="684"/>
      <c r="BD120" s="684"/>
      <c r="BE120" s="684"/>
      <c r="BF120" s="684"/>
      <c r="BG120" s="684"/>
      <c r="BH120" s="684"/>
      <c r="BI120" s="684"/>
      <c r="BJ120" s="684"/>
      <c r="BK120" s="684"/>
      <c r="BL120" s="684"/>
      <c r="BM120" s="684"/>
      <c r="BN120" s="684"/>
      <c r="BO120" s="684"/>
      <c r="BP120" s="684"/>
      <c r="BQ120" s="684"/>
    </row>
    <row r="121">
      <c r="A121" s="524"/>
      <c r="B121" s="524"/>
      <c r="C121" s="524"/>
      <c r="D121" s="524"/>
      <c r="E121" s="524"/>
      <c r="F121" s="524"/>
      <c r="G121" s="531"/>
      <c r="H121" s="531"/>
      <c r="I121" s="531"/>
      <c r="J121" s="531"/>
      <c r="K121" s="531"/>
      <c r="L121" s="531"/>
      <c r="M121" s="531"/>
      <c r="N121" s="531"/>
      <c r="O121" s="531"/>
      <c r="P121" s="549"/>
      <c r="Q121" s="676"/>
      <c r="R121" s="676"/>
      <c r="S121" s="680"/>
      <c r="T121" s="683"/>
      <c r="U121" s="683"/>
      <c r="V121" s="533"/>
      <c r="W121" s="524"/>
      <c r="X121" s="524"/>
      <c r="Y121" s="524"/>
      <c r="Z121" s="524"/>
      <c r="AA121" s="524"/>
      <c r="AB121" s="524"/>
      <c r="AC121" s="524"/>
      <c r="AD121" s="524"/>
      <c r="AE121" s="524"/>
      <c r="AF121" s="524"/>
      <c r="AG121" s="524"/>
      <c r="AH121" s="524"/>
      <c r="AI121" s="524"/>
      <c r="AJ121" s="524"/>
      <c r="AK121" s="524"/>
      <c r="AL121" s="524"/>
      <c r="AM121" s="524"/>
      <c r="AN121" s="524"/>
      <c r="AO121" s="533"/>
      <c r="AP121" s="533"/>
      <c r="AQ121" s="533"/>
      <c r="AR121" s="533"/>
      <c r="AS121" s="533"/>
      <c r="AT121" s="533"/>
      <c r="AU121" s="533"/>
      <c r="AV121" s="533"/>
      <c r="AW121" s="533"/>
      <c r="AX121" s="533"/>
      <c r="AY121" s="533"/>
      <c r="AZ121" s="533"/>
      <c r="BA121" s="684"/>
      <c r="BB121" s="684"/>
      <c r="BC121" s="684"/>
      <c r="BD121" s="684"/>
      <c r="BE121" s="684"/>
      <c r="BF121" s="684"/>
      <c r="BG121" s="684"/>
      <c r="BH121" s="684"/>
      <c r="BI121" s="684"/>
      <c r="BJ121" s="684"/>
      <c r="BK121" s="684"/>
      <c r="BL121" s="684"/>
      <c r="BM121" s="684"/>
      <c r="BN121" s="684"/>
      <c r="BO121" s="684"/>
      <c r="BP121" s="684"/>
      <c r="BQ121" s="684"/>
    </row>
    <row r="122">
      <c r="A122" s="524"/>
      <c r="B122" s="524"/>
      <c r="C122" s="524"/>
      <c r="D122" s="524"/>
      <c r="E122" s="524"/>
      <c r="F122" s="524"/>
      <c r="G122" s="531"/>
      <c r="H122" s="531"/>
      <c r="I122" s="531"/>
      <c r="J122" s="531"/>
      <c r="K122" s="531"/>
      <c r="L122" s="531"/>
      <c r="M122" s="531"/>
      <c r="N122" s="531"/>
      <c r="O122" s="531"/>
      <c r="P122" s="549"/>
      <c r="Q122" s="676"/>
      <c r="R122" s="676"/>
      <c r="S122" s="680"/>
      <c r="T122" s="683"/>
      <c r="U122" s="683"/>
      <c r="V122" s="533"/>
      <c r="W122" s="524"/>
      <c r="X122" s="524"/>
      <c r="Y122" s="524"/>
      <c r="Z122" s="524"/>
      <c r="AA122" s="524"/>
      <c r="AB122" s="524"/>
      <c r="AC122" s="524"/>
      <c r="AD122" s="524"/>
      <c r="AE122" s="524"/>
      <c r="AF122" s="524"/>
      <c r="AG122" s="524"/>
      <c r="AH122" s="524"/>
      <c r="AI122" s="524"/>
      <c r="AJ122" s="524"/>
      <c r="AK122" s="524"/>
      <c r="AL122" s="524"/>
      <c r="AM122" s="524"/>
      <c r="AN122" s="524"/>
      <c r="AO122" s="533"/>
      <c r="AP122" s="533"/>
      <c r="AQ122" s="533"/>
      <c r="AR122" s="533"/>
      <c r="AS122" s="533"/>
      <c r="AT122" s="533"/>
      <c r="AU122" s="533"/>
      <c r="AV122" s="533"/>
      <c r="AW122" s="533"/>
      <c r="AX122" s="533"/>
      <c r="AY122" s="533"/>
      <c r="AZ122" s="533"/>
      <c r="BA122" s="684"/>
      <c r="BB122" s="684"/>
      <c r="BC122" s="684"/>
      <c r="BD122" s="684"/>
      <c r="BE122" s="684"/>
      <c r="BF122" s="684"/>
      <c r="BG122" s="684"/>
      <c r="BH122" s="684"/>
      <c r="BI122" s="684"/>
      <c r="BJ122" s="684"/>
      <c r="BK122" s="684"/>
      <c r="BL122" s="684"/>
      <c r="BM122" s="684"/>
      <c r="BN122" s="684"/>
      <c r="BO122" s="684"/>
      <c r="BP122" s="684"/>
      <c r="BQ122" s="684"/>
    </row>
    <row r="123">
      <c r="A123" s="524"/>
      <c r="B123" s="524"/>
      <c r="C123" s="524"/>
      <c r="D123" s="524"/>
      <c r="E123" s="524"/>
      <c r="F123" s="524"/>
      <c r="G123" s="531"/>
      <c r="H123" s="531"/>
      <c r="I123" s="531"/>
      <c r="J123" s="531"/>
      <c r="K123" s="531"/>
      <c r="L123" s="531"/>
      <c r="M123" s="531"/>
      <c r="N123" s="531"/>
      <c r="O123" s="531"/>
      <c r="P123" s="549"/>
      <c r="Q123" s="676"/>
      <c r="R123" s="676"/>
      <c r="S123" s="680"/>
      <c r="T123" s="683"/>
      <c r="U123" s="683"/>
      <c r="V123" s="533"/>
      <c r="W123" s="524"/>
      <c r="X123" s="524"/>
      <c r="Y123" s="524"/>
      <c r="Z123" s="524"/>
      <c r="AA123" s="524"/>
      <c r="AB123" s="524"/>
      <c r="AC123" s="524"/>
      <c r="AD123" s="524"/>
      <c r="AE123" s="524"/>
      <c r="AF123" s="524"/>
      <c r="AG123" s="524"/>
      <c r="AH123" s="524"/>
      <c r="AI123" s="524"/>
      <c r="AJ123" s="524"/>
      <c r="AK123" s="524"/>
      <c r="AL123" s="524"/>
      <c r="AM123" s="524"/>
      <c r="AN123" s="524"/>
      <c r="AO123" s="533"/>
      <c r="AP123" s="533"/>
      <c r="AQ123" s="533"/>
      <c r="AR123" s="533"/>
      <c r="AS123" s="533"/>
      <c r="AT123" s="533"/>
      <c r="AU123" s="533"/>
      <c r="AV123" s="533"/>
      <c r="AW123" s="533"/>
      <c r="AX123" s="533"/>
      <c r="AY123" s="533"/>
      <c r="AZ123" s="533"/>
      <c r="BA123" s="684"/>
      <c r="BB123" s="684"/>
      <c r="BC123" s="684"/>
      <c r="BD123" s="684"/>
      <c r="BE123" s="684"/>
      <c r="BF123" s="684"/>
      <c r="BG123" s="684"/>
      <c r="BH123" s="684"/>
      <c r="BI123" s="684"/>
      <c r="BJ123" s="684"/>
      <c r="BK123" s="684"/>
      <c r="BL123" s="684"/>
      <c r="BM123" s="684"/>
      <c r="BN123" s="684"/>
      <c r="BO123" s="684"/>
      <c r="BP123" s="684"/>
      <c r="BQ123" s="684"/>
    </row>
    <row r="124">
      <c r="A124" s="524"/>
      <c r="B124" s="524"/>
      <c r="C124" s="524"/>
      <c r="D124" s="524"/>
      <c r="E124" s="524"/>
      <c r="F124" s="524"/>
      <c r="G124" s="531"/>
      <c r="H124" s="531"/>
      <c r="I124" s="531"/>
      <c r="J124" s="531"/>
      <c r="K124" s="531"/>
      <c r="L124" s="531"/>
      <c r="M124" s="531"/>
      <c r="N124" s="531"/>
      <c r="O124" s="531"/>
      <c r="P124" s="549"/>
      <c r="Q124" s="676"/>
      <c r="R124" s="676"/>
      <c r="S124" s="680"/>
      <c r="T124" s="683"/>
      <c r="U124" s="683"/>
      <c r="V124" s="533"/>
      <c r="W124" s="524"/>
      <c r="X124" s="524"/>
      <c r="Y124" s="524"/>
      <c r="Z124" s="524"/>
      <c r="AA124" s="524"/>
      <c r="AB124" s="524"/>
      <c r="AC124" s="524"/>
      <c r="AD124" s="524"/>
      <c r="AE124" s="524"/>
      <c r="AF124" s="524"/>
      <c r="AG124" s="524"/>
      <c r="AH124" s="524"/>
      <c r="AI124" s="524"/>
      <c r="AJ124" s="524"/>
      <c r="AK124" s="524"/>
      <c r="AL124" s="524"/>
      <c r="AM124" s="524"/>
      <c r="AN124" s="524"/>
      <c r="AO124" s="533"/>
      <c r="AP124" s="533"/>
      <c r="AQ124" s="533"/>
      <c r="AR124" s="533"/>
      <c r="AS124" s="533"/>
      <c r="AT124" s="533"/>
      <c r="AU124" s="533"/>
      <c r="AV124" s="533"/>
      <c r="AW124" s="533"/>
      <c r="AX124" s="533"/>
      <c r="AY124" s="533"/>
      <c r="AZ124" s="533"/>
      <c r="BA124" s="684"/>
      <c r="BB124" s="684"/>
      <c r="BC124" s="684"/>
      <c r="BD124" s="684"/>
      <c r="BE124" s="684"/>
      <c r="BF124" s="684"/>
      <c r="BG124" s="684"/>
      <c r="BH124" s="684"/>
      <c r="BI124" s="684"/>
      <c r="BJ124" s="684"/>
      <c r="BK124" s="684"/>
      <c r="BL124" s="684"/>
      <c r="BM124" s="684"/>
      <c r="BN124" s="684"/>
      <c r="BO124" s="684"/>
      <c r="BP124" s="684"/>
      <c r="BQ124" s="684"/>
    </row>
    <row r="125">
      <c r="A125" s="524"/>
      <c r="B125" s="524"/>
      <c r="C125" s="524"/>
      <c r="D125" s="524"/>
      <c r="E125" s="524"/>
      <c r="F125" s="524"/>
      <c r="G125" s="531"/>
      <c r="H125" s="531"/>
      <c r="I125" s="531"/>
      <c r="J125" s="531"/>
      <c r="K125" s="531"/>
      <c r="L125" s="531"/>
      <c r="M125" s="531"/>
      <c r="N125" s="531"/>
      <c r="O125" s="531"/>
      <c r="P125" s="549"/>
      <c r="Q125" s="676"/>
      <c r="R125" s="676"/>
      <c r="S125" s="680"/>
      <c r="T125" s="683"/>
      <c r="U125" s="683"/>
      <c r="V125" s="533"/>
      <c r="W125" s="524"/>
      <c r="X125" s="524"/>
      <c r="Y125" s="524"/>
      <c r="Z125" s="524"/>
      <c r="AA125" s="524"/>
      <c r="AB125" s="524"/>
      <c r="AC125" s="524"/>
      <c r="AD125" s="524"/>
      <c r="AE125" s="524"/>
      <c r="AF125" s="524"/>
      <c r="AG125" s="524"/>
      <c r="AH125" s="524"/>
      <c r="AI125" s="524"/>
      <c r="AJ125" s="524"/>
      <c r="AK125" s="524"/>
      <c r="AL125" s="524"/>
      <c r="AM125" s="524"/>
      <c r="AN125" s="524"/>
      <c r="AO125" s="533"/>
      <c r="AP125" s="533"/>
      <c r="AQ125" s="533"/>
      <c r="AR125" s="533"/>
      <c r="AS125" s="533"/>
      <c r="AT125" s="533"/>
      <c r="AU125" s="533"/>
      <c r="AV125" s="533"/>
      <c r="AW125" s="533"/>
      <c r="AX125" s="533"/>
      <c r="AY125" s="533"/>
      <c r="AZ125" s="533"/>
      <c r="BA125" s="684"/>
      <c r="BB125" s="684"/>
      <c r="BC125" s="684"/>
      <c r="BD125" s="684"/>
      <c r="BE125" s="684"/>
      <c r="BF125" s="684"/>
      <c r="BG125" s="684"/>
      <c r="BH125" s="684"/>
      <c r="BI125" s="684"/>
      <c r="BJ125" s="684"/>
      <c r="BK125" s="684"/>
      <c r="BL125" s="684"/>
      <c r="BM125" s="684"/>
      <c r="BN125" s="684"/>
      <c r="BO125" s="684"/>
      <c r="BP125" s="684"/>
      <c r="BQ125" s="684"/>
    </row>
    <row r="126">
      <c r="A126" s="524"/>
      <c r="B126" s="524"/>
      <c r="C126" s="524"/>
      <c r="D126" s="524"/>
      <c r="E126" s="524"/>
      <c r="F126" s="524"/>
      <c r="G126" s="531"/>
      <c r="H126" s="531"/>
      <c r="I126" s="531"/>
      <c r="J126" s="531"/>
      <c r="K126" s="531"/>
      <c r="L126" s="531"/>
      <c r="M126" s="531"/>
      <c r="N126" s="531"/>
      <c r="O126" s="531"/>
      <c r="P126" s="549"/>
      <c r="Q126" s="676"/>
      <c r="R126" s="676"/>
      <c r="S126" s="680"/>
      <c r="T126" s="683"/>
      <c r="U126" s="683"/>
      <c r="V126" s="533"/>
      <c r="W126" s="524"/>
      <c r="X126" s="524"/>
      <c r="Y126" s="524"/>
      <c r="Z126" s="524"/>
      <c r="AA126" s="524"/>
      <c r="AB126" s="524"/>
      <c r="AC126" s="524"/>
      <c r="AD126" s="524"/>
      <c r="AE126" s="524"/>
      <c r="AF126" s="524"/>
      <c r="AG126" s="524"/>
      <c r="AH126" s="524"/>
      <c r="AI126" s="524"/>
      <c r="AJ126" s="524"/>
      <c r="AK126" s="524"/>
      <c r="AL126" s="524"/>
      <c r="AM126" s="524"/>
      <c r="AN126" s="524"/>
      <c r="AO126" s="533"/>
      <c r="AP126" s="533"/>
      <c r="AQ126" s="533"/>
      <c r="AR126" s="533"/>
      <c r="AS126" s="533"/>
      <c r="AT126" s="533"/>
      <c r="AU126" s="533"/>
      <c r="AV126" s="533"/>
      <c r="AW126" s="533"/>
      <c r="AX126" s="533"/>
      <c r="AY126" s="533"/>
      <c r="AZ126" s="533"/>
      <c r="BA126" s="684"/>
      <c r="BB126" s="684"/>
      <c r="BC126" s="684"/>
      <c r="BD126" s="684"/>
      <c r="BE126" s="684"/>
      <c r="BF126" s="684"/>
      <c r="BG126" s="684"/>
      <c r="BH126" s="684"/>
      <c r="BI126" s="684"/>
      <c r="BJ126" s="684"/>
      <c r="BK126" s="684"/>
      <c r="BL126" s="684"/>
      <c r="BM126" s="684"/>
      <c r="BN126" s="684"/>
      <c r="BO126" s="684"/>
      <c r="BP126" s="684"/>
      <c r="BQ126" s="684"/>
    </row>
    <row r="127">
      <c r="A127" s="524"/>
      <c r="B127" s="524"/>
      <c r="C127" s="524"/>
      <c r="D127" s="524"/>
      <c r="E127" s="524"/>
      <c r="F127" s="524"/>
      <c r="G127" s="531"/>
      <c r="H127" s="531"/>
      <c r="I127" s="531"/>
      <c r="J127" s="531"/>
      <c r="K127" s="531"/>
      <c r="L127" s="531"/>
      <c r="M127" s="531"/>
      <c r="N127" s="531"/>
      <c r="O127" s="531"/>
      <c r="P127" s="549"/>
      <c r="Q127" s="676"/>
      <c r="R127" s="676"/>
      <c r="S127" s="680"/>
      <c r="T127" s="683"/>
      <c r="U127" s="683"/>
      <c r="V127" s="533"/>
      <c r="W127" s="524"/>
      <c r="X127" s="524"/>
      <c r="Y127" s="524"/>
      <c r="Z127" s="524"/>
      <c r="AA127" s="524"/>
      <c r="AB127" s="524"/>
      <c r="AC127" s="524"/>
      <c r="AD127" s="524"/>
      <c r="AE127" s="524"/>
      <c r="AF127" s="524"/>
      <c r="AG127" s="524"/>
      <c r="AH127" s="524"/>
      <c r="AI127" s="524"/>
      <c r="AJ127" s="524"/>
      <c r="AK127" s="524"/>
      <c r="AL127" s="524"/>
      <c r="AM127" s="524"/>
      <c r="AN127" s="524"/>
      <c r="AO127" s="533"/>
      <c r="AP127" s="533"/>
      <c r="AQ127" s="533"/>
      <c r="AR127" s="533"/>
      <c r="AS127" s="533"/>
      <c r="AT127" s="533"/>
      <c r="AU127" s="533"/>
      <c r="AV127" s="533"/>
      <c r="AW127" s="533"/>
      <c r="AX127" s="533"/>
      <c r="AY127" s="533"/>
      <c r="AZ127" s="533"/>
      <c r="BA127" s="684"/>
      <c r="BB127" s="684"/>
      <c r="BC127" s="684"/>
      <c r="BD127" s="684"/>
      <c r="BE127" s="684"/>
      <c r="BF127" s="684"/>
      <c r="BG127" s="684"/>
      <c r="BH127" s="684"/>
      <c r="BI127" s="684"/>
      <c r="BJ127" s="684"/>
      <c r="BK127" s="684"/>
      <c r="BL127" s="684"/>
      <c r="BM127" s="684"/>
      <c r="BN127" s="684"/>
      <c r="BO127" s="684"/>
      <c r="BP127" s="684"/>
      <c r="BQ127" s="684"/>
    </row>
    <row r="128">
      <c r="A128" s="524"/>
      <c r="B128" s="524"/>
      <c r="C128" s="524"/>
      <c r="D128" s="524"/>
      <c r="E128" s="524"/>
      <c r="F128" s="524"/>
      <c r="G128" s="531"/>
      <c r="H128" s="531"/>
      <c r="I128" s="531"/>
      <c r="J128" s="531"/>
      <c r="K128" s="531"/>
      <c r="L128" s="531"/>
      <c r="M128" s="531"/>
      <c r="N128" s="531"/>
      <c r="O128" s="531"/>
      <c r="P128" s="549"/>
      <c r="Q128" s="676"/>
      <c r="R128" s="676"/>
      <c r="S128" s="680"/>
      <c r="T128" s="683"/>
      <c r="U128" s="683"/>
      <c r="V128" s="533"/>
      <c r="W128" s="524"/>
      <c r="X128" s="524"/>
      <c r="Y128" s="524"/>
      <c r="Z128" s="524"/>
      <c r="AA128" s="524"/>
      <c r="AB128" s="524"/>
      <c r="AC128" s="524"/>
      <c r="AD128" s="524"/>
      <c r="AE128" s="524"/>
      <c r="AF128" s="524"/>
      <c r="AG128" s="524"/>
      <c r="AH128" s="524"/>
      <c r="AI128" s="524"/>
      <c r="AJ128" s="524"/>
      <c r="AK128" s="524"/>
      <c r="AL128" s="524"/>
      <c r="AM128" s="524"/>
      <c r="AN128" s="524"/>
      <c r="AO128" s="533"/>
      <c r="AP128" s="533"/>
      <c r="AQ128" s="533"/>
      <c r="AR128" s="533"/>
      <c r="AS128" s="533"/>
      <c r="AT128" s="533"/>
      <c r="AU128" s="533"/>
      <c r="AV128" s="533"/>
      <c r="AW128" s="533"/>
      <c r="AX128" s="533"/>
      <c r="AY128" s="533"/>
      <c r="AZ128" s="533"/>
      <c r="BA128" s="684"/>
      <c r="BB128" s="684"/>
      <c r="BC128" s="684"/>
      <c r="BD128" s="684"/>
      <c r="BE128" s="684"/>
      <c r="BF128" s="684"/>
      <c r="BG128" s="684"/>
      <c r="BH128" s="684"/>
      <c r="BI128" s="684"/>
      <c r="BJ128" s="684"/>
      <c r="BK128" s="684"/>
      <c r="BL128" s="684"/>
      <c r="BM128" s="684"/>
      <c r="BN128" s="684"/>
      <c r="BO128" s="684"/>
      <c r="BP128" s="684"/>
      <c r="BQ128" s="684"/>
    </row>
    <row r="129">
      <c r="A129" s="524"/>
      <c r="B129" s="524"/>
      <c r="C129" s="524"/>
      <c r="D129" s="524"/>
      <c r="E129" s="524"/>
      <c r="F129" s="524"/>
      <c r="G129" s="531"/>
      <c r="H129" s="531"/>
      <c r="I129" s="531"/>
      <c r="J129" s="531"/>
      <c r="K129" s="531"/>
      <c r="L129" s="531"/>
      <c r="M129" s="531"/>
      <c r="N129" s="531"/>
      <c r="O129" s="531"/>
      <c r="P129" s="549"/>
      <c r="Q129" s="676"/>
      <c r="R129" s="676"/>
      <c r="S129" s="680"/>
      <c r="T129" s="683"/>
      <c r="U129" s="683"/>
      <c r="V129" s="533"/>
      <c r="W129" s="524"/>
      <c r="X129" s="524"/>
      <c r="Y129" s="524"/>
      <c r="Z129" s="524"/>
      <c r="AA129" s="524"/>
      <c r="AB129" s="524"/>
      <c r="AC129" s="524"/>
      <c r="AD129" s="524"/>
      <c r="AE129" s="524"/>
      <c r="AF129" s="524"/>
      <c r="AG129" s="524"/>
      <c r="AH129" s="524"/>
      <c r="AI129" s="524"/>
      <c r="AJ129" s="524"/>
      <c r="AK129" s="524"/>
      <c r="AL129" s="524"/>
      <c r="AM129" s="524"/>
      <c r="AN129" s="524"/>
      <c r="AO129" s="533"/>
      <c r="AP129" s="533"/>
      <c r="AQ129" s="533"/>
      <c r="AR129" s="533"/>
      <c r="AS129" s="533"/>
      <c r="AT129" s="533"/>
      <c r="AU129" s="533"/>
      <c r="AV129" s="533"/>
      <c r="AW129" s="533"/>
      <c r="AX129" s="533"/>
      <c r="AY129" s="533"/>
      <c r="AZ129" s="533"/>
      <c r="BA129" s="684"/>
      <c r="BB129" s="684"/>
      <c r="BC129" s="684"/>
      <c r="BD129" s="684"/>
      <c r="BE129" s="684"/>
      <c r="BF129" s="684"/>
      <c r="BG129" s="684"/>
      <c r="BH129" s="684"/>
      <c r="BI129" s="684"/>
      <c r="BJ129" s="684"/>
      <c r="BK129" s="684"/>
      <c r="BL129" s="684"/>
      <c r="BM129" s="684"/>
      <c r="BN129" s="684"/>
      <c r="BO129" s="684"/>
      <c r="BP129" s="684"/>
      <c r="BQ129" s="684"/>
    </row>
    <row r="130">
      <c r="A130" s="524"/>
      <c r="B130" s="524"/>
      <c r="C130" s="524"/>
      <c r="D130" s="524"/>
      <c r="E130" s="524"/>
      <c r="F130" s="524"/>
      <c r="G130" s="531"/>
      <c r="H130" s="531"/>
      <c r="I130" s="531"/>
      <c r="J130" s="531"/>
      <c r="K130" s="531"/>
      <c r="L130" s="531"/>
      <c r="M130" s="531"/>
      <c r="N130" s="531"/>
      <c r="O130" s="531"/>
      <c r="P130" s="549"/>
      <c r="Q130" s="676"/>
      <c r="R130" s="676"/>
      <c r="S130" s="680"/>
      <c r="T130" s="683"/>
      <c r="U130" s="683"/>
      <c r="V130" s="533"/>
      <c r="W130" s="524"/>
      <c r="X130" s="524"/>
      <c r="Y130" s="524"/>
      <c r="Z130" s="524"/>
      <c r="AA130" s="524"/>
      <c r="AB130" s="524"/>
      <c r="AC130" s="524"/>
      <c r="AD130" s="524"/>
      <c r="AE130" s="524"/>
      <c r="AF130" s="524"/>
      <c r="AG130" s="524"/>
      <c r="AH130" s="524"/>
      <c r="AI130" s="524"/>
      <c r="AJ130" s="524"/>
      <c r="AK130" s="524"/>
      <c r="AL130" s="524"/>
      <c r="AM130" s="524"/>
      <c r="AN130" s="524"/>
      <c r="AO130" s="533"/>
      <c r="AP130" s="533"/>
      <c r="AQ130" s="533"/>
      <c r="AR130" s="533"/>
      <c r="AS130" s="533"/>
      <c r="AT130" s="533"/>
      <c r="AU130" s="533"/>
      <c r="AV130" s="533"/>
      <c r="AW130" s="533"/>
      <c r="AX130" s="533"/>
      <c r="AY130" s="533"/>
      <c r="AZ130" s="533"/>
      <c r="BA130" s="684"/>
      <c r="BB130" s="684"/>
      <c r="BC130" s="684"/>
      <c r="BD130" s="684"/>
      <c r="BE130" s="684"/>
      <c r="BF130" s="684"/>
      <c r="BG130" s="684"/>
      <c r="BH130" s="684"/>
      <c r="BI130" s="684"/>
      <c r="BJ130" s="684"/>
      <c r="BK130" s="684"/>
      <c r="BL130" s="684"/>
      <c r="BM130" s="684"/>
      <c r="BN130" s="684"/>
      <c r="BO130" s="684"/>
      <c r="BP130" s="684"/>
      <c r="BQ130" s="684"/>
    </row>
    <row r="131">
      <c r="A131" s="524"/>
      <c r="B131" s="524"/>
      <c r="C131" s="524"/>
      <c r="D131" s="524"/>
      <c r="E131" s="524"/>
      <c r="F131" s="524"/>
      <c r="G131" s="531"/>
      <c r="H131" s="531"/>
      <c r="I131" s="531"/>
      <c r="J131" s="531"/>
      <c r="K131" s="531"/>
      <c r="L131" s="531"/>
      <c r="M131" s="531"/>
      <c r="N131" s="531"/>
      <c r="O131" s="531"/>
      <c r="P131" s="549"/>
      <c r="Q131" s="676"/>
      <c r="R131" s="676"/>
      <c r="S131" s="680"/>
      <c r="T131" s="683"/>
      <c r="U131" s="683"/>
      <c r="V131" s="533"/>
      <c r="W131" s="524"/>
      <c r="X131" s="524"/>
      <c r="Y131" s="524"/>
      <c r="Z131" s="524"/>
      <c r="AA131" s="524"/>
      <c r="AB131" s="524"/>
      <c r="AC131" s="524"/>
      <c r="AD131" s="524"/>
      <c r="AE131" s="524"/>
      <c r="AF131" s="524"/>
      <c r="AG131" s="524"/>
      <c r="AH131" s="524"/>
      <c r="AI131" s="524"/>
      <c r="AJ131" s="524"/>
      <c r="AK131" s="524"/>
      <c r="AL131" s="524"/>
      <c r="AM131" s="524"/>
      <c r="AN131" s="524"/>
      <c r="AO131" s="533"/>
      <c r="AP131" s="533"/>
      <c r="AQ131" s="533"/>
      <c r="AR131" s="533"/>
      <c r="AS131" s="533"/>
      <c r="AT131" s="533"/>
      <c r="AU131" s="533"/>
      <c r="AV131" s="533"/>
      <c r="AW131" s="533"/>
      <c r="AX131" s="533"/>
      <c r="AY131" s="533"/>
      <c r="AZ131" s="533"/>
      <c r="BA131" s="684"/>
      <c r="BB131" s="684"/>
      <c r="BC131" s="684"/>
      <c r="BD131" s="684"/>
      <c r="BE131" s="684"/>
      <c r="BF131" s="684"/>
      <c r="BG131" s="684"/>
      <c r="BH131" s="684"/>
      <c r="BI131" s="684"/>
      <c r="BJ131" s="684"/>
      <c r="BK131" s="684"/>
      <c r="BL131" s="684"/>
      <c r="BM131" s="684"/>
      <c r="BN131" s="684"/>
      <c r="BO131" s="684"/>
      <c r="BP131" s="684"/>
      <c r="BQ131" s="684"/>
    </row>
    <row r="132">
      <c r="A132" s="524"/>
      <c r="B132" s="524"/>
      <c r="C132" s="524"/>
      <c r="D132" s="524"/>
      <c r="E132" s="524"/>
      <c r="F132" s="524"/>
      <c r="G132" s="531"/>
      <c r="H132" s="531"/>
      <c r="I132" s="531"/>
      <c r="J132" s="531"/>
      <c r="K132" s="531"/>
      <c r="L132" s="531"/>
      <c r="M132" s="531"/>
      <c r="N132" s="531"/>
      <c r="O132" s="531"/>
      <c r="P132" s="549"/>
      <c r="Q132" s="676"/>
      <c r="R132" s="676"/>
      <c r="S132" s="680"/>
      <c r="T132" s="683"/>
      <c r="U132" s="683"/>
      <c r="V132" s="533"/>
      <c r="W132" s="524"/>
      <c r="X132" s="524"/>
      <c r="Y132" s="524"/>
      <c r="Z132" s="524"/>
      <c r="AA132" s="524"/>
      <c r="AB132" s="524"/>
      <c r="AC132" s="524"/>
      <c r="AD132" s="524"/>
      <c r="AE132" s="524"/>
      <c r="AF132" s="524"/>
      <c r="AG132" s="524"/>
      <c r="AH132" s="524"/>
      <c r="AI132" s="524"/>
      <c r="AJ132" s="524"/>
      <c r="AK132" s="524"/>
      <c r="AL132" s="524"/>
      <c r="AM132" s="524"/>
      <c r="AN132" s="524"/>
      <c r="AO132" s="533"/>
      <c r="AP132" s="533"/>
      <c r="AQ132" s="533"/>
      <c r="AR132" s="533"/>
      <c r="AS132" s="533"/>
      <c r="AT132" s="533"/>
      <c r="AU132" s="533"/>
      <c r="AV132" s="533"/>
      <c r="AW132" s="533"/>
      <c r="AX132" s="533"/>
      <c r="AY132" s="533"/>
      <c r="AZ132" s="533"/>
      <c r="BA132" s="684"/>
      <c r="BB132" s="684"/>
      <c r="BC132" s="684"/>
      <c r="BD132" s="684"/>
      <c r="BE132" s="684"/>
      <c r="BF132" s="684"/>
      <c r="BG132" s="684"/>
      <c r="BH132" s="684"/>
      <c r="BI132" s="684"/>
      <c r="BJ132" s="684"/>
      <c r="BK132" s="684"/>
      <c r="BL132" s="684"/>
      <c r="BM132" s="684"/>
      <c r="BN132" s="684"/>
      <c r="BO132" s="684"/>
      <c r="BP132" s="684"/>
      <c r="BQ132" s="684"/>
    </row>
    <row r="133">
      <c r="A133" s="524"/>
      <c r="B133" s="524"/>
      <c r="C133" s="524"/>
      <c r="D133" s="524"/>
      <c r="E133" s="524"/>
      <c r="F133" s="524"/>
      <c r="G133" s="531"/>
      <c r="H133" s="531"/>
      <c r="I133" s="531"/>
      <c r="J133" s="531"/>
      <c r="K133" s="531"/>
      <c r="L133" s="531"/>
      <c r="M133" s="531"/>
      <c r="N133" s="531"/>
      <c r="O133" s="531"/>
      <c r="P133" s="549"/>
      <c r="Q133" s="676"/>
      <c r="R133" s="676"/>
      <c r="S133" s="680"/>
      <c r="T133" s="683"/>
      <c r="U133" s="683"/>
      <c r="V133" s="533"/>
      <c r="W133" s="524"/>
      <c r="X133" s="524"/>
      <c r="Y133" s="524"/>
      <c r="Z133" s="524"/>
      <c r="AA133" s="524"/>
      <c r="AB133" s="524"/>
      <c r="AC133" s="524"/>
      <c r="AD133" s="524"/>
      <c r="AE133" s="524"/>
      <c r="AF133" s="524"/>
      <c r="AG133" s="524"/>
      <c r="AH133" s="524"/>
      <c r="AI133" s="524"/>
      <c r="AJ133" s="524"/>
      <c r="AK133" s="524"/>
      <c r="AL133" s="524"/>
      <c r="AM133" s="524"/>
      <c r="AN133" s="524"/>
      <c r="AO133" s="533"/>
      <c r="AP133" s="533"/>
      <c r="AQ133" s="533"/>
      <c r="AR133" s="533"/>
      <c r="AS133" s="533"/>
      <c r="AT133" s="533"/>
      <c r="AU133" s="533"/>
      <c r="AV133" s="533"/>
      <c r="AW133" s="533"/>
      <c r="AX133" s="533"/>
      <c r="AY133" s="533"/>
      <c r="AZ133" s="533"/>
      <c r="BA133" s="684"/>
      <c r="BB133" s="684"/>
      <c r="BC133" s="684"/>
      <c r="BD133" s="684"/>
      <c r="BE133" s="684"/>
      <c r="BF133" s="684"/>
      <c r="BG133" s="684"/>
      <c r="BH133" s="684"/>
      <c r="BI133" s="684"/>
      <c r="BJ133" s="684"/>
      <c r="BK133" s="684"/>
      <c r="BL133" s="684"/>
      <c r="BM133" s="684"/>
      <c r="BN133" s="684"/>
      <c r="BO133" s="684"/>
      <c r="BP133" s="684"/>
      <c r="BQ133" s="684"/>
    </row>
    <row r="134">
      <c r="A134" s="524"/>
      <c r="B134" s="524"/>
      <c r="C134" s="524"/>
      <c r="D134" s="524"/>
      <c r="E134" s="524"/>
      <c r="F134" s="524"/>
      <c r="G134" s="531"/>
      <c r="H134" s="531"/>
      <c r="I134" s="531"/>
      <c r="J134" s="531"/>
      <c r="K134" s="531"/>
      <c r="L134" s="531"/>
      <c r="M134" s="531"/>
      <c r="N134" s="531"/>
      <c r="O134" s="531"/>
      <c r="P134" s="549"/>
      <c r="Q134" s="676"/>
      <c r="R134" s="676"/>
      <c r="S134" s="680"/>
      <c r="T134" s="683"/>
      <c r="U134" s="683"/>
      <c r="V134" s="533"/>
      <c r="W134" s="524"/>
      <c r="X134" s="524"/>
      <c r="Y134" s="524"/>
      <c r="Z134" s="524"/>
      <c r="AA134" s="524"/>
      <c r="AB134" s="524"/>
      <c r="AC134" s="524"/>
      <c r="AD134" s="524"/>
      <c r="AE134" s="524"/>
      <c r="AF134" s="524"/>
      <c r="AG134" s="524"/>
      <c r="AH134" s="524"/>
      <c r="AI134" s="524"/>
      <c r="AJ134" s="524"/>
      <c r="AK134" s="524"/>
      <c r="AL134" s="524"/>
      <c r="AM134" s="524"/>
      <c r="AN134" s="524"/>
      <c r="AO134" s="533"/>
      <c r="AP134" s="533"/>
      <c r="AQ134" s="533"/>
      <c r="AR134" s="533"/>
      <c r="AS134" s="533"/>
      <c r="AT134" s="533"/>
      <c r="AU134" s="533"/>
      <c r="AV134" s="533"/>
      <c r="AW134" s="533"/>
      <c r="AX134" s="533"/>
      <c r="AY134" s="533"/>
      <c r="AZ134" s="533"/>
      <c r="BA134" s="684"/>
      <c r="BB134" s="684"/>
      <c r="BC134" s="684"/>
      <c r="BD134" s="684"/>
      <c r="BE134" s="684"/>
      <c r="BF134" s="684"/>
      <c r="BG134" s="684"/>
      <c r="BH134" s="684"/>
      <c r="BI134" s="684"/>
      <c r="BJ134" s="684"/>
      <c r="BK134" s="684"/>
      <c r="BL134" s="684"/>
      <c r="BM134" s="684"/>
      <c r="BN134" s="684"/>
      <c r="BO134" s="684"/>
      <c r="BP134" s="684"/>
      <c r="BQ134" s="684"/>
    </row>
    <row r="135">
      <c r="A135" s="524"/>
      <c r="B135" s="524"/>
      <c r="C135" s="524"/>
      <c r="D135" s="524"/>
      <c r="E135" s="524"/>
      <c r="F135" s="524"/>
      <c r="G135" s="531"/>
      <c r="H135" s="531"/>
      <c r="I135" s="531"/>
      <c r="J135" s="531"/>
      <c r="K135" s="531"/>
      <c r="L135" s="531"/>
      <c r="M135" s="531"/>
      <c r="N135" s="531"/>
      <c r="O135" s="531"/>
      <c r="P135" s="549"/>
      <c r="Q135" s="676"/>
      <c r="R135" s="676"/>
      <c r="S135" s="680"/>
      <c r="T135" s="683"/>
      <c r="U135" s="683"/>
      <c r="V135" s="533"/>
      <c r="W135" s="524"/>
      <c r="X135" s="524"/>
      <c r="Y135" s="524"/>
      <c r="Z135" s="524"/>
      <c r="AA135" s="524"/>
      <c r="AB135" s="524"/>
      <c r="AC135" s="524"/>
      <c r="AD135" s="524"/>
      <c r="AE135" s="524"/>
      <c r="AF135" s="524"/>
      <c r="AG135" s="524"/>
      <c r="AH135" s="524"/>
      <c r="AI135" s="524"/>
      <c r="AJ135" s="524"/>
      <c r="AK135" s="524"/>
      <c r="AL135" s="524"/>
      <c r="AM135" s="524"/>
      <c r="AN135" s="524"/>
      <c r="AO135" s="533"/>
      <c r="AP135" s="533"/>
      <c r="AQ135" s="533"/>
      <c r="AR135" s="533"/>
      <c r="AS135" s="533"/>
      <c r="AT135" s="533"/>
      <c r="AU135" s="533"/>
      <c r="AV135" s="533"/>
      <c r="AW135" s="533"/>
      <c r="AX135" s="533"/>
      <c r="AY135" s="533"/>
      <c r="AZ135" s="533"/>
      <c r="BA135" s="684"/>
      <c r="BB135" s="684"/>
      <c r="BC135" s="684"/>
      <c r="BD135" s="684"/>
      <c r="BE135" s="684"/>
      <c r="BF135" s="684"/>
      <c r="BG135" s="684"/>
      <c r="BH135" s="684"/>
      <c r="BI135" s="684"/>
      <c r="BJ135" s="684"/>
      <c r="BK135" s="684"/>
      <c r="BL135" s="684"/>
      <c r="BM135" s="684"/>
      <c r="BN135" s="684"/>
      <c r="BO135" s="684"/>
      <c r="BP135" s="684"/>
      <c r="BQ135" s="684"/>
    </row>
    <row r="136">
      <c r="A136" s="524"/>
      <c r="B136" s="524"/>
      <c r="C136" s="524"/>
      <c r="D136" s="524"/>
      <c r="E136" s="524"/>
      <c r="F136" s="524"/>
      <c r="G136" s="531"/>
      <c r="H136" s="531"/>
      <c r="I136" s="531"/>
      <c r="J136" s="531"/>
      <c r="K136" s="531"/>
      <c r="L136" s="531"/>
      <c r="M136" s="531"/>
      <c r="N136" s="531"/>
      <c r="O136" s="531"/>
      <c r="P136" s="549"/>
      <c r="Q136" s="676"/>
      <c r="R136" s="676"/>
      <c r="S136" s="680"/>
      <c r="T136" s="683"/>
      <c r="U136" s="683"/>
      <c r="V136" s="533"/>
      <c r="W136" s="524"/>
      <c r="X136" s="524"/>
      <c r="Y136" s="524"/>
      <c r="Z136" s="524"/>
      <c r="AA136" s="524"/>
      <c r="AB136" s="524"/>
      <c r="AC136" s="524"/>
      <c r="AD136" s="524"/>
      <c r="AE136" s="524"/>
      <c r="AF136" s="524"/>
      <c r="AG136" s="524"/>
      <c r="AH136" s="524"/>
      <c r="AI136" s="524"/>
      <c r="AJ136" s="524"/>
      <c r="AK136" s="524"/>
      <c r="AL136" s="524"/>
      <c r="AM136" s="524"/>
      <c r="AN136" s="524"/>
      <c r="AO136" s="533"/>
      <c r="AP136" s="533"/>
      <c r="AQ136" s="533"/>
      <c r="AR136" s="533"/>
      <c r="AS136" s="533"/>
      <c r="AT136" s="533"/>
      <c r="AU136" s="533"/>
      <c r="AV136" s="533"/>
      <c r="AW136" s="533"/>
      <c r="AX136" s="533"/>
      <c r="AY136" s="533"/>
      <c r="AZ136" s="533"/>
      <c r="BA136" s="684"/>
      <c r="BB136" s="684"/>
      <c r="BC136" s="684"/>
      <c r="BD136" s="684"/>
      <c r="BE136" s="684"/>
      <c r="BF136" s="684"/>
      <c r="BG136" s="684"/>
      <c r="BH136" s="684"/>
      <c r="BI136" s="684"/>
      <c r="BJ136" s="684"/>
      <c r="BK136" s="684"/>
      <c r="BL136" s="684"/>
      <c r="BM136" s="684"/>
      <c r="BN136" s="684"/>
      <c r="BO136" s="684"/>
      <c r="BP136" s="684"/>
      <c r="BQ136" s="684"/>
    </row>
    <row r="137">
      <c r="A137" s="524"/>
      <c r="B137" s="524"/>
      <c r="C137" s="524"/>
      <c r="D137" s="524"/>
      <c r="E137" s="524"/>
      <c r="F137" s="524"/>
      <c r="G137" s="531"/>
      <c r="H137" s="531"/>
      <c r="I137" s="531"/>
      <c r="J137" s="531"/>
      <c r="K137" s="531"/>
      <c r="L137" s="531"/>
      <c r="M137" s="531"/>
      <c r="N137" s="531"/>
      <c r="O137" s="531"/>
      <c r="P137" s="549"/>
      <c r="Q137" s="676"/>
      <c r="R137" s="676"/>
      <c r="S137" s="680"/>
      <c r="T137" s="683"/>
      <c r="U137" s="683"/>
      <c r="V137" s="533"/>
      <c r="W137" s="524"/>
      <c r="X137" s="524"/>
      <c r="Y137" s="524"/>
      <c r="Z137" s="524"/>
      <c r="AA137" s="524"/>
      <c r="AB137" s="524"/>
      <c r="AC137" s="524"/>
      <c r="AD137" s="524"/>
      <c r="AE137" s="524"/>
      <c r="AF137" s="524"/>
      <c r="AG137" s="524"/>
      <c r="AH137" s="524"/>
      <c r="AI137" s="524"/>
      <c r="AJ137" s="524"/>
      <c r="AK137" s="524"/>
      <c r="AL137" s="524"/>
      <c r="AM137" s="524"/>
      <c r="AN137" s="524"/>
      <c r="AO137" s="533"/>
      <c r="AP137" s="533"/>
      <c r="AQ137" s="533"/>
      <c r="AR137" s="533"/>
      <c r="AS137" s="533"/>
      <c r="AT137" s="533"/>
      <c r="AU137" s="533"/>
      <c r="AV137" s="533"/>
      <c r="AW137" s="533"/>
      <c r="AX137" s="533"/>
      <c r="AY137" s="533"/>
      <c r="AZ137" s="533"/>
      <c r="BA137" s="684"/>
      <c r="BB137" s="684"/>
      <c r="BC137" s="684"/>
      <c r="BD137" s="684"/>
      <c r="BE137" s="684"/>
      <c r="BF137" s="684"/>
      <c r="BG137" s="684"/>
      <c r="BH137" s="684"/>
      <c r="BI137" s="684"/>
      <c r="BJ137" s="684"/>
      <c r="BK137" s="684"/>
      <c r="BL137" s="684"/>
      <c r="BM137" s="684"/>
      <c r="BN137" s="684"/>
      <c r="BO137" s="684"/>
      <c r="BP137" s="684"/>
      <c r="BQ137" s="684"/>
    </row>
    <row r="138">
      <c r="A138" s="524"/>
      <c r="B138" s="524"/>
      <c r="C138" s="524"/>
      <c r="D138" s="524"/>
      <c r="E138" s="524"/>
      <c r="F138" s="524"/>
      <c r="G138" s="531"/>
      <c r="H138" s="531"/>
      <c r="I138" s="531"/>
      <c r="J138" s="531"/>
      <c r="K138" s="531"/>
      <c r="L138" s="531"/>
      <c r="M138" s="531"/>
      <c r="N138" s="531"/>
      <c r="O138" s="531"/>
      <c r="P138" s="549"/>
      <c r="Q138" s="676"/>
      <c r="R138" s="676"/>
      <c r="S138" s="680"/>
      <c r="T138" s="683"/>
      <c r="U138" s="683"/>
      <c r="V138" s="533"/>
      <c r="W138" s="524"/>
      <c r="X138" s="524"/>
      <c r="Y138" s="524"/>
      <c r="Z138" s="524"/>
      <c r="AA138" s="524"/>
      <c r="AB138" s="524"/>
      <c r="AC138" s="524"/>
      <c r="AD138" s="524"/>
      <c r="AE138" s="524"/>
      <c r="AF138" s="524"/>
      <c r="AG138" s="524"/>
      <c r="AH138" s="524"/>
      <c r="AI138" s="524"/>
      <c r="AJ138" s="524"/>
      <c r="AK138" s="524"/>
      <c r="AL138" s="524"/>
      <c r="AM138" s="524"/>
      <c r="AN138" s="524"/>
      <c r="AO138" s="533"/>
      <c r="AP138" s="533"/>
      <c r="AQ138" s="533"/>
      <c r="AR138" s="533"/>
      <c r="AS138" s="533"/>
      <c r="AT138" s="533"/>
      <c r="AU138" s="533"/>
      <c r="AV138" s="533"/>
      <c r="AW138" s="533"/>
      <c r="AX138" s="533"/>
      <c r="AY138" s="533"/>
      <c r="AZ138" s="533"/>
      <c r="BA138" s="684"/>
      <c r="BB138" s="684"/>
      <c r="BC138" s="684"/>
      <c r="BD138" s="684"/>
      <c r="BE138" s="684"/>
      <c r="BF138" s="684"/>
      <c r="BG138" s="684"/>
      <c r="BH138" s="684"/>
      <c r="BI138" s="684"/>
      <c r="BJ138" s="684"/>
      <c r="BK138" s="684"/>
      <c r="BL138" s="684"/>
      <c r="BM138" s="684"/>
      <c r="BN138" s="684"/>
      <c r="BO138" s="684"/>
      <c r="BP138" s="684"/>
      <c r="BQ138" s="684"/>
    </row>
    <row r="139">
      <c r="A139" s="524"/>
      <c r="B139" s="524"/>
      <c r="C139" s="524"/>
      <c r="D139" s="524"/>
      <c r="E139" s="524"/>
      <c r="F139" s="524"/>
      <c r="G139" s="531"/>
      <c r="H139" s="531"/>
      <c r="I139" s="531"/>
      <c r="J139" s="531"/>
      <c r="K139" s="531"/>
      <c r="L139" s="531"/>
      <c r="M139" s="531"/>
      <c r="N139" s="531"/>
      <c r="O139" s="531"/>
      <c r="P139" s="549"/>
      <c r="Q139" s="676"/>
      <c r="R139" s="676"/>
      <c r="S139" s="680"/>
      <c r="T139" s="683"/>
      <c r="U139" s="683"/>
      <c r="V139" s="533"/>
      <c r="W139" s="524"/>
      <c r="X139" s="524"/>
      <c r="Y139" s="524"/>
      <c r="Z139" s="524"/>
      <c r="AA139" s="524"/>
      <c r="AB139" s="524"/>
      <c r="AC139" s="524"/>
      <c r="AD139" s="524"/>
      <c r="AE139" s="524"/>
      <c r="AF139" s="524"/>
      <c r="AG139" s="524"/>
      <c r="AH139" s="524"/>
      <c r="AI139" s="524"/>
      <c r="AJ139" s="524"/>
      <c r="AK139" s="524"/>
      <c r="AL139" s="524"/>
      <c r="AM139" s="524"/>
      <c r="AN139" s="524"/>
      <c r="AO139" s="533"/>
      <c r="AP139" s="533"/>
      <c r="AQ139" s="533"/>
      <c r="AR139" s="533"/>
      <c r="AS139" s="533"/>
      <c r="AT139" s="533"/>
      <c r="AU139" s="533"/>
      <c r="AV139" s="533"/>
      <c r="AW139" s="533"/>
      <c r="AX139" s="533"/>
      <c r="AY139" s="533"/>
      <c r="AZ139" s="533"/>
      <c r="BA139" s="684"/>
      <c r="BB139" s="684"/>
      <c r="BC139" s="684"/>
      <c r="BD139" s="684"/>
      <c r="BE139" s="684"/>
      <c r="BF139" s="684"/>
      <c r="BG139" s="684"/>
      <c r="BH139" s="684"/>
      <c r="BI139" s="684"/>
      <c r="BJ139" s="684"/>
      <c r="BK139" s="684"/>
      <c r="BL139" s="684"/>
      <c r="BM139" s="684"/>
      <c r="BN139" s="684"/>
      <c r="BO139" s="684"/>
      <c r="BP139" s="684"/>
      <c r="BQ139" s="684"/>
    </row>
    <row r="140">
      <c r="A140" s="524"/>
      <c r="B140" s="524"/>
      <c r="C140" s="524"/>
      <c r="D140" s="524"/>
      <c r="E140" s="524"/>
      <c r="F140" s="524"/>
      <c r="G140" s="531"/>
      <c r="H140" s="531"/>
      <c r="I140" s="531"/>
      <c r="J140" s="531"/>
      <c r="K140" s="531"/>
      <c r="L140" s="531"/>
      <c r="M140" s="531"/>
      <c r="N140" s="531"/>
      <c r="O140" s="531"/>
      <c r="P140" s="549"/>
      <c r="Q140" s="676"/>
      <c r="R140" s="676"/>
      <c r="S140" s="680"/>
      <c r="T140" s="683"/>
      <c r="U140" s="683"/>
      <c r="V140" s="533"/>
      <c r="W140" s="524"/>
      <c r="X140" s="524"/>
      <c r="Y140" s="524"/>
      <c r="Z140" s="524"/>
      <c r="AA140" s="524"/>
      <c r="AB140" s="524"/>
      <c r="AC140" s="524"/>
      <c r="AD140" s="524"/>
      <c r="AE140" s="524"/>
      <c r="AF140" s="524"/>
      <c r="AG140" s="524"/>
      <c r="AH140" s="524"/>
      <c r="AI140" s="524"/>
      <c r="AJ140" s="524"/>
      <c r="AK140" s="524"/>
      <c r="AL140" s="524"/>
      <c r="AM140" s="524"/>
      <c r="AN140" s="524"/>
      <c r="AO140" s="533"/>
      <c r="AP140" s="533"/>
      <c r="AQ140" s="533"/>
      <c r="AR140" s="533"/>
      <c r="AS140" s="533"/>
      <c r="AT140" s="533"/>
      <c r="AU140" s="533"/>
      <c r="AV140" s="533"/>
      <c r="AW140" s="533"/>
      <c r="AX140" s="533"/>
      <c r="AY140" s="533"/>
      <c r="AZ140" s="533"/>
      <c r="BA140" s="684"/>
      <c r="BB140" s="684"/>
      <c r="BC140" s="684"/>
      <c r="BD140" s="684"/>
      <c r="BE140" s="684"/>
      <c r="BF140" s="684"/>
      <c r="BG140" s="684"/>
      <c r="BH140" s="684"/>
      <c r="BI140" s="684"/>
      <c r="BJ140" s="684"/>
      <c r="BK140" s="684"/>
      <c r="BL140" s="684"/>
      <c r="BM140" s="684"/>
      <c r="BN140" s="684"/>
      <c r="BO140" s="684"/>
      <c r="BP140" s="684"/>
      <c r="BQ140" s="684"/>
    </row>
    <row r="141">
      <c r="A141" s="524"/>
      <c r="B141" s="524"/>
      <c r="C141" s="524"/>
      <c r="D141" s="524"/>
      <c r="E141" s="524"/>
      <c r="F141" s="524"/>
      <c r="G141" s="531"/>
      <c r="H141" s="531"/>
      <c r="I141" s="531"/>
      <c r="J141" s="531"/>
      <c r="K141" s="531"/>
      <c r="L141" s="531"/>
      <c r="M141" s="531"/>
      <c r="N141" s="531"/>
      <c r="O141" s="531"/>
      <c r="P141" s="549"/>
      <c r="Q141" s="676"/>
      <c r="R141" s="676"/>
      <c r="S141" s="680"/>
      <c r="T141" s="683"/>
      <c r="U141" s="683"/>
      <c r="V141" s="533"/>
      <c r="W141" s="524"/>
      <c r="X141" s="524"/>
      <c r="Y141" s="524"/>
      <c r="Z141" s="524"/>
      <c r="AA141" s="524"/>
      <c r="AB141" s="524"/>
      <c r="AC141" s="524"/>
      <c r="AD141" s="524"/>
      <c r="AE141" s="524"/>
      <c r="AF141" s="524"/>
      <c r="AG141" s="524"/>
      <c r="AH141" s="524"/>
      <c r="AI141" s="524"/>
      <c r="AJ141" s="524"/>
      <c r="AK141" s="524"/>
      <c r="AL141" s="524"/>
      <c r="AM141" s="524"/>
      <c r="AN141" s="524"/>
      <c r="AO141" s="533"/>
      <c r="AP141" s="533"/>
      <c r="AQ141" s="533"/>
      <c r="AR141" s="533"/>
      <c r="AS141" s="533"/>
      <c r="AT141" s="533"/>
      <c r="AU141" s="533"/>
      <c r="AV141" s="533"/>
      <c r="AW141" s="533"/>
      <c r="AX141" s="533"/>
      <c r="AY141" s="533"/>
      <c r="AZ141" s="533"/>
      <c r="BA141" s="684"/>
      <c r="BB141" s="684"/>
      <c r="BC141" s="684"/>
      <c r="BD141" s="684"/>
      <c r="BE141" s="684"/>
      <c r="BF141" s="684"/>
      <c r="BG141" s="684"/>
      <c r="BH141" s="684"/>
      <c r="BI141" s="684"/>
      <c r="BJ141" s="684"/>
      <c r="BK141" s="684"/>
      <c r="BL141" s="684"/>
      <c r="BM141" s="684"/>
      <c r="BN141" s="684"/>
      <c r="BO141" s="684"/>
      <c r="BP141" s="684"/>
      <c r="BQ141" s="684"/>
    </row>
    <row r="142">
      <c r="A142" s="524"/>
      <c r="B142" s="524"/>
      <c r="C142" s="524"/>
      <c r="D142" s="524"/>
      <c r="E142" s="524"/>
      <c r="F142" s="524"/>
      <c r="G142" s="531"/>
      <c r="H142" s="531"/>
      <c r="I142" s="531"/>
      <c r="J142" s="531"/>
      <c r="K142" s="531"/>
      <c r="L142" s="531"/>
      <c r="M142" s="531"/>
      <c r="N142" s="531"/>
      <c r="O142" s="531"/>
      <c r="P142" s="549"/>
      <c r="Q142" s="676"/>
      <c r="R142" s="676"/>
      <c r="S142" s="680"/>
      <c r="T142" s="683"/>
      <c r="U142" s="683"/>
      <c r="V142" s="533"/>
      <c r="W142" s="524"/>
      <c r="X142" s="524"/>
      <c r="Y142" s="524"/>
      <c r="Z142" s="524"/>
      <c r="AA142" s="524"/>
      <c r="AB142" s="524"/>
      <c r="AC142" s="524"/>
      <c r="AD142" s="524"/>
      <c r="AE142" s="524"/>
      <c r="AF142" s="524"/>
      <c r="AG142" s="524"/>
      <c r="AH142" s="524"/>
      <c r="AI142" s="524"/>
      <c r="AJ142" s="524"/>
      <c r="AK142" s="524"/>
      <c r="AL142" s="524"/>
      <c r="AM142" s="524"/>
      <c r="AN142" s="524"/>
      <c r="AO142" s="533"/>
      <c r="AP142" s="533"/>
      <c r="AQ142" s="533"/>
      <c r="AR142" s="533"/>
      <c r="AS142" s="533"/>
      <c r="AT142" s="533"/>
      <c r="AU142" s="533"/>
      <c r="AV142" s="533"/>
      <c r="AW142" s="533"/>
      <c r="AX142" s="533"/>
      <c r="AY142" s="533"/>
      <c r="AZ142" s="533"/>
      <c r="BA142" s="684"/>
      <c r="BB142" s="684"/>
      <c r="BC142" s="684"/>
      <c r="BD142" s="684"/>
      <c r="BE142" s="684"/>
      <c r="BF142" s="684"/>
      <c r="BG142" s="684"/>
      <c r="BH142" s="684"/>
      <c r="BI142" s="684"/>
      <c r="BJ142" s="684"/>
      <c r="BK142" s="684"/>
      <c r="BL142" s="684"/>
      <c r="BM142" s="684"/>
      <c r="BN142" s="684"/>
      <c r="BO142" s="684"/>
      <c r="BP142" s="684"/>
      <c r="BQ142" s="684"/>
    </row>
    <row r="143">
      <c r="A143" s="524"/>
      <c r="B143" s="524"/>
      <c r="C143" s="524"/>
      <c r="D143" s="524"/>
      <c r="E143" s="524"/>
      <c r="F143" s="524"/>
      <c r="G143" s="531"/>
      <c r="H143" s="531"/>
      <c r="I143" s="531"/>
      <c r="J143" s="531"/>
      <c r="K143" s="531"/>
      <c r="L143" s="531"/>
      <c r="M143" s="531"/>
      <c r="N143" s="531"/>
      <c r="O143" s="531"/>
      <c r="P143" s="549"/>
      <c r="Q143" s="676"/>
      <c r="R143" s="676"/>
      <c r="S143" s="680"/>
      <c r="T143" s="683"/>
      <c r="U143" s="683"/>
      <c r="V143" s="533"/>
      <c r="W143" s="524"/>
      <c r="X143" s="524"/>
      <c r="Y143" s="524"/>
      <c r="Z143" s="524"/>
      <c r="AA143" s="524"/>
      <c r="AB143" s="524"/>
      <c r="AC143" s="524"/>
      <c r="AD143" s="524"/>
      <c r="AE143" s="524"/>
      <c r="AF143" s="524"/>
      <c r="AG143" s="524"/>
      <c r="AH143" s="524"/>
      <c r="AI143" s="524"/>
      <c r="AJ143" s="524"/>
      <c r="AK143" s="524"/>
      <c r="AL143" s="524"/>
      <c r="AM143" s="524"/>
      <c r="AN143" s="524"/>
      <c r="AO143" s="533"/>
      <c r="AP143" s="533"/>
      <c r="AQ143" s="533"/>
      <c r="AR143" s="533"/>
      <c r="AS143" s="533"/>
      <c r="AT143" s="533"/>
      <c r="AU143" s="533"/>
      <c r="AV143" s="533"/>
      <c r="AW143" s="533"/>
      <c r="AX143" s="533"/>
      <c r="AY143" s="533"/>
      <c r="AZ143" s="533"/>
      <c r="BA143" s="684"/>
      <c r="BB143" s="684"/>
      <c r="BC143" s="684"/>
      <c r="BD143" s="684"/>
      <c r="BE143" s="684"/>
      <c r="BF143" s="684"/>
      <c r="BG143" s="684"/>
      <c r="BH143" s="684"/>
      <c r="BI143" s="684"/>
      <c r="BJ143" s="684"/>
      <c r="BK143" s="684"/>
      <c r="BL143" s="684"/>
      <c r="BM143" s="684"/>
      <c r="BN143" s="684"/>
      <c r="BO143" s="684"/>
      <c r="BP143" s="684"/>
      <c r="BQ143" s="684"/>
    </row>
    <row r="144">
      <c r="A144" s="524"/>
      <c r="B144" s="524"/>
      <c r="C144" s="524"/>
      <c r="D144" s="524"/>
      <c r="E144" s="524"/>
      <c r="F144" s="524"/>
      <c r="G144" s="531"/>
      <c r="H144" s="531"/>
      <c r="I144" s="531"/>
      <c r="J144" s="531"/>
      <c r="K144" s="531"/>
      <c r="L144" s="531"/>
      <c r="M144" s="531"/>
      <c r="N144" s="531"/>
      <c r="O144" s="531"/>
      <c r="P144" s="549"/>
      <c r="Q144" s="676"/>
      <c r="R144" s="676"/>
      <c r="S144" s="680"/>
      <c r="T144" s="683"/>
      <c r="U144" s="683"/>
      <c r="V144" s="533"/>
      <c r="W144" s="524"/>
      <c r="X144" s="524"/>
      <c r="Y144" s="524"/>
      <c r="Z144" s="524"/>
      <c r="AA144" s="524"/>
      <c r="AB144" s="524"/>
      <c r="AC144" s="524"/>
      <c r="AD144" s="524"/>
      <c r="AE144" s="524"/>
      <c r="AF144" s="524"/>
      <c r="AG144" s="524"/>
      <c r="AH144" s="524"/>
      <c r="AI144" s="524"/>
      <c r="AJ144" s="524"/>
      <c r="AK144" s="524"/>
      <c r="AL144" s="524"/>
      <c r="AM144" s="524"/>
      <c r="AN144" s="524"/>
      <c r="AO144" s="533"/>
      <c r="AP144" s="533"/>
      <c r="AQ144" s="533"/>
      <c r="AR144" s="533"/>
      <c r="AS144" s="533"/>
      <c r="AT144" s="533"/>
      <c r="AU144" s="533"/>
      <c r="AV144" s="533"/>
      <c r="AW144" s="533"/>
      <c r="AX144" s="533"/>
      <c r="AY144" s="533"/>
      <c r="AZ144" s="533"/>
      <c r="BA144" s="684"/>
      <c r="BB144" s="684"/>
      <c r="BC144" s="684"/>
      <c r="BD144" s="684"/>
      <c r="BE144" s="684"/>
      <c r="BF144" s="684"/>
      <c r="BG144" s="684"/>
      <c r="BH144" s="684"/>
      <c r="BI144" s="684"/>
      <c r="BJ144" s="684"/>
      <c r="BK144" s="684"/>
      <c r="BL144" s="684"/>
      <c r="BM144" s="684"/>
      <c r="BN144" s="684"/>
      <c r="BO144" s="684"/>
      <c r="BP144" s="684"/>
      <c r="BQ144" s="684"/>
    </row>
    <row r="145">
      <c r="A145" s="524"/>
      <c r="B145" s="524"/>
      <c r="C145" s="524"/>
      <c r="D145" s="524"/>
      <c r="E145" s="524"/>
      <c r="F145" s="524"/>
      <c r="G145" s="531"/>
      <c r="H145" s="531"/>
      <c r="I145" s="531"/>
      <c r="J145" s="531"/>
      <c r="K145" s="531"/>
      <c r="L145" s="531"/>
      <c r="M145" s="531"/>
      <c r="N145" s="531"/>
      <c r="O145" s="531"/>
      <c r="P145" s="549"/>
      <c r="Q145" s="676"/>
      <c r="R145" s="676"/>
      <c r="S145" s="680"/>
      <c r="T145" s="683"/>
      <c r="U145" s="683"/>
      <c r="V145" s="533"/>
      <c r="W145" s="524"/>
      <c r="X145" s="524"/>
      <c r="Y145" s="524"/>
      <c r="Z145" s="524"/>
      <c r="AA145" s="524"/>
      <c r="AB145" s="524"/>
      <c r="AC145" s="524"/>
      <c r="AD145" s="524"/>
      <c r="AE145" s="524"/>
      <c r="AF145" s="524"/>
      <c r="AG145" s="524"/>
      <c r="AH145" s="524"/>
      <c r="AI145" s="524"/>
      <c r="AJ145" s="524"/>
      <c r="AK145" s="524"/>
      <c r="AL145" s="524"/>
      <c r="AM145" s="524"/>
      <c r="AN145" s="524"/>
      <c r="AO145" s="533"/>
      <c r="AP145" s="533"/>
      <c r="AQ145" s="533"/>
      <c r="AR145" s="533"/>
      <c r="AS145" s="533"/>
      <c r="AT145" s="533"/>
      <c r="AU145" s="533"/>
      <c r="AV145" s="533"/>
      <c r="AW145" s="533"/>
      <c r="AX145" s="533"/>
      <c r="AY145" s="533"/>
      <c r="AZ145" s="533"/>
      <c r="BA145" s="684"/>
      <c r="BB145" s="684"/>
      <c r="BC145" s="684"/>
      <c r="BD145" s="684"/>
      <c r="BE145" s="684"/>
      <c r="BF145" s="684"/>
      <c r="BG145" s="684"/>
      <c r="BH145" s="684"/>
      <c r="BI145" s="684"/>
      <c r="BJ145" s="684"/>
      <c r="BK145" s="684"/>
      <c r="BL145" s="684"/>
      <c r="BM145" s="684"/>
      <c r="BN145" s="684"/>
      <c r="BO145" s="684"/>
      <c r="BP145" s="684"/>
      <c r="BQ145" s="684"/>
    </row>
    <row r="146">
      <c r="A146" s="524"/>
      <c r="B146" s="524"/>
      <c r="C146" s="524"/>
      <c r="D146" s="524"/>
      <c r="E146" s="524"/>
      <c r="F146" s="524"/>
      <c r="G146" s="531"/>
      <c r="H146" s="531"/>
      <c r="I146" s="531"/>
      <c r="J146" s="531"/>
      <c r="K146" s="531"/>
      <c r="L146" s="531"/>
      <c r="M146" s="531"/>
      <c r="N146" s="531"/>
      <c r="O146" s="531"/>
      <c r="P146" s="549"/>
      <c r="Q146" s="676"/>
      <c r="R146" s="676"/>
      <c r="S146" s="680"/>
      <c r="T146" s="683"/>
      <c r="U146" s="683"/>
      <c r="V146" s="533"/>
      <c r="W146" s="524"/>
      <c r="X146" s="524"/>
      <c r="Y146" s="524"/>
      <c r="Z146" s="524"/>
      <c r="AA146" s="524"/>
      <c r="AB146" s="524"/>
      <c r="AC146" s="524"/>
      <c r="AD146" s="524"/>
      <c r="AE146" s="524"/>
      <c r="AF146" s="524"/>
      <c r="AG146" s="524"/>
      <c r="AH146" s="524"/>
      <c r="AI146" s="524"/>
      <c r="AJ146" s="524"/>
      <c r="AK146" s="524"/>
      <c r="AL146" s="524"/>
      <c r="AM146" s="524"/>
      <c r="AN146" s="524"/>
      <c r="AO146" s="533"/>
      <c r="AP146" s="533"/>
      <c r="AQ146" s="533"/>
      <c r="AR146" s="533"/>
      <c r="AS146" s="533"/>
      <c r="AT146" s="533"/>
      <c r="AU146" s="533"/>
      <c r="AV146" s="533"/>
      <c r="AW146" s="533"/>
      <c r="AX146" s="533"/>
      <c r="AY146" s="533"/>
      <c r="AZ146" s="533"/>
      <c r="BA146" s="684"/>
      <c r="BB146" s="684"/>
      <c r="BC146" s="684"/>
      <c r="BD146" s="684"/>
      <c r="BE146" s="684"/>
      <c r="BF146" s="684"/>
      <c r="BG146" s="684"/>
      <c r="BH146" s="684"/>
      <c r="BI146" s="684"/>
      <c r="BJ146" s="684"/>
      <c r="BK146" s="684"/>
      <c r="BL146" s="684"/>
      <c r="BM146" s="684"/>
      <c r="BN146" s="684"/>
      <c r="BO146" s="684"/>
      <c r="BP146" s="684"/>
      <c r="BQ146" s="684"/>
    </row>
    <row r="147">
      <c r="A147" s="524"/>
      <c r="B147" s="524"/>
      <c r="C147" s="524"/>
      <c r="D147" s="524"/>
      <c r="E147" s="524"/>
      <c r="F147" s="524"/>
      <c r="G147" s="531"/>
      <c r="H147" s="531"/>
      <c r="I147" s="531"/>
      <c r="J147" s="531"/>
      <c r="K147" s="531"/>
      <c r="L147" s="531"/>
      <c r="M147" s="531"/>
      <c r="N147" s="531"/>
      <c r="O147" s="531"/>
      <c r="P147" s="549"/>
      <c r="Q147" s="676"/>
      <c r="R147" s="676"/>
      <c r="S147" s="680"/>
      <c r="T147" s="683"/>
      <c r="U147" s="683"/>
      <c r="V147" s="533"/>
      <c r="W147" s="524"/>
      <c r="X147" s="524"/>
      <c r="Y147" s="524"/>
      <c r="Z147" s="524"/>
      <c r="AA147" s="524"/>
      <c r="AB147" s="524"/>
      <c r="AC147" s="524"/>
      <c r="AD147" s="524"/>
      <c r="AE147" s="524"/>
      <c r="AF147" s="524"/>
      <c r="AG147" s="524"/>
      <c r="AH147" s="524"/>
      <c r="AI147" s="524"/>
      <c r="AJ147" s="524"/>
      <c r="AK147" s="524"/>
      <c r="AL147" s="524"/>
      <c r="AM147" s="524"/>
      <c r="AN147" s="524"/>
      <c r="AO147" s="533"/>
      <c r="AP147" s="533"/>
      <c r="AQ147" s="533"/>
      <c r="AR147" s="533"/>
      <c r="AS147" s="533"/>
      <c r="AT147" s="533"/>
      <c r="AU147" s="533"/>
      <c r="AV147" s="533"/>
      <c r="AW147" s="533"/>
      <c r="AX147" s="533"/>
      <c r="AY147" s="533"/>
      <c r="AZ147" s="533"/>
      <c r="BA147" s="684"/>
      <c r="BB147" s="684"/>
      <c r="BC147" s="684"/>
      <c r="BD147" s="684"/>
      <c r="BE147" s="684"/>
      <c r="BF147" s="684"/>
      <c r="BG147" s="684"/>
      <c r="BH147" s="684"/>
      <c r="BI147" s="684"/>
      <c r="BJ147" s="684"/>
      <c r="BK147" s="684"/>
      <c r="BL147" s="684"/>
      <c r="BM147" s="684"/>
      <c r="BN147" s="684"/>
      <c r="BO147" s="684"/>
      <c r="BP147" s="684"/>
      <c r="BQ147" s="684"/>
    </row>
    <row r="148">
      <c r="A148" s="524"/>
      <c r="B148" s="524"/>
      <c r="C148" s="524"/>
      <c r="D148" s="524"/>
      <c r="E148" s="524"/>
      <c r="F148" s="524"/>
      <c r="G148" s="531"/>
      <c r="H148" s="531"/>
      <c r="I148" s="531"/>
      <c r="J148" s="531"/>
      <c r="K148" s="531"/>
      <c r="L148" s="531"/>
      <c r="M148" s="531"/>
      <c r="N148" s="531"/>
      <c r="O148" s="531"/>
      <c r="P148" s="549"/>
      <c r="Q148" s="676"/>
      <c r="R148" s="676"/>
      <c r="S148" s="680"/>
      <c r="T148" s="683"/>
      <c r="U148" s="683"/>
      <c r="V148" s="533"/>
      <c r="W148" s="524"/>
      <c r="X148" s="524"/>
      <c r="Y148" s="524"/>
      <c r="Z148" s="524"/>
      <c r="AA148" s="524"/>
      <c r="AB148" s="524"/>
      <c r="AC148" s="524"/>
      <c r="AD148" s="524"/>
      <c r="AE148" s="524"/>
      <c r="AF148" s="524"/>
      <c r="AG148" s="524"/>
      <c r="AH148" s="524"/>
      <c r="AI148" s="524"/>
      <c r="AJ148" s="524"/>
      <c r="AK148" s="524"/>
      <c r="AL148" s="524"/>
      <c r="AM148" s="524"/>
      <c r="AN148" s="524"/>
      <c r="AO148" s="533"/>
      <c r="AP148" s="533"/>
      <c r="AQ148" s="533"/>
      <c r="AR148" s="533"/>
      <c r="AS148" s="533"/>
      <c r="AT148" s="533"/>
      <c r="AU148" s="533"/>
      <c r="AV148" s="533"/>
      <c r="AW148" s="533"/>
      <c r="AX148" s="533"/>
      <c r="AY148" s="533"/>
      <c r="AZ148" s="533"/>
      <c r="BA148" s="684"/>
      <c r="BB148" s="684"/>
      <c r="BC148" s="684"/>
      <c r="BD148" s="684"/>
      <c r="BE148" s="684"/>
      <c r="BF148" s="684"/>
      <c r="BG148" s="684"/>
      <c r="BH148" s="684"/>
      <c r="BI148" s="684"/>
      <c r="BJ148" s="684"/>
      <c r="BK148" s="684"/>
      <c r="BL148" s="684"/>
      <c r="BM148" s="684"/>
      <c r="BN148" s="684"/>
      <c r="BO148" s="684"/>
      <c r="BP148" s="684"/>
      <c r="BQ148" s="684"/>
    </row>
    <row r="149">
      <c r="A149" s="524"/>
      <c r="B149" s="524"/>
      <c r="C149" s="524"/>
      <c r="D149" s="524"/>
      <c r="E149" s="524"/>
      <c r="F149" s="524"/>
      <c r="G149" s="531"/>
      <c r="H149" s="531"/>
      <c r="I149" s="531"/>
      <c r="J149" s="531"/>
      <c r="K149" s="531"/>
      <c r="L149" s="531"/>
      <c r="M149" s="531"/>
      <c r="N149" s="531"/>
      <c r="O149" s="531"/>
      <c r="P149" s="549"/>
      <c r="Q149" s="676"/>
      <c r="R149" s="676"/>
      <c r="S149" s="680"/>
      <c r="T149" s="683"/>
      <c r="U149" s="683"/>
      <c r="V149" s="533"/>
      <c r="W149" s="524"/>
      <c r="X149" s="524"/>
      <c r="Y149" s="524"/>
      <c r="Z149" s="524"/>
      <c r="AA149" s="524"/>
      <c r="AB149" s="524"/>
      <c r="AC149" s="524"/>
      <c r="AD149" s="524"/>
      <c r="AE149" s="524"/>
      <c r="AF149" s="524"/>
      <c r="AG149" s="524"/>
      <c r="AH149" s="524"/>
      <c r="AI149" s="524"/>
      <c r="AJ149" s="524"/>
      <c r="AK149" s="524"/>
      <c r="AL149" s="524"/>
      <c r="AM149" s="524"/>
      <c r="AN149" s="524"/>
      <c r="AO149" s="533"/>
      <c r="AP149" s="533"/>
      <c r="AQ149" s="533"/>
      <c r="AR149" s="533"/>
      <c r="AS149" s="533"/>
      <c r="AT149" s="533"/>
      <c r="AU149" s="533"/>
      <c r="AV149" s="533"/>
      <c r="AW149" s="533"/>
      <c r="AX149" s="533"/>
      <c r="AY149" s="533"/>
      <c r="AZ149" s="533"/>
      <c r="BA149" s="684"/>
      <c r="BB149" s="684"/>
      <c r="BC149" s="684"/>
      <c r="BD149" s="684"/>
      <c r="BE149" s="684"/>
      <c r="BF149" s="684"/>
      <c r="BG149" s="684"/>
      <c r="BH149" s="684"/>
      <c r="BI149" s="684"/>
      <c r="BJ149" s="684"/>
      <c r="BK149" s="684"/>
      <c r="BL149" s="684"/>
      <c r="BM149" s="684"/>
      <c r="BN149" s="684"/>
      <c r="BO149" s="684"/>
      <c r="BP149" s="684"/>
      <c r="BQ149" s="684"/>
    </row>
    <row r="150">
      <c r="A150" s="524"/>
      <c r="B150" s="524"/>
      <c r="C150" s="524"/>
      <c r="D150" s="524"/>
      <c r="E150" s="524"/>
      <c r="F150" s="524"/>
      <c r="G150" s="531"/>
      <c r="H150" s="531"/>
      <c r="I150" s="531"/>
      <c r="J150" s="531"/>
      <c r="K150" s="531"/>
      <c r="L150" s="531"/>
      <c r="M150" s="531"/>
      <c r="N150" s="531"/>
      <c r="O150" s="531"/>
      <c r="P150" s="549"/>
      <c r="Q150" s="676"/>
      <c r="R150" s="676"/>
      <c r="S150" s="680"/>
      <c r="T150" s="683"/>
      <c r="U150" s="683"/>
      <c r="V150" s="533"/>
      <c r="W150" s="524"/>
      <c r="X150" s="524"/>
      <c r="Y150" s="524"/>
      <c r="Z150" s="524"/>
      <c r="AA150" s="524"/>
      <c r="AB150" s="524"/>
      <c r="AC150" s="524"/>
      <c r="AD150" s="524"/>
      <c r="AE150" s="524"/>
      <c r="AF150" s="524"/>
      <c r="AG150" s="524"/>
      <c r="AH150" s="524"/>
      <c r="AI150" s="524"/>
      <c r="AJ150" s="524"/>
      <c r="AK150" s="524"/>
      <c r="AL150" s="524"/>
      <c r="AM150" s="524"/>
      <c r="AN150" s="524"/>
      <c r="AO150" s="533"/>
      <c r="AP150" s="533"/>
      <c r="AQ150" s="533"/>
      <c r="AR150" s="533"/>
      <c r="AS150" s="533"/>
      <c r="AT150" s="533"/>
      <c r="AU150" s="533"/>
      <c r="AV150" s="533"/>
      <c r="AW150" s="533"/>
      <c r="AX150" s="533"/>
      <c r="AY150" s="533"/>
      <c r="AZ150" s="533"/>
      <c r="BA150" s="684"/>
      <c r="BB150" s="684"/>
      <c r="BC150" s="684"/>
      <c r="BD150" s="684"/>
      <c r="BE150" s="684"/>
      <c r="BF150" s="684"/>
      <c r="BG150" s="684"/>
      <c r="BH150" s="684"/>
      <c r="BI150" s="684"/>
      <c r="BJ150" s="684"/>
      <c r="BK150" s="684"/>
      <c r="BL150" s="684"/>
      <c r="BM150" s="684"/>
      <c r="BN150" s="684"/>
      <c r="BO150" s="684"/>
      <c r="BP150" s="684"/>
      <c r="BQ150" s="684"/>
    </row>
    <row r="151">
      <c r="A151" s="524"/>
      <c r="B151" s="524"/>
      <c r="C151" s="524"/>
      <c r="D151" s="524"/>
      <c r="E151" s="524"/>
      <c r="F151" s="524"/>
      <c r="G151" s="531"/>
      <c r="H151" s="531"/>
      <c r="I151" s="531"/>
      <c r="J151" s="531"/>
      <c r="K151" s="531"/>
      <c r="L151" s="531"/>
      <c r="M151" s="531"/>
      <c r="N151" s="531"/>
      <c r="O151" s="531"/>
      <c r="P151" s="549"/>
      <c r="Q151" s="676"/>
      <c r="R151" s="676"/>
      <c r="S151" s="680"/>
      <c r="T151" s="683"/>
      <c r="U151" s="683"/>
      <c r="V151" s="533"/>
      <c r="W151" s="524"/>
      <c r="X151" s="524"/>
      <c r="Y151" s="524"/>
      <c r="Z151" s="524"/>
      <c r="AA151" s="524"/>
      <c r="AB151" s="524"/>
      <c r="AC151" s="524"/>
      <c r="AD151" s="524"/>
      <c r="AE151" s="524"/>
      <c r="AF151" s="524"/>
      <c r="AG151" s="524"/>
      <c r="AH151" s="524"/>
      <c r="AI151" s="524"/>
      <c r="AJ151" s="524"/>
      <c r="AK151" s="524"/>
      <c r="AL151" s="524"/>
      <c r="AM151" s="524"/>
      <c r="AN151" s="524"/>
      <c r="AO151" s="533"/>
      <c r="AP151" s="533"/>
      <c r="AQ151" s="533"/>
      <c r="AR151" s="533"/>
      <c r="AS151" s="533"/>
      <c r="AT151" s="533"/>
      <c r="AU151" s="533"/>
      <c r="AV151" s="533"/>
      <c r="AW151" s="533"/>
      <c r="AX151" s="533"/>
      <c r="AY151" s="533"/>
      <c r="AZ151" s="533"/>
      <c r="BA151" s="684"/>
      <c r="BB151" s="684"/>
      <c r="BC151" s="684"/>
      <c r="BD151" s="684"/>
      <c r="BE151" s="684"/>
      <c r="BF151" s="684"/>
      <c r="BG151" s="684"/>
      <c r="BH151" s="684"/>
      <c r="BI151" s="684"/>
      <c r="BJ151" s="684"/>
      <c r="BK151" s="684"/>
      <c r="BL151" s="684"/>
      <c r="BM151" s="684"/>
      <c r="BN151" s="684"/>
      <c r="BO151" s="684"/>
      <c r="BP151" s="684"/>
      <c r="BQ151" s="684"/>
    </row>
    <row r="152">
      <c r="A152" s="524"/>
      <c r="B152" s="524"/>
      <c r="C152" s="524"/>
      <c r="D152" s="524"/>
      <c r="E152" s="524"/>
      <c r="F152" s="524"/>
      <c r="G152" s="531"/>
      <c r="H152" s="531"/>
      <c r="I152" s="531"/>
      <c r="J152" s="531"/>
      <c r="K152" s="531"/>
      <c r="L152" s="531"/>
      <c r="M152" s="531"/>
      <c r="N152" s="531"/>
      <c r="O152" s="531"/>
      <c r="P152" s="549"/>
      <c r="Q152" s="676"/>
      <c r="R152" s="676"/>
      <c r="S152" s="680"/>
      <c r="T152" s="683"/>
      <c r="U152" s="683"/>
      <c r="V152" s="533"/>
      <c r="W152" s="524"/>
      <c r="X152" s="524"/>
      <c r="Y152" s="524"/>
      <c r="Z152" s="524"/>
      <c r="AA152" s="524"/>
      <c r="AB152" s="524"/>
      <c r="AC152" s="524"/>
      <c r="AD152" s="524"/>
      <c r="AE152" s="524"/>
      <c r="AF152" s="524"/>
      <c r="AG152" s="524"/>
      <c r="AH152" s="524"/>
      <c r="AI152" s="524"/>
      <c r="AJ152" s="524"/>
      <c r="AK152" s="524"/>
      <c r="AL152" s="524"/>
      <c r="AM152" s="524"/>
      <c r="AN152" s="524"/>
      <c r="AO152" s="533"/>
      <c r="AP152" s="533"/>
      <c r="AQ152" s="533"/>
      <c r="AR152" s="533"/>
      <c r="AS152" s="533"/>
      <c r="AT152" s="533"/>
      <c r="AU152" s="533"/>
      <c r="AV152" s="533"/>
      <c r="AW152" s="533"/>
      <c r="AX152" s="533"/>
      <c r="AY152" s="533"/>
      <c r="AZ152" s="533"/>
      <c r="BA152" s="684"/>
      <c r="BB152" s="684"/>
      <c r="BC152" s="684"/>
      <c r="BD152" s="684"/>
      <c r="BE152" s="684"/>
      <c r="BF152" s="684"/>
      <c r="BG152" s="684"/>
      <c r="BH152" s="684"/>
      <c r="BI152" s="684"/>
      <c r="BJ152" s="684"/>
      <c r="BK152" s="684"/>
      <c r="BL152" s="684"/>
      <c r="BM152" s="684"/>
      <c r="BN152" s="684"/>
      <c r="BO152" s="684"/>
      <c r="BP152" s="684"/>
      <c r="BQ152" s="684"/>
    </row>
    <row r="153">
      <c r="A153" s="524"/>
      <c r="B153" s="524"/>
      <c r="C153" s="524"/>
      <c r="D153" s="524"/>
      <c r="E153" s="524"/>
      <c r="F153" s="524"/>
      <c r="G153" s="531"/>
      <c r="H153" s="531"/>
      <c r="I153" s="531"/>
      <c r="J153" s="531"/>
      <c r="K153" s="531"/>
      <c r="L153" s="531"/>
      <c r="M153" s="531"/>
      <c r="N153" s="531"/>
      <c r="O153" s="531"/>
      <c r="P153" s="549"/>
      <c r="Q153" s="676"/>
      <c r="R153" s="676"/>
      <c r="S153" s="680"/>
      <c r="T153" s="683"/>
      <c r="U153" s="683"/>
      <c r="V153" s="533"/>
      <c r="W153" s="524"/>
      <c r="X153" s="524"/>
      <c r="Y153" s="524"/>
      <c r="Z153" s="524"/>
      <c r="AA153" s="524"/>
      <c r="AB153" s="524"/>
      <c r="AC153" s="524"/>
      <c r="AD153" s="524"/>
      <c r="AE153" s="524"/>
      <c r="AF153" s="524"/>
      <c r="AG153" s="524"/>
      <c r="AH153" s="524"/>
      <c r="AI153" s="524"/>
      <c r="AJ153" s="524"/>
      <c r="AK153" s="524"/>
      <c r="AL153" s="524"/>
      <c r="AM153" s="524"/>
      <c r="AN153" s="524"/>
      <c r="AO153" s="533"/>
      <c r="AP153" s="533"/>
      <c r="AQ153" s="533"/>
      <c r="AR153" s="533"/>
      <c r="AS153" s="533"/>
      <c r="AT153" s="533"/>
      <c r="AU153" s="533"/>
      <c r="AV153" s="533"/>
      <c r="AW153" s="533"/>
      <c r="AX153" s="533"/>
      <c r="AY153" s="533"/>
      <c r="AZ153" s="533"/>
      <c r="BA153" s="684"/>
      <c r="BB153" s="684"/>
      <c r="BC153" s="684"/>
      <c r="BD153" s="684"/>
      <c r="BE153" s="684"/>
      <c r="BF153" s="684"/>
      <c r="BG153" s="684"/>
      <c r="BH153" s="684"/>
      <c r="BI153" s="684"/>
      <c r="BJ153" s="684"/>
      <c r="BK153" s="684"/>
      <c r="BL153" s="684"/>
      <c r="BM153" s="684"/>
      <c r="BN153" s="684"/>
      <c r="BO153" s="684"/>
      <c r="BP153" s="684"/>
      <c r="BQ153" s="684"/>
    </row>
    <row r="154">
      <c r="A154" s="524"/>
      <c r="B154" s="524"/>
      <c r="C154" s="524"/>
      <c r="D154" s="524"/>
      <c r="E154" s="524"/>
      <c r="F154" s="524"/>
      <c r="G154" s="531"/>
      <c r="H154" s="531"/>
      <c r="I154" s="531"/>
      <c r="J154" s="531"/>
      <c r="K154" s="531"/>
      <c r="L154" s="531"/>
      <c r="M154" s="531"/>
      <c r="N154" s="531"/>
      <c r="O154" s="531"/>
      <c r="P154" s="549"/>
      <c r="Q154" s="676"/>
      <c r="R154" s="676"/>
      <c r="S154" s="680"/>
      <c r="T154" s="683"/>
      <c r="U154" s="683"/>
      <c r="V154" s="533"/>
      <c r="W154" s="524"/>
      <c r="X154" s="524"/>
      <c r="Y154" s="524"/>
      <c r="Z154" s="524"/>
      <c r="AA154" s="524"/>
      <c r="AB154" s="524"/>
      <c r="AC154" s="524"/>
      <c r="AD154" s="524"/>
      <c r="AE154" s="524"/>
      <c r="AF154" s="524"/>
      <c r="AG154" s="524"/>
      <c r="AH154" s="524"/>
      <c r="AI154" s="524"/>
      <c r="AJ154" s="524"/>
      <c r="AK154" s="524"/>
      <c r="AL154" s="524"/>
      <c r="AM154" s="524"/>
      <c r="AN154" s="524"/>
      <c r="AO154" s="533"/>
      <c r="AP154" s="533"/>
      <c r="AQ154" s="533"/>
      <c r="AR154" s="533"/>
      <c r="AS154" s="533"/>
      <c r="AT154" s="533"/>
      <c r="AU154" s="533"/>
      <c r="AV154" s="533"/>
      <c r="AW154" s="533"/>
      <c r="AX154" s="533"/>
      <c r="AY154" s="533"/>
      <c r="AZ154" s="533"/>
      <c r="BA154" s="684"/>
      <c r="BB154" s="684"/>
      <c r="BC154" s="684"/>
      <c r="BD154" s="684"/>
      <c r="BE154" s="684"/>
      <c r="BF154" s="684"/>
      <c r="BG154" s="684"/>
      <c r="BH154" s="684"/>
      <c r="BI154" s="684"/>
      <c r="BJ154" s="684"/>
      <c r="BK154" s="684"/>
      <c r="BL154" s="684"/>
      <c r="BM154" s="684"/>
      <c r="BN154" s="684"/>
      <c r="BO154" s="684"/>
      <c r="BP154" s="684"/>
      <c r="BQ154" s="684"/>
    </row>
    <row r="155">
      <c r="A155" s="524"/>
      <c r="B155" s="524"/>
      <c r="C155" s="524"/>
      <c r="D155" s="524"/>
      <c r="E155" s="524"/>
      <c r="F155" s="524"/>
      <c r="G155" s="531"/>
      <c r="H155" s="531"/>
      <c r="I155" s="531"/>
      <c r="J155" s="531"/>
      <c r="K155" s="531"/>
      <c r="L155" s="531"/>
      <c r="M155" s="531"/>
      <c r="N155" s="531"/>
      <c r="O155" s="531"/>
      <c r="P155" s="549"/>
      <c r="Q155" s="676"/>
      <c r="R155" s="676"/>
      <c r="S155" s="680"/>
      <c r="T155" s="683"/>
      <c r="U155" s="683"/>
      <c r="V155" s="533"/>
      <c r="W155" s="524"/>
      <c r="X155" s="524"/>
      <c r="Y155" s="524"/>
      <c r="Z155" s="524"/>
      <c r="AA155" s="524"/>
      <c r="AB155" s="524"/>
      <c r="AC155" s="524"/>
      <c r="AD155" s="524"/>
      <c r="AE155" s="524"/>
      <c r="AF155" s="524"/>
      <c r="AG155" s="524"/>
      <c r="AH155" s="524"/>
      <c r="AI155" s="524"/>
      <c r="AJ155" s="524"/>
      <c r="AK155" s="524"/>
      <c r="AL155" s="524"/>
      <c r="AM155" s="524"/>
      <c r="AN155" s="524"/>
      <c r="AO155" s="533"/>
      <c r="AP155" s="533"/>
      <c r="AQ155" s="533"/>
      <c r="AR155" s="533"/>
      <c r="AS155" s="533"/>
      <c r="AT155" s="533"/>
      <c r="AU155" s="533"/>
      <c r="AV155" s="533"/>
      <c r="AW155" s="533"/>
      <c r="AX155" s="533"/>
      <c r="AY155" s="533"/>
      <c r="AZ155" s="533"/>
      <c r="BA155" s="684"/>
      <c r="BB155" s="684"/>
      <c r="BC155" s="684"/>
      <c r="BD155" s="684"/>
      <c r="BE155" s="684"/>
      <c r="BF155" s="684"/>
      <c r="BG155" s="684"/>
      <c r="BH155" s="684"/>
      <c r="BI155" s="684"/>
      <c r="BJ155" s="684"/>
      <c r="BK155" s="684"/>
      <c r="BL155" s="684"/>
      <c r="BM155" s="684"/>
      <c r="BN155" s="684"/>
      <c r="BO155" s="684"/>
      <c r="BP155" s="684"/>
      <c r="BQ155" s="684"/>
    </row>
    <row r="156">
      <c r="A156" s="524"/>
      <c r="B156" s="524"/>
      <c r="C156" s="524"/>
      <c r="D156" s="524"/>
      <c r="E156" s="524"/>
      <c r="F156" s="524"/>
      <c r="G156" s="531"/>
      <c r="H156" s="531"/>
      <c r="I156" s="531"/>
      <c r="J156" s="531"/>
      <c r="K156" s="531"/>
      <c r="L156" s="531"/>
      <c r="M156" s="531"/>
      <c r="N156" s="531"/>
      <c r="O156" s="531"/>
      <c r="P156" s="549"/>
      <c r="Q156" s="676"/>
      <c r="R156" s="676"/>
      <c r="S156" s="680"/>
      <c r="T156" s="683"/>
      <c r="U156" s="683"/>
      <c r="V156" s="533"/>
      <c r="W156" s="524"/>
      <c r="X156" s="524"/>
      <c r="Y156" s="524"/>
      <c r="Z156" s="524"/>
      <c r="AA156" s="524"/>
      <c r="AB156" s="524"/>
      <c r="AC156" s="524"/>
      <c r="AD156" s="524"/>
      <c r="AE156" s="524"/>
      <c r="AF156" s="524"/>
      <c r="AG156" s="524"/>
      <c r="AH156" s="524"/>
      <c r="AI156" s="524"/>
      <c r="AJ156" s="524"/>
      <c r="AK156" s="524"/>
      <c r="AL156" s="524"/>
      <c r="AM156" s="524"/>
      <c r="AN156" s="524"/>
      <c r="AO156" s="533"/>
      <c r="AP156" s="533"/>
      <c r="AQ156" s="533"/>
      <c r="AR156" s="533"/>
      <c r="AS156" s="533"/>
      <c r="AT156" s="533"/>
      <c r="AU156" s="533"/>
      <c r="AV156" s="533"/>
      <c r="AW156" s="533"/>
      <c r="AX156" s="533"/>
      <c r="AY156" s="533"/>
      <c r="AZ156" s="533"/>
      <c r="BA156" s="684"/>
      <c r="BB156" s="684"/>
      <c r="BC156" s="684"/>
      <c r="BD156" s="684"/>
      <c r="BE156" s="684"/>
      <c r="BF156" s="684"/>
      <c r="BG156" s="684"/>
      <c r="BH156" s="684"/>
      <c r="BI156" s="684"/>
      <c r="BJ156" s="684"/>
      <c r="BK156" s="684"/>
      <c r="BL156" s="684"/>
      <c r="BM156" s="684"/>
      <c r="BN156" s="684"/>
      <c r="BO156" s="684"/>
      <c r="BP156" s="684"/>
      <c r="BQ156" s="684"/>
    </row>
    <row r="157">
      <c r="A157" s="524"/>
      <c r="B157" s="524"/>
      <c r="C157" s="524"/>
      <c r="D157" s="524"/>
      <c r="E157" s="524"/>
      <c r="F157" s="524"/>
      <c r="G157" s="531"/>
      <c r="H157" s="531"/>
      <c r="I157" s="531"/>
      <c r="J157" s="531"/>
      <c r="K157" s="531"/>
      <c r="L157" s="531"/>
      <c r="M157" s="531"/>
      <c r="N157" s="531"/>
      <c r="O157" s="531"/>
      <c r="P157" s="549"/>
      <c r="Q157" s="676"/>
      <c r="R157" s="676"/>
      <c r="S157" s="680"/>
      <c r="T157" s="683"/>
      <c r="U157" s="683"/>
      <c r="V157" s="533"/>
      <c r="W157" s="524"/>
      <c r="X157" s="524"/>
      <c r="Y157" s="524"/>
      <c r="Z157" s="524"/>
      <c r="AA157" s="524"/>
      <c r="AB157" s="524"/>
      <c r="AC157" s="524"/>
      <c r="AD157" s="524"/>
      <c r="AE157" s="524"/>
      <c r="AF157" s="524"/>
      <c r="AG157" s="524"/>
      <c r="AH157" s="524"/>
      <c r="AI157" s="524"/>
      <c r="AJ157" s="524"/>
      <c r="AK157" s="524"/>
      <c r="AL157" s="524"/>
      <c r="AM157" s="524"/>
      <c r="AN157" s="524"/>
      <c r="AO157" s="533"/>
      <c r="AP157" s="533"/>
      <c r="AQ157" s="533"/>
      <c r="AR157" s="533"/>
      <c r="AS157" s="533"/>
      <c r="AT157" s="533"/>
      <c r="AU157" s="533"/>
      <c r="AV157" s="533"/>
      <c r="AW157" s="533"/>
      <c r="AX157" s="533"/>
      <c r="AY157" s="533"/>
      <c r="AZ157" s="533"/>
      <c r="BA157" s="684"/>
      <c r="BB157" s="684"/>
      <c r="BC157" s="684"/>
      <c r="BD157" s="684"/>
      <c r="BE157" s="684"/>
      <c r="BF157" s="684"/>
      <c r="BG157" s="684"/>
      <c r="BH157" s="684"/>
      <c r="BI157" s="684"/>
      <c r="BJ157" s="684"/>
      <c r="BK157" s="684"/>
      <c r="BL157" s="684"/>
      <c r="BM157" s="684"/>
      <c r="BN157" s="684"/>
      <c r="BO157" s="684"/>
      <c r="BP157" s="684"/>
      <c r="BQ157" s="684"/>
    </row>
    <row r="158">
      <c r="A158" s="524"/>
      <c r="B158" s="524"/>
      <c r="C158" s="524"/>
      <c r="D158" s="524"/>
      <c r="E158" s="524"/>
      <c r="F158" s="524"/>
      <c r="G158" s="531"/>
      <c r="H158" s="531"/>
      <c r="I158" s="531"/>
      <c r="J158" s="531"/>
      <c r="K158" s="531"/>
      <c r="L158" s="531"/>
      <c r="M158" s="531"/>
      <c r="N158" s="531"/>
      <c r="O158" s="531"/>
      <c r="P158" s="549"/>
      <c r="Q158" s="676"/>
      <c r="R158" s="676"/>
      <c r="S158" s="680"/>
      <c r="T158" s="683"/>
      <c r="U158" s="683"/>
      <c r="V158" s="533"/>
      <c r="W158" s="524"/>
      <c r="X158" s="524"/>
      <c r="Y158" s="524"/>
      <c r="Z158" s="524"/>
      <c r="AA158" s="524"/>
      <c r="AB158" s="524"/>
      <c r="AC158" s="524"/>
      <c r="AD158" s="524"/>
      <c r="AE158" s="524"/>
      <c r="AF158" s="524"/>
      <c r="AG158" s="524"/>
      <c r="AH158" s="524"/>
      <c r="AI158" s="524"/>
      <c r="AJ158" s="524"/>
      <c r="AK158" s="524"/>
      <c r="AL158" s="524"/>
      <c r="AM158" s="524"/>
      <c r="AN158" s="524"/>
      <c r="AO158" s="533"/>
      <c r="AP158" s="533"/>
      <c r="AQ158" s="533"/>
      <c r="AR158" s="533"/>
      <c r="AS158" s="533"/>
      <c r="AT158" s="533"/>
      <c r="AU158" s="533"/>
      <c r="AV158" s="533"/>
      <c r="AW158" s="533"/>
      <c r="AX158" s="533"/>
      <c r="AY158" s="533"/>
      <c r="AZ158" s="533"/>
      <c r="BA158" s="684"/>
      <c r="BB158" s="684"/>
      <c r="BC158" s="684"/>
      <c r="BD158" s="684"/>
      <c r="BE158" s="684"/>
      <c r="BF158" s="684"/>
      <c r="BG158" s="684"/>
      <c r="BH158" s="684"/>
      <c r="BI158" s="684"/>
      <c r="BJ158" s="684"/>
      <c r="BK158" s="684"/>
      <c r="BL158" s="684"/>
      <c r="BM158" s="684"/>
      <c r="BN158" s="684"/>
      <c r="BO158" s="684"/>
      <c r="BP158" s="684"/>
      <c r="BQ158" s="684"/>
    </row>
    <row r="159">
      <c r="A159" s="524"/>
      <c r="B159" s="524"/>
      <c r="C159" s="524"/>
      <c r="D159" s="524"/>
      <c r="E159" s="524"/>
      <c r="F159" s="524"/>
      <c r="G159" s="531"/>
      <c r="H159" s="531"/>
      <c r="I159" s="531"/>
      <c r="J159" s="531"/>
      <c r="K159" s="531"/>
      <c r="L159" s="531"/>
      <c r="M159" s="531"/>
      <c r="N159" s="531"/>
      <c r="O159" s="531"/>
      <c r="P159" s="549"/>
      <c r="Q159" s="676"/>
      <c r="R159" s="676"/>
      <c r="S159" s="680"/>
      <c r="T159" s="683"/>
      <c r="U159" s="683"/>
      <c r="V159" s="533"/>
      <c r="W159" s="524"/>
      <c r="X159" s="524"/>
      <c r="Y159" s="524"/>
      <c r="Z159" s="524"/>
      <c r="AA159" s="524"/>
      <c r="AB159" s="524"/>
      <c r="AC159" s="524"/>
      <c r="AD159" s="524"/>
      <c r="AE159" s="524"/>
      <c r="AF159" s="524"/>
      <c r="AG159" s="524"/>
      <c r="AH159" s="524"/>
      <c r="AI159" s="524"/>
      <c r="AJ159" s="524"/>
      <c r="AK159" s="524"/>
      <c r="AL159" s="524"/>
      <c r="AM159" s="524"/>
      <c r="AN159" s="524"/>
      <c r="AO159" s="533"/>
      <c r="AP159" s="533"/>
      <c r="AQ159" s="533"/>
      <c r="AR159" s="533"/>
      <c r="AS159" s="533"/>
      <c r="AT159" s="533"/>
      <c r="AU159" s="533"/>
      <c r="AV159" s="533"/>
      <c r="AW159" s="533"/>
      <c r="AX159" s="533"/>
      <c r="AY159" s="533"/>
      <c r="AZ159" s="533"/>
      <c r="BA159" s="684"/>
      <c r="BB159" s="684"/>
      <c r="BC159" s="684"/>
      <c r="BD159" s="684"/>
      <c r="BE159" s="684"/>
      <c r="BF159" s="684"/>
      <c r="BG159" s="684"/>
      <c r="BH159" s="684"/>
      <c r="BI159" s="684"/>
      <c r="BJ159" s="684"/>
      <c r="BK159" s="684"/>
      <c r="BL159" s="684"/>
      <c r="BM159" s="684"/>
      <c r="BN159" s="684"/>
      <c r="BO159" s="684"/>
      <c r="BP159" s="684"/>
      <c r="BQ159" s="684"/>
    </row>
    <row r="160">
      <c r="A160" s="524"/>
      <c r="B160" s="524"/>
      <c r="C160" s="524"/>
      <c r="D160" s="524"/>
      <c r="E160" s="524"/>
      <c r="F160" s="524"/>
      <c r="G160" s="531"/>
      <c r="H160" s="531"/>
      <c r="I160" s="531"/>
      <c r="J160" s="531"/>
      <c r="K160" s="531"/>
      <c r="L160" s="531"/>
      <c r="M160" s="531"/>
      <c r="N160" s="531"/>
      <c r="O160" s="531"/>
      <c r="P160" s="549"/>
      <c r="Q160" s="676"/>
      <c r="R160" s="676"/>
      <c r="S160" s="680"/>
      <c r="T160" s="683"/>
      <c r="U160" s="683"/>
      <c r="V160" s="533"/>
      <c r="W160" s="524"/>
      <c r="X160" s="524"/>
      <c r="Y160" s="524"/>
      <c r="Z160" s="524"/>
      <c r="AA160" s="524"/>
      <c r="AB160" s="524"/>
      <c r="AC160" s="524"/>
      <c r="AD160" s="524"/>
      <c r="AE160" s="524"/>
      <c r="AF160" s="524"/>
      <c r="AG160" s="524"/>
      <c r="AH160" s="524"/>
      <c r="AI160" s="524"/>
      <c r="AJ160" s="524"/>
      <c r="AK160" s="524"/>
      <c r="AL160" s="524"/>
      <c r="AM160" s="524"/>
      <c r="AN160" s="524"/>
      <c r="AO160" s="533"/>
      <c r="AP160" s="533"/>
      <c r="AQ160" s="533"/>
      <c r="AR160" s="533"/>
      <c r="AS160" s="533"/>
      <c r="AT160" s="533"/>
      <c r="AU160" s="533"/>
      <c r="AV160" s="533"/>
      <c r="AW160" s="533"/>
      <c r="AX160" s="533"/>
      <c r="AY160" s="533"/>
      <c r="AZ160" s="533"/>
      <c r="BA160" s="684"/>
      <c r="BB160" s="684"/>
      <c r="BC160" s="684"/>
      <c r="BD160" s="684"/>
      <c r="BE160" s="684"/>
      <c r="BF160" s="684"/>
      <c r="BG160" s="684"/>
      <c r="BH160" s="684"/>
      <c r="BI160" s="684"/>
      <c r="BJ160" s="684"/>
      <c r="BK160" s="684"/>
      <c r="BL160" s="684"/>
      <c r="BM160" s="684"/>
      <c r="BN160" s="684"/>
      <c r="BO160" s="684"/>
      <c r="BP160" s="684"/>
      <c r="BQ160" s="684"/>
    </row>
    <row r="161">
      <c r="A161" s="524"/>
      <c r="B161" s="524"/>
      <c r="C161" s="524"/>
      <c r="D161" s="524"/>
      <c r="E161" s="524"/>
      <c r="F161" s="524"/>
      <c r="G161" s="531"/>
      <c r="H161" s="531"/>
      <c r="I161" s="531"/>
      <c r="J161" s="531"/>
      <c r="K161" s="531"/>
      <c r="L161" s="531"/>
      <c r="M161" s="531"/>
      <c r="N161" s="531"/>
      <c r="O161" s="531"/>
      <c r="P161" s="549"/>
      <c r="Q161" s="676"/>
      <c r="R161" s="676"/>
      <c r="S161" s="680"/>
      <c r="T161" s="683"/>
      <c r="U161" s="683"/>
      <c r="V161" s="533"/>
      <c r="W161" s="524"/>
      <c r="X161" s="524"/>
      <c r="Y161" s="524"/>
      <c r="Z161" s="524"/>
      <c r="AA161" s="524"/>
      <c r="AB161" s="524"/>
      <c r="AC161" s="524"/>
      <c r="AD161" s="524"/>
      <c r="AE161" s="524"/>
      <c r="AF161" s="524"/>
      <c r="AG161" s="524"/>
      <c r="AH161" s="524"/>
      <c r="AI161" s="524"/>
      <c r="AJ161" s="524"/>
      <c r="AK161" s="524"/>
      <c r="AL161" s="524"/>
      <c r="AM161" s="524"/>
      <c r="AN161" s="524"/>
      <c r="AO161" s="533"/>
      <c r="AP161" s="533"/>
      <c r="AQ161" s="533"/>
      <c r="AR161" s="533"/>
      <c r="AS161" s="533"/>
      <c r="AT161" s="533"/>
      <c r="AU161" s="533"/>
      <c r="AV161" s="533"/>
      <c r="AW161" s="533"/>
      <c r="AX161" s="533"/>
      <c r="AY161" s="533"/>
      <c r="AZ161" s="533"/>
      <c r="BA161" s="684"/>
      <c r="BB161" s="684"/>
      <c r="BC161" s="684"/>
      <c r="BD161" s="684"/>
      <c r="BE161" s="684"/>
      <c r="BF161" s="684"/>
      <c r="BG161" s="684"/>
      <c r="BH161" s="684"/>
      <c r="BI161" s="684"/>
      <c r="BJ161" s="684"/>
      <c r="BK161" s="684"/>
      <c r="BL161" s="684"/>
      <c r="BM161" s="684"/>
      <c r="BN161" s="684"/>
      <c r="BO161" s="684"/>
      <c r="BP161" s="684"/>
      <c r="BQ161" s="684"/>
    </row>
    <row r="162">
      <c r="A162" s="524"/>
      <c r="B162" s="524"/>
      <c r="C162" s="524"/>
      <c r="D162" s="524"/>
      <c r="E162" s="524"/>
      <c r="F162" s="524"/>
      <c r="G162" s="531"/>
      <c r="H162" s="531"/>
      <c r="I162" s="531"/>
      <c r="J162" s="531"/>
      <c r="K162" s="531"/>
      <c r="L162" s="531"/>
      <c r="M162" s="531"/>
      <c r="N162" s="531"/>
      <c r="O162" s="531"/>
      <c r="P162" s="549"/>
      <c r="Q162" s="676"/>
      <c r="R162" s="676"/>
      <c r="S162" s="680"/>
      <c r="T162" s="683"/>
      <c r="U162" s="683"/>
      <c r="V162" s="533"/>
      <c r="W162" s="524"/>
      <c r="X162" s="524"/>
      <c r="Y162" s="524"/>
      <c r="Z162" s="524"/>
      <c r="AA162" s="524"/>
      <c r="AB162" s="524"/>
      <c r="AC162" s="524"/>
      <c r="AD162" s="524"/>
      <c r="AE162" s="524"/>
      <c r="AF162" s="524"/>
      <c r="AG162" s="524"/>
      <c r="AH162" s="524"/>
      <c r="AI162" s="524"/>
      <c r="AJ162" s="524"/>
      <c r="AK162" s="524"/>
      <c r="AL162" s="524"/>
      <c r="AM162" s="524"/>
      <c r="AN162" s="524"/>
      <c r="AO162" s="533"/>
      <c r="AP162" s="533"/>
      <c r="AQ162" s="533"/>
      <c r="AR162" s="533"/>
      <c r="AS162" s="533"/>
      <c r="AT162" s="533"/>
      <c r="AU162" s="533"/>
      <c r="AV162" s="533"/>
      <c r="AW162" s="533"/>
      <c r="AX162" s="533"/>
      <c r="AY162" s="533"/>
      <c r="AZ162" s="533"/>
      <c r="BA162" s="684"/>
      <c r="BB162" s="684"/>
      <c r="BC162" s="684"/>
      <c r="BD162" s="684"/>
      <c r="BE162" s="684"/>
      <c r="BF162" s="684"/>
      <c r="BG162" s="684"/>
      <c r="BH162" s="684"/>
      <c r="BI162" s="684"/>
      <c r="BJ162" s="684"/>
      <c r="BK162" s="684"/>
      <c r="BL162" s="684"/>
      <c r="BM162" s="684"/>
      <c r="BN162" s="684"/>
      <c r="BO162" s="684"/>
      <c r="BP162" s="684"/>
      <c r="BQ162" s="684"/>
    </row>
    <row r="163">
      <c r="A163" s="524"/>
      <c r="B163" s="524"/>
      <c r="C163" s="524"/>
      <c r="D163" s="524"/>
      <c r="E163" s="524"/>
      <c r="F163" s="524"/>
      <c r="G163" s="531"/>
      <c r="H163" s="531"/>
      <c r="I163" s="531"/>
      <c r="J163" s="531"/>
      <c r="K163" s="531"/>
      <c r="L163" s="531"/>
      <c r="M163" s="531"/>
      <c r="N163" s="531"/>
      <c r="O163" s="531"/>
      <c r="P163" s="549"/>
      <c r="Q163" s="676"/>
      <c r="R163" s="676"/>
      <c r="S163" s="680"/>
      <c r="T163" s="683"/>
      <c r="U163" s="683"/>
      <c r="V163" s="533"/>
      <c r="W163" s="524"/>
      <c r="X163" s="524"/>
      <c r="Y163" s="524"/>
      <c r="Z163" s="524"/>
      <c r="AA163" s="524"/>
      <c r="AB163" s="524"/>
      <c r="AC163" s="524"/>
      <c r="AD163" s="524"/>
      <c r="AE163" s="524"/>
      <c r="AF163" s="524"/>
      <c r="AG163" s="524"/>
      <c r="AH163" s="524"/>
      <c r="AI163" s="524"/>
      <c r="AJ163" s="524"/>
      <c r="AK163" s="524"/>
      <c r="AL163" s="524"/>
      <c r="AM163" s="524"/>
      <c r="AN163" s="524"/>
      <c r="AO163" s="533"/>
      <c r="AP163" s="533"/>
      <c r="AQ163" s="533"/>
      <c r="AR163" s="533"/>
      <c r="AS163" s="533"/>
      <c r="AT163" s="533"/>
      <c r="AU163" s="533"/>
      <c r="AV163" s="533"/>
      <c r="AW163" s="533"/>
      <c r="AX163" s="533"/>
      <c r="AY163" s="533"/>
      <c r="AZ163" s="533"/>
      <c r="BA163" s="684"/>
      <c r="BB163" s="684"/>
      <c r="BC163" s="684"/>
      <c r="BD163" s="684"/>
      <c r="BE163" s="684"/>
      <c r="BF163" s="684"/>
      <c r="BG163" s="684"/>
      <c r="BH163" s="684"/>
      <c r="BI163" s="684"/>
      <c r="BJ163" s="684"/>
      <c r="BK163" s="684"/>
      <c r="BL163" s="684"/>
      <c r="BM163" s="684"/>
      <c r="BN163" s="684"/>
      <c r="BO163" s="684"/>
      <c r="BP163" s="684"/>
      <c r="BQ163" s="684"/>
    </row>
    <row r="164">
      <c r="A164" s="524"/>
      <c r="B164" s="524"/>
      <c r="C164" s="524"/>
      <c r="D164" s="524"/>
      <c r="E164" s="524"/>
      <c r="F164" s="524"/>
      <c r="G164" s="531"/>
      <c r="H164" s="531"/>
      <c r="I164" s="531"/>
      <c r="J164" s="531"/>
      <c r="K164" s="531"/>
      <c r="L164" s="531"/>
      <c r="M164" s="531"/>
      <c r="N164" s="531"/>
      <c r="O164" s="531"/>
      <c r="P164" s="549"/>
      <c r="Q164" s="676"/>
      <c r="R164" s="676"/>
      <c r="S164" s="680"/>
      <c r="T164" s="683"/>
      <c r="U164" s="683"/>
      <c r="V164" s="533"/>
      <c r="W164" s="524"/>
      <c r="X164" s="524"/>
      <c r="Y164" s="524"/>
      <c r="Z164" s="524"/>
      <c r="AA164" s="524"/>
      <c r="AB164" s="524"/>
      <c r="AC164" s="524"/>
      <c r="AD164" s="524"/>
      <c r="AE164" s="524"/>
      <c r="AF164" s="524"/>
      <c r="AG164" s="524"/>
      <c r="AH164" s="524"/>
      <c r="AI164" s="524"/>
      <c r="AJ164" s="524"/>
      <c r="AK164" s="524"/>
      <c r="AL164" s="524"/>
      <c r="AM164" s="524"/>
      <c r="AN164" s="524"/>
      <c r="AO164" s="533"/>
      <c r="AP164" s="533"/>
      <c r="AQ164" s="533"/>
      <c r="AR164" s="533"/>
      <c r="AS164" s="533"/>
      <c r="AT164" s="533"/>
      <c r="AU164" s="533"/>
      <c r="AV164" s="533"/>
      <c r="AW164" s="533"/>
      <c r="AX164" s="533"/>
      <c r="AY164" s="533"/>
      <c r="AZ164" s="533"/>
      <c r="BA164" s="684"/>
      <c r="BB164" s="684"/>
      <c r="BC164" s="684"/>
      <c r="BD164" s="684"/>
      <c r="BE164" s="684"/>
      <c r="BF164" s="684"/>
      <c r="BG164" s="684"/>
      <c r="BH164" s="684"/>
      <c r="BI164" s="684"/>
      <c r="BJ164" s="684"/>
      <c r="BK164" s="684"/>
      <c r="BL164" s="684"/>
      <c r="BM164" s="684"/>
      <c r="BN164" s="684"/>
      <c r="BO164" s="684"/>
      <c r="BP164" s="684"/>
      <c r="BQ164" s="684"/>
    </row>
    <row r="165">
      <c r="A165" s="524"/>
      <c r="B165" s="524"/>
      <c r="C165" s="524"/>
      <c r="D165" s="524"/>
      <c r="E165" s="524"/>
      <c r="F165" s="524"/>
      <c r="G165" s="531"/>
      <c r="H165" s="531"/>
      <c r="I165" s="531"/>
      <c r="J165" s="531"/>
      <c r="K165" s="531"/>
      <c r="L165" s="531"/>
      <c r="M165" s="531"/>
      <c r="N165" s="531"/>
      <c r="O165" s="531"/>
      <c r="P165" s="549"/>
      <c r="Q165" s="676"/>
      <c r="R165" s="676"/>
      <c r="S165" s="680"/>
      <c r="T165" s="683"/>
      <c r="U165" s="683"/>
      <c r="V165" s="533"/>
      <c r="W165" s="524"/>
      <c r="X165" s="524"/>
      <c r="Y165" s="524"/>
      <c r="Z165" s="524"/>
      <c r="AA165" s="524"/>
      <c r="AB165" s="524"/>
      <c r="AC165" s="524"/>
      <c r="AD165" s="524"/>
      <c r="AE165" s="524"/>
      <c r="AF165" s="524"/>
      <c r="AG165" s="524"/>
      <c r="AH165" s="524"/>
      <c r="AI165" s="524"/>
      <c r="AJ165" s="524"/>
      <c r="AK165" s="524"/>
      <c r="AL165" s="524"/>
      <c r="AM165" s="524"/>
      <c r="AN165" s="524"/>
      <c r="AO165" s="533"/>
      <c r="AP165" s="533"/>
      <c r="AQ165" s="533"/>
      <c r="AR165" s="533"/>
      <c r="AS165" s="533"/>
      <c r="AT165" s="533"/>
      <c r="AU165" s="533"/>
      <c r="AV165" s="533"/>
      <c r="AW165" s="533"/>
      <c r="AX165" s="533"/>
      <c r="AY165" s="533"/>
      <c r="AZ165" s="533"/>
      <c r="BA165" s="684"/>
      <c r="BB165" s="684"/>
      <c r="BC165" s="684"/>
      <c r="BD165" s="684"/>
      <c r="BE165" s="684"/>
      <c r="BF165" s="684"/>
      <c r="BG165" s="684"/>
      <c r="BH165" s="684"/>
      <c r="BI165" s="684"/>
      <c r="BJ165" s="684"/>
      <c r="BK165" s="684"/>
      <c r="BL165" s="684"/>
      <c r="BM165" s="684"/>
      <c r="BN165" s="684"/>
      <c r="BO165" s="684"/>
      <c r="BP165" s="684"/>
      <c r="BQ165" s="684"/>
    </row>
    <row r="166">
      <c r="A166" s="524"/>
      <c r="B166" s="524"/>
      <c r="C166" s="524"/>
      <c r="D166" s="524"/>
      <c r="E166" s="524"/>
      <c r="F166" s="524"/>
      <c r="G166" s="531"/>
      <c r="H166" s="531"/>
      <c r="I166" s="531"/>
      <c r="J166" s="531"/>
      <c r="K166" s="531"/>
      <c r="L166" s="531"/>
      <c r="M166" s="531"/>
      <c r="N166" s="531"/>
      <c r="O166" s="531"/>
      <c r="P166" s="549"/>
      <c r="Q166" s="676"/>
      <c r="R166" s="676"/>
      <c r="S166" s="680"/>
      <c r="T166" s="683"/>
      <c r="U166" s="683"/>
      <c r="V166" s="533"/>
      <c r="W166" s="524"/>
      <c r="X166" s="524"/>
      <c r="Y166" s="524"/>
      <c r="Z166" s="524"/>
      <c r="AA166" s="524"/>
      <c r="AB166" s="524"/>
      <c r="AC166" s="524"/>
      <c r="AD166" s="524"/>
      <c r="AE166" s="524"/>
      <c r="AF166" s="524"/>
      <c r="AG166" s="524"/>
      <c r="AH166" s="524"/>
      <c r="AI166" s="524"/>
      <c r="AJ166" s="524"/>
      <c r="AK166" s="524"/>
      <c r="AL166" s="524"/>
      <c r="AM166" s="524"/>
      <c r="AN166" s="524"/>
      <c r="AO166" s="533"/>
      <c r="AP166" s="533"/>
      <c r="AQ166" s="533"/>
      <c r="AR166" s="533"/>
      <c r="AS166" s="533"/>
      <c r="AT166" s="533"/>
      <c r="AU166" s="533"/>
      <c r="AV166" s="533"/>
      <c r="AW166" s="533"/>
      <c r="AX166" s="533"/>
      <c r="AY166" s="533"/>
      <c r="AZ166" s="533"/>
      <c r="BA166" s="684"/>
      <c r="BB166" s="684"/>
      <c r="BC166" s="684"/>
      <c r="BD166" s="684"/>
      <c r="BE166" s="684"/>
      <c r="BF166" s="684"/>
      <c r="BG166" s="684"/>
      <c r="BH166" s="684"/>
      <c r="BI166" s="684"/>
      <c r="BJ166" s="684"/>
      <c r="BK166" s="684"/>
      <c r="BL166" s="684"/>
      <c r="BM166" s="684"/>
      <c r="BN166" s="684"/>
      <c r="BO166" s="684"/>
      <c r="BP166" s="684"/>
      <c r="BQ166" s="684"/>
    </row>
    <row r="167">
      <c r="A167" s="524"/>
      <c r="B167" s="524"/>
      <c r="C167" s="524"/>
      <c r="D167" s="524"/>
      <c r="E167" s="524"/>
      <c r="F167" s="524"/>
      <c r="G167" s="531"/>
      <c r="H167" s="531"/>
      <c r="I167" s="531"/>
      <c r="J167" s="531"/>
      <c r="K167" s="531"/>
      <c r="L167" s="531"/>
      <c r="M167" s="531"/>
      <c r="N167" s="531"/>
      <c r="O167" s="531"/>
      <c r="P167" s="549"/>
      <c r="Q167" s="676"/>
      <c r="R167" s="676"/>
      <c r="S167" s="680"/>
      <c r="T167" s="683"/>
      <c r="U167" s="683"/>
      <c r="V167" s="533"/>
      <c r="W167" s="524"/>
      <c r="X167" s="524"/>
      <c r="Y167" s="524"/>
      <c r="Z167" s="524"/>
      <c r="AA167" s="524"/>
      <c r="AB167" s="524"/>
      <c r="AC167" s="524"/>
      <c r="AD167" s="524"/>
      <c r="AE167" s="524"/>
      <c r="AF167" s="524"/>
      <c r="AG167" s="524"/>
      <c r="AH167" s="524"/>
      <c r="AI167" s="524"/>
      <c r="AJ167" s="524"/>
      <c r="AK167" s="524"/>
      <c r="AL167" s="524"/>
      <c r="AM167" s="524"/>
      <c r="AN167" s="524"/>
      <c r="AO167" s="533"/>
      <c r="AP167" s="533"/>
      <c r="AQ167" s="533"/>
      <c r="AR167" s="533"/>
      <c r="AS167" s="533"/>
      <c r="AT167" s="533"/>
      <c r="AU167" s="533"/>
      <c r="AV167" s="533"/>
      <c r="AW167" s="533"/>
      <c r="AX167" s="533"/>
      <c r="AY167" s="533"/>
      <c r="AZ167" s="533"/>
      <c r="BA167" s="684"/>
      <c r="BB167" s="684"/>
      <c r="BC167" s="684"/>
      <c r="BD167" s="684"/>
      <c r="BE167" s="684"/>
      <c r="BF167" s="684"/>
      <c r="BG167" s="684"/>
      <c r="BH167" s="684"/>
      <c r="BI167" s="684"/>
      <c r="BJ167" s="684"/>
      <c r="BK167" s="684"/>
      <c r="BL167" s="684"/>
      <c r="BM167" s="684"/>
      <c r="BN167" s="684"/>
      <c r="BO167" s="684"/>
      <c r="BP167" s="684"/>
      <c r="BQ167" s="684"/>
    </row>
    <row r="168">
      <c r="A168" s="524"/>
      <c r="B168" s="524"/>
      <c r="C168" s="524"/>
      <c r="D168" s="524"/>
      <c r="E168" s="524"/>
      <c r="F168" s="524"/>
      <c r="G168" s="531"/>
      <c r="H168" s="531"/>
      <c r="I168" s="531"/>
      <c r="J168" s="531"/>
      <c r="K168" s="531"/>
      <c r="L168" s="531"/>
      <c r="M168" s="531"/>
      <c r="N168" s="531"/>
      <c r="O168" s="531"/>
      <c r="P168" s="549"/>
      <c r="Q168" s="676"/>
      <c r="R168" s="676"/>
      <c r="S168" s="680"/>
      <c r="T168" s="683"/>
      <c r="U168" s="683"/>
      <c r="V168" s="533"/>
      <c r="W168" s="524"/>
      <c r="X168" s="524"/>
      <c r="Y168" s="524"/>
      <c r="Z168" s="524"/>
      <c r="AA168" s="524"/>
      <c r="AB168" s="524"/>
      <c r="AC168" s="524"/>
      <c r="AD168" s="524"/>
      <c r="AE168" s="524"/>
      <c r="AF168" s="524"/>
      <c r="AG168" s="524"/>
      <c r="AH168" s="524"/>
      <c r="AI168" s="524"/>
      <c r="AJ168" s="524"/>
      <c r="AK168" s="524"/>
      <c r="AL168" s="524"/>
      <c r="AM168" s="524"/>
      <c r="AN168" s="524"/>
      <c r="AO168" s="533"/>
      <c r="AP168" s="533"/>
      <c r="AQ168" s="533"/>
      <c r="AR168" s="533"/>
      <c r="AS168" s="533"/>
      <c r="AT168" s="533"/>
      <c r="AU168" s="533"/>
      <c r="AV168" s="533"/>
      <c r="AW168" s="533"/>
      <c r="AX168" s="533"/>
      <c r="AY168" s="533"/>
      <c r="AZ168" s="533"/>
      <c r="BA168" s="684"/>
      <c r="BB168" s="684"/>
      <c r="BC168" s="684"/>
      <c r="BD168" s="684"/>
      <c r="BE168" s="684"/>
      <c r="BF168" s="684"/>
      <c r="BG168" s="684"/>
      <c r="BH168" s="684"/>
      <c r="BI168" s="684"/>
      <c r="BJ168" s="684"/>
      <c r="BK168" s="684"/>
      <c r="BL168" s="684"/>
      <c r="BM168" s="684"/>
      <c r="BN168" s="684"/>
      <c r="BO168" s="684"/>
      <c r="BP168" s="684"/>
      <c r="BQ168" s="684"/>
    </row>
    <row r="169">
      <c r="A169" s="524"/>
      <c r="B169" s="524"/>
      <c r="C169" s="524"/>
      <c r="D169" s="524"/>
      <c r="E169" s="524"/>
      <c r="F169" s="524"/>
      <c r="G169" s="531"/>
      <c r="H169" s="531"/>
      <c r="I169" s="531"/>
      <c r="J169" s="531"/>
      <c r="K169" s="531"/>
      <c r="L169" s="531"/>
      <c r="M169" s="531"/>
      <c r="N169" s="531"/>
      <c r="O169" s="531"/>
      <c r="P169" s="549"/>
      <c r="Q169" s="676"/>
      <c r="R169" s="676"/>
      <c r="S169" s="680"/>
      <c r="T169" s="683"/>
      <c r="U169" s="683"/>
      <c r="V169" s="533"/>
      <c r="W169" s="524"/>
      <c r="X169" s="524"/>
      <c r="Y169" s="524"/>
      <c r="Z169" s="524"/>
      <c r="AA169" s="524"/>
      <c r="AB169" s="524"/>
      <c r="AC169" s="524"/>
      <c r="AD169" s="524"/>
      <c r="AE169" s="524"/>
      <c r="AF169" s="524"/>
      <c r="AG169" s="524"/>
      <c r="AH169" s="524"/>
      <c r="AI169" s="524"/>
      <c r="AJ169" s="524"/>
      <c r="AK169" s="524"/>
      <c r="AL169" s="524"/>
      <c r="AM169" s="524"/>
      <c r="AN169" s="524"/>
      <c r="AO169" s="533"/>
      <c r="AP169" s="533"/>
      <c r="AQ169" s="533"/>
      <c r="AR169" s="533"/>
      <c r="AS169" s="533"/>
      <c r="AT169" s="533"/>
      <c r="AU169" s="533"/>
      <c r="AV169" s="533"/>
      <c r="AW169" s="533"/>
      <c r="AX169" s="533"/>
      <c r="AY169" s="533"/>
      <c r="AZ169" s="533"/>
      <c r="BA169" s="684"/>
      <c r="BB169" s="684"/>
      <c r="BC169" s="684"/>
      <c r="BD169" s="684"/>
      <c r="BE169" s="684"/>
      <c r="BF169" s="684"/>
      <c r="BG169" s="684"/>
      <c r="BH169" s="684"/>
      <c r="BI169" s="684"/>
      <c r="BJ169" s="684"/>
      <c r="BK169" s="684"/>
      <c r="BL169" s="684"/>
      <c r="BM169" s="684"/>
      <c r="BN169" s="684"/>
      <c r="BO169" s="684"/>
      <c r="BP169" s="684"/>
      <c r="BQ169" s="684"/>
    </row>
    <row r="170">
      <c r="A170" s="524"/>
      <c r="B170" s="524"/>
      <c r="C170" s="524"/>
      <c r="D170" s="524"/>
      <c r="E170" s="524"/>
      <c r="F170" s="524"/>
      <c r="G170" s="531"/>
      <c r="H170" s="531"/>
      <c r="I170" s="531"/>
      <c r="J170" s="531"/>
      <c r="K170" s="531"/>
      <c r="L170" s="531"/>
      <c r="M170" s="531"/>
      <c r="N170" s="531"/>
      <c r="O170" s="531"/>
      <c r="P170" s="549"/>
      <c r="Q170" s="676"/>
      <c r="R170" s="676"/>
      <c r="S170" s="680"/>
      <c r="T170" s="683"/>
      <c r="U170" s="683"/>
      <c r="V170" s="533"/>
      <c r="W170" s="524"/>
      <c r="X170" s="524"/>
      <c r="Y170" s="524"/>
      <c r="Z170" s="524"/>
      <c r="AA170" s="524"/>
      <c r="AB170" s="524"/>
      <c r="AC170" s="524"/>
      <c r="AD170" s="524"/>
      <c r="AE170" s="524"/>
      <c r="AF170" s="524"/>
      <c r="AG170" s="524"/>
      <c r="AH170" s="524"/>
      <c r="AI170" s="524"/>
      <c r="AJ170" s="524"/>
      <c r="AK170" s="524"/>
      <c r="AL170" s="524"/>
      <c r="AM170" s="524"/>
      <c r="AN170" s="524"/>
      <c r="AO170" s="533"/>
      <c r="AP170" s="533"/>
      <c r="AQ170" s="533"/>
      <c r="AR170" s="533"/>
      <c r="AS170" s="533"/>
      <c r="AT170" s="533"/>
      <c r="AU170" s="533"/>
      <c r="AV170" s="533"/>
      <c r="AW170" s="533"/>
      <c r="AX170" s="533"/>
      <c r="AY170" s="533"/>
      <c r="AZ170" s="533"/>
      <c r="BA170" s="684"/>
      <c r="BB170" s="684"/>
      <c r="BC170" s="684"/>
      <c r="BD170" s="684"/>
      <c r="BE170" s="684"/>
      <c r="BF170" s="684"/>
      <c r="BG170" s="684"/>
      <c r="BH170" s="684"/>
      <c r="BI170" s="684"/>
      <c r="BJ170" s="684"/>
      <c r="BK170" s="684"/>
      <c r="BL170" s="684"/>
      <c r="BM170" s="684"/>
      <c r="BN170" s="684"/>
      <c r="BO170" s="684"/>
      <c r="BP170" s="684"/>
      <c r="BQ170" s="684"/>
    </row>
    <row r="171">
      <c r="A171" s="524"/>
      <c r="B171" s="524"/>
      <c r="C171" s="524"/>
      <c r="D171" s="524"/>
      <c r="E171" s="524"/>
      <c r="F171" s="524"/>
      <c r="G171" s="531"/>
      <c r="H171" s="531"/>
      <c r="I171" s="531"/>
      <c r="J171" s="531"/>
      <c r="K171" s="531"/>
      <c r="L171" s="531"/>
      <c r="M171" s="531"/>
      <c r="N171" s="531"/>
      <c r="O171" s="531"/>
      <c r="P171" s="549"/>
      <c r="Q171" s="676"/>
      <c r="R171" s="676"/>
      <c r="S171" s="680"/>
      <c r="T171" s="683"/>
      <c r="U171" s="683"/>
      <c r="V171" s="533"/>
      <c r="W171" s="524"/>
      <c r="X171" s="524"/>
      <c r="Y171" s="524"/>
      <c r="Z171" s="524"/>
      <c r="AA171" s="524"/>
      <c r="AB171" s="524"/>
      <c r="AC171" s="524"/>
      <c r="AD171" s="524"/>
      <c r="AE171" s="524"/>
      <c r="AF171" s="524"/>
      <c r="AG171" s="524"/>
      <c r="AH171" s="524"/>
      <c r="AI171" s="524"/>
      <c r="AJ171" s="524"/>
      <c r="AK171" s="524"/>
      <c r="AL171" s="524"/>
      <c r="AM171" s="524"/>
      <c r="AN171" s="524"/>
      <c r="AO171" s="533"/>
      <c r="AP171" s="533"/>
      <c r="AQ171" s="533"/>
      <c r="AR171" s="533"/>
      <c r="AS171" s="533"/>
      <c r="AT171" s="533"/>
      <c r="AU171" s="533"/>
      <c r="AV171" s="533"/>
      <c r="AW171" s="533"/>
      <c r="AX171" s="533"/>
      <c r="AY171" s="533"/>
      <c r="AZ171" s="533"/>
      <c r="BA171" s="684"/>
      <c r="BB171" s="684"/>
      <c r="BC171" s="684"/>
      <c r="BD171" s="684"/>
      <c r="BE171" s="684"/>
      <c r="BF171" s="684"/>
      <c r="BG171" s="684"/>
      <c r="BH171" s="684"/>
      <c r="BI171" s="684"/>
      <c r="BJ171" s="684"/>
      <c r="BK171" s="684"/>
      <c r="BL171" s="684"/>
      <c r="BM171" s="684"/>
      <c r="BN171" s="684"/>
      <c r="BO171" s="684"/>
      <c r="BP171" s="684"/>
      <c r="BQ171" s="684"/>
    </row>
    <row r="172">
      <c r="A172" s="524"/>
      <c r="B172" s="524"/>
      <c r="C172" s="524"/>
      <c r="D172" s="524"/>
      <c r="E172" s="524"/>
      <c r="F172" s="524"/>
      <c r="G172" s="531"/>
      <c r="H172" s="531"/>
      <c r="I172" s="531"/>
      <c r="J172" s="531"/>
      <c r="K172" s="531"/>
      <c r="L172" s="531"/>
      <c r="M172" s="531"/>
      <c r="N172" s="531"/>
      <c r="O172" s="531"/>
      <c r="P172" s="549"/>
      <c r="Q172" s="676"/>
      <c r="R172" s="676"/>
      <c r="S172" s="680"/>
      <c r="T172" s="683"/>
      <c r="U172" s="683"/>
      <c r="V172" s="533"/>
      <c r="W172" s="524"/>
      <c r="X172" s="524"/>
      <c r="Y172" s="524"/>
      <c r="Z172" s="524"/>
      <c r="AA172" s="524"/>
      <c r="AB172" s="524"/>
      <c r="AC172" s="524"/>
      <c r="AD172" s="524"/>
      <c r="AE172" s="524"/>
      <c r="AF172" s="524"/>
      <c r="AG172" s="524"/>
      <c r="AH172" s="524"/>
      <c r="AI172" s="524"/>
      <c r="AJ172" s="524"/>
      <c r="AK172" s="524"/>
      <c r="AL172" s="524"/>
      <c r="AM172" s="524"/>
      <c r="AN172" s="524"/>
      <c r="AO172" s="533"/>
      <c r="AP172" s="533"/>
      <c r="AQ172" s="533"/>
      <c r="AR172" s="533"/>
      <c r="AS172" s="533"/>
      <c r="AT172" s="533"/>
      <c r="AU172" s="533"/>
      <c r="AV172" s="533"/>
      <c r="AW172" s="533"/>
      <c r="AX172" s="533"/>
      <c r="AY172" s="533"/>
      <c r="AZ172" s="533"/>
      <c r="BA172" s="684"/>
      <c r="BB172" s="684"/>
      <c r="BC172" s="684"/>
      <c r="BD172" s="684"/>
      <c r="BE172" s="684"/>
      <c r="BF172" s="684"/>
      <c r="BG172" s="684"/>
      <c r="BH172" s="684"/>
      <c r="BI172" s="684"/>
      <c r="BJ172" s="684"/>
      <c r="BK172" s="684"/>
      <c r="BL172" s="684"/>
      <c r="BM172" s="684"/>
      <c r="BN172" s="684"/>
      <c r="BO172" s="684"/>
      <c r="BP172" s="684"/>
      <c r="BQ172" s="684"/>
    </row>
    <row r="173">
      <c r="A173" s="524"/>
      <c r="B173" s="524"/>
      <c r="C173" s="524"/>
      <c r="D173" s="524"/>
      <c r="E173" s="524"/>
      <c r="F173" s="524"/>
      <c r="G173" s="531"/>
      <c r="H173" s="531"/>
      <c r="I173" s="531"/>
      <c r="J173" s="531"/>
      <c r="K173" s="531"/>
      <c r="L173" s="531"/>
      <c r="M173" s="531"/>
      <c r="N173" s="531"/>
      <c r="O173" s="531"/>
      <c r="P173" s="549"/>
      <c r="Q173" s="676"/>
      <c r="R173" s="676"/>
      <c r="S173" s="680"/>
      <c r="T173" s="683"/>
      <c r="U173" s="683"/>
      <c r="V173" s="533"/>
      <c r="W173" s="524"/>
      <c r="X173" s="524"/>
      <c r="Y173" s="524"/>
      <c r="Z173" s="524"/>
      <c r="AA173" s="524"/>
      <c r="AB173" s="524"/>
      <c r="AC173" s="524"/>
      <c r="AD173" s="524"/>
      <c r="AE173" s="524"/>
      <c r="AF173" s="524"/>
      <c r="AG173" s="524"/>
      <c r="AH173" s="524"/>
      <c r="AI173" s="524"/>
      <c r="AJ173" s="524"/>
      <c r="AK173" s="524"/>
      <c r="AL173" s="524"/>
      <c r="AM173" s="524"/>
      <c r="AN173" s="524"/>
      <c r="AO173" s="533"/>
      <c r="AP173" s="533"/>
      <c r="AQ173" s="533"/>
      <c r="AR173" s="533"/>
      <c r="AS173" s="533"/>
      <c r="AT173" s="533"/>
      <c r="AU173" s="533"/>
      <c r="AV173" s="533"/>
      <c r="AW173" s="533"/>
      <c r="AX173" s="533"/>
      <c r="AY173" s="533"/>
      <c r="AZ173" s="533"/>
      <c r="BA173" s="684"/>
      <c r="BB173" s="684"/>
      <c r="BC173" s="684"/>
      <c r="BD173" s="684"/>
      <c r="BE173" s="684"/>
      <c r="BF173" s="684"/>
      <c r="BG173" s="684"/>
      <c r="BH173" s="684"/>
      <c r="BI173" s="684"/>
      <c r="BJ173" s="684"/>
      <c r="BK173" s="684"/>
      <c r="BL173" s="684"/>
      <c r="BM173" s="684"/>
      <c r="BN173" s="684"/>
      <c r="BO173" s="684"/>
      <c r="BP173" s="684"/>
      <c r="BQ173" s="684"/>
    </row>
    <row r="174">
      <c r="A174" s="524"/>
      <c r="B174" s="524"/>
      <c r="C174" s="524"/>
      <c r="D174" s="524"/>
      <c r="E174" s="524"/>
      <c r="F174" s="524"/>
      <c r="G174" s="531"/>
      <c r="H174" s="531"/>
      <c r="I174" s="531"/>
      <c r="J174" s="531"/>
      <c r="K174" s="531"/>
      <c r="L174" s="531"/>
      <c r="M174" s="531"/>
      <c r="N174" s="531"/>
      <c r="O174" s="531"/>
      <c r="P174" s="549"/>
      <c r="Q174" s="676"/>
      <c r="R174" s="676"/>
      <c r="S174" s="680"/>
      <c r="T174" s="683"/>
      <c r="U174" s="683"/>
      <c r="V174" s="533"/>
      <c r="W174" s="524"/>
      <c r="X174" s="524"/>
      <c r="Y174" s="524"/>
      <c r="Z174" s="524"/>
      <c r="AA174" s="524"/>
      <c r="AB174" s="524"/>
      <c r="AC174" s="524"/>
      <c r="AD174" s="524"/>
      <c r="AE174" s="524"/>
      <c r="AF174" s="524"/>
      <c r="AG174" s="524"/>
      <c r="AH174" s="524"/>
      <c r="AI174" s="524"/>
      <c r="AJ174" s="524"/>
      <c r="AK174" s="524"/>
      <c r="AL174" s="524"/>
      <c r="AM174" s="524"/>
      <c r="AN174" s="524"/>
      <c r="AO174" s="533"/>
      <c r="AP174" s="533"/>
      <c r="AQ174" s="533"/>
      <c r="AR174" s="533"/>
      <c r="AS174" s="533"/>
      <c r="AT174" s="533"/>
      <c r="AU174" s="533"/>
      <c r="AV174" s="533"/>
      <c r="AW174" s="533"/>
      <c r="AX174" s="533"/>
      <c r="AY174" s="533"/>
      <c r="AZ174" s="533"/>
      <c r="BA174" s="684"/>
      <c r="BB174" s="684"/>
      <c r="BC174" s="684"/>
      <c r="BD174" s="684"/>
      <c r="BE174" s="684"/>
      <c r="BF174" s="684"/>
      <c r="BG174" s="684"/>
      <c r="BH174" s="684"/>
      <c r="BI174" s="684"/>
      <c r="BJ174" s="684"/>
      <c r="BK174" s="684"/>
      <c r="BL174" s="684"/>
      <c r="BM174" s="684"/>
      <c r="BN174" s="684"/>
      <c r="BO174" s="684"/>
      <c r="BP174" s="684"/>
      <c r="BQ174" s="684"/>
    </row>
    <row r="175">
      <c r="A175" s="524"/>
      <c r="B175" s="524"/>
      <c r="C175" s="524"/>
      <c r="D175" s="524"/>
      <c r="E175" s="524"/>
      <c r="F175" s="524"/>
      <c r="G175" s="531"/>
      <c r="H175" s="531"/>
      <c r="I175" s="531"/>
      <c r="J175" s="531"/>
      <c r="K175" s="531"/>
      <c r="L175" s="531"/>
      <c r="M175" s="531"/>
      <c r="N175" s="531"/>
      <c r="O175" s="531"/>
      <c r="P175" s="549"/>
      <c r="Q175" s="676"/>
      <c r="R175" s="676"/>
      <c r="S175" s="680"/>
      <c r="T175" s="683"/>
      <c r="U175" s="683"/>
      <c r="V175" s="533"/>
      <c r="W175" s="524"/>
      <c r="X175" s="524"/>
      <c r="Y175" s="524"/>
      <c r="Z175" s="524"/>
      <c r="AA175" s="524"/>
      <c r="AB175" s="524"/>
      <c r="AC175" s="524"/>
      <c r="AD175" s="524"/>
      <c r="AE175" s="524"/>
      <c r="AF175" s="524"/>
      <c r="AG175" s="524"/>
      <c r="AH175" s="524"/>
      <c r="AI175" s="524"/>
      <c r="AJ175" s="524"/>
      <c r="AK175" s="524"/>
      <c r="AL175" s="524"/>
      <c r="AM175" s="524"/>
      <c r="AN175" s="524"/>
      <c r="AO175" s="533"/>
      <c r="AP175" s="533"/>
      <c r="AQ175" s="533"/>
      <c r="AR175" s="533"/>
      <c r="AS175" s="533"/>
      <c r="AT175" s="533"/>
      <c r="AU175" s="533"/>
      <c r="AV175" s="533"/>
      <c r="AW175" s="533"/>
      <c r="AX175" s="533"/>
      <c r="AY175" s="533"/>
      <c r="AZ175" s="533"/>
      <c r="BA175" s="684"/>
      <c r="BB175" s="684"/>
      <c r="BC175" s="684"/>
      <c r="BD175" s="684"/>
      <c r="BE175" s="684"/>
      <c r="BF175" s="684"/>
      <c r="BG175" s="684"/>
      <c r="BH175" s="684"/>
      <c r="BI175" s="684"/>
      <c r="BJ175" s="684"/>
      <c r="BK175" s="684"/>
      <c r="BL175" s="684"/>
      <c r="BM175" s="684"/>
      <c r="BN175" s="684"/>
      <c r="BO175" s="684"/>
      <c r="BP175" s="684"/>
      <c r="BQ175" s="684"/>
    </row>
    <row r="176">
      <c r="A176" s="524"/>
      <c r="B176" s="524"/>
      <c r="C176" s="524"/>
      <c r="D176" s="524"/>
      <c r="E176" s="524"/>
      <c r="F176" s="524"/>
      <c r="G176" s="531"/>
      <c r="H176" s="531"/>
      <c r="I176" s="531"/>
      <c r="J176" s="531"/>
      <c r="K176" s="531"/>
      <c r="L176" s="531"/>
      <c r="M176" s="531"/>
      <c r="N176" s="531"/>
      <c r="O176" s="531"/>
      <c r="P176" s="549"/>
      <c r="Q176" s="676"/>
      <c r="R176" s="676"/>
      <c r="S176" s="680"/>
      <c r="T176" s="683"/>
      <c r="U176" s="683"/>
      <c r="V176" s="533"/>
      <c r="W176" s="524"/>
      <c r="X176" s="524"/>
      <c r="Y176" s="524"/>
      <c r="Z176" s="524"/>
      <c r="AA176" s="524"/>
      <c r="AB176" s="524"/>
      <c r="AC176" s="524"/>
      <c r="AD176" s="524"/>
      <c r="AE176" s="524"/>
      <c r="AF176" s="524"/>
      <c r="AG176" s="524"/>
      <c r="AH176" s="524"/>
      <c r="AI176" s="524"/>
      <c r="AJ176" s="524"/>
      <c r="AK176" s="524"/>
      <c r="AL176" s="524"/>
      <c r="AM176" s="524"/>
      <c r="AN176" s="524"/>
      <c r="AO176" s="533"/>
      <c r="AP176" s="533"/>
      <c r="AQ176" s="533"/>
      <c r="AR176" s="533"/>
      <c r="AS176" s="533"/>
      <c r="AT176" s="533"/>
      <c r="AU176" s="533"/>
      <c r="AV176" s="533"/>
      <c r="AW176" s="533"/>
      <c r="AX176" s="533"/>
      <c r="AY176" s="533"/>
      <c r="AZ176" s="533"/>
      <c r="BA176" s="684"/>
      <c r="BB176" s="684"/>
      <c r="BC176" s="684"/>
      <c r="BD176" s="684"/>
      <c r="BE176" s="684"/>
      <c r="BF176" s="684"/>
      <c r="BG176" s="684"/>
      <c r="BH176" s="684"/>
      <c r="BI176" s="684"/>
      <c r="BJ176" s="684"/>
      <c r="BK176" s="684"/>
      <c r="BL176" s="684"/>
      <c r="BM176" s="684"/>
      <c r="BN176" s="684"/>
      <c r="BO176" s="684"/>
      <c r="BP176" s="684"/>
      <c r="BQ176" s="684"/>
    </row>
    <row r="177">
      <c r="A177" s="524"/>
      <c r="B177" s="524"/>
      <c r="C177" s="524"/>
      <c r="D177" s="524"/>
      <c r="E177" s="524"/>
      <c r="F177" s="524"/>
      <c r="G177" s="531"/>
      <c r="H177" s="531"/>
      <c r="I177" s="531"/>
      <c r="J177" s="531"/>
      <c r="K177" s="531"/>
      <c r="L177" s="531"/>
      <c r="M177" s="531"/>
      <c r="N177" s="531"/>
      <c r="O177" s="531"/>
      <c r="P177" s="549"/>
      <c r="Q177" s="676"/>
      <c r="R177" s="676"/>
      <c r="S177" s="680"/>
      <c r="T177" s="683"/>
      <c r="U177" s="683"/>
      <c r="V177" s="533"/>
      <c r="W177" s="524"/>
      <c r="X177" s="524"/>
      <c r="Y177" s="524"/>
      <c r="Z177" s="524"/>
      <c r="AA177" s="524"/>
      <c r="AB177" s="524"/>
      <c r="AC177" s="524"/>
      <c r="AD177" s="524"/>
      <c r="AE177" s="524"/>
      <c r="AF177" s="524"/>
      <c r="AG177" s="524"/>
      <c r="AH177" s="524"/>
      <c r="AI177" s="524"/>
      <c r="AJ177" s="524"/>
      <c r="AK177" s="524"/>
      <c r="AL177" s="524"/>
      <c r="AM177" s="524"/>
      <c r="AN177" s="524"/>
      <c r="AO177" s="533"/>
      <c r="AP177" s="533"/>
      <c r="AQ177" s="533"/>
      <c r="AR177" s="533"/>
      <c r="AS177" s="533"/>
      <c r="AT177" s="533"/>
      <c r="AU177" s="533"/>
      <c r="AV177" s="533"/>
      <c r="AW177" s="533"/>
      <c r="AX177" s="533"/>
      <c r="AY177" s="533"/>
      <c r="AZ177" s="533"/>
      <c r="BA177" s="684"/>
      <c r="BB177" s="684"/>
      <c r="BC177" s="684"/>
      <c r="BD177" s="684"/>
      <c r="BE177" s="684"/>
      <c r="BF177" s="684"/>
      <c r="BG177" s="684"/>
      <c r="BH177" s="684"/>
      <c r="BI177" s="684"/>
      <c r="BJ177" s="684"/>
      <c r="BK177" s="684"/>
      <c r="BL177" s="684"/>
      <c r="BM177" s="684"/>
      <c r="BN177" s="684"/>
      <c r="BO177" s="684"/>
      <c r="BP177" s="684"/>
      <c r="BQ177" s="684"/>
    </row>
    <row r="178">
      <c r="A178" s="524"/>
      <c r="B178" s="524"/>
      <c r="C178" s="524"/>
      <c r="D178" s="524"/>
      <c r="E178" s="524"/>
      <c r="F178" s="524"/>
      <c r="G178" s="531"/>
      <c r="H178" s="531"/>
      <c r="I178" s="531"/>
      <c r="J178" s="531"/>
      <c r="K178" s="531"/>
      <c r="L178" s="531"/>
      <c r="M178" s="531"/>
      <c r="N178" s="531"/>
      <c r="O178" s="531"/>
      <c r="P178" s="549"/>
      <c r="Q178" s="676"/>
      <c r="R178" s="676"/>
      <c r="S178" s="680"/>
      <c r="T178" s="683"/>
      <c r="U178" s="683"/>
      <c r="V178" s="533"/>
      <c r="W178" s="524"/>
      <c r="X178" s="524"/>
      <c r="Y178" s="524"/>
      <c r="Z178" s="524"/>
      <c r="AA178" s="524"/>
      <c r="AB178" s="524"/>
      <c r="AC178" s="524"/>
      <c r="AD178" s="524"/>
      <c r="AE178" s="524"/>
      <c r="AF178" s="524"/>
      <c r="AG178" s="524"/>
      <c r="AH178" s="524"/>
      <c r="AI178" s="524"/>
      <c r="AJ178" s="524"/>
      <c r="AK178" s="524"/>
      <c r="AL178" s="524"/>
      <c r="AM178" s="524"/>
      <c r="AN178" s="524"/>
      <c r="AO178" s="533"/>
      <c r="AP178" s="533"/>
      <c r="AQ178" s="533"/>
      <c r="AR178" s="533"/>
      <c r="AS178" s="533"/>
      <c r="AT178" s="533"/>
      <c r="AU178" s="533"/>
      <c r="AV178" s="533"/>
      <c r="AW178" s="533"/>
      <c r="AX178" s="533"/>
      <c r="AY178" s="533"/>
      <c r="AZ178" s="533"/>
      <c r="BA178" s="684"/>
      <c r="BB178" s="684"/>
      <c r="BC178" s="684"/>
      <c r="BD178" s="684"/>
      <c r="BE178" s="684"/>
      <c r="BF178" s="684"/>
      <c r="BG178" s="684"/>
      <c r="BH178" s="684"/>
      <c r="BI178" s="684"/>
      <c r="BJ178" s="684"/>
      <c r="BK178" s="684"/>
      <c r="BL178" s="684"/>
      <c r="BM178" s="684"/>
      <c r="BN178" s="684"/>
      <c r="BO178" s="684"/>
      <c r="BP178" s="684"/>
      <c r="BQ178" s="684"/>
    </row>
    <row r="179">
      <c r="A179" s="524"/>
      <c r="B179" s="524"/>
      <c r="C179" s="524"/>
      <c r="D179" s="524"/>
      <c r="E179" s="524"/>
      <c r="F179" s="524"/>
      <c r="G179" s="531"/>
      <c r="H179" s="531"/>
      <c r="I179" s="531"/>
      <c r="J179" s="531"/>
      <c r="K179" s="531"/>
      <c r="L179" s="531"/>
      <c r="M179" s="531"/>
      <c r="N179" s="531"/>
      <c r="O179" s="531"/>
      <c r="P179" s="549"/>
      <c r="Q179" s="676"/>
      <c r="R179" s="676"/>
      <c r="S179" s="680"/>
      <c r="T179" s="683"/>
      <c r="U179" s="683"/>
      <c r="V179" s="533"/>
      <c r="W179" s="524"/>
      <c r="X179" s="524"/>
      <c r="Y179" s="524"/>
      <c r="Z179" s="524"/>
      <c r="AA179" s="524"/>
      <c r="AB179" s="524"/>
      <c r="AC179" s="524"/>
      <c r="AD179" s="524"/>
      <c r="AE179" s="524"/>
      <c r="AF179" s="524"/>
      <c r="AG179" s="524"/>
      <c r="AH179" s="524"/>
      <c r="AI179" s="524"/>
      <c r="AJ179" s="524"/>
      <c r="AK179" s="524"/>
      <c r="AL179" s="524"/>
      <c r="AM179" s="524"/>
      <c r="AN179" s="524"/>
      <c r="AO179" s="533"/>
      <c r="AP179" s="533"/>
      <c r="AQ179" s="533"/>
      <c r="AR179" s="533"/>
      <c r="AS179" s="533"/>
      <c r="AT179" s="533"/>
      <c r="AU179" s="533"/>
      <c r="AV179" s="533"/>
      <c r="AW179" s="533"/>
      <c r="AX179" s="533"/>
      <c r="AY179" s="533"/>
      <c r="AZ179" s="533"/>
      <c r="BA179" s="684"/>
      <c r="BB179" s="684"/>
      <c r="BC179" s="684"/>
      <c r="BD179" s="684"/>
      <c r="BE179" s="684"/>
      <c r="BF179" s="684"/>
      <c r="BG179" s="684"/>
      <c r="BH179" s="684"/>
      <c r="BI179" s="684"/>
      <c r="BJ179" s="684"/>
      <c r="BK179" s="684"/>
      <c r="BL179" s="684"/>
      <c r="BM179" s="684"/>
      <c r="BN179" s="684"/>
      <c r="BO179" s="684"/>
      <c r="BP179" s="684"/>
      <c r="BQ179" s="684"/>
    </row>
    <row r="180">
      <c r="A180" s="524"/>
      <c r="B180" s="524"/>
      <c r="C180" s="524"/>
      <c r="D180" s="524"/>
      <c r="E180" s="524"/>
      <c r="F180" s="524"/>
      <c r="G180" s="531"/>
      <c r="H180" s="531"/>
      <c r="I180" s="531"/>
      <c r="J180" s="531"/>
      <c r="K180" s="531"/>
      <c r="L180" s="531"/>
      <c r="M180" s="531"/>
      <c r="N180" s="531"/>
      <c r="O180" s="531"/>
      <c r="P180" s="549"/>
      <c r="Q180" s="676"/>
      <c r="R180" s="676"/>
      <c r="S180" s="680"/>
      <c r="T180" s="683"/>
      <c r="U180" s="683"/>
      <c r="V180" s="533"/>
      <c r="W180" s="524"/>
      <c r="X180" s="524"/>
      <c r="Y180" s="524"/>
      <c r="Z180" s="524"/>
      <c r="AA180" s="524"/>
      <c r="AB180" s="524"/>
      <c r="AC180" s="524"/>
      <c r="AD180" s="524"/>
      <c r="AE180" s="524"/>
      <c r="AF180" s="524"/>
      <c r="AG180" s="524"/>
      <c r="AH180" s="524"/>
      <c r="AI180" s="524"/>
      <c r="AJ180" s="524"/>
      <c r="AK180" s="524"/>
      <c r="AL180" s="524"/>
      <c r="AM180" s="524"/>
      <c r="AN180" s="524"/>
      <c r="AO180" s="533"/>
      <c r="AP180" s="533"/>
      <c r="AQ180" s="533"/>
      <c r="AR180" s="533"/>
      <c r="AS180" s="533"/>
      <c r="AT180" s="533"/>
      <c r="AU180" s="533"/>
      <c r="AV180" s="533"/>
      <c r="AW180" s="533"/>
      <c r="AX180" s="533"/>
      <c r="AY180" s="533"/>
      <c r="AZ180" s="533"/>
      <c r="BA180" s="684"/>
      <c r="BB180" s="684"/>
      <c r="BC180" s="684"/>
      <c r="BD180" s="684"/>
      <c r="BE180" s="684"/>
      <c r="BF180" s="684"/>
      <c r="BG180" s="684"/>
      <c r="BH180" s="684"/>
      <c r="BI180" s="684"/>
      <c r="BJ180" s="684"/>
      <c r="BK180" s="684"/>
      <c r="BL180" s="684"/>
      <c r="BM180" s="684"/>
      <c r="BN180" s="684"/>
      <c r="BO180" s="684"/>
      <c r="BP180" s="684"/>
      <c r="BQ180" s="684"/>
    </row>
    <row r="181">
      <c r="A181" s="524"/>
      <c r="B181" s="524"/>
      <c r="C181" s="524"/>
      <c r="D181" s="524"/>
      <c r="E181" s="524"/>
      <c r="F181" s="524"/>
      <c r="G181" s="531"/>
      <c r="H181" s="531"/>
      <c r="I181" s="531"/>
      <c r="J181" s="531"/>
      <c r="K181" s="531"/>
      <c r="L181" s="531"/>
      <c r="M181" s="531"/>
      <c r="N181" s="531"/>
      <c r="O181" s="531"/>
      <c r="P181" s="549"/>
      <c r="Q181" s="676"/>
      <c r="R181" s="676"/>
      <c r="S181" s="680"/>
      <c r="T181" s="683"/>
      <c r="U181" s="683"/>
      <c r="V181" s="533"/>
      <c r="W181" s="524"/>
      <c r="X181" s="524"/>
      <c r="Y181" s="524"/>
      <c r="Z181" s="524"/>
      <c r="AA181" s="524"/>
      <c r="AB181" s="524"/>
      <c r="AC181" s="524"/>
      <c r="AD181" s="524"/>
      <c r="AE181" s="524"/>
      <c r="AF181" s="524"/>
      <c r="AG181" s="524"/>
      <c r="AH181" s="524"/>
      <c r="AI181" s="524"/>
      <c r="AJ181" s="524"/>
      <c r="AK181" s="524"/>
      <c r="AL181" s="524"/>
      <c r="AM181" s="524"/>
      <c r="AN181" s="524"/>
      <c r="AO181" s="533"/>
      <c r="AP181" s="533"/>
      <c r="AQ181" s="533"/>
      <c r="AR181" s="533"/>
      <c r="AS181" s="533"/>
      <c r="AT181" s="533"/>
      <c r="AU181" s="533"/>
      <c r="AV181" s="533"/>
      <c r="AW181" s="533"/>
      <c r="AX181" s="533"/>
      <c r="AY181" s="533"/>
      <c r="AZ181" s="533"/>
      <c r="BA181" s="684"/>
      <c r="BB181" s="684"/>
      <c r="BC181" s="684"/>
      <c r="BD181" s="684"/>
      <c r="BE181" s="684"/>
      <c r="BF181" s="684"/>
      <c r="BG181" s="684"/>
      <c r="BH181" s="684"/>
      <c r="BI181" s="684"/>
      <c r="BJ181" s="684"/>
      <c r="BK181" s="684"/>
      <c r="BL181" s="684"/>
      <c r="BM181" s="684"/>
      <c r="BN181" s="684"/>
      <c r="BO181" s="684"/>
      <c r="BP181" s="684"/>
      <c r="BQ181" s="684"/>
    </row>
    <row r="182">
      <c r="A182" s="524"/>
      <c r="B182" s="524"/>
      <c r="C182" s="524"/>
      <c r="D182" s="524"/>
      <c r="E182" s="524"/>
      <c r="F182" s="524"/>
      <c r="G182" s="531"/>
      <c r="H182" s="531"/>
      <c r="I182" s="531"/>
      <c r="J182" s="531"/>
      <c r="K182" s="531"/>
      <c r="L182" s="531"/>
      <c r="M182" s="531"/>
      <c r="N182" s="531"/>
      <c r="O182" s="531"/>
      <c r="P182" s="549"/>
      <c r="Q182" s="676"/>
      <c r="R182" s="676"/>
      <c r="S182" s="680"/>
      <c r="T182" s="683"/>
      <c r="U182" s="683"/>
      <c r="V182" s="533"/>
      <c r="W182" s="524"/>
      <c r="X182" s="524"/>
      <c r="Y182" s="524"/>
      <c r="Z182" s="524"/>
      <c r="AA182" s="524"/>
      <c r="AB182" s="524"/>
      <c r="AC182" s="524"/>
      <c r="AD182" s="524"/>
      <c r="AE182" s="524"/>
      <c r="AF182" s="524"/>
      <c r="AG182" s="524"/>
      <c r="AH182" s="524"/>
      <c r="AI182" s="524"/>
      <c r="AJ182" s="524"/>
      <c r="AK182" s="524"/>
      <c r="AL182" s="524"/>
      <c r="AM182" s="524"/>
      <c r="AN182" s="524"/>
      <c r="AO182" s="533"/>
      <c r="AP182" s="533"/>
      <c r="AQ182" s="533"/>
      <c r="AR182" s="533"/>
      <c r="AS182" s="533"/>
      <c r="AT182" s="533"/>
      <c r="AU182" s="533"/>
      <c r="AV182" s="533"/>
      <c r="AW182" s="533"/>
      <c r="AX182" s="533"/>
      <c r="AY182" s="533"/>
      <c r="AZ182" s="533"/>
      <c r="BA182" s="684"/>
      <c r="BB182" s="684"/>
      <c r="BC182" s="684"/>
      <c r="BD182" s="684"/>
      <c r="BE182" s="684"/>
      <c r="BF182" s="684"/>
      <c r="BG182" s="684"/>
      <c r="BH182" s="684"/>
      <c r="BI182" s="684"/>
      <c r="BJ182" s="684"/>
      <c r="BK182" s="684"/>
      <c r="BL182" s="684"/>
      <c r="BM182" s="684"/>
      <c r="BN182" s="684"/>
      <c r="BO182" s="684"/>
      <c r="BP182" s="684"/>
      <c r="BQ182" s="684"/>
    </row>
    <row r="183">
      <c r="A183" s="524"/>
      <c r="B183" s="524"/>
      <c r="C183" s="524"/>
      <c r="D183" s="524"/>
      <c r="E183" s="524"/>
      <c r="F183" s="524"/>
      <c r="G183" s="531"/>
      <c r="H183" s="531"/>
      <c r="I183" s="531"/>
      <c r="J183" s="531"/>
      <c r="K183" s="531"/>
      <c r="L183" s="531"/>
      <c r="M183" s="531"/>
      <c r="N183" s="531"/>
      <c r="O183" s="531"/>
      <c r="P183" s="549"/>
      <c r="Q183" s="676"/>
      <c r="R183" s="676"/>
      <c r="S183" s="680"/>
      <c r="T183" s="683"/>
      <c r="U183" s="683"/>
      <c r="V183" s="533"/>
      <c r="W183" s="524"/>
      <c r="X183" s="524"/>
      <c r="Y183" s="524"/>
      <c r="Z183" s="524"/>
      <c r="AA183" s="524"/>
      <c r="AB183" s="524"/>
      <c r="AC183" s="524"/>
      <c r="AD183" s="524"/>
      <c r="AE183" s="524"/>
      <c r="AF183" s="524"/>
      <c r="AG183" s="524"/>
      <c r="AH183" s="524"/>
      <c r="AI183" s="524"/>
      <c r="AJ183" s="524"/>
      <c r="AK183" s="524"/>
      <c r="AL183" s="524"/>
      <c r="AM183" s="524"/>
      <c r="AN183" s="524"/>
      <c r="AO183" s="533"/>
      <c r="AP183" s="533"/>
      <c r="AQ183" s="533"/>
      <c r="AR183" s="533"/>
      <c r="AS183" s="533"/>
      <c r="AT183" s="533"/>
      <c r="AU183" s="533"/>
      <c r="AV183" s="533"/>
      <c r="AW183" s="533"/>
      <c r="AX183" s="533"/>
      <c r="AY183" s="533"/>
      <c r="AZ183" s="533"/>
      <c r="BA183" s="684"/>
      <c r="BB183" s="684"/>
      <c r="BC183" s="684"/>
      <c r="BD183" s="684"/>
      <c r="BE183" s="684"/>
      <c r="BF183" s="684"/>
      <c r="BG183" s="684"/>
      <c r="BH183" s="684"/>
      <c r="BI183" s="684"/>
      <c r="BJ183" s="684"/>
      <c r="BK183" s="684"/>
      <c r="BL183" s="684"/>
      <c r="BM183" s="684"/>
      <c r="BN183" s="684"/>
      <c r="BO183" s="684"/>
      <c r="BP183" s="684"/>
      <c r="BQ183" s="684"/>
    </row>
    <row r="184">
      <c r="A184" s="524"/>
      <c r="B184" s="524"/>
      <c r="C184" s="524"/>
      <c r="D184" s="524"/>
      <c r="E184" s="524"/>
      <c r="F184" s="524"/>
      <c r="G184" s="531"/>
      <c r="H184" s="531"/>
      <c r="I184" s="531"/>
      <c r="J184" s="531"/>
      <c r="K184" s="531"/>
      <c r="L184" s="531"/>
      <c r="M184" s="531"/>
      <c r="N184" s="531"/>
      <c r="O184" s="531"/>
      <c r="P184" s="549"/>
      <c r="Q184" s="676"/>
      <c r="R184" s="676"/>
      <c r="S184" s="680"/>
      <c r="T184" s="683"/>
      <c r="U184" s="683"/>
      <c r="V184" s="533"/>
      <c r="W184" s="524"/>
      <c r="X184" s="524"/>
      <c r="Y184" s="524"/>
      <c r="Z184" s="524"/>
      <c r="AA184" s="524"/>
      <c r="AB184" s="524"/>
      <c r="AC184" s="524"/>
      <c r="AD184" s="524"/>
      <c r="AE184" s="524"/>
      <c r="AF184" s="524"/>
      <c r="AG184" s="524"/>
      <c r="AH184" s="524"/>
      <c r="AI184" s="524"/>
      <c r="AJ184" s="524"/>
      <c r="AK184" s="524"/>
      <c r="AL184" s="524"/>
      <c r="AM184" s="524"/>
      <c r="AN184" s="524"/>
      <c r="AO184" s="533"/>
      <c r="AP184" s="533"/>
      <c r="AQ184" s="533"/>
      <c r="AR184" s="533"/>
      <c r="AS184" s="533"/>
      <c r="AT184" s="533"/>
      <c r="AU184" s="533"/>
      <c r="AV184" s="533"/>
      <c r="AW184" s="533"/>
      <c r="AX184" s="533"/>
      <c r="AY184" s="533"/>
      <c r="AZ184" s="533"/>
      <c r="BA184" s="684"/>
      <c r="BB184" s="684"/>
      <c r="BC184" s="684"/>
      <c r="BD184" s="684"/>
      <c r="BE184" s="684"/>
      <c r="BF184" s="684"/>
      <c r="BG184" s="684"/>
      <c r="BH184" s="684"/>
      <c r="BI184" s="684"/>
      <c r="BJ184" s="684"/>
      <c r="BK184" s="684"/>
      <c r="BL184" s="684"/>
      <c r="BM184" s="684"/>
      <c r="BN184" s="684"/>
      <c r="BO184" s="684"/>
      <c r="BP184" s="684"/>
      <c r="BQ184" s="684"/>
    </row>
    <row r="185">
      <c r="A185" s="524"/>
      <c r="B185" s="524"/>
      <c r="C185" s="524"/>
      <c r="D185" s="524"/>
      <c r="E185" s="524"/>
      <c r="F185" s="524"/>
      <c r="G185" s="531"/>
      <c r="H185" s="531"/>
      <c r="I185" s="531"/>
      <c r="J185" s="531"/>
      <c r="K185" s="531"/>
      <c r="L185" s="531"/>
      <c r="M185" s="531"/>
      <c r="N185" s="531"/>
      <c r="O185" s="531"/>
      <c r="P185" s="549"/>
      <c r="Q185" s="676"/>
      <c r="R185" s="676"/>
      <c r="S185" s="680"/>
      <c r="T185" s="683"/>
      <c r="U185" s="683"/>
      <c r="V185" s="533"/>
      <c r="W185" s="524"/>
      <c r="X185" s="524"/>
      <c r="Y185" s="524"/>
      <c r="Z185" s="524"/>
      <c r="AA185" s="524"/>
      <c r="AB185" s="524"/>
      <c r="AC185" s="524"/>
      <c r="AD185" s="524"/>
      <c r="AE185" s="524"/>
      <c r="AF185" s="524"/>
      <c r="AG185" s="524"/>
      <c r="AH185" s="524"/>
      <c r="AI185" s="524"/>
      <c r="AJ185" s="524"/>
      <c r="AK185" s="524"/>
      <c r="AL185" s="524"/>
      <c r="AM185" s="524"/>
      <c r="AN185" s="524"/>
      <c r="AO185" s="533"/>
      <c r="AP185" s="533"/>
      <c r="AQ185" s="533"/>
      <c r="AR185" s="533"/>
      <c r="AS185" s="533"/>
      <c r="AT185" s="533"/>
      <c r="AU185" s="533"/>
      <c r="AV185" s="533"/>
      <c r="AW185" s="533"/>
      <c r="AX185" s="533"/>
      <c r="AY185" s="533"/>
      <c r="AZ185" s="533"/>
      <c r="BA185" s="684"/>
      <c r="BB185" s="684"/>
      <c r="BC185" s="684"/>
      <c r="BD185" s="684"/>
      <c r="BE185" s="684"/>
      <c r="BF185" s="684"/>
      <c r="BG185" s="684"/>
      <c r="BH185" s="684"/>
      <c r="BI185" s="684"/>
      <c r="BJ185" s="684"/>
      <c r="BK185" s="684"/>
      <c r="BL185" s="684"/>
      <c r="BM185" s="684"/>
      <c r="BN185" s="684"/>
      <c r="BO185" s="684"/>
      <c r="BP185" s="684"/>
      <c r="BQ185" s="684"/>
    </row>
    <row r="186">
      <c r="A186" s="524"/>
      <c r="B186" s="524"/>
      <c r="C186" s="524"/>
      <c r="D186" s="524"/>
      <c r="E186" s="524"/>
      <c r="F186" s="524"/>
      <c r="G186" s="531"/>
      <c r="H186" s="531"/>
      <c r="I186" s="531"/>
      <c r="J186" s="531"/>
      <c r="K186" s="531"/>
      <c r="L186" s="531"/>
      <c r="M186" s="531"/>
      <c r="N186" s="531"/>
      <c r="O186" s="531"/>
      <c r="P186" s="549"/>
      <c r="Q186" s="676"/>
      <c r="R186" s="676"/>
      <c r="S186" s="680"/>
      <c r="T186" s="683"/>
      <c r="U186" s="683"/>
      <c r="V186" s="533"/>
      <c r="W186" s="524"/>
      <c r="X186" s="524"/>
      <c r="Y186" s="524"/>
      <c r="Z186" s="524"/>
      <c r="AA186" s="524"/>
      <c r="AB186" s="524"/>
      <c r="AC186" s="524"/>
      <c r="AD186" s="524"/>
      <c r="AE186" s="524"/>
      <c r="AF186" s="524"/>
      <c r="AG186" s="524"/>
      <c r="AH186" s="524"/>
      <c r="AI186" s="524"/>
      <c r="AJ186" s="524"/>
      <c r="AK186" s="524"/>
      <c r="AL186" s="524"/>
      <c r="AM186" s="524"/>
      <c r="AN186" s="524"/>
      <c r="AO186" s="533"/>
      <c r="AP186" s="533"/>
      <c r="AQ186" s="533"/>
      <c r="AR186" s="533"/>
      <c r="AS186" s="533"/>
      <c r="AT186" s="533"/>
      <c r="AU186" s="533"/>
      <c r="AV186" s="533"/>
      <c r="AW186" s="533"/>
      <c r="AX186" s="533"/>
      <c r="AY186" s="533"/>
      <c r="AZ186" s="533"/>
      <c r="BA186" s="684"/>
      <c r="BB186" s="684"/>
      <c r="BC186" s="684"/>
      <c r="BD186" s="684"/>
      <c r="BE186" s="684"/>
      <c r="BF186" s="684"/>
      <c r="BG186" s="684"/>
      <c r="BH186" s="684"/>
      <c r="BI186" s="684"/>
      <c r="BJ186" s="684"/>
      <c r="BK186" s="684"/>
      <c r="BL186" s="684"/>
      <c r="BM186" s="684"/>
      <c r="BN186" s="684"/>
      <c r="BO186" s="684"/>
      <c r="BP186" s="684"/>
      <c r="BQ186" s="684"/>
    </row>
    <row r="187">
      <c r="A187" s="524"/>
      <c r="B187" s="524"/>
      <c r="C187" s="524"/>
      <c r="D187" s="524"/>
      <c r="E187" s="524"/>
      <c r="F187" s="524"/>
      <c r="G187" s="531"/>
      <c r="H187" s="531"/>
      <c r="I187" s="531"/>
      <c r="J187" s="531"/>
      <c r="K187" s="531"/>
      <c r="L187" s="531"/>
      <c r="M187" s="531"/>
      <c r="N187" s="531"/>
      <c r="O187" s="531"/>
      <c r="P187" s="549"/>
      <c r="Q187" s="676"/>
      <c r="R187" s="676"/>
      <c r="S187" s="680"/>
      <c r="T187" s="683"/>
      <c r="U187" s="683"/>
      <c r="V187" s="533"/>
      <c r="W187" s="524"/>
      <c r="X187" s="524"/>
      <c r="Y187" s="524"/>
      <c r="Z187" s="524"/>
      <c r="AA187" s="524"/>
      <c r="AB187" s="524"/>
      <c r="AC187" s="524"/>
      <c r="AD187" s="524"/>
      <c r="AE187" s="524"/>
      <c r="AF187" s="524"/>
      <c r="AG187" s="524"/>
      <c r="AH187" s="524"/>
      <c r="AI187" s="524"/>
      <c r="AJ187" s="524"/>
      <c r="AK187" s="524"/>
      <c r="AL187" s="524"/>
      <c r="AM187" s="524"/>
      <c r="AN187" s="524"/>
      <c r="AO187" s="533"/>
      <c r="AP187" s="533"/>
      <c r="AQ187" s="533"/>
      <c r="AR187" s="533"/>
      <c r="AS187" s="533"/>
      <c r="AT187" s="533"/>
      <c r="AU187" s="533"/>
      <c r="AV187" s="533"/>
      <c r="AW187" s="533"/>
      <c r="AX187" s="533"/>
      <c r="AY187" s="533"/>
      <c r="AZ187" s="533"/>
      <c r="BA187" s="684"/>
      <c r="BB187" s="684"/>
      <c r="BC187" s="684"/>
      <c r="BD187" s="684"/>
      <c r="BE187" s="684"/>
      <c r="BF187" s="684"/>
      <c r="BG187" s="684"/>
      <c r="BH187" s="684"/>
      <c r="BI187" s="684"/>
      <c r="BJ187" s="684"/>
      <c r="BK187" s="684"/>
      <c r="BL187" s="684"/>
      <c r="BM187" s="684"/>
      <c r="BN187" s="684"/>
      <c r="BO187" s="684"/>
      <c r="BP187" s="684"/>
      <c r="BQ187" s="684"/>
    </row>
    <row r="188">
      <c r="A188" s="524"/>
      <c r="B188" s="524"/>
      <c r="C188" s="524"/>
      <c r="D188" s="524"/>
      <c r="E188" s="524"/>
      <c r="F188" s="524"/>
      <c r="G188" s="531"/>
      <c r="H188" s="531"/>
      <c r="I188" s="531"/>
      <c r="J188" s="531"/>
      <c r="K188" s="531"/>
      <c r="L188" s="531"/>
      <c r="M188" s="531"/>
      <c r="N188" s="531"/>
      <c r="O188" s="531"/>
      <c r="P188" s="549"/>
      <c r="Q188" s="676"/>
      <c r="R188" s="676"/>
      <c r="S188" s="680"/>
      <c r="T188" s="683"/>
      <c r="U188" s="683"/>
      <c r="V188" s="533"/>
      <c r="W188" s="524"/>
      <c r="X188" s="524"/>
      <c r="Y188" s="524"/>
      <c r="Z188" s="524"/>
      <c r="AA188" s="524"/>
      <c r="AB188" s="524"/>
      <c r="AC188" s="524"/>
      <c r="AD188" s="524"/>
      <c r="AE188" s="524"/>
      <c r="AF188" s="524"/>
      <c r="AG188" s="524"/>
      <c r="AH188" s="524"/>
      <c r="AI188" s="524"/>
      <c r="AJ188" s="524"/>
      <c r="AK188" s="524"/>
      <c r="AL188" s="524"/>
      <c r="AM188" s="524"/>
      <c r="AN188" s="524"/>
      <c r="AO188" s="533"/>
      <c r="AP188" s="533"/>
      <c r="AQ188" s="533"/>
      <c r="AR188" s="533"/>
      <c r="AS188" s="533"/>
      <c r="AT188" s="533"/>
      <c r="AU188" s="533"/>
      <c r="AV188" s="533"/>
      <c r="AW188" s="533"/>
      <c r="AX188" s="533"/>
      <c r="AY188" s="533"/>
      <c r="AZ188" s="533"/>
      <c r="BA188" s="684"/>
      <c r="BB188" s="684"/>
      <c r="BC188" s="684"/>
      <c r="BD188" s="684"/>
      <c r="BE188" s="684"/>
      <c r="BF188" s="684"/>
      <c r="BG188" s="684"/>
      <c r="BH188" s="684"/>
      <c r="BI188" s="684"/>
      <c r="BJ188" s="684"/>
      <c r="BK188" s="684"/>
      <c r="BL188" s="684"/>
      <c r="BM188" s="684"/>
      <c r="BN188" s="684"/>
      <c r="BO188" s="684"/>
      <c r="BP188" s="684"/>
      <c r="BQ188" s="684"/>
    </row>
    <row r="189">
      <c r="A189" s="524"/>
      <c r="B189" s="524"/>
      <c r="C189" s="524"/>
      <c r="D189" s="524"/>
      <c r="E189" s="524"/>
      <c r="F189" s="524"/>
      <c r="G189" s="531"/>
      <c r="H189" s="531"/>
      <c r="I189" s="531"/>
      <c r="J189" s="531"/>
      <c r="K189" s="531"/>
      <c r="L189" s="531"/>
      <c r="M189" s="531"/>
      <c r="N189" s="531"/>
      <c r="O189" s="531"/>
      <c r="P189" s="549"/>
      <c r="Q189" s="676"/>
      <c r="R189" s="676"/>
      <c r="S189" s="680"/>
      <c r="T189" s="683"/>
      <c r="U189" s="683"/>
      <c r="V189" s="533"/>
      <c r="W189" s="524"/>
      <c r="X189" s="524"/>
      <c r="Y189" s="524"/>
      <c r="Z189" s="524"/>
      <c r="AA189" s="524"/>
      <c r="AB189" s="524"/>
      <c r="AC189" s="524"/>
      <c r="AD189" s="524"/>
      <c r="AE189" s="524"/>
      <c r="AF189" s="524"/>
      <c r="AG189" s="524"/>
      <c r="AH189" s="524"/>
      <c r="AI189" s="524"/>
      <c r="AJ189" s="524"/>
      <c r="AK189" s="524"/>
      <c r="AL189" s="524"/>
      <c r="AM189" s="524"/>
      <c r="AN189" s="524"/>
      <c r="AO189" s="533"/>
      <c r="AP189" s="533"/>
      <c r="AQ189" s="533"/>
      <c r="AR189" s="533"/>
      <c r="AS189" s="533"/>
      <c r="AT189" s="533"/>
      <c r="AU189" s="533"/>
      <c r="AV189" s="533"/>
      <c r="AW189" s="533"/>
      <c r="AX189" s="533"/>
      <c r="AY189" s="533"/>
      <c r="AZ189" s="533"/>
      <c r="BA189" s="684"/>
      <c r="BB189" s="684"/>
      <c r="BC189" s="684"/>
      <c r="BD189" s="684"/>
      <c r="BE189" s="684"/>
      <c r="BF189" s="684"/>
      <c r="BG189" s="684"/>
      <c r="BH189" s="684"/>
      <c r="BI189" s="684"/>
      <c r="BJ189" s="684"/>
      <c r="BK189" s="684"/>
      <c r="BL189" s="684"/>
      <c r="BM189" s="684"/>
      <c r="BN189" s="684"/>
      <c r="BO189" s="684"/>
      <c r="BP189" s="684"/>
      <c r="BQ189" s="684"/>
    </row>
    <row r="190">
      <c r="A190" s="524"/>
      <c r="B190" s="524"/>
      <c r="C190" s="524"/>
      <c r="D190" s="524"/>
      <c r="E190" s="524"/>
      <c r="F190" s="524"/>
      <c r="G190" s="531"/>
      <c r="H190" s="531"/>
      <c r="I190" s="531"/>
      <c r="J190" s="531"/>
      <c r="K190" s="531"/>
      <c r="L190" s="531"/>
      <c r="M190" s="531"/>
      <c r="N190" s="531"/>
      <c r="O190" s="531"/>
      <c r="P190" s="549"/>
      <c r="Q190" s="676"/>
      <c r="R190" s="676"/>
      <c r="S190" s="680"/>
      <c r="T190" s="683"/>
      <c r="U190" s="683"/>
      <c r="V190" s="533"/>
      <c r="W190" s="524"/>
      <c r="X190" s="524"/>
      <c r="Y190" s="524"/>
      <c r="Z190" s="524"/>
      <c r="AA190" s="524"/>
      <c r="AB190" s="524"/>
      <c r="AC190" s="524"/>
      <c r="AD190" s="524"/>
      <c r="AE190" s="524"/>
      <c r="AF190" s="524"/>
      <c r="AG190" s="524"/>
      <c r="AH190" s="524"/>
      <c r="AI190" s="524"/>
      <c r="AJ190" s="524"/>
      <c r="AK190" s="524"/>
      <c r="AL190" s="524"/>
      <c r="AM190" s="524"/>
      <c r="AN190" s="524"/>
      <c r="AO190" s="533"/>
      <c r="AP190" s="533"/>
      <c r="AQ190" s="533"/>
      <c r="AR190" s="533"/>
      <c r="AS190" s="533"/>
      <c r="AT190" s="533"/>
      <c r="AU190" s="533"/>
      <c r="AV190" s="533"/>
      <c r="AW190" s="533"/>
      <c r="AX190" s="533"/>
      <c r="AY190" s="533"/>
      <c r="AZ190" s="533"/>
      <c r="BA190" s="684"/>
      <c r="BB190" s="684"/>
      <c r="BC190" s="684"/>
      <c r="BD190" s="684"/>
      <c r="BE190" s="684"/>
      <c r="BF190" s="684"/>
      <c r="BG190" s="684"/>
      <c r="BH190" s="684"/>
      <c r="BI190" s="684"/>
      <c r="BJ190" s="684"/>
      <c r="BK190" s="684"/>
      <c r="BL190" s="684"/>
      <c r="BM190" s="684"/>
      <c r="BN190" s="684"/>
      <c r="BO190" s="684"/>
      <c r="BP190" s="684"/>
      <c r="BQ190" s="684"/>
    </row>
    <row r="191">
      <c r="A191" s="524"/>
      <c r="B191" s="524"/>
      <c r="C191" s="524"/>
      <c r="D191" s="524"/>
      <c r="E191" s="524"/>
      <c r="F191" s="524"/>
      <c r="G191" s="531"/>
      <c r="H191" s="531"/>
      <c r="I191" s="531"/>
      <c r="J191" s="531"/>
      <c r="K191" s="531"/>
      <c r="L191" s="531"/>
      <c r="M191" s="531"/>
      <c r="N191" s="531"/>
      <c r="O191" s="531"/>
      <c r="P191" s="549"/>
      <c r="Q191" s="676"/>
      <c r="R191" s="676"/>
      <c r="S191" s="680"/>
      <c r="T191" s="683"/>
      <c r="U191" s="683"/>
      <c r="V191" s="533"/>
      <c r="W191" s="524"/>
      <c r="X191" s="524"/>
      <c r="Y191" s="524"/>
      <c r="Z191" s="524"/>
      <c r="AA191" s="524"/>
      <c r="AB191" s="524"/>
      <c r="AC191" s="524"/>
      <c r="AD191" s="524"/>
      <c r="AE191" s="524"/>
      <c r="AF191" s="524"/>
      <c r="AG191" s="524"/>
      <c r="AH191" s="524"/>
      <c r="AI191" s="524"/>
      <c r="AJ191" s="524"/>
      <c r="AK191" s="524"/>
      <c r="AL191" s="524"/>
      <c r="AM191" s="524"/>
      <c r="AN191" s="524"/>
      <c r="AO191" s="533"/>
      <c r="AP191" s="533"/>
      <c r="AQ191" s="533"/>
      <c r="AR191" s="533"/>
      <c r="AS191" s="533"/>
      <c r="AT191" s="533"/>
      <c r="AU191" s="533"/>
      <c r="AV191" s="533"/>
      <c r="AW191" s="533"/>
      <c r="AX191" s="533"/>
      <c r="AY191" s="533"/>
      <c r="AZ191" s="533"/>
      <c r="BA191" s="684"/>
      <c r="BB191" s="684"/>
      <c r="BC191" s="684"/>
      <c r="BD191" s="684"/>
      <c r="BE191" s="684"/>
      <c r="BF191" s="684"/>
      <c r="BG191" s="684"/>
      <c r="BH191" s="684"/>
      <c r="BI191" s="684"/>
      <c r="BJ191" s="684"/>
      <c r="BK191" s="684"/>
      <c r="BL191" s="684"/>
      <c r="BM191" s="684"/>
      <c r="BN191" s="684"/>
      <c r="BO191" s="684"/>
      <c r="BP191" s="684"/>
      <c r="BQ191" s="684"/>
    </row>
    <row r="192">
      <c r="A192" s="524"/>
      <c r="B192" s="524"/>
      <c r="C192" s="524"/>
      <c r="D192" s="524"/>
      <c r="E192" s="524"/>
      <c r="F192" s="524"/>
      <c r="G192" s="531"/>
      <c r="H192" s="531"/>
      <c r="I192" s="531"/>
      <c r="J192" s="531"/>
      <c r="K192" s="531"/>
      <c r="L192" s="531"/>
      <c r="M192" s="531"/>
      <c r="N192" s="531"/>
      <c r="O192" s="531"/>
      <c r="P192" s="549"/>
      <c r="Q192" s="676"/>
      <c r="R192" s="676"/>
      <c r="S192" s="680"/>
      <c r="T192" s="683"/>
      <c r="U192" s="683"/>
      <c r="V192" s="533"/>
      <c r="W192" s="524"/>
      <c r="X192" s="524"/>
      <c r="Y192" s="524"/>
      <c r="Z192" s="524"/>
      <c r="AA192" s="524"/>
      <c r="AB192" s="524"/>
      <c r="AC192" s="524"/>
      <c r="AD192" s="524"/>
      <c r="AE192" s="524"/>
      <c r="AF192" s="524"/>
      <c r="AG192" s="524"/>
      <c r="AH192" s="524"/>
      <c r="AI192" s="524"/>
      <c r="AJ192" s="524"/>
      <c r="AK192" s="524"/>
      <c r="AL192" s="524"/>
      <c r="AM192" s="524"/>
      <c r="AN192" s="524"/>
      <c r="AO192" s="533"/>
      <c r="AP192" s="533"/>
      <c r="AQ192" s="533"/>
      <c r="AR192" s="533"/>
      <c r="AS192" s="533"/>
      <c r="AT192" s="533"/>
      <c r="AU192" s="533"/>
      <c r="AV192" s="533"/>
      <c r="AW192" s="533"/>
      <c r="AX192" s="533"/>
      <c r="AY192" s="533"/>
      <c r="AZ192" s="533"/>
      <c r="BA192" s="684"/>
      <c r="BB192" s="684"/>
      <c r="BC192" s="684"/>
      <c r="BD192" s="684"/>
      <c r="BE192" s="684"/>
      <c r="BF192" s="684"/>
      <c r="BG192" s="684"/>
      <c r="BH192" s="684"/>
      <c r="BI192" s="684"/>
      <c r="BJ192" s="684"/>
      <c r="BK192" s="684"/>
      <c r="BL192" s="684"/>
      <c r="BM192" s="684"/>
      <c r="BN192" s="684"/>
      <c r="BO192" s="684"/>
      <c r="BP192" s="684"/>
      <c r="BQ192" s="684"/>
    </row>
    <row r="193">
      <c r="A193" s="524"/>
      <c r="B193" s="524"/>
      <c r="C193" s="524"/>
      <c r="D193" s="524"/>
      <c r="E193" s="524"/>
      <c r="F193" s="524"/>
      <c r="G193" s="531"/>
      <c r="H193" s="531"/>
      <c r="I193" s="531"/>
      <c r="J193" s="531"/>
      <c r="K193" s="531"/>
      <c r="L193" s="531"/>
      <c r="M193" s="531"/>
      <c r="N193" s="531"/>
      <c r="O193" s="531"/>
      <c r="P193" s="549"/>
      <c r="Q193" s="676"/>
      <c r="R193" s="676"/>
      <c r="S193" s="680"/>
      <c r="T193" s="683"/>
      <c r="U193" s="683"/>
      <c r="V193" s="533"/>
      <c r="W193" s="524"/>
      <c r="X193" s="524"/>
      <c r="Y193" s="524"/>
      <c r="Z193" s="524"/>
      <c r="AA193" s="524"/>
      <c r="AB193" s="524"/>
      <c r="AC193" s="524"/>
      <c r="AD193" s="524"/>
      <c r="AE193" s="524"/>
      <c r="AF193" s="524"/>
      <c r="AG193" s="524"/>
      <c r="AH193" s="524"/>
      <c r="AI193" s="524"/>
      <c r="AJ193" s="524"/>
      <c r="AK193" s="524"/>
      <c r="AL193" s="524"/>
      <c r="AM193" s="524"/>
      <c r="AN193" s="524"/>
      <c r="AO193" s="533"/>
      <c r="AP193" s="533"/>
      <c r="AQ193" s="533"/>
      <c r="AR193" s="533"/>
      <c r="AS193" s="533"/>
      <c r="AT193" s="533"/>
      <c r="AU193" s="533"/>
      <c r="AV193" s="533"/>
      <c r="AW193" s="533"/>
      <c r="AX193" s="533"/>
      <c r="AY193" s="533"/>
      <c r="AZ193" s="533"/>
      <c r="BA193" s="684"/>
      <c r="BB193" s="684"/>
      <c r="BC193" s="684"/>
      <c r="BD193" s="684"/>
      <c r="BE193" s="684"/>
      <c r="BF193" s="684"/>
      <c r="BG193" s="684"/>
      <c r="BH193" s="684"/>
      <c r="BI193" s="684"/>
      <c r="BJ193" s="684"/>
      <c r="BK193" s="684"/>
      <c r="BL193" s="684"/>
      <c r="BM193" s="684"/>
      <c r="BN193" s="684"/>
      <c r="BO193" s="684"/>
      <c r="BP193" s="684"/>
      <c r="BQ193" s="684"/>
    </row>
    <row r="194">
      <c r="A194" s="524"/>
      <c r="B194" s="524"/>
      <c r="C194" s="524"/>
      <c r="D194" s="524"/>
      <c r="E194" s="524"/>
      <c r="F194" s="524"/>
      <c r="G194" s="531"/>
      <c r="H194" s="531"/>
      <c r="I194" s="531"/>
      <c r="J194" s="531"/>
      <c r="K194" s="531"/>
      <c r="L194" s="531"/>
      <c r="M194" s="531"/>
      <c r="N194" s="531"/>
      <c r="O194" s="531"/>
      <c r="P194" s="549"/>
      <c r="Q194" s="676"/>
      <c r="R194" s="676"/>
      <c r="S194" s="680"/>
      <c r="T194" s="683"/>
      <c r="U194" s="683"/>
      <c r="V194" s="533"/>
      <c r="W194" s="524"/>
      <c r="X194" s="524"/>
      <c r="Y194" s="524"/>
      <c r="Z194" s="524"/>
      <c r="AA194" s="524"/>
      <c r="AB194" s="524"/>
      <c r="AC194" s="524"/>
      <c r="AD194" s="524"/>
      <c r="AE194" s="524"/>
      <c r="AF194" s="524"/>
      <c r="AG194" s="524"/>
      <c r="AH194" s="524"/>
      <c r="AI194" s="524"/>
      <c r="AJ194" s="524"/>
      <c r="AK194" s="524"/>
      <c r="AL194" s="524"/>
      <c r="AM194" s="524"/>
      <c r="AN194" s="524"/>
      <c r="AO194" s="533"/>
      <c r="AP194" s="533"/>
      <c r="AQ194" s="533"/>
      <c r="AR194" s="533"/>
      <c r="AS194" s="533"/>
      <c r="AT194" s="533"/>
      <c r="AU194" s="533"/>
      <c r="AV194" s="533"/>
      <c r="AW194" s="533"/>
      <c r="AX194" s="533"/>
      <c r="AY194" s="533"/>
      <c r="AZ194" s="533"/>
      <c r="BA194" s="684"/>
      <c r="BB194" s="684"/>
      <c r="BC194" s="684"/>
      <c r="BD194" s="684"/>
      <c r="BE194" s="684"/>
      <c r="BF194" s="684"/>
      <c r="BG194" s="684"/>
      <c r="BH194" s="684"/>
      <c r="BI194" s="684"/>
      <c r="BJ194" s="684"/>
      <c r="BK194" s="684"/>
      <c r="BL194" s="684"/>
      <c r="BM194" s="684"/>
      <c r="BN194" s="684"/>
      <c r="BO194" s="684"/>
      <c r="BP194" s="684"/>
      <c r="BQ194" s="684"/>
    </row>
    <row r="195">
      <c r="A195" s="524"/>
      <c r="B195" s="524"/>
      <c r="C195" s="524"/>
      <c r="D195" s="524"/>
      <c r="E195" s="524"/>
      <c r="F195" s="524"/>
      <c r="G195" s="531"/>
      <c r="H195" s="531"/>
      <c r="I195" s="531"/>
      <c r="J195" s="531"/>
      <c r="K195" s="531"/>
      <c r="L195" s="531"/>
      <c r="M195" s="531"/>
      <c r="N195" s="531"/>
      <c r="O195" s="531"/>
      <c r="P195" s="549"/>
      <c r="Q195" s="676"/>
      <c r="R195" s="676"/>
      <c r="S195" s="680"/>
      <c r="T195" s="683"/>
      <c r="U195" s="683"/>
      <c r="V195" s="533"/>
      <c r="W195" s="524"/>
      <c r="X195" s="524"/>
      <c r="Y195" s="524"/>
      <c r="Z195" s="524"/>
      <c r="AA195" s="524"/>
      <c r="AB195" s="524"/>
      <c r="AC195" s="524"/>
      <c r="AD195" s="524"/>
      <c r="AE195" s="524"/>
      <c r="AF195" s="524"/>
      <c r="AG195" s="524"/>
      <c r="AH195" s="524"/>
      <c r="AI195" s="524"/>
      <c r="AJ195" s="524"/>
      <c r="AK195" s="524"/>
      <c r="AL195" s="524"/>
      <c r="AM195" s="524"/>
      <c r="AN195" s="524"/>
      <c r="AO195" s="533"/>
      <c r="AP195" s="533"/>
      <c r="AQ195" s="533"/>
      <c r="AR195" s="533"/>
      <c r="AS195" s="533"/>
      <c r="AT195" s="533"/>
      <c r="AU195" s="533"/>
      <c r="AV195" s="533"/>
      <c r="AW195" s="533"/>
      <c r="AX195" s="533"/>
      <c r="AY195" s="533"/>
      <c r="AZ195" s="533"/>
      <c r="BA195" s="684"/>
      <c r="BB195" s="684"/>
      <c r="BC195" s="684"/>
      <c r="BD195" s="684"/>
      <c r="BE195" s="684"/>
      <c r="BF195" s="684"/>
      <c r="BG195" s="684"/>
      <c r="BH195" s="684"/>
      <c r="BI195" s="684"/>
      <c r="BJ195" s="684"/>
      <c r="BK195" s="684"/>
      <c r="BL195" s="684"/>
      <c r="BM195" s="684"/>
      <c r="BN195" s="684"/>
      <c r="BO195" s="684"/>
      <c r="BP195" s="684"/>
      <c r="BQ195" s="684"/>
    </row>
    <row r="196">
      <c r="A196" s="524"/>
      <c r="B196" s="524"/>
      <c r="C196" s="524"/>
      <c r="D196" s="524"/>
      <c r="E196" s="524"/>
      <c r="F196" s="524"/>
      <c r="G196" s="531"/>
      <c r="H196" s="531"/>
      <c r="I196" s="531"/>
      <c r="J196" s="531"/>
      <c r="K196" s="531"/>
      <c r="L196" s="531"/>
      <c r="M196" s="531"/>
      <c r="N196" s="531"/>
      <c r="O196" s="531"/>
      <c r="P196" s="549"/>
      <c r="Q196" s="676"/>
      <c r="R196" s="676"/>
      <c r="S196" s="680"/>
      <c r="T196" s="683"/>
      <c r="U196" s="683"/>
      <c r="V196" s="533"/>
      <c r="W196" s="524"/>
      <c r="X196" s="524"/>
      <c r="Y196" s="524"/>
      <c r="Z196" s="524"/>
      <c r="AA196" s="524"/>
      <c r="AB196" s="524"/>
      <c r="AC196" s="524"/>
      <c r="AD196" s="524"/>
      <c r="AE196" s="524"/>
      <c r="AF196" s="524"/>
      <c r="AG196" s="524"/>
      <c r="AH196" s="524"/>
      <c r="AI196" s="524"/>
      <c r="AJ196" s="524"/>
      <c r="AK196" s="524"/>
      <c r="AL196" s="524"/>
      <c r="AM196" s="524"/>
      <c r="AN196" s="524"/>
      <c r="AO196" s="533"/>
      <c r="AP196" s="533"/>
      <c r="AQ196" s="533"/>
      <c r="AR196" s="533"/>
      <c r="AS196" s="533"/>
      <c r="AT196" s="533"/>
      <c r="AU196" s="533"/>
      <c r="AV196" s="533"/>
      <c r="AW196" s="533"/>
      <c r="AX196" s="533"/>
      <c r="AY196" s="533"/>
      <c r="AZ196" s="533"/>
      <c r="BA196" s="684"/>
      <c r="BB196" s="684"/>
      <c r="BC196" s="684"/>
      <c r="BD196" s="684"/>
      <c r="BE196" s="684"/>
      <c r="BF196" s="684"/>
      <c r="BG196" s="684"/>
      <c r="BH196" s="684"/>
      <c r="BI196" s="684"/>
      <c r="BJ196" s="684"/>
      <c r="BK196" s="684"/>
      <c r="BL196" s="684"/>
      <c r="BM196" s="684"/>
      <c r="BN196" s="684"/>
      <c r="BO196" s="684"/>
      <c r="BP196" s="684"/>
      <c r="BQ196" s="684"/>
    </row>
    <row r="197">
      <c r="A197" s="524"/>
      <c r="B197" s="524"/>
      <c r="C197" s="524"/>
      <c r="D197" s="524"/>
      <c r="E197" s="524"/>
      <c r="F197" s="524"/>
      <c r="G197" s="531"/>
      <c r="H197" s="531"/>
      <c r="I197" s="531"/>
      <c r="J197" s="531"/>
      <c r="K197" s="531"/>
      <c r="L197" s="531"/>
      <c r="M197" s="531"/>
      <c r="N197" s="531"/>
      <c r="O197" s="531"/>
      <c r="P197" s="549"/>
      <c r="Q197" s="676"/>
      <c r="R197" s="676"/>
      <c r="S197" s="680"/>
      <c r="T197" s="683"/>
      <c r="U197" s="683"/>
      <c r="V197" s="533"/>
      <c r="W197" s="524"/>
      <c r="X197" s="524"/>
      <c r="Y197" s="524"/>
      <c r="Z197" s="524"/>
      <c r="AA197" s="524"/>
      <c r="AB197" s="524"/>
      <c r="AC197" s="524"/>
      <c r="AD197" s="524"/>
      <c r="AE197" s="524"/>
      <c r="AF197" s="524"/>
      <c r="AG197" s="524"/>
      <c r="AH197" s="524"/>
      <c r="AI197" s="524"/>
      <c r="AJ197" s="524"/>
      <c r="AK197" s="524"/>
      <c r="AL197" s="524"/>
      <c r="AM197" s="524"/>
      <c r="AN197" s="524"/>
      <c r="AO197" s="533"/>
      <c r="AP197" s="533"/>
      <c r="AQ197" s="533"/>
      <c r="AR197" s="533"/>
      <c r="AS197" s="533"/>
      <c r="AT197" s="533"/>
      <c r="AU197" s="533"/>
      <c r="AV197" s="533"/>
      <c r="AW197" s="533"/>
      <c r="AX197" s="533"/>
      <c r="AY197" s="533"/>
      <c r="AZ197" s="533"/>
      <c r="BA197" s="684"/>
      <c r="BB197" s="684"/>
      <c r="BC197" s="684"/>
      <c r="BD197" s="684"/>
      <c r="BE197" s="684"/>
      <c r="BF197" s="684"/>
      <c r="BG197" s="684"/>
      <c r="BH197" s="684"/>
      <c r="BI197" s="684"/>
      <c r="BJ197" s="684"/>
      <c r="BK197" s="684"/>
      <c r="BL197" s="684"/>
      <c r="BM197" s="684"/>
      <c r="BN197" s="684"/>
      <c r="BO197" s="684"/>
      <c r="BP197" s="684"/>
      <c r="BQ197" s="684"/>
    </row>
    <row r="198">
      <c r="A198" s="524"/>
      <c r="B198" s="524"/>
      <c r="C198" s="524"/>
      <c r="D198" s="524"/>
      <c r="E198" s="524"/>
      <c r="F198" s="524"/>
      <c r="G198" s="531"/>
      <c r="H198" s="531"/>
      <c r="I198" s="531"/>
      <c r="J198" s="531"/>
      <c r="K198" s="531"/>
      <c r="L198" s="531"/>
      <c r="M198" s="531"/>
      <c r="N198" s="531"/>
      <c r="O198" s="531"/>
      <c r="P198" s="549"/>
      <c r="Q198" s="676"/>
      <c r="R198" s="676"/>
      <c r="S198" s="680"/>
      <c r="T198" s="683"/>
      <c r="U198" s="683"/>
      <c r="V198" s="533"/>
      <c r="W198" s="524"/>
      <c r="X198" s="524"/>
      <c r="Y198" s="524"/>
      <c r="Z198" s="524"/>
      <c r="AA198" s="524"/>
      <c r="AB198" s="524"/>
      <c r="AC198" s="524"/>
      <c r="AD198" s="524"/>
      <c r="AE198" s="524"/>
      <c r="AF198" s="524"/>
      <c r="AG198" s="524"/>
      <c r="AH198" s="524"/>
      <c r="AI198" s="524"/>
      <c r="AJ198" s="524"/>
      <c r="AK198" s="524"/>
      <c r="AL198" s="524"/>
      <c r="AM198" s="524"/>
      <c r="AN198" s="524"/>
      <c r="AO198" s="533"/>
      <c r="AP198" s="533"/>
      <c r="AQ198" s="533"/>
      <c r="AR198" s="533"/>
      <c r="AS198" s="533"/>
      <c r="AT198" s="533"/>
      <c r="AU198" s="533"/>
      <c r="AV198" s="533"/>
      <c r="AW198" s="533"/>
      <c r="AX198" s="533"/>
      <c r="AY198" s="533"/>
      <c r="AZ198" s="533"/>
      <c r="BA198" s="684"/>
      <c r="BB198" s="684"/>
      <c r="BC198" s="684"/>
      <c r="BD198" s="684"/>
      <c r="BE198" s="684"/>
      <c r="BF198" s="684"/>
      <c r="BG198" s="684"/>
      <c r="BH198" s="684"/>
      <c r="BI198" s="684"/>
      <c r="BJ198" s="684"/>
      <c r="BK198" s="684"/>
      <c r="BL198" s="684"/>
      <c r="BM198" s="684"/>
      <c r="BN198" s="684"/>
      <c r="BO198" s="684"/>
      <c r="BP198" s="684"/>
      <c r="BQ198" s="684"/>
    </row>
    <row r="199">
      <c r="A199" s="524"/>
      <c r="B199" s="524"/>
      <c r="C199" s="524"/>
      <c r="D199" s="524"/>
      <c r="E199" s="524"/>
      <c r="F199" s="524"/>
      <c r="G199" s="531"/>
      <c r="H199" s="531"/>
      <c r="I199" s="531"/>
      <c r="J199" s="531"/>
      <c r="K199" s="531"/>
      <c r="L199" s="531"/>
      <c r="M199" s="531"/>
      <c r="N199" s="531"/>
      <c r="O199" s="531"/>
      <c r="P199" s="549"/>
      <c r="Q199" s="676"/>
      <c r="R199" s="676"/>
      <c r="S199" s="680"/>
      <c r="T199" s="683"/>
      <c r="U199" s="683"/>
      <c r="V199" s="533"/>
      <c r="W199" s="524"/>
      <c r="X199" s="524"/>
      <c r="Y199" s="524"/>
      <c r="Z199" s="524"/>
      <c r="AA199" s="524"/>
      <c r="AB199" s="524"/>
      <c r="AC199" s="524"/>
      <c r="AD199" s="524"/>
      <c r="AE199" s="524"/>
      <c r="AF199" s="524"/>
      <c r="AG199" s="524"/>
      <c r="AH199" s="524"/>
      <c r="AI199" s="524"/>
      <c r="AJ199" s="524"/>
      <c r="AK199" s="524"/>
      <c r="AL199" s="524"/>
      <c r="AM199" s="524"/>
      <c r="AN199" s="524"/>
      <c r="AO199" s="533"/>
      <c r="AP199" s="533"/>
      <c r="AQ199" s="533"/>
      <c r="AR199" s="533"/>
      <c r="AS199" s="533"/>
      <c r="AT199" s="533"/>
      <c r="AU199" s="533"/>
      <c r="AV199" s="533"/>
      <c r="AW199" s="533"/>
      <c r="AX199" s="533"/>
      <c r="AY199" s="533"/>
      <c r="AZ199" s="533"/>
      <c r="BA199" s="684"/>
      <c r="BB199" s="684"/>
      <c r="BC199" s="684"/>
      <c r="BD199" s="684"/>
      <c r="BE199" s="684"/>
      <c r="BF199" s="684"/>
      <c r="BG199" s="684"/>
      <c r="BH199" s="684"/>
      <c r="BI199" s="684"/>
      <c r="BJ199" s="684"/>
      <c r="BK199" s="684"/>
      <c r="BL199" s="684"/>
      <c r="BM199" s="684"/>
      <c r="BN199" s="684"/>
      <c r="BO199" s="684"/>
      <c r="BP199" s="684"/>
      <c r="BQ199" s="684"/>
    </row>
    <row r="200">
      <c r="A200" s="524"/>
      <c r="B200" s="524"/>
      <c r="C200" s="524"/>
      <c r="D200" s="524"/>
      <c r="E200" s="524"/>
      <c r="F200" s="524"/>
      <c r="G200" s="531"/>
      <c r="H200" s="531"/>
      <c r="I200" s="531"/>
      <c r="J200" s="531"/>
      <c r="K200" s="531"/>
      <c r="L200" s="531"/>
      <c r="M200" s="531"/>
      <c r="N200" s="531"/>
      <c r="O200" s="531"/>
      <c r="P200" s="549"/>
      <c r="Q200" s="676"/>
      <c r="R200" s="676"/>
      <c r="S200" s="680"/>
      <c r="T200" s="683"/>
      <c r="U200" s="683"/>
      <c r="V200" s="533"/>
      <c r="W200" s="524"/>
      <c r="X200" s="524"/>
      <c r="Y200" s="524"/>
      <c r="Z200" s="524"/>
      <c r="AA200" s="524"/>
      <c r="AB200" s="524"/>
      <c r="AC200" s="524"/>
      <c r="AD200" s="524"/>
      <c r="AE200" s="524"/>
      <c r="AF200" s="524"/>
      <c r="AG200" s="524"/>
      <c r="AH200" s="524"/>
      <c r="AI200" s="524"/>
      <c r="AJ200" s="524"/>
      <c r="AK200" s="524"/>
      <c r="AL200" s="524"/>
      <c r="AM200" s="524"/>
      <c r="AN200" s="524"/>
      <c r="AO200" s="533"/>
      <c r="AP200" s="533"/>
      <c r="AQ200" s="533"/>
      <c r="AR200" s="533"/>
      <c r="AS200" s="533"/>
      <c r="AT200" s="533"/>
      <c r="AU200" s="533"/>
      <c r="AV200" s="533"/>
      <c r="AW200" s="533"/>
      <c r="AX200" s="533"/>
      <c r="AY200" s="533"/>
      <c r="AZ200" s="533"/>
      <c r="BA200" s="684"/>
      <c r="BB200" s="684"/>
      <c r="BC200" s="684"/>
      <c r="BD200" s="684"/>
      <c r="BE200" s="684"/>
      <c r="BF200" s="684"/>
      <c r="BG200" s="684"/>
      <c r="BH200" s="684"/>
      <c r="BI200" s="684"/>
      <c r="BJ200" s="684"/>
      <c r="BK200" s="684"/>
      <c r="BL200" s="684"/>
      <c r="BM200" s="684"/>
      <c r="BN200" s="684"/>
      <c r="BO200" s="684"/>
      <c r="BP200" s="684"/>
      <c r="BQ200" s="684"/>
    </row>
    <row r="201">
      <c r="A201" s="524"/>
      <c r="B201" s="524"/>
      <c r="C201" s="524"/>
      <c r="D201" s="524"/>
      <c r="E201" s="524"/>
      <c r="F201" s="524"/>
      <c r="G201" s="531"/>
      <c r="H201" s="531"/>
      <c r="I201" s="531"/>
      <c r="J201" s="531"/>
      <c r="K201" s="531"/>
      <c r="L201" s="531"/>
      <c r="M201" s="531"/>
      <c r="N201" s="531"/>
      <c r="O201" s="531"/>
      <c r="P201" s="549"/>
      <c r="Q201" s="676"/>
      <c r="R201" s="676"/>
      <c r="S201" s="680"/>
      <c r="T201" s="683"/>
      <c r="U201" s="683"/>
      <c r="V201" s="533"/>
      <c r="W201" s="524"/>
      <c r="X201" s="524"/>
      <c r="Y201" s="524"/>
      <c r="Z201" s="524"/>
      <c r="AA201" s="524"/>
      <c r="AB201" s="524"/>
      <c r="AC201" s="524"/>
      <c r="AD201" s="524"/>
      <c r="AE201" s="524"/>
      <c r="AF201" s="524"/>
      <c r="AG201" s="524"/>
      <c r="AH201" s="524"/>
      <c r="AI201" s="524"/>
      <c r="AJ201" s="524"/>
      <c r="AK201" s="524"/>
      <c r="AL201" s="524"/>
      <c r="AM201" s="524"/>
      <c r="AN201" s="524"/>
      <c r="AO201" s="533"/>
      <c r="AP201" s="533"/>
      <c r="AQ201" s="533"/>
      <c r="AR201" s="533"/>
      <c r="AS201" s="533"/>
      <c r="AT201" s="533"/>
      <c r="AU201" s="533"/>
      <c r="AV201" s="533"/>
      <c r="AW201" s="533"/>
      <c r="AX201" s="533"/>
      <c r="AY201" s="533"/>
      <c r="AZ201" s="533"/>
      <c r="BA201" s="684"/>
      <c r="BB201" s="684"/>
      <c r="BC201" s="684"/>
      <c r="BD201" s="684"/>
      <c r="BE201" s="684"/>
      <c r="BF201" s="684"/>
      <c r="BG201" s="684"/>
      <c r="BH201" s="684"/>
      <c r="BI201" s="684"/>
      <c r="BJ201" s="684"/>
      <c r="BK201" s="684"/>
      <c r="BL201" s="684"/>
      <c r="BM201" s="684"/>
      <c r="BN201" s="684"/>
      <c r="BO201" s="684"/>
      <c r="BP201" s="684"/>
      <c r="BQ201" s="684"/>
    </row>
    <row r="202">
      <c r="A202" s="524"/>
      <c r="B202" s="524"/>
      <c r="C202" s="524"/>
      <c r="D202" s="524"/>
      <c r="E202" s="524"/>
      <c r="F202" s="524"/>
      <c r="G202" s="531"/>
      <c r="H202" s="531"/>
      <c r="I202" s="531"/>
      <c r="J202" s="531"/>
      <c r="K202" s="531"/>
      <c r="L202" s="531"/>
      <c r="M202" s="531"/>
      <c r="N202" s="531"/>
      <c r="O202" s="531"/>
      <c r="P202" s="549"/>
      <c r="Q202" s="676"/>
      <c r="R202" s="676"/>
      <c r="S202" s="680"/>
      <c r="T202" s="683"/>
      <c r="U202" s="683"/>
      <c r="V202" s="533"/>
      <c r="W202" s="524"/>
      <c r="X202" s="524"/>
      <c r="Y202" s="524"/>
      <c r="Z202" s="524"/>
      <c r="AA202" s="524"/>
      <c r="AB202" s="524"/>
      <c r="AC202" s="524"/>
      <c r="AD202" s="524"/>
      <c r="AE202" s="524"/>
      <c r="AF202" s="524"/>
      <c r="AG202" s="524"/>
      <c r="AH202" s="524"/>
      <c r="AI202" s="524"/>
      <c r="AJ202" s="524"/>
      <c r="AK202" s="524"/>
      <c r="AL202" s="524"/>
      <c r="AM202" s="524"/>
      <c r="AN202" s="524"/>
      <c r="AO202" s="533"/>
      <c r="AP202" s="533"/>
      <c r="AQ202" s="533"/>
      <c r="AR202" s="533"/>
      <c r="AS202" s="533"/>
      <c r="AT202" s="533"/>
      <c r="AU202" s="533"/>
      <c r="AV202" s="533"/>
      <c r="AW202" s="533"/>
      <c r="AX202" s="533"/>
      <c r="AY202" s="533"/>
      <c r="AZ202" s="533"/>
      <c r="BA202" s="684"/>
      <c r="BB202" s="684"/>
      <c r="BC202" s="684"/>
      <c r="BD202" s="684"/>
      <c r="BE202" s="684"/>
      <c r="BF202" s="684"/>
      <c r="BG202" s="684"/>
      <c r="BH202" s="684"/>
      <c r="BI202" s="684"/>
      <c r="BJ202" s="684"/>
      <c r="BK202" s="684"/>
      <c r="BL202" s="684"/>
      <c r="BM202" s="684"/>
      <c r="BN202" s="684"/>
      <c r="BO202" s="684"/>
      <c r="BP202" s="684"/>
      <c r="BQ202" s="684"/>
    </row>
    <row r="203">
      <c r="A203" s="524"/>
      <c r="B203" s="524"/>
      <c r="C203" s="524"/>
      <c r="D203" s="524"/>
      <c r="E203" s="524"/>
      <c r="F203" s="524"/>
      <c r="G203" s="531"/>
      <c r="H203" s="531"/>
      <c r="I203" s="531"/>
      <c r="J203" s="531"/>
      <c r="K203" s="531"/>
      <c r="L203" s="531"/>
      <c r="M203" s="531"/>
      <c r="N203" s="531"/>
      <c r="O203" s="531"/>
      <c r="P203" s="549"/>
      <c r="Q203" s="676"/>
      <c r="R203" s="676"/>
      <c r="S203" s="680"/>
      <c r="T203" s="683"/>
      <c r="U203" s="683"/>
      <c r="V203" s="533"/>
      <c r="W203" s="524"/>
      <c r="X203" s="524"/>
      <c r="Y203" s="524"/>
      <c r="Z203" s="524"/>
      <c r="AA203" s="524"/>
      <c r="AB203" s="524"/>
      <c r="AC203" s="524"/>
      <c r="AD203" s="524"/>
      <c r="AE203" s="524"/>
      <c r="AF203" s="524"/>
      <c r="AG203" s="524"/>
      <c r="AH203" s="524"/>
      <c r="AI203" s="524"/>
      <c r="AJ203" s="524"/>
      <c r="AK203" s="524"/>
      <c r="AL203" s="524"/>
      <c r="AM203" s="524"/>
      <c r="AN203" s="524"/>
      <c r="AO203" s="533"/>
      <c r="AP203" s="533"/>
      <c r="AQ203" s="533"/>
      <c r="AR203" s="533"/>
      <c r="AS203" s="533"/>
      <c r="AT203" s="533"/>
      <c r="AU203" s="533"/>
      <c r="AV203" s="533"/>
      <c r="AW203" s="533"/>
      <c r="AX203" s="533"/>
      <c r="AY203" s="533"/>
      <c r="AZ203" s="533"/>
      <c r="BA203" s="684"/>
      <c r="BB203" s="684"/>
      <c r="BC203" s="684"/>
      <c r="BD203" s="684"/>
      <c r="BE203" s="684"/>
      <c r="BF203" s="684"/>
      <c r="BG203" s="684"/>
      <c r="BH203" s="684"/>
      <c r="BI203" s="684"/>
      <c r="BJ203" s="684"/>
      <c r="BK203" s="684"/>
      <c r="BL203" s="684"/>
      <c r="BM203" s="684"/>
      <c r="BN203" s="684"/>
      <c r="BO203" s="684"/>
      <c r="BP203" s="684"/>
      <c r="BQ203" s="684"/>
    </row>
    <row r="204">
      <c r="A204" s="524"/>
      <c r="B204" s="524"/>
      <c r="C204" s="524"/>
      <c r="D204" s="524"/>
      <c r="E204" s="524"/>
      <c r="F204" s="524"/>
      <c r="G204" s="531"/>
      <c r="H204" s="531"/>
      <c r="I204" s="531"/>
      <c r="J204" s="531"/>
      <c r="K204" s="531"/>
      <c r="L204" s="531"/>
      <c r="M204" s="531"/>
      <c r="N204" s="531"/>
      <c r="O204" s="531"/>
      <c r="P204" s="549"/>
      <c r="Q204" s="676"/>
      <c r="R204" s="676"/>
      <c r="S204" s="680"/>
      <c r="T204" s="683"/>
      <c r="U204" s="683"/>
      <c r="V204" s="533"/>
      <c r="W204" s="524"/>
      <c r="X204" s="524"/>
      <c r="Y204" s="524"/>
      <c r="Z204" s="524"/>
      <c r="AA204" s="524"/>
      <c r="AB204" s="524"/>
      <c r="AC204" s="524"/>
      <c r="AD204" s="524"/>
      <c r="AE204" s="524"/>
      <c r="AF204" s="524"/>
      <c r="AG204" s="524"/>
      <c r="AH204" s="524"/>
      <c r="AI204" s="524"/>
      <c r="AJ204" s="524"/>
      <c r="AK204" s="524"/>
      <c r="AL204" s="524"/>
      <c r="AM204" s="524"/>
      <c r="AN204" s="524"/>
      <c r="AO204" s="533"/>
      <c r="AP204" s="533"/>
      <c r="AQ204" s="533"/>
      <c r="AR204" s="533"/>
      <c r="AS204" s="533"/>
      <c r="AT204" s="533"/>
      <c r="AU204" s="533"/>
      <c r="AV204" s="533"/>
      <c r="AW204" s="533"/>
      <c r="AX204" s="533"/>
      <c r="AY204" s="533"/>
      <c r="AZ204" s="533"/>
      <c r="BA204" s="684"/>
      <c r="BB204" s="684"/>
      <c r="BC204" s="684"/>
      <c r="BD204" s="684"/>
      <c r="BE204" s="684"/>
      <c r="BF204" s="684"/>
      <c r="BG204" s="684"/>
      <c r="BH204" s="684"/>
      <c r="BI204" s="684"/>
      <c r="BJ204" s="684"/>
      <c r="BK204" s="684"/>
      <c r="BL204" s="684"/>
      <c r="BM204" s="684"/>
      <c r="BN204" s="684"/>
      <c r="BO204" s="684"/>
      <c r="BP204" s="684"/>
      <c r="BQ204" s="684"/>
    </row>
    <row r="205">
      <c r="A205" s="524"/>
      <c r="B205" s="524"/>
      <c r="C205" s="524"/>
      <c r="D205" s="524"/>
      <c r="E205" s="524"/>
      <c r="F205" s="524"/>
      <c r="G205" s="531"/>
      <c r="H205" s="531"/>
      <c r="I205" s="531"/>
      <c r="J205" s="531"/>
      <c r="K205" s="531"/>
      <c r="L205" s="531"/>
      <c r="M205" s="531"/>
      <c r="N205" s="531"/>
      <c r="O205" s="531"/>
      <c r="P205" s="549"/>
      <c r="Q205" s="676"/>
      <c r="R205" s="676"/>
      <c r="S205" s="680"/>
      <c r="T205" s="683"/>
      <c r="U205" s="683"/>
      <c r="V205" s="533"/>
      <c r="W205" s="524"/>
      <c r="X205" s="524"/>
      <c r="Y205" s="524"/>
      <c r="Z205" s="524"/>
      <c r="AA205" s="524"/>
      <c r="AB205" s="524"/>
      <c r="AC205" s="524"/>
      <c r="AD205" s="524"/>
      <c r="AE205" s="524"/>
      <c r="AF205" s="524"/>
      <c r="AG205" s="524"/>
      <c r="AH205" s="524"/>
      <c r="AI205" s="524"/>
      <c r="AJ205" s="524"/>
      <c r="AK205" s="524"/>
      <c r="AL205" s="524"/>
      <c r="AM205" s="524"/>
      <c r="AN205" s="524"/>
      <c r="AO205" s="533"/>
      <c r="AP205" s="533"/>
      <c r="AQ205" s="533"/>
      <c r="AR205" s="533"/>
      <c r="AS205" s="533"/>
      <c r="AT205" s="533"/>
      <c r="AU205" s="533"/>
      <c r="AV205" s="533"/>
      <c r="AW205" s="533"/>
      <c r="AX205" s="533"/>
      <c r="AY205" s="533"/>
      <c r="AZ205" s="533"/>
      <c r="BA205" s="684"/>
      <c r="BB205" s="684"/>
      <c r="BC205" s="684"/>
      <c r="BD205" s="684"/>
      <c r="BE205" s="684"/>
      <c r="BF205" s="684"/>
      <c r="BG205" s="684"/>
      <c r="BH205" s="684"/>
      <c r="BI205" s="684"/>
      <c r="BJ205" s="684"/>
      <c r="BK205" s="684"/>
      <c r="BL205" s="684"/>
      <c r="BM205" s="684"/>
      <c r="BN205" s="684"/>
      <c r="BO205" s="684"/>
      <c r="BP205" s="684"/>
      <c r="BQ205" s="684"/>
    </row>
    <row r="206">
      <c r="A206" s="524"/>
      <c r="B206" s="524"/>
      <c r="C206" s="524"/>
      <c r="D206" s="524"/>
      <c r="E206" s="524"/>
      <c r="F206" s="524"/>
      <c r="G206" s="531"/>
      <c r="H206" s="531"/>
      <c r="I206" s="531"/>
      <c r="J206" s="531"/>
      <c r="K206" s="531"/>
      <c r="L206" s="531"/>
      <c r="M206" s="531"/>
      <c r="N206" s="531"/>
      <c r="O206" s="531"/>
      <c r="P206" s="549"/>
      <c r="Q206" s="676"/>
      <c r="R206" s="676"/>
      <c r="S206" s="680"/>
      <c r="T206" s="683"/>
      <c r="U206" s="683"/>
      <c r="V206" s="533"/>
      <c r="W206" s="524"/>
      <c r="X206" s="524"/>
      <c r="Y206" s="524"/>
      <c r="Z206" s="524"/>
      <c r="AA206" s="524"/>
      <c r="AB206" s="524"/>
      <c r="AC206" s="524"/>
      <c r="AD206" s="524"/>
      <c r="AE206" s="524"/>
      <c r="AF206" s="524"/>
      <c r="AG206" s="524"/>
      <c r="AH206" s="524"/>
      <c r="AI206" s="524"/>
      <c r="AJ206" s="524"/>
      <c r="AK206" s="524"/>
      <c r="AL206" s="524"/>
      <c r="AM206" s="524"/>
      <c r="AN206" s="524"/>
      <c r="AO206" s="533"/>
      <c r="AP206" s="533"/>
      <c r="AQ206" s="533"/>
      <c r="AR206" s="533"/>
      <c r="AS206" s="533"/>
      <c r="AT206" s="533"/>
      <c r="AU206" s="533"/>
      <c r="AV206" s="533"/>
      <c r="AW206" s="533"/>
      <c r="AX206" s="533"/>
      <c r="AY206" s="533"/>
      <c r="AZ206" s="533"/>
      <c r="BA206" s="684"/>
      <c r="BB206" s="684"/>
      <c r="BC206" s="684"/>
      <c r="BD206" s="684"/>
      <c r="BE206" s="684"/>
      <c r="BF206" s="684"/>
      <c r="BG206" s="684"/>
      <c r="BH206" s="684"/>
      <c r="BI206" s="684"/>
      <c r="BJ206" s="684"/>
      <c r="BK206" s="684"/>
      <c r="BL206" s="684"/>
      <c r="BM206" s="684"/>
      <c r="BN206" s="684"/>
      <c r="BO206" s="684"/>
      <c r="BP206" s="684"/>
      <c r="BQ206" s="684"/>
    </row>
    <row r="207">
      <c r="A207" s="524"/>
      <c r="B207" s="524"/>
      <c r="C207" s="524"/>
      <c r="D207" s="524"/>
      <c r="E207" s="524"/>
      <c r="F207" s="524"/>
      <c r="G207" s="531"/>
      <c r="H207" s="531"/>
      <c r="I207" s="531"/>
      <c r="J207" s="531"/>
      <c r="K207" s="531"/>
      <c r="L207" s="531"/>
      <c r="M207" s="531"/>
      <c r="N207" s="531"/>
      <c r="O207" s="531"/>
      <c r="P207" s="549"/>
      <c r="Q207" s="676"/>
      <c r="R207" s="676"/>
      <c r="S207" s="680"/>
      <c r="T207" s="683"/>
      <c r="U207" s="683"/>
      <c r="V207" s="533"/>
      <c r="W207" s="524"/>
      <c r="X207" s="524"/>
      <c r="Y207" s="524"/>
      <c r="Z207" s="524"/>
      <c r="AA207" s="524"/>
      <c r="AB207" s="524"/>
      <c r="AC207" s="524"/>
      <c r="AD207" s="524"/>
      <c r="AE207" s="524"/>
      <c r="AF207" s="524"/>
      <c r="AG207" s="524"/>
      <c r="AH207" s="524"/>
      <c r="AI207" s="524"/>
      <c r="AJ207" s="524"/>
      <c r="AK207" s="524"/>
      <c r="AL207" s="524"/>
      <c r="AM207" s="524"/>
      <c r="AN207" s="524"/>
      <c r="AO207" s="533"/>
      <c r="AP207" s="533"/>
      <c r="AQ207" s="533"/>
      <c r="AR207" s="533"/>
      <c r="AS207" s="533"/>
      <c r="AT207" s="533"/>
      <c r="AU207" s="533"/>
      <c r="AV207" s="533"/>
      <c r="AW207" s="533"/>
      <c r="AX207" s="533"/>
      <c r="AY207" s="533"/>
      <c r="AZ207" s="533"/>
      <c r="BA207" s="684"/>
      <c r="BB207" s="684"/>
      <c r="BC207" s="684"/>
      <c r="BD207" s="684"/>
      <c r="BE207" s="684"/>
      <c r="BF207" s="684"/>
      <c r="BG207" s="684"/>
      <c r="BH207" s="684"/>
      <c r="BI207" s="684"/>
      <c r="BJ207" s="684"/>
      <c r="BK207" s="684"/>
      <c r="BL207" s="684"/>
      <c r="BM207" s="684"/>
      <c r="BN207" s="684"/>
      <c r="BO207" s="684"/>
      <c r="BP207" s="684"/>
      <c r="BQ207" s="684"/>
    </row>
    <row r="208">
      <c r="A208" s="524"/>
      <c r="B208" s="524"/>
      <c r="C208" s="524"/>
      <c r="D208" s="524"/>
      <c r="E208" s="524"/>
      <c r="F208" s="524"/>
      <c r="G208" s="531"/>
      <c r="H208" s="531"/>
      <c r="I208" s="531"/>
      <c r="J208" s="531"/>
      <c r="K208" s="531"/>
      <c r="L208" s="531"/>
      <c r="M208" s="531"/>
      <c r="N208" s="531"/>
      <c r="O208" s="531"/>
      <c r="P208" s="549"/>
      <c r="Q208" s="676"/>
      <c r="R208" s="676"/>
      <c r="S208" s="680"/>
      <c r="T208" s="683"/>
      <c r="U208" s="683"/>
      <c r="V208" s="533"/>
      <c r="W208" s="524"/>
      <c r="X208" s="524"/>
      <c r="Y208" s="524"/>
      <c r="Z208" s="524"/>
      <c r="AA208" s="524"/>
      <c r="AB208" s="524"/>
      <c r="AC208" s="524"/>
      <c r="AD208" s="524"/>
      <c r="AE208" s="524"/>
      <c r="AF208" s="524"/>
      <c r="AG208" s="524"/>
      <c r="AH208" s="524"/>
      <c r="AI208" s="524"/>
      <c r="AJ208" s="524"/>
      <c r="AK208" s="524"/>
      <c r="AL208" s="524"/>
      <c r="AM208" s="524"/>
      <c r="AN208" s="524"/>
      <c r="AO208" s="533"/>
      <c r="AP208" s="533"/>
      <c r="AQ208" s="533"/>
      <c r="AR208" s="533"/>
      <c r="AS208" s="533"/>
      <c r="AT208" s="533"/>
      <c r="AU208" s="533"/>
      <c r="AV208" s="533"/>
      <c r="AW208" s="533"/>
      <c r="AX208" s="533"/>
      <c r="AY208" s="533"/>
      <c r="AZ208" s="533"/>
      <c r="BA208" s="684"/>
      <c r="BB208" s="684"/>
      <c r="BC208" s="684"/>
      <c r="BD208" s="684"/>
      <c r="BE208" s="684"/>
      <c r="BF208" s="684"/>
      <c r="BG208" s="684"/>
      <c r="BH208" s="684"/>
      <c r="BI208" s="684"/>
      <c r="BJ208" s="684"/>
      <c r="BK208" s="684"/>
      <c r="BL208" s="684"/>
      <c r="BM208" s="684"/>
      <c r="BN208" s="684"/>
      <c r="BO208" s="684"/>
      <c r="BP208" s="684"/>
      <c r="BQ208" s="684"/>
    </row>
    <row r="209">
      <c r="A209" s="524"/>
      <c r="B209" s="524"/>
      <c r="C209" s="524"/>
      <c r="D209" s="524"/>
      <c r="E209" s="524"/>
      <c r="F209" s="524"/>
      <c r="G209" s="531"/>
      <c r="H209" s="531"/>
      <c r="I209" s="531"/>
      <c r="J209" s="531"/>
      <c r="K209" s="531"/>
      <c r="L209" s="531"/>
      <c r="M209" s="531"/>
      <c r="N209" s="531"/>
      <c r="O209" s="531"/>
      <c r="P209" s="549"/>
      <c r="Q209" s="676"/>
      <c r="R209" s="676"/>
      <c r="S209" s="680"/>
      <c r="T209" s="683"/>
      <c r="U209" s="683"/>
      <c r="V209" s="533"/>
      <c r="W209" s="524"/>
      <c r="X209" s="524"/>
      <c r="Y209" s="524"/>
      <c r="Z209" s="524"/>
      <c r="AA209" s="524"/>
      <c r="AB209" s="524"/>
      <c r="AC209" s="524"/>
      <c r="AD209" s="524"/>
      <c r="AE209" s="524"/>
      <c r="AF209" s="524"/>
      <c r="AG209" s="524"/>
      <c r="AH209" s="524"/>
      <c r="AI209" s="524"/>
      <c r="AJ209" s="524"/>
      <c r="AK209" s="524"/>
      <c r="AL209" s="524"/>
      <c r="AM209" s="524"/>
      <c r="AN209" s="524"/>
      <c r="AO209" s="533"/>
      <c r="AP209" s="533"/>
      <c r="AQ209" s="533"/>
      <c r="AR209" s="533"/>
      <c r="AS209" s="533"/>
      <c r="AT209" s="533"/>
      <c r="AU209" s="533"/>
      <c r="AV209" s="533"/>
      <c r="AW209" s="533"/>
      <c r="AX209" s="533"/>
      <c r="AY209" s="533"/>
      <c r="AZ209" s="533"/>
      <c r="BA209" s="684"/>
      <c r="BB209" s="684"/>
      <c r="BC209" s="684"/>
      <c r="BD209" s="684"/>
      <c r="BE209" s="684"/>
      <c r="BF209" s="684"/>
      <c r="BG209" s="684"/>
      <c r="BH209" s="684"/>
      <c r="BI209" s="684"/>
      <c r="BJ209" s="684"/>
      <c r="BK209" s="684"/>
      <c r="BL209" s="684"/>
      <c r="BM209" s="684"/>
      <c r="BN209" s="684"/>
      <c r="BO209" s="684"/>
      <c r="BP209" s="684"/>
      <c r="BQ209" s="684"/>
    </row>
    <row r="210">
      <c r="A210" s="524"/>
      <c r="B210" s="524"/>
      <c r="C210" s="524"/>
      <c r="D210" s="524"/>
      <c r="E210" s="524"/>
      <c r="F210" s="524"/>
      <c r="G210" s="531"/>
      <c r="H210" s="531"/>
      <c r="I210" s="531"/>
      <c r="J210" s="531"/>
      <c r="K210" s="531"/>
      <c r="L210" s="531"/>
      <c r="M210" s="531"/>
      <c r="N210" s="531"/>
      <c r="O210" s="531"/>
      <c r="P210" s="549"/>
      <c r="Q210" s="676"/>
      <c r="R210" s="676"/>
      <c r="S210" s="680"/>
      <c r="T210" s="683"/>
      <c r="U210" s="683"/>
      <c r="V210" s="533"/>
      <c r="W210" s="524"/>
      <c r="X210" s="524"/>
      <c r="Y210" s="524"/>
      <c r="Z210" s="524"/>
      <c r="AA210" s="524"/>
      <c r="AB210" s="524"/>
      <c r="AC210" s="524"/>
      <c r="AD210" s="524"/>
      <c r="AE210" s="524"/>
      <c r="AF210" s="524"/>
      <c r="AG210" s="524"/>
      <c r="AH210" s="524"/>
      <c r="AI210" s="524"/>
      <c r="AJ210" s="524"/>
      <c r="AK210" s="524"/>
      <c r="AL210" s="524"/>
      <c r="AM210" s="524"/>
      <c r="AN210" s="524"/>
      <c r="AO210" s="533"/>
      <c r="AP210" s="533"/>
      <c r="AQ210" s="533"/>
      <c r="AR210" s="533"/>
      <c r="AS210" s="533"/>
      <c r="AT210" s="533"/>
      <c r="AU210" s="533"/>
      <c r="AV210" s="533"/>
      <c r="AW210" s="533"/>
      <c r="AX210" s="533"/>
      <c r="AY210" s="533"/>
      <c r="AZ210" s="533"/>
      <c r="BA210" s="684"/>
      <c r="BB210" s="684"/>
      <c r="BC210" s="684"/>
      <c r="BD210" s="684"/>
      <c r="BE210" s="684"/>
      <c r="BF210" s="684"/>
      <c r="BG210" s="684"/>
      <c r="BH210" s="684"/>
      <c r="BI210" s="684"/>
      <c r="BJ210" s="684"/>
      <c r="BK210" s="684"/>
      <c r="BL210" s="684"/>
      <c r="BM210" s="684"/>
      <c r="BN210" s="684"/>
      <c r="BO210" s="684"/>
      <c r="BP210" s="684"/>
      <c r="BQ210" s="684"/>
    </row>
    <row r="211">
      <c r="A211" s="524"/>
      <c r="B211" s="524"/>
      <c r="C211" s="524"/>
      <c r="D211" s="524"/>
      <c r="E211" s="524"/>
      <c r="F211" s="524"/>
      <c r="G211" s="531"/>
      <c r="H211" s="531"/>
      <c r="I211" s="531"/>
      <c r="J211" s="531"/>
      <c r="K211" s="531"/>
      <c r="L211" s="531"/>
      <c r="M211" s="531"/>
      <c r="N211" s="531"/>
      <c r="O211" s="531"/>
      <c r="P211" s="549"/>
      <c r="Q211" s="676"/>
      <c r="R211" s="676"/>
      <c r="S211" s="680"/>
      <c r="T211" s="683"/>
      <c r="U211" s="683"/>
      <c r="V211" s="533"/>
      <c r="W211" s="524"/>
      <c r="X211" s="524"/>
      <c r="Y211" s="524"/>
      <c r="Z211" s="524"/>
      <c r="AA211" s="524"/>
      <c r="AB211" s="524"/>
      <c r="AC211" s="524"/>
      <c r="AD211" s="524"/>
      <c r="AE211" s="524"/>
      <c r="AF211" s="524"/>
      <c r="AG211" s="524"/>
      <c r="AH211" s="524"/>
      <c r="AI211" s="524"/>
      <c r="AJ211" s="524"/>
      <c r="AK211" s="524"/>
      <c r="AL211" s="524"/>
      <c r="AM211" s="524"/>
      <c r="AN211" s="524"/>
      <c r="AO211" s="533"/>
      <c r="AP211" s="533"/>
      <c r="AQ211" s="533"/>
      <c r="AR211" s="533"/>
      <c r="AS211" s="533"/>
      <c r="AT211" s="533"/>
      <c r="AU211" s="533"/>
      <c r="AV211" s="533"/>
      <c r="AW211" s="533"/>
      <c r="AX211" s="533"/>
      <c r="AY211" s="533"/>
      <c r="AZ211" s="533"/>
      <c r="BA211" s="684"/>
      <c r="BB211" s="684"/>
      <c r="BC211" s="684"/>
      <c r="BD211" s="684"/>
      <c r="BE211" s="684"/>
      <c r="BF211" s="684"/>
      <c r="BG211" s="684"/>
      <c r="BH211" s="684"/>
      <c r="BI211" s="684"/>
      <c r="BJ211" s="684"/>
      <c r="BK211" s="684"/>
      <c r="BL211" s="684"/>
      <c r="BM211" s="684"/>
      <c r="BN211" s="684"/>
      <c r="BO211" s="684"/>
      <c r="BP211" s="684"/>
      <c r="BQ211" s="684"/>
    </row>
    <row r="212">
      <c r="A212" s="524"/>
      <c r="B212" s="524"/>
      <c r="C212" s="524"/>
      <c r="D212" s="524"/>
      <c r="E212" s="524"/>
      <c r="F212" s="524"/>
      <c r="G212" s="531"/>
      <c r="H212" s="531"/>
      <c r="I212" s="531"/>
      <c r="J212" s="531"/>
      <c r="K212" s="531"/>
      <c r="L212" s="531"/>
      <c r="M212" s="531"/>
      <c r="N212" s="531"/>
      <c r="O212" s="531"/>
      <c r="P212" s="549"/>
      <c r="Q212" s="676"/>
      <c r="R212" s="676"/>
      <c r="S212" s="680"/>
      <c r="T212" s="683"/>
      <c r="U212" s="683"/>
      <c r="V212" s="533"/>
      <c r="W212" s="524"/>
      <c r="X212" s="524"/>
      <c r="Y212" s="524"/>
      <c r="Z212" s="524"/>
      <c r="AA212" s="524"/>
      <c r="AB212" s="524"/>
      <c r="AC212" s="524"/>
      <c r="AD212" s="524"/>
      <c r="AE212" s="524"/>
      <c r="AF212" s="524"/>
      <c r="AG212" s="524"/>
      <c r="AH212" s="524"/>
      <c r="AI212" s="524"/>
      <c r="AJ212" s="524"/>
      <c r="AK212" s="524"/>
      <c r="AL212" s="524"/>
      <c r="AM212" s="524"/>
      <c r="AN212" s="524"/>
      <c r="AO212" s="533"/>
      <c r="AP212" s="533"/>
      <c r="AQ212" s="533"/>
      <c r="AR212" s="533"/>
      <c r="AS212" s="533"/>
      <c r="AT212" s="533"/>
      <c r="AU212" s="533"/>
      <c r="AV212" s="533"/>
      <c r="AW212" s="533"/>
      <c r="AX212" s="533"/>
      <c r="AY212" s="533"/>
      <c r="AZ212" s="533"/>
      <c r="BA212" s="684"/>
      <c r="BB212" s="684"/>
      <c r="BC212" s="684"/>
      <c r="BD212" s="684"/>
      <c r="BE212" s="684"/>
      <c r="BF212" s="684"/>
      <c r="BG212" s="684"/>
      <c r="BH212" s="684"/>
      <c r="BI212" s="684"/>
      <c r="BJ212" s="684"/>
      <c r="BK212" s="684"/>
      <c r="BL212" s="684"/>
      <c r="BM212" s="684"/>
      <c r="BN212" s="684"/>
      <c r="BO212" s="684"/>
      <c r="BP212" s="684"/>
      <c r="BQ212" s="684"/>
    </row>
    <row r="213">
      <c r="A213" s="524"/>
      <c r="B213" s="524"/>
      <c r="C213" s="524"/>
      <c r="D213" s="524"/>
      <c r="E213" s="524"/>
      <c r="F213" s="524"/>
      <c r="G213" s="531"/>
      <c r="H213" s="531"/>
      <c r="I213" s="531"/>
      <c r="J213" s="531"/>
      <c r="K213" s="531"/>
      <c r="L213" s="531"/>
      <c r="M213" s="531"/>
      <c r="N213" s="531"/>
      <c r="O213" s="531"/>
      <c r="P213" s="549"/>
      <c r="Q213" s="676"/>
      <c r="R213" s="676"/>
      <c r="S213" s="680"/>
      <c r="T213" s="683"/>
      <c r="U213" s="683"/>
      <c r="V213" s="533"/>
      <c r="W213" s="524"/>
      <c r="X213" s="524"/>
      <c r="Y213" s="524"/>
      <c r="Z213" s="524"/>
      <c r="AA213" s="524"/>
      <c r="AB213" s="524"/>
      <c r="AC213" s="524"/>
      <c r="AD213" s="524"/>
      <c r="AE213" s="524"/>
      <c r="AF213" s="524"/>
      <c r="AG213" s="524"/>
      <c r="AH213" s="524"/>
      <c r="AI213" s="524"/>
      <c r="AJ213" s="524"/>
      <c r="AK213" s="524"/>
      <c r="AL213" s="524"/>
      <c r="AM213" s="524"/>
      <c r="AN213" s="524"/>
      <c r="AO213" s="533"/>
      <c r="AP213" s="533"/>
      <c r="AQ213" s="533"/>
      <c r="AR213" s="533"/>
      <c r="AS213" s="533"/>
      <c r="AT213" s="533"/>
      <c r="AU213" s="533"/>
      <c r="AV213" s="533"/>
      <c r="AW213" s="533"/>
      <c r="AX213" s="533"/>
      <c r="AY213" s="533"/>
      <c r="AZ213" s="533"/>
      <c r="BA213" s="684"/>
      <c r="BB213" s="684"/>
      <c r="BC213" s="684"/>
      <c r="BD213" s="684"/>
      <c r="BE213" s="684"/>
      <c r="BF213" s="684"/>
      <c r="BG213" s="684"/>
      <c r="BH213" s="684"/>
      <c r="BI213" s="684"/>
      <c r="BJ213" s="684"/>
      <c r="BK213" s="684"/>
      <c r="BL213" s="684"/>
      <c r="BM213" s="684"/>
      <c r="BN213" s="684"/>
      <c r="BO213" s="684"/>
      <c r="BP213" s="684"/>
      <c r="BQ213" s="684"/>
    </row>
    <row r="214">
      <c r="A214" s="524"/>
      <c r="B214" s="524"/>
      <c r="C214" s="524"/>
      <c r="D214" s="524"/>
      <c r="E214" s="524"/>
      <c r="F214" s="524"/>
      <c r="G214" s="531"/>
      <c r="H214" s="531"/>
      <c r="I214" s="531"/>
      <c r="J214" s="531"/>
      <c r="K214" s="531"/>
      <c r="L214" s="531"/>
      <c r="M214" s="531"/>
      <c r="N214" s="531"/>
      <c r="O214" s="531"/>
      <c r="P214" s="549"/>
      <c r="Q214" s="676"/>
      <c r="R214" s="676"/>
      <c r="S214" s="680"/>
      <c r="T214" s="683"/>
      <c r="U214" s="683"/>
      <c r="V214" s="533"/>
      <c r="W214" s="524"/>
      <c r="X214" s="524"/>
      <c r="Y214" s="524"/>
      <c r="Z214" s="524"/>
      <c r="AA214" s="524"/>
      <c r="AB214" s="524"/>
      <c r="AC214" s="524"/>
      <c r="AD214" s="524"/>
      <c r="AE214" s="524"/>
      <c r="AF214" s="524"/>
      <c r="AG214" s="524"/>
      <c r="AH214" s="524"/>
      <c r="AI214" s="524"/>
      <c r="AJ214" s="524"/>
      <c r="AK214" s="524"/>
      <c r="AL214" s="524"/>
      <c r="AM214" s="524"/>
      <c r="AN214" s="524"/>
      <c r="AO214" s="533"/>
      <c r="AP214" s="533"/>
      <c r="AQ214" s="533"/>
      <c r="AR214" s="533"/>
      <c r="AS214" s="533"/>
      <c r="AT214" s="533"/>
      <c r="AU214" s="533"/>
      <c r="AV214" s="533"/>
      <c r="AW214" s="533"/>
      <c r="AX214" s="533"/>
      <c r="AY214" s="533"/>
      <c r="AZ214" s="533"/>
      <c r="BA214" s="684"/>
      <c r="BB214" s="684"/>
      <c r="BC214" s="684"/>
      <c r="BD214" s="684"/>
      <c r="BE214" s="684"/>
      <c r="BF214" s="684"/>
      <c r="BG214" s="684"/>
      <c r="BH214" s="684"/>
      <c r="BI214" s="684"/>
      <c r="BJ214" s="684"/>
      <c r="BK214" s="684"/>
      <c r="BL214" s="684"/>
      <c r="BM214" s="684"/>
      <c r="BN214" s="684"/>
      <c r="BO214" s="684"/>
      <c r="BP214" s="684"/>
      <c r="BQ214" s="684"/>
    </row>
    <row r="215">
      <c r="A215" s="524"/>
      <c r="B215" s="524"/>
      <c r="C215" s="524"/>
      <c r="D215" s="524"/>
      <c r="E215" s="524"/>
      <c r="F215" s="524"/>
      <c r="G215" s="531"/>
      <c r="H215" s="531"/>
      <c r="I215" s="531"/>
      <c r="J215" s="531"/>
      <c r="K215" s="531"/>
      <c r="L215" s="531"/>
      <c r="M215" s="531"/>
      <c r="N215" s="531"/>
      <c r="O215" s="531"/>
      <c r="P215" s="549"/>
      <c r="Q215" s="676"/>
      <c r="R215" s="676"/>
      <c r="S215" s="680"/>
      <c r="T215" s="683"/>
      <c r="U215" s="683"/>
      <c r="V215" s="533"/>
      <c r="W215" s="524"/>
      <c r="X215" s="524"/>
      <c r="Y215" s="524"/>
      <c r="Z215" s="524"/>
      <c r="AA215" s="524"/>
      <c r="AB215" s="524"/>
      <c r="AC215" s="524"/>
      <c r="AD215" s="524"/>
      <c r="AE215" s="524"/>
      <c r="AF215" s="524"/>
      <c r="AG215" s="524"/>
      <c r="AH215" s="524"/>
      <c r="AI215" s="524"/>
      <c r="AJ215" s="524"/>
      <c r="AK215" s="524"/>
      <c r="AL215" s="524"/>
      <c r="AM215" s="524"/>
      <c r="AN215" s="524"/>
      <c r="AO215" s="533"/>
      <c r="AP215" s="533"/>
      <c r="AQ215" s="533"/>
      <c r="AR215" s="533"/>
      <c r="AS215" s="533"/>
      <c r="AT215" s="533"/>
      <c r="AU215" s="533"/>
      <c r="AV215" s="533"/>
      <c r="AW215" s="533"/>
      <c r="AX215" s="533"/>
      <c r="AY215" s="533"/>
      <c r="AZ215" s="533"/>
      <c r="BA215" s="684"/>
      <c r="BB215" s="684"/>
      <c r="BC215" s="684"/>
      <c r="BD215" s="684"/>
      <c r="BE215" s="684"/>
      <c r="BF215" s="684"/>
      <c r="BG215" s="684"/>
      <c r="BH215" s="684"/>
      <c r="BI215" s="684"/>
      <c r="BJ215" s="684"/>
      <c r="BK215" s="684"/>
      <c r="BL215" s="684"/>
      <c r="BM215" s="684"/>
      <c r="BN215" s="684"/>
      <c r="BO215" s="684"/>
      <c r="BP215" s="684"/>
      <c r="BQ215" s="684"/>
    </row>
    <row r="216">
      <c r="A216" s="524"/>
      <c r="B216" s="524"/>
      <c r="C216" s="524"/>
      <c r="D216" s="524"/>
      <c r="E216" s="524"/>
      <c r="F216" s="524"/>
      <c r="G216" s="531"/>
      <c r="H216" s="531"/>
      <c r="I216" s="531"/>
      <c r="J216" s="531"/>
      <c r="K216" s="531"/>
      <c r="L216" s="531"/>
      <c r="M216" s="531"/>
      <c r="N216" s="531"/>
      <c r="O216" s="531"/>
      <c r="P216" s="549"/>
      <c r="Q216" s="676"/>
      <c r="R216" s="676"/>
      <c r="S216" s="680"/>
      <c r="T216" s="683"/>
      <c r="U216" s="683"/>
      <c r="V216" s="533"/>
      <c r="W216" s="524"/>
      <c r="X216" s="524"/>
      <c r="Y216" s="524"/>
      <c r="Z216" s="524"/>
      <c r="AA216" s="524"/>
      <c r="AB216" s="524"/>
      <c r="AC216" s="524"/>
      <c r="AD216" s="524"/>
      <c r="AE216" s="524"/>
      <c r="AF216" s="524"/>
      <c r="AG216" s="524"/>
      <c r="AH216" s="524"/>
      <c r="AI216" s="524"/>
      <c r="AJ216" s="524"/>
      <c r="AK216" s="524"/>
      <c r="AL216" s="524"/>
      <c r="AM216" s="524"/>
      <c r="AN216" s="524"/>
      <c r="AO216" s="533"/>
      <c r="AP216" s="533"/>
      <c r="AQ216" s="533"/>
      <c r="AR216" s="533"/>
      <c r="AS216" s="533"/>
      <c r="AT216" s="533"/>
      <c r="AU216" s="533"/>
      <c r="AV216" s="533"/>
      <c r="AW216" s="533"/>
      <c r="AX216" s="533"/>
      <c r="AY216" s="533"/>
      <c r="AZ216" s="533"/>
      <c r="BA216" s="684"/>
      <c r="BB216" s="684"/>
      <c r="BC216" s="684"/>
      <c r="BD216" s="684"/>
      <c r="BE216" s="684"/>
      <c r="BF216" s="684"/>
      <c r="BG216" s="684"/>
      <c r="BH216" s="684"/>
      <c r="BI216" s="684"/>
      <c r="BJ216" s="684"/>
      <c r="BK216" s="684"/>
      <c r="BL216" s="684"/>
      <c r="BM216" s="684"/>
      <c r="BN216" s="684"/>
      <c r="BO216" s="684"/>
      <c r="BP216" s="684"/>
      <c r="BQ216" s="684"/>
    </row>
    <row r="217">
      <c r="A217" s="524"/>
      <c r="B217" s="524"/>
      <c r="C217" s="524"/>
      <c r="D217" s="524"/>
      <c r="E217" s="524"/>
      <c r="F217" s="524"/>
      <c r="G217" s="531"/>
      <c r="H217" s="531"/>
      <c r="I217" s="531"/>
      <c r="J217" s="531"/>
      <c r="K217" s="531"/>
      <c r="L217" s="531"/>
      <c r="M217" s="531"/>
      <c r="N217" s="531"/>
      <c r="O217" s="531"/>
      <c r="P217" s="549"/>
      <c r="Q217" s="676"/>
      <c r="R217" s="676"/>
      <c r="S217" s="680"/>
      <c r="T217" s="683"/>
      <c r="U217" s="683"/>
      <c r="V217" s="533"/>
      <c r="W217" s="524"/>
      <c r="X217" s="524"/>
      <c r="Y217" s="524"/>
      <c r="Z217" s="524"/>
      <c r="AA217" s="524"/>
      <c r="AB217" s="524"/>
      <c r="AC217" s="524"/>
      <c r="AD217" s="524"/>
      <c r="AE217" s="524"/>
      <c r="AF217" s="524"/>
      <c r="AG217" s="524"/>
      <c r="AH217" s="524"/>
      <c r="AI217" s="524"/>
      <c r="AJ217" s="524"/>
      <c r="AK217" s="524"/>
      <c r="AL217" s="524"/>
      <c r="AM217" s="524"/>
      <c r="AN217" s="524"/>
      <c r="AO217" s="533"/>
      <c r="AP217" s="533"/>
      <c r="AQ217" s="533"/>
      <c r="AR217" s="533"/>
      <c r="AS217" s="533"/>
      <c r="AT217" s="533"/>
      <c r="AU217" s="533"/>
      <c r="AV217" s="533"/>
      <c r="AW217" s="533"/>
      <c r="AX217" s="533"/>
      <c r="AY217" s="533"/>
      <c r="AZ217" s="533"/>
      <c r="BA217" s="684"/>
      <c r="BB217" s="684"/>
      <c r="BC217" s="684"/>
      <c r="BD217" s="684"/>
      <c r="BE217" s="684"/>
      <c r="BF217" s="684"/>
      <c r="BG217" s="684"/>
      <c r="BH217" s="684"/>
      <c r="BI217" s="684"/>
      <c r="BJ217" s="684"/>
      <c r="BK217" s="684"/>
      <c r="BL217" s="684"/>
      <c r="BM217" s="684"/>
      <c r="BN217" s="684"/>
      <c r="BO217" s="684"/>
      <c r="BP217" s="684"/>
      <c r="BQ217" s="684"/>
    </row>
    <row r="218">
      <c r="A218" s="524"/>
      <c r="B218" s="524"/>
      <c r="C218" s="524"/>
      <c r="D218" s="524"/>
      <c r="E218" s="524"/>
      <c r="F218" s="524"/>
      <c r="G218" s="531"/>
      <c r="H218" s="531"/>
      <c r="I218" s="531"/>
      <c r="J218" s="531"/>
      <c r="K218" s="531"/>
      <c r="L218" s="531"/>
      <c r="M218" s="531"/>
      <c r="N218" s="531"/>
      <c r="O218" s="531"/>
      <c r="P218" s="549"/>
      <c r="Q218" s="676"/>
      <c r="R218" s="676"/>
      <c r="S218" s="680"/>
      <c r="T218" s="683"/>
      <c r="U218" s="683"/>
      <c r="V218" s="533"/>
      <c r="W218" s="524"/>
      <c r="X218" s="524"/>
      <c r="Y218" s="524"/>
      <c r="Z218" s="524"/>
      <c r="AA218" s="524"/>
      <c r="AB218" s="524"/>
      <c r="AC218" s="524"/>
      <c r="AD218" s="524"/>
      <c r="AE218" s="524"/>
      <c r="AF218" s="524"/>
      <c r="AG218" s="524"/>
      <c r="AH218" s="524"/>
      <c r="AI218" s="524"/>
      <c r="AJ218" s="524"/>
      <c r="AK218" s="524"/>
      <c r="AL218" s="524"/>
      <c r="AM218" s="524"/>
      <c r="AN218" s="524"/>
      <c r="AO218" s="533"/>
      <c r="AP218" s="533"/>
      <c r="AQ218" s="533"/>
      <c r="AR218" s="533"/>
      <c r="AS218" s="533"/>
      <c r="AT218" s="533"/>
      <c r="AU218" s="533"/>
      <c r="AV218" s="533"/>
      <c r="AW218" s="533"/>
      <c r="AX218" s="533"/>
      <c r="AY218" s="533"/>
      <c r="AZ218" s="533"/>
      <c r="BA218" s="684"/>
      <c r="BB218" s="684"/>
      <c r="BC218" s="684"/>
      <c r="BD218" s="684"/>
      <c r="BE218" s="684"/>
      <c r="BF218" s="684"/>
      <c r="BG218" s="684"/>
      <c r="BH218" s="684"/>
      <c r="BI218" s="684"/>
      <c r="BJ218" s="684"/>
      <c r="BK218" s="684"/>
      <c r="BL218" s="684"/>
      <c r="BM218" s="684"/>
      <c r="BN218" s="684"/>
      <c r="BO218" s="684"/>
      <c r="BP218" s="684"/>
      <c r="BQ218" s="684"/>
    </row>
    <row r="219">
      <c r="A219" s="524"/>
      <c r="B219" s="524"/>
      <c r="C219" s="524"/>
      <c r="D219" s="524"/>
      <c r="E219" s="524"/>
      <c r="F219" s="524"/>
      <c r="G219" s="531"/>
      <c r="H219" s="531"/>
      <c r="I219" s="531"/>
      <c r="J219" s="531"/>
      <c r="K219" s="531"/>
      <c r="L219" s="531"/>
      <c r="M219" s="531"/>
      <c r="N219" s="531"/>
      <c r="O219" s="531"/>
      <c r="P219" s="549"/>
      <c r="Q219" s="676"/>
      <c r="R219" s="676"/>
      <c r="S219" s="680"/>
      <c r="T219" s="683"/>
      <c r="U219" s="683"/>
      <c r="V219" s="533"/>
      <c r="W219" s="524"/>
      <c r="X219" s="524"/>
      <c r="Y219" s="524"/>
      <c r="Z219" s="524"/>
      <c r="AA219" s="524"/>
      <c r="AB219" s="524"/>
      <c r="AC219" s="524"/>
      <c r="AD219" s="524"/>
      <c r="AE219" s="524"/>
      <c r="AF219" s="524"/>
      <c r="AG219" s="524"/>
      <c r="AH219" s="524"/>
      <c r="AI219" s="524"/>
      <c r="AJ219" s="524"/>
      <c r="AK219" s="524"/>
      <c r="AL219" s="524"/>
      <c r="AM219" s="524"/>
      <c r="AN219" s="524"/>
      <c r="AO219" s="533"/>
      <c r="AP219" s="533"/>
      <c r="AQ219" s="533"/>
      <c r="AR219" s="533"/>
      <c r="AS219" s="533"/>
      <c r="AT219" s="533"/>
      <c r="AU219" s="533"/>
      <c r="AV219" s="533"/>
      <c r="AW219" s="533"/>
      <c r="AX219" s="533"/>
      <c r="AY219" s="533"/>
      <c r="AZ219" s="533"/>
      <c r="BA219" s="684"/>
      <c r="BB219" s="684"/>
      <c r="BC219" s="684"/>
      <c r="BD219" s="684"/>
      <c r="BE219" s="684"/>
      <c r="BF219" s="684"/>
      <c r="BG219" s="684"/>
      <c r="BH219" s="684"/>
      <c r="BI219" s="684"/>
      <c r="BJ219" s="684"/>
      <c r="BK219" s="684"/>
      <c r="BL219" s="684"/>
      <c r="BM219" s="684"/>
      <c r="BN219" s="684"/>
      <c r="BO219" s="684"/>
      <c r="BP219" s="684"/>
      <c r="BQ219" s="684"/>
    </row>
    <row r="220">
      <c r="A220" s="524"/>
      <c r="B220" s="524"/>
      <c r="C220" s="524"/>
      <c r="D220" s="524"/>
      <c r="E220" s="524"/>
      <c r="F220" s="524"/>
      <c r="G220" s="531"/>
      <c r="H220" s="531"/>
      <c r="I220" s="531"/>
      <c r="J220" s="531"/>
      <c r="K220" s="531"/>
      <c r="L220" s="531"/>
      <c r="M220" s="531"/>
      <c r="N220" s="531"/>
      <c r="O220" s="531"/>
      <c r="P220" s="549"/>
      <c r="Q220" s="676"/>
      <c r="R220" s="676"/>
      <c r="S220" s="680"/>
      <c r="T220" s="683"/>
      <c r="U220" s="683"/>
      <c r="V220" s="533"/>
      <c r="W220" s="524"/>
      <c r="X220" s="524"/>
      <c r="Y220" s="524"/>
      <c r="Z220" s="524"/>
      <c r="AA220" s="524"/>
      <c r="AB220" s="524"/>
      <c r="AC220" s="524"/>
      <c r="AD220" s="524"/>
      <c r="AE220" s="524"/>
      <c r="AF220" s="524"/>
      <c r="AG220" s="524"/>
      <c r="AH220" s="524"/>
      <c r="AI220" s="524"/>
      <c r="AJ220" s="524"/>
      <c r="AK220" s="524"/>
      <c r="AL220" s="524"/>
      <c r="AM220" s="524"/>
      <c r="AN220" s="524"/>
      <c r="AO220" s="533"/>
      <c r="AP220" s="533"/>
      <c r="AQ220" s="533"/>
      <c r="AR220" s="533"/>
      <c r="AS220" s="533"/>
      <c r="AT220" s="533"/>
      <c r="AU220" s="533"/>
      <c r="AV220" s="533"/>
      <c r="AW220" s="533"/>
      <c r="AX220" s="533"/>
      <c r="AY220" s="533"/>
      <c r="AZ220" s="533"/>
      <c r="BA220" s="684"/>
      <c r="BB220" s="684"/>
      <c r="BC220" s="684"/>
      <c r="BD220" s="684"/>
      <c r="BE220" s="684"/>
      <c r="BF220" s="684"/>
      <c r="BG220" s="684"/>
      <c r="BH220" s="684"/>
      <c r="BI220" s="684"/>
      <c r="BJ220" s="684"/>
      <c r="BK220" s="684"/>
      <c r="BL220" s="684"/>
      <c r="BM220" s="684"/>
      <c r="BN220" s="684"/>
      <c r="BO220" s="684"/>
      <c r="BP220" s="684"/>
      <c r="BQ220" s="684"/>
    </row>
    <row r="221">
      <c r="A221" s="524"/>
      <c r="B221" s="524"/>
      <c r="C221" s="524"/>
      <c r="D221" s="524"/>
      <c r="E221" s="524"/>
      <c r="F221" s="524"/>
      <c r="G221" s="531"/>
      <c r="H221" s="531"/>
      <c r="I221" s="531"/>
      <c r="J221" s="531"/>
      <c r="K221" s="531"/>
      <c r="L221" s="531"/>
      <c r="M221" s="531"/>
      <c r="N221" s="531"/>
      <c r="O221" s="531"/>
      <c r="P221" s="549"/>
      <c r="Q221" s="676"/>
      <c r="R221" s="676"/>
      <c r="S221" s="680"/>
      <c r="T221" s="683"/>
      <c r="U221" s="683"/>
      <c r="V221" s="533"/>
      <c r="W221" s="524"/>
      <c r="X221" s="524"/>
      <c r="Y221" s="524"/>
      <c r="Z221" s="524"/>
      <c r="AA221" s="524"/>
      <c r="AB221" s="524"/>
      <c r="AC221" s="524"/>
      <c r="AD221" s="524"/>
      <c r="AE221" s="524"/>
      <c r="AF221" s="524"/>
      <c r="AG221" s="524"/>
      <c r="AH221" s="524"/>
      <c r="AI221" s="524"/>
      <c r="AJ221" s="524"/>
      <c r="AK221" s="524"/>
      <c r="AL221" s="524"/>
      <c r="AM221" s="524"/>
      <c r="AN221" s="524"/>
      <c r="AO221" s="533"/>
      <c r="AP221" s="533"/>
      <c r="AQ221" s="533"/>
      <c r="AR221" s="533"/>
      <c r="AS221" s="533"/>
      <c r="AT221" s="533"/>
      <c r="AU221" s="533"/>
      <c r="AV221" s="533"/>
      <c r="AW221" s="533"/>
      <c r="AX221" s="533"/>
      <c r="AY221" s="533"/>
      <c r="AZ221" s="533"/>
      <c r="BA221" s="684"/>
      <c r="BB221" s="684"/>
      <c r="BC221" s="684"/>
      <c r="BD221" s="684"/>
      <c r="BE221" s="684"/>
      <c r="BF221" s="684"/>
      <c r="BG221" s="684"/>
      <c r="BH221" s="684"/>
      <c r="BI221" s="684"/>
      <c r="BJ221" s="684"/>
      <c r="BK221" s="684"/>
      <c r="BL221" s="684"/>
      <c r="BM221" s="684"/>
      <c r="BN221" s="684"/>
      <c r="BO221" s="684"/>
      <c r="BP221" s="684"/>
      <c r="BQ221" s="684"/>
    </row>
    <row r="222">
      <c r="A222" s="524"/>
      <c r="B222" s="524"/>
      <c r="C222" s="524"/>
      <c r="D222" s="524"/>
      <c r="E222" s="524"/>
      <c r="F222" s="524"/>
      <c r="G222" s="531"/>
      <c r="H222" s="531"/>
      <c r="I222" s="531"/>
      <c r="J222" s="531"/>
      <c r="K222" s="531"/>
      <c r="L222" s="531"/>
      <c r="M222" s="531"/>
      <c r="N222" s="531"/>
      <c r="O222" s="531"/>
      <c r="P222" s="549"/>
      <c r="Q222" s="676"/>
      <c r="R222" s="676"/>
      <c r="S222" s="680"/>
      <c r="T222" s="683"/>
      <c r="U222" s="683"/>
      <c r="V222" s="533"/>
      <c r="W222" s="524"/>
      <c r="X222" s="524"/>
      <c r="Y222" s="524"/>
      <c r="Z222" s="524"/>
      <c r="AA222" s="524"/>
      <c r="AB222" s="524"/>
      <c r="AC222" s="524"/>
      <c r="AD222" s="524"/>
      <c r="AE222" s="524"/>
      <c r="AF222" s="524"/>
      <c r="AG222" s="524"/>
      <c r="AH222" s="524"/>
      <c r="AI222" s="524"/>
      <c r="AJ222" s="524"/>
      <c r="AK222" s="524"/>
      <c r="AL222" s="524"/>
      <c r="AM222" s="524"/>
      <c r="AN222" s="524"/>
      <c r="AO222" s="533"/>
      <c r="AP222" s="533"/>
      <c r="AQ222" s="533"/>
      <c r="AR222" s="533"/>
      <c r="AS222" s="533"/>
      <c r="AT222" s="533"/>
      <c r="AU222" s="533"/>
      <c r="AV222" s="533"/>
      <c r="AW222" s="533"/>
      <c r="AX222" s="533"/>
      <c r="AY222" s="533"/>
      <c r="AZ222" s="533"/>
      <c r="BA222" s="684"/>
      <c r="BB222" s="684"/>
      <c r="BC222" s="684"/>
      <c r="BD222" s="684"/>
      <c r="BE222" s="684"/>
      <c r="BF222" s="684"/>
      <c r="BG222" s="684"/>
      <c r="BH222" s="684"/>
      <c r="BI222" s="684"/>
      <c r="BJ222" s="684"/>
      <c r="BK222" s="684"/>
      <c r="BL222" s="684"/>
      <c r="BM222" s="684"/>
      <c r="BN222" s="684"/>
      <c r="BO222" s="684"/>
      <c r="BP222" s="684"/>
      <c r="BQ222" s="684"/>
    </row>
    <row r="223">
      <c r="A223" s="524"/>
      <c r="B223" s="524"/>
      <c r="C223" s="524"/>
      <c r="D223" s="524"/>
      <c r="E223" s="524"/>
      <c r="F223" s="524"/>
      <c r="G223" s="531"/>
      <c r="H223" s="531"/>
      <c r="I223" s="531"/>
      <c r="J223" s="531"/>
      <c r="K223" s="531"/>
      <c r="L223" s="531"/>
      <c r="M223" s="531"/>
      <c r="N223" s="531"/>
      <c r="O223" s="531"/>
      <c r="P223" s="549"/>
      <c r="Q223" s="676"/>
      <c r="R223" s="676"/>
      <c r="S223" s="680"/>
      <c r="T223" s="683"/>
      <c r="U223" s="683"/>
      <c r="V223" s="533"/>
      <c r="W223" s="524"/>
      <c r="X223" s="524"/>
      <c r="Y223" s="524"/>
      <c r="Z223" s="524"/>
      <c r="AA223" s="524"/>
      <c r="AB223" s="524"/>
      <c r="AC223" s="524"/>
      <c r="AD223" s="524"/>
      <c r="AE223" s="524"/>
      <c r="AF223" s="524"/>
      <c r="AG223" s="524"/>
      <c r="AH223" s="524"/>
      <c r="AI223" s="524"/>
      <c r="AJ223" s="524"/>
      <c r="AK223" s="524"/>
      <c r="AL223" s="524"/>
      <c r="AM223" s="524"/>
      <c r="AN223" s="524"/>
      <c r="AO223" s="533"/>
      <c r="AP223" s="533"/>
      <c r="AQ223" s="533"/>
      <c r="AR223" s="533"/>
      <c r="AS223" s="533"/>
      <c r="AT223" s="533"/>
      <c r="AU223" s="533"/>
      <c r="AV223" s="533"/>
      <c r="AW223" s="533"/>
      <c r="AX223" s="533"/>
      <c r="AY223" s="533"/>
      <c r="AZ223" s="533"/>
      <c r="BA223" s="684"/>
      <c r="BB223" s="684"/>
      <c r="BC223" s="684"/>
      <c r="BD223" s="684"/>
      <c r="BE223" s="684"/>
      <c r="BF223" s="684"/>
      <c r="BG223" s="684"/>
      <c r="BH223" s="684"/>
      <c r="BI223" s="684"/>
      <c r="BJ223" s="684"/>
      <c r="BK223" s="684"/>
      <c r="BL223" s="684"/>
      <c r="BM223" s="684"/>
      <c r="BN223" s="684"/>
      <c r="BO223" s="684"/>
      <c r="BP223" s="684"/>
      <c r="BQ223" s="684"/>
    </row>
    <row r="224">
      <c r="A224" s="524"/>
      <c r="B224" s="524"/>
      <c r="C224" s="524"/>
      <c r="D224" s="524"/>
      <c r="E224" s="524"/>
      <c r="F224" s="524"/>
      <c r="G224" s="531"/>
      <c r="H224" s="531"/>
      <c r="I224" s="531"/>
      <c r="J224" s="531"/>
      <c r="K224" s="531"/>
      <c r="L224" s="531"/>
      <c r="M224" s="531"/>
      <c r="N224" s="531"/>
      <c r="O224" s="531"/>
      <c r="P224" s="549"/>
      <c r="Q224" s="676"/>
      <c r="R224" s="676"/>
      <c r="S224" s="680"/>
      <c r="T224" s="683"/>
      <c r="U224" s="683"/>
      <c r="V224" s="533"/>
      <c r="W224" s="524"/>
      <c r="X224" s="524"/>
      <c r="Y224" s="524"/>
      <c r="Z224" s="524"/>
      <c r="AA224" s="524"/>
      <c r="AB224" s="524"/>
      <c r="AC224" s="524"/>
      <c r="AD224" s="524"/>
      <c r="AE224" s="524"/>
      <c r="AF224" s="524"/>
      <c r="AG224" s="524"/>
      <c r="AH224" s="524"/>
      <c r="AI224" s="524"/>
      <c r="AJ224" s="524"/>
      <c r="AK224" s="524"/>
      <c r="AL224" s="524"/>
      <c r="AM224" s="524"/>
      <c r="AN224" s="524"/>
      <c r="AO224" s="533"/>
      <c r="AP224" s="533"/>
      <c r="AQ224" s="533"/>
      <c r="AR224" s="533"/>
      <c r="AS224" s="533"/>
      <c r="AT224" s="533"/>
      <c r="AU224" s="533"/>
      <c r="AV224" s="533"/>
      <c r="AW224" s="533"/>
      <c r="AX224" s="533"/>
      <c r="AY224" s="533"/>
      <c r="AZ224" s="533"/>
      <c r="BA224" s="684"/>
      <c r="BB224" s="684"/>
      <c r="BC224" s="684"/>
      <c r="BD224" s="684"/>
      <c r="BE224" s="684"/>
      <c r="BF224" s="684"/>
      <c r="BG224" s="684"/>
      <c r="BH224" s="684"/>
      <c r="BI224" s="684"/>
      <c r="BJ224" s="684"/>
      <c r="BK224" s="684"/>
      <c r="BL224" s="684"/>
      <c r="BM224" s="684"/>
      <c r="BN224" s="684"/>
      <c r="BO224" s="684"/>
      <c r="BP224" s="684"/>
      <c r="BQ224" s="684"/>
    </row>
    <row r="225">
      <c r="A225" s="524"/>
      <c r="B225" s="524"/>
      <c r="C225" s="524"/>
      <c r="D225" s="524"/>
      <c r="E225" s="524"/>
      <c r="F225" s="524"/>
      <c r="G225" s="531"/>
      <c r="H225" s="531"/>
      <c r="I225" s="531"/>
      <c r="J225" s="531"/>
      <c r="K225" s="531"/>
      <c r="L225" s="531"/>
      <c r="M225" s="531"/>
      <c r="N225" s="531"/>
      <c r="O225" s="531"/>
      <c r="P225" s="549"/>
      <c r="Q225" s="676"/>
      <c r="R225" s="676"/>
      <c r="S225" s="680"/>
      <c r="T225" s="683"/>
      <c r="U225" s="683"/>
      <c r="V225" s="533"/>
      <c r="W225" s="524"/>
      <c r="X225" s="524"/>
      <c r="Y225" s="524"/>
      <c r="Z225" s="524"/>
      <c r="AA225" s="524"/>
      <c r="AB225" s="524"/>
      <c r="AC225" s="524"/>
      <c r="AD225" s="524"/>
      <c r="AE225" s="524"/>
      <c r="AF225" s="524"/>
      <c r="AG225" s="524"/>
      <c r="AH225" s="524"/>
      <c r="AI225" s="524"/>
      <c r="AJ225" s="524"/>
      <c r="AK225" s="524"/>
      <c r="AL225" s="524"/>
      <c r="AM225" s="524"/>
      <c r="AN225" s="524"/>
      <c r="AO225" s="533"/>
      <c r="AP225" s="533"/>
      <c r="AQ225" s="533"/>
      <c r="AR225" s="533"/>
      <c r="AS225" s="533"/>
      <c r="AT225" s="533"/>
      <c r="AU225" s="533"/>
      <c r="AV225" s="533"/>
      <c r="AW225" s="533"/>
      <c r="AX225" s="533"/>
      <c r="AY225" s="533"/>
      <c r="AZ225" s="533"/>
      <c r="BA225" s="684"/>
      <c r="BB225" s="684"/>
      <c r="BC225" s="684"/>
      <c r="BD225" s="684"/>
      <c r="BE225" s="684"/>
      <c r="BF225" s="684"/>
      <c r="BG225" s="684"/>
      <c r="BH225" s="684"/>
      <c r="BI225" s="684"/>
      <c r="BJ225" s="684"/>
      <c r="BK225" s="684"/>
      <c r="BL225" s="684"/>
      <c r="BM225" s="684"/>
      <c r="BN225" s="684"/>
      <c r="BO225" s="684"/>
      <c r="BP225" s="684"/>
      <c r="BQ225" s="684"/>
    </row>
    <row r="226">
      <c r="A226" s="524"/>
      <c r="B226" s="524"/>
      <c r="C226" s="524"/>
      <c r="D226" s="524"/>
      <c r="E226" s="524"/>
      <c r="F226" s="524"/>
      <c r="G226" s="531"/>
      <c r="H226" s="531"/>
      <c r="I226" s="531"/>
      <c r="J226" s="531"/>
      <c r="K226" s="531"/>
      <c r="L226" s="531"/>
      <c r="M226" s="531"/>
      <c r="N226" s="531"/>
      <c r="O226" s="531"/>
      <c r="P226" s="549"/>
      <c r="Q226" s="676"/>
      <c r="R226" s="676"/>
      <c r="S226" s="680"/>
      <c r="T226" s="683"/>
      <c r="U226" s="683"/>
      <c r="V226" s="533"/>
      <c r="W226" s="524"/>
      <c r="X226" s="524"/>
      <c r="Y226" s="524"/>
      <c r="Z226" s="524"/>
      <c r="AA226" s="524"/>
      <c r="AB226" s="524"/>
      <c r="AC226" s="524"/>
      <c r="AD226" s="524"/>
      <c r="AE226" s="524"/>
      <c r="AF226" s="524"/>
      <c r="AG226" s="524"/>
      <c r="AH226" s="524"/>
      <c r="AI226" s="524"/>
      <c r="AJ226" s="524"/>
      <c r="AK226" s="524"/>
      <c r="AL226" s="524"/>
      <c r="AM226" s="524"/>
      <c r="AN226" s="524"/>
      <c r="AO226" s="533"/>
      <c r="AP226" s="533"/>
      <c r="AQ226" s="533"/>
      <c r="AR226" s="533"/>
      <c r="AS226" s="533"/>
      <c r="AT226" s="533"/>
      <c r="AU226" s="533"/>
      <c r="AV226" s="533"/>
      <c r="AW226" s="533"/>
      <c r="AX226" s="533"/>
      <c r="AY226" s="533"/>
      <c r="AZ226" s="533"/>
      <c r="BA226" s="684"/>
      <c r="BB226" s="684"/>
      <c r="BC226" s="684"/>
      <c r="BD226" s="684"/>
      <c r="BE226" s="684"/>
      <c r="BF226" s="684"/>
      <c r="BG226" s="684"/>
      <c r="BH226" s="684"/>
      <c r="BI226" s="684"/>
      <c r="BJ226" s="684"/>
      <c r="BK226" s="684"/>
      <c r="BL226" s="684"/>
      <c r="BM226" s="684"/>
      <c r="BN226" s="684"/>
      <c r="BO226" s="684"/>
      <c r="BP226" s="684"/>
      <c r="BQ226" s="684"/>
    </row>
    <row r="227">
      <c r="A227" s="524"/>
      <c r="B227" s="524"/>
      <c r="C227" s="524"/>
      <c r="D227" s="524"/>
      <c r="E227" s="524"/>
      <c r="F227" s="524"/>
      <c r="G227" s="531"/>
      <c r="H227" s="531"/>
      <c r="I227" s="531"/>
      <c r="J227" s="531"/>
      <c r="K227" s="531"/>
      <c r="L227" s="531"/>
      <c r="M227" s="531"/>
      <c r="N227" s="531"/>
      <c r="O227" s="531"/>
      <c r="P227" s="549"/>
      <c r="Q227" s="676"/>
      <c r="R227" s="676"/>
      <c r="S227" s="680"/>
      <c r="T227" s="683"/>
      <c r="U227" s="683"/>
      <c r="V227" s="533"/>
      <c r="W227" s="524"/>
      <c r="X227" s="524"/>
      <c r="Y227" s="524"/>
      <c r="Z227" s="524"/>
      <c r="AA227" s="524"/>
      <c r="AB227" s="524"/>
      <c r="AC227" s="524"/>
      <c r="AD227" s="524"/>
      <c r="AE227" s="524"/>
      <c r="AF227" s="524"/>
      <c r="AG227" s="524"/>
      <c r="AH227" s="524"/>
      <c r="AI227" s="524"/>
      <c r="AJ227" s="524"/>
      <c r="AK227" s="524"/>
      <c r="AL227" s="524"/>
      <c r="AM227" s="524"/>
      <c r="AN227" s="524"/>
      <c r="AO227" s="533"/>
      <c r="AP227" s="533"/>
      <c r="AQ227" s="533"/>
      <c r="AR227" s="533"/>
      <c r="AS227" s="533"/>
      <c r="AT227" s="533"/>
      <c r="AU227" s="533"/>
      <c r="AV227" s="533"/>
      <c r="AW227" s="533"/>
      <c r="AX227" s="533"/>
      <c r="AY227" s="533"/>
      <c r="AZ227" s="533"/>
      <c r="BA227" s="684"/>
      <c r="BB227" s="684"/>
      <c r="BC227" s="684"/>
      <c r="BD227" s="684"/>
      <c r="BE227" s="684"/>
      <c r="BF227" s="684"/>
      <c r="BG227" s="684"/>
      <c r="BH227" s="684"/>
      <c r="BI227" s="684"/>
      <c r="BJ227" s="684"/>
      <c r="BK227" s="684"/>
      <c r="BL227" s="684"/>
      <c r="BM227" s="684"/>
      <c r="BN227" s="684"/>
      <c r="BO227" s="684"/>
      <c r="BP227" s="684"/>
      <c r="BQ227" s="684"/>
    </row>
    <row r="228">
      <c r="A228" s="524"/>
      <c r="B228" s="524"/>
      <c r="C228" s="524"/>
      <c r="D228" s="524"/>
      <c r="E228" s="524"/>
      <c r="F228" s="524"/>
      <c r="G228" s="531"/>
      <c r="H228" s="531"/>
      <c r="I228" s="531"/>
      <c r="J228" s="531"/>
      <c r="K228" s="531"/>
      <c r="L228" s="531"/>
      <c r="M228" s="531"/>
      <c r="N228" s="531"/>
      <c r="O228" s="531"/>
      <c r="P228" s="549"/>
      <c r="Q228" s="676"/>
      <c r="R228" s="676"/>
      <c r="S228" s="680"/>
      <c r="T228" s="683"/>
      <c r="U228" s="683"/>
      <c r="V228" s="533"/>
      <c r="W228" s="524"/>
      <c r="X228" s="524"/>
      <c r="Y228" s="524"/>
      <c r="Z228" s="524"/>
      <c r="AA228" s="524"/>
      <c r="AB228" s="524"/>
      <c r="AC228" s="524"/>
      <c r="AD228" s="524"/>
      <c r="AE228" s="524"/>
      <c r="AF228" s="524"/>
      <c r="AG228" s="524"/>
      <c r="AH228" s="524"/>
      <c r="AI228" s="524"/>
      <c r="AJ228" s="524"/>
      <c r="AK228" s="524"/>
      <c r="AL228" s="524"/>
      <c r="AM228" s="524"/>
      <c r="AN228" s="524"/>
      <c r="AO228" s="533"/>
      <c r="AP228" s="533"/>
      <c r="AQ228" s="533"/>
      <c r="AR228" s="533"/>
      <c r="AS228" s="533"/>
      <c r="AT228" s="533"/>
      <c r="AU228" s="533"/>
      <c r="AV228" s="533"/>
      <c r="AW228" s="533"/>
      <c r="AX228" s="533"/>
      <c r="AY228" s="533"/>
      <c r="AZ228" s="533"/>
      <c r="BA228" s="684"/>
      <c r="BB228" s="684"/>
      <c r="BC228" s="684"/>
      <c r="BD228" s="684"/>
      <c r="BE228" s="684"/>
      <c r="BF228" s="684"/>
      <c r="BG228" s="684"/>
      <c r="BH228" s="684"/>
      <c r="BI228" s="684"/>
      <c r="BJ228" s="684"/>
      <c r="BK228" s="684"/>
      <c r="BL228" s="684"/>
      <c r="BM228" s="684"/>
      <c r="BN228" s="684"/>
      <c r="BO228" s="684"/>
      <c r="BP228" s="684"/>
      <c r="BQ228" s="684"/>
    </row>
    <row r="229">
      <c r="A229" s="524"/>
      <c r="B229" s="524"/>
      <c r="C229" s="524"/>
      <c r="D229" s="524"/>
      <c r="E229" s="524"/>
      <c r="F229" s="524"/>
      <c r="G229" s="531"/>
      <c r="H229" s="531"/>
      <c r="I229" s="531"/>
      <c r="J229" s="531"/>
      <c r="K229" s="531"/>
      <c r="L229" s="531"/>
      <c r="M229" s="531"/>
      <c r="N229" s="531"/>
      <c r="O229" s="531"/>
      <c r="P229" s="549"/>
      <c r="Q229" s="676"/>
      <c r="R229" s="676"/>
      <c r="S229" s="680"/>
      <c r="T229" s="683"/>
      <c r="U229" s="683"/>
      <c r="V229" s="533"/>
      <c r="W229" s="524"/>
      <c r="X229" s="524"/>
      <c r="Y229" s="524"/>
      <c r="Z229" s="524"/>
      <c r="AA229" s="524"/>
      <c r="AB229" s="524"/>
      <c r="AC229" s="524"/>
      <c r="AD229" s="524"/>
      <c r="AE229" s="524"/>
      <c r="AF229" s="524"/>
      <c r="AG229" s="524"/>
      <c r="AH229" s="524"/>
      <c r="AI229" s="524"/>
      <c r="AJ229" s="524"/>
      <c r="AK229" s="524"/>
      <c r="AL229" s="524"/>
      <c r="AM229" s="524"/>
      <c r="AN229" s="524"/>
      <c r="AO229" s="533"/>
      <c r="AP229" s="533"/>
      <c r="AQ229" s="533"/>
      <c r="AR229" s="533"/>
      <c r="AS229" s="533"/>
      <c r="AT229" s="533"/>
      <c r="AU229" s="533"/>
      <c r="AV229" s="533"/>
      <c r="AW229" s="533"/>
      <c r="AX229" s="533"/>
      <c r="AY229" s="533"/>
      <c r="AZ229" s="533"/>
      <c r="BA229" s="684"/>
      <c r="BB229" s="684"/>
      <c r="BC229" s="684"/>
      <c r="BD229" s="684"/>
      <c r="BE229" s="684"/>
      <c r="BF229" s="684"/>
      <c r="BG229" s="684"/>
      <c r="BH229" s="684"/>
      <c r="BI229" s="684"/>
      <c r="BJ229" s="684"/>
      <c r="BK229" s="684"/>
      <c r="BL229" s="684"/>
      <c r="BM229" s="684"/>
      <c r="BN229" s="684"/>
      <c r="BO229" s="684"/>
      <c r="BP229" s="684"/>
      <c r="BQ229" s="684"/>
    </row>
    <row r="230">
      <c r="A230" s="524"/>
      <c r="B230" s="524"/>
      <c r="C230" s="524"/>
      <c r="D230" s="524"/>
      <c r="E230" s="524"/>
      <c r="F230" s="524"/>
      <c r="G230" s="531"/>
      <c r="H230" s="531"/>
      <c r="I230" s="531"/>
      <c r="J230" s="531"/>
      <c r="K230" s="531"/>
      <c r="L230" s="531"/>
      <c r="M230" s="531"/>
      <c r="N230" s="531"/>
      <c r="O230" s="531"/>
      <c r="P230" s="549"/>
      <c r="Q230" s="676"/>
      <c r="R230" s="676"/>
      <c r="S230" s="680"/>
      <c r="T230" s="683"/>
      <c r="U230" s="683"/>
      <c r="V230" s="533"/>
      <c r="W230" s="524"/>
      <c r="X230" s="524"/>
      <c r="Y230" s="524"/>
      <c r="Z230" s="524"/>
      <c r="AA230" s="524"/>
      <c r="AB230" s="524"/>
      <c r="AC230" s="524"/>
      <c r="AD230" s="524"/>
      <c r="AE230" s="524"/>
      <c r="AF230" s="524"/>
      <c r="AG230" s="524"/>
      <c r="AH230" s="524"/>
      <c r="AI230" s="524"/>
      <c r="AJ230" s="524"/>
      <c r="AK230" s="524"/>
      <c r="AL230" s="524"/>
      <c r="AM230" s="524"/>
      <c r="AN230" s="524"/>
      <c r="AO230" s="533"/>
      <c r="AP230" s="533"/>
      <c r="AQ230" s="533"/>
      <c r="AR230" s="533"/>
      <c r="AS230" s="533"/>
      <c r="AT230" s="533"/>
      <c r="AU230" s="533"/>
      <c r="AV230" s="533"/>
      <c r="AW230" s="533"/>
      <c r="AX230" s="533"/>
      <c r="AY230" s="533"/>
      <c r="AZ230" s="533"/>
      <c r="BA230" s="684"/>
      <c r="BB230" s="684"/>
      <c r="BC230" s="684"/>
      <c r="BD230" s="684"/>
      <c r="BE230" s="684"/>
      <c r="BF230" s="684"/>
      <c r="BG230" s="684"/>
      <c r="BH230" s="684"/>
      <c r="BI230" s="684"/>
      <c r="BJ230" s="684"/>
      <c r="BK230" s="684"/>
      <c r="BL230" s="684"/>
      <c r="BM230" s="684"/>
      <c r="BN230" s="684"/>
      <c r="BO230" s="684"/>
      <c r="BP230" s="684"/>
      <c r="BQ230" s="684"/>
    </row>
    <row r="231">
      <c r="A231" s="524"/>
      <c r="B231" s="524"/>
      <c r="C231" s="524"/>
      <c r="D231" s="524"/>
      <c r="E231" s="524"/>
      <c r="F231" s="524"/>
      <c r="G231" s="531"/>
      <c r="H231" s="531"/>
      <c r="I231" s="531"/>
      <c r="J231" s="531"/>
      <c r="K231" s="531"/>
      <c r="L231" s="531"/>
      <c r="M231" s="531"/>
      <c r="N231" s="531"/>
      <c r="O231" s="531"/>
      <c r="P231" s="549"/>
      <c r="Q231" s="676"/>
      <c r="R231" s="676"/>
      <c r="S231" s="680"/>
      <c r="T231" s="683"/>
      <c r="U231" s="683"/>
      <c r="V231" s="533"/>
      <c r="W231" s="524"/>
      <c r="X231" s="524"/>
      <c r="Y231" s="524"/>
      <c r="Z231" s="524"/>
      <c r="AA231" s="524"/>
      <c r="AB231" s="524"/>
      <c r="AC231" s="524"/>
      <c r="AD231" s="524"/>
      <c r="AE231" s="524"/>
      <c r="AF231" s="524"/>
      <c r="AG231" s="524"/>
      <c r="AH231" s="524"/>
      <c r="AI231" s="524"/>
      <c r="AJ231" s="524"/>
      <c r="AK231" s="524"/>
      <c r="AL231" s="524"/>
      <c r="AM231" s="524"/>
      <c r="AN231" s="524"/>
      <c r="AO231" s="533"/>
      <c r="AP231" s="533"/>
      <c r="AQ231" s="533"/>
      <c r="AR231" s="533"/>
      <c r="AS231" s="533"/>
      <c r="AT231" s="533"/>
      <c r="AU231" s="533"/>
      <c r="AV231" s="533"/>
      <c r="AW231" s="533"/>
      <c r="AX231" s="533"/>
      <c r="AY231" s="533"/>
      <c r="AZ231" s="533"/>
      <c r="BA231" s="684"/>
      <c r="BB231" s="684"/>
      <c r="BC231" s="684"/>
      <c r="BD231" s="684"/>
      <c r="BE231" s="684"/>
      <c r="BF231" s="684"/>
      <c r="BG231" s="684"/>
      <c r="BH231" s="684"/>
      <c r="BI231" s="684"/>
      <c r="BJ231" s="684"/>
      <c r="BK231" s="684"/>
      <c r="BL231" s="684"/>
      <c r="BM231" s="684"/>
      <c r="BN231" s="684"/>
      <c r="BO231" s="684"/>
      <c r="BP231" s="684"/>
      <c r="BQ231" s="684"/>
    </row>
    <row r="232">
      <c r="A232" s="524"/>
      <c r="B232" s="524"/>
      <c r="C232" s="524"/>
      <c r="D232" s="524"/>
      <c r="E232" s="524"/>
      <c r="F232" s="524"/>
      <c r="G232" s="531"/>
      <c r="H232" s="531"/>
      <c r="I232" s="531"/>
      <c r="J232" s="531"/>
      <c r="K232" s="531"/>
      <c r="L232" s="531"/>
      <c r="M232" s="531"/>
      <c r="N232" s="531"/>
      <c r="O232" s="531"/>
      <c r="P232" s="549"/>
      <c r="Q232" s="676"/>
      <c r="R232" s="676"/>
      <c r="S232" s="680"/>
      <c r="T232" s="683"/>
      <c r="U232" s="683"/>
      <c r="V232" s="533"/>
      <c r="W232" s="524"/>
      <c r="X232" s="524"/>
      <c r="Y232" s="524"/>
      <c r="Z232" s="524"/>
      <c r="AA232" s="524"/>
      <c r="AB232" s="524"/>
      <c r="AC232" s="524"/>
      <c r="AD232" s="524"/>
      <c r="AE232" s="524"/>
      <c r="AF232" s="524"/>
      <c r="AG232" s="524"/>
      <c r="AH232" s="524"/>
      <c r="AI232" s="524"/>
      <c r="AJ232" s="524"/>
      <c r="AK232" s="524"/>
      <c r="AL232" s="524"/>
      <c r="AM232" s="524"/>
      <c r="AN232" s="524"/>
      <c r="AO232" s="533"/>
      <c r="AP232" s="533"/>
      <c r="AQ232" s="533"/>
      <c r="AR232" s="533"/>
      <c r="AS232" s="533"/>
      <c r="AT232" s="533"/>
      <c r="AU232" s="533"/>
      <c r="AV232" s="533"/>
      <c r="AW232" s="533"/>
      <c r="AX232" s="533"/>
      <c r="AY232" s="533"/>
      <c r="AZ232" s="533"/>
      <c r="BA232" s="684"/>
      <c r="BB232" s="684"/>
      <c r="BC232" s="684"/>
      <c r="BD232" s="684"/>
      <c r="BE232" s="684"/>
      <c r="BF232" s="684"/>
      <c r="BG232" s="684"/>
      <c r="BH232" s="684"/>
      <c r="BI232" s="684"/>
      <c r="BJ232" s="684"/>
      <c r="BK232" s="684"/>
      <c r="BL232" s="684"/>
      <c r="BM232" s="684"/>
      <c r="BN232" s="684"/>
      <c r="BO232" s="684"/>
      <c r="BP232" s="684"/>
      <c r="BQ232" s="684"/>
    </row>
    <row r="233">
      <c r="A233" s="524"/>
      <c r="B233" s="524"/>
      <c r="C233" s="524"/>
      <c r="D233" s="524"/>
      <c r="E233" s="524"/>
      <c r="F233" s="524"/>
      <c r="G233" s="531"/>
      <c r="H233" s="531"/>
      <c r="I233" s="531"/>
      <c r="J233" s="531"/>
      <c r="K233" s="531"/>
      <c r="L233" s="531"/>
      <c r="M233" s="531"/>
      <c r="N233" s="531"/>
      <c r="O233" s="531"/>
      <c r="P233" s="549"/>
      <c r="Q233" s="676"/>
      <c r="R233" s="676"/>
      <c r="S233" s="680"/>
      <c r="T233" s="683"/>
      <c r="U233" s="683"/>
      <c r="V233" s="533"/>
      <c r="W233" s="524"/>
      <c r="X233" s="524"/>
      <c r="Y233" s="524"/>
      <c r="Z233" s="524"/>
      <c r="AA233" s="524"/>
      <c r="AB233" s="524"/>
      <c r="AC233" s="524"/>
      <c r="AD233" s="524"/>
      <c r="AE233" s="524"/>
      <c r="AF233" s="524"/>
      <c r="AG233" s="524"/>
      <c r="AH233" s="524"/>
      <c r="AI233" s="524"/>
      <c r="AJ233" s="524"/>
      <c r="AK233" s="524"/>
      <c r="AL233" s="524"/>
      <c r="AM233" s="524"/>
      <c r="AN233" s="524"/>
      <c r="AO233" s="533"/>
      <c r="AP233" s="533"/>
      <c r="AQ233" s="533"/>
      <c r="AR233" s="533"/>
      <c r="AS233" s="533"/>
      <c r="AT233" s="533"/>
      <c r="AU233" s="533"/>
      <c r="AV233" s="533"/>
      <c r="AW233" s="533"/>
      <c r="AX233" s="533"/>
      <c r="AY233" s="533"/>
      <c r="AZ233" s="533"/>
      <c r="BA233" s="684"/>
      <c r="BB233" s="684"/>
      <c r="BC233" s="684"/>
      <c r="BD233" s="684"/>
      <c r="BE233" s="684"/>
      <c r="BF233" s="684"/>
      <c r="BG233" s="684"/>
      <c r="BH233" s="684"/>
      <c r="BI233" s="684"/>
      <c r="BJ233" s="684"/>
      <c r="BK233" s="684"/>
      <c r="BL233" s="684"/>
      <c r="BM233" s="684"/>
      <c r="BN233" s="684"/>
      <c r="BO233" s="684"/>
      <c r="BP233" s="684"/>
      <c r="BQ233" s="684"/>
    </row>
    <row r="234">
      <c r="A234" s="524"/>
      <c r="B234" s="524"/>
      <c r="C234" s="524"/>
      <c r="D234" s="524"/>
      <c r="E234" s="524"/>
      <c r="F234" s="524"/>
      <c r="G234" s="531"/>
      <c r="H234" s="531"/>
      <c r="I234" s="531"/>
      <c r="J234" s="531"/>
      <c r="K234" s="531"/>
      <c r="L234" s="531"/>
      <c r="M234" s="531"/>
      <c r="N234" s="531"/>
      <c r="O234" s="531"/>
      <c r="P234" s="549"/>
      <c r="Q234" s="676"/>
      <c r="R234" s="676"/>
      <c r="S234" s="680"/>
      <c r="T234" s="683"/>
      <c r="U234" s="683"/>
      <c r="V234" s="533"/>
      <c r="W234" s="524"/>
      <c r="X234" s="524"/>
      <c r="Y234" s="524"/>
      <c r="Z234" s="524"/>
      <c r="AA234" s="524"/>
      <c r="AB234" s="524"/>
      <c r="AC234" s="524"/>
      <c r="AD234" s="524"/>
      <c r="AE234" s="524"/>
      <c r="AF234" s="524"/>
      <c r="AG234" s="524"/>
      <c r="AH234" s="524"/>
      <c r="AI234" s="524"/>
      <c r="AJ234" s="524"/>
      <c r="AK234" s="524"/>
      <c r="AL234" s="524"/>
      <c r="AM234" s="524"/>
      <c r="AN234" s="524"/>
      <c r="AO234" s="533"/>
      <c r="AP234" s="533"/>
      <c r="AQ234" s="533"/>
      <c r="AR234" s="533"/>
      <c r="AS234" s="533"/>
      <c r="AT234" s="533"/>
      <c r="AU234" s="533"/>
      <c r="AV234" s="533"/>
      <c r="AW234" s="533"/>
      <c r="AX234" s="533"/>
      <c r="AY234" s="533"/>
      <c r="AZ234" s="533"/>
      <c r="BA234" s="684"/>
      <c r="BB234" s="684"/>
      <c r="BC234" s="684"/>
      <c r="BD234" s="684"/>
      <c r="BE234" s="684"/>
      <c r="BF234" s="684"/>
      <c r="BG234" s="684"/>
      <c r="BH234" s="684"/>
      <c r="BI234" s="684"/>
      <c r="BJ234" s="684"/>
      <c r="BK234" s="684"/>
      <c r="BL234" s="684"/>
      <c r="BM234" s="684"/>
      <c r="BN234" s="684"/>
      <c r="BO234" s="684"/>
      <c r="BP234" s="684"/>
      <c r="BQ234" s="684"/>
    </row>
    <row r="235">
      <c r="A235" s="524"/>
      <c r="B235" s="524"/>
      <c r="C235" s="524"/>
      <c r="D235" s="524"/>
      <c r="E235" s="524"/>
      <c r="F235" s="524"/>
      <c r="G235" s="531"/>
      <c r="H235" s="531"/>
      <c r="I235" s="531"/>
      <c r="J235" s="531"/>
      <c r="K235" s="531"/>
      <c r="L235" s="531"/>
      <c r="M235" s="531"/>
      <c r="N235" s="531"/>
      <c r="O235" s="531"/>
      <c r="P235" s="549"/>
      <c r="Q235" s="676"/>
      <c r="R235" s="676"/>
      <c r="S235" s="680"/>
      <c r="T235" s="683"/>
      <c r="U235" s="683"/>
      <c r="V235" s="533"/>
      <c r="W235" s="524"/>
      <c r="X235" s="524"/>
      <c r="Y235" s="524"/>
      <c r="Z235" s="524"/>
      <c r="AA235" s="524"/>
      <c r="AB235" s="524"/>
      <c r="AC235" s="524"/>
      <c r="AD235" s="524"/>
      <c r="AE235" s="524"/>
      <c r="AF235" s="524"/>
      <c r="AG235" s="524"/>
      <c r="AH235" s="524"/>
      <c r="AI235" s="524"/>
      <c r="AJ235" s="524"/>
      <c r="AK235" s="524"/>
      <c r="AL235" s="524"/>
      <c r="AM235" s="524"/>
      <c r="AN235" s="524"/>
      <c r="AO235" s="533"/>
      <c r="AP235" s="533"/>
      <c r="AQ235" s="533"/>
      <c r="AR235" s="533"/>
      <c r="AS235" s="533"/>
      <c r="AT235" s="533"/>
      <c r="AU235" s="533"/>
      <c r="AV235" s="533"/>
      <c r="AW235" s="533"/>
      <c r="AX235" s="533"/>
      <c r="AY235" s="533"/>
      <c r="AZ235" s="533"/>
      <c r="BA235" s="684"/>
      <c r="BB235" s="684"/>
      <c r="BC235" s="684"/>
      <c r="BD235" s="684"/>
      <c r="BE235" s="684"/>
      <c r="BF235" s="684"/>
      <c r="BG235" s="684"/>
      <c r="BH235" s="684"/>
      <c r="BI235" s="684"/>
      <c r="BJ235" s="684"/>
      <c r="BK235" s="684"/>
      <c r="BL235" s="684"/>
      <c r="BM235" s="684"/>
      <c r="BN235" s="684"/>
      <c r="BO235" s="684"/>
      <c r="BP235" s="684"/>
      <c r="BQ235" s="684"/>
    </row>
    <row r="236">
      <c r="A236" s="524"/>
      <c r="B236" s="524"/>
      <c r="C236" s="524"/>
      <c r="D236" s="524"/>
      <c r="E236" s="524"/>
      <c r="F236" s="524"/>
      <c r="G236" s="531"/>
      <c r="H236" s="531"/>
      <c r="I236" s="531"/>
      <c r="J236" s="531"/>
      <c r="K236" s="531"/>
      <c r="L236" s="531"/>
      <c r="M236" s="531"/>
      <c r="N236" s="531"/>
      <c r="O236" s="531"/>
      <c r="P236" s="549"/>
      <c r="Q236" s="676"/>
      <c r="R236" s="676"/>
      <c r="S236" s="680"/>
      <c r="T236" s="683"/>
      <c r="U236" s="683"/>
      <c r="V236" s="533"/>
      <c r="W236" s="524"/>
      <c r="X236" s="524"/>
      <c r="Y236" s="524"/>
      <c r="Z236" s="524"/>
      <c r="AA236" s="524"/>
      <c r="AB236" s="524"/>
      <c r="AC236" s="524"/>
      <c r="AD236" s="524"/>
      <c r="AE236" s="524"/>
      <c r="AF236" s="524"/>
      <c r="AG236" s="524"/>
      <c r="AH236" s="524"/>
      <c r="AI236" s="524"/>
      <c r="AJ236" s="524"/>
      <c r="AK236" s="524"/>
      <c r="AL236" s="524"/>
      <c r="AM236" s="524"/>
      <c r="AN236" s="524"/>
      <c r="AO236" s="533"/>
      <c r="AP236" s="533"/>
      <c r="AQ236" s="533"/>
      <c r="AR236" s="533"/>
      <c r="AS236" s="533"/>
      <c r="AT236" s="533"/>
      <c r="AU236" s="533"/>
      <c r="AV236" s="533"/>
      <c r="AW236" s="533"/>
      <c r="AX236" s="533"/>
      <c r="AY236" s="533"/>
      <c r="AZ236" s="533"/>
      <c r="BA236" s="684"/>
      <c r="BB236" s="684"/>
      <c r="BC236" s="684"/>
      <c r="BD236" s="684"/>
      <c r="BE236" s="684"/>
      <c r="BF236" s="684"/>
      <c r="BG236" s="684"/>
      <c r="BH236" s="684"/>
      <c r="BI236" s="684"/>
      <c r="BJ236" s="684"/>
      <c r="BK236" s="684"/>
      <c r="BL236" s="684"/>
      <c r="BM236" s="684"/>
      <c r="BN236" s="684"/>
      <c r="BO236" s="684"/>
      <c r="BP236" s="684"/>
      <c r="BQ236" s="684"/>
    </row>
    <row r="237">
      <c r="A237" s="524"/>
      <c r="B237" s="524"/>
      <c r="C237" s="524"/>
      <c r="D237" s="524"/>
      <c r="E237" s="524"/>
      <c r="F237" s="524"/>
      <c r="G237" s="531"/>
      <c r="H237" s="531"/>
      <c r="I237" s="531"/>
      <c r="J237" s="531"/>
      <c r="K237" s="531"/>
      <c r="L237" s="531"/>
      <c r="M237" s="531"/>
      <c r="N237" s="531"/>
      <c r="O237" s="531"/>
      <c r="P237" s="549"/>
      <c r="Q237" s="676"/>
      <c r="R237" s="676"/>
      <c r="S237" s="680"/>
      <c r="T237" s="683"/>
      <c r="U237" s="683"/>
      <c r="V237" s="533"/>
      <c r="W237" s="524"/>
      <c r="X237" s="524"/>
      <c r="Y237" s="524"/>
      <c r="Z237" s="524"/>
      <c r="AA237" s="524"/>
      <c r="AB237" s="524"/>
      <c r="AC237" s="524"/>
      <c r="AD237" s="524"/>
      <c r="AE237" s="524"/>
      <c r="AF237" s="524"/>
      <c r="AG237" s="524"/>
      <c r="AH237" s="524"/>
      <c r="AI237" s="524"/>
      <c r="AJ237" s="524"/>
      <c r="AK237" s="524"/>
      <c r="AL237" s="524"/>
      <c r="AM237" s="524"/>
      <c r="AN237" s="524"/>
      <c r="AO237" s="533"/>
      <c r="AP237" s="533"/>
      <c r="AQ237" s="533"/>
      <c r="AR237" s="533"/>
      <c r="AS237" s="533"/>
      <c r="AT237" s="533"/>
      <c r="AU237" s="533"/>
      <c r="AV237" s="533"/>
      <c r="AW237" s="533"/>
      <c r="AX237" s="533"/>
      <c r="AY237" s="533"/>
      <c r="AZ237" s="533"/>
      <c r="BA237" s="684"/>
      <c r="BB237" s="684"/>
      <c r="BC237" s="684"/>
      <c r="BD237" s="684"/>
      <c r="BE237" s="684"/>
      <c r="BF237" s="684"/>
      <c r="BG237" s="684"/>
      <c r="BH237" s="684"/>
      <c r="BI237" s="684"/>
      <c r="BJ237" s="684"/>
      <c r="BK237" s="684"/>
      <c r="BL237" s="684"/>
      <c r="BM237" s="684"/>
      <c r="BN237" s="684"/>
      <c r="BO237" s="684"/>
      <c r="BP237" s="684"/>
      <c r="BQ237" s="684"/>
    </row>
    <row r="238">
      <c r="A238" s="524"/>
      <c r="B238" s="524"/>
      <c r="C238" s="524"/>
      <c r="D238" s="524"/>
      <c r="E238" s="524"/>
      <c r="F238" s="524"/>
      <c r="G238" s="531"/>
      <c r="H238" s="531"/>
      <c r="I238" s="531"/>
      <c r="J238" s="531"/>
      <c r="K238" s="531"/>
      <c r="L238" s="531"/>
      <c r="M238" s="531"/>
      <c r="N238" s="531"/>
      <c r="O238" s="531"/>
      <c r="P238" s="549"/>
      <c r="Q238" s="676"/>
      <c r="R238" s="676"/>
      <c r="S238" s="680"/>
      <c r="T238" s="683"/>
      <c r="U238" s="683"/>
      <c r="V238" s="533"/>
      <c r="W238" s="524"/>
      <c r="X238" s="524"/>
      <c r="Y238" s="524"/>
      <c r="Z238" s="524"/>
      <c r="AA238" s="524"/>
      <c r="AB238" s="524"/>
      <c r="AC238" s="524"/>
      <c r="AD238" s="524"/>
      <c r="AE238" s="524"/>
      <c r="AF238" s="524"/>
      <c r="AG238" s="524"/>
      <c r="AH238" s="524"/>
      <c r="AI238" s="524"/>
      <c r="AJ238" s="524"/>
      <c r="AK238" s="524"/>
      <c r="AL238" s="524"/>
      <c r="AM238" s="524"/>
      <c r="AN238" s="524"/>
      <c r="AO238" s="533"/>
      <c r="AP238" s="533"/>
      <c r="AQ238" s="533"/>
      <c r="AR238" s="533"/>
      <c r="AS238" s="533"/>
      <c r="AT238" s="533"/>
      <c r="AU238" s="533"/>
      <c r="AV238" s="533"/>
      <c r="AW238" s="533"/>
      <c r="AX238" s="533"/>
      <c r="AY238" s="533"/>
      <c r="AZ238" s="533"/>
      <c r="BA238" s="684"/>
      <c r="BB238" s="684"/>
      <c r="BC238" s="684"/>
      <c r="BD238" s="684"/>
      <c r="BE238" s="684"/>
      <c r="BF238" s="684"/>
      <c r="BG238" s="684"/>
      <c r="BH238" s="684"/>
      <c r="BI238" s="684"/>
      <c r="BJ238" s="684"/>
      <c r="BK238" s="684"/>
      <c r="BL238" s="684"/>
      <c r="BM238" s="684"/>
      <c r="BN238" s="684"/>
      <c r="BO238" s="684"/>
      <c r="BP238" s="684"/>
      <c r="BQ238" s="684"/>
    </row>
    <row r="239">
      <c r="A239" s="524"/>
      <c r="B239" s="524"/>
      <c r="C239" s="524"/>
      <c r="D239" s="524"/>
      <c r="E239" s="524"/>
      <c r="F239" s="524"/>
      <c r="G239" s="531"/>
      <c r="H239" s="531"/>
      <c r="I239" s="531"/>
      <c r="J239" s="531"/>
      <c r="K239" s="531"/>
      <c r="L239" s="531"/>
      <c r="M239" s="531"/>
      <c r="N239" s="531"/>
      <c r="O239" s="531"/>
      <c r="P239" s="549"/>
      <c r="Q239" s="676"/>
      <c r="R239" s="676"/>
      <c r="S239" s="680"/>
      <c r="T239" s="683"/>
      <c r="U239" s="683"/>
      <c r="V239" s="533"/>
      <c r="W239" s="524"/>
      <c r="X239" s="524"/>
      <c r="Y239" s="524"/>
      <c r="Z239" s="524"/>
      <c r="AA239" s="524"/>
      <c r="AB239" s="524"/>
      <c r="AC239" s="524"/>
      <c r="AD239" s="524"/>
      <c r="AE239" s="524"/>
      <c r="AF239" s="524"/>
      <c r="AG239" s="524"/>
      <c r="AH239" s="524"/>
      <c r="AI239" s="524"/>
      <c r="AJ239" s="524"/>
      <c r="AK239" s="524"/>
      <c r="AL239" s="524"/>
      <c r="AM239" s="524"/>
      <c r="AN239" s="524"/>
      <c r="AO239" s="533"/>
      <c r="AP239" s="533"/>
      <c r="AQ239" s="533"/>
      <c r="AR239" s="533"/>
      <c r="AS239" s="533"/>
      <c r="AT239" s="533"/>
      <c r="AU239" s="533"/>
      <c r="AV239" s="533"/>
      <c r="AW239" s="533"/>
      <c r="AX239" s="533"/>
      <c r="AY239" s="533"/>
      <c r="AZ239" s="533"/>
      <c r="BA239" s="684"/>
      <c r="BB239" s="684"/>
      <c r="BC239" s="684"/>
      <c r="BD239" s="684"/>
      <c r="BE239" s="684"/>
      <c r="BF239" s="684"/>
      <c r="BG239" s="684"/>
      <c r="BH239" s="684"/>
      <c r="BI239" s="684"/>
      <c r="BJ239" s="684"/>
      <c r="BK239" s="684"/>
      <c r="BL239" s="684"/>
      <c r="BM239" s="684"/>
      <c r="BN239" s="684"/>
      <c r="BO239" s="684"/>
      <c r="BP239" s="684"/>
      <c r="BQ239" s="684"/>
    </row>
    <row r="240">
      <c r="A240" s="524"/>
      <c r="B240" s="524"/>
      <c r="C240" s="524"/>
      <c r="D240" s="524"/>
      <c r="E240" s="524"/>
      <c r="F240" s="524"/>
      <c r="G240" s="531"/>
      <c r="H240" s="531"/>
      <c r="I240" s="531"/>
      <c r="J240" s="531"/>
      <c r="K240" s="531"/>
      <c r="L240" s="531"/>
      <c r="M240" s="531"/>
      <c r="N240" s="531"/>
      <c r="O240" s="531"/>
      <c r="P240" s="549"/>
      <c r="Q240" s="676"/>
      <c r="R240" s="676"/>
      <c r="S240" s="680"/>
      <c r="T240" s="683"/>
      <c r="U240" s="683"/>
      <c r="V240" s="533"/>
      <c r="W240" s="524"/>
      <c r="X240" s="524"/>
      <c r="Y240" s="524"/>
      <c r="Z240" s="524"/>
      <c r="AA240" s="524"/>
      <c r="AB240" s="524"/>
      <c r="AC240" s="524"/>
      <c r="AD240" s="524"/>
      <c r="AE240" s="524"/>
      <c r="AF240" s="524"/>
      <c r="AG240" s="524"/>
      <c r="AH240" s="524"/>
      <c r="AI240" s="524"/>
      <c r="AJ240" s="524"/>
      <c r="AK240" s="524"/>
      <c r="AL240" s="524"/>
      <c r="AM240" s="524"/>
      <c r="AN240" s="524"/>
      <c r="AO240" s="533"/>
      <c r="AP240" s="533"/>
      <c r="AQ240" s="533"/>
      <c r="AR240" s="533"/>
      <c r="AS240" s="533"/>
      <c r="AT240" s="533"/>
      <c r="AU240" s="533"/>
      <c r="AV240" s="533"/>
      <c r="AW240" s="533"/>
      <c r="AX240" s="533"/>
      <c r="AY240" s="533"/>
      <c r="AZ240" s="533"/>
      <c r="BA240" s="684"/>
      <c r="BB240" s="684"/>
      <c r="BC240" s="684"/>
      <c r="BD240" s="684"/>
      <c r="BE240" s="684"/>
      <c r="BF240" s="684"/>
      <c r="BG240" s="684"/>
      <c r="BH240" s="684"/>
      <c r="BI240" s="684"/>
      <c r="BJ240" s="684"/>
      <c r="BK240" s="684"/>
      <c r="BL240" s="684"/>
      <c r="BM240" s="684"/>
      <c r="BN240" s="684"/>
      <c r="BO240" s="684"/>
      <c r="BP240" s="684"/>
      <c r="BQ240" s="684"/>
    </row>
    <row r="241">
      <c r="A241" s="524"/>
      <c r="B241" s="524"/>
      <c r="C241" s="524"/>
      <c r="D241" s="524"/>
      <c r="E241" s="524"/>
      <c r="F241" s="524"/>
      <c r="G241" s="531"/>
      <c r="H241" s="531"/>
      <c r="I241" s="531"/>
      <c r="J241" s="531"/>
      <c r="K241" s="531"/>
      <c r="L241" s="531"/>
      <c r="M241" s="531"/>
      <c r="N241" s="531"/>
      <c r="O241" s="531"/>
      <c r="P241" s="549"/>
      <c r="Q241" s="676"/>
      <c r="R241" s="676"/>
      <c r="S241" s="680"/>
      <c r="T241" s="683"/>
      <c r="U241" s="683"/>
      <c r="V241" s="533"/>
      <c r="W241" s="524"/>
      <c r="X241" s="524"/>
      <c r="Y241" s="524"/>
      <c r="Z241" s="524"/>
      <c r="AA241" s="524"/>
      <c r="AB241" s="524"/>
      <c r="AC241" s="524"/>
      <c r="AD241" s="524"/>
      <c r="AE241" s="524"/>
      <c r="AF241" s="524"/>
      <c r="AG241" s="524"/>
      <c r="AH241" s="524"/>
      <c r="AI241" s="524"/>
      <c r="AJ241" s="524"/>
      <c r="AK241" s="524"/>
      <c r="AL241" s="524"/>
      <c r="AM241" s="524"/>
      <c r="AN241" s="524"/>
      <c r="AO241" s="533"/>
      <c r="AP241" s="533"/>
      <c r="AQ241" s="533"/>
      <c r="AR241" s="533"/>
      <c r="AS241" s="533"/>
      <c r="AT241" s="533"/>
      <c r="AU241" s="533"/>
      <c r="AV241" s="533"/>
      <c r="AW241" s="533"/>
      <c r="AX241" s="533"/>
      <c r="AY241" s="533"/>
      <c r="AZ241" s="533"/>
      <c r="BA241" s="684"/>
      <c r="BB241" s="684"/>
      <c r="BC241" s="684"/>
      <c r="BD241" s="684"/>
      <c r="BE241" s="684"/>
      <c r="BF241" s="684"/>
      <c r="BG241" s="684"/>
      <c r="BH241" s="684"/>
      <c r="BI241" s="684"/>
      <c r="BJ241" s="684"/>
      <c r="BK241" s="684"/>
      <c r="BL241" s="684"/>
      <c r="BM241" s="684"/>
      <c r="BN241" s="684"/>
      <c r="BO241" s="684"/>
      <c r="BP241" s="684"/>
      <c r="BQ241" s="684"/>
    </row>
    <row r="242">
      <c r="A242" s="524"/>
      <c r="B242" s="524"/>
      <c r="C242" s="524"/>
      <c r="D242" s="524"/>
      <c r="E242" s="524"/>
      <c r="F242" s="524"/>
      <c r="G242" s="531"/>
      <c r="H242" s="531"/>
      <c r="I242" s="531"/>
      <c r="J242" s="531"/>
      <c r="K242" s="531"/>
      <c r="L242" s="531"/>
      <c r="M242" s="531"/>
      <c r="N242" s="531"/>
      <c r="O242" s="531"/>
      <c r="P242" s="549"/>
      <c r="Q242" s="676"/>
      <c r="R242" s="676"/>
      <c r="S242" s="680"/>
      <c r="T242" s="683"/>
      <c r="U242" s="683"/>
      <c r="V242" s="533"/>
      <c r="W242" s="524"/>
      <c r="X242" s="524"/>
      <c r="Y242" s="524"/>
      <c r="Z242" s="524"/>
      <c r="AA242" s="524"/>
      <c r="AB242" s="524"/>
      <c r="AC242" s="524"/>
      <c r="AD242" s="524"/>
      <c r="AE242" s="524"/>
      <c r="AF242" s="524"/>
      <c r="AG242" s="524"/>
      <c r="AH242" s="524"/>
      <c r="AI242" s="524"/>
      <c r="AJ242" s="524"/>
      <c r="AK242" s="524"/>
      <c r="AL242" s="524"/>
      <c r="AM242" s="524"/>
      <c r="AN242" s="524"/>
      <c r="AO242" s="533"/>
      <c r="AP242" s="533"/>
      <c r="AQ242" s="533"/>
      <c r="AR242" s="533"/>
      <c r="AS242" s="533"/>
      <c r="AT242" s="533"/>
      <c r="AU242" s="533"/>
      <c r="AV242" s="533"/>
      <c r="AW242" s="533"/>
      <c r="AX242" s="533"/>
      <c r="AY242" s="533"/>
      <c r="AZ242" s="533"/>
      <c r="BA242" s="684"/>
      <c r="BB242" s="684"/>
      <c r="BC242" s="684"/>
      <c r="BD242" s="684"/>
      <c r="BE242" s="684"/>
      <c r="BF242" s="684"/>
      <c r="BG242" s="684"/>
      <c r="BH242" s="684"/>
      <c r="BI242" s="684"/>
      <c r="BJ242" s="684"/>
      <c r="BK242" s="684"/>
      <c r="BL242" s="684"/>
      <c r="BM242" s="684"/>
      <c r="BN242" s="684"/>
      <c r="BO242" s="684"/>
      <c r="BP242" s="684"/>
      <c r="BQ242" s="684"/>
    </row>
    <row r="243">
      <c r="A243" s="524"/>
      <c r="B243" s="524"/>
      <c r="C243" s="524"/>
      <c r="D243" s="524"/>
      <c r="E243" s="524"/>
      <c r="F243" s="524"/>
      <c r="G243" s="531"/>
      <c r="H243" s="531"/>
      <c r="I243" s="531"/>
      <c r="J243" s="531"/>
      <c r="K243" s="531"/>
      <c r="L243" s="531"/>
      <c r="M243" s="531"/>
      <c r="N243" s="531"/>
      <c r="O243" s="531"/>
      <c r="P243" s="549"/>
      <c r="Q243" s="676"/>
      <c r="R243" s="676"/>
      <c r="S243" s="680"/>
      <c r="T243" s="683"/>
      <c r="U243" s="683"/>
      <c r="V243" s="533"/>
      <c r="W243" s="524"/>
      <c r="X243" s="524"/>
      <c r="Y243" s="524"/>
      <c r="Z243" s="524"/>
      <c r="AA243" s="524"/>
      <c r="AB243" s="524"/>
      <c r="AC243" s="524"/>
      <c r="AD243" s="524"/>
      <c r="AE243" s="524"/>
      <c r="AF243" s="524"/>
      <c r="AG243" s="524"/>
      <c r="AH243" s="524"/>
      <c r="AI243" s="524"/>
      <c r="AJ243" s="524"/>
      <c r="AK243" s="524"/>
      <c r="AL243" s="524"/>
      <c r="AM243" s="524"/>
      <c r="AN243" s="524"/>
      <c r="AO243" s="533"/>
      <c r="AP243" s="533"/>
      <c r="AQ243" s="533"/>
      <c r="AR243" s="533"/>
      <c r="AS243" s="533"/>
      <c r="AT243" s="533"/>
      <c r="AU243" s="533"/>
      <c r="AV243" s="533"/>
      <c r="AW243" s="533"/>
      <c r="AX243" s="533"/>
      <c r="AY243" s="533"/>
      <c r="AZ243" s="533"/>
      <c r="BA243" s="684"/>
      <c r="BB243" s="684"/>
      <c r="BC243" s="684"/>
      <c r="BD243" s="684"/>
      <c r="BE243" s="684"/>
      <c r="BF243" s="684"/>
      <c r="BG243" s="684"/>
      <c r="BH243" s="684"/>
      <c r="BI243" s="684"/>
      <c r="BJ243" s="684"/>
      <c r="BK243" s="684"/>
      <c r="BL243" s="684"/>
      <c r="BM243" s="684"/>
      <c r="BN243" s="684"/>
      <c r="BO243" s="684"/>
      <c r="BP243" s="684"/>
      <c r="BQ243" s="684"/>
    </row>
    <row r="244">
      <c r="A244" s="524"/>
      <c r="B244" s="524"/>
      <c r="C244" s="524"/>
      <c r="D244" s="524"/>
      <c r="E244" s="524"/>
      <c r="F244" s="524"/>
      <c r="G244" s="531"/>
      <c r="H244" s="531"/>
      <c r="I244" s="531"/>
      <c r="J244" s="531"/>
      <c r="K244" s="531"/>
      <c r="L244" s="531"/>
      <c r="M244" s="531"/>
      <c r="N244" s="531"/>
      <c r="O244" s="531"/>
      <c r="P244" s="549"/>
      <c r="Q244" s="676"/>
      <c r="R244" s="676"/>
      <c r="S244" s="680"/>
      <c r="T244" s="683"/>
      <c r="U244" s="683"/>
      <c r="V244" s="533"/>
      <c r="W244" s="524"/>
      <c r="X244" s="524"/>
      <c r="Y244" s="524"/>
      <c r="Z244" s="524"/>
      <c r="AA244" s="524"/>
      <c r="AB244" s="524"/>
      <c r="AC244" s="524"/>
      <c r="AD244" s="524"/>
      <c r="AE244" s="524"/>
      <c r="AF244" s="524"/>
      <c r="AG244" s="524"/>
      <c r="AH244" s="524"/>
      <c r="AI244" s="524"/>
      <c r="AJ244" s="524"/>
      <c r="AK244" s="524"/>
      <c r="AL244" s="524"/>
      <c r="AM244" s="524"/>
      <c r="AN244" s="524"/>
      <c r="AO244" s="533"/>
      <c r="AP244" s="533"/>
      <c r="AQ244" s="533"/>
      <c r="AR244" s="533"/>
      <c r="AS244" s="533"/>
      <c r="AT244" s="533"/>
      <c r="AU244" s="533"/>
      <c r="AV244" s="533"/>
      <c r="AW244" s="533"/>
      <c r="AX244" s="533"/>
      <c r="AY244" s="533"/>
      <c r="AZ244" s="533"/>
      <c r="BA244" s="684"/>
      <c r="BB244" s="684"/>
      <c r="BC244" s="684"/>
      <c r="BD244" s="684"/>
      <c r="BE244" s="684"/>
      <c r="BF244" s="684"/>
      <c r="BG244" s="684"/>
      <c r="BH244" s="684"/>
      <c r="BI244" s="684"/>
      <c r="BJ244" s="684"/>
      <c r="BK244" s="684"/>
      <c r="BL244" s="684"/>
      <c r="BM244" s="684"/>
      <c r="BN244" s="684"/>
      <c r="BO244" s="684"/>
      <c r="BP244" s="684"/>
      <c r="BQ244" s="684"/>
    </row>
    <row r="245">
      <c r="A245" s="524"/>
      <c r="B245" s="524"/>
      <c r="C245" s="524"/>
      <c r="D245" s="524"/>
      <c r="E245" s="524"/>
      <c r="F245" s="524"/>
      <c r="G245" s="531"/>
      <c r="H245" s="531"/>
      <c r="I245" s="531"/>
      <c r="J245" s="531"/>
      <c r="K245" s="531"/>
      <c r="L245" s="531"/>
      <c r="M245" s="531"/>
      <c r="N245" s="531"/>
      <c r="O245" s="531"/>
      <c r="P245" s="549"/>
      <c r="Q245" s="676"/>
      <c r="R245" s="676"/>
      <c r="S245" s="680"/>
      <c r="T245" s="683"/>
      <c r="U245" s="683"/>
      <c r="V245" s="533"/>
      <c r="W245" s="524"/>
      <c r="X245" s="524"/>
      <c r="Y245" s="524"/>
      <c r="Z245" s="524"/>
      <c r="AA245" s="524"/>
      <c r="AB245" s="524"/>
      <c r="AC245" s="524"/>
      <c r="AD245" s="524"/>
      <c r="AE245" s="524"/>
      <c r="AF245" s="524"/>
      <c r="AG245" s="524"/>
      <c r="AH245" s="524"/>
      <c r="AI245" s="524"/>
      <c r="AJ245" s="524"/>
      <c r="AK245" s="524"/>
      <c r="AL245" s="524"/>
      <c r="AM245" s="524"/>
      <c r="AN245" s="524"/>
      <c r="AO245" s="533"/>
      <c r="AP245" s="533"/>
      <c r="AQ245" s="533"/>
      <c r="AR245" s="533"/>
      <c r="AS245" s="533"/>
      <c r="AT245" s="533"/>
      <c r="AU245" s="533"/>
      <c r="AV245" s="533"/>
      <c r="AW245" s="533"/>
      <c r="AX245" s="533"/>
      <c r="AY245" s="533"/>
      <c r="AZ245" s="533"/>
      <c r="BA245" s="684"/>
      <c r="BB245" s="684"/>
      <c r="BC245" s="684"/>
      <c r="BD245" s="684"/>
      <c r="BE245" s="684"/>
      <c r="BF245" s="684"/>
      <c r="BG245" s="684"/>
      <c r="BH245" s="684"/>
      <c r="BI245" s="684"/>
      <c r="BJ245" s="684"/>
      <c r="BK245" s="684"/>
      <c r="BL245" s="684"/>
      <c r="BM245" s="684"/>
      <c r="BN245" s="684"/>
      <c r="BO245" s="684"/>
      <c r="BP245" s="684"/>
      <c r="BQ245" s="684"/>
    </row>
    <row r="246">
      <c r="A246" s="524"/>
      <c r="B246" s="524"/>
      <c r="C246" s="524"/>
      <c r="D246" s="524"/>
      <c r="E246" s="524"/>
      <c r="F246" s="524"/>
      <c r="G246" s="531"/>
      <c r="H246" s="531"/>
      <c r="I246" s="531"/>
      <c r="J246" s="531"/>
      <c r="K246" s="531"/>
      <c r="L246" s="531"/>
      <c r="M246" s="531"/>
      <c r="N246" s="531"/>
      <c r="O246" s="531"/>
      <c r="P246" s="549"/>
      <c r="Q246" s="676"/>
      <c r="R246" s="676"/>
      <c r="S246" s="680"/>
      <c r="T246" s="683"/>
      <c r="U246" s="683"/>
      <c r="V246" s="533"/>
      <c r="W246" s="524"/>
      <c r="X246" s="524"/>
      <c r="Y246" s="524"/>
      <c r="Z246" s="524"/>
      <c r="AA246" s="524"/>
      <c r="AB246" s="524"/>
      <c r="AC246" s="524"/>
      <c r="AD246" s="524"/>
      <c r="AE246" s="524"/>
      <c r="AF246" s="524"/>
      <c r="AG246" s="524"/>
      <c r="AH246" s="524"/>
      <c r="AI246" s="524"/>
      <c r="AJ246" s="524"/>
      <c r="AK246" s="524"/>
      <c r="AL246" s="524"/>
      <c r="AM246" s="524"/>
      <c r="AN246" s="524"/>
      <c r="AO246" s="533"/>
      <c r="AP246" s="533"/>
      <c r="AQ246" s="533"/>
      <c r="AR246" s="533"/>
      <c r="AS246" s="533"/>
      <c r="AT246" s="533"/>
      <c r="AU246" s="533"/>
      <c r="AV246" s="533"/>
      <c r="AW246" s="533"/>
      <c r="AX246" s="533"/>
      <c r="AY246" s="533"/>
      <c r="AZ246" s="533"/>
      <c r="BA246" s="684"/>
      <c r="BB246" s="684"/>
      <c r="BC246" s="684"/>
      <c r="BD246" s="684"/>
      <c r="BE246" s="684"/>
      <c r="BF246" s="684"/>
      <c r="BG246" s="684"/>
      <c r="BH246" s="684"/>
      <c r="BI246" s="684"/>
      <c r="BJ246" s="684"/>
      <c r="BK246" s="684"/>
      <c r="BL246" s="684"/>
      <c r="BM246" s="684"/>
      <c r="BN246" s="684"/>
      <c r="BO246" s="684"/>
      <c r="BP246" s="684"/>
      <c r="BQ246" s="684"/>
    </row>
    <row r="247">
      <c r="A247" s="524"/>
      <c r="B247" s="524"/>
      <c r="C247" s="524"/>
      <c r="D247" s="524"/>
      <c r="E247" s="524"/>
      <c r="F247" s="524"/>
      <c r="G247" s="531"/>
      <c r="H247" s="531"/>
      <c r="I247" s="531"/>
      <c r="J247" s="531"/>
      <c r="K247" s="531"/>
      <c r="L247" s="531"/>
      <c r="M247" s="531"/>
      <c r="N247" s="531"/>
      <c r="O247" s="531"/>
      <c r="P247" s="549"/>
      <c r="Q247" s="676"/>
      <c r="R247" s="676"/>
      <c r="S247" s="680"/>
      <c r="T247" s="683"/>
      <c r="U247" s="683"/>
      <c r="V247" s="533"/>
      <c r="W247" s="524"/>
      <c r="X247" s="524"/>
      <c r="Y247" s="524"/>
      <c r="Z247" s="524"/>
      <c r="AA247" s="524"/>
      <c r="AB247" s="524"/>
      <c r="AC247" s="524"/>
      <c r="AD247" s="524"/>
      <c r="AE247" s="524"/>
      <c r="AF247" s="524"/>
      <c r="AG247" s="524"/>
      <c r="AH247" s="524"/>
      <c r="AI247" s="524"/>
      <c r="AJ247" s="524"/>
      <c r="AK247" s="524"/>
      <c r="AL247" s="524"/>
      <c r="AM247" s="524"/>
      <c r="AN247" s="524"/>
      <c r="AO247" s="533"/>
      <c r="AP247" s="533"/>
      <c r="AQ247" s="533"/>
      <c r="AR247" s="533"/>
      <c r="AS247" s="533"/>
      <c r="AT247" s="533"/>
      <c r="AU247" s="533"/>
      <c r="AV247" s="533"/>
      <c r="AW247" s="533"/>
      <c r="AX247" s="533"/>
      <c r="AY247" s="533"/>
      <c r="AZ247" s="533"/>
      <c r="BA247" s="684"/>
      <c r="BB247" s="684"/>
      <c r="BC247" s="684"/>
      <c r="BD247" s="684"/>
      <c r="BE247" s="684"/>
      <c r="BF247" s="684"/>
      <c r="BG247" s="684"/>
      <c r="BH247" s="684"/>
      <c r="BI247" s="684"/>
      <c r="BJ247" s="684"/>
      <c r="BK247" s="684"/>
      <c r="BL247" s="684"/>
      <c r="BM247" s="684"/>
      <c r="BN247" s="684"/>
      <c r="BO247" s="684"/>
      <c r="BP247" s="684"/>
      <c r="BQ247" s="684"/>
    </row>
    <row r="248">
      <c r="A248" s="524"/>
      <c r="B248" s="524"/>
      <c r="C248" s="524"/>
      <c r="D248" s="524"/>
      <c r="E248" s="524"/>
      <c r="F248" s="524"/>
      <c r="G248" s="531"/>
      <c r="H248" s="531"/>
      <c r="I248" s="531"/>
      <c r="J248" s="531"/>
      <c r="K248" s="531"/>
      <c r="L248" s="531"/>
      <c r="M248" s="531"/>
      <c r="N248" s="531"/>
      <c r="O248" s="531"/>
      <c r="P248" s="549"/>
      <c r="Q248" s="676"/>
      <c r="R248" s="676"/>
      <c r="S248" s="680"/>
      <c r="T248" s="683"/>
      <c r="U248" s="683"/>
      <c r="V248" s="533"/>
      <c r="W248" s="524"/>
      <c r="X248" s="524"/>
      <c r="Y248" s="524"/>
      <c r="Z248" s="524"/>
      <c r="AA248" s="524"/>
      <c r="AB248" s="524"/>
      <c r="AC248" s="524"/>
      <c r="AD248" s="524"/>
      <c r="AE248" s="524"/>
      <c r="AF248" s="524"/>
      <c r="AG248" s="524"/>
      <c r="AH248" s="524"/>
      <c r="AI248" s="524"/>
      <c r="AJ248" s="524"/>
      <c r="AK248" s="524"/>
      <c r="AL248" s="524"/>
      <c r="AM248" s="524"/>
      <c r="AN248" s="524"/>
      <c r="AO248" s="533"/>
      <c r="AP248" s="533"/>
      <c r="AQ248" s="533"/>
      <c r="AR248" s="533"/>
      <c r="AS248" s="533"/>
      <c r="AT248" s="533"/>
      <c r="AU248" s="533"/>
      <c r="AV248" s="533"/>
      <c r="AW248" s="533"/>
      <c r="AX248" s="533"/>
      <c r="AY248" s="533"/>
      <c r="AZ248" s="533"/>
      <c r="BA248" s="684"/>
      <c r="BB248" s="684"/>
      <c r="BC248" s="684"/>
      <c r="BD248" s="684"/>
      <c r="BE248" s="684"/>
      <c r="BF248" s="684"/>
      <c r="BG248" s="684"/>
      <c r="BH248" s="684"/>
      <c r="BI248" s="684"/>
      <c r="BJ248" s="684"/>
      <c r="BK248" s="684"/>
      <c r="BL248" s="684"/>
      <c r="BM248" s="684"/>
      <c r="BN248" s="684"/>
      <c r="BO248" s="684"/>
      <c r="BP248" s="684"/>
      <c r="BQ248" s="684"/>
    </row>
    <row r="249">
      <c r="A249" s="524"/>
      <c r="B249" s="524"/>
      <c r="C249" s="524"/>
      <c r="D249" s="524"/>
      <c r="E249" s="524"/>
      <c r="F249" s="524"/>
      <c r="G249" s="531"/>
      <c r="H249" s="531"/>
      <c r="I249" s="531"/>
      <c r="J249" s="531"/>
      <c r="K249" s="531"/>
      <c r="L249" s="531"/>
      <c r="M249" s="531"/>
      <c r="N249" s="531"/>
      <c r="O249" s="531"/>
      <c r="P249" s="549"/>
      <c r="Q249" s="676"/>
      <c r="R249" s="676"/>
      <c r="S249" s="680"/>
      <c r="T249" s="683"/>
      <c r="U249" s="683"/>
      <c r="V249" s="533"/>
      <c r="W249" s="524"/>
      <c r="X249" s="524"/>
      <c r="Y249" s="524"/>
      <c r="Z249" s="524"/>
      <c r="AA249" s="524"/>
      <c r="AB249" s="524"/>
      <c r="AC249" s="524"/>
      <c r="AD249" s="524"/>
      <c r="AE249" s="524"/>
      <c r="AF249" s="524"/>
      <c r="AG249" s="524"/>
      <c r="AH249" s="524"/>
      <c r="AI249" s="524"/>
      <c r="AJ249" s="524"/>
      <c r="AK249" s="524"/>
      <c r="AL249" s="524"/>
      <c r="AM249" s="524"/>
      <c r="AN249" s="524"/>
      <c r="AO249" s="533"/>
      <c r="AP249" s="533"/>
      <c r="AQ249" s="533"/>
      <c r="AR249" s="533"/>
      <c r="AS249" s="533"/>
      <c r="AT249" s="533"/>
      <c r="AU249" s="533"/>
      <c r="AV249" s="533"/>
      <c r="AW249" s="533"/>
      <c r="AX249" s="533"/>
      <c r="AY249" s="533"/>
      <c r="AZ249" s="533"/>
      <c r="BA249" s="684"/>
      <c r="BB249" s="684"/>
      <c r="BC249" s="684"/>
      <c r="BD249" s="684"/>
      <c r="BE249" s="684"/>
      <c r="BF249" s="684"/>
      <c r="BG249" s="684"/>
      <c r="BH249" s="684"/>
      <c r="BI249" s="684"/>
      <c r="BJ249" s="684"/>
      <c r="BK249" s="684"/>
      <c r="BL249" s="684"/>
      <c r="BM249" s="684"/>
      <c r="BN249" s="684"/>
      <c r="BO249" s="684"/>
      <c r="BP249" s="684"/>
      <c r="BQ249" s="684"/>
    </row>
    <row r="250">
      <c r="A250" s="524"/>
      <c r="B250" s="524"/>
      <c r="C250" s="524"/>
      <c r="D250" s="524"/>
      <c r="E250" s="524"/>
      <c r="F250" s="524"/>
      <c r="G250" s="531"/>
      <c r="H250" s="531"/>
      <c r="I250" s="531"/>
      <c r="J250" s="531"/>
      <c r="K250" s="531"/>
      <c r="L250" s="531"/>
      <c r="M250" s="531"/>
      <c r="N250" s="531"/>
      <c r="O250" s="531"/>
      <c r="P250" s="549"/>
      <c r="Q250" s="676"/>
      <c r="R250" s="676"/>
      <c r="S250" s="680"/>
      <c r="T250" s="683"/>
      <c r="U250" s="683"/>
      <c r="V250" s="533"/>
      <c r="W250" s="524"/>
      <c r="X250" s="524"/>
      <c r="Y250" s="524"/>
      <c r="Z250" s="524"/>
      <c r="AA250" s="524"/>
      <c r="AB250" s="524"/>
      <c r="AC250" s="524"/>
      <c r="AD250" s="524"/>
      <c r="AE250" s="524"/>
      <c r="AF250" s="524"/>
      <c r="AG250" s="524"/>
      <c r="AH250" s="524"/>
      <c r="AI250" s="524"/>
      <c r="AJ250" s="524"/>
      <c r="AK250" s="524"/>
      <c r="AL250" s="524"/>
      <c r="AM250" s="524"/>
      <c r="AN250" s="524"/>
      <c r="AO250" s="533"/>
      <c r="AP250" s="533"/>
      <c r="AQ250" s="533"/>
      <c r="AR250" s="533"/>
      <c r="AS250" s="533"/>
      <c r="AT250" s="533"/>
      <c r="AU250" s="533"/>
      <c r="AV250" s="533"/>
      <c r="AW250" s="533"/>
      <c r="AX250" s="533"/>
      <c r="AY250" s="533"/>
      <c r="AZ250" s="533"/>
      <c r="BA250" s="684"/>
      <c r="BB250" s="684"/>
      <c r="BC250" s="684"/>
      <c r="BD250" s="684"/>
      <c r="BE250" s="684"/>
      <c r="BF250" s="684"/>
      <c r="BG250" s="684"/>
      <c r="BH250" s="684"/>
      <c r="BI250" s="684"/>
      <c r="BJ250" s="684"/>
      <c r="BK250" s="684"/>
      <c r="BL250" s="684"/>
      <c r="BM250" s="684"/>
      <c r="BN250" s="684"/>
      <c r="BO250" s="684"/>
      <c r="BP250" s="684"/>
      <c r="BQ250" s="684"/>
    </row>
    <row r="251">
      <c r="A251" s="524"/>
      <c r="B251" s="524"/>
      <c r="C251" s="524"/>
      <c r="D251" s="524"/>
      <c r="E251" s="524"/>
      <c r="F251" s="524"/>
      <c r="G251" s="531"/>
      <c r="H251" s="531"/>
      <c r="I251" s="531"/>
      <c r="J251" s="531"/>
      <c r="K251" s="531"/>
      <c r="L251" s="531"/>
      <c r="M251" s="531"/>
      <c r="N251" s="531"/>
      <c r="O251" s="531"/>
      <c r="P251" s="549"/>
      <c r="Q251" s="676"/>
      <c r="R251" s="676"/>
      <c r="S251" s="680"/>
      <c r="T251" s="683"/>
      <c r="U251" s="683"/>
      <c r="V251" s="533"/>
      <c r="W251" s="524"/>
      <c r="X251" s="524"/>
      <c r="Y251" s="524"/>
      <c r="Z251" s="524"/>
      <c r="AA251" s="524"/>
      <c r="AB251" s="524"/>
      <c r="AC251" s="524"/>
      <c r="AD251" s="524"/>
      <c r="AE251" s="524"/>
      <c r="AF251" s="524"/>
      <c r="AG251" s="524"/>
      <c r="AH251" s="524"/>
      <c r="AI251" s="524"/>
      <c r="AJ251" s="524"/>
      <c r="AK251" s="524"/>
      <c r="AL251" s="524"/>
      <c r="AM251" s="524"/>
      <c r="AN251" s="524"/>
      <c r="AO251" s="533"/>
      <c r="AP251" s="533"/>
      <c r="AQ251" s="533"/>
      <c r="AR251" s="533"/>
      <c r="AS251" s="533"/>
      <c r="AT251" s="533"/>
      <c r="AU251" s="533"/>
      <c r="AV251" s="533"/>
      <c r="AW251" s="533"/>
      <c r="AX251" s="533"/>
      <c r="AY251" s="533"/>
      <c r="AZ251" s="533"/>
      <c r="BA251" s="684"/>
      <c r="BB251" s="684"/>
      <c r="BC251" s="684"/>
      <c r="BD251" s="684"/>
      <c r="BE251" s="684"/>
      <c r="BF251" s="684"/>
      <c r="BG251" s="684"/>
      <c r="BH251" s="684"/>
      <c r="BI251" s="684"/>
      <c r="BJ251" s="684"/>
      <c r="BK251" s="684"/>
      <c r="BL251" s="684"/>
      <c r="BM251" s="684"/>
      <c r="BN251" s="684"/>
      <c r="BO251" s="684"/>
      <c r="BP251" s="684"/>
      <c r="BQ251" s="684"/>
    </row>
    <row r="252">
      <c r="A252" s="524"/>
      <c r="B252" s="524"/>
      <c r="C252" s="524"/>
      <c r="D252" s="524"/>
      <c r="E252" s="524"/>
      <c r="F252" s="524"/>
      <c r="G252" s="531"/>
      <c r="H252" s="531"/>
      <c r="I252" s="531"/>
      <c r="J252" s="531"/>
      <c r="K252" s="531"/>
      <c r="L252" s="531"/>
      <c r="M252" s="531"/>
      <c r="N252" s="531"/>
      <c r="O252" s="531"/>
      <c r="P252" s="549"/>
      <c r="Q252" s="676"/>
      <c r="R252" s="676"/>
      <c r="S252" s="680"/>
      <c r="T252" s="683"/>
      <c r="U252" s="683"/>
      <c r="V252" s="533"/>
      <c r="W252" s="524"/>
      <c r="X252" s="524"/>
      <c r="Y252" s="524"/>
      <c r="Z252" s="524"/>
      <c r="AA252" s="524"/>
      <c r="AB252" s="524"/>
      <c r="AC252" s="524"/>
      <c r="AD252" s="524"/>
      <c r="AE252" s="524"/>
      <c r="AF252" s="524"/>
      <c r="AG252" s="524"/>
      <c r="AH252" s="524"/>
      <c r="AI252" s="524"/>
      <c r="AJ252" s="524"/>
      <c r="AK252" s="524"/>
      <c r="AL252" s="524"/>
      <c r="AM252" s="524"/>
      <c r="AN252" s="524"/>
      <c r="AO252" s="533"/>
      <c r="AP252" s="533"/>
      <c r="AQ252" s="533"/>
      <c r="AR252" s="533"/>
      <c r="AS252" s="533"/>
      <c r="AT252" s="533"/>
      <c r="AU252" s="533"/>
      <c r="AV252" s="533"/>
      <c r="AW252" s="533"/>
      <c r="AX252" s="533"/>
      <c r="AY252" s="533"/>
      <c r="AZ252" s="533"/>
      <c r="BA252" s="684"/>
      <c r="BB252" s="684"/>
      <c r="BC252" s="684"/>
      <c r="BD252" s="684"/>
      <c r="BE252" s="684"/>
      <c r="BF252" s="684"/>
      <c r="BG252" s="684"/>
      <c r="BH252" s="684"/>
      <c r="BI252" s="684"/>
      <c r="BJ252" s="684"/>
      <c r="BK252" s="684"/>
      <c r="BL252" s="684"/>
      <c r="BM252" s="684"/>
      <c r="BN252" s="684"/>
      <c r="BO252" s="684"/>
      <c r="BP252" s="684"/>
      <c r="BQ252" s="684"/>
    </row>
    <row r="253">
      <c r="A253" s="524"/>
      <c r="B253" s="524"/>
      <c r="C253" s="524"/>
      <c r="D253" s="524"/>
      <c r="E253" s="524"/>
      <c r="F253" s="524"/>
      <c r="G253" s="531"/>
      <c r="H253" s="531"/>
      <c r="I253" s="531"/>
      <c r="J253" s="531"/>
      <c r="K253" s="531"/>
      <c r="L253" s="531"/>
      <c r="M253" s="531"/>
      <c r="N253" s="531"/>
      <c r="O253" s="531"/>
      <c r="P253" s="549"/>
      <c r="Q253" s="676"/>
      <c r="R253" s="676"/>
      <c r="S253" s="680"/>
      <c r="T253" s="683"/>
      <c r="U253" s="683"/>
      <c r="V253" s="533"/>
      <c r="W253" s="524"/>
      <c r="X253" s="524"/>
      <c r="Y253" s="524"/>
      <c r="Z253" s="524"/>
      <c r="AA253" s="524"/>
      <c r="AB253" s="524"/>
      <c r="AC253" s="524"/>
      <c r="AD253" s="524"/>
      <c r="AE253" s="524"/>
      <c r="AF253" s="524"/>
      <c r="AG253" s="524"/>
      <c r="AH253" s="524"/>
      <c r="AI253" s="524"/>
      <c r="AJ253" s="524"/>
      <c r="AK253" s="524"/>
      <c r="AL253" s="524"/>
      <c r="AM253" s="524"/>
      <c r="AN253" s="524"/>
      <c r="AO253" s="533"/>
      <c r="AP253" s="533"/>
      <c r="AQ253" s="533"/>
      <c r="AR253" s="533"/>
      <c r="AS253" s="533"/>
      <c r="AT253" s="533"/>
      <c r="AU253" s="533"/>
      <c r="AV253" s="533"/>
      <c r="AW253" s="533"/>
      <c r="AX253" s="533"/>
      <c r="AY253" s="533"/>
      <c r="AZ253" s="533"/>
      <c r="BA253" s="684"/>
      <c r="BB253" s="684"/>
      <c r="BC253" s="684"/>
      <c r="BD253" s="684"/>
      <c r="BE253" s="684"/>
      <c r="BF253" s="684"/>
      <c r="BG253" s="684"/>
      <c r="BH253" s="684"/>
      <c r="BI253" s="684"/>
      <c r="BJ253" s="684"/>
      <c r="BK253" s="684"/>
      <c r="BL253" s="684"/>
      <c r="BM253" s="684"/>
      <c r="BN253" s="684"/>
      <c r="BO253" s="684"/>
      <c r="BP253" s="684"/>
      <c r="BQ253" s="684"/>
    </row>
    <row r="254">
      <c r="A254" s="524"/>
      <c r="B254" s="524"/>
      <c r="C254" s="524"/>
      <c r="D254" s="524"/>
      <c r="E254" s="524"/>
      <c r="F254" s="524"/>
      <c r="G254" s="531"/>
      <c r="H254" s="531"/>
      <c r="I254" s="531"/>
      <c r="J254" s="531"/>
      <c r="K254" s="531"/>
      <c r="L254" s="531"/>
      <c r="M254" s="531"/>
      <c r="N254" s="531"/>
      <c r="O254" s="531"/>
      <c r="P254" s="549"/>
      <c r="Q254" s="676"/>
      <c r="R254" s="676"/>
      <c r="S254" s="680"/>
      <c r="T254" s="683"/>
      <c r="U254" s="683"/>
      <c r="V254" s="533"/>
      <c r="W254" s="524"/>
      <c r="X254" s="524"/>
      <c r="Y254" s="524"/>
      <c r="Z254" s="524"/>
      <c r="AA254" s="524"/>
      <c r="AB254" s="524"/>
      <c r="AC254" s="524"/>
      <c r="AD254" s="524"/>
      <c r="AE254" s="524"/>
      <c r="AF254" s="524"/>
      <c r="AG254" s="524"/>
      <c r="AH254" s="524"/>
      <c r="AI254" s="524"/>
      <c r="AJ254" s="524"/>
      <c r="AK254" s="524"/>
      <c r="AL254" s="524"/>
      <c r="AM254" s="524"/>
      <c r="AN254" s="524"/>
      <c r="AO254" s="533"/>
      <c r="AP254" s="533"/>
      <c r="AQ254" s="533"/>
      <c r="AR254" s="533"/>
      <c r="AS254" s="533"/>
      <c r="AT254" s="533"/>
      <c r="AU254" s="533"/>
      <c r="AV254" s="533"/>
      <c r="AW254" s="533"/>
      <c r="AX254" s="533"/>
      <c r="AY254" s="533"/>
      <c r="AZ254" s="533"/>
      <c r="BA254" s="684"/>
      <c r="BB254" s="684"/>
      <c r="BC254" s="684"/>
      <c r="BD254" s="684"/>
      <c r="BE254" s="684"/>
      <c r="BF254" s="684"/>
      <c r="BG254" s="684"/>
      <c r="BH254" s="684"/>
      <c r="BI254" s="684"/>
      <c r="BJ254" s="684"/>
      <c r="BK254" s="684"/>
      <c r="BL254" s="684"/>
      <c r="BM254" s="684"/>
      <c r="BN254" s="684"/>
      <c r="BO254" s="684"/>
      <c r="BP254" s="684"/>
      <c r="BQ254" s="684"/>
    </row>
    <row r="255">
      <c r="A255" s="524"/>
      <c r="B255" s="524"/>
      <c r="C255" s="524"/>
      <c r="D255" s="524"/>
      <c r="E255" s="524"/>
      <c r="F255" s="524"/>
      <c r="G255" s="531"/>
      <c r="H255" s="531"/>
      <c r="I255" s="531"/>
      <c r="J255" s="531"/>
      <c r="K255" s="531"/>
      <c r="L255" s="531"/>
      <c r="M255" s="531"/>
      <c r="N255" s="531"/>
      <c r="O255" s="531"/>
      <c r="P255" s="549"/>
      <c r="Q255" s="676"/>
      <c r="R255" s="676"/>
      <c r="S255" s="680"/>
      <c r="T255" s="683"/>
      <c r="U255" s="683"/>
      <c r="V255" s="533"/>
      <c r="W255" s="524"/>
      <c r="X255" s="524"/>
      <c r="Y255" s="524"/>
      <c r="Z255" s="524"/>
      <c r="AA255" s="524"/>
      <c r="AB255" s="524"/>
      <c r="AC255" s="524"/>
      <c r="AD255" s="524"/>
      <c r="AE255" s="524"/>
      <c r="AF255" s="524"/>
      <c r="AG255" s="524"/>
      <c r="AH255" s="524"/>
      <c r="AI255" s="524"/>
      <c r="AJ255" s="524"/>
      <c r="AK255" s="524"/>
      <c r="AL255" s="524"/>
      <c r="AM255" s="524"/>
      <c r="AN255" s="524"/>
      <c r="AO255" s="533"/>
      <c r="AP255" s="533"/>
      <c r="AQ255" s="533"/>
      <c r="AR255" s="533"/>
      <c r="AS255" s="533"/>
      <c r="AT255" s="533"/>
      <c r="AU255" s="533"/>
      <c r="AV255" s="533"/>
      <c r="AW255" s="533"/>
      <c r="AX255" s="533"/>
      <c r="AY255" s="533"/>
      <c r="AZ255" s="533"/>
      <c r="BA255" s="684"/>
      <c r="BB255" s="684"/>
      <c r="BC255" s="684"/>
      <c r="BD255" s="684"/>
      <c r="BE255" s="684"/>
      <c r="BF255" s="684"/>
      <c r="BG255" s="684"/>
      <c r="BH255" s="684"/>
      <c r="BI255" s="684"/>
      <c r="BJ255" s="684"/>
      <c r="BK255" s="684"/>
      <c r="BL255" s="684"/>
      <c r="BM255" s="684"/>
      <c r="BN255" s="684"/>
      <c r="BO255" s="684"/>
      <c r="BP255" s="684"/>
      <c r="BQ255" s="684"/>
    </row>
    <row r="256">
      <c r="A256" s="524"/>
      <c r="B256" s="524"/>
      <c r="C256" s="524"/>
      <c r="D256" s="524"/>
      <c r="E256" s="524"/>
      <c r="F256" s="524"/>
      <c r="G256" s="531"/>
      <c r="H256" s="531"/>
      <c r="I256" s="531"/>
      <c r="J256" s="531"/>
      <c r="K256" s="531"/>
      <c r="L256" s="531"/>
      <c r="M256" s="531"/>
      <c r="N256" s="531"/>
      <c r="O256" s="531"/>
      <c r="P256" s="549"/>
      <c r="Q256" s="676"/>
      <c r="R256" s="676"/>
      <c r="S256" s="680"/>
      <c r="T256" s="683"/>
      <c r="U256" s="683"/>
      <c r="V256" s="533"/>
      <c r="W256" s="524"/>
      <c r="X256" s="524"/>
      <c r="Y256" s="524"/>
      <c r="Z256" s="524"/>
      <c r="AA256" s="524"/>
      <c r="AB256" s="524"/>
      <c r="AC256" s="524"/>
      <c r="AD256" s="524"/>
      <c r="AE256" s="524"/>
      <c r="AF256" s="524"/>
      <c r="AG256" s="524"/>
      <c r="AH256" s="524"/>
      <c r="AI256" s="524"/>
      <c r="AJ256" s="524"/>
      <c r="AK256" s="524"/>
      <c r="AL256" s="524"/>
      <c r="AM256" s="524"/>
      <c r="AN256" s="524"/>
      <c r="AO256" s="533"/>
      <c r="AP256" s="533"/>
      <c r="AQ256" s="533"/>
      <c r="AR256" s="533"/>
      <c r="AS256" s="533"/>
      <c r="AT256" s="533"/>
      <c r="AU256" s="533"/>
      <c r="AV256" s="533"/>
      <c r="AW256" s="533"/>
      <c r="AX256" s="533"/>
      <c r="AY256" s="533"/>
      <c r="AZ256" s="533"/>
      <c r="BA256" s="684"/>
      <c r="BB256" s="684"/>
      <c r="BC256" s="684"/>
      <c r="BD256" s="684"/>
      <c r="BE256" s="684"/>
      <c r="BF256" s="684"/>
      <c r="BG256" s="684"/>
      <c r="BH256" s="684"/>
      <c r="BI256" s="684"/>
      <c r="BJ256" s="684"/>
      <c r="BK256" s="684"/>
      <c r="BL256" s="684"/>
      <c r="BM256" s="684"/>
      <c r="BN256" s="684"/>
      <c r="BO256" s="684"/>
      <c r="BP256" s="684"/>
      <c r="BQ256" s="684"/>
    </row>
    <row r="257">
      <c r="A257" s="524"/>
      <c r="B257" s="524"/>
      <c r="C257" s="524"/>
      <c r="D257" s="524"/>
      <c r="E257" s="524"/>
      <c r="F257" s="524"/>
      <c r="G257" s="531"/>
      <c r="H257" s="531"/>
      <c r="I257" s="531"/>
      <c r="J257" s="531"/>
      <c r="K257" s="531"/>
      <c r="L257" s="531"/>
      <c r="M257" s="531"/>
      <c r="N257" s="531"/>
      <c r="O257" s="531"/>
      <c r="P257" s="549"/>
      <c r="Q257" s="676"/>
      <c r="R257" s="676"/>
      <c r="S257" s="680"/>
      <c r="T257" s="683"/>
      <c r="U257" s="683"/>
      <c r="V257" s="533"/>
      <c r="W257" s="524"/>
      <c r="X257" s="524"/>
      <c r="Y257" s="524"/>
      <c r="Z257" s="524"/>
      <c r="AA257" s="524"/>
      <c r="AB257" s="524"/>
      <c r="AC257" s="524"/>
      <c r="AD257" s="524"/>
      <c r="AE257" s="524"/>
      <c r="AF257" s="524"/>
      <c r="AG257" s="524"/>
      <c r="AH257" s="524"/>
      <c r="AI257" s="524"/>
      <c r="AJ257" s="524"/>
      <c r="AK257" s="524"/>
      <c r="AL257" s="524"/>
      <c r="AM257" s="524"/>
      <c r="AN257" s="524"/>
      <c r="AO257" s="533"/>
      <c r="AP257" s="533"/>
      <c r="AQ257" s="533"/>
      <c r="AR257" s="533"/>
      <c r="AS257" s="533"/>
      <c r="AT257" s="533"/>
      <c r="AU257" s="533"/>
      <c r="AV257" s="533"/>
      <c r="AW257" s="533"/>
      <c r="AX257" s="533"/>
      <c r="AY257" s="533"/>
      <c r="AZ257" s="533"/>
      <c r="BA257" s="684"/>
      <c r="BB257" s="684"/>
      <c r="BC257" s="684"/>
      <c r="BD257" s="684"/>
      <c r="BE257" s="684"/>
      <c r="BF257" s="684"/>
      <c r="BG257" s="684"/>
      <c r="BH257" s="684"/>
      <c r="BI257" s="684"/>
      <c r="BJ257" s="684"/>
      <c r="BK257" s="684"/>
      <c r="BL257" s="684"/>
      <c r="BM257" s="684"/>
      <c r="BN257" s="684"/>
      <c r="BO257" s="684"/>
      <c r="BP257" s="684"/>
      <c r="BQ257" s="684"/>
    </row>
    <row r="258">
      <c r="A258" s="524"/>
      <c r="B258" s="524"/>
      <c r="C258" s="524"/>
      <c r="D258" s="524"/>
      <c r="E258" s="524"/>
      <c r="F258" s="524"/>
      <c r="G258" s="531"/>
      <c r="H258" s="531"/>
      <c r="I258" s="531"/>
      <c r="J258" s="531"/>
      <c r="K258" s="531"/>
      <c r="L258" s="531"/>
      <c r="M258" s="531"/>
      <c r="N258" s="531"/>
      <c r="O258" s="531"/>
      <c r="P258" s="549"/>
      <c r="Q258" s="676"/>
      <c r="R258" s="676"/>
      <c r="S258" s="680"/>
      <c r="T258" s="683"/>
      <c r="U258" s="683"/>
      <c r="V258" s="533"/>
      <c r="W258" s="524"/>
      <c r="X258" s="524"/>
      <c r="Y258" s="524"/>
      <c r="Z258" s="524"/>
      <c r="AA258" s="524"/>
      <c r="AB258" s="524"/>
      <c r="AC258" s="524"/>
      <c r="AD258" s="524"/>
      <c r="AE258" s="524"/>
      <c r="AF258" s="524"/>
      <c r="AG258" s="524"/>
      <c r="AH258" s="524"/>
      <c r="AI258" s="524"/>
      <c r="AJ258" s="524"/>
      <c r="AK258" s="524"/>
      <c r="AL258" s="524"/>
      <c r="AM258" s="524"/>
      <c r="AN258" s="524"/>
      <c r="AO258" s="533"/>
      <c r="AP258" s="533"/>
      <c r="AQ258" s="533"/>
      <c r="AR258" s="533"/>
      <c r="AS258" s="533"/>
      <c r="AT258" s="533"/>
      <c r="AU258" s="533"/>
      <c r="AV258" s="533"/>
      <c r="AW258" s="533"/>
      <c r="AX258" s="533"/>
      <c r="AY258" s="533"/>
      <c r="AZ258" s="533"/>
      <c r="BA258" s="684"/>
      <c r="BB258" s="684"/>
      <c r="BC258" s="684"/>
      <c r="BD258" s="684"/>
      <c r="BE258" s="684"/>
      <c r="BF258" s="684"/>
      <c r="BG258" s="684"/>
      <c r="BH258" s="684"/>
      <c r="BI258" s="684"/>
      <c r="BJ258" s="684"/>
      <c r="BK258" s="684"/>
      <c r="BL258" s="684"/>
      <c r="BM258" s="684"/>
      <c r="BN258" s="684"/>
      <c r="BO258" s="684"/>
      <c r="BP258" s="684"/>
      <c r="BQ258" s="684"/>
    </row>
    <row r="259">
      <c r="A259" s="524"/>
      <c r="B259" s="524"/>
      <c r="C259" s="524"/>
      <c r="D259" s="524"/>
      <c r="E259" s="524"/>
      <c r="F259" s="524"/>
      <c r="G259" s="531"/>
      <c r="H259" s="531"/>
      <c r="I259" s="531"/>
      <c r="J259" s="531"/>
      <c r="K259" s="531"/>
      <c r="L259" s="531"/>
      <c r="M259" s="531"/>
      <c r="N259" s="531"/>
      <c r="O259" s="531"/>
      <c r="P259" s="549"/>
      <c r="Q259" s="676"/>
      <c r="R259" s="676"/>
      <c r="S259" s="680"/>
      <c r="T259" s="683"/>
      <c r="U259" s="683"/>
      <c r="V259" s="533"/>
      <c r="W259" s="524"/>
      <c r="X259" s="524"/>
      <c r="Y259" s="524"/>
      <c r="Z259" s="524"/>
      <c r="AA259" s="524"/>
      <c r="AB259" s="524"/>
      <c r="AC259" s="524"/>
      <c r="AD259" s="524"/>
      <c r="AE259" s="524"/>
      <c r="AF259" s="524"/>
      <c r="AG259" s="524"/>
      <c r="AH259" s="524"/>
      <c r="AI259" s="524"/>
      <c r="AJ259" s="524"/>
      <c r="AK259" s="524"/>
      <c r="AL259" s="524"/>
      <c r="AM259" s="524"/>
      <c r="AN259" s="524"/>
      <c r="AO259" s="533"/>
      <c r="AP259" s="533"/>
      <c r="AQ259" s="533"/>
      <c r="AR259" s="533"/>
      <c r="AS259" s="533"/>
      <c r="AT259" s="533"/>
      <c r="AU259" s="533"/>
      <c r="AV259" s="533"/>
      <c r="AW259" s="533"/>
      <c r="AX259" s="533"/>
      <c r="AY259" s="533"/>
      <c r="AZ259" s="533"/>
      <c r="BA259" s="684"/>
      <c r="BB259" s="684"/>
      <c r="BC259" s="684"/>
      <c r="BD259" s="684"/>
      <c r="BE259" s="684"/>
      <c r="BF259" s="684"/>
      <c r="BG259" s="684"/>
      <c r="BH259" s="684"/>
      <c r="BI259" s="684"/>
      <c r="BJ259" s="684"/>
      <c r="BK259" s="684"/>
      <c r="BL259" s="684"/>
      <c r="BM259" s="684"/>
      <c r="BN259" s="684"/>
      <c r="BO259" s="684"/>
      <c r="BP259" s="684"/>
      <c r="BQ259" s="684"/>
    </row>
    <row r="260">
      <c r="A260" s="524"/>
      <c r="B260" s="524"/>
      <c r="C260" s="524"/>
      <c r="D260" s="524"/>
      <c r="E260" s="524"/>
      <c r="F260" s="524"/>
      <c r="G260" s="531"/>
      <c r="H260" s="531"/>
      <c r="I260" s="531"/>
      <c r="J260" s="531"/>
      <c r="K260" s="531"/>
      <c r="L260" s="531"/>
      <c r="M260" s="531"/>
      <c r="N260" s="531"/>
      <c r="O260" s="531"/>
      <c r="P260" s="549"/>
      <c r="Q260" s="676"/>
      <c r="R260" s="676"/>
      <c r="S260" s="680"/>
      <c r="T260" s="683"/>
      <c r="U260" s="683"/>
      <c r="V260" s="533"/>
      <c r="W260" s="524"/>
      <c r="X260" s="524"/>
      <c r="Y260" s="524"/>
      <c r="Z260" s="524"/>
      <c r="AA260" s="524"/>
      <c r="AB260" s="524"/>
      <c r="AC260" s="524"/>
      <c r="AD260" s="524"/>
      <c r="AE260" s="524"/>
      <c r="AF260" s="524"/>
      <c r="AG260" s="524"/>
      <c r="AH260" s="524"/>
      <c r="AI260" s="524"/>
      <c r="AJ260" s="524"/>
      <c r="AK260" s="524"/>
      <c r="AL260" s="524"/>
      <c r="AM260" s="524"/>
      <c r="AN260" s="524"/>
      <c r="AO260" s="533"/>
      <c r="AP260" s="533"/>
      <c r="AQ260" s="533"/>
      <c r="AR260" s="533"/>
      <c r="AS260" s="533"/>
      <c r="AT260" s="533"/>
      <c r="AU260" s="533"/>
      <c r="AV260" s="533"/>
      <c r="AW260" s="533"/>
      <c r="AX260" s="533"/>
      <c r="AY260" s="533"/>
      <c r="AZ260" s="533"/>
      <c r="BA260" s="684"/>
      <c r="BB260" s="684"/>
      <c r="BC260" s="684"/>
      <c r="BD260" s="684"/>
      <c r="BE260" s="684"/>
      <c r="BF260" s="684"/>
      <c r="BG260" s="684"/>
      <c r="BH260" s="684"/>
      <c r="BI260" s="684"/>
      <c r="BJ260" s="684"/>
      <c r="BK260" s="684"/>
      <c r="BL260" s="684"/>
      <c r="BM260" s="684"/>
      <c r="BN260" s="684"/>
      <c r="BO260" s="684"/>
      <c r="BP260" s="684"/>
      <c r="BQ260" s="684"/>
    </row>
    <row r="261">
      <c r="A261" s="524"/>
      <c r="B261" s="524"/>
      <c r="C261" s="524"/>
      <c r="D261" s="524"/>
      <c r="E261" s="524"/>
      <c r="F261" s="524"/>
      <c r="G261" s="531"/>
      <c r="H261" s="531"/>
      <c r="I261" s="531"/>
      <c r="J261" s="531"/>
      <c r="K261" s="531"/>
      <c r="L261" s="531"/>
      <c r="M261" s="531"/>
      <c r="N261" s="531"/>
      <c r="O261" s="531"/>
      <c r="P261" s="549"/>
      <c r="Q261" s="676"/>
      <c r="R261" s="676"/>
      <c r="S261" s="680"/>
      <c r="T261" s="683"/>
      <c r="U261" s="683"/>
      <c r="V261" s="533"/>
      <c r="W261" s="524"/>
      <c r="X261" s="524"/>
      <c r="Y261" s="524"/>
      <c r="Z261" s="524"/>
      <c r="AA261" s="524"/>
      <c r="AB261" s="524"/>
      <c r="AC261" s="524"/>
      <c r="AD261" s="524"/>
      <c r="AE261" s="524"/>
      <c r="AF261" s="524"/>
      <c r="AG261" s="524"/>
      <c r="AH261" s="524"/>
      <c r="AI261" s="524"/>
      <c r="AJ261" s="524"/>
      <c r="AK261" s="524"/>
      <c r="AL261" s="524"/>
      <c r="AM261" s="524"/>
      <c r="AN261" s="524"/>
      <c r="AO261" s="533"/>
      <c r="AP261" s="533"/>
      <c r="AQ261" s="533"/>
      <c r="AR261" s="533"/>
      <c r="AS261" s="533"/>
      <c r="AT261" s="533"/>
      <c r="AU261" s="533"/>
      <c r="AV261" s="533"/>
      <c r="AW261" s="533"/>
      <c r="AX261" s="533"/>
      <c r="AY261" s="533"/>
      <c r="AZ261" s="533"/>
      <c r="BA261" s="684"/>
      <c r="BB261" s="684"/>
      <c r="BC261" s="684"/>
      <c r="BD261" s="684"/>
      <c r="BE261" s="684"/>
      <c r="BF261" s="684"/>
      <c r="BG261" s="684"/>
      <c r="BH261" s="684"/>
      <c r="BI261" s="684"/>
      <c r="BJ261" s="684"/>
      <c r="BK261" s="684"/>
      <c r="BL261" s="684"/>
      <c r="BM261" s="684"/>
      <c r="BN261" s="684"/>
      <c r="BO261" s="684"/>
      <c r="BP261" s="684"/>
      <c r="BQ261" s="684"/>
    </row>
    <row r="262">
      <c r="A262" s="524"/>
      <c r="B262" s="524"/>
      <c r="C262" s="524"/>
      <c r="D262" s="524"/>
      <c r="E262" s="524"/>
      <c r="F262" s="524"/>
      <c r="G262" s="531"/>
      <c r="H262" s="531"/>
      <c r="I262" s="531"/>
      <c r="J262" s="531"/>
      <c r="K262" s="531"/>
      <c r="L262" s="531"/>
      <c r="M262" s="531"/>
      <c r="N262" s="531"/>
      <c r="O262" s="531"/>
      <c r="P262" s="549"/>
      <c r="Q262" s="676"/>
      <c r="R262" s="676"/>
      <c r="S262" s="680"/>
      <c r="T262" s="683"/>
      <c r="U262" s="683"/>
      <c r="V262" s="533"/>
      <c r="W262" s="524"/>
      <c r="X262" s="524"/>
      <c r="Y262" s="524"/>
      <c r="Z262" s="524"/>
      <c r="AA262" s="524"/>
      <c r="AB262" s="524"/>
      <c r="AC262" s="524"/>
      <c r="AD262" s="524"/>
      <c r="AE262" s="524"/>
      <c r="AF262" s="524"/>
      <c r="AG262" s="524"/>
      <c r="AH262" s="524"/>
      <c r="AI262" s="524"/>
      <c r="AJ262" s="524"/>
      <c r="AK262" s="524"/>
      <c r="AL262" s="524"/>
      <c r="AM262" s="524"/>
      <c r="AN262" s="524"/>
      <c r="AO262" s="533"/>
      <c r="AP262" s="533"/>
      <c r="AQ262" s="533"/>
      <c r="AR262" s="533"/>
      <c r="AS262" s="533"/>
      <c r="AT262" s="533"/>
      <c r="AU262" s="533"/>
      <c r="AV262" s="533"/>
      <c r="AW262" s="533"/>
      <c r="AX262" s="533"/>
      <c r="AY262" s="533"/>
      <c r="AZ262" s="533"/>
      <c r="BA262" s="684"/>
      <c r="BB262" s="684"/>
      <c r="BC262" s="684"/>
      <c r="BD262" s="684"/>
      <c r="BE262" s="684"/>
      <c r="BF262" s="684"/>
      <c r="BG262" s="684"/>
      <c r="BH262" s="684"/>
      <c r="BI262" s="684"/>
      <c r="BJ262" s="684"/>
      <c r="BK262" s="684"/>
      <c r="BL262" s="684"/>
      <c r="BM262" s="684"/>
      <c r="BN262" s="684"/>
      <c r="BO262" s="684"/>
      <c r="BP262" s="684"/>
      <c r="BQ262" s="684"/>
    </row>
    <row r="263">
      <c r="A263" s="524"/>
      <c r="B263" s="524"/>
      <c r="C263" s="524"/>
      <c r="D263" s="524"/>
      <c r="E263" s="524"/>
      <c r="F263" s="524"/>
      <c r="G263" s="531"/>
      <c r="H263" s="531"/>
      <c r="I263" s="531"/>
      <c r="J263" s="531"/>
      <c r="K263" s="531"/>
      <c r="L263" s="531"/>
      <c r="M263" s="531"/>
      <c r="N263" s="531"/>
      <c r="O263" s="531"/>
      <c r="P263" s="549"/>
      <c r="Q263" s="676"/>
      <c r="R263" s="676"/>
      <c r="S263" s="680"/>
      <c r="T263" s="683"/>
      <c r="U263" s="683"/>
      <c r="V263" s="533"/>
      <c r="W263" s="524"/>
      <c r="X263" s="524"/>
      <c r="Y263" s="524"/>
      <c r="Z263" s="524"/>
      <c r="AA263" s="524"/>
      <c r="AB263" s="524"/>
      <c r="AC263" s="524"/>
      <c r="AD263" s="524"/>
      <c r="AE263" s="524"/>
      <c r="AF263" s="524"/>
      <c r="AG263" s="524"/>
      <c r="AH263" s="524"/>
      <c r="AI263" s="524"/>
      <c r="AJ263" s="524"/>
      <c r="AK263" s="524"/>
      <c r="AL263" s="524"/>
      <c r="AM263" s="524"/>
      <c r="AN263" s="524"/>
      <c r="AO263" s="533"/>
      <c r="AP263" s="533"/>
      <c r="AQ263" s="533"/>
      <c r="AR263" s="533"/>
      <c r="AS263" s="533"/>
      <c r="AT263" s="533"/>
      <c r="AU263" s="533"/>
      <c r="AV263" s="533"/>
      <c r="AW263" s="533"/>
      <c r="AX263" s="533"/>
      <c r="AY263" s="533"/>
      <c r="AZ263" s="533"/>
      <c r="BA263" s="684"/>
      <c r="BB263" s="684"/>
      <c r="BC263" s="684"/>
      <c r="BD263" s="684"/>
      <c r="BE263" s="684"/>
      <c r="BF263" s="684"/>
      <c r="BG263" s="684"/>
      <c r="BH263" s="684"/>
      <c r="BI263" s="684"/>
      <c r="BJ263" s="684"/>
      <c r="BK263" s="684"/>
      <c r="BL263" s="684"/>
      <c r="BM263" s="684"/>
      <c r="BN263" s="684"/>
      <c r="BO263" s="684"/>
      <c r="BP263" s="684"/>
      <c r="BQ263" s="684"/>
    </row>
    <row r="264">
      <c r="A264" s="524"/>
      <c r="B264" s="524"/>
      <c r="C264" s="524"/>
      <c r="D264" s="524"/>
      <c r="E264" s="524"/>
      <c r="F264" s="524"/>
      <c r="G264" s="531"/>
      <c r="H264" s="531"/>
      <c r="I264" s="531"/>
      <c r="J264" s="531"/>
      <c r="K264" s="531"/>
      <c r="L264" s="531"/>
      <c r="M264" s="531"/>
      <c r="N264" s="531"/>
      <c r="O264" s="531"/>
      <c r="P264" s="549"/>
      <c r="Q264" s="676"/>
      <c r="R264" s="676"/>
      <c r="S264" s="680"/>
      <c r="T264" s="683"/>
      <c r="U264" s="683"/>
      <c r="V264" s="533"/>
      <c r="W264" s="524"/>
      <c r="X264" s="524"/>
      <c r="Y264" s="524"/>
      <c r="Z264" s="524"/>
      <c r="AA264" s="524"/>
      <c r="AB264" s="524"/>
      <c r="AC264" s="524"/>
      <c r="AD264" s="524"/>
      <c r="AE264" s="524"/>
      <c r="AF264" s="524"/>
      <c r="AG264" s="524"/>
      <c r="AH264" s="524"/>
      <c r="AI264" s="524"/>
      <c r="AJ264" s="524"/>
      <c r="AK264" s="524"/>
      <c r="AL264" s="524"/>
      <c r="AM264" s="524"/>
      <c r="AN264" s="524"/>
      <c r="AO264" s="533"/>
      <c r="AP264" s="533"/>
      <c r="AQ264" s="533"/>
      <c r="AR264" s="533"/>
      <c r="AS264" s="533"/>
      <c r="AT264" s="533"/>
      <c r="AU264" s="533"/>
      <c r="AV264" s="533"/>
      <c r="AW264" s="533"/>
      <c r="AX264" s="533"/>
      <c r="AY264" s="533"/>
      <c r="AZ264" s="533"/>
      <c r="BA264" s="684"/>
      <c r="BB264" s="684"/>
      <c r="BC264" s="684"/>
      <c r="BD264" s="684"/>
      <c r="BE264" s="684"/>
      <c r="BF264" s="684"/>
      <c r="BG264" s="684"/>
      <c r="BH264" s="684"/>
      <c r="BI264" s="684"/>
      <c r="BJ264" s="684"/>
      <c r="BK264" s="684"/>
      <c r="BL264" s="684"/>
      <c r="BM264" s="684"/>
      <c r="BN264" s="684"/>
      <c r="BO264" s="684"/>
      <c r="BP264" s="684"/>
      <c r="BQ264" s="684"/>
    </row>
    <row r="265">
      <c r="A265" s="524"/>
      <c r="B265" s="524"/>
      <c r="C265" s="524"/>
      <c r="D265" s="524"/>
      <c r="E265" s="524"/>
      <c r="F265" s="524"/>
      <c r="G265" s="531"/>
      <c r="H265" s="531"/>
      <c r="I265" s="531"/>
      <c r="J265" s="531"/>
      <c r="K265" s="531"/>
      <c r="L265" s="531"/>
      <c r="M265" s="531"/>
      <c r="N265" s="531"/>
      <c r="O265" s="531"/>
      <c r="P265" s="549"/>
      <c r="Q265" s="676"/>
      <c r="R265" s="676"/>
      <c r="S265" s="680"/>
      <c r="T265" s="683"/>
      <c r="U265" s="683"/>
      <c r="V265" s="533"/>
      <c r="W265" s="524"/>
      <c r="X265" s="524"/>
      <c r="Y265" s="524"/>
      <c r="Z265" s="524"/>
      <c r="AA265" s="524"/>
      <c r="AB265" s="524"/>
      <c r="AC265" s="524"/>
      <c r="AD265" s="524"/>
      <c r="AE265" s="524"/>
      <c r="AF265" s="524"/>
      <c r="AG265" s="524"/>
      <c r="AH265" s="524"/>
      <c r="AI265" s="524"/>
      <c r="AJ265" s="524"/>
      <c r="AK265" s="524"/>
      <c r="AL265" s="524"/>
      <c r="AM265" s="524"/>
      <c r="AN265" s="524"/>
      <c r="AO265" s="533"/>
      <c r="AP265" s="533"/>
      <c r="AQ265" s="533"/>
      <c r="AR265" s="533"/>
      <c r="AS265" s="533"/>
      <c r="AT265" s="533"/>
      <c r="AU265" s="533"/>
      <c r="AV265" s="533"/>
      <c r="AW265" s="533"/>
      <c r="AX265" s="533"/>
      <c r="AY265" s="533"/>
      <c r="AZ265" s="533"/>
      <c r="BA265" s="684"/>
      <c r="BB265" s="684"/>
      <c r="BC265" s="684"/>
      <c r="BD265" s="684"/>
      <c r="BE265" s="684"/>
      <c r="BF265" s="684"/>
      <c r="BG265" s="684"/>
      <c r="BH265" s="684"/>
      <c r="BI265" s="684"/>
      <c r="BJ265" s="684"/>
      <c r="BK265" s="684"/>
      <c r="BL265" s="684"/>
      <c r="BM265" s="684"/>
      <c r="BN265" s="684"/>
      <c r="BO265" s="684"/>
      <c r="BP265" s="684"/>
      <c r="BQ265" s="684"/>
    </row>
    <row r="266">
      <c r="A266" s="524"/>
      <c r="B266" s="524"/>
      <c r="C266" s="524"/>
      <c r="D266" s="524"/>
      <c r="E266" s="524"/>
      <c r="F266" s="524"/>
      <c r="G266" s="531"/>
      <c r="H266" s="531"/>
      <c r="I266" s="531"/>
      <c r="J266" s="531"/>
      <c r="K266" s="531"/>
      <c r="L266" s="531"/>
      <c r="M266" s="531"/>
      <c r="N266" s="531"/>
      <c r="O266" s="531"/>
      <c r="P266" s="549"/>
      <c r="Q266" s="676"/>
      <c r="R266" s="676"/>
      <c r="S266" s="680"/>
      <c r="T266" s="683"/>
      <c r="U266" s="683"/>
      <c r="V266" s="533"/>
      <c r="W266" s="524"/>
      <c r="X266" s="524"/>
      <c r="Y266" s="524"/>
      <c r="Z266" s="524"/>
      <c r="AA266" s="524"/>
      <c r="AB266" s="524"/>
      <c r="AC266" s="524"/>
      <c r="AD266" s="524"/>
      <c r="AE266" s="524"/>
      <c r="AF266" s="524"/>
      <c r="AG266" s="524"/>
      <c r="AH266" s="524"/>
      <c r="AI266" s="524"/>
      <c r="AJ266" s="524"/>
      <c r="AK266" s="524"/>
      <c r="AL266" s="524"/>
      <c r="AM266" s="524"/>
      <c r="AN266" s="524"/>
      <c r="AO266" s="533"/>
      <c r="AP266" s="533"/>
      <c r="AQ266" s="533"/>
      <c r="AR266" s="533"/>
      <c r="AS266" s="533"/>
      <c r="AT266" s="533"/>
      <c r="AU266" s="533"/>
      <c r="AV266" s="533"/>
      <c r="AW266" s="533"/>
      <c r="AX266" s="533"/>
      <c r="AY266" s="533"/>
      <c r="AZ266" s="533"/>
      <c r="BA266" s="684"/>
      <c r="BB266" s="684"/>
      <c r="BC266" s="684"/>
      <c r="BD266" s="684"/>
      <c r="BE266" s="684"/>
      <c r="BF266" s="684"/>
      <c r="BG266" s="684"/>
      <c r="BH266" s="684"/>
      <c r="BI266" s="684"/>
      <c r="BJ266" s="684"/>
      <c r="BK266" s="684"/>
      <c r="BL266" s="684"/>
      <c r="BM266" s="684"/>
      <c r="BN266" s="684"/>
      <c r="BO266" s="684"/>
      <c r="BP266" s="684"/>
      <c r="BQ266" s="684"/>
    </row>
    <row r="267">
      <c r="A267" s="524"/>
      <c r="B267" s="524"/>
      <c r="C267" s="524"/>
      <c r="D267" s="524"/>
      <c r="E267" s="524"/>
      <c r="F267" s="524"/>
      <c r="G267" s="531"/>
      <c r="H267" s="531"/>
      <c r="I267" s="531"/>
      <c r="J267" s="531"/>
      <c r="K267" s="531"/>
      <c r="L267" s="531"/>
      <c r="M267" s="531"/>
      <c r="N267" s="531"/>
      <c r="O267" s="531"/>
      <c r="P267" s="549"/>
      <c r="Q267" s="676"/>
      <c r="R267" s="676"/>
      <c r="S267" s="680"/>
      <c r="T267" s="683"/>
      <c r="U267" s="683"/>
      <c r="V267" s="533"/>
      <c r="W267" s="524"/>
      <c r="X267" s="524"/>
      <c r="Y267" s="524"/>
      <c r="Z267" s="524"/>
      <c r="AA267" s="524"/>
      <c r="AB267" s="524"/>
      <c r="AC267" s="524"/>
      <c r="AD267" s="524"/>
      <c r="AE267" s="524"/>
      <c r="AF267" s="524"/>
      <c r="AG267" s="524"/>
      <c r="AH267" s="524"/>
      <c r="AI267" s="524"/>
      <c r="AJ267" s="524"/>
      <c r="AK267" s="524"/>
      <c r="AL267" s="524"/>
      <c r="AM267" s="524"/>
      <c r="AN267" s="524"/>
      <c r="AO267" s="533"/>
      <c r="AP267" s="533"/>
      <c r="AQ267" s="533"/>
      <c r="AR267" s="533"/>
      <c r="AS267" s="533"/>
      <c r="AT267" s="533"/>
      <c r="AU267" s="533"/>
      <c r="AV267" s="533"/>
      <c r="AW267" s="533"/>
      <c r="AX267" s="533"/>
      <c r="AY267" s="533"/>
      <c r="AZ267" s="533"/>
      <c r="BA267" s="684"/>
      <c r="BB267" s="684"/>
      <c r="BC267" s="684"/>
      <c r="BD267" s="684"/>
      <c r="BE267" s="684"/>
      <c r="BF267" s="684"/>
      <c r="BG267" s="684"/>
      <c r="BH267" s="684"/>
      <c r="BI267" s="684"/>
      <c r="BJ267" s="684"/>
      <c r="BK267" s="684"/>
      <c r="BL267" s="684"/>
      <c r="BM267" s="684"/>
      <c r="BN267" s="684"/>
      <c r="BO267" s="684"/>
      <c r="BP267" s="684"/>
      <c r="BQ267" s="684"/>
    </row>
    <row r="268">
      <c r="A268" s="524"/>
      <c r="B268" s="524"/>
      <c r="C268" s="524"/>
      <c r="D268" s="524"/>
      <c r="E268" s="524"/>
      <c r="F268" s="524"/>
      <c r="G268" s="531"/>
      <c r="H268" s="531"/>
      <c r="I268" s="531"/>
      <c r="J268" s="531"/>
      <c r="K268" s="531"/>
      <c r="L268" s="531"/>
      <c r="M268" s="531"/>
      <c r="N268" s="531"/>
      <c r="O268" s="531"/>
      <c r="P268" s="549"/>
      <c r="Q268" s="676"/>
      <c r="R268" s="676"/>
      <c r="S268" s="680"/>
      <c r="T268" s="683"/>
      <c r="U268" s="683"/>
      <c r="V268" s="533"/>
      <c r="W268" s="524"/>
      <c r="X268" s="524"/>
      <c r="Y268" s="524"/>
      <c r="Z268" s="524"/>
      <c r="AA268" s="524"/>
      <c r="AB268" s="524"/>
      <c r="AC268" s="524"/>
      <c r="AD268" s="524"/>
      <c r="AE268" s="524"/>
      <c r="AF268" s="524"/>
      <c r="AG268" s="524"/>
      <c r="AH268" s="524"/>
      <c r="AI268" s="524"/>
      <c r="AJ268" s="524"/>
      <c r="AK268" s="524"/>
      <c r="AL268" s="524"/>
      <c r="AM268" s="524"/>
      <c r="AN268" s="524"/>
      <c r="AO268" s="533"/>
      <c r="AP268" s="533"/>
      <c r="AQ268" s="533"/>
      <c r="AR268" s="533"/>
      <c r="AS268" s="533"/>
      <c r="AT268" s="533"/>
      <c r="AU268" s="533"/>
      <c r="AV268" s="533"/>
      <c r="AW268" s="533"/>
      <c r="AX268" s="533"/>
      <c r="AY268" s="533"/>
      <c r="AZ268" s="533"/>
      <c r="BA268" s="684"/>
      <c r="BB268" s="684"/>
      <c r="BC268" s="684"/>
      <c r="BD268" s="684"/>
      <c r="BE268" s="684"/>
      <c r="BF268" s="684"/>
      <c r="BG268" s="684"/>
      <c r="BH268" s="684"/>
      <c r="BI268" s="684"/>
      <c r="BJ268" s="684"/>
      <c r="BK268" s="684"/>
      <c r="BL268" s="684"/>
      <c r="BM268" s="684"/>
      <c r="BN268" s="684"/>
      <c r="BO268" s="684"/>
      <c r="BP268" s="684"/>
      <c r="BQ268" s="684"/>
    </row>
    <row r="269">
      <c r="A269" s="524"/>
      <c r="B269" s="524"/>
      <c r="C269" s="524"/>
      <c r="D269" s="524"/>
      <c r="E269" s="524"/>
      <c r="F269" s="524"/>
      <c r="G269" s="531"/>
      <c r="H269" s="531"/>
      <c r="I269" s="531"/>
      <c r="J269" s="531"/>
      <c r="K269" s="531"/>
      <c r="L269" s="531"/>
      <c r="M269" s="531"/>
      <c r="N269" s="531"/>
      <c r="O269" s="531"/>
      <c r="P269" s="549"/>
      <c r="Q269" s="676"/>
      <c r="R269" s="676"/>
      <c r="S269" s="680"/>
      <c r="T269" s="683"/>
      <c r="U269" s="683"/>
      <c r="V269" s="533"/>
      <c r="W269" s="524"/>
      <c r="X269" s="524"/>
      <c r="Y269" s="524"/>
      <c r="Z269" s="524"/>
      <c r="AA269" s="524"/>
      <c r="AB269" s="524"/>
      <c r="AC269" s="524"/>
      <c r="AD269" s="524"/>
      <c r="AE269" s="524"/>
      <c r="AF269" s="524"/>
      <c r="AG269" s="524"/>
      <c r="AH269" s="524"/>
      <c r="AI269" s="524"/>
      <c r="AJ269" s="524"/>
      <c r="AK269" s="524"/>
      <c r="AL269" s="524"/>
      <c r="AM269" s="524"/>
      <c r="AN269" s="524"/>
      <c r="AO269" s="533"/>
      <c r="AP269" s="533"/>
      <c r="AQ269" s="533"/>
      <c r="AR269" s="533"/>
      <c r="AS269" s="533"/>
      <c r="AT269" s="533"/>
      <c r="AU269" s="533"/>
      <c r="AV269" s="533"/>
      <c r="AW269" s="533"/>
      <c r="AX269" s="533"/>
      <c r="AY269" s="533"/>
      <c r="AZ269" s="533"/>
      <c r="BA269" s="684"/>
      <c r="BB269" s="684"/>
      <c r="BC269" s="684"/>
      <c r="BD269" s="684"/>
      <c r="BE269" s="684"/>
      <c r="BF269" s="684"/>
      <c r="BG269" s="684"/>
      <c r="BH269" s="684"/>
      <c r="BI269" s="684"/>
      <c r="BJ269" s="684"/>
      <c r="BK269" s="684"/>
      <c r="BL269" s="684"/>
      <c r="BM269" s="684"/>
      <c r="BN269" s="684"/>
      <c r="BO269" s="684"/>
      <c r="BP269" s="684"/>
      <c r="BQ269" s="684"/>
    </row>
    <row r="270">
      <c r="A270" s="524"/>
      <c r="B270" s="524"/>
      <c r="C270" s="524"/>
      <c r="D270" s="524"/>
      <c r="E270" s="524"/>
      <c r="F270" s="524"/>
      <c r="G270" s="531"/>
      <c r="H270" s="531"/>
      <c r="I270" s="531"/>
      <c r="J270" s="531"/>
      <c r="K270" s="531"/>
      <c r="L270" s="531"/>
      <c r="M270" s="531"/>
      <c r="N270" s="531"/>
      <c r="O270" s="531"/>
      <c r="P270" s="549"/>
      <c r="Q270" s="676"/>
      <c r="R270" s="676"/>
      <c r="S270" s="680"/>
      <c r="T270" s="683"/>
      <c r="U270" s="683"/>
      <c r="V270" s="533"/>
      <c r="W270" s="524"/>
      <c r="X270" s="524"/>
      <c r="Y270" s="524"/>
      <c r="Z270" s="524"/>
      <c r="AA270" s="524"/>
      <c r="AB270" s="524"/>
      <c r="AC270" s="524"/>
      <c r="AD270" s="524"/>
      <c r="AE270" s="524"/>
      <c r="AF270" s="524"/>
      <c r="AG270" s="524"/>
      <c r="AH270" s="524"/>
      <c r="AI270" s="524"/>
      <c r="AJ270" s="524"/>
      <c r="AK270" s="524"/>
      <c r="AL270" s="524"/>
      <c r="AM270" s="524"/>
      <c r="AN270" s="524"/>
      <c r="AO270" s="533"/>
      <c r="AP270" s="533"/>
      <c r="AQ270" s="533"/>
      <c r="AR270" s="533"/>
      <c r="AS270" s="533"/>
      <c r="AT270" s="533"/>
      <c r="AU270" s="533"/>
      <c r="AV270" s="533"/>
      <c r="AW270" s="533"/>
      <c r="AX270" s="533"/>
      <c r="AY270" s="533"/>
      <c r="AZ270" s="533"/>
      <c r="BA270" s="684"/>
      <c r="BB270" s="684"/>
      <c r="BC270" s="684"/>
      <c r="BD270" s="684"/>
      <c r="BE270" s="684"/>
      <c r="BF270" s="684"/>
      <c r="BG270" s="684"/>
      <c r="BH270" s="684"/>
      <c r="BI270" s="684"/>
      <c r="BJ270" s="684"/>
      <c r="BK270" s="684"/>
      <c r="BL270" s="684"/>
      <c r="BM270" s="684"/>
      <c r="BN270" s="684"/>
      <c r="BO270" s="684"/>
      <c r="BP270" s="684"/>
      <c r="BQ270" s="684"/>
    </row>
    <row r="271">
      <c r="A271" s="524"/>
      <c r="B271" s="524"/>
      <c r="C271" s="524"/>
      <c r="D271" s="524"/>
      <c r="E271" s="524"/>
      <c r="F271" s="524"/>
      <c r="G271" s="531"/>
      <c r="H271" s="531"/>
      <c r="I271" s="531"/>
      <c r="J271" s="531"/>
      <c r="K271" s="531"/>
      <c r="L271" s="531"/>
      <c r="M271" s="531"/>
      <c r="N271" s="531"/>
      <c r="O271" s="531"/>
      <c r="P271" s="549"/>
      <c r="Q271" s="676"/>
      <c r="R271" s="676"/>
      <c r="S271" s="680"/>
      <c r="T271" s="683"/>
      <c r="U271" s="683"/>
      <c r="V271" s="533"/>
      <c r="W271" s="524"/>
      <c r="X271" s="524"/>
      <c r="Y271" s="524"/>
      <c r="Z271" s="524"/>
      <c r="AA271" s="524"/>
      <c r="AB271" s="524"/>
      <c r="AC271" s="524"/>
      <c r="AD271" s="524"/>
      <c r="AE271" s="524"/>
      <c r="AF271" s="524"/>
      <c r="AG271" s="524"/>
      <c r="AH271" s="524"/>
      <c r="AI271" s="524"/>
      <c r="AJ271" s="524"/>
      <c r="AK271" s="524"/>
      <c r="AL271" s="524"/>
      <c r="AM271" s="524"/>
      <c r="AN271" s="524"/>
      <c r="AO271" s="533"/>
      <c r="AP271" s="533"/>
      <c r="AQ271" s="533"/>
      <c r="AR271" s="533"/>
      <c r="AS271" s="533"/>
      <c r="AT271" s="533"/>
      <c r="AU271" s="533"/>
      <c r="AV271" s="533"/>
      <c r="AW271" s="533"/>
      <c r="AX271" s="533"/>
      <c r="AY271" s="533"/>
      <c r="AZ271" s="533"/>
      <c r="BA271" s="684"/>
      <c r="BB271" s="684"/>
      <c r="BC271" s="684"/>
      <c r="BD271" s="684"/>
      <c r="BE271" s="684"/>
      <c r="BF271" s="684"/>
      <c r="BG271" s="684"/>
      <c r="BH271" s="684"/>
      <c r="BI271" s="684"/>
      <c r="BJ271" s="684"/>
      <c r="BK271" s="684"/>
      <c r="BL271" s="684"/>
      <c r="BM271" s="684"/>
      <c r="BN271" s="684"/>
      <c r="BO271" s="684"/>
      <c r="BP271" s="684"/>
      <c r="BQ271" s="684"/>
    </row>
    <row r="272">
      <c r="A272" s="524"/>
      <c r="B272" s="524"/>
      <c r="C272" s="524"/>
      <c r="D272" s="524"/>
      <c r="E272" s="524"/>
      <c r="F272" s="524"/>
      <c r="G272" s="531"/>
      <c r="H272" s="531"/>
      <c r="I272" s="531"/>
      <c r="J272" s="531"/>
      <c r="K272" s="531"/>
      <c r="L272" s="531"/>
      <c r="M272" s="531"/>
      <c r="N272" s="531"/>
      <c r="O272" s="531"/>
      <c r="P272" s="549"/>
      <c r="Q272" s="676"/>
      <c r="R272" s="676"/>
      <c r="S272" s="680"/>
      <c r="T272" s="683"/>
      <c r="U272" s="683"/>
      <c r="V272" s="533"/>
      <c r="W272" s="524"/>
      <c r="X272" s="524"/>
      <c r="Y272" s="524"/>
      <c r="Z272" s="524"/>
      <c r="AA272" s="524"/>
      <c r="AB272" s="524"/>
      <c r="AC272" s="524"/>
      <c r="AD272" s="524"/>
      <c r="AE272" s="524"/>
      <c r="AF272" s="524"/>
      <c r="AG272" s="524"/>
      <c r="AH272" s="524"/>
      <c r="AI272" s="524"/>
      <c r="AJ272" s="524"/>
      <c r="AK272" s="524"/>
      <c r="AL272" s="524"/>
      <c r="AM272" s="524"/>
      <c r="AN272" s="524"/>
      <c r="AO272" s="533"/>
      <c r="AP272" s="533"/>
      <c r="AQ272" s="533"/>
      <c r="AR272" s="533"/>
      <c r="AS272" s="533"/>
      <c r="AT272" s="533"/>
      <c r="AU272" s="533"/>
      <c r="AV272" s="533"/>
      <c r="AW272" s="533"/>
      <c r="AX272" s="533"/>
      <c r="AY272" s="533"/>
      <c r="AZ272" s="533"/>
      <c r="BA272" s="684"/>
      <c r="BB272" s="684"/>
      <c r="BC272" s="684"/>
      <c r="BD272" s="684"/>
      <c r="BE272" s="684"/>
      <c r="BF272" s="684"/>
      <c r="BG272" s="684"/>
      <c r="BH272" s="684"/>
      <c r="BI272" s="684"/>
      <c r="BJ272" s="684"/>
      <c r="BK272" s="684"/>
      <c r="BL272" s="684"/>
      <c r="BM272" s="684"/>
      <c r="BN272" s="684"/>
      <c r="BO272" s="684"/>
      <c r="BP272" s="684"/>
      <c r="BQ272" s="684"/>
    </row>
    <row r="273">
      <c r="A273" s="524"/>
      <c r="B273" s="524"/>
      <c r="C273" s="524"/>
      <c r="D273" s="524"/>
      <c r="E273" s="524"/>
      <c r="F273" s="524"/>
      <c r="G273" s="531"/>
      <c r="H273" s="531"/>
      <c r="I273" s="531"/>
      <c r="J273" s="531"/>
      <c r="K273" s="531"/>
      <c r="L273" s="531"/>
      <c r="M273" s="531"/>
      <c r="N273" s="531"/>
      <c r="O273" s="531"/>
      <c r="P273" s="549"/>
      <c r="Q273" s="676"/>
      <c r="R273" s="676"/>
      <c r="S273" s="680"/>
      <c r="T273" s="683"/>
      <c r="U273" s="683"/>
      <c r="V273" s="533"/>
      <c r="W273" s="524"/>
      <c r="X273" s="524"/>
      <c r="Y273" s="524"/>
      <c r="Z273" s="524"/>
      <c r="AA273" s="524"/>
      <c r="AB273" s="524"/>
      <c r="AC273" s="524"/>
      <c r="AD273" s="524"/>
      <c r="AE273" s="524"/>
      <c r="AF273" s="524"/>
      <c r="AG273" s="524"/>
      <c r="AH273" s="524"/>
      <c r="AI273" s="524"/>
      <c r="AJ273" s="524"/>
      <c r="AK273" s="524"/>
      <c r="AL273" s="524"/>
      <c r="AM273" s="524"/>
      <c r="AN273" s="524"/>
      <c r="AO273" s="533"/>
      <c r="AP273" s="533"/>
      <c r="AQ273" s="533"/>
      <c r="AR273" s="533"/>
      <c r="AS273" s="533"/>
      <c r="AT273" s="533"/>
      <c r="AU273" s="533"/>
      <c r="AV273" s="533"/>
      <c r="AW273" s="533"/>
      <c r="AX273" s="533"/>
      <c r="AY273" s="533"/>
      <c r="AZ273" s="533"/>
      <c r="BA273" s="684"/>
      <c r="BB273" s="684"/>
      <c r="BC273" s="684"/>
      <c r="BD273" s="684"/>
      <c r="BE273" s="684"/>
      <c r="BF273" s="684"/>
      <c r="BG273" s="684"/>
      <c r="BH273" s="684"/>
      <c r="BI273" s="684"/>
      <c r="BJ273" s="684"/>
      <c r="BK273" s="684"/>
      <c r="BL273" s="684"/>
      <c r="BM273" s="684"/>
      <c r="BN273" s="684"/>
      <c r="BO273" s="684"/>
      <c r="BP273" s="684"/>
      <c r="BQ273" s="684"/>
    </row>
    <row r="274">
      <c r="A274" s="524"/>
      <c r="B274" s="524"/>
      <c r="C274" s="524"/>
      <c r="D274" s="524"/>
      <c r="E274" s="524"/>
      <c r="F274" s="524"/>
      <c r="G274" s="531"/>
      <c r="H274" s="531"/>
      <c r="I274" s="531"/>
      <c r="J274" s="531"/>
      <c r="K274" s="531"/>
      <c r="L274" s="531"/>
      <c r="M274" s="531"/>
      <c r="N274" s="531"/>
      <c r="O274" s="531"/>
      <c r="P274" s="549"/>
      <c r="Q274" s="676"/>
      <c r="R274" s="676"/>
      <c r="S274" s="680"/>
      <c r="T274" s="683"/>
      <c r="U274" s="683"/>
      <c r="V274" s="533"/>
      <c r="W274" s="524"/>
      <c r="X274" s="524"/>
      <c r="Y274" s="524"/>
      <c r="Z274" s="524"/>
      <c r="AA274" s="524"/>
      <c r="AB274" s="524"/>
      <c r="AC274" s="524"/>
      <c r="AD274" s="524"/>
      <c r="AE274" s="524"/>
      <c r="AF274" s="524"/>
      <c r="AG274" s="524"/>
      <c r="AH274" s="524"/>
      <c r="AI274" s="524"/>
      <c r="AJ274" s="524"/>
      <c r="AK274" s="524"/>
      <c r="AL274" s="524"/>
      <c r="AM274" s="524"/>
      <c r="AN274" s="524"/>
      <c r="AO274" s="533"/>
      <c r="AP274" s="533"/>
      <c r="AQ274" s="533"/>
      <c r="AR274" s="533"/>
      <c r="AS274" s="533"/>
      <c r="AT274" s="533"/>
      <c r="AU274" s="533"/>
      <c r="AV274" s="533"/>
      <c r="AW274" s="533"/>
      <c r="AX274" s="533"/>
      <c r="AY274" s="533"/>
      <c r="AZ274" s="533"/>
      <c r="BA274" s="684"/>
      <c r="BB274" s="684"/>
      <c r="BC274" s="684"/>
      <c r="BD274" s="684"/>
      <c r="BE274" s="684"/>
      <c r="BF274" s="684"/>
      <c r="BG274" s="684"/>
      <c r="BH274" s="684"/>
      <c r="BI274" s="684"/>
      <c r="BJ274" s="684"/>
      <c r="BK274" s="684"/>
      <c r="BL274" s="684"/>
      <c r="BM274" s="684"/>
      <c r="BN274" s="684"/>
      <c r="BO274" s="684"/>
      <c r="BP274" s="684"/>
      <c r="BQ274" s="684"/>
    </row>
    <row r="275">
      <c r="A275" s="524"/>
      <c r="B275" s="524"/>
      <c r="C275" s="524"/>
      <c r="D275" s="524"/>
      <c r="E275" s="524"/>
      <c r="F275" s="524"/>
      <c r="G275" s="531"/>
      <c r="H275" s="531"/>
      <c r="I275" s="531"/>
      <c r="J275" s="531"/>
      <c r="K275" s="531"/>
      <c r="L275" s="531"/>
      <c r="M275" s="531"/>
      <c r="N275" s="531"/>
      <c r="O275" s="531"/>
      <c r="P275" s="549"/>
      <c r="Q275" s="676"/>
      <c r="R275" s="676"/>
      <c r="S275" s="680"/>
      <c r="T275" s="683"/>
      <c r="U275" s="683"/>
      <c r="V275" s="533"/>
      <c r="W275" s="524"/>
      <c r="X275" s="524"/>
      <c r="Y275" s="524"/>
      <c r="Z275" s="524"/>
      <c r="AA275" s="524"/>
      <c r="AB275" s="524"/>
      <c r="AC275" s="524"/>
      <c r="AD275" s="524"/>
      <c r="AE275" s="524"/>
      <c r="AF275" s="524"/>
      <c r="AG275" s="524"/>
      <c r="AH275" s="524"/>
      <c r="AI275" s="524"/>
      <c r="AJ275" s="524"/>
      <c r="AK275" s="524"/>
      <c r="AL275" s="524"/>
      <c r="AM275" s="524"/>
      <c r="AN275" s="524"/>
      <c r="AO275" s="533"/>
      <c r="AP275" s="533"/>
      <c r="AQ275" s="533"/>
      <c r="AR275" s="533"/>
      <c r="AS275" s="533"/>
      <c r="AT275" s="533"/>
      <c r="AU275" s="533"/>
      <c r="AV275" s="533"/>
      <c r="AW275" s="533"/>
      <c r="AX275" s="533"/>
      <c r="AY275" s="533"/>
      <c r="AZ275" s="533"/>
      <c r="BA275" s="684"/>
      <c r="BB275" s="684"/>
      <c r="BC275" s="684"/>
      <c r="BD275" s="684"/>
      <c r="BE275" s="684"/>
      <c r="BF275" s="684"/>
      <c r="BG275" s="684"/>
      <c r="BH275" s="684"/>
      <c r="BI275" s="684"/>
      <c r="BJ275" s="684"/>
      <c r="BK275" s="684"/>
      <c r="BL275" s="684"/>
      <c r="BM275" s="684"/>
      <c r="BN275" s="684"/>
      <c r="BO275" s="684"/>
      <c r="BP275" s="684"/>
      <c r="BQ275" s="684"/>
    </row>
    <row r="276">
      <c r="A276" s="524"/>
      <c r="B276" s="524"/>
      <c r="C276" s="524"/>
      <c r="D276" s="524"/>
      <c r="E276" s="524"/>
      <c r="F276" s="524"/>
      <c r="G276" s="531"/>
      <c r="H276" s="531"/>
      <c r="I276" s="531"/>
      <c r="J276" s="531"/>
      <c r="K276" s="531"/>
      <c r="L276" s="531"/>
      <c r="M276" s="531"/>
      <c r="N276" s="531"/>
      <c r="O276" s="531"/>
      <c r="P276" s="549"/>
      <c r="Q276" s="676"/>
      <c r="R276" s="676"/>
      <c r="S276" s="680"/>
      <c r="T276" s="683"/>
      <c r="U276" s="683"/>
      <c r="V276" s="533"/>
      <c r="W276" s="524"/>
      <c r="X276" s="524"/>
      <c r="Y276" s="524"/>
      <c r="Z276" s="524"/>
      <c r="AA276" s="524"/>
      <c r="AB276" s="524"/>
      <c r="AC276" s="524"/>
      <c r="AD276" s="524"/>
      <c r="AE276" s="524"/>
      <c r="AF276" s="524"/>
      <c r="AG276" s="524"/>
      <c r="AH276" s="524"/>
      <c r="AI276" s="524"/>
      <c r="AJ276" s="524"/>
      <c r="AK276" s="524"/>
      <c r="AL276" s="524"/>
      <c r="AM276" s="524"/>
      <c r="AN276" s="524"/>
      <c r="AO276" s="533"/>
      <c r="AP276" s="533"/>
      <c r="AQ276" s="533"/>
      <c r="AR276" s="533"/>
      <c r="AS276" s="533"/>
      <c r="AT276" s="533"/>
      <c r="AU276" s="533"/>
      <c r="AV276" s="533"/>
      <c r="AW276" s="533"/>
      <c r="AX276" s="533"/>
      <c r="AY276" s="533"/>
      <c r="AZ276" s="533"/>
      <c r="BA276" s="684"/>
      <c r="BB276" s="684"/>
      <c r="BC276" s="684"/>
      <c r="BD276" s="684"/>
      <c r="BE276" s="684"/>
      <c r="BF276" s="684"/>
      <c r="BG276" s="684"/>
      <c r="BH276" s="684"/>
      <c r="BI276" s="684"/>
      <c r="BJ276" s="684"/>
      <c r="BK276" s="684"/>
      <c r="BL276" s="684"/>
      <c r="BM276" s="684"/>
      <c r="BN276" s="684"/>
      <c r="BO276" s="684"/>
      <c r="BP276" s="684"/>
      <c r="BQ276" s="684"/>
    </row>
    <row r="277">
      <c r="A277" s="524"/>
      <c r="B277" s="524"/>
      <c r="C277" s="524"/>
      <c r="D277" s="524"/>
      <c r="E277" s="524"/>
      <c r="F277" s="524"/>
      <c r="G277" s="531"/>
      <c r="H277" s="531"/>
      <c r="I277" s="531"/>
      <c r="J277" s="531"/>
      <c r="K277" s="531"/>
      <c r="L277" s="531"/>
      <c r="M277" s="531"/>
      <c r="N277" s="531"/>
      <c r="O277" s="531"/>
      <c r="P277" s="549"/>
      <c r="Q277" s="676"/>
      <c r="R277" s="676"/>
      <c r="S277" s="680"/>
      <c r="T277" s="683"/>
      <c r="U277" s="683"/>
      <c r="V277" s="533"/>
      <c r="W277" s="524"/>
      <c r="X277" s="524"/>
      <c r="Y277" s="524"/>
      <c r="Z277" s="524"/>
      <c r="AA277" s="524"/>
      <c r="AB277" s="524"/>
      <c r="AC277" s="524"/>
      <c r="AD277" s="524"/>
      <c r="AE277" s="524"/>
      <c r="AF277" s="524"/>
      <c r="AG277" s="524"/>
      <c r="AH277" s="524"/>
      <c r="AI277" s="524"/>
      <c r="AJ277" s="524"/>
      <c r="AK277" s="524"/>
      <c r="AL277" s="524"/>
      <c r="AM277" s="524"/>
      <c r="AN277" s="524"/>
      <c r="AO277" s="533"/>
      <c r="AP277" s="533"/>
      <c r="AQ277" s="533"/>
      <c r="AR277" s="533"/>
      <c r="AS277" s="533"/>
      <c r="AT277" s="533"/>
      <c r="AU277" s="533"/>
      <c r="AV277" s="533"/>
      <c r="AW277" s="533"/>
      <c r="AX277" s="533"/>
      <c r="AY277" s="533"/>
      <c r="AZ277" s="533"/>
      <c r="BA277" s="684"/>
      <c r="BB277" s="684"/>
      <c r="BC277" s="684"/>
      <c r="BD277" s="684"/>
      <c r="BE277" s="684"/>
      <c r="BF277" s="684"/>
      <c r="BG277" s="684"/>
      <c r="BH277" s="684"/>
      <c r="BI277" s="684"/>
      <c r="BJ277" s="684"/>
      <c r="BK277" s="684"/>
      <c r="BL277" s="684"/>
      <c r="BM277" s="684"/>
      <c r="BN277" s="684"/>
      <c r="BO277" s="684"/>
      <c r="BP277" s="684"/>
      <c r="BQ277" s="684"/>
    </row>
    <row r="278">
      <c r="A278" s="524"/>
      <c r="B278" s="524"/>
      <c r="C278" s="524"/>
      <c r="D278" s="524"/>
      <c r="E278" s="524"/>
      <c r="F278" s="524"/>
      <c r="G278" s="531"/>
      <c r="H278" s="531"/>
      <c r="I278" s="531"/>
      <c r="J278" s="531"/>
      <c r="K278" s="531"/>
      <c r="L278" s="531"/>
      <c r="M278" s="531"/>
      <c r="N278" s="531"/>
      <c r="O278" s="531"/>
      <c r="P278" s="549"/>
      <c r="Q278" s="676"/>
      <c r="R278" s="676"/>
      <c r="S278" s="680"/>
      <c r="T278" s="683"/>
      <c r="U278" s="683"/>
      <c r="V278" s="533"/>
      <c r="W278" s="524"/>
      <c r="X278" s="524"/>
      <c r="Y278" s="524"/>
      <c r="Z278" s="524"/>
      <c r="AA278" s="524"/>
      <c r="AB278" s="524"/>
      <c r="AC278" s="524"/>
      <c r="AD278" s="524"/>
      <c r="AE278" s="524"/>
      <c r="AF278" s="524"/>
      <c r="AG278" s="524"/>
      <c r="AH278" s="524"/>
      <c r="AI278" s="524"/>
      <c r="AJ278" s="524"/>
      <c r="AK278" s="524"/>
      <c r="AL278" s="524"/>
      <c r="AM278" s="524"/>
      <c r="AN278" s="524"/>
      <c r="AO278" s="533"/>
      <c r="AP278" s="533"/>
      <c r="AQ278" s="533"/>
      <c r="AR278" s="533"/>
      <c r="AS278" s="533"/>
      <c r="AT278" s="533"/>
      <c r="AU278" s="533"/>
      <c r="AV278" s="533"/>
      <c r="AW278" s="533"/>
      <c r="AX278" s="533"/>
      <c r="AY278" s="533"/>
      <c r="AZ278" s="533"/>
      <c r="BA278" s="684"/>
      <c r="BB278" s="684"/>
      <c r="BC278" s="684"/>
      <c r="BD278" s="684"/>
      <c r="BE278" s="684"/>
      <c r="BF278" s="684"/>
      <c r="BG278" s="684"/>
      <c r="BH278" s="684"/>
      <c r="BI278" s="684"/>
      <c r="BJ278" s="684"/>
      <c r="BK278" s="684"/>
      <c r="BL278" s="684"/>
      <c r="BM278" s="684"/>
      <c r="BN278" s="684"/>
      <c r="BO278" s="684"/>
      <c r="BP278" s="684"/>
      <c r="BQ278" s="684"/>
    </row>
    <row r="279">
      <c r="A279" s="524"/>
      <c r="B279" s="524"/>
      <c r="C279" s="524"/>
      <c r="D279" s="524"/>
      <c r="E279" s="524"/>
      <c r="F279" s="524"/>
      <c r="G279" s="531"/>
      <c r="H279" s="531"/>
      <c r="I279" s="531"/>
      <c r="J279" s="531"/>
      <c r="K279" s="531"/>
      <c r="L279" s="531"/>
      <c r="M279" s="531"/>
      <c r="N279" s="531"/>
      <c r="O279" s="531"/>
      <c r="P279" s="549"/>
      <c r="Q279" s="676"/>
      <c r="R279" s="676"/>
      <c r="S279" s="680"/>
      <c r="T279" s="683"/>
      <c r="U279" s="683"/>
      <c r="V279" s="533"/>
      <c r="W279" s="524"/>
      <c r="X279" s="524"/>
      <c r="Y279" s="524"/>
      <c r="Z279" s="524"/>
      <c r="AA279" s="524"/>
      <c r="AB279" s="524"/>
      <c r="AC279" s="524"/>
      <c r="AD279" s="524"/>
      <c r="AE279" s="524"/>
      <c r="AF279" s="524"/>
      <c r="AG279" s="524"/>
      <c r="AH279" s="524"/>
      <c r="AI279" s="524"/>
      <c r="AJ279" s="524"/>
      <c r="AK279" s="524"/>
      <c r="AL279" s="524"/>
      <c r="AM279" s="524"/>
      <c r="AN279" s="524"/>
      <c r="AO279" s="533"/>
      <c r="AP279" s="533"/>
      <c r="AQ279" s="533"/>
      <c r="AR279" s="533"/>
      <c r="AS279" s="533"/>
      <c r="AT279" s="533"/>
      <c r="AU279" s="533"/>
      <c r="AV279" s="533"/>
      <c r="AW279" s="533"/>
      <c r="AX279" s="533"/>
      <c r="AY279" s="533"/>
      <c r="AZ279" s="533"/>
      <c r="BA279" s="684"/>
      <c r="BB279" s="684"/>
      <c r="BC279" s="684"/>
      <c r="BD279" s="684"/>
      <c r="BE279" s="684"/>
      <c r="BF279" s="684"/>
      <c r="BG279" s="684"/>
      <c r="BH279" s="684"/>
      <c r="BI279" s="684"/>
      <c r="BJ279" s="684"/>
      <c r="BK279" s="684"/>
      <c r="BL279" s="684"/>
      <c r="BM279" s="684"/>
      <c r="BN279" s="684"/>
      <c r="BO279" s="684"/>
      <c r="BP279" s="684"/>
      <c r="BQ279" s="684"/>
    </row>
    <row r="280">
      <c r="A280" s="524"/>
      <c r="B280" s="524"/>
      <c r="C280" s="524"/>
      <c r="D280" s="524"/>
      <c r="E280" s="524"/>
      <c r="F280" s="524"/>
      <c r="G280" s="531"/>
      <c r="H280" s="531"/>
      <c r="I280" s="531"/>
      <c r="J280" s="531"/>
      <c r="K280" s="531"/>
      <c r="L280" s="531"/>
      <c r="M280" s="531"/>
      <c r="N280" s="531"/>
      <c r="O280" s="531"/>
      <c r="P280" s="549"/>
      <c r="Q280" s="676"/>
      <c r="R280" s="676"/>
      <c r="S280" s="680"/>
      <c r="T280" s="683"/>
      <c r="U280" s="683"/>
      <c r="V280" s="533"/>
      <c r="W280" s="524"/>
      <c r="X280" s="524"/>
      <c r="Y280" s="524"/>
      <c r="Z280" s="524"/>
      <c r="AA280" s="524"/>
      <c r="AB280" s="524"/>
      <c r="AC280" s="524"/>
      <c r="AD280" s="524"/>
      <c r="AE280" s="524"/>
      <c r="AF280" s="524"/>
      <c r="AG280" s="524"/>
      <c r="AH280" s="524"/>
      <c r="AI280" s="524"/>
      <c r="AJ280" s="524"/>
      <c r="AK280" s="524"/>
      <c r="AL280" s="524"/>
      <c r="AM280" s="524"/>
      <c r="AN280" s="524"/>
      <c r="AO280" s="533"/>
      <c r="AP280" s="533"/>
      <c r="AQ280" s="533"/>
      <c r="AR280" s="533"/>
      <c r="AS280" s="533"/>
      <c r="AT280" s="533"/>
      <c r="AU280" s="533"/>
      <c r="AV280" s="533"/>
      <c r="AW280" s="533"/>
      <c r="AX280" s="533"/>
      <c r="AY280" s="533"/>
      <c r="AZ280" s="533"/>
      <c r="BA280" s="684"/>
      <c r="BB280" s="684"/>
      <c r="BC280" s="684"/>
      <c r="BD280" s="684"/>
      <c r="BE280" s="684"/>
      <c r="BF280" s="684"/>
      <c r="BG280" s="684"/>
      <c r="BH280" s="684"/>
      <c r="BI280" s="684"/>
      <c r="BJ280" s="684"/>
      <c r="BK280" s="684"/>
      <c r="BL280" s="684"/>
      <c r="BM280" s="684"/>
      <c r="BN280" s="684"/>
      <c r="BO280" s="684"/>
      <c r="BP280" s="684"/>
      <c r="BQ280" s="684"/>
    </row>
    <row r="281">
      <c r="A281" s="524"/>
      <c r="B281" s="524"/>
      <c r="C281" s="524"/>
      <c r="D281" s="524"/>
      <c r="E281" s="524"/>
      <c r="F281" s="524"/>
      <c r="G281" s="531"/>
      <c r="H281" s="531"/>
      <c r="I281" s="531"/>
      <c r="J281" s="531"/>
      <c r="K281" s="531"/>
      <c r="L281" s="531"/>
      <c r="M281" s="531"/>
      <c r="N281" s="531"/>
      <c r="O281" s="531"/>
      <c r="P281" s="549"/>
      <c r="Q281" s="676"/>
      <c r="R281" s="676"/>
      <c r="S281" s="680"/>
      <c r="T281" s="683"/>
      <c r="U281" s="683"/>
      <c r="V281" s="533"/>
      <c r="W281" s="524"/>
      <c r="X281" s="524"/>
      <c r="Y281" s="524"/>
      <c r="Z281" s="524"/>
      <c r="AA281" s="524"/>
      <c r="AB281" s="524"/>
      <c r="AC281" s="524"/>
      <c r="AD281" s="524"/>
      <c r="AE281" s="524"/>
      <c r="AF281" s="524"/>
      <c r="AG281" s="524"/>
      <c r="AH281" s="524"/>
      <c r="AI281" s="524"/>
      <c r="AJ281" s="524"/>
      <c r="AK281" s="524"/>
      <c r="AL281" s="524"/>
      <c r="AM281" s="524"/>
      <c r="AN281" s="524"/>
      <c r="AO281" s="533"/>
      <c r="AP281" s="533"/>
      <c r="AQ281" s="533"/>
      <c r="AR281" s="533"/>
      <c r="AS281" s="533"/>
      <c r="AT281" s="533"/>
      <c r="AU281" s="533"/>
      <c r="AV281" s="533"/>
      <c r="AW281" s="533"/>
      <c r="AX281" s="533"/>
      <c r="AY281" s="533"/>
      <c r="AZ281" s="533"/>
      <c r="BA281" s="684"/>
      <c r="BB281" s="684"/>
      <c r="BC281" s="684"/>
      <c r="BD281" s="684"/>
      <c r="BE281" s="684"/>
      <c r="BF281" s="684"/>
      <c r="BG281" s="684"/>
      <c r="BH281" s="684"/>
      <c r="BI281" s="684"/>
      <c r="BJ281" s="684"/>
      <c r="BK281" s="684"/>
      <c r="BL281" s="684"/>
      <c r="BM281" s="684"/>
      <c r="BN281" s="684"/>
      <c r="BO281" s="684"/>
      <c r="BP281" s="684"/>
      <c r="BQ281" s="684"/>
    </row>
    <row r="282">
      <c r="A282" s="524"/>
      <c r="B282" s="524"/>
      <c r="C282" s="524"/>
      <c r="D282" s="524"/>
      <c r="E282" s="524"/>
      <c r="F282" s="524"/>
      <c r="G282" s="531"/>
      <c r="H282" s="531"/>
      <c r="I282" s="531"/>
      <c r="J282" s="531"/>
      <c r="K282" s="531"/>
      <c r="L282" s="531"/>
      <c r="M282" s="531"/>
      <c r="N282" s="531"/>
      <c r="O282" s="531"/>
      <c r="P282" s="549"/>
      <c r="Q282" s="676"/>
      <c r="R282" s="676"/>
      <c r="S282" s="680"/>
      <c r="T282" s="683"/>
      <c r="U282" s="683"/>
      <c r="V282" s="533"/>
      <c r="W282" s="524"/>
      <c r="X282" s="524"/>
      <c r="Y282" s="524"/>
      <c r="Z282" s="524"/>
      <c r="AA282" s="524"/>
      <c r="AB282" s="524"/>
      <c r="AC282" s="524"/>
      <c r="AD282" s="524"/>
      <c r="AE282" s="524"/>
      <c r="AF282" s="524"/>
      <c r="AG282" s="524"/>
      <c r="AH282" s="524"/>
      <c r="AI282" s="524"/>
      <c r="AJ282" s="524"/>
      <c r="AK282" s="524"/>
      <c r="AL282" s="524"/>
      <c r="AM282" s="524"/>
      <c r="AN282" s="524"/>
      <c r="AO282" s="533"/>
      <c r="AP282" s="533"/>
      <c r="AQ282" s="533"/>
      <c r="AR282" s="533"/>
      <c r="AS282" s="533"/>
      <c r="AT282" s="533"/>
      <c r="AU282" s="533"/>
      <c r="AV282" s="533"/>
      <c r="AW282" s="533"/>
      <c r="AX282" s="533"/>
      <c r="AY282" s="533"/>
      <c r="AZ282" s="533"/>
      <c r="BA282" s="684"/>
      <c r="BB282" s="684"/>
      <c r="BC282" s="684"/>
      <c r="BD282" s="684"/>
      <c r="BE282" s="684"/>
      <c r="BF282" s="684"/>
      <c r="BG282" s="684"/>
      <c r="BH282" s="684"/>
      <c r="BI282" s="684"/>
      <c r="BJ282" s="684"/>
      <c r="BK282" s="684"/>
      <c r="BL282" s="684"/>
      <c r="BM282" s="684"/>
      <c r="BN282" s="684"/>
      <c r="BO282" s="684"/>
      <c r="BP282" s="684"/>
      <c r="BQ282" s="684"/>
    </row>
    <row r="283">
      <c r="A283" s="524"/>
      <c r="B283" s="524"/>
      <c r="C283" s="524"/>
      <c r="D283" s="524"/>
      <c r="E283" s="524"/>
      <c r="F283" s="524"/>
      <c r="G283" s="531"/>
      <c r="H283" s="531"/>
      <c r="I283" s="531"/>
      <c r="J283" s="531"/>
      <c r="K283" s="531"/>
      <c r="L283" s="531"/>
      <c r="M283" s="531"/>
      <c r="N283" s="531"/>
      <c r="O283" s="531"/>
      <c r="P283" s="549"/>
      <c r="Q283" s="676"/>
      <c r="R283" s="676"/>
      <c r="S283" s="680"/>
      <c r="T283" s="683"/>
      <c r="U283" s="683"/>
      <c r="V283" s="533"/>
      <c r="W283" s="524"/>
      <c r="X283" s="524"/>
      <c r="Y283" s="524"/>
      <c r="Z283" s="524"/>
      <c r="AA283" s="524"/>
      <c r="AB283" s="524"/>
      <c r="AC283" s="524"/>
      <c r="AD283" s="524"/>
      <c r="AE283" s="524"/>
      <c r="AF283" s="524"/>
      <c r="AG283" s="524"/>
      <c r="AH283" s="524"/>
      <c r="AI283" s="524"/>
      <c r="AJ283" s="524"/>
      <c r="AK283" s="524"/>
      <c r="AL283" s="524"/>
      <c r="AM283" s="524"/>
      <c r="AN283" s="524"/>
      <c r="AO283" s="533"/>
      <c r="AP283" s="533"/>
      <c r="AQ283" s="533"/>
      <c r="AR283" s="533"/>
      <c r="AS283" s="533"/>
      <c r="AT283" s="533"/>
      <c r="AU283" s="533"/>
      <c r="AV283" s="533"/>
      <c r="AW283" s="533"/>
      <c r="AX283" s="533"/>
      <c r="AY283" s="533"/>
      <c r="AZ283" s="533"/>
      <c r="BA283" s="684"/>
      <c r="BB283" s="684"/>
      <c r="BC283" s="684"/>
      <c r="BD283" s="684"/>
      <c r="BE283" s="684"/>
      <c r="BF283" s="684"/>
      <c r="BG283" s="684"/>
      <c r="BH283" s="684"/>
      <c r="BI283" s="684"/>
      <c r="BJ283" s="684"/>
      <c r="BK283" s="684"/>
      <c r="BL283" s="684"/>
      <c r="BM283" s="684"/>
      <c r="BN283" s="684"/>
      <c r="BO283" s="684"/>
      <c r="BP283" s="684"/>
      <c r="BQ283" s="684"/>
    </row>
    <row r="284">
      <c r="A284" s="524"/>
      <c r="B284" s="524"/>
      <c r="C284" s="524"/>
      <c r="D284" s="524"/>
      <c r="E284" s="524"/>
      <c r="F284" s="524"/>
      <c r="G284" s="531"/>
      <c r="H284" s="531"/>
      <c r="I284" s="531"/>
      <c r="J284" s="531"/>
      <c r="K284" s="531"/>
      <c r="L284" s="531"/>
      <c r="M284" s="531"/>
      <c r="N284" s="531"/>
      <c r="O284" s="531"/>
      <c r="P284" s="549"/>
      <c r="Q284" s="676"/>
      <c r="R284" s="676"/>
      <c r="S284" s="680"/>
      <c r="T284" s="683"/>
      <c r="U284" s="683"/>
      <c r="V284" s="533"/>
      <c r="W284" s="524"/>
      <c r="X284" s="524"/>
      <c r="Y284" s="524"/>
      <c r="Z284" s="524"/>
      <c r="AA284" s="524"/>
      <c r="AB284" s="524"/>
      <c r="AC284" s="524"/>
      <c r="AD284" s="524"/>
      <c r="AE284" s="524"/>
      <c r="AF284" s="524"/>
      <c r="AG284" s="524"/>
      <c r="AH284" s="524"/>
      <c r="AI284" s="524"/>
      <c r="AJ284" s="524"/>
      <c r="AK284" s="524"/>
      <c r="AL284" s="524"/>
      <c r="AM284" s="524"/>
      <c r="AN284" s="524"/>
      <c r="AO284" s="533"/>
      <c r="AP284" s="533"/>
      <c r="AQ284" s="533"/>
      <c r="AR284" s="533"/>
      <c r="AS284" s="533"/>
      <c r="AT284" s="533"/>
      <c r="AU284" s="533"/>
      <c r="AV284" s="533"/>
      <c r="AW284" s="533"/>
      <c r="AX284" s="533"/>
      <c r="AY284" s="533"/>
      <c r="AZ284" s="533"/>
      <c r="BA284" s="684"/>
      <c r="BB284" s="684"/>
      <c r="BC284" s="684"/>
      <c r="BD284" s="684"/>
      <c r="BE284" s="684"/>
      <c r="BF284" s="684"/>
      <c r="BG284" s="684"/>
      <c r="BH284" s="684"/>
      <c r="BI284" s="684"/>
      <c r="BJ284" s="684"/>
      <c r="BK284" s="684"/>
      <c r="BL284" s="684"/>
      <c r="BM284" s="684"/>
      <c r="BN284" s="684"/>
      <c r="BO284" s="684"/>
      <c r="BP284" s="684"/>
      <c r="BQ284" s="684"/>
    </row>
    <row r="285">
      <c r="A285" s="524"/>
      <c r="B285" s="524"/>
      <c r="C285" s="524"/>
      <c r="D285" s="524"/>
      <c r="E285" s="524"/>
      <c r="F285" s="524"/>
      <c r="G285" s="531"/>
      <c r="H285" s="531"/>
      <c r="I285" s="531"/>
      <c r="J285" s="531"/>
      <c r="K285" s="531"/>
      <c r="L285" s="531"/>
      <c r="M285" s="531"/>
      <c r="N285" s="531"/>
      <c r="O285" s="531"/>
      <c r="P285" s="549"/>
      <c r="Q285" s="676"/>
      <c r="R285" s="676"/>
      <c r="S285" s="680"/>
      <c r="T285" s="683"/>
      <c r="U285" s="683"/>
      <c r="V285" s="533"/>
      <c r="W285" s="524"/>
      <c r="X285" s="524"/>
      <c r="Y285" s="524"/>
      <c r="Z285" s="524"/>
      <c r="AA285" s="524"/>
      <c r="AB285" s="524"/>
      <c r="AC285" s="524"/>
      <c r="AD285" s="524"/>
      <c r="AE285" s="524"/>
      <c r="AF285" s="524"/>
      <c r="AG285" s="524"/>
      <c r="AH285" s="524"/>
      <c r="AI285" s="524"/>
      <c r="AJ285" s="524"/>
      <c r="AK285" s="524"/>
      <c r="AL285" s="524"/>
      <c r="AM285" s="524"/>
      <c r="AN285" s="524"/>
      <c r="AO285" s="533"/>
      <c r="AP285" s="533"/>
      <c r="AQ285" s="533"/>
      <c r="AR285" s="533"/>
      <c r="AS285" s="533"/>
      <c r="AT285" s="533"/>
      <c r="AU285" s="533"/>
      <c r="AV285" s="533"/>
      <c r="AW285" s="533"/>
      <c r="AX285" s="533"/>
      <c r="AY285" s="533"/>
      <c r="AZ285" s="533"/>
      <c r="BA285" s="684"/>
      <c r="BB285" s="684"/>
      <c r="BC285" s="684"/>
      <c r="BD285" s="684"/>
      <c r="BE285" s="684"/>
      <c r="BF285" s="684"/>
      <c r="BG285" s="684"/>
      <c r="BH285" s="684"/>
      <c r="BI285" s="684"/>
      <c r="BJ285" s="684"/>
      <c r="BK285" s="684"/>
      <c r="BL285" s="684"/>
      <c r="BM285" s="684"/>
      <c r="BN285" s="684"/>
      <c r="BO285" s="684"/>
      <c r="BP285" s="684"/>
      <c r="BQ285" s="684"/>
    </row>
    <row r="286">
      <c r="A286" s="524"/>
      <c r="B286" s="524"/>
      <c r="C286" s="524"/>
      <c r="D286" s="524"/>
      <c r="E286" s="524"/>
      <c r="F286" s="524"/>
      <c r="G286" s="531"/>
      <c r="H286" s="531"/>
      <c r="I286" s="531"/>
      <c r="J286" s="531"/>
      <c r="K286" s="531"/>
      <c r="L286" s="531"/>
      <c r="M286" s="531"/>
      <c r="N286" s="531"/>
      <c r="O286" s="531"/>
      <c r="P286" s="549"/>
      <c r="Q286" s="676"/>
      <c r="R286" s="676"/>
      <c r="S286" s="680"/>
      <c r="T286" s="683"/>
      <c r="U286" s="683"/>
      <c r="V286" s="533"/>
      <c r="W286" s="524"/>
      <c r="X286" s="524"/>
      <c r="Y286" s="524"/>
      <c r="Z286" s="524"/>
      <c r="AA286" s="524"/>
      <c r="AB286" s="524"/>
      <c r="AC286" s="524"/>
      <c r="AD286" s="524"/>
      <c r="AE286" s="524"/>
      <c r="AF286" s="524"/>
      <c r="AG286" s="524"/>
      <c r="AH286" s="524"/>
      <c r="AI286" s="524"/>
      <c r="AJ286" s="524"/>
      <c r="AK286" s="524"/>
      <c r="AL286" s="524"/>
      <c r="AM286" s="524"/>
      <c r="AN286" s="524"/>
      <c r="AO286" s="533"/>
      <c r="AP286" s="533"/>
      <c r="AQ286" s="533"/>
      <c r="AR286" s="533"/>
      <c r="AS286" s="533"/>
      <c r="AT286" s="533"/>
      <c r="AU286" s="533"/>
      <c r="AV286" s="533"/>
      <c r="AW286" s="533"/>
      <c r="AX286" s="533"/>
      <c r="AY286" s="533"/>
      <c r="AZ286" s="533"/>
      <c r="BA286" s="684"/>
      <c r="BB286" s="684"/>
      <c r="BC286" s="684"/>
      <c r="BD286" s="684"/>
      <c r="BE286" s="684"/>
      <c r="BF286" s="684"/>
      <c r="BG286" s="684"/>
      <c r="BH286" s="684"/>
      <c r="BI286" s="684"/>
      <c r="BJ286" s="684"/>
      <c r="BK286" s="684"/>
      <c r="BL286" s="684"/>
      <c r="BM286" s="684"/>
      <c r="BN286" s="684"/>
      <c r="BO286" s="684"/>
      <c r="BP286" s="684"/>
      <c r="BQ286" s="684"/>
    </row>
    <row r="287">
      <c r="A287" s="524"/>
      <c r="B287" s="524"/>
      <c r="C287" s="524"/>
      <c r="D287" s="524"/>
      <c r="E287" s="524"/>
      <c r="F287" s="524"/>
      <c r="G287" s="531"/>
      <c r="H287" s="531"/>
      <c r="I287" s="531"/>
      <c r="J287" s="531"/>
      <c r="K287" s="531"/>
      <c r="L287" s="531"/>
      <c r="M287" s="531"/>
      <c r="N287" s="531"/>
      <c r="O287" s="531"/>
      <c r="P287" s="549"/>
      <c r="Q287" s="676"/>
      <c r="R287" s="676"/>
      <c r="S287" s="680"/>
      <c r="T287" s="683"/>
      <c r="U287" s="683"/>
      <c r="V287" s="533"/>
      <c r="W287" s="524"/>
      <c r="X287" s="524"/>
      <c r="Y287" s="524"/>
      <c r="Z287" s="524"/>
      <c r="AA287" s="524"/>
      <c r="AB287" s="524"/>
      <c r="AC287" s="524"/>
      <c r="AD287" s="524"/>
      <c r="AE287" s="524"/>
      <c r="AF287" s="524"/>
      <c r="AG287" s="524"/>
      <c r="AH287" s="524"/>
      <c r="AI287" s="524"/>
      <c r="AJ287" s="524"/>
      <c r="AK287" s="524"/>
      <c r="AL287" s="524"/>
      <c r="AM287" s="524"/>
      <c r="AN287" s="524"/>
      <c r="AO287" s="533"/>
      <c r="AP287" s="533"/>
      <c r="AQ287" s="533"/>
      <c r="AR287" s="533"/>
      <c r="AS287" s="533"/>
      <c r="AT287" s="533"/>
      <c r="AU287" s="533"/>
      <c r="AV287" s="533"/>
      <c r="AW287" s="533"/>
      <c r="AX287" s="533"/>
      <c r="AY287" s="533"/>
      <c r="AZ287" s="533"/>
      <c r="BA287" s="684"/>
      <c r="BB287" s="684"/>
      <c r="BC287" s="684"/>
      <c r="BD287" s="684"/>
      <c r="BE287" s="684"/>
      <c r="BF287" s="684"/>
      <c r="BG287" s="684"/>
      <c r="BH287" s="684"/>
      <c r="BI287" s="684"/>
      <c r="BJ287" s="684"/>
      <c r="BK287" s="684"/>
      <c r="BL287" s="684"/>
      <c r="BM287" s="684"/>
      <c r="BN287" s="684"/>
      <c r="BO287" s="684"/>
      <c r="BP287" s="684"/>
      <c r="BQ287" s="684"/>
    </row>
    <row r="288">
      <c r="A288" s="524"/>
      <c r="B288" s="524"/>
      <c r="C288" s="524"/>
      <c r="D288" s="524"/>
      <c r="E288" s="524"/>
      <c r="F288" s="524"/>
      <c r="G288" s="531"/>
      <c r="H288" s="531"/>
      <c r="I288" s="531"/>
      <c r="J288" s="531"/>
      <c r="K288" s="531"/>
      <c r="L288" s="531"/>
      <c r="M288" s="531"/>
      <c r="N288" s="531"/>
      <c r="O288" s="531"/>
      <c r="P288" s="549"/>
      <c r="Q288" s="676"/>
      <c r="R288" s="676"/>
      <c r="S288" s="680"/>
      <c r="T288" s="683"/>
      <c r="U288" s="683"/>
      <c r="V288" s="533"/>
      <c r="W288" s="524"/>
      <c r="X288" s="524"/>
      <c r="Y288" s="524"/>
      <c r="Z288" s="524"/>
      <c r="AA288" s="524"/>
      <c r="AB288" s="524"/>
      <c r="AC288" s="524"/>
      <c r="AD288" s="524"/>
      <c r="AE288" s="524"/>
      <c r="AF288" s="524"/>
      <c r="AG288" s="524"/>
      <c r="AH288" s="524"/>
      <c r="AI288" s="524"/>
      <c r="AJ288" s="524"/>
      <c r="AK288" s="524"/>
      <c r="AL288" s="524"/>
      <c r="AM288" s="524"/>
      <c r="AN288" s="524"/>
      <c r="AO288" s="533"/>
      <c r="AP288" s="533"/>
      <c r="AQ288" s="533"/>
      <c r="AR288" s="533"/>
      <c r="AS288" s="533"/>
      <c r="AT288" s="533"/>
      <c r="AU288" s="533"/>
      <c r="AV288" s="533"/>
      <c r="AW288" s="533"/>
      <c r="AX288" s="533"/>
      <c r="AY288" s="533"/>
      <c r="AZ288" s="533"/>
      <c r="BA288" s="684"/>
      <c r="BB288" s="684"/>
      <c r="BC288" s="684"/>
      <c r="BD288" s="684"/>
      <c r="BE288" s="684"/>
      <c r="BF288" s="684"/>
      <c r="BG288" s="684"/>
      <c r="BH288" s="684"/>
      <c r="BI288" s="684"/>
      <c r="BJ288" s="684"/>
      <c r="BK288" s="684"/>
      <c r="BL288" s="684"/>
      <c r="BM288" s="684"/>
      <c r="BN288" s="684"/>
      <c r="BO288" s="684"/>
      <c r="BP288" s="684"/>
      <c r="BQ288" s="684"/>
    </row>
    <row r="289">
      <c r="A289" s="524"/>
      <c r="B289" s="524"/>
      <c r="C289" s="524"/>
      <c r="D289" s="524"/>
      <c r="E289" s="524"/>
      <c r="F289" s="524"/>
      <c r="G289" s="531"/>
      <c r="H289" s="531"/>
      <c r="I289" s="531"/>
      <c r="J289" s="531"/>
      <c r="K289" s="531"/>
      <c r="L289" s="531"/>
      <c r="M289" s="531"/>
      <c r="N289" s="531"/>
      <c r="O289" s="531"/>
      <c r="P289" s="549"/>
      <c r="Q289" s="676"/>
      <c r="R289" s="676"/>
      <c r="S289" s="680"/>
      <c r="T289" s="683"/>
      <c r="U289" s="683"/>
      <c r="V289" s="533"/>
      <c r="W289" s="524"/>
      <c r="X289" s="524"/>
      <c r="Y289" s="524"/>
      <c r="Z289" s="524"/>
      <c r="AA289" s="524"/>
      <c r="AB289" s="524"/>
      <c r="AC289" s="524"/>
      <c r="AD289" s="524"/>
      <c r="AE289" s="524"/>
      <c r="AF289" s="524"/>
      <c r="AG289" s="524"/>
      <c r="AH289" s="524"/>
      <c r="AI289" s="524"/>
      <c r="AJ289" s="524"/>
      <c r="AK289" s="524"/>
      <c r="AL289" s="524"/>
      <c r="AM289" s="524"/>
      <c r="AN289" s="524"/>
      <c r="AO289" s="533"/>
      <c r="AP289" s="533"/>
      <c r="AQ289" s="533"/>
      <c r="AR289" s="533"/>
      <c r="AS289" s="533"/>
      <c r="AT289" s="533"/>
      <c r="AU289" s="533"/>
      <c r="AV289" s="533"/>
      <c r="AW289" s="533"/>
      <c r="AX289" s="533"/>
      <c r="AY289" s="533"/>
      <c r="AZ289" s="533"/>
      <c r="BA289" s="684"/>
      <c r="BB289" s="684"/>
      <c r="BC289" s="684"/>
      <c r="BD289" s="684"/>
      <c r="BE289" s="684"/>
      <c r="BF289" s="684"/>
      <c r="BG289" s="684"/>
      <c r="BH289" s="684"/>
      <c r="BI289" s="684"/>
      <c r="BJ289" s="684"/>
      <c r="BK289" s="684"/>
      <c r="BL289" s="684"/>
      <c r="BM289" s="684"/>
      <c r="BN289" s="684"/>
      <c r="BO289" s="684"/>
      <c r="BP289" s="684"/>
      <c r="BQ289" s="684"/>
    </row>
    <row r="290">
      <c r="A290" s="524"/>
      <c r="B290" s="524"/>
      <c r="C290" s="524"/>
      <c r="D290" s="524"/>
      <c r="E290" s="524"/>
      <c r="F290" s="524"/>
      <c r="G290" s="531"/>
      <c r="H290" s="531"/>
      <c r="I290" s="531"/>
      <c r="J290" s="531"/>
      <c r="K290" s="531"/>
      <c r="L290" s="531"/>
      <c r="M290" s="531"/>
      <c r="N290" s="531"/>
      <c r="O290" s="531"/>
      <c r="P290" s="549"/>
      <c r="Q290" s="676"/>
      <c r="R290" s="676"/>
      <c r="S290" s="680"/>
      <c r="T290" s="683"/>
      <c r="U290" s="683"/>
      <c r="V290" s="533"/>
      <c r="W290" s="524"/>
      <c r="X290" s="524"/>
      <c r="Y290" s="524"/>
      <c r="Z290" s="524"/>
      <c r="AA290" s="524"/>
      <c r="AB290" s="524"/>
      <c r="AC290" s="524"/>
      <c r="AD290" s="524"/>
      <c r="AE290" s="524"/>
      <c r="AF290" s="524"/>
      <c r="AG290" s="524"/>
      <c r="AH290" s="524"/>
      <c r="AI290" s="524"/>
      <c r="AJ290" s="524"/>
      <c r="AK290" s="524"/>
      <c r="AL290" s="524"/>
      <c r="AM290" s="524"/>
      <c r="AN290" s="524"/>
      <c r="AO290" s="533"/>
      <c r="AP290" s="533"/>
      <c r="AQ290" s="533"/>
      <c r="AR290" s="533"/>
      <c r="AS290" s="533"/>
      <c r="AT290" s="533"/>
      <c r="AU290" s="533"/>
      <c r="AV290" s="533"/>
      <c r="AW290" s="533"/>
      <c r="AX290" s="533"/>
      <c r="AY290" s="533"/>
      <c r="AZ290" s="533"/>
      <c r="BA290" s="684"/>
      <c r="BB290" s="684"/>
      <c r="BC290" s="684"/>
      <c r="BD290" s="684"/>
      <c r="BE290" s="684"/>
      <c r="BF290" s="684"/>
      <c r="BG290" s="684"/>
      <c r="BH290" s="684"/>
      <c r="BI290" s="684"/>
      <c r="BJ290" s="684"/>
      <c r="BK290" s="684"/>
      <c r="BL290" s="684"/>
      <c r="BM290" s="684"/>
      <c r="BN290" s="684"/>
      <c r="BO290" s="684"/>
      <c r="BP290" s="684"/>
      <c r="BQ290" s="684"/>
    </row>
    <row r="291">
      <c r="A291" s="524"/>
      <c r="B291" s="524"/>
      <c r="C291" s="524"/>
      <c r="D291" s="524"/>
      <c r="E291" s="524"/>
      <c r="F291" s="524"/>
      <c r="G291" s="531"/>
      <c r="H291" s="531"/>
      <c r="I291" s="531"/>
      <c r="J291" s="531"/>
      <c r="K291" s="531"/>
      <c r="L291" s="531"/>
      <c r="M291" s="531"/>
      <c r="N291" s="531"/>
      <c r="O291" s="531"/>
      <c r="P291" s="549"/>
      <c r="Q291" s="676"/>
      <c r="R291" s="676"/>
      <c r="S291" s="680"/>
      <c r="T291" s="683"/>
      <c r="U291" s="683"/>
      <c r="V291" s="533"/>
      <c r="W291" s="524"/>
      <c r="X291" s="524"/>
      <c r="Y291" s="524"/>
      <c r="Z291" s="524"/>
      <c r="AA291" s="524"/>
      <c r="AB291" s="524"/>
      <c r="AC291" s="524"/>
      <c r="AD291" s="524"/>
      <c r="AE291" s="524"/>
      <c r="AF291" s="524"/>
      <c r="AG291" s="524"/>
      <c r="AH291" s="524"/>
      <c r="AI291" s="524"/>
      <c r="AJ291" s="524"/>
      <c r="AK291" s="524"/>
      <c r="AL291" s="524"/>
      <c r="AM291" s="524"/>
      <c r="AN291" s="524"/>
      <c r="AO291" s="533"/>
      <c r="AP291" s="533"/>
      <c r="AQ291" s="533"/>
      <c r="AR291" s="533"/>
      <c r="AS291" s="533"/>
      <c r="AT291" s="533"/>
      <c r="AU291" s="533"/>
      <c r="AV291" s="533"/>
      <c r="AW291" s="533"/>
      <c r="AX291" s="533"/>
      <c r="AY291" s="533"/>
      <c r="AZ291" s="533"/>
      <c r="BA291" s="684"/>
      <c r="BB291" s="684"/>
      <c r="BC291" s="684"/>
      <c r="BD291" s="684"/>
      <c r="BE291" s="684"/>
      <c r="BF291" s="684"/>
      <c r="BG291" s="684"/>
      <c r="BH291" s="684"/>
      <c r="BI291" s="684"/>
      <c r="BJ291" s="684"/>
      <c r="BK291" s="684"/>
      <c r="BL291" s="684"/>
      <c r="BM291" s="684"/>
      <c r="BN291" s="684"/>
      <c r="BO291" s="684"/>
      <c r="BP291" s="684"/>
      <c r="BQ291" s="684"/>
    </row>
    <row r="292">
      <c r="A292" s="524"/>
      <c r="B292" s="524"/>
      <c r="C292" s="524"/>
      <c r="D292" s="524"/>
      <c r="E292" s="524"/>
      <c r="F292" s="524"/>
      <c r="G292" s="531"/>
      <c r="H292" s="531"/>
      <c r="I292" s="531"/>
      <c r="J292" s="531"/>
      <c r="K292" s="531"/>
      <c r="L292" s="531"/>
      <c r="M292" s="531"/>
      <c r="N292" s="531"/>
      <c r="O292" s="531"/>
      <c r="P292" s="549"/>
      <c r="Q292" s="676"/>
      <c r="R292" s="676"/>
      <c r="S292" s="680"/>
      <c r="T292" s="683"/>
      <c r="U292" s="683"/>
      <c r="V292" s="533"/>
      <c r="W292" s="524"/>
      <c r="X292" s="524"/>
      <c r="Y292" s="524"/>
      <c r="Z292" s="524"/>
      <c r="AA292" s="524"/>
      <c r="AB292" s="524"/>
      <c r="AC292" s="524"/>
      <c r="AD292" s="524"/>
      <c r="AE292" s="524"/>
      <c r="AF292" s="524"/>
      <c r="AG292" s="524"/>
      <c r="AH292" s="524"/>
      <c r="AI292" s="524"/>
      <c r="AJ292" s="524"/>
      <c r="AK292" s="524"/>
      <c r="AL292" s="524"/>
      <c r="AM292" s="524"/>
      <c r="AN292" s="524"/>
      <c r="AO292" s="533"/>
      <c r="AP292" s="533"/>
      <c r="AQ292" s="533"/>
      <c r="AR292" s="533"/>
      <c r="AS292" s="533"/>
      <c r="AT292" s="533"/>
      <c r="AU292" s="533"/>
      <c r="AV292" s="533"/>
      <c r="AW292" s="533"/>
      <c r="AX292" s="533"/>
      <c r="AY292" s="533"/>
      <c r="AZ292" s="533"/>
      <c r="BA292" s="684"/>
      <c r="BB292" s="684"/>
      <c r="BC292" s="684"/>
      <c r="BD292" s="684"/>
      <c r="BE292" s="684"/>
      <c r="BF292" s="684"/>
      <c r="BG292" s="684"/>
      <c r="BH292" s="684"/>
      <c r="BI292" s="684"/>
      <c r="BJ292" s="684"/>
      <c r="BK292" s="684"/>
      <c r="BL292" s="684"/>
      <c r="BM292" s="684"/>
      <c r="BN292" s="684"/>
      <c r="BO292" s="684"/>
      <c r="BP292" s="684"/>
      <c r="BQ292" s="684"/>
    </row>
    <row r="293">
      <c r="A293" s="524"/>
      <c r="B293" s="524"/>
      <c r="C293" s="524"/>
      <c r="D293" s="524"/>
      <c r="E293" s="524"/>
      <c r="F293" s="524"/>
      <c r="G293" s="531"/>
      <c r="H293" s="531"/>
      <c r="I293" s="531"/>
      <c r="J293" s="531"/>
      <c r="K293" s="531"/>
      <c r="L293" s="531"/>
      <c r="M293" s="531"/>
      <c r="N293" s="531"/>
      <c r="O293" s="531"/>
      <c r="P293" s="549"/>
      <c r="Q293" s="676"/>
      <c r="R293" s="676"/>
      <c r="S293" s="680"/>
      <c r="T293" s="683"/>
      <c r="U293" s="683"/>
      <c r="V293" s="533"/>
      <c r="W293" s="524"/>
      <c r="X293" s="524"/>
      <c r="Y293" s="524"/>
      <c r="Z293" s="524"/>
      <c r="AA293" s="524"/>
      <c r="AB293" s="524"/>
      <c r="AC293" s="524"/>
      <c r="AD293" s="524"/>
      <c r="AE293" s="524"/>
      <c r="AF293" s="524"/>
      <c r="AG293" s="524"/>
      <c r="AH293" s="524"/>
      <c r="AI293" s="524"/>
      <c r="AJ293" s="524"/>
      <c r="AK293" s="524"/>
      <c r="AL293" s="524"/>
      <c r="AM293" s="524"/>
      <c r="AN293" s="524"/>
      <c r="AO293" s="533"/>
      <c r="AP293" s="533"/>
      <c r="AQ293" s="533"/>
      <c r="AR293" s="533"/>
      <c r="AS293" s="533"/>
      <c r="AT293" s="533"/>
      <c r="AU293" s="533"/>
      <c r="AV293" s="533"/>
      <c r="AW293" s="533"/>
      <c r="AX293" s="533"/>
      <c r="AY293" s="533"/>
      <c r="AZ293" s="533"/>
      <c r="BA293" s="684"/>
      <c r="BB293" s="684"/>
      <c r="BC293" s="684"/>
      <c r="BD293" s="684"/>
      <c r="BE293" s="684"/>
      <c r="BF293" s="684"/>
      <c r="BG293" s="684"/>
      <c r="BH293" s="684"/>
      <c r="BI293" s="684"/>
      <c r="BJ293" s="684"/>
      <c r="BK293" s="684"/>
      <c r="BL293" s="684"/>
      <c r="BM293" s="684"/>
      <c r="BN293" s="684"/>
      <c r="BO293" s="684"/>
      <c r="BP293" s="684"/>
      <c r="BQ293" s="684"/>
    </row>
    <row r="294">
      <c r="A294" s="524"/>
      <c r="B294" s="524"/>
      <c r="C294" s="524"/>
      <c r="D294" s="524"/>
      <c r="E294" s="524"/>
      <c r="F294" s="524"/>
      <c r="G294" s="531"/>
      <c r="H294" s="531"/>
      <c r="I294" s="531"/>
      <c r="J294" s="531"/>
      <c r="K294" s="531"/>
      <c r="L294" s="531"/>
      <c r="M294" s="531"/>
      <c r="N294" s="531"/>
      <c r="O294" s="531"/>
      <c r="P294" s="549"/>
      <c r="Q294" s="676"/>
      <c r="R294" s="676"/>
      <c r="S294" s="680"/>
      <c r="T294" s="683"/>
      <c r="U294" s="683"/>
      <c r="V294" s="533"/>
      <c r="W294" s="524"/>
      <c r="X294" s="524"/>
      <c r="Y294" s="524"/>
      <c r="Z294" s="524"/>
      <c r="AA294" s="524"/>
      <c r="AB294" s="524"/>
      <c r="AC294" s="524"/>
      <c r="AD294" s="524"/>
      <c r="AE294" s="524"/>
      <c r="AF294" s="524"/>
      <c r="AG294" s="524"/>
      <c r="AH294" s="524"/>
      <c r="AI294" s="524"/>
      <c r="AJ294" s="524"/>
      <c r="AK294" s="524"/>
      <c r="AL294" s="524"/>
      <c r="AM294" s="524"/>
      <c r="AN294" s="524"/>
      <c r="AO294" s="533"/>
      <c r="AP294" s="533"/>
      <c r="AQ294" s="533"/>
      <c r="AR294" s="533"/>
      <c r="AS294" s="533"/>
      <c r="AT294" s="533"/>
      <c r="AU294" s="533"/>
      <c r="AV294" s="533"/>
      <c r="AW294" s="533"/>
      <c r="AX294" s="533"/>
      <c r="AY294" s="533"/>
      <c r="AZ294" s="533"/>
      <c r="BA294" s="684"/>
      <c r="BB294" s="684"/>
      <c r="BC294" s="684"/>
      <c r="BD294" s="684"/>
      <c r="BE294" s="684"/>
      <c r="BF294" s="684"/>
      <c r="BG294" s="684"/>
      <c r="BH294" s="684"/>
      <c r="BI294" s="684"/>
      <c r="BJ294" s="684"/>
      <c r="BK294" s="684"/>
      <c r="BL294" s="684"/>
      <c r="BM294" s="684"/>
      <c r="BN294" s="684"/>
      <c r="BO294" s="684"/>
      <c r="BP294" s="684"/>
      <c r="BQ294" s="684"/>
    </row>
    <row r="295">
      <c r="A295" s="524"/>
      <c r="B295" s="524"/>
      <c r="C295" s="524"/>
      <c r="D295" s="524"/>
      <c r="E295" s="524"/>
      <c r="F295" s="524"/>
      <c r="G295" s="531"/>
      <c r="H295" s="531"/>
      <c r="I295" s="531"/>
      <c r="J295" s="531"/>
      <c r="K295" s="531"/>
      <c r="L295" s="531"/>
      <c r="M295" s="531"/>
      <c r="N295" s="531"/>
      <c r="O295" s="531"/>
      <c r="P295" s="549"/>
      <c r="Q295" s="676"/>
      <c r="R295" s="676"/>
      <c r="S295" s="680"/>
      <c r="T295" s="683"/>
      <c r="U295" s="683"/>
      <c r="V295" s="533"/>
      <c r="W295" s="524"/>
      <c r="X295" s="524"/>
      <c r="Y295" s="524"/>
      <c r="Z295" s="524"/>
      <c r="AA295" s="524"/>
      <c r="AB295" s="524"/>
      <c r="AC295" s="524"/>
      <c r="AD295" s="524"/>
      <c r="AE295" s="524"/>
      <c r="AF295" s="524"/>
      <c r="AG295" s="524"/>
      <c r="AH295" s="524"/>
      <c r="AI295" s="524"/>
      <c r="AJ295" s="524"/>
      <c r="AK295" s="524"/>
      <c r="AL295" s="524"/>
      <c r="AM295" s="524"/>
      <c r="AN295" s="524"/>
      <c r="AO295" s="533"/>
      <c r="AP295" s="533"/>
      <c r="AQ295" s="533"/>
      <c r="AR295" s="533"/>
      <c r="AS295" s="533"/>
      <c r="AT295" s="533"/>
      <c r="AU295" s="533"/>
      <c r="AV295" s="533"/>
      <c r="AW295" s="533"/>
      <c r="AX295" s="533"/>
      <c r="AY295" s="533"/>
      <c r="AZ295" s="533"/>
      <c r="BA295" s="684"/>
      <c r="BB295" s="684"/>
      <c r="BC295" s="684"/>
      <c r="BD295" s="684"/>
      <c r="BE295" s="684"/>
      <c r="BF295" s="684"/>
      <c r="BG295" s="684"/>
      <c r="BH295" s="684"/>
      <c r="BI295" s="684"/>
      <c r="BJ295" s="684"/>
      <c r="BK295" s="684"/>
      <c r="BL295" s="684"/>
      <c r="BM295" s="684"/>
      <c r="BN295" s="684"/>
      <c r="BO295" s="684"/>
      <c r="BP295" s="684"/>
      <c r="BQ295" s="684"/>
    </row>
    <row r="296">
      <c r="A296" s="524"/>
      <c r="B296" s="524"/>
      <c r="C296" s="524"/>
      <c r="D296" s="524"/>
      <c r="E296" s="524"/>
      <c r="F296" s="524"/>
      <c r="G296" s="531"/>
      <c r="H296" s="531"/>
      <c r="I296" s="531"/>
      <c r="J296" s="531"/>
      <c r="K296" s="531"/>
      <c r="L296" s="531"/>
      <c r="M296" s="531"/>
      <c r="N296" s="531"/>
      <c r="O296" s="531"/>
      <c r="P296" s="549"/>
      <c r="Q296" s="676"/>
      <c r="R296" s="676"/>
      <c r="S296" s="680"/>
      <c r="T296" s="683"/>
      <c r="U296" s="683"/>
      <c r="V296" s="533"/>
      <c r="W296" s="524"/>
      <c r="X296" s="524"/>
      <c r="Y296" s="524"/>
      <c r="Z296" s="524"/>
      <c r="AA296" s="524"/>
      <c r="AB296" s="524"/>
      <c r="AC296" s="524"/>
      <c r="AD296" s="524"/>
      <c r="AE296" s="524"/>
      <c r="AF296" s="524"/>
      <c r="AG296" s="524"/>
      <c r="AH296" s="524"/>
      <c r="AI296" s="524"/>
      <c r="AJ296" s="524"/>
      <c r="AK296" s="524"/>
      <c r="AL296" s="524"/>
      <c r="AM296" s="524"/>
      <c r="AN296" s="524"/>
      <c r="AO296" s="533"/>
      <c r="AP296" s="533"/>
      <c r="AQ296" s="533"/>
      <c r="AR296" s="533"/>
      <c r="AS296" s="533"/>
      <c r="AT296" s="533"/>
      <c r="AU296" s="533"/>
      <c r="AV296" s="533"/>
      <c r="AW296" s="533"/>
      <c r="AX296" s="533"/>
      <c r="AY296" s="533"/>
      <c r="AZ296" s="533"/>
      <c r="BA296" s="684"/>
      <c r="BB296" s="684"/>
      <c r="BC296" s="684"/>
      <c r="BD296" s="684"/>
      <c r="BE296" s="684"/>
      <c r="BF296" s="684"/>
      <c r="BG296" s="684"/>
      <c r="BH296" s="684"/>
      <c r="BI296" s="684"/>
      <c r="BJ296" s="684"/>
      <c r="BK296" s="684"/>
      <c r="BL296" s="684"/>
      <c r="BM296" s="684"/>
      <c r="BN296" s="684"/>
      <c r="BO296" s="684"/>
      <c r="BP296" s="684"/>
      <c r="BQ296" s="684"/>
    </row>
    <row r="297">
      <c r="A297" s="524"/>
      <c r="B297" s="524"/>
      <c r="C297" s="524"/>
      <c r="D297" s="524"/>
      <c r="E297" s="524"/>
      <c r="F297" s="524"/>
      <c r="G297" s="531"/>
      <c r="H297" s="531"/>
      <c r="I297" s="531"/>
      <c r="J297" s="531"/>
      <c r="K297" s="531"/>
      <c r="L297" s="531"/>
      <c r="M297" s="531"/>
      <c r="N297" s="531"/>
      <c r="O297" s="531"/>
      <c r="P297" s="549"/>
      <c r="Q297" s="676"/>
      <c r="R297" s="676"/>
      <c r="S297" s="680"/>
      <c r="T297" s="683"/>
      <c r="U297" s="683"/>
      <c r="V297" s="533"/>
      <c r="W297" s="524"/>
      <c r="X297" s="524"/>
      <c r="Y297" s="524"/>
      <c r="Z297" s="524"/>
      <c r="AA297" s="524"/>
      <c r="AB297" s="524"/>
      <c r="AC297" s="524"/>
      <c r="AD297" s="524"/>
      <c r="AE297" s="524"/>
      <c r="AF297" s="524"/>
      <c r="AG297" s="524"/>
      <c r="AH297" s="524"/>
      <c r="AI297" s="524"/>
      <c r="AJ297" s="524"/>
      <c r="AK297" s="524"/>
      <c r="AL297" s="524"/>
      <c r="AM297" s="524"/>
      <c r="AN297" s="524"/>
      <c r="AO297" s="533"/>
      <c r="AP297" s="533"/>
      <c r="AQ297" s="533"/>
      <c r="AR297" s="533"/>
      <c r="AS297" s="533"/>
      <c r="AT297" s="533"/>
      <c r="AU297" s="533"/>
      <c r="AV297" s="533"/>
      <c r="AW297" s="533"/>
      <c r="AX297" s="533"/>
      <c r="AY297" s="533"/>
      <c r="AZ297" s="533"/>
      <c r="BA297" s="684"/>
      <c r="BB297" s="684"/>
      <c r="BC297" s="684"/>
      <c r="BD297" s="684"/>
      <c r="BE297" s="684"/>
      <c r="BF297" s="684"/>
      <c r="BG297" s="684"/>
      <c r="BH297" s="684"/>
      <c r="BI297" s="684"/>
      <c r="BJ297" s="684"/>
      <c r="BK297" s="684"/>
      <c r="BL297" s="684"/>
      <c r="BM297" s="684"/>
      <c r="BN297" s="684"/>
      <c r="BO297" s="684"/>
      <c r="BP297" s="684"/>
      <c r="BQ297" s="684"/>
    </row>
    <row r="298">
      <c r="A298" s="524"/>
      <c r="B298" s="524"/>
      <c r="C298" s="524"/>
      <c r="D298" s="524"/>
      <c r="E298" s="524"/>
      <c r="F298" s="524"/>
      <c r="G298" s="531"/>
      <c r="H298" s="531"/>
      <c r="I298" s="531"/>
      <c r="J298" s="531"/>
      <c r="K298" s="531"/>
      <c r="L298" s="531"/>
      <c r="M298" s="531"/>
      <c r="N298" s="531"/>
      <c r="O298" s="531"/>
      <c r="P298" s="549"/>
      <c r="Q298" s="676"/>
      <c r="R298" s="676"/>
      <c r="S298" s="680"/>
      <c r="T298" s="683"/>
      <c r="U298" s="683"/>
      <c r="V298" s="533"/>
      <c r="W298" s="524"/>
      <c r="X298" s="524"/>
      <c r="Y298" s="524"/>
      <c r="Z298" s="524"/>
      <c r="AA298" s="524"/>
      <c r="AB298" s="524"/>
      <c r="AC298" s="524"/>
      <c r="AD298" s="524"/>
      <c r="AE298" s="524"/>
      <c r="AF298" s="524"/>
      <c r="AG298" s="524"/>
      <c r="AH298" s="524"/>
      <c r="AI298" s="524"/>
      <c r="AJ298" s="524"/>
      <c r="AK298" s="524"/>
      <c r="AL298" s="524"/>
      <c r="AM298" s="524"/>
      <c r="AN298" s="524"/>
      <c r="AO298" s="533"/>
      <c r="AP298" s="533"/>
      <c r="AQ298" s="533"/>
      <c r="AR298" s="533"/>
      <c r="AS298" s="533"/>
      <c r="AT298" s="533"/>
      <c r="AU298" s="533"/>
      <c r="AV298" s="533"/>
      <c r="AW298" s="533"/>
      <c r="AX298" s="533"/>
      <c r="AY298" s="533"/>
      <c r="AZ298" s="533"/>
      <c r="BA298" s="684"/>
      <c r="BB298" s="684"/>
      <c r="BC298" s="684"/>
      <c r="BD298" s="684"/>
      <c r="BE298" s="684"/>
      <c r="BF298" s="684"/>
      <c r="BG298" s="684"/>
      <c r="BH298" s="684"/>
      <c r="BI298" s="684"/>
      <c r="BJ298" s="684"/>
      <c r="BK298" s="684"/>
      <c r="BL298" s="684"/>
      <c r="BM298" s="684"/>
      <c r="BN298" s="684"/>
      <c r="BO298" s="684"/>
      <c r="BP298" s="684"/>
      <c r="BQ298" s="684"/>
    </row>
    <row r="299">
      <c r="A299" s="524"/>
      <c r="B299" s="524"/>
      <c r="C299" s="524"/>
      <c r="D299" s="524"/>
      <c r="E299" s="524"/>
      <c r="F299" s="524"/>
      <c r="G299" s="531"/>
      <c r="H299" s="531"/>
      <c r="I299" s="531"/>
      <c r="J299" s="531"/>
      <c r="K299" s="531"/>
      <c r="L299" s="531"/>
      <c r="M299" s="531"/>
      <c r="N299" s="531"/>
      <c r="O299" s="531"/>
      <c r="P299" s="549"/>
      <c r="Q299" s="676"/>
      <c r="R299" s="676"/>
      <c r="S299" s="680"/>
      <c r="T299" s="683"/>
      <c r="U299" s="683"/>
      <c r="V299" s="533"/>
      <c r="W299" s="524"/>
      <c r="X299" s="524"/>
      <c r="Y299" s="524"/>
      <c r="Z299" s="524"/>
      <c r="AA299" s="524"/>
      <c r="AB299" s="524"/>
      <c r="AC299" s="524"/>
      <c r="AD299" s="524"/>
      <c r="AE299" s="524"/>
      <c r="AF299" s="524"/>
      <c r="AG299" s="524"/>
      <c r="AH299" s="524"/>
      <c r="AI299" s="524"/>
      <c r="AJ299" s="524"/>
      <c r="AK299" s="524"/>
      <c r="AL299" s="524"/>
      <c r="AM299" s="524"/>
      <c r="AN299" s="524"/>
      <c r="AO299" s="533"/>
      <c r="AP299" s="533"/>
      <c r="AQ299" s="533"/>
      <c r="AR299" s="533"/>
      <c r="AS299" s="533"/>
      <c r="AT299" s="533"/>
      <c r="AU299" s="533"/>
      <c r="AV299" s="533"/>
      <c r="AW299" s="533"/>
      <c r="AX299" s="533"/>
      <c r="AY299" s="533"/>
      <c r="AZ299" s="533"/>
      <c r="BA299" s="684"/>
      <c r="BB299" s="684"/>
      <c r="BC299" s="684"/>
      <c r="BD299" s="684"/>
      <c r="BE299" s="684"/>
      <c r="BF299" s="684"/>
      <c r="BG299" s="684"/>
      <c r="BH299" s="684"/>
      <c r="BI299" s="684"/>
      <c r="BJ299" s="684"/>
      <c r="BK299" s="684"/>
      <c r="BL299" s="684"/>
      <c r="BM299" s="684"/>
      <c r="BN299" s="684"/>
      <c r="BO299" s="684"/>
      <c r="BP299" s="684"/>
      <c r="BQ299" s="684"/>
    </row>
    <row r="300">
      <c r="A300" s="524"/>
      <c r="B300" s="524"/>
      <c r="C300" s="524"/>
      <c r="D300" s="524"/>
      <c r="E300" s="524"/>
      <c r="F300" s="524"/>
      <c r="G300" s="531"/>
      <c r="H300" s="531"/>
      <c r="I300" s="531"/>
      <c r="J300" s="531"/>
      <c r="K300" s="531"/>
      <c r="L300" s="531"/>
      <c r="M300" s="531"/>
      <c r="N300" s="531"/>
      <c r="O300" s="531"/>
      <c r="P300" s="549"/>
      <c r="Q300" s="676"/>
      <c r="R300" s="676"/>
      <c r="S300" s="680"/>
      <c r="T300" s="683"/>
      <c r="U300" s="683"/>
      <c r="V300" s="533"/>
      <c r="W300" s="524"/>
      <c r="X300" s="524"/>
      <c r="Y300" s="524"/>
      <c r="Z300" s="524"/>
      <c r="AA300" s="524"/>
      <c r="AB300" s="524"/>
      <c r="AC300" s="524"/>
      <c r="AD300" s="524"/>
      <c r="AE300" s="524"/>
      <c r="AF300" s="524"/>
      <c r="AG300" s="524"/>
      <c r="AH300" s="524"/>
      <c r="AI300" s="524"/>
      <c r="AJ300" s="524"/>
      <c r="AK300" s="524"/>
      <c r="AL300" s="524"/>
      <c r="AM300" s="524"/>
      <c r="AN300" s="524"/>
      <c r="AO300" s="533"/>
      <c r="AP300" s="533"/>
      <c r="AQ300" s="533"/>
      <c r="AR300" s="533"/>
      <c r="AS300" s="533"/>
      <c r="AT300" s="533"/>
      <c r="AU300" s="533"/>
      <c r="AV300" s="533"/>
      <c r="AW300" s="533"/>
      <c r="AX300" s="533"/>
      <c r="AY300" s="533"/>
      <c r="AZ300" s="533"/>
      <c r="BA300" s="684"/>
      <c r="BB300" s="684"/>
      <c r="BC300" s="684"/>
      <c r="BD300" s="684"/>
      <c r="BE300" s="684"/>
      <c r="BF300" s="684"/>
      <c r="BG300" s="684"/>
      <c r="BH300" s="684"/>
      <c r="BI300" s="684"/>
      <c r="BJ300" s="684"/>
      <c r="BK300" s="684"/>
      <c r="BL300" s="684"/>
      <c r="BM300" s="684"/>
      <c r="BN300" s="684"/>
      <c r="BO300" s="684"/>
      <c r="BP300" s="684"/>
      <c r="BQ300" s="684"/>
    </row>
    <row r="301">
      <c r="A301" s="524"/>
      <c r="B301" s="524"/>
      <c r="C301" s="524"/>
      <c r="D301" s="524"/>
      <c r="E301" s="524"/>
      <c r="F301" s="524"/>
      <c r="G301" s="531"/>
      <c r="H301" s="531"/>
      <c r="I301" s="531"/>
      <c r="J301" s="531"/>
      <c r="K301" s="531"/>
      <c r="L301" s="531"/>
      <c r="M301" s="531"/>
      <c r="N301" s="531"/>
      <c r="O301" s="531"/>
      <c r="P301" s="549"/>
      <c r="Q301" s="676"/>
      <c r="R301" s="676"/>
      <c r="S301" s="680"/>
      <c r="T301" s="683"/>
      <c r="U301" s="683"/>
      <c r="V301" s="533"/>
      <c r="W301" s="524"/>
      <c r="X301" s="524"/>
      <c r="Y301" s="524"/>
      <c r="Z301" s="524"/>
      <c r="AA301" s="524"/>
      <c r="AB301" s="524"/>
      <c r="AC301" s="524"/>
      <c r="AD301" s="524"/>
      <c r="AE301" s="524"/>
      <c r="AF301" s="524"/>
      <c r="AG301" s="524"/>
      <c r="AH301" s="524"/>
      <c r="AI301" s="524"/>
      <c r="AJ301" s="524"/>
      <c r="AK301" s="524"/>
      <c r="AL301" s="524"/>
      <c r="AM301" s="524"/>
      <c r="AN301" s="524"/>
      <c r="AO301" s="533"/>
      <c r="AP301" s="533"/>
      <c r="AQ301" s="533"/>
      <c r="AR301" s="533"/>
      <c r="AS301" s="533"/>
      <c r="AT301" s="533"/>
      <c r="AU301" s="533"/>
      <c r="AV301" s="533"/>
      <c r="AW301" s="533"/>
      <c r="AX301" s="533"/>
      <c r="AY301" s="533"/>
      <c r="AZ301" s="533"/>
      <c r="BA301" s="684"/>
      <c r="BB301" s="684"/>
      <c r="BC301" s="684"/>
      <c r="BD301" s="684"/>
      <c r="BE301" s="684"/>
      <c r="BF301" s="684"/>
      <c r="BG301" s="684"/>
      <c r="BH301" s="684"/>
      <c r="BI301" s="684"/>
      <c r="BJ301" s="684"/>
      <c r="BK301" s="684"/>
      <c r="BL301" s="684"/>
      <c r="BM301" s="684"/>
      <c r="BN301" s="684"/>
      <c r="BO301" s="684"/>
      <c r="BP301" s="684"/>
      <c r="BQ301" s="684"/>
    </row>
    <row r="302">
      <c r="A302" s="524"/>
      <c r="B302" s="524"/>
      <c r="C302" s="524"/>
      <c r="D302" s="524"/>
      <c r="E302" s="524"/>
      <c r="F302" s="524"/>
      <c r="G302" s="531"/>
      <c r="H302" s="531"/>
      <c r="I302" s="531"/>
      <c r="J302" s="531"/>
      <c r="K302" s="531"/>
      <c r="L302" s="531"/>
      <c r="M302" s="531"/>
      <c r="N302" s="531"/>
      <c r="O302" s="531"/>
      <c r="P302" s="549"/>
      <c r="Q302" s="676"/>
      <c r="R302" s="676"/>
      <c r="S302" s="680"/>
      <c r="T302" s="683"/>
      <c r="U302" s="683"/>
      <c r="V302" s="533"/>
      <c r="W302" s="524"/>
      <c r="X302" s="524"/>
      <c r="Y302" s="524"/>
      <c r="Z302" s="524"/>
      <c r="AA302" s="524"/>
      <c r="AB302" s="524"/>
      <c r="AC302" s="524"/>
      <c r="AD302" s="524"/>
      <c r="AE302" s="524"/>
      <c r="AF302" s="524"/>
      <c r="AG302" s="524"/>
      <c r="AH302" s="524"/>
      <c r="AI302" s="524"/>
      <c r="AJ302" s="524"/>
      <c r="AK302" s="524"/>
      <c r="AL302" s="524"/>
      <c r="AM302" s="524"/>
      <c r="AN302" s="524"/>
      <c r="AO302" s="533"/>
      <c r="AP302" s="533"/>
      <c r="AQ302" s="533"/>
      <c r="AR302" s="533"/>
      <c r="AS302" s="533"/>
      <c r="AT302" s="533"/>
      <c r="AU302" s="533"/>
      <c r="AV302" s="533"/>
      <c r="AW302" s="533"/>
      <c r="AX302" s="533"/>
      <c r="AY302" s="533"/>
      <c r="AZ302" s="533"/>
      <c r="BA302" s="684"/>
      <c r="BB302" s="684"/>
      <c r="BC302" s="684"/>
      <c r="BD302" s="684"/>
      <c r="BE302" s="684"/>
      <c r="BF302" s="684"/>
      <c r="BG302" s="684"/>
      <c r="BH302" s="684"/>
      <c r="BI302" s="684"/>
      <c r="BJ302" s="684"/>
      <c r="BK302" s="684"/>
      <c r="BL302" s="684"/>
      <c r="BM302" s="684"/>
      <c r="BN302" s="684"/>
      <c r="BO302" s="684"/>
      <c r="BP302" s="684"/>
      <c r="BQ302" s="684"/>
    </row>
    <row r="303">
      <c r="A303" s="524"/>
      <c r="B303" s="524"/>
      <c r="C303" s="524"/>
      <c r="D303" s="524"/>
      <c r="E303" s="524"/>
      <c r="F303" s="524"/>
      <c r="G303" s="531"/>
      <c r="H303" s="531"/>
      <c r="I303" s="531"/>
      <c r="J303" s="531"/>
      <c r="K303" s="531"/>
      <c r="L303" s="531"/>
      <c r="M303" s="531"/>
      <c r="N303" s="531"/>
      <c r="O303" s="531"/>
      <c r="P303" s="549"/>
      <c r="Q303" s="676"/>
      <c r="R303" s="676"/>
      <c r="S303" s="680"/>
      <c r="T303" s="683"/>
      <c r="U303" s="683"/>
      <c r="V303" s="533"/>
      <c r="W303" s="524"/>
      <c r="X303" s="524"/>
      <c r="Y303" s="524"/>
      <c r="Z303" s="524"/>
      <c r="AA303" s="524"/>
      <c r="AB303" s="524"/>
      <c r="AC303" s="524"/>
      <c r="AD303" s="524"/>
      <c r="AE303" s="524"/>
      <c r="AF303" s="524"/>
      <c r="AG303" s="524"/>
      <c r="AH303" s="524"/>
      <c r="AI303" s="524"/>
      <c r="AJ303" s="524"/>
      <c r="AK303" s="524"/>
      <c r="AL303" s="524"/>
      <c r="AM303" s="524"/>
      <c r="AN303" s="524"/>
      <c r="AO303" s="533"/>
      <c r="AP303" s="533"/>
      <c r="AQ303" s="533"/>
      <c r="AR303" s="533"/>
      <c r="AS303" s="533"/>
      <c r="AT303" s="533"/>
      <c r="AU303" s="533"/>
      <c r="AV303" s="533"/>
      <c r="AW303" s="533"/>
      <c r="AX303" s="533"/>
      <c r="AY303" s="533"/>
      <c r="AZ303" s="533"/>
      <c r="BA303" s="684"/>
      <c r="BB303" s="684"/>
      <c r="BC303" s="684"/>
      <c r="BD303" s="684"/>
      <c r="BE303" s="684"/>
      <c r="BF303" s="684"/>
      <c r="BG303" s="684"/>
      <c r="BH303" s="684"/>
      <c r="BI303" s="684"/>
      <c r="BJ303" s="684"/>
      <c r="BK303" s="684"/>
      <c r="BL303" s="684"/>
      <c r="BM303" s="684"/>
      <c r="BN303" s="684"/>
      <c r="BO303" s="684"/>
      <c r="BP303" s="684"/>
      <c r="BQ303" s="684"/>
    </row>
    <row r="304">
      <c r="A304" s="524"/>
      <c r="B304" s="524"/>
      <c r="C304" s="524"/>
      <c r="D304" s="524"/>
      <c r="E304" s="524"/>
      <c r="F304" s="524"/>
      <c r="G304" s="531"/>
      <c r="H304" s="531"/>
      <c r="I304" s="531"/>
      <c r="J304" s="531"/>
      <c r="K304" s="531"/>
      <c r="L304" s="531"/>
      <c r="M304" s="531"/>
      <c r="N304" s="531"/>
      <c r="O304" s="531"/>
      <c r="P304" s="549"/>
      <c r="Q304" s="676"/>
      <c r="R304" s="676"/>
      <c r="S304" s="680"/>
      <c r="T304" s="683"/>
      <c r="U304" s="683"/>
      <c r="V304" s="533"/>
      <c r="W304" s="524"/>
      <c r="X304" s="524"/>
      <c r="Y304" s="524"/>
      <c r="Z304" s="524"/>
      <c r="AA304" s="524"/>
      <c r="AB304" s="524"/>
      <c r="AC304" s="524"/>
      <c r="AD304" s="524"/>
      <c r="AE304" s="524"/>
      <c r="AF304" s="524"/>
      <c r="AG304" s="524"/>
      <c r="AH304" s="524"/>
      <c r="AI304" s="524"/>
      <c r="AJ304" s="524"/>
      <c r="AK304" s="524"/>
      <c r="AL304" s="524"/>
      <c r="AM304" s="524"/>
      <c r="AN304" s="524"/>
      <c r="AO304" s="533"/>
      <c r="AP304" s="533"/>
      <c r="AQ304" s="533"/>
      <c r="AR304" s="533"/>
      <c r="AS304" s="533"/>
      <c r="AT304" s="533"/>
      <c r="AU304" s="533"/>
      <c r="AV304" s="533"/>
      <c r="AW304" s="533"/>
      <c r="AX304" s="533"/>
      <c r="AY304" s="533"/>
      <c r="AZ304" s="533"/>
      <c r="BA304" s="684"/>
      <c r="BB304" s="684"/>
      <c r="BC304" s="684"/>
      <c r="BD304" s="684"/>
      <c r="BE304" s="684"/>
      <c r="BF304" s="684"/>
      <c r="BG304" s="684"/>
      <c r="BH304" s="684"/>
      <c r="BI304" s="684"/>
      <c r="BJ304" s="684"/>
      <c r="BK304" s="684"/>
      <c r="BL304" s="684"/>
      <c r="BM304" s="684"/>
      <c r="BN304" s="684"/>
      <c r="BO304" s="684"/>
      <c r="BP304" s="684"/>
      <c r="BQ304" s="684"/>
    </row>
    <row r="305">
      <c r="A305" s="524"/>
      <c r="B305" s="524"/>
      <c r="C305" s="524"/>
      <c r="D305" s="524"/>
      <c r="E305" s="524"/>
      <c r="F305" s="524"/>
      <c r="G305" s="531"/>
      <c r="H305" s="531"/>
      <c r="I305" s="531"/>
      <c r="J305" s="531"/>
      <c r="K305" s="531"/>
      <c r="L305" s="531"/>
      <c r="M305" s="531"/>
      <c r="N305" s="531"/>
      <c r="O305" s="531"/>
      <c r="P305" s="549"/>
      <c r="Q305" s="676"/>
      <c r="R305" s="676"/>
      <c r="S305" s="680"/>
      <c r="T305" s="683"/>
      <c r="U305" s="683"/>
      <c r="V305" s="533"/>
      <c r="W305" s="524"/>
      <c r="X305" s="524"/>
      <c r="Y305" s="524"/>
      <c r="Z305" s="524"/>
      <c r="AA305" s="524"/>
      <c r="AB305" s="524"/>
      <c r="AC305" s="524"/>
      <c r="AD305" s="524"/>
      <c r="AE305" s="524"/>
      <c r="AF305" s="524"/>
      <c r="AG305" s="524"/>
      <c r="AH305" s="524"/>
      <c r="AI305" s="524"/>
      <c r="AJ305" s="524"/>
      <c r="AK305" s="524"/>
      <c r="AL305" s="524"/>
      <c r="AM305" s="524"/>
      <c r="AN305" s="524"/>
      <c r="AO305" s="533"/>
      <c r="AP305" s="533"/>
      <c r="AQ305" s="533"/>
      <c r="AR305" s="533"/>
      <c r="AS305" s="533"/>
      <c r="AT305" s="533"/>
      <c r="AU305" s="533"/>
      <c r="AV305" s="533"/>
      <c r="AW305" s="533"/>
      <c r="AX305" s="533"/>
      <c r="AY305" s="533"/>
      <c r="AZ305" s="533"/>
      <c r="BA305" s="684"/>
      <c r="BB305" s="684"/>
      <c r="BC305" s="684"/>
      <c r="BD305" s="684"/>
      <c r="BE305" s="684"/>
      <c r="BF305" s="684"/>
      <c r="BG305" s="684"/>
      <c r="BH305" s="684"/>
      <c r="BI305" s="684"/>
      <c r="BJ305" s="684"/>
      <c r="BK305" s="684"/>
      <c r="BL305" s="684"/>
      <c r="BM305" s="684"/>
      <c r="BN305" s="684"/>
      <c r="BO305" s="684"/>
      <c r="BP305" s="684"/>
      <c r="BQ305" s="684"/>
    </row>
    <row r="306">
      <c r="A306" s="524"/>
      <c r="B306" s="524"/>
      <c r="C306" s="524"/>
      <c r="D306" s="524"/>
      <c r="E306" s="524"/>
      <c r="F306" s="524"/>
      <c r="G306" s="531"/>
      <c r="H306" s="531"/>
      <c r="I306" s="531"/>
      <c r="J306" s="531"/>
      <c r="K306" s="531"/>
      <c r="L306" s="531"/>
      <c r="M306" s="531"/>
      <c r="N306" s="531"/>
      <c r="O306" s="531"/>
      <c r="P306" s="549"/>
      <c r="Q306" s="676"/>
      <c r="R306" s="676"/>
      <c r="S306" s="680"/>
      <c r="T306" s="683"/>
      <c r="U306" s="683"/>
      <c r="V306" s="533"/>
      <c r="W306" s="524"/>
      <c r="X306" s="524"/>
      <c r="Y306" s="524"/>
      <c r="Z306" s="524"/>
      <c r="AA306" s="524"/>
      <c r="AB306" s="524"/>
      <c r="AC306" s="524"/>
      <c r="AD306" s="524"/>
      <c r="AE306" s="524"/>
      <c r="AF306" s="524"/>
      <c r="AG306" s="524"/>
      <c r="AH306" s="524"/>
      <c r="AI306" s="524"/>
      <c r="AJ306" s="524"/>
      <c r="AK306" s="524"/>
      <c r="AL306" s="524"/>
      <c r="AM306" s="524"/>
      <c r="AN306" s="524"/>
      <c r="AO306" s="533"/>
      <c r="AP306" s="533"/>
      <c r="AQ306" s="533"/>
      <c r="AR306" s="533"/>
      <c r="AS306" s="533"/>
      <c r="AT306" s="533"/>
      <c r="AU306" s="533"/>
      <c r="AV306" s="533"/>
      <c r="AW306" s="533"/>
      <c r="AX306" s="533"/>
      <c r="AY306" s="533"/>
      <c r="AZ306" s="533"/>
      <c r="BA306" s="684"/>
      <c r="BB306" s="684"/>
      <c r="BC306" s="684"/>
      <c r="BD306" s="684"/>
      <c r="BE306" s="684"/>
      <c r="BF306" s="684"/>
      <c r="BG306" s="684"/>
      <c r="BH306" s="684"/>
      <c r="BI306" s="684"/>
      <c r="BJ306" s="684"/>
      <c r="BK306" s="684"/>
      <c r="BL306" s="684"/>
      <c r="BM306" s="684"/>
      <c r="BN306" s="684"/>
      <c r="BO306" s="684"/>
      <c r="BP306" s="684"/>
      <c r="BQ306" s="684"/>
    </row>
    <row r="307">
      <c r="A307" s="524"/>
      <c r="B307" s="524"/>
      <c r="C307" s="524"/>
      <c r="D307" s="524"/>
      <c r="E307" s="524"/>
      <c r="F307" s="524"/>
      <c r="G307" s="531"/>
      <c r="H307" s="531"/>
      <c r="I307" s="531"/>
      <c r="J307" s="531"/>
      <c r="K307" s="531"/>
      <c r="L307" s="531"/>
      <c r="M307" s="531"/>
      <c r="N307" s="531"/>
      <c r="O307" s="531"/>
      <c r="P307" s="549"/>
      <c r="Q307" s="676"/>
      <c r="R307" s="676"/>
      <c r="S307" s="680"/>
      <c r="T307" s="683"/>
      <c r="U307" s="683"/>
      <c r="V307" s="533"/>
      <c r="W307" s="524"/>
      <c r="X307" s="524"/>
      <c r="Y307" s="524"/>
      <c r="Z307" s="524"/>
      <c r="AA307" s="524"/>
      <c r="AB307" s="524"/>
      <c r="AC307" s="524"/>
      <c r="AD307" s="524"/>
      <c r="AE307" s="524"/>
      <c r="AF307" s="524"/>
      <c r="AG307" s="524"/>
      <c r="AH307" s="524"/>
      <c r="AI307" s="524"/>
      <c r="AJ307" s="524"/>
      <c r="AK307" s="524"/>
      <c r="AL307" s="524"/>
      <c r="AM307" s="524"/>
      <c r="AN307" s="524"/>
      <c r="AO307" s="533"/>
      <c r="AP307" s="533"/>
      <c r="AQ307" s="533"/>
      <c r="AR307" s="533"/>
      <c r="AS307" s="533"/>
      <c r="AT307" s="533"/>
      <c r="AU307" s="533"/>
      <c r="AV307" s="533"/>
      <c r="AW307" s="533"/>
      <c r="AX307" s="533"/>
      <c r="AY307" s="533"/>
      <c r="AZ307" s="533"/>
      <c r="BA307" s="684"/>
      <c r="BB307" s="684"/>
      <c r="BC307" s="684"/>
      <c r="BD307" s="684"/>
      <c r="BE307" s="684"/>
      <c r="BF307" s="684"/>
      <c r="BG307" s="684"/>
      <c r="BH307" s="684"/>
      <c r="BI307" s="684"/>
      <c r="BJ307" s="684"/>
      <c r="BK307" s="684"/>
      <c r="BL307" s="684"/>
      <c r="BM307" s="684"/>
      <c r="BN307" s="684"/>
      <c r="BO307" s="684"/>
      <c r="BP307" s="684"/>
      <c r="BQ307" s="684"/>
    </row>
    <row r="308">
      <c r="A308" s="524"/>
      <c r="B308" s="524"/>
      <c r="C308" s="524"/>
      <c r="D308" s="524"/>
      <c r="E308" s="524"/>
      <c r="F308" s="524"/>
      <c r="G308" s="531"/>
      <c r="H308" s="531"/>
      <c r="I308" s="531"/>
      <c r="J308" s="531"/>
      <c r="K308" s="531"/>
      <c r="L308" s="531"/>
      <c r="M308" s="531"/>
      <c r="N308" s="531"/>
      <c r="O308" s="531"/>
      <c r="P308" s="549"/>
      <c r="Q308" s="676"/>
      <c r="R308" s="676"/>
      <c r="S308" s="680"/>
      <c r="T308" s="683"/>
      <c r="U308" s="683"/>
      <c r="V308" s="533"/>
      <c r="W308" s="524"/>
      <c r="X308" s="524"/>
      <c r="Y308" s="524"/>
      <c r="Z308" s="524"/>
      <c r="AA308" s="524"/>
      <c r="AB308" s="524"/>
      <c r="AC308" s="524"/>
      <c r="AD308" s="524"/>
      <c r="AE308" s="524"/>
      <c r="AF308" s="524"/>
      <c r="AG308" s="524"/>
      <c r="AH308" s="524"/>
      <c r="AI308" s="524"/>
      <c r="AJ308" s="524"/>
      <c r="AK308" s="524"/>
      <c r="AL308" s="524"/>
      <c r="AM308" s="524"/>
      <c r="AN308" s="524"/>
      <c r="AO308" s="533"/>
      <c r="AP308" s="533"/>
      <c r="AQ308" s="533"/>
      <c r="AR308" s="533"/>
      <c r="AS308" s="533"/>
      <c r="AT308" s="533"/>
      <c r="AU308" s="533"/>
      <c r="AV308" s="533"/>
      <c r="AW308" s="533"/>
      <c r="AX308" s="533"/>
      <c r="AY308" s="533"/>
      <c r="AZ308" s="533"/>
      <c r="BA308" s="684"/>
      <c r="BB308" s="684"/>
      <c r="BC308" s="684"/>
      <c r="BD308" s="684"/>
      <c r="BE308" s="684"/>
      <c r="BF308" s="684"/>
      <c r="BG308" s="684"/>
      <c r="BH308" s="684"/>
      <c r="BI308" s="684"/>
      <c r="BJ308" s="684"/>
      <c r="BK308" s="684"/>
      <c r="BL308" s="684"/>
      <c r="BM308" s="684"/>
      <c r="BN308" s="684"/>
      <c r="BO308" s="684"/>
      <c r="BP308" s="684"/>
      <c r="BQ308" s="684"/>
    </row>
    <row r="309">
      <c r="A309" s="524"/>
      <c r="B309" s="524"/>
      <c r="C309" s="524"/>
      <c r="D309" s="524"/>
      <c r="E309" s="524"/>
      <c r="F309" s="524"/>
      <c r="G309" s="531"/>
      <c r="H309" s="531"/>
      <c r="I309" s="531"/>
      <c r="J309" s="531"/>
      <c r="K309" s="531"/>
      <c r="L309" s="531"/>
      <c r="M309" s="531"/>
      <c r="N309" s="531"/>
      <c r="O309" s="531"/>
      <c r="P309" s="549"/>
      <c r="Q309" s="676"/>
      <c r="R309" s="676"/>
      <c r="S309" s="680"/>
      <c r="T309" s="683"/>
      <c r="U309" s="683"/>
      <c r="V309" s="533"/>
      <c r="W309" s="524"/>
      <c r="X309" s="524"/>
      <c r="Y309" s="524"/>
      <c r="Z309" s="524"/>
      <c r="AA309" s="524"/>
      <c r="AB309" s="524"/>
      <c r="AC309" s="524"/>
      <c r="AD309" s="524"/>
      <c r="AE309" s="524"/>
      <c r="AF309" s="524"/>
      <c r="AG309" s="524"/>
      <c r="AH309" s="524"/>
      <c r="AI309" s="524"/>
      <c r="AJ309" s="524"/>
      <c r="AK309" s="524"/>
      <c r="AL309" s="524"/>
      <c r="AM309" s="524"/>
      <c r="AN309" s="524"/>
      <c r="AO309" s="533"/>
      <c r="AP309" s="533"/>
      <c r="AQ309" s="533"/>
      <c r="AR309" s="533"/>
      <c r="AS309" s="533"/>
      <c r="AT309" s="533"/>
      <c r="AU309" s="533"/>
      <c r="AV309" s="533"/>
      <c r="AW309" s="533"/>
      <c r="AX309" s="533"/>
      <c r="AY309" s="533"/>
      <c r="AZ309" s="533"/>
      <c r="BA309" s="684"/>
      <c r="BB309" s="684"/>
      <c r="BC309" s="684"/>
      <c r="BD309" s="684"/>
      <c r="BE309" s="684"/>
      <c r="BF309" s="684"/>
      <c r="BG309" s="684"/>
      <c r="BH309" s="684"/>
      <c r="BI309" s="684"/>
      <c r="BJ309" s="684"/>
      <c r="BK309" s="684"/>
      <c r="BL309" s="684"/>
      <c r="BM309" s="684"/>
      <c r="BN309" s="684"/>
      <c r="BO309" s="684"/>
      <c r="BP309" s="684"/>
      <c r="BQ309" s="684"/>
    </row>
    <row r="310">
      <c r="A310" s="524"/>
      <c r="B310" s="524"/>
      <c r="C310" s="524"/>
      <c r="D310" s="524"/>
      <c r="E310" s="524"/>
      <c r="F310" s="524"/>
      <c r="G310" s="531"/>
      <c r="H310" s="531"/>
      <c r="I310" s="531"/>
      <c r="J310" s="531"/>
      <c r="K310" s="531"/>
      <c r="L310" s="531"/>
      <c r="M310" s="531"/>
      <c r="N310" s="531"/>
      <c r="O310" s="531"/>
      <c r="P310" s="549"/>
      <c r="Q310" s="676"/>
      <c r="R310" s="676"/>
      <c r="S310" s="680"/>
      <c r="T310" s="683"/>
      <c r="U310" s="683"/>
      <c r="V310" s="533"/>
      <c r="W310" s="524"/>
      <c r="X310" s="524"/>
      <c r="Y310" s="524"/>
      <c r="Z310" s="524"/>
      <c r="AA310" s="524"/>
      <c r="AB310" s="524"/>
      <c r="AC310" s="524"/>
      <c r="AD310" s="524"/>
      <c r="AE310" s="524"/>
      <c r="AF310" s="524"/>
      <c r="AG310" s="524"/>
      <c r="AH310" s="524"/>
      <c r="AI310" s="524"/>
      <c r="AJ310" s="524"/>
      <c r="AK310" s="524"/>
      <c r="AL310" s="524"/>
      <c r="AM310" s="524"/>
      <c r="AN310" s="524"/>
      <c r="AO310" s="533"/>
      <c r="AP310" s="533"/>
      <c r="AQ310" s="533"/>
      <c r="AR310" s="533"/>
      <c r="AS310" s="533"/>
      <c r="AT310" s="533"/>
      <c r="AU310" s="533"/>
      <c r="AV310" s="533"/>
      <c r="AW310" s="533"/>
      <c r="AX310" s="533"/>
      <c r="AY310" s="533"/>
      <c r="AZ310" s="533"/>
      <c r="BA310" s="684"/>
      <c r="BB310" s="684"/>
      <c r="BC310" s="684"/>
      <c r="BD310" s="684"/>
      <c r="BE310" s="684"/>
      <c r="BF310" s="684"/>
      <c r="BG310" s="684"/>
      <c r="BH310" s="684"/>
      <c r="BI310" s="684"/>
      <c r="BJ310" s="684"/>
      <c r="BK310" s="684"/>
      <c r="BL310" s="684"/>
      <c r="BM310" s="684"/>
      <c r="BN310" s="684"/>
      <c r="BO310" s="684"/>
      <c r="BP310" s="684"/>
      <c r="BQ310" s="684"/>
    </row>
    <row r="311">
      <c r="A311" s="524"/>
      <c r="B311" s="524"/>
      <c r="C311" s="524"/>
      <c r="D311" s="524"/>
      <c r="E311" s="524"/>
      <c r="F311" s="524"/>
      <c r="G311" s="531"/>
      <c r="H311" s="531"/>
      <c r="I311" s="531"/>
      <c r="J311" s="531"/>
      <c r="K311" s="531"/>
      <c r="L311" s="531"/>
      <c r="M311" s="531"/>
      <c r="N311" s="531"/>
      <c r="O311" s="531"/>
      <c r="P311" s="549"/>
      <c r="Q311" s="676"/>
      <c r="R311" s="676"/>
      <c r="S311" s="680"/>
      <c r="T311" s="683"/>
      <c r="U311" s="683"/>
      <c r="V311" s="533"/>
      <c r="W311" s="524"/>
      <c r="X311" s="524"/>
      <c r="Y311" s="524"/>
      <c r="Z311" s="524"/>
      <c r="AA311" s="524"/>
      <c r="AB311" s="524"/>
      <c r="AC311" s="524"/>
      <c r="AD311" s="524"/>
      <c r="AE311" s="524"/>
      <c r="AF311" s="524"/>
      <c r="AG311" s="524"/>
      <c r="AH311" s="524"/>
      <c r="AI311" s="524"/>
      <c r="AJ311" s="524"/>
      <c r="AK311" s="524"/>
      <c r="AL311" s="524"/>
      <c r="AM311" s="524"/>
      <c r="AN311" s="524"/>
      <c r="AO311" s="533"/>
      <c r="AP311" s="533"/>
      <c r="AQ311" s="533"/>
      <c r="AR311" s="533"/>
      <c r="AS311" s="533"/>
      <c r="AT311" s="533"/>
      <c r="AU311" s="533"/>
      <c r="AV311" s="533"/>
      <c r="AW311" s="533"/>
      <c r="AX311" s="533"/>
      <c r="AY311" s="533"/>
      <c r="AZ311" s="533"/>
      <c r="BA311" s="684"/>
      <c r="BB311" s="684"/>
      <c r="BC311" s="684"/>
      <c r="BD311" s="684"/>
      <c r="BE311" s="684"/>
      <c r="BF311" s="684"/>
      <c r="BG311" s="684"/>
      <c r="BH311" s="684"/>
      <c r="BI311" s="684"/>
      <c r="BJ311" s="684"/>
      <c r="BK311" s="684"/>
      <c r="BL311" s="684"/>
      <c r="BM311" s="684"/>
      <c r="BN311" s="684"/>
      <c r="BO311" s="684"/>
      <c r="BP311" s="684"/>
      <c r="BQ311" s="684"/>
    </row>
    <row r="312">
      <c r="A312" s="524"/>
      <c r="B312" s="524"/>
      <c r="C312" s="524"/>
      <c r="D312" s="524"/>
      <c r="E312" s="524"/>
      <c r="F312" s="524"/>
      <c r="G312" s="531"/>
      <c r="H312" s="531"/>
      <c r="I312" s="531"/>
      <c r="J312" s="531"/>
      <c r="K312" s="531"/>
      <c r="L312" s="531"/>
      <c r="M312" s="531"/>
      <c r="N312" s="531"/>
      <c r="O312" s="531"/>
      <c r="P312" s="549"/>
      <c r="Q312" s="676"/>
      <c r="R312" s="676"/>
      <c r="S312" s="680"/>
      <c r="T312" s="683"/>
      <c r="U312" s="683"/>
      <c r="V312" s="533"/>
      <c r="W312" s="524"/>
      <c r="X312" s="524"/>
      <c r="Y312" s="524"/>
      <c r="Z312" s="524"/>
      <c r="AA312" s="524"/>
      <c r="AB312" s="524"/>
      <c r="AC312" s="524"/>
      <c r="AD312" s="524"/>
      <c r="AE312" s="524"/>
      <c r="AF312" s="524"/>
      <c r="AG312" s="524"/>
      <c r="AH312" s="524"/>
      <c r="AI312" s="524"/>
      <c r="AJ312" s="524"/>
      <c r="AK312" s="524"/>
      <c r="AL312" s="524"/>
      <c r="AM312" s="524"/>
      <c r="AN312" s="524"/>
      <c r="AO312" s="533"/>
      <c r="AP312" s="533"/>
      <c r="AQ312" s="533"/>
      <c r="AR312" s="533"/>
      <c r="AS312" s="533"/>
      <c r="AT312" s="533"/>
      <c r="AU312" s="533"/>
      <c r="AV312" s="533"/>
      <c r="AW312" s="533"/>
      <c r="AX312" s="533"/>
      <c r="AY312" s="533"/>
      <c r="AZ312" s="533"/>
      <c r="BA312" s="684"/>
      <c r="BB312" s="684"/>
      <c r="BC312" s="684"/>
      <c r="BD312" s="684"/>
      <c r="BE312" s="684"/>
      <c r="BF312" s="684"/>
      <c r="BG312" s="684"/>
      <c r="BH312" s="684"/>
      <c r="BI312" s="684"/>
      <c r="BJ312" s="684"/>
      <c r="BK312" s="684"/>
      <c r="BL312" s="684"/>
      <c r="BM312" s="684"/>
      <c r="BN312" s="684"/>
      <c r="BO312" s="684"/>
      <c r="BP312" s="684"/>
      <c r="BQ312" s="684"/>
    </row>
    <row r="313">
      <c r="A313" s="524"/>
      <c r="B313" s="524"/>
      <c r="C313" s="524"/>
      <c r="D313" s="524"/>
      <c r="E313" s="524"/>
      <c r="F313" s="524"/>
      <c r="G313" s="531"/>
      <c r="H313" s="531"/>
      <c r="I313" s="531"/>
      <c r="J313" s="531"/>
      <c r="K313" s="531"/>
      <c r="L313" s="531"/>
      <c r="M313" s="531"/>
      <c r="N313" s="531"/>
      <c r="O313" s="531"/>
      <c r="P313" s="549"/>
      <c r="Q313" s="676"/>
      <c r="R313" s="676"/>
      <c r="S313" s="680"/>
      <c r="T313" s="683"/>
      <c r="U313" s="683"/>
      <c r="V313" s="533"/>
      <c r="W313" s="524"/>
      <c r="X313" s="524"/>
      <c r="Y313" s="524"/>
      <c r="Z313" s="524"/>
      <c r="AA313" s="524"/>
      <c r="AB313" s="524"/>
      <c r="AC313" s="524"/>
      <c r="AD313" s="524"/>
      <c r="AE313" s="524"/>
      <c r="AF313" s="524"/>
      <c r="AG313" s="524"/>
      <c r="AH313" s="524"/>
      <c r="AI313" s="524"/>
      <c r="AJ313" s="524"/>
      <c r="AK313" s="524"/>
      <c r="AL313" s="524"/>
      <c r="AM313" s="524"/>
      <c r="AN313" s="524"/>
      <c r="AO313" s="533"/>
      <c r="AP313" s="533"/>
      <c r="AQ313" s="533"/>
      <c r="AR313" s="533"/>
      <c r="AS313" s="533"/>
      <c r="AT313" s="533"/>
      <c r="AU313" s="533"/>
      <c r="AV313" s="533"/>
      <c r="AW313" s="533"/>
      <c r="AX313" s="533"/>
      <c r="AY313" s="533"/>
      <c r="AZ313" s="533"/>
      <c r="BA313" s="684"/>
      <c r="BB313" s="684"/>
      <c r="BC313" s="684"/>
      <c r="BD313" s="684"/>
      <c r="BE313" s="684"/>
      <c r="BF313" s="684"/>
      <c r="BG313" s="684"/>
      <c r="BH313" s="684"/>
      <c r="BI313" s="684"/>
      <c r="BJ313" s="684"/>
      <c r="BK313" s="684"/>
      <c r="BL313" s="684"/>
      <c r="BM313" s="684"/>
      <c r="BN313" s="684"/>
      <c r="BO313" s="684"/>
      <c r="BP313" s="684"/>
      <c r="BQ313" s="684"/>
    </row>
    <row r="314">
      <c r="A314" s="524"/>
      <c r="B314" s="524"/>
      <c r="C314" s="524"/>
      <c r="D314" s="524"/>
      <c r="E314" s="524"/>
      <c r="F314" s="524"/>
      <c r="G314" s="531"/>
      <c r="H314" s="531"/>
      <c r="I314" s="531"/>
      <c r="J314" s="531"/>
      <c r="K314" s="531"/>
      <c r="L314" s="531"/>
      <c r="M314" s="531"/>
      <c r="N314" s="531"/>
      <c r="O314" s="531"/>
      <c r="P314" s="549"/>
      <c r="Q314" s="676"/>
      <c r="R314" s="676"/>
      <c r="S314" s="680"/>
      <c r="T314" s="683"/>
      <c r="U314" s="683"/>
      <c r="V314" s="533"/>
      <c r="W314" s="524"/>
      <c r="X314" s="524"/>
      <c r="Y314" s="524"/>
      <c r="Z314" s="524"/>
      <c r="AA314" s="524"/>
      <c r="AB314" s="524"/>
      <c r="AC314" s="524"/>
      <c r="AD314" s="524"/>
      <c r="AE314" s="524"/>
      <c r="AF314" s="524"/>
      <c r="AG314" s="524"/>
      <c r="AH314" s="524"/>
      <c r="AI314" s="524"/>
      <c r="AJ314" s="524"/>
      <c r="AK314" s="524"/>
      <c r="AL314" s="524"/>
      <c r="AM314" s="524"/>
      <c r="AN314" s="524"/>
      <c r="AO314" s="533"/>
      <c r="AP314" s="533"/>
      <c r="AQ314" s="533"/>
      <c r="AR314" s="533"/>
      <c r="AS314" s="533"/>
      <c r="AT314" s="533"/>
      <c r="AU314" s="533"/>
      <c r="AV314" s="533"/>
      <c r="AW314" s="533"/>
      <c r="AX314" s="533"/>
      <c r="AY314" s="533"/>
      <c r="AZ314" s="533"/>
      <c r="BA314" s="684"/>
      <c r="BB314" s="684"/>
      <c r="BC314" s="684"/>
      <c r="BD314" s="684"/>
      <c r="BE314" s="684"/>
      <c r="BF314" s="684"/>
      <c r="BG314" s="684"/>
      <c r="BH314" s="684"/>
      <c r="BI314" s="684"/>
      <c r="BJ314" s="684"/>
      <c r="BK314" s="684"/>
      <c r="BL314" s="684"/>
      <c r="BM314" s="684"/>
      <c r="BN314" s="684"/>
      <c r="BO314" s="684"/>
      <c r="BP314" s="684"/>
      <c r="BQ314" s="684"/>
    </row>
    <row r="315">
      <c r="A315" s="524"/>
      <c r="B315" s="524"/>
      <c r="C315" s="524"/>
      <c r="D315" s="524"/>
      <c r="E315" s="524"/>
      <c r="F315" s="524"/>
      <c r="G315" s="531"/>
      <c r="H315" s="531"/>
      <c r="I315" s="531"/>
      <c r="J315" s="531"/>
      <c r="K315" s="531"/>
      <c r="L315" s="531"/>
      <c r="M315" s="531"/>
      <c r="N315" s="531"/>
      <c r="O315" s="531"/>
      <c r="P315" s="549"/>
      <c r="Q315" s="676"/>
      <c r="R315" s="676"/>
      <c r="S315" s="680"/>
      <c r="T315" s="683"/>
      <c r="U315" s="683"/>
      <c r="V315" s="533"/>
      <c r="W315" s="524"/>
      <c r="X315" s="524"/>
      <c r="Y315" s="524"/>
      <c r="Z315" s="524"/>
      <c r="AA315" s="524"/>
      <c r="AB315" s="524"/>
      <c r="AC315" s="524"/>
      <c r="AD315" s="524"/>
      <c r="AE315" s="524"/>
      <c r="AF315" s="524"/>
      <c r="AG315" s="524"/>
      <c r="AH315" s="524"/>
      <c r="AI315" s="524"/>
      <c r="AJ315" s="524"/>
      <c r="AK315" s="524"/>
      <c r="AL315" s="524"/>
      <c r="AM315" s="524"/>
      <c r="AN315" s="524"/>
      <c r="AO315" s="533"/>
      <c r="AP315" s="533"/>
      <c r="AQ315" s="533"/>
      <c r="AR315" s="533"/>
      <c r="AS315" s="533"/>
      <c r="AT315" s="533"/>
      <c r="AU315" s="533"/>
      <c r="AV315" s="533"/>
      <c r="AW315" s="533"/>
      <c r="AX315" s="533"/>
      <c r="AY315" s="533"/>
      <c r="AZ315" s="533"/>
      <c r="BA315" s="684"/>
      <c r="BB315" s="684"/>
      <c r="BC315" s="684"/>
      <c r="BD315" s="684"/>
      <c r="BE315" s="684"/>
      <c r="BF315" s="684"/>
      <c r="BG315" s="684"/>
      <c r="BH315" s="684"/>
      <c r="BI315" s="684"/>
      <c r="BJ315" s="684"/>
      <c r="BK315" s="684"/>
      <c r="BL315" s="684"/>
      <c r="BM315" s="684"/>
      <c r="BN315" s="684"/>
      <c r="BO315" s="684"/>
      <c r="BP315" s="684"/>
      <c r="BQ315" s="684"/>
    </row>
    <row r="316">
      <c r="A316" s="524"/>
      <c r="B316" s="524"/>
      <c r="C316" s="524"/>
      <c r="D316" s="524"/>
      <c r="E316" s="524"/>
      <c r="F316" s="524"/>
      <c r="G316" s="531"/>
      <c r="H316" s="531"/>
      <c r="I316" s="531"/>
      <c r="J316" s="531"/>
      <c r="K316" s="531"/>
      <c r="L316" s="531"/>
      <c r="M316" s="531"/>
      <c r="N316" s="531"/>
      <c r="O316" s="531"/>
      <c r="P316" s="549"/>
      <c r="Q316" s="676"/>
      <c r="R316" s="676"/>
      <c r="S316" s="680"/>
      <c r="T316" s="683"/>
      <c r="U316" s="683"/>
      <c r="V316" s="533"/>
      <c r="W316" s="524"/>
      <c r="X316" s="524"/>
      <c r="Y316" s="524"/>
      <c r="Z316" s="524"/>
      <c r="AA316" s="524"/>
      <c r="AB316" s="524"/>
      <c r="AC316" s="524"/>
      <c r="AD316" s="524"/>
      <c r="AE316" s="524"/>
      <c r="AF316" s="524"/>
      <c r="AG316" s="524"/>
      <c r="AH316" s="524"/>
      <c r="AI316" s="524"/>
      <c r="AJ316" s="524"/>
      <c r="AK316" s="524"/>
      <c r="AL316" s="524"/>
      <c r="AM316" s="524"/>
      <c r="AN316" s="524"/>
      <c r="AO316" s="533"/>
      <c r="AP316" s="533"/>
      <c r="AQ316" s="533"/>
      <c r="AR316" s="533"/>
      <c r="AS316" s="533"/>
      <c r="AT316" s="533"/>
      <c r="AU316" s="533"/>
      <c r="AV316" s="533"/>
      <c r="AW316" s="533"/>
      <c r="AX316" s="533"/>
      <c r="AY316" s="533"/>
      <c r="AZ316" s="533"/>
      <c r="BA316" s="684"/>
      <c r="BB316" s="684"/>
      <c r="BC316" s="684"/>
      <c r="BD316" s="684"/>
      <c r="BE316" s="684"/>
      <c r="BF316" s="684"/>
      <c r="BG316" s="684"/>
      <c r="BH316" s="684"/>
      <c r="BI316" s="684"/>
      <c r="BJ316" s="684"/>
      <c r="BK316" s="684"/>
      <c r="BL316" s="684"/>
      <c r="BM316" s="684"/>
      <c r="BN316" s="684"/>
      <c r="BO316" s="684"/>
      <c r="BP316" s="684"/>
      <c r="BQ316" s="684"/>
    </row>
    <row r="317">
      <c r="A317" s="524"/>
      <c r="B317" s="524"/>
      <c r="C317" s="524"/>
      <c r="D317" s="524"/>
      <c r="E317" s="524"/>
      <c r="F317" s="524"/>
      <c r="G317" s="531"/>
      <c r="H317" s="531"/>
      <c r="I317" s="531"/>
      <c r="J317" s="531"/>
      <c r="K317" s="531"/>
      <c r="L317" s="531"/>
      <c r="M317" s="531"/>
      <c r="N317" s="531"/>
      <c r="O317" s="531"/>
      <c r="P317" s="549"/>
      <c r="Q317" s="676"/>
      <c r="R317" s="676"/>
      <c r="S317" s="680"/>
      <c r="T317" s="683"/>
      <c r="U317" s="683"/>
      <c r="V317" s="533"/>
      <c r="W317" s="524"/>
      <c r="X317" s="524"/>
      <c r="Y317" s="524"/>
      <c r="Z317" s="524"/>
      <c r="AA317" s="524"/>
      <c r="AB317" s="524"/>
      <c r="AC317" s="524"/>
      <c r="AD317" s="524"/>
      <c r="AE317" s="524"/>
      <c r="AF317" s="524"/>
      <c r="AG317" s="524"/>
      <c r="AH317" s="524"/>
      <c r="AI317" s="524"/>
      <c r="AJ317" s="524"/>
      <c r="AK317" s="524"/>
      <c r="AL317" s="524"/>
      <c r="AM317" s="524"/>
      <c r="AN317" s="524"/>
      <c r="AO317" s="533"/>
      <c r="AP317" s="533"/>
      <c r="AQ317" s="533"/>
      <c r="AR317" s="533"/>
      <c r="AS317" s="533"/>
      <c r="AT317" s="533"/>
      <c r="AU317" s="533"/>
      <c r="AV317" s="533"/>
      <c r="AW317" s="533"/>
      <c r="AX317" s="533"/>
      <c r="AY317" s="533"/>
      <c r="AZ317" s="533"/>
      <c r="BA317" s="684"/>
      <c r="BB317" s="684"/>
      <c r="BC317" s="684"/>
      <c r="BD317" s="684"/>
      <c r="BE317" s="684"/>
      <c r="BF317" s="684"/>
      <c r="BG317" s="684"/>
      <c r="BH317" s="684"/>
      <c r="BI317" s="684"/>
      <c r="BJ317" s="684"/>
      <c r="BK317" s="684"/>
      <c r="BL317" s="684"/>
      <c r="BM317" s="684"/>
      <c r="BN317" s="684"/>
      <c r="BO317" s="684"/>
      <c r="BP317" s="684"/>
      <c r="BQ317" s="684"/>
    </row>
    <row r="318">
      <c r="A318" s="524"/>
      <c r="B318" s="524"/>
      <c r="C318" s="524"/>
      <c r="D318" s="524"/>
      <c r="E318" s="524"/>
      <c r="F318" s="524"/>
      <c r="G318" s="531"/>
      <c r="H318" s="531"/>
      <c r="I318" s="531"/>
      <c r="J318" s="531"/>
      <c r="K318" s="531"/>
      <c r="L318" s="531"/>
      <c r="M318" s="531"/>
      <c r="N318" s="531"/>
      <c r="O318" s="531"/>
      <c r="P318" s="549"/>
      <c r="Q318" s="676"/>
      <c r="R318" s="676"/>
      <c r="S318" s="680"/>
      <c r="T318" s="683"/>
      <c r="U318" s="683"/>
      <c r="V318" s="533"/>
      <c r="W318" s="524"/>
      <c r="X318" s="524"/>
      <c r="Y318" s="524"/>
      <c r="Z318" s="524"/>
      <c r="AA318" s="524"/>
      <c r="AB318" s="524"/>
      <c r="AC318" s="524"/>
      <c r="AD318" s="524"/>
      <c r="AE318" s="524"/>
      <c r="AF318" s="524"/>
      <c r="AG318" s="524"/>
      <c r="AH318" s="524"/>
      <c r="AI318" s="524"/>
      <c r="AJ318" s="524"/>
      <c r="AK318" s="524"/>
      <c r="AL318" s="524"/>
      <c r="AM318" s="524"/>
      <c r="AN318" s="524"/>
      <c r="AO318" s="533"/>
      <c r="AP318" s="533"/>
      <c r="AQ318" s="533"/>
      <c r="AR318" s="533"/>
      <c r="AS318" s="533"/>
      <c r="AT318" s="533"/>
      <c r="AU318" s="533"/>
      <c r="AV318" s="533"/>
      <c r="AW318" s="533"/>
      <c r="AX318" s="533"/>
      <c r="AY318" s="533"/>
      <c r="AZ318" s="533"/>
      <c r="BA318" s="684"/>
      <c r="BB318" s="684"/>
      <c r="BC318" s="684"/>
      <c r="BD318" s="684"/>
      <c r="BE318" s="684"/>
      <c r="BF318" s="684"/>
      <c r="BG318" s="684"/>
      <c r="BH318" s="684"/>
      <c r="BI318" s="684"/>
      <c r="BJ318" s="684"/>
      <c r="BK318" s="684"/>
      <c r="BL318" s="684"/>
      <c r="BM318" s="684"/>
      <c r="BN318" s="684"/>
      <c r="BO318" s="684"/>
      <c r="BP318" s="684"/>
      <c r="BQ318" s="684"/>
    </row>
    <row r="319">
      <c r="A319" s="524"/>
      <c r="B319" s="524"/>
      <c r="C319" s="524"/>
      <c r="D319" s="524"/>
      <c r="E319" s="524"/>
      <c r="F319" s="524"/>
      <c r="G319" s="531"/>
      <c r="H319" s="531"/>
      <c r="I319" s="531"/>
      <c r="J319" s="531"/>
      <c r="K319" s="531"/>
      <c r="L319" s="531"/>
      <c r="M319" s="531"/>
      <c r="N319" s="531"/>
      <c r="O319" s="531"/>
      <c r="P319" s="549"/>
      <c r="Q319" s="676"/>
      <c r="R319" s="676"/>
      <c r="S319" s="680"/>
      <c r="T319" s="683"/>
      <c r="U319" s="683"/>
      <c r="V319" s="533"/>
      <c r="W319" s="524"/>
      <c r="X319" s="524"/>
      <c r="Y319" s="524"/>
      <c r="Z319" s="524"/>
      <c r="AA319" s="524"/>
      <c r="AB319" s="524"/>
      <c r="AC319" s="524"/>
      <c r="AD319" s="524"/>
      <c r="AE319" s="524"/>
      <c r="AF319" s="524"/>
      <c r="AG319" s="524"/>
      <c r="AH319" s="524"/>
      <c r="AI319" s="524"/>
      <c r="AJ319" s="524"/>
      <c r="AK319" s="524"/>
      <c r="AL319" s="524"/>
      <c r="AM319" s="524"/>
      <c r="AN319" s="524"/>
      <c r="AO319" s="533"/>
      <c r="AP319" s="533"/>
      <c r="AQ319" s="533"/>
      <c r="AR319" s="533"/>
      <c r="AS319" s="533"/>
      <c r="AT319" s="533"/>
      <c r="AU319" s="533"/>
      <c r="AV319" s="533"/>
      <c r="AW319" s="533"/>
      <c r="AX319" s="533"/>
      <c r="AY319" s="533"/>
      <c r="AZ319" s="533"/>
      <c r="BA319" s="684"/>
      <c r="BB319" s="684"/>
      <c r="BC319" s="684"/>
      <c r="BD319" s="684"/>
      <c r="BE319" s="684"/>
      <c r="BF319" s="684"/>
      <c r="BG319" s="684"/>
      <c r="BH319" s="684"/>
      <c r="BI319" s="684"/>
      <c r="BJ319" s="684"/>
      <c r="BK319" s="684"/>
      <c r="BL319" s="684"/>
      <c r="BM319" s="684"/>
      <c r="BN319" s="684"/>
      <c r="BO319" s="684"/>
      <c r="BP319" s="684"/>
      <c r="BQ319" s="684"/>
    </row>
    <row r="320">
      <c r="A320" s="524"/>
      <c r="B320" s="524"/>
      <c r="C320" s="524"/>
      <c r="D320" s="524"/>
      <c r="E320" s="524"/>
      <c r="F320" s="524"/>
      <c r="G320" s="531"/>
      <c r="H320" s="531"/>
      <c r="I320" s="531"/>
      <c r="J320" s="531"/>
      <c r="K320" s="531"/>
      <c r="L320" s="531"/>
      <c r="M320" s="531"/>
      <c r="N320" s="531"/>
      <c r="O320" s="531"/>
      <c r="P320" s="549"/>
      <c r="Q320" s="676"/>
      <c r="R320" s="676"/>
      <c r="S320" s="680"/>
      <c r="T320" s="683"/>
      <c r="U320" s="683"/>
      <c r="V320" s="533"/>
      <c r="W320" s="524"/>
      <c r="X320" s="524"/>
      <c r="Y320" s="524"/>
      <c r="Z320" s="524"/>
      <c r="AA320" s="524"/>
      <c r="AB320" s="524"/>
      <c r="AC320" s="524"/>
      <c r="AD320" s="524"/>
      <c r="AE320" s="524"/>
      <c r="AF320" s="524"/>
      <c r="AG320" s="524"/>
      <c r="AH320" s="524"/>
      <c r="AI320" s="524"/>
      <c r="AJ320" s="524"/>
      <c r="AK320" s="524"/>
      <c r="AL320" s="524"/>
      <c r="AM320" s="524"/>
      <c r="AN320" s="524"/>
      <c r="AO320" s="533"/>
      <c r="AP320" s="533"/>
      <c r="AQ320" s="533"/>
      <c r="AR320" s="533"/>
      <c r="AS320" s="533"/>
      <c r="AT320" s="533"/>
      <c r="AU320" s="533"/>
      <c r="AV320" s="533"/>
      <c r="AW320" s="533"/>
      <c r="AX320" s="533"/>
      <c r="AY320" s="533"/>
      <c r="AZ320" s="533"/>
      <c r="BA320" s="684"/>
      <c r="BB320" s="684"/>
      <c r="BC320" s="684"/>
      <c r="BD320" s="684"/>
      <c r="BE320" s="684"/>
      <c r="BF320" s="684"/>
      <c r="BG320" s="684"/>
      <c r="BH320" s="684"/>
      <c r="BI320" s="684"/>
      <c r="BJ320" s="684"/>
      <c r="BK320" s="684"/>
      <c r="BL320" s="684"/>
      <c r="BM320" s="684"/>
      <c r="BN320" s="684"/>
      <c r="BO320" s="684"/>
      <c r="BP320" s="684"/>
      <c r="BQ320" s="684"/>
    </row>
    <row r="321">
      <c r="A321" s="524"/>
      <c r="B321" s="524"/>
      <c r="C321" s="524"/>
      <c r="D321" s="524"/>
      <c r="E321" s="524"/>
      <c r="F321" s="524"/>
      <c r="G321" s="531"/>
      <c r="H321" s="531"/>
      <c r="I321" s="531"/>
      <c r="J321" s="531"/>
      <c r="K321" s="531"/>
      <c r="L321" s="531"/>
      <c r="M321" s="531"/>
      <c r="N321" s="531"/>
      <c r="O321" s="531"/>
      <c r="P321" s="549"/>
      <c r="Q321" s="676"/>
      <c r="R321" s="676"/>
      <c r="S321" s="680"/>
      <c r="T321" s="683"/>
      <c r="U321" s="683"/>
      <c r="V321" s="533"/>
      <c r="W321" s="524"/>
      <c r="X321" s="524"/>
      <c r="Y321" s="524"/>
      <c r="Z321" s="524"/>
      <c r="AA321" s="524"/>
      <c r="AB321" s="524"/>
      <c r="AC321" s="524"/>
      <c r="AD321" s="524"/>
      <c r="AE321" s="524"/>
      <c r="AF321" s="524"/>
      <c r="AG321" s="524"/>
      <c r="AH321" s="524"/>
      <c r="AI321" s="524"/>
      <c r="AJ321" s="524"/>
      <c r="AK321" s="524"/>
      <c r="AL321" s="524"/>
      <c r="AM321" s="524"/>
      <c r="AN321" s="524"/>
      <c r="AO321" s="533"/>
      <c r="AP321" s="533"/>
      <c r="AQ321" s="533"/>
      <c r="AR321" s="533"/>
      <c r="AS321" s="533"/>
      <c r="AT321" s="533"/>
      <c r="AU321" s="533"/>
      <c r="AV321" s="533"/>
      <c r="AW321" s="533"/>
      <c r="AX321" s="533"/>
      <c r="AY321" s="533"/>
      <c r="AZ321" s="533"/>
      <c r="BA321" s="684"/>
      <c r="BB321" s="684"/>
      <c r="BC321" s="684"/>
      <c r="BD321" s="684"/>
      <c r="BE321" s="684"/>
      <c r="BF321" s="684"/>
      <c r="BG321" s="684"/>
      <c r="BH321" s="684"/>
      <c r="BI321" s="684"/>
      <c r="BJ321" s="684"/>
      <c r="BK321" s="684"/>
      <c r="BL321" s="684"/>
      <c r="BM321" s="684"/>
      <c r="BN321" s="684"/>
      <c r="BO321" s="684"/>
      <c r="BP321" s="684"/>
      <c r="BQ321" s="684"/>
    </row>
    <row r="322">
      <c r="A322" s="524"/>
      <c r="B322" s="524"/>
      <c r="C322" s="524"/>
      <c r="D322" s="524"/>
      <c r="E322" s="524"/>
      <c r="F322" s="524"/>
      <c r="G322" s="531"/>
      <c r="H322" s="531"/>
      <c r="I322" s="531"/>
      <c r="J322" s="531"/>
      <c r="K322" s="531"/>
      <c r="L322" s="531"/>
      <c r="M322" s="531"/>
      <c r="N322" s="531"/>
      <c r="O322" s="531"/>
      <c r="P322" s="549"/>
      <c r="Q322" s="676"/>
      <c r="R322" s="676"/>
      <c r="S322" s="680"/>
      <c r="T322" s="683"/>
      <c r="U322" s="683"/>
      <c r="V322" s="533"/>
      <c r="W322" s="524"/>
      <c r="X322" s="524"/>
      <c r="Y322" s="524"/>
      <c r="Z322" s="524"/>
      <c r="AA322" s="524"/>
      <c r="AB322" s="524"/>
      <c r="AC322" s="524"/>
      <c r="AD322" s="524"/>
      <c r="AE322" s="524"/>
      <c r="AF322" s="524"/>
      <c r="AG322" s="524"/>
      <c r="AH322" s="524"/>
      <c r="AI322" s="524"/>
      <c r="AJ322" s="524"/>
      <c r="AK322" s="524"/>
      <c r="AL322" s="524"/>
      <c r="AM322" s="524"/>
      <c r="AN322" s="524"/>
      <c r="AO322" s="533"/>
      <c r="AP322" s="533"/>
      <c r="AQ322" s="533"/>
      <c r="AR322" s="533"/>
      <c r="AS322" s="533"/>
      <c r="AT322" s="533"/>
      <c r="AU322" s="533"/>
      <c r="AV322" s="533"/>
      <c r="AW322" s="533"/>
      <c r="AX322" s="533"/>
      <c r="AY322" s="533"/>
      <c r="AZ322" s="533"/>
      <c r="BA322" s="684"/>
      <c r="BB322" s="684"/>
      <c r="BC322" s="684"/>
      <c r="BD322" s="684"/>
      <c r="BE322" s="684"/>
      <c r="BF322" s="684"/>
      <c r="BG322" s="684"/>
      <c r="BH322" s="684"/>
      <c r="BI322" s="684"/>
      <c r="BJ322" s="684"/>
      <c r="BK322" s="684"/>
      <c r="BL322" s="684"/>
      <c r="BM322" s="684"/>
      <c r="BN322" s="684"/>
      <c r="BO322" s="684"/>
      <c r="BP322" s="684"/>
      <c r="BQ322" s="684"/>
    </row>
    <row r="323">
      <c r="A323" s="524"/>
      <c r="B323" s="524"/>
      <c r="C323" s="524"/>
      <c r="D323" s="524"/>
      <c r="E323" s="524"/>
      <c r="F323" s="524"/>
      <c r="G323" s="531"/>
      <c r="H323" s="531"/>
      <c r="I323" s="531"/>
      <c r="J323" s="531"/>
      <c r="K323" s="531"/>
      <c r="L323" s="531"/>
      <c r="M323" s="531"/>
      <c r="N323" s="531"/>
      <c r="O323" s="531"/>
      <c r="P323" s="549"/>
      <c r="Q323" s="676"/>
      <c r="R323" s="676"/>
      <c r="S323" s="680"/>
      <c r="T323" s="683"/>
      <c r="U323" s="683"/>
      <c r="V323" s="533"/>
      <c r="W323" s="524"/>
      <c r="X323" s="524"/>
      <c r="Y323" s="524"/>
      <c r="Z323" s="524"/>
      <c r="AA323" s="524"/>
      <c r="AB323" s="524"/>
      <c r="AC323" s="524"/>
      <c r="AD323" s="524"/>
      <c r="AE323" s="524"/>
      <c r="AF323" s="524"/>
      <c r="AG323" s="524"/>
      <c r="AH323" s="524"/>
      <c r="AI323" s="524"/>
      <c r="AJ323" s="524"/>
      <c r="AK323" s="524"/>
      <c r="AL323" s="524"/>
      <c r="AM323" s="524"/>
      <c r="AN323" s="524"/>
      <c r="AO323" s="533"/>
      <c r="AP323" s="533"/>
      <c r="AQ323" s="533"/>
      <c r="AR323" s="533"/>
      <c r="AS323" s="533"/>
      <c r="AT323" s="533"/>
      <c r="AU323" s="533"/>
      <c r="AV323" s="533"/>
      <c r="AW323" s="533"/>
      <c r="AX323" s="533"/>
      <c r="AY323" s="533"/>
      <c r="AZ323" s="533"/>
      <c r="BA323" s="684"/>
      <c r="BB323" s="684"/>
      <c r="BC323" s="684"/>
      <c r="BD323" s="684"/>
      <c r="BE323" s="684"/>
      <c r="BF323" s="684"/>
      <c r="BG323" s="684"/>
      <c r="BH323" s="684"/>
      <c r="BI323" s="684"/>
      <c r="BJ323" s="684"/>
      <c r="BK323" s="684"/>
      <c r="BL323" s="684"/>
      <c r="BM323" s="684"/>
      <c r="BN323" s="684"/>
      <c r="BO323" s="684"/>
      <c r="BP323" s="684"/>
      <c r="BQ323" s="684"/>
    </row>
    <row r="324">
      <c r="A324" s="524"/>
      <c r="B324" s="524"/>
      <c r="C324" s="524"/>
      <c r="D324" s="524"/>
      <c r="E324" s="524"/>
      <c r="F324" s="524"/>
      <c r="G324" s="531"/>
      <c r="H324" s="531"/>
      <c r="I324" s="531"/>
      <c r="J324" s="531"/>
      <c r="K324" s="531"/>
      <c r="L324" s="531"/>
      <c r="M324" s="531"/>
      <c r="N324" s="531"/>
      <c r="O324" s="531"/>
      <c r="P324" s="549"/>
      <c r="Q324" s="676"/>
      <c r="R324" s="676"/>
      <c r="S324" s="680"/>
      <c r="T324" s="683"/>
      <c r="U324" s="683"/>
      <c r="V324" s="533"/>
      <c r="W324" s="524"/>
      <c r="X324" s="524"/>
      <c r="Y324" s="524"/>
      <c r="Z324" s="524"/>
      <c r="AA324" s="524"/>
      <c r="AB324" s="524"/>
      <c r="AC324" s="524"/>
      <c r="AD324" s="524"/>
      <c r="AE324" s="524"/>
      <c r="AF324" s="524"/>
      <c r="AG324" s="524"/>
      <c r="AH324" s="524"/>
      <c r="AI324" s="524"/>
      <c r="AJ324" s="524"/>
      <c r="AK324" s="524"/>
      <c r="AL324" s="524"/>
      <c r="AM324" s="524"/>
      <c r="AN324" s="524"/>
      <c r="AO324" s="533"/>
      <c r="AP324" s="533"/>
      <c r="AQ324" s="533"/>
      <c r="AR324" s="533"/>
      <c r="AS324" s="533"/>
      <c r="AT324" s="533"/>
      <c r="AU324" s="533"/>
      <c r="AV324" s="533"/>
      <c r="AW324" s="533"/>
      <c r="AX324" s="533"/>
      <c r="AY324" s="533"/>
      <c r="AZ324" s="533"/>
      <c r="BA324" s="684"/>
      <c r="BB324" s="684"/>
      <c r="BC324" s="684"/>
      <c r="BD324" s="684"/>
      <c r="BE324" s="684"/>
      <c r="BF324" s="684"/>
      <c r="BG324" s="684"/>
      <c r="BH324" s="684"/>
      <c r="BI324" s="684"/>
      <c r="BJ324" s="684"/>
      <c r="BK324" s="684"/>
      <c r="BL324" s="684"/>
      <c r="BM324" s="684"/>
      <c r="BN324" s="684"/>
      <c r="BO324" s="684"/>
      <c r="BP324" s="684"/>
      <c r="BQ324" s="684"/>
    </row>
    <row r="325">
      <c r="A325" s="524"/>
      <c r="B325" s="524"/>
      <c r="C325" s="524"/>
      <c r="D325" s="524"/>
      <c r="E325" s="524"/>
      <c r="F325" s="524"/>
      <c r="G325" s="531"/>
      <c r="H325" s="531"/>
      <c r="I325" s="531"/>
      <c r="J325" s="531"/>
      <c r="K325" s="531"/>
      <c r="L325" s="531"/>
      <c r="M325" s="531"/>
      <c r="N325" s="531"/>
      <c r="O325" s="531"/>
      <c r="P325" s="549"/>
      <c r="Q325" s="676"/>
      <c r="R325" s="676"/>
      <c r="S325" s="680"/>
      <c r="T325" s="683"/>
      <c r="U325" s="683"/>
      <c r="V325" s="533"/>
      <c r="W325" s="524"/>
      <c r="X325" s="524"/>
      <c r="Y325" s="524"/>
      <c r="Z325" s="524"/>
      <c r="AA325" s="524"/>
      <c r="AB325" s="524"/>
      <c r="AC325" s="524"/>
      <c r="AD325" s="524"/>
      <c r="AE325" s="524"/>
      <c r="AF325" s="524"/>
      <c r="AG325" s="524"/>
      <c r="AH325" s="524"/>
      <c r="AI325" s="524"/>
      <c r="AJ325" s="524"/>
      <c r="AK325" s="524"/>
      <c r="AL325" s="524"/>
      <c r="AM325" s="524"/>
      <c r="AN325" s="524"/>
      <c r="AO325" s="533"/>
      <c r="AP325" s="533"/>
      <c r="AQ325" s="533"/>
      <c r="AR325" s="533"/>
      <c r="AS325" s="533"/>
      <c r="AT325" s="533"/>
      <c r="AU325" s="533"/>
      <c r="AV325" s="533"/>
      <c r="AW325" s="533"/>
      <c r="AX325" s="533"/>
      <c r="AY325" s="533"/>
      <c r="AZ325" s="533"/>
      <c r="BA325" s="684"/>
      <c r="BB325" s="684"/>
      <c r="BC325" s="684"/>
      <c r="BD325" s="684"/>
      <c r="BE325" s="684"/>
      <c r="BF325" s="684"/>
      <c r="BG325" s="684"/>
      <c r="BH325" s="684"/>
      <c r="BI325" s="684"/>
      <c r="BJ325" s="684"/>
      <c r="BK325" s="684"/>
      <c r="BL325" s="684"/>
      <c r="BM325" s="684"/>
      <c r="BN325" s="684"/>
      <c r="BO325" s="684"/>
      <c r="BP325" s="684"/>
      <c r="BQ325" s="684"/>
    </row>
    <row r="326">
      <c r="A326" s="524"/>
      <c r="B326" s="524"/>
      <c r="C326" s="524"/>
      <c r="D326" s="524"/>
      <c r="E326" s="524"/>
      <c r="F326" s="524"/>
      <c r="G326" s="531"/>
      <c r="H326" s="531"/>
      <c r="I326" s="531"/>
      <c r="J326" s="531"/>
      <c r="K326" s="531"/>
      <c r="L326" s="531"/>
      <c r="M326" s="531"/>
      <c r="N326" s="531"/>
      <c r="O326" s="531"/>
      <c r="P326" s="549"/>
      <c r="Q326" s="676"/>
      <c r="R326" s="676"/>
      <c r="S326" s="680"/>
      <c r="T326" s="683"/>
      <c r="U326" s="683"/>
      <c r="V326" s="533"/>
      <c r="W326" s="524"/>
      <c r="X326" s="524"/>
      <c r="Y326" s="524"/>
      <c r="Z326" s="524"/>
      <c r="AA326" s="524"/>
      <c r="AB326" s="524"/>
      <c r="AC326" s="524"/>
      <c r="AD326" s="524"/>
      <c r="AE326" s="524"/>
      <c r="AF326" s="524"/>
      <c r="AG326" s="524"/>
      <c r="AH326" s="524"/>
      <c r="AI326" s="524"/>
      <c r="AJ326" s="524"/>
      <c r="AK326" s="524"/>
      <c r="AL326" s="524"/>
      <c r="AM326" s="524"/>
      <c r="AN326" s="524"/>
      <c r="AO326" s="533"/>
      <c r="AP326" s="533"/>
      <c r="AQ326" s="533"/>
      <c r="AR326" s="533"/>
      <c r="AS326" s="533"/>
      <c r="AT326" s="533"/>
      <c r="AU326" s="533"/>
      <c r="AV326" s="533"/>
      <c r="AW326" s="533"/>
      <c r="AX326" s="533"/>
      <c r="AY326" s="533"/>
      <c r="AZ326" s="533"/>
      <c r="BA326" s="684"/>
      <c r="BB326" s="684"/>
      <c r="BC326" s="684"/>
      <c r="BD326" s="684"/>
      <c r="BE326" s="684"/>
      <c r="BF326" s="684"/>
      <c r="BG326" s="684"/>
      <c r="BH326" s="684"/>
      <c r="BI326" s="684"/>
      <c r="BJ326" s="684"/>
      <c r="BK326" s="684"/>
      <c r="BL326" s="684"/>
      <c r="BM326" s="684"/>
      <c r="BN326" s="684"/>
      <c r="BO326" s="684"/>
      <c r="BP326" s="684"/>
      <c r="BQ326" s="684"/>
    </row>
    <row r="327">
      <c r="A327" s="524"/>
      <c r="B327" s="524"/>
      <c r="C327" s="524"/>
      <c r="D327" s="524"/>
      <c r="E327" s="524"/>
      <c r="F327" s="524"/>
      <c r="G327" s="531"/>
      <c r="H327" s="531"/>
      <c r="I327" s="531"/>
      <c r="J327" s="531"/>
      <c r="K327" s="531"/>
      <c r="L327" s="531"/>
      <c r="M327" s="531"/>
      <c r="N327" s="531"/>
      <c r="O327" s="531"/>
      <c r="P327" s="549"/>
      <c r="Q327" s="676"/>
      <c r="R327" s="676"/>
      <c r="S327" s="680"/>
      <c r="T327" s="683"/>
      <c r="U327" s="683"/>
      <c r="V327" s="533"/>
      <c r="W327" s="524"/>
      <c r="X327" s="524"/>
      <c r="Y327" s="524"/>
      <c r="Z327" s="524"/>
      <c r="AA327" s="524"/>
      <c r="AB327" s="524"/>
      <c r="AC327" s="524"/>
      <c r="AD327" s="524"/>
      <c r="AE327" s="524"/>
      <c r="AF327" s="524"/>
      <c r="AG327" s="524"/>
      <c r="AH327" s="524"/>
      <c r="AI327" s="524"/>
      <c r="AJ327" s="524"/>
      <c r="AK327" s="524"/>
      <c r="AL327" s="524"/>
      <c r="AM327" s="524"/>
      <c r="AN327" s="524"/>
      <c r="AO327" s="533"/>
      <c r="AP327" s="533"/>
      <c r="AQ327" s="533"/>
      <c r="AR327" s="533"/>
      <c r="AS327" s="533"/>
      <c r="AT327" s="533"/>
      <c r="AU327" s="533"/>
      <c r="AV327" s="533"/>
      <c r="AW327" s="533"/>
      <c r="AX327" s="533"/>
      <c r="AY327" s="533"/>
      <c r="AZ327" s="533"/>
      <c r="BA327" s="684"/>
      <c r="BB327" s="684"/>
      <c r="BC327" s="684"/>
      <c r="BD327" s="684"/>
      <c r="BE327" s="684"/>
      <c r="BF327" s="684"/>
      <c r="BG327" s="684"/>
      <c r="BH327" s="684"/>
      <c r="BI327" s="684"/>
      <c r="BJ327" s="684"/>
      <c r="BK327" s="684"/>
      <c r="BL327" s="684"/>
      <c r="BM327" s="684"/>
      <c r="BN327" s="684"/>
      <c r="BO327" s="684"/>
      <c r="BP327" s="684"/>
      <c r="BQ327" s="684"/>
    </row>
    <row r="328">
      <c r="A328" s="524"/>
      <c r="B328" s="524"/>
      <c r="C328" s="524"/>
      <c r="D328" s="524"/>
      <c r="E328" s="524"/>
      <c r="F328" s="524"/>
      <c r="G328" s="531"/>
      <c r="H328" s="531"/>
      <c r="I328" s="531"/>
      <c r="J328" s="531"/>
      <c r="K328" s="531"/>
      <c r="L328" s="531"/>
      <c r="M328" s="531"/>
      <c r="N328" s="531"/>
      <c r="O328" s="531"/>
      <c r="P328" s="549"/>
      <c r="Q328" s="676"/>
      <c r="R328" s="676"/>
      <c r="S328" s="680"/>
      <c r="T328" s="683"/>
      <c r="U328" s="683"/>
      <c r="V328" s="533"/>
      <c r="W328" s="524"/>
      <c r="X328" s="524"/>
      <c r="Y328" s="524"/>
      <c r="Z328" s="524"/>
      <c r="AA328" s="524"/>
      <c r="AB328" s="524"/>
      <c r="AC328" s="524"/>
      <c r="AD328" s="524"/>
      <c r="AE328" s="524"/>
      <c r="AF328" s="524"/>
      <c r="AG328" s="524"/>
      <c r="AH328" s="524"/>
      <c r="AI328" s="524"/>
      <c r="AJ328" s="524"/>
      <c r="AK328" s="524"/>
      <c r="AL328" s="524"/>
      <c r="AM328" s="524"/>
      <c r="AN328" s="524"/>
      <c r="AO328" s="533"/>
      <c r="AP328" s="533"/>
      <c r="AQ328" s="533"/>
      <c r="AR328" s="533"/>
      <c r="AS328" s="533"/>
      <c r="AT328" s="533"/>
      <c r="AU328" s="533"/>
      <c r="AV328" s="533"/>
      <c r="AW328" s="533"/>
      <c r="AX328" s="533"/>
      <c r="AY328" s="533"/>
      <c r="AZ328" s="533"/>
      <c r="BA328" s="684"/>
      <c r="BB328" s="684"/>
      <c r="BC328" s="684"/>
      <c r="BD328" s="684"/>
      <c r="BE328" s="684"/>
      <c r="BF328" s="684"/>
      <c r="BG328" s="684"/>
      <c r="BH328" s="684"/>
      <c r="BI328" s="684"/>
      <c r="BJ328" s="684"/>
      <c r="BK328" s="684"/>
      <c r="BL328" s="684"/>
      <c r="BM328" s="684"/>
      <c r="BN328" s="684"/>
      <c r="BO328" s="684"/>
      <c r="BP328" s="684"/>
      <c r="BQ328" s="684"/>
    </row>
    <row r="329">
      <c r="A329" s="524"/>
      <c r="B329" s="524"/>
      <c r="C329" s="524"/>
      <c r="D329" s="524"/>
      <c r="E329" s="524"/>
      <c r="F329" s="524"/>
      <c r="G329" s="531"/>
      <c r="H329" s="531"/>
      <c r="I329" s="531"/>
      <c r="J329" s="531"/>
      <c r="K329" s="531"/>
      <c r="L329" s="531"/>
      <c r="M329" s="531"/>
      <c r="N329" s="531"/>
      <c r="O329" s="531"/>
      <c r="P329" s="549"/>
      <c r="Q329" s="676"/>
      <c r="R329" s="676"/>
      <c r="S329" s="680"/>
      <c r="T329" s="683"/>
      <c r="U329" s="683"/>
      <c r="V329" s="533"/>
      <c r="W329" s="524"/>
      <c r="X329" s="524"/>
      <c r="Y329" s="524"/>
      <c r="Z329" s="524"/>
      <c r="AA329" s="524"/>
      <c r="AB329" s="524"/>
      <c r="AC329" s="524"/>
      <c r="AD329" s="524"/>
      <c r="AE329" s="524"/>
      <c r="AF329" s="524"/>
      <c r="AG329" s="524"/>
      <c r="AH329" s="524"/>
      <c r="AI329" s="524"/>
      <c r="AJ329" s="524"/>
      <c r="AK329" s="524"/>
      <c r="AL329" s="524"/>
      <c r="AM329" s="524"/>
      <c r="AN329" s="524"/>
      <c r="AO329" s="533"/>
      <c r="AP329" s="533"/>
      <c r="AQ329" s="533"/>
      <c r="AR329" s="533"/>
      <c r="AS329" s="533"/>
      <c r="AT329" s="533"/>
      <c r="AU329" s="533"/>
      <c r="AV329" s="533"/>
      <c r="AW329" s="533"/>
      <c r="AX329" s="533"/>
      <c r="AY329" s="533"/>
      <c r="AZ329" s="533"/>
      <c r="BA329" s="684"/>
      <c r="BB329" s="684"/>
      <c r="BC329" s="684"/>
      <c r="BD329" s="684"/>
      <c r="BE329" s="684"/>
      <c r="BF329" s="684"/>
      <c r="BG329" s="684"/>
      <c r="BH329" s="684"/>
      <c r="BI329" s="684"/>
      <c r="BJ329" s="684"/>
      <c r="BK329" s="684"/>
      <c r="BL329" s="684"/>
      <c r="BM329" s="684"/>
      <c r="BN329" s="684"/>
      <c r="BO329" s="684"/>
      <c r="BP329" s="684"/>
      <c r="BQ329" s="684"/>
    </row>
    <row r="330">
      <c r="A330" s="524"/>
      <c r="B330" s="524"/>
      <c r="C330" s="524"/>
      <c r="D330" s="524"/>
      <c r="E330" s="524"/>
      <c r="F330" s="524"/>
      <c r="G330" s="531"/>
      <c r="H330" s="531"/>
      <c r="I330" s="531"/>
      <c r="J330" s="531"/>
      <c r="K330" s="531"/>
      <c r="L330" s="531"/>
      <c r="M330" s="531"/>
      <c r="N330" s="531"/>
      <c r="O330" s="531"/>
      <c r="P330" s="549"/>
      <c r="Q330" s="676"/>
      <c r="R330" s="676"/>
      <c r="S330" s="680"/>
      <c r="T330" s="683"/>
      <c r="U330" s="683"/>
      <c r="V330" s="533"/>
      <c r="W330" s="524"/>
      <c r="X330" s="524"/>
      <c r="Y330" s="524"/>
      <c r="Z330" s="524"/>
      <c r="AA330" s="524"/>
      <c r="AB330" s="524"/>
      <c r="AC330" s="524"/>
      <c r="AD330" s="524"/>
      <c r="AE330" s="524"/>
      <c r="AF330" s="524"/>
      <c r="AG330" s="524"/>
      <c r="AH330" s="524"/>
      <c r="AI330" s="524"/>
      <c r="AJ330" s="524"/>
      <c r="AK330" s="524"/>
      <c r="AL330" s="524"/>
      <c r="AM330" s="524"/>
      <c r="AN330" s="524"/>
      <c r="AO330" s="533"/>
      <c r="AP330" s="533"/>
      <c r="AQ330" s="533"/>
      <c r="AR330" s="533"/>
      <c r="AS330" s="533"/>
      <c r="AT330" s="533"/>
      <c r="AU330" s="533"/>
      <c r="AV330" s="533"/>
      <c r="AW330" s="533"/>
      <c r="AX330" s="533"/>
      <c r="AY330" s="533"/>
      <c r="AZ330" s="533"/>
      <c r="BA330" s="684"/>
      <c r="BB330" s="684"/>
      <c r="BC330" s="684"/>
      <c r="BD330" s="684"/>
      <c r="BE330" s="684"/>
      <c r="BF330" s="684"/>
      <c r="BG330" s="684"/>
      <c r="BH330" s="684"/>
      <c r="BI330" s="684"/>
      <c r="BJ330" s="684"/>
      <c r="BK330" s="684"/>
      <c r="BL330" s="684"/>
      <c r="BM330" s="684"/>
      <c r="BN330" s="684"/>
      <c r="BO330" s="684"/>
      <c r="BP330" s="684"/>
      <c r="BQ330" s="684"/>
    </row>
    <row r="331">
      <c r="A331" s="524"/>
      <c r="B331" s="524"/>
      <c r="C331" s="524"/>
      <c r="D331" s="524"/>
      <c r="E331" s="524"/>
      <c r="F331" s="524"/>
      <c r="G331" s="531"/>
      <c r="H331" s="531"/>
      <c r="I331" s="531"/>
      <c r="J331" s="531"/>
      <c r="K331" s="531"/>
      <c r="L331" s="531"/>
      <c r="M331" s="531"/>
      <c r="N331" s="531"/>
      <c r="O331" s="531"/>
      <c r="P331" s="549"/>
      <c r="Q331" s="676"/>
      <c r="R331" s="676"/>
      <c r="S331" s="680"/>
      <c r="T331" s="683"/>
      <c r="U331" s="683"/>
      <c r="V331" s="533"/>
      <c r="W331" s="524"/>
      <c r="X331" s="524"/>
      <c r="Y331" s="524"/>
      <c r="Z331" s="524"/>
      <c r="AA331" s="524"/>
      <c r="AB331" s="524"/>
      <c r="AC331" s="524"/>
      <c r="AD331" s="524"/>
      <c r="AE331" s="524"/>
      <c r="AF331" s="524"/>
      <c r="AG331" s="524"/>
      <c r="AH331" s="524"/>
      <c r="AI331" s="524"/>
      <c r="AJ331" s="524"/>
      <c r="AK331" s="524"/>
      <c r="AL331" s="524"/>
      <c r="AM331" s="524"/>
      <c r="AN331" s="524"/>
      <c r="AO331" s="533"/>
      <c r="AP331" s="533"/>
      <c r="AQ331" s="533"/>
      <c r="AR331" s="533"/>
      <c r="AS331" s="533"/>
      <c r="AT331" s="533"/>
      <c r="AU331" s="533"/>
      <c r="AV331" s="533"/>
      <c r="AW331" s="533"/>
      <c r="AX331" s="533"/>
      <c r="AY331" s="533"/>
      <c r="AZ331" s="533"/>
      <c r="BA331" s="684"/>
      <c r="BB331" s="684"/>
      <c r="BC331" s="684"/>
      <c r="BD331" s="684"/>
      <c r="BE331" s="684"/>
      <c r="BF331" s="684"/>
      <c r="BG331" s="684"/>
      <c r="BH331" s="684"/>
      <c r="BI331" s="684"/>
      <c r="BJ331" s="684"/>
      <c r="BK331" s="684"/>
      <c r="BL331" s="684"/>
      <c r="BM331" s="684"/>
      <c r="BN331" s="684"/>
      <c r="BO331" s="684"/>
      <c r="BP331" s="684"/>
      <c r="BQ331" s="684"/>
    </row>
    <row r="332">
      <c r="A332" s="524"/>
      <c r="B332" s="524"/>
      <c r="C332" s="524"/>
      <c r="D332" s="524"/>
      <c r="E332" s="524"/>
      <c r="F332" s="524"/>
      <c r="G332" s="531"/>
      <c r="H332" s="531"/>
      <c r="I332" s="531"/>
      <c r="J332" s="531"/>
      <c r="K332" s="531"/>
      <c r="L332" s="531"/>
      <c r="M332" s="531"/>
      <c r="N332" s="531"/>
      <c r="O332" s="531"/>
      <c r="P332" s="549"/>
      <c r="Q332" s="676"/>
      <c r="R332" s="676"/>
      <c r="S332" s="680"/>
      <c r="T332" s="683"/>
      <c r="U332" s="683"/>
      <c r="V332" s="533"/>
      <c r="W332" s="524"/>
      <c r="X332" s="524"/>
      <c r="Y332" s="524"/>
      <c r="Z332" s="524"/>
      <c r="AA332" s="524"/>
      <c r="AB332" s="524"/>
      <c r="AC332" s="524"/>
      <c r="AD332" s="524"/>
      <c r="AE332" s="524"/>
      <c r="AF332" s="524"/>
      <c r="AG332" s="524"/>
      <c r="AH332" s="524"/>
      <c r="AI332" s="524"/>
      <c r="AJ332" s="524"/>
      <c r="AK332" s="524"/>
      <c r="AL332" s="524"/>
      <c r="AM332" s="524"/>
      <c r="AN332" s="524"/>
      <c r="AO332" s="533"/>
      <c r="AP332" s="533"/>
      <c r="AQ332" s="533"/>
      <c r="AR332" s="533"/>
      <c r="AS332" s="533"/>
      <c r="AT332" s="533"/>
      <c r="AU332" s="533"/>
      <c r="AV332" s="533"/>
      <c r="AW332" s="533"/>
      <c r="AX332" s="533"/>
      <c r="AY332" s="533"/>
      <c r="AZ332" s="533"/>
      <c r="BA332" s="684"/>
      <c r="BB332" s="684"/>
      <c r="BC332" s="684"/>
      <c r="BD332" s="684"/>
      <c r="BE332" s="684"/>
      <c r="BF332" s="684"/>
      <c r="BG332" s="684"/>
      <c r="BH332" s="684"/>
      <c r="BI332" s="684"/>
      <c r="BJ332" s="684"/>
      <c r="BK332" s="684"/>
      <c r="BL332" s="684"/>
      <c r="BM332" s="684"/>
      <c r="BN332" s="684"/>
      <c r="BO332" s="684"/>
      <c r="BP332" s="684"/>
      <c r="BQ332" s="684"/>
    </row>
    <row r="333">
      <c r="A333" s="524"/>
      <c r="B333" s="524"/>
      <c r="C333" s="524"/>
      <c r="D333" s="524"/>
      <c r="E333" s="524"/>
      <c r="F333" s="524"/>
      <c r="G333" s="531"/>
      <c r="H333" s="531"/>
      <c r="I333" s="531"/>
      <c r="J333" s="531"/>
      <c r="K333" s="531"/>
      <c r="L333" s="531"/>
      <c r="M333" s="531"/>
      <c r="N333" s="531"/>
      <c r="O333" s="531"/>
      <c r="P333" s="549"/>
      <c r="Q333" s="676"/>
      <c r="R333" s="676"/>
      <c r="S333" s="680"/>
      <c r="T333" s="683"/>
      <c r="U333" s="683"/>
      <c r="V333" s="533"/>
      <c r="W333" s="524"/>
      <c r="X333" s="524"/>
      <c r="Y333" s="524"/>
      <c r="Z333" s="524"/>
      <c r="AA333" s="524"/>
      <c r="AB333" s="524"/>
      <c r="AC333" s="524"/>
      <c r="AD333" s="524"/>
      <c r="AE333" s="524"/>
      <c r="AF333" s="524"/>
      <c r="AG333" s="524"/>
      <c r="AH333" s="524"/>
      <c r="AI333" s="524"/>
      <c r="AJ333" s="524"/>
      <c r="AK333" s="524"/>
      <c r="AL333" s="524"/>
      <c r="AM333" s="524"/>
      <c r="AN333" s="524"/>
      <c r="AO333" s="533"/>
      <c r="AP333" s="533"/>
      <c r="AQ333" s="533"/>
      <c r="AR333" s="533"/>
      <c r="AS333" s="533"/>
      <c r="AT333" s="533"/>
      <c r="AU333" s="533"/>
      <c r="AV333" s="533"/>
      <c r="AW333" s="533"/>
      <c r="AX333" s="533"/>
      <c r="AY333" s="533"/>
      <c r="AZ333" s="533"/>
      <c r="BA333" s="684"/>
      <c r="BB333" s="684"/>
      <c r="BC333" s="684"/>
      <c r="BD333" s="684"/>
      <c r="BE333" s="684"/>
      <c r="BF333" s="684"/>
      <c r="BG333" s="684"/>
      <c r="BH333" s="684"/>
      <c r="BI333" s="684"/>
      <c r="BJ333" s="684"/>
      <c r="BK333" s="684"/>
      <c r="BL333" s="684"/>
      <c r="BM333" s="684"/>
      <c r="BN333" s="684"/>
      <c r="BO333" s="684"/>
      <c r="BP333" s="684"/>
      <c r="BQ333" s="684"/>
    </row>
    <row r="334">
      <c r="A334" s="524"/>
      <c r="B334" s="524"/>
      <c r="C334" s="524"/>
      <c r="D334" s="524"/>
      <c r="E334" s="524"/>
      <c r="F334" s="524"/>
      <c r="G334" s="531"/>
      <c r="H334" s="531"/>
      <c r="I334" s="531"/>
      <c r="J334" s="531"/>
      <c r="K334" s="531"/>
      <c r="L334" s="531"/>
      <c r="M334" s="531"/>
      <c r="N334" s="531"/>
      <c r="O334" s="531"/>
      <c r="P334" s="549"/>
      <c r="Q334" s="676"/>
      <c r="R334" s="676"/>
      <c r="S334" s="680"/>
      <c r="T334" s="683"/>
      <c r="U334" s="683"/>
      <c r="V334" s="533"/>
      <c r="W334" s="524"/>
      <c r="X334" s="524"/>
      <c r="Y334" s="524"/>
      <c r="Z334" s="524"/>
      <c r="AA334" s="524"/>
      <c r="AB334" s="524"/>
      <c r="AC334" s="524"/>
      <c r="AD334" s="524"/>
      <c r="AE334" s="524"/>
      <c r="AF334" s="524"/>
      <c r="AG334" s="524"/>
      <c r="AH334" s="524"/>
      <c r="AI334" s="524"/>
      <c r="AJ334" s="524"/>
      <c r="AK334" s="524"/>
      <c r="AL334" s="524"/>
      <c r="AM334" s="524"/>
      <c r="AN334" s="524"/>
      <c r="AO334" s="533"/>
      <c r="AP334" s="533"/>
      <c r="AQ334" s="533"/>
      <c r="AR334" s="533"/>
      <c r="AS334" s="533"/>
      <c r="AT334" s="533"/>
      <c r="AU334" s="533"/>
      <c r="AV334" s="533"/>
      <c r="AW334" s="533"/>
      <c r="AX334" s="533"/>
      <c r="AY334" s="533"/>
      <c r="AZ334" s="533"/>
      <c r="BA334" s="684"/>
      <c r="BB334" s="684"/>
      <c r="BC334" s="684"/>
      <c r="BD334" s="684"/>
      <c r="BE334" s="684"/>
      <c r="BF334" s="684"/>
      <c r="BG334" s="684"/>
      <c r="BH334" s="684"/>
      <c r="BI334" s="684"/>
      <c r="BJ334" s="684"/>
      <c r="BK334" s="684"/>
      <c r="BL334" s="684"/>
      <c r="BM334" s="684"/>
      <c r="BN334" s="684"/>
      <c r="BO334" s="684"/>
      <c r="BP334" s="684"/>
      <c r="BQ334" s="684"/>
    </row>
    <row r="335">
      <c r="A335" s="524"/>
      <c r="B335" s="524"/>
      <c r="C335" s="524"/>
      <c r="D335" s="524"/>
      <c r="E335" s="524"/>
      <c r="F335" s="524"/>
      <c r="G335" s="531"/>
      <c r="H335" s="531"/>
      <c r="I335" s="531"/>
      <c r="J335" s="531"/>
      <c r="K335" s="531"/>
      <c r="L335" s="531"/>
      <c r="M335" s="531"/>
      <c r="N335" s="531"/>
      <c r="O335" s="531"/>
      <c r="P335" s="549"/>
      <c r="Q335" s="676"/>
      <c r="R335" s="676"/>
      <c r="S335" s="680"/>
      <c r="T335" s="683"/>
      <c r="U335" s="683"/>
      <c r="V335" s="533"/>
      <c r="W335" s="524"/>
      <c r="X335" s="524"/>
      <c r="Y335" s="524"/>
      <c r="Z335" s="524"/>
      <c r="AA335" s="524"/>
      <c r="AB335" s="524"/>
      <c r="AC335" s="524"/>
      <c r="AD335" s="524"/>
      <c r="AE335" s="524"/>
      <c r="AF335" s="524"/>
      <c r="AG335" s="524"/>
      <c r="AH335" s="524"/>
      <c r="AI335" s="524"/>
      <c r="AJ335" s="524"/>
      <c r="AK335" s="524"/>
      <c r="AL335" s="524"/>
      <c r="AM335" s="524"/>
      <c r="AN335" s="524"/>
      <c r="AO335" s="533"/>
      <c r="AP335" s="533"/>
      <c r="AQ335" s="533"/>
      <c r="AR335" s="533"/>
      <c r="AS335" s="533"/>
      <c r="AT335" s="533"/>
      <c r="AU335" s="533"/>
      <c r="AV335" s="533"/>
      <c r="AW335" s="533"/>
      <c r="AX335" s="533"/>
      <c r="AY335" s="533"/>
      <c r="AZ335" s="533"/>
      <c r="BA335" s="684"/>
      <c r="BB335" s="684"/>
      <c r="BC335" s="684"/>
      <c r="BD335" s="684"/>
      <c r="BE335" s="684"/>
      <c r="BF335" s="684"/>
      <c r="BG335" s="684"/>
      <c r="BH335" s="684"/>
      <c r="BI335" s="684"/>
      <c r="BJ335" s="684"/>
      <c r="BK335" s="684"/>
      <c r="BL335" s="684"/>
      <c r="BM335" s="684"/>
      <c r="BN335" s="684"/>
      <c r="BO335" s="684"/>
      <c r="BP335" s="684"/>
      <c r="BQ335" s="684"/>
    </row>
    <row r="336">
      <c r="A336" s="524"/>
      <c r="B336" s="524"/>
      <c r="C336" s="524"/>
      <c r="D336" s="524"/>
      <c r="E336" s="524"/>
      <c r="F336" s="524"/>
      <c r="G336" s="531"/>
      <c r="H336" s="531"/>
      <c r="I336" s="531"/>
      <c r="J336" s="531"/>
      <c r="K336" s="531"/>
      <c r="L336" s="531"/>
      <c r="M336" s="531"/>
      <c r="N336" s="531"/>
      <c r="O336" s="531"/>
      <c r="P336" s="549"/>
      <c r="Q336" s="676"/>
      <c r="R336" s="676"/>
      <c r="S336" s="680"/>
      <c r="T336" s="683"/>
      <c r="U336" s="683"/>
      <c r="V336" s="533"/>
      <c r="W336" s="524"/>
      <c r="X336" s="524"/>
      <c r="Y336" s="524"/>
      <c r="Z336" s="524"/>
      <c r="AA336" s="524"/>
      <c r="AB336" s="524"/>
      <c r="AC336" s="524"/>
      <c r="AD336" s="524"/>
      <c r="AE336" s="524"/>
      <c r="AF336" s="524"/>
      <c r="AG336" s="524"/>
      <c r="AH336" s="524"/>
      <c r="AI336" s="524"/>
      <c r="AJ336" s="524"/>
      <c r="AK336" s="524"/>
      <c r="AL336" s="524"/>
      <c r="AM336" s="524"/>
      <c r="AN336" s="524"/>
      <c r="AO336" s="533"/>
      <c r="AP336" s="533"/>
      <c r="AQ336" s="533"/>
      <c r="AR336" s="533"/>
      <c r="AS336" s="533"/>
      <c r="AT336" s="533"/>
      <c r="AU336" s="533"/>
      <c r="AV336" s="533"/>
      <c r="AW336" s="533"/>
      <c r="AX336" s="533"/>
      <c r="AY336" s="533"/>
      <c r="AZ336" s="533"/>
      <c r="BA336" s="684"/>
      <c r="BB336" s="684"/>
      <c r="BC336" s="684"/>
      <c r="BD336" s="684"/>
      <c r="BE336" s="684"/>
      <c r="BF336" s="684"/>
      <c r="BG336" s="684"/>
      <c r="BH336" s="684"/>
      <c r="BI336" s="684"/>
      <c r="BJ336" s="684"/>
      <c r="BK336" s="684"/>
      <c r="BL336" s="684"/>
      <c r="BM336" s="684"/>
      <c r="BN336" s="684"/>
      <c r="BO336" s="684"/>
      <c r="BP336" s="684"/>
      <c r="BQ336" s="684"/>
    </row>
    <row r="337">
      <c r="A337" s="524"/>
      <c r="B337" s="524"/>
      <c r="C337" s="524"/>
      <c r="D337" s="524"/>
      <c r="E337" s="524"/>
      <c r="F337" s="524"/>
      <c r="G337" s="531"/>
      <c r="H337" s="531"/>
      <c r="I337" s="531"/>
      <c r="J337" s="531"/>
      <c r="K337" s="531"/>
      <c r="L337" s="531"/>
      <c r="M337" s="531"/>
      <c r="N337" s="531"/>
      <c r="O337" s="531"/>
      <c r="P337" s="549"/>
      <c r="Q337" s="676"/>
      <c r="R337" s="676"/>
      <c r="S337" s="680"/>
      <c r="T337" s="683"/>
      <c r="U337" s="683"/>
      <c r="V337" s="533"/>
      <c r="W337" s="524"/>
      <c r="X337" s="524"/>
      <c r="Y337" s="524"/>
      <c r="Z337" s="524"/>
      <c r="AA337" s="524"/>
      <c r="AB337" s="524"/>
      <c r="AC337" s="524"/>
      <c r="AD337" s="524"/>
      <c r="AE337" s="524"/>
      <c r="AF337" s="524"/>
      <c r="AG337" s="524"/>
      <c r="AH337" s="524"/>
      <c r="AI337" s="524"/>
      <c r="AJ337" s="524"/>
      <c r="AK337" s="524"/>
      <c r="AL337" s="524"/>
      <c r="AM337" s="524"/>
      <c r="AN337" s="524"/>
      <c r="AO337" s="533"/>
      <c r="AP337" s="533"/>
      <c r="AQ337" s="533"/>
      <c r="AR337" s="533"/>
      <c r="AS337" s="533"/>
      <c r="AT337" s="533"/>
      <c r="AU337" s="533"/>
      <c r="AV337" s="533"/>
      <c r="AW337" s="533"/>
      <c r="AX337" s="533"/>
      <c r="AY337" s="533"/>
      <c r="AZ337" s="533"/>
      <c r="BA337" s="684"/>
      <c r="BB337" s="684"/>
      <c r="BC337" s="684"/>
      <c r="BD337" s="684"/>
      <c r="BE337" s="684"/>
      <c r="BF337" s="684"/>
      <c r="BG337" s="684"/>
      <c r="BH337" s="684"/>
      <c r="BI337" s="684"/>
      <c r="BJ337" s="684"/>
      <c r="BK337" s="684"/>
      <c r="BL337" s="684"/>
      <c r="BM337" s="684"/>
      <c r="BN337" s="684"/>
      <c r="BO337" s="684"/>
      <c r="BP337" s="684"/>
      <c r="BQ337" s="684"/>
    </row>
    <row r="338">
      <c r="A338" s="524"/>
      <c r="B338" s="524"/>
      <c r="C338" s="524"/>
      <c r="D338" s="524"/>
      <c r="E338" s="524"/>
      <c r="F338" s="524"/>
      <c r="G338" s="531"/>
      <c r="H338" s="531"/>
      <c r="I338" s="531"/>
      <c r="J338" s="531"/>
      <c r="K338" s="531"/>
      <c r="L338" s="531"/>
      <c r="M338" s="531"/>
      <c r="N338" s="531"/>
      <c r="O338" s="531"/>
      <c r="P338" s="549"/>
      <c r="Q338" s="676"/>
      <c r="R338" s="676"/>
      <c r="S338" s="680"/>
      <c r="T338" s="683"/>
      <c r="U338" s="683"/>
      <c r="V338" s="533"/>
      <c r="W338" s="524"/>
      <c r="X338" s="524"/>
      <c r="Y338" s="524"/>
      <c r="Z338" s="524"/>
      <c r="AA338" s="524"/>
      <c r="AB338" s="524"/>
      <c r="AC338" s="524"/>
      <c r="AD338" s="524"/>
      <c r="AE338" s="524"/>
      <c r="AF338" s="524"/>
      <c r="AG338" s="524"/>
      <c r="AH338" s="524"/>
      <c r="AI338" s="524"/>
      <c r="AJ338" s="524"/>
      <c r="AK338" s="524"/>
      <c r="AL338" s="524"/>
      <c r="AM338" s="524"/>
      <c r="AN338" s="524"/>
      <c r="AO338" s="533"/>
      <c r="AP338" s="533"/>
      <c r="AQ338" s="533"/>
      <c r="AR338" s="533"/>
      <c r="AS338" s="533"/>
      <c r="AT338" s="533"/>
      <c r="AU338" s="533"/>
      <c r="AV338" s="533"/>
      <c r="AW338" s="533"/>
      <c r="AX338" s="533"/>
      <c r="AY338" s="533"/>
      <c r="AZ338" s="533"/>
      <c r="BA338" s="684"/>
      <c r="BB338" s="684"/>
      <c r="BC338" s="684"/>
      <c r="BD338" s="684"/>
      <c r="BE338" s="684"/>
      <c r="BF338" s="684"/>
      <c r="BG338" s="684"/>
      <c r="BH338" s="684"/>
      <c r="BI338" s="684"/>
      <c r="BJ338" s="684"/>
      <c r="BK338" s="684"/>
      <c r="BL338" s="684"/>
      <c r="BM338" s="684"/>
      <c r="BN338" s="684"/>
      <c r="BO338" s="684"/>
      <c r="BP338" s="684"/>
      <c r="BQ338" s="684"/>
    </row>
    <row r="339">
      <c r="A339" s="524"/>
      <c r="B339" s="524"/>
      <c r="C339" s="524"/>
      <c r="D339" s="524"/>
      <c r="E339" s="524"/>
      <c r="F339" s="524"/>
      <c r="G339" s="531"/>
      <c r="H339" s="531"/>
      <c r="I339" s="531"/>
      <c r="J339" s="531"/>
      <c r="K339" s="531"/>
      <c r="L339" s="531"/>
      <c r="M339" s="531"/>
      <c r="N339" s="531"/>
      <c r="O339" s="531"/>
      <c r="P339" s="549"/>
      <c r="Q339" s="676"/>
      <c r="R339" s="676"/>
      <c r="S339" s="680"/>
      <c r="T339" s="683"/>
      <c r="U339" s="683"/>
      <c r="V339" s="533"/>
      <c r="W339" s="524"/>
      <c r="X339" s="524"/>
      <c r="Y339" s="524"/>
      <c r="Z339" s="524"/>
      <c r="AA339" s="524"/>
      <c r="AB339" s="524"/>
      <c r="AC339" s="524"/>
      <c r="AD339" s="524"/>
      <c r="AE339" s="524"/>
      <c r="AF339" s="524"/>
      <c r="AG339" s="524"/>
      <c r="AH339" s="524"/>
      <c r="AI339" s="524"/>
      <c r="AJ339" s="524"/>
      <c r="AK339" s="524"/>
      <c r="AL339" s="524"/>
      <c r="AM339" s="524"/>
      <c r="AN339" s="524"/>
      <c r="AO339" s="533"/>
      <c r="AP339" s="533"/>
      <c r="AQ339" s="533"/>
      <c r="AR339" s="533"/>
      <c r="AS339" s="533"/>
      <c r="AT339" s="533"/>
      <c r="AU339" s="533"/>
      <c r="AV339" s="533"/>
      <c r="AW339" s="533"/>
      <c r="AX339" s="533"/>
      <c r="AY339" s="533"/>
      <c r="AZ339" s="533"/>
      <c r="BA339" s="684"/>
      <c r="BB339" s="684"/>
      <c r="BC339" s="684"/>
      <c r="BD339" s="684"/>
      <c r="BE339" s="684"/>
      <c r="BF339" s="684"/>
      <c r="BG339" s="684"/>
      <c r="BH339" s="684"/>
      <c r="BI339" s="684"/>
      <c r="BJ339" s="684"/>
      <c r="BK339" s="684"/>
      <c r="BL339" s="684"/>
      <c r="BM339" s="684"/>
      <c r="BN339" s="684"/>
      <c r="BO339" s="684"/>
      <c r="BP339" s="684"/>
      <c r="BQ339" s="684"/>
    </row>
    <row r="340">
      <c r="A340" s="524"/>
      <c r="B340" s="524"/>
      <c r="C340" s="524"/>
      <c r="D340" s="524"/>
      <c r="E340" s="524"/>
      <c r="F340" s="524"/>
      <c r="G340" s="531"/>
      <c r="H340" s="531"/>
      <c r="I340" s="531"/>
      <c r="J340" s="531"/>
      <c r="K340" s="531"/>
      <c r="L340" s="531"/>
      <c r="M340" s="531"/>
      <c r="N340" s="531"/>
      <c r="O340" s="531"/>
      <c r="P340" s="549"/>
      <c r="Q340" s="676"/>
      <c r="R340" s="676"/>
      <c r="S340" s="680"/>
      <c r="T340" s="683"/>
      <c r="U340" s="683"/>
      <c r="V340" s="533"/>
      <c r="W340" s="524"/>
      <c r="X340" s="524"/>
      <c r="Y340" s="524"/>
      <c r="Z340" s="524"/>
      <c r="AA340" s="524"/>
      <c r="AB340" s="524"/>
      <c r="AC340" s="524"/>
      <c r="AD340" s="524"/>
      <c r="AE340" s="524"/>
      <c r="AF340" s="524"/>
      <c r="AG340" s="524"/>
      <c r="AH340" s="524"/>
      <c r="AI340" s="524"/>
      <c r="AJ340" s="524"/>
      <c r="AK340" s="524"/>
      <c r="AL340" s="524"/>
      <c r="AM340" s="524"/>
      <c r="AN340" s="524"/>
      <c r="AO340" s="533"/>
      <c r="AP340" s="533"/>
      <c r="AQ340" s="533"/>
      <c r="AR340" s="533"/>
      <c r="AS340" s="533"/>
      <c r="AT340" s="533"/>
      <c r="AU340" s="533"/>
      <c r="AV340" s="533"/>
      <c r="AW340" s="533"/>
      <c r="AX340" s="533"/>
      <c r="AY340" s="533"/>
      <c r="AZ340" s="533"/>
      <c r="BA340" s="684"/>
      <c r="BB340" s="684"/>
      <c r="BC340" s="684"/>
      <c r="BD340" s="684"/>
      <c r="BE340" s="684"/>
      <c r="BF340" s="684"/>
      <c r="BG340" s="684"/>
      <c r="BH340" s="684"/>
      <c r="BI340" s="684"/>
      <c r="BJ340" s="684"/>
      <c r="BK340" s="684"/>
      <c r="BL340" s="684"/>
      <c r="BM340" s="684"/>
      <c r="BN340" s="684"/>
      <c r="BO340" s="684"/>
      <c r="BP340" s="684"/>
      <c r="BQ340" s="684"/>
    </row>
    <row r="341">
      <c r="A341" s="524"/>
      <c r="B341" s="524"/>
      <c r="C341" s="524"/>
      <c r="D341" s="524"/>
      <c r="E341" s="524"/>
      <c r="F341" s="524"/>
      <c r="G341" s="531"/>
      <c r="H341" s="531"/>
      <c r="I341" s="531"/>
      <c r="J341" s="531"/>
      <c r="K341" s="531"/>
      <c r="L341" s="531"/>
      <c r="M341" s="531"/>
      <c r="N341" s="531"/>
      <c r="O341" s="531"/>
      <c r="P341" s="549"/>
      <c r="Q341" s="676"/>
      <c r="R341" s="676"/>
      <c r="S341" s="680"/>
      <c r="T341" s="683"/>
      <c r="U341" s="683"/>
      <c r="V341" s="533"/>
      <c r="W341" s="524"/>
      <c r="X341" s="524"/>
      <c r="Y341" s="524"/>
      <c r="Z341" s="524"/>
      <c r="AA341" s="524"/>
      <c r="AB341" s="524"/>
      <c r="AC341" s="524"/>
      <c r="AD341" s="524"/>
      <c r="AE341" s="524"/>
      <c r="AF341" s="524"/>
      <c r="AG341" s="524"/>
      <c r="AH341" s="524"/>
      <c r="AI341" s="524"/>
      <c r="AJ341" s="524"/>
      <c r="AK341" s="524"/>
      <c r="AL341" s="524"/>
      <c r="AM341" s="524"/>
      <c r="AN341" s="524"/>
      <c r="AO341" s="533"/>
      <c r="AP341" s="533"/>
      <c r="AQ341" s="533"/>
      <c r="AR341" s="533"/>
      <c r="AS341" s="533"/>
      <c r="AT341" s="533"/>
      <c r="AU341" s="533"/>
      <c r="AV341" s="533"/>
      <c r="AW341" s="533"/>
      <c r="AX341" s="533"/>
      <c r="AY341" s="533"/>
      <c r="AZ341" s="533"/>
      <c r="BA341" s="684"/>
      <c r="BB341" s="684"/>
      <c r="BC341" s="684"/>
      <c r="BD341" s="684"/>
      <c r="BE341" s="684"/>
      <c r="BF341" s="684"/>
      <c r="BG341" s="684"/>
      <c r="BH341" s="684"/>
      <c r="BI341" s="684"/>
      <c r="BJ341" s="684"/>
      <c r="BK341" s="684"/>
      <c r="BL341" s="684"/>
      <c r="BM341" s="684"/>
      <c r="BN341" s="684"/>
      <c r="BO341" s="684"/>
      <c r="BP341" s="684"/>
      <c r="BQ341" s="684"/>
    </row>
    <row r="342">
      <c r="A342" s="524"/>
      <c r="B342" s="524"/>
      <c r="C342" s="524"/>
      <c r="D342" s="524"/>
      <c r="E342" s="524"/>
      <c r="F342" s="524"/>
      <c r="G342" s="531"/>
      <c r="H342" s="531"/>
      <c r="I342" s="531"/>
      <c r="J342" s="531"/>
      <c r="K342" s="531"/>
      <c r="L342" s="531"/>
      <c r="M342" s="531"/>
      <c r="N342" s="531"/>
      <c r="O342" s="531"/>
      <c r="P342" s="549"/>
      <c r="Q342" s="676"/>
      <c r="R342" s="676"/>
      <c r="S342" s="680"/>
      <c r="T342" s="683"/>
      <c r="U342" s="683"/>
      <c r="V342" s="533"/>
      <c r="W342" s="524"/>
      <c r="X342" s="524"/>
      <c r="Y342" s="524"/>
      <c r="Z342" s="524"/>
      <c r="AA342" s="524"/>
      <c r="AB342" s="524"/>
      <c r="AC342" s="524"/>
      <c r="AD342" s="524"/>
      <c r="AE342" s="524"/>
      <c r="AF342" s="524"/>
      <c r="AG342" s="524"/>
      <c r="AH342" s="524"/>
      <c r="AI342" s="524"/>
      <c r="AJ342" s="524"/>
      <c r="AK342" s="524"/>
      <c r="AL342" s="524"/>
      <c r="AM342" s="524"/>
      <c r="AN342" s="524"/>
      <c r="AO342" s="533"/>
      <c r="AP342" s="533"/>
      <c r="AQ342" s="533"/>
      <c r="AR342" s="533"/>
      <c r="AS342" s="533"/>
      <c r="AT342" s="533"/>
      <c r="AU342" s="533"/>
      <c r="AV342" s="533"/>
      <c r="AW342" s="533"/>
      <c r="AX342" s="533"/>
      <c r="AY342" s="533"/>
      <c r="AZ342" s="533"/>
      <c r="BA342" s="684"/>
      <c r="BB342" s="684"/>
      <c r="BC342" s="684"/>
      <c r="BD342" s="684"/>
      <c r="BE342" s="684"/>
      <c r="BF342" s="684"/>
      <c r="BG342" s="684"/>
      <c r="BH342" s="684"/>
      <c r="BI342" s="684"/>
      <c r="BJ342" s="684"/>
      <c r="BK342" s="684"/>
      <c r="BL342" s="684"/>
      <c r="BM342" s="684"/>
      <c r="BN342" s="684"/>
      <c r="BO342" s="684"/>
      <c r="BP342" s="684"/>
      <c r="BQ342" s="684"/>
    </row>
    <row r="343">
      <c r="A343" s="524"/>
      <c r="B343" s="524"/>
      <c r="C343" s="524"/>
      <c r="D343" s="524"/>
      <c r="E343" s="524"/>
      <c r="F343" s="524"/>
      <c r="G343" s="531"/>
      <c r="H343" s="531"/>
      <c r="I343" s="531"/>
      <c r="J343" s="531"/>
      <c r="K343" s="531"/>
      <c r="L343" s="531"/>
      <c r="M343" s="531"/>
      <c r="N343" s="531"/>
      <c r="O343" s="531"/>
      <c r="P343" s="549"/>
      <c r="Q343" s="676"/>
      <c r="R343" s="676"/>
      <c r="S343" s="680"/>
      <c r="T343" s="683"/>
      <c r="U343" s="683"/>
      <c r="V343" s="533"/>
      <c r="W343" s="524"/>
      <c r="X343" s="524"/>
      <c r="Y343" s="524"/>
      <c r="Z343" s="524"/>
      <c r="AA343" s="524"/>
      <c r="AB343" s="524"/>
      <c r="AC343" s="524"/>
      <c r="AD343" s="524"/>
      <c r="AE343" s="524"/>
      <c r="AF343" s="524"/>
      <c r="AG343" s="524"/>
      <c r="AH343" s="524"/>
      <c r="AI343" s="524"/>
      <c r="AJ343" s="524"/>
      <c r="AK343" s="524"/>
      <c r="AL343" s="524"/>
      <c r="AM343" s="524"/>
      <c r="AN343" s="524"/>
      <c r="AO343" s="533"/>
      <c r="AP343" s="533"/>
      <c r="AQ343" s="533"/>
      <c r="AR343" s="533"/>
      <c r="AS343" s="533"/>
      <c r="AT343" s="533"/>
      <c r="AU343" s="533"/>
      <c r="AV343" s="533"/>
      <c r="AW343" s="533"/>
      <c r="AX343" s="533"/>
      <c r="AY343" s="533"/>
      <c r="AZ343" s="533"/>
      <c r="BA343" s="684"/>
      <c r="BB343" s="684"/>
      <c r="BC343" s="684"/>
      <c r="BD343" s="684"/>
      <c r="BE343" s="684"/>
      <c r="BF343" s="684"/>
      <c r="BG343" s="684"/>
      <c r="BH343" s="684"/>
      <c r="BI343" s="684"/>
      <c r="BJ343" s="684"/>
      <c r="BK343" s="684"/>
      <c r="BL343" s="684"/>
      <c r="BM343" s="684"/>
      <c r="BN343" s="684"/>
      <c r="BO343" s="684"/>
      <c r="BP343" s="684"/>
      <c r="BQ343" s="684"/>
    </row>
    <row r="344">
      <c r="A344" s="524"/>
      <c r="B344" s="524"/>
      <c r="C344" s="524"/>
      <c r="D344" s="524"/>
      <c r="E344" s="524"/>
      <c r="F344" s="524"/>
      <c r="G344" s="531"/>
      <c r="H344" s="531"/>
      <c r="I344" s="531"/>
      <c r="J344" s="531"/>
      <c r="K344" s="531"/>
      <c r="L344" s="531"/>
      <c r="M344" s="531"/>
      <c r="N344" s="531"/>
      <c r="O344" s="531"/>
      <c r="P344" s="549"/>
      <c r="Q344" s="676"/>
      <c r="R344" s="676"/>
      <c r="S344" s="680"/>
      <c r="T344" s="683"/>
      <c r="U344" s="683"/>
      <c r="V344" s="533"/>
      <c r="W344" s="524"/>
      <c r="X344" s="524"/>
      <c r="Y344" s="524"/>
      <c r="Z344" s="524"/>
      <c r="AA344" s="524"/>
      <c r="AB344" s="524"/>
      <c r="AC344" s="524"/>
      <c r="AD344" s="524"/>
      <c r="AE344" s="524"/>
      <c r="AF344" s="524"/>
      <c r="AG344" s="524"/>
      <c r="AH344" s="524"/>
      <c r="AI344" s="524"/>
      <c r="AJ344" s="524"/>
      <c r="AK344" s="524"/>
      <c r="AL344" s="524"/>
      <c r="AM344" s="524"/>
      <c r="AN344" s="524"/>
      <c r="AO344" s="533"/>
      <c r="AP344" s="533"/>
      <c r="AQ344" s="533"/>
      <c r="AR344" s="533"/>
      <c r="AS344" s="533"/>
      <c r="AT344" s="533"/>
      <c r="AU344" s="533"/>
      <c r="AV344" s="533"/>
      <c r="AW344" s="533"/>
      <c r="AX344" s="533"/>
      <c r="AY344" s="533"/>
      <c r="AZ344" s="533"/>
      <c r="BA344" s="684"/>
      <c r="BB344" s="684"/>
      <c r="BC344" s="684"/>
      <c r="BD344" s="684"/>
      <c r="BE344" s="684"/>
      <c r="BF344" s="684"/>
      <c r="BG344" s="684"/>
      <c r="BH344" s="684"/>
      <c r="BI344" s="684"/>
      <c r="BJ344" s="684"/>
      <c r="BK344" s="684"/>
      <c r="BL344" s="684"/>
      <c r="BM344" s="684"/>
      <c r="BN344" s="684"/>
      <c r="BO344" s="684"/>
      <c r="BP344" s="684"/>
      <c r="BQ344" s="684"/>
    </row>
    <row r="345">
      <c r="A345" s="524"/>
      <c r="B345" s="524"/>
      <c r="C345" s="524"/>
      <c r="D345" s="524"/>
      <c r="E345" s="524"/>
      <c r="F345" s="524"/>
      <c r="G345" s="531"/>
      <c r="H345" s="531"/>
      <c r="I345" s="531"/>
      <c r="J345" s="531"/>
      <c r="K345" s="531"/>
      <c r="L345" s="531"/>
      <c r="M345" s="531"/>
      <c r="N345" s="531"/>
      <c r="O345" s="531"/>
      <c r="P345" s="549"/>
      <c r="Q345" s="676"/>
      <c r="R345" s="676"/>
      <c r="S345" s="680"/>
      <c r="T345" s="683"/>
      <c r="U345" s="683"/>
      <c r="V345" s="533"/>
      <c r="W345" s="524"/>
      <c r="X345" s="524"/>
      <c r="Y345" s="524"/>
      <c r="Z345" s="524"/>
      <c r="AA345" s="524"/>
      <c r="AB345" s="524"/>
      <c r="AC345" s="524"/>
      <c r="AD345" s="524"/>
      <c r="AE345" s="524"/>
      <c r="AF345" s="524"/>
      <c r="AG345" s="524"/>
      <c r="AH345" s="524"/>
      <c r="AI345" s="524"/>
      <c r="AJ345" s="524"/>
      <c r="AK345" s="524"/>
      <c r="AL345" s="524"/>
      <c r="AM345" s="524"/>
      <c r="AN345" s="524"/>
      <c r="AO345" s="533"/>
      <c r="AP345" s="533"/>
      <c r="AQ345" s="533"/>
      <c r="AR345" s="533"/>
      <c r="AS345" s="533"/>
      <c r="AT345" s="533"/>
      <c r="AU345" s="533"/>
      <c r="AV345" s="533"/>
      <c r="AW345" s="533"/>
      <c r="AX345" s="533"/>
      <c r="AY345" s="533"/>
      <c r="AZ345" s="533"/>
      <c r="BA345" s="684"/>
      <c r="BB345" s="684"/>
      <c r="BC345" s="684"/>
      <c r="BD345" s="684"/>
      <c r="BE345" s="684"/>
      <c r="BF345" s="684"/>
      <c r="BG345" s="684"/>
      <c r="BH345" s="684"/>
      <c r="BI345" s="684"/>
      <c r="BJ345" s="684"/>
      <c r="BK345" s="684"/>
      <c r="BL345" s="684"/>
      <c r="BM345" s="684"/>
      <c r="BN345" s="684"/>
      <c r="BO345" s="684"/>
      <c r="BP345" s="684"/>
      <c r="BQ345" s="684"/>
    </row>
    <row r="346">
      <c r="A346" s="524"/>
      <c r="B346" s="524"/>
      <c r="C346" s="524"/>
      <c r="D346" s="524"/>
      <c r="E346" s="524"/>
      <c r="F346" s="524"/>
      <c r="G346" s="531"/>
      <c r="H346" s="531"/>
      <c r="I346" s="531"/>
      <c r="J346" s="531"/>
      <c r="K346" s="531"/>
      <c r="L346" s="531"/>
      <c r="M346" s="531"/>
      <c r="N346" s="531"/>
      <c r="O346" s="531"/>
      <c r="P346" s="549"/>
      <c r="Q346" s="676"/>
      <c r="R346" s="676"/>
      <c r="S346" s="680"/>
      <c r="T346" s="683"/>
      <c r="U346" s="683"/>
      <c r="V346" s="533"/>
      <c r="W346" s="524"/>
      <c r="X346" s="524"/>
      <c r="Y346" s="524"/>
      <c r="Z346" s="524"/>
      <c r="AA346" s="524"/>
      <c r="AB346" s="524"/>
      <c r="AC346" s="524"/>
      <c r="AD346" s="524"/>
      <c r="AE346" s="524"/>
      <c r="AF346" s="524"/>
      <c r="AG346" s="524"/>
      <c r="AH346" s="524"/>
      <c r="AI346" s="524"/>
      <c r="AJ346" s="524"/>
      <c r="AK346" s="524"/>
      <c r="AL346" s="524"/>
      <c r="AM346" s="524"/>
      <c r="AN346" s="524"/>
      <c r="AO346" s="533"/>
      <c r="AP346" s="533"/>
      <c r="AQ346" s="533"/>
      <c r="AR346" s="533"/>
      <c r="AS346" s="533"/>
      <c r="AT346" s="533"/>
      <c r="AU346" s="533"/>
      <c r="AV346" s="533"/>
      <c r="AW346" s="533"/>
      <c r="AX346" s="533"/>
      <c r="AY346" s="533"/>
      <c r="AZ346" s="533"/>
      <c r="BA346" s="684"/>
      <c r="BB346" s="684"/>
      <c r="BC346" s="684"/>
      <c r="BD346" s="684"/>
      <c r="BE346" s="684"/>
      <c r="BF346" s="684"/>
      <c r="BG346" s="684"/>
      <c r="BH346" s="684"/>
      <c r="BI346" s="684"/>
      <c r="BJ346" s="684"/>
      <c r="BK346" s="684"/>
      <c r="BL346" s="684"/>
      <c r="BM346" s="684"/>
      <c r="BN346" s="684"/>
      <c r="BO346" s="684"/>
      <c r="BP346" s="684"/>
      <c r="BQ346" s="684"/>
    </row>
    <row r="347">
      <c r="A347" s="524"/>
      <c r="B347" s="524"/>
      <c r="C347" s="524"/>
      <c r="D347" s="524"/>
      <c r="E347" s="524"/>
      <c r="F347" s="524"/>
      <c r="G347" s="531"/>
      <c r="H347" s="531"/>
      <c r="I347" s="531"/>
      <c r="J347" s="531"/>
      <c r="K347" s="531"/>
      <c r="L347" s="531"/>
      <c r="M347" s="531"/>
      <c r="N347" s="531"/>
      <c r="O347" s="531"/>
      <c r="P347" s="549"/>
      <c r="Q347" s="676"/>
      <c r="R347" s="676"/>
      <c r="S347" s="680"/>
      <c r="T347" s="683"/>
      <c r="U347" s="683"/>
      <c r="V347" s="533"/>
      <c r="W347" s="524"/>
      <c r="X347" s="524"/>
      <c r="Y347" s="524"/>
      <c r="Z347" s="524"/>
      <c r="AA347" s="524"/>
      <c r="AB347" s="524"/>
      <c r="AC347" s="524"/>
      <c r="AD347" s="524"/>
      <c r="AE347" s="524"/>
      <c r="AF347" s="524"/>
      <c r="AG347" s="524"/>
      <c r="AH347" s="524"/>
      <c r="AI347" s="524"/>
      <c r="AJ347" s="524"/>
      <c r="AK347" s="524"/>
      <c r="AL347" s="524"/>
      <c r="AM347" s="524"/>
      <c r="AN347" s="524"/>
      <c r="AO347" s="533"/>
      <c r="AP347" s="533"/>
      <c r="AQ347" s="533"/>
      <c r="AR347" s="533"/>
      <c r="AS347" s="533"/>
      <c r="AT347" s="533"/>
      <c r="AU347" s="533"/>
      <c r="AV347" s="533"/>
      <c r="AW347" s="533"/>
      <c r="AX347" s="533"/>
      <c r="AY347" s="533"/>
      <c r="AZ347" s="533"/>
      <c r="BA347" s="684"/>
      <c r="BB347" s="684"/>
      <c r="BC347" s="684"/>
      <c r="BD347" s="684"/>
      <c r="BE347" s="684"/>
      <c r="BF347" s="684"/>
      <c r="BG347" s="684"/>
      <c r="BH347" s="684"/>
      <c r="BI347" s="684"/>
      <c r="BJ347" s="684"/>
      <c r="BK347" s="684"/>
      <c r="BL347" s="684"/>
      <c r="BM347" s="684"/>
      <c r="BN347" s="684"/>
      <c r="BO347" s="684"/>
      <c r="BP347" s="684"/>
      <c r="BQ347" s="684"/>
    </row>
    <row r="348">
      <c r="A348" s="524"/>
      <c r="B348" s="524"/>
      <c r="C348" s="524"/>
      <c r="D348" s="524"/>
      <c r="E348" s="524"/>
      <c r="F348" s="524"/>
      <c r="G348" s="531"/>
      <c r="H348" s="531"/>
      <c r="I348" s="531"/>
      <c r="J348" s="531"/>
      <c r="K348" s="531"/>
      <c r="L348" s="531"/>
      <c r="M348" s="531"/>
      <c r="N348" s="531"/>
      <c r="O348" s="531"/>
      <c r="P348" s="549"/>
      <c r="Q348" s="676"/>
      <c r="R348" s="676"/>
      <c r="S348" s="680"/>
      <c r="T348" s="683"/>
      <c r="U348" s="683"/>
      <c r="V348" s="533"/>
      <c r="W348" s="524"/>
      <c r="X348" s="524"/>
      <c r="Y348" s="524"/>
      <c r="Z348" s="524"/>
      <c r="AA348" s="524"/>
      <c r="AB348" s="524"/>
      <c r="AC348" s="524"/>
      <c r="AD348" s="524"/>
      <c r="AE348" s="524"/>
      <c r="AF348" s="524"/>
      <c r="AG348" s="524"/>
      <c r="AH348" s="524"/>
      <c r="AI348" s="524"/>
      <c r="AJ348" s="524"/>
      <c r="AK348" s="524"/>
      <c r="AL348" s="524"/>
      <c r="AM348" s="524"/>
      <c r="AN348" s="524"/>
      <c r="AO348" s="533"/>
      <c r="AP348" s="533"/>
      <c r="AQ348" s="533"/>
      <c r="AR348" s="533"/>
      <c r="AS348" s="533"/>
      <c r="AT348" s="533"/>
      <c r="AU348" s="533"/>
      <c r="AV348" s="533"/>
      <c r="AW348" s="533"/>
      <c r="AX348" s="533"/>
      <c r="AY348" s="533"/>
      <c r="AZ348" s="533"/>
      <c r="BA348" s="684"/>
      <c r="BB348" s="684"/>
      <c r="BC348" s="684"/>
      <c r="BD348" s="684"/>
      <c r="BE348" s="684"/>
      <c r="BF348" s="684"/>
      <c r="BG348" s="684"/>
      <c r="BH348" s="684"/>
      <c r="BI348" s="684"/>
      <c r="BJ348" s="684"/>
      <c r="BK348" s="684"/>
      <c r="BL348" s="684"/>
      <c r="BM348" s="684"/>
      <c r="BN348" s="684"/>
      <c r="BO348" s="684"/>
      <c r="BP348" s="684"/>
      <c r="BQ348" s="684"/>
    </row>
    <row r="349">
      <c r="A349" s="524"/>
      <c r="B349" s="524"/>
      <c r="C349" s="524"/>
      <c r="D349" s="524"/>
      <c r="E349" s="524"/>
      <c r="F349" s="524"/>
      <c r="G349" s="531"/>
      <c r="H349" s="531"/>
      <c r="I349" s="531"/>
      <c r="J349" s="531"/>
      <c r="K349" s="531"/>
      <c r="L349" s="531"/>
      <c r="M349" s="531"/>
      <c r="N349" s="531"/>
      <c r="O349" s="531"/>
      <c r="P349" s="549"/>
      <c r="Q349" s="676"/>
      <c r="R349" s="676"/>
      <c r="S349" s="680"/>
      <c r="T349" s="683"/>
      <c r="U349" s="683"/>
      <c r="V349" s="533"/>
      <c r="W349" s="524"/>
      <c r="X349" s="524"/>
      <c r="Y349" s="524"/>
      <c r="Z349" s="524"/>
      <c r="AA349" s="524"/>
      <c r="AB349" s="524"/>
      <c r="AC349" s="524"/>
      <c r="AD349" s="524"/>
      <c r="AE349" s="524"/>
      <c r="AF349" s="524"/>
      <c r="AG349" s="524"/>
      <c r="AH349" s="524"/>
      <c r="AI349" s="524"/>
      <c r="AJ349" s="524"/>
      <c r="AK349" s="524"/>
      <c r="AL349" s="524"/>
      <c r="AM349" s="524"/>
      <c r="AN349" s="524"/>
      <c r="AO349" s="533"/>
      <c r="AP349" s="533"/>
      <c r="AQ349" s="533"/>
      <c r="AR349" s="533"/>
      <c r="AS349" s="533"/>
      <c r="AT349" s="533"/>
      <c r="AU349" s="533"/>
      <c r="AV349" s="533"/>
      <c r="AW349" s="533"/>
      <c r="AX349" s="533"/>
      <c r="AY349" s="533"/>
      <c r="AZ349" s="533"/>
      <c r="BA349" s="684"/>
      <c r="BB349" s="684"/>
      <c r="BC349" s="684"/>
      <c r="BD349" s="684"/>
      <c r="BE349" s="684"/>
      <c r="BF349" s="684"/>
      <c r="BG349" s="684"/>
      <c r="BH349" s="684"/>
      <c r="BI349" s="684"/>
      <c r="BJ349" s="684"/>
      <c r="BK349" s="684"/>
      <c r="BL349" s="684"/>
      <c r="BM349" s="684"/>
      <c r="BN349" s="684"/>
      <c r="BO349" s="684"/>
      <c r="BP349" s="684"/>
      <c r="BQ349" s="684"/>
    </row>
    <row r="350">
      <c r="A350" s="524"/>
      <c r="B350" s="524"/>
      <c r="C350" s="524"/>
      <c r="D350" s="524"/>
      <c r="E350" s="524"/>
      <c r="F350" s="524"/>
      <c r="G350" s="531"/>
      <c r="H350" s="531"/>
      <c r="I350" s="531"/>
      <c r="J350" s="531"/>
      <c r="K350" s="531"/>
      <c r="L350" s="531"/>
      <c r="M350" s="531"/>
      <c r="N350" s="531"/>
      <c r="O350" s="531"/>
      <c r="P350" s="549"/>
      <c r="Q350" s="676"/>
      <c r="R350" s="676"/>
      <c r="S350" s="680"/>
      <c r="T350" s="683"/>
      <c r="U350" s="683"/>
      <c r="V350" s="533"/>
      <c r="W350" s="524"/>
      <c r="X350" s="524"/>
      <c r="Y350" s="524"/>
      <c r="Z350" s="524"/>
      <c r="AA350" s="524"/>
      <c r="AB350" s="524"/>
      <c r="AC350" s="524"/>
      <c r="AD350" s="524"/>
      <c r="AE350" s="524"/>
      <c r="AF350" s="524"/>
      <c r="AG350" s="524"/>
      <c r="AH350" s="524"/>
      <c r="AI350" s="524"/>
      <c r="AJ350" s="524"/>
      <c r="AK350" s="524"/>
      <c r="AL350" s="524"/>
      <c r="AM350" s="524"/>
      <c r="AN350" s="524"/>
      <c r="AO350" s="533"/>
      <c r="AP350" s="533"/>
      <c r="AQ350" s="533"/>
      <c r="AR350" s="533"/>
      <c r="AS350" s="533"/>
      <c r="AT350" s="533"/>
      <c r="AU350" s="533"/>
      <c r="AV350" s="533"/>
      <c r="AW350" s="533"/>
      <c r="AX350" s="533"/>
      <c r="AY350" s="533"/>
      <c r="AZ350" s="533"/>
      <c r="BA350" s="684"/>
      <c r="BB350" s="684"/>
      <c r="BC350" s="684"/>
      <c r="BD350" s="684"/>
      <c r="BE350" s="684"/>
      <c r="BF350" s="684"/>
      <c r="BG350" s="684"/>
      <c r="BH350" s="684"/>
      <c r="BI350" s="684"/>
      <c r="BJ350" s="684"/>
      <c r="BK350" s="684"/>
      <c r="BL350" s="684"/>
      <c r="BM350" s="684"/>
      <c r="BN350" s="684"/>
      <c r="BO350" s="684"/>
      <c r="BP350" s="684"/>
      <c r="BQ350" s="684"/>
    </row>
    <row r="351">
      <c r="A351" s="524"/>
      <c r="B351" s="524"/>
      <c r="C351" s="524"/>
      <c r="D351" s="524"/>
      <c r="E351" s="524"/>
      <c r="F351" s="524"/>
      <c r="G351" s="531"/>
      <c r="H351" s="531"/>
      <c r="I351" s="531"/>
      <c r="J351" s="531"/>
      <c r="K351" s="531"/>
      <c r="L351" s="531"/>
      <c r="M351" s="531"/>
      <c r="N351" s="531"/>
      <c r="O351" s="531"/>
      <c r="P351" s="549"/>
      <c r="Q351" s="676"/>
      <c r="R351" s="676"/>
      <c r="S351" s="680"/>
      <c r="T351" s="683"/>
      <c r="U351" s="683"/>
      <c r="V351" s="533"/>
      <c r="W351" s="524"/>
      <c r="X351" s="524"/>
      <c r="Y351" s="524"/>
      <c r="Z351" s="524"/>
      <c r="AA351" s="524"/>
      <c r="AB351" s="524"/>
      <c r="AC351" s="524"/>
      <c r="AD351" s="524"/>
      <c r="AE351" s="524"/>
      <c r="AF351" s="524"/>
      <c r="AG351" s="524"/>
      <c r="AH351" s="524"/>
      <c r="AI351" s="524"/>
      <c r="AJ351" s="524"/>
      <c r="AK351" s="524"/>
      <c r="AL351" s="524"/>
      <c r="AM351" s="524"/>
      <c r="AN351" s="524"/>
      <c r="AO351" s="533"/>
      <c r="AP351" s="533"/>
      <c r="AQ351" s="533"/>
      <c r="AR351" s="533"/>
      <c r="AS351" s="533"/>
      <c r="AT351" s="533"/>
      <c r="AU351" s="533"/>
      <c r="AV351" s="533"/>
      <c r="AW351" s="533"/>
      <c r="AX351" s="533"/>
      <c r="AY351" s="533"/>
      <c r="AZ351" s="533"/>
      <c r="BA351" s="684"/>
      <c r="BB351" s="684"/>
      <c r="BC351" s="684"/>
      <c r="BD351" s="684"/>
      <c r="BE351" s="684"/>
      <c r="BF351" s="684"/>
      <c r="BG351" s="684"/>
      <c r="BH351" s="684"/>
      <c r="BI351" s="684"/>
      <c r="BJ351" s="684"/>
      <c r="BK351" s="684"/>
      <c r="BL351" s="684"/>
      <c r="BM351" s="684"/>
      <c r="BN351" s="684"/>
      <c r="BO351" s="684"/>
      <c r="BP351" s="684"/>
      <c r="BQ351" s="684"/>
    </row>
    <row r="352">
      <c r="A352" s="524"/>
      <c r="B352" s="524"/>
      <c r="C352" s="524"/>
      <c r="D352" s="524"/>
      <c r="E352" s="524"/>
      <c r="F352" s="524"/>
      <c r="G352" s="531"/>
      <c r="H352" s="531"/>
      <c r="I352" s="531"/>
      <c r="J352" s="531"/>
      <c r="K352" s="531"/>
      <c r="L352" s="531"/>
      <c r="M352" s="531"/>
      <c r="N352" s="531"/>
      <c r="O352" s="531"/>
      <c r="P352" s="549"/>
      <c r="Q352" s="676"/>
      <c r="R352" s="676"/>
      <c r="S352" s="680"/>
      <c r="T352" s="683"/>
      <c r="U352" s="683"/>
      <c r="V352" s="533"/>
      <c r="W352" s="524"/>
      <c r="X352" s="524"/>
      <c r="Y352" s="524"/>
      <c r="Z352" s="524"/>
      <c r="AA352" s="524"/>
      <c r="AB352" s="524"/>
      <c r="AC352" s="524"/>
      <c r="AD352" s="524"/>
      <c r="AE352" s="524"/>
      <c r="AF352" s="524"/>
      <c r="AG352" s="524"/>
      <c r="AH352" s="524"/>
      <c r="AI352" s="524"/>
      <c r="AJ352" s="524"/>
      <c r="AK352" s="524"/>
      <c r="AL352" s="524"/>
      <c r="AM352" s="524"/>
      <c r="AN352" s="524"/>
      <c r="AO352" s="533"/>
      <c r="AP352" s="533"/>
      <c r="AQ352" s="533"/>
      <c r="AR352" s="533"/>
      <c r="AS352" s="533"/>
      <c r="AT352" s="533"/>
      <c r="AU352" s="533"/>
      <c r="AV352" s="533"/>
      <c r="AW352" s="533"/>
      <c r="AX352" s="533"/>
      <c r="AY352" s="533"/>
      <c r="AZ352" s="533"/>
      <c r="BA352" s="684"/>
      <c r="BB352" s="684"/>
      <c r="BC352" s="684"/>
      <c r="BD352" s="684"/>
      <c r="BE352" s="684"/>
      <c r="BF352" s="684"/>
      <c r="BG352" s="684"/>
      <c r="BH352" s="684"/>
      <c r="BI352" s="684"/>
      <c r="BJ352" s="684"/>
      <c r="BK352" s="684"/>
      <c r="BL352" s="684"/>
      <c r="BM352" s="684"/>
      <c r="BN352" s="684"/>
      <c r="BO352" s="684"/>
      <c r="BP352" s="684"/>
      <c r="BQ352" s="684"/>
    </row>
    <row r="353">
      <c r="A353" s="524"/>
      <c r="B353" s="524"/>
      <c r="C353" s="524"/>
      <c r="D353" s="524"/>
      <c r="E353" s="524"/>
      <c r="F353" s="524"/>
      <c r="G353" s="531"/>
      <c r="H353" s="531"/>
      <c r="I353" s="531"/>
      <c r="J353" s="531"/>
      <c r="K353" s="531"/>
      <c r="L353" s="531"/>
      <c r="M353" s="531"/>
      <c r="N353" s="531"/>
      <c r="O353" s="531"/>
      <c r="P353" s="549"/>
      <c r="Q353" s="676"/>
      <c r="R353" s="676"/>
      <c r="S353" s="680"/>
      <c r="T353" s="683"/>
      <c r="U353" s="683"/>
      <c r="V353" s="533"/>
      <c r="W353" s="524"/>
      <c r="X353" s="524"/>
      <c r="Y353" s="524"/>
      <c r="Z353" s="524"/>
      <c r="AA353" s="524"/>
      <c r="AB353" s="524"/>
      <c r="AC353" s="524"/>
      <c r="AD353" s="524"/>
      <c r="AE353" s="524"/>
      <c r="AF353" s="524"/>
      <c r="AG353" s="524"/>
      <c r="AH353" s="524"/>
      <c r="AI353" s="524"/>
      <c r="AJ353" s="524"/>
      <c r="AK353" s="524"/>
      <c r="AL353" s="524"/>
      <c r="AM353" s="524"/>
      <c r="AN353" s="524"/>
      <c r="AO353" s="533"/>
      <c r="AP353" s="533"/>
      <c r="AQ353" s="533"/>
      <c r="AR353" s="533"/>
      <c r="AS353" s="533"/>
      <c r="AT353" s="533"/>
      <c r="AU353" s="533"/>
      <c r="AV353" s="533"/>
      <c r="AW353" s="533"/>
      <c r="AX353" s="533"/>
      <c r="AY353" s="533"/>
      <c r="AZ353" s="533"/>
      <c r="BA353" s="684"/>
      <c r="BB353" s="684"/>
      <c r="BC353" s="684"/>
      <c r="BD353" s="684"/>
      <c r="BE353" s="684"/>
      <c r="BF353" s="684"/>
      <c r="BG353" s="684"/>
      <c r="BH353" s="684"/>
      <c r="BI353" s="684"/>
      <c r="BJ353" s="684"/>
      <c r="BK353" s="684"/>
      <c r="BL353" s="684"/>
      <c r="BM353" s="684"/>
      <c r="BN353" s="684"/>
      <c r="BO353" s="684"/>
      <c r="BP353" s="684"/>
      <c r="BQ353" s="684"/>
    </row>
    <row r="354">
      <c r="A354" s="524"/>
      <c r="B354" s="524"/>
      <c r="C354" s="524"/>
      <c r="D354" s="524"/>
      <c r="E354" s="524"/>
      <c r="F354" s="524"/>
      <c r="G354" s="531"/>
      <c r="H354" s="531"/>
      <c r="I354" s="531"/>
      <c r="J354" s="531"/>
      <c r="K354" s="531"/>
      <c r="L354" s="531"/>
      <c r="M354" s="531"/>
      <c r="N354" s="531"/>
      <c r="O354" s="531"/>
      <c r="P354" s="549"/>
      <c r="Q354" s="676"/>
      <c r="R354" s="676"/>
      <c r="S354" s="680"/>
      <c r="T354" s="683"/>
      <c r="U354" s="683"/>
      <c r="V354" s="533"/>
      <c r="W354" s="524"/>
      <c r="X354" s="524"/>
      <c r="Y354" s="524"/>
      <c r="Z354" s="524"/>
      <c r="AA354" s="524"/>
      <c r="AB354" s="524"/>
      <c r="AC354" s="524"/>
      <c r="AD354" s="524"/>
      <c r="AE354" s="524"/>
      <c r="AF354" s="524"/>
      <c r="AG354" s="524"/>
      <c r="AH354" s="524"/>
      <c r="AI354" s="524"/>
      <c r="AJ354" s="524"/>
      <c r="AK354" s="524"/>
      <c r="AL354" s="524"/>
      <c r="AM354" s="524"/>
      <c r="AN354" s="524"/>
      <c r="AO354" s="533"/>
      <c r="AP354" s="533"/>
      <c r="AQ354" s="533"/>
      <c r="AR354" s="533"/>
      <c r="AS354" s="533"/>
      <c r="AT354" s="533"/>
      <c r="AU354" s="533"/>
      <c r="AV354" s="533"/>
      <c r="AW354" s="533"/>
      <c r="AX354" s="533"/>
      <c r="AY354" s="533"/>
      <c r="AZ354" s="533"/>
      <c r="BA354" s="684"/>
      <c r="BB354" s="684"/>
      <c r="BC354" s="684"/>
      <c r="BD354" s="684"/>
      <c r="BE354" s="684"/>
      <c r="BF354" s="684"/>
      <c r="BG354" s="684"/>
      <c r="BH354" s="684"/>
      <c r="BI354" s="684"/>
      <c r="BJ354" s="684"/>
      <c r="BK354" s="684"/>
      <c r="BL354" s="684"/>
      <c r="BM354" s="684"/>
      <c r="BN354" s="684"/>
      <c r="BO354" s="684"/>
      <c r="BP354" s="684"/>
      <c r="BQ354" s="684"/>
    </row>
    <row r="355">
      <c r="A355" s="524"/>
      <c r="B355" s="524"/>
      <c r="C355" s="524"/>
      <c r="D355" s="524"/>
      <c r="E355" s="524"/>
      <c r="F355" s="524"/>
      <c r="G355" s="531"/>
      <c r="H355" s="531"/>
      <c r="I355" s="531"/>
      <c r="J355" s="531"/>
      <c r="K355" s="531"/>
      <c r="L355" s="531"/>
      <c r="M355" s="531"/>
      <c r="N355" s="531"/>
      <c r="O355" s="531"/>
      <c r="P355" s="549"/>
      <c r="Q355" s="676"/>
      <c r="R355" s="676"/>
      <c r="S355" s="680"/>
      <c r="T355" s="683"/>
      <c r="U355" s="683"/>
      <c r="V355" s="533"/>
      <c r="W355" s="524"/>
      <c r="X355" s="524"/>
      <c r="Y355" s="524"/>
      <c r="Z355" s="524"/>
      <c r="AA355" s="524"/>
      <c r="AB355" s="524"/>
      <c r="AC355" s="524"/>
      <c r="AD355" s="524"/>
      <c r="AE355" s="524"/>
      <c r="AF355" s="524"/>
      <c r="AG355" s="524"/>
      <c r="AH355" s="524"/>
      <c r="AI355" s="524"/>
      <c r="AJ355" s="524"/>
      <c r="AK355" s="524"/>
      <c r="AL355" s="524"/>
      <c r="AM355" s="524"/>
      <c r="AN355" s="524"/>
      <c r="AO355" s="533"/>
      <c r="AP355" s="533"/>
      <c r="AQ355" s="533"/>
      <c r="AR355" s="533"/>
      <c r="AS355" s="533"/>
      <c r="AT355" s="533"/>
      <c r="AU355" s="533"/>
      <c r="AV355" s="533"/>
      <c r="AW355" s="533"/>
      <c r="AX355" s="533"/>
      <c r="AY355" s="533"/>
      <c r="AZ355" s="533"/>
      <c r="BA355" s="684"/>
      <c r="BB355" s="684"/>
      <c r="BC355" s="684"/>
      <c r="BD355" s="684"/>
      <c r="BE355" s="684"/>
      <c r="BF355" s="684"/>
      <c r="BG355" s="684"/>
      <c r="BH355" s="684"/>
      <c r="BI355" s="684"/>
      <c r="BJ355" s="684"/>
      <c r="BK355" s="684"/>
      <c r="BL355" s="684"/>
      <c r="BM355" s="684"/>
      <c r="BN355" s="684"/>
      <c r="BO355" s="684"/>
      <c r="BP355" s="684"/>
      <c r="BQ355" s="684"/>
    </row>
    <row r="356">
      <c r="A356" s="524"/>
      <c r="B356" s="524"/>
      <c r="C356" s="524"/>
      <c r="D356" s="524"/>
      <c r="E356" s="524"/>
      <c r="F356" s="524"/>
      <c r="G356" s="531"/>
      <c r="H356" s="531"/>
      <c r="I356" s="531"/>
      <c r="J356" s="531"/>
      <c r="K356" s="531"/>
      <c r="L356" s="531"/>
      <c r="M356" s="531"/>
      <c r="N356" s="531"/>
      <c r="O356" s="531"/>
      <c r="P356" s="549"/>
      <c r="Q356" s="676"/>
      <c r="R356" s="676"/>
      <c r="S356" s="680"/>
      <c r="T356" s="683"/>
      <c r="U356" s="683"/>
      <c r="V356" s="533"/>
      <c r="W356" s="524"/>
      <c r="X356" s="524"/>
      <c r="Y356" s="524"/>
      <c r="Z356" s="524"/>
      <c r="AA356" s="524"/>
      <c r="AB356" s="524"/>
      <c r="AC356" s="524"/>
      <c r="AD356" s="524"/>
      <c r="AE356" s="524"/>
      <c r="AF356" s="524"/>
      <c r="AG356" s="524"/>
      <c r="AH356" s="524"/>
      <c r="AI356" s="524"/>
      <c r="AJ356" s="524"/>
      <c r="AK356" s="524"/>
      <c r="AL356" s="524"/>
      <c r="AM356" s="524"/>
      <c r="AN356" s="524"/>
      <c r="AO356" s="533"/>
      <c r="AP356" s="533"/>
      <c r="AQ356" s="533"/>
      <c r="AR356" s="533"/>
      <c r="AS356" s="533"/>
      <c r="AT356" s="533"/>
      <c r="AU356" s="533"/>
      <c r="AV356" s="533"/>
      <c r="AW356" s="533"/>
      <c r="AX356" s="533"/>
      <c r="AY356" s="533"/>
      <c r="AZ356" s="533"/>
      <c r="BA356" s="684"/>
      <c r="BB356" s="684"/>
      <c r="BC356" s="684"/>
      <c r="BD356" s="684"/>
      <c r="BE356" s="684"/>
      <c r="BF356" s="684"/>
      <c r="BG356" s="684"/>
      <c r="BH356" s="684"/>
      <c r="BI356" s="684"/>
      <c r="BJ356" s="684"/>
      <c r="BK356" s="684"/>
      <c r="BL356" s="684"/>
      <c r="BM356" s="684"/>
      <c r="BN356" s="684"/>
      <c r="BO356" s="684"/>
      <c r="BP356" s="684"/>
      <c r="BQ356" s="684"/>
    </row>
    <row r="357">
      <c r="A357" s="524"/>
      <c r="B357" s="524"/>
      <c r="C357" s="524"/>
      <c r="D357" s="524"/>
      <c r="E357" s="524"/>
      <c r="F357" s="524"/>
      <c r="G357" s="531"/>
      <c r="H357" s="531"/>
      <c r="I357" s="531"/>
      <c r="J357" s="531"/>
      <c r="K357" s="531"/>
      <c r="L357" s="531"/>
      <c r="M357" s="531"/>
      <c r="N357" s="531"/>
      <c r="O357" s="531"/>
      <c r="P357" s="549"/>
      <c r="Q357" s="676"/>
      <c r="R357" s="676"/>
      <c r="S357" s="680"/>
      <c r="T357" s="683"/>
      <c r="U357" s="683"/>
      <c r="V357" s="533"/>
      <c r="W357" s="524"/>
      <c r="X357" s="524"/>
      <c r="Y357" s="524"/>
      <c r="Z357" s="524"/>
      <c r="AA357" s="524"/>
      <c r="AB357" s="524"/>
      <c r="AC357" s="524"/>
      <c r="AD357" s="524"/>
      <c r="AE357" s="524"/>
      <c r="AF357" s="524"/>
      <c r="AG357" s="524"/>
      <c r="AH357" s="524"/>
      <c r="AI357" s="524"/>
      <c r="AJ357" s="524"/>
      <c r="AK357" s="524"/>
      <c r="AL357" s="524"/>
      <c r="AM357" s="524"/>
      <c r="AN357" s="524"/>
      <c r="AO357" s="533"/>
      <c r="AP357" s="533"/>
      <c r="AQ357" s="533"/>
      <c r="AR357" s="533"/>
      <c r="AS357" s="533"/>
      <c r="AT357" s="533"/>
      <c r="AU357" s="533"/>
      <c r="AV357" s="533"/>
      <c r="AW357" s="533"/>
      <c r="AX357" s="533"/>
      <c r="AY357" s="533"/>
      <c r="AZ357" s="533"/>
      <c r="BA357" s="684"/>
      <c r="BB357" s="684"/>
      <c r="BC357" s="684"/>
      <c r="BD357" s="684"/>
      <c r="BE357" s="684"/>
      <c r="BF357" s="684"/>
      <c r="BG357" s="684"/>
      <c r="BH357" s="684"/>
      <c r="BI357" s="684"/>
      <c r="BJ357" s="684"/>
      <c r="BK357" s="684"/>
      <c r="BL357" s="684"/>
      <c r="BM357" s="684"/>
      <c r="BN357" s="684"/>
      <c r="BO357" s="684"/>
      <c r="BP357" s="684"/>
      <c r="BQ357" s="684"/>
    </row>
    <row r="358">
      <c r="A358" s="524"/>
      <c r="B358" s="524"/>
      <c r="C358" s="524"/>
      <c r="D358" s="524"/>
      <c r="E358" s="524"/>
      <c r="F358" s="524"/>
      <c r="G358" s="531"/>
      <c r="H358" s="531"/>
      <c r="I358" s="531"/>
      <c r="J358" s="531"/>
      <c r="K358" s="531"/>
      <c r="L358" s="531"/>
      <c r="M358" s="531"/>
      <c r="N358" s="531"/>
      <c r="O358" s="531"/>
      <c r="P358" s="549"/>
      <c r="Q358" s="676"/>
      <c r="R358" s="676"/>
      <c r="S358" s="680"/>
      <c r="T358" s="683"/>
      <c r="U358" s="683"/>
      <c r="V358" s="533"/>
      <c r="W358" s="524"/>
      <c r="X358" s="524"/>
      <c r="Y358" s="524"/>
      <c r="Z358" s="524"/>
      <c r="AA358" s="524"/>
      <c r="AB358" s="524"/>
      <c r="AC358" s="524"/>
      <c r="AD358" s="524"/>
      <c r="AE358" s="524"/>
      <c r="AF358" s="524"/>
      <c r="AG358" s="524"/>
      <c r="AH358" s="524"/>
      <c r="AI358" s="524"/>
      <c r="AJ358" s="524"/>
      <c r="AK358" s="524"/>
      <c r="AL358" s="524"/>
      <c r="AM358" s="524"/>
      <c r="AN358" s="524"/>
      <c r="AO358" s="533"/>
      <c r="AP358" s="533"/>
      <c r="AQ358" s="533"/>
      <c r="AR358" s="533"/>
      <c r="AS358" s="533"/>
      <c r="AT358" s="533"/>
      <c r="AU358" s="533"/>
      <c r="AV358" s="533"/>
      <c r="AW358" s="533"/>
      <c r="AX358" s="533"/>
      <c r="AY358" s="533"/>
      <c r="AZ358" s="533"/>
      <c r="BA358" s="684"/>
      <c r="BB358" s="684"/>
      <c r="BC358" s="684"/>
      <c r="BD358" s="684"/>
      <c r="BE358" s="684"/>
      <c r="BF358" s="684"/>
      <c r="BG358" s="684"/>
      <c r="BH358" s="684"/>
      <c r="BI358" s="684"/>
      <c r="BJ358" s="684"/>
      <c r="BK358" s="684"/>
      <c r="BL358" s="684"/>
      <c r="BM358" s="684"/>
      <c r="BN358" s="684"/>
      <c r="BO358" s="684"/>
      <c r="BP358" s="684"/>
      <c r="BQ358" s="684"/>
    </row>
    <row r="359">
      <c r="A359" s="524"/>
      <c r="B359" s="524"/>
      <c r="C359" s="524"/>
      <c r="D359" s="524"/>
      <c r="E359" s="524"/>
      <c r="F359" s="524"/>
      <c r="G359" s="531"/>
      <c r="H359" s="531"/>
      <c r="I359" s="531"/>
      <c r="J359" s="531"/>
      <c r="K359" s="531"/>
      <c r="L359" s="531"/>
      <c r="M359" s="531"/>
      <c r="N359" s="531"/>
      <c r="O359" s="531"/>
      <c r="P359" s="549"/>
      <c r="Q359" s="676"/>
      <c r="R359" s="676"/>
      <c r="S359" s="680"/>
      <c r="T359" s="683"/>
      <c r="U359" s="683"/>
      <c r="V359" s="533"/>
      <c r="W359" s="524"/>
      <c r="X359" s="524"/>
      <c r="Y359" s="524"/>
      <c r="Z359" s="524"/>
      <c r="AA359" s="524"/>
      <c r="AB359" s="524"/>
      <c r="AC359" s="524"/>
      <c r="AD359" s="524"/>
      <c r="AE359" s="524"/>
      <c r="AF359" s="524"/>
      <c r="AG359" s="524"/>
      <c r="AH359" s="524"/>
      <c r="AI359" s="524"/>
      <c r="AJ359" s="524"/>
      <c r="AK359" s="524"/>
      <c r="AL359" s="524"/>
      <c r="AM359" s="524"/>
      <c r="AN359" s="524"/>
      <c r="AO359" s="533"/>
      <c r="AP359" s="533"/>
      <c r="AQ359" s="533"/>
      <c r="AR359" s="533"/>
      <c r="AS359" s="533"/>
      <c r="AT359" s="533"/>
      <c r="AU359" s="533"/>
      <c r="AV359" s="533"/>
      <c r="AW359" s="533"/>
      <c r="AX359" s="533"/>
      <c r="AY359" s="533"/>
      <c r="AZ359" s="533"/>
      <c r="BA359" s="684"/>
      <c r="BB359" s="684"/>
      <c r="BC359" s="684"/>
      <c r="BD359" s="684"/>
      <c r="BE359" s="684"/>
      <c r="BF359" s="684"/>
      <c r="BG359" s="684"/>
      <c r="BH359" s="684"/>
      <c r="BI359" s="684"/>
      <c r="BJ359" s="684"/>
      <c r="BK359" s="684"/>
      <c r="BL359" s="684"/>
      <c r="BM359" s="684"/>
      <c r="BN359" s="684"/>
      <c r="BO359" s="684"/>
      <c r="BP359" s="684"/>
      <c r="BQ359" s="684"/>
    </row>
    <row r="360">
      <c r="A360" s="524"/>
      <c r="B360" s="524"/>
      <c r="C360" s="524"/>
      <c r="D360" s="524"/>
      <c r="E360" s="524"/>
      <c r="F360" s="524"/>
      <c r="G360" s="531"/>
      <c r="H360" s="531"/>
      <c r="I360" s="531"/>
      <c r="J360" s="531"/>
      <c r="K360" s="531"/>
      <c r="L360" s="531"/>
      <c r="M360" s="531"/>
      <c r="N360" s="531"/>
      <c r="O360" s="531"/>
      <c r="P360" s="549"/>
      <c r="Q360" s="676"/>
      <c r="R360" s="676"/>
      <c r="S360" s="680"/>
      <c r="T360" s="683"/>
      <c r="U360" s="683"/>
      <c r="V360" s="533"/>
      <c r="W360" s="524"/>
      <c r="X360" s="524"/>
      <c r="Y360" s="524"/>
      <c r="Z360" s="524"/>
      <c r="AA360" s="524"/>
      <c r="AB360" s="524"/>
      <c r="AC360" s="524"/>
      <c r="AD360" s="524"/>
      <c r="AE360" s="524"/>
      <c r="AF360" s="524"/>
      <c r="AG360" s="524"/>
      <c r="AH360" s="524"/>
      <c r="AI360" s="524"/>
      <c r="AJ360" s="524"/>
      <c r="AK360" s="524"/>
      <c r="AL360" s="524"/>
      <c r="AM360" s="524"/>
      <c r="AN360" s="524"/>
      <c r="AO360" s="533"/>
      <c r="AP360" s="533"/>
      <c r="AQ360" s="533"/>
      <c r="AR360" s="533"/>
      <c r="AS360" s="533"/>
      <c r="AT360" s="533"/>
      <c r="AU360" s="533"/>
      <c r="AV360" s="533"/>
      <c r="AW360" s="533"/>
      <c r="AX360" s="533"/>
      <c r="AY360" s="533"/>
      <c r="AZ360" s="533"/>
      <c r="BA360" s="684"/>
      <c r="BB360" s="684"/>
      <c r="BC360" s="684"/>
      <c r="BD360" s="684"/>
      <c r="BE360" s="684"/>
      <c r="BF360" s="684"/>
      <c r="BG360" s="684"/>
      <c r="BH360" s="684"/>
      <c r="BI360" s="684"/>
      <c r="BJ360" s="684"/>
      <c r="BK360" s="684"/>
      <c r="BL360" s="684"/>
      <c r="BM360" s="684"/>
      <c r="BN360" s="684"/>
      <c r="BO360" s="684"/>
      <c r="BP360" s="684"/>
      <c r="BQ360" s="684"/>
    </row>
    <row r="361">
      <c r="A361" s="524"/>
      <c r="B361" s="524"/>
      <c r="C361" s="524"/>
      <c r="D361" s="524"/>
      <c r="E361" s="524"/>
      <c r="F361" s="524"/>
      <c r="G361" s="531"/>
      <c r="H361" s="531"/>
      <c r="I361" s="531"/>
      <c r="J361" s="531"/>
      <c r="K361" s="531"/>
      <c r="L361" s="531"/>
      <c r="M361" s="531"/>
      <c r="N361" s="531"/>
      <c r="O361" s="531"/>
      <c r="P361" s="549"/>
      <c r="Q361" s="676"/>
      <c r="R361" s="676"/>
      <c r="S361" s="680"/>
      <c r="T361" s="683"/>
      <c r="U361" s="683"/>
      <c r="V361" s="533"/>
      <c r="W361" s="524"/>
      <c r="X361" s="524"/>
      <c r="Y361" s="524"/>
      <c r="Z361" s="524"/>
      <c r="AA361" s="524"/>
      <c r="AB361" s="524"/>
      <c r="AC361" s="524"/>
      <c r="AD361" s="524"/>
      <c r="AE361" s="524"/>
      <c r="AF361" s="524"/>
      <c r="AG361" s="524"/>
      <c r="AH361" s="524"/>
      <c r="AI361" s="524"/>
      <c r="AJ361" s="524"/>
      <c r="AK361" s="524"/>
      <c r="AL361" s="524"/>
      <c r="AM361" s="524"/>
      <c r="AN361" s="524"/>
      <c r="AO361" s="533"/>
      <c r="AP361" s="533"/>
      <c r="AQ361" s="533"/>
      <c r="AR361" s="533"/>
      <c r="AS361" s="533"/>
      <c r="AT361" s="533"/>
      <c r="AU361" s="533"/>
      <c r="AV361" s="533"/>
      <c r="AW361" s="533"/>
      <c r="AX361" s="533"/>
      <c r="AY361" s="533"/>
      <c r="AZ361" s="533"/>
      <c r="BA361" s="684"/>
      <c r="BB361" s="684"/>
      <c r="BC361" s="684"/>
      <c r="BD361" s="684"/>
      <c r="BE361" s="684"/>
      <c r="BF361" s="684"/>
      <c r="BG361" s="684"/>
      <c r="BH361" s="684"/>
      <c r="BI361" s="684"/>
      <c r="BJ361" s="684"/>
      <c r="BK361" s="684"/>
      <c r="BL361" s="684"/>
      <c r="BM361" s="684"/>
      <c r="BN361" s="684"/>
      <c r="BO361" s="684"/>
      <c r="BP361" s="684"/>
      <c r="BQ361" s="684"/>
    </row>
    <row r="362">
      <c r="A362" s="524"/>
      <c r="B362" s="524"/>
      <c r="C362" s="524"/>
      <c r="D362" s="524"/>
      <c r="E362" s="524"/>
      <c r="F362" s="524"/>
      <c r="G362" s="531"/>
      <c r="H362" s="531"/>
      <c r="I362" s="531"/>
      <c r="J362" s="531"/>
      <c r="K362" s="531"/>
      <c r="L362" s="531"/>
      <c r="M362" s="531"/>
      <c r="N362" s="531"/>
      <c r="O362" s="531"/>
      <c r="P362" s="549"/>
      <c r="Q362" s="676"/>
      <c r="R362" s="676"/>
      <c r="S362" s="680"/>
      <c r="T362" s="683"/>
      <c r="U362" s="683"/>
      <c r="V362" s="533"/>
      <c r="W362" s="524"/>
      <c r="X362" s="524"/>
      <c r="Y362" s="524"/>
      <c r="Z362" s="524"/>
      <c r="AA362" s="524"/>
      <c r="AB362" s="524"/>
      <c r="AC362" s="524"/>
      <c r="AD362" s="524"/>
      <c r="AE362" s="524"/>
      <c r="AF362" s="524"/>
      <c r="AG362" s="524"/>
      <c r="AH362" s="524"/>
      <c r="AI362" s="524"/>
      <c r="AJ362" s="524"/>
      <c r="AK362" s="524"/>
      <c r="AL362" s="524"/>
      <c r="AM362" s="524"/>
      <c r="AN362" s="524"/>
      <c r="AO362" s="533"/>
      <c r="AP362" s="533"/>
      <c r="AQ362" s="533"/>
      <c r="AR362" s="533"/>
      <c r="AS362" s="533"/>
      <c r="AT362" s="533"/>
      <c r="AU362" s="533"/>
      <c r="AV362" s="533"/>
      <c r="AW362" s="533"/>
      <c r="AX362" s="533"/>
      <c r="AY362" s="533"/>
      <c r="AZ362" s="533"/>
      <c r="BA362" s="684"/>
      <c r="BB362" s="684"/>
      <c r="BC362" s="684"/>
      <c r="BD362" s="684"/>
      <c r="BE362" s="684"/>
      <c r="BF362" s="684"/>
      <c r="BG362" s="684"/>
      <c r="BH362" s="684"/>
      <c r="BI362" s="684"/>
      <c r="BJ362" s="684"/>
      <c r="BK362" s="684"/>
      <c r="BL362" s="684"/>
      <c r="BM362" s="684"/>
      <c r="BN362" s="684"/>
      <c r="BO362" s="684"/>
      <c r="BP362" s="684"/>
      <c r="BQ362" s="684"/>
    </row>
    <row r="363">
      <c r="A363" s="524"/>
      <c r="B363" s="524"/>
      <c r="C363" s="524"/>
      <c r="D363" s="524"/>
      <c r="E363" s="524"/>
      <c r="F363" s="524"/>
      <c r="G363" s="531"/>
      <c r="H363" s="531"/>
      <c r="I363" s="531"/>
      <c r="J363" s="531"/>
      <c r="K363" s="531"/>
      <c r="L363" s="531"/>
      <c r="M363" s="531"/>
      <c r="N363" s="531"/>
      <c r="O363" s="531"/>
      <c r="P363" s="549"/>
      <c r="Q363" s="676"/>
      <c r="R363" s="676"/>
      <c r="S363" s="680"/>
      <c r="T363" s="683"/>
      <c r="U363" s="683"/>
      <c r="V363" s="533"/>
      <c r="W363" s="524"/>
      <c r="X363" s="524"/>
      <c r="Y363" s="524"/>
      <c r="Z363" s="524"/>
      <c r="AA363" s="524"/>
      <c r="AB363" s="524"/>
      <c r="AC363" s="524"/>
      <c r="AD363" s="524"/>
      <c r="AE363" s="524"/>
      <c r="AF363" s="524"/>
      <c r="AG363" s="524"/>
      <c r="AH363" s="524"/>
      <c r="AI363" s="524"/>
      <c r="AJ363" s="524"/>
      <c r="AK363" s="524"/>
      <c r="AL363" s="524"/>
      <c r="AM363" s="524"/>
      <c r="AN363" s="524"/>
      <c r="AO363" s="533"/>
      <c r="AP363" s="533"/>
      <c r="AQ363" s="533"/>
      <c r="AR363" s="533"/>
      <c r="AS363" s="533"/>
      <c r="AT363" s="533"/>
      <c r="AU363" s="533"/>
      <c r="AV363" s="533"/>
      <c r="AW363" s="533"/>
      <c r="AX363" s="533"/>
      <c r="AY363" s="533"/>
      <c r="AZ363" s="533"/>
      <c r="BA363" s="684"/>
      <c r="BB363" s="684"/>
      <c r="BC363" s="684"/>
      <c r="BD363" s="684"/>
      <c r="BE363" s="684"/>
      <c r="BF363" s="684"/>
      <c r="BG363" s="684"/>
      <c r="BH363" s="684"/>
      <c r="BI363" s="684"/>
      <c r="BJ363" s="684"/>
      <c r="BK363" s="684"/>
      <c r="BL363" s="684"/>
      <c r="BM363" s="684"/>
      <c r="BN363" s="684"/>
      <c r="BO363" s="684"/>
      <c r="BP363" s="684"/>
      <c r="BQ363" s="684"/>
    </row>
    <row r="364">
      <c r="A364" s="524"/>
      <c r="B364" s="524"/>
      <c r="C364" s="524"/>
      <c r="D364" s="524"/>
      <c r="E364" s="524"/>
      <c r="F364" s="524"/>
      <c r="G364" s="531"/>
      <c r="H364" s="531"/>
      <c r="I364" s="531"/>
      <c r="J364" s="531"/>
      <c r="K364" s="531"/>
      <c r="L364" s="531"/>
      <c r="M364" s="531"/>
      <c r="N364" s="531"/>
      <c r="O364" s="531"/>
      <c r="P364" s="549"/>
      <c r="Q364" s="676"/>
      <c r="R364" s="676"/>
      <c r="S364" s="680"/>
      <c r="T364" s="683"/>
      <c r="U364" s="683"/>
      <c r="V364" s="533"/>
      <c r="W364" s="524"/>
      <c r="X364" s="524"/>
      <c r="Y364" s="524"/>
      <c r="Z364" s="524"/>
      <c r="AA364" s="524"/>
      <c r="AB364" s="524"/>
      <c r="AC364" s="524"/>
      <c r="AD364" s="524"/>
      <c r="AE364" s="524"/>
      <c r="AF364" s="524"/>
      <c r="AG364" s="524"/>
      <c r="AH364" s="524"/>
      <c r="AI364" s="524"/>
      <c r="AJ364" s="524"/>
      <c r="AK364" s="524"/>
      <c r="AL364" s="524"/>
      <c r="AM364" s="524"/>
      <c r="AN364" s="524"/>
      <c r="AO364" s="533"/>
      <c r="AP364" s="533"/>
      <c r="AQ364" s="533"/>
      <c r="AR364" s="533"/>
      <c r="AS364" s="533"/>
      <c r="AT364" s="533"/>
      <c r="AU364" s="533"/>
      <c r="AV364" s="533"/>
      <c r="AW364" s="533"/>
      <c r="AX364" s="533"/>
      <c r="AY364" s="533"/>
      <c r="AZ364" s="533"/>
      <c r="BA364" s="684"/>
      <c r="BB364" s="684"/>
      <c r="BC364" s="684"/>
      <c r="BD364" s="684"/>
      <c r="BE364" s="684"/>
      <c r="BF364" s="684"/>
      <c r="BG364" s="684"/>
      <c r="BH364" s="684"/>
      <c r="BI364" s="684"/>
      <c r="BJ364" s="684"/>
      <c r="BK364" s="684"/>
      <c r="BL364" s="684"/>
      <c r="BM364" s="684"/>
      <c r="BN364" s="684"/>
      <c r="BO364" s="684"/>
      <c r="BP364" s="684"/>
      <c r="BQ364" s="684"/>
    </row>
    <row r="365">
      <c r="A365" s="524"/>
      <c r="B365" s="524"/>
      <c r="C365" s="524"/>
      <c r="D365" s="524"/>
      <c r="E365" s="524"/>
      <c r="F365" s="524"/>
      <c r="G365" s="531"/>
      <c r="H365" s="531"/>
      <c r="I365" s="531"/>
      <c r="J365" s="531"/>
      <c r="K365" s="531"/>
      <c r="L365" s="531"/>
      <c r="M365" s="531"/>
      <c r="N365" s="531"/>
      <c r="O365" s="531"/>
      <c r="P365" s="549"/>
      <c r="Q365" s="676"/>
      <c r="R365" s="676"/>
      <c r="S365" s="680"/>
      <c r="T365" s="683"/>
      <c r="U365" s="683"/>
      <c r="V365" s="533"/>
      <c r="W365" s="524"/>
      <c r="X365" s="524"/>
      <c r="Y365" s="524"/>
      <c r="Z365" s="524"/>
      <c r="AA365" s="524"/>
      <c r="AB365" s="524"/>
      <c r="AC365" s="524"/>
      <c r="AD365" s="524"/>
      <c r="AE365" s="524"/>
      <c r="AF365" s="524"/>
      <c r="AG365" s="524"/>
      <c r="AH365" s="524"/>
      <c r="AI365" s="524"/>
      <c r="AJ365" s="524"/>
      <c r="AK365" s="524"/>
      <c r="AL365" s="524"/>
      <c r="AM365" s="524"/>
      <c r="AN365" s="524"/>
      <c r="AO365" s="533"/>
      <c r="AP365" s="533"/>
      <c r="AQ365" s="533"/>
      <c r="AR365" s="533"/>
      <c r="AS365" s="533"/>
      <c r="AT365" s="533"/>
      <c r="AU365" s="533"/>
      <c r="AV365" s="533"/>
      <c r="AW365" s="533"/>
      <c r="AX365" s="533"/>
      <c r="AY365" s="533"/>
      <c r="AZ365" s="533"/>
      <c r="BA365" s="684"/>
      <c r="BB365" s="684"/>
      <c r="BC365" s="684"/>
      <c r="BD365" s="684"/>
      <c r="BE365" s="684"/>
      <c r="BF365" s="684"/>
      <c r="BG365" s="684"/>
      <c r="BH365" s="684"/>
      <c r="BI365" s="684"/>
      <c r="BJ365" s="684"/>
      <c r="BK365" s="684"/>
      <c r="BL365" s="684"/>
      <c r="BM365" s="684"/>
      <c r="BN365" s="684"/>
      <c r="BO365" s="684"/>
      <c r="BP365" s="684"/>
      <c r="BQ365" s="684"/>
    </row>
    <row r="366">
      <c r="A366" s="524"/>
      <c r="B366" s="524"/>
      <c r="C366" s="524"/>
      <c r="D366" s="524"/>
      <c r="E366" s="524"/>
      <c r="F366" s="524"/>
      <c r="G366" s="531"/>
      <c r="H366" s="531"/>
      <c r="I366" s="531"/>
      <c r="J366" s="531"/>
      <c r="K366" s="531"/>
      <c r="L366" s="531"/>
      <c r="M366" s="531"/>
      <c r="N366" s="531"/>
      <c r="O366" s="531"/>
      <c r="P366" s="549"/>
      <c r="Q366" s="676"/>
      <c r="R366" s="676"/>
      <c r="S366" s="680"/>
      <c r="T366" s="683"/>
      <c r="U366" s="683"/>
      <c r="V366" s="533"/>
      <c r="W366" s="524"/>
      <c r="X366" s="524"/>
      <c r="Y366" s="524"/>
      <c r="Z366" s="524"/>
      <c r="AA366" s="524"/>
      <c r="AB366" s="524"/>
      <c r="AC366" s="524"/>
      <c r="AD366" s="524"/>
      <c r="AE366" s="524"/>
      <c r="AF366" s="524"/>
      <c r="AG366" s="524"/>
      <c r="AH366" s="524"/>
      <c r="AI366" s="524"/>
      <c r="AJ366" s="524"/>
      <c r="AK366" s="524"/>
      <c r="AL366" s="524"/>
      <c r="AM366" s="524"/>
      <c r="AN366" s="524"/>
      <c r="AO366" s="533"/>
      <c r="AP366" s="533"/>
      <c r="AQ366" s="533"/>
      <c r="AR366" s="533"/>
      <c r="AS366" s="533"/>
      <c r="AT366" s="533"/>
      <c r="AU366" s="533"/>
      <c r="AV366" s="533"/>
      <c r="AW366" s="533"/>
      <c r="AX366" s="533"/>
      <c r="AY366" s="533"/>
      <c r="AZ366" s="533"/>
      <c r="BA366" s="684"/>
      <c r="BB366" s="684"/>
      <c r="BC366" s="684"/>
      <c r="BD366" s="684"/>
      <c r="BE366" s="684"/>
      <c r="BF366" s="684"/>
      <c r="BG366" s="684"/>
      <c r="BH366" s="684"/>
      <c r="BI366" s="684"/>
      <c r="BJ366" s="684"/>
      <c r="BK366" s="684"/>
      <c r="BL366" s="684"/>
      <c r="BM366" s="684"/>
      <c r="BN366" s="684"/>
      <c r="BO366" s="684"/>
      <c r="BP366" s="684"/>
      <c r="BQ366" s="684"/>
    </row>
    <row r="367">
      <c r="A367" s="524"/>
      <c r="B367" s="524"/>
      <c r="C367" s="524"/>
      <c r="D367" s="524"/>
      <c r="E367" s="524"/>
      <c r="F367" s="524"/>
      <c r="G367" s="531"/>
      <c r="H367" s="531"/>
      <c r="I367" s="531"/>
      <c r="J367" s="531"/>
      <c r="K367" s="531"/>
      <c r="L367" s="531"/>
      <c r="M367" s="531"/>
      <c r="N367" s="531"/>
      <c r="O367" s="531"/>
      <c r="P367" s="549"/>
      <c r="Q367" s="676"/>
      <c r="R367" s="676"/>
      <c r="S367" s="680"/>
      <c r="T367" s="683"/>
      <c r="U367" s="683"/>
      <c r="V367" s="533"/>
      <c r="W367" s="524"/>
      <c r="X367" s="524"/>
      <c r="Y367" s="524"/>
      <c r="Z367" s="524"/>
      <c r="AA367" s="524"/>
      <c r="AB367" s="524"/>
      <c r="AC367" s="524"/>
      <c r="AD367" s="524"/>
      <c r="AE367" s="524"/>
      <c r="AF367" s="524"/>
      <c r="AG367" s="524"/>
      <c r="AH367" s="524"/>
      <c r="AI367" s="524"/>
      <c r="AJ367" s="524"/>
      <c r="AK367" s="524"/>
      <c r="AL367" s="524"/>
      <c r="AM367" s="524"/>
      <c r="AN367" s="524"/>
      <c r="AO367" s="533"/>
      <c r="AP367" s="533"/>
      <c r="AQ367" s="533"/>
      <c r="AR367" s="533"/>
      <c r="AS367" s="533"/>
      <c r="AT367" s="533"/>
      <c r="AU367" s="533"/>
      <c r="AV367" s="533"/>
      <c r="AW367" s="533"/>
      <c r="AX367" s="533"/>
      <c r="AY367" s="533"/>
      <c r="AZ367" s="533"/>
      <c r="BA367" s="684"/>
      <c r="BB367" s="684"/>
      <c r="BC367" s="684"/>
      <c r="BD367" s="684"/>
      <c r="BE367" s="684"/>
      <c r="BF367" s="684"/>
      <c r="BG367" s="684"/>
      <c r="BH367" s="684"/>
      <c r="BI367" s="684"/>
      <c r="BJ367" s="684"/>
      <c r="BK367" s="684"/>
      <c r="BL367" s="684"/>
      <c r="BM367" s="684"/>
      <c r="BN367" s="684"/>
      <c r="BO367" s="684"/>
      <c r="BP367" s="684"/>
      <c r="BQ367" s="684"/>
    </row>
    <row r="368">
      <c r="A368" s="524"/>
      <c r="B368" s="524"/>
      <c r="C368" s="524"/>
      <c r="D368" s="524"/>
      <c r="E368" s="524"/>
      <c r="F368" s="524"/>
      <c r="G368" s="531"/>
      <c r="H368" s="531"/>
      <c r="I368" s="531"/>
      <c r="J368" s="531"/>
      <c r="K368" s="531"/>
      <c r="L368" s="531"/>
      <c r="M368" s="531"/>
      <c r="N368" s="531"/>
      <c r="O368" s="531"/>
      <c r="P368" s="549"/>
      <c r="Q368" s="676"/>
      <c r="R368" s="676"/>
      <c r="S368" s="680"/>
      <c r="T368" s="683"/>
      <c r="U368" s="683"/>
      <c r="V368" s="533"/>
      <c r="W368" s="524"/>
      <c r="X368" s="524"/>
      <c r="Y368" s="524"/>
      <c r="Z368" s="524"/>
      <c r="AA368" s="524"/>
      <c r="AB368" s="524"/>
      <c r="AC368" s="524"/>
      <c r="AD368" s="524"/>
      <c r="AE368" s="524"/>
      <c r="AF368" s="524"/>
      <c r="AG368" s="524"/>
      <c r="AH368" s="524"/>
      <c r="AI368" s="524"/>
      <c r="AJ368" s="524"/>
      <c r="AK368" s="524"/>
      <c r="AL368" s="524"/>
      <c r="AM368" s="524"/>
      <c r="AN368" s="524"/>
      <c r="AO368" s="533"/>
      <c r="AP368" s="533"/>
      <c r="AQ368" s="533"/>
      <c r="AR368" s="533"/>
      <c r="AS368" s="533"/>
      <c r="AT368" s="533"/>
      <c r="AU368" s="533"/>
      <c r="AV368" s="533"/>
      <c r="AW368" s="533"/>
      <c r="AX368" s="533"/>
      <c r="AY368" s="533"/>
      <c r="AZ368" s="533"/>
      <c r="BA368" s="684"/>
      <c r="BB368" s="684"/>
      <c r="BC368" s="684"/>
      <c r="BD368" s="684"/>
      <c r="BE368" s="684"/>
      <c r="BF368" s="684"/>
      <c r="BG368" s="684"/>
      <c r="BH368" s="684"/>
      <c r="BI368" s="684"/>
      <c r="BJ368" s="684"/>
      <c r="BK368" s="684"/>
      <c r="BL368" s="684"/>
      <c r="BM368" s="684"/>
      <c r="BN368" s="684"/>
      <c r="BO368" s="684"/>
      <c r="BP368" s="684"/>
      <c r="BQ368" s="684"/>
    </row>
    <row r="369">
      <c r="A369" s="524"/>
      <c r="B369" s="524"/>
      <c r="C369" s="524"/>
      <c r="D369" s="524"/>
      <c r="E369" s="524"/>
      <c r="F369" s="524"/>
      <c r="G369" s="531"/>
      <c r="H369" s="531"/>
      <c r="I369" s="531"/>
      <c r="J369" s="531"/>
      <c r="K369" s="531"/>
      <c r="L369" s="531"/>
      <c r="M369" s="531"/>
      <c r="N369" s="531"/>
      <c r="O369" s="531"/>
      <c r="P369" s="549"/>
      <c r="Q369" s="676"/>
      <c r="R369" s="676"/>
      <c r="S369" s="680"/>
      <c r="T369" s="683"/>
      <c r="U369" s="683"/>
      <c r="V369" s="533"/>
      <c r="W369" s="524"/>
      <c r="X369" s="524"/>
      <c r="Y369" s="524"/>
      <c r="Z369" s="524"/>
      <c r="AA369" s="524"/>
      <c r="AB369" s="524"/>
      <c r="AC369" s="524"/>
      <c r="AD369" s="524"/>
      <c r="AE369" s="524"/>
      <c r="AF369" s="524"/>
      <c r="AG369" s="524"/>
      <c r="AH369" s="524"/>
      <c r="AI369" s="524"/>
      <c r="AJ369" s="524"/>
      <c r="AK369" s="524"/>
      <c r="AL369" s="524"/>
      <c r="AM369" s="524"/>
      <c r="AN369" s="524"/>
      <c r="AO369" s="533"/>
      <c r="AP369" s="533"/>
      <c r="AQ369" s="533"/>
      <c r="AR369" s="533"/>
      <c r="AS369" s="533"/>
      <c r="AT369" s="533"/>
      <c r="AU369" s="533"/>
      <c r="AV369" s="533"/>
      <c r="AW369" s="533"/>
      <c r="AX369" s="533"/>
      <c r="AY369" s="533"/>
      <c r="AZ369" s="533"/>
      <c r="BA369" s="684"/>
      <c r="BB369" s="684"/>
      <c r="BC369" s="684"/>
      <c r="BD369" s="684"/>
      <c r="BE369" s="684"/>
      <c r="BF369" s="684"/>
      <c r="BG369" s="684"/>
      <c r="BH369" s="684"/>
      <c r="BI369" s="684"/>
      <c r="BJ369" s="684"/>
      <c r="BK369" s="684"/>
      <c r="BL369" s="684"/>
      <c r="BM369" s="684"/>
      <c r="BN369" s="684"/>
      <c r="BO369" s="684"/>
      <c r="BP369" s="684"/>
      <c r="BQ369" s="684"/>
    </row>
    <row r="370">
      <c r="A370" s="524"/>
      <c r="B370" s="524"/>
      <c r="C370" s="524"/>
      <c r="D370" s="524"/>
      <c r="E370" s="524"/>
      <c r="F370" s="524"/>
      <c r="G370" s="531"/>
      <c r="H370" s="531"/>
      <c r="I370" s="531"/>
      <c r="J370" s="531"/>
      <c r="K370" s="531"/>
      <c r="L370" s="531"/>
      <c r="M370" s="531"/>
      <c r="N370" s="531"/>
      <c r="O370" s="531"/>
      <c r="P370" s="549"/>
      <c r="Q370" s="676"/>
      <c r="R370" s="676"/>
      <c r="S370" s="680"/>
      <c r="T370" s="683"/>
      <c r="U370" s="683"/>
      <c r="V370" s="533"/>
      <c r="W370" s="524"/>
      <c r="X370" s="524"/>
      <c r="Y370" s="524"/>
      <c r="Z370" s="524"/>
      <c r="AA370" s="524"/>
      <c r="AB370" s="524"/>
      <c r="AC370" s="524"/>
      <c r="AD370" s="524"/>
      <c r="AE370" s="524"/>
      <c r="AF370" s="524"/>
      <c r="AG370" s="524"/>
      <c r="AH370" s="524"/>
      <c r="AI370" s="524"/>
      <c r="AJ370" s="524"/>
      <c r="AK370" s="524"/>
      <c r="AL370" s="524"/>
      <c r="AM370" s="524"/>
      <c r="AN370" s="524"/>
      <c r="AO370" s="533"/>
      <c r="AP370" s="533"/>
      <c r="AQ370" s="533"/>
      <c r="AR370" s="533"/>
      <c r="AS370" s="533"/>
      <c r="AT370" s="533"/>
      <c r="AU370" s="533"/>
      <c r="AV370" s="533"/>
      <c r="AW370" s="533"/>
      <c r="AX370" s="533"/>
      <c r="AY370" s="533"/>
      <c r="AZ370" s="533"/>
      <c r="BA370" s="684"/>
      <c r="BB370" s="684"/>
      <c r="BC370" s="684"/>
      <c r="BD370" s="684"/>
      <c r="BE370" s="684"/>
      <c r="BF370" s="684"/>
      <c r="BG370" s="684"/>
      <c r="BH370" s="684"/>
      <c r="BI370" s="684"/>
      <c r="BJ370" s="684"/>
      <c r="BK370" s="684"/>
      <c r="BL370" s="684"/>
      <c r="BM370" s="684"/>
      <c r="BN370" s="684"/>
      <c r="BO370" s="684"/>
      <c r="BP370" s="684"/>
      <c r="BQ370" s="684"/>
    </row>
    <row r="371">
      <c r="A371" s="524"/>
      <c r="B371" s="524"/>
      <c r="C371" s="524"/>
      <c r="D371" s="524"/>
      <c r="E371" s="524"/>
      <c r="F371" s="524"/>
      <c r="G371" s="531"/>
      <c r="H371" s="531"/>
      <c r="I371" s="531"/>
      <c r="J371" s="531"/>
      <c r="K371" s="531"/>
      <c r="L371" s="531"/>
      <c r="M371" s="531"/>
      <c r="N371" s="531"/>
      <c r="O371" s="531"/>
      <c r="P371" s="549"/>
      <c r="Q371" s="676"/>
      <c r="R371" s="676"/>
      <c r="S371" s="680"/>
      <c r="T371" s="683"/>
      <c r="U371" s="683"/>
      <c r="V371" s="533"/>
      <c r="W371" s="524"/>
      <c r="X371" s="524"/>
      <c r="Y371" s="524"/>
      <c r="Z371" s="524"/>
      <c r="AA371" s="524"/>
      <c r="AB371" s="524"/>
      <c r="AC371" s="524"/>
      <c r="AD371" s="524"/>
      <c r="AE371" s="524"/>
      <c r="AF371" s="524"/>
      <c r="AG371" s="524"/>
      <c r="AH371" s="524"/>
      <c r="AI371" s="524"/>
      <c r="AJ371" s="524"/>
      <c r="AK371" s="524"/>
      <c r="AL371" s="524"/>
      <c r="AM371" s="524"/>
      <c r="AN371" s="524"/>
      <c r="AO371" s="533"/>
      <c r="AP371" s="533"/>
      <c r="AQ371" s="533"/>
      <c r="AR371" s="533"/>
      <c r="AS371" s="533"/>
      <c r="AT371" s="533"/>
      <c r="AU371" s="533"/>
      <c r="AV371" s="533"/>
      <c r="AW371" s="533"/>
      <c r="AX371" s="533"/>
      <c r="AY371" s="533"/>
      <c r="AZ371" s="533"/>
      <c r="BA371" s="684"/>
      <c r="BB371" s="684"/>
      <c r="BC371" s="684"/>
      <c r="BD371" s="684"/>
      <c r="BE371" s="684"/>
      <c r="BF371" s="684"/>
      <c r="BG371" s="684"/>
      <c r="BH371" s="684"/>
      <c r="BI371" s="684"/>
      <c r="BJ371" s="684"/>
      <c r="BK371" s="684"/>
      <c r="BL371" s="684"/>
      <c r="BM371" s="684"/>
      <c r="BN371" s="684"/>
      <c r="BO371" s="684"/>
      <c r="BP371" s="684"/>
      <c r="BQ371" s="684"/>
    </row>
    <row r="372">
      <c r="A372" s="524"/>
      <c r="B372" s="524"/>
      <c r="C372" s="524"/>
      <c r="D372" s="524"/>
      <c r="E372" s="524"/>
      <c r="F372" s="524"/>
      <c r="G372" s="531"/>
      <c r="H372" s="531"/>
      <c r="I372" s="531"/>
      <c r="J372" s="531"/>
      <c r="K372" s="531"/>
      <c r="L372" s="531"/>
      <c r="M372" s="531"/>
      <c r="N372" s="531"/>
      <c r="O372" s="531"/>
      <c r="P372" s="549"/>
      <c r="Q372" s="676"/>
      <c r="R372" s="676"/>
      <c r="S372" s="680"/>
      <c r="T372" s="683"/>
      <c r="U372" s="683"/>
      <c r="V372" s="533"/>
      <c r="W372" s="524"/>
      <c r="X372" s="524"/>
      <c r="Y372" s="524"/>
      <c r="Z372" s="524"/>
      <c r="AA372" s="524"/>
      <c r="AB372" s="524"/>
      <c r="AC372" s="524"/>
      <c r="AD372" s="524"/>
      <c r="AE372" s="524"/>
      <c r="AF372" s="524"/>
      <c r="AG372" s="524"/>
      <c r="AH372" s="524"/>
      <c r="AI372" s="524"/>
      <c r="AJ372" s="524"/>
      <c r="AK372" s="524"/>
      <c r="AL372" s="524"/>
      <c r="AM372" s="524"/>
      <c r="AN372" s="524"/>
      <c r="AO372" s="533"/>
      <c r="AP372" s="533"/>
      <c r="AQ372" s="533"/>
      <c r="AR372" s="533"/>
      <c r="AS372" s="533"/>
      <c r="AT372" s="533"/>
      <c r="AU372" s="533"/>
      <c r="AV372" s="533"/>
      <c r="AW372" s="533"/>
      <c r="AX372" s="533"/>
      <c r="AY372" s="533"/>
      <c r="AZ372" s="533"/>
      <c r="BA372" s="684"/>
      <c r="BB372" s="684"/>
      <c r="BC372" s="684"/>
      <c r="BD372" s="684"/>
      <c r="BE372" s="684"/>
      <c r="BF372" s="684"/>
      <c r="BG372" s="684"/>
      <c r="BH372" s="684"/>
      <c r="BI372" s="684"/>
      <c r="BJ372" s="684"/>
      <c r="BK372" s="684"/>
      <c r="BL372" s="684"/>
      <c r="BM372" s="684"/>
      <c r="BN372" s="684"/>
      <c r="BO372" s="684"/>
      <c r="BP372" s="684"/>
      <c r="BQ372" s="684"/>
    </row>
    <row r="373">
      <c r="A373" s="524"/>
      <c r="B373" s="524"/>
      <c r="C373" s="524"/>
      <c r="D373" s="524"/>
      <c r="E373" s="524"/>
      <c r="F373" s="524"/>
      <c r="G373" s="531"/>
      <c r="H373" s="531"/>
      <c r="I373" s="531"/>
      <c r="J373" s="531"/>
      <c r="K373" s="531"/>
      <c r="L373" s="531"/>
      <c r="M373" s="531"/>
      <c r="N373" s="531"/>
      <c r="O373" s="531"/>
      <c r="P373" s="549"/>
      <c r="Q373" s="676"/>
      <c r="R373" s="676"/>
      <c r="S373" s="680"/>
      <c r="T373" s="683"/>
      <c r="U373" s="683"/>
      <c r="V373" s="533"/>
      <c r="W373" s="524"/>
      <c r="X373" s="524"/>
      <c r="Y373" s="524"/>
      <c r="Z373" s="524"/>
      <c r="AA373" s="524"/>
      <c r="AB373" s="524"/>
      <c r="AC373" s="524"/>
      <c r="AD373" s="524"/>
      <c r="AE373" s="524"/>
      <c r="AF373" s="524"/>
      <c r="AG373" s="524"/>
      <c r="AH373" s="524"/>
      <c r="AI373" s="524"/>
      <c r="AJ373" s="524"/>
      <c r="AK373" s="524"/>
      <c r="AL373" s="524"/>
      <c r="AM373" s="524"/>
      <c r="AN373" s="524"/>
      <c r="AO373" s="533"/>
      <c r="AP373" s="533"/>
      <c r="AQ373" s="533"/>
      <c r="AR373" s="533"/>
      <c r="AS373" s="533"/>
      <c r="AT373" s="533"/>
      <c r="AU373" s="533"/>
      <c r="AV373" s="533"/>
      <c r="AW373" s="533"/>
      <c r="AX373" s="533"/>
      <c r="AY373" s="533"/>
      <c r="AZ373" s="533"/>
      <c r="BA373" s="684"/>
      <c r="BB373" s="684"/>
      <c r="BC373" s="684"/>
      <c r="BD373" s="684"/>
      <c r="BE373" s="684"/>
      <c r="BF373" s="684"/>
      <c r="BG373" s="684"/>
      <c r="BH373" s="684"/>
      <c r="BI373" s="684"/>
      <c r="BJ373" s="684"/>
      <c r="BK373" s="684"/>
      <c r="BL373" s="684"/>
      <c r="BM373" s="684"/>
      <c r="BN373" s="684"/>
      <c r="BO373" s="684"/>
      <c r="BP373" s="684"/>
      <c r="BQ373" s="684"/>
    </row>
    <row r="374">
      <c r="A374" s="524"/>
      <c r="B374" s="524"/>
      <c r="C374" s="524"/>
      <c r="D374" s="524"/>
      <c r="E374" s="524"/>
      <c r="F374" s="524"/>
      <c r="G374" s="531"/>
      <c r="H374" s="531"/>
      <c r="I374" s="531"/>
      <c r="J374" s="531"/>
      <c r="K374" s="531"/>
      <c r="L374" s="531"/>
      <c r="M374" s="531"/>
      <c r="N374" s="531"/>
      <c r="O374" s="531"/>
      <c r="P374" s="549"/>
      <c r="Q374" s="676"/>
      <c r="R374" s="676"/>
      <c r="S374" s="680"/>
      <c r="T374" s="683"/>
      <c r="U374" s="683"/>
      <c r="V374" s="533"/>
      <c r="W374" s="524"/>
      <c r="X374" s="524"/>
      <c r="Y374" s="524"/>
      <c r="Z374" s="524"/>
      <c r="AA374" s="524"/>
      <c r="AB374" s="524"/>
      <c r="AC374" s="524"/>
      <c r="AD374" s="524"/>
      <c r="AE374" s="524"/>
      <c r="AF374" s="524"/>
      <c r="AG374" s="524"/>
      <c r="AH374" s="524"/>
      <c r="AI374" s="524"/>
      <c r="AJ374" s="524"/>
      <c r="AK374" s="524"/>
      <c r="AL374" s="524"/>
      <c r="AM374" s="524"/>
      <c r="AN374" s="524"/>
      <c r="AO374" s="533"/>
      <c r="AP374" s="533"/>
      <c r="AQ374" s="533"/>
      <c r="AR374" s="533"/>
      <c r="AS374" s="533"/>
      <c r="AT374" s="533"/>
      <c r="AU374" s="533"/>
      <c r="AV374" s="533"/>
      <c r="AW374" s="533"/>
      <c r="AX374" s="533"/>
      <c r="AY374" s="533"/>
      <c r="AZ374" s="533"/>
      <c r="BA374" s="684"/>
      <c r="BB374" s="684"/>
      <c r="BC374" s="684"/>
      <c r="BD374" s="684"/>
      <c r="BE374" s="684"/>
      <c r="BF374" s="684"/>
      <c r="BG374" s="684"/>
      <c r="BH374" s="684"/>
      <c r="BI374" s="684"/>
      <c r="BJ374" s="684"/>
      <c r="BK374" s="684"/>
      <c r="BL374" s="684"/>
      <c r="BM374" s="684"/>
      <c r="BN374" s="684"/>
      <c r="BO374" s="684"/>
      <c r="BP374" s="684"/>
      <c r="BQ374" s="684"/>
    </row>
    <row r="375">
      <c r="A375" s="524"/>
      <c r="B375" s="524"/>
      <c r="C375" s="524"/>
      <c r="D375" s="524"/>
      <c r="E375" s="524"/>
      <c r="F375" s="524"/>
      <c r="G375" s="531"/>
      <c r="H375" s="531"/>
      <c r="I375" s="531"/>
      <c r="J375" s="531"/>
      <c r="K375" s="531"/>
      <c r="L375" s="531"/>
      <c r="M375" s="531"/>
      <c r="N375" s="531"/>
      <c r="O375" s="531"/>
      <c r="P375" s="549"/>
      <c r="Q375" s="676"/>
      <c r="R375" s="676"/>
      <c r="S375" s="680"/>
      <c r="T375" s="683"/>
      <c r="U375" s="683"/>
      <c r="V375" s="533"/>
      <c r="W375" s="524"/>
      <c r="X375" s="524"/>
      <c r="Y375" s="524"/>
      <c r="Z375" s="524"/>
      <c r="AA375" s="524"/>
      <c r="AB375" s="524"/>
      <c r="AC375" s="524"/>
      <c r="AD375" s="524"/>
      <c r="AE375" s="524"/>
      <c r="AF375" s="524"/>
      <c r="AG375" s="524"/>
      <c r="AH375" s="524"/>
      <c r="AI375" s="524"/>
      <c r="AJ375" s="524"/>
      <c r="AK375" s="524"/>
      <c r="AL375" s="524"/>
      <c r="AM375" s="524"/>
      <c r="AN375" s="524"/>
      <c r="AO375" s="533"/>
      <c r="AP375" s="533"/>
      <c r="AQ375" s="533"/>
      <c r="AR375" s="533"/>
      <c r="AS375" s="533"/>
      <c r="AT375" s="533"/>
      <c r="AU375" s="533"/>
      <c r="AV375" s="533"/>
      <c r="AW375" s="533"/>
      <c r="AX375" s="533"/>
      <c r="AY375" s="533"/>
      <c r="AZ375" s="533"/>
      <c r="BA375" s="684"/>
      <c r="BB375" s="684"/>
      <c r="BC375" s="684"/>
      <c r="BD375" s="684"/>
      <c r="BE375" s="684"/>
      <c r="BF375" s="684"/>
      <c r="BG375" s="684"/>
      <c r="BH375" s="684"/>
      <c r="BI375" s="684"/>
      <c r="BJ375" s="684"/>
      <c r="BK375" s="684"/>
      <c r="BL375" s="684"/>
      <c r="BM375" s="684"/>
      <c r="BN375" s="684"/>
      <c r="BO375" s="684"/>
      <c r="BP375" s="684"/>
      <c r="BQ375" s="684"/>
    </row>
    <row r="376">
      <c r="A376" s="524"/>
      <c r="B376" s="524"/>
      <c r="C376" s="524"/>
      <c r="D376" s="524"/>
      <c r="E376" s="524"/>
      <c r="F376" s="524"/>
      <c r="G376" s="531"/>
      <c r="H376" s="531"/>
      <c r="I376" s="531"/>
      <c r="J376" s="531"/>
      <c r="K376" s="531"/>
      <c r="L376" s="531"/>
      <c r="M376" s="531"/>
      <c r="N376" s="531"/>
      <c r="O376" s="531"/>
      <c r="P376" s="549"/>
      <c r="Q376" s="676"/>
      <c r="R376" s="676"/>
      <c r="S376" s="680"/>
      <c r="T376" s="683"/>
      <c r="U376" s="683"/>
      <c r="V376" s="533"/>
      <c r="W376" s="524"/>
      <c r="X376" s="524"/>
      <c r="Y376" s="524"/>
      <c r="Z376" s="524"/>
      <c r="AA376" s="524"/>
      <c r="AB376" s="524"/>
      <c r="AC376" s="524"/>
      <c r="AD376" s="524"/>
      <c r="AE376" s="524"/>
      <c r="AF376" s="524"/>
      <c r="AG376" s="524"/>
      <c r="AH376" s="524"/>
      <c r="AI376" s="524"/>
      <c r="AJ376" s="524"/>
      <c r="AK376" s="524"/>
      <c r="AL376" s="524"/>
      <c r="AM376" s="524"/>
      <c r="AN376" s="524"/>
      <c r="AO376" s="533"/>
      <c r="AP376" s="533"/>
      <c r="AQ376" s="533"/>
      <c r="AR376" s="533"/>
      <c r="AS376" s="533"/>
      <c r="AT376" s="533"/>
      <c r="AU376" s="533"/>
      <c r="AV376" s="533"/>
      <c r="AW376" s="533"/>
      <c r="AX376" s="533"/>
      <c r="AY376" s="533"/>
      <c r="AZ376" s="533"/>
      <c r="BA376" s="684"/>
      <c r="BB376" s="684"/>
      <c r="BC376" s="684"/>
      <c r="BD376" s="684"/>
      <c r="BE376" s="684"/>
      <c r="BF376" s="684"/>
      <c r="BG376" s="684"/>
      <c r="BH376" s="684"/>
      <c r="BI376" s="684"/>
      <c r="BJ376" s="684"/>
      <c r="BK376" s="684"/>
      <c r="BL376" s="684"/>
      <c r="BM376" s="684"/>
      <c r="BN376" s="684"/>
      <c r="BO376" s="684"/>
      <c r="BP376" s="684"/>
      <c r="BQ376" s="684"/>
    </row>
    <row r="377">
      <c r="A377" s="524"/>
      <c r="B377" s="524"/>
      <c r="C377" s="524"/>
      <c r="D377" s="524"/>
      <c r="E377" s="524"/>
      <c r="F377" s="524"/>
      <c r="G377" s="531"/>
      <c r="H377" s="531"/>
      <c r="I377" s="531"/>
      <c r="J377" s="531"/>
      <c r="K377" s="531"/>
      <c r="L377" s="531"/>
      <c r="M377" s="531"/>
      <c r="N377" s="531"/>
      <c r="O377" s="531"/>
      <c r="P377" s="549"/>
      <c r="Q377" s="676"/>
      <c r="R377" s="676"/>
      <c r="S377" s="680"/>
      <c r="T377" s="683"/>
      <c r="U377" s="683"/>
      <c r="V377" s="533"/>
      <c r="W377" s="524"/>
      <c r="X377" s="524"/>
      <c r="Y377" s="524"/>
      <c r="Z377" s="524"/>
      <c r="AA377" s="524"/>
      <c r="AB377" s="524"/>
      <c r="AC377" s="524"/>
      <c r="AD377" s="524"/>
      <c r="AE377" s="524"/>
      <c r="AF377" s="524"/>
      <c r="AG377" s="524"/>
      <c r="AH377" s="524"/>
      <c r="AI377" s="524"/>
      <c r="AJ377" s="524"/>
      <c r="AK377" s="524"/>
      <c r="AL377" s="524"/>
      <c r="AM377" s="524"/>
      <c r="AN377" s="524"/>
      <c r="AO377" s="533"/>
      <c r="AP377" s="533"/>
      <c r="AQ377" s="533"/>
      <c r="AR377" s="533"/>
      <c r="AS377" s="533"/>
      <c r="AT377" s="533"/>
      <c r="AU377" s="533"/>
      <c r="AV377" s="533"/>
      <c r="AW377" s="533"/>
      <c r="AX377" s="533"/>
      <c r="AY377" s="533"/>
      <c r="AZ377" s="533"/>
      <c r="BA377" s="684"/>
      <c r="BB377" s="684"/>
      <c r="BC377" s="684"/>
      <c r="BD377" s="684"/>
      <c r="BE377" s="684"/>
      <c r="BF377" s="684"/>
      <c r="BG377" s="684"/>
      <c r="BH377" s="684"/>
      <c r="BI377" s="684"/>
      <c r="BJ377" s="684"/>
      <c r="BK377" s="684"/>
      <c r="BL377" s="684"/>
      <c r="BM377" s="684"/>
      <c r="BN377" s="684"/>
      <c r="BO377" s="684"/>
      <c r="BP377" s="684"/>
      <c r="BQ377" s="684"/>
    </row>
    <row r="378">
      <c r="A378" s="524"/>
      <c r="B378" s="524"/>
      <c r="C378" s="524"/>
      <c r="D378" s="524"/>
      <c r="E378" s="524"/>
      <c r="F378" s="524"/>
      <c r="G378" s="531"/>
      <c r="H378" s="531"/>
      <c r="I378" s="531"/>
      <c r="J378" s="531"/>
      <c r="K378" s="531"/>
      <c r="L378" s="531"/>
      <c r="M378" s="531"/>
      <c r="N378" s="531"/>
      <c r="O378" s="531"/>
      <c r="P378" s="549"/>
      <c r="Q378" s="676"/>
      <c r="R378" s="676"/>
      <c r="S378" s="680"/>
      <c r="T378" s="683"/>
      <c r="U378" s="683"/>
      <c r="V378" s="533"/>
      <c r="W378" s="524"/>
      <c r="X378" s="524"/>
      <c r="Y378" s="524"/>
      <c r="Z378" s="524"/>
      <c r="AA378" s="524"/>
      <c r="AB378" s="524"/>
      <c r="AC378" s="524"/>
      <c r="AD378" s="524"/>
      <c r="AE378" s="524"/>
      <c r="AF378" s="524"/>
      <c r="AG378" s="524"/>
      <c r="AH378" s="524"/>
      <c r="AI378" s="524"/>
      <c r="AJ378" s="524"/>
      <c r="AK378" s="524"/>
      <c r="AL378" s="524"/>
      <c r="AM378" s="524"/>
      <c r="AN378" s="524"/>
      <c r="AO378" s="533"/>
      <c r="AP378" s="533"/>
      <c r="AQ378" s="533"/>
      <c r="AR378" s="533"/>
      <c r="AS378" s="533"/>
      <c r="AT378" s="533"/>
      <c r="AU378" s="533"/>
      <c r="AV378" s="533"/>
      <c r="AW378" s="533"/>
      <c r="AX378" s="533"/>
      <c r="AY378" s="533"/>
      <c r="AZ378" s="533"/>
      <c r="BA378" s="684"/>
      <c r="BB378" s="684"/>
      <c r="BC378" s="684"/>
      <c r="BD378" s="684"/>
      <c r="BE378" s="684"/>
      <c r="BF378" s="684"/>
      <c r="BG378" s="684"/>
      <c r="BH378" s="684"/>
      <c r="BI378" s="684"/>
      <c r="BJ378" s="684"/>
      <c r="BK378" s="684"/>
      <c r="BL378" s="684"/>
      <c r="BM378" s="684"/>
      <c r="BN378" s="684"/>
      <c r="BO378" s="684"/>
      <c r="BP378" s="684"/>
      <c r="BQ378" s="684"/>
    </row>
    <row r="379">
      <c r="A379" s="524"/>
      <c r="B379" s="524"/>
      <c r="C379" s="524"/>
      <c r="D379" s="524"/>
      <c r="E379" s="524"/>
      <c r="F379" s="524"/>
      <c r="G379" s="531"/>
      <c r="H379" s="531"/>
      <c r="I379" s="531"/>
      <c r="J379" s="531"/>
      <c r="K379" s="531"/>
      <c r="L379" s="531"/>
      <c r="M379" s="531"/>
      <c r="N379" s="531"/>
      <c r="O379" s="531"/>
      <c r="P379" s="549"/>
      <c r="Q379" s="676"/>
      <c r="R379" s="676"/>
      <c r="S379" s="680"/>
      <c r="T379" s="683"/>
      <c r="U379" s="683"/>
      <c r="V379" s="533"/>
      <c r="W379" s="524"/>
      <c r="X379" s="524"/>
      <c r="Y379" s="524"/>
      <c r="Z379" s="524"/>
      <c r="AA379" s="524"/>
      <c r="AB379" s="524"/>
      <c r="AC379" s="524"/>
      <c r="AD379" s="524"/>
      <c r="AE379" s="524"/>
      <c r="AF379" s="524"/>
      <c r="AG379" s="524"/>
      <c r="AH379" s="524"/>
      <c r="AI379" s="524"/>
      <c r="AJ379" s="524"/>
      <c r="AK379" s="524"/>
      <c r="AL379" s="524"/>
      <c r="AM379" s="524"/>
      <c r="AN379" s="524"/>
      <c r="AO379" s="533"/>
      <c r="AP379" s="533"/>
      <c r="AQ379" s="533"/>
      <c r="AR379" s="533"/>
      <c r="AS379" s="533"/>
      <c r="AT379" s="533"/>
      <c r="AU379" s="533"/>
      <c r="AV379" s="533"/>
      <c r="AW379" s="533"/>
      <c r="AX379" s="533"/>
      <c r="AY379" s="533"/>
      <c r="AZ379" s="533"/>
      <c r="BA379" s="684"/>
      <c r="BB379" s="684"/>
      <c r="BC379" s="684"/>
      <c r="BD379" s="684"/>
      <c r="BE379" s="684"/>
      <c r="BF379" s="684"/>
      <c r="BG379" s="684"/>
      <c r="BH379" s="684"/>
      <c r="BI379" s="684"/>
      <c r="BJ379" s="684"/>
      <c r="BK379" s="684"/>
      <c r="BL379" s="684"/>
      <c r="BM379" s="684"/>
      <c r="BN379" s="684"/>
      <c r="BO379" s="684"/>
      <c r="BP379" s="684"/>
      <c r="BQ379" s="684"/>
    </row>
    <row r="380">
      <c r="A380" s="524"/>
      <c r="B380" s="524"/>
      <c r="C380" s="524"/>
      <c r="D380" s="524"/>
      <c r="E380" s="524"/>
      <c r="F380" s="524"/>
      <c r="G380" s="531"/>
      <c r="H380" s="531"/>
      <c r="I380" s="531"/>
      <c r="J380" s="531"/>
      <c r="K380" s="531"/>
      <c r="L380" s="531"/>
      <c r="M380" s="531"/>
      <c r="N380" s="531"/>
      <c r="O380" s="531"/>
      <c r="P380" s="549"/>
      <c r="Q380" s="676"/>
      <c r="R380" s="676"/>
      <c r="S380" s="680"/>
      <c r="T380" s="683"/>
      <c r="U380" s="683"/>
      <c r="V380" s="533"/>
      <c r="W380" s="524"/>
      <c r="X380" s="524"/>
      <c r="Y380" s="524"/>
      <c r="Z380" s="524"/>
      <c r="AA380" s="524"/>
      <c r="AB380" s="524"/>
      <c r="AC380" s="524"/>
      <c r="AD380" s="524"/>
      <c r="AE380" s="524"/>
      <c r="AF380" s="524"/>
      <c r="AG380" s="524"/>
      <c r="AH380" s="524"/>
      <c r="AI380" s="524"/>
      <c r="AJ380" s="524"/>
      <c r="AK380" s="524"/>
      <c r="AL380" s="524"/>
      <c r="AM380" s="524"/>
      <c r="AN380" s="524"/>
      <c r="AO380" s="533"/>
      <c r="AP380" s="533"/>
      <c r="AQ380" s="533"/>
      <c r="AR380" s="533"/>
      <c r="AS380" s="533"/>
      <c r="AT380" s="533"/>
      <c r="AU380" s="533"/>
      <c r="AV380" s="533"/>
      <c r="AW380" s="533"/>
      <c r="AX380" s="533"/>
      <c r="AY380" s="533"/>
      <c r="AZ380" s="533"/>
      <c r="BA380" s="684"/>
      <c r="BB380" s="684"/>
      <c r="BC380" s="684"/>
      <c r="BD380" s="684"/>
      <c r="BE380" s="684"/>
      <c r="BF380" s="684"/>
      <c r="BG380" s="684"/>
      <c r="BH380" s="684"/>
      <c r="BI380" s="684"/>
      <c r="BJ380" s="684"/>
      <c r="BK380" s="684"/>
      <c r="BL380" s="684"/>
      <c r="BM380" s="684"/>
      <c r="BN380" s="684"/>
      <c r="BO380" s="684"/>
      <c r="BP380" s="684"/>
      <c r="BQ380" s="684"/>
    </row>
    <row r="381">
      <c r="A381" s="524"/>
      <c r="B381" s="524"/>
      <c r="C381" s="524"/>
      <c r="D381" s="524"/>
      <c r="E381" s="524"/>
      <c r="F381" s="524"/>
      <c r="G381" s="531"/>
      <c r="H381" s="531"/>
      <c r="I381" s="531"/>
      <c r="J381" s="531"/>
      <c r="K381" s="531"/>
      <c r="L381" s="531"/>
      <c r="M381" s="531"/>
      <c r="N381" s="531"/>
      <c r="O381" s="531"/>
      <c r="P381" s="549"/>
      <c r="Q381" s="676"/>
      <c r="R381" s="676"/>
      <c r="S381" s="680"/>
      <c r="T381" s="683"/>
      <c r="U381" s="683"/>
      <c r="V381" s="533"/>
      <c r="W381" s="524"/>
      <c r="X381" s="524"/>
      <c r="Y381" s="524"/>
      <c r="Z381" s="524"/>
      <c r="AA381" s="524"/>
      <c r="AB381" s="524"/>
      <c r="AC381" s="524"/>
      <c r="AD381" s="524"/>
      <c r="AE381" s="524"/>
      <c r="AF381" s="524"/>
      <c r="AG381" s="524"/>
      <c r="AH381" s="524"/>
      <c r="AI381" s="524"/>
      <c r="AJ381" s="524"/>
      <c r="AK381" s="524"/>
      <c r="AL381" s="524"/>
      <c r="AM381" s="524"/>
      <c r="AN381" s="524"/>
      <c r="AO381" s="533"/>
      <c r="AP381" s="533"/>
      <c r="AQ381" s="533"/>
      <c r="AR381" s="533"/>
      <c r="AS381" s="533"/>
      <c r="AT381" s="533"/>
      <c r="AU381" s="533"/>
      <c r="AV381" s="533"/>
      <c r="AW381" s="533"/>
      <c r="AX381" s="533"/>
      <c r="AY381" s="533"/>
      <c r="AZ381" s="533"/>
      <c r="BA381" s="684"/>
      <c r="BB381" s="684"/>
      <c r="BC381" s="684"/>
      <c r="BD381" s="684"/>
      <c r="BE381" s="684"/>
      <c r="BF381" s="684"/>
      <c r="BG381" s="684"/>
      <c r="BH381" s="684"/>
      <c r="BI381" s="684"/>
      <c r="BJ381" s="684"/>
      <c r="BK381" s="684"/>
      <c r="BL381" s="684"/>
      <c r="BM381" s="684"/>
      <c r="BN381" s="684"/>
      <c r="BO381" s="684"/>
      <c r="BP381" s="684"/>
      <c r="BQ381" s="684"/>
    </row>
    <row r="382">
      <c r="A382" s="524"/>
      <c r="B382" s="524"/>
      <c r="C382" s="524"/>
      <c r="D382" s="524"/>
      <c r="E382" s="524"/>
      <c r="F382" s="524"/>
      <c r="G382" s="531"/>
      <c r="H382" s="531"/>
      <c r="I382" s="531"/>
      <c r="J382" s="531"/>
      <c r="K382" s="531"/>
      <c r="L382" s="531"/>
      <c r="M382" s="531"/>
      <c r="N382" s="531"/>
      <c r="O382" s="531"/>
      <c r="P382" s="549"/>
      <c r="Q382" s="676"/>
      <c r="R382" s="676"/>
      <c r="S382" s="680"/>
      <c r="T382" s="683"/>
      <c r="U382" s="683"/>
      <c r="V382" s="533"/>
      <c r="W382" s="524"/>
      <c r="X382" s="524"/>
      <c r="Y382" s="524"/>
      <c r="Z382" s="524"/>
      <c r="AA382" s="524"/>
      <c r="AB382" s="524"/>
      <c r="AC382" s="524"/>
      <c r="AD382" s="524"/>
      <c r="AE382" s="524"/>
      <c r="AF382" s="524"/>
      <c r="AG382" s="524"/>
      <c r="AH382" s="524"/>
      <c r="AI382" s="524"/>
      <c r="AJ382" s="524"/>
      <c r="AK382" s="524"/>
      <c r="AL382" s="524"/>
      <c r="AM382" s="524"/>
      <c r="AN382" s="524"/>
      <c r="AO382" s="533"/>
      <c r="AP382" s="533"/>
      <c r="AQ382" s="533"/>
      <c r="AR382" s="533"/>
      <c r="AS382" s="533"/>
      <c r="AT382" s="533"/>
      <c r="AU382" s="533"/>
      <c r="AV382" s="533"/>
      <c r="AW382" s="533"/>
      <c r="AX382" s="533"/>
      <c r="AY382" s="533"/>
      <c r="AZ382" s="533"/>
      <c r="BA382" s="684"/>
      <c r="BB382" s="684"/>
      <c r="BC382" s="684"/>
      <c r="BD382" s="684"/>
      <c r="BE382" s="684"/>
      <c r="BF382" s="684"/>
      <c r="BG382" s="684"/>
      <c r="BH382" s="684"/>
      <c r="BI382" s="684"/>
      <c r="BJ382" s="684"/>
      <c r="BK382" s="684"/>
      <c r="BL382" s="684"/>
      <c r="BM382" s="684"/>
      <c r="BN382" s="684"/>
      <c r="BO382" s="684"/>
      <c r="BP382" s="684"/>
      <c r="BQ382" s="684"/>
    </row>
    <row r="383">
      <c r="A383" s="524"/>
      <c r="B383" s="524"/>
      <c r="C383" s="524"/>
      <c r="D383" s="524"/>
      <c r="E383" s="524"/>
      <c r="F383" s="524"/>
      <c r="G383" s="531"/>
      <c r="H383" s="531"/>
      <c r="I383" s="531"/>
      <c r="J383" s="531"/>
      <c r="K383" s="531"/>
      <c r="L383" s="531"/>
      <c r="M383" s="531"/>
      <c r="N383" s="531"/>
      <c r="O383" s="531"/>
      <c r="P383" s="549"/>
      <c r="Q383" s="676"/>
      <c r="R383" s="676"/>
      <c r="S383" s="680"/>
      <c r="T383" s="683"/>
      <c r="U383" s="683"/>
      <c r="V383" s="533"/>
      <c r="W383" s="524"/>
      <c r="X383" s="524"/>
      <c r="Y383" s="524"/>
      <c r="Z383" s="524"/>
      <c r="AA383" s="524"/>
      <c r="AB383" s="524"/>
      <c r="AC383" s="524"/>
      <c r="AD383" s="524"/>
      <c r="AE383" s="524"/>
      <c r="AF383" s="524"/>
      <c r="AG383" s="524"/>
      <c r="AH383" s="524"/>
      <c r="AI383" s="524"/>
      <c r="AJ383" s="524"/>
      <c r="AK383" s="524"/>
      <c r="AL383" s="524"/>
      <c r="AM383" s="524"/>
      <c r="AN383" s="524"/>
      <c r="AO383" s="533"/>
      <c r="AP383" s="533"/>
      <c r="AQ383" s="533"/>
      <c r="AR383" s="533"/>
      <c r="AS383" s="533"/>
      <c r="AT383" s="533"/>
      <c r="AU383" s="533"/>
      <c r="AV383" s="533"/>
      <c r="AW383" s="533"/>
      <c r="AX383" s="533"/>
      <c r="AY383" s="533"/>
      <c r="AZ383" s="533"/>
      <c r="BA383" s="684"/>
      <c r="BB383" s="684"/>
      <c r="BC383" s="684"/>
      <c r="BD383" s="684"/>
      <c r="BE383" s="684"/>
      <c r="BF383" s="684"/>
      <c r="BG383" s="684"/>
      <c r="BH383" s="684"/>
      <c r="BI383" s="684"/>
      <c r="BJ383" s="684"/>
      <c r="BK383" s="684"/>
      <c r="BL383" s="684"/>
      <c r="BM383" s="684"/>
      <c r="BN383" s="684"/>
      <c r="BO383" s="684"/>
      <c r="BP383" s="684"/>
      <c r="BQ383" s="684"/>
    </row>
    <row r="384">
      <c r="A384" s="524"/>
      <c r="B384" s="524"/>
      <c r="C384" s="524"/>
      <c r="D384" s="524"/>
      <c r="E384" s="524"/>
      <c r="F384" s="524"/>
      <c r="G384" s="531"/>
      <c r="H384" s="531"/>
      <c r="I384" s="531"/>
      <c r="J384" s="531"/>
      <c r="K384" s="531"/>
      <c r="L384" s="531"/>
      <c r="M384" s="531"/>
      <c r="N384" s="531"/>
      <c r="O384" s="531"/>
      <c r="P384" s="549"/>
      <c r="Q384" s="676"/>
      <c r="R384" s="676"/>
      <c r="S384" s="680"/>
      <c r="T384" s="683"/>
      <c r="U384" s="683"/>
      <c r="V384" s="533"/>
      <c r="W384" s="524"/>
      <c r="X384" s="524"/>
      <c r="Y384" s="524"/>
      <c r="Z384" s="524"/>
      <c r="AA384" s="524"/>
      <c r="AB384" s="524"/>
      <c r="AC384" s="524"/>
      <c r="AD384" s="524"/>
      <c r="AE384" s="524"/>
      <c r="AF384" s="524"/>
      <c r="AG384" s="524"/>
      <c r="AH384" s="524"/>
      <c r="AI384" s="524"/>
      <c r="AJ384" s="524"/>
      <c r="AK384" s="524"/>
      <c r="AL384" s="524"/>
      <c r="AM384" s="524"/>
      <c r="AN384" s="524"/>
      <c r="AO384" s="533"/>
      <c r="AP384" s="533"/>
      <c r="AQ384" s="533"/>
      <c r="AR384" s="533"/>
      <c r="AS384" s="533"/>
      <c r="AT384" s="533"/>
      <c r="AU384" s="533"/>
      <c r="AV384" s="533"/>
      <c r="AW384" s="533"/>
      <c r="AX384" s="533"/>
      <c r="AY384" s="533"/>
      <c r="AZ384" s="533"/>
      <c r="BA384" s="684"/>
      <c r="BB384" s="684"/>
      <c r="BC384" s="684"/>
      <c r="BD384" s="684"/>
      <c r="BE384" s="684"/>
      <c r="BF384" s="684"/>
      <c r="BG384" s="684"/>
      <c r="BH384" s="684"/>
      <c r="BI384" s="684"/>
      <c r="BJ384" s="684"/>
      <c r="BK384" s="684"/>
      <c r="BL384" s="684"/>
      <c r="BM384" s="684"/>
      <c r="BN384" s="684"/>
      <c r="BO384" s="684"/>
      <c r="BP384" s="684"/>
      <c r="BQ384" s="684"/>
    </row>
    <row r="385">
      <c r="A385" s="524"/>
      <c r="B385" s="524"/>
      <c r="C385" s="524"/>
      <c r="D385" s="524"/>
      <c r="E385" s="524"/>
      <c r="F385" s="524"/>
      <c r="G385" s="531"/>
      <c r="H385" s="531"/>
      <c r="I385" s="531"/>
      <c r="J385" s="531"/>
      <c r="K385" s="531"/>
      <c r="L385" s="531"/>
      <c r="M385" s="531"/>
      <c r="N385" s="531"/>
      <c r="O385" s="531"/>
      <c r="P385" s="549"/>
      <c r="Q385" s="676"/>
      <c r="R385" s="676"/>
      <c r="S385" s="680"/>
      <c r="T385" s="683"/>
      <c r="U385" s="683"/>
      <c r="V385" s="533"/>
      <c r="W385" s="524"/>
      <c r="X385" s="524"/>
      <c r="Y385" s="524"/>
      <c r="Z385" s="524"/>
      <c r="AA385" s="524"/>
      <c r="AB385" s="524"/>
      <c r="AC385" s="524"/>
      <c r="AD385" s="524"/>
      <c r="AE385" s="524"/>
      <c r="AF385" s="524"/>
      <c r="AG385" s="524"/>
      <c r="AH385" s="524"/>
      <c r="AI385" s="524"/>
      <c r="AJ385" s="524"/>
      <c r="AK385" s="524"/>
      <c r="AL385" s="524"/>
      <c r="AM385" s="524"/>
      <c r="AN385" s="524"/>
      <c r="AO385" s="533"/>
      <c r="AP385" s="533"/>
      <c r="AQ385" s="533"/>
      <c r="AR385" s="533"/>
      <c r="AS385" s="533"/>
      <c r="AT385" s="533"/>
      <c r="AU385" s="533"/>
      <c r="AV385" s="533"/>
      <c r="AW385" s="533"/>
      <c r="AX385" s="533"/>
      <c r="AY385" s="533"/>
      <c r="AZ385" s="533"/>
      <c r="BA385" s="684"/>
      <c r="BB385" s="684"/>
      <c r="BC385" s="684"/>
      <c r="BD385" s="684"/>
      <c r="BE385" s="684"/>
      <c r="BF385" s="684"/>
      <c r="BG385" s="684"/>
      <c r="BH385" s="684"/>
      <c r="BI385" s="684"/>
      <c r="BJ385" s="684"/>
      <c r="BK385" s="684"/>
      <c r="BL385" s="684"/>
      <c r="BM385" s="684"/>
      <c r="BN385" s="684"/>
      <c r="BO385" s="684"/>
      <c r="BP385" s="684"/>
      <c r="BQ385" s="684"/>
    </row>
    <row r="386">
      <c r="A386" s="524"/>
      <c r="B386" s="524"/>
      <c r="C386" s="524"/>
      <c r="D386" s="524"/>
      <c r="E386" s="524"/>
      <c r="F386" s="524"/>
      <c r="G386" s="531"/>
      <c r="H386" s="531"/>
      <c r="I386" s="531"/>
      <c r="J386" s="531"/>
      <c r="K386" s="531"/>
      <c r="L386" s="531"/>
      <c r="M386" s="531"/>
      <c r="N386" s="531"/>
      <c r="O386" s="531"/>
      <c r="P386" s="549"/>
      <c r="Q386" s="676"/>
      <c r="R386" s="676"/>
      <c r="S386" s="680"/>
      <c r="T386" s="683"/>
      <c r="U386" s="683"/>
      <c r="V386" s="533"/>
      <c r="W386" s="524"/>
      <c r="X386" s="524"/>
      <c r="Y386" s="524"/>
      <c r="Z386" s="524"/>
      <c r="AA386" s="524"/>
      <c r="AB386" s="524"/>
      <c r="AC386" s="524"/>
      <c r="AD386" s="524"/>
      <c r="AE386" s="524"/>
      <c r="AF386" s="524"/>
      <c r="AG386" s="524"/>
      <c r="AH386" s="524"/>
      <c r="AI386" s="524"/>
      <c r="AJ386" s="524"/>
      <c r="AK386" s="524"/>
      <c r="AL386" s="524"/>
      <c r="AM386" s="524"/>
      <c r="AN386" s="524"/>
      <c r="AO386" s="533"/>
      <c r="AP386" s="533"/>
      <c r="AQ386" s="533"/>
      <c r="AR386" s="533"/>
      <c r="AS386" s="533"/>
      <c r="AT386" s="533"/>
      <c r="AU386" s="533"/>
      <c r="AV386" s="533"/>
      <c r="AW386" s="533"/>
      <c r="AX386" s="533"/>
      <c r="AY386" s="533"/>
      <c r="AZ386" s="533"/>
      <c r="BA386" s="684"/>
      <c r="BB386" s="684"/>
      <c r="BC386" s="684"/>
      <c r="BD386" s="684"/>
      <c r="BE386" s="684"/>
      <c r="BF386" s="684"/>
      <c r="BG386" s="684"/>
      <c r="BH386" s="684"/>
      <c r="BI386" s="684"/>
      <c r="BJ386" s="684"/>
      <c r="BK386" s="684"/>
      <c r="BL386" s="684"/>
      <c r="BM386" s="684"/>
      <c r="BN386" s="684"/>
      <c r="BO386" s="684"/>
      <c r="BP386" s="684"/>
      <c r="BQ386" s="684"/>
    </row>
    <row r="387">
      <c r="A387" s="524"/>
      <c r="B387" s="524"/>
      <c r="C387" s="524"/>
      <c r="D387" s="524"/>
      <c r="E387" s="524"/>
      <c r="F387" s="524"/>
      <c r="G387" s="531"/>
      <c r="H387" s="531"/>
      <c r="I387" s="531"/>
      <c r="J387" s="531"/>
      <c r="K387" s="531"/>
      <c r="L387" s="531"/>
      <c r="M387" s="531"/>
      <c r="N387" s="531"/>
      <c r="O387" s="531"/>
      <c r="P387" s="549"/>
      <c r="Q387" s="676"/>
      <c r="R387" s="676"/>
      <c r="S387" s="680"/>
      <c r="T387" s="683"/>
      <c r="U387" s="683"/>
      <c r="V387" s="533"/>
      <c r="W387" s="524"/>
      <c r="X387" s="524"/>
      <c r="Y387" s="524"/>
      <c r="Z387" s="524"/>
      <c r="AA387" s="524"/>
      <c r="AB387" s="524"/>
      <c r="AC387" s="524"/>
      <c r="AD387" s="524"/>
      <c r="AE387" s="524"/>
      <c r="AF387" s="524"/>
      <c r="AG387" s="524"/>
      <c r="AH387" s="524"/>
      <c r="AI387" s="524"/>
      <c r="AJ387" s="524"/>
      <c r="AK387" s="524"/>
      <c r="AL387" s="524"/>
      <c r="AM387" s="524"/>
      <c r="AN387" s="524"/>
      <c r="AO387" s="533"/>
      <c r="AP387" s="533"/>
      <c r="AQ387" s="533"/>
      <c r="AR387" s="533"/>
      <c r="AS387" s="533"/>
      <c r="AT387" s="533"/>
      <c r="AU387" s="533"/>
      <c r="AV387" s="533"/>
      <c r="AW387" s="533"/>
      <c r="AX387" s="533"/>
      <c r="AY387" s="533"/>
      <c r="AZ387" s="533"/>
      <c r="BA387" s="684"/>
      <c r="BB387" s="684"/>
      <c r="BC387" s="684"/>
      <c r="BD387" s="684"/>
      <c r="BE387" s="684"/>
      <c r="BF387" s="684"/>
      <c r="BG387" s="684"/>
      <c r="BH387" s="684"/>
      <c r="BI387" s="684"/>
      <c r="BJ387" s="684"/>
      <c r="BK387" s="684"/>
      <c r="BL387" s="684"/>
      <c r="BM387" s="684"/>
      <c r="BN387" s="684"/>
      <c r="BO387" s="684"/>
      <c r="BP387" s="684"/>
      <c r="BQ387" s="684"/>
    </row>
    <row r="388">
      <c r="A388" s="524"/>
      <c r="B388" s="524"/>
      <c r="C388" s="524"/>
      <c r="D388" s="524"/>
      <c r="E388" s="524"/>
      <c r="F388" s="524"/>
      <c r="G388" s="531"/>
      <c r="H388" s="531"/>
      <c r="I388" s="531"/>
      <c r="J388" s="531"/>
      <c r="K388" s="531"/>
      <c r="L388" s="531"/>
      <c r="M388" s="531"/>
      <c r="N388" s="531"/>
      <c r="O388" s="531"/>
      <c r="P388" s="549"/>
      <c r="Q388" s="676"/>
      <c r="R388" s="676"/>
      <c r="S388" s="680"/>
      <c r="T388" s="683"/>
      <c r="U388" s="683"/>
      <c r="V388" s="533"/>
      <c r="W388" s="524"/>
      <c r="X388" s="524"/>
      <c r="Y388" s="524"/>
      <c r="Z388" s="524"/>
      <c r="AA388" s="524"/>
      <c r="AB388" s="524"/>
      <c r="AC388" s="524"/>
      <c r="AD388" s="524"/>
      <c r="AE388" s="524"/>
      <c r="AF388" s="524"/>
      <c r="AG388" s="524"/>
      <c r="AH388" s="524"/>
      <c r="AI388" s="524"/>
      <c r="AJ388" s="524"/>
      <c r="AK388" s="524"/>
      <c r="AL388" s="524"/>
      <c r="AM388" s="524"/>
      <c r="AN388" s="524"/>
      <c r="AO388" s="533"/>
      <c r="AP388" s="533"/>
      <c r="AQ388" s="533"/>
      <c r="AR388" s="533"/>
      <c r="AS388" s="533"/>
      <c r="AT388" s="533"/>
      <c r="AU388" s="533"/>
      <c r="AV388" s="533"/>
      <c r="AW388" s="533"/>
      <c r="AX388" s="533"/>
      <c r="AY388" s="533"/>
      <c r="AZ388" s="533"/>
      <c r="BA388" s="684"/>
      <c r="BB388" s="684"/>
      <c r="BC388" s="684"/>
      <c r="BD388" s="684"/>
      <c r="BE388" s="684"/>
      <c r="BF388" s="684"/>
      <c r="BG388" s="684"/>
      <c r="BH388" s="684"/>
      <c r="BI388" s="684"/>
      <c r="BJ388" s="684"/>
      <c r="BK388" s="684"/>
      <c r="BL388" s="684"/>
      <c r="BM388" s="684"/>
      <c r="BN388" s="684"/>
      <c r="BO388" s="684"/>
      <c r="BP388" s="684"/>
      <c r="BQ388" s="684"/>
    </row>
    <row r="389">
      <c r="A389" s="524"/>
      <c r="B389" s="524"/>
      <c r="C389" s="524"/>
      <c r="D389" s="524"/>
      <c r="E389" s="524"/>
      <c r="F389" s="524"/>
      <c r="G389" s="531"/>
      <c r="H389" s="531"/>
      <c r="I389" s="531"/>
      <c r="J389" s="531"/>
      <c r="K389" s="531"/>
      <c r="L389" s="531"/>
      <c r="M389" s="531"/>
      <c r="N389" s="531"/>
      <c r="O389" s="531"/>
      <c r="P389" s="549"/>
      <c r="Q389" s="676"/>
      <c r="R389" s="676"/>
      <c r="S389" s="680"/>
      <c r="T389" s="683"/>
      <c r="U389" s="683"/>
      <c r="V389" s="533"/>
      <c r="W389" s="524"/>
      <c r="X389" s="524"/>
      <c r="Y389" s="524"/>
      <c r="Z389" s="524"/>
      <c r="AA389" s="524"/>
      <c r="AB389" s="524"/>
      <c r="AC389" s="524"/>
      <c r="AD389" s="524"/>
      <c r="AE389" s="524"/>
      <c r="AF389" s="524"/>
      <c r="AG389" s="524"/>
      <c r="AH389" s="524"/>
      <c r="AI389" s="524"/>
      <c r="AJ389" s="524"/>
      <c r="AK389" s="524"/>
      <c r="AL389" s="524"/>
      <c r="AM389" s="524"/>
      <c r="AN389" s="524"/>
      <c r="AO389" s="533"/>
      <c r="AP389" s="533"/>
      <c r="AQ389" s="533"/>
      <c r="AR389" s="533"/>
      <c r="AS389" s="533"/>
      <c r="AT389" s="533"/>
      <c r="AU389" s="533"/>
      <c r="AV389" s="533"/>
      <c r="AW389" s="533"/>
      <c r="AX389" s="533"/>
      <c r="AY389" s="533"/>
      <c r="AZ389" s="533"/>
      <c r="BA389" s="684"/>
      <c r="BB389" s="684"/>
      <c r="BC389" s="684"/>
      <c r="BD389" s="684"/>
      <c r="BE389" s="684"/>
      <c r="BF389" s="684"/>
      <c r="BG389" s="684"/>
      <c r="BH389" s="684"/>
      <c r="BI389" s="684"/>
      <c r="BJ389" s="684"/>
      <c r="BK389" s="684"/>
      <c r="BL389" s="684"/>
      <c r="BM389" s="684"/>
      <c r="BN389" s="684"/>
      <c r="BO389" s="684"/>
      <c r="BP389" s="684"/>
      <c r="BQ389" s="684"/>
    </row>
    <row r="390">
      <c r="A390" s="524"/>
      <c r="B390" s="524"/>
      <c r="C390" s="524"/>
      <c r="D390" s="524"/>
      <c r="E390" s="524"/>
      <c r="F390" s="524"/>
      <c r="G390" s="531"/>
      <c r="H390" s="531"/>
      <c r="I390" s="531"/>
      <c r="J390" s="531"/>
      <c r="K390" s="531"/>
      <c r="L390" s="531"/>
      <c r="M390" s="531"/>
      <c r="N390" s="531"/>
      <c r="O390" s="531"/>
      <c r="P390" s="549"/>
      <c r="Q390" s="676"/>
      <c r="R390" s="676"/>
      <c r="S390" s="680"/>
      <c r="T390" s="683"/>
      <c r="U390" s="683"/>
      <c r="V390" s="533"/>
      <c r="W390" s="524"/>
      <c r="X390" s="524"/>
      <c r="Y390" s="524"/>
      <c r="Z390" s="524"/>
      <c r="AA390" s="524"/>
      <c r="AB390" s="524"/>
      <c r="AC390" s="524"/>
      <c r="AD390" s="524"/>
      <c r="AE390" s="524"/>
      <c r="AF390" s="524"/>
      <c r="AG390" s="524"/>
      <c r="AH390" s="524"/>
      <c r="AI390" s="524"/>
      <c r="AJ390" s="524"/>
      <c r="AK390" s="524"/>
      <c r="AL390" s="524"/>
      <c r="AM390" s="524"/>
      <c r="AN390" s="524"/>
      <c r="AO390" s="533"/>
      <c r="AP390" s="533"/>
      <c r="AQ390" s="533"/>
      <c r="AR390" s="533"/>
      <c r="AS390" s="533"/>
      <c r="AT390" s="533"/>
      <c r="AU390" s="533"/>
      <c r="AV390" s="533"/>
      <c r="AW390" s="533"/>
      <c r="AX390" s="533"/>
      <c r="AY390" s="533"/>
      <c r="AZ390" s="533"/>
      <c r="BA390" s="684"/>
      <c r="BB390" s="684"/>
      <c r="BC390" s="684"/>
      <c r="BD390" s="684"/>
      <c r="BE390" s="684"/>
      <c r="BF390" s="684"/>
      <c r="BG390" s="684"/>
      <c r="BH390" s="684"/>
      <c r="BI390" s="684"/>
      <c r="BJ390" s="684"/>
      <c r="BK390" s="684"/>
      <c r="BL390" s="684"/>
      <c r="BM390" s="684"/>
      <c r="BN390" s="684"/>
      <c r="BO390" s="684"/>
      <c r="BP390" s="684"/>
      <c r="BQ390" s="684"/>
    </row>
    <row r="391">
      <c r="A391" s="524"/>
      <c r="B391" s="524"/>
      <c r="C391" s="524"/>
      <c r="D391" s="524"/>
      <c r="E391" s="524"/>
      <c r="F391" s="524"/>
      <c r="G391" s="531"/>
      <c r="H391" s="531"/>
      <c r="I391" s="531"/>
      <c r="J391" s="531"/>
      <c r="K391" s="531"/>
      <c r="L391" s="531"/>
      <c r="M391" s="531"/>
      <c r="N391" s="531"/>
      <c r="O391" s="531"/>
      <c r="P391" s="549"/>
      <c r="Q391" s="676"/>
      <c r="R391" s="676"/>
      <c r="S391" s="680"/>
      <c r="T391" s="683"/>
      <c r="U391" s="683"/>
      <c r="V391" s="533"/>
      <c r="W391" s="524"/>
      <c r="X391" s="524"/>
      <c r="Y391" s="524"/>
      <c r="Z391" s="524"/>
      <c r="AA391" s="524"/>
      <c r="AB391" s="524"/>
      <c r="AC391" s="524"/>
      <c r="AD391" s="524"/>
      <c r="AE391" s="524"/>
      <c r="AF391" s="524"/>
      <c r="AG391" s="524"/>
      <c r="AH391" s="524"/>
      <c r="AI391" s="524"/>
      <c r="AJ391" s="524"/>
      <c r="AK391" s="524"/>
      <c r="AL391" s="524"/>
      <c r="AM391" s="524"/>
      <c r="AN391" s="524"/>
      <c r="AO391" s="533"/>
      <c r="AP391" s="533"/>
      <c r="AQ391" s="533"/>
      <c r="AR391" s="533"/>
      <c r="AS391" s="533"/>
      <c r="AT391" s="533"/>
      <c r="AU391" s="533"/>
      <c r="AV391" s="533"/>
      <c r="AW391" s="533"/>
      <c r="AX391" s="533"/>
      <c r="AY391" s="533"/>
      <c r="AZ391" s="533"/>
      <c r="BA391" s="684"/>
      <c r="BB391" s="684"/>
      <c r="BC391" s="684"/>
      <c r="BD391" s="684"/>
      <c r="BE391" s="684"/>
      <c r="BF391" s="684"/>
      <c r="BG391" s="684"/>
      <c r="BH391" s="684"/>
      <c r="BI391" s="684"/>
      <c r="BJ391" s="684"/>
      <c r="BK391" s="684"/>
      <c r="BL391" s="684"/>
      <c r="BM391" s="684"/>
      <c r="BN391" s="684"/>
      <c r="BO391" s="684"/>
      <c r="BP391" s="684"/>
      <c r="BQ391" s="684"/>
    </row>
    <row r="392">
      <c r="A392" s="524"/>
      <c r="B392" s="524"/>
      <c r="C392" s="524"/>
      <c r="D392" s="524"/>
      <c r="E392" s="524"/>
      <c r="F392" s="524"/>
      <c r="G392" s="531"/>
      <c r="H392" s="531"/>
      <c r="I392" s="531"/>
      <c r="J392" s="531"/>
      <c r="K392" s="531"/>
      <c r="L392" s="531"/>
      <c r="M392" s="531"/>
      <c r="N392" s="531"/>
      <c r="O392" s="531"/>
      <c r="P392" s="549"/>
      <c r="Q392" s="676"/>
      <c r="R392" s="676"/>
      <c r="S392" s="680"/>
      <c r="T392" s="683"/>
      <c r="U392" s="683"/>
      <c r="V392" s="533"/>
      <c r="W392" s="524"/>
      <c r="X392" s="524"/>
      <c r="Y392" s="524"/>
      <c r="Z392" s="524"/>
      <c r="AA392" s="524"/>
      <c r="AB392" s="524"/>
      <c r="AC392" s="524"/>
      <c r="AD392" s="524"/>
      <c r="AE392" s="524"/>
      <c r="AF392" s="524"/>
      <c r="AG392" s="524"/>
      <c r="AH392" s="524"/>
      <c r="AI392" s="524"/>
      <c r="AJ392" s="524"/>
      <c r="AK392" s="524"/>
      <c r="AL392" s="524"/>
      <c r="AM392" s="524"/>
      <c r="AN392" s="524"/>
      <c r="AO392" s="533"/>
      <c r="AP392" s="533"/>
      <c r="AQ392" s="533"/>
      <c r="AR392" s="533"/>
      <c r="AS392" s="533"/>
      <c r="AT392" s="533"/>
      <c r="AU392" s="533"/>
      <c r="AV392" s="533"/>
      <c r="AW392" s="533"/>
      <c r="AX392" s="533"/>
      <c r="AY392" s="533"/>
      <c r="AZ392" s="533"/>
      <c r="BA392" s="684"/>
      <c r="BB392" s="684"/>
      <c r="BC392" s="684"/>
      <c r="BD392" s="684"/>
      <c r="BE392" s="684"/>
      <c r="BF392" s="684"/>
      <c r="BG392" s="684"/>
      <c r="BH392" s="684"/>
      <c r="BI392" s="684"/>
      <c r="BJ392" s="684"/>
      <c r="BK392" s="684"/>
      <c r="BL392" s="684"/>
      <c r="BM392" s="684"/>
      <c r="BN392" s="684"/>
      <c r="BO392" s="684"/>
      <c r="BP392" s="684"/>
      <c r="BQ392" s="684"/>
    </row>
    <row r="393">
      <c r="A393" s="524"/>
      <c r="B393" s="524"/>
      <c r="C393" s="524"/>
      <c r="D393" s="524"/>
      <c r="E393" s="524"/>
      <c r="F393" s="524"/>
      <c r="G393" s="531"/>
      <c r="H393" s="531"/>
      <c r="I393" s="531"/>
      <c r="J393" s="531"/>
      <c r="K393" s="531"/>
      <c r="L393" s="531"/>
      <c r="M393" s="531"/>
      <c r="N393" s="531"/>
      <c r="O393" s="531"/>
      <c r="P393" s="549"/>
      <c r="Q393" s="676"/>
      <c r="R393" s="676"/>
      <c r="S393" s="680"/>
      <c r="T393" s="683"/>
      <c r="U393" s="683"/>
      <c r="V393" s="533"/>
      <c r="W393" s="524"/>
      <c r="X393" s="524"/>
      <c r="Y393" s="524"/>
      <c r="Z393" s="524"/>
      <c r="AA393" s="524"/>
      <c r="AB393" s="524"/>
      <c r="AC393" s="524"/>
      <c r="AD393" s="524"/>
      <c r="AE393" s="524"/>
      <c r="AF393" s="524"/>
      <c r="AG393" s="524"/>
      <c r="AH393" s="524"/>
      <c r="AI393" s="524"/>
      <c r="AJ393" s="524"/>
      <c r="AK393" s="524"/>
      <c r="AL393" s="524"/>
      <c r="AM393" s="524"/>
      <c r="AN393" s="524"/>
      <c r="AO393" s="533"/>
      <c r="AP393" s="533"/>
      <c r="AQ393" s="533"/>
      <c r="AR393" s="533"/>
      <c r="AS393" s="533"/>
      <c r="AT393" s="533"/>
      <c r="AU393" s="533"/>
      <c r="AV393" s="533"/>
      <c r="AW393" s="533"/>
      <c r="AX393" s="533"/>
      <c r="AY393" s="533"/>
      <c r="AZ393" s="533"/>
      <c r="BA393" s="684"/>
      <c r="BB393" s="684"/>
      <c r="BC393" s="684"/>
      <c r="BD393" s="684"/>
      <c r="BE393" s="684"/>
      <c r="BF393" s="684"/>
      <c r="BG393" s="684"/>
      <c r="BH393" s="684"/>
      <c r="BI393" s="684"/>
      <c r="BJ393" s="684"/>
      <c r="BK393" s="684"/>
      <c r="BL393" s="684"/>
      <c r="BM393" s="684"/>
      <c r="BN393" s="684"/>
      <c r="BO393" s="684"/>
      <c r="BP393" s="684"/>
      <c r="BQ393" s="684"/>
    </row>
    <row r="394">
      <c r="A394" s="524"/>
      <c r="B394" s="524"/>
      <c r="C394" s="524"/>
      <c r="D394" s="524"/>
      <c r="E394" s="524"/>
      <c r="F394" s="524"/>
      <c r="G394" s="531"/>
      <c r="H394" s="531"/>
      <c r="I394" s="531"/>
      <c r="J394" s="531"/>
      <c r="K394" s="531"/>
      <c r="L394" s="531"/>
      <c r="M394" s="531"/>
      <c r="N394" s="531"/>
      <c r="O394" s="531"/>
      <c r="P394" s="549"/>
      <c r="Q394" s="676"/>
      <c r="R394" s="676"/>
      <c r="S394" s="680"/>
      <c r="T394" s="683"/>
      <c r="U394" s="683"/>
      <c r="V394" s="533"/>
      <c r="W394" s="524"/>
      <c r="X394" s="524"/>
      <c r="Y394" s="524"/>
      <c r="Z394" s="524"/>
      <c r="AA394" s="524"/>
      <c r="AB394" s="524"/>
      <c r="AC394" s="524"/>
      <c r="AD394" s="524"/>
      <c r="AE394" s="524"/>
      <c r="AF394" s="524"/>
      <c r="AG394" s="524"/>
      <c r="AH394" s="524"/>
      <c r="AI394" s="524"/>
      <c r="AJ394" s="524"/>
      <c r="AK394" s="524"/>
      <c r="AL394" s="524"/>
      <c r="AM394" s="524"/>
      <c r="AN394" s="524"/>
      <c r="AO394" s="533"/>
      <c r="AP394" s="533"/>
      <c r="AQ394" s="533"/>
      <c r="AR394" s="533"/>
      <c r="AS394" s="533"/>
      <c r="AT394" s="533"/>
      <c r="AU394" s="533"/>
      <c r="AV394" s="533"/>
      <c r="AW394" s="533"/>
      <c r="AX394" s="533"/>
      <c r="AY394" s="533"/>
      <c r="AZ394" s="533"/>
      <c r="BA394" s="684"/>
      <c r="BB394" s="684"/>
      <c r="BC394" s="684"/>
      <c r="BD394" s="684"/>
      <c r="BE394" s="684"/>
      <c r="BF394" s="684"/>
      <c r="BG394" s="684"/>
      <c r="BH394" s="684"/>
      <c r="BI394" s="684"/>
      <c r="BJ394" s="684"/>
      <c r="BK394" s="684"/>
      <c r="BL394" s="684"/>
      <c r="BM394" s="684"/>
      <c r="BN394" s="684"/>
      <c r="BO394" s="684"/>
      <c r="BP394" s="684"/>
      <c r="BQ394" s="684"/>
    </row>
    <row r="395">
      <c r="A395" s="524"/>
      <c r="B395" s="524"/>
      <c r="C395" s="524"/>
      <c r="D395" s="524"/>
      <c r="E395" s="524"/>
      <c r="F395" s="524"/>
      <c r="G395" s="531"/>
      <c r="H395" s="531"/>
      <c r="I395" s="531"/>
      <c r="J395" s="531"/>
      <c r="K395" s="531"/>
      <c r="L395" s="531"/>
      <c r="M395" s="531"/>
      <c r="N395" s="531"/>
      <c r="O395" s="531"/>
      <c r="P395" s="549"/>
      <c r="Q395" s="676"/>
      <c r="R395" s="676"/>
      <c r="S395" s="680"/>
      <c r="T395" s="683"/>
      <c r="U395" s="683"/>
      <c r="V395" s="533"/>
      <c r="W395" s="524"/>
      <c r="X395" s="524"/>
      <c r="Y395" s="524"/>
      <c r="Z395" s="524"/>
      <c r="AA395" s="524"/>
      <c r="AB395" s="524"/>
      <c r="AC395" s="524"/>
      <c r="AD395" s="524"/>
      <c r="AE395" s="524"/>
      <c r="AF395" s="524"/>
      <c r="AG395" s="524"/>
      <c r="AH395" s="524"/>
      <c r="AI395" s="524"/>
      <c r="AJ395" s="524"/>
      <c r="AK395" s="524"/>
      <c r="AL395" s="524"/>
      <c r="AM395" s="524"/>
      <c r="AN395" s="524"/>
      <c r="AO395" s="533"/>
      <c r="AP395" s="533"/>
      <c r="AQ395" s="533"/>
      <c r="AR395" s="533"/>
      <c r="AS395" s="533"/>
      <c r="AT395" s="533"/>
      <c r="AU395" s="533"/>
      <c r="AV395" s="533"/>
      <c r="AW395" s="533"/>
      <c r="AX395" s="533"/>
      <c r="AY395" s="533"/>
      <c r="AZ395" s="533"/>
      <c r="BA395" s="684"/>
      <c r="BB395" s="684"/>
      <c r="BC395" s="684"/>
      <c r="BD395" s="684"/>
      <c r="BE395" s="684"/>
      <c r="BF395" s="684"/>
      <c r="BG395" s="684"/>
      <c r="BH395" s="684"/>
      <c r="BI395" s="684"/>
      <c r="BJ395" s="684"/>
      <c r="BK395" s="684"/>
      <c r="BL395" s="684"/>
      <c r="BM395" s="684"/>
      <c r="BN395" s="684"/>
      <c r="BO395" s="684"/>
      <c r="BP395" s="684"/>
      <c r="BQ395" s="684"/>
    </row>
    <row r="396">
      <c r="A396" s="524"/>
      <c r="B396" s="524"/>
      <c r="C396" s="524"/>
      <c r="D396" s="524"/>
      <c r="E396" s="524"/>
      <c r="F396" s="524"/>
      <c r="G396" s="531"/>
      <c r="H396" s="531"/>
      <c r="I396" s="531"/>
      <c r="J396" s="531"/>
      <c r="K396" s="531"/>
      <c r="L396" s="531"/>
      <c r="M396" s="531"/>
      <c r="N396" s="531"/>
      <c r="O396" s="531"/>
      <c r="P396" s="549"/>
      <c r="Q396" s="676"/>
      <c r="R396" s="676"/>
      <c r="S396" s="680"/>
      <c r="T396" s="683"/>
      <c r="U396" s="683"/>
      <c r="V396" s="533"/>
      <c r="W396" s="524"/>
      <c r="X396" s="524"/>
      <c r="Y396" s="524"/>
      <c r="Z396" s="524"/>
      <c r="AA396" s="524"/>
      <c r="AB396" s="524"/>
      <c r="AC396" s="524"/>
      <c r="AD396" s="524"/>
      <c r="AE396" s="524"/>
      <c r="AF396" s="524"/>
      <c r="AG396" s="524"/>
      <c r="AH396" s="524"/>
      <c r="AI396" s="524"/>
      <c r="AJ396" s="524"/>
      <c r="AK396" s="524"/>
      <c r="AL396" s="524"/>
      <c r="AM396" s="524"/>
      <c r="AN396" s="524"/>
      <c r="AO396" s="533"/>
      <c r="AP396" s="533"/>
      <c r="AQ396" s="533"/>
      <c r="AR396" s="533"/>
      <c r="AS396" s="533"/>
      <c r="AT396" s="533"/>
      <c r="AU396" s="533"/>
      <c r="AV396" s="533"/>
      <c r="AW396" s="533"/>
      <c r="AX396" s="533"/>
      <c r="AY396" s="533"/>
      <c r="AZ396" s="533"/>
      <c r="BA396" s="684"/>
      <c r="BB396" s="684"/>
      <c r="BC396" s="684"/>
      <c r="BD396" s="684"/>
      <c r="BE396" s="684"/>
      <c r="BF396" s="684"/>
      <c r="BG396" s="684"/>
      <c r="BH396" s="684"/>
      <c r="BI396" s="684"/>
      <c r="BJ396" s="684"/>
      <c r="BK396" s="684"/>
      <c r="BL396" s="684"/>
      <c r="BM396" s="684"/>
      <c r="BN396" s="684"/>
      <c r="BO396" s="684"/>
      <c r="BP396" s="684"/>
      <c r="BQ396" s="684"/>
    </row>
    <row r="397">
      <c r="A397" s="524"/>
      <c r="B397" s="524"/>
      <c r="C397" s="524"/>
      <c r="D397" s="524"/>
      <c r="E397" s="524"/>
      <c r="F397" s="524"/>
      <c r="G397" s="531"/>
      <c r="H397" s="531"/>
      <c r="I397" s="531"/>
      <c r="J397" s="531"/>
      <c r="K397" s="531"/>
      <c r="L397" s="531"/>
      <c r="M397" s="531"/>
      <c r="N397" s="531"/>
      <c r="O397" s="531"/>
      <c r="P397" s="549"/>
      <c r="Q397" s="676"/>
      <c r="R397" s="676"/>
      <c r="S397" s="680"/>
      <c r="T397" s="683"/>
      <c r="U397" s="683"/>
      <c r="V397" s="533"/>
      <c r="W397" s="524"/>
      <c r="X397" s="524"/>
      <c r="Y397" s="524"/>
      <c r="Z397" s="524"/>
      <c r="AA397" s="524"/>
      <c r="AB397" s="524"/>
      <c r="AC397" s="524"/>
      <c r="AD397" s="524"/>
      <c r="AE397" s="524"/>
      <c r="AF397" s="524"/>
      <c r="AG397" s="524"/>
      <c r="AH397" s="524"/>
      <c r="AI397" s="524"/>
      <c r="AJ397" s="524"/>
      <c r="AK397" s="524"/>
      <c r="AL397" s="524"/>
      <c r="AM397" s="524"/>
      <c r="AN397" s="524"/>
      <c r="AO397" s="533"/>
      <c r="AP397" s="533"/>
      <c r="AQ397" s="533"/>
      <c r="AR397" s="533"/>
      <c r="AS397" s="533"/>
      <c r="AT397" s="533"/>
      <c r="AU397" s="533"/>
      <c r="AV397" s="533"/>
      <c r="AW397" s="533"/>
      <c r="AX397" s="533"/>
      <c r="AY397" s="533"/>
      <c r="AZ397" s="533"/>
      <c r="BA397" s="684"/>
      <c r="BB397" s="684"/>
      <c r="BC397" s="684"/>
      <c r="BD397" s="684"/>
      <c r="BE397" s="684"/>
      <c r="BF397" s="684"/>
      <c r="BG397" s="684"/>
      <c r="BH397" s="684"/>
      <c r="BI397" s="684"/>
      <c r="BJ397" s="684"/>
      <c r="BK397" s="684"/>
      <c r="BL397" s="684"/>
      <c r="BM397" s="684"/>
      <c r="BN397" s="684"/>
      <c r="BO397" s="684"/>
      <c r="BP397" s="684"/>
      <c r="BQ397" s="684"/>
    </row>
    <row r="398">
      <c r="A398" s="524"/>
      <c r="B398" s="524"/>
      <c r="C398" s="524"/>
      <c r="D398" s="524"/>
      <c r="E398" s="524"/>
      <c r="F398" s="524"/>
      <c r="G398" s="531"/>
      <c r="H398" s="531"/>
      <c r="I398" s="531"/>
      <c r="J398" s="531"/>
      <c r="K398" s="531"/>
      <c r="L398" s="531"/>
      <c r="M398" s="531"/>
      <c r="N398" s="531"/>
      <c r="O398" s="531"/>
      <c r="P398" s="549"/>
      <c r="Q398" s="676"/>
      <c r="R398" s="676"/>
      <c r="S398" s="680"/>
      <c r="T398" s="683"/>
      <c r="U398" s="683"/>
      <c r="V398" s="533"/>
      <c r="W398" s="524"/>
      <c r="X398" s="524"/>
      <c r="Y398" s="524"/>
      <c r="Z398" s="524"/>
      <c r="AA398" s="524"/>
      <c r="AB398" s="524"/>
      <c r="AC398" s="524"/>
      <c r="AD398" s="524"/>
      <c r="AE398" s="524"/>
      <c r="AF398" s="524"/>
      <c r="AG398" s="524"/>
      <c r="AH398" s="524"/>
      <c r="AI398" s="524"/>
      <c r="AJ398" s="524"/>
      <c r="AK398" s="524"/>
      <c r="AL398" s="524"/>
      <c r="AM398" s="524"/>
      <c r="AN398" s="524"/>
      <c r="AO398" s="533"/>
      <c r="AP398" s="533"/>
      <c r="AQ398" s="533"/>
      <c r="AR398" s="533"/>
      <c r="AS398" s="533"/>
      <c r="AT398" s="533"/>
      <c r="AU398" s="533"/>
      <c r="AV398" s="533"/>
      <c r="AW398" s="533"/>
      <c r="AX398" s="533"/>
      <c r="AY398" s="533"/>
      <c r="AZ398" s="533"/>
      <c r="BA398" s="684"/>
      <c r="BB398" s="684"/>
      <c r="BC398" s="684"/>
      <c r="BD398" s="684"/>
      <c r="BE398" s="684"/>
      <c r="BF398" s="684"/>
      <c r="BG398" s="684"/>
      <c r="BH398" s="684"/>
      <c r="BI398" s="684"/>
      <c r="BJ398" s="684"/>
      <c r="BK398" s="684"/>
      <c r="BL398" s="684"/>
      <c r="BM398" s="684"/>
      <c r="BN398" s="684"/>
      <c r="BO398" s="684"/>
      <c r="BP398" s="684"/>
      <c r="BQ398" s="684"/>
    </row>
    <row r="399">
      <c r="A399" s="524"/>
      <c r="B399" s="524"/>
      <c r="C399" s="524"/>
      <c r="D399" s="524"/>
      <c r="E399" s="524"/>
      <c r="F399" s="524"/>
      <c r="G399" s="531"/>
      <c r="H399" s="531"/>
      <c r="I399" s="531"/>
      <c r="J399" s="531"/>
      <c r="K399" s="531"/>
      <c r="L399" s="531"/>
      <c r="M399" s="531"/>
      <c r="N399" s="531"/>
      <c r="O399" s="531"/>
      <c r="P399" s="549"/>
      <c r="Q399" s="676"/>
      <c r="R399" s="676"/>
      <c r="S399" s="680"/>
      <c r="T399" s="683"/>
      <c r="U399" s="683"/>
      <c r="V399" s="533"/>
      <c r="W399" s="524"/>
      <c r="X399" s="524"/>
      <c r="Y399" s="524"/>
      <c r="Z399" s="524"/>
      <c r="AA399" s="524"/>
      <c r="AB399" s="524"/>
      <c r="AC399" s="524"/>
      <c r="AD399" s="524"/>
      <c r="AE399" s="524"/>
      <c r="AF399" s="524"/>
      <c r="AG399" s="524"/>
      <c r="AH399" s="524"/>
      <c r="AI399" s="524"/>
      <c r="AJ399" s="524"/>
      <c r="AK399" s="524"/>
      <c r="AL399" s="524"/>
      <c r="AM399" s="524"/>
      <c r="AN399" s="524"/>
      <c r="AO399" s="533"/>
      <c r="AP399" s="533"/>
      <c r="AQ399" s="533"/>
      <c r="AR399" s="533"/>
      <c r="AS399" s="533"/>
      <c r="AT399" s="533"/>
      <c r="AU399" s="533"/>
      <c r="AV399" s="533"/>
      <c r="AW399" s="533"/>
      <c r="AX399" s="533"/>
      <c r="AY399" s="533"/>
      <c r="AZ399" s="533"/>
      <c r="BA399" s="684"/>
      <c r="BB399" s="684"/>
      <c r="BC399" s="684"/>
      <c r="BD399" s="684"/>
      <c r="BE399" s="684"/>
      <c r="BF399" s="684"/>
      <c r="BG399" s="684"/>
      <c r="BH399" s="684"/>
      <c r="BI399" s="684"/>
      <c r="BJ399" s="684"/>
      <c r="BK399" s="684"/>
      <c r="BL399" s="684"/>
      <c r="BM399" s="684"/>
      <c r="BN399" s="684"/>
      <c r="BO399" s="684"/>
      <c r="BP399" s="684"/>
      <c r="BQ399" s="684"/>
    </row>
    <row r="400">
      <c r="A400" s="524"/>
      <c r="B400" s="524"/>
      <c r="C400" s="524"/>
      <c r="D400" s="524"/>
      <c r="E400" s="524"/>
      <c r="F400" s="524"/>
      <c r="G400" s="531"/>
      <c r="H400" s="531"/>
      <c r="I400" s="531"/>
      <c r="J400" s="531"/>
      <c r="K400" s="531"/>
      <c r="L400" s="531"/>
      <c r="M400" s="531"/>
      <c r="N400" s="531"/>
      <c r="O400" s="531"/>
      <c r="P400" s="549"/>
      <c r="Q400" s="676"/>
      <c r="R400" s="676"/>
      <c r="S400" s="680"/>
      <c r="T400" s="683"/>
      <c r="U400" s="683"/>
      <c r="V400" s="533"/>
      <c r="W400" s="524"/>
      <c r="X400" s="524"/>
      <c r="Y400" s="524"/>
      <c r="Z400" s="524"/>
      <c r="AA400" s="524"/>
      <c r="AB400" s="524"/>
      <c r="AC400" s="524"/>
      <c r="AD400" s="524"/>
      <c r="AE400" s="524"/>
      <c r="AF400" s="524"/>
      <c r="AG400" s="524"/>
      <c r="AH400" s="524"/>
      <c r="AI400" s="524"/>
      <c r="AJ400" s="524"/>
      <c r="AK400" s="524"/>
      <c r="AL400" s="524"/>
      <c r="AM400" s="524"/>
      <c r="AN400" s="524"/>
      <c r="AO400" s="533"/>
      <c r="AP400" s="533"/>
      <c r="AQ400" s="533"/>
      <c r="AR400" s="533"/>
      <c r="AS400" s="533"/>
      <c r="AT400" s="533"/>
      <c r="AU400" s="533"/>
      <c r="AV400" s="533"/>
      <c r="AW400" s="533"/>
      <c r="AX400" s="533"/>
      <c r="AY400" s="533"/>
      <c r="AZ400" s="533"/>
      <c r="BA400" s="684"/>
      <c r="BB400" s="684"/>
      <c r="BC400" s="684"/>
      <c r="BD400" s="684"/>
      <c r="BE400" s="684"/>
      <c r="BF400" s="684"/>
      <c r="BG400" s="684"/>
      <c r="BH400" s="684"/>
      <c r="BI400" s="684"/>
      <c r="BJ400" s="684"/>
      <c r="BK400" s="684"/>
      <c r="BL400" s="684"/>
      <c r="BM400" s="684"/>
      <c r="BN400" s="684"/>
      <c r="BO400" s="684"/>
      <c r="BP400" s="684"/>
      <c r="BQ400" s="684"/>
    </row>
    <row r="401">
      <c r="A401" s="524"/>
      <c r="B401" s="524"/>
      <c r="C401" s="524"/>
      <c r="D401" s="524"/>
      <c r="E401" s="524"/>
      <c r="F401" s="524"/>
      <c r="G401" s="531"/>
      <c r="H401" s="531"/>
      <c r="I401" s="531"/>
      <c r="J401" s="531"/>
      <c r="K401" s="531"/>
      <c r="L401" s="531"/>
      <c r="M401" s="531"/>
      <c r="N401" s="531"/>
      <c r="O401" s="531"/>
      <c r="P401" s="549"/>
      <c r="Q401" s="676"/>
      <c r="R401" s="676"/>
      <c r="S401" s="680"/>
      <c r="T401" s="683"/>
      <c r="U401" s="683"/>
      <c r="V401" s="533"/>
      <c r="W401" s="524"/>
      <c r="X401" s="524"/>
      <c r="Y401" s="524"/>
      <c r="Z401" s="524"/>
      <c r="AA401" s="524"/>
      <c r="AB401" s="524"/>
      <c r="AC401" s="524"/>
      <c r="AD401" s="524"/>
      <c r="AE401" s="524"/>
      <c r="AF401" s="524"/>
      <c r="AG401" s="524"/>
      <c r="AH401" s="524"/>
      <c r="AI401" s="524"/>
      <c r="AJ401" s="524"/>
      <c r="AK401" s="524"/>
      <c r="AL401" s="524"/>
      <c r="AM401" s="524"/>
      <c r="AN401" s="524"/>
      <c r="AO401" s="533"/>
      <c r="AP401" s="533"/>
      <c r="AQ401" s="533"/>
      <c r="AR401" s="533"/>
      <c r="AS401" s="533"/>
      <c r="AT401" s="533"/>
      <c r="AU401" s="533"/>
      <c r="AV401" s="533"/>
      <c r="AW401" s="533"/>
      <c r="AX401" s="533"/>
      <c r="AY401" s="533"/>
      <c r="AZ401" s="533"/>
      <c r="BA401" s="684"/>
      <c r="BB401" s="684"/>
      <c r="BC401" s="684"/>
      <c r="BD401" s="684"/>
      <c r="BE401" s="684"/>
      <c r="BF401" s="684"/>
      <c r="BG401" s="684"/>
      <c r="BH401" s="684"/>
      <c r="BI401" s="684"/>
      <c r="BJ401" s="684"/>
      <c r="BK401" s="684"/>
      <c r="BL401" s="684"/>
      <c r="BM401" s="684"/>
      <c r="BN401" s="684"/>
      <c r="BO401" s="684"/>
      <c r="BP401" s="684"/>
      <c r="BQ401" s="684"/>
    </row>
    <row r="402">
      <c r="A402" s="524"/>
      <c r="B402" s="524"/>
      <c r="C402" s="524"/>
      <c r="D402" s="524"/>
      <c r="E402" s="524"/>
      <c r="F402" s="524"/>
      <c r="G402" s="531"/>
      <c r="H402" s="531"/>
      <c r="I402" s="531"/>
      <c r="J402" s="531"/>
      <c r="K402" s="531"/>
      <c r="L402" s="531"/>
      <c r="M402" s="531"/>
      <c r="N402" s="531"/>
      <c r="O402" s="531"/>
      <c r="P402" s="549"/>
      <c r="Q402" s="676"/>
      <c r="R402" s="676"/>
      <c r="S402" s="680"/>
      <c r="T402" s="683"/>
      <c r="U402" s="683"/>
      <c r="V402" s="533"/>
      <c r="W402" s="524"/>
      <c r="X402" s="524"/>
      <c r="Y402" s="524"/>
      <c r="Z402" s="524"/>
      <c r="AA402" s="524"/>
      <c r="AB402" s="524"/>
      <c r="AC402" s="524"/>
      <c r="AD402" s="524"/>
      <c r="AE402" s="524"/>
      <c r="AF402" s="524"/>
      <c r="AG402" s="524"/>
      <c r="AH402" s="524"/>
      <c r="AI402" s="524"/>
      <c r="AJ402" s="524"/>
      <c r="AK402" s="524"/>
      <c r="AL402" s="524"/>
      <c r="AM402" s="524"/>
      <c r="AN402" s="524"/>
      <c r="AO402" s="533"/>
      <c r="AP402" s="533"/>
      <c r="AQ402" s="533"/>
      <c r="AR402" s="533"/>
      <c r="AS402" s="533"/>
      <c r="AT402" s="533"/>
      <c r="AU402" s="533"/>
      <c r="AV402" s="533"/>
      <c r="AW402" s="533"/>
      <c r="AX402" s="533"/>
      <c r="AY402" s="533"/>
      <c r="AZ402" s="533"/>
      <c r="BA402" s="684"/>
      <c r="BB402" s="684"/>
      <c r="BC402" s="684"/>
      <c r="BD402" s="684"/>
      <c r="BE402" s="684"/>
      <c r="BF402" s="684"/>
      <c r="BG402" s="684"/>
      <c r="BH402" s="684"/>
      <c r="BI402" s="684"/>
      <c r="BJ402" s="684"/>
      <c r="BK402" s="684"/>
      <c r="BL402" s="684"/>
      <c r="BM402" s="684"/>
      <c r="BN402" s="684"/>
      <c r="BO402" s="684"/>
      <c r="BP402" s="684"/>
      <c r="BQ402" s="684"/>
    </row>
    <row r="403">
      <c r="A403" s="524"/>
      <c r="B403" s="524"/>
      <c r="C403" s="524"/>
      <c r="D403" s="524"/>
      <c r="E403" s="524"/>
      <c r="F403" s="524"/>
      <c r="G403" s="531"/>
      <c r="H403" s="531"/>
      <c r="I403" s="531"/>
      <c r="J403" s="531"/>
      <c r="K403" s="531"/>
      <c r="L403" s="531"/>
      <c r="M403" s="531"/>
      <c r="N403" s="531"/>
      <c r="O403" s="531"/>
      <c r="P403" s="549"/>
      <c r="Q403" s="676"/>
      <c r="R403" s="676"/>
      <c r="S403" s="680"/>
      <c r="T403" s="683"/>
      <c r="U403" s="683"/>
      <c r="V403" s="533"/>
      <c r="W403" s="524"/>
      <c r="X403" s="524"/>
      <c r="Y403" s="524"/>
      <c r="Z403" s="524"/>
      <c r="AA403" s="524"/>
      <c r="AB403" s="524"/>
      <c r="AC403" s="524"/>
      <c r="AD403" s="524"/>
      <c r="AE403" s="524"/>
      <c r="AF403" s="524"/>
      <c r="AG403" s="524"/>
      <c r="AH403" s="524"/>
      <c r="AI403" s="524"/>
      <c r="AJ403" s="524"/>
      <c r="AK403" s="524"/>
      <c r="AL403" s="524"/>
      <c r="AM403" s="524"/>
      <c r="AN403" s="524"/>
      <c r="AO403" s="533"/>
      <c r="AP403" s="533"/>
      <c r="AQ403" s="533"/>
      <c r="AR403" s="533"/>
      <c r="AS403" s="533"/>
      <c r="AT403" s="533"/>
      <c r="AU403" s="533"/>
      <c r="AV403" s="533"/>
      <c r="AW403" s="533"/>
      <c r="AX403" s="533"/>
      <c r="AY403" s="533"/>
      <c r="AZ403" s="533"/>
      <c r="BA403" s="684"/>
      <c r="BB403" s="684"/>
      <c r="BC403" s="684"/>
      <c r="BD403" s="684"/>
      <c r="BE403" s="684"/>
      <c r="BF403" s="684"/>
      <c r="BG403" s="684"/>
      <c r="BH403" s="684"/>
      <c r="BI403" s="684"/>
      <c r="BJ403" s="684"/>
      <c r="BK403" s="684"/>
      <c r="BL403" s="684"/>
      <c r="BM403" s="684"/>
      <c r="BN403" s="684"/>
      <c r="BO403" s="684"/>
      <c r="BP403" s="684"/>
      <c r="BQ403" s="684"/>
    </row>
    <row r="404">
      <c r="A404" s="524"/>
      <c r="B404" s="524"/>
      <c r="C404" s="524"/>
      <c r="D404" s="524"/>
      <c r="E404" s="524"/>
      <c r="F404" s="524"/>
      <c r="G404" s="531"/>
      <c r="H404" s="531"/>
      <c r="I404" s="531"/>
      <c r="J404" s="531"/>
      <c r="K404" s="531"/>
      <c r="L404" s="531"/>
      <c r="M404" s="531"/>
      <c r="N404" s="531"/>
      <c r="O404" s="531"/>
      <c r="P404" s="549"/>
      <c r="Q404" s="676"/>
      <c r="R404" s="676"/>
      <c r="S404" s="680"/>
      <c r="T404" s="683"/>
      <c r="U404" s="683"/>
      <c r="V404" s="533"/>
      <c r="W404" s="524"/>
      <c r="X404" s="524"/>
      <c r="Y404" s="524"/>
      <c r="Z404" s="524"/>
      <c r="AA404" s="524"/>
      <c r="AB404" s="524"/>
      <c r="AC404" s="524"/>
      <c r="AD404" s="524"/>
      <c r="AE404" s="524"/>
      <c r="AF404" s="524"/>
      <c r="AG404" s="524"/>
      <c r="AH404" s="524"/>
      <c r="AI404" s="524"/>
      <c r="AJ404" s="524"/>
      <c r="AK404" s="524"/>
      <c r="AL404" s="524"/>
      <c r="AM404" s="524"/>
      <c r="AN404" s="524"/>
      <c r="AO404" s="533"/>
      <c r="AP404" s="533"/>
      <c r="AQ404" s="533"/>
      <c r="AR404" s="533"/>
      <c r="AS404" s="533"/>
      <c r="AT404" s="533"/>
      <c r="AU404" s="533"/>
      <c r="AV404" s="533"/>
      <c r="AW404" s="533"/>
      <c r="AX404" s="533"/>
      <c r="AY404" s="533"/>
      <c r="AZ404" s="533"/>
      <c r="BA404" s="684"/>
      <c r="BB404" s="684"/>
      <c r="BC404" s="684"/>
      <c r="BD404" s="684"/>
      <c r="BE404" s="684"/>
      <c r="BF404" s="684"/>
      <c r="BG404" s="684"/>
      <c r="BH404" s="684"/>
      <c r="BI404" s="684"/>
      <c r="BJ404" s="684"/>
      <c r="BK404" s="684"/>
      <c r="BL404" s="684"/>
      <c r="BM404" s="684"/>
      <c r="BN404" s="684"/>
      <c r="BO404" s="684"/>
      <c r="BP404" s="684"/>
      <c r="BQ404" s="684"/>
    </row>
    <row r="405">
      <c r="A405" s="524"/>
      <c r="B405" s="524"/>
      <c r="C405" s="524"/>
      <c r="D405" s="524"/>
      <c r="E405" s="524"/>
      <c r="F405" s="524"/>
      <c r="G405" s="531"/>
      <c r="H405" s="531"/>
      <c r="I405" s="531"/>
      <c r="J405" s="531"/>
      <c r="K405" s="531"/>
      <c r="L405" s="531"/>
      <c r="M405" s="531"/>
      <c r="N405" s="531"/>
      <c r="O405" s="531"/>
      <c r="P405" s="549"/>
      <c r="Q405" s="676"/>
      <c r="R405" s="676"/>
      <c r="S405" s="680"/>
      <c r="T405" s="683"/>
      <c r="U405" s="683"/>
      <c r="V405" s="533"/>
      <c r="W405" s="524"/>
      <c r="X405" s="524"/>
      <c r="Y405" s="524"/>
      <c r="Z405" s="524"/>
      <c r="AA405" s="524"/>
      <c r="AB405" s="524"/>
      <c r="AC405" s="524"/>
      <c r="AD405" s="524"/>
      <c r="AE405" s="524"/>
      <c r="AF405" s="524"/>
      <c r="AG405" s="524"/>
      <c r="AH405" s="524"/>
      <c r="AI405" s="524"/>
      <c r="AJ405" s="524"/>
      <c r="AK405" s="524"/>
      <c r="AL405" s="524"/>
      <c r="AM405" s="524"/>
      <c r="AN405" s="524"/>
      <c r="AO405" s="533"/>
      <c r="AP405" s="533"/>
      <c r="AQ405" s="533"/>
      <c r="AR405" s="533"/>
      <c r="AS405" s="533"/>
      <c r="AT405" s="533"/>
      <c r="AU405" s="533"/>
      <c r="AV405" s="533"/>
      <c r="AW405" s="533"/>
      <c r="AX405" s="533"/>
      <c r="AY405" s="533"/>
      <c r="AZ405" s="533"/>
      <c r="BA405" s="684"/>
      <c r="BB405" s="684"/>
      <c r="BC405" s="684"/>
      <c r="BD405" s="684"/>
      <c r="BE405" s="684"/>
      <c r="BF405" s="684"/>
      <c r="BG405" s="684"/>
      <c r="BH405" s="684"/>
      <c r="BI405" s="684"/>
      <c r="BJ405" s="684"/>
      <c r="BK405" s="684"/>
      <c r="BL405" s="684"/>
      <c r="BM405" s="684"/>
      <c r="BN405" s="684"/>
      <c r="BO405" s="684"/>
      <c r="BP405" s="684"/>
      <c r="BQ405" s="684"/>
    </row>
    <row r="406">
      <c r="A406" s="524"/>
      <c r="B406" s="524"/>
      <c r="C406" s="524"/>
      <c r="D406" s="524"/>
      <c r="E406" s="524"/>
      <c r="F406" s="524"/>
      <c r="G406" s="531"/>
      <c r="H406" s="531"/>
      <c r="I406" s="531"/>
      <c r="J406" s="531"/>
      <c r="K406" s="531"/>
      <c r="L406" s="531"/>
      <c r="M406" s="531"/>
      <c r="N406" s="531"/>
      <c r="O406" s="531"/>
      <c r="P406" s="549"/>
      <c r="Q406" s="676"/>
      <c r="R406" s="676"/>
      <c r="S406" s="680"/>
      <c r="T406" s="683"/>
      <c r="U406" s="683"/>
      <c r="V406" s="533"/>
      <c r="W406" s="524"/>
      <c r="X406" s="524"/>
      <c r="Y406" s="524"/>
      <c r="Z406" s="524"/>
      <c r="AA406" s="524"/>
      <c r="AB406" s="524"/>
      <c r="AC406" s="524"/>
      <c r="AD406" s="524"/>
      <c r="AE406" s="524"/>
      <c r="AF406" s="524"/>
      <c r="AG406" s="524"/>
      <c r="AH406" s="524"/>
      <c r="AI406" s="524"/>
      <c r="AJ406" s="524"/>
      <c r="AK406" s="524"/>
      <c r="AL406" s="524"/>
      <c r="AM406" s="524"/>
      <c r="AN406" s="524"/>
      <c r="AO406" s="533"/>
      <c r="AP406" s="533"/>
      <c r="AQ406" s="533"/>
      <c r="AR406" s="533"/>
      <c r="AS406" s="533"/>
      <c r="AT406" s="533"/>
      <c r="AU406" s="533"/>
      <c r="AV406" s="533"/>
      <c r="AW406" s="533"/>
      <c r="AX406" s="533"/>
      <c r="AY406" s="533"/>
      <c r="AZ406" s="533"/>
      <c r="BA406" s="684"/>
      <c r="BB406" s="684"/>
      <c r="BC406" s="684"/>
      <c r="BD406" s="684"/>
      <c r="BE406" s="684"/>
      <c r="BF406" s="684"/>
      <c r="BG406" s="684"/>
      <c r="BH406" s="684"/>
      <c r="BI406" s="684"/>
      <c r="BJ406" s="684"/>
      <c r="BK406" s="684"/>
      <c r="BL406" s="684"/>
      <c r="BM406" s="684"/>
      <c r="BN406" s="684"/>
      <c r="BO406" s="684"/>
      <c r="BP406" s="684"/>
      <c r="BQ406" s="684"/>
    </row>
    <row r="407">
      <c r="A407" s="524"/>
      <c r="B407" s="524"/>
      <c r="C407" s="524"/>
      <c r="D407" s="524"/>
      <c r="E407" s="524"/>
      <c r="F407" s="524"/>
      <c r="G407" s="531"/>
      <c r="H407" s="531"/>
      <c r="I407" s="531"/>
      <c r="J407" s="531"/>
      <c r="K407" s="531"/>
      <c r="L407" s="531"/>
      <c r="M407" s="531"/>
      <c r="N407" s="531"/>
      <c r="O407" s="531"/>
      <c r="P407" s="549"/>
      <c r="Q407" s="676"/>
      <c r="R407" s="676"/>
      <c r="S407" s="680"/>
      <c r="T407" s="683"/>
      <c r="U407" s="683"/>
      <c r="V407" s="533"/>
      <c r="W407" s="524"/>
      <c r="X407" s="524"/>
      <c r="Y407" s="524"/>
      <c r="Z407" s="524"/>
      <c r="AA407" s="524"/>
      <c r="AB407" s="524"/>
      <c r="AC407" s="524"/>
      <c r="AD407" s="524"/>
      <c r="AE407" s="524"/>
      <c r="AF407" s="524"/>
      <c r="AG407" s="524"/>
      <c r="AH407" s="524"/>
      <c r="AI407" s="524"/>
      <c r="AJ407" s="524"/>
      <c r="AK407" s="524"/>
      <c r="AL407" s="524"/>
      <c r="AM407" s="524"/>
      <c r="AN407" s="524"/>
      <c r="AO407" s="533"/>
      <c r="AP407" s="533"/>
      <c r="AQ407" s="533"/>
      <c r="AR407" s="533"/>
      <c r="AS407" s="533"/>
      <c r="AT407" s="533"/>
      <c r="AU407" s="533"/>
      <c r="AV407" s="533"/>
      <c r="AW407" s="533"/>
      <c r="AX407" s="533"/>
      <c r="AY407" s="533"/>
      <c r="AZ407" s="533"/>
      <c r="BA407" s="684"/>
      <c r="BB407" s="684"/>
      <c r="BC407" s="684"/>
      <c r="BD407" s="684"/>
      <c r="BE407" s="684"/>
      <c r="BF407" s="684"/>
      <c r="BG407" s="684"/>
      <c r="BH407" s="684"/>
      <c r="BI407" s="684"/>
      <c r="BJ407" s="684"/>
      <c r="BK407" s="684"/>
      <c r="BL407" s="684"/>
      <c r="BM407" s="684"/>
      <c r="BN407" s="684"/>
      <c r="BO407" s="684"/>
      <c r="BP407" s="684"/>
      <c r="BQ407" s="684"/>
    </row>
    <row r="408">
      <c r="A408" s="524"/>
      <c r="B408" s="524"/>
      <c r="C408" s="524"/>
      <c r="D408" s="524"/>
      <c r="E408" s="524"/>
      <c r="F408" s="524"/>
      <c r="G408" s="531"/>
      <c r="H408" s="531"/>
      <c r="I408" s="531"/>
      <c r="J408" s="531"/>
      <c r="K408" s="531"/>
      <c r="L408" s="531"/>
      <c r="M408" s="531"/>
      <c r="N408" s="531"/>
      <c r="O408" s="531"/>
      <c r="P408" s="549"/>
      <c r="Q408" s="676"/>
      <c r="R408" s="676"/>
      <c r="S408" s="680"/>
      <c r="T408" s="683"/>
      <c r="U408" s="683"/>
      <c r="V408" s="533"/>
      <c r="W408" s="524"/>
      <c r="X408" s="524"/>
      <c r="Y408" s="524"/>
      <c r="Z408" s="524"/>
      <c r="AA408" s="524"/>
      <c r="AB408" s="524"/>
      <c r="AC408" s="524"/>
      <c r="AD408" s="524"/>
      <c r="AE408" s="524"/>
      <c r="AF408" s="524"/>
      <c r="AG408" s="524"/>
      <c r="AH408" s="524"/>
      <c r="AI408" s="524"/>
      <c r="AJ408" s="524"/>
      <c r="AK408" s="524"/>
      <c r="AL408" s="524"/>
      <c r="AM408" s="524"/>
      <c r="AN408" s="524"/>
      <c r="AO408" s="533"/>
      <c r="AP408" s="533"/>
      <c r="AQ408" s="533"/>
      <c r="AR408" s="533"/>
      <c r="AS408" s="533"/>
      <c r="AT408" s="533"/>
      <c r="AU408" s="533"/>
      <c r="AV408" s="533"/>
      <c r="AW408" s="533"/>
      <c r="AX408" s="533"/>
      <c r="AY408" s="533"/>
      <c r="AZ408" s="533"/>
      <c r="BA408" s="684"/>
      <c r="BB408" s="684"/>
      <c r="BC408" s="684"/>
      <c r="BD408" s="684"/>
      <c r="BE408" s="684"/>
      <c r="BF408" s="684"/>
      <c r="BG408" s="684"/>
      <c r="BH408" s="684"/>
      <c r="BI408" s="684"/>
      <c r="BJ408" s="684"/>
      <c r="BK408" s="684"/>
      <c r="BL408" s="684"/>
      <c r="BM408" s="684"/>
      <c r="BN408" s="684"/>
      <c r="BO408" s="684"/>
      <c r="BP408" s="684"/>
      <c r="BQ408" s="684"/>
    </row>
    <row r="409">
      <c r="A409" s="524"/>
      <c r="B409" s="524"/>
      <c r="C409" s="524"/>
      <c r="D409" s="524"/>
      <c r="E409" s="524"/>
      <c r="F409" s="524"/>
      <c r="G409" s="531"/>
      <c r="H409" s="531"/>
      <c r="I409" s="531"/>
      <c r="J409" s="531"/>
      <c r="K409" s="531"/>
      <c r="L409" s="531"/>
      <c r="M409" s="531"/>
      <c r="N409" s="531"/>
      <c r="O409" s="531"/>
      <c r="P409" s="549"/>
      <c r="Q409" s="676"/>
      <c r="R409" s="676"/>
      <c r="S409" s="680"/>
      <c r="T409" s="683"/>
      <c r="U409" s="683"/>
      <c r="V409" s="533"/>
      <c r="W409" s="524"/>
      <c r="X409" s="524"/>
      <c r="Y409" s="524"/>
      <c r="Z409" s="524"/>
      <c r="AA409" s="524"/>
      <c r="AB409" s="524"/>
      <c r="AC409" s="524"/>
      <c r="AD409" s="524"/>
      <c r="AE409" s="524"/>
      <c r="AF409" s="524"/>
      <c r="AG409" s="524"/>
      <c r="AH409" s="524"/>
      <c r="AI409" s="524"/>
      <c r="AJ409" s="524"/>
      <c r="AK409" s="524"/>
      <c r="AL409" s="524"/>
      <c r="AM409" s="524"/>
      <c r="AN409" s="524"/>
      <c r="AO409" s="533"/>
      <c r="AP409" s="533"/>
      <c r="AQ409" s="533"/>
      <c r="AR409" s="533"/>
      <c r="AS409" s="533"/>
      <c r="AT409" s="533"/>
      <c r="AU409" s="533"/>
      <c r="AV409" s="533"/>
      <c r="AW409" s="533"/>
      <c r="AX409" s="533"/>
      <c r="AY409" s="533"/>
      <c r="AZ409" s="533"/>
      <c r="BA409" s="684"/>
      <c r="BB409" s="684"/>
      <c r="BC409" s="684"/>
      <c r="BD409" s="684"/>
      <c r="BE409" s="684"/>
      <c r="BF409" s="684"/>
      <c r="BG409" s="684"/>
      <c r="BH409" s="684"/>
      <c r="BI409" s="684"/>
      <c r="BJ409" s="684"/>
      <c r="BK409" s="684"/>
      <c r="BL409" s="684"/>
      <c r="BM409" s="684"/>
      <c r="BN409" s="684"/>
      <c r="BO409" s="684"/>
      <c r="BP409" s="684"/>
      <c r="BQ409" s="684"/>
    </row>
    <row r="410">
      <c r="A410" s="524"/>
      <c r="B410" s="524"/>
      <c r="C410" s="524"/>
      <c r="D410" s="524"/>
      <c r="E410" s="524"/>
      <c r="F410" s="524"/>
      <c r="G410" s="531"/>
      <c r="H410" s="531"/>
      <c r="I410" s="531"/>
      <c r="J410" s="531"/>
      <c r="K410" s="531"/>
      <c r="L410" s="531"/>
      <c r="M410" s="531"/>
      <c r="N410" s="531"/>
      <c r="O410" s="531"/>
      <c r="P410" s="549"/>
      <c r="Q410" s="676"/>
      <c r="R410" s="676"/>
      <c r="S410" s="680"/>
      <c r="T410" s="683"/>
      <c r="U410" s="683"/>
      <c r="V410" s="533"/>
      <c r="W410" s="524"/>
      <c r="X410" s="524"/>
      <c r="Y410" s="524"/>
      <c r="Z410" s="524"/>
      <c r="AA410" s="524"/>
      <c r="AB410" s="524"/>
      <c r="AC410" s="524"/>
      <c r="AD410" s="524"/>
      <c r="AE410" s="524"/>
      <c r="AF410" s="524"/>
      <c r="AG410" s="524"/>
      <c r="AH410" s="524"/>
      <c r="AI410" s="524"/>
      <c r="AJ410" s="524"/>
      <c r="AK410" s="524"/>
      <c r="AL410" s="524"/>
      <c r="AM410" s="524"/>
      <c r="AN410" s="524"/>
      <c r="AO410" s="533"/>
      <c r="AP410" s="533"/>
      <c r="AQ410" s="533"/>
      <c r="AR410" s="533"/>
      <c r="AS410" s="533"/>
      <c r="AT410" s="533"/>
      <c r="AU410" s="533"/>
      <c r="AV410" s="533"/>
      <c r="AW410" s="533"/>
      <c r="AX410" s="533"/>
      <c r="AY410" s="533"/>
      <c r="AZ410" s="533"/>
      <c r="BA410" s="684"/>
      <c r="BB410" s="684"/>
      <c r="BC410" s="684"/>
      <c r="BD410" s="684"/>
      <c r="BE410" s="684"/>
      <c r="BF410" s="684"/>
      <c r="BG410" s="684"/>
      <c r="BH410" s="684"/>
      <c r="BI410" s="684"/>
      <c r="BJ410" s="684"/>
      <c r="BK410" s="684"/>
      <c r="BL410" s="684"/>
      <c r="BM410" s="684"/>
      <c r="BN410" s="684"/>
      <c r="BO410" s="684"/>
      <c r="BP410" s="684"/>
      <c r="BQ410" s="684"/>
    </row>
    <row r="411">
      <c r="A411" s="524"/>
      <c r="B411" s="524"/>
      <c r="C411" s="524"/>
      <c r="D411" s="524"/>
      <c r="E411" s="524"/>
      <c r="F411" s="524"/>
      <c r="G411" s="531"/>
      <c r="H411" s="531"/>
      <c r="I411" s="531"/>
      <c r="J411" s="531"/>
      <c r="K411" s="531"/>
      <c r="L411" s="531"/>
      <c r="M411" s="531"/>
      <c r="N411" s="531"/>
      <c r="O411" s="531"/>
      <c r="P411" s="549"/>
      <c r="Q411" s="676"/>
      <c r="R411" s="676"/>
      <c r="S411" s="680"/>
      <c r="T411" s="683"/>
      <c r="U411" s="683"/>
      <c r="V411" s="533"/>
      <c r="W411" s="524"/>
      <c r="X411" s="524"/>
      <c r="Y411" s="524"/>
      <c r="Z411" s="524"/>
      <c r="AA411" s="524"/>
      <c r="AB411" s="524"/>
      <c r="AC411" s="524"/>
      <c r="AD411" s="524"/>
      <c r="AE411" s="524"/>
      <c r="AF411" s="524"/>
      <c r="AG411" s="524"/>
      <c r="AH411" s="524"/>
      <c r="AI411" s="524"/>
      <c r="AJ411" s="524"/>
      <c r="AK411" s="524"/>
      <c r="AL411" s="524"/>
      <c r="AM411" s="524"/>
      <c r="AN411" s="524"/>
      <c r="AO411" s="533"/>
      <c r="AP411" s="533"/>
      <c r="AQ411" s="533"/>
      <c r="AR411" s="533"/>
      <c r="AS411" s="533"/>
      <c r="AT411" s="533"/>
      <c r="AU411" s="533"/>
      <c r="AV411" s="533"/>
      <c r="AW411" s="533"/>
      <c r="AX411" s="533"/>
      <c r="AY411" s="533"/>
      <c r="AZ411" s="533"/>
      <c r="BA411" s="684"/>
      <c r="BB411" s="684"/>
      <c r="BC411" s="684"/>
      <c r="BD411" s="684"/>
      <c r="BE411" s="684"/>
      <c r="BF411" s="684"/>
      <c r="BG411" s="684"/>
      <c r="BH411" s="684"/>
      <c r="BI411" s="684"/>
      <c r="BJ411" s="684"/>
      <c r="BK411" s="684"/>
      <c r="BL411" s="684"/>
      <c r="BM411" s="684"/>
      <c r="BN411" s="684"/>
      <c r="BO411" s="684"/>
      <c r="BP411" s="684"/>
      <c r="BQ411" s="684"/>
    </row>
    <row r="412">
      <c r="A412" s="524"/>
      <c r="B412" s="524"/>
      <c r="C412" s="524"/>
      <c r="D412" s="524"/>
      <c r="E412" s="524"/>
      <c r="F412" s="524"/>
      <c r="G412" s="531"/>
      <c r="H412" s="531"/>
      <c r="I412" s="531"/>
      <c r="J412" s="531"/>
      <c r="K412" s="531"/>
      <c r="L412" s="531"/>
      <c r="M412" s="531"/>
      <c r="N412" s="531"/>
      <c r="O412" s="531"/>
      <c r="P412" s="549"/>
      <c r="Q412" s="676"/>
      <c r="R412" s="676"/>
      <c r="S412" s="680"/>
      <c r="T412" s="683"/>
      <c r="U412" s="683"/>
      <c r="V412" s="533"/>
      <c r="W412" s="524"/>
      <c r="X412" s="524"/>
      <c r="Y412" s="524"/>
      <c r="Z412" s="524"/>
      <c r="AA412" s="524"/>
      <c r="AB412" s="524"/>
      <c r="AC412" s="524"/>
      <c r="AD412" s="524"/>
      <c r="AE412" s="524"/>
      <c r="AF412" s="524"/>
      <c r="AG412" s="524"/>
      <c r="AH412" s="524"/>
      <c r="AI412" s="524"/>
      <c r="AJ412" s="524"/>
      <c r="AK412" s="524"/>
      <c r="AL412" s="524"/>
      <c r="AM412" s="524"/>
      <c r="AN412" s="524"/>
      <c r="AO412" s="533"/>
      <c r="AP412" s="533"/>
      <c r="AQ412" s="533"/>
      <c r="AR412" s="533"/>
      <c r="AS412" s="533"/>
      <c r="AT412" s="533"/>
      <c r="AU412" s="533"/>
      <c r="AV412" s="533"/>
      <c r="AW412" s="533"/>
      <c r="AX412" s="533"/>
      <c r="AY412" s="533"/>
      <c r="AZ412" s="533"/>
      <c r="BA412" s="684"/>
      <c r="BB412" s="684"/>
      <c r="BC412" s="684"/>
      <c r="BD412" s="684"/>
      <c r="BE412" s="684"/>
      <c r="BF412" s="684"/>
      <c r="BG412" s="684"/>
      <c r="BH412" s="684"/>
      <c r="BI412" s="684"/>
      <c r="BJ412" s="684"/>
      <c r="BK412" s="684"/>
      <c r="BL412" s="684"/>
      <c r="BM412" s="684"/>
      <c r="BN412" s="684"/>
      <c r="BO412" s="684"/>
      <c r="BP412" s="684"/>
      <c r="BQ412" s="684"/>
    </row>
    <row r="413">
      <c r="A413" s="524"/>
      <c r="B413" s="524"/>
      <c r="C413" s="524"/>
      <c r="D413" s="524"/>
      <c r="E413" s="524"/>
      <c r="F413" s="524"/>
      <c r="G413" s="531"/>
      <c r="H413" s="531"/>
      <c r="I413" s="531"/>
      <c r="J413" s="531"/>
      <c r="K413" s="531"/>
      <c r="L413" s="531"/>
      <c r="M413" s="531"/>
      <c r="N413" s="531"/>
      <c r="O413" s="531"/>
      <c r="P413" s="549"/>
      <c r="Q413" s="676"/>
      <c r="R413" s="676"/>
      <c r="S413" s="680"/>
      <c r="T413" s="683"/>
      <c r="U413" s="683"/>
      <c r="V413" s="533"/>
      <c r="W413" s="524"/>
      <c r="X413" s="524"/>
      <c r="Y413" s="524"/>
      <c r="Z413" s="524"/>
      <c r="AA413" s="524"/>
      <c r="AB413" s="524"/>
      <c r="AC413" s="524"/>
      <c r="AD413" s="524"/>
      <c r="AE413" s="524"/>
      <c r="AF413" s="524"/>
      <c r="AG413" s="524"/>
      <c r="AH413" s="524"/>
      <c r="AI413" s="524"/>
      <c r="AJ413" s="524"/>
      <c r="AK413" s="524"/>
      <c r="AL413" s="524"/>
      <c r="AM413" s="524"/>
      <c r="AN413" s="524"/>
      <c r="AO413" s="533"/>
      <c r="AP413" s="533"/>
      <c r="AQ413" s="533"/>
      <c r="AR413" s="533"/>
      <c r="AS413" s="533"/>
      <c r="AT413" s="533"/>
      <c r="AU413" s="533"/>
      <c r="AV413" s="533"/>
      <c r="AW413" s="533"/>
      <c r="AX413" s="533"/>
      <c r="AY413" s="533"/>
      <c r="AZ413" s="533"/>
      <c r="BA413" s="684"/>
      <c r="BB413" s="684"/>
      <c r="BC413" s="684"/>
      <c r="BD413" s="684"/>
      <c r="BE413" s="684"/>
      <c r="BF413" s="684"/>
      <c r="BG413" s="684"/>
      <c r="BH413" s="684"/>
      <c r="BI413" s="684"/>
      <c r="BJ413" s="684"/>
      <c r="BK413" s="684"/>
      <c r="BL413" s="684"/>
      <c r="BM413" s="684"/>
      <c r="BN413" s="684"/>
      <c r="BO413" s="684"/>
      <c r="BP413" s="684"/>
      <c r="BQ413" s="684"/>
    </row>
    <row r="414">
      <c r="A414" s="524"/>
      <c r="B414" s="524"/>
      <c r="C414" s="524"/>
      <c r="D414" s="524"/>
      <c r="E414" s="524"/>
      <c r="F414" s="524"/>
      <c r="G414" s="531"/>
      <c r="H414" s="531"/>
      <c r="I414" s="531"/>
      <c r="J414" s="531"/>
      <c r="K414" s="531"/>
      <c r="L414" s="531"/>
      <c r="M414" s="531"/>
      <c r="N414" s="531"/>
      <c r="O414" s="531"/>
      <c r="P414" s="549"/>
      <c r="Q414" s="676"/>
      <c r="R414" s="676"/>
      <c r="S414" s="680"/>
      <c r="T414" s="683"/>
      <c r="U414" s="683"/>
      <c r="V414" s="533"/>
      <c r="W414" s="524"/>
      <c r="X414" s="524"/>
      <c r="Y414" s="524"/>
      <c r="Z414" s="524"/>
      <c r="AA414" s="524"/>
      <c r="AB414" s="524"/>
      <c r="AC414" s="524"/>
      <c r="AD414" s="524"/>
      <c r="AE414" s="524"/>
      <c r="AF414" s="524"/>
      <c r="AG414" s="524"/>
      <c r="AH414" s="524"/>
      <c r="AI414" s="524"/>
      <c r="AJ414" s="524"/>
      <c r="AK414" s="524"/>
      <c r="AL414" s="524"/>
      <c r="AM414" s="524"/>
      <c r="AN414" s="524"/>
      <c r="AO414" s="533"/>
      <c r="AP414" s="533"/>
      <c r="AQ414" s="533"/>
      <c r="AR414" s="533"/>
      <c r="AS414" s="533"/>
      <c r="AT414" s="533"/>
      <c r="AU414" s="533"/>
      <c r="AV414" s="533"/>
      <c r="AW414" s="533"/>
      <c r="AX414" s="533"/>
      <c r="AY414" s="533"/>
      <c r="AZ414" s="533"/>
      <c r="BA414" s="684"/>
      <c r="BB414" s="684"/>
      <c r="BC414" s="684"/>
      <c r="BD414" s="684"/>
      <c r="BE414" s="684"/>
      <c r="BF414" s="684"/>
      <c r="BG414" s="684"/>
      <c r="BH414" s="684"/>
      <c r="BI414" s="684"/>
      <c r="BJ414" s="684"/>
      <c r="BK414" s="684"/>
      <c r="BL414" s="684"/>
      <c r="BM414" s="684"/>
      <c r="BN414" s="684"/>
      <c r="BO414" s="684"/>
      <c r="BP414" s="684"/>
      <c r="BQ414" s="684"/>
    </row>
    <row r="415">
      <c r="A415" s="524"/>
      <c r="B415" s="524"/>
      <c r="C415" s="524"/>
      <c r="D415" s="524"/>
      <c r="E415" s="524"/>
      <c r="F415" s="524"/>
      <c r="G415" s="531"/>
      <c r="H415" s="531"/>
      <c r="I415" s="531"/>
      <c r="J415" s="531"/>
      <c r="K415" s="531"/>
      <c r="L415" s="531"/>
      <c r="M415" s="531"/>
      <c r="N415" s="531"/>
      <c r="O415" s="531"/>
      <c r="P415" s="549"/>
      <c r="Q415" s="676"/>
      <c r="R415" s="676"/>
      <c r="S415" s="680"/>
      <c r="T415" s="683"/>
      <c r="U415" s="683"/>
      <c r="V415" s="533"/>
      <c r="W415" s="524"/>
      <c r="X415" s="524"/>
      <c r="Y415" s="524"/>
      <c r="Z415" s="524"/>
      <c r="AA415" s="524"/>
      <c r="AB415" s="524"/>
      <c r="AC415" s="524"/>
      <c r="AD415" s="524"/>
      <c r="AE415" s="524"/>
      <c r="AF415" s="524"/>
      <c r="AG415" s="524"/>
      <c r="AH415" s="524"/>
      <c r="AI415" s="524"/>
      <c r="AJ415" s="524"/>
      <c r="AK415" s="524"/>
      <c r="AL415" s="524"/>
      <c r="AM415" s="524"/>
      <c r="AN415" s="524"/>
      <c r="AO415" s="533"/>
      <c r="AP415" s="533"/>
      <c r="AQ415" s="533"/>
      <c r="AR415" s="533"/>
      <c r="AS415" s="533"/>
      <c r="AT415" s="533"/>
      <c r="AU415" s="533"/>
      <c r="AV415" s="533"/>
      <c r="AW415" s="533"/>
      <c r="AX415" s="533"/>
      <c r="AY415" s="533"/>
      <c r="AZ415" s="533"/>
      <c r="BA415" s="684"/>
      <c r="BB415" s="684"/>
      <c r="BC415" s="684"/>
      <c r="BD415" s="684"/>
      <c r="BE415" s="684"/>
      <c r="BF415" s="684"/>
      <c r="BG415" s="684"/>
      <c r="BH415" s="684"/>
      <c r="BI415" s="684"/>
      <c r="BJ415" s="684"/>
      <c r="BK415" s="684"/>
      <c r="BL415" s="684"/>
      <c r="BM415" s="684"/>
      <c r="BN415" s="684"/>
      <c r="BO415" s="684"/>
      <c r="BP415" s="684"/>
      <c r="BQ415" s="684"/>
    </row>
    <row r="416">
      <c r="A416" s="524"/>
      <c r="B416" s="524"/>
      <c r="C416" s="524"/>
      <c r="D416" s="524"/>
      <c r="E416" s="524"/>
      <c r="F416" s="524"/>
      <c r="G416" s="531"/>
      <c r="H416" s="531"/>
      <c r="I416" s="531"/>
      <c r="J416" s="531"/>
      <c r="K416" s="531"/>
      <c r="L416" s="531"/>
      <c r="M416" s="531"/>
      <c r="N416" s="531"/>
      <c r="O416" s="531"/>
      <c r="P416" s="549"/>
      <c r="Q416" s="676"/>
      <c r="R416" s="676"/>
      <c r="S416" s="680"/>
      <c r="T416" s="683"/>
      <c r="U416" s="683"/>
      <c r="V416" s="533"/>
      <c r="W416" s="524"/>
      <c r="X416" s="524"/>
      <c r="Y416" s="524"/>
      <c r="Z416" s="524"/>
      <c r="AA416" s="524"/>
      <c r="AB416" s="524"/>
      <c r="AC416" s="524"/>
      <c r="AD416" s="524"/>
      <c r="AE416" s="524"/>
      <c r="AF416" s="524"/>
      <c r="AG416" s="524"/>
      <c r="AH416" s="524"/>
      <c r="AI416" s="524"/>
      <c r="AJ416" s="524"/>
      <c r="AK416" s="524"/>
      <c r="AL416" s="524"/>
      <c r="AM416" s="524"/>
      <c r="AN416" s="524"/>
      <c r="AO416" s="533"/>
      <c r="AP416" s="533"/>
      <c r="AQ416" s="533"/>
      <c r="AR416" s="533"/>
      <c r="AS416" s="533"/>
      <c r="AT416" s="533"/>
      <c r="AU416" s="533"/>
      <c r="AV416" s="533"/>
      <c r="AW416" s="533"/>
      <c r="AX416" s="533"/>
      <c r="AY416" s="533"/>
      <c r="AZ416" s="533"/>
      <c r="BA416" s="684"/>
      <c r="BB416" s="684"/>
      <c r="BC416" s="684"/>
      <c r="BD416" s="684"/>
      <c r="BE416" s="684"/>
      <c r="BF416" s="684"/>
      <c r="BG416" s="684"/>
      <c r="BH416" s="684"/>
      <c r="BI416" s="684"/>
      <c r="BJ416" s="684"/>
      <c r="BK416" s="684"/>
      <c r="BL416" s="684"/>
      <c r="BM416" s="684"/>
      <c r="BN416" s="684"/>
      <c r="BO416" s="684"/>
      <c r="BP416" s="684"/>
      <c r="BQ416" s="684"/>
    </row>
    <row r="417">
      <c r="A417" s="524"/>
      <c r="B417" s="524"/>
      <c r="C417" s="524"/>
      <c r="D417" s="524"/>
      <c r="E417" s="524"/>
      <c r="F417" s="524"/>
      <c r="G417" s="531"/>
      <c r="H417" s="531"/>
      <c r="I417" s="531"/>
      <c r="J417" s="531"/>
      <c r="K417" s="531"/>
      <c r="L417" s="531"/>
      <c r="M417" s="531"/>
      <c r="N417" s="531"/>
      <c r="O417" s="531"/>
      <c r="P417" s="549"/>
      <c r="Q417" s="676"/>
      <c r="R417" s="676"/>
      <c r="S417" s="680"/>
      <c r="T417" s="683"/>
      <c r="U417" s="683"/>
      <c r="V417" s="533"/>
      <c r="W417" s="524"/>
      <c r="X417" s="524"/>
      <c r="Y417" s="524"/>
      <c r="Z417" s="524"/>
      <c r="AA417" s="524"/>
      <c r="AB417" s="524"/>
      <c r="AC417" s="524"/>
      <c r="AD417" s="524"/>
      <c r="AE417" s="524"/>
      <c r="AF417" s="524"/>
      <c r="AG417" s="524"/>
      <c r="AH417" s="524"/>
      <c r="AI417" s="524"/>
      <c r="AJ417" s="524"/>
      <c r="AK417" s="524"/>
      <c r="AL417" s="524"/>
      <c r="AM417" s="524"/>
      <c r="AN417" s="524"/>
      <c r="AO417" s="533"/>
      <c r="AP417" s="533"/>
      <c r="AQ417" s="533"/>
      <c r="AR417" s="533"/>
      <c r="AS417" s="533"/>
      <c r="AT417" s="533"/>
      <c r="AU417" s="533"/>
      <c r="AV417" s="533"/>
      <c r="AW417" s="533"/>
      <c r="AX417" s="533"/>
      <c r="AY417" s="533"/>
      <c r="AZ417" s="533"/>
      <c r="BA417" s="684"/>
      <c r="BB417" s="684"/>
      <c r="BC417" s="684"/>
      <c r="BD417" s="684"/>
      <c r="BE417" s="684"/>
      <c r="BF417" s="684"/>
      <c r="BG417" s="684"/>
      <c r="BH417" s="684"/>
      <c r="BI417" s="684"/>
      <c r="BJ417" s="684"/>
      <c r="BK417" s="684"/>
      <c r="BL417" s="684"/>
      <c r="BM417" s="684"/>
      <c r="BN417" s="684"/>
      <c r="BO417" s="684"/>
      <c r="BP417" s="684"/>
      <c r="BQ417" s="684"/>
    </row>
    <row r="418">
      <c r="A418" s="524"/>
      <c r="B418" s="524"/>
      <c r="C418" s="524"/>
      <c r="D418" s="524"/>
      <c r="E418" s="524"/>
      <c r="F418" s="524"/>
      <c r="G418" s="531"/>
      <c r="H418" s="531"/>
      <c r="I418" s="531"/>
      <c r="J418" s="531"/>
      <c r="K418" s="531"/>
      <c r="L418" s="531"/>
      <c r="M418" s="531"/>
      <c r="N418" s="531"/>
      <c r="O418" s="531"/>
      <c r="P418" s="549"/>
      <c r="Q418" s="676"/>
      <c r="R418" s="676"/>
      <c r="S418" s="680"/>
      <c r="T418" s="683"/>
      <c r="U418" s="683"/>
      <c r="V418" s="533"/>
      <c r="W418" s="524"/>
      <c r="X418" s="524"/>
      <c r="Y418" s="524"/>
      <c r="Z418" s="524"/>
      <c r="AA418" s="524"/>
      <c r="AB418" s="524"/>
      <c r="AC418" s="524"/>
      <c r="AD418" s="524"/>
      <c r="AE418" s="524"/>
      <c r="AF418" s="524"/>
      <c r="AG418" s="524"/>
      <c r="AH418" s="524"/>
      <c r="AI418" s="524"/>
      <c r="AJ418" s="524"/>
      <c r="AK418" s="524"/>
      <c r="AL418" s="524"/>
      <c r="AM418" s="524"/>
      <c r="AN418" s="524"/>
      <c r="AO418" s="533"/>
      <c r="AP418" s="533"/>
      <c r="AQ418" s="533"/>
      <c r="AR418" s="533"/>
      <c r="AS418" s="533"/>
      <c r="AT418" s="533"/>
      <c r="AU418" s="533"/>
      <c r="AV418" s="533"/>
      <c r="AW418" s="533"/>
      <c r="AX418" s="533"/>
      <c r="AY418" s="533"/>
      <c r="AZ418" s="533"/>
      <c r="BA418" s="684"/>
      <c r="BB418" s="684"/>
      <c r="BC418" s="684"/>
      <c r="BD418" s="684"/>
      <c r="BE418" s="684"/>
      <c r="BF418" s="684"/>
      <c r="BG418" s="684"/>
      <c r="BH418" s="684"/>
      <c r="BI418" s="684"/>
      <c r="BJ418" s="684"/>
      <c r="BK418" s="684"/>
      <c r="BL418" s="684"/>
      <c r="BM418" s="684"/>
      <c r="BN418" s="684"/>
      <c r="BO418" s="684"/>
      <c r="BP418" s="684"/>
      <c r="BQ418" s="684"/>
    </row>
    <row r="419">
      <c r="A419" s="524"/>
      <c r="B419" s="524"/>
      <c r="C419" s="524"/>
      <c r="D419" s="524"/>
      <c r="E419" s="524"/>
      <c r="F419" s="524"/>
      <c r="G419" s="531"/>
      <c r="H419" s="531"/>
      <c r="I419" s="531"/>
      <c r="J419" s="531"/>
      <c r="K419" s="531"/>
      <c r="L419" s="531"/>
      <c r="M419" s="531"/>
      <c r="N419" s="531"/>
      <c r="O419" s="531"/>
      <c r="P419" s="549"/>
      <c r="Q419" s="676"/>
      <c r="R419" s="676"/>
      <c r="S419" s="680"/>
      <c r="T419" s="683"/>
      <c r="U419" s="683"/>
      <c r="V419" s="533"/>
      <c r="W419" s="524"/>
      <c r="X419" s="524"/>
      <c r="Y419" s="524"/>
      <c r="Z419" s="524"/>
      <c r="AA419" s="524"/>
      <c r="AB419" s="524"/>
      <c r="AC419" s="524"/>
      <c r="AD419" s="524"/>
      <c r="AE419" s="524"/>
      <c r="AF419" s="524"/>
      <c r="AG419" s="524"/>
      <c r="AH419" s="524"/>
      <c r="AI419" s="524"/>
      <c r="AJ419" s="524"/>
      <c r="AK419" s="524"/>
      <c r="AL419" s="524"/>
      <c r="AM419" s="524"/>
      <c r="AN419" s="524"/>
      <c r="AO419" s="533"/>
      <c r="AP419" s="533"/>
      <c r="AQ419" s="533"/>
      <c r="AR419" s="533"/>
      <c r="AS419" s="533"/>
      <c r="AT419" s="533"/>
      <c r="AU419" s="533"/>
      <c r="AV419" s="533"/>
      <c r="AW419" s="533"/>
      <c r="AX419" s="533"/>
      <c r="AY419" s="533"/>
      <c r="AZ419" s="533"/>
      <c r="BA419" s="684"/>
      <c r="BB419" s="684"/>
      <c r="BC419" s="684"/>
      <c r="BD419" s="684"/>
      <c r="BE419" s="684"/>
      <c r="BF419" s="684"/>
      <c r="BG419" s="684"/>
      <c r="BH419" s="684"/>
      <c r="BI419" s="684"/>
      <c r="BJ419" s="684"/>
      <c r="BK419" s="684"/>
      <c r="BL419" s="684"/>
      <c r="BM419" s="684"/>
      <c r="BN419" s="684"/>
      <c r="BO419" s="684"/>
      <c r="BP419" s="684"/>
      <c r="BQ419" s="684"/>
    </row>
    <row r="420">
      <c r="A420" s="524"/>
      <c r="B420" s="524"/>
      <c r="C420" s="524"/>
      <c r="D420" s="524"/>
      <c r="E420" s="524"/>
      <c r="F420" s="524"/>
      <c r="G420" s="531"/>
      <c r="H420" s="531"/>
      <c r="I420" s="531"/>
      <c r="J420" s="531"/>
      <c r="K420" s="531"/>
      <c r="L420" s="531"/>
      <c r="M420" s="531"/>
      <c r="N420" s="531"/>
      <c r="O420" s="531"/>
      <c r="P420" s="549"/>
      <c r="Q420" s="676"/>
      <c r="R420" s="676"/>
      <c r="S420" s="680"/>
      <c r="T420" s="683"/>
      <c r="U420" s="683"/>
      <c r="V420" s="533"/>
      <c r="W420" s="524"/>
      <c r="X420" s="524"/>
      <c r="Y420" s="524"/>
      <c r="Z420" s="524"/>
      <c r="AA420" s="524"/>
      <c r="AB420" s="524"/>
      <c r="AC420" s="524"/>
      <c r="AD420" s="524"/>
      <c r="AE420" s="524"/>
      <c r="AF420" s="524"/>
      <c r="AG420" s="524"/>
      <c r="AH420" s="524"/>
      <c r="AI420" s="524"/>
      <c r="AJ420" s="524"/>
      <c r="AK420" s="524"/>
      <c r="AL420" s="524"/>
      <c r="AM420" s="524"/>
      <c r="AN420" s="524"/>
      <c r="AO420" s="533"/>
      <c r="AP420" s="533"/>
      <c r="AQ420" s="533"/>
      <c r="AR420" s="533"/>
      <c r="AS420" s="533"/>
      <c r="AT420" s="533"/>
      <c r="AU420" s="533"/>
      <c r="AV420" s="533"/>
      <c r="AW420" s="533"/>
      <c r="AX420" s="533"/>
      <c r="AY420" s="533"/>
      <c r="AZ420" s="533"/>
      <c r="BA420" s="684"/>
      <c r="BB420" s="684"/>
      <c r="BC420" s="684"/>
      <c r="BD420" s="684"/>
      <c r="BE420" s="684"/>
      <c r="BF420" s="684"/>
      <c r="BG420" s="684"/>
      <c r="BH420" s="684"/>
      <c r="BI420" s="684"/>
      <c r="BJ420" s="684"/>
      <c r="BK420" s="684"/>
      <c r="BL420" s="684"/>
      <c r="BM420" s="684"/>
      <c r="BN420" s="684"/>
      <c r="BO420" s="684"/>
      <c r="BP420" s="684"/>
      <c r="BQ420" s="684"/>
    </row>
    <row r="421">
      <c r="A421" s="524"/>
      <c r="B421" s="524"/>
      <c r="C421" s="524"/>
      <c r="D421" s="524"/>
      <c r="E421" s="524"/>
      <c r="F421" s="524"/>
      <c r="G421" s="531"/>
      <c r="H421" s="531"/>
      <c r="I421" s="531"/>
      <c r="J421" s="531"/>
      <c r="K421" s="531"/>
      <c r="L421" s="531"/>
      <c r="M421" s="531"/>
      <c r="N421" s="531"/>
      <c r="O421" s="531"/>
      <c r="P421" s="549"/>
      <c r="Q421" s="676"/>
      <c r="R421" s="676"/>
      <c r="S421" s="680"/>
      <c r="T421" s="683"/>
      <c r="U421" s="683"/>
      <c r="V421" s="533"/>
      <c r="W421" s="524"/>
      <c r="X421" s="524"/>
      <c r="Y421" s="524"/>
      <c r="Z421" s="524"/>
      <c r="AA421" s="524"/>
      <c r="AB421" s="524"/>
      <c r="AC421" s="524"/>
      <c r="AD421" s="524"/>
      <c r="AE421" s="524"/>
      <c r="AF421" s="524"/>
      <c r="AG421" s="524"/>
      <c r="AH421" s="524"/>
      <c r="AI421" s="524"/>
      <c r="AJ421" s="524"/>
      <c r="AK421" s="524"/>
      <c r="AL421" s="524"/>
      <c r="AM421" s="524"/>
      <c r="AN421" s="524"/>
      <c r="AO421" s="533"/>
      <c r="AP421" s="533"/>
      <c r="AQ421" s="533"/>
      <c r="AR421" s="533"/>
      <c r="AS421" s="533"/>
      <c r="AT421" s="533"/>
      <c r="AU421" s="533"/>
      <c r="AV421" s="533"/>
      <c r="AW421" s="533"/>
      <c r="AX421" s="533"/>
      <c r="AY421" s="533"/>
      <c r="AZ421" s="533"/>
      <c r="BA421" s="684"/>
      <c r="BB421" s="684"/>
      <c r="BC421" s="684"/>
      <c r="BD421" s="684"/>
      <c r="BE421" s="684"/>
      <c r="BF421" s="684"/>
      <c r="BG421" s="684"/>
      <c r="BH421" s="684"/>
      <c r="BI421" s="684"/>
      <c r="BJ421" s="684"/>
      <c r="BK421" s="684"/>
      <c r="BL421" s="684"/>
      <c r="BM421" s="684"/>
      <c r="BN421" s="684"/>
      <c r="BO421" s="684"/>
      <c r="BP421" s="684"/>
      <c r="BQ421" s="684"/>
    </row>
    <row r="422">
      <c r="A422" s="524"/>
      <c r="B422" s="524"/>
      <c r="C422" s="524"/>
      <c r="D422" s="524"/>
      <c r="E422" s="524"/>
      <c r="F422" s="524"/>
      <c r="G422" s="531"/>
      <c r="H422" s="531"/>
      <c r="I422" s="531"/>
      <c r="J422" s="531"/>
      <c r="K422" s="531"/>
      <c r="L422" s="531"/>
      <c r="M422" s="531"/>
      <c r="N422" s="531"/>
      <c r="O422" s="531"/>
      <c r="P422" s="549"/>
      <c r="Q422" s="676"/>
      <c r="R422" s="676"/>
      <c r="S422" s="680"/>
      <c r="T422" s="683"/>
      <c r="U422" s="683"/>
      <c r="V422" s="533"/>
      <c r="W422" s="524"/>
      <c r="X422" s="524"/>
      <c r="Y422" s="524"/>
      <c r="Z422" s="524"/>
      <c r="AA422" s="524"/>
      <c r="AB422" s="524"/>
      <c r="AC422" s="524"/>
      <c r="AD422" s="524"/>
      <c r="AE422" s="524"/>
      <c r="AF422" s="524"/>
      <c r="AG422" s="524"/>
      <c r="AH422" s="524"/>
      <c r="AI422" s="524"/>
      <c r="AJ422" s="524"/>
      <c r="AK422" s="524"/>
      <c r="AL422" s="524"/>
      <c r="AM422" s="524"/>
      <c r="AN422" s="524"/>
      <c r="AO422" s="533"/>
      <c r="AP422" s="533"/>
      <c r="AQ422" s="533"/>
      <c r="AR422" s="533"/>
      <c r="AS422" s="533"/>
      <c r="AT422" s="533"/>
      <c r="AU422" s="533"/>
      <c r="AV422" s="533"/>
      <c r="AW422" s="533"/>
      <c r="AX422" s="533"/>
      <c r="AY422" s="533"/>
      <c r="AZ422" s="533"/>
      <c r="BA422" s="684"/>
      <c r="BB422" s="684"/>
      <c r="BC422" s="684"/>
      <c r="BD422" s="684"/>
      <c r="BE422" s="684"/>
      <c r="BF422" s="684"/>
      <c r="BG422" s="684"/>
      <c r="BH422" s="684"/>
      <c r="BI422" s="684"/>
      <c r="BJ422" s="684"/>
      <c r="BK422" s="684"/>
      <c r="BL422" s="684"/>
      <c r="BM422" s="684"/>
      <c r="BN422" s="684"/>
      <c r="BO422" s="684"/>
      <c r="BP422" s="684"/>
      <c r="BQ422" s="684"/>
    </row>
    <row r="423">
      <c r="A423" s="524"/>
      <c r="B423" s="524"/>
      <c r="C423" s="524"/>
      <c r="D423" s="524"/>
      <c r="E423" s="524"/>
      <c r="F423" s="524"/>
      <c r="G423" s="531"/>
      <c r="H423" s="531"/>
      <c r="I423" s="531"/>
      <c r="J423" s="531"/>
      <c r="K423" s="531"/>
      <c r="L423" s="531"/>
      <c r="M423" s="531"/>
      <c r="N423" s="531"/>
      <c r="O423" s="531"/>
      <c r="P423" s="549"/>
      <c r="Q423" s="676"/>
      <c r="R423" s="676"/>
      <c r="S423" s="680"/>
      <c r="T423" s="683"/>
      <c r="U423" s="683"/>
      <c r="V423" s="533"/>
      <c r="W423" s="524"/>
      <c r="X423" s="524"/>
      <c r="Y423" s="524"/>
      <c r="Z423" s="524"/>
      <c r="AA423" s="524"/>
      <c r="AB423" s="524"/>
      <c r="AC423" s="524"/>
      <c r="AD423" s="524"/>
      <c r="AE423" s="524"/>
      <c r="AF423" s="524"/>
      <c r="AG423" s="524"/>
      <c r="AH423" s="524"/>
      <c r="AI423" s="524"/>
      <c r="AJ423" s="524"/>
      <c r="AK423" s="524"/>
      <c r="AL423" s="524"/>
      <c r="AM423" s="524"/>
      <c r="AN423" s="524"/>
      <c r="AO423" s="533"/>
      <c r="AP423" s="533"/>
      <c r="AQ423" s="533"/>
      <c r="AR423" s="533"/>
      <c r="AS423" s="533"/>
      <c r="AT423" s="533"/>
      <c r="AU423" s="533"/>
      <c r="AV423" s="533"/>
      <c r="AW423" s="533"/>
      <c r="AX423" s="533"/>
      <c r="AY423" s="533"/>
      <c r="AZ423" s="533"/>
      <c r="BA423" s="684"/>
      <c r="BB423" s="684"/>
      <c r="BC423" s="684"/>
      <c r="BD423" s="684"/>
      <c r="BE423" s="684"/>
      <c r="BF423" s="684"/>
      <c r="BG423" s="684"/>
      <c r="BH423" s="684"/>
      <c r="BI423" s="684"/>
      <c r="BJ423" s="684"/>
      <c r="BK423" s="684"/>
      <c r="BL423" s="684"/>
      <c r="BM423" s="684"/>
      <c r="BN423" s="684"/>
      <c r="BO423" s="684"/>
      <c r="BP423" s="684"/>
      <c r="BQ423" s="684"/>
    </row>
    <row r="424">
      <c r="A424" s="524"/>
      <c r="B424" s="524"/>
      <c r="C424" s="524"/>
      <c r="D424" s="524"/>
      <c r="E424" s="524"/>
      <c r="F424" s="524"/>
      <c r="G424" s="531"/>
      <c r="H424" s="531"/>
      <c r="I424" s="531"/>
      <c r="J424" s="531"/>
      <c r="K424" s="531"/>
      <c r="L424" s="531"/>
      <c r="M424" s="531"/>
      <c r="N424" s="531"/>
      <c r="O424" s="531"/>
      <c r="P424" s="549"/>
      <c r="Q424" s="676"/>
      <c r="R424" s="676"/>
      <c r="S424" s="680"/>
      <c r="T424" s="683"/>
      <c r="U424" s="683"/>
      <c r="V424" s="533"/>
      <c r="W424" s="524"/>
      <c r="X424" s="524"/>
      <c r="Y424" s="524"/>
      <c r="Z424" s="524"/>
      <c r="AA424" s="524"/>
      <c r="AB424" s="524"/>
      <c r="AC424" s="524"/>
      <c r="AD424" s="524"/>
      <c r="AE424" s="524"/>
      <c r="AF424" s="524"/>
      <c r="AG424" s="524"/>
      <c r="AH424" s="524"/>
      <c r="AI424" s="524"/>
      <c r="AJ424" s="524"/>
      <c r="AK424" s="524"/>
      <c r="AL424" s="524"/>
      <c r="AM424" s="524"/>
      <c r="AN424" s="524"/>
      <c r="AO424" s="533"/>
      <c r="AP424" s="533"/>
      <c r="AQ424" s="533"/>
      <c r="AR424" s="533"/>
      <c r="AS424" s="533"/>
      <c r="AT424" s="533"/>
      <c r="AU424" s="533"/>
      <c r="AV424" s="533"/>
      <c r="AW424" s="533"/>
      <c r="AX424" s="533"/>
      <c r="AY424" s="533"/>
      <c r="AZ424" s="533"/>
      <c r="BA424" s="684"/>
      <c r="BB424" s="684"/>
      <c r="BC424" s="684"/>
      <c r="BD424" s="684"/>
      <c r="BE424" s="684"/>
      <c r="BF424" s="684"/>
      <c r="BG424" s="684"/>
      <c r="BH424" s="684"/>
      <c r="BI424" s="684"/>
      <c r="BJ424" s="684"/>
      <c r="BK424" s="684"/>
      <c r="BL424" s="684"/>
      <c r="BM424" s="684"/>
      <c r="BN424" s="684"/>
      <c r="BO424" s="684"/>
      <c r="BP424" s="684"/>
      <c r="BQ424" s="684"/>
    </row>
    <row r="425">
      <c r="A425" s="524"/>
      <c r="B425" s="524"/>
      <c r="C425" s="524"/>
      <c r="D425" s="524"/>
      <c r="E425" s="524"/>
      <c r="F425" s="524"/>
      <c r="G425" s="531"/>
      <c r="H425" s="531"/>
      <c r="I425" s="531"/>
      <c r="J425" s="531"/>
      <c r="K425" s="531"/>
      <c r="L425" s="531"/>
      <c r="M425" s="531"/>
      <c r="N425" s="531"/>
      <c r="O425" s="531"/>
      <c r="P425" s="549"/>
      <c r="Q425" s="676"/>
      <c r="R425" s="676"/>
      <c r="S425" s="680"/>
      <c r="T425" s="683"/>
      <c r="U425" s="683"/>
      <c r="V425" s="533"/>
      <c r="W425" s="524"/>
      <c r="X425" s="524"/>
      <c r="Y425" s="524"/>
      <c r="Z425" s="524"/>
      <c r="AA425" s="524"/>
      <c r="AB425" s="524"/>
      <c r="AC425" s="524"/>
      <c r="AD425" s="524"/>
      <c r="AE425" s="524"/>
      <c r="AF425" s="524"/>
      <c r="AG425" s="524"/>
      <c r="AH425" s="524"/>
      <c r="AI425" s="524"/>
      <c r="AJ425" s="524"/>
      <c r="AK425" s="524"/>
      <c r="AL425" s="524"/>
      <c r="AM425" s="524"/>
      <c r="AN425" s="524"/>
      <c r="AO425" s="533"/>
      <c r="AP425" s="533"/>
      <c r="AQ425" s="533"/>
      <c r="AR425" s="533"/>
      <c r="AS425" s="533"/>
      <c r="AT425" s="533"/>
      <c r="AU425" s="533"/>
      <c r="AV425" s="533"/>
      <c r="AW425" s="533"/>
      <c r="AX425" s="533"/>
      <c r="AY425" s="533"/>
      <c r="AZ425" s="533"/>
      <c r="BA425" s="684"/>
      <c r="BB425" s="684"/>
      <c r="BC425" s="684"/>
      <c r="BD425" s="684"/>
      <c r="BE425" s="684"/>
      <c r="BF425" s="684"/>
      <c r="BG425" s="684"/>
      <c r="BH425" s="684"/>
      <c r="BI425" s="684"/>
      <c r="BJ425" s="684"/>
      <c r="BK425" s="684"/>
      <c r="BL425" s="684"/>
      <c r="BM425" s="684"/>
      <c r="BN425" s="684"/>
      <c r="BO425" s="684"/>
      <c r="BP425" s="684"/>
      <c r="BQ425" s="684"/>
    </row>
    <row r="426">
      <c r="A426" s="524"/>
      <c r="B426" s="524"/>
      <c r="C426" s="524"/>
      <c r="D426" s="524"/>
      <c r="E426" s="524"/>
      <c r="F426" s="524"/>
      <c r="G426" s="531"/>
      <c r="H426" s="531"/>
      <c r="I426" s="531"/>
      <c r="J426" s="531"/>
      <c r="K426" s="531"/>
      <c r="L426" s="531"/>
      <c r="M426" s="531"/>
      <c r="N426" s="531"/>
      <c r="O426" s="531"/>
      <c r="P426" s="549"/>
      <c r="Q426" s="676"/>
      <c r="R426" s="676"/>
      <c r="S426" s="680"/>
      <c r="T426" s="683"/>
      <c r="U426" s="683"/>
      <c r="V426" s="533"/>
      <c r="W426" s="524"/>
      <c r="X426" s="524"/>
      <c r="Y426" s="524"/>
      <c r="Z426" s="524"/>
      <c r="AA426" s="524"/>
      <c r="AB426" s="524"/>
      <c r="AC426" s="524"/>
      <c r="AD426" s="524"/>
      <c r="AE426" s="524"/>
      <c r="AF426" s="524"/>
      <c r="AG426" s="524"/>
      <c r="AH426" s="524"/>
      <c r="AI426" s="524"/>
      <c r="AJ426" s="524"/>
      <c r="AK426" s="524"/>
      <c r="AL426" s="524"/>
      <c r="AM426" s="524"/>
      <c r="AN426" s="524"/>
      <c r="AO426" s="533"/>
      <c r="AP426" s="533"/>
      <c r="AQ426" s="533"/>
      <c r="AR426" s="533"/>
      <c r="AS426" s="533"/>
      <c r="AT426" s="533"/>
      <c r="AU426" s="533"/>
      <c r="AV426" s="533"/>
      <c r="AW426" s="533"/>
      <c r="AX426" s="533"/>
      <c r="AY426" s="533"/>
      <c r="AZ426" s="533"/>
      <c r="BA426" s="684"/>
      <c r="BB426" s="684"/>
      <c r="BC426" s="684"/>
      <c r="BD426" s="684"/>
      <c r="BE426" s="684"/>
      <c r="BF426" s="684"/>
      <c r="BG426" s="684"/>
      <c r="BH426" s="684"/>
      <c r="BI426" s="684"/>
      <c r="BJ426" s="684"/>
      <c r="BK426" s="684"/>
      <c r="BL426" s="684"/>
      <c r="BM426" s="684"/>
      <c r="BN426" s="684"/>
      <c r="BO426" s="684"/>
      <c r="BP426" s="684"/>
      <c r="BQ426" s="684"/>
    </row>
    <row r="427">
      <c r="A427" s="524"/>
      <c r="B427" s="524"/>
      <c r="C427" s="524"/>
      <c r="D427" s="524"/>
      <c r="E427" s="524"/>
      <c r="F427" s="524"/>
      <c r="G427" s="531"/>
      <c r="H427" s="531"/>
      <c r="I427" s="531"/>
      <c r="J427" s="531"/>
      <c r="K427" s="531"/>
      <c r="L427" s="531"/>
      <c r="M427" s="531"/>
      <c r="N427" s="531"/>
      <c r="O427" s="531"/>
      <c r="P427" s="549"/>
      <c r="Q427" s="676"/>
      <c r="R427" s="676"/>
      <c r="S427" s="680"/>
      <c r="T427" s="683"/>
      <c r="U427" s="683"/>
      <c r="V427" s="533"/>
      <c r="W427" s="524"/>
      <c r="X427" s="524"/>
      <c r="Y427" s="524"/>
      <c r="Z427" s="524"/>
      <c r="AA427" s="524"/>
      <c r="AB427" s="524"/>
      <c r="AC427" s="524"/>
      <c r="AD427" s="524"/>
      <c r="AE427" s="524"/>
      <c r="AF427" s="524"/>
      <c r="AG427" s="524"/>
      <c r="AH427" s="524"/>
      <c r="AI427" s="524"/>
      <c r="AJ427" s="524"/>
      <c r="AK427" s="524"/>
      <c r="AL427" s="524"/>
      <c r="AM427" s="524"/>
      <c r="AN427" s="524"/>
      <c r="AO427" s="533"/>
      <c r="AP427" s="533"/>
      <c r="AQ427" s="533"/>
      <c r="AR427" s="533"/>
      <c r="AS427" s="533"/>
      <c r="AT427" s="533"/>
      <c r="AU427" s="533"/>
      <c r="AV427" s="533"/>
      <c r="AW427" s="533"/>
      <c r="AX427" s="533"/>
      <c r="AY427" s="533"/>
      <c r="AZ427" s="533"/>
      <c r="BA427" s="684"/>
      <c r="BB427" s="684"/>
      <c r="BC427" s="684"/>
      <c r="BD427" s="684"/>
      <c r="BE427" s="684"/>
      <c r="BF427" s="684"/>
      <c r="BG427" s="684"/>
      <c r="BH427" s="684"/>
      <c r="BI427" s="684"/>
      <c r="BJ427" s="684"/>
      <c r="BK427" s="684"/>
      <c r="BL427" s="684"/>
      <c r="BM427" s="684"/>
      <c r="BN427" s="684"/>
      <c r="BO427" s="684"/>
      <c r="BP427" s="684"/>
      <c r="BQ427" s="684"/>
    </row>
    <row r="428">
      <c r="A428" s="524"/>
      <c r="B428" s="524"/>
      <c r="C428" s="524"/>
      <c r="D428" s="524"/>
      <c r="E428" s="524"/>
      <c r="F428" s="524"/>
      <c r="G428" s="531"/>
      <c r="H428" s="531"/>
      <c r="I428" s="531"/>
      <c r="J428" s="531"/>
      <c r="K428" s="531"/>
      <c r="L428" s="531"/>
      <c r="M428" s="531"/>
      <c r="N428" s="531"/>
      <c r="O428" s="531"/>
      <c r="P428" s="549"/>
      <c r="Q428" s="676"/>
      <c r="R428" s="676"/>
      <c r="S428" s="680"/>
      <c r="T428" s="683"/>
      <c r="U428" s="683"/>
      <c r="V428" s="533"/>
      <c r="W428" s="524"/>
      <c r="X428" s="524"/>
      <c r="Y428" s="524"/>
      <c r="Z428" s="524"/>
      <c r="AA428" s="524"/>
      <c r="AB428" s="524"/>
      <c r="AC428" s="524"/>
      <c r="AD428" s="524"/>
      <c r="AE428" s="524"/>
      <c r="AF428" s="524"/>
      <c r="AG428" s="524"/>
      <c r="AH428" s="524"/>
      <c r="AI428" s="524"/>
      <c r="AJ428" s="524"/>
      <c r="AK428" s="524"/>
      <c r="AL428" s="524"/>
      <c r="AM428" s="524"/>
      <c r="AN428" s="524"/>
      <c r="AO428" s="533"/>
      <c r="AP428" s="533"/>
      <c r="AQ428" s="533"/>
      <c r="AR428" s="533"/>
      <c r="AS428" s="533"/>
      <c r="AT428" s="533"/>
      <c r="AU428" s="533"/>
      <c r="AV428" s="533"/>
      <c r="AW428" s="533"/>
      <c r="AX428" s="533"/>
      <c r="AY428" s="533"/>
      <c r="AZ428" s="533"/>
      <c r="BA428" s="684"/>
      <c r="BB428" s="684"/>
      <c r="BC428" s="684"/>
      <c r="BD428" s="684"/>
      <c r="BE428" s="684"/>
      <c r="BF428" s="684"/>
      <c r="BG428" s="684"/>
      <c r="BH428" s="684"/>
      <c r="BI428" s="684"/>
      <c r="BJ428" s="684"/>
      <c r="BK428" s="684"/>
      <c r="BL428" s="684"/>
      <c r="BM428" s="684"/>
      <c r="BN428" s="684"/>
      <c r="BO428" s="684"/>
      <c r="BP428" s="684"/>
      <c r="BQ428" s="684"/>
    </row>
    <row r="429">
      <c r="A429" s="524"/>
      <c r="B429" s="524"/>
      <c r="C429" s="524"/>
      <c r="D429" s="524"/>
      <c r="E429" s="524"/>
      <c r="F429" s="524"/>
      <c r="G429" s="531"/>
      <c r="H429" s="531"/>
      <c r="I429" s="531"/>
      <c r="J429" s="531"/>
      <c r="K429" s="531"/>
      <c r="L429" s="531"/>
      <c r="M429" s="531"/>
      <c r="N429" s="531"/>
      <c r="O429" s="531"/>
      <c r="P429" s="549"/>
      <c r="Q429" s="676"/>
      <c r="R429" s="676"/>
      <c r="S429" s="680"/>
      <c r="T429" s="683"/>
      <c r="U429" s="683"/>
      <c r="V429" s="533"/>
      <c r="W429" s="524"/>
      <c r="X429" s="524"/>
      <c r="Y429" s="524"/>
      <c r="Z429" s="524"/>
      <c r="AA429" s="524"/>
      <c r="AB429" s="524"/>
      <c r="AC429" s="524"/>
      <c r="AD429" s="524"/>
      <c r="AE429" s="524"/>
      <c r="AF429" s="524"/>
      <c r="AG429" s="524"/>
      <c r="AH429" s="524"/>
      <c r="AI429" s="524"/>
      <c r="AJ429" s="524"/>
      <c r="AK429" s="524"/>
      <c r="AL429" s="524"/>
      <c r="AM429" s="524"/>
      <c r="AN429" s="524"/>
      <c r="AO429" s="533"/>
      <c r="AP429" s="533"/>
      <c r="AQ429" s="533"/>
      <c r="AR429" s="533"/>
      <c r="AS429" s="533"/>
      <c r="AT429" s="533"/>
      <c r="AU429" s="533"/>
      <c r="AV429" s="533"/>
      <c r="AW429" s="533"/>
      <c r="AX429" s="533"/>
      <c r="AY429" s="533"/>
      <c r="AZ429" s="533"/>
      <c r="BA429" s="684"/>
      <c r="BB429" s="684"/>
      <c r="BC429" s="684"/>
      <c r="BD429" s="684"/>
      <c r="BE429" s="684"/>
      <c r="BF429" s="684"/>
      <c r="BG429" s="684"/>
      <c r="BH429" s="684"/>
      <c r="BI429" s="684"/>
      <c r="BJ429" s="684"/>
      <c r="BK429" s="684"/>
      <c r="BL429" s="684"/>
      <c r="BM429" s="684"/>
      <c r="BN429" s="684"/>
      <c r="BO429" s="684"/>
      <c r="BP429" s="684"/>
      <c r="BQ429" s="684"/>
    </row>
    <row r="430">
      <c r="A430" s="524"/>
      <c r="B430" s="524"/>
      <c r="C430" s="524"/>
      <c r="D430" s="524"/>
      <c r="E430" s="524"/>
      <c r="F430" s="524"/>
      <c r="G430" s="531"/>
      <c r="H430" s="531"/>
      <c r="I430" s="531"/>
      <c r="J430" s="531"/>
      <c r="K430" s="531"/>
      <c r="L430" s="531"/>
      <c r="M430" s="531"/>
      <c r="N430" s="531"/>
      <c r="O430" s="531"/>
      <c r="P430" s="549"/>
      <c r="Q430" s="676"/>
      <c r="R430" s="676"/>
      <c r="S430" s="680"/>
      <c r="T430" s="683"/>
      <c r="U430" s="683"/>
      <c r="V430" s="533"/>
      <c r="W430" s="524"/>
      <c r="X430" s="524"/>
      <c r="Y430" s="524"/>
      <c r="Z430" s="524"/>
      <c r="AA430" s="524"/>
      <c r="AB430" s="524"/>
      <c r="AC430" s="524"/>
      <c r="AD430" s="524"/>
      <c r="AE430" s="524"/>
      <c r="AF430" s="524"/>
      <c r="AG430" s="524"/>
      <c r="AH430" s="524"/>
      <c r="AI430" s="524"/>
      <c r="AJ430" s="524"/>
      <c r="AK430" s="524"/>
      <c r="AL430" s="524"/>
      <c r="AM430" s="524"/>
      <c r="AN430" s="524"/>
      <c r="AO430" s="533"/>
      <c r="AP430" s="533"/>
      <c r="AQ430" s="533"/>
      <c r="AR430" s="533"/>
      <c r="AS430" s="533"/>
      <c r="AT430" s="533"/>
      <c r="AU430" s="533"/>
      <c r="AV430" s="533"/>
      <c r="AW430" s="533"/>
      <c r="AX430" s="533"/>
      <c r="AY430" s="533"/>
      <c r="AZ430" s="533"/>
      <c r="BA430" s="684"/>
      <c r="BB430" s="684"/>
      <c r="BC430" s="684"/>
      <c r="BD430" s="684"/>
      <c r="BE430" s="684"/>
      <c r="BF430" s="684"/>
      <c r="BG430" s="684"/>
      <c r="BH430" s="684"/>
      <c r="BI430" s="684"/>
      <c r="BJ430" s="684"/>
      <c r="BK430" s="684"/>
      <c r="BL430" s="684"/>
      <c r="BM430" s="684"/>
      <c r="BN430" s="684"/>
      <c r="BO430" s="684"/>
      <c r="BP430" s="684"/>
      <c r="BQ430" s="684"/>
    </row>
    <row r="431">
      <c r="A431" s="524"/>
      <c r="B431" s="524"/>
      <c r="C431" s="524"/>
      <c r="D431" s="524"/>
      <c r="E431" s="524"/>
      <c r="F431" s="524"/>
      <c r="G431" s="531"/>
      <c r="H431" s="531"/>
      <c r="I431" s="531"/>
      <c r="J431" s="531"/>
      <c r="K431" s="531"/>
      <c r="L431" s="531"/>
      <c r="M431" s="531"/>
      <c r="N431" s="531"/>
      <c r="O431" s="531"/>
      <c r="P431" s="549"/>
      <c r="Q431" s="676"/>
      <c r="R431" s="676"/>
      <c r="S431" s="680"/>
      <c r="T431" s="683"/>
      <c r="U431" s="683"/>
      <c r="V431" s="533"/>
      <c r="W431" s="524"/>
      <c r="X431" s="524"/>
      <c r="Y431" s="524"/>
      <c r="Z431" s="524"/>
      <c r="AA431" s="524"/>
      <c r="AB431" s="524"/>
      <c r="AC431" s="524"/>
      <c r="AD431" s="524"/>
      <c r="AE431" s="524"/>
      <c r="AF431" s="524"/>
      <c r="AG431" s="524"/>
      <c r="AH431" s="524"/>
      <c r="AI431" s="524"/>
      <c r="AJ431" s="524"/>
      <c r="AK431" s="524"/>
      <c r="AL431" s="524"/>
      <c r="AM431" s="524"/>
      <c r="AN431" s="524"/>
      <c r="AO431" s="533"/>
      <c r="AP431" s="533"/>
      <c r="AQ431" s="533"/>
      <c r="AR431" s="533"/>
      <c r="AS431" s="533"/>
      <c r="AT431" s="533"/>
      <c r="AU431" s="533"/>
      <c r="AV431" s="533"/>
      <c r="AW431" s="533"/>
      <c r="AX431" s="533"/>
      <c r="AY431" s="533"/>
      <c r="AZ431" s="533"/>
      <c r="BA431" s="684"/>
      <c r="BB431" s="684"/>
      <c r="BC431" s="684"/>
      <c r="BD431" s="684"/>
      <c r="BE431" s="684"/>
      <c r="BF431" s="684"/>
      <c r="BG431" s="684"/>
      <c r="BH431" s="684"/>
      <c r="BI431" s="684"/>
      <c r="BJ431" s="684"/>
      <c r="BK431" s="684"/>
      <c r="BL431" s="684"/>
      <c r="BM431" s="684"/>
      <c r="BN431" s="684"/>
      <c r="BO431" s="684"/>
      <c r="BP431" s="684"/>
      <c r="BQ431" s="684"/>
    </row>
    <row r="432">
      <c r="A432" s="524"/>
      <c r="B432" s="524"/>
      <c r="C432" s="524"/>
      <c r="D432" s="524"/>
      <c r="E432" s="524"/>
      <c r="F432" s="524"/>
      <c r="G432" s="531"/>
      <c r="H432" s="531"/>
      <c r="I432" s="531"/>
      <c r="J432" s="531"/>
      <c r="K432" s="531"/>
      <c r="L432" s="531"/>
      <c r="M432" s="531"/>
      <c r="N432" s="531"/>
      <c r="O432" s="531"/>
      <c r="P432" s="549"/>
      <c r="Q432" s="676"/>
      <c r="R432" s="676"/>
      <c r="S432" s="680"/>
      <c r="T432" s="683"/>
      <c r="U432" s="683"/>
      <c r="V432" s="533"/>
      <c r="W432" s="524"/>
      <c r="X432" s="524"/>
      <c r="Y432" s="524"/>
      <c r="Z432" s="524"/>
      <c r="AA432" s="524"/>
      <c r="AB432" s="524"/>
      <c r="AC432" s="524"/>
      <c r="AD432" s="524"/>
      <c r="AE432" s="524"/>
      <c r="AF432" s="524"/>
      <c r="AG432" s="524"/>
      <c r="AH432" s="524"/>
      <c r="AI432" s="524"/>
      <c r="AJ432" s="524"/>
      <c r="AK432" s="524"/>
      <c r="AL432" s="524"/>
      <c r="AM432" s="524"/>
      <c r="AN432" s="524"/>
      <c r="AO432" s="533"/>
      <c r="AP432" s="533"/>
      <c r="AQ432" s="533"/>
      <c r="AR432" s="533"/>
      <c r="AS432" s="533"/>
      <c r="AT432" s="533"/>
      <c r="AU432" s="533"/>
      <c r="AV432" s="533"/>
      <c r="AW432" s="533"/>
      <c r="AX432" s="533"/>
      <c r="AY432" s="533"/>
      <c r="AZ432" s="533"/>
      <c r="BA432" s="684"/>
      <c r="BB432" s="684"/>
      <c r="BC432" s="684"/>
      <c r="BD432" s="684"/>
      <c r="BE432" s="684"/>
      <c r="BF432" s="684"/>
      <c r="BG432" s="684"/>
      <c r="BH432" s="684"/>
      <c r="BI432" s="684"/>
      <c r="BJ432" s="684"/>
      <c r="BK432" s="684"/>
      <c r="BL432" s="684"/>
      <c r="BM432" s="684"/>
      <c r="BN432" s="684"/>
      <c r="BO432" s="684"/>
      <c r="BP432" s="684"/>
      <c r="BQ432" s="684"/>
    </row>
    <row r="433">
      <c r="A433" s="524"/>
      <c r="B433" s="524"/>
      <c r="C433" s="524"/>
      <c r="D433" s="524"/>
      <c r="E433" s="524"/>
      <c r="F433" s="524"/>
      <c r="G433" s="531"/>
      <c r="H433" s="531"/>
      <c r="I433" s="531"/>
      <c r="J433" s="531"/>
      <c r="K433" s="531"/>
      <c r="L433" s="531"/>
      <c r="M433" s="531"/>
      <c r="N433" s="531"/>
      <c r="O433" s="531"/>
      <c r="P433" s="549"/>
      <c r="Q433" s="676"/>
      <c r="R433" s="676"/>
      <c r="S433" s="680"/>
      <c r="T433" s="683"/>
      <c r="U433" s="683"/>
      <c r="V433" s="533"/>
      <c r="W433" s="524"/>
      <c r="X433" s="524"/>
      <c r="Y433" s="524"/>
      <c r="Z433" s="524"/>
      <c r="AA433" s="524"/>
      <c r="AB433" s="524"/>
      <c r="AC433" s="524"/>
      <c r="AD433" s="524"/>
      <c r="AE433" s="524"/>
      <c r="AF433" s="524"/>
      <c r="AG433" s="524"/>
      <c r="AH433" s="524"/>
      <c r="AI433" s="524"/>
      <c r="AJ433" s="524"/>
      <c r="AK433" s="524"/>
      <c r="AL433" s="524"/>
      <c r="AM433" s="524"/>
      <c r="AN433" s="524"/>
      <c r="AO433" s="533"/>
      <c r="AP433" s="533"/>
      <c r="AQ433" s="533"/>
      <c r="AR433" s="533"/>
      <c r="AS433" s="533"/>
      <c r="AT433" s="533"/>
      <c r="AU433" s="533"/>
      <c r="AV433" s="533"/>
      <c r="AW433" s="533"/>
      <c r="AX433" s="533"/>
      <c r="AY433" s="533"/>
      <c r="AZ433" s="533"/>
      <c r="BA433" s="684"/>
      <c r="BB433" s="684"/>
      <c r="BC433" s="684"/>
      <c r="BD433" s="684"/>
      <c r="BE433" s="684"/>
      <c r="BF433" s="684"/>
      <c r="BG433" s="684"/>
      <c r="BH433" s="684"/>
      <c r="BI433" s="684"/>
      <c r="BJ433" s="684"/>
      <c r="BK433" s="684"/>
      <c r="BL433" s="684"/>
      <c r="BM433" s="684"/>
      <c r="BN433" s="684"/>
      <c r="BO433" s="684"/>
      <c r="BP433" s="684"/>
      <c r="BQ433" s="684"/>
    </row>
    <row r="434">
      <c r="A434" s="524"/>
      <c r="B434" s="524"/>
      <c r="C434" s="524"/>
      <c r="D434" s="524"/>
      <c r="E434" s="524"/>
      <c r="F434" s="524"/>
      <c r="G434" s="531"/>
      <c r="H434" s="531"/>
      <c r="I434" s="531"/>
      <c r="J434" s="531"/>
      <c r="K434" s="531"/>
      <c r="L434" s="531"/>
      <c r="M434" s="531"/>
      <c r="N434" s="531"/>
      <c r="O434" s="531"/>
      <c r="P434" s="549"/>
      <c r="Q434" s="676"/>
      <c r="R434" s="676"/>
      <c r="S434" s="680"/>
      <c r="T434" s="683"/>
      <c r="U434" s="683"/>
      <c r="V434" s="533"/>
      <c r="W434" s="524"/>
      <c r="X434" s="524"/>
      <c r="Y434" s="524"/>
      <c r="Z434" s="524"/>
      <c r="AA434" s="524"/>
      <c r="AB434" s="524"/>
      <c r="AC434" s="524"/>
      <c r="AD434" s="524"/>
      <c r="AE434" s="524"/>
      <c r="AF434" s="524"/>
      <c r="AG434" s="524"/>
      <c r="AH434" s="524"/>
      <c r="AI434" s="524"/>
      <c r="AJ434" s="524"/>
      <c r="AK434" s="524"/>
      <c r="AL434" s="524"/>
      <c r="AM434" s="524"/>
      <c r="AN434" s="524"/>
      <c r="AO434" s="533"/>
      <c r="AP434" s="533"/>
      <c r="AQ434" s="533"/>
      <c r="AR434" s="533"/>
      <c r="AS434" s="533"/>
      <c r="AT434" s="533"/>
      <c r="AU434" s="533"/>
      <c r="AV434" s="533"/>
      <c r="AW434" s="533"/>
      <c r="AX434" s="533"/>
      <c r="AY434" s="533"/>
      <c r="AZ434" s="533"/>
      <c r="BA434" s="684"/>
      <c r="BB434" s="684"/>
      <c r="BC434" s="684"/>
      <c r="BD434" s="684"/>
      <c r="BE434" s="684"/>
      <c r="BF434" s="684"/>
      <c r="BG434" s="684"/>
      <c r="BH434" s="684"/>
      <c r="BI434" s="684"/>
      <c r="BJ434" s="684"/>
      <c r="BK434" s="684"/>
      <c r="BL434" s="684"/>
      <c r="BM434" s="684"/>
      <c r="BN434" s="684"/>
      <c r="BO434" s="684"/>
      <c r="BP434" s="684"/>
      <c r="BQ434" s="684"/>
    </row>
    <row r="435">
      <c r="A435" s="524"/>
      <c r="B435" s="524"/>
      <c r="C435" s="524"/>
      <c r="D435" s="524"/>
      <c r="E435" s="524"/>
      <c r="F435" s="524"/>
      <c r="G435" s="531"/>
      <c r="H435" s="531"/>
      <c r="I435" s="531"/>
      <c r="J435" s="531"/>
      <c r="K435" s="531"/>
      <c r="L435" s="531"/>
      <c r="M435" s="531"/>
      <c r="N435" s="531"/>
      <c r="O435" s="531"/>
      <c r="P435" s="549"/>
      <c r="Q435" s="676"/>
      <c r="R435" s="676"/>
      <c r="S435" s="680"/>
      <c r="T435" s="683"/>
      <c r="U435" s="683"/>
      <c r="V435" s="533"/>
      <c r="W435" s="524"/>
      <c r="X435" s="524"/>
      <c r="Y435" s="524"/>
      <c r="Z435" s="524"/>
      <c r="AA435" s="524"/>
      <c r="AB435" s="524"/>
      <c r="AC435" s="524"/>
      <c r="AD435" s="524"/>
      <c r="AE435" s="524"/>
      <c r="AF435" s="524"/>
      <c r="AG435" s="524"/>
      <c r="AH435" s="524"/>
      <c r="AI435" s="524"/>
      <c r="AJ435" s="524"/>
      <c r="AK435" s="524"/>
      <c r="AL435" s="524"/>
      <c r="AM435" s="524"/>
      <c r="AN435" s="524"/>
      <c r="AO435" s="533"/>
      <c r="AP435" s="533"/>
      <c r="AQ435" s="533"/>
      <c r="AR435" s="533"/>
      <c r="AS435" s="533"/>
      <c r="AT435" s="533"/>
      <c r="AU435" s="533"/>
      <c r="AV435" s="533"/>
      <c r="AW435" s="533"/>
      <c r="AX435" s="533"/>
      <c r="AY435" s="533"/>
      <c r="AZ435" s="533"/>
      <c r="BA435" s="684"/>
      <c r="BB435" s="684"/>
      <c r="BC435" s="684"/>
      <c r="BD435" s="684"/>
      <c r="BE435" s="684"/>
      <c r="BF435" s="684"/>
      <c r="BG435" s="684"/>
      <c r="BH435" s="684"/>
      <c r="BI435" s="684"/>
      <c r="BJ435" s="684"/>
      <c r="BK435" s="684"/>
      <c r="BL435" s="684"/>
      <c r="BM435" s="684"/>
      <c r="BN435" s="684"/>
      <c r="BO435" s="684"/>
      <c r="BP435" s="684"/>
      <c r="BQ435" s="684"/>
    </row>
    <row r="436">
      <c r="A436" s="524"/>
      <c r="B436" s="524"/>
      <c r="C436" s="524"/>
      <c r="D436" s="524"/>
      <c r="E436" s="524"/>
      <c r="F436" s="524"/>
      <c r="G436" s="531"/>
      <c r="H436" s="531"/>
      <c r="I436" s="531"/>
      <c r="J436" s="531"/>
      <c r="K436" s="531"/>
      <c r="L436" s="531"/>
      <c r="M436" s="531"/>
      <c r="N436" s="531"/>
      <c r="O436" s="531"/>
      <c r="P436" s="549"/>
      <c r="Q436" s="676"/>
      <c r="R436" s="676"/>
      <c r="S436" s="680"/>
      <c r="T436" s="683"/>
      <c r="U436" s="683"/>
      <c r="V436" s="533"/>
      <c r="W436" s="524"/>
      <c r="X436" s="524"/>
      <c r="Y436" s="524"/>
      <c r="Z436" s="524"/>
      <c r="AA436" s="524"/>
      <c r="AB436" s="524"/>
      <c r="AC436" s="524"/>
      <c r="AD436" s="524"/>
      <c r="AE436" s="524"/>
      <c r="AF436" s="524"/>
      <c r="AG436" s="524"/>
      <c r="AH436" s="524"/>
      <c r="AI436" s="524"/>
      <c r="AJ436" s="524"/>
      <c r="AK436" s="524"/>
      <c r="AL436" s="524"/>
      <c r="AM436" s="524"/>
      <c r="AN436" s="524"/>
      <c r="AO436" s="533"/>
      <c r="AP436" s="533"/>
      <c r="AQ436" s="533"/>
      <c r="AR436" s="533"/>
      <c r="AS436" s="533"/>
      <c r="AT436" s="533"/>
      <c r="AU436" s="533"/>
      <c r="AV436" s="533"/>
      <c r="AW436" s="533"/>
      <c r="AX436" s="533"/>
      <c r="AY436" s="533"/>
      <c r="AZ436" s="533"/>
      <c r="BA436" s="684"/>
      <c r="BB436" s="684"/>
      <c r="BC436" s="684"/>
      <c r="BD436" s="684"/>
      <c r="BE436" s="684"/>
      <c r="BF436" s="684"/>
      <c r="BG436" s="684"/>
      <c r="BH436" s="684"/>
      <c r="BI436" s="684"/>
      <c r="BJ436" s="684"/>
      <c r="BK436" s="684"/>
      <c r="BL436" s="684"/>
      <c r="BM436" s="684"/>
      <c r="BN436" s="684"/>
      <c r="BO436" s="684"/>
      <c r="BP436" s="684"/>
      <c r="BQ436" s="684"/>
    </row>
    <row r="437">
      <c r="A437" s="524"/>
      <c r="B437" s="524"/>
      <c r="C437" s="524"/>
      <c r="D437" s="524"/>
      <c r="E437" s="524"/>
      <c r="F437" s="524"/>
      <c r="G437" s="531"/>
      <c r="H437" s="531"/>
      <c r="I437" s="531"/>
      <c r="J437" s="531"/>
      <c r="K437" s="531"/>
      <c r="L437" s="531"/>
      <c r="M437" s="531"/>
      <c r="N437" s="531"/>
      <c r="O437" s="531"/>
      <c r="P437" s="549"/>
      <c r="Q437" s="676"/>
      <c r="R437" s="676"/>
      <c r="S437" s="680"/>
      <c r="T437" s="683"/>
      <c r="U437" s="683"/>
      <c r="V437" s="533"/>
      <c r="W437" s="524"/>
      <c r="X437" s="524"/>
      <c r="Y437" s="524"/>
      <c r="Z437" s="524"/>
      <c r="AA437" s="524"/>
      <c r="AB437" s="524"/>
      <c r="AC437" s="524"/>
      <c r="AD437" s="524"/>
      <c r="AE437" s="524"/>
      <c r="AF437" s="524"/>
      <c r="AG437" s="524"/>
      <c r="AH437" s="524"/>
      <c r="AI437" s="524"/>
      <c r="AJ437" s="524"/>
      <c r="AK437" s="524"/>
      <c r="AL437" s="524"/>
      <c r="AM437" s="524"/>
      <c r="AN437" s="524"/>
      <c r="AO437" s="533"/>
      <c r="AP437" s="533"/>
      <c r="AQ437" s="533"/>
      <c r="AR437" s="533"/>
      <c r="AS437" s="533"/>
      <c r="AT437" s="533"/>
      <c r="AU437" s="533"/>
      <c r="AV437" s="533"/>
      <c r="AW437" s="533"/>
      <c r="AX437" s="533"/>
      <c r="AY437" s="533"/>
      <c r="AZ437" s="533"/>
      <c r="BA437" s="684"/>
      <c r="BB437" s="684"/>
      <c r="BC437" s="684"/>
      <c r="BD437" s="684"/>
      <c r="BE437" s="684"/>
      <c r="BF437" s="684"/>
      <c r="BG437" s="684"/>
      <c r="BH437" s="684"/>
      <c r="BI437" s="684"/>
      <c r="BJ437" s="684"/>
      <c r="BK437" s="684"/>
      <c r="BL437" s="684"/>
      <c r="BM437" s="684"/>
      <c r="BN437" s="684"/>
      <c r="BO437" s="684"/>
      <c r="BP437" s="684"/>
      <c r="BQ437" s="684"/>
    </row>
    <row r="438">
      <c r="A438" s="524"/>
      <c r="B438" s="524"/>
      <c r="C438" s="524"/>
      <c r="D438" s="524"/>
      <c r="E438" s="524"/>
      <c r="F438" s="524"/>
      <c r="G438" s="531"/>
      <c r="H438" s="531"/>
      <c r="I438" s="531"/>
      <c r="J438" s="531"/>
      <c r="K438" s="531"/>
      <c r="L438" s="531"/>
      <c r="M438" s="531"/>
      <c r="N438" s="531"/>
      <c r="O438" s="531"/>
      <c r="P438" s="549"/>
      <c r="Q438" s="676"/>
      <c r="R438" s="676"/>
      <c r="S438" s="680"/>
      <c r="T438" s="683"/>
      <c r="U438" s="683"/>
      <c r="V438" s="533"/>
      <c r="W438" s="524"/>
      <c r="X438" s="524"/>
      <c r="Y438" s="524"/>
      <c r="Z438" s="524"/>
      <c r="AA438" s="524"/>
      <c r="AB438" s="524"/>
      <c r="AC438" s="524"/>
      <c r="AD438" s="524"/>
      <c r="AE438" s="524"/>
      <c r="AF438" s="524"/>
      <c r="AG438" s="524"/>
      <c r="AH438" s="524"/>
      <c r="AI438" s="524"/>
      <c r="AJ438" s="524"/>
      <c r="AK438" s="524"/>
      <c r="AL438" s="524"/>
      <c r="AM438" s="524"/>
      <c r="AN438" s="524"/>
      <c r="AO438" s="533"/>
      <c r="AP438" s="533"/>
      <c r="AQ438" s="533"/>
      <c r="AR438" s="533"/>
      <c r="AS438" s="533"/>
      <c r="AT438" s="533"/>
      <c r="AU438" s="533"/>
      <c r="AV438" s="533"/>
      <c r="AW438" s="533"/>
      <c r="AX438" s="533"/>
      <c r="AY438" s="533"/>
      <c r="AZ438" s="533"/>
      <c r="BA438" s="684"/>
      <c r="BB438" s="684"/>
      <c r="BC438" s="684"/>
      <c r="BD438" s="684"/>
      <c r="BE438" s="684"/>
      <c r="BF438" s="684"/>
      <c r="BG438" s="684"/>
      <c r="BH438" s="684"/>
      <c r="BI438" s="684"/>
      <c r="BJ438" s="684"/>
      <c r="BK438" s="684"/>
      <c r="BL438" s="684"/>
      <c r="BM438" s="684"/>
      <c r="BN438" s="684"/>
      <c r="BO438" s="684"/>
      <c r="BP438" s="684"/>
      <c r="BQ438" s="684"/>
    </row>
    <row r="439">
      <c r="A439" s="524"/>
      <c r="B439" s="524"/>
      <c r="C439" s="524"/>
      <c r="D439" s="524"/>
      <c r="E439" s="524"/>
      <c r="F439" s="524"/>
      <c r="G439" s="531"/>
      <c r="H439" s="531"/>
      <c r="I439" s="531"/>
      <c r="J439" s="531"/>
      <c r="K439" s="531"/>
      <c r="L439" s="531"/>
      <c r="M439" s="531"/>
      <c r="N439" s="531"/>
      <c r="O439" s="531"/>
      <c r="P439" s="549"/>
      <c r="Q439" s="676"/>
      <c r="R439" s="676"/>
      <c r="S439" s="680"/>
      <c r="T439" s="683"/>
      <c r="U439" s="683"/>
      <c r="V439" s="533"/>
      <c r="W439" s="524"/>
      <c r="X439" s="524"/>
      <c r="Y439" s="524"/>
      <c r="Z439" s="524"/>
      <c r="AA439" s="524"/>
      <c r="AB439" s="524"/>
      <c r="AC439" s="524"/>
      <c r="AD439" s="524"/>
      <c r="AE439" s="524"/>
      <c r="AF439" s="524"/>
      <c r="AG439" s="524"/>
      <c r="AH439" s="524"/>
      <c r="AI439" s="524"/>
      <c r="AJ439" s="524"/>
      <c r="AK439" s="524"/>
      <c r="AL439" s="524"/>
      <c r="AM439" s="524"/>
      <c r="AN439" s="524"/>
      <c r="AO439" s="533"/>
      <c r="AP439" s="533"/>
      <c r="AQ439" s="533"/>
      <c r="AR439" s="533"/>
      <c r="AS439" s="533"/>
      <c r="AT439" s="533"/>
      <c r="AU439" s="533"/>
      <c r="AV439" s="533"/>
      <c r="AW439" s="533"/>
      <c r="AX439" s="533"/>
      <c r="AY439" s="533"/>
      <c r="AZ439" s="533"/>
      <c r="BA439" s="684"/>
      <c r="BB439" s="684"/>
      <c r="BC439" s="684"/>
      <c r="BD439" s="684"/>
      <c r="BE439" s="684"/>
      <c r="BF439" s="684"/>
      <c r="BG439" s="684"/>
      <c r="BH439" s="684"/>
      <c r="BI439" s="684"/>
      <c r="BJ439" s="684"/>
      <c r="BK439" s="684"/>
      <c r="BL439" s="684"/>
      <c r="BM439" s="684"/>
      <c r="BN439" s="684"/>
      <c r="BO439" s="684"/>
      <c r="BP439" s="684"/>
      <c r="BQ439" s="684"/>
    </row>
    <row r="440">
      <c r="A440" s="524"/>
      <c r="B440" s="524"/>
      <c r="C440" s="524"/>
      <c r="D440" s="524"/>
      <c r="E440" s="524"/>
      <c r="F440" s="524"/>
      <c r="G440" s="531"/>
      <c r="H440" s="531"/>
      <c r="I440" s="531"/>
      <c r="J440" s="531"/>
      <c r="K440" s="531"/>
      <c r="L440" s="531"/>
      <c r="M440" s="531"/>
      <c r="N440" s="531"/>
      <c r="O440" s="531"/>
      <c r="P440" s="549"/>
      <c r="Q440" s="676"/>
      <c r="R440" s="676"/>
      <c r="S440" s="680"/>
      <c r="T440" s="683"/>
      <c r="U440" s="683"/>
      <c r="V440" s="533"/>
      <c r="W440" s="524"/>
      <c r="X440" s="524"/>
      <c r="Y440" s="524"/>
      <c r="Z440" s="524"/>
      <c r="AA440" s="524"/>
      <c r="AB440" s="524"/>
      <c r="AC440" s="524"/>
      <c r="AD440" s="524"/>
      <c r="AE440" s="524"/>
      <c r="AF440" s="524"/>
      <c r="AG440" s="524"/>
      <c r="AH440" s="524"/>
      <c r="AI440" s="524"/>
      <c r="AJ440" s="524"/>
      <c r="AK440" s="524"/>
      <c r="AL440" s="524"/>
      <c r="AM440" s="524"/>
      <c r="AN440" s="524"/>
      <c r="AO440" s="533"/>
      <c r="AP440" s="533"/>
      <c r="AQ440" s="533"/>
      <c r="AR440" s="533"/>
      <c r="AS440" s="533"/>
      <c r="AT440" s="533"/>
      <c r="AU440" s="533"/>
      <c r="AV440" s="533"/>
      <c r="AW440" s="533"/>
      <c r="AX440" s="533"/>
      <c r="AY440" s="533"/>
      <c r="AZ440" s="533"/>
      <c r="BA440" s="684"/>
      <c r="BB440" s="684"/>
      <c r="BC440" s="684"/>
      <c r="BD440" s="684"/>
      <c r="BE440" s="684"/>
      <c r="BF440" s="684"/>
      <c r="BG440" s="684"/>
      <c r="BH440" s="684"/>
      <c r="BI440" s="684"/>
      <c r="BJ440" s="684"/>
      <c r="BK440" s="684"/>
      <c r="BL440" s="684"/>
      <c r="BM440" s="684"/>
      <c r="BN440" s="684"/>
      <c r="BO440" s="684"/>
      <c r="BP440" s="684"/>
      <c r="BQ440" s="684"/>
    </row>
    <row r="441">
      <c r="A441" s="524"/>
      <c r="B441" s="524"/>
      <c r="C441" s="524"/>
      <c r="D441" s="524"/>
      <c r="E441" s="524"/>
      <c r="F441" s="524"/>
      <c r="G441" s="531"/>
      <c r="H441" s="531"/>
      <c r="I441" s="531"/>
      <c r="J441" s="531"/>
      <c r="K441" s="531"/>
      <c r="L441" s="531"/>
      <c r="M441" s="531"/>
      <c r="N441" s="531"/>
      <c r="O441" s="531"/>
      <c r="P441" s="549"/>
      <c r="Q441" s="676"/>
      <c r="R441" s="676"/>
      <c r="S441" s="680"/>
      <c r="T441" s="683"/>
      <c r="U441" s="683"/>
      <c r="V441" s="533"/>
      <c r="W441" s="524"/>
      <c r="X441" s="524"/>
      <c r="Y441" s="524"/>
      <c r="Z441" s="524"/>
      <c r="AA441" s="524"/>
      <c r="AB441" s="524"/>
      <c r="AC441" s="524"/>
      <c r="AD441" s="524"/>
      <c r="AE441" s="524"/>
      <c r="AF441" s="524"/>
      <c r="AG441" s="524"/>
      <c r="AH441" s="524"/>
      <c r="AI441" s="524"/>
      <c r="AJ441" s="524"/>
      <c r="AK441" s="524"/>
      <c r="AL441" s="524"/>
      <c r="AM441" s="524"/>
      <c r="AN441" s="524"/>
      <c r="AO441" s="533"/>
      <c r="AP441" s="533"/>
      <c r="AQ441" s="533"/>
      <c r="AR441" s="533"/>
      <c r="AS441" s="533"/>
      <c r="AT441" s="533"/>
      <c r="AU441" s="533"/>
      <c r="AV441" s="533"/>
      <c r="AW441" s="533"/>
      <c r="AX441" s="533"/>
      <c r="AY441" s="533"/>
      <c r="AZ441" s="533"/>
      <c r="BA441" s="684"/>
      <c r="BB441" s="684"/>
      <c r="BC441" s="684"/>
      <c r="BD441" s="684"/>
      <c r="BE441" s="684"/>
      <c r="BF441" s="684"/>
      <c r="BG441" s="684"/>
      <c r="BH441" s="684"/>
      <c r="BI441" s="684"/>
      <c r="BJ441" s="684"/>
      <c r="BK441" s="684"/>
      <c r="BL441" s="684"/>
      <c r="BM441" s="684"/>
      <c r="BN441" s="684"/>
      <c r="BO441" s="684"/>
      <c r="BP441" s="684"/>
      <c r="BQ441" s="684"/>
    </row>
    <row r="442">
      <c r="A442" s="524"/>
      <c r="B442" s="524"/>
      <c r="C442" s="524"/>
      <c r="D442" s="524"/>
      <c r="E442" s="524"/>
      <c r="F442" s="524"/>
      <c r="G442" s="531"/>
      <c r="H442" s="531"/>
      <c r="I442" s="531"/>
      <c r="J442" s="531"/>
      <c r="K442" s="531"/>
      <c r="L442" s="531"/>
      <c r="M442" s="531"/>
      <c r="N442" s="531"/>
      <c r="O442" s="531"/>
      <c r="P442" s="549"/>
      <c r="Q442" s="676"/>
      <c r="R442" s="676"/>
      <c r="S442" s="680"/>
      <c r="T442" s="683"/>
      <c r="U442" s="683"/>
      <c r="V442" s="533"/>
      <c r="W442" s="524"/>
      <c r="X442" s="524"/>
      <c r="Y442" s="524"/>
      <c r="Z442" s="524"/>
      <c r="AA442" s="524"/>
      <c r="AB442" s="524"/>
      <c r="AC442" s="524"/>
      <c r="AD442" s="524"/>
      <c r="AE442" s="524"/>
      <c r="AF442" s="524"/>
      <c r="AG442" s="524"/>
      <c r="AH442" s="524"/>
      <c r="AI442" s="524"/>
      <c r="AJ442" s="524"/>
      <c r="AK442" s="524"/>
      <c r="AL442" s="524"/>
      <c r="AM442" s="524"/>
      <c r="AN442" s="524"/>
      <c r="AO442" s="533"/>
      <c r="AP442" s="533"/>
      <c r="AQ442" s="533"/>
      <c r="AR442" s="533"/>
      <c r="AS442" s="533"/>
      <c r="AT442" s="533"/>
      <c r="AU442" s="533"/>
      <c r="AV442" s="533"/>
      <c r="AW442" s="533"/>
      <c r="AX442" s="533"/>
      <c r="AY442" s="533"/>
      <c r="AZ442" s="533"/>
      <c r="BA442" s="684"/>
      <c r="BB442" s="684"/>
      <c r="BC442" s="684"/>
      <c r="BD442" s="684"/>
      <c r="BE442" s="684"/>
      <c r="BF442" s="684"/>
      <c r="BG442" s="684"/>
      <c r="BH442" s="684"/>
      <c r="BI442" s="684"/>
      <c r="BJ442" s="684"/>
      <c r="BK442" s="684"/>
      <c r="BL442" s="684"/>
      <c r="BM442" s="684"/>
      <c r="BN442" s="684"/>
      <c r="BO442" s="684"/>
      <c r="BP442" s="684"/>
      <c r="BQ442" s="684"/>
    </row>
    <row r="443">
      <c r="A443" s="524"/>
      <c r="B443" s="524"/>
      <c r="C443" s="524"/>
      <c r="D443" s="524"/>
      <c r="E443" s="524"/>
      <c r="F443" s="524"/>
      <c r="G443" s="531"/>
      <c r="H443" s="531"/>
      <c r="I443" s="531"/>
      <c r="J443" s="531"/>
      <c r="K443" s="531"/>
      <c r="L443" s="531"/>
      <c r="M443" s="531"/>
      <c r="N443" s="531"/>
      <c r="O443" s="531"/>
      <c r="P443" s="549"/>
      <c r="Q443" s="676"/>
      <c r="R443" s="676"/>
      <c r="S443" s="680"/>
      <c r="T443" s="683"/>
      <c r="U443" s="683"/>
      <c r="V443" s="533"/>
      <c r="W443" s="524"/>
      <c r="X443" s="524"/>
      <c r="Y443" s="524"/>
      <c r="Z443" s="524"/>
      <c r="AA443" s="524"/>
      <c r="AB443" s="524"/>
      <c r="AC443" s="524"/>
      <c r="AD443" s="524"/>
      <c r="AE443" s="524"/>
      <c r="AF443" s="524"/>
      <c r="AG443" s="524"/>
      <c r="AH443" s="524"/>
      <c r="AI443" s="524"/>
      <c r="AJ443" s="524"/>
      <c r="AK443" s="524"/>
      <c r="AL443" s="524"/>
      <c r="AM443" s="524"/>
      <c r="AN443" s="524"/>
      <c r="AO443" s="533"/>
      <c r="AP443" s="533"/>
      <c r="AQ443" s="533"/>
      <c r="AR443" s="533"/>
      <c r="AS443" s="533"/>
      <c r="AT443" s="533"/>
      <c r="AU443" s="533"/>
      <c r="AV443" s="533"/>
      <c r="AW443" s="533"/>
      <c r="AX443" s="533"/>
      <c r="AY443" s="533"/>
      <c r="AZ443" s="533"/>
      <c r="BA443" s="684"/>
      <c r="BB443" s="684"/>
      <c r="BC443" s="684"/>
      <c r="BD443" s="684"/>
      <c r="BE443" s="684"/>
      <c r="BF443" s="684"/>
      <c r="BG443" s="684"/>
      <c r="BH443" s="684"/>
      <c r="BI443" s="684"/>
      <c r="BJ443" s="684"/>
      <c r="BK443" s="684"/>
      <c r="BL443" s="684"/>
      <c r="BM443" s="684"/>
      <c r="BN443" s="684"/>
      <c r="BO443" s="684"/>
      <c r="BP443" s="684"/>
      <c r="BQ443" s="684"/>
    </row>
    <row r="444">
      <c r="A444" s="524"/>
      <c r="B444" s="524"/>
      <c r="C444" s="524"/>
      <c r="D444" s="524"/>
      <c r="E444" s="524"/>
      <c r="F444" s="524"/>
      <c r="G444" s="531"/>
      <c r="H444" s="531"/>
      <c r="I444" s="531"/>
      <c r="J444" s="531"/>
      <c r="K444" s="531"/>
      <c r="L444" s="531"/>
      <c r="M444" s="531"/>
      <c r="N444" s="531"/>
      <c r="O444" s="531"/>
      <c r="P444" s="549"/>
      <c r="Q444" s="676"/>
      <c r="R444" s="676"/>
      <c r="S444" s="680"/>
      <c r="T444" s="683"/>
      <c r="U444" s="683"/>
      <c r="V444" s="533"/>
      <c r="W444" s="524"/>
      <c r="X444" s="524"/>
      <c r="Y444" s="524"/>
      <c r="Z444" s="524"/>
      <c r="AA444" s="524"/>
      <c r="AB444" s="524"/>
      <c r="AC444" s="524"/>
      <c r="AD444" s="524"/>
      <c r="AE444" s="524"/>
      <c r="AF444" s="524"/>
      <c r="AG444" s="524"/>
      <c r="AH444" s="524"/>
      <c r="AI444" s="524"/>
      <c r="AJ444" s="524"/>
      <c r="AK444" s="524"/>
      <c r="AL444" s="524"/>
      <c r="AM444" s="524"/>
      <c r="AN444" s="524"/>
      <c r="AO444" s="533"/>
      <c r="AP444" s="533"/>
      <c r="AQ444" s="533"/>
      <c r="AR444" s="533"/>
      <c r="AS444" s="533"/>
      <c r="AT444" s="533"/>
      <c r="AU444" s="533"/>
      <c r="AV444" s="533"/>
      <c r="AW444" s="533"/>
      <c r="AX444" s="533"/>
      <c r="AY444" s="533"/>
      <c r="AZ444" s="533"/>
      <c r="BA444" s="684"/>
      <c r="BB444" s="684"/>
      <c r="BC444" s="684"/>
      <c r="BD444" s="684"/>
      <c r="BE444" s="684"/>
      <c r="BF444" s="684"/>
      <c r="BG444" s="684"/>
      <c r="BH444" s="684"/>
      <c r="BI444" s="684"/>
      <c r="BJ444" s="684"/>
      <c r="BK444" s="684"/>
      <c r="BL444" s="684"/>
      <c r="BM444" s="684"/>
      <c r="BN444" s="684"/>
      <c r="BO444" s="684"/>
      <c r="BP444" s="684"/>
      <c r="BQ444" s="684"/>
    </row>
    <row r="445">
      <c r="A445" s="524"/>
      <c r="B445" s="524"/>
      <c r="C445" s="524"/>
      <c r="D445" s="524"/>
      <c r="E445" s="524"/>
      <c r="F445" s="524"/>
      <c r="G445" s="531"/>
      <c r="H445" s="531"/>
      <c r="I445" s="531"/>
      <c r="J445" s="531"/>
      <c r="K445" s="531"/>
      <c r="L445" s="531"/>
      <c r="M445" s="531"/>
      <c r="N445" s="531"/>
      <c r="O445" s="531"/>
      <c r="P445" s="549"/>
      <c r="Q445" s="676"/>
      <c r="R445" s="676"/>
      <c r="S445" s="680"/>
      <c r="T445" s="683"/>
      <c r="U445" s="683"/>
      <c r="V445" s="533"/>
      <c r="W445" s="524"/>
      <c r="X445" s="524"/>
      <c r="Y445" s="524"/>
      <c r="Z445" s="524"/>
      <c r="AA445" s="524"/>
      <c r="AB445" s="524"/>
      <c r="AC445" s="524"/>
      <c r="AD445" s="524"/>
      <c r="AE445" s="524"/>
      <c r="AF445" s="524"/>
      <c r="AG445" s="524"/>
      <c r="AH445" s="524"/>
      <c r="AI445" s="524"/>
      <c r="AJ445" s="524"/>
      <c r="AK445" s="524"/>
      <c r="AL445" s="524"/>
      <c r="AM445" s="524"/>
      <c r="AN445" s="524"/>
      <c r="AO445" s="533"/>
      <c r="AP445" s="533"/>
      <c r="AQ445" s="533"/>
      <c r="AR445" s="533"/>
      <c r="AS445" s="533"/>
      <c r="AT445" s="533"/>
      <c r="AU445" s="533"/>
      <c r="AV445" s="533"/>
      <c r="AW445" s="533"/>
      <c r="AX445" s="533"/>
      <c r="AY445" s="533"/>
      <c r="AZ445" s="533"/>
      <c r="BA445" s="684"/>
      <c r="BB445" s="684"/>
      <c r="BC445" s="684"/>
      <c r="BD445" s="684"/>
      <c r="BE445" s="684"/>
      <c r="BF445" s="684"/>
      <c r="BG445" s="684"/>
      <c r="BH445" s="684"/>
      <c r="BI445" s="684"/>
      <c r="BJ445" s="684"/>
      <c r="BK445" s="684"/>
      <c r="BL445" s="684"/>
      <c r="BM445" s="684"/>
      <c r="BN445" s="684"/>
      <c r="BO445" s="684"/>
      <c r="BP445" s="684"/>
      <c r="BQ445" s="684"/>
    </row>
    <row r="446">
      <c r="A446" s="524"/>
      <c r="B446" s="524"/>
      <c r="C446" s="524"/>
      <c r="D446" s="524"/>
      <c r="E446" s="524"/>
      <c r="F446" s="524"/>
      <c r="G446" s="531"/>
      <c r="H446" s="531"/>
      <c r="I446" s="531"/>
      <c r="J446" s="531"/>
      <c r="K446" s="531"/>
      <c r="L446" s="531"/>
      <c r="M446" s="531"/>
      <c r="N446" s="531"/>
      <c r="O446" s="531"/>
      <c r="P446" s="549"/>
      <c r="Q446" s="676"/>
      <c r="R446" s="676"/>
      <c r="S446" s="680"/>
      <c r="T446" s="683"/>
      <c r="U446" s="683"/>
      <c r="V446" s="533"/>
      <c r="W446" s="524"/>
      <c r="X446" s="524"/>
      <c r="Y446" s="524"/>
      <c r="Z446" s="524"/>
      <c r="AA446" s="524"/>
      <c r="AB446" s="524"/>
      <c r="AC446" s="524"/>
      <c r="AD446" s="524"/>
      <c r="AE446" s="524"/>
      <c r="AF446" s="524"/>
      <c r="AG446" s="524"/>
      <c r="AH446" s="524"/>
      <c r="AI446" s="524"/>
      <c r="AJ446" s="524"/>
      <c r="AK446" s="524"/>
      <c r="AL446" s="524"/>
      <c r="AM446" s="524"/>
      <c r="AN446" s="524"/>
      <c r="AO446" s="533"/>
      <c r="AP446" s="533"/>
      <c r="AQ446" s="533"/>
      <c r="AR446" s="533"/>
      <c r="AS446" s="533"/>
      <c r="AT446" s="533"/>
      <c r="AU446" s="533"/>
      <c r="AV446" s="533"/>
      <c r="AW446" s="533"/>
      <c r="AX446" s="533"/>
      <c r="AY446" s="533"/>
      <c r="AZ446" s="533"/>
      <c r="BA446" s="684"/>
      <c r="BB446" s="684"/>
      <c r="BC446" s="684"/>
      <c r="BD446" s="684"/>
      <c r="BE446" s="684"/>
      <c r="BF446" s="684"/>
      <c r="BG446" s="684"/>
      <c r="BH446" s="684"/>
      <c r="BI446" s="684"/>
      <c r="BJ446" s="684"/>
      <c r="BK446" s="684"/>
      <c r="BL446" s="684"/>
      <c r="BM446" s="684"/>
      <c r="BN446" s="684"/>
      <c r="BO446" s="684"/>
      <c r="BP446" s="684"/>
      <c r="BQ446" s="684"/>
    </row>
    <row r="447">
      <c r="A447" s="524"/>
      <c r="B447" s="524"/>
      <c r="C447" s="524"/>
      <c r="D447" s="524"/>
      <c r="E447" s="524"/>
      <c r="F447" s="524"/>
      <c r="G447" s="531"/>
      <c r="H447" s="531"/>
      <c r="I447" s="531"/>
      <c r="J447" s="531"/>
      <c r="K447" s="531"/>
      <c r="L447" s="531"/>
      <c r="M447" s="531"/>
      <c r="N447" s="531"/>
      <c r="O447" s="531"/>
      <c r="P447" s="549"/>
      <c r="Q447" s="676"/>
      <c r="R447" s="676"/>
      <c r="S447" s="680"/>
      <c r="T447" s="683"/>
      <c r="U447" s="683"/>
      <c r="V447" s="533"/>
      <c r="W447" s="524"/>
      <c r="X447" s="524"/>
      <c r="Y447" s="524"/>
      <c r="Z447" s="524"/>
      <c r="AA447" s="524"/>
      <c r="AB447" s="524"/>
      <c r="AC447" s="524"/>
      <c r="AD447" s="524"/>
      <c r="AE447" s="524"/>
      <c r="AF447" s="524"/>
      <c r="AG447" s="524"/>
      <c r="AH447" s="524"/>
      <c r="AI447" s="524"/>
      <c r="AJ447" s="524"/>
      <c r="AK447" s="524"/>
      <c r="AL447" s="524"/>
      <c r="AM447" s="524"/>
      <c r="AN447" s="524"/>
      <c r="AO447" s="533"/>
      <c r="AP447" s="533"/>
      <c r="AQ447" s="533"/>
      <c r="AR447" s="533"/>
      <c r="AS447" s="533"/>
      <c r="AT447" s="533"/>
      <c r="AU447" s="533"/>
      <c r="AV447" s="533"/>
      <c r="AW447" s="533"/>
      <c r="AX447" s="533"/>
      <c r="AY447" s="533"/>
      <c r="AZ447" s="533"/>
      <c r="BA447" s="684"/>
      <c r="BB447" s="684"/>
      <c r="BC447" s="684"/>
      <c r="BD447" s="684"/>
      <c r="BE447" s="684"/>
      <c r="BF447" s="684"/>
      <c r="BG447" s="684"/>
      <c r="BH447" s="684"/>
      <c r="BI447" s="684"/>
      <c r="BJ447" s="684"/>
      <c r="BK447" s="684"/>
      <c r="BL447" s="684"/>
      <c r="BM447" s="684"/>
      <c r="BN447" s="684"/>
      <c r="BO447" s="684"/>
      <c r="BP447" s="684"/>
      <c r="BQ447" s="684"/>
    </row>
    <row r="448">
      <c r="A448" s="524"/>
      <c r="B448" s="524"/>
      <c r="C448" s="524"/>
      <c r="D448" s="524"/>
      <c r="E448" s="524"/>
      <c r="F448" s="524"/>
      <c r="G448" s="531"/>
      <c r="H448" s="531"/>
      <c r="I448" s="531"/>
      <c r="J448" s="531"/>
      <c r="K448" s="531"/>
      <c r="L448" s="531"/>
      <c r="M448" s="531"/>
      <c r="N448" s="531"/>
      <c r="O448" s="531"/>
      <c r="P448" s="549"/>
      <c r="Q448" s="676"/>
      <c r="R448" s="676"/>
      <c r="S448" s="680"/>
      <c r="T448" s="683"/>
      <c r="U448" s="683"/>
      <c r="V448" s="533"/>
      <c r="W448" s="524"/>
      <c r="X448" s="524"/>
      <c r="Y448" s="524"/>
      <c r="Z448" s="524"/>
      <c r="AA448" s="524"/>
      <c r="AB448" s="524"/>
      <c r="AC448" s="524"/>
      <c r="AD448" s="524"/>
      <c r="AE448" s="524"/>
      <c r="AF448" s="524"/>
      <c r="AG448" s="524"/>
      <c r="AH448" s="524"/>
      <c r="AI448" s="524"/>
      <c r="AJ448" s="524"/>
      <c r="AK448" s="524"/>
      <c r="AL448" s="524"/>
      <c r="AM448" s="524"/>
      <c r="AN448" s="524"/>
      <c r="AO448" s="533"/>
      <c r="AP448" s="533"/>
      <c r="AQ448" s="533"/>
      <c r="AR448" s="533"/>
      <c r="AS448" s="533"/>
      <c r="AT448" s="533"/>
      <c r="AU448" s="533"/>
      <c r="AV448" s="533"/>
      <c r="AW448" s="533"/>
      <c r="AX448" s="533"/>
      <c r="AY448" s="533"/>
      <c r="AZ448" s="533"/>
      <c r="BA448" s="684"/>
      <c r="BB448" s="684"/>
      <c r="BC448" s="684"/>
      <c r="BD448" s="684"/>
      <c r="BE448" s="684"/>
      <c r="BF448" s="684"/>
      <c r="BG448" s="684"/>
      <c r="BH448" s="684"/>
      <c r="BI448" s="684"/>
      <c r="BJ448" s="684"/>
      <c r="BK448" s="684"/>
      <c r="BL448" s="684"/>
      <c r="BM448" s="684"/>
      <c r="BN448" s="684"/>
      <c r="BO448" s="684"/>
      <c r="BP448" s="684"/>
      <c r="BQ448" s="684"/>
    </row>
    <row r="449">
      <c r="A449" s="524"/>
      <c r="B449" s="524"/>
      <c r="C449" s="524"/>
      <c r="D449" s="524"/>
      <c r="E449" s="524"/>
      <c r="F449" s="524"/>
      <c r="G449" s="531"/>
      <c r="H449" s="531"/>
      <c r="I449" s="531"/>
      <c r="J449" s="531"/>
      <c r="K449" s="531"/>
      <c r="L449" s="531"/>
      <c r="M449" s="531"/>
      <c r="N449" s="531"/>
      <c r="O449" s="531"/>
      <c r="P449" s="549"/>
      <c r="Q449" s="676"/>
      <c r="R449" s="676"/>
      <c r="S449" s="680"/>
      <c r="T449" s="683"/>
      <c r="U449" s="683"/>
      <c r="V449" s="533"/>
      <c r="W449" s="524"/>
      <c r="X449" s="524"/>
      <c r="Y449" s="524"/>
      <c r="Z449" s="524"/>
      <c r="AA449" s="524"/>
      <c r="AB449" s="524"/>
      <c r="AC449" s="524"/>
      <c r="AD449" s="524"/>
      <c r="AE449" s="524"/>
      <c r="AF449" s="524"/>
      <c r="AG449" s="524"/>
      <c r="AH449" s="524"/>
      <c r="AI449" s="524"/>
      <c r="AJ449" s="524"/>
      <c r="AK449" s="524"/>
      <c r="AL449" s="524"/>
      <c r="AM449" s="524"/>
      <c r="AN449" s="524"/>
      <c r="AO449" s="533"/>
      <c r="AP449" s="533"/>
      <c r="AQ449" s="533"/>
      <c r="AR449" s="533"/>
      <c r="AS449" s="533"/>
      <c r="AT449" s="533"/>
      <c r="AU449" s="533"/>
      <c r="AV449" s="533"/>
      <c r="AW449" s="533"/>
      <c r="AX449" s="533"/>
      <c r="AY449" s="533"/>
      <c r="AZ449" s="533"/>
      <c r="BA449" s="684"/>
      <c r="BB449" s="684"/>
      <c r="BC449" s="684"/>
      <c r="BD449" s="684"/>
      <c r="BE449" s="684"/>
      <c r="BF449" s="684"/>
      <c r="BG449" s="684"/>
      <c r="BH449" s="684"/>
      <c r="BI449" s="684"/>
      <c r="BJ449" s="684"/>
      <c r="BK449" s="684"/>
      <c r="BL449" s="684"/>
      <c r="BM449" s="684"/>
      <c r="BN449" s="684"/>
      <c r="BO449" s="684"/>
      <c r="BP449" s="684"/>
      <c r="BQ449" s="684"/>
    </row>
    <row r="450">
      <c r="A450" s="524"/>
      <c r="B450" s="524"/>
      <c r="C450" s="524"/>
      <c r="D450" s="524"/>
      <c r="E450" s="524"/>
      <c r="F450" s="524"/>
      <c r="G450" s="531"/>
      <c r="H450" s="531"/>
      <c r="I450" s="531"/>
      <c r="J450" s="531"/>
      <c r="K450" s="531"/>
      <c r="L450" s="531"/>
      <c r="M450" s="531"/>
      <c r="N450" s="531"/>
      <c r="O450" s="531"/>
      <c r="P450" s="549"/>
      <c r="Q450" s="676"/>
      <c r="R450" s="676"/>
      <c r="S450" s="680"/>
      <c r="T450" s="683"/>
      <c r="U450" s="683"/>
      <c r="V450" s="533"/>
      <c r="W450" s="524"/>
      <c r="X450" s="524"/>
      <c r="Y450" s="524"/>
      <c r="Z450" s="524"/>
      <c r="AA450" s="524"/>
      <c r="AB450" s="524"/>
      <c r="AC450" s="524"/>
      <c r="AD450" s="524"/>
      <c r="AE450" s="524"/>
      <c r="AF450" s="524"/>
      <c r="AG450" s="524"/>
      <c r="AH450" s="524"/>
      <c r="AI450" s="524"/>
      <c r="AJ450" s="524"/>
      <c r="AK450" s="524"/>
      <c r="AL450" s="524"/>
      <c r="AM450" s="524"/>
      <c r="AN450" s="524"/>
      <c r="AO450" s="533"/>
      <c r="AP450" s="533"/>
      <c r="AQ450" s="533"/>
      <c r="AR450" s="533"/>
      <c r="AS450" s="533"/>
      <c r="AT450" s="533"/>
      <c r="AU450" s="533"/>
      <c r="AV450" s="533"/>
      <c r="AW450" s="533"/>
      <c r="AX450" s="533"/>
      <c r="AY450" s="533"/>
      <c r="AZ450" s="533"/>
      <c r="BA450" s="684"/>
      <c r="BB450" s="684"/>
      <c r="BC450" s="684"/>
      <c r="BD450" s="684"/>
      <c r="BE450" s="684"/>
      <c r="BF450" s="684"/>
      <c r="BG450" s="684"/>
      <c r="BH450" s="684"/>
      <c r="BI450" s="684"/>
      <c r="BJ450" s="684"/>
      <c r="BK450" s="684"/>
      <c r="BL450" s="684"/>
      <c r="BM450" s="684"/>
      <c r="BN450" s="684"/>
      <c r="BO450" s="684"/>
      <c r="BP450" s="684"/>
      <c r="BQ450" s="684"/>
    </row>
    <row r="451">
      <c r="A451" s="524"/>
      <c r="B451" s="524"/>
      <c r="C451" s="524"/>
      <c r="D451" s="524"/>
      <c r="E451" s="524"/>
      <c r="F451" s="524"/>
      <c r="G451" s="531"/>
      <c r="H451" s="531"/>
      <c r="I451" s="531"/>
      <c r="J451" s="531"/>
      <c r="K451" s="531"/>
      <c r="L451" s="531"/>
      <c r="M451" s="531"/>
      <c r="N451" s="531"/>
      <c r="O451" s="531"/>
      <c r="P451" s="549"/>
      <c r="Q451" s="676"/>
      <c r="R451" s="676"/>
      <c r="S451" s="680"/>
      <c r="T451" s="683"/>
      <c r="U451" s="683"/>
      <c r="V451" s="533"/>
      <c r="W451" s="524"/>
      <c r="X451" s="524"/>
      <c r="Y451" s="524"/>
      <c r="Z451" s="524"/>
      <c r="AA451" s="524"/>
      <c r="AB451" s="524"/>
      <c r="AC451" s="524"/>
      <c r="AD451" s="524"/>
      <c r="AE451" s="524"/>
      <c r="AF451" s="524"/>
      <c r="AG451" s="524"/>
      <c r="AH451" s="524"/>
      <c r="AI451" s="524"/>
      <c r="AJ451" s="524"/>
      <c r="AK451" s="524"/>
      <c r="AL451" s="524"/>
      <c r="AM451" s="524"/>
      <c r="AN451" s="524"/>
      <c r="AO451" s="533"/>
      <c r="AP451" s="533"/>
      <c r="AQ451" s="533"/>
      <c r="AR451" s="533"/>
      <c r="AS451" s="533"/>
      <c r="AT451" s="533"/>
      <c r="AU451" s="533"/>
      <c r="AV451" s="533"/>
      <c r="AW451" s="533"/>
      <c r="AX451" s="533"/>
      <c r="AY451" s="533"/>
      <c r="AZ451" s="533"/>
      <c r="BA451" s="684"/>
      <c r="BB451" s="684"/>
      <c r="BC451" s="684"/>
      <c r="BD451" s="684"/>
      <c r="BE451" s="684"/>
      <c r="BF451" s="684"/>
      <c r="BG451" s="684"/>
      <c r="BH451" s="684"/>
      <c r="BI451" s="684"/>
      <c r="BJ451" s="684"/>
      <c r="BK451" s="684"/>
      <c r="BL451" s="684"/>
      <c r="BM451" s="684"/>
      <c r="BN451" s="684"/>
      <c r="BO451" s="684"/>
      <c r="BP451" s="684"/>
      <c r="BQ451" s="684"/>
    </row>
    <row r="452">
      <c r="A452" s="524"/>
      <c r="B452" s="524"/>
      <c r="C452" s="524"/>
      <c r="D452" s="524"/>
      <c r="E452" s="524"/>
      <c r="F452" s="524"/>
      <c r="G452" s="531"/>
      <c r="H452" s="531"/>
      <c r="I452" s="531"/>
      <c r="J452" s="531"/>
      <c r="K452" s="531"/>
      <c r="L452" s="531"/>
      <c r="M452" s="531"/>
      <c r="N452" s="531"/>
      <c r="O452" s="531"/>
      <c r="P452" s="549"/>
      <c r="Q452" s="676"/>
      <c r="R452" s="676"/>
      <c r="S452" s="680"/>
      <c r="T452" s="683"/>
      <c r="U452" s="683"/>
      <c r="V452" s="533"/>
      <c r="W452" s="524"/>
      <c r="X452" s="524"/>
      <c r="Y452" s="524"/>
      <c r="Z452" s="524"/>
      <c r="AA452" s="524"/>
      <c r="AB452" s="524"/>
      <c r="AC452" s="524"/>
      <c r="AD452" s="524"/>
      <c r="AE452" s="524"/>
      <c r="AF452" s="524"/>
      <c r="AG452" s="524"/>
      <c r="AH452" s="524"/>
      <c r="AI452" s="524"/>
      <c r="AJ452" s="524"/>
      <c r="AK452" s="524"/>
      <c r="AL452" s="524"/>
      <c r="AM452" s="524"/>
      <c r="AN452" s="524"/>
      <c r="AO452" s="533"/>
      <c r="AP452" s="533"/>
      <c r="AQ452" s="533"/>
      <c r="AR452" s="533"/>
      <c r="AS452" s="533"/>
      <c r="AT452" s="533"/>
      <c r="AU452" s="533"/>
      <c r="AV452" s="533"/>
      <c r="AW452" s="533"/>
      <c r="AX452" s="533"/>
      <c r="AY452" s="533"/>
      <c r="AZ452" s="533"/>
      <c r="BA452" s="684"/>
      <c r="BB452" s="684"/>
      <c r="BC452" s="684"/>
      <c r="BD452" s="684"/>
      <c r="BE452" s="684"/>
      <c r="BF452" s="684"/>
      <c r="BG452" s="684"/>
      <c r="BH452" s="684"/>
      <c r="BI452" s="684"/>
      <c r="BJ452" s="684"/>
      <c r="BK452" s="684"/>
      <c r="BL452" s="684"/>
      <c r="BM452" s="684"/>
      <c r="BN452" s="684"/>
      <c r="BO452" s="684"/>
      <c r="BP452" s="684"/>
      <c r="BQ452" s="684"/>
    </row>
    <row r="453">
      <c r="A453" s="524"/>
      <c r="B453" s="524"/>
      <c r="C453" s="524"/>
      <c r="D453" s="524"/>
      <c r="E453" s="524"/>
      <c r="F453" s="524"/>
      <c r="G453" s="531"/>
      <c r="H453" s="531"/>
      <c r="I453" s="531"/>
      <c r="J453" s="531"/>
      <c r="K453" s="531"/>
      <c r="L453" s="531"/>
      <c r="M453" s="531"/>
      <c r="N453" s="531"/>
      <c r="O453" s="531"/>
      <c r="P453" s="549"/>
      <c r="Q453" s="676"/>
      <c r="R453" s="676"/>
      <c r="S453" s="680"/>
      <c r="T453" s="683"/>
      <c r="U453" s="683"/>
      <c r="V453" s="533"/>
      <c r="W453" s="524"/>
      <c r="X453" s="524"/>
      <c r="Y453" s="524"/>
      <c r="Z453" s="524"/>
      <c r="AA453" s="524"/>
      <c r="AB453" s="524"/>
      <c r="AC453" s="524"/>
      <c r="AD453" s="524"/>
      <c r="AE453" s="524"/>
      <c r="AF453" s="524"/>
      <c r="AG453" s="524"/>
      <c r="AH453" s="524"/>
      <c r="AI453" s="524"/>
      <c r="AJ453" s="524"/>
      <c r="AK453" s="524"/>
      <c r="AL453" s="524"/>
      <c r="AM453" s="524"/>
      <c r="AN453" s="524"/>
      <c r="AO453" s="533"/>
      <c r="AP453" s="533"/>
      <c r="AQ453" s="533"/>
      <c r="AR453" s="533"/>
      <c r="AS453" s="533"/>
      <c r="AT453" s="533"/>
      <c r="AU453" s="533"/>
      <c r="AV453" s="533"/>
      <c r="AW453" s="533"/>
      <c r="AX453" s="533"/>
      <c r="AY453" s="533"/>
      <c r="AZ453" s="533"/>
      <c r="BA453" s="684"/>
      <c r="BB453" s="684"/>
      <c r="BC453" s="684"/>
      <c r="BD453" s="684"/>
      <c r="BE453" s="684"/>
      <c r="BF453" s="684"/>
      <c r="BG453" s="684"/>
      <c r="BH453" s="684"/>
      <c r="BI453" s="684"/>
      <c r="BJ453" s="684"/>
      <c r="BK453" s="684"/>
      <c r="BL453" s="684"/>
      <c r="BM453" s="684"/>
      <c r="BN453" s="684"/>
      <c r="BO453" s="684"/>
      <c r="BP453" s="684"/>
      <c r="BQ453" s="684"/>
    </row>
    <row r="454">
      <c r="A454" s="524"/>
      <c r="B454" s="524"/>
      <c r="C454" s="524"/>
      <c r="D454" s="524"/>
      <c r="E454" s="524"/>
      <c r="F454" s="524"/>
      <c r="G454" s="531"/>
      <c r="H454" s="531"/>
      <c r="I454" s="531"/>
      <c r="J454" s="531"/>
      <c r="K454" s="531"/>
      <c r="L454" s="531"/>
      <c r="M454" s="531"/>
      <c r="N454" s="531"/>
      <c r="O454" s="531"/>
      <c r="P454" s="549"/>
      <c r="Q454" s="676"/>
      <c r="R454" s="676"/>
      <c r="S454" s="680"/>
      <c r="T454" s="683"/>
      <c r="U454" s="683"/>
      <c r="V454" s="533"/>
      <c r="W454" s="524"/>
      <c r="X454" s="524"/>
      <c r="Y454" s="524"/>
      <c r="Z454" s="524"/>
      <c r="AA454" s="524"/>
      <c r="AB454" s="524"/>
      <c r="AC454" s="524"/>
      <c r="AD454" s="524"/>
      <c r="AE454" s="524"/>
      <c r="AF454" s="524"/>
      <c r="AG454" s="524"/>
      <c r="AH454" s="524"/>
      <c r="AI454" s="524"/>
      <c r="AJ454" s="524"/>
      <c r="AK454" s="524"/>
      <c r="AL454" s="524"/>
      <c r="AM454" s="524"/>
      <c r="AN454" s="524"/>
      <c r="AO454" s="533"/>
      <c r="AP454" s="533"/>
      <c r="AQ454" s="533"/>
      <c r="AR454" s="533"/>
      <c r="AS454" s="533"/>
      <c r="AT454" s="533"/>
      <c r="AU454" s="533"/>
      <c r="AV454" s="533"/>
      <c r="AW454" s="533"/>
      <c r="AX454" s="533"/>
      <c r="AY454" s="533"/>
      <c r="AZ454" s="533"/>
      <c r="BA454" s="684"/>
      <c r="BB454" s="684"/>
      <c r="BC454" s="684"/>
      <c r="BD454" s="684"/>
      <c r="BE454" s="684"/>
      <c r="BF454" s="684"/>
      <c r="BG454" s="684"/>
      <c r="BH454" s="684"/>
      <c r="BI454" s="684"/>
      <c r="BJ454" s="684"/>
      <c r="BK454" s="684"/>
      <c r="BL454" s="684"/>
      <c r="BM454" s="684"/>
      <c r="BN454" s="684"/>
      <c r="BO454" s="684"/>
      <c r="BP454" s="684"/>
      <c r="BQ454" s="684"/>
    </row>
    <row r="455">
      <c r="A455" s="524"/>
      <c r="B455" s="524"/>
      <c r="C455" s="524"/>
      <c r="D455" s="524"/>
      <c r="E455" s="524"/>
      <c r="F455" s="524"/>
      <c r="G455" s="531"/>
      <c r="H455" s="531"/>
      <c r="I455" s="531"/>
      <c r="J455" s="531"/>
      <c r="K455" s="531"/>
      <c r="L455" s="531"/>
      <c r="M455" s="531"/>
      <c r="N455" s="531"/>
      <c r="O455" s="531"/>
      <c r="P455" s="549"/>
      <c r="Q455" s="676"/>
      <c r="R455" s="676"/>
      <c r="S455" s="680"/>
      <c r="T455" s="683"/>
      <c r="U455" s="683"/>
      <c r="V455" s="533"/>
      <c r="W455" s="524"/>
      <c r="X455" s="524"/>
      <c r="Y455" s="524"/>
      <c r="Z455" s="524"/>
      <c r="AA455" s="524"/>
      <c r="AB455" s="524"/>
      <c r="AC455" s="524"/>
      <c r="AD455" s="524"/>
      <c r="AE455" s="524"/>
      <c r="AF455" s="524"/>
      <c r="AG455" s="524"/>
      <c r="AH455" s="524"/>
      <c r="AI455" s="524"/>
      <c r="AJ455" s="524"/>
      <c r="AK455" s="524"/>
      <c r="AL455" s="524"/>
      <c r="AM455" s="524"/>
      <c r="AN455" s="524"/>
      <c r="AO455" s="533"/>
      <c r="AP455" s="533"/>
      <c r="AQ455" s="533"/>
      <c r="AR455" s="533"/>
      <c r="AS455" s="533"/>
      <c r="AT455" s="533"/>
      <c r="AU455" s="533"/>
      <c r="AV455" s="533"/>
      <c r="AW455" s="533"/>
      <c r="AX455" s="533"/>
      <c r="AY455" s="533"/>
      <c r="AZ455" s="533"/>
      <c r="BA455" s="684"/>
      <c r="BB455" s="684"/>
      <c r="BC455" s="684"/>
      <c r="BD455" s="684"/>
      <c r="BE455" s="684"/>
      <c r="BF455" s="684"/>
      <c r="BG455" s="684"/>
      <c r="BH455" s="684"/>
      <c r="BI455" s="684"/>
      <c r="BJ455" s="684"/>
      <c r="BK455" s="684"/>
      <c r="BL455" s="684"/>
      <c r="BM455" s="684"/>
      <c r="BN455" s="684"/>
      <c r="BO455" s="684"/>
      <c r="BP455" s="684"/>
      <c r="BQ455" s="684"/>
    </row>
    <row r="456">
      <c r="A456" s="524"/>
      <c r="B456" s="524"/>
      <c r="C456" s="524"/>
      <c r="D456" s="524"/>
      <c r="E456" s="524"/>
      <c r="F456" s="524"/>
      <c r="G456" s="531"/>
      <c r="H456" s="531"/>
      <c r="I456" s="531"/>
      <c r="J456" s="531"/>
      <c r="K456" s="531"/>
      <c r="L456" s="531"/>
      <c r="M456" s="531"/>
      <c r="N456" s="531"/>
      <c r="O456" s="531"/>
      <c r="P456" s="549"/>
      <c r="Q456" s="676"/>
      <c r="R456" s="676"/>
      <c r="S456" s="680"/>
      <c r="T456" s="683"/>
      <c r="U456" s="683"/>
      <c r="V456" s="533"/>
      <c r="W456" s="524"/>
      <c r="X456" s="524"/>
      <c r="Y456" s="524"/>
      <c r="Z456" s="524"/>
      <c r="AA456" s="524"/>
      <c r="AB456" s="524"/>
      <c r="AC456" s="524"/>
      <c r="AD456" s="524"/>
      <c r="AE456" s="524"/>
      <c r="AF456" s="524"/>
      <c r="AG456" s="524"/>
      <c r="AH456" s="524"/>
      <c r="AI456" s="524"/>
      <c r="AJ456" s="524"/>
      <c r="AK456" s="524"/>
      <c r="AL456" s="524"/>
      <c r="AM456" s="524"/>
      <c r="AN456" s="524"/>
      <c r="AO456" s="533"/>
      <c r="AP456" s="533"/>
      <c r="AQ456" s="533"/>
      <c r="AR456" s="533"/>
      <c r="AS456" s="533"/>
      <c r="AT456" s="533"/>
      <c r="AU456" s="533"/>
      <c r="AV456" s="533"/>
      <c r="AW456" s="533"/>
      <c r="AX456" s="533"/>
      <c r="AY456" s="533"/>
      <c r="AZ456" s="533"/>
      <c r="BA456" s="684"/>
      <c r="BB456" s="684"/>
      <c r="BC456" s="684"/>
      <c r="BD456" s="684"/>
      <c r="BE456" s="684"/>
      <c r="BF456" s="684"/>
      <c r="BG456" s="684"/>
      <c r="BH456" s="684"/>
      <c r="BI456" s="684"/>
      <c r="BJ456" s="684"/>
      <c r="BK456" s="684"/>
      <c r="BL456" s="684"/>
      <c r="BM456" s="684"/>
      <c r="BN456" s="684"/>
      <c r="BO456" s="684"/>
      <c r="BP456" s="684"/>
      <c r="BQ456" s="684"/>
    </row>
    <row r="457">
      <c r="A457" s="524"/>
      <c r="B457" s="524"/>
      <c r="C457" s="524"/>
      <c r="D457" s="524"/>
      <c r="E457" s="524"/>
      <c r="F457" s="524"/>
      <c r="G457" s="531"/>
      <c r="H457" s="531"/>
      <c r="I457" s="531"/>
      <c r="J457" s="531"/>
      <c r="K457" s="531"/>
      <c r="L457" s="531"/>
      <c r="M457" s="531"/>
      <c r="N457" s="531"/>
      <c r="O457" s="531"/>
      <c r="P457" s="549"/>
      <c r="Q457" s="676"/>
      <c r="R457" s="676"/>
      <c r="S457" s="680"/>
      <c r="T457" s="683"/>
      <c r="U457" s="683"/>
      <c r="V457" s="533"/>
      <c r="W457" s="524"/>
      <c r="X457" s="524"/>
      <c r="Y457" s="524"/>
      <c r="Z457" s="524"/>
      <c r="AA457" s="524"/>
      <c r="AB457" s="524"/>
      <c r="AC457" s="524"/>
      <c r="AD457" s="524"/>
      <c r="AE457" s="524"/>
      <c r="AF457" s="524"/>
      <c r="AG457" s="524"/>
      <c r="AH457" s="524"/>
      <c r="AI457" s="524"/>
      <c r="AJ457" s="524"/>
      <c r="AK457" s="524"/>
      <c r="AL457" s="524"/>
      <c r="AM457" s="524"/>
      <c r="AN457" s="524"/>
      <c r="AO457" s="533"/>
      <c r="AP457" s="533"/>
      <c r="AQ457" s="533"/>
      <c r="AR457" s="533"/>
      <c r="AS457" s="533"/>
      <c r="AT457" s="533"/>
      <c r="AU457" s="533"/>
      <c r="AV457" s="533"/>
      <c r="AW457" s="533"/>
      <c r="AX457" s="533"/>
      <c r="AY457" s="533"/>
      <c r="AZ457" s="533"/>
      <c r="BA457" s="684"/>
      <c r="BB457" s="684"/>
      <c r="BC457" s="684"/>
      <c r="BD457" s="684"/>
      <c r="BE457" s="684"/>
      <c r="BF457" s="684"/>
      <c r="BG457" s="684"/>
      <c r="BH457" s="684"/>
      <c r="BI457" s="684"/>
      <c r="BJ457" s="684"/>
      <c r="BK457" s="684"/>
      <c r="BL457" s="684"/>
      <c r="BM457" s="684"/>
      <c r="BN457" s="684"/>
      <c r="BO457" s="684"/>
      <c r="BP457" s="684"/>
      <c r="BQ457" s="684"/>
    </row>
    <row r="458">
      <c r="A458" s="524"/>
      <c r="B458" s="524"/>
      <c r="C458" s="524"/>
      <c r="D458" s="524"/>
      <c r="E458" s="524"/>
      <c r="F458" s="524"/>
      <c r="G458" s="531"/>
      <c r="H458" s="531"/>
      <c r="I458" s="531"/>
      <c r="J458" s="531"/>
      <c r="K458" s="531"/>
      <c r="L458" s="531"/>
      <c r="M458" s="531"/>
      <c r="N458" s="531"/>
      <c r="O458" s="531"/>
      <c r="P458" s="549"/>
      <c r="Q458" s="676"/>
      <c r="R458" s="676"/>
      <c r="S458" s="680"/>
      <c r="T458" s="683"/>
      <c r="U458" s="683"/>
      <c r="V458" s="533"/>
      <c r="W458" s="524"/>
      <c r="X458" s="524"/>
      <c r="Y458" s="524"/>
      <c r="Z458" s="524"/>
      <c r="AA458" s="524"/>
      <c r="AB458" s="524"/>
      <c r="AC458" s="524"/>
      <c r="AD458" s="524"/>
      <c r="AE458" s="524"/>
      <c r="AF458" s="524"/>
      <c r="AG458" s="524"/>
      <c r="AH458" s="524"/>
      <c r="AI458" s="524"/>
      <c r="AJ458" s="524"/>
      <c r="AK458" s="524"/>
      <c r="AL458" s="524"/>
      <c r="AM458" s="524"/>
      <c r="AN458" s="524"/>
      <c r="AO458" s="533"/>
      <c r="AP458" s="533"/>
      <c r="AQ458" s="533"/>
      <c r="AR458" s="533"/>
      <c r="AS458" s="533"/>
      <c r="AT458" s="533"/>
      <c r="AU458" s="533"/>
      <c r="AV458" s="533"/>
      <c r="AW458" s="533"/>
      <c r="AX458" s="533"/>
      <c r="AY458" s="533"/>
      <c r="AZ458" s="533"/>
      <c r="BA458" s="684"/>
      <c r="BB458" s="684"/>
      <c r="BC458" s="684"/>
      <c r="BD458" s="684"/>
      <c r="BE458" s="684"/>
      <c r="BF458" s="684"/>
      <c r="BG458" s="684"/>
      <c r="BH458" s="684"/>
      <c r="BI458" s="684"/>
      <c r="BJ458" s="684"/>
      <c r="BK458" s="684"/>
      <c r="BL458" s="684"/>
      <c r="BM458" s="684"/>
      <c r="BN458" s="684"/>
      <c r="BO458" s="684"/>
      <c r="BP458" s="684"/>
      <c r="BQ458" s="684"/>
    </row>
    <row r="459">
      <c r="A459" s="524"/>
      <c r="B459" s="524"/>
      <c r="C459" s="524"/>
      <c r="D459" s="524"/>
      <c r="E459" s="524"/>
      <c r="F459" s="524"/>
      <c r="G459" s="531"/>
      <c r="H459" s="531"/>
      <c r="I459" s="531"/>
      <c r="J459" s="531"/>
      <c r="K459" s="531"/>
      <c r="L459" s="531"/>
      <c r="M459" s="531"/>
      <c r="N459" s="531"/>
      <c r="O459" s="531"/>
      <c r="P459" s="549"/>
      <c r="Q459" s="676"/>
      <c r="R459" s="676"/>
      <c r="S459" s="680"/>
      <c r="T459" s="683"/>
      <c r="U459" s="683"/>
      <c r="V459" s="533"/>
      <c r="W459" s="524"/>
      <c r="X459" s="524"/>
      <c r="Y459" s="524"/>
      <c r="Z459" s="524"/>
      <c r="AA459" s="524"/>
      <c r="AB459" s="524"/>
      <c r="AC459" s="524"/>
      <c r="AD459" s="524"/>
      <c r="AE459" s="524"/>
      <c r="AF459" s="524"/>
      <c r="AG459" s="524"/>
      <c r="AH459" s="524"/>
      <c r="AI459" s="524"/>
      <c r="AJ459" s="524"/>
      <c r="AK459" s="524"/>
      <c r="AL459" s="524"/>
      <c r="AM459" s="524"/>
      <c r="AN459" s="524"/>
      <c r="AO459" s="533"/>
      <c r="AP459" s="533"/>
      <c r="AQ459" s="533"/>
      <c r="AR459" s="533"/>
      <c r="AS459" s="533"/>
      <c r="AT459" s="533"/>
      <c r="AU459" s="533"/>
      <c r="AV459" s="533"/>
      <c r="AW459" s="533"/>
      <c r="AX459" s="533"/>
      <c r="AY459" s="533"/>
      <c r="AZ459" s="533"/>
      <c r="BA459" s="684"/>
      <c r="BB459" s="684"/>
      <c r="BC459" s="684"/>
      <c r="BD459" s="684"/>
      <c r="BE459" s="684"/>
      <c r="BF459" s="684"/>
      <c r="BG459" s="684"/>
      <c r="BH459" s="684"/>
      <c r="BI459" s="684"/>
      <c r="BJ459" s="684"/>
      <c r="BK459" s="684"/>
      <c r="BL459" s="684"/>
      <c r="BM459" s="684"/>
      <c r="BN459" s="684"/>
      <c r="BO459" s="684"/>
      <c r="BP459" s="684"/>
      <c r="BQ459" s="684"/>
    </row>
    <row r="460">
      <c r="A460" s="524"/>
      <c r="B460" s="524"/>
      <c r="C460" s="524"/>
      <c r="D460" s="524"/>
      <c r="E460" s="524"/>
      <c r="F460" s="524"/>
      <c r="G460" s="531"/>
      <c r="H460" s="531"/>
      <c r="I460" s="531"/>
      <c r="J460" s="531"/>
      <c r="K460" s="531"/>
      <c r="L460" s="531"/>
      <c r="M460" s="531"/>
      <c r="N460" s="531"/>
      <c r="O460" s="531"/>
      <c r="P460" s="549"/>
      <c r="Q460" s="676"/>
      <c r="R460" s="676"/>
      <c r="S460" s="680"/>
      <c r="T460" s="683"/>
      <c r="U460" s="683"/>
      <c r="V460" s="533"/>
      <c r="W460" s="524"/>
      <c r="X460" s="524"/>
      <c r="Y460" s="524"/>
      <c r="Z460" s="524"/>
      <c r="AA460" s="524"/>
      <c r="AB460" s="524"/>
      <c r="AC460" s="524"/>
      <c r="AD460" s="524"/>
      <c r="AE460" s="524"/>
      <c r="AF460" s="524"/>
      <c r="AG460" s="524"/>
      <c r="AH460" s="524"/>
      <c r="AI460" s="524"/>
      <c r="AJ460" s="524"/>
      <c r="AK460" s="524"/>
      <c r="AL460" s="524"/>
      <c r="AM460" s="524"/>
      <c r="AN460" s="524"/>
      <c r="AO460" s="533"/>
      <c r="AP460" s="533"/>
      <c r="AQ460" s="533"/>
      <c r="AR460" s="533"/>
      <c r="AS460" s="533"/>
      <c r="AT460" s="533"/>
      <c r="AU460" s="533"/>
      <c r="AV460" s="533"/>
      <c r="AW460" s="533"/>
      <c r="AX460" s="533"/>
      <c r="AY460" s="533"/>
      <c r="AZ460" s="533"/>
      <c r="BA460" s="684"/>
      <c r="BB460" s="684"/>
      <c r="BC460" s="684"/>
      <c r="BD460" s="684"/>
      <c r="BE460" s="684"/>
      <c r="BF460" s="684"/>
      <c r="BG460" s="684"/>
      <c r="BH460" s="684"/>
      <c r="BI460" s="684"/>
      <c r="BJ460" s="684"/>
      <c r="BK460" s="684"/>
      <c r="BL460" s="684"/>
      <c r="BM460" s="684"/>
      <c r="BN460" s="684"/>
      <c r="BO460" s="684"/>
      <c r="BP460" s="684"/>
      <c r="BQ460" s="684"/>
    </row>
    <row r="461">
      <c r="A461" s="524"/>
      <c r="B461" s="524"/>
      <c r="C461" s="524"/>
      <c r="D461" s="524"/>
      <c r="E461" s="524"/>
      <c r="F461" s="524"/>
      <c r="G461" s="531"/>
      <c r="H461" s="531"/>
      <c r="I461" s="531"/>
      <c r="J461" s="531"/>
      <c r="K461" s="531"/>
      <c r="L461" s="531"/>
      <c r="M461" s="531"/>
      <c r="N461" s="531"/>
      <c r="O461" s="531"/>
      <c r="P461" s="549"/>
      <c r="Q461" s="676"/>
      <c r="R461" s="676"/>
      <c r="S461" s="680"/>
      <c r="T461" s="683"/>
      <c r="U461" s="683"/>
      <c r="V461" s="533"/>
      <c r="W461" s="524"/>
      <c r="X461" s="524"/>
      <c r="Y461" s="524"/>
      <c r="Z461" s="524"/>
      <c r="AA461" s="524"/>
      <c r="AB461" s="524"/>
      <c r="AC461" s="524"/>
      <c r="AD461" s="524"/>
      <c r="AE461" s="524"/>
      <c r="AF461" s="524"/>
      <c r="AG461" s="524"/>
      <c r="AH461" s="524"/>
      <c r="AI461" s="524"/>
      <c r="AJ461" s="524"/>
      <c r="AK461" s="524"/>
      <c r="AL461" s="524"/>
      <c r="AM461" s="524"/>
      <c r="AN461" s="524"/>
      <c r="AO461" s="533"/>
      <c r="AP461" s="533"/>
      <c r="AQ461" s="533"/>
      <c r="AR461" s="533"/>
      <c r="AS461" s="533"/>
      <c r="AT461" s="533"/>
      <c r="AU461" s="533"/>
      <c r="AV461" s="533"/>
      <c r="AW461" s="533"/>
      <c r="AX461" s="533"/>
      <c r="AY461" s="533"/>
      <c r="AZ461" s="533"/>
      <c r="BA461" s="684"/>
      <c r="BB461" s="684"/>
      <c r="BC461" s="684"/>
      <c r="BD461" s="684"/>
      <c r="BE461" s="684"/>
      <c r="BF461" s="684"/>
      <c r="BG461" s="684"/>
      <c r="BH461" s="684"/>
      <c r="BI461" s="684"/>
      <c r="BJ461" s="684"/>
      <c r="BK461" s="684"/>
      <c r="BL461" s="684"/>
      <c r="BM461" s="684"/>
      <c r="BN461" s="684"/>
      <c r="BO461" s="684"/>
      <c r="BP461" s="684"/>
      <c r="BQ461" s="684"/>
    </row>
    <row r="462">
      <c r="A462" s="524"/>
      <c r="B462" s="524"/>
      <c r="C462" s="524"/>
      <c r="D462" s="524"/>
      <c r="E462" s="524"/>
      <c r="F462" s="524"/>
      <c r="G462" s="531"/>
      <c r="H462" s="531"/>
      <c r="I462" s="531"/>
      <c r="J462" s="531"/>
      <c r="K462" s="531"/>
      <c r="L462" s="531"/>
      <c r="M462" s="531"/>
      <c r="N462" s="531"/>
      <c r="O462" s="531"/>
      <c r="P462" s="549"/>
      <c r="Q462" s="676"/>
      <c r="R462" s="676"/>
      <c r="S462" s="680"/>
      <c r="T462" s="683"/>
      <c r="U462" s="683"/>
      <c r="V462" s="533"/>
      <c r="W462" s="524"/>
      <c r="X462" s="524"/>
      <c r="Y462" s="524"/>
      <c r="Z462" s="524"/>
      <c r="AA462" s="524"/>
      <c r="AB462" s="524"/>
      <c r="AC462" s="524"/>
      <c r="AD462" s="524"/>
      <c r="AE462" s="524"/>
      <c r="AF462" s="524"/>
      <c r="AG462" s="524"/>
      <c r="AH462" s="524"/>
      <c r="AI462" s="524"/>
      <c r="AJ462" s="524"/>
      <c r="AK462" s="524"/>
      <c r="AL462" s="524"/>
      <c r="AM462" s="524"/>
      <c r="AN462" s="524"/>
      <c r="AO462" s="533"/>
      <c r="AP462" s="533"/>
      <c r="AQ462" s="533"/>
      <c r="AR462" s="533"/>
      <c r="AS462" s="533"/>
      <c r="AT462" s="533"/>
      <c r="AU462" s="533"/>
      <c r="AV462" s="533"/>
      <c r="AW462" s="533"/>
      <c r="AX462" s="533"/>
      <c r="AY462" s="533"/>
      <c r="AZ462" s="533"/>
      <c r="BA462" s="684"/>
      <c r="BB462" s="684"/>
      <c r="BC462" s="684"/>
      <c r="BD462" s="684"/>
      <c r="BE462" s="684"/>
      <c r="BF462" s="684"/>
      <c r="BG462" s="684"/>
      <c r="BH462" s="684"/>
      <c r="BI462" s="684"/>
      <c r="BJ462" s="684"/>
      <c r="BK462" s="684"/>
      <c r="BL462" s="684"/>
      <c r="BM462" s="684"/>
      <c r="BN462" s="684"/>
      <c r="BO462" s="684"/>
      <c r="BP462" s="684"/>
      <c r="BQ462" s="684"/>
    </row>
    <row r="463">
      <c r="A463" s="524"/>
      <c r="B463" s="524"/>
      <c r="C463" s="524"/>
      <c r="D463" s="524"/>
      <c r="E463" s="524"/>
      <c r="F463" s="524"/>
      <c r="G463" s="531"/>
      <c r="H463" s="531"/>
      <c r="I463" s="531"/>
      <c r="J463" s="531"/>
      <c r="K463" s="531"/>
      <c r="L463" s="531"/>
      <c r="M463" s="531"/>
      <c r="N463" s="531"/>
      <c r="O463" s="531"/>
      <c r="P463" s="549"/>
      <c r="Q463" s="676"/>
      <c r="R463" s="676"/>
      <c r="S463" s="680"/>
      <c r="T463" s="683"/>
      <c r="U463" s="683"/>
      <c r="V463" s="533"/>
      <c r="W463" s="524"/>
      <c r="X463" s="524"/>
      <c r="Y463" s="524"/>
      <c r="Z463" s="524"/>
      <c r="AA463" s="524"/>
      <c r="AB463" s="524"/>
      <c r="AC463" s="524"/>
      <c r="AD463" s="524"/>
      <c r="AE463" s="524"/>
      <c r="AF463" s="524"/>
      <c r="AG463" s="524"/>
      <c r="AH463" s="524"/>
      <c r="AI463" s="524"/>
      <c r="AJ463" s="524"/>
      <c r="AK463" s="524"/>
      <c r="AL463" s="524"/>
      <c r="AM463" s="524"/>
      <c r="AN463" s="524"/>
      <c r="AO463" s="533"/>
      <c r="AP463" s="533"/>
      <c r="AQ463" s="533"/>
      <c r="AR463" s="533"/>
      <c r="AS463" s="533"/>
      <c r="AT463" s="533"/>
      <c r="AU463" s="533"/>
      <c r="AV463" s="533"/>
      <c r="AW463" s="533"/>
      <c r="AX463" s="533"/>
      <c r="AY463" s="533"/>
      <c r="AZ463" s="533"/>
      <c r="BA463" s="684"/>
      <c r="BB463" s="684"/>
      <c r="BC463" s="684"/>
      <c r="BD463" s="684"/>
      <c r="BE463" s="684"/>
      <c r="BF463" s="684"/>
      <c r="BG463" s="684"/>
      <c r="BH463" s="684"/>
      <c r="BI463" s="684"/>
      <c r="BJ463" s="684"/>
      <c r="BK463" s="684"/>
      <c r="BL463" s="684"/>
      <c r="BM463" s="684"/>
      <c r="BN463" s="684"/>
      <c r="BO463" s="684"/>
      <c r="BP463" s="684"/>
      <c r="BQ463" s="684"/>
    </row>
    <row r="464">
      <c r="A464" s="524"/>
      <c r="B464" s="524"/>
      <c r="C464" s="524"/>
      <c r="D464" s="524"/>
      <c r="E464" s="524"/>
      <c r="F464" s="524"/>
      <c r="G464" s="531"/>
      <c r="H464" s="531"/>
      <c r="I464" s="531"/>
      <c r="J464" s="531"/>
      <c r="K464" s="531"/>
      <c r="L464" s="531"/>
      <c r="M464" s="531"/>
      <c r="N464" s="531"/>
      <c r="O464" s="531"/>
      <c r="P464" s="549"/>
      <c r="Q464" s="676"/>
      <c r="R464" s="676"/>
      <c r="S464" s="680"/>
      <c r="T464" s="683"/>
      <c r="U464" s="683"/>
      <c r="V464" s="533"/>
      <c r="W464" s="524"/>
      <c r="X464" s="524"/>
      <c r="Y464" s="524"/>
      <c r="Z464" s="524"/>
      <c r="AA464" s="524"/>
      <c r="AB464" s="524"/>
      <c r="AC464" s="524"/>
      <c r="AD464" s="524"/>
      <c r="AE464" s="524"/>
      <c r="AF464" s="524"/>
      <c r="AG464" s="524"/>
      <c r="AH464" s="524"/>
      <c r="AI464" s="524"/>
      <c r="AJ464" s="524"/>
      <c r="AK464" s="524"/>
      <c r="AL464" s="524"/>
      <c r="AM464" s="524"/>
      <c r="AN464" s="524"/>
      <c r="AO464" s="533"/>
      <c r="AP464" s="533"/>
      <c r="AQ464" s="533"/>
      <c r="AR464" s="533"/>
      <c r="AS464" s="533"/>
      <c r="AT464" s="533"/>
      <c r="AU464" s="533"/>
      <c r="AV464" s="533"/>
      <c r="AW464" s="533"/>
      <c r="AX464" s="533"/>
      <c r="AY464" s="533"/>
      <c r="AZ464" s="533"/>
      <c r="BA464" s="684"/>
      <c r="BB464" s="684"/>
      <c r="BC464" s="684"/>
      <c r="BD464" s="684"/>
      <c r="BE464" s="684"/>
      <c r="BF464" s="684"/>
      <c r="BG464" s="684"/>
      <c r="BH464" s="684"/>
      <c r="BI464" s="684"/>
      <c r="BJ464" s="684"/>
      <c r="BK464" s="684"/>
      <c r="BL464" s="684"/>
      <c r="BM464" s="684"/>
      <c r="BN464" s="684"/>
      <c r="BO464" s="684"/>
      <c r="BP464" s="684"/>
      <c r="BQ464" s="684"/>
    </row>
    <row r="465">
      <c r="A465" s="524"/>
      <c r="B465" s="524"/>
      <c r="C465" s="524"/>
      <c r="D465" s="524"/>
      <c r="E465" s="524"/>
      <c r="F465" s="524"/>
      <c r="G465" s="531"/>
      <c r="H465" s="531"/>
      <c r="I465" s="531"/>
      <c r="J465" s="531"/>
      <c r="K465" s="531"/>
      <c r="L465" s="531"/>
      <c r="M465" s="531"/>
      <c r="N465" s="531"/>
      <c r="O465" s="531"/>
      <c r="P465" s="549"/>
      <c r="Q465" s="676"/>
      <c r="R465" s="676"/>
      <c r="S465" s="680"/>
      <c r="T465" s="683"/>
      <c r="U465" s="683"/>
      <c r="V465" s="533"/>
      <c r="W465" s="524"/>
      <c r="X465" s="524"/>
      <c r="Y465" s="524"/>
      <c r="Z465" s="524"/>
      <c r="AA465" s="524"/>
      <c r="AB465" s="524"/>
      <c r="AC465" s="524"/>
      <c r="AD465" s="524"/>
      <c r="AE465" s="524"/>
      <c r="AF465" s="524"/>
      <c r="AG465" s="524"/>
      <c r="AH465" s="524"/>
      <c r="AI465" s="524"/>
      <c r="AJ465" s="524"/>
      <c r="AK465" s="524"/>
      <c r="AL465" s="524"/>
      <c r="AM465" s="524"/>
      <c r="AN465" s="524"/>
      <c r="AO465" s="533"/>
      <c r="AP465" s="533"/>
      <c r="AQ465" s="533"/>
      <c r="AR465" s="533"/>
      <c r="AS465" s="533"/>
      <c r="AT465" s="533"/>
      <c r="AU465" s="533"/>
      <c r="AV465" s="533"/>
      <c r="AW465" s="533"/>
      <c r="AX465" s="533"/>
      <c r="AY465" s="533"/>
      <c r="AZ465" s="533"/>
      <c r="BA465" s="684"/>
      <c r="BB465" s="684"/>
      <c r="BC465" s="684"/>
      <c r="BD465" s="684"/>
      <c r="BE465" s="684"/>
      <c r="BF465" s="684"/>
      <c r="BG465" s="684"/>
      <c r="BH465" s="684"/>
      <c r="BI465" s="684"/>
      <c r="BJ465" s="684"/>
      <c r="BK465" s="684"/>
      <c r="BL465" s="684"/>
      <c r="BM465" s="684"/>
      <c r="BN465" s="684"/>
      <c r="BO465" s="684"/>
      <c r="BP465" s="684"/>
      <c r="BQ465" s="684"/>
    </row>
    <row r="466">
      <c r="A466" s="524"/>
      <c r="B466" s="524"/>
      <c r="C466" s="524"/>
      <c r="D466" s="524"/>
      <c r="E466" s="524"/>
      <c r="F466" s="524"/>
      <c r="G466" s="531"/>
      <c r="H466" s="531"/>
      <c r="I466" s="531"/>
      <c r="J466" s="531"/>
      <c r="K466" s="531"/>
      <c r="L466" s="531"/>
      <c r="M466" s="531"/>
      <c r="N466" s="531"/>
      <c r="O466" s="531"/>
      <c r="P466" s="549"/>
      <c r="Q466" s="676"/>
      <c r="R466" s="676"/>
      <c r="S466" s="680"/>
      <c r="T466" s="683"/>
      <c r="U466" s="683"/>
      <c r="V466" s="533"/>
      <c r="W466" s="524"/>
      <c r="X466" s="524"/>
      <c r="Y466" s="524"/>
      <c r="Z466" s="524"/>
      <c r="AA466" s="524"/>
      <c r="AB466" s="524"/>
      <c r="AC466" s="524"/>
      <c r="AD466" s="524"/>
      <c r="AE466" s="524"/>
      <c r="AF466" s="524"/>
      <c r="AG466" s="524"/>
      <c r="AH466" s="524"/>
      <c r="AI466" s="524"/>
      <c r="AJ466" s="524"/>
      <c r="AK466" s="524"/>
      <c r="AL466" s="524"/>
      <c r="AM466" s="524"/>
      <c r="AN466" s="524"/>
      <c r="AO466" s="533"/>
      <c r="AP466" s="533"/>
      <c r="AQ466" s="533"/>
      <c r="AR466" s="533"/>
      <c r="AS466" s="533"/>
      <c r="AT466" s="533"/>
      <c r="AU466" s="533"/>
      <c r="AV466" s="533"/>
      <c r="AW466" s="533"/>
      <c r="AX466" s="533"/>
      <c r="AY466" s="533"/>
      <c r="AZ466" s="533"/>
      <c r="BA466" s="684"/>
      <c r="BB466" s="684"/>
      <c r="BC466" s="684"/>
      <c r="BD466" s="684"/>
      <c r="BE466" s="684"/>
      <c r="BF466" s="684"/>
      <c r="BG466" s="684"/>
      <c r="BH466" s="684"/>
      <c r="BI466" s="684"/>
      <c r="BJ466" s="684"/>
      <c r="BK466" s="684"/>
      <c r="BL466" s="684"/>
      <c r="BM466" s="684"/>
      <c r="BN466" s="684"/>
      <c r="BO466" s="684"/>
      <c r="BP466" s="684"/>
      <c r="BQ466" s="684"/>
    </row>
    <row r="467">
      <c r="A467" s="524"/>
      <c r="B467" s="524"/>
      <c r="C467" s="524"/>
      <c r="D467" s="524"/>
      <c r="E467" s="524"/>
      <c r="F467" s="524"/>
      <c r="G467" s="531"/>
      <c r="H467" s="531"/>
      <c r="I467" s="531"/>
      <c r="J467" s="531"/>
      <c r="K467" s="531"/>
      <c r="L467" s="531"/>
      <c r="M467" s="531"/>
      <c r="N467" s="531"/>
      <c r="O467" s="531"/>
      <c r="P467" s="549"/>
      <c r="Q467" s="676"/>
      <c r="R467" s="676"/>
      <c r="S467" s="680"/>
      <c r="T467" s="683"/>
      <c r="U467" s="683"/>
      <c r="V467" s="533"/>
      <c r="W467" s="524"/>
      <c r="X467" s="524"/>
      <c r="Y467" s="524"/>
      <c r="Z467" s="524"/>
      <c r="AA467" s="524"/>
      <c r="AB467" s="524"/>
      <c r="AC467" s="524"/>
      <c r="AD467" s="524"/>
      <c r="AE467" s="524"/>
      <c r="AF467" s="524"/>
      <c r="AG467" s="524"/>
      <c r="AH467" s="524"/>
      <c r="AI467" s="524"/>
      <c r="AJ467" s="524"/>
      <c r="AK467" s="524"/>
      <c r="AL467" s="524"/>
      <c r="AM467" s="524"/>
      <c r="AN467" s="524"/>
      <c r="AO467" s="533"/>
      <c r="AP467" s="533"/>
      <c r="AQ467" s="533"/>
      <c r="AR467" s="533"/>
      <c r="AS467" s="533"/>
      <c r="AT467" s="533"/>
      <c r="AU467" s="533"/>
      <c r="AV467" s="533"/>
      <c r="AW467" s="533"/>
      <c r="AX467" s="533"/>
      <c r="AY467" s="533"/>
      <c r="AZ467" s="533"/>
      <c r="BA467" s="684"/>
      <c r="BB467" s="684"/>
      <c r="BC467" s="684"/>
      <c r="BD467" s="684"/>
      <c r="BE467" s="684"/>
      <c r="BF467" s="684"/>
      <c r="BG467" s="684"/>
      <c r="BH467" s="684"/>
      <c r="BI467" s="684"/>
      <c r="BJ467" s="684"/>
      <c r="BK467" s="684"/>
      <c r="BL467" s="684"/>
      <c r="BM467" s="684"/>
      <c r="BN467" s="684"/>
      <c r="BO467" s="684"/>
      <c r="BP467" s="684"/>
      <c r="BQ467" s="684"/>
    </row>
    <row r="468">
      <c r="A468" s="524"/>
      <c r="B468" s="524"/>
      <c r="C468" s="524"/>
      <c r="D468" s="524"/>
      <c r="E468" s="524"/>
      <c r="F468" s="524"/>
      <c r="G468" s="531"/>
      <c r="H468" s="531"/>
      <c r="I468" s="531"/>
      <c r="J468" s="531"/>
      <c r="K468" s="531"/>
      <c r="L468" s="531"/>
      <c r="M468" s="531"/>
      <c r="N468" s="531"/>
      <c r="O468" s="531"/>
      <c r="P468" s="549"/>
      <c r="Q468" s="676"/>
      <c r="R468" s="676"/>
      <c r="S468" s="680"/>
      <c r="T468" s="683"/>
      <c r="U468" s="683"/>
      <c r="V468" s="533"/>
      <c r="W468" s="524"/>
      <c r="X468" s="524"/>
      <c r="Y468" s="524"/>
      <c r="Z468" s="524"/>
      <c r="AA468" s="524"/>
      <c r="AB468" s="524"/>
      <c r="AC468" s="524"/>
      <c r="AD468" s="524"/>
      <c r="AE468" s="524"/>
      <c r="AF468" s="524"/>
      <c r="AG468" s="524"/>
      <c r="AH468" s="524"/>
      <c r="AI468" s="524"/>
      <c r="AJ468" s="524"/>
      <c r="AK468" s="524"/>
      <c r="AL468" s="524"/>
      <c r="AM468" s="524"/>
      <c r="AN468" s="524"/>
      <c r="AO468" s="533"/>
      <c r="AP468" s="533"/>
      <c r="AQ468" s="533"/>
      <c r="AR468" s="533"/>
      <c r="AS468" s="533"/>
      <c r="AT468" s="533"/>
      <c r="AU468" s="533"/>
      <c r="AV468" s="533"/>
      <c r="AW468" s="533"/>
      <c r="AX468" s="533"/>
      <c r="AY468" s="533"/>
      <c r="AZ468" s="533"/>
      <c r="BA468" s="684"/>
      <c r="BB468" s="684"/>
      <c r="BC468" s="684"/>
      <c r="BD468" s="684"/>
      <c r="BE468" s="684"/>
      <c r="BF468" s="684"/>
      <c r="BG468" s="684"/>
      <c r="BH468" s="684"/>
      <c r="BI468" s="684"/>
      <c r="BJ468" s="684"/>
      <c r="BK468" s="684"/>
      <c r="BL468" s="684"/>
      <c r="BM468" s="684"/>
      <c r="BN468" s="684"/>
      <c r="BO468" s="684"/>
      <c r="BP468" s="684"/>
      <c r="BQ468" s="684"/>
    </row>
    <row r="469">
      <c r="A469" s="524"/>
      <c r="B469" s="524"/>
      <c r="C469" s="524"/>
      <c r="D469" s="524"/>
      <c r="E469" s="524"/>
      <c r="F469" s="524"/>
      <c r="G469" s="531"/>
      <c r="H469" s="531"/>
      <c r="I469" s="531"/>
      <c r="J469" s="531"/>
      <c r="K469" s="531"/>
      <c r="L469" s="531"/>
      <c r="M469" s="531"/>
      <c r="N469" s="531"/>
      <c r="O469" s="531"/>
      <c r="P469" s="549"/>
      <c r="Q469" s="676"/>
      <c r="R469" s="676"/>
      <c r="S469" s="680"/>
      <c r="T469" s="683"/>
      <c r="U469" s="683"/>
      <c r="V469" s="533"/>
      <c r="W469" s="524"/>
      <c r="X469" s="524"/>
      <c r="Y469" s="524"/>
      <c r="Z469" s="524"/>
      <c r="AA469" s="524"/>
      <c r="AB469" s="524"/>
      <c r="AC469" s="524"/>
      <c r="AD469" s="524"/>
      <c r="AE469" s="524"/>
      <c r="AF469" s="524"/>
      <c r="AG469" s="524"/>
      <c r="AH469" s="524"/>
      <c r="AI469" s="524"/>
      <c r="AJ469" s="524"/>
      <c r="AK469" s="524"/>
      <c r="AL469" s="524"/>
      <c r="AM469" s="524"/>
      <c r="AN469" s="524"/>
      <c r="AO469" s="533"/>
      <c r="AP469" s="533"/>
      <c r="AQ469" s="533"/>
      <c r="AR469" s="533"/>
      <c r="AS469" s="533"/>
      <c r="AT469" s="533"/>
      <c r="AU469" s="533"/>
      <c r="AV469" s="533"/>
      <c r="AW469" s="533"/>
      <c r="AX469" s="533"/>
      <c r="AY469" s="533"/>
      <c r="AZ469" s="533"/>
      <c r="BA469" s="684"/>
      <c r="BB469" s="684"/>
      <c r="BC469" s="684"/>
      <c r="BD469" s="684"/>
      <c r="BE469" s="684"/>
      <c r="BF469" s="684"/>
      <c r="BG469" s="684"/>
      <c r="BH469" s="684"/>
      <c r="BI469" s="684"/>
      <c r="BJ469" s="684"/>
      <c r="BK469" s="684"/>
      <c r="BL469" s="684"/>
      <c r="BM469" s="684"/>
      <c r="BN469" s="684"/>
      <c r="BO469" s="684"/>
      <c r="BP469" s="684"/>
      <c r="BQ469" s="684"/>
    </row>
    <row r="470">
      <c r="A470" s="524"/>
      <c r="B470" s="524"/>
      <c r="C470" s="524"/>
      <c r="D470" s="524"/>
      <c r="E470" s="524"/>
      <c r="F470" s="524"/>
      <c r="G470" s="531"/>
      <c r="H470" s="531"/>
      <c r="I470" s="531"/>
      <c r="J470" s="531"/>
      <c r="K470" s="531"/>
      <c r="L470" s="531"/>
      <c r="M470" s="531"/>
      <c r="N470" s="531"/>
      <c r="O470" s="531"/>
      <c r="P470" s="549"/>
      <c r="Q470" s="676"/>
      <c r="R470" s="676"/>
      <c r="S470" s="680"/>
      <c r="T470" s="683"/>
      <c r="U470" s="683"/>
      <c r="V470" s="533"/>
      <c r="W470" s="524"/>
      <c r="X470" s="524"/>
      <c r="Y470" s="524"/>
      <c r="Z470" s="524"/>
      <c r="AA470" s="524"/>
      <c r="AB470" s="524"/>
      <c r="AC470" s="524"/>
      <c r="AD470" s="524"/>
      <c r="AE470" s="524"/>
      <c r="AF470" s="524"/>
      <c r="AG470" s="524"/>
      <c r="AH470" s="524"/>
      <c r="AI470" s="524"/>
      <c r="AJ470" s="524"/>
      <c r="AK470" s="524"/>
      <c r="AL470" s="524"/>
      <c r="AM470" s="524"/>
      <c r="AN470" s="524"/>
      <c r="AO470" s="533"/>
      <c r="AP470" s="533"/>
      <c r="AQ470" s="533"/>
      <c r="AR470" s="533"/>
      <c r="AS470" s="533"/>
      <c r="AT470" s="533"/>
      <c r="AU470" s="533"/>
      <c r="AV470" s="533"/>
      <c r="AW470" s="533"/>
      <c r="AX470" s="533"/>
      <c r="AY470" s="533"/>
      <c r="AZ470" s="533"/>
      <c r="BA470" s="684"/>
      <c r="BB470" s="684"/>
      <c r="BC470" s="684"/>
      <c r="BD470" s="684"/>
      <c r="BE470" s="684"/>
      <c r="BF470" s="684"/>
      <c r="BG470" s="684"/>
      <c r="BH470" s="684"/>
      <c r="BI470" s="684"/>
      <c r="BJ470" s="684"/>
      <c r="BK470" s="684"/>
      <c r="BL470" s="684"/>
      <c r="BM470" s="684"/>
      <c r="BN470" s="684"/>
      <c r="BO470" s="684"/>
      <c r="BP470" s="684"/>
      <c r="BQ470" s="684"/>
    </row>
    <row r="471">
      <c r="A471" s="524"/>
      <c r="B471" s="524"/>
      <c r="C471" s="524"/>
      <c r="D471" s="524"/>
      <c r="E471" s="524"/>
      <c r="F471" s="524"/>
      <c r="G471" s="531"/>
      <c r="H471" s="531"/>
      <c r="I471" s="531"/>
      <c r="J471" s="531"/>
      <c r="K471" s="531"/>
      <c r="L471" s="531"/>
      <c r="M471" s="531"/>
      <c r="N471" s="531"/>
      <c r="O471" s="531"/>
      <c r="P471" s="549"/>
      <c r="Q471" s="676"/>
      <c r="R471" s="676"/>
      <c r="S471" s="680"/>
      <c r="T471" s="683"/>
      <c r="U471" s="683"/>
      <c r="V471" s="533"/>
      <c r="W471" s="524"/>
      <c r="X471" s="524"/>
      <c r="Y471" s="524"/>
      <c r="Z471" s="524"/>
      <c r="AA471" s="524"/>
      <c r="AB471" s="524"/>
      <c r="AC471" s="524"/>
      <c r="AD471" s="524"/>
      <c r="AE471" s="524"/>
      <c r="AF471" s="524"/>
      <c r="AG471" s="524"/>
      <c r="AH471" s="524"/>
      <c r="AI471" s="524"/>
      <c r="AJ471" s="524"/>
      <c r="AK471" s="524"/>
      <c r="AL471" s="524"/>
      <c r="AM471" s="524"/>
      <c r="AN471" s="524"/>
      <c r="AO471" s="533"/>
      <c r="AP471" s="533"/>
      <c r="AQ471" s="533"/>
      <c r="AR471" s="533"/>
      <c r="AS471" s="533"/>
      <c r="AT471" s="533"/>
      <c r="AU471" s="533"/>
      <c r="AV471" s="533"/>
      <c r="AW471" s="533"/>
      <c r="AX471" s="533"/>
      <c r="AY471" s="533"/>
      <c r="AZ471" s="533"/>
      <c r="BA471" s="684"/>
      <c r="BB471" s="684"/>
      <c r="BC471" s="684"/>
      <c r="BD471" s="684"/>
      <c r="BE471" s="684"/>
      <c r="BF471" s="684"/>
      <c r="BG471" s="684"/>
      <c r="BH471" s="684"/>
      <c r="BI471" s="684"/>
      <c r="BJ471" s="684"/>
      <c r="BK471" s="684"/>
      <c r="BL471" s="684"/>
      <c r="BM471" s="684"/>
      <c r="BN471" s="684"/>
      <c r="BO471" s="684"/>
      <c r="BP471" s="684"/>
      <c r="BQ471" s="684"/>
    </row>
    <row r="472">
      <c r="A472" s="524"/>
      <c r="B472" s="524"/>
      <c r="C472" s="524"/>
      <c r="D472" s="524"/>
      <c r="E472" s="524"/>
      <c r="F472" s="524"/>
      <c r="G472" s="531"/>
      <c r="H472" s="531"/>
      <c r="I472" s="531"/>
      <c r="J472" s="531"/>
      <c r="K472" s="531"/>
      <c r="L472" s="531"/>
      <c r="M472" s="531"/>
      <c r="N472" s="531"/>
      <c r="O472" s="531"/>
      <c r="P472" s="549"/>
      <c r="Q472" s="676"/>
      <c r="R472" s="676"/>
      <c r="S472" s="680"/>
      <c r="T472" s="683"/>
      <c r="U472" s="683"/>
      <c r="V472" s="533"/>
      <c r="W472" s="524"/>
      <c r="X472" s="524"/>
      <c r="Y472" s="524"/>
      <c r="Z472" s="524"/>
      <c r="AA472" s="524"/>
      <c r="AB472" s="524"/>
      <c r="AC472" s="524"/>
      <c r="AD472" s="524"/>
      <c r="AE472" s="524"/>
      <c r="AF472" s="524"/>
      <c r="AG472" s="524"/>
      <c r="AH472" s="524"/>
      <c r="AI472" s="524"/>
      <c r="AJ472" s="524"/>
      <c r="AK472" s="524"/>
      <c r="AL472" s="524"/>
      <c r="AM472" s="524"/>
      <c r="AN472" s="524"/>
      <c r="AO472" s="533"/>
      <c r="AP472" s="533"/>
      <c r="AQ472" s="533"/>
      <c r="AR472" s="533"/>
      <c r="AS472" s="533"/>
      <c r="AT472" s="533"/>
      <c r="AU472" s="533"/>
      <c r="AV472" s="533"/>
      <c r="AW472" s="533"/>
      <c r="AX472" s="533"/>
      <c r="AY472" s="533"/>
      <c r="AZ472" s="533"/>
      <c r="BA472" s="684"/>
      <c r="BB472" s="684"/>
      <c r="BC472" s="684"/>
      <c r="BD472" s="684"/>
      <c r="BE472" s="684"/>
      <c r="BF472" s="684"/>
      <c r="BG472" s="684"/>
      <c r="BH472" s="684"/>
      <c r="BI472" s="684"/>
      <c r="BJ472" s="684"/>
      <c r="BK472" s="684"/>
      <c r="BL472" s="684"/>
      <c r="BM472" s="684"/>
      <c r="BN472" s="684"/>
      <c r="BO472" s="684"/>
      <c r="BP472" s="684"/>
      <c r="BQ472" s="684"/>
    </row>
    <row r="473">
      <c r="A473" s="524"/>
      <c r="B473" s="524"/>
      <c r="C473" s="524"/>
      <c r="D473" s="524"/>
      <c r="E473" s="524"/>
      <c r="F473" s="524"/>
      <c r="G473" s="531"/>
      <c r="H473" s="531"/>
      <c r="I473" s="531"/>
      <c r="J473" s="531"/>
      <c r="K473" s="531"/>
      <c r="L473" s="531"/>
      <c r="M473" s="531"/>
      <c r="N473" s="531"/>
      <c r="O473" s="531"/>
      <c r="P473" s="549"/>
      <c r="Q473" s="676"/>
      <c r="R473" s="676"/>
      <c r="S473" s="680"/>
      <c r="T473" s="683"/>
      <c r="U473" s="683"/>
      <c r="V473" s="533"/>
      <c r="W473" s="524"/>
      <c r="X473" s="524"/>
      <c r="Y473" s="524"/>
      <c r="Z473" s="524"/>
      <c r="AA473" s="524"/>
      <c r="AB473" s="524"/>
      <c r="AC473" s="524"/>
      <c r="AD473" s="524"/>
      <c r="AE473" s="524"/>
      <c r="AF473" s="524"/>
      <c r="AG473" s="524"/>
      <c r="AH473" s="524"/>
      <c r="AI473" s="524"/>
      <c r="AJ473" s="524"/>
      <c r="AK473" s="524"/>
      <c r="AL473" s="524"/>
      <c r="AM473" s="524"/>
      <c r="AN473" s="524"/>
      <c r="AO473" s="533"/>
      <c r="AP473" s="533"/>
      <c r="AQ473" s="533"/>
      <c r="AR473" s="533"/>
      <c r="AS473" s="533"/>
      <c r="AT473" s="533"/>
      <c r="AU473" s="533"/>
      <c r="AV473" s="533"/>
      <c r="AW473" s="533"/>
      <c r="AX473" s="533"/>
      <c r="AY473" s="533"/>
      <c r="AZ473" s="533"/>
      <c r="BA473" s="684"/>
      <c r="BB473" s="684"/>
      <c r="BC473" s="684"/>
      <c r="BD473" s="684"/>
      <c r="BE473" s="684"/>
      <c r="BF473" s="684"/>
      <c r="BG473" s="684"/>
      <c r="BH473" s="684"/>
      <c r="BI473" s="684"/>
      <c r="BJ473" s="684"/>
      <c r="BK473" s="684"/>
      <c r="BL473" s="684"/>
      <c r="BM473" s="684"/>
      <c r="BN473" s="684"/>
      <c r="BO473" s="684"/>
      <c r="BP473" s="684"/>
      <c r="BQ473" s="684"/>
    </row>
    <row r="474">
      <c r="A474" s="524"/>
      <c r="B474" s="524"/>
      <c r="C474" s="524"/>
      <c r="D474" s="524"/>
      <c r="E474" s="524"/>
      <c r="F474" s="524"/>
      <c r="G474" s="531"/>
      <c r="H474" s="531"/>
      <c r="I474" s="531"/>
      <c r="J474" s="531"/>
      <c r="K474" s="531"/>
      <c r="L474" s="531"/>
      <c r="M474" s="531"/>
      <c r="N474" s="531"/>
      <c r="O474" s="531"/>
      <c r="P474" s="549"/>
      <c r="Q474" s="676"/>
      <c r="R474" s="676"/>
      <c r="S474" s="680"/>
      <c r="T474" s="683"/>
      <c r="U474" s="683"/>
      <c r="V474" s="533"/>
      <c r="W474" s="524"/>
      <c r="X474" s="524"/>
      <c r="Y474" s="524"/>
      <c r="Z474" s="524"/>
      <c r="AA474" s="524"/>
      <c r="AB474" s="524"/>
      <c r="AC474" s="524"/>
      <c r="AD474" s="524"/>
      <c r="AE474" s="524"/>
      <c r="AF474" s="524"/>
      <c r="AG474" s="524"/>
      <c r="AH474" s="524"/>
      <c r="AI474" s="524"/>
      <c r="AJ474" s="524"/>
      <c r="AK474" s="524"/>
      <c r="AL474" s="524"/>
      <c r="AM474" s="524"/>
      <c r="AN474" s="524"/>
      <c r="AO474" s="533"/>
      <c r="AP474" s="533"/>
      <c r="AQ474" s="533"/>
      <c r="AR474" s="533"/>
      <c r="AS474" s="533"/>
      <c r="AT474" s="533"/>
      <c r="AU474" s="533"/>
      <c r="AV474" s="533"/>
      <c r="AW474" s="533"/>
      <c r="AX474" s="533"/>
      <c r="AY474" s="533"/>
      <c r="AZ474" s="533"/>
      <c r="BA474" s="684"/>
      <c r="BB474" s="684"/>
      <c r="BC474" s="684"/>
      <c r="BD474" s="684"/>
      <c r="BE474" s="684"/>
      <c r="BF474" s="684"/>
      <c r="BG474" s="684"/>
      <c r="BH474" s="684"/>
      <c r="BI474" s="684"/>
      <c r="BJ474" s="684"/>
      <c r="BK474" s="684"/>
      <c r="BL474" s="684"/>
      <c r="BM474" s="684"/>
      <c r="BN474" s="684"/>
      <c r="BO474" s="684"/>
      <c r="BP474" s="684"/>
      <c r="BQ474" s="684"/>
    </row>
    <row r="475">
      <c r="A475" s="524"/>
      <c r="B475" s="524"/>
      <c r="C475" s="524"/>
      <c r="D475" s="524"/>
      <c r="E475" s="524"/>
      <c r="F475" s="524"/>
      <c r="G475" s="531"/>
      <c r="H475" s="531"/>
      <c r="I475" s="531"/>
      <c r="J475" s="531"/>
      <c r="K475" s="531"/>
      <c r="L475" s="531"/>
      <c r="M475" s="531"/>
      <c r="N475" s="531"/>
      <c r="O475" s="531"/>
      <c r="P475" s="549"/>
      <c r="Q475" s="676"/>
      <c r="R475" s="676"/>
      <c r="S475" s="680"/>
      <c r="T475" s="683"/>
      <c r="U475" s="683"/>
      <c r="V475" s="533"/>
      <c r="W475" s="524"/>
      <c r="X475" s="524"/>
      <c r="Y475" s="524"/>
      <c r="Z475" s="524"/>
      <c r="AA475" s="524"/>
      <c r="AB475" s="524"/>
      <c r="AC475" s="524"/>
      <c r="AD475" s="524"/>
      <c r="AE475" s="524"/>
      <c r="AF475" s="524"/>
      <c r="AG475" s="524"/>
      <c r="AH475" s="524"/>
      <c r="AI475" s="524"/>
      <c r="AJ475" s="524"/>
      <c r="AK475" s="524"/>
      <c r="AL475" s="524"/>
      <c r="AM475" s="524"/>
      <c r="AN475" s="524"/>
      <c r="AO475" s="533"/>
      <c r="AP475" s="533"/>
      <c r="AQ475" s="533"/>
      <c r="AR475" s="533"/>
      <c r="AS475" s="533"/>
      <c r="AT475" s="533"/>
      <c r="AU475" s="533"/>
      <c r="AV475" s="533"/>
      <c r="AW475" s="533"/>
      <c r="AX475" s="533"/>
      <c r="AY475" s="533"/>
      <c r="AZ475" s="533"/>
      <c r="BA475" s="684"/>
      <c r="BB475" s="684"/>
      <c r="BC475" s="684"/>
      <c r="BD475" s="684"/>
      <c r="BE475" s="684"/>
      <c r="BF475" s="684"/>
      <c r="BG475" s="684"/>
      <c r="BH475" s="684"/>
      <c r="BI475" s="684"/>
      <c r="BJ475" s="684"/>
      <c r="BK475" s="684"/>
      <c r="BL475" s="684"/>
      <c r="BM475" s="684"/>
      <c r="BN475" s="684"/>
      <c r="BO475" s="684"/>
      <c r="BP475" s="684"/>
      <c r="BQ475" s="684"/>
    </row>
    <row r="476">
      <c r="A476" s="524"/>
      <c r="B476" s="524"/>
      <c r="C476" s="524"/>
      <c r="D476" s="524"/>
      <c r="E476" s="524"/>
      <c r="F476" s="524"/>
      <c r="G476" s="531"/>
      <c r="H476" s="531"/>
      <c r="I476" s="531"/>
      <c r="J476" s="531"/>
      <c r="K476" s="531"/>
      <c r="L476" s="531"/>
      <c r="M476" s="531"/>
      <c r="N476" s="531"/>
      <c r="O476" s="531"/>
      <c r="P476" s="549"/>
      <c r="Q476" s="676"/>
      <c r="R476" s="676"/>
      <c r="S476" s="680"/>
      <c r="T476" s="683"/>
      <c r="U476" s="683"/>
      <c r="V476" s="533"/>
      <c r="W476" s="524"/>
      <c r="X476" s="524"/>
      <c r="Y476" s="524"/>
      <c r="Z476" s="524"/>
      <c r="AA476" s="524"/>
      <c r="AB476" s="524"/>
      <c r="AC476" s="524"/>
      <c r="AD476" s="524"/>
      <c r="AE476" s="524"/>
      <c r="AF476" s="524"/>
      <c r="AG476" s="524"/>
      <c r="AH476" s="524"/>
      <c r="AI476" s="524"/>
      <c r="AJ476" s="524"/>
      <c r="AK476" s="524"/>
      <c r="AL476" s="524"/>
      <c r="AM476" s="524"/>
      <c r="AN476" s="524"/>
      <c r="AO476" s="533"/>
      <c r="AP476" s="533"/>
      <c r="AQ476" s="533"/>
      <c r="AR476" s="533"/>
      <c r="AS476" s="533"/>
      <c r="AT476" s="533"/>
      <c r="AU476" s="533"/>
      <c r="AV476" s="533"/>
      <c r="AW476" s="533"/>
      <c r="AX476" s="533"/>
      <c r="AY476" s="533"/>
      <c r="AZ476" s="533"/>
      <c r="BA476" s="684"/>
      <c r="BB476" s="684"/>
      <c r="BC476" s="684"/>
      <c r="BD476" s="684"/>
      <c r="BE476" s="684"/>
      <c r="BF476" s="684"/>
      <c r="BG476" s="684"/>
      <c r="BH476" s="684"/>
      <c r="BI476" s="684"/>
      <c r="BJ476" s="684"/>
      <c r="BK476" s="684"/>
      <c r="BL476" s="684"/>
      <c r="BM476" s="684"/>
      <c r="BN476" s="684"/>
      <c r="BO476" s="684"/>
      <c r="BP476" s="684"/>
      <c r="BQ476" s="684"/>
    </row>
    <row r="477">
      <c r="A477" s="524"/>
      <c r="B477" s="524"/>
      <c r="C477" s="524"/>
      <c r="D477" s="524"/>
      <c r="E477" s="524"/>
      <c r="F477" s="524"/>
      <c r="G477" s="531"/>
      <c r="H477" s="531"/>
      <c r="I477" s="531"/>
      <c r="J477" s="531"/>
      <c r="K477" s="531"/>
      <c r="L477" s="531"/>
      <c r="M477" s="531"/>
      <c r="N477" s="531"/>
      <c r="O477" s="531"/>
      <c r="P477" s="549"/>
      <c r="Q477" s="676"/>
      <c r="R477" s="676"/>
      <c r="S477" s="680"/>
      <c r="T477" s="683"/>
      <c r="U477" s="683"/>
      <c r="V477" s="533"/>
      <c r="W477" s="524"/>
      <c r="X477" s="524"/>
      <c r="Y477" s="524"/>
      <c r="Z477" s="524"/>
      <c r="AA477" s="524"/>
      <c r="AB477" s="524"/>
      <c r="AC477" s="524"/>
      <c r="AD477" s="524"/>
      <c r="AE477" s="524"/>
      <c r="AF477" s="524"/>
      <c r="AG477" s="524"/>
      <c r="AH477" s="524"/>
      <c r="AI477" s="524"/>
      <c r="AJ477" s="524"/>
      <c r="AK477" s="524"/>
      <c r="AL477" s="524"/>
      <c r="AM477" s="524"/>
      <c r="AN477" s="524"/>
      <c r="AO477" s="533"/>
      <c r="AP477" s="533"/>
      <c r="AQ477" s="533"/>
      <c r="AR477" s="533"/>
      <c r="AS477" s="533"/>
      <c r="AT477" s="533"/>
      <c r="AU477" s="533"/>
      <c r="AV477" s="533"/>
      <c r="AW477" s="533"/>
      <c r="AX477" s="533"/>
      <c r="AY477" s="533"/>
      <c r="AZ477" s="533"/>
      <c r="BA477" s="684"/>
      <c r="BB477" s="684"/>
      <c r="BC477" s="684"/>
      <c r="BD477" s="684"/>
      <c r="BE477" s="684"/>
      <c r="BF477" s="684"/>
      <c r="BG477" s="684"/>
      <c r="BH477" s="684"/>
      <c r="BI477" s="684"/>
      <c r="BJ477" s="684"/>
      <c r="BK477" s="684"/>
      <c r="BL477" s="684"/>
      <c r="BM477" s="684"/>
      <c r="BN477" s="684"/>
      <c r="BO477" s="684"/>
      <c r="BP477" s="684"/>
      <c r="BQ477" s="684"/>
    </row>
    <row r="478">
      <c r="A478" s="524"/>
      <c r="B478" s="524"/>
      <c r="C478" s="524"/>
      <c r="D478" s="524"/>
      <c r="E478" s="524"/>
      <c r="F478" s="524"/>
      <c r="G478" s="531"/>
      <c r="H478" s="531"/>
      <c r="I478" s="531"/>
      <c r="J478" s="531"/>
      <c r="K478" s="531"/>
      <c r="L478" s="531"/>
      <c r="M478" s="531"/>
      <c r="N478" s="531"/>
      <c r="O478" s="531"/>
      <c r="P478" s="549"/>
      <c r="Q478" s="676"/>
      <c r="R478" s="676"/>
      <c r="S478" s="680"/>
      <c r="T478" s="683"/>
      <c r="U478" s="683"/>
      <c r="V478" s="533"/>
      <c r="W478" s="524"/>
      <c r="X478" s="524"/>
      <c r="Y478" s="524"/>
      <c r="Z478" s="524"/>
      <c r="AA478" s="524"/>
      <c r="AB478" s="524"/>
      <c r="AC478" s="524"/>
      <c r="AD478" s="524"/>
      <c r="AE478" s="524"/>
      <c r="AF478" s="524"/>
      <c r="AG478" s="524"/>
      <c r="AH478" s="524"/>
      <c r="AI478" s="524"/>
      <c r="AJ478" s="524"/>
      <c r="AK478" s="524"/>
      <c r="AL478" s="524"/>
      <c r="AM478" s="524"/>
      <c r="AN478" s="524"/>
      <c r="AO478" s="533"/>
      <c r="AP478" s="533"/>
      <c r="AQ478" s="533"/>
      <c r="AR478" s="533"/>
      <c r="AS478" s="533"/>
      <c r="AT478" s="533"/>
      <c r="AU478" s="533"/>
      <c r="AV478" s="533"/>
      <c r="AW478" s="533"/>
      <c r="AX478" s="533"/>
      <c r="AY478" s="533"/>
      <c r="AZ478" s="533"/>
      <c r="BA478" s="684"/>
      <c r="BB478" s="684"/>
      <c r="BC478" s="684"/>
      <c r="BD478" s="684"/>
      <c r="BE478" s="684"/>
      <c r="BF478" s="684"/>
      <c r="BG478" s="684"/>
      <c r="BH478" s="684"/>
      <c r="BI478" s="684"/>
      <c r="BJ478" s="684"/>
      <c r="BK478" s="684"/>
      <c r="BL478" s="684"/>
      <c r="BM478" s="684"/>
      <c r="BN478" s="684"/>
      <c r="BO478" s="684"/>
      <c r="BP478" s="684"/>
      <c r="BQ478" s="684"/>
    </row>
    <row r="479">
      <c r="A479" s="524"/>
      <c r="B479" s="524"/>
      <c r="C479" s="524"/>
      <c r="D479" s="524"/>
      <c r="E479" s="524"/>
      <c r="F479" s="524"/>
      <c r="G479" s="531"/>
      <c r="H479" s="531"/>
      <c r="I479" s="531"/>
      <c r="J479" s="531"/>
      <c r="K479" s="531"/>
      <c r="L479" s="531"/>
      <c r="M479" s="531"/>
      <c r="N479" s="531"/>
      <c r="O479" s="531"/>
      <c r="P479" s="549"/>
      <c r="Q479" s="676"/>
      <c r="R479" s="676"/>
      <c r="S479" s="680"/>
      <c r="T479" s="683"/>
      <c r="U479" s="683"/>
      <c r="V479" s="533"/>
      <c r="W479" s="524"/>
      <c r="X479" s="524"/>
      <c r="Y479" s="524"/>
      <c r="Z479" s="524"/>
      <c r="AA479" s="524"/>
      <c r="AB479" s="524"/>
      <c r="AC479" s="524"/>
      <c r="AD479" s="524"/>
      <c r="AE479" s="524"/>
      <c r="AF479" s="524"/>
      <c r="AG479" s="524"/>
      <c r="AH479" s="524"/>
      <c r="AI479" s="524"/>
      <c r="AJ479" s="524"/>
      <c r="AK479" s="524"/>
      <c r="AL479" s="524"/>
      <c r="AM479" s="524"/>
      <c r="AN479" s="524"/>
      <c r="AO479" s="533"/>
      <c r="AP479" s="533"/>
      <c r="AQ479" s="533"/>
      <c r="AR479" s="533"/>
      <c r="AS479" s="533"/>
      <c r="AT479" s="533"/>
      <c r="AU479" s="533"/>
      <c r="AV479" s="533"/>
      <c r="AW479" s="533"/>
      <c r="AX479" s="533"/>
      <c r="AY479" s="533"/>
      <c r="AZ479" s="533"/>
      <c r="BA479" s="684"/>
      <c r="BB479" s="684"/>
      <c r="BC479" s="684"/>
      <c r="BD479" s="684"/>
      <c r="BE479" s="684"/>
      <c r="BF479" s="684"/>
      <c r="BG479" s="684"/>
      <c r="BH479" s="684"/>
      <c r="BI479" s="684"/>
      <c r="BJ479" s="684"/>
      <c r="BK479" s="684"/>
      <c r="BL479" s="684"/>
      <c r="BM479" s="684"/>
      <c r="BN479" s="684"/>
      <c r="BO479" s="684"/>
      <c r="BP479" s="684"/>
      <c r="BQ479" s="684"/>
    </row>
    <row r="480">
      <c r="A480" s="524"/>
      <c r="B480" s="524"/>
      <c r="C480" s="524"/>
      <c r="D480" s="524"/>
      <c r="E480" s="524"/>
      <c r="F480" s="524"/>
      <c r="G480" s="531"/>
      <c r="H480" s="531"/>
      <c r="I480" s="531"/>
      <c r="J480" s="531"/>
      <c r="K480" s="531"/>
      <c r="L480" s="531"/>
      <c r="M480" s="531"/>
      <c r="N480" s="531"/>
      <c r="O480" s="531"/>
      <c r="P480" s="549"/>
      <c r="Q480" s="676"/>
      <c r="R480" s="676"/>
      <c r="S480" s="680"/>
      <c r="T480" s="683"/>
      <c r="U480" s="683"/>
      <c r="V480" s="533"/>
      <c r="W480" s="524"/>
      <c r="X480" s="524"/>
      <c r="Y480" s="524"/>
      <c r="Z480" s="524"/>
      <c r="AA480" s="524"/>
      <c r="AB480" s="524"/>
      <c r="AC480" s="524"/>
      <c r="AD480" s="524"/>
      <c r="AE480" s="524"/>
      <c r="AF480" s="524"/>
      <c r="AG480" s="524"/>
      <c r="AH480" s="524"/>
      <c r="AI480" s="524"/>
      <c r="AJ480" s="524"/>
      <c r="AK480" s="524"/>
      <c r="AL480" s="524"/>
      <c r="AM480" s="524"/>
      <c r="AN480" s="524"/>
      <c r="AO480" s="533"/>
      <c r="AP480" s="533"/>
      <c r="AQ480" s="533"/>
      <c r="AR480" s="533"/>
      <c r="AS480" s="533"/>
      <c r="AT480" s="533"/>
      <c r="AU480" s="533"/>
      <c r="AV480" s="533"/>
      <c r="AW480" s="533"/>
      <c r="AX480" s="533"/>
      <c r="AY480" s="533"/>
      <c r="AZ480" s="533"/>
      <c r="BA480" s="684"/>
      <c r="BB480" s="684"/>
      <c r="BC480" s="684"/>
      <c r="BD480" s="684"/>
      <c r="BE480" s="684"/>
      <c r="BF480" s="684"/>
      <c r="BG480" s="684"/>
      <c r="BH480" s="684"/>
      <c r="BI480" s="684"/>
      <c r="BJ480" s="684"/>
      <c r="BK480" s="684"/>
      <c r="BL480" s="684"/>
      <c r="BM480" s="684"/>
      <c r="BN480" s="684"/>
      <c r="BO480" s="684"/>
      <c r="BP480" s="684"/>
      <c r="BQ480" s="684"/>
    </row>
    <row r="481">
      <c r="A481" s="524"/>
      <c r="B481" s="524"/>
      <c r="C481" s="524"/>
      <c r="D481" s="524"/>
      <c r="E481" s="524"/>
      <c r="F481" s="524"/>
      <c r="G481" s="531"/>
      <c r="H481" s="531"/>
      <c r="I481" s="531"/>
      <c r="J481" s="531"/>
      <c r="K481" s="531"/>
      <c r="L481" s="531"/>
      <c r="M481" s="531"/>
      <c r="N481" s="531"/>
      <c r="O481" s="531"/>
      <c r="P481" s="549"/>
      <c r="Q481" s="676"/>
      <c r="R481" s="676"/>
      <c r="S481" s="680"/>
      <c r="T481" s="683"/>
      <c r="U481" s="683"/>
      <c r="V481" s="533"/>
      <c r="W481" s="524"/>
      <c r="X481" s="524"/>
      <c r="Y481" s="524"/>
      <c r="Z481" s="524"/>
      <c r="AA481" s="524"/>
      <c r="AB481" s="524"/>
      <c r="AC481" s="524"/>
      <c r="AD481" s="524"/>
      <c r="AE481" s="524"/>
      <c r="AF481" s="524"/>
      <c r="AG481" s="524"/>
      <c r="AH481" s="524"/>
      <c r="AI481" s="524"/>
      <c r="AJ481" s="524"/>
      <c r="AK481" s="524"/>
      <c r="AL481" s="524"/>
      <c r="AM481" s="524"/>
      <c r="AN481" s="524"/>
      <c r="AO481" s="533"/>
      <c r="AP481" s="533"/>
      <c r="AQ481" s="533"/>
      <c r="AR481" s="533"/>
      <c r="AS481" s="533"/>
      <c r="AT481" s="533"/>
      <c r="AU481" s="533"/>
      <c r="AV481" s="533"/>
      <c r="AW481" s="533"/>
      <c r="AX481" s="533"/>
      <c r="AY481" s="533"/>
      <c r="AZ481" s="533"/>
      <c r="BA481" s="684"/>
      <c r="BB481" s="684"/>
      <c r="BC481" s="684"/>
      <c r="BD481" s="684"/>
      <c r="BE481" s="684"/>
      <c r="BF481" s="684"/>
      <c r="BG481" s="684"/>
      <c r="BH481" s="684"/>
      <c r="BI481" s="684"/>
      <c r="BJ481" s="684"/>
      <c r="BK481" s="684"/>
      <c r="BL481" s="684"/>
      <c r="BM481" s="684"/>
      <c r="BN481" s="684"/>
      <c r="BO481" s="684"/>
      <c r="BP481" s="684"/>
      <c r="BQ481" s="684"/>
    </row>
    <row r="482">
      <c r="A482" s="524"/>
      <c r="B482" s="524"/>
      <c r="C482" s="524"/>
      <c r="D482" s="524"/>
      <c r="E482" s="524"/>
      <c r="F482" s="524"/>
      <c r="G482" s="531"/>
      <c r="H482" s="531"/>
      <c r="I482" s="531"/>
      <c r="J482" s="531"/>
      <c r="K482" s="531"/>
      <c r="L482" s="531"/>
      <c r="M482" s="531"/>
      <c r="N482" s="531"/>
      <c r="O482" s="531"/>
      <c r="P482" s="549"/>
      <c r="Q482" s="676"/>
      <c r="R482" s="676"/>
      <c r="S482" s="680"/>
      <c r="T482" s="683"/>
      <c r="U482" s="683"/>
      <c r="V482" s="533"/>
      <c r="W482" s="524"/>
      <c r="X482" s="524"/>
      <c r="Y482" s="524"/>
      <c r="Z482" s="524"/>
      <c r="AA482" s="524"/>
      <c r="AB482" s="524"/>
      <c r="AC482" s="524"/>
      <c r="AD482" s="524"/>
      <c r="AE482" s="524"/>
      <c r="AF482" s="524"/>
      <c r="AG482" s="524"/>
      <c r="AH482" s="524"/>
      <c r="AI482" s="524"/>
      <c r="AJ482" s="524"/>
      <c r="AK482" s="524"/>
      <c r="AL482" s="524"/>
      <c r="AM482" s="524"/>
      <c r="AN482" s="524"/>
      <c r="AO482" s="533"/>
      <c r="AP482" s="533"/>
      <c r="AQ482" s="533"/>
      <c r="AR482" s="533"/>
      <c r="AS482" s="533"/>
      <c r="AT482" s="533"/>
      <c r="AU482" s="533"/>
      <c r="AV482" s="533"/>
      <c r="AW482" s="533"/>
      <c r="AX482" s="533"/>
      <c r="AY482" s="533"/>
      <c r="AZ482" s="533"/>
      <c r="BA482" s="684"/>
      <c r="BB482" s="684"/>
      <c r="BC482" s="684"/>
      <c r="BD482" s="684"/>
      <c r="BE482" s="684"/>
      <c r="BF482" s="684"/>
      <c r="BG482" s="684"/>
      <c r="BH482" s="684"/>
      <c r="BI482" s="684"/>
      <c r="BJ482" s="684"/>
      <c r="BK482" s="684"/>
      <c r="BL482" s="684"/>
      <c r="BM482" s="684"/>
      <c r="BN482" s="684"/>
      <c r="BO482" s="684"/>
      <c r="BP482" s="684"/>
      <c r="BQ482" s="684"/>
    </row>
    <row r="483">
      <c r="A483" s="524"/>
      <c r="B483" s="524"/>
      <c r="C483" s="524"/>
      <c r="D483" s="524"/>
      <c r="E483" s="524"/>
      <c r="F483" s="524"/>
      <c r="G483" s="531"/>
      <c r="H483" s="531"/>
      <c r="I483" s="531"/>
      <c r="J483" s="531"/>
      <c r="K483" s="531"/>
      <c r="L483" s="531"/>
      <c r="M483" s="531"/>
      <c r="N483" s="531"/>
      <c r="O483" s="531"/>
      <c r="P483" s="549"/>
      <c r="Q483" s="676"/>
      <c r="R483" s="676"/>
      <c r="S483" s="680"/>
      <c r="T483" s="683"/>
      <c r="U483" s="683"/>
      <c r="V483" s="533"/>
      <c r="W483" s="524"/>
      <c r="X483" s="524"/>
      <c r="Y483" s="524"/>
      <c r="Z483" s="524"/>
      <c r="AA483" s="524"/>
      <c r="AB483" s="524"/>
      <c r="AC483" s="524"/>
      <c r="AD483" s="524"/>
      <c r="AE483" s="524"/>
      <c r="AF483" s="524"/>
      <c r="AG483" s="524"/>
      <c r="AH483" s="524"/>
      <c r="AI483" s="524"/>
      <c r="AJ483" s="524"/>
      <c r="AK483" s="524"/>
      <c r="AL483" s="524"/>
      <c r="AM483" s="524"/>
      <c r="AN483" s="524"/>
      <c r="AO483" s="533"/>
      <c r="AP483" s="533"/>
      <c r="AQ483" s="533"/>
      <c r="AR483" s="533"/>
      <c r="AS483" s="533"/>
      <c r="AT483" s="533"/>
      <c r="AU483" s="533"/>
      <c r="AV483" s="533"/>
      <c r="AW483" s="533"/>
      <c r="AX483" s="533"/>
      <c r="AY483" s="533"/>
      <c r="AZ483" s="533"/>
      <c r="BA483" s="684"/>
      <c r="BB483" s="684"/>
      <c r="BC483" s="684"/>
      <c r="BD483" s="684"/>
      <c r="BE483" s="684"/>
      <c r="BF483" s="684"/>
      <c r="BG483" s="684"/>
      <c r="BH483" s="684"/>
      <c r="BI483" s="684"/>
      <c r="BJ483" s="684"/>
      <c r="BK483" s="684"/>
      <c r="BL483" s="684"/>
      <c r="BM483" s="684"/>
      <c r="BN483" s="684"/>
      <c r="BO483" s="684"/>
      <c r="BP483" s="684"/>
      <c r="BQ483" s="684"/>
    </row>
    <row r="484">
      <c r="A484" s="524"/>
      <c r="B484" s="524"/>
      <c r="C484" s="524"/>
      <c r="D484" s="524"/>
      <c r="E484" s="524"/>
      <c r="F484" s="524"/>
      <c r="G484" s="531"/>
      <c r="H484" s="531"/>
      <c r="I484" s="531"/>
      <c r="J484" s="531"/>
      <c r="K484" s="531"/>
      <c r="L484" s="531"/>
      <c r="M484" s="531"/>
      <c r="N484" s="531"/>
      <c r="O484" s="531"/>
      <c r="P484" s="549"/>
      <c r="Q484" s="676"/>
      <c r="R484" s="676"/>
      <c r="S484" s="680"/>
      <c r="T484" s="683"/>
      <c r="U484" s="683"/>
      <c r="V484" s="533"/>
      <c r="W484" s="524"/>
      <c r="X484" s="524"/>
      <c r="Y484" s="524"/>
      <c r="Z484" s="524"/>
      <c r="AA484" s="524"/>
      <c r="AB484" s="524"/>
      <c r="AC484" s="524"/>
      <c r="AD484" s="524"/>
      <c r="AE484" s="524"/>
      <c r="AF484" s="524"/>
      <c r="AG484" s="524"/>
      <c r="AH484" s="524"/>
      <c r="AI484" s="524"/>
      <c r="AJ484" s="524"/>
      <c r="AK484" s="524"/>
      <c r="AL484" s="524"/>
      <c r="AM484" s="524"/>
      <c r="AN484" s="524"/>
      <c r="AO484" s="533"/>
      <c r="AP484" s="533"/>
      <c r="AQ484" s="533"/>
      <c r="AR484" s="533"/>
      <c r="AS484" s="533"/>
      <c r="AT484" s="533"/>
      <c r="AU484" s="533"/>
      <c r="AV484" s="533"/>
      <c r="AW484" s="533"/>
      <c r="AX484" s="533"/>
      <c r="AY484" s="533"/>
      <c r="AZ484" s="533"/>
      <c r="BA484" s="684"/>
      <c r="BB484" s="684"/>
      <c r="BC484" s="684"/>
      <c r="BD484" s="684"/>
      <c r="BE484" s="684"/>
      <c r="BF484" s="684"/>
      <c r="BG484" s="684"/>
      <c r="BH484" s="684"/>
      <c r="BI484" s="684"/>
      <c r="BJ484" s="684"/>
      <c r="BK484" s="684"/>
      <c r="BL484" s="684"/>
      <c r="BM484" s="684"/>
      <c r="BN484" s="684"/>
      <c r="BO484" s="684"/>
      <c r="BP484" s="684"/>
      <c r="BQ484" s="684"/>
    </row>
    <row r="485">
      <c r="A485" s="524"/>
      <c r="B485" s="524"/>
      <c r="C485" s="524"/>
      <c r="D485" s="524"/>
      <c r="E485" s="524"/>
      <c r="F485" s="524"/>
      <c r="G485" s="531"/>
      <c r="H485" s="531"/>
      <c r="I485" s="531"/>
      <c r="J485" s="531"/>
      <c r="K485" s="531"/>
      <c r="L485" s="531"/>
      <c r="M485" s="531"/>
      <c r="N485" s="531"/>
      <c r="O485" s="531"/>
      <c r="P485" s="549"/>
      <c r="Q485" s="676"/>
      <c r="R485" s="676"/>
      <c r="S485" s="680"/>
      <c r="T485" s="683"/>
      <c r="U485" s="683"/>
      <c r="V485" s="533"/>
      <c r="W485" s="524"/>
      <c r="X485" s="524"/>
      <c r="Y485" s="524"/>
      <c r="Z485" s="524"/>
      <c r="AA485" s="524"/>
      <c r="AB485" s="524"/>
      <c r="AC485" s="524"/>
      <c r="AD485" s="524"/>
      <c r="AE485" s="524"/>
      <c r="AF485" s="524"/>
      <c r="AG485" s="524"/>
      <c r="AH485" s="524"/>
      <c r="AI485" s="524"/>
      <c r="AJ485" s="524"/>
      <c r="AK485" s="524"/>
      <c r="AL485" s="524"/>
      <c r="AM485" s="524"/>
      <c r="AN485" s="524"/>
      <c r="AO485" s="533"/>
      <c r="AP485" s="533"/>
      <c r="AQ485" s="533"/>
      <c r="AR485" s="533"/>
      <c r="AS485" s="533"/>
      <c r="AT485" s="533"/>
      <c r="AU485" s="533"/>
      <c r="AV485" s="533"/>
      <c r="AW485" s="533"/>
      <c r="AX485" s="533"/>
      <c r="AY485" s="533"/>
      <c r="AZ485" s="533"/>
      <c r="BA485" s="684"/>
      <c r="BB485" s="684"/>
      <c r="BC485" s="684"/>
      <c r="BD485" s="684"/>
      <c r="BE485" s="684"/>
      <c r="BF485" s="684"/>
      <c r="BG485" s="684"/>
      <c r="BH485" s="684"/>
      <c r="BI485" s="684"/>
      <c r="BJ485" s="684"/>
      <c r="BK485" s="684"/>
      <c r="BL485" s="684"/>
      <c r="BM485" s="684"/>
      <c r="BN485" s="684"/>
      <c r="BO485" s="684"/>
      <c r="BP485" s="684"/>
      <c r="BQ485" s="684"/>
    </row>
    <row r="486">
      <c r="A486" s="524"/>
      <c r="B486" s="524"/>
      <c r="C486" s="524"/>
      <c r="D486" s="524"/>
      <c r="E486" s="524"/>
      <c r="F486" s="524"/>
      <c r="G486" s="531"/>
      <c r="H486" s="531"/>
      <c r="I486" s="531"/>
      <c r="J486" s="531"/>
      <c r="K486" s="531"/>
      <c r="L486" s="531"/>
      <c r="M486" s="531"/>
      <c r="N486" s="531"/>
      <c r="O486" s="531"/>
      <c r="P486" s="549"/>
      <c r="Q486" s="676"/>
      <c r="R486" s="676"/>
      <c r="S486" s="680"/>
      <c r="T486" s="683"/>
      <c r="U486" s="683"/>
      <c r="V486" s="533"/>
      <c r="W486" s="524"/>
      <c r="X486" s="524"/>
      <c r="Y486" s="524"/>
      <c r="Z486" s="524"/>
      <c r="AA486" s="524"/>
      <c r="AB486" s="524"/>
      <c r="AC486" s="524"/>
      <c r="AD486" s="524"/>
      <c r="AE486" s="524"/>
      <c r="AF486" s="524"/>
      <c r="AG486" s="524"/>
      <c r="AH486" s="524"/>
      <c r="AI486" s="524"/>
      <c r="AJ486" s="524"/>
      <c r="AK486" s="524"/>
      <c r="AL486" s="524"/>
      <c r="AM486" s="524"/>
      <c r="AN486" s="524"/>
      <c r="AO486" s="533"/>
      <c r="AP486" s="533"/>
      <c r="AQ486" s="533"/>
      <c r="AR486" s="533"/>
      <c r="AS486" s="533"/>
      <c r="AT486" s="533"/>
      <c r="AU486" s="533"/>
      <c r="AV486" s="533"/>
      <c r="AW486" s="533"/>
      <c r="AX486" s="533"/>
      <c r="AY486" s="533"/>
      <c r="AZ486" s="533"/>
      <c r="BA486" s="684"/>
      <c r="BB486" s="684"/>
      <c r="BC486" s="684"/>
      <c r="BD486" s="684"/>
      <c r="BE486" s="684"/>
      <c r="BF486" s="684"/>
      <c r="BG486" s="684"/>
      <c r="BH486" s="684"/>
      <c r="BI486" s="684"/>
      <c r="BJ486" s="684"/>
      <c r="BK486" s="684"/>
      <c r="BL486" s="684"/>
      <c r="BM486" s="684"/>
      <c r="BN486" s="684"/>
      <c r="BO486" s="684"/>
      <c r="BP486" s="684"/>
      <c r="BQ486" s="684"/>
    </row>
    <row r="487">
      <c r="A487" s="524"/>
      <c r="B487" s="524"/>
      <c r="C487" s="524"/>
      <c r="D487" s="524"/>
      <c r="E487" s="524"/>
      <c r="F487" s="524"/>
      <c r="G487" s="531"/>
      <c r="H487" s="531"/>
      <c r="I487" s="531"/>
      <c r="J487" s="531"/>
      <c r="K487" s="531"/>
      <c r="L487" s="531"/>
      <c r="M487" s="531"/>
      <c r="N487" s="531"/>
      <c r="O487" s="531"/>
      <c r="P487" s="549"/>
      <c r="Q487" s="676"/>
      <c r="R487" s="676"/>
      <c r="S487" s="680"/>
      <c r="T487" s="683"/>
      <c r="U487" s="683"/>
      <c r="V487" s="533"/>
      <c r="W487" s="524"/>
      <c r="X487" s="524"/>
      <c r="Y487" s="524"/>
      <c r="Z487" s="524"/>
      <c r="AA487" s="524"/>
      <c r="AB487" s="524"/>
      <c r="AC487" s="524"/>
      <c r="AD487" s="524"/>
      <c r="AE487" s="524"/>
      <c r="AF487" s="524"/>
      <c r="AG487" s="524"/>
      <c r="AH487" s="524"/>
      <c r="AI487" s="524"/>
      <c r="AJ487" s="524"/>
      <c r="AK487" s="524"/>
      <c r="AL487" s="524"/>
      <c r="AM487" s="524"/>
      <c r="AN487" s="524"/>
      <c r="AO487" s="533"/>
      <c r="AP487" s="533"/>
      <c r="AQ487" s="533"/>
      <c r="AR487" s="533"/>
      <c r="AS487" s="533"/>
      <c r="AT487" s="533"/>
      <c r="AU487" s="533"/>
      <c r="AV487" s="533"/>
      <c r="AW487" s="533"/>
      <c r="AX487" s="533"/>
      <c r="AY487" s="533"/>
      <c r="AZ487" s="533"/>
      <c r="BA487" s="684"/>
      <c r="BB487" s="684"/>
      <c r="BC487" s="684"/>
      <c r="BD487" s="684"/>
      <c r="BE487" s="684"/>
      <c r="BF487" s="684"/>
      <c r="BG487" s="684"/>
      <c r="BH487" s="684"/>
      <c r="BI487" s="684"/>
      <c r="BJ487" s="684"/>
      <c r="BK487" s="684"/>
      <c r="BL487" s="684"/>
      <c r="BM487" s="684"/>
      <c r="BN487" s="684"/>
      <c r="BO487" s="684"/>
      <c r="BP487" s="684"/>
      <c r="BQ487" s="684"/>
    </row>
    <row r="488">
      <c r="A488" s="524"/>
      <c r="B488" s="524"/>
      <c r="C488" s="524"/>
      <c r="D488" s="524"/>
      <c r="E488" s="524"/>
      <c r="F488" s="524"/>
      <c r="G488" s="531"/>
      <c r="H488" s="531"/>
      <c r="I488" s="531"/>
      <c r="J488" s="531"/>
      <c r="K488" s="531"/>
      <c r="L488" s="531"/>
      <c r="M488" s="531"/>
      <c r="N488" s="531"/>
      <c r="O488" s="531"/>
      <c r="P488" s="549"/>
      <c r="Q488" s="676"/>
      <c r="R488" s="676"/>
      <c r="S488" s="680"/>
      <c r="T488" s="683"/>
      <c r="U488" s="683"/>
      <c r="V488" s="533"/>
      <c r="W488" s="524"/>
      <c r="X488" s="524"/>
      <c r="Y488" s="524"/>
      <c r="Z488" s="524"/>
      <c r="AA488" s="524"/>
      <c r="AB488" s="524"/>
      <c r="AC488" s="524"/>
      <c r="AD488" s="524"/>
      <c r="AE488" s="524"/>
      <c r="AF488" s="524"/>
      <c r="AG488" s="524"/>
      <c r="AH488" s="524"/>
      <c r="AI488" s="524"/>
      <c r="AJ488" s="524"/>
      <c r="AK488" s="524"/>
      <c r="AL488" s="524"/>
      <c r="AM488" s="524"/>
      <c r="AN488" s="524"/>
      <c r="AO488" s="533"/>
      <c r="AP488" s="533"/>
      <c r="AQ488" s="533"/>
      <c r="AR488" s="533"/>
      <c r="AS488" s="533"/>
      <c r="AT488" s="533"/>
      <c r="AU488" s="533"/>
      <c r="AV488" s="533"/>
      <c r="AW488" s="533"/>
      <c r="AX488" s="533"/>
      <c r="AY488" s="533"/>
      <c r="AZ488" s="533"/>
      <c r="BA488" s="684"/>
      <c r="BB488" s="684"/>
      <c r="BC488" s="684"/>
      <c r="BD488" s="684"/>
      <c r="BE488" s="684"/>
      <c r="BF488" s="684"/>
      <c r="BG488" s="684"/>
      <c r="BH488" s="684"/>
      <c r="BI488" s="684"/>
      <c r="BJ488" s="684"/>
      <c r="BK488" s="684"/>
      <c r="BL488" s="684"/>
      <c r="BM488" s="684"/>
      <c r="BN488" s="684"/>
      <c r="BO488" s="684"/>
      <c r="BP488" s="684"/>
      <c r="BQ488" s="684"/>
    </row>
    <row r="489">
      <c r="A489" s="524"/>
      <c r="B489" s="524"/>
      <c r="C489" s="524"/>
      <c r="D489" s="524"/>
      <c r="E489" s="524"/>
      <c r="F489" s="524"/>
      <c r="G489" s="531"/>
      <c r="H489" s="531"/>
      <c r="I489" s="531"/>
      <c r="J489" s="531"/>
      <c r="K489" s="531"/>
      <c r="L489" s="531"/>
      <c r="M489" s="531"/>
      <c r="N489" s="531"/>
      <c r="O489" s="531"/>
      <c r="P489" s="549"/>
      <c r="Q489" s="676"/>
      <c r="R489" s="676"/>
      <c r="S489" s="680"/>
      <c r="T489" s="683"/>
      <c r="U489" s="683"/>
      <c r="V489" s="533"/>
      <c r="W489" s="524"/>
      <c r="X489" s="524"/>
      <c r="Y489" s="524"/>
      <c r="Z489" s="524"/>
      <c r="AA489" s="524"/>
      <c r="AB489" s="524"/>
      <c r="AC489" s="524"/>
      <c r="AD489" s="524"/>
      <c r="AE489" s="524"/>
      <c r="AF489" s="524"/>
      <c r="AG489" s="524"/>
      <c r="AH489" s="524"/>
      <c r="AI489" s="524"/>
      <c r="AJ489" s="524"/>
      <c r="AK489" s="524"/>
      <c r="AL489" s="524"/>
      <c r="AM489" s="524"/>
      <c r="AN489" s="524"/>
      <c r="AO489" s="533"/>
      <c r="AP489" s="533"/>
      <c r="AQ489" s="533"/>
      <c r="AR489" s="533"/>
      <c r="AS489" s="533"/>
      <c r="AT489" s="533"/>
      <c r="AU489" s="533"/>
      <c r="AV489" s="533"/>
      <c r="AW489" s="533"/>
      <c r="AX489" s="533"/>
      <c r="AY489" s="533"/>
      <c r="AZ489" s="533"/>
      <c r="BA489" s="684"/>
      <c r="BB489" s="684"/>
      <c r="BC489" s="684"/>
      <c r="BD489" s="684"/>
      <c r="BE489" s="684"/>
      <c r="BF489" s="684"/>
      <c r="BG489" s="684"/>
      <c r="BH489" s="684"/>
      <c r="BI489" s="684"/>
      <c r="BJ489" s="684"/>
      <c r="BK489" s="684"/>
      <c r="BL489" s="684"/>
      <c r="BM489" s="684"/>
      <c r="BN489" s="684"/>
      <c r="BO489" s="684"/>
      <c r="BP489" s="684"/>
      <c r="BQ489" s="684"/>
    </row>
    <row r="490">
      <c r="A490" s="524"/>
      <c r="B490" s="524"/>
      <c r="C490" s="524"/>
      <c r="D490" s="524"/>
      <c r="E490" s="524"/>
      <c r="F490" s="524"/>
      <c r="G490" s="531"/>
      <c r="H490" s="531"/>
      <c r="I490" s="531"/>
      <c r="J490" s="531"/>
      <c r="K490" s="531"/>
      <c r="L490" s="531"/>
      <c r="M490" s="531"/>
      <c r="N490" s="531"/>
      <c r="O490" s="531"/>
      <c r="P490" s="549"/>
      <c r="Q490" s="676"/>
      <c r="R490" s="676"/>
      <c r="S490" s="680"/>
      <c r="T490" s="683"/>
      <c r="U490" s="683"/>
      <c r="V490" s="533"/>
      <c r="W490" s="524"/>
      <c r="X490" s="524"/>
      <c r="Y490" s="524"/>
      <c r="Z490" s="524"/>
      <c r="AA490" s="524"/>
      <c r="AB490" s="524"/>
      <c r="AC490" s="524"/>
      <c r="AD490" s="524"/>
      <c r="AE490" s="524"/>
      <c r="AF490" s="524"/>
      <c r="AG490" s="524"/>
      <c r="AH490" s="524"/>
      <c r="AI490" s="524"/>
      <c r="AJ490" s="524"/>
      <c r="AK490" s="524"/>
      <c r="AL490" s="524"/>
      <c r="AM490" s="524"/>
      <c r="AN490" s="524"/>
      <c r="AO490" s="533"/>
      <c r="AP490" s="533"/>
      <c r="AQ490" s="533"/>
      <c r="AR490" s="533"/>
      <c r="AS490" s="533"/>
      <c r="AT490" s="533"/>
      <c r="AU490" s="533"/>
      <c r="AV490" s="533"/>
      <c r="AW490" s="533"/>
      <c r="AX490" s="533"/>
      <c r="AY490" s="533"/>
      <c r="AZ490" s="533"/>
      <c r="BA490" s="684"/>
      <c r="BB490" s="684"/>
      <c r="BC490" s="684"/>
      <c r="BD490" s="684"/>
      <c r="BE490" s="684"/>
      <c r="BF490" s="684"/>
      <c r="BG490" s="684"/>
      <c r="BH490" s="684"/>
      <c r="BI490" s="684"/>
      <c r="BJ490" s="684"/>
      <c r="BK490" s="684"/>
      <c r="BL490" s="684"/>
      <c r="BM490" s="684"/>
      <c r="BN490" s="684"/>
      <c r="BO490" s="684"/>
      <c r="BP490" s="684"/>
      <c r="BQ490" s="684"/>
    </row>
    <row r="491">
      <c r="A491" s="524"/>
      <c r="B491" s="524"/>
      <c r="C491" s="524"/>
      <c r="D491" s="524"/>
      <c r="E491" s="524"/>
      <c r="F491" s="524"/>
      <c r="G491" s="531"/>
      <c r="H491" s="531"/>
      <c r="I491" s="531"/>
      <c r="J491" s="531"/>
      <c r="K491" s="531"/>
      <c r="L491" s="531"/>
      <c r="M491" s="531"/>
      <c r="N491" s="531"/>
      <c r="O491" s="531"/>
      <c r="P491" s="549"/>
      <c r="Q491" s="676"/>
      <c r="R491" s="676"/>
      <c r="S491" s="680"/>
      <c r="T491" s="683"/>
      <c r="U491" s="683"/>
      <c r="V491" s="533"/>
      <c r="W491" s="524"/>
      <c r="X491" s="524"/>
      <c r="Y491" s="524"/>
      <c r="Z491" s="524"/>
      <c r="AA491" s="524"/>
      <c r="AB491" s="524"/>
      <c r="AC491" s="524"/>
      <c r="AD491" s="524"/>
      <c r="AE491" s="524"/>
      <c r="AF491" s="524"/>
      <c r="AG491" s="524"/>
      <c r="AH491" s="524"/>
      <c r="AI491" s="524"/>
      <c r="AJ491" s="524"/>
      <c r="AK491" s="524"/>
      <c r="AL491" s="524"/>
      <c r="AM491" s="524"/>
      <c r="AN491" s="524"/>
      <c r="AO491" s="533"/>
      <c r="AP491" s="533"/>
      <c r="AQ491" s="533"/>
      <c r="AR491" s="533"/>
      <c r="AS491" s="533"/>
      <c r="AT491" s="533"/>
      <c r="AU491" s="533"/>
      <c r="AV491" s="533"/>
      <c r="AW491" s="533"/>
      <c r="AX491" s="533"/>
      <c r="AY491" s="533"/>
      <c r="AZ491" s="533"/>
      <c r="BA491" s="684"/>
      <c r="BB491" s="684"/>
      <c r="BC491" s="684"/>
      <c r="BD491" s="684"/>
      <c r="BE491" s="684"/>
      <c r="BF491" s="684"/>
      <c r="BG491" s="684"/>
      <c r="BH491" s="684"/>
      <c r="BI491" s="684"/>
      <c r="BJ491" s="684"/>
      <c r="BK491" s="684"/>
      <c r="BL491" s="684"/>
      <c r="BM491" s="684"/>
      <c r="BN491" s="684"/>
      <c r="BO491" s="684"/>
      <c r="BP491" s="684"/>
      <c r="BQ491" s="684"/>
    </row>
    <row r="492">
      <c r="A492" s="524"/>
      <c r="B492" s="524"/>
      <c r="C492" s="524"/>
      <c r="D492" s="524"/>
      <c r="E492" s="524"/>
      <c r="F492" s="524"/>
      <c r="G492" s="531"/>
      <c r="H492" s="531"/>
      <c r="I492" s="531"/>
      <c r="J492" s="531"/>
      <c r="K492" s="531"/>
      <c r="L492" s="531"/>
      <c r="M492" s="531"/>
      <c r="N492" s="531"/>
      <c r="O492" s="531"/>
      <c r="P492" s="549"/>
      <c r="Q492" s="676"/>
      <c r="R492" s="676"/>
      <c r="S492" s="680"/>
      <c r="T492" s="683"/>
      <c r="U492" s="683"/>
      <c r="V492" s="533"/>
      <c r="W492" s="524"/>
      <c r="X492" s="524"/>
      <c r="Y492" s="524"/>
      <c r="Z492" s="524"/>
      <c r="AA492" s="524"/>
      <c r="AB492" s="524"/>
      <c r="AC492" s="524"/>
      <c r="AD492" s="524"/>
      <c r="AE492" s="524"/>
      <c r="AF492" s="524"/>
      <c r="AG492" s="524"/>
      <c r="AH492" s="524"/>
      <c r="AI492" s="524"/>
      <c r="AJ492" s="524"/>
      <c r="AK492" s="524"/>
      <c r="AL492" s="524"/>
      <c r="AM492" s="524"/>
      <c r="AN492" s="524"/>
      <c r="AO492" s="533"/>
      <c r="AP492" s="533"/>
      <c r="AQ492" s="533"/>
      <c r="AR492" s="533"/>
      <c r="AS492" s="533"/>
      <c r="AT492" s="533"/>
      <c r="AU492" s="533"/>
      <c r="AV492" s="533"/>
      <c r="AW492" s="533"/>
      <c r="AX492" s="533"/>
      <c r="AY492" s="533"/>
      <c r="AZ492" s="533"/>
      <c r="BA492" s="684"/>
      <c r="BB492" s="684"/>
      <c r="BC492" s="684"/>
      <c r="BD492" s="684"/>
      <c r="BE492" s="684"/>
      <c r="BF492" s="684"/>
      <c r="BG492" s="684"/>
      <c r="BH492" s="684"/>
      <c r="BI492" s="684"/>
      <c r="BJ492" s="684"/>
      <c r="BK492" s="684"/>
      <c r="BL492" s="684"/>
      <c r="BM492" s="684"/>
      <c r="BN492" s="684"/>
      <c r="BO492" s="684"/>
      <c r="BP492" s="684"/>
      <c r="BQ492" s="684"/>
    </row>
    <row r="493">
      <c r="A493" s="524"/>
      <c r="B493" s="524"/>
      <c r="C493" s="524"/>
      <c r="D493" s="524"/>
      <c r="E493" s="524"/>
      <c r="F493" s="524"/>
      <c r="G493" s="531"/>
      <c r="H493" s="531"/>
      <c r="I493" s="531"/>
      <c r="J493" s="531"/>
      <c r="K493" s="531"/>
      <c r="L493" s="531"/>
      <c r="M493" s="531"/>
      <c r="N493" s="531"/>
      <c r="O493" s="531"/>
      <c r="P493" s="549"/>
      <c r="Q493" s="676"/>
      <c r="R493" s="676"/>
      <c r="S493" s="680"/>
      <c r="T493" s="683"/>
      <c r="U493" s="683"/>
      <c r="V493" s="533"/>
      <c r="W493" s="524"/>
      <c r="X493" s="524"/>
      <c r="Y493" s="524"/>
      <c r="Z493" s="524"/>
      <c r="AA493" s="524"/>
      <c r="AB493" s="524"/>
      <c r="AC493" s="524"/>
      <c r="AD493" s="524"/>
      <c r="AE493" s="524"/>
      <c r="AF493" s="524"/>
      <c r="AG493" s="524"/>
      <c r="AH493" s="524"/>
      <c r="AI493" s="524"/>
      <c r="AJ493" s="524"/>
      <c r="AK493" s="524"/>
      <c r="AL493" s="524"/>
      <c r="AM493" s="524"/>
      <c r="AN493" s="524"/>
      <c r="AO493" s="533"/>
      <c r="AP493" s="533"/>
      <c r="AQ493" s="533"/>
      <c r="AR493" s="533"/>
      <c r="AS493" s="533"/>
      <c r="AT493" s="533"/>
      <c r="AU493" s="533"/>
      <c r="AV493" s="533"/>
      <c r="AW493" s="533"/>
      <c r="AX493" s="533"/>
      <c r="AY493" s="533"/>
      <c r="AZ493" s="533"/>
      <c r="BA493" s="684"/>
      <c r="BB493" s="684"/>
      <c r="BC493" s="684"/>
      <c r="BD493" s="684"/>
      <c r="BE493" s="684"/>
      <c r="BF493" s="684"/>
      <c r="BG493" s="684"/>
      <c r="BH493" s="684"/>
      <c r="BI493" s="684"/>
      <c r="BJ493" s="684"/>
      <c r="BK493" s="684"/>
      <c r="BL493" s="684"/>
      <c r="BM493" s="684"/>
      <c r="BN493" s="684"/>
      <c r="BO493" s="684"/>
      <c r="BP493" s="684"/>
      <c r="BQ493" s="684"/>
    </row>
    <row r="494">
      <c r="A494" s="524"/>
      <c r="B494" s="524"/>
      <c r="C494" s="524"/>
      <c r="D494" s="524"/>
      <c r="E494" s="524"/>
      <c r="F494" s="524"/>
      <c r="G494" s="531"/>
      <c r="H494" s="531"/>
      <c r="I494" s="531"/>
      <c r="J494" s="531"/>
      <c r="K494" s="531"/>
      <c r="L494" s="531"/>
      <c r="M494" s="531"/>
      <c r="N494" s="531"/>
      <c r="O494" s="531"/>
      <c r="P494" s="549"/>
      <c r="Q494" s="676"/>
      <c r="R494" s="676"/>
      <c r="S494" s="680"/>
      <c r="T494" s="683"/>
      <c r="U494" s="683"/>
      <c r="V494" s="533"/>
      <c r="W494" s="524"/>
      <c r="X494" s="524"/>
      <c r="Y494" s="524"/>
      <c r="Z494" s="524"/>
      <c r="AA494" s="524"/>
      <c r="AB494" s="524"/>
      <c r="AC494" s="524"/>
      <c r="AD494" s="524"/>
      <c r="AE494" s="524"/>
      <c r="AF494" s="524"/>
      <c r="AG494" s="524"/>
      <c r="AH494" s="524"/>
      <c r="AI494" s="524"/>
      <c r="AJ494" s="524"/>
      <c r="AK494" s="524"/>
      <c r="AL494" s="524"/>
      <c r="AM494" s="524"/>
      <c r="AN494" s="524"/>
      <c r="AO494" s="533"/>
      <c r="AP494" s="533"/>
      <c r="AQ494" s="533"/>
      <c r="AR494" s="533"/>
      <c r="AS494" s="533"/>
      <c r="AT494" s="533"/>
      <c r="AU494" s="533"/>
      <c r="AV494" s="533"/>
      <c r="AW494" s="533"/>
      <c r="AX494" s="533"/>
      <c r="AY494" s="533"/>
      <c r="AZ494" s="533"/>
      <c r="BA494" s="684"/>
      <c r="BB494" s="684"/>
      <c r="BC494" s="684"/>
      <c r="BD494" s="684"/>
      <c r="BE494" s="684"/>
      <c r="BF494" s="684"/>
      <c r="BG494" s="684"/>
      <c r="BH494" s="684"/>
      <c r="BI494" s="684"/>
      <c r="BJ494" s="684"/>
      <c r="BK494" s="684"/>
      <c r="BL494" s="684"/>
      <c r="BM494" s="684"/>
      <c r="BN494" s="684"/>
      <c r="BO494" s="684"/>
      <c r="BP494" s="684"/>
      <c r="BQ494" s="684"/>
    </row>
    <row r="495">
      <c r="A495" s="524"/>
      <c r="B495" s="524"/>
      <c r="C495" s="524"/>
      <c r="D495" s="524"/>
      <c r="E495" s="524"/>
      <c r="F495" s="524"/>
      <c r="G495" s="531"/>
      <c r="H495" s="531"/>
      <c r="I495" s="531"/>
      <c r="J495" s="531"/>
      <c r="K495" s="531"/>
      <c r="L495" s="531"/>
      <c r="M495" s="531"/>
      <c r="N495" s="531"/>
      <c r="O495" s="531"/>
      <c r="P495" s="549"/>
      <c r="Q495" s="676"/>
      <c r="R495" s="676"/>
      <c r="S495" s="680"/>
      <c r="T495" s="683"/>
      <c r="U495" s="683"/>
      <c r="V495" s="533"/>
      <c r="W495" s="524"/>
      <c r="X495" s="524"/>
      <c r="Y495" s="524"/>
      <c r="Z495" s="524"/>
      <c r="AA495" s="524"/>
      <c r="AB495" s="524"/>
      <c r="AC495" s="524"/>
      <c r="AD495" s="524"/>
      <c r="AE495" s="524"/>
      <c r="AF495" s="524"/>
      <c r="AG495" s="524"/>
      <c r="AH495" s="524"/>
      <c r="AI495" s="524"/>
      <c r="AJ495" s="524"/>
      <c r="AK495" s="524"/>
      <c r="AL495" s="524"/>
      <c r="AM495" s="524"/>
      <c r="AN495" s="524"/>
      <c r="AO495" s="533"/>
      <c r="AP495" s="533"/>
      <c r="AQ495" s="533"/>
      <c r="AR495" s="533"/>
      <c r="AS495" s="533"/>
      <c r="AT495" s="533"/>
      <c r="AU495" s="533"/>
      <c r="AV495" s="533"/>
      <c r="AW495" s="533"/>
      <c r="AX495" s="533"/>
      <c r="AY495" s="533"/>
      <c r="AZ495" s="533"/>
      <c r="BA495" s="684"/>
      <c r="BB495" s="684"/>
      <c r="BC495" s="684"/>
      <c r="BD495" s="684"/>
      <c r="BE495" s="684"/>
      <c r="BF495" s="684"/>
      <c r="BG495" s="684"/>
      <c r="BH495" s="684"/>
      <c r="BI495" s="684"/>
      <c r="BJ495" s="684"/>
      <c r="BK495" s="684"/>
      <c r="BL495" s="684"/>
      <c r="BM495" s="684"/>
      <c r="BN495" s="684"/>
      <c r="BO495" s="684"/>
      <c r="BP495" s="684"/>
      <c r="BQ495" s="684"/>
    </row>
    <row r="496">
      <c r="A496" s="524"/>
      <c r="B496" s="524"/>
      <c r="C496" s="524"/>
      <c r="D496" s="524"/>
      <c r="E496" s="524"/>
      <c r="F496" s="524"/>
      <c r="G496" s="531"/>
      <c r="H496" s="531"/>
      <c r="I496" s="531"/>
      <c r="J496" s="531"/>
      <c r="K496" s="531"/>
      <c r="L496" s="531"/>
      <c r="M496" s="531"/>
      <c r="N496" s="531"/>
      <c r="O496" s="531"/>
      <c r="P496" s="549"/>
      <c r="Q496" s="676"/>
      <c r="R496" s="676"/>
      <c r="S496" s="680"/>
      <c r="T496" s="683"/>
      <c r="U496" s="683"/>
      <c r="V496" s="533"/>
      <c r="W496" s="524"/>
      <c r="X496" s="524"/>
      <c r="Y496" s="524"/>
      <c r="Z496" s="524"/>
      <c r="AA496" s="524"/>
      <c r="AB496" s="524"/>
      <c r="AC496" s="524"/>
      <c r="AD496" s="524"/>
      <c r="AE496" s="524"/>
      <c r="AF496" s="524"/>
      <c r="AG496" s="524"/>
      <c r="AH496" s="524"/>
      <c r="AI496" s="524"/>
      <c r="AJ496" s="524"/>
      <c r="AK496" s="524"/>
      <c r="AL496" s="524"/>
      <c r="AM496" s="524"/>
      <c r="AN496" s="524"/>
      <c r="AO496" s="533"/>
      <c r="AP496" s="533"/>
      <c r="AQ496" s="533"/>
      <c r="AR496" s="533"/>
      <c r="AS496" s="533"/>
      <c r="AT496" s="533"/>
      <c r="AU496" s="533"/>
      <c r="AV496" s="533"/>
      <c r="AW496" s="533"/>
      <c r="AX496" s="533"/>
      <c r="AY496" s="533"/>
      <c r="AZ496" s="533"/>
      <c r="BA496" s="684"/>
      <c r="BB496" s="684"/>
      <c r="BC496" s="684"/>
      <c r="BD496" s="684"/>
      <c r="BE496" s="684"/>
      <c r="BF496" s="684"/>
      <c r="BG496" s="684"/>
      <c r="BH496" s="684"/>
      <c r="BI496" s="684"/>
      <c r="BJ496" s="684"/>
      <c r="BK496" s="684"/>
      <c r="BL496" s="684"/>
      <c r="BM496" s="684"/>
      <c r="BN496" s="684"/>
      <c r="BO496" s="684"/>
      <c r="BP496" s="684"/>
      <c r="BQ496" s="684"/>
    </row>
    <row r="497">
      <c r="A497" s="524"/>
      <c r="B497" s="524"/>
      <c r="C497" s="524"/>
      <c r="D497" s="524"/>
      <c r="E497" s="524"/>
      <c r="F497" s="524"/>
      <c r="G497" s="531"/>
      <c r="H497" s="531"/>
      <c r="I497" s="531"/>
      <c r="J497" s="531"/>
      <c r="K497" s="531"/>
      <c r="L497" s="531"/>
      <c r="M497" s="531"/>
      <c r="N497" s="531"/>
      <c r="O497" s="531"/>
      <c r="P497" s="549"/>
      <c r="Q497" s="676"/>
      <c r="R497" s="676"/>
      <c r="S497" s="680"/>
      <c r="T497" s="683"/>
      <c r="U497" s="683"/>
      <c r="V497" s="533"/>
      <c r="W497" s="524"/>
      <c r="X497" s="524"/>
      <c r="Y497" s="524"/>
      <c r="Z497" s="524"/>
      <c r="AA497" s="524"/>
      <c r="AB497" s="524"/>
      <c r="AC497" s="524"/>
      <c r="AD497" s="524"/>
      <c r="AE497" s="524"/>
      <c r="AF497" s="524"/>
      <c r="AG497" s="524"/>
      <c r="AH497" s="524"/>
      <c r="AI497" s="524"/>
      <c r="AJ497" s="524"/>
      <c r="AK497" s="524"/>
      <c r="AL497" s="524"/>
      <c r="AM497" s="524"/>
      <c r="AN497" s="524"/>
      <c r="AO497" s="533"/>
      <c r="AP497" s="533"/>
      <c r="AQ497" s="533"/>
      <c r="AR497" s="533"/>
      <c r="AS497" s="533"/>
      <c r="AT497" s="533"/>
      <c r="AU497" s="533"/>
      <c r="AV497" s="533"/>
      <c r="AW497" s="533"/>
      <c r="AX497" s="533"/>
      <c r="AY497" s="533"/>
      <c r="AZ497" s="533"/>
      <c r="BA497" s="684"/>
      <c r="BB497" s="684"/>
      <c r="BC497" s="684"/>
      <c r="BD497" s="684"/>
      <c r="BE497" s="684"/>
      <c r="BF497" s="684"/>
      <c r="BG497" s="684"/>
      <c r="BH497" s="684"/>
      <c r="BI497" s="684"/>
      <c r="BJ497" s="684"/>
      <c r="BK497" s="684"/>
      <c r="BL497" s="684"/>
      <c r="BM497" s="684"/>
      <c r="BN497" s="684"/>
      <c r="BO497" s="684"/>
      <c r="BP497" s="684"/>
      <c r="BQ497" s="684"/>
    </row>
    <row r="498">
      <c r="A498" s="524"/>
      <c r="B498" s="524"/>
      <c r="C498" s="524"/>
      <c r="D498" s="524"/>
      <c r="E498" s="524"/>
      <c r="F498" s="524"/>
      <c r="G498" s="531"/>
      <c r="H498" s="531"/>
      <c r="I498" s="531"/>
      <c r="J498" s="531"/>
      <c r="K498" s="531"/>
      <c r="L498" s="531"/>
      <c r="M498" s="531"/>
      <c r="N498" s="531"/>
      <c r="O498" s="531"/>
      <c r="P498" s="549"/>
      <c r="Q498" s="676"/>
      <c r="R498" s="676"/>
      <c r="S498" s="680"/>
      <c r="T498" s="683"/>
      <c r="U498" s="683"/>
      <c r="V498" s="533"/>
      <c r="W498" s="524"/>
      <c r="X498" s="524"/>
      <c r="Y498" s="524"/>
      <c r="Z498" s="524"/>
      <c r="AA498" s="524"/>
      <c r="AB498" s="524"/>
      <c r="AC498" s="524"/>
      <c r="AD498" s="524"/>
      <c r="AE498" s="524"/>
      <c r="AF498" s="524"/>
      <c r="AG498" s="524"/>
      <c r="AH498" s="524"/>
      <c r="AI498" s="524"/>
      <c r="AJ498" s="524"/>
      <c r="AK498" s="524"/>
      <c r="AL498" s="524"/>
      <c r="AM498" s="524"/>
      <c r="AN498" s="524"/>
      <c r="AO498" s="533"/>
      <c r="AP498" s="533"/>
      <c r="AQ498" s="533"/>
      <c r="AR498" s="533"/>
      <c r="AS498" s="533"/>
      <c r="AT498" s="533"/>
      <c r="AU498" s="533"/>
      <c r="AV498" s="533"/>
      <c r="AW498" s="533"/>
      <c r="AX498" s="533"/>
      <c r="AY498" s="533"/>
      <c r="AZ498" s="533"/>
      <c r="BA498" s="684"/>
      <c r="BB498" s="684"/>
      <c r="BC498" s="684"/>
      <c r="BD498" s="684"/>
      <c r="BE498" s="684"/>
      <c r="BF498" s="684"/>
      <c r="BG498" s="684"/>
      <c r="BH498" s="684"/>
      <c r="BI498" s="684"/>
      <c r="BJ498" s="684"/>
      <c r="BK498" s="684"/>
      <c r="BL498" s="684"/>
      <c r="BM498" s="684"/>
      <c r="BN498" s="684"/>
      <c r="BO498" s="684"/>
      <c r="BP498" s="684"/>
      <c r="BQ498" s="684"/>
    </row>
    <row r="499">
      <c r="A499" s="524"/>
      <c r="B499" s="524"/>
      <c r="C499" s="524"/>
      <c r="D499" s="524"/>
      <c r="E499" s="524"/>
      <c r="F499" s="524"/>
      <c r="G499" s="531"/>
      <c r="H499" s="531"/>
      <c r="I499" s="531"/>
      <c r="J499" s="531"/>
      <c r="K499" s="531"/>
      <c r="L499" s="531"/>
      <c r="M499" s="531"/>
      <c r="N499" s="531"/>
      <c r="O499" s="531"/>
      <c r="P499" s="549"/>
      <c r="Q499" s="676"/>
      <c r="R499" s="676"/>
      <c r="S499" s="680"/>
      <c r="T499" s="683"/>
      <c r="U499" s="683"/>
      <c r="V499" s="533"/>
      <c r="W499" s="524"/>
      <c r="X499" s="524"/>
      <c r="Y499" s="524"/>
      <c r="Z499" s="524"/>
      <c r="AA499" s="524"/>
      <c r="AB499" s="524"/>
      <c r="AC499" s="524"/>
      <c r="AD499" s="524"/>
      <c r="AE499" s="524"/>
      <c r="AF499" s="524"/>
      <c r="AG499" s="524"/>
      <c r="AH499" s="524"/>
      <c r="AI499" s="524"/>
      <c r="AJ499" s="524"/>
      <c r="AK499" s="524"/>
      <c r="AL499" s="524"/>
      <c r="AM499" s="524"/>
      <c r="AN499" s="524"/>
      <c r="AO499" s="533"/>
      <c r="AP499" s="533"/>
      <c r="AQ499" s="533"/>
      <c r="AR499" s="533"/>
      <c r="AS499" s="533"/>
      <c r="AT499" s="533"/>
      <c r="AU499" s="533"/>
      <c r="AV499" s="533"/>
      <c r="AW499" s="533"/>
      <c r="AX499" s="533"/>
      <c r="AY499" s="533"/>
      <c r="AZ499" s="533"/>
      <c r="BA499" s="684"/>
      <c r="BB499" s="684"/>
      <c r="BC499" s="684"/>
      <c r="BD499" s="684"/>
      <c r="BE499" s="684"/>
      <c r="BF499" s="684"/>
      <c r="BG499" s="684"/>
      <c r="BH499" s="684"/>
      <c r="BI499" s="684"/>
      <c r="BJ499" s="684"/>
      <c r="BK499" s="684"/>
      <c r="BL499" s="684"/>
      <c r="BM499" s="684"/>
      <c r="BN499" s="684"/>
      <c r="BO499" s="684"/>
      <c r="BP499" s="684"/>
      <c r="BQ499" s="684"/>
    </row>
    <row r="500">
      <c r="A500" s="524"/>
      <c r="B500" s="524"/>
      <c r="C500" s="524"/>
      <c r="D500" s="524"/>
      <c r="E500" s="524"/>
      <c r="F500" s="524"/>
      <c r="G500" s="531"/>
      <c r="H500" s="531"/>
      <c r="I500" s="531"/>
      <c r="J500" s="531"/>
      <c r="K500" s="531"/>
      <c r="L500" s="531"/>
      <c r="M500" s="531"/>
      <c r="N500" s="531"/>
      <c r="O500" s="531"/>
      <c r="P500" s="549"/>
      <c r="Q500" s="676"/>
      <c r="R500" s="676"/>
      <c r="S500" s="680"/>
      <c r="T500" s="683"/>
      <c r="U500" s="683"/>
      <c r="V500" s="533"/>
      <c r="W500" s="524"/>
      <c r="X500" s="524"/>
      <c r="Y500" s="524"/>
      <c r="Z500" s="524"/>
      <c r="AA500" s="524"/>
      <c r="AB500" s="524"/>
      <c r="AC500" s="524"/>
      <c r="AD500" s="524"/>
      <c r="AE500" s="524"/>
      <c r="AF500" s="524"/>
      <c r="AG500" s="524"/>
      <c r="AH500" s="524"/>
      <c r="AI500" s="524"/>
      <c r="AJ500" s="524"/>
      <c r="AK500" s="524"/>
      <c r="AL500" s="524"/>
      <c r="AM500" s="524"/>
      <c r="AN500" s="524"/>
      <c r="AO500" s="533"/>
      <c r="AP500" s="533"/>
      <c r="AQ500" s="533"/>
      <c r="AR500" s="533"/>
      <c r="AS500" s="533"/>
      <c r="AT500" s="533"/>
      <c r="AU500" s="533"/>
      <c r="AV500" s="533"/>
      <c r="AW500" s="533"/>
      <c r="AX500" s="533"/>
      <c r="AY500" s="533"/>
      <c r="AZ500" s="533"/>
      <c r="BA500" s="684"/>
      <c r="BB500" s="684"/>
      <c r="BC500" s="684"/>
      <c r="BD500" s="684"/>
      <c r="BE500" s="684"/>
      <c r="BF500" s="684"/>
      <c r="BG500" s="684"/>
      <c r="BH500" s="684"/>
      <c r="BI500" s="684"/>
      <c r="BJ500" s="684"/>
      <c r="BK500" s="684"/>
      <c r="BL500" s="684"/>
      <c r="BM500" s="684"/>
      <c r="BN500" s="684"/>
      <c r="BO500" s="684"/>
      <c r="BP500" s="684"/>
      <c r="BQ500" s="684"/>
    </row>
    <row r="501">
      <c r="A501" s="524"/>
      <c r="B501" s="524"/>
      <c r="C501" s="524"/>
      <c r="D501" s="524"/>
      <c r="E501" s="524"/>
      <c r="F501" s="524"/>
      <c r="G501" s="531"/>
      <c r="H501" s="531"/>
      <c r="I501" s="531"/>
      <c r="J501" s="531"/>
      <c r="K501" s="531"/>
      <c r="L501" s="531"/>
      <c r="M501" s="531"/>
      <c r="N501" s="531"/>
      <c r="O501" s="531"/>
      <c r="P501" s="549"/>
      <c r="Q501" s="676"/>
      <c r="R501" s="676"/>
      <c r="S501" s="680"/>
      <c r="T501" s="683"/>
      <c r="U501" s="683"/>
      <c r="V501" s="533"/>
      <c r="W501" s="524"/>
      <c r="X501" s="524"/>
      <c r="Y501" s="524"/>
      <c r="Z501" s="524"/>
      <c r="AA501" s="524"/>
      <c r="AB501" s="524"/>
      <c r="AC501" s="524"/>
      <c r="AD501" s="524"/>
      <c r="AE501" s="524"/>
      <c r="AF501" s="524"/>
      <c r="AG501" s="524"/>
      <c r="AH501" s="524"/>
      <c r="AI501" s="524"/>
      <c r="AJ501" s="524"/>
      <c r="AK501" s="524"/>
      <c r="AL501" s="524"/>
      <c r="AM501" s="524"/>
      <c r="AN501" s="524"/>
      <c r="AO501" s="533"/>
      <c r="AP501" s="533"/>
      <c r="AQ501" s="533"/>
      <c r="AR501" s="533"/>
      <c r="AS501" s="533"/>
      <c r="AT501" s="533"/>
      <c r="AU501" s="533"/>
      <c r="AV501" s="533"/>
      <c r="AW501" s="533"/>
      <c r="AX501" s="533"/>
      <c r="AY501" s="533"/>
      <c r="AZ501" s="533"/>
      <c r="BA501" s="684"/>
      <c r="BB501" s="684"/>
      <c r="BC501" s="684"/>
      <c r="BD501" s="684"/>
      <c r="BE501" s="684"/>
      <c r="BF501" s="684"/>
      <c r="BG501" s="684"/>
      <c r="BH501" s="684"/>
      <c r="BI501" s="684"/>
      <c r="BJ501" s="684"/>
      <c r="BK501" s="684"/>
      <c r="BL501" s="684"/>
      <c r="BM501" s="684"/>
      <c r="BN501" s="684"/>
      <c r="BO501" s="684"/>
      <c r="BP501" s="684"/>
      <c r="BQ501" s="684"/>
    </row>
    <row r="502">
      <c r="A502" s="524"/>
      <c r="B502" s="524"/>
      <c r="C502" s="524"/>
      <c r="D502" s="524"/>
      <c r="E502" s="524"/>
      <c r="F502" s="524"/>
      <c r="G502" s="531"/>
      <c r="H502" s="531"/>
      <c r="I502" s="531"/>
      <c r="J502" s="531"/>
      <c r="K502" s="531"/>
      <c r="L502" s="531"/>
      <c r="M502" s="531"/>
      <c r="N502" s="531"/>
      <c r="O502" s="531"/>
      <c r="P502" s="549"/>
      <c r="Q502" s="676"/>
      <c r="R502" s="676"/>
      <c r="S502" s="680"/>
      <c r="T502" s="683"/>
      <c r="U502" s="683"/>
      <c r="V502" s="533"/>
      <c r="W502" s="524"/>
      <c r="X502" s="524"/>
      <c r="Y502" s="524"/>
      <c r="Z502" s="524"/>
      <c r="AA502" s="524"/>
      <c r="AB502" s="524"/>
      <c r="AC502" s="524"/>
      <c r="AD502" s="524"/>
      <c r="AE502" s="524"/>
      <c r="AF502" s="524"/>
      <c r="AG502" s="524"/>
      <c r="AH502" s="524"/>
      <c r="AI502" s="524"/>
      <c r="AJ502" s="524"/>
      <c r="AK502" s="524"/>
      <c r="AL502" s="524"/>
      <c r="AM502" s="524"/>
      <c r="AN502" s="524"/>
      <c r="AO502" s="533"/>
      <c r="AP502" s="533"/>
      <c r="AQ502" s="533"/>
      <c r="AR502" s="533"/>
      <c r="AS502" s="533"/>
      <c r="AT502" s="533"/>
      <c r="AU502" s="533"/>
      <c r="AV502" s="533"/>
      <c r="AW502" s="533"/>
      <c r="AX502" s="533"/>
      <c r="AY502" s="533"/>
      <c r="AZ502" s="533"/>
      <c r="BA502" s="684"/>
      <c r="BB502" s="684"/>
      <c r="BC502" s="684"/>
      <c r="BD502" s="684"/>
      <c r="BE502" s="684"/>
      <c r="BF502" s="684"/>
      <c r="BG502" s="684"/>
      <c r="BH502" s="684"/>
      <c r="BI502" s="684"/>
      <c r="BJ502" s="684"/>
      <c r="BK502" s="684"/>
      <c r="BL502" s="684"/>
      <c r="BM502" s="684"/>
      <c r="BN502" s="684"/>
      <c r="BO502" s="684"/>
      <c r="BP502" s="684"/>
      <c r="BQ502" s="684"/>
    </row>
    <row r="503">
      <c r="A503" s="524"/>
      <c r="B503" s="524"/>
      <c r="C503" s="524"/>
      <c r="D503" s="524"/>
      <c r="E503" s="524"/>
      <c r="F503" s="524"/>
      <c r="G503" s="531"/>
      <c r="H503" s="531"/>
      <c r="I503" s="531"/>
      <c r="J503" s="531"/>
      <c r="K503" s="531"/>
      <c r="L503" s="531"/>
      <c r="M503" s="531"/>
      <c r="N503" s="531"/>
      <c r="O503" s="531"/>
      <c r="P503" s="549"/>
      <c r="Q503" s="676"/>
      <c r="R503" s="676"/>
      <c r="S503" s="680"/>
      <c r="T503" s="683"/>
      <c r="U503" s="683"/>
      <c r="V503" s="533"/>
      <c r="W503" s="524"/>
      <c r="X503" s="524"/>
      <c r="Y503" s="524"/>
      <c r="Z503" s="524"/>
      <c r="AA503" s="524"/>
      <c r="AB503" s="524"/>
      <c r="AC503" s="524"/>
      <c r="AD503" s="524"/>
      <c r="AE503" s="524"/>
      <c r="AF503" s="524"/>
      <c r="AG503" s="524"/>
      <c r="AH503" s="524"/>
      <c r="AI503" s="524"/>
      <c r="AJ503" s="524"/>
      <c r="AK503" s="524"/>
      <c r="AL503" s="524"/>
      <c r="AM503" s="524"/>
      <c r="AN503" s="524"/>
      <c r="AO503" s="533"/>
      <c r="AP503" s="533"/>
      <c r="AQ503" s="533"/>
      <c r="AR503" s="533"/>
      <c r="AS503" s="533"/>
      <c r="AT503" s="533"/>
      <c r="AU503" s="533"/>
      <c r="AV503" s="533"/>
      <c r="AW503" s="533"/>
      <c r="AX503" s="533"/>
      <c r="AY503" s="533"/>
      <c r="AZ503" s="533"/>
      <c r="BA503" s="684"/>
      <c r="BB503" s="684"/>
      <c r="BC503" s="684"/>
      <c r="BD503" s="684"/>
      <c r="BE503" s="684"/>
      <c r="BF503" s="684"/>
      <c r="BG503" s="684"/>
      <c r="BH503" s="684"/>
      <c r="BI503" s="684"/>
      <c r="BJ503" s="684"/>
      <c r="BK503" s="684"/>
      <c r="BL503" s="684"/>
      <c r="BM503" s="684"/>
      <c r="BN503" s="684"/>
      <c r="BO503" s="684"/>
      <c r="BP503" s="684"/>
      <c r="BQ503" s="684"/>
    </row>
    <row r="504">
      <c r="A504" s="524"/>
      <c r="B504" s="524"/>
      <c r="C504" s="524"/>
      <c r="D504" s="524"/>
      <c r="E504" s="524"/>
      <c r="F504" s="524"/>
      <c r="G504" s="531"/>
      <c r="H504" s="531"/>
      <c r="I504" s="531"/>
      <c r="J504" s="531"/>
      <c r="K504" s="531"/>
      <c r="L504" s="531"/>
      <c r="M504" s="531"/>
      <c r="N504" s="531"/>
      <c r="O504" s="531"/>
      <c r="P504" s="549"/>
      <c r="Q504" s="676"/>
      <c r="R504" s="676"/>
      <c r="S504" s="680"/>
      <c r="T504" s="683"/>
      <c r="U504" s="683"/>
      <c r="V504" s="533"/>
      <c r="W504" s="524"/>
      <c r="X504" s="524"/>
      <c r="Y504" s="524"/>
      <c r="Z504" s="524"/>
      <c r="AA504" s="524"/>
      <c r="AB504" s="524"/>
      <c r="AC504" s="524"/>
      <c r="AD504" s="524"/>
      <c r="AE504" s="524"/>
      <c r="AF504" s="524"/>
      <c r="AG504" s="524"/>
      <c r="AH504" s="524"/>
      <c r="AI504" s="524"/>
      <c r="AJ504" s="524"/>
      <c r="AK504" s="524"/>
      <c r="AL504" s="524"/>
      <c r="AM504" s="524"/>
      <c r="AN504" s="524"/>
      <c r="AO504" s="533"/>
      <c r="AP504" s="533"/>
      <c r="AQ504" s="533"/>
      <c r="AR504" s="533"/>
      <c r="AS504" s="533"/>
      <c r="AT504" s="533"/>
      <c r="AU504" s="533"/>
      <c r="AV504" s="533"/>
      <c r="AW504" s="533"/>
      <c r="AX504" s="533"/>
      <c r="AY504" s="533"/>
      <c r="AZ504" s="533"/>
      <c r="BA504" s="684"/>
      <c r="BB504" s="684"/>
      <c r="BC504" s="684"/>
      <c r="BD504" s="684"/>
      <c r="BE504" s="684"/>
      <c r="BF504" s="684"/>
      <c r="BG504" s="684"/>
      <c r="BH504" s="684"/>
      <c r="BI504" s="684"/>
      <c r="BJ504" s="684"/>
      <c r="BK504" s="684"/>
      <c r="BL504" s="684"/>
      <c r="BM504" s="684"/>
      <c r="BN504" s="684"/>
      <c r="BO504" s="684"/>
      <c r="BP504" s="684"/>
      <c r="BQ504" s="684"/>
    </row>
    <row r="505">
      <c r="A505" s="524"/>
      <c r="B505" s="524"/>
      <c r="C505" s="524"/>
      <c r="D505" s="524"/>
      <c r="E505" s="524"/>
      <c r="F505" s="524"/>
      <c r="G505" s="531"/>
      <c r="H505" s="531"/>
      <c r="I505" s="531"/>
      <c r="J505" s="531"/>
      <c r="K505" s="531"/>
      <c r="L505" s="531"/>
      <c r="M505" s="531"/>
      <c r="N505" s="531"/>
      <c r="O505" s="531"/>
      <c r="P505" s="549"/>
      <c r="Q505" s="676"/>
      <c r="R505" s="676"/>
      <c r="S505" s="680"/>
      <c r="T505" s="683"/>
      <c r="U505" s="683"/>
      <c r="V505" s="533"/>
      <c r="W505" s="524"/>
      <c r="X505" s="524"/>
      <c r="Y505" s="524"/>
      <c r="Z505" s="524"/>
      <c r="AA505" s="524"/>
      <c r="AB505" s="524"/>
      <c r="AC505" s="524"/>
      <c r="AD505" s="524"/>
      <c r="AE505" s="524"/>
      <c r="AF505" s="524"/>
      <c r="AG505" s="524"/>
      <c r="AH505" s="524"/>
      <c r="AI505" s="524"/>
      <c r="AJ505" s="524"/>
      <c r="AK505" s="524"/>
      <c r="AL505" s="524"/>
      <c r="AM505" s="524"/>
      <c r="AN505" s="524"/>
      <c r="AO505" s="533"/>
      <c r="AP505" s="533"/>
      <c r="AQ505" s="533"/>
      <c r="AR505" s="533"/>
      <c r="AS505" s="533"/>
      <c r="AT505" s="533"/>
      <c r="AU505" s="533"/>
      <c r="AV505" s="533"/>
      <c r="AW505" s="533"/>
      <c r="AX505" s="533"/>
      <c r="AY505" s="533"/>
      <c r="AZ505" s="533"/>
      <c r="BA505" s="684"/>
      <c r="BB505" s="684"/>
      <c r="BC505" s="684"/>
      <c r="BD505" s="684"/>
      <c r="BE505" s="684"/>
      <c r="BF505" s="684"/>
      <c r="BG505" s="684"/>
      <c r="BH505" s="684"/>
      <c r="BI505" s="684"/>
      <c r="BJ505" s="684"/>
      <c r="BK505" s="684"/>
      <c r="BL505" s="684"/>
      <c r="BM505" s="684"/>
      <c r="BN505" s="684"/>
      <c r="BO505" s="684"/>
      <c r="BP505" s="684"/>
      <c r="BQ505" s="684"/>
    </row>
    <row r="506">
      <c r="A506" s="524"/>
      <c r="B506" s="524"/>
      <c r="C506" s="524"/>
      <c r="D506" s="524"/>
      <c r="E506" s="524"/>
      <c r="F506" s="524"/>
      <c r="G506" s="531"/>
      <c r="H506" s="531"/>
      <c r="I506" s="531"/>
      <c r="J506" s="531"/>
      <c r="K506" s="531"/>
      <c r="L506" s="531"/>
      <c r="M506" s="531"/>
      <c r="N506" s="531"/>
      <c r="O506" s="531"/>
      <c r="P506" s="549"/>
      <c r="Q506" s="676"/>
      <c r="R506" s="676"/>
      <c r="S506" s="680"/>
      <c r="T506" s="683"/>
      <c r="U506" s="683"/>
      <c r="V506" s="533"/>
      <c r="W506" s="524"/>
      <c r="X506" s="524"/>
      <c r="Y506" s="524"/>
      <c r="Z506" s="524"/>
      <c r="AA506" s="524"/>
      <c r="AB506" s="524"/>
      <c r="AC506" s="524"/>
      <c r="AD506" s="524"/>
      <c r="AE506" s="524"/>
      <c r="AF506" s="524"/>
      <c r="AG506" s="524"/>
      <c r="AH506" s="524"/>
      <c r="AI506" s="524"/>
      <c r="AJ506" s="524"/>
      <c r="AK506" s="524"/>
      <c r="AL506" s="524"/>
      <c r="AM506" s="524"/>
      <c r="AN506" s="524"/>
      <c r="AO506" s="533"/>
      <c r="AP506" s="533"/>
      <c r="AQ506" s="533"/>
      <c r="AR506" s="533"/>
      <c r="AS506" s="533"/>
      <c r="AT506" s="533"/>
      <c r="AU506" s="533"/>
      <c r="AV506" s="533"/>
      <c r="AW506" s="533"/>
      <c r="AX506" s="533"/>
      <c r="AY506" s="533"/>
      <c r="AZ506" s="533"/>
      <c r="BA506" s="684"/>
      <c r="BB506" s="684"/>
      <c r="BC506" s="684"/>
      <c r="BD506" s="684"/>
      <c r="BE506" s="684"/>
      <c r="BF506" s="684"/>
      <c r="BG506" s="684"/>
      <c r="BH506" s="684"/>
      <c r="BI506" s="684"/>
      <c r="BJ506" s="684"/>
      <c r="BK506" s="684"/>
      <c r="BL506" s="684"/>
      <c r="BM506" s="684"/>
      <c r="BN506" s="684"/>
      <c r="BO506" s="684"/>
      <c r="BP506" s="684"/>
      <c r="BQ506" s="684"/>
    </row>
    <row r="507">
      <c r="A507" s="524"/>
      <c r="B507" s="524"/>
      <c r="C507" s="524"/>
      <c r="D507" s="524"/>
      <c r="E507" s="524"/>
      <c r="F507" s="524"/>
      <c r="G507" s="531"/>
      <c r="H507" s="531"/>
      <c r="I507" s="531"/>
      <c r="J507" s="531"/>
      <c r="K507" s="531"/>
      <c r="L507" s="531"/>
      <c r="M507" s="531"/>
      <c r="N507" s="531"/>
      <c r="O507" s="531"/>
      <c r="P507" s="549"/>
      <c r="Q507" s="676"/>
      <c r="R507" s="676"/>
      <c r="S507" s="680"/>
      <c r="T507" s="683"/>
      <c r="U507" s="683"/>
      <c r="V507" s="533"/>
      <c r="W507" s="524"/>
      <c r="X507" s="524"/>
      <c r="Y507" s="524"/>
      <c r="Z507" s="524"/>
      <c r="AA507" s="524"/>
      <c r="AB507" s="524"/>
      <c r="AC507" s="524"/>
      <c r="AD507" s="524"/>
      <c r="AE507" s="524"/>
      <c r="AF507" s="524"/>
      <c r="AG507" s="524"/>
      <c r="AH507" s="524"/>
      <c r="AI507" s="524"/>
      <c r="AJ507" s="524"/>
      <c r="AK507" s="524"/>
      <c r="AL507" s="524"/>
      <c r="AM507" s="524"/>
      <c r="AN507" s="524"/>
      <c r="AO507" s="533"/>
      <c r="AP507" s="533"/>
      <c r="AQ507" s="533"/>
      <c r="AR507" s="533"/>
      <c r="AS507" s="533"/>
      <c r="AT507" s="533"/>
      <c r="AU507" s="533"/>
      <c r="AV507" s="533"/>
      <c r="AW507" s="533"/>
      <c r="AX507" s="533"/>
      <c r="AY507" s="533"/>
      <c r="AZ507" s="533"/>
      <c r="BA507" s="684"/>
      <c r="BB507" s="684"/>
      <c r="BC507" s="684"/>
      <c r="BD507" s="684"/>
      <c r="BE507" s="684"/>
      <c r="BF507" s="684"/>
      <c r="BG507" s="684"/>
      <c r="BH507" s="684"/>
      <c r="BI507" s="684"/>
      <c r="BJ507" s="684"/>
      <c r="BK507" s="684"/>
      <c r="BL507" s="684"/>
      <c r="BM507" s="684"/>
      <c r="BN507" s="684"/>
      <c r="BO507" s="684"/>
      <c r="BP507" s="684"/>
      <c r="BQ507" s="684"/>
    </row>
    <row r="508">
      <c r="A508" s="524"/>
      <c r="B508" s="524"/>
      <c r="C508" s="524"/>
      <c r="D508" s="524"/>
      <c r="E508" s="524"/>
      <c r="F508" s="524"/>
      <c r="G508" s="531"/>
      <c r="H508" s="531"/>
      <c r="I508" s="531"/>
      <c r="J508" s="531"/>
      <c r="K508" s="531"/>
      <c r="L508" s="531"/>
      <c r="M508" s="531"/>
      <c r="N508" s="531"/>
      <c r="O508" s="531"/>
      <c r="P508" s="549"/>
      <c r="Q508" s="676"/>
      <c r="R508" s="676"/>
      <c r="S508" s="680"/>
      <c r="T508" s="683"/>
      <c r="U508" s="683"/>
      <c r="V508" s="533"/>
      <c r="W508" s="524"/>
      <c r="X508" s="524"/>
      <c r="Y508" s="524"/>
      <c r="Z508" s="524"/>
      <c r="AA508" s="524"/>
      <c r="AB508" s="524"/>
      <c r="AC508" s="524"/>
      <c r="AD508" s="524"/>
      <c r="AE508" s="524"/>
      <c r="AF508" s="524"/>
      <c r="AG508" s="524"/>
      <c r="AH508" s="524"/>
      <c r="AI508" s="524"/>
      <c r="AJ508" s="524"/>
      <c r="AK508" s="524"/>
      <c r="AL508" s="524"/>
      <c r="AM508" s="524"/>
      <c r="AN508" s="524"/>
      <c r="AO508" s="533"/>
      <c r="AP508" s="533"/>
      <c r="AQ508" s="533"/>
      <c r="AR508" s="533"/>
      <c r="AS508" s="533"/>
      <c r="AT508" s="533"/>
      <c r="AU508" s="533"/>
      <c r="AV508" s="533"/>
      <c r="AW508" s="533"/>
      <c r="AX508" s="533"/>
      <c r="AY508" s="533"/>
      <c r="AZ508" s="533"/>
      <c r="BA508" s="684"/>
      <c r="BB508" s="684"/>
      <c r="BC508" s="684"/>
      <c r="BD508" s="684"/>
      <c r="BE508" s="684"/>
      <c r="BF508" s="684"/>
      <c r="BG508" s="684"/>
      <c r="BH508" s="684"/>
      <c r="BI508" s="684"/>
      <c r="BJ508" s="684"/>
      <c r="BK508" s="684"/>
      <c r="BL508" s="684"/>
      <c r="BM508" s="684"/>
      <c r="BN508" s="684"/>
      <c r="BO508" s="684"/>
      <c r="BP508" s="684"/>
      <c r="BQ508" s="684"/>
    </row>
    <row r="509">
      <c r="A509" s="524"/>
      <c r="B509" s="524"/>
      <c r="C509" s="524"/>
      <c r="D509" s="524"/>
      <c r="E509" s="524"/>
      <c r="F509" s="524"/>
      <c r="G509" s="531"/>
      <c r="H509" s="531"/>
      <c r="I509" s="531"/>
      <c r="J509" s="531"/>
      <c r="K509" s="531"/>
      <c r="L509" s="531"/>
      <c r="M509" s="531"/>
      <c r="N509" s="531"/>
      <c r="O509" s="531"/>
      <c r="P509" s="549"/>
      <c r="Q509" s="676"/>
      <c r="R509" s="676"/>
      <c r="S509" s="680"/>
      <c r="T509" s="683"/>
      <c r="U509" s="683"/>
      <c r="V509" s="533"/>
      <c r="W509" s="524"/>
      <c r="X509" s="524"/>
      <c r="Y509" s="524"/>
      <c r="Z509" s="524"/>
      <c r="AA509" s="524"/>
      <c r="AB509" s="524"/>
      <c r="AC509" s="524"/>
      <c r="AD509" s="524"/>
      <c r="AE509" s="524"/>
      <c r="AF509" s="524"/>
      <c r="AG509" s="524"/>
      <c r="AH509" s="524"/>
      <c r="AI509" s="524"/>
      <c r="AJ509" s="524"/>
      <c r="AK509" s="524"/>
      <c r="AL509" s="524"/>
      <c r="AM509" s="524"/>
      <c r="AN509" s="524"/>
      <c r="AO509" s="533"/>
      <c r="AP509" s="533"/>
      <c r="AQ509" s="533"/>
      <c r="AR509" s="533"/>
      <c r="AS509" s="533"/>
      <c r="AT509" s="533"/>
      <c r="AU509" s="533"/>
      <c r="AV509" s="533"/>
      <c r="AW509" s="533"/>
      <c r="AX509" s="533"/>
      <c r="AY509" s="533"/>
      <c r="AZ509" s="533"/>
      <c r="BA509" s="684"/>
      <c r="BB509" s="684"/>
      <c r="BC509" s="684"/>
      <c r="BD509" s="684"/>
      <c r="BE509" s="684"/>
      <c r="BF509" s="684"/>
      <c r="BG509" s="684"/>
      <c r="BH509" s="684"/>
      <c r="BI509" s="684"/>
      <c r="BJ509" s="684"/>
      <c r="BK509" s="684"/>
      <c r="BL509" s="684"/>
      <c r="BM509" s="684"/>
      <c r="BN509" s="684"/>
      <c r="BO509" s="684"/>
      <c r="BP509" s="684"/>
      <c r="BQ509" s="684"/>
    </row>
    <row r="510">
      <c r="A510" s="524"/>
      <c r="B510" s="524"/>
      <c r="C510" s="524"/>
      <c r="D510" s="524"/>
      <c r="E510" s="524"/>
      <c r="F510" s="524"/>
      <c r="G510" s="531"/>
      <c r="H510" s="531"/>
      <c r="I510" s="531"/>
      <c r="J510" s="531"/>
      <c r="K510" s="531"/>
      <c r="L510" s="531"/>
      <c r="M510" s="531"/>
      <c r="N510" s="531"/>
      <c r="O510" s="531"/>
      <c r="P510" s="549"/>
      <c r="Q510" s="676"/>
      <c r="R510" s="676"/>
      <c r="S510" s="680"/>
      <c r="T510" s="683"/>
      <c r="U510" s="683"/>
      <c r="V510" s="533"/>
      <c r="W510" s="524"/>
      <c r="X510" s="524"/>
      <c r="Y510" s="524"/>
      <c r="Z510" s="524"/>
      <c r="AA510" s="524"/>
      <c r="AB510" s="524"/>
      <c r="AC510" s="524"/>
      <c r="AD510" s="524"/>
      <c r="AE510" s="524"/>
      <c r="AF510" s="524"/>
      <c r="AG510" s="524"/>
      <c r="AH510" s="524"/>
      <c r="AI510" s="524"/>
      <c r="AJ510" s="524"/>
      <c r="AK510" s="524"/>
      <c r="AL510" s="524"/>
      <c r="AM510" s="524"/>
      <c r="AN510" s="524"/>
      <c r="AO510" s="533"/>
      <c r="AP510" s="533"/>
      <c r="AQ510" s="533"/>
      <c r="AR510" s="533"/>
      <c r="AS510" s="533"/>
      <c r="AT510" s="533"/>
      <c r="AU510" s="533"/>
      <c r="AV510" s="533"/>
      <c r="AW510" s="533"/>
      <c r="AX510" s="533"/>
      <c r="AY510" s="533"/>
      <c r="AZ510" s="533"/>
      <c r="BA510" s="684"/>
      <c r="BB510" s="684"/>
      <c r="BC510" s="684"/>
      <c r="BD510" s="684"/>
      <c r="BE510" s="684"/>
      <c r="BF510" s="684"/>
      <c r="BG510" s="684"/>
      <c r="BH510" s="684"/>
      <c r="BI510" s="684"/>
      <c r="BJ510" s="684"/>
      <c r="BK510" s="684"/>
      <c r="BL510" s="684"/>
      <c r="BM510" s="684"/>
      <c r="BN510" s="684"/>
      <c r="BO510" s="684"/>
      <c r="BP510" s="684"/>
      <c r="BQ510" s="684"/>
    </row>
    <row r="511">
      <c r="A511" s="524"/>
      <c r="B511" s="524"/>
      <c r="C511" s="524"/>
      <c r="D511" s="524"/>
      <c r="E511" s="524"/>
      <c r="F511" s="524"/>
      <c r="G511" s="531"/>
      <c r="H511" s="531"/>
      <c r="I511" s="531"/>
      <c r="J511" s="531"/>
      <c r="K511" s="531"/>
      <c r="L511" s="531"/>
      <c r="M511" s="531"/>
      <c r="N511" s="531"/>
      <c r="O511" s="531"/>
      <c r="P511" s="549"/>
      <c r="Q511" s="676"/>
      <c r="R511" s="676"/>
      <c r="S511" s="680"/>
      <c r="T511" s="683"/>
      <c r="U511" s="683"/>
      <c r="V511" s="533"/>
      <c r="W511" s="524"/>
      <c r="X511" s="524"/>
      <c r="Y511" s="524"/>
      <c r="Z511" s="524"/>
      <c r="AA511" s="524"/>
      <c r="AB511" s="524"/>
      <c r="AC511" s="524"/>
      <c r="AD511" s="524"/>
      <c r="AE511" s="524"/>
      <c r="AF511" s="524"/>
      <c r="AG511" s="524"/>
      <c r="AH511" s="524"/>
      <c r="AI511" s="524"/>
      <c r="AJ511" s="524"/>
      <c r="AK511" s="524"/>
      <c r="AL511" s="524"/>
      <c r="AM511" s="524"/>
      <c r="AN511" s="524"/>
      <c r="AO511" s="533"/>
      <c r="AP511" s="533"/>
      <c r="AQ511" s="533"/>
      <c r="AR511" s="533"/>
      <c r="AS511" s="533"/>
      <c r="AT511" s="533"/>
      <c r="AU511" s="533"/>
      <c r="AV511" s="533"/>
      <c r="AW511" s="533"/>
      <c r="AX511" s="533"/>
      <c r="AY511" s="533"/>
      <c r="AZ511" s="533"/>
      <c r="BA511" s="684"/>
      <c r="BB511" s="684"/>
      <c r="BC511" s="684"/>
      <c r="BD511" s="684"/>
      <c r="BE511" s="684"/>
      <c r="BF511" s="684"/>
      <c r="BG511" s="684"/>
      <c r="BH511" s="684"/>
      <c r="BI511" s="684"/>
      <c r="BJ511" s="684"/>
      <c r="BK511" s="684"/>
      <c r="BL511" s="684"/>
      <c r="BM511" s="684"/>
      <c r="BN511" s="684"/>
      <c r="BO511" s="684"/>
      <c r="BP511" s="684"/>
      <c r="BQ511" s="684"/>
    </row>
    <row r="512">
      <c r="A512" s="524"/>
      <c r="B512" s="524"/>
      <c r="C512" s="524"/>
      <c r="D512" s="524"/>
      <c r="E512" s="524"/>
      <c r="F512" s="524"/>
      <c r="G512" s="531"/>
      <c r="H512" s="531"/>
      <c r="I512" s="531"/>
      <c r="J512" s="531"/>
      <c r="K512" s="531"/>
      <c r="L512" s="531"/>
      <c r="M512" s="531"/>
      <c r="N512" s="531"/>
      <c r="O512" s="531"/>
      <c r="P512" s="549"/>
      <c r="Q512" s="676"/>
      <c r="R512" s="676"/>
      <c r="S512" s="680"/>
      <c r="T512" s="683"/>
      <c r="U512" s="683"/>
      <c r="V512" s="533"/>
      <c r="W512" s="524"/>
      <c r="X512" s="524"/>
      <c r="Y512" s="524"/>
      <c r="Z512" s="524"/>
      <c r="AA512" s="524"/>
      <c r="AB512" s="524"/>
      <c r="AC512" s="524"/>
      <c r="AD512" s="524"/>
      <c r="AE512" s="524"/>
      <c r="AF512" s="524"/>
      <c r="AG512" s="524"/>
      <c r="AH512" s="524"/>
      <c r="AI512" s="524"/>
      <c r="AJ512" s="524"/>
      <c r="AK512" s="524"/>
      <c r="AL512" s="524"/>
      <c r="AM512" s="524"/>
      <c r="AN512" s="524"/>
      <c r="AO512" s="533"/>
      <c r="AP512" s="533"/>
      <c r="AQ512" s="533"/>
      <c r="AR512" s="533"/>
      <c r="AS512" s="533"/>
      <c r="AT512" s="533"/>
      <c r="AU512" s="533"/>
      <c r="AV512" s="533"/>
      <c r="AW512" s="533"/>
      <c r="AX512" s="533"/>
      <c r="AY512" s="533"/>
      <c r="AZ512" s="533"/>
      <c r="BA512" s="684"/>
      <c r="BB512" s="684"/>
      <c r="BC512" s="684"/>
      <c r="BD512" s="684"/>
      <c r="BE512" s="684"/>
      <c r="BF512" s="684"/>
      <c r="BG512" s="684"/>
      <c r="BH512" s="684"/>
      <c r="BI512" s="684"/>
      <c r="BJ512" s="684"/>
      <c r="BK512" s="684"/>
      <c r="BL512" s="684"/>
      <c r="BM512" s="684"/>
      <c r="BN512" s="684"/>
      <c r="BO512" s="684"/>
      <c r="BP512" s="684"/>
      <c r="BQ512" s="684"/>
    </row>
    <row r="513">
      <c r="A513" s="524"/>
      <c r="B513" s="524"/>
      <c r="C513" s="524"/>
      <c r="D513" s="524"/>
      <c r="E513" s="524"/>
      <c r="F513" s="524"/>
      <c r="G513" s="531"/>
      <c r="H513" s="531"/>
      <c r="I513" s="531"/>
      <c r="J513" s="531"/>
      <c r="K513" s="531"/>
      <c r="L513" s="531"/>
      <c r="M513" s="531"/>
      <c r="N513" s="531"/>
      <c r="O513" s="531"/>
      <c r="P513" s="549"/>
      <c r="Q513" s="676"/>
      <c r="R513" s="676"/>
      <c r="S513" s="680"/>
      <c r="T513" s="683"/>
      <c r="U513" s="683"/>
      <c r="V513" s="533"/>
      <c r="W513" s="524"/>
      <c r="X513" s="524"/>
      <c r="Y513" s="524"/>
      <c r="Z513" s="524"/>
      <c r="AA513" s="524"/>
      <c r="AB513" s="524"/>
      <c r="AC513" s="524"/>
      <c r="AD513" s="524"/>
      <c r="AE513" s="524"/>
      <c r="AF513" s="524"/>
      <c r="AG513" s="524"/>
      <c r="AH513" s="524"/>
      <c r="AI513" s="524"/>
      <c r="AJ513" s="524"/>
      <c r="AK513" s="524"/>
      <c r="AL513" s="524"/>
      <c r="AM513" s="524"/>
      <c r="AN513" s="524"/>
      <c r="AO513" s="533"/>
      <c r="AP513" s="533"/>
      <c r="AQ513" s="533"/>
      <c r="AR513" s="533"/>
      <c r="AS513" s="533"/>
      <c r="AT513" s="533"/>
      <c r="AU513" s="533"/>
      <c r="AV513" s="533"/>
      <c r="AW513" s="533"/>
      <c r="AX513" s="533"/>
      <c r="AY513" s="533"/>
      <c r="AZ513" s="533"/>
      <c r="BA513" s="684"/>
      <c r="BB513" s="684"/>
      <c r="BC513" s="684"/>
      <c r="BD513" s="684"/>
      <c r="BE513" s="684"/>
      <c r="BF513" s="684"/>
      <c r="BG513" s="684"/>
      <c r="BH513" s="684"/>
      <c r="BI513" s="684"/>
      <c r="BJ513" s="684"/>
      <c r="BK513" s="684"/>
      <c r="BL513" s="684"/>
      <c r="BM513" s="684"/>
      <c r="BN513" s="684"/>
      <c r="BO513" s="684"/>
      <c r="BP513" s="684"/>
      <c r="BQ513" s="684"/>
    </row>
    <row r="514">
      <c r="A514" s="524"/>
      <c r="B514" s="524"/>
      <c r="C514" s="524"/>
      <c r="D514" s="524"/>
      <c r="E514" s="524"/>
      <c r="F514" s="524"/>
      <c r="G514" s="531"/>
      <c r="H514" s="531"/>
      <c r="I514" s="531"/>
      <c r="J514" s="531"/>
      <c r="K514" s="531"/>
      <c r="L514" s="531"/>
      <c r="M514" s="531"/>
      <c r="N514" s="531"/>
      <c r="O514" s="531"/>
      <c r="P514" s="549"/>
      <c r="Q514" s="676"/>
      <c r="R514" s="676"/>
      <c r="S514" s="680"/>
      <c r="T514" s="683"/>
      <c r="U514" s="683"/>
      <c r="V514" s="533"/>
      <c r="W514" s="524"/>
      <c r="X514" s="524"/>
      <c r="Y514" s="524"/>
      <c r="Z514" s="524"/>
      <c r="AA514" s="524"/>
      <c r="AB514" s="524"/>
      <c r="AC514" s="524"/>
      <c r="AD514" s="524"/>
      <c r="AE514" s="524"/>
      <c r="AF514" s="524"/>
      <c r="AG514" s="524"/>
      <c r="AH514" s="524"/>
      <c r="AI514" s="524"/>
      <c r="AJ514" s="524"/>
      <c r="AK514" s="524"/>
      <c r="AL514" s="524"/>
      <c r="AM514" s="524"/>
      <c r="AN514" s="524"/>
      <c r="AO514" s="533"/>
      <c r="AP514" s="533"/>
      <c r="AQ514" s="533"/>
      <c r="AR514" s="533"/>
      <c r="AS514" s="533"/>
      <c r="AT514" s="533"/>
      <c r="AU514" s="533"/>
      <c r="AV514" s="533"/>
      <c r="AW514" s="533"/>
      <c r="AX514" s="533"/>
      <c r="AY514" s="533"/>
      <c r="AZ514" s="533"/>
      <c r="BA514" s="684"/>
      <c r="BB514" s="684"/>
      <c r="BC514" s="684"/>
      <c r="BD514" s="684"/>
      <c r="BE514" s="684"/>
      <c r="BF514" s="684"/>
      <c r="BG514" s="684"/>
      <c r="BH514" s="684"/>
      <c r="BI514" s="684"/>
      <c r="BJ514" s="684"/>
      <c r="BK514" s="684"/>
      <c r="BL514" s="684"/>
      <c r="BM514" s="684"/>
      <c r="BN514" s="684"/>
      <c r="BO514" s="684"/>
      <c r="BP514" s="684"/>
      <c r="BQ514" s="684"/>
    </row>
    <row r="515">
      <c r="A515" s="524"/>
      <c r="B515" s="524"/>
      <c r="C515" s="524"/>
      <c r="D515" s="524"/>
      <c r="E515" s="524"/>
      <c r="F515" s="524"/>
      <c r="G515" s="531"/>
      <c r="H515" s="531"/>
      <c r="I515" s="531"/>
      <c r="J515" s="531"/>
      <c r="K515" s="531"/>
      <c r="L515" s="531"/>
      <c r="M515" s="531"/>
      <c r="N515" s="531"/>
      <c r="O515" s="531"/>
      <c r="P515" s="549"/>
      <c r="Q515" s="676"/>
      <c r="R515" s="676"/>
      <c r="S515" s="680"/>
      <c r="T515" s="683"/>
      <c r="U515" s="683"/>
      <c r="V515" s="533"/>
      <c r="W515" s="524"/>
      <c r="X515" s="524"/>
      <c r="Y515" s="524"/>
      <c r="Z515" s="524"/>
      <c r="AA515" s="524"/>
      <c r="AB515" s="524"/>
      <c r="AC515" s="524"/>
      <c r="AD515" s="524"/>
      <c r="AE515" s="524"/>
      <c r="AF515" s="524"/>
      <c r="AG515" s="524"/>
      <c r="AH515" s="524"/>
      <c r="AI515" s="524"/>
      <c r="AJ515" s="524"/>
      <c r="AK515" s="524"/>
      <c r="AL515" s="524"/>
      <c r="AM515" s="524"/>
      <c r="AN515" s="524"/>
      <c r="AO515" s="533"/>
      <c r="AP515" s="533"/>
      <c r="AQ515" s="533"/>
      <c r="AR515" s="533"/>
      <c r="AS515" s="533"/>
      <c r="AT515" s="533"/>
      <c r="AU515" s="533"/>
      <c r="AV515" s="533"/>
      <c r="AW515" s="533"/>
      <c r="AX515" s="533"/>
      <c r="AY515" s="533"/>
      <c r="AZ515" s="533"/>
      <c r="BA515" s="684"/>
      <c r="BB515" s="684"/>
      <c r="BC515" s="684"/>
      <c r="BD515" s="684"/>
      <c r="BE515" s="684"/>
      <c r="BF515" s="684"/>
      <c r="BG515" s="684"/>
      <c r="BH515" s="684"/>
      <c r="BI515" s="684"/>
      <c r="BJ515" s="684"/>
      <c r="BK515" s="684"/>
      <c r="BL515" s="684"/>
      <c r="BM515" s="684"/>
      <c r="BN515" s="684"/>
      <c r="BO515" s="684"/>
      <c r="BP515" s="684"/>
      <c r="BQ515" s="684"/>
    </row>
    <row r="516">
      <c r="A516" s="524"/>
      <c r="B516" s="524"/>
      <c r="C516" s="524"/>
      <c r="D516" s="524"/>
      <c r="E516" s="524"/>
      <c r="F516" s="524"/>
      <c r="G516" s="531"/>
      <c r="H516" s="531"/>
      <c r="I516" s="531"/>
      <c r="J516" s="531"/>
      <c r="K516" s="531"/>
      <c r="L516" s="531"/>
      <c r="M516" s="531"/>
      <c r="N516" s="531"/>
      <c r="O516" s="531"/>
      <c r="P516" s="549"/>
      <c r="Q516" s="676"/>
      <c r="R516" s="676"/>
      <c r="S516" s="680"/>
      <c r="T516" s="683"/>
      <c r="U516" s="683"/>
      <c r="V516" s="533"/>
      <c r="W516" s="524"/>
      <c r="X516" s="524"/>
      <c r="Y516" s="524"/>
      <c r="Z516" s="524"/>
      <c r="AA516" s="524"/>
      <c r="AB516" s="524"/>
      <c r="AC516" s="524"/>
      <c r="AD516" s="524"/>
      <c r="AE516" s="524"/>
      <c r="AF516" s="524"/>
      <c r="AG516" s="524"/>
      <c r="AH516" s="524"/>
      <c r="AI516" s="524"/>
      <c r="AJ516" s="524"/>
      <c r="AK516" s="524"/>
      <c r="AL516" s="524"/>
      <c r="AM516" s="524"/>
      <c r="AN516" s="524"/>
      <c r="AO516" s="533"/>
      <c r="AP516" s="533"/>
      <c r="AQ516" s="533"/>
      <c r="AR516" s="533"/>
      <c r="AS516" s="533"/>
      <c r="AT516" s="533"/>
      <c r="AU516" s="533"/>
      <c r="AV516" s="533"/>
      <c r="AW516" s="533"/>
      <c r="AX516" s="533"/>
      <c r="AY516" s="533"/>
      <c r="AZ516" s="533"/>
      <c r="BA516" s="684"/>
      <c r="BB516" s="684"/>
      <c r="BC516" s="684"/>
      <c r="BD516" s="684"/>
      <c r="BE516" s="684"/>
      <c r="BF516" s="684"/>
      <c r="BG516" s="684"/>
      <c r="BH516" s="684"/>
      <c r="BI516" s="684"/>
      <c r="BJ516" s="684"/>
      <c r="BK516" s="684"/>
      <c r="BL516" s="684"/>
      <c r="BM516" s="684"/>
      <c r="BN516" s="684"/>
      <c r="BO516" s="684"/>
      <c r="BP516" s="684"/>
      <c r="BQ516" s="684"/>
    </row>
    <row r="517">
      <c r="A517" s="524"/>
      <c r="B517" s="524"/>
      <c r="C517" s="524"/>
      <c r="D517" s="524"/>
      <c r="E517" s="524"/>
      <c r="F517" s="524"/>
      <c r="G517" s="531"/>
      <c r="H517" s="531"/>
      <c r="I517" s="531"/>
      <c r="J517" s="531"/>
      <c r="K517" s="531"/>
      <c r="L517" s="531"/>
      <c r="M517" s="531"/>
      <c r="N517" s="531"/>
      <c r="O517" s="531"/>
      <c r="P517" s="549"/>
      <c r="Q517" s="676"/>
      <c r="R517" s="676"/>
      <c r="S517" s="680"/>
      <c r="T517" s="683"/>
      <c r="U517" s="683"/>
      <c r="V517" s="533"/>
      <c r="W517" s="524"/>
      <c r="X517" s="524"/>
      <c r="Y517" s="524"/>
      <c r="Z517" s="524"/>
      <c r="AA517" s="524"/>
      <c r="AB517" s="524"/>
      <c r="AC517" s="524"/>
      <c r="AD517" s="524"/>
      <c r="AE517" s="524"/>
      <c r="AF517" s="524"/>
      <c r="AG517" s="524"/>
      <c r="AH517" s="524"/>
      <c r="AI517" s="524"/>
      <c r="AJ517" s="524"/>
      <c r="AK517" s="524"/>
      <c r="AL517" s="524"/>
      <c r="AM517" s="524"/>
      <c r="AN517" s="524"/>
      <c r="AO517" s="533"/>
      <c r="AP517" s="533"/>
      <c r="AQ517" s="533"/>
      <c r="AR517" s="533"/>
      <c r="AS517" s="533"/>
      <c r="AT517" s="533"/>
      <c r="AU517" s="533"/>
      <c r="AV517" s="533"/>
      <c r="AW517" s="533"/>
      <c r="AX517" s="533"/>
      <c r="AY517" s="533"/>
      <c r="AZ517" s="533"/>
      <c r="BA517" s="684"/>
      <c r="BB517" s="684"/>
      <c r="BC517" s="684"/>
      <c r="BD517" s="684"/>
      <c r="BE517" s="684"/>
      <c r="BF517" s="684"/>
      <c r="BG517" s="684"/>
      <c r="BH517" s="684"/>
      <c r="BI517" s="684"/>
      <c r="BJ517" s="684"/>
      <c r="BK517" s="684"/>
      <c r="BL517" s="684"/>
      <c r="BM517" s="684"/>
      <c r="BN517" s="684"/>
      <c r="BO517" s="684"/>
      <c r="BP517" s="684"/>
      <c r="BQ517" s="684"/>
    </row>
    <row r="518">
      <c r="A518" s="524"/>
      <c r="B518" s="524"/>
      <c r="C518" s="524"/>
      <c r="D518" s="524"/>
      <c r="E518" s="524"/>
      <c r="F518" s="524"/>
      <c r="G518" s="531"/>
      <c r="H518" s="531"/>
      <c r="I518" s="531"/>
      <c r="J518" s="531"/>
      <c r="K518" s="531"/>
      <c r="L518" s="531"/>
      <c r="M518" s="531"/>
      <c r="N518" s="531"/>
      <c r="O518" s="531"/>
      <c r="P518" s="549"/>
      <c r="Q518" s="676"/>
      <c r="R518" s="676"/>
      <c r="S518" s="680"/>
      <c r="T518" s="683"/>
      <c r="U518" s="683"/>
      <c r="V518" s="533"/>
      <c r="W518" s="524"/>
      <c r="X518" s="524"/>
      <c r="Y518" s="524"/>
      <c r="Z518" s="524"/>
      <c r="AA518" s="524"/>
      <c r="AB518" s="524"/>
      <c r="AC518" s="524"/>
      <c r="AD518" s="524"/>
      <c r="AE518" s="524"/>
      <c r="AF518" s="524"/>
      <c r="AG518" s="524"/>
      <c r="AH518" s="524"/>
      <c r="AI518" s="524"/>
      <c r="AJ518" s="524"/>
      <c r="AK518" s="524"/>
      <c r="AL518" s="524"/>
      <c r="AM518" s="524"/>
      <c r="AN518" s="524"/>
      <c r="AO518" s="533"/>
      <c r="AP518" s="533"/>
      <c r="AQ518" s="533"/>
      <c r="AR518" s="533"/>
      <c r="AS518" s="533"/>
      <c r="AT518" s="533"/>
      <c r="AU518" s="533"/>
      <c r="AV518" s="533"/>
      <c r="AW518" s="533"/>
      <c r="AX518" s="533"/>
      <c r="AY518" s="533"/>
      <c r="AZ518" s="533"/>
      <c r="BA518" s="684"/>
      <c r="BB518" s="684"/>
      <c r="BC518" s="684"/>
      <c r="BD518" s="684"/>
      <c r="BE518" s="684"/>
      <c r="BF518" s="684"/>
      <c r="BG518" s="684"/>
      <c r="BH518" s="684"/>
      <c r="BI518" s="684"/>
      <c r="BJ518" s="684"/>
      <c r="BK518" s="684"/>
      <c r="BL518" s="684"/>
      <c r="BM518" s="684"/>
      <c r="BN518" s="684"/>
      <c r="BO518" s="684"/>
      <c r="BP518" s="684"/>
      <c r="BQ518" s="684"/>
    </row>
    <row r="519">
      <c r="A519" s="524"/>
      <c r="B519" s="524"/>
      <c r="C519" s="524"/>
      <c r="D519" s="524"/>
      <c r="E519" s="524"/>
      <c r="F519" s="524"/>
      <c r="G519" s="531"/>
      <c r="H519" s="531"/>
      <c r="I519" s="531"/>
      <c r="J519" s="531"/>
      <c r="K519" s="531"/>
      <c r="L519" s="531"/>
      <c r="M519" s="531"/>
      <c r="N519" s="531"/>
      <c r="O519" s="531"/>
      <c r="P519" s="549"/>
      <c r="Q519" s="676"/>
      <c r="R519" s="676"/>
      <c r="S519" s="680"/>
      <c r="T519" s="683"/>
      <c r="U519" s="683"/>
      <c r="V519" s="533"/>
      <c r="W519" s="524"/>
      <c r="X519" s="524"/>
      <c r="Y519" s="524"/>
      <c r="Z519" s="524"/>
      <c r="AA519" s="524"/>
      <c r="AB519" s="524"/>
      <c r="AC519" s="524"/>
      <c r="AD519" s="524"/>
      <c r="AE519" s="524"/>
      <c r="AF519" s="524"/>
      <c r="AG519" s="524"/>
      <c r="AH519" s="524"/>
      <c r="AI519" s="524"/>
      <c r="AJ519" s="524"/>
      <c r="AK519" s="524"/>
      <c r="AL519" s="524"/>
      <c r="AM519" s="524"/>
      <c r="AN519" s="524"/>
      <c r="AO519" s="533"/>
      <c r="AP519" s="533"/>
      <c r="AQ519" s="533"/>
      <c r="AR519" s="533"/>
      <c r="AS519" s="533"/>
      <c r="AT519" s="533"/>
      <c r="AU519" s="533"/>
      <c r="AV519" s="533"/>
      <c r="AW519" s="533"/>
      <c r="AX519" s="533"/>
      <c r="AY519" s="533"/>
      <c r="AZ519" s="533"/>
      <c r="BA519" s="684"/>
      <c r="BB519" s="684"/>
      <c r="BC519" s="684"/>
      <c r="BD519" s="684"/>
      <c r="BE519" s="684"/>
      <c r="BF519" s="684"/>
      <c r="BG519" s="684"/>
      <c r="BH519" s="684"/>
      <c r="BI519" s="684"/>
      <c r="BJ519" s="684"/>
      <c r="BK519" s="684"/>
      <c r="BL519" s="684"/>
      <c r="BM519" s="684"/>
      <c r="BN519" s="684"/>
      <c r="BO519" s="684"/>
      <c r="BP519" s="684"/>
      <c r="BQ519" s="684"/>
    </row>
    <row r="520">
      <c r="A520" s="524"/>
      <c r="B520" s="524"/>
      <c r="C520" s="524"/>
      <c r="D520" s="524"/>
      <c r="E520" s="524"/>
      <c r="F520" s="524"/>
      <c r="G520" s="531"/>
      <c r="H520" s="531"/>
      <c r="I520" s="531"/>
      <c r="J520" s="531"/>
      <c r="K520" s="531"/>
      <c r="L520" s="531"/>
      <c r="M520" s="531"/>
      <c r="N520" s="531"/>
      <c r="O520" s="531"/>
      <c r="P520" s="549"/>
      <c r="Q520" s="676"/>
      <c r="R520" s="676"/>
      <c r="S520" s="680"/>
      <c r="T520" s="683"/>
      <c r="U520" s="683"/>
      <c r="V520" s="533"/>
      <c r="W520" s="524"/>
      <c r="X520" s="524"/>
      <c r="Y520" s="524"/>
      <c r="Z520" s="524"/>
      <c r="AA520" s="524"/>
      <c r="AB520" s="524"/>
      <c r="AC520" s="524"/>
      <c r="AD520" s="524"/>
      <c r="AE520" s="524"/>
      <c r="AF520" s="524"/>
      <c r="AG520" s="524"/>
      <c r="AH520" s="524"/>
      <c r="AI520" s="524"/>
      <c r="AJ520" s="524"/>
      <c r="AK520" s="524"/>
      <c r="AL520" s="524"/>
      <c r="AM520" s="524"/>
      <c r="AN520" s="524"/>
      <c r="AO520" s="533"/>
      <c r="AP520" s="533"/>
      <c r="AQ520" s="533"/>
      <c r="AR520" s="533"/>
      <c r="AS520" s="533"/>
      <c r="AT520" s="533"/>
      <c r="AU520" s="533"/>
      <c r="AV520" s="533"/>
      <c r="AW520" s="533"/>
      <c r="AX520" s="533"/>
      <c r="AY520" s="533"/>
      <c r="AZ520" s="533"/>
      <c r="BA520" s="684"/>
      <c r="BB520" s="684"/>
      <c r="BC520" s="684"/>
      <c r="BD520" s="684"/>
      <c r="BE520" s="684"/>
      <c r="BF520" s="684"/>
      <c r="BG520" s="684"/>
      <c r="BH520" s="684"/>
      <c r="BI520" s="684"/>
      <c r="BJ520" s="684"/>
      <c r="BK520" s="684"/>
      <c r="BL520" s="684"/>
      <c r="BM520" s="684"/>
      <c r="BN520" s="684"/>
      <c r="BO520" s="684"/>
      <c r="BP520" s="684"/>
      <c r="BQ520" s="684"/>
    </row>
    <row r="521">
      <c r="A521" s="524"/>
      <c r="B521" s="524"/>
      <c r="C521" s="524"/>
      <c r="D521" s="524"/>
      <c r="E521" s="524"/>
      <c r="F521" s="524"/>
      <c r="G521" s="531"/>
      <c r="H521" s="531"/>
      <c r="I521" s="531"/>
      <c r="J521" s="531"/>
      <c r="K521" s="531"/>
      <c r="L521" s="531"/>
      <c r="M521" s="531"/>
      <c r="N521" s="531"/>
      <c r="O521" s="531"/>
      <c r="P521" s="549"/>
      <c r="Q521" s="676"/>
      <c r="R521" s="676"/>
      <c r="S521" s="680"/>
      <c r="T521" s="683"/>
      <c r="U521" s="683"/>
      <c r="V521" s="533"/>
      <c r="W521" s="524"/>
      <c r="X521" s="524"/>
      <c r="Y521" s="524"/>
      <c r="Z521" s="524"/>
      <c r="AA521" s="524"/>
      <c r="AB521" s="524"/>
      <c r="AC521" s="524"/>
      <c r="AD521" s="524"/>
      <c r="AE521" s="524"/>
      <c r="AF521" s="524"/>
      <c r="AG521" s="524"/>
      <c r="AH521" s="524"/>
      <c r="AI521" s="524"/>
      <c r="AJ521" s="524"/>
      <c r="AK521" s="524"/>
      <c r="AL521" s="524"/>
      <c r="AM521" s="524"/>
      <c r="AN521" s="524"/>
      <c r="AO521" s="533"/>
      <c r="AP521" s="533"/>
      <c r="AQ521" s="533"/>
      <c r="AR521" s="533"/>
      <c r="AS521" s="533"/>
      <c r="AT521" s="533"/>
      <c r="AU521" s="533"/>
      <c r="AV521" s="533"/>
      <c r="AW521" s="533"/>
      <c r="AX521" s="533"/>
      <c r="AY521" s="533"/>
      <c r="AZ521" s="533"/>
      <c r="BA521" s="684"/>
      <c r="BB521" s="684"/>
      <c r="BC521" s="684"/>
      <c r="BD521" s="684"/>
      <c r="BE521" s="684"/>
      <c r="BF521" s="684"/>
      <c r="BG521" s="684"/>
      <c r="BH521" s="684"/>
      <c r="BI521" s="684"/>
      <c r="BJ521" s="684"/>
      <c r="BK521" s="684"/>
      <c r="BL521" s="684"/>
      <c r="BM521" s="684"/>
      <c r="BN521" s="684"/>
      <c r="BO521" s="684"/>
      <c r="BP521" s="684"/>
      <c r="BQ521" s="684"/>
    </row>
    <row r="522">
      <c r="A522" s="524"/>
      <c r="B522" s="524"/>
      <c r="C522" s="524"/>
      <c r="D522" s="524"/>
      <c r="E522" s="524"/>
      <c r="F522" s="524"/>
      <c r="G522" s="531"/>
      <c r="H522" s="531"/>
      <c r="I522" s="531"/>
      <c r="J522" s="531"/>
      <c r="K522" s="531"/>
      <c r="L522" s="531"/>
      <c r="M522" s="531"/>
      <c r="N522" s="531"/>
      <c r="O522" s="531"/>
      <c r="P522" s="549"/>
      <c r="Q522" s="676"/>
      <c r="R522" s="676"/>
      <c r="S522" s="680"/>
      <c r="T522" s="683"/>
      <c r="U522" s="683"/>
      <c r="V522" s="533"/>
      <c r="W522" s="524"/>
      <c r="X522" s="524"/>
      <c r="Y522" s="524"/>
      <c r="Z522" s="524"/>
      <c r="AA522" s="524"/>
      <c r="AB522" s="524"/>
      <c r="AC522" s="524"/>
      <c r="AD522" s="524"/>
      <c r="AE522" s="524"/>
      <c r="AF522" s="524"/>
      <c r="AG522" s="524"/>
      <c r="AH522" s="524"/>
      <c r="AI522" s="524"/>
      <c r="AJ522" s="524"/>
      <c r="AK522" s="524"/>
      <c r="AL522" s="524"/>
      <c r="AM522" s="524"/>
      <c r="AN522" s="524"/>
      <c r="AO522" s="533"/>
      <c r="AP522" s="533"/>
      <c r="AQ522" s="533"/>
      <c r="AR522" s="533"/>
      <c r="AS522" s="533"/>
      <c r="AT522" s="533"/>
      <c r="AU522" s="533"/>
      <c r="AV522" s="533"/>
      <c r="AW522" s="533"/>
      <c r="AX522" s="533"/>
      <c r="AY522" s="533"/>
      <c r="AZ522" s="533"/>
      <c r="BA522" s="684"/>
      <c r="BB522" s="684"/>
      <c r="BC522" s="684"/>
      <c r="BD522" s="684"/>
      <c r="BE522" s="684"/>
      <c r="BF522" s="684"/>
      <c r="BG522" s="684"/>
      <c r="BH522" s="684"/>
      <c r="BI522" s="684"/>
      <c r="BJ522" s="684"/>
      <c r="BK522" s="684"/>
      <c r="BL522" s="684"/>
      <c r="BM522" s="684"/>
      <c r="BN522" s="684"/>
      <c r="BO522" s="684"/>
      <c r="BP522" s="684"/>
      <c r="BQ522" s="684"/>
    </row>
    <row r="523">
      <c r="A523" s="524"/>
      <c r="B523" s="524"/>
      <c r="C523" s="524"/>
      <c r="D523" s="524"/>
      <c r="E523" s="524"/>
      <c r="F523" s="524"/>
      <c r="G523" s="531"/>
      <c r="H523" s="531"/>
      <c r="I523" s="531"/>
      <c r="J523" s="531"/>
      <c r="K523" s="531"/>
      <c r="L523" s="531"/>
      <c r="M523" s="531"/>
      <c r="N523" s="531"/>
      <c r="O523" s="531"/>
      <c r="P523" s="549"/>
      <c r="Q523" s="676"/>
      <c r="R523" s="676"/>
      <c r="S523" s="680"/>
      <c r="T523" s="683"/>
      <c r="U523" s="683"/>
      <c r="V523" s="533"/>
      <c r="W523" s="524"/>
      <c r="X523" s="524"/>
      <c r="Y523" s="524"/>
      <c r="Z523" s="524"/>
      <c r="AA523" s="524"/>
      <c r="AB523" s="524"/>
      <c r="AC523" s="524"/>
      <c r="AD523" s="524"/>
      <c r="AE523" s="524"/>
      <c r="AF523" s="524"/>
      <c r="AG523" s="524"/>
      <c r="AH523" s="524"/>
      <c r="AI523" s="524"/>
      <c r="AJ523" s="524"/>
      <c r="AK523" s="524"/>
      <c r="AL523" s="524"/>
      <c r="AM523" s="524"/>
      <c r="AN523" s="524"/>
      <c r="AO523" s="533"/>
      <c r="AP523" s="533"/>
      <c r="AQ523" s="533"/>
      <c r="AR523" s="533"/>
      <c r="AS523" s="533"/>
      <c r="AT523" s="533"/>
      <c r="AU523" s="533"/>
      <c r="AV523" s="533"/>
      <c r="AW523" s="533"/>
      <c r="AX523" s="533"/>
      <c r="AY523" s="533"/>
      <c r="AZ523" s="533"/>
      <c r="BA523" s="684"/>
      <c r="BB523" s="684"/>
      <c r="BC523" s="684"/>
      <c r="BD523" s="684"/>
      <c r="BE523" s="684"/>
      <c r="BF523" s="684"/>
      <c r="BG523" s="684"/>
      <c r="BH523" s="684"/>
      <c r="BI523" s="684"/>
      <c r="BJ523" s="684"/>
      <c r="BK523" s="684"/>
      <c r="BL523" s="684"/>
      <c r="BM523" s="684"/>
      <c r="BN523" s="684"/>
      <c r="BO523" s="684"/>
      <c r="BP523" s="684"/>
      <c r="BQ523" s="684"/>
    </row>
    <row r="524">
      <c r="A524" s="524"/>
      <c r="B524" s="524"/>
      <c r="C524" s="524"/>
      <c r="D524" s="524"/>
      <c r="E524" s="524"/>
      <c r="F524" s="524"/>
      <c r="G524" s="531"/>
      <c r="H524" s="531"/>
      <c r="I524" s="531"/>
      <c r="J524" s="531"/>
      <c r="K524" s="531"/>
      <c r="L524" s="531"/>
      <c r="M524" s="531"/>
      <c r="N524" s="531"/>
      <c r="O524" s="531"/>
      <c r="P524" s="549"/>
      <c r="Q524" s="676"/>
      <c r="R524" s="676"/>
      <c r="S524" s="680"/>
      <c r="T524" s="683"/>
      <c r="U524" s="683"/>
      <c r="V524" s="533"/>
      <c r="W524" s="524"/>
      <c r="X524" s="524"/>
      <c r="Y524" s="524"/>
      <c r="Z524" s="524"/>
      <c r="AA524" s="524"/>
      <c r="AB524" s="524"/>
      <c r="AC524" s="524"/>
      <c r="AD524" s="524"/>
      <c r="AE524" s="524"/>
      <c r="AF524" s="524"/>
      <c r="AG524" s="524"/>
      <c r="AH524" s="524"/>
      <c r="AI524" s="524"/>
      <c r="AJ524" s="524"/>
      <c r="AK524" s="524"/>
      <c r="AL524" s="524"/>
      <c r="AM524" s="524"/>
      <c r="AN524" s="524"/>
      <c r="AO524" s="533"/>
      <c r="AP524" s="533"/>
      <c r="AQ524" s="533"/>
      <c r="AR524" s="533"/>
      <c r="AS524" s="533"/>
      <c r="AT524" s="533"/>
      <c r="AU524" s="533"/>
      <c r="AV524" s="533"/>
      <c r="AW524" s="533"/>
      <c r="AX524" s="533"/>
      <c r="AY524" s="533"/>
      <c r="AZ524" s="533"/>
      <c r="BA524" s="684"/>
      <c r="BB524" s="684"/>
      <c r="BC524" s="684"/>
      <c r="BD524" s="684"/>
      <c r="BE524" s="684"/>
      <c r="BF524" s="684"/>
      <c r="BG524" s="684"/>
      <c r="BH524" s="684"/>
      <c r="BI524" s="684"/>
      <c r="BJ524" s="684"/>
      <c r="BK524" s="684"/>
      <c r="BL524" s="684"/>
      <c r="BM524" s="684"/>
      <c r="BN524" s="684"/>
      <c r="BO524" s="684"/>
      <c r="BP524" s="684"/>
      <c r="BQ524" s="684"/>
    </row>
    <row r="525">
      <c r="A525" s="524"/>
      <c r="B525" s="524"/>
      <c r="C525" s="524"/>
      <c r="D525" s="524"/>
      <c r="E525" s="524"/>
      <c r="F525" s="524"/>
      <c r="G525" s="531"/>
      <c r="H525" s="531"/>
      <c r="I525" s="531"/>
      <c r="J525" s="531"/>
      <c r="K525" s="531"/>
      <c r="L525" s="531"/>
      <c r="M525" s="531"/>
      <c r="N525" s="531"/>
      <c r="O525" s="531"/>
      <c r="P525" s="549"/>
      <c r="Q525" s="676"/>
      <c r="R525" s="676"/>
      <c r="S525" s="680"/>
      <c r="T525" s="683"/>
      <c r="U525" s="683"/>
      <c r="V525" s="533"/>
      <c r="W525" s="524"/>
      <c r="X525" s="524"/>
      <c r="Y525" s="524"/>
      <c r="Z525" s="524"/>
      <c r="AA525" s="524"/>
      <c r="AB525" s="524"/>
      <c r="AC525" s="524"/>
      <c r="AD525" s="524"/>
      <c r="AE525" s="524"/>
      <c r="AF525" s="524"/>
      <c r="AG525" s="524"/>
      <c r="AH525" s="524"/>
      <c r="AI525" s="524"/>
      <c r="AJ525" s="524"/>
      <c r="AK525" s="524"/>
      <c r="AL525" s="524"/>
      <c r="AM525" s="524"/>
      <c r="AN525" s="524"/>
      <c r="AO525" s="533"/>
      <c r="AP525" s="533"/>
      <c r="AQ525" s="533"/>
      <c r="AR525" s="533"/>
      <c r="AS525" s="533"/>
      <c r="AT525" s="533"/>
      <c r="AU525" s="533"/>
      <c r="AV525" s="533"/>
      <c r="AW525" s="533"/>
      <c r="AX525" s="533"/>
      <c r="AY525" s="533"/>
      <c r="AZ525" s="533"/>
      <c r="BA525" s="684"/>
      <c r="BB525" s="684"/>
      <c r="BC525" s="684"/>
      <c r="BD525" s="684"/>
      <c r="BE525" s="684"/>
      <c r="BF525" s="684"/>
      <c r="BG525" s="684"/>
      <c r="BH525" s="684"/>
      <c r="BI525" s="684"/>
      <c r="BJ525" s="684"/>
      <c r="BK525" s="684"/>
      <c r="BL525" s="684"/>
      <c r="BM525" s="684"/>
      <c r="BN525" s="684"/>
      <c r="BO525" s="684"/>
      <c r="BP525" s="684"/>
      <c r="BQ525" s="684"/>
    </row>
    <row r="526">
      <c r="A526" s="524"/>
      <c r="B526" s="524"/>
      <c r="C526" s="524"/>
      <c r="D526" s="524"/>
      <c r="E526" s="524"/>
      <c r="F526" s="524"/>
      <c r="G526" s="531"/>
      <c r="H526" s="531"/>
      <c r="I526" s="531"/>
      <c r="J526" s="531"/>
      <c r="K526" s="531"/>
      <c r="L526" s="531"/>
      <c r="M526" s="531"/>
      <c r="N526" s="531"/>
      <c r="O526" s="531"/>
      <c r="P526" s="549"/>
      <c r="Q526" s="676"/>
      <c r="R526" s="676"/>
      <c r="S526" s="680"/>
      <c r="T526" s="683"/>
      <c r="U526" s="683"/>
      <c r="V526" s="533"/>
      <c r="W526" s="524"/>
      <c r="X526" s="524"/>
      <c r="Y526" s="524"/>
      <c r="Z526" s="524"/>
      <c r="AA526" s="524"/>
      <c r="AB526" s="524"/>
      <c r="AC526" s="524"/>
      <c r="AD526" s="524"/>
      <c r="AE526" s="524"/>
      <c r="AF526" s="524"/>
      <c r="AG526" s="524"/>
      <c r="AH526" s="524"/>
      <c r="AI526" s="524"/>
      <c r="AJ526" s="524"/>
      <c r="AK526" s="524"/>
      <c r="AL526" s="524"/>
      <c r="AM526" s="524"/>
      <c r="AN526" s="524"/>
      <c r="AO526" s="533"/>
      <c r="AP526" s="533"/>
      <c r="AQ526" s="533"/>
      <c r="AR526" s="533"/>
      <c r="AS526" s="533"/>
      <c r="AT526" s="533"/>
      <c r="AU526" s="533"/>
      <c r="AV526" s="533"/>
      <c r="AW526" s="533"/>
      <c r="AX526" s="533"/>
      <c r="AY526" s="533"/>
      <c r="AZ526" s="533"/>
      <c r="BA526" s="684"/>
      <c r="BB526" s="684"/>
      <c r="BC526" s="684"/>
      <c r="BD526" s="684"/>
      <c r="BE526" s="684"/>
      <c r="BF526" s="684"/>
      <c r="BG526" s="684"/>
      <c r="BH526" s="684"/>
      <c r="BI526" s="684"/>
      <c r="BJ526" s="684"/>
      <c r="BK526" s="684"/>
      <c r="BL526" s="684"/>
      <c r="BM526" s="684"/>
      <c r="BN526" s="684"/>
      <c r="BO526" s="684"/>
      <c r="BP526" s="684"/>
      <c r="BQ526" s="684"/>
    </row>
    <row r="527">
      <c r="A527" s="524"/>
      <c r="B527" s="524"/>
      <c r="C527" s="524"/>
      <c r="D527" s="524"/>
      <c r="E527" s="524"/>
      <c r="F527" s="524"/>
      <c r="G527" s="531"/>
      <c r="H527" s="531"/>
      <c r="I527" s="531"/>
      <c r="J527" s="531"/>
      <c r="K527" s="531"/>
      <c r="L527" s="531"/>
      <c r="M527" s="531"/>
      <c r="N527" s="531"/>
      <c r="O527" s="531"/>
      <c r="P527" s="549"/>
      <c r="Q527" s="676"/>
      <c r="R527" s="676"/>
      <c r="S527" s="680"/>
      <c r="T527" s="683"/>
      <c r="U527" s="683"/>
      <c r="V527" s="533"/>
      <c r="W527" s="524"/>
      <c r="X527" s="524"/>
      <c r="Y527" s="524"/>
      <c r="Z527" s="524"/>
      <c r="AA527" s="524"/>
      <c r="AB527" s="524"/>
      <c r="AC527" s="524"/>
      <c r="AD527" s="524"/>
      <c r="AE527" s="524"/>
      <c r="AF527" s="524"/>
      <c r="AG527" s="524"/>
      <c r="AH527" s="524"/>
      <c r="AI527" s="524"/>
      <c r="AJ527" s="524"/>
      <c r="AK527" s="524"/>
      <c r="AL527" s="524"/>
      <c r="AM527" s="524"/>
      <c r="AN527" s="524"/>
      <c r="AO527" s="533"/>
      <c r="AP527" s="533"/>
      <c r="AQ527" s="533"/>
      <c r="AR527" s="533"/>
      <c r="AS527" s="533"/>
      <c r="AT527" s="533"/>
      <c r="AU527" s="533"/>
      <c r="AV527" s="533"/>
      <c r="AW527" s="533"/>
      <c r="AX527" s="533"/>
      <c r="AY527" s="533"/>
      <c r="AZ527" s="533"/>
      <c r="BA527" s="684"/>
      <c r="BB527" s="684"/>
      <c r="BC527" s="684"/>
      <c r="BD527" s="684"/>
      <c r="BE527" s="684"/>
      <c r="BF527" s="684"/>
      <c r="BG527" s="684"/>
      <c r="BH527" s="684"/>
      <c r="BI527" s="684"/>
      <c r="BJ527" s="684"/>
      <c r="BK527" s="684"/>
      <c r="BL527" s="684"/>
      <c r="BM527" s="684"/>
      <c r="BN527" s="684"/>
      <c r="BO527" s="684"/>
      <c r="BP527" s="684"/>
      <c r="BQ527" s="684"/>
    </row>
    <row r="528">
      <c r="A528" s="524"/>
      <c r="B528" s="524"/>
      <c r="C528" s="524"/>
      <c r="D528" s="524"/>
      <c r="E528" s="524"/>
      <c r="F528" s="524"/>
      <c r="G528" s="531"/>
      <c r="H528" s="531"/>
      <c r="I528" s="531"/>
      <c r="J528" s="531"/>
      <c r="K528" s="531"/>
      <c r="L528" s="531"/>
      <c r="M528" s="531"/>
      <c r="N528" s="531"/>
      <c r="O528" s="531"/>
      <c r="P528" s="549"/>
      <c r="Q528" s="676"/>
      <c r="R528" s="676"/>
      <c r="S528" s="680"/>
      <c r="T528" s="683"/>
      <c r="U528" s="683"/>
      <c r="V528" s="533"/>
      <c r="W528" s="524"/>
      <c r="X528" s="524"/>
      <c r="Y528" s="524"/>
      <c r="Z528" s="524"/>
      <c r="AA528" s="524"/>
      <c r="AB528" s="524"/>
      <c r="AC528" s="524"/>
      <c r="AD528" s="524"/>
      <c r="AE528" s="524"/>
      <c r="AF528" s="524"/>
      <c r="AG528" s="524"/>
      <c r="AH528" s="524"/>
      <c r="AI528" s="524"/>
      <c r="AJ528" s="524"/>
      <c r="AK528" s="524"/>
      <c r="AL528" s="524"/>
      <c r="AM528" s="524"/>
      <c r="AN528" s="524"/>
      <c r="AO528" s="533"/>
      <c r="AP528" s="533"/>
      <c r="AQ528" s="533"/>
      <c r="AR528" s="533"/>
      <c r="AS528" s="533"/>
      <c r="AT528" s="533"/>
      <c r="AU528" s="533"/>
      <c r="AV528" s="533"/>
      <c r="AW528" s="533"/>
      <c r="AX528" s="533"/>
      <c r="AY528" s="533"/>
      <c r="AZ528" s="533"/>
      <c r="BA528" s="684"/>
      <c r="BB528" s="684"/>
      <c r="BC528" s="684"/>
      <c r="BD528" s="684"/>
      <c r="BE528" s="684"/>
      <c r="BF528" s="684"/>
      <c r="BG528" s="684"/>
      <c r="BH528" s="684"/>
      <c r="BI528" s="684"/>
      <c r="BJ528" s="684"/>
      <c r="BK528" s="684"/>
      <c r="BL528" s="684"/>
      <c r="BM528" s="684"/>
      <c r="BN528" s="684"/>
      <c r="BO528" s="684"/>
      <c r="BP528" s="684"/>
      <c r="BQ528" s="684"/>
    </row>
    <row r="529">
      <c r="A529" s="524"/>
      <c r="B529" s="524"/>
      <c r="C529" s="524"/>
      <c r="D529" s="524"/>
      <c r="E529" s="524"/>
      <c r="F529" s="524"/>
      <c r="G529" s="531"/>
      <c r="H529" s="531"/>
      <c r="I529" s="531"/>
      <c r="J529" s="531"/>
      <c r="K529" s="531"/>
      <c r="L529" s="531"/>
      <c r="M529" s="531"/>
      <c r="N529" s="531"/>
      <c r="O529" s="531"/>
      <c r="P529" s="549"/>
      <c r="Q529" s="676"/>
      <c r="R529" s="676"/>
      <c r="S529" s="680"/>
      <c r="T529" s="683"/>
      <c r="U529" s="683"/>
      <c r="V529" s="533"/>
      <c r="W529" s="524"/>
      <c r="X529" s="524"/>
      <c r="Y529" s="524"/>
      <c r="Z529" s="524"/>
      <c r="AA529" s="524"/>
      <c r="AB529" s="524"/>
      <c r="AC529" s="524"/>
      <c r="AD529" s="524"/>
      <c r="AE529" s="524"/>
      <c r="AF529" s="524"/>
      <c r="AG529" s="524"/>
      <c r="AH529" s="524"/>
      <c r="AI529" s="524"/>
      <c r="AJ529" s="524"/>
      <c r="AK529" s="524"/>
      <c r="AL529" s="524"/>
      <c r="AM529" s="524"/>
      <c r="AN529" s="524"/>
      <c r="AO529" s="533"/>
      <c r="AP529" s="533"/>
      <c r="AQ529" s="533"/>
      <c r="AR529" s="533"/>
      <c r="AS529" s="533"/>
      <c r="AT529" s="533"/>
      <c r="AU529" s="533"/>
      <c r="AV529" s="533"/>
      <c r="AW529" s="533"/>
      <c r="AX529" s="533"/>
      <c r="AY529" s="533"/>
      <c r="AZ529" s="533"/>
      <c r="BA529" s="684"/>
      <c r="BB529" s="684"/>
      <c r="BC529" s="684"/>
      <c r="BD529" s="684"/>
      <c r="BE529" s="684"/>
      <c r="BF529" s="684"/>
      <c r="BG529" s="684"/>
      <c r="BH529" s="684"/>
      <c r="BI529" s="684"/>
      <c r="BJ529" s="684"/>
      <c r="BK529" s="684"/>
      <c r="BL529" s="684"/>
      <c r="BM529" s="684"/>
      <c r="BN529" s="684"/>
      <c r="BO529" s="684"/>
      <c r="BP529" s="684"/>
      <c r="BQ529" s="684"/>
    </row>
    <row r="530">
      <c r="A530" s="524"/>
      <c r="B530" s="524"/>
      <c r="C530" s="524"/>
      <c r="D530" s="524"/>
      <c r="E530" s="524"/>
      <c r="F530" s="524"/>
      <c r="G530" s="531"/>
      <c r="H530" s="531"/>
      <c r="I530" s="531"/>
      <c r="J530" s="531"/>
      <c r="K530" s="531"/>
      <c r="L530" s="531"/>
      <c r="M530" s="531"/>
      <c r="N530" s="531"/>
      <c r="O530" s="531"/>
      <c r="P530" s="549"/>
      <c r="Q530" s="676"/>
      <c r="R530" s="676"/>
      <c r="S530" s="680"/>
      <c r="T530" s="683"/>
      <c r="U530" s="683"/>
      <c r="V530" s="533"/>
      <c r="W530" s="524"/>
      <c r="X530" s="524"/>
      <c r="Y530" s="524"/>
      <c r="Z530" s="524"/>
      <c r="AA530" s="524"/>
      <c r="AB530" s="524"/>
      <c r="AC530" s="524"/>
      <c r="AD530" s="524"/>
      <c r="AE530" s="524"/>
      <c r="AF530" s="524"/>
      <c r="AG530" s="524"/>
      <c r="AH530" s="524"/>
      <c r="AI530" s="524"/>
      <c r="AJ530" s="524"/>
      <c r="AK530" s="524"/>
      <c r="AL530" s="524"/>
      <c r="AM530" s="524"/>
      <c r="AN530" s="524"/>
      <c r="AO530" s="533"/>
      <c r="AP530" s="533"/>
      <c r="AQ530" s="533"/>
      <c r="AR530" s="533"/>
      <c r="AS530" s="533"/>
      <c r="AT530" s="533"/>
      <c r="AU530" s="533"/>
      <c r="AV530" s="533"/>
      <c r="AW530" s="533"/>
      <c r="AX530" s="533"/>
      <c r="AY530" s="533"/>
      <c r="AZ530" s="533"/>
      <c r="BA530" s="684"/>
      <c r="BB530" s="684"/>
      <c r="BC530" s="684"/>
      <c r="BD530" s="684"/>
      <c r="BE530" s="684"/>
      <c r="BF530" s="684"/>
      <c r="BG530" s="684"/>
      <c r="BH530" s="684"/>
      <c r="BI530" s="684"/>
      <c r="BJ530" s="684"/>
      <c r="BK530" s="684"/>
      <c r="BL530" s="684"/>
      <c r="BM530" s="684"/>
      <c r="BN530" s="684"/>
      <c r="BO530" s="684"/>
      <c r="BP530" s="684"/>
      <c r="BQ530" s="684"/>
    </row>
    <row r="531">
      <c r="A531" s="524"/>
      <c r="B531" s="524"/>
      <c r="C531" s="524"/>
      <c r="D531" s="524"/>
      <c r="E531" s="524"/>
      <c r="F531" s="524"/>
      <c r="G531" s="531"/>
      <c r="H531" s="531"/>
      <c r="I531" s="531"/>
      <c r="J531" s="531"/>
      <c r="K531" s="531"/>
      <c r="L531" s="531"/>
      <c r="M531" s="531"/>
      <c r="N531" s="531"/>
      <c r="O531" s="531"/>
      <c r="P531" s="549"/>
      <c r="Q531" s="676"/>
      <c r="R531" s="676"/>
      <c r="S531" s="680"/>
      <c r="T531" s="683"/>
      <c r="U531" s="683"/>
      <c r="V531" s="533"/>
      <c r="W531" s="524"/>
      <c r="X531" s="524"/>
      <c r="Y531" s="524"/>
      <c r="Z531" s="524"/>
      <c r="AA531" s="524"/>
      <c r="AB531" s="524"/>
      <c r="AC531" s="524"/>
      <c r="AD531" s="524"/>
      <c r="AE531" s="524"/>
      <c r="AF531" s="524"/>
      <c r="AG531" s="524"/>
      <c r="AH531" s="524"/>
      <c r="AI531" s="524"/>
      <c r="AJ531" s="524"/>
      <c r="AK531" s="524"/>
      <c r="AL531" s="524"/>
      <c r="AM531" s="524"/>
      <c r="AN531" s="524"/>
      <c r="AO531" s="533"/>
      <c r="AP531" s="533"/>
      <c r="AQ531" s="533"/>
      <c r="AR531" s="533"/>
      <c r="AS531" s="533"/>
      <c r="AT531" s="533"/>
      <c r="AU531" s="533"/>
      <c r="AV531" s="533"/>
      <c r="AW531" s="533"/>
      <c r="AX531" s="533"/>
      <c r="AY531" s="533"/>
      <c r="AZ531" s="533"/>
      <c r="BA531" s="684"/>
      <c r="BB531" s="684"/>
      <c r="BC531" s="684"/>
      <c r="BD531" s="684"/>
      <c r="BE531" s="684"/>
      <c r="BF531" s="684"/>
      <c r="BG531" s="684"/>
      <c r="BH531" s="684"/>
      <c r="BI531" s="684"/>
      <c r="BJ531" s="684"/>
      <c r="BK531" s="684"/>
      <c r="BL531" s="684"/>
      <c r="BM531" s="684"/>
      <c r="BN531" s="684"/>
      <c r="BO531" s="684"/>
      <c r="BP531" s="684"/>
      <c r="BQ531" s="684"/>
    </row>
    <row r="532">
      <c r="A532" s="524"/>
      <c r="B532" s="524"/>
      <c r="C532" s="524"/>
      <c r="D532" s="524"/>
      <c r="E532" s="524"/>
      <c r="F532" s="524"/>
      <c r="G532" s="531"/>
      <c r="H532" s="531"/>
      <c r="I532" s="531"/>
      <c r="J532" s="531"/>
      <c r="K532" s="531"/>
      <c r="L532" s="531"/>
      <c r="M532" s="531"/>
      <c r="N532" s="531"/>
      <c r="O532" s="531"/>
      <c r="P532" s="549"/>
      <c r="Q532" s="676"/>
      <c r="R532" s="676"/>
      <c r="S532" s="680"/>
      <c r="T532" s="683"/>
      <c r="U532" s="683"/>
      <c r="V532" s="533"/>
      <c r="W532" s="524"/>
      <c r="X532" s="524"/>
      <c r="Y532" s="524"/>
      <c r="Z532" s="524"/>
      <c r="AA532" s="524"/>
      <c r="AB532" s="524"/>
      <c r="AC532" s="524"/>
      <c r="AD532" s="524"/>
      <c r="AE532" s="524"/>
      <c r="AF532" s="524"/>
      <c r="AG532" s="524"/>
      <c r="AH532" s="524"/>
      <c r="AI532" s="524"/>
      <c r="AJ532" s="524"/>
      <c r="AK532" s="524"/>
      <c r="AL532" s="524"/>
      <c r="AM532" s="524"/>
      <c r="AN532" s="524"/>
      <c r="AO532" s="533"/>
      <c r="AP532" s="533"/>
      <c r="AQ532" s="533"/>
      <c r="AR532" s="533"/>
      <c r="AS532" s="533"/>
      <c r="AT532" s="533"/>
      <c r="AU532" s="533"/>
      <c r="AV532" s="533"/>
      <c r="AW532" s="533"/>
      <c r="AX532" s="533"/>
      <c r="AY532" s="533"/>
      <c r="AZ532" s="533"/>
      <c r="BA532" s="684"/>
      <c r="BB532" s="684"/>
      <c r="BC532" s="684"/>
      <c r="BD532" s="684"/>
      <c r="BE532" s="684"/>
      <c r="BF532" s="684"/>
      <c r="BG532" s="684"/>
      <c r="BH532" s="684"/>
      <c r="BI532" s="684"/>
      <c r="BJ532" s="684"/>
      <c r="BK532" s="684"/>
      <c r="BL532" s="684"/>
      <c r="BM532" s="684"/>
      <c r="BN532" s="684"/>
      <c r="BO532" s="684"/>
      <c r="BP532" s="684"/>
      <c r="BQ532" s="684"/>
    </row>
    <row r="533">
      <c r="A533" s="524"/>
      <c r="B533" s="524"/>
      <c r="C533" s="524"/>
      <c r="D533" s="524"/>
      <c r="E533" s="524"/>
      <c r="F533" s="524"/>
      <c r="G533" s="531"/>
      <c r="H533" s="531"/>
      <c r="I533" s="531"/>
      <c r="J533" s="531"/>
      <c r="K533" s="531"/>
      <c r="L533" s="531"/>
      <c r="M533" s="531"/>
      <c r="N533" s="531"/>
      <c r="O533" s="531"/>
      <c r="P533" s="549"/>
      <c r="Q533" s="676"/>
      <c r="R533" s="676"/>
      <c r="S533" s="680"/>
      <c r="T533" s="683"/>
      <c r="U533" s="683"/>
      <c r="V533" s="533"/>
      <c r="W533" s="524"/>
      <c r="X533" s="524"/>
      <c r="Y533" s="524"/>
      <c r="Z533" s="524"/>
      <c r="AA533" s="524"/>
      <c r="AB533" s="524"/>
      <c r="AC533" s="524"/>
      <c r="AD533" s="524"/>
      <c r="AE533" s="524"/>
      <c r="AF533" s="524"/>
      <c r="AG533" s="524"/>
      <c r="AH533" s="524"/>
      <c r="AI533" s="524"/>
      <c r="AJ533" s="524"/>
      <c r="AK533" s="524"/>
      <c r="AL533" s="524"/>
      <c r="AM533" s="524"/>
      <c r="AN533" s="524"/>
      <c r="AO533" s="533"/>
      <c r="AP533" s="533"/>
      <c r="AQ533" s="533"/>
      <c r="AR533" s="533"/>
      <c r="AS533" s="533"/>
      <c r="AT533" s="533"/>
      <c r="AU533" s="533"/>
      <c r="AV533" s="533"/>
      <c r="AW533" s="533"/>
      <c r="AX533" s="533"/>
      <c r="AY533" s="533"/>
      <c r="AZ533" s="533"/>
      <c r="BA533" s="684"/>
      <c r="BB533" s="684"/>
      <c r="BC533" s="684"/>
      <c r="BD533" s="684"/>
      <c r="BE533" s="684"/>
      <c r="BF533" s="684"/>
      <c r="BG533" s="684"/>
      <c r="BH533" s="684"/>
      <c r="BI533" s="684"/>
      <c r="BJ533" s="684"/>
      <c r="BK533" s="684"/>
      <c r="BL533" s="684"/>
      <c r="BM533" s="684"/>
      <c r="BN533" s="684"/>
      <c r="BO533" s="684"/>
      <c r="BP533" s="684"/>
      <c r="BQ533" s="684"/>
    </row>
    <row r="534">
      <c r="A534" s="524"/>
      <c r="B534" s="524"/>
      <c r="C534" s="524"/>
      <c r="D534" s="524"/>
      <c r="E534" s="524"/>
      <c r="F534" s="524"/>
      <c r="G534" s="531"/>
      <c r="H534" s="531"/>
      <c r="I534" s="531"/>
      <c r="J534" s="531"/>
      <c r="K534" s="531"/>
      <c r="L534" s="531"/>
      <c r="M534" s="531"/>
      <c r="N534" s="531"/>
      <c r="O534" s="531"/>
      <c r="P534" s="549"/>
      <c r="Q534" s="676"/>
      <c r="R534" s="676"/>
      <c r="S534" s="680"/>
      <c r="T534" s="683"/>
      <c r="U534" s="683"/>
      <c r="V534" s="533"/>
      <c r="W534" s="524"/>
      <c r="X534" s="524"/>
      <c r="Y534" s="524"/>
      <c r="Z534" s="524"/>
      <c r="AA534" s="524"/>
      <c r="AB534" s="524"/>
      <c r="AC534" s="524"/>
      <c r="AD534" s="524"/>
      <c r="AE534" s="524"/>
      <c r="AF534" s="524"/>
      <c r="AG534" s="524"/>
      <c r="AH534" s="524"/>
      <c r="AI534" s="524"/>
      <c r="AJ534" s="524"/>
      <c r="AK534" s="524"/>
      <c r="AL534" s="524"/>
      <c r="AM534" s="524"/>
      <c r="AN534" s="524"/>
      <c r="AO534" s="533"/>
      <c r="AP534" s="533"/>
      <c r="AQ534" s="533"/>
      <c r="AR534" s="533"/>
      <c r="AS534" s="533"/>
      <c r="AT534" s="533"/>
      <c r="AU534" s="533"/>
      <c r="AV534" s="533"/>
      <c r="AW534" s="533"/>
      <c r="AX534" s="533"/>
      <c r="AY534" s="533"/>
      <c r="AZ534" s="533"/>
      <c r="BA534" s="684"/>
      <c r="BB534" s="684"/>
      <c r="BC534" s="684"/>
      <c r="BD534" s="684"/>
      <c r="BE534" s="684"/>
      <c r="BF534" s="684"/>
      <c r="BG534" s="684"/>
      <c r="BH534" s="684"/>
      <c r="BI534" s="684"/>
      <c r="BJ534" s="684"/>
      <c r="BK534" s="684"/>
      <c r="BL534" s="684"/>
      <c r="BM534" s="684"/>
      <c r="BN534" s="684"/>
      <c r="BO534" s="684"/>
      <c r="BP534" s="684"/>
      <c r="BQ534" s="684"/>
    </row>
    <row r="535">
      <c r="A535" s="524"/>
      <c r="B535" s="524"/>
      <c r="C535" s="524"/>
      <c r="D535" s="524"/>
      <c r="E535" s="524"/>
      <c r="F535" s="524"/>
      <c r="G535" s="531"/>
      <c r="H535" s="531"/>
      <c r="I535" s="531"/>
      <c r="J535" s="531"/>
      <c r="K535" s="531"/>
      <c r="L535" s="531"/>
      <c r="M535" s="531"/>
      <c r="N535" s="531"/>
      <c r="O535" s="531"/>
      <c r="P535" s="549"/>
      <c r="Q535" s="676"/>
      <c r="R535" s="676"/>
      <c r="S535" s="680"/>
      <c r="T535" s="683"/>
      <c r="U535" s="683"/>
      <c r="V535" s="533"/>
      <c r="W535" s="524"/>
      <c r="X535" s="524"/>
      <c r="Y535" s="524"/>
      <c r="Z535" s="524"/>
      <c r="AA535" s="524"/>
      <c r="AB535" s="524"/>
      <c r="AC535" s="524"/>
      <c r="AD535" s="524"/>
      <c r="AE535" s="524"/>
      <c r="AF535" s="524"/>
      <c r="AG535" s="524"/>
      <c r="AH535" s="524"/>
      <c r="AI535" s="524"/>
      <c r="AJ535" s="524"/>
      <c r="AK535" s="524"/>
      <c r="AL535" s="524"/>
      <c r="AM535" s="524"/>
      <c r="AN535" s="524"/>
      <c r="AO535" s="533"/>
      <c r="AP535" s="533"/>
      <c r="AQ535" s="533"/>
      <c r="AR535" s="533"/>
      <c r="AS535" s="533"/>
      <c r="AT535" s="533"/>
      <c r="AU535" s="533"/>
      <c r="AV535" s="533"/>
      <c r="AW535" s="533"/>
      <c r="AX535" s="533"/>
      <c r="AY535" s="533"/>
      <c r="AZ535" s="533"/>
      <c r="BA535" s="684"/>
      <c r="BB535" s="684"/>
      <c r="BC535" s="684"/>
      <c r="BD535" s="684"/>
      <c r="BE535" s="684"/>
      <c r="BF535" s="684"/>
      <c r="BG535" s="684"/>
      <c r="BH535" s="684"/>
      <c r="BI535" s="684"/>
      <c r="BJ535" s="684"/>
      <c r="BK535" s="684"/>
      <c r="BL535" s="684"/>
      <c r="BM535" s="684"/>
      <c r="BN535" s="684"/>
      <c r="BO535" s="684"/>
      <c r="BP535" s="684"/>
      <c r="BQ535" s="684"/>
    </row>
    <row r="536">
      <c r="A536" s="524"/>
      <c r="B536" s="524"/>
      <c r="C536" s="524"/>
      <c r="D536" s="524"/>
      <c r="E536" s="524"/>
      <c r="F536" s="524"/>
      <c r="G536" s="531"/>
      <c r="H536" s="531"/>
      <c r="I536" s="531"/>
      <c r="J536" s="531"/>
      <c r="K536" s="531"/>
      <c r="L536" s="531"/>
      <c r="M536" s="531"/>
      <c r="N536" s="531"/>
      <c r="O536" s="531"/>
      <c r="P536" s="549"/>
      <c r="Q536" s="676"/>
      <c r="R536" s="676"/>
      <c r="S536" s="680"/>
      <c r="T536" s="683"/>
      <c r="U536" s="683"/>
      <c r="V536" s="533"/>
      <c r="W536" s="524"/>
      <c r="X536" s="524"/>
      <c r="Y536" s="524"/>
      <c r="Z536" s="524"/>
      <c r="AA536" s="524"/>
      <c r="AB536" s="524"/>
      <c r="AC536" s="524"/>
      <c r="AD536" s="524"/>
      <c r="AE536" s="524"/>
      <c r="AF536" s="524"/>
      <c r="AG536" s="524"/>
      <c r="AH536" s="524"/>
      <c r="AI536" s="524"/>
      <c r="AJ536" s="524"/>
      <c r="AK536" s="524"/>
      <c r="AL536" s="524"/>
      <c r="AM536" s="524"/>
      <c r="AN536" s="524"/>
      <c r="AO536" s="533"/>
      <c r="AP536" s="533"/>
      <c r="AQ536" s="533"/>
      <c r="AR536" s="533"/>
      <c r="AS536" s="533"/>
      <c r="AT536" s="533"/>
      <c r="AU536" s="533"/>
      <c r="AV536" s="533"/>
      <c r="AW536" s="533"/>
      <c r="AX536" s="533"/>
      <c r="AY536" s="533"/>
      <c r="AZ536" s="533"/>
      <c r="BA536" s="684"/>
      <c r="BB536" s="684"/>
      <c r="BC536" s="684"/>
      <c r="BD536" s="684"/>
      <c r="BE536" s="684"/>
      <c r="BF536" s="684"/>
      <c r="BG536" s="684"/>
      <c r="BH536" s="684"/>
      <c r="BI536" s="684"/>
      <c r="BJ536" s="684"/>
      <c r="BK536" s="684"/>
      <c r="BL536" s="684"/>
      <c r="BM536" s="684"/>
      <c r="BN536" s="684"/>
      <c r="BO536" s="684"/>
      <c r="BP536" s="684"/>
      <c r="BQ536" s="684"/>
    </row>
    <row r="537">
      <c r="A537" s="524"/>
      <c r="B537" s="524"/>
      <c r="C537" s="524"/>
      <c r="D537" s="524"/>
      <c r="E537" s="524"/>
      <c r="F537" s="524"/>
      <c r="G537" s="531"/>
      <c r="H537" s="531"/>
      <c r="I537" s="531"/>
      <c r="J537" s="531"/>
      <c r="K537" s="531"/>
      <c r="L537" s="531"/>
      <c r="M537" s="531"/>
      <c r="N537" s="531"/>
      <c r="O537" s="531"/>
      <c r="P537" s="549"/>
      <c r="Q537" s="676"/>
      <c r="R537" s="676"/>
      <c r="S537" s="680"/>
      <c r="T537" s="683"/>
      <c r="U537" s="683"/>
      <c r="V537" s="533"/>
      <c r="W537" s="524"/>
      <c r="X537" s="524"/>
      <c r="Y537" s="524"/>
      <c r="Z537" s="524"/>
      <c r="AA537" s="524"/>
      <c r="AB537" s="524"/>
      <c r="AC537" s="524"/>
      <c r="AD537" s="524"/>
      <c r="AE537" s="524"/>
      <c r="AF537" s="524"/>
      <c r="AG537" s="524"/>
      <c r="AH537" s="524"/>
      <c r="AI537" s="524"/>
      <c r="AJ537" s="524"/>
      <c r="AK537" s="524"/>
      <c r="AL537" s="524"/>
      <c r="AM537" s="524"/>
      <c r="AN537" s="524"/>
      <c r="AO537" s="533"/>
      <c r="AP537" s="533"/>
      <c r="AQ537" s="533"/>
      <c r="AR537" s="533"/>
      <c r="AS537" s="533"/>
      <c r="AT537" s="533"/>
      <c r="AU537" s="533"/>
      <c r="AV537" s="533"/>
      <c r="AW537" s="533"/>
      <c r="AX537" s="533"/>
      <c r="AY537" s="533"/>
      <c r="AZ537" s="533"/>
      <c r="BA537" s="684"/>
      <c r="BB537" s="684"/>
      <c r="BC537" s="684"/>
      <c r="BD537" s="684"/>
      <c r="BE537" s="684"/>
      <c r="BF537" s="684"/>
      <c r="BG537" s="684"/>
      <c r="BH537" s="684"/>
      <c r="BI537" s="684"/>
      <c r="BJ537" s="684"/>
      <c r="BK537" s="684"/>
      <c r="BL537" s="684"/>
      <c r="BM537" s="684"/>
      <c r="BN537" s="684"/>
      <c r="BO537" s="684"/>
      <c r="BP537" s="684"/>
      <c r="BQ537" s="684"/>
    </row>
    <row r="538">
      <c r="A538" s="524"/>
      <c r="B538" s="524"/>
      <c r="C538" s="524"/>
      <c r="D538" s="524"/>
      <c r="E538" s="524"/>
      <c r="F538" s="524"/>
      <c r="G538" s="531"/>
      <c r="H538" s="531"/>
      <c r="I538" s="531"/>
      <c r="J538" s="531"/>
      <c r="K538" s="531"/>
      <c r="L538" s="531"/>
      <c r="M538" s="531"/>
      <c r="N538" s="531"/>
      <c r="O538" s="531"/>
      <c r="P538" s="549"/>
      <c r="Q538" s="676"/>
      <c r="R538" s="676"/>
      <c r="S538" s="680"/>
      <c r="T538" s="683"/>
      <c r="U538" s="683"/>
      <c r="V538" s="533"/>
      <c r="W538" s="524"/>
      <c r="X538" s="524"/>
      <c r="Y538" s="524"/>
      <c r="Z538" s="524"/>
      <c r="AA538" s="524"/>
      <c r="AB538" s="524"/>
      <c r="AC538" s="524"/>
      <c r="AD538" s="524"/>
      <c r="AE538" s="524"/>
      <c r="AF538" s="524"/>
      <c r="AG538" s="524"/>
      <c r="AH538" s="524"/>
      <c r="AI538" s="524"/>
      <c r="AJ538" s="524"/>
      <c r="AK538" s="524"/>
      <c r="AL538" s="524"/>
      <c r="AM538" s="524"/>
      <c r="AN538" s="524"/>
      <c r="AO538" s="533"/>
      <c r="AP538" s="533"/>
      <c r="AQ538" s="533"/>
      <c r="AR538" s="533"/>
      <c r="AS538" s="533"/>
      <c r="AT538" s="533"/>
      <c r="AU538" s="533"/>
      <c r="AV538" s="533"/>
      <c r="AW538" s="533"/>
      <c r="AX538" s="533"/>
      <c r="AY538" s="533"/>
      <c r="AZ538" s="533"/>
      <c r="BA538" s="684"/>
      <c r="BB538" s="684"/>
      <c r="BC538" s="684"/>
      <c r="BD538" s="684"/>
      <c r="BE538" s="684"/>
      <c r="BF538" s="684"/>
      <c r="BG538" s="684"/>
      <c r="BH538" s="684"/>
      <c r="BI538" s="684"/>
      <c r="BJ538" s="684"/>
      <c r="BK538" s="684"/>
      <c r="BL538" s="684"/>
      <c r="BM538" s="684"/>
      <c r="BN538" s="684"/>
      <c r="BO538" s="684"/>
      <c r="BP538" s="684"/>
      <c r="BQ538" s="684"/>
    </row>
    <row r="539">
      <c r="A539" s="524"/>
      <c r="B539" s="524"/>
      <c r="C539" s="524"/>
      <c r="D539" s="524"/>
      <c r="E539" s="524"/>
      <c r="F539" s="524"/>
      <c r="G539" s="531"/>
      <c r="H539" s="531"/>
      <c r="I539" s="531"/>
      <c r="J539" s="531"/>
      <c r="K539" s="531"/>
      <c r="L539" s="531"/>
      <c r="M539" s="531"/>
      <c r="N539" s="531"/>
      <c r="O539" s="531"/>
      <c r="P539" s="549"/>
      <c r="Q539" s="676"/>
      <c r="R539" s="676"/>
      <c r="S539" s="680"/>
      <c r="T539" s="683"/>
      <c r="U539" s="683"/>
      <c r="V539" s="533"/>
      <c r="W539" s="524"/>
      <c r="X539" s="524"/>
      <c r="Y539" s="524"/>
      <c r="Z539" s="524"/>
      <c r="AA539" s="524"/>
      <c r="AB539" s="524"/>
      <c r="AC539" s="524"/>
      <c r="AD539" s="524"/>
      <c r="AE539" s="524"/>
      <c r="AF539" s="524"/>
      <c r="AG539" s="524"/>
      <c r="AH539" s="524"/>
      <c r="AI539" s="524"/>
      <c r="AJ539" s="524"/>
      <c r="AK539" s="524"/>
      <c r="AL539" s="524"/>
      <c r="AM539" s="524"/>
      <c r="AN539" s="524"/>
      <c r="AO539" s="533"/>
      <c r="AP539" s="533"/>
      <c r="AQ539" s="533"/>
      <c r="AR539" s="533"/>
      <c r="AS539" s="533"/>
      <c r="AT539" s="533"/>
      <c r="AU539" s="533"/>
      <c r="AV539" s="533"/>
      <c r="AW539" s="533"/>
      <c r="AX539" s="533"/>
      <c r="AY539" s="533"/>
      <c r="AZ539" s="533"/>
      <c r="BA539" s="684"/>
      <c r="BB539" s="684"/>
      <c r="BC539" s="684"/>
      <c r="BD539" s="684"/>
      <c r="BE539" s="684"/>
      <c r="BF539" s="684"/>
      <c r="BG539" s="684"/>
      <c r="BH539" s="684"/>
      <c r="BI539" s="684"/>
      <c r="BJ539" s="684"/>
      <c r="BK539" s="684"/>
      <c r="BL539" s="684"/>
      <c r="BM539" s="684"/>
      <c r="BN539" s="684"/>
      <c r="BO539" s="684"/>
      <c r="BP539" s="684"/>
      <c r="BQ539" s="684"/>
    </row>
    <row r="540">
      <c r="A540" s="524"/>
      <c r="B540" s="524"/>
      <c r="C540" s="524"/>
      <c r="D540" s="524"/>
      <c r="E540" s="524"/>
      <c r="F540" s="524"/>
      <c r="G540" s="531"/>
      <c r="H540" s="531"/>
      <c r="I540" s="531"/>
      <c r="J540" s="531"/>
      <c r="K540" s="531"/>
      <c r="L540" s="531"/>
      <c r="M540" s="531"/>
      <c r="N540" s="531"/>
      <c r="O540" s="531"/>
      <c r="P540" s="549"/>
      <c r="Q540" s="676"/>
      <c r="R540" s="676"/>
      <c r="S540" s="680"/>
      <c r="T540" s="683"/>
      <c r="U540" s="683"/>
      <c r="V540" s="533"/>
      <c r="W540" s="524"/>
      <c r="X540" s="524"/>
      <c r="Y540" s="524"/>
      <c r="Z540" s="524"/>
      <c r="AA540" s="524"/>
      <c r="AB540" s="524"/>
      <c r="AC540" s="524"/>
      <c r="AD540" s="524"/>
      <c r="AE540" s="524"/>
      <c r="AF540" s="524"/>
      <c r="AG540" s="524"/>
      <c r="AH540" s="524"/>
      <c r="AI540" s="524"/>
      <c r="AJ540" s="524"/>
      <c r="AK540" s="524"/>
      <c r="AL540" s="524"/>
      <c r="AM540" s="524"/>
      <c r="AN540" s="524"/>
      <c r="AO540" s="533"/>
      <c r="AP540" s="533"/>
      <c r="AQ540" s="533"/>
      <c r="AR540" s="533"/>
      <c r="AS540" s="533"/>
      <c r="AT540" s="533"/>
      <c r="AU540" s="533"/>
      <c r="AV540" s="533"/>
      <c r="AW540" s="533"/>
      <c r="AX540" s="533"/>
      <c r="AY540" s="533"/>
      <c r="AZ540" s="533"/>
      <c r="BA540" s="684"/>
      <c r="BB540" s="684"/>
      <c r="BC540" s="684"/>
      <c r="BD540" s="684"/>
      <c r="BE540" s="684"/>
      <c r="BF540" s="684"/>
      <c r="BG540" s="684"/>
      <c r="BH540" s="684"/>
      <c r="BI540" s="684"/>
      <c r="BJ540" s="684"/>
      <c r="BK540" s="684"/>
      <c r="BL540" s="684"/>
      <c r="BM540" s="684"/>
      <c r="BN540" s="684"/>
      <c r="BO540" s="684"/>
      <c r="BP540" s="684"/>
      <c r="BQ540" s="684"/>
    </row>
    <row r="541">
      <c r="A541" s="524"/>
      <c r="B541" s="524"/>
      <c r="C541" s="524"/>
      <c r="D541" s="524"/>
      <c r="E541" s="524"/>
      <c r="F541" s="524"/>
      <c r="G541" s="531"/>
      <c r="H541" s="531"/>
      <c r="I541" s="531"/>
      <c r="J541" s="531"/>
      <c r="K541" s="531"/>
      <c r="L541" s="531"/>
      <c r="M541" s="531"/>
      <c r="N541" s="531"/>
      <c r="O541" s="531"/>
      <c r="P541" s="549"/>
      <c r="Q541" s="676"/>
      <c r="R541" s="676"/>
      <c r="S541" s="680"/>
      <c r="T541" s="683"/>
      <c r="U541" s="683"/>
      <c r="V541" s="533"/>
      <c r="W541" s="524"/>
      <c r="X541" s="524"/>
      <c r="Y541" s="524"/>
      <c r="Z541" s="524"/>
      <c r="AA541" s="524"/>
      <c r="AB541" s="524"/>
      <c r="AC541" s="524"/>
      <c r="AD541" s="524"/>
      <c r="AE541" s="524"/>
      <c r="AF541" s="524"/>
      <c r="AG541" s="524"/>
      <c r="AH541" s="524"/>
      <c r="AI541" s="524"/>
      <c r="AJ541" s="524"/>
      <c r="AK541" s="524"/>
      <c r="AL541" s="524"/>
      <c r="AM541" s="524"/>
      <c r="AN541" s="524"/>
      <c r="AO541" s="533"/>
      <c r="AP541" s="533"/>
      <c r="AQ541" s="533"/>
      <c r="AR541" s="533"/>
      <c r="AS541" s="533"/>
      <c r="AT541" s="533"/>
      <c r="AU541" s="533"/>
      <c r="AV541" s="533"/>
      <c r="AW541" s="533"/>
      <c r="AX541" s="533"/>
      <c r="AY541" s="533"/>
      <c r="AZ541" s="533"/>
      <c r="BA541" s="684"/>
      <c r="BB541" s="684"/>
      <c r="BC541" s="684"/>
      <c r="BD541" s="684"/>
      <c r="BE541" s="684"/>
      <c r="BF541" s="684"/>
      <c r="BG541" s="684"/>
      <c r="BH541" s="684"/>
      <c r="BI541" s="684"/>
      <c r="BJ541" s="684"/>
      <c r="BK541" s="684"/>
      <c r="BL541" s="684"/>
      <c r="BM541" s="684"/>
      <c r="BN541" s="684"/>
      <c r="BO541" s="684"/>
      <c r="BP541" s="684"/>
      <c r="BQ541" s="684"/>
    </row>
    <row r="542">
      <c r="A542" s="524"/>
      <c r="B542" s="524"/>
      <c r="C542" s="524"/>
      <c r="D542" s="524"/>
      <c r="E542" s="524"/>
      <c r="F542" s="524"/>
      <c r="G542" s="531"/>
      <c r="H542" s="531"/>
      <c r="I542" s="531"/>
      <c r="J542" s="531"/>
      <c r="K542" s="531"/>
      <c r="L542" s="531"/>
      <c r="M542" s="531"/>
      <c r="N542" s="531"/>
      <c r="O542" s="531"/>
      <c r="P542" s="549"/>
      <c r="Q542" s="676"/>
      <c r="R542" s="676"/>
      <c r="S542" s="680"/>
      <c r="T542" s="683"/>
      <c r="U542" s="683"/>
      <c r="V542" s="533"/>
      <c r="W542" s="524"/>
      <c r="X542" s="524"/>
      <c r="Y542" s="524"/>
      <c r="Z542" s="524"/>
      <c r="AA542" s="524"/>
      <c r="AB542" s="524"/>
      <c r="AC542" s="524"/>
      <c r="AD542" s="524"/>
      <c r="AE542" s="524"/>
      <c r="AF542" s="524"/>
      <c r="AG542" s="524"/>
      <c r="AH542" s="524"/>
      <c r="AI542" s="524"/>
      <c r="AJ542" s="524"/>
      <c r="AK542" s="524"/>
      <c r="AL542" s="524"/>
      <c r="AM542" s="524"/>
      <c r="AN542" s="524"/>
      <c r="AO542" s="533"/>
      <c r="AP542" s="533"/>
      <c r="AQ542" s="533"/>
      <c r="AR542" s="533"/>
      <c r="AS542" s="533"/>
      <c r="AT542" s="533"/>
      <c r="AU542" s="533"/>
      <c r="AV542" s="533"/>
      <c r="AW542" s="533"/>
      <c r="AX542" s="533"/>
      <c r="AY542" s="533"/>
      <c r="AZ542" s="533"/>
      <c r="BA542" s="684"/>
      <c r="BB542" s="684"/>
      <c r="BC542" s="684"/>
      <c r="BD542" s="684"/>
      <c r="BE542" s="684"/>
      <c r="BF542" s="684"/>
      <c r="BG542" s="684"/>
      <c r="BH542" s="684"/>
      <c r="BI542" s="684"/>
      <c r="BJ542" s="684"/>
      <c r="BK542" s="684"/>
      <c r="BL542" s="684"/>
      <c r="BM542" s="684"/>
      <c r="BN542" s="684"/>
      <c r="BO542" s="684"/>
      <c r="BP542" s="684"/>
      <c r="BQ542" s="684"/>
    </row>
    <row r="543">
      <c r="A543" s="524"/>
      <c r="B543" s="524"/>
      <c r="C543" s="524"/>
      <c r="D543" s="524"/>
      <c r="E543" s="524"/>
      <c r="F543" s="524"/>
      <c r="G543" s="531"/>
      <c r="H543" s="531"/>
      <c r="I543" s="531"/>
      <c r="J543" s="531"/>
      <c r="K543" s="531"/>
      <c r="L543" s="531"/>
      <c r="M543" s="531"/>
      <c r="N543" s="531"/>
      <c r="O543" s="531"/>
      <c r="P543" s="549"/>
      <c r="Q543" s="676"/>
      <c r="R543" s="676"/>
      <c r="S543" s="680"/>
      <c r="T543" s="683"/>
      <c r="U543" s="683"/>
      <c r="V543" s="533"/>
      <c r="W543" s="524"/>
      <c r="X543" s="524"/>
      <c r="Y543" s="524"/>
      <c r="Z543" s="524"/>
      <c r="AA543" s="524"/>
      <c r="AB543" s="524"/>
      <c r="AC543" s="524"/>
      <c r="AD543" s="524"/>
      <c r="AE543" s="524"/>
      <c r="AF543" s="524"/>
      <c r="AG543" s="524"/>
      <c r="AH543" s="524"/>
      <c r="AI543" s="524"/>
      <c r="AJ543" s="524"/>
      <c r="AK543" s="524"/>
      <c r="AL543" s="524"/>
      <c r="AM543" s="524"/>
      <c r="AN543" s="524"/>
      <c r="AO543" s="533"/>
      <c r="AP543" s="533"/>
      <c r="AQ543" s="533"/>
      <c r="AR543" s="533"/>
      <c r="AS543" s="533"/>
      <c r="AT543" s="533"/>
      <c r="AU543" s="533"/>
      <c r="AV543" s="533"/>
      <c r="AW543" s="533"/>
      <c r="AX543" s="533"/>
      <c r="AY543" s="533"/>
      <c r="AZ543" s="533"/>
      <c r="BA543" s="684"/>
      <c r="BB543" s="684"/>
      <c r="BC543" s="684"/>
      <c r="BD543" s="684"/>
      <c r="BE543" s="684"/>
      <c r="BF543" s="684"/>
      <c r="BG543" s="684"/>
      <c r="BH543" s="684"/>
      <c r="BI543" s="684"/>
      <c r="BJ543" s="684"/>
      <c r="BK543" s="684"/>
      <c r="BL543" s="684"/>
      <c r="BM543" s="684"/>
      <c r="BN543" s="684"/>
      <c r="BO543" s="684"/>
      <c r="BP543" s="684"/>
      <c r="BQ543" s="684"/>
    </row>
    <row r="544">
      <c r="A544" s="524"/>
      <c r="B544" s="524"/>
      <c r="C544" s="524"/>
      <c r="D544" s="524"/>
      <c r="E544" s="524"/>
      <c r="F544" s="524"/>
      <c r="G544" s="531"/>
      <c r="H544" s="531"/>
      <c r="I544" s="531"/>
      <c r="J544" s="531"/>
      <c r="K544" s="531"/>
      <c r="L544" s="531"/>
      <c r="M544" s="531"/>
      <c r="N544" s="531"/>
      <c r="O544" s="531"/>
      <c r="P544" s="549"/>
      <c r="Q544" s="676"/>
      <c r="R544" s="676"/>
      <c r="S544" s="680"/>
      <c r="T544" s="683"/>
      <c r="U544" s="683"/>
      <c r="V544" s="533"/>
      <c r="W544" s="524"/>
      <c r="X544" s="524"/>
      <c r="Y544" s="524"/>
      <c r="Z544" s="524"/>
      <c r="AA544" s="524"/>
      <c r="AB544" s="524"/>
      <c r="AC544" s="524"/>
      <c r="AD544" s="524"/>
      <c r="AE544" s="524"/>
      <c r="AF544" s="524"/>
      <c r="AG544" s="524"/>
      <c r="AH544" s="524"/>
      <c r="AI544" s="524"/>
      <c r="AJ544" s="524"/>
      <c r="AK544" s="524"/>
      <c r="AL544" s="524"/>
      <c r="AM544" s="524"/>
      <c r="AN544" s="524"/>
      <c r="AO544" s="533"/>
      <c r="AP544" s="533"/>
      <c r="AQ544" s="533"/>
      <c r="AR544" s="533"/>
      <c r="AS544" s="533"/>
      <c r="AT544" s="533"/>
      <c r="AU544" s="533"/>
      <c r="AV544" s="533"/>
      <c r="AW544" s="533"/>
      <c r="AX544" s="533"/>
      <c r="AY544" s="533"/>
      <c r="AZ544" s="533"/>
      <c r="BA544" s="684"/>
      <c r="BB544" s="684"/>
      <c r="BC544" s="684"/>
      <c r="BD544" s="684"/>
      <c r="BE544" s="684"/>
      <c r="BF544" s="684"/>
      <c r="BG544" s="684"/>
      <c r="BH544" s="684"/>
      <c r="BI544" s="684"/>
      <c r="BJ544" s="684"/>
      <c r="BK544" s="684"/>
      <c r="BL544" s="684"/>
      <c r="BM544" s="684"/>
      <c r="BN544" s="684"/>
      <c r="BO544" s="684"/>
      <c r="BP544" s="684"/>
      <c r="BQ544" s="684"/>
    </row>
    <row r="545">
      <c r="A545" s="524"/>
      <c r="B545" s="524"/>
      <c r="C545" s="524"/>
      <c r="D545" s="524"/>
      <c r="E545" s="524"/>
      <c r="F545" s="524"/>
      <c r="G545" s="531"/>
      <c r="H545" s="531"/>
      <c r="I545" s="531"/>
      <c r="J545" s="531"/>
      <c r="K545" s="531"/>
      <c r="L545" s="531"/>
      <c r="M545" s="531"/>
      <c r="N545" s="531"/>
      <c r="O545" s="531"/>
      <c r="P545" s="549"/>
      <c r="Q545" s="676"/>
      <c r="R545" s="676"/>
      <c r="S545" s="680"/>
      <c r="T545" s="683"/>
      <c r="U545" s="683"/>
      <c r="V545" s="533"/>
      <c r="W545" s="524"/>
      <c r="X545" s="524"/>
      <c r="Y545" s="524"/>
      <c r="Z545" s="524"/>
      <c r="AA545" s="524"/>
      <c r="AB545" s="524"/>
      <c r="AC545" s="524"/>
      <c r="AD545" s="524"/>
      <c r="AE545" s="524"/>
      <c r="AF545" s="524"/>
      <c r="AG545" s="524"/>
      <c r="AH545" s="524"/>
      <c r="AI545" s="524"/>
      <c r="AJ545" s="524"/>
      <c r="AK545" s="524"/>
      <c r="AL545" s="524"/>
      <c r="AM545" s="524"/>
      <c r="AN545" s="524"/>
      <c r="AO545" s="533"/>
      <c r="AP545" s="533"/>
      <c r="AQ545" s="533"/>
      <c r="AR545" s="533"/>
      <c r="AS545" s="533"/>
      <c r="AT545" s="533"/>
      <c r="AU545" s="533"/>
      <c r="AV545" s="533"/>
      <c r="AW545" s="533"/>
      <c r="AX545" s="533"/>
      <c r="AY545" s="533"/>
      <c r="AZ545" s="533"/>
      <c r="BA545" s="684"/>
      <c r="BB545" s="684"/>
      <c r="BC545" s="684"/>
      <c r="BD545" s="684"/>
      <c r="BE545" s="684"/>
      <c r="BF545" s="684"/>
      <c r="BG545" s="684"/>
      <c r="BH545" s="684"/>
      <c r="BI545" s="684"/>
      <c r="BJ545" s="684"/>
      <c r="BK545" s="684"/>
      <c r="BL545" s="684"/>
      <c r="BM545" s="684"/>
      <c r="BN545" s="684"/>
      <c r="BO545" s="684"/>
      <c r="BP545" s="684"/>
      <c r="BQ545" s="684"/>
    </row>
    <row r="546">
      <c r="A546" s="524"/>
      <c r="B546" s="524"/>
      <c r="C546" s="524"/>
      <c r="D546" s="524"/>
      <c r="E546" s="524"/>
      <c r="F546" s="524"/>
      <c r="G546" s="531"/>
      <c r="H546" s="531"/>
      <c r="I546" s="531"/>
      <c r="J546" s="531"/>
      <c r="K546" s="531"/>
      <c r="L546" s="531"/>
      <c r="M546" s="531"/>
      <c r="N546" s="531"/>
      <c r="O546" s="531"/>
      <c r="P546" s="549"/>
      <c r="Q546" s="676"/>
      <c r="R546" s="676"/>
      <c r="S546" s="680"/>
      <c r="T546" s="683"/>
      <c r="U546" s="683"/>
      <c r="V546" s="533"/>
      <c r="W546" s="524"/>
      <c r="X546" s="524"/>
      <c r="Y546" s="524"/>
      <c r="Z546" s="524"/>
      <c r="AA546" s="524"/>
      <c r="AB546" s="524"/>
      <c r="AC546" s="524"/>
      <c r="AD546" s="524"/>
      <c r="AE546" s="524"/>
      <c r="AF546" s="524"/>
      <c r="AG546" s="524"/>
      <c r="AH546" s="524"/>
      <c r="AI546" s="524"/>
      <c r="AJ546" s="524"/>
      <c r="AK546" s="524"/>
      <c r="AL546" s="524"/>
      <c r="AM546" s="524"/>
      <c r="AN546" s="524"/>
      <c r="AO546" s="533"/>
      <c r="AP546" s="533"/>
      <c r="AQ546" s="533"/>
      <c r="AR546" s="533"/>
      <c r="AS546" s="533"/>
      <c r="AT546" s="533"/>
      <c r="AU546" s="533"/>
      <c r="AV546" s="533"/>
      <c r="AW546" s="533"/>
      <c r="AX546" s="533"/>
      <c r="AY546" s="533"/>
      <c r="AZ546" s="533"/>
      <c r="BA546" s="684"/>
      <c r="BB546" s="684"/>
      <c r="BC546" s="684"/>
      <c r="BD546" s="684"/>
      <c r="BE546" s="684"/>
      <c r="BF546" s="684"/>
      <c r="BG546" s="684"/>
      <c r="BH546" s="684"/>
      <c r="BI546" s="684"/>
      <c r="BJ546" s="684"/>
      <c r="BK546" s="684"/>
      <c r="BL546" s="684"/>
      <c r="BM546" s="684"/>
      <c r="BN546" s="684"/>
      <c r="BO546" s="684"/>
      <c r="BP546" s="684"/>
      <c r="BQ546" s="684"/>
    </row>
    <row r="547">
      <c r="A547" s="524"/>
      <c r="B547" s="524"/>
      <c r="C547" s="524"/>
      <c r="D547" s="524"/>
      <c r="E547" s="524"/>
      <c r="F547" s="524"/>
      <c r="G547" s="531"/>
      <c r="H547" s="531"/>
      <c r="I547" s="531"/>
      <c r="J547" s="531"/>
      <c r="K547" s="531"/>
      <c r="L547" s="531"/>
      <c r="M547" s="531"/>
      <c r="N547" s="531"/>
      <c r="O547" s="531"/>
      <c r="P547" s="549"/>
      <c r="Q547" s="676"/>
      <c r="R547" s="676"/>
      <c r="S547" s="680"/>
      <c r="T547" s="683"/>
      <c r="U547" s="683"/>
      <c r="V547" s="533"/>
      <c r="W547" s="524"/>
      <c r="X547" s="524"/>
      <c r="Y547" s="524"/>
      <c r="Z547" s="524"/>
      <c r="AA547" s="524"/>
      <c r="AB547" s="524"/>
      <c r="AC547" s="524"/>
      <c r="AD547" s="524"/>
      <c r="AE547" s="524"/>
      <c r="AF547" s="524"/>
      <c r="AG547" s="524"/>
      <c r="AH547" s="524"/>
      <c r="AI547" s="524"/>
      <c r="AJ547" s="524"/>
      <c r="AK547" s="524"/>
      <c r="AL547" s="524"/>
      <c r="AM547" s="524"/>
      <c r="AN547" s="524"/>
      <c r="AO547" s="533"/>
      <c r="AP547" s="533"/>
      <c r="AQ547" s="533"/>
      <c r="AR547" s="533"/>
      <c r="AS547" s="533"/>
      <c r="AT547" s="533"/>
      <c r="AU547" s="533"/>
      <c r="AV547" s="533"/>
      <c r="AW547" s="533"/>
      <c r="AX547" s="533"/>
      <c r="AY547" s="533"/>
      <c r="AZ547" s="533"/>
      <c r="BA547" s="684"/>
      <c r="BB547" s="684"/>
      <c r="BC547" s="684"/>
      <c r="BD547" s="684"/>
      <c r="BE547" s="684"/>
      <c r="BF547" s="684"/>
      <c r="BG547" s="684"/>
      <c r="BH547" s="684"/>
      <c r="BI547" s="684"/>
      <c r="BJ547" s="684"/>
      <c r="BK547" s="684"/>
      <c r="BL547" s="684"/>
      <c r="BM547" s="684"/>
      <c r="BN547" s="684"/>
      <c r="BO547" s="684"/>
      <c r="BP547" s="684"/>
      <c r="BQ547" s="684"/>
    </row>
    <row r="548">
      <c r="A548" s="524"/>
      <c r="B548" s="524"/>
      <c r="C548" s="524"/>
      <c r="D548" s="524"/>
      <c r="E548" s="524"/>
      <c r="F548" s="524"/>
      <c r="G548" s="531"/>
      <c r="H548" s="531"/>
      <c r="I548" s="531"/>
      <c r="J548" s="531"/>
      <c r="K548" s="531"/>
      <c r="L548" s="531"/>
      <c r="M548" s="531"/>
      <c r="N548" s="531"/>
      <c r="O548" s="531"/>
      <c r="P548" s="549"/>
      <c r="Q548" s="676"/>
      <c r="R548" s="676"/>
      <c r="S548" s="680"/>
      <c r="T548" s="683"/>
      <c r="U548" s="683"/>
      <c r="V548" s="533"/>
      <c r="W548" s="524"/>
      <c r="X548" s="524"/>
      <c r="Y548" s="524"/>
      <c r="Z548" s="524"/>
      <c r="AA548" s="524"/>
      <c r="AB548" s="524"/>
      <c r="AC548" s="524"/>
      <c r="AD548" s="524"/>
      <c r="AE548" s="524"/>
      <c r="AF548" s="524"/>
      <c r="AG548" s="524"/>
      <c r="AH548" s="524"/>
      <c r="AI548" s="524"/>
      <c r="AJ548" s="524"/>
      <c r="AK548" s="524"/>
      <c r="AL548" s="524"/>
      <c r="AM548" s="524"/>
      <c r="AN548" s="524"/>
      <c r="AO548" s="533"/>
      <c r="AP548" s="533"/>
      <c r="AQ548" s="533"/>
      <c r="AR548" s="533"/>
      <c r="AS548" s="533"/>
      <c r="AT548" s="533"/>
      <c r="AU548" s="533"/>
      <c r="AV548" s="533"/>
      <c r="AW548" s="533"/>
      <c r="AX548" s="533"/>
      <c r="AY548" s="533"/>
      <c r="AZ548" s="533"/>
      <c r="BA548" s="684"/>
      <c r="BB548" s="684"/>
      <c r="BC548" s="684"/>
      <c r="BD548" s="684"/>
      <c r="BE548" s="684"/>
      <c r="BF548" s="684"/>
      <c r="BG548" s="684"/>
      <c r="BH548" s="684"/>
      <c r="BI548" s="684"/>
      <c r="BJ548" s="684"/>
      <c r="BK548" s="684"/>
      <c r="BL548" s="684"/>
      <c r="BM548" s="684"/>
      <c r="BN548" s="684"/>
      <c r="BO548" s="684"/>
      <c r="BP548" s="684"/>
      <c r="BQ548" s="684"/>
    </row>
    <row r="549">
      <c r="A549" s="524"/>
      <c r="B549" s="524"/>
      <c r="C549" s="524"/>
      <c r="D549" s="524"/>
      <c r="E549" s="524"/>
      <c r="F549" s="524"/>
      <c r="G549" s="531"/>
      <c r="H549" s="531"/>
      <c r="I549" s="531"/>
      <c r="J549" s="531"/>
      <c r="K549" s="531"/>
      <c r="L549" s="531"/>
      <c r="M549" s="531"/>
      <c r="N549" s="531"/>
      <c r="O549" s="531"/>
      <c r="P549" s="549"/>
      <c r="Q549" s="676"/>
      <c r="R549" s="676"/>
      <c r="S549" s="680"/>
      <c r="T549" s="683"/>
      <c r="U549" s="683"/>
      <c r="V549" s="533"/>
      <c r="W549" s="524"/>
      <c r="X549" s="524"/>
      <c r="Y549" s="524"/>
      <c r="Z549" s="524"/>
      <c r="AA549" s="524"/>
      <c r="AB549" s="524"/>
      <c r="AC549" s="524"/>
      <c r="AD549" s="524"/>
      <c r="AE549" s="524"/>
      <c r="AF549" s="524"/>
      <c r="AG549" s="524"/>
      <c r="AH549" s="524"/>
      <c r="AI549" s="524"/>
      <c r="AJ549" s="524"/>
      <c r="AK549" s="524"/>
      <c r="AL549" s="524"/>
      <c r="AM549" s="524"/>
      <c r="AN549" s="524"/>
      <c r="AO549" s="533"/>
      <c r="AP549" s="533"/>
      <c r="AQ549" s="533"/>
      <c r="AR549" s="533"/>
      <c r="AS549" s="533"/>
      <c r="AT549" s="533"/>
      <c r="AU549" s="533"/>
      <c r="AV549" s="533"/>
      <c r="AW549" s="533"/>
      <c r="AX549" s="533"/>
      <c r="AY549" s="533"/>
      <c r="AZ549" s="533"/>
      <c r="BA549" s="684"/>
      <c r="BB549" s="684"/>
      <c r="BC549" s="684"/>
      <c r="BD549" s="684"/>
      <c r="BE549" s="684"/>
      <c r="BF549" s="684"/>
      <c r="BG549" s="684"/>
      <c r="BH549" s="684"/>
      <c r="BI549" s="684"/>
      <c r="BJ549" s="684"/>
      <c r="BK549" s="684"/>
      <c r="BL549" s="684"/>
      <c r="BM549" s="684"/>
      <c r="BN549" s="684"/>
      <c r="BO549" s="684"/>
      <c r="BP549" s="684"/>
      <c r="BQ549" s="684"/>
    </row>
    <row r="550">
      <c r="A550" s="524"/>
      <c r="B550" s="524"/>
      <c r="C550" s="524"/>
      <c r="D550" s="524"/>
      <c r="E550" s="524"/>
      <c r="F550" s="524"/>
      <c r="G550" s="531"/>
      <c r="H550" s="531"/>
      <c r="I550" s="531"/>
      <c r="J550" s="531"/>
      <c r="K550" s="531"/>
      <c r="L550" s="531"/>
      <c r="M550" s="531"/>
      <c r="N550" s="531"/>
      <c r="O550" s="531"/>
      <c r="P550" s="549"/>
      <c r="Q550" s="676"/>
      <c r="R550" s="676"/>
      <c r="S550" s="680"/>
      <c r="T550" s="683"/>
      <c r="U550" s="683"/>
      <c r="V550" s="533"/>
      <c r="W550" s="524"/>
      <c r="X550" s="524"/>
      <c r="Y550" s="524"/>
      <c r="Z550" s="524"/>
      <c r="AA550" s="524"/>
      <c r="AB550" s="524"/>
      <c r="AC550" s="524"/>
      <c r="AD550" s="524"/>
      <c r="AE550" s="524"/>
      <c r="AF550" s="524"/>
      <c r="AG550" s="524"/>
      <c r="AH550" s="524"/>
      <c r="AI550" s="524"/>
      <c r="AJ550" s="524"/>
      <c r="AK550" s="524"/>
      <c r="AL550" s="524"/>
      <c r="AM550" s="524"/>
      <c r="AN550" s="524"/>
      <c r="AO550" s="533"/>
      <c r="AP550" s="533"/>
      <c r="AQ550" s="533"/>
      <c r="AR550" s="533"/>
      <c r="AS550" s="533"/>
      <c r="AT550" s="533"/>
      <c r="AU550" s="533"/>
      <c r="AV550" s="533"/>
      <c r="AW550" s="533"/>
      <c r="AX550" s="533"/>
      <c r="AY550" s="533"/>
      <c r="AZ550" s="533"/>
      <c r="BA550" s="684"/>
      <c r="BB550" s="684"/>
      <c r="BC550" s="684"/>
      <c r="BD550" s="684"/>
      <c r="BE550" s="684"/>
      <c r="BF550" s="684"/>
      <c r="BG550" s="684"/>
      <c r="BH550" s="684"/>
      <c r="BI550" s="684"/>
      <c r="BJ550" s="684"/>
      <c r="BK550" s="684"/>
      <c r="BL550" s="684"/>
      <c r="BM550" s="684"/>
      <c r="BN550" s="684"/>
      <c r="BO550" s="684"/>
      <c r="BP550" s="684"/>
      <c r="BQ550" s="684"/>
    </row>
    <row r="551">
      <c r="A551" s="524"/>
      <c r="B551" s="524"/>
      <c r="C551" s="524"/>
      <c r="D551" s="524"/>
      <c r="E551" s="524"/>
      <c r="F551" s="524"/>
      <c r="G551" s="531"/>
      <c r="H551" s="531"/>
      <c r="I551" s="531"/>
      <c r="J551" s="531"/>
      <c r="K551" s="531"/>
      <c r="L551" s="531"/>
      <c r="M551" s="531"/>
      <c r="N551" s="531"/>
      <c r="O551" s="531"/>
      <c r="P551" s="549"/>
      <c r="Q551" s="676"/>
      <c r="R551" s="676"/>
      <c r="S551" s="680"/>
      <c r="T551" s="683"/>
      <c r="U551" s="683"/>
      <c r="V551" s="533"/>
      <c r="W551" s="524"/>
      <c r="X551" s="524"/>
      <c r="Y551" s="524"/>
      <c r="Z551" s="524"/>
      <c r="AA551" s="524"/>
      <c r="AB551" s="524"/>
      <c r="AC551" s="524"/>
      <c r="AD551" s="524"/>
      <c r="AE551" s="524"/>
      <c r="AF551" s="524"/>
      <c r="AG551" s="524"/>
      <c r="AH551" s="524"/>
      <c r="AI551" s="524"/>
      <c r="AJ551" s="524"/>
      <c r="AK551" s="524"/>
      <c r="AL551" s="524"/>
      <c r="AM551" s="524"/>
      <c r="AN551" s="524"/>
      <c r="AO551" s="533"/>
      <c r="AP551" s="533"/>
      <c r="AQ551" s="533"/>
      <c r="AR551" s="533"/>
      <c r="AS551" s="533"/>
      <c r="AT551" s="533"/>
      <c r="AU551" s="533"/>
      <c r="AV551" s="533"/>
      <c r="AW551" s="533"/>
      <c r="AX551" s="533"/>
      <c r="AY551" s="533"/>
      <c r="AZ551" s="533"/>
      <c r="BA551" s="684"/>
      <c r="BB551" s="684"/>
      <c r="BC551" s="684"/>
      <c r="BD551" s="684"/>
      <c r="BE551" s="684"/>
      <c r="BF551" s="684"/>
      <c r="BG551" s="684"/>
      <c r="BH551" s="684"/>
      <c r="BI551" s="684"/>
      <c r="BJ551" s="684"/>
      <c r="BK551" s="684"/>
      <c r="BL551" s="684"/>
      <c r="BM551" s="684"/>
      <c r="BN551" s="684"/>
      <c r="BO551" s="684"/>
      <c r="BP551" s="684"/>
      <c r="BQ551" s="684"/>
    </row>
    <row r="552">
      <c r="A552" s="524"/>
      <c r="B552" s="524"/>
      <c r="C552" s="524"/>
      <c r="D552" s="524"/>
      <c r="E552" s="524"/>
      <c r="F552" s="524"/>
      <c r="G552" s="531"/>
      <c r="H552" s="531"/>
      <c r="I552" s="531"/>
      <c r="J552" s="531"/>
      <c r="K552" s="531"/>
      <c r="L552" s="531"/>
      <c r="M552" s="531"/>
      <c r="N552" s="531"/>
      <c r="O552" s="531"/>
      <c r="P552" s="549"/>
      <c r="Q552" s="676"/>
      <c r="R552" s="676"/>
      <c r="S552" s="680"/>
      <c r="T552" s="683"/>
      <c r="U552" s="683"/>
      <c r="V552" s="533"/>
      <c r="W552" s="524"/>
      <c r="X552" s="524"/>
      <c r="Y552" s="524"/>
      <c r="Z552" s="524"/>
      <c r="AA552" s="524"/>
      <c r="AB552" s="524"/>
      <c r="AC552" s="524"/>
      <c r="AD552" s="524"/>
      <c r="AE552" s="524"/>
      <c r="AF552" s="524"/>
      <c r="AG552" s="524"/>
      <c r="AH552" s="524"/>
      <c r="AI552" s="524"/>
      <c r="AJ552" s="524"/>
      <c r="AK552" s="524"/>
      <c r="AL552" s="524"/>
      <c r="AM552" s="524"/>
      <c r="AN552" s="524"/>
      <c r="AO552" s="533"/>
      <c r="AP552" s="533"/>
      <c r="AQ552" s="533"/>
      <c r="AR552" s="533"/>
      <c r="AS552" s="533"/>
      <c r="AT552" s="533"/>
      <c r="AU552" s="533"/>
      <c r="AV552" s="533"/>
      <c r="AW552" s="533"/>
      <c r="AX552" s="533"/>
      <c r="AY552" s="533"/>
      <c r="AZ552" s="533"/>
      <c r="BA552" s="684"/>
      <c r="BB552" s="684"/>
      <c r="BC552" s="684"/>
      <c r="BD552" s="684"/>
      <c r="BE552" s="684"/>
      <c r="BF552" s="684"/>
      <c r="BG552" s="684"/>
      <c r="BH552" s="684"/>
      <c r="BI552" s="684"/>
      <c r="BJ552" s="684"/>
      <c r="BK552" s="684"/>
      <c r="BL552" s="684"/>
      <c r="BM552" s="684"/>
      <c r="BN552" s="684"/>
      <c r="BO552" s="684"/>
      <c r="BP552" s="684"/>
      <c r="BQ552" s="684"/>
    </row>
    <row r="553">
      <c r="A553" s="524"/>
      <c r="B553" s="524"/>
      <c r="C553" s="524"/>
      <c r="D553" s="524"/>
      <c r="E553" s="524"/>
      <c r="F553" s="524"/>
      <c r="G553" s="531"/>
      <c r="H553" s="531"/>
      <c r="I553" s="531"/>
      <c r="J553" s="531"/>
      <c r="K553" s="531"/>
      <c r="L553" s="531"/>
      <c r="M553" s="531"/>
      <c r="N553" s="531"/>
      <c r="O553" s="531"/>
      <c r="P553" s="549"/>
      <c r="Q553" s="676"/>
      <c r="R553" s="676"/>
      <c r="S553" s="680"/>
      <c r="T553" s="683"/>
      <c r="U553" s="683"/>
      <c r="V553" s="533"/>
      <c r="W553" s="524"/>
      <c r="X553" s="524"/>
      <c r="Y553" s="524"/>
      <c r="Z553" s="524"/>
      <c r="AA553" s="524"/>
      <c r="AB553" s="524"/>
      <c r="AC553" s="524"/>
      <c r="AD553" s="524"/>
      <c r="AE553" s="524"/>
      <c r="AF553" s="524"/>
      <c r="AG553" s="524"/>
      <c r="AH553" s="524"/>
      <c r="AI553" s="524"/>
      <c r="AJ553" s="524"/>
      <c r="AK553" s="524"/>
      <c r="AL553" s="524"/>
      <c r="AM553" s="524"/>
      <c r="AN553" s="524"/>
      <c r="AO553" s="533"/>
      <c r="AP553" s="533"/>
      <c r="AQ553" s="533"/>
      <c r="AR553" s="533"/>
      <c r="AS553" s="533"/>
      <c r="AT553" s="533"/>
      <c r="AU553" s="533"/>
      <c r="AV553" s="533"/>
      <c r="AW553" s="533"/>
      <c r="AX553" s="533"/>
      <c r="AY553" s="533"/>
      <c r="AZ553" s="533"/>
      <c r="BA553" s="684"/>
      <c r="BB553" s="684"/>
      <c r="BC553" s="684"/>
      <c r="BD553" s="684"/>
      <c r="BE553" s="684"/>
      <c r="BF553" s="684"/>
      <c r="BG553" s="684"/>
      <c r="BH553" s="684"/>
      <c r="BI553" s="684"/>
      <c r="BJ553" s="684"/>
      <c r="BK553" s="684"/>
      <c r="BL553" s="684"/>
      <c r="BM553" s="684"/>
      <c r="BN553" s="684"/>
      <c r="BO553" s="684"/>
      <c r="BP553" s="684"/>
      <c r="BQ553" s="684"/>
    </row>
    <row r="554">
      <c r="A554" s="524"/>
      <c r="B554" s="524"/>
      <c r="C554" s="524"/>
      <c r="D554" s="524"/>
      <c r="E554" s="524"/>
      <c r="F554" s="524"/>
      <c r="G554" s="531"/>
      <c r="H554" s="531"/>
      <c r="I554" s="531"/>
      <c r="J554" s="531"/>
      <c r="K554" s="531"/>
      <c r="L554" s="531"/>
      <c r="M554" s="531"/>
      <c r="N554" s="531"/>
      <c r="O554" s="531"/>
      <c r="P554" s="549"/>
      <c r="Q554" s="676"/>
      <c r="R554" s="676"/>
      <c r="S554" s="680"/>
      <c r="T554" s="683"/>
      <c r="U554" s="683"/>
      <c r="V554" s="533"/>
      <c r="W554" s="524"/>
      <c r="X554" s="524"/>
      <c r="Y554" s="524"/>
      <c r="Z554" s="524"/>
      <c r="AA554" s="524"/>
      <c r="AB554" s="524"/>
      <c r="AC554" s="524"/>
      <c r="AD554" s="524"/>
      <c r="AE554" s="524"/>
      <c r="AF554" s="524"/>
      <c r="AG554" s="524"/>
      <c r="AH554" s="524"/>
      <c r="AI554" s="524"/>
      <c r="AJ554" s="524"/>
      <c r="AK554" s="524"/>
      <c r="AL554" s="524"/>
      <c r="AM554" s="524"/>
      <c r="AN554" s="524"/>
      <c r="AO554" s="533"/>
      <c r="AP554" s="533"/>
      <c r="AQ554" s="533"/>
      <c r="AR554" s="533"/>
      <c r="AS554" s="533"/>
      <c r="AT554" s="533"/>
      <c r="AU554" s="533"/>
      <c r="AV554" s="533"/>
      <c r="AW554" s="533"/>
      <c r="AX554" s="533"/>
      <c r="AY554" s="533"/>
      <c r="AZ554" s="533"/>
      <c r="BA554" s="684"/>
      <c r="BB554" s="684"/>
      <c r="BC554" s="684"/>
      <c r="BD554" s="684"/>
      <c r="BE554" s="684"/>
      <c r="BF554" s="684"/>
      <c r="BG554" s="684"/>
      <c r="BH554" s="684"/>
      <c r="BI554" s="684"/>
      <c r="BJ554" s="684"/>
      <c r="BK554" s="684"/>
      <c r="BL554" s="684"/>
      <c r="BM554" s="684"/>
      <c r="BN554" s="684"/>
      <c r="BO554" s="684"/>
      <c r="BP554" s="684"/>
      <c r="BQ554" s="684"/>
    </row>
    <row r="555">
      <c r="A555" s="524"/>
      <c r="B555" s="524"/>
      <c r="C555" s="524"/>
      <c r="D555" s="524"/>
      <c r="E555" s="524"/>
      <c r="F555" s="524"/>
      <c r="G555" s="531"/>
      <c r="H555" s="531"/>
      <c r="I555" s="531"/>
      <c r="J555" s="531"/>
      <c r="K555" s="531"/>
      <c r="L555" s="531"/>
      <c r="M555" s="531"/>
      <c r="N555" s="531"/>
      <c r="O555" s="531"/>
      <c r="P555" s="549"/>
      <c r="Q555" s="676"/>
      <c r="R555" s="676"/>
      <c r="S555" s="680"/>
      <c r="T555" s="683"/>
      <c r="U555" s="683"/>
      <c r="V555" s="533"/>
      <c r="W555" s="524"/>
      <c r="X555" s="524"/>
      <c r="Y555" s="524"/>
      <c r="Z555" s="524"/>
      <c r="AA555" s="524"/>
      <c r="AB555" s="524"/>
      <c r="AC555" s="524"/>
      <c r="AD555" s="524"/>
      <c r="AE555" s="524"/>
      <c r="AF555" s="524"/>
      <c r="AG555" s="524"/>
      <c r="AH555" s="524"/>
      <c r="AI555" s="524"/>
      <c r="AJ555" s="524"/>
      <c r="AK555" s="524"/>
      <c r="AL555" s="524"/>
      <c r="AM555" s="524"/>
      <c r="AN555" s="524"/>
      <c r="AO555" s="533"/>
      <c r="AP555" s="533"/>
      <c r="AQ555" s="533"/>
      <c r="AR555" s="533"/>
      <c r="AS555" s="533"/>
      <c r="AT555" s="533"/>
      <c r="AU555" s="533"/>
      <c r="AV555" s="533"/>
      <c r="AW555" s="533"/>
      <c r="AX555" s="533"/>
      <c r="AY555" s="533"/>
      <c r="AZ555" s="533"/>
      <c r="BA555" s="684"/>
      <c r="BB555" s="684"/>
      <c r="BC555" s="684"/>
      <c r="BD555" s="684"/>
      <c r="BE555" s="684"/>
      <c r="BF555" s="684"/>
      <c r="BG555" s="684"/>
      <c r="BH555" s="684"/>
      <c r="BI555" s="684"/>
      <c r="BJ555" s="684"/>
      <c r="BK555" s="684"/>
      <c r="BL555" s="684"/>
      <c r="BM555" s="684"/>
      <c r="BN555" s="684"/>
      <c r="BO555" s="684"/>
      <c r="BP555" s="684"/>
      <c r="BQ555" s="684"/>
    </row>
    <row r="556">
      <c r="A556" s="524"/>
      <c r="B556" s="524"/>
      <c r="C556" s="524"/>
      <c r="D556" s="524"/>
      <c r="E556" s="524"/>
      <c r="F556" s="524"/>
      <c r="G556" s="531"/>
      <c r="H556" s="531"/>
      <c r="I556" s="531"/>
      <c r="J556" s="531"/>
      <c r="K556" s="531"/>
      <c r="L556" s="531"/>
      <c r="M556" s="531"/>
      <c r="N556" s="531"/>
      <c r="O556" s="531"/>
      <c r="P556" s="549"/>
      <c r="Q556" s="676"/>
      <c r="R556" s="676"/>
      <c r="S556" s="680"/>
      <c r="T556" s="683"/>
      <c r="U556" s="683"/>
      <c r="V556" s="533"/>
      <c r="W556" s="524"/>
      <c r="X556" s="524"/>
      <c r="Y556" s="524"/>
      <c r="Z556" s="524"/>
      <c r="AA556" s="524"/>
      <c r="AB556" s="524"/>
      <c r="AC556" s="524"/>
      <c r="AD556" s="524"/>
      <c r="AE556" s="524"/>
      <c r="AF556" s="524"/>
      <c r="AG556" s="524"/>
      <c r="AH556" s="524"/>
      <c r="AI556" s="524"/>
      <c r="AJ556" s="524"/>
      <c r="AK556" s="524"/>
      <c r="AL556" s="524"/>
      <c r="AM556" s="524"/>
      <c r="AN556" s="524"/>
      <c r="AO556" s="533"/>
      <c r="AP556" s="533"/>
      <c r="AQ556" s="533"/>
      <c r="AR556" s="533"/>
      <c r="AS556" s="533"/>
      <c r="AT556" s="533"/>
      <c r="AU556" s="533"/>
      <c r="AV556" s="533"/>
      <c r="AW556" s="533"/>
      <c r="AX556" s="533"/>
      <c r="AY556" s="533"/>
      <c r="AZ556" s="533"/>
      <c r="BA556" s="684"/>
      <c r="BB556" s="684"/>
      <c r="BC556" s="684"/>
      <c r="BD556" s="684"/>
      <c r="BE556" s="684"/>
      <c r="BF556" s="684"/>
      <c r="BG556" s="684"/>
      <c r="BH556" s="684"/>
      <c r="BI556" s="684"/>
      <c r="BJ556" s="684"/>
      <c r="BK556" s="684"/>
      <c r="BL556" s="684"/>
      <c r="BM556" s="684"/>
      <c r="BN556" s="684"/>
      <c r="BO556" s="684"/>
      <c r="BP556" s="684"/>
      <c r="BQ556" s="684"/>
    </row>
    <row r="557">
      <c r="A557" s="524"/>
      <c r="B557" s="524"/>
      <c r="C557" s="524"/>
      <c r="D557" s="524"/>
      <c r="E557" s="524"/>
      <c r="F557" s="524"/>
      <c r="G557" s="531"/>
      <c r="H557" s="531"/>
      <c r="I557" s="531"/>
      <c r="J557" s="531"/>
      <c r="K557" s="531"/>
      <c r="L557" s="531"/>
      <c r="M557" s="531"/>
      <c r="N557" s="531"/>
      <c r="O557" s="531"/>
      <c r="P557" s="549"/>
      <c r="Q557" s="676"/>
      <c r="R557" s="676"/>
      <c r="S557" s="680"/>
      <c r="T557" s="683"/>
      <c r="U557" s="683"/>
      <c r="V557" s="533"/>
      <c r="W557" s="524"/>
      <c r="X557" s="524"/>
      <c r="Y557" s="524"/>
      <c r="Z557" s="524"/>
      <c r="AA557" s="524"/>
      <c r="AB557" s="524"/>
      <c r="AC557" s="524"/>
      <c r="AD557" s="524"/>
      <c r="AE557" s="524"/>
      <c r="AF557" s="524"/>
      <c r="AG557" s="524"/>
      <c r="AH557" s="524"/>
      <c r="AI557" s="524"/>
      <c r="AJ557" s="524"/>
      <c r="AK557" s="524"/>
      <c r="AL557" s="524"/>
      <c r="AM557" s="524"/>
      <c r="AN557" s="524"/>
      <c r="AO557" s="533"/>
      <c r="AP557" s="533"/>
      <c r="AQ557" s="533"/>
      <c r="AR557" s="533"/>
      <c r="AS557" s="533"/>
      <c r="AT557" s="533"/>
      <c r="AU557" s="533"/>
      <c r="AV557" s="533"/>
      <c r="AW557" s="533"/>
      <c r="AX557" s="533"/>
      <c r="AY557" s="533"/>
      <c r="AZ557" s="533"/>
      <c r="BA557" s="684"/>
      <c r="BB557" s="684"/>
      <c r="BC557" s="684"/>
      <c r="BD557" s="684"/>
      <c r="BE557" s="684"/>
      <c r="BF557" s="684"/>
      <c r="BG557" s="684"/>
      <c r="BH557" s="684"/>
      <c r="BI557" s="684"/>
      <c r="BJ557" s="684"/>
      <c r="BK557" s="684"/>
      <c r="BL557" s="684"/>
      <c r="BM557" s="684"/>
      <c r="BN557" s="684"/>
      <c r="BO557" s="684"/>
      <c r="BP557" s="684"/>
      <c r="BQ557" s="684"/>
    </row>
    <row r="558">
      <c r="A558" s="524"/>
      <c r="B558" s="524"/>
      <c r="C558" s="524"/>
      <c r="D558" s="524"/>
      <c r="E558" s="524"/>
      <c r="F558" s="524"/>
      <c r="G558" s="531"/>
      <c r="H558" s="531"/>
      <c r="I558" s="531"/>
      <c r="J558" s="531"/>
      <c r="K558" s="531"/>
      <c r="L558" s="531"/>
      <c r="M558" s="531"/>
      <c r="N558" s="531"/>
      <c r="O558" s="531"/>
      <c r="P558" s="549"/>
      <c r="Q558" s="676"/>
      <c r="R558" s="676"/>
      <c r="S558" s="680"/>
      <c r="T558" s="683"/>
      <c r="U558" s="683"/>
      <c r="V558" s="533"/>
      <c r="W558" s="524"/>
      <c r="X558" s="524"/>
      <c r="Y558" s="524"/>
      <c r="Z558" s="524"/>
      <c r="AA558" s="524"/>
      <c r="AB558" s="524"/>
      <c r="AC558" s="524"/>
      <c r="AD558" s="524"/>
      <c r="AE558" s="524"/>
      <c r="AF558" s="524"/>
      <c r="AG558" s="524"/>
      <c r="AH558" s="524"/>
      <c r="AI558" s="524"/>
      <c r="AJ558" s="524"/>
      <c r="AK558" s="524"/>
      <c r="AL558" s="524"/>
      <c r="AM558" s="524"/>
      <c r="AN558" s="524"/>
      <c r="AO558" s="533"/>
      <c r="AP558" s="533"/>
      <c r="AQ558" s="533"/>
      <c r="AR558" s="533"/>
      <c r="AS558" s="533"/>
      <c r="AT558" s="533"/>
      <c r="AU558" s="533"/>
      <c r="AV558" s="533"/>
      <c r="AW558" s="533"/>
      <c r="AX558" s="533"/>
      <c r="AY558" s="533"/>
      <c r="AZ558" s="533"/>
      <c r="BA558" s="684"/>
      <c r="BB558" s="684"/>
      <c r="BC558" s="684"/>
      <c r="BD558" s="684"/>
      <c r="BE558" s="684"/>
      <c r="BF558" s="684"/>
      <c r="BG558" s="684"/>
      <c r="BH558" s="684"/>
      <c r="BI558" s="684"/>
      <c r="BJ558" s="684"/>
      <c r="BK558" s="684"/>
      <c r="BL558" s="684"/>
      <c r="BM558" s="684"/>
      <c r="BN558" s="684"/>
      <c r="BO558" s="684"/>
      <c r="BP558" s="684"/>
      <c r="BQ558" s="684"/>
    </row>
    <row r="559">
      <c r="A559" s="524"/>
      <c r="B559" s="524"/>
      <c r="C559" s="524"/>
      <c r="D559" s="524"/>
      <c r="E559" s="524"/>
      <c r="F559" s="524"/>
      <c r="G559" s="531"/>
      <c r="H559" s="531"/>
      <c r="I559" s="531"/>
      <c r="J559" s="531"/>
      <c r="K559" s="531"/>
      <c r="L559" s="531"/>
      <c r="M559" s="531"/>
      <c r="N559" s="531"/>
      <c r="O559" s="531"/>
      <c r="P559" s="549"/>
      <c r="Q559" s="676"/>
      <c r="R559" s="676"/>
      <c r="S559" s="680"/>
      <c r="T559" s="683"/>
      <c r="U559" s="683"/>
      <c r="V559" s="533"/>
      <c r="W559" s="524"/>
      <c r="X559" s="524"/>
      <c r="Y559" s="524"/>
      <c r="Z559" s="524"/>
      <c r="AA559" s="524"/>
      <c r="AB559" s="524"/>
      <c r="AC559" s="524"/>
      <c r="AD559" s="524"/>
      <c r="AE559" s="524"/>
      <c r="AF559" s="524"/>
      <c r="AG559" s="524"/>
      <c r="AH559" s="524"/>
      <c r="AI559" s="524"/>
      <c r="AJ559" s="524"/>
      <c r="AK559" s="524"/>
      <c r="AL559" s="524"/>
      <c r="AM559" s="524"/>
      <c r="AN559" s="524"/>
      <c r="AO559" s="533"/>
      <c r="AP559" s="533"/>
      <c r="AQ559" s="533"/>
      <c r="AR559" s="533"/>
      <c r="AS559" s="533"/>
      <c r="AT559" s="533"/>
      <c r="AU559" s="533"/>
      <c r="AV559" s="533"/>
      <c r="AW559" s="533"/>
      <c r="AX559" s="533"/>
      <c r="AY559" s="533"/>
      <c r="AZ559" s="533"/>
      <c r="BA559" s="684"/>
      <c r="BB559" s="684"/>
      <c r="BC559" s="684"/>
      <c r="BD559" s="684"/>
      <c r="BE559" s="684"/>
      <c r="BF559" s="684"/>
      <c r="BG559" s="684"/>
      <c r="BH559" s="684"/>
      <c r="BI559" s="684"/>
      <c r="BJ559" s="684"/>
      <c r="BK559" s="684"/>
      <c r="BL559" s="684"/>
      <c r="BM559" s="684"/>
      <c r="BN559" s="684"/>
      <c r="BO559" s="684"/>
      <c r="BP559" s="684"/>
      <c r="BQ559" s="684"/>
    </row>
    <row r="560">
      <c r="A560" s="524"/>
      <c r="B560" s="524"/>
      <c r="C560" s="524"/>
      <c r="D560" s="524"/>
      <c r="E560" s="524"/>
      <c r="F560" s="524"/>
      <c r="G560" s="531"/>
      <c r="H560" s="531"/>
      <c r="I560" s="531"/>
      <c r="J560" s="531"/>
      <c r="K560" s="531"/>
      <c r="L560" s="531"/>
      <c r="M560" s="531"/>
      <c r="N560" s="531"/>
      <c r="O560" s="531"/>
      <c r="P560" s="549"/>
      <c r="Q560" s="676"/>
      <c r="R560" s="676"/>
      <c r="S560" s="680"/>
      <c r="T560" s="683"/>
      <c r="U560" s="683"/>
      <c r="V560" s="533"/>
      <c r="W560" s="524"/>
      <c r="X560" s="524"/>
      <c r="Y560" s="524"/>
      <c r="Z560" s="524"/>
      <c r="AA560" s="524"/>
      <c r="AB560" s="524"/>
      <c r="AC560" s="524"/>
      <c r="AD560" s="524"/>
      <c r="AE560" s="524"/>
      <c r="AF560" s="524"/>
      <c r="AG560" s="524"/>
      <c r="AH560" s="524"/>
      <c r="AI560" s="524"/>
      <c r="AJ560" s="524"/>
      <c r="AK560" s="524"/>
      <c r="AL560" s="524"/>
      <c r="AM560" s="524"/>
      <c r="AN560" s="524"/>
      <c r="AO560" s="533"/>
      <c r="AP560" s="533"/>
      <c r="AQ560" s="533"/>
      <c r="AR560" s="533"/>
      <c r="AS560" s="533"/>
      <c r="AT560" s="533"/>
      <c r="AU560" s="533"/>
      <c r="AV560" s="533"/>
      <c r="AW560" s="533"/>
      <c r="AX560" s="533"/>
      <c r="AY560" s="533"/>
      <c r="AZ560" s="533"/>
      <c r="BA560" s="684"/>
      <c r="BB560" s="684"/>
      <c r="BC560" s="684"/>
      <c r="BD560" s="684"/>
      <c r="BE560" s="684"/>
      <c r="BF560" s="684"/>
      <c r="BG560" s="684"/>
      <c r="BH560" s="684"/>
      <c r="BI560" s="684"/>
      <c r="BJ560" s="684"/>
      <c r="BK560" s="684"/>
      <c r="BL560" s="684"/>
      <c r="BM560" s="684"/>
      <c r="BN560" s="684"/>
      <c r="BO560" s="684"/>
      <c r="BP560" s="684"/>
      <c r="BQ560" s="684"/>
    </row>
    <row r="561">
      <c r="A561" s="524"/>
      <c r="B561" s="524"/>
      <c r="C561" s="524"/>
      <c r="D561" s="524"/>
      <c r="E561" s="524"/>
      <c r="F561" s="524"/>
      <c r="G561" s="531"/>
      <c r="H561" s="531"/>
      <c r="I561" s="531"/>
      <c r="J561" s="531"/>
      <c r="K561" s="531"/>
      <c r="L561" s="531"/>
      <c r="M561" s="531"/>
      <c r="N561" s="531"/>
      <c r="O561" s="531"/>
      <c r="P561" s="549"/>
      <c r="Q561" s="676"/>
      <c r="R561" s="676"/>
      <c r="S561" s="680"/>
      <c r="T561" s="683"/>
      <c r="U561" s="683"/>
      <c r="V561" s="533"/>
      <c r="W561" s="524"/>
      <c r="X561" s="524"/>
      <c r="Y561" s="524"/>
      <c r="Z561" s="524"/>
      <c r="AA561" s="524"/>
      <c r="AB561" s="524"/>
      <c r="AC561" s="524"/>
      <c r="AD561" s="524"/>
      <c r="AE561" s="524"/>
      <c r="AF561" s="524"/>
      <c r="AG561" s="524"/>
      <c r="AH561" s="524"/>
      <c r="AI561" s="524"/>
      <c r="AJ561" s="524"/>
      <c r="AK561" s="524"/>
      <c r="AL561" s="524"/>
      <c r="AM561" s="524"/>
      <c r="AN561" s="524"/>
      <c r="AO561" s="533"/>
      <c r="AP561" s="533"/>
      <c r="AQ561" s="533"/>
      <c r="AR561" s="533"/>
      <c r="AS561" s="533"/>
      <c r="AT561" s="533"/>
      <c r="AU561" s="533"/>
      <c r="AV561" s="533"/>
      <c r="AW561" s="533"/>
      <c r="AX561" s="533"/>
      <c r="AY561" s="533"/>
      <c r="AZ561" s="533"/>
      <c r="BA561" s="684"/>
      <c r="BB561" s="684"/>
      <c r="BC561" s="684"/>
      <c r="BD561" s="684"/>
      <c r="BE561" s="684"/>
      <c r="BF561" s="684"/>
      <c r="BG561" s="684"/>
      <c r="BH561" s="684"/>
      <c r="BI561" s="684"/>
      <c r="BJ561" s="684"/>
      <c r="BK561" s="684"/>
      <c r="BL561" s="684"/>
      <c r="BM561" s="684"/>
      <c r="BN561" s="684"/>
      <c r="BO561" s="684"/>
      <c r="BP561" s="684"/>
      <c r="BQ561" s="684"/>
    </row>
    <row r="562">
      <c r="A562" s="524"/>
      <c r="B562" s="524"/>
      <c r="C562" s="524"/>
      <c r="D562" s="524"/>
      <c r="E562" s="524"/>
      <c r="F562" s="524"/>
      <c r="G562" s="531"/>
      <c r="H562" s="531"/>
      <c r="I562" s="531"/>
      <c r="J562" s="531"/>
      <c r="K562" s="531"/>
      <c r="L562" s="531"/>
      <c r="M562" s="531"/>
      <c r="N562" s="531"/>
      <c r="O562" s="531"/>
      <c r="P562" s="549"/>
      <c r="Q562" s="676"/>
      <c r="R562" s="676"/>
      <c r="S562" s="680"/>
      <c r="T562" s="683"/>
      <c r="U562" s="683"/>
      <c r="V562" s="533"/>
      <c r="W562" s="524"/>
      <c r="X562" s="524"/>
      <c r="Y562" s="524"/>
      <c r="Z562" s="524"/>
      <c r="AA562" s="524"/>
      <c r="AB562" s="524"/>
      <c r="AC562" s="524"/>
      <c r="AD562" s="524"/>
      <c r="AE562" s="524"/>
      <c r="AF562" s="524"/>
      <c r="AG562" s="524"/>
      <c r="AH562" s="524"/>
      <c r="AI562" s="524"/>
      <c r="AJ562" s="524"/>
      <c r="AK562" s="524"/>
      <c r="AL562" s="524"/>
      <c r="AM562" s="524"/>
      <c r="AN562" s="524"/>
      <c r="AO562" s="533"/>
      <c r="AP562" s="533"/>
      <c r="AQ562" s="533"/>
      <c r="AR562" s="533"/>
      <c r="AS562" s="533"/>
      <c r="AT562" s="533"/>
      <c r="AU562" s="533"/>
      <c r="AV562" s="533"/>
      <c r="AW562" s="533"/>
      <c r="AX562" s="533"/>
      <c r="AY562" s="533"/>
      <c r="AZ562" s="533"/>
      <c r="BA562" s="684"/>
      <c r="BB562" s="684"/>
      <c r="BC562" s="684"/>
      <c r="BD562" s="684"/>
      <c r="BE562" s="684"/>
      <c r="BF562" s="684"/>
      <c r="BG562" s="684"/>
      <c r="BH562" s="684"/>
      <c r="BI562" s="684"/>
      <c r="BJ562" s="684"/>
      <c r="BK562" s="684"/>
      <c r="BL562" s="684"/>
      <c r="BM562" s="684"/>
      <c r="BN562" s="684"/>
      <c r="BO562" s="684"/>
      <c r="BP562" s="684"/>
      <c r="BQ562" s="684"/>
    </row>
    <row r="563">
      <c r="A563" s="524"/>
      <c r="B563" s="524"/>
      <c r="C563" s="524"/>
      <c r="D563" s="524"/>
      <c r="E563" s="524"/>
      <c r="F563" s="524"/>
      <c r="G563" s="531"/>
      <c r="H563" s="531"/>
      <c r="I563" s="531"/>
      <c r="J563" s="531"/>
      <c r="K563" s="531"/>
      <c r="L563" s="531"/>
      <c r="M563" s="531"/>
      <c r="N563" s="531"/>
      <c r="O563" s="531"/>
      <c r="P563" s="549"/>
      <c r="Q563" s="676"/>
      <c r="R563" s="676"/>
      <c r="S563" s="680"/>
      <c r="T563" s="683"/>
      <c r="U563" s="683"/>
      <c r="V563" s="533"/>
      <c r="W563" s="524"/>
      <c r="X563" s="524"/>
      <c r="Y563" s="524"/>
      <c r="Z563" s="524"/>
      <c r="AA563" s="524"/>
      <c r="AB563" s="524"/>
      <c r="AC563" s="524"/>
      <c r="AD563" s="524"/>
      <c r="AE563" s="524"/>
      <c r="AF563" s="524"/>
      <c r="AG563" s="524"/>
      <c r="AH563" s="524"/>
      <c r="AI563" s="524"/>
      <c r="AJ563" s="524"/>
      <c r="AK563" s="524"/>
      <c r="AL563" s="524"/>
      <c r="AM563" s="524"/>
      <c r="AN563" s="524"/>
      <c r="AO563" s="533"/>
      <c r="AP563" s="533"/>
      <c r="AQ563" s="533"/>
      <c r="AR563" s="533"/>
      <c r="AS563" s="533"/>
      <c r="AT563" s="533"/>
      <c r="AU563" s="533"/>
      <c r="AV563" s="533"/>
      <c r="AW563" s="533"/>
      <c r="AX563" s="533"/>
      <c r="AY563" s="533"/>
      <c r="AZ563" s="533"/>
      <c r="BA563" s="684"/>
      <c r="BB563" s="684"/>
      <c r="BC563" s="684"/>
      <c r="BD563" s="684"/>
      <c r="BE563" s="684"/>
      <c r="BF563" s="684"/>
      <c r="BG563" s="684"/>
      <c r="BH563" s="684"/>
      <c r="BI563" s="684"/>
      <c r="BJ563" s="684"/>
      <c r="BK563" s="684"/>
      <c r="BL563" s="684"/>
      <c r="BM563" s="684"/>
      <c r="BN563" s="684"/>
      <c r="BO563" s="684"/>
      <c r="BP563" s="684"/>
      <c r="BQ563" s="684"/>
    </row>
    <row r="564">
      <c r="A564" s="524"/>
      <c r="B564" s="524"/>
      <c r="C564" s="524"/>
      <c r="D564" s="524"/>
      <c r="E564" s="524"/>
      <c r="F564" s="524"/>
      <c r="G564" s="531"/>
      <c r="H564" s="531"/>
      <c r="I564" s="531"/>
      <c r="J564" s="531"/>
      <c r="K564" s="531"/>
      <c r="L564" s="531"/>
      <c r="M564" s="531"/>
      <c r="N564" s="531"/>
      <c r="O564" s="531"/>
      <c r="P564" s="549"/>
      <c r="Q564" s="676"/>
      <c r="R564" s="676"/>
      <c r="S564" s="680"/>
      <c r="T564" s="683"/>
      <c r="U564" s="683"/>
      <c r="V564" s="533"/>
      <c r="W564" s="524"/>
      <c r="X564" s="524"/>
      <c r="Y564" s="524"/>
      <c r="Z564" s="524"/>
      <c r="AA564" s="524"/>
      <c r="AB564" s="524"/>
      <c r="AC564" s="524"/>
      <c r="AD564" s="524"/>
      <c r="AE564" s="524"/>
      <c r="AF564" s="524"/>
      <c r="AG564" s="524"/>
      <c r="AH564" s="524"/>
      <c r="AI564" s="524"/>
      <c r="AJ564" s="524"/>
      <c r="AK564" s="524"/>
      <c r="AL564" s="524"/>
      <c r="AM564" s="524"/>
      <c r="AN564" s="524"/>
      <c r="AO564" s="533"/>
      <c r="AP564" s="533"/>
      <c r="AQ564" s="533"/>
      <c r="AR564" s="533"/>
      <c r="AS564" s="533"/>
      <c r="AT564" s="533"/>
      <c r="AU564" s="533"/>
      <c r="AV564" s="533"/>
      <c r="AW564" s="533"/>
      <c r="AX564" s="533"/>
      <c r="AY564" s="533"/>
      <c r="AZ564" s="533"/>
      <c r="BA564" s="684"/>
      <c r="BB564" s="684"/>
      <c r="BC564" s="684"/>
      <c r="BD564" s="684"/>
      <c r="BE564" s="684"/>
      <c r="BF564" s="684"/>
      <c r="BG564" s="684"/>
      <c r="BH564" s="684"/>
      <c r="BI564" s="684"/>
      <c r="BJ564" s="684"/>
      <c r="BK564" s="684"/>
      <c r="BL564" s="684"/>
      <c r="BM564" s="684"/>
      <c r="BN564" s="684"/>
      <c r="BO564" s="684"/>
      <c r="BP564" s="684"/>
      <c r="BQ564" s="684"/>
    </row>
    <row r="565">
      <c r="A565" s="524"/>
      <c r="B565" s="524"/>
      <c r="C565" s="524"/>
      <c r="D565" s="524"/>
      <c r="E565" s="524"/>
      <c r="F565" s="524"/>
      <c r="G565" s="531"/>
      <c r="H565" s="531"/>
      <c r="I565" s="531"/>
      <c r="J565" s="531"/>
      <c r="K565" s="531"/>
      <c r="L565" s="531"/>
      <c r="M565" s="531"/>
      <c r="N565" s="531"/>
      <c r="O565" s="531"/>
      <c r="P565" s="549"/>
      <c r="Q565" s="676"/>
      <c r="R565" s="676"/>
      <c r="S565" s="680"/>
      <c r="T565" s="683"/>
      <c r="U565" s="683"/>
      <c r="V565" s="533"/>
      <c r="W565" s="524"/>
      <c r="X565" s="524"/>
      <c r="Y565" s="524"/>
      <c r="Z565" s="524"/>
      <c r="AA565" s="524"/>
      <c r="AB565" s="524"/>
      <c r="AC565" s="524"/>
      <c r="AD565" s="524"/>
      <c r="AE565" s="524"/>
      <c r="AF565" s="524"/>
      <c r="AG565" s="524"/>
      <c r="AH565" s="524"/>
      <c r="AI565" s="524"/>
      <c r="AJ565" s="524"/>
      <c r="AK565" s="524"/>
      <c r="AL565" s="524"/>
      <c r="AM565" s="524"/>
      <c r="AN565" s="524"/>
      <c r="AO565" s="533"/>
      <c r="AP565" s="533"/>
      <c r="AQ565" s="533"/>
      <c r="AR565" s="533"/>
      <c r="AS565" s="533"/>
      <c r="AT565" s="533"/>
      <c r="AU565" s="533"/>
      <c r="AV565" s="533"/>
      <c r="AW565" s="533"/>
      <c r="AX565" s="533"/>
      <c r="AY565" s="533"/>
      <c r="AZ565" s="533"/>
      <c r="BA565" s="684"/>
      <c r="BB565" s="684"/>
      <c r="BC565" s="684"/>
      <c r="BD565" s="684"/>
      <c r="BE565" s="684"/>
      <c r="BF565" s="684"/>
      <c r="BG565" s="684"/>
      <c r="BH565" s="684"/>
      <c r="BI565" s="684"/>
      <c r="BJ565" s="684"/>
      <c r="BK565" s="684"/>
      <c r="BL565" s="684"/>
      <c r="BM565" s="684"/>
      <c r="BN565" s="684"/>
      <c r="BO565" s="684"/>
      <c r="BP565" s="684"/>
      <c r="BQ565" s="684"/>
    </row>
    <row r="566">
      <c r="A566" s="524"/>
      <c r="B566" s="524"/>
      <c r="C566" s="524"/>
      <c r="D566" s="524"/>
      <c r="E566" s="524"/>
      <c r="F566" s="524"/>
      <c r="G566" s="531"/>
      <c r="H566" s="531"/>
      <c r="I566" s="531"/>
      <c r="J566" s="531"/>
      <c r="K566" s="531"/>
      <c r="L566" s="531"/>
      <c r="M566" s="531"/>
      <c r="N566" s="531"/>
      <c r="O566" s="531"/>
      <c r="P566" s="549"/>
      <c r="Q566" s="676"/>
      <c r="R566" s="676"/>
      <c r="S566" s="680"/>
      <c r="T566" s="683"/>
      <c r="U566" s="683"/>
      <c r="V566" s="533"/>
      <c r="W566" s="524"/>
      <c r="X566" s="524"/>
      <c r="Y566" s="524"/>
      <c r="Z566" s="524"/>
      <c r="AA566" s="524"/>
      <c r="AB566" s="524"/>
      <c r="AC566" s="524"/>
      <c r="AD566" s="524"/>
      <c r="AE566" s="524"/>
      <c r="AF566" s="524"/>
      <c r="AG566" s="524"/>
      <c r="AH566" s="524"/>
      <c r="AI566" s="524"/>
      <c r="AJ566" s="524"/>
      <c r="AK566" s="524"/>
      <c r="AL566" s="524"/>
      <c r="AM566" s="524"/>
      <c r="AN566" s="524"/>
      <c r="AO566" s="533"/>
      <c r="AP566" s="533"/>
      <c r="AQ566" s="533"/>
      <c r="AR566" s="533"/>
      <c r="AS566" s="533"/>
      <c r="AT566" s="533"/>
      <c r="AU566" s="533"/>
      <c r="AV566" s="533"/>
      <c r="AW566" s="533"/>
      <c r="AX566" s="533"/>
      <c r="AY566" s="533"/>
      <c r="AZ566" s="533"/>
      <c r="BA566" s="684"/>
      <c r="BB566" s="684"/>
      <c r="BC566" s="684"/>
      <c r="BD566" s="684"/>
      <c r="BE566" s="684"/>
      <c r="BF566" s="684"/>
      <c r="BG566" s="684"/>
      <c r="BH566" s="684"/>
      <c r="BI566" s="684"/>
      <c r="BJ566" s="684"/>
      <c r="BK566" s="684"/>
      <c r="BL566" s="684"/>
      <c r="BM566" s="684"/>
      <c r="BN566" s="684"/>
      <c r="BO566" s="684"/>
      <c r="BP566" s="684"/>
      <c r="BQ566" s="684"/>
    </row>
    <row r="567">
      <c r="A567" s="524"/>
      <c r="B567" s="524"/>
      <c r="C567" s="524"/>
      <c r="D567" s="524"/>
      <c r="E567" s="524"/>
      <c r="F567" s="524"/>
      <c r="G567" s="531"/>
      <c r="H567" s="531"/>
      <c r="I567" s="531"/>
      <c r="J567" s="531"/>
      <c r="K567" s="531"/>
      <c r="L567" s="531"/>
      <c r="M567" s="531"/>
      <c r="N567" s="531"/>
      <c r="O567" s="531"/>
      <c r="P567" s="549"/>
      <c r="Q567" s="676"/>
      <c r="R567" s="676"/>
      <c r="S567" s="680"/>
      <c r="T567" s="683"/>
      <c r="U567" s="683"/>
      <c r="V567" s="533"/>
      <c r="W567" s="524"/>
      <c r="X567" s="524"/>
      <c r="Y567" s="524"/>
      <c r="Z567" s="524"/>
      <c r="AA567" s="524"/>
      <c r="AB567" s="524"/>
      <c r="AC567" s="524"/>
      <c r="AD567" s="524"/>
      <c r="AE567" s="524"/>
      <c r="AF567" s="524"/>
      <c r="AG567" s="524"/>
      <c r="AH567" s="524"/>
      <c r="AI567" s="524"/>
      <c r="AJ567" s="524"/>
      <c r="AK567" s="524"/>
      <c r="AL567" s="524"/>
      <c r="AM567" s="524"/>
      <c r="AN567" s="524"/>
      <c r="AO567" s="533"/>
      <c r="AP567" s="533"/>
      <c r="AQ567" s="533"/>
      <c r="AR567" s="533"/>
      <c r="AS567" s="533"/>
      <c r="AT567" s="533"/>
      <c r="AU567" s="533"/>
      <c r="AV567" s="533"/>
      <c r="AW567" s="533"/>
      <c r="AX567" s="533"/>
      <c r="AY567" s="533"/>
      <c r="AZ567" s="533"/>
      <c r="BA567" s="684"/>
      <c r="BB567" s="684"/>
      <c r="BC567" s="684"/>
      <c r="BD567" s="684"/>
      <c r="BE567" s="684"/>
      <c r="BF567" s="684"/>
      <c r="BG567" s="684"/>
      <c r="BH567" s="684"/>
      <c r="BI567" s="684"/>
      <c r="BJ567" s="684"/>
      <c r="BK567" s="684"/>
      <c r="BL567" s="684"/>
      <c r="BM567" s="684"/>
      <c r="BN567" s="684"/>
      <c r="BO567" s="684"/>
      <c r="BP567" s="684"/>
      <c r="BQ567" s="684"/>
    </row>
    <row r="568">
      <c r="A568" s="524"/>
      <c r="B568" s="524"/>
      <c r="C568" s="524"/>
      <c r="D568" s="524"/>
      <c r="E568" s="524"/>
      <c r="F568" s="524"/>
      <c r="G568" s="531"/>
      <c r="H568" s="531"/>
      <c r="I568" s="531"/>
      <c r="J568" s="531"/>
      <c r="K568" s="531"/>
      <c r="L568" s="531"/>
      <c r="M568" s="531"/>
      <c r="N568" s="531"/>
      <c r="O568" s="531"/>
      <c r="P568" s="549"/>
      <c r="Q568" s="676"/>
      <c r="R568" s="676"/>
      <c r="S568" s="680"/>
      <c r="T568" s="683"/>
      <c r="U568" s="683"/>
      <c r="V568" s="533"/>
      <c r="W568" s="524"/>
      <c r="X568" s="524"/>
      <c r="Y568" s="524"/>
      <c r="Z568" s="524"/>
      <c r="AA568" s="524"/>
      <c r="AB568" s="524"/>
      <c r="AC568" s="524"/>
      <c r="AD568" s="524"/>
      <c r="AE568" s="524"/>
      <c r="AF568" s="524"/>
      <c r="AG568" s="524"/>
      <c r="AH568" s="524"/>
      <c r="AI568" s="524"/>
      <c r="AJ568" s="524"/>
      <c r="AK568" s="524"/>
      <c r="AL568" s="524"/>
      <c r="AM568" s="524"/>
      <c r="AN568" s="524"/>
      <c r="AO568" s="533"/>
      <c r="AP568" s="533"/>
      <c r="AQ568" s="533"/>
      <c r="AR568" s="533"/>
      <c r="AS568" s="533"/>
      <c r="AT568" s="533"/>
      <c r="AU568" s="533"/>
      <c r="AV568" s="533"/>
      <c r="AW568" s="533"/>
      <c r="AX568" s="533"/>
      <c r="AY568" s="533"/>
      <c r="AZ568" s="533"/>
      <c r="BA568" s="684"/>
      <c r="BB568" s="684"/>
      <c r="BC568" s="684"/>
      <c r="BD568" s="684"/>
      <c r="BE568" s="684"/>
      <c r="BF568" s="684"/>
      <c r="BG568" s="684"/>
      <c r="BH568" s="684"/>
      <c r="BI568" s="684"/>
      <c r="BJ568" s="684"/>
      <c r="BK568" s="684"/>
      <c r="BL568" s="684"/>
      <c r="BM568" s="684"/>
      <c r="BN568" s="684"/>
      <c r="BO568" s="684"/>
      <c r="BP568" s="684"/>
      <c r="BQ568" s="684"/>
    </row>
    <row r="569">
      <c r="A569" s="524"/>
      <c r="B569" s="524"/>
      <c r="C569" s="524"/>
      <c r="D569" s="524"/>
      <c r="E569" s="524"/>
      <c r="F569" s="524"/>
      <c r="G569" s="531"/>
      <c r="H569" s="531"/>
      <c r="I569" s="531"/>
      <c r="J569" s="531"/>
      <c r="K569" s="531"/>
      <c r="L569" s="531"/>
      <c r="M569" s="531"/>
      <c r="N569" s="531"/>
      <c r="O569" s="531"/>
      <c r="P569" s="549"/>
      <c r="Q569" s="676"/>
      <c r="R569" s="676"/>
      <c r="S569" s="680"/>
      <c r="T569" s="683"/>
      <c r="U569" s="683"/>
      <c r="V569" s="533"/>
      <c r="W569" s="524"/>
      <c r="X569" s="524"/>
      <c r="Y569" s="524"/>
      <c r="Z569" s="524"/>
      <c r="AA569" s="524"/>
      <c r="AB569" s="524"/>
      <c r="AC569" s="524"/>
      <c r="AD569" s="524"/>
      <c r="AE569" s="524"/>
      <c r="AF569" s="524"/>
      <c r="AG569" s="524"/>
      <c r="AH569" s="524"/>
      <c r="AI569" s="524"/>
      <c r="AJ569" s="524"/>
      <c r="AK569" s="524"/>
      <c r="AL569" s="524"/>
      <c r="AM569" s="524"/>
      <c r="AN569" s="524"/>
      <c r="AO569" s="533"/>
      <c r="AP569" s="533"/>
      <c r="AQ569" s="533"/>
      <c r="AR569" s="533"/>
      <c r="AS569" s="533"/>
      <c r="AT569" s="533"/>
      <c r="AU569" s="533"/>
      <c r="AV569" s="533"/>
      <c r="AW569" s="533"/>
      <c r="AX569" s="533"/>
      <c r="AY569" s="533"/>
      <c r="AZ569" s="533"/>
      <c r="BA569" s="684"/>
      <c r="BB569" s="684"/>
      <c r="BC569" s="684"/>
      <c r="BD569" s="684"/>
      <c r="BE569" s="684"/>
      <c r="BF569" s="684"/>
      <c r="BG569" s="684"/>
      <c r="BH569" s="684"/>
      <c r="BI569" s="684"/>
      <c r="BJ569" s="684"/>
      <c r="BK569" s="684"/>
      <c r="BL569" s="684"/>
      <c r="BM569" s="684"/>
      <c r="BN569" s="684"/>
      <c r="BO569" s="684"/>
      <c r="BP569" s="684"/>
      <c r="BQ569" s="684"/>
    </row>
    <row r="570">
      <c r="A570" s="524"/>
      <c r="B570" s="524"/>
      <c r="C570" s="524"/>
      <c r="D570" s="524"/>
      <c r="E570" s="524"/>
      <c r="F570" s="524"/>
      <c r="G570" s="531"/>
      <c r="H570" s="531"/>
      <c r="I570" s="531"/>
      <c r="J570" s="531"/>
      <c r="K570" s="531"/>
      <c r="L570" s="531"/>
      <c r="M570" s="531"/>
      <c r="N570" s="531"/>
      <c r="O570" s="531"/>
      <c r="P570" s="549"/>
      <c r="Q570" s="676"/>
      <c r="R570" s="676"/>
      <c r="S570" s="680"/>
      <c r="T570" s="683"/>
      <c r="U570" s="683"/>
      <c r="V570" s="533"/>
      <c r="W570" s="524"/>
      <c r="X570" s="524"/>
      <c r="Y570" s="524"/>
      <c r="Z570" s="524"/>
      <c r="AA570" s="524"/>
      <c r="AB570" s="524"/>
      <c r="AC570" s="524"/>
      <c r="AD570" s="524"/>
      <c r="AE570" s="524"/>
      <c r="AF570" s="524"/>
      <c r="AG570" s="524"/>
      <c r="AH570" s="524"/>
      <c r="AI570" s="524"/>
      <c r="AJ570" s="524"/>
      <c r="AK570" s="524"/>
      <c r="AL570" s="524"/>
      <c r="AM570" s="524"/>
      <c r="AN570" s="524"/>
      <c r="AO570" s="533"/>
      <c r="AP570" s="533"/>
      <c r="AQ570" s="533"/>
      <c r="AR570" s="533"/>
      <c r="AS570" s="533"/>
      <c r="AT570" s="533"/>
      <c r="AU570" s="533"/>
      <c r="AV570" s="533"/>
      <c r="AW570" s="533"/>
      <c r="AX570" s="533"/>
      <c r="AY570" s="533"/>
      <c r="AZ570" s="533"/>
      <c r="BA570" s="684"/>
      <c r="BB570" s="684"/>
      <c r="BC570" s="684"/>
      <c r="BD570" s="684"/>
      <c r="BE570" s="684"/>
      <c r="BF570" s="684"/>
      <c r="BG570" s="684"/>
      <c r="BH570" s="684"/>
      <c r="BI570" s="684"/>
      <c r="BJ570" s="684"/>
      <c r="BK570" s="684"/>
      <c r="BL570" s="684"/>
      <c r="BM570" s="684"/>
      <c r="BN570" s="684"/>
      <c r="BO570" s="684"/>
      <c r="BP570" s="684"/>
      <c r="BQ570" s="684"/>
    </row>
    <row r="571">
      <c r="A571" s="524"/>
      <c r="B571" s="524"/>
      <c r="C571" s="524"/>
      <c r="D571" s="524"/>
      <c r="E571" s="524"/>
      <c r="F571" s="524"/>
      <c r="G571" s="531"/>
      <c r="H571" s="531"/>
      <c r="I571" s="531"/>
      <c r="J571" s="531"/>
      <c r="K571" s="531"/>
      <c r="L571" s="531"/>
      <c r="M571" s="531"/>
      <c r="N571" s="531"/>
      <c r="O571" s="531"/>
      <c r="P571" s="549"/>
      <c r="Q571" s="676"/>
      <c r="R571" s="676"/>
      <c r="S571" s="680"/>
      <c r="T571" s="683"/>
      <c r="U571" s="683"/>
      <c r="V571" s="533"/>
      <c r="W571" s="524"/>
      <c r="X571" s="524"/>
      <c r="Y571" s="524"/>
      <c r="Z571" s="524"/>
      <c r="AA571" s="524"/>
      <c r="AB571" s="524"/>
      <c r="AC571" s="524"/>
      <c r="AD571" s="524"/>
      <c r="AE571" s="524"/>
      <c r="AF571" s="524"/>
      <c r="AG571" s="524"/>
      <c r="AH571" s="524"/>
      <c r="AI571" s="524"/>
      <c r="AJ571" s="524"/>
      <c r="AK571" s="524"/>
      <c r="AL571" s="524"/>
      <c r="AM571" s="524"/>
      <c r="AN571" s="524"/>
      <c r="AO571" s="533"/>
      <c r="AP571" s="533"/>
      <c r="AQ571" s="533"/>
      <c r="AR571" s="533"/>
      <c r="AS571" s="533"/>
      <c r="AT571" s="533"/>
      <c r="AU571" s="533"/>
      <c r="AV571" s="533"/>
      <c r="AW571" s="533"/>
      <c r="AX571" s="533"/>
      <c r="AY571" s="533"/>
      <c r="AZ571" s="533"/>
      <c r="BA571" s="684"/>
      <c r="BB571" s="684"/>
      <c r="BC571" s="684"/>
      <c r="BD571" s="684"/>
      <c r="BE571" s="684"/>
      <c r="BF571" s="684"/>
      <c r="BG571" s="684"/>
      <c r="BH571" s="684"/>
      <c r="BI571" s="684"/>
      <c r="BJ571" s="684"/>
      <c r="BK571" s="684"/>
      <c r="BL571" s="684"/>
      <c r="BM571" s="684"/>
      <c r="BN571" s="684"/>
      <c r="BO571" s="684"/>
      <c r="BP571" s="684"/>
      <c r="BQ571" s="684"/>
    </row>
    <row r="572">
      <c r="A572" s="524"/>
      <c r="B572" s="524"/>
      <c r="C572" s="524"/>
      <c r="D572" s="524"/>
      <c r="E572" s="524"/>
      <c r="F572" s="524"/>
      <c r="G572" s="531"/>
      <c r="H572" s="531"/>
      <c r="I572" s="531"/>
      <c r="J572" s="531"/>
      <c r="K572" s="531"/>
      <c r="L572" s="531"/>
      <c r="M572" s="531"/>
      <c r="N572" s="531"/>
      <c r="O572" s="531"/>
      <c r="P572" s="549"/>
      <c r="Q572" s="676"/>
      <c r="R572" s="676"/>
      <c r="S572" s="680"/>
      <c r="T572" s="683"/>
      <c r="U572" s="683"/>
      <c r="V572" s="533"/>
      <c r="W572" s="524"/>
      <c r="X572" s="524"/>
      <c r="Y572" s="524"/>
      <c r="Z572" s="524"/>
      <c r="AA572" s="524"/>
      <c r="AB572" s="524"/>
      <c r="AC572" s="524"/>
      <c r="AD572" s="524"/>
      <c r="AE572" s="524"/>
      <c r="AF572" s="524"/>
      <c r="AG572" s="524"/>
      <c r="AH572" s="524"/>
      <c r="AI572" s="524"/>
      <c r="AJ572" s="524"/>
      <c r="AK572" s="524"/>
      <c r="AL572" s="524"/>
      <c r="AM572" s="524"/>
      <c r="AN572" s="524"/>
      <c r="AO572" s="533"/>
      <c r="AP572" s="533"/>
      <c r="AQ572" s="533"/>
      <c r="AR572" s="533"/>
      <c r="AS572" s="533"/>
      <c r="AT572" s="533"/>
      <c r="AU572" s="533"/>
      <c r="AV572" s="533"/>
      <c r="AW572" s="533"/>
      <c r="AX572" s="533"/>
      <c r="AY572" s="533"/>
      <c r="AZ572" s="533"/>
      <c r="BA572" s="684"/>
      <c r="BB572" s="684"/>
      <c r="BC572" s="684"/>
      <c r="BD572" s="684"/>
      <c r="BE572" s="684"/>
      <c r="BF572" s="684"/>
      <c r="BG572" s="684"/>
      <c r="BH572" s="684"/>
      <c r="BI572" s="684"/>
      <c r="BJ572" s="684"/>
      <c r="BK572" s="684"/>
      <c r="BL572" s="684"/>
      <c r="BM572" s="684"/>
      <c r="BN572" s="684"/>
      <c r="BO572" s="684"/>
      <c r="BP572" s="684"/>
      <c r="BQ572" s="684"/>
    </row>
    <row r="573">
      <c r="A573" s="524"/>
      <c r="B573" s="524"/>
      <c r="C573" s="524"/>
      <c r="D573" s="524"/>
      <c r="E573" s="524"/>
      <c r="F573" s="524"/>
      <c r="G573" s="531"/>
      <c r="H573" s="531"/>
      <c r="I573" s="531"/>
      <c r="J573" s="531"/>
      <c r="K573" s="531"/>
      <c r="L573" s="531"/>
      <c r="M573" s="531"/>
      <c r="N573" s="531"/>
      <c r="O573" s="531"/>
      <c r="P573" s="549"/>
      <c r="Q573" s="676"/>
      <c r="R573" s="676"/>
      <c r="S573" s="680"/>
      <c r="T573" s="683"/>
      <c r="U573" s="683"/>
      <c r="V573" s="533"/>
      <c r="W573" s="524"/>
      <c r="X573" s="524"/>
      <c r="Y573" s="524"/>
      <c r="Z573" s="524"/>
      <c r="AA573" s="524"/>
      <c r="AB573" s="524"/>
      <c r="AC573" s="524"/>
      <c r="AD573" s="524"/>
      <c r="AE573" s="524"/>
      <c r="AF573" s="524"/>
      <c r="AG573" s="524"/>
      <c r="AH573" s="524"/>
      <c r="AI573" s="524"/>
      <c r="AJ573" s="524"/>
      <c r="AK573" s="524"/>
      <c r="AL573" s="524"/>
      <c r="AM573" s="524"/>
      <c r="AN573" s="524"/>
      <c r="AO573" s="533"/>
      <c r="AP573" s="533"/>
      <c r="AQ573" s="533"/>
      <c r="AR573" s="533"/>
      <c r="AS573" s="533"/>
      <c r="AT573" s="533"/>
      <c r="AU573" s="533"/>
      <c r="AV573" s="533"/>
      <c r="AW573" s="533"/>
      <c r="AX573" s="533"/>
      <c r="AY573" s="533"/>
      <c r="AZ573" s="533"/>
      <c r="BA573" s="684"/>
      <c r="BB573" s="684"/>
      <c r="BC573" s="684"/>
      <c r="BD573" s="684"/>
      <c r="BE573" s="684"/>
      <c r="BF573" s="684"/>
      <c r="BG573" s="684"/>
      <c r="BH573" s="684"/>
      <c r="BI573" s="684"/>
      <c r="BJ573" s="684"/>
      <c r="BK573" s="684"/>
      <c r="BL573" s="684"/>
      <c r="BM573" s="684"/>
      <c r="BN573" s="684"/>
      <c r="BO573" s="684"/>
      <c r="BP573" s="684"/>
      <c r="BQ573" s="684"/>
    </row>
    <row r="574">
      <c r="A574" s="524"/>
      <c r="B574" s="524"/>
      <c r="C574" s="524"/>
      <c r="D574" s="524"/>
      <c r="E574" s="524"/>
      <c r="F574" s="524"/>
      <c r="G574" s="531"/>
      <c r="H574" s="531"/>
      <c r="I574" s="531"/>
      <c r="J574" s="531"/>
      <c r="K574" s="531"/>
      <c r="L574" s="531"/>
      <c r="M574" s="531"/>
      <c r="N574" s="531"/>
      <c r="O574" s="531"/>
      <c r="P574" s="549"/>
      <c r="Q574" s="676"/>
      <c r="R574" s="676"/>
      <c r="S574" s="680"/>
      <c r="T574" s="683"/>
      <c r="U574" s="683"/>
      <c r="V574" s="533"/>
      <c r="W574" s="524"/>
      <c r="X574" s="524"/>
      <c r="Y574" s="524"/>
      <c r="Z574" s="524"/>
      <c r="AA574" s="524"/>
      <c r="AB574" s="524"/>
      <c r="AC574" s="524"/>
      <c r="AD574" s="524"/>
      <c r="AE574" s="524"/>
      <c r="AF574" s="524"/>
      <c r="AG574" s="524"/>
      <c r="AH574" s="524"/>
      <c r="AI574" s="524"/>
      <c r="AJ574" s="524"/>
      <c r="AK574" s="524"/>
      <c r="AL574" s="524"/>
      <c r="AM574" s="524"/>
      <c r="AN574" s="524"/>
      <c r="AO574" s="533"/>
      <c r="AP574" s="533"/>
      <c r="AQ574" s="533"/>
      <c r="AR574" s="533"/>
      <c r="AS574" s="533"/>
      <c r="AT574" s="533"/>
      <c r="AU574" s="533"/>
      <c r="AV574" s="533"/>
      <c r="AW574" s="533"/>
      <c r="AX574" s="533"/>
      <c r="AY574" s="533"/>
      <c r="AZ574" s="533"/>
      <c r="BA574" s="684"/>
      <c r="BB574" s="684"/>
      <c r="BC574" s="684"/>
      <c r="BD574" s="684"/>
      <c r="BE574" s="684"/>
      <c r="BF574" s="684"/>
      <c r="BG574" s="684"/>
      <c r="BH574" s="684"/>
      <c r="BI574" s="684"/>
      <c r="BJ574" s="684"/>
      <c r="BK574" s="684"/>
      <c r="BL574" s="684"/>
      <c r="BM574" s="684"/>
      <c r="BN574" s="684"/>
      <c r="BO574" s="684"/>
      <c r="BP574" s="684"/>
      <c r="BQ574" s="684"/>
    </row>
    <row r="575">
      <c r="A575" s="524"/>
      <c r="B575" s="524"/>
      <c r="C575" s="524"/>
      <c r="D575" s="524"/>
      <c r="E575" s="524"/>
      <c r="F575" s="524"/>
      <c r="G575" s="531"/>
      <c r="H575" s="531"/>
      <c r="I575" s="531"/>
      <c r="J575" s="531"/>
      <c r="K575" s="531"/>
      <c r="L575" s="531"/>
      <c r="M575" s="531"/>
      <c r="N575" s="531"/>
      <c r="O575" s="531"/>
      <c r="P575" s="549"/>
      <c r="Q575" s="676"/>
      <c r="R575" s="676"/>
      <c r="S575" s="680"/>
      <c r="T575" s="683"/>
      <c r="U575" s="683"/>
      <c r="V575" s="533"/>
      <c r="W575" s="524"/>
      <c r="X575" s="524"/>
      <c r="Y575" s="524"/>
      <c r="Z575" s="524"/>
      <c r="AA575" s="524"/>
      <c r="AB575" s="524"/>
      <c r="AC575" s="524"/>
      <c r="AD575" s="524"/>
      <c r="AE575" s="524"/>
      <c r="AF575" s="524"/>
      <c r="AG575" s="524"/>
      <c r="AH575" s="524"/>
      <c r="AI575" s="524"/>
      <c r="AJ575" s="524"/>
      <c r="AK575" s="524"/>
      <c r="AL575" s="524"/>
      <c r="AM575" s="524"/>
      <c r="AN575" s="524"/>
      <c r="AO575" s="533"/>
      <c r="AP575" s="533"/>
      <c r="AQ575" s="533"/>
      <c r="AR575" s="533"/>
      <c r="AS575" s="533"/>
      <c r="AT575" s="533"/>
      <c r="AU575" s="533"/>
      <c r="AV575" s="533"/>
      <c r="AW575" s="533"/>
      <c r="AX575" s="533"/>
      <c r="AY575" s="533"/>
      <c r="AZ575" s="533"/>
      <c r="BA575" s="684"/>
      <c r="BB575" s="684"/>
      <c r="BC575" s="684"/>
      <c r="BD575" s="684"/>
      <c r="BE575" s="684"/>
      <c r="BF575" s="684"/>
      <c r="BG575" s="684"/>
      <c r="BH575" s="684"/>
      <c r="BI575" s="684"/>
      <c r="BJ575" s="684"/>
      <c r="BK575" s="684"/>
      <c r="BL575" s="684"/>
      <c r="BM575" s="684"/>
      <c r="BN575" s="684"/>
      <c r="BO575" s="684"/>
      <c r="BP575" s="684"/>
      <c r="BQ575" s="684"/>
    </row>
    <row r="576">
      <c r="A576" s="524"/>
      <c r="B576" s="524"/>
      <c r="C576" s="524"/>
      <c r="D576" s="524"/>
      <c r="E576" s="524"/>
      <c r="F576" s="524"/>
      <c r="G576" s="531"/>
      <c r="H576" s="531"/>
      <c r="I576" s="531"/>
      <c r="J576" s="531"/>
      <c r="K576" s="531"/>
      <c r="L576" s="531"/>
      <c r="M576" s="531"/>
      <c r="N576" s="531"/>
      <c r="O576" s="531"/>
      <c r="P576" s="549"/>
      <c r="Q576" s="676"/>
      <c r="R576" s="676"/>
      <c r="S576" s="680"/>
      <c r="T576" s="683"/>
      <c r="U576" s="683"/>
      <c r="V576" s="533"/>
      <c r="W576" s="524"/>
      <c r="X576" s="524"/>
      <c r="Y576" s="524"/>
      <c r="Z576" s="524"/>
      <c r="AA576" s="524"/>
      <c r="AB576" s="524"/>
      <c r="AC576" s="524"/>
      <c r="AD576" s="524"/>
      <c r="AE576" s="524"/>
      <c r="AF576" s="524"/>
      <c r="AG576" s="524"/>
      <c r="AH576" s="524"/>
      <c r="AI576" s="524"/>
      <c r="AJ576" s="524"/>
      <c r="AK576" s="524"/>
      <c r="AL576" s="524"/>
      <c r="AM576" s="524"/>
      <c r="AN576" s="524"/>
      <c r="AO576" s="533"/>
      <c r="AP576" s="533"/>
      <c r="AQ576" s="533"/>
      <c r="AR576" s="533"/>
      <c r="AS576" s="533"/>
      <c r="AT576" s="533"/>
      <c r="AU576" s="533"/>
      <c r="AV576" s="533"/>
      <c r="AW576" s="533"/>
      <c r="AX576" s="533"/>
      <c r="AY576" s="533"/>
      <c r="AZ576" s="533"/>
      <c r="BA576" s="684"/>
      <c r="BB576" s="684"/>
      <c r="BC576" s="684"/>
      <c r="BD576" s="684"/>
      <c r="BE576" s="684"/>
      <c r="BF576" s="684"/>
      <c r="BG576" s="684"/>
      <c r="BH576" s="684"/>
      <c r="BI576" s="684"/>
      <c r="BJ576" s="684"/>
      <c r="BK576" s="684"/>
      <c r="BL576" s="684"/>
      <c r="BM576" s="684"/>
      <c r="BN576" s="684"/>
      <c r="BO576" s="684"/>
      <c r="BP576" s="684"/>
      <c r="BQ576" s="684"/>
    </row>
    <row r="577">
      <c r="A577" s="524"/>
      <c r="B577" s="524"/>
      <c r="C577" s="524"/>
      <c r="D577" s="524"/>
      <c r="E577" s="524"/>
      <c r="F577" s="524"/>
      <c r="G577" s="531"/>
      <c r="H577" s="531"/>
      <c r="I577" s="531"/>
      <c r="J577" s="531"/>
      <c r="K577" s="531"/>
      <c r="L577" s="531"/>
      <c r="M577" s="531"/>
      <c r="N577" s="531"/>
      <c r="O577" s="531"/>
      <c r="P577" s="549"/>
      <c r="Q577" s="676"/>
      <c r="R577" s="676"/>
      <c r="S577" s="680"/>
      <c r="T577" s="683"/>
      <c r="U577" s="683"/>
      <c r="V577" s="533"/>
      <c r="W577" s="524"/>
      <c r="X577" s="524"/>
      <c r="Y577" s="524"/>
      <c r="Z577" s="524"/>
      <c r="AA577" s="524"/>
      <c r="AB577" s="524"/>
      <c r="AC577" s="524"/>
      <c r="AD577" s="524"/>
      <c r="AE577" s="524"/>
      <c r="AF577" s="524"/>
      <c r="AG577" s="524"/>
      <c r="AH577" s="524"/>
      <c r="AI577" s="524"/>
      <c r="AJ577" s="524"/>
      <c r="AK577" s="524"/>
      <c r="AL577" s="524"/>
      <c r="AM577" s="524"/>
      <c r="AN577" s="524"/>
      <c r="AO577" s="533"/>
      <c r="AP577" s="533"/>
      <c r="AQ577" s="533"/>
      <c r="AR577" s="533"/>
      <c r="AS577" s="533"/>
      <c r="AT577" s="533"/>
      <c r="AU577" s="533"/>
      <c r="AV577" s="533"/>
      <c r="AW577" s="533"/>
      <c r="AX577" s="533"/>
      <c r="AY577" s="533"/>
      <c r="AZ577" s="533"/>
      <c r="BA577" s="684"/>
      <c r="BB577" s="684"/>
      <c r="BC577" s="684"/>
      <c r="BD577" s="684"/>
      <c r="BE577" s="684"/>
      <c r="BF577" s="684"/>
      <c r="BG577" s="684"/>
      <c r="BH577" s="684"/>
      <c r="BI577" s="684"/>
      <c r="BJ577" s="684"/>
      <c r="BK577" s="684"/>
      <c r="BL577" s="684"/>
      <c r="BM577" s="684"/>
      <c r="BN577" s="684"/>
      <c r="BO577" s="684"/>
      <c r="BP577" s="684"/>
      <c r="BQ577" s="684"/>
    </row>
    <row r="578">
      <c r="A578" s="524"/>
      <c r="B578" s="524"/>
      <c r="C578" s="524"/>
      <c r="D578" s="524"/>
      <c r="E578" s="524"/>
      <c r="F578" s="524"/>
      <c r="G578" s="531"/>
      <c r="H578" s="531"/>
      <c r="I578" s="531"/>
      <c r="J578" s="531"/>
      <c r="K578" s="531"/>
      <c r="L578" s="531"/>
      <c r="M578" s="531"/>
      <c r="N578" s="531"/>
      <c r="O578" s="531"/>
      <c r="P578" s="549"/>
      <c r="Q578" s="676"/>
      <c r="R578" s="676"/>
      <c r="S578" s="680"/>
      <c r="T578" s="683"/>
      <c r="U578" s="683"/>
      <c r="V578" s="533"/>
      <c r="W578" s="524"/>
      <c r="X578" s="524"/>
      <c r="Y578" s="524"/>
      <c r="Z578" s="524"/>
      <c r="AA578" s="524"/>
      <c r="AB578" s="524"/>
      <c r="AC578" s="524"/>
      <c r="AD578" s="524"/>
      <c r="AE578" s="524"/>
      <c r="AF578" s="524"/>
      <c r="AG578" s="524"/>
      <c r="AH578" s="524"/>
      <c r="AI578" s="524"/>
      <c r="AJ578" s="524"/>
      <c r="AK578" s="524"/>
      <c r="AL578" s="524"/>
      <c r="AM578" s="524"/>
      <c r="AN578" s="524"/>
      <c r="AO578" s="533"/>
      <c r="AP578" s="533"/>
      <c r="AQ578" s="533"/>
      <c r="AR578" s="533"/>
      <c r="AS578" s="533"/>
      <c r="AT578" s="533"/>
      <c r="AU578" s="533"/>
      <c r="AV578" s="533"/>
      <c r="AW578" s="533"/>
      <c r="AX578" s="533"/>
      <c r="AY578" s="533"/>
      <c r="AZ578" s="533"/>
      <c r="BA578" s="684"/>
      <c r="BB578" s="684"/>
      <c r="BC578" s="684"/>
      <c r="BD578" s="684"/>
      <c r="BE578" s="684"/>
      <c r="BF578" s="684"/>
      <c r="BG578" s="684"/>
      <c r="BH578" s="684"/>
      <c r="BI578" s="684"/>
      <c r="BJ578" s="684"/>
      <c r="BK578" s="684"/>
      <c r="BL578" s="684"/>
      <c r="BM578" s="684"/>
      <c r="BN578" s="684"/>
      <c r="BO578" s="684"/>
      <c r="BP578" s="684"/>
      <c r="BQ578" s="684"/>
    </row>
    <row r="579">
      <c r="A579" s="524"/>
      <c r="B579" s="524"/>
      <c r="C579" s="524"/>
      <c r="D579" s="524"/>
      <c r="E579" s="524"/>
      <c r="F579" s="524"/>
      <c r="G579" s="531"/>
      <c r="H579" s="531"/>
      <c r="I579" s="531"/>
      <c r="J579" s="531"/>
      <c r="K579" s="531"/>
      <c r="L579" s="531"/>
      <c r="M579" s="531"/>
      <c r="N579" s="531"/>
      <c r="O579" s="531"/>
      <c r="P579" s="549"/>
      <c r="Q579" s="676"/>
      <c r="R579" s="676"/>
      <c r="S579" s="680"/>
      <c r="T579" s="683"/>
      <c r="U579" s="683"/>
      <c r="V579" s="533"/>
      <c r="W579" s="524"/>
      <c r="X579" s="524"/>
      <c r="Y579" s="524"/>
      <c r="Z579" s="524"/>
      <c r="AA579" s="524"/>
      <c r="AB579" s="524"/>
      <c r="AC579" s="524"/>
      <c r="AD579" s="524"/>
      <c r="AE579" s="524"/>
      <c r="AF579" s="524"/>
      <c r="AG579" s="524"/>
      <c r="AH579" s="524"/>
      <c r="AI579" s="524"/>
      <c r="AJ579" s="524"/>
      <c r="AK579" s="524"/>
      <c r="AL579" s="524"/>
      <c r="AM579" s="524"/>
      <c r="AN579" s="524"/>
      <c r="AO579" s="533"/>
      <c r="AP579" s="533"/>
      <c r="AQ579" s="533"/>
      <c r="AR579" s="533"/>
      <c r="AS579" s="533"/>
      <c r="AT579" s="533"/>
      <c r="AU579" s="533"/>
      <c r="AV579" s="533"/>
      <c r="AW579" s="533"/>
      <c r="AX579" s="533"/>
      <c r="AY579" s="533"/>
      <c r="AZ579" s="533"/>
      <c r="BA579" s="684"/>
      <c r="BB579" s="684"/>
      <c r="BC579" s="684"/>
      <c r="BD579" s="684"/>
      <c r="BE579" s="684"/>
      <c r="BF579" s="684"/>
      <c r="BG579" s="684"/>
      <c r="BH579" s="684"/>
      <c r="BI579" s="684"/>
      <c r="BJ579" s="684"/>
      <c r="BK579" s="684"/>
      <c r="BL579" s="684"/>
      <c r="BM579" s="684"/>
      <c r="BN579" s="684"/>
      <c r="BO579" s="684"/>
      <c r="BP579" s="684"/>
      <c r="BQ579" s="684"/>
    </row>
    <row r="580">
      <c r="A580" s="524"/>
      <c r="B580" s="524"/>
      <c r="C580" s="524"/>
      <c r="D580" s="524"/>
      <c r="E580" s="524"/>
      <c r="F580" s="524"/>
      <c r="G580" s="531"/>
      <c r="H580" s="531"/>
      <c r="I580" s="531"/>
      <c r="J580" s="531"/>
      <c r="K580" s="531"/>
      <c r="L580" s="531"/>
      <c r="M580" s="531"/>
      <c r="N580" s="531"/>
      <c r="O580" s="531"/>
      <c r="P580" s="549"/>
      <c r="Q580" s="676"/>
      <c r="R580" s="676"/>
      <c r="S580" s="680"/>
      <c r="T580" s="683"/>
      <c r="U580" s="683"/>
      <c r="V580" s="533"/>
      <c r="W580" s="524"/>
      <c r="X580" s="524"/>
      <c r="Y580" s="524"/>
      <c r="Z580" s="524"/>
      <c r="AA580" s="524"/>
      <c r="AB580" s="524"/>
      <c r="AC580" s="524"/>
      <c r="AD580" s="524"/>
      <c r="AE580" s="524"/>
      <c r="AF580" s="524"/>
      <c r="AG580" s="524"/>
      <c r="AH580" s="524"/>
      <c r="AI580" s="524"/>
      <c r="AJ580" s="524"/>
      <c r="AK580" s="524"/>
      <c r="AL580" s="524"/>
      <c r="AM580" s="524"/>
      <c r="AN580" s="524"/>
      <c r="AO580" s="533"/>
      <c r="AP580" s="533"/>
      <c r="AQ580" s="533"/>
      <c r="AR580" s="533"/>
      <c r="AS580" s="533"/>
      <c r="AT580" s="533"/>
      <c r="AU580" s="533"/>
      <c r="AV580" s="533"/>
      <c r="AW580" s="533"/>
      <c r="AX580" s="533"/>
      <c r="AY580" s="533"/>
      <c r="AZ580" s="533"/>
      <c r="BA580" s="684"/>
      <c r="BB580" s="684"/>
      <c r="BC580" s="684"/>
      <c r="BD580" s="684"/>
      <c r="BE580" s="684"/>
      <c r="BF580" s="684"/>
      <c r="BG580" s="684"/>
      <c r="BH580" s="684"/>
      <c r="BI580" s="684"/>
      <c r="BJ580" s="684"/>
      <c r="BK580" s="684"/>
      <c r="BL580" s="684"/>
      <c r="BM580" s="684"/>
      <c r="BN580" s="684"/>
      <c r="BO580" s="684"/>
      <c r="BP580" s="684"/>
      <c r="BQ580" s="684"/>
    </row>
    <row r="581">
      <c r="A581" s="524"/>
      <c r="B581" s="524"/>
      <c r="C581" s="524"/>
      <c r="D581" s="524"/>
      <c r="E581" s="524"/>
      <c r="F581" s="524"/>
      <c r="G581" s="531"/>
      <c r="H581" s="531"/>
      <c r="I581" s="531"/>
      <c r="J581" s="531"/>
      <c r="K581" s="531"/>
      <c r="L581" s="531"/>
      <c r="M581" s="531"/>
      <c r="N581" s="531"/>
      <c r="O581" s="531"/>
      <c r="P581" s="549"/>
      <c r="Q581" s="676"/>
      <c r="R581" s="676"/>
      <c r="S581" s="680"/>
      <c r="T581" s="683"/>
      <c r="U581" s="683"/>
      <c r="V581" s="533"/>
      <c r="W581" s="524"/>
      <c r="X581" s="524"/>
      <c r="Y581" s="524"/>
      <c r="Z581" s="524"/>
      <c r="AA581" s="524"/>
      <c r="AB581" s="524"/>
      <c r="AC581" s="524"/>
      <c r="AD581" s="524"/>
      <c r="AE581" s="524"/>
      <c r="AF581" s="524"/>
      <c r="AG581" s="524"/>
      <c r="AH581" s="524"/>
      <c r="AI581" s="524"/>
      <c r="AJ581" s="524"/>
      <c r="AK581" s="524"/>
      <c r="AL581" s="524"/>
      <c r="AM581" s="524"/>
      <c r="AN581" s="524"/>
      <c r="AO581" s="533"/>
      <c r="AP581" s="533"/>
      <c r="AQ581" s="533"/>
      <c r="AR581" s="533"/>
      <c r="AS581" s="533"/>
      <c r="AT581" s="533"/>
      <c r="AU581" s="533"/>
      <c r="AV581" s="533"/>
      <c r="AW581" s="533"/>
      <c r="AX581" s="533"/>
      <c r="AY581" s="533"/>
      <c r="AZ581" s="533"/>
      <c r="BA581" s="684"/>
      <c r="BB581" s="684"/>
      <c r="BC581" s="684"/>
      <c r="BD581" s="684"/>
      <c r="BE581" s="684"/>
      <c r="BF581" s="684"/>
      <c r="BG581" s="684"/>
      <c r="BH581" s="684"/>
      <c r="BI581" s="684"/>
      <c r="BJ581" s="684"/>
      <c r="BK581" s="684"/>
      <c r="BL581" s="684"/>
      <c r="BM581" s="684"/>
      <c r="BN581" s="684"/>
      <c r="BO581" s="684"/>
      <c r="BP581" s="684"/>
      <c r="BQ581" s="684"/>
    </row>
    <row r="582">
      <c r="A582" s="524"/>
      <c r="B582" s="524"/>
      <c r="C582" s="524"/>
      <c r="D582" s="524"/>
      <c r="E582" s="524"/>
      <c r="F582" s="524"/>
      <c r="G582" s="531"/>
      <c r="H582" s="531"/>
      <c r="I582" s="531"/>
      <c r="J582" s="531"/>
      <c r="K582" s="531"/>
      <c r="L582" s="531"/>
      <c r="M582" s="531"/>
      <c r="N582" s="531"/>
      <c r="O582" s="531"/>
      <c r="P582" s="549"/>
      <c r="Q582" s="676"/>
      <c r="R582" s="676"/>
      <c r="S582" s="680"/>
      <c r="T582" s="683"/>
      <c r="U582" s="683"/>
      <c r="V582" s="533"/>
      <c r="W582" s="524"/>
      <c r="X582" s="524"/>
      <c r="Y582" s="524"/>
      <c r="Z582" s="524"/>
      <c r="AA582" s="524"/>
      <c r="AB582" s="524"/>
      <c r="AC582" s="524"/>
      <c r="AD582" s="524"/>
      <c r="AE582" s="524"/>
      <c r="AF582" s="524"/>
      <c r="AG582" s="524"/>
      <c r="AH582" s="524"/>
      <c r="AI582" s="524"/>
      <c r="AJ582" s="524"/>
      <c r="AK582" s="524"/>
      <c r="AL582" s="524"/>
      <c r="AM582" s="524"/>
      <c r="AN582" s="524"/>
      <c r="AO582" s="533"/>
      <c r="AP582" s="533"/>
      <c r="AQ582" s="533"/>
      <c r="AR582" s="533"/>
      <c r="AS582" s="533"/>
      <c r="AT582" s="533"/>
      <c r="AU582" s="533"/>
      <c r="AV582" s="533"/>
      <c r="AW582" s="533"/>
      <c r="AX582" s="533"/>
      <c r="AY582" s="533"/>
      <c r="AZ582" s="533"/>
      <c r="BA582" s="684"/>
      <c r="BB582" s="684"/>
      <c r="BC582" s="684"/>
      <c r="BD582" s="684"/>
      <c r="BE582" s="684"/>
      <c r="BF582" s="684"/>
      <c r="BG582" s="684"/>
      <c r="BH582" s="684"/>
      <c r="BI582" s="684"/>
      <c r="BJ582" s="684"/>
      <c r="BK582" s="684"/>
      <c r="BL582" s="684"/>
      <c r="BM582" s="684"/>
      <c r="BN582" s="684"/>
      <c r="BO582" s="684"/>
      <c r="BP582" s="684"/>
      <c r="BQ582" s="684"/>
    </row>
    <row r="583">
      <c r="A583" s="524"/>
      <c r="B583" s="524"/>
      <c r="C583" s="524"/>
      <c r="D583" s="524"/>
      <c r="E583" s="524"/>
      <c r="F583" s="524"/>
      <c r="G583" s="531"/>
      <c r="H583" s="531"/>
      <c r="I583" s="531"/>
      <c r="J583" s="531"/>
      <c r="K583" s="531"/>
      <c r="L583" s="531"/>
      <c r="M583" s="531"/>
      <c r="N583" s="531"/>
      <c r="O583" s="531"/>
      <c r="P583" s="549"/>
      <c r="Q583" s="676"/>
      <c r="R583" s="676"/>
      <c r="S583" s="680"/>
      <c r="T583" s="683"/>
      <c r="U583" s="683"/>
      <c r="V583" s="533"/>
      <c r="W583" s="524"/>
      <c r="X583" s="524"/>
      <c r="Y583" s="524"/>
      <c r="Z583" s="524"/>
      <c r="AA583" s="524"/>
      <c r="AB583" s="524"/>
      <c r="AC583" s="524"/>
      <c r="AD583" s="524"/>
      <c r="AE583" s="524"/>
      <c r="AF583" s="524"/>
      <c r="AG583" s="524"/>
      <c r="AH583" s="524"/>
      <c r="AI583" s="524"/>
      <c r="AJ583" s="524"/>
      <c r="AK583" s="524"/>
      <c r="AL583" s="524"/>
      <c r="AM583" s="524"/>
      <c r="AN583" s="524"/>
      <c r="AO583" s="533"/>
      <c r="AP583" s="533"/>
      <c r="AQ583" s="533"/>
      <c r="AR583" s="533"/>
      <c r="AS583" s="533"/>
      <c r="AT583" s="533"/>
      <c r="AU583" s="533"/>
      <c r="AV583" s="533"/>
      <c r="AW583" s="533"/>
      <c r="AX583" s="533"/>
      <c r="AY583" s="533"/>
      <c r="AZ583" s="533"/>
      <c r="BA583" s="684"/>
      <c r="BB583" s="684"/>
      <c r="BC583" s="684"/>
      <c r="BD583" s="684"/>
      <c r="BE583" s="684"/>
      <c r="BF583" s="684"/>
      <c r="BG583" s="684"/>
      <c r="BH583" s="684"/>
      <c r="BI583" s="684"/>
      <c r="BJ583" s="684"/>
      <c r="BK583" s="684"/>
      <c r="BL583" s="684"/>
      <c r="BM583" s="684"/>
      <c r="BN583" s="684"/>
      <c r="BO583" s="684"/>
      <c r="BP583" s="684"/>
      <c r="BQ583" s="684"/>
    </row>
    <row r="584">
      <c r="A584" s="524"/>
      <c r="B584" s="524"/>
      <c r="C584" s="524"/>
      <c r="D584" s="524"/>
      <c r="E584" s="524"/>
      <c r="F584" s="524"/>
      <c r="G584" s="531"/>
      <c r="H584" s="531"/>
      <c r="I584" s="531"/>
      <c r="J584" s="531"/>
      <c r="K584" s="531"/>
      <c r="L584" s="531"/>
      <c r="M584" s="531"/>
      <c r="N584" s="531"/>
      <c r="O584" s="531"/>
      <c r="P584" s="549"/>
      <c r="Q584" s="676"/>
      <c r="R584" s="676"/>
      <c r="S584" s="680"/>
      <c r="T584" s="683"/>
      <c r="U584" s="683"/>
      <c r="V584" s="533"/>
      <c r="W584" s="524"/>
      <c r="X584" s="524"/>
      <c r="Y584" s="524"/>
      <c r="Z584" s="524"/>
      <c r="AA584" s="524"/>
      <c r="AB584" s="524"/>
      <c r="AC584" s="524"/>
      <c r="AD584" s="524"/>
      <c r="AE584" s="524"/>
      <c r="AF584" s="524"/>
      <c r="AG584" s="524"/>
      <c r="AH584" s="524"/>
      <c r="AI584" s="524"/>
      <c r="AJ584" s="524"/>
      <c r="AK584" s="524"/>
      <c r="AL584" s="524"/>
      <c r="AM584" s="524"/>
      <c r="AN584" s="524"/>
      <c r="AO584" s="533"/>
      <c r="AP584" s="533"/>
      <c r="AQ584" s="533"/>
      <c r="AR584" s="533"/>
      <c r="AS584" s="533"/>
      <c r="AT584" s="533"/>
      <c r="AU584" s="533"/>
      <c r="AV584" s="533"/>
      <c r="AW584" s="533"/>
      <c r="AX584" s="533"/>
      <c r="AY584" s="533"/>
      <c r="AZ584" s="533"/>
      <c r="BA584" s="684"/>
      <c r="BB584" s="684"/>
      <c r="BC584" s="684"/>
      <c r="BD584" s="684"/>
      <c r="BE584" s="684"/>
      <c r="BF584" s="684"/>
      <c r="BG584" s="684"/>
      <c r="BH584" s="684"/>
      <c r="BI584" s="684"/>
      <c r="BJ584" s="684"/>
      <c r="BK584" s="684"/>
      <c r="BL584" s="684"/>
      <c r="BM584" s="684"/>
      <c r="BN584" s="684"/>
      <c r="BO584" s="684"/>
      <c r="BP584" s="684"/>
      <c r="BQ584" s="684"/>
    </row>
    <row r="585">
      <c r="A585" s="524"/>
      <c r="B585" s="524"/>
      <c r="C585" s="524"/>
      <c r="D585" s="524"/>
      <c r="E585" s="524"/>
      <c r="F585" s="524"/>
      <c r="G585" s="531"/>
      <c r="H585" s="531"/>
      <c r="I585" s="531"/>
      <c r="J585" s="531"/>
      <c r="K585" s="531"/>
      <c r="L585" s="531"/>
      <c r="M585" s="531"/>
      <c r="N585" s="531"/>
      <c r="O585" s="531"/>
      <c r="P585" s="549"/>
      <c r="Q585" s="676"/>
      <c r="R585" s="676"/>
      <c r="S585" s="680"/>
      <c r="T585" s="683"/>
      <c r="U585" s="683"/>
      <c r="V585" s="533"/>
      <c r="W585" s="524"/>
      <c r="X585" s="524"/>
      <c r="Y585" s="524"/>
      <c r="Z585" s="524"/>
      <c r="AA585" s="524"/>
      <c r="AB585" s="524"/>
      <c r="AC585" s="524"/>
      <c r="AD585" s="524"/>
      <c r="AE585" s="524"/>
      <c r="AF585" s="524"/>
      <c r="AG585" s="524"/>
      <c r="AH585" s="524"/>
      <c r="AI585" s="524"/>
      <c r="AJ585" s="524"/>
      <c r="AK585" s="524"/>
      <c r="AL585" s="524"/>
      <c r="AM585" s="524"/>
      <c r="AN585" s="524"/>
      <c r="AO585" s="533"/>
      <c r="AP585" s="533"/>
      <c r="AQ585" s="533"/>
      <c r="AR585" s="533"/>
      <c r="AS585" s="533"/>
      <c r="AT585" s="533"/>
      <c r="AU585" s="533"/>
      <c r="AV585" s="533"/>
      <c r="AW585" s="533"/>
      <c r="AX585" s="533"/>
      <c r="AY585" s="533"/>
      <c r="AZ585" s="533"/>
      <c r="BA585" s="684"/>
      <c r="BB585" s="684"/>
      <c r="BC585" s="684"/>
      <c r="BD585" s="684"/>
      <c r="BE585" s="684"/>
      <c r="BF585" s="684"/>
      <c r="BG585" s="684"/>
      <c r="BH585" s="684"/>
      <c r="BI585" s="684"/>
      <c r="BJ585" s="684"/>
      <c r="BK585" s="684"/>
      <c r="BL585" s="684"/>
      <c r="BM585" s="684"/>
      <c r="BN585" s="684"/>
      <c r="BO585" s="684"/>
      <c r="BP585" s="684"/>
      <c r="BQ585" s="684"/>
    </row>
    <row r="586">
      <c r="A586" s="524"/>
      <c r="B586" s="524"/>
      <c r="C586" s="524"/>
      <c r="D586" s="524"/>
      <c r="E586" s="524"/>
      <c r="F586" s="524"/>
      <c r="G586" s="531"/>
      <c r="H586" s="531"/>
      <c r="I586" s="531"/>
      <c r="J586" s="531"/>
      <c r="K586" s="531"/>
      <c r="L586" s="531"/>
      <c r="M586" s="531"/>
      <c r="N586" s="531"/>
      <c r="O586" s="531"/>
      <c r="P586" s="549"/>
      <c r="Q586" s="676"/>
      <c r="R586" s="676"/>
      <c r="S586" s="680"/>
      <c r="T586" s="683"/>
      <c r="U586" s="683"/>
      <c r="V586" s="533"/>
      <c r="W586" s="524"/>
      <c r="X586" s="524"/>
      <c r="Y586" s="524"/>
      <c r="Z586" s="524"/>
      <c r="AA586" s="524"/>
      <c r="AB586" s="524"/>
      <c r="AC586" s="524"/>
      <c r="AD586" s="524"/>
      <c r="AE586" s="524"/>
      <c r="AF586" s="524"/>
      <c r="AG586" s="524"/>
      <c r="AH586" s="524"/>
      <c r="AI586" s="524"/>
      <c r="AJ586" s="524"/>
      <c r="AK586" s="524"/>
      <c r="AL586" s="524"/>
      <c r="AM586" s="524"/>
      <c r="AN586" s="524"/>
      <c r="AO586" s="533"/>
      <c r="AP586" s="533"/>
      <c r="AQ586" s="533"/>
      <c r="AR586" s="533"/>
      <c r="AS586" s="533"/>
      <c r="AT586" s="533"/>
      <c r="AU586" s="533"/>
      <c r="AV586" s="533"/>
      <c r="AW586" s="533"/>
      <c r="AX586" s="533"/>
      <c r="AY586" s="533"/>
      <c r="AZ586" s="533"/>
      <c r="BA586" s="684"/>
      <c r="BB586" s="684"/>
      <c r="BC586" s="684"/>
      <c r="BD586" s="684"/>
      <c r="BE586" s="684"/>
      <c r="BF586" s="684"/>
      <c r="BG586" s="684"/>
      <c r="BH586" s="684"/>
      <c r="BI586" s="684"/>
      <c r="BJ586" s="684"/>
      <c r="BK586" s="684"/>
      <c r="BL586" s="684"/>
      <c r="BM586" s="684"/>
      <c r="BN586" s="684"/>
      <c r="BO586" s="684"/>
      <c r="BP586" s="684"/>
      <c r="BQ586" s="684"/>
    </row>
    <row r="587">
      <c r="A587" s="524"/>
      <c r="B587" s="524"/>
      <c r="C587" s="524"/>
      <c r="D587" s="524"/>
      <c r="E587" s="524"/>
      <c r="F587" s="524"/>
      <c r="G587" s="531"/>
      <c r="H587" s="531"/>
      <c r="I587" s="531"/>
      <c r="J587" s="531"/>
      <c r="K587" s="531"/>
      <c r="L587" s="531"/>
      <c r="M587" s="531"/>
      <c r="N587" s="531"/>
      <c r="O587" s="531"/>
      <c r="P587" s="549"/>
      <c r="Q587" s="676"/>
      <c r="R587" s="676"/>
      <c r="S587" s="680"/>
      <c r="T587" s="683"/>
      <c r="U587" s="683"/>
      <c r="V587" s="533"/>
      <c r="W587" s="524"/>
      <c r="X587" s="524"/>
      <c r="Y587" s="524"/>
      <c r="Z587" s="524"/>
      <c r="AA587" s="524"/>
      <c r="AB587" s="524"/>
      <c r="AC587" s="524"/>
      <c r="AD587" s="524"/>
      <c r="AE587" s="524"/>
      <c r="AF587" s="524"/>
      <c r="AG587" s="524"/>
      <c r="AH587" s="524"/>
      <c r="AI587" s="524"/>
      <c r="AJ587" s="524"/>
      <c r="AK587" s="524"/>
      <c r="AL587" s="524"/>
      <c r="AM587" s="524"/>
      <c r="AN587" s="524"/>
      <c r="AO587" s="533"/>
      <c r="AP587" s="533"/>
      <c r="AQ587" s="533"/>
      <c r="AR587" s="533"/>
      <c r="AS587" s="533"/>
      <c r="AT587" s="533"/>
      <c r="AU587" s="533"/>
      <c r="AV587" s="533"/>
      <c r="AW587" s="533"/>
      <c r="AX587" s="533"/>
      <c r="AY587" s="533"/>
      <c r="AZ587" s="533"/>
      <c r="BA587" s="684"/>
      <c r="BB587" s="684"/>
      <c r="BC587" s="684"/>
      <c r="BD587" s="684"/>
      <c r="BE587" s="684"/>
      <c r="BF587" s="684"/>
      <c r="BG587" s="684"/>
      <c r="BH587" s="684"/>
      <c r="BI587" s="684"/>
      <c r="BJ587" s="684"/>
      <c r="BK587" s="684"/>
      <c r="BL587" s="684"/>
      <c r="BM587" s="684"/>
      <c r="BN587" s="684"/>
      <c r="BO587" s="684"/>
      <c r="BP587" s="684"/>
      <c r="BQ587" s="684"/>
    </row>
    <row r="588">
      <c r="A588" s="524"/>
      <c r="B588" s="524"/>
      <c r="C588" s="524"/>
      <c r="D588" s="524"/>
      <c r="E588" s="524"/>
      <c r="F588" s="524"/>
      <c r="G588" s="531"/>
      <c r="H588" s="531"/>
      <c r="I588" s="531"/>
      <c r="J588" s="531"/>
      <c r="K588" s="531"/>
      <c r="L588" s="531"/>
      <c r="M588" s="531"/>
      <c r="N588" s="531"/>
      <c r="O588" s="531"/>
      <c r="P588" s="549"/>
      <c r="Q588" s="676"/>
      <c r="R588" s="676"/>
      <c r="S588" s="680"/>
      <c r="T588" s="683"/>
      <c r="U588" s="683"/>
      <c r="V588" s="533"/>
      <c r="W588" s="524"/>
      <c r="X588" s="524"/>
      <c r="Y588" s="524"/>
      <c r="Z588" s="524"/>
      <c r="AA588" s="524"/>
      <c r="AB588" s="524"/>
      <c r="AC588" s="524"/>
      <c r="AD588" s="524"/>
      <c r="AE588" s="524"/>
      <c r="AF588" s="524"/>
      <c r="AG588" s="524"/>
      <c r="AH588" s="524"/>
      <c r="AI588" s="524"/>
      <c r="AJ588" s="524"/>
      <c r="AK588" s="524"/>
      <c r="AL588" s="524"/>
      <c r="AM588" s="524"/>
      <c r="AN588" s="524"/>
      <c r="AO588" s="533"/>
      <c r="AP588" s="533"/>
      <c r="AQ588" s="533"/>
      <c r="AR588" s="533"/>
      <c r="AS588" s="533"/>
      <c r="AT588" s="533"/>
      <c r="AU588" s="533"/>
      <c r="AV588" s="533"/>
      <c r="AW588" s="533"/>
      <c r="AX588" s="533"/>
      <c r="AY588" s="533"/>
      <c r="AZ588" s="533"/>
      <c r="BA588" s="684"/>
      <c r="BB588" s="684"/>
      <c r="BC588" s="684"/>
      <c r="BD588" s="684"/>
      <c r="BE588" s="684"/>
      <c r="BF588" s="684"/>
      <c r="BG588" s="684"/>
      <c r="BH588" s="684"/>
      <c r="BI588" s="684"/>
      <c r="BJ588" s="684"/>
      <c r="BK588" s="684"/>
      <c r="BL588" s="684"/>
      <c r="BM588" s="684"/>
      <c r="BN588" s="684"/>
      <c r="BO588" s="684"/>
      <c r="BP588" s="684"/>
      <c r="BQ588" s="684"/>
    </row>
    <row r="589">
      <c r="A589" s="524"/>
      <c r="B589" s="524"/>
      <c r="C589" s="524"/>
      <c r="D589" s="524"/>
      <c r="E589" s="524"/>
      <c r="F589" s="524"/>
      <c r="G589" s="531"/>
      <c r="H589" s="531"/>
      <c r="I589" s="531"/>
      <c r="J589" s="531"/>
      <c r="K589" s="531"/>
      <c r="L589" s="531"/>
      <c r="M589" s="531"/>
      <c r="N589" s="531"/>
      <c r="O589" s="531"/>
      <c r="P589" s="549"/>
      <c r="Q589" s="676"/>
      <c r="R589" s="676"/>
      <c r="S589" s="680"/>
      <c r="T589" s="683"/>
      <c r="U589" s="683"/>
      <c r="V589" s="533"/>
      <c r="W589" s="524"/>
      <c r="X589" s="524"/>
      <c r="Y589" s="524"/>
      <c r="Z589" s="524"/>
      <c r="AA589" s="524"/>
      <c r="AB589" s="524"/>
      <c r="AC589" s="524"/>
      <c r="AD589" s="524"/>
      <c r="AE589" s="524"/>
      <c r="AF589" s="524"/>
      <c r="AG589" s="524"/>
      <c r="AH589" s="524"/>
      <c r="AI589" s="524"/>
      <c r="AJ589" s="524"/>
      <c r="AK589" s="524"/>
      <c r="AL589" s="524"/>
      <c r="AM589" s="524"/>
      <c r="AN589" s="524"/>
      <c r="AO589" s="533"/>
      <c r="AP589" s="533"/>
      <c r="AQ589" s="533"/>
      <c r="AR589" s="533"/>
      <c r="AS589" s="533"/>
      <c r="AT589" s="533"/>
      <c r="AU589" s="533"/>
      <c r="AV589" s="533"/>
      <c r="AW589" s="533"/>
      <c r="AX589" s="533"/>
      <c r="AY589" s="533"/>
      <c r="AZ589" s="533"/>
      <c r="BA589" s="684"/>
      <c r="BB589" s="684"/>
      <c r="BC589" s="684"/>
      <c r="BD589" s="684"/>
      <c r="BE589" s="684"/>
      <c r="BF589" s="684"/>
      <c r="BG589" s="684"/>
      <c r="BH589" s="684"/>
      <c r="BI589" s="684"/>
      <c r="BJ589" s="684"/>
      <c r="BK589" s="684"/>
      <c r="BL589" s="684"/>
      <c r="BM589" s="684"/>
      <c r="BN589" s="684"/>
      <c r="BO589" s="684"/>
      <c r="BP589" s="684"/>
      <c r="BQ589" s="684"/>
    </row>
    <row r="590">
      <c r="A590" s="524"/>
      <c r="B590" s="524"/>
      <c r="C590" s="524"/>
      <c r="D590" s="524"/>
      <c r="E590" s="524"/>
      <c r="F590" s="524"/>
      <c r="G590" s="531"/>
      <c r="H590" s="531"/>
      <c r="I590" s="531"/>
      <c r="J590" s="531"/>
      <c r="K590" s="531"/>
      <c r="L590" s="531"/>
      <c r="M590" s="531"/>
      <c r="N590" s="531"/>
      <c r="O590" s="531"/>
      <c r="P590" s="549"/>
      <c r="Q590" s="676"/>
      <c r="R590" s="676"/>
      <c r="S590" s="680"/>
      <c r="T590" s="683"/>
      <c r="U590" s="683"/>
      <c r="V590" s="533"/>
      <c r="W590" s="524"/>
      <c r="X590" s="524"/>
      <c r="Y590" s="524"/>
      <c r="Z590" s="524"/>
      <c r="AA590" s="524"/>
      <c r="AB590" s="524"/>
      <c r="AC590" s="524"/>
      <c r="AD590" s="524"/>
      <c r="AE590" s="524"/>
      <c r="AF590" s="524"/>
      <c r="AG590" s="524"/>
      <c r="AH590" s="524"/>
      <c r="AI590" s="524"/>
      <c r="AJ590" s="524"/>
      <c r="AK590" s="524"/>
      <c r="AL590" s="524"/>
      <c r="AM590" s="524"/>
      <c r="AN590" s="524"/>
      <c r="AO590" s="533"/>
      <c r="AP590" s="533"/>
      <c r="AQ590" s="533"/>
      <c r="AR590" s="533"/>
      <c r="AS590" s="533"/>
      <c r="AT590" s="533"/>
      <c r="AU590" s="533"/>
      <c r="AV590" s="533"/>
      <c r="AW590" s="533"/>
      <c r="AX590" s="533"/>
      <c r="AY590" s="533"/>
      <c r="AZ590" s="533"/>
      <c r="BA590" s="684"/>
      <c r="BB590" s="684"/>
      <c r="BC590" s="684"/>
      <c r="BD590" s="684"/>
      <c r="BE590" s="684"/>
      <c r="BF590" s="684"/>
      <c r="BG590" s="684"/>
      <c r="BH590" s="684"/>
      <c r="BI590" s="684"/>
      <c r="BJ590" s="684"/>
      <c r="BK590" s="684"/>
      <c r="BL590" s="684"/>
      <c r="BM590" s="684"/>
      <c r="BN590" s="684"/>
      <c r="BO590" s="684"/>
      <c r="BP590" s="684"/>
      <c r="BQ590" s="684"/>
    </row>
    <row r="591">
      <c r="A591" s="524"/>
      <c r="B591" s="524"/>
      <c r="C591" s="524"/>
      <c r="D591" s="524"/>
      <c r="E591" s="524"/>
      <c r="F591" s="524"/>
      <c r="G591" s="531"/>
      <c r="H591" s="531"/>
      <c r="I591" s="531"/>
      <c r="J591" s="531"/>
      <c r="K591" s="531"/>
      <c r="L591" s="531"/>
      <c r="M591" s="531"/>
      <c r="N591" s="531"/>
      <c r="O591" s="531"/>
      <c r="P591" s="549"/>
      <c r="Q591" s="676"/>
      <c r="R591" s="676"/>
      <c r="S591" s="680"/>
      <c r="T591" s="683"/>
      <c r="U591" s="683"/>
      <c r="V591" s="533"/>
      <c r="W591" s="524"/>
      <c r="X591" s="524"/>
      <c r="Y591" s="524"/>
      <c r="Z591" s="524"/>
      <c r="AA591" s="524"/>
      <c r="AB591" s="524"/>
      <c r="AC591" s="524"/>
      <c r="AD591" s="524"/>
      <c r="AE591" s="524"/>
      <c r="AF591" s="524"/>
      <c r="AG591" s="524"/>
      <c r="AH591" s="524"/>
      <c r="AI591" s="524"/>
      <c r="AJ591" s="524"/>
      <c r="AK591" s="524"/>
      <c r="AL591" s="524"/>
      <c r="AM591" s="524"/>
      <c r="AN591" s="524"/>
      <c r="AO591" s="533"/>
      <c r="AP591" s="533"/>
      <c r="AQ591" s="533"/>
      <c r="AR591" s="533"/>
      <c r="AS591" s="533"/>
      <c r="AT591" s="533"/>
      <c r="AU591" s="533"/>
      <c r="AV591" s="533"/>
      <c r="AW591" s="533"/>
      <c r="AX591" s="533"/>
      <c r="AY591" s="533"/>
      <c r="AZ591" s="533"/>
      <c r="BA591" s="684"/>
      <c r="BB591" s="684"/>
      <c r="BC591" s="684"/>
      <c r="BD591" s="684"/>
      <c r="BE591" s="684"/>
      <c r="BF591" s="684"/>
      <c r="BG591" s="684"/>
      <c r="BH591" s="684"/>
      <c r="BI591" s="684"/>
      <c r="BJ591" s="684"/>
      <c r="BK591" s="684"/>
      <c r="BL591" s="684"/>
      <c r="BM591" s="684"/>
      <c r="BN591" s="684"/>
      <c r="BO591" s="684"/>
      <c r="BP591" s="684"/>
      <c r="BQ591" s="684"/>
    </row>
    <row r="592">
      <c r="A592" s="524"/>
      <c r="B592" s="524"/>
      <c r="C592" s="524"/>
      <c r="D592" s="524"/>
      <c r="E592" s="524"/>
      <c r="F592" s="524"/>
      <c r="G592" s="531"/>
      <c r="H592" s="531"/>
      <c r="I592" s="531"/>
      <c r="J592" s="531"/>
      <c r="K592" s="531"/>
      <c r="L592" s="531"/>
      <c r="M592" s="531"/>
      <c r="N592" s="531"/>
      <c r="O592" s="531"/>
      <c r="P592" s="549"/>
      <c r="Q592" s="676"/>
      <c r="R592" s="676"/>
      <c r="S592" s="680"/>
      <c r="T592" s="683"/>
      <c r="U592" s="683"/>
      <c r="V592" s="533"/>
      <c r="W592" s="524"/>
      <c r="X592" s="524"/>
      <c r="Y592" s="524"/>
      <c r="Z592" s="524"/>
      <c r="AA592" s="524"/>
      <c r="AB592" s="524"/>
      <c r="AC592" s="524"/>
      <c r="AD592" s="524"/>
      <c r="AE592" s="524"/>
      <c r="AF592" s="524"/>
      <c r="AG592" s="524"/>
      <c r="AH592" s="524"/>
      <c r="AI592" s="524"/>
      <c r="AJ592" s="524"/>
      <c r="AK592" s="524"/>
      <c r="AL592" s="524"/>
      <c r="AM592" s="524"/>
      <c r="AN592" s="524"/>
      <c r="AO592" s="533"/>
      <c r="AP592" s="533"/>
      <c r="AQ592" s="533"/>
      <c r="AR592" s="533"/>
      <c r="AS592" s="533"/>
      <c r="AT592" s="533"/>
      <c r="AU592" s="533"/>
      <c r="AV592" s="533"/>
      <c r="AW592" s="533"/>
      <c r="AX592" s="533"/>
      <c r="AY592" s="533"/>
      <c r="AZ592" s="533"/>
      <c r="BA592" s="684"/>
      <c r="BB592" s="684"/>
      <c r="BC592" s="684"/>
      <c r="BD592" s="684"/>
      <c r="BE592" s="684"/>
      <c r="BF592" s="684"/>
      <c r="BG592" s="684"/>
      <c r="BH592" s="684"/>
      <c r="BI592" s="684"/>
      <c r="BJ592" s="684"/>
      <c r="BK592" s="684"/>
      <c r="BL592" s="684"/>
      <c r="BM592" s="684"/>
      <c r="BN592" s="684"/>
      <c r="BO592" s="684"/>
      <c r="BP592" s="684"/>
      <c r="BQ592" s="684"/>
    </row>
    <row r="593">
      <c r="A593" s="524"/>
      <c r="B593" s="524"/>
      <c r="C593" s="524"/>
      <c r="D593" s="524"/>
      <c r="E593" s="524"/>
      <c r="F593" s="524"/>
      <c r="G593" s="531"/>
      <c r="H593" s="531"/>
      <c r="I593" s="531"/>
      <c r="J593" s="531"/>
      <c r="K593" s="531"/>
      <c r="L593" s="531"/>
      <c r="M593" s="531"/>
      <c r="N593" s="531"/>
      <c r="O593" s="531"/>
      <c r="P593" s="549"/>
      <c r="Q593" s="676"/>
      <c r="R593" s="676"/>
      <c r="S593" s="680"/>
      <c r="T593" s="683"/>
      <c r="U593" s="683"/>
      <c r="V593" s="533"/>
      <c r="W593" s="524"/>
      <c r="X593" s="524"/>
      <c r="Y593" s="524"/>
      <c r="Z593" s="524"/>
      <c r="AA593" s="524"/>
      <c r="AB593" s="524"/>
      <c r="AC593" s="524"/>
      <c r="AD593" s="524"/>
      <c r="AE593" s="524"/>
      <c r="AF593" s="524"/>
      <c r="AG593" s="524"/>
      <c r="AH593" s="524"/>
      <c r="AI593" s="524"/>
      <c r="AJ593" s="524"/>
      <c r="AK593" s="524"/>
      <c r="AL593" s="524"/>
      <c r="AM593" s="524"/>
      <c r="AN593" s="524"/>
      <c r="AO593" s="533"/>
      <c r="AP593" s="533"/>
      <c r="AQ593" s="533"/>
      <c r="AR593" s="533"/>
      <c r="AS593" s="533"/>
      <c r="AT593" s="533"/>
      <c r="AU593" s="533"/>
      <c r="AV593" s="533"/>
      <c r="AW593" s="533"/>
      <c r="AX593" s="533"/>
      <c r="AY593" s="533"/>
      <c r="AZ593" s="533"/>
      <c r="BA593" s="684"/>
      <c r="BB593" s="684"/>
      <c r="BC593" s="684"/>
      <c r="BD593" s="684"/>
      <c r="BE593" s="684"/>
      <c r="BF593" s="684"/>
      <c r="BG593" s="684"/>
      <c r="BH593" s="684"/>
      <c r="BI593" s="684"/>
      <c r="BJ593" s="684"/>
      <c r="BK593" s="684"/>
      <c r="BL593" s="684"/>
      <c r="BM593" s="684"/>
      <c r="BN593" s="684"/>
      <c r="BO593" s="684"/>
      <c r="BP593" s="684"/>
      <c r="BQ593" s="684"/>
    </row>
    <row r="594">
      <c r="A594" s="524"/>
      <c r="B594" s="524"/>
      <c r="C594" s="524"/>
      <c r="D594" s="524"/>
      <c r="E594" s="524"/>
      <c r="F594" s="524"/>
      <c r="G594" s="531"/>
      <c r="H594" s="531"/>
      <c r="I594" s="531"/>
      <c r="J594" s="531"/>
      <c r="K594" s="531"/>
      <c r="L594" s="531"/>
      <c r="M594" s="531"/>
      <c r="N594" s="531"/>
      <c r="O594" s="531"/>
      <c r="P594" s="549"/>
      <c r="Q594" s="676"/>
      <c r="R594" s="676"/>
      <c r="S594" s="680"/>
      <c r="T594" s="683"/>
      <c r="U594" s="683"/>
      <c r="V594" s="533"/>
      <c r="W594" s="524"/>
      <c r="X594" s="524"/>
      <c r="Y594" s="524"/>
      <c r="Z594" s="524"/>
      <c r="AA594" s="524"/>
      <c r="AB594" s="524"/>
      <c r="AC594" s="524"/>
      <c r="AD594" s="524"/>
      <c r="AE594" s="524"/>
      <c r="AF594" s="524"/>
      <c r="AG594" s="524"/>
      <c r="AH594" s="524"/>
      <c r="AI594" s="524"/>
      <c r="AJ594" s="524"/>
      <c r="AK594" s="524"/>
      <c r="AL594" s="524"/>
      <c r="AM594" s="524"/>
      <c r="AN594" s="524"/>
      <c r="AO594" s="533"/>
      <c r="AP594" s="533"/>
      <c r="AQ594" s="533"/>
      <c r="AR594" s="533"/>
      <c r="AS594" s="533"/>
      <c r="AT594" s="533"/>
      <c r="AU594" s="533"/>
      <c r="AV594" s="533"/>
      <c r="AW594" s="533"/>
      <c r="AX594" s="533"/>
      <c r="AY594" s="533"/>
      <c r="AZ594" s="533"/>
      <c r="BA594" s="684"/>
      <c r="BB594" s="684"/>
      <c r="BC594" s="684"/>
      <c r="BD594" s="684"/>
      <c r="BE594" s="684"/>
      <c r="BF594" s="684"/>
      <c r="BG594" s="684"/>
      <c r="BH594" s="684"/>
      <c r="BI594" s="684"/>
      <c r="BJ594" s="684"/>
      <c r="BK594" s="684"/>
      <c r="BL594" s="684"/>
      <c r="BM594" s="684"/>
      <c r="BN594" s="684"/>
      <c r="BO594" s="684"/>
      <c r="BP594" s="684"/>
      <c r="BQ594" s="684"/>
    </row>
    <row r="595">
      <c r="A595" s="524"/>
      <c r="B595" s="524"/>
      <c r="C595" s="524"/>
      <c r="D595" s="524"/>
      <c r="E595" s="524"/>
      <c r="F595" s="524"/>
      <c r="G595" s="531"/>
      <c r="H595" s="531"/>
      <c r="I595" s="531"/>
      <c r="J595" s="531"/>
      <c r="K595" s="531"/>
      <c r="L595" s="531"/>
      <c r="M595" s="531"/>
      <c r="N595" s="531"/>
      <c r="O595" s="531"/>
      <c r="P595" s="549"/>
      <c r="Q595" s="676"/>
      <c r="R595" s="676"/>
      <c r="S595" s="680"/>
      <c r="T595" s="683"/>
      <c r="U595" s="683"/>
      <c r="V595" s="533"/>
      <c r="W595" s="524"/>
      <c r="X595" s="524"/>
      <c r="Y595" s="524"/>
      <c r="Z595" s="524"/>
      <c r="AA595" s="524"/>
      <c r="AB595" s="524"/>
      <c r="AC595" s="524"/>
      <c r="AD595" s="524"/>
      <c r="AE595" s="524"/>
      <c r="AF595" s="524"/>
      <c r="AG595" s="524"/>
      <c r="AH595" s="524"/>
      <c r="AI595" s="524"/>
      <c r="AJ595" s="524"/>
      <c r="AK595" s="524"/>
      <c r="AL595" s="524"/>
      <c r="AM595" s="524"/>
      <c r="AN595" s="524"/>
      <c r="AO595" s="533"/>
      <c r="AP595" s="533"/>
      <c r="AQ595" s="533"/>
      <c r="AR595" s="533"/>
      <c r="AS595" s="533"/>
      <c r="AT595" s="533"/>
      <c r="AU595" s="533"/>
      <c r="AV595" s="533"/>
      <c r="AW595" s="533"/>
      <c r="AX595" s="533"/>
      <c r="AY595" s="533"/>
      <c r="AZ595" s="533"/>
      <c r="BA595" s="684"/>
      <c r="BB595" s="684"/>
      <c r="BC595" s="684"/>
      <c r="BD595" s="684"/>
      <c r="BE595" s="684"/>
      <c r="BF595" s="684"/>
      <c r="BG595" s="684"/>
      <c r="BH595" s="684"/>
      <c r="BI595" s="684"/>
      <c r="BJ595" s="684"/>
      <c r="BK595" s="684"/>
      <c r="BL595" s="684"/>
      <c r="BM595" s="684"/>
      <c r="BN595" s="684"/>
      <c r="BO595" s="684"/>
      <c r="BP595" s="684"/>
      <c r="BQ595" s="684"/>
    </row>
    <row r="596">
      <c r="A596" s="524"/>
      <c r="B596" s="524"/>
      <c r="C596" s="524"/>
      <c r="D596" s="524"/>
      <c r="E596" s="524"/>
      <c r="F596" s="524"/>
      <c r="G596" s="531"/>
      <c r="H596" s="531"/>
      <c r="I596" s="531"/>
      <c r="J596" s="531"/>
      <c r="K596" s="531"/>
      <c r="L596" s="531"/>
      <c r="M596" s="531"/>
      <c r="N596" s="531"/>
      <c r="O596" s="531"/>
      <c r="P596" s="549"/>
      <c r="Q596" s="676"/>
      <c r="R596" s="676"/>
      <c r="S596" s="680"/>
      <c r="T596" s="683"/>
      <c r="U596" s="683"/>
      <c r="V596" s="533"/>
      <c r="W596" s="524"/>
      <c r="X596" s="524"/>
      <c r="Y596" s="524"/>
      <c r="Z596" s="524"/>
      <c r="AA596" s="524"/>
      <c r="AB596" s="524"/>
      <c r="AC596" s="524"/>
      <c r="AD596" s="524"/>
      <c r="AE596" s="524"/>
      <c r="AF596" s="524"/>
      <c r="AG596" s="524"/>
      <c r="AH596" s="524"/>
      <c r="AI596" s="524"/>
      <c r="AJ596" s="524"/>
      <c r="AK596" s="524"/>
      <c r="AL596" s="524"/>
      <c r="AM596" s="524"/>
      <c r="AN596" s="524"/>
      <c r="AO596" s="533"/>
      <c r="AP596" s="533"/>
      <c r="AQ596" s="533"/>
      <c r="AR596" s="533"/>
      <c r="AS596" s="533"/>
      <c r="AT596" s="533"/>
      <c r="AU596" s="533"/>
      <c r="AV596" s="533"/>
      <c r="AW596" s="533"/>
      <c r="AX596" s="533"/>
      <c r="AY596" s="533"/>
      <c r="AZ596" s="533"/>
      <c r="BA596" s="684"/>
      <c r="BB596" s="684"/>
      <c r="BC596" s="684"/>
      <c r="BD596" s="684"/>
      <c r="BE596" s="684"/>
      <c r="BF596" s="684"/>
      <c r="BG596" s="684"/>
      <c r="BH596" s="684"/>
      <c r="BI596" s="684"/>
      <c r="BJ596" s="684"/>
      <c r="BK596" s="684"/>
      <c r="BL596" s="684"/>
      <c r="BM596" s="684"/>
      <c r="BN596" s="684"/>
      <c r="BO596" s="684"/>
      <c r="BP596" s="684"/>
      <c r="BQ596" s="684"/>
    </row>
    <row r="597">
      <c r="A597" s="524"/>
      <c r="B597" s="524"/>
      <c r="C597" s="524"/>
      <c r="D597" s="524"/>
      <c r="E597" s="524"/>
      <c r="F597" s="524"/>
      <c r="G597" s="531"/>
      <c r="H597" s="531"/>
      <c r="I597" s="531"/>
      <c r="J597" s="531"/>
      <c r="K597" s="531"/>
      <c r="L597" s="531"/>
      <c r="M597" s="531"/>
      <c r="N597" s="531"/>
      <c r="O597" s="531"/>
      <c r="P597" s="549"/>
      <c r="Q597" s="676"/>
      <c r="R597" s="676"/>
      <c r="S597" s="680"/>
      <c r="T597" s="683"/>
      <c r="U597" s="683"/>
      <c r="V597" s="533"/>
      <c r="W597" s="524"/>
      <c r="X597" s="524"/>
      <c r="Y597" s="524"/>
      <c r="Z597" s="524"/>
      <c r="AA597" s="524"/>
      <c r="AB597" s="524"/>
      <c r="AC597" s="524"/>
      <c r="AD597" s="524"/>
      <c r="AE597" s="524"/>
      <c r="AF597" s="524"/>
      <c r="AG597" s="524"/>
      <c r="AH597" s="524"/>
      <c r="AI597" s="524"/>
      <c r="AJ597" s="524"/>
      <c r="AK597" s="524"/>
      <c r="AL597" s="524"/>
      <c r="AM597" s="524"/>
      <c r="AN597" s="524"/>
      <c r="AO597" s="533"/>
      <c r="AP597" s="533"/>
      <c r="AQ597" s="533"/>
      <c r="AR597" s="533"/>
      <c r="AS597" s="533"/>
      <c r="AT597" s="533"/>
      <c r="AU597" s="533"/>
      <c r="AV597" s="533"/>
      <c r="AW597" s="533"/>
      <c r="AX597" s="533"/>
      <c r="AY597" s="533"/>
      <c r="AZ597" s="533"/>
      <c r="BA597" s="684"/>
      <c r="BB597" s="684"/>
      <c r="BC597" s="684"/>
      <c r="BD597" s="684"/>
      <c r="BE597" s="684"/>
      <c r="BF597" s="684"/>
      <c r="BG597" s="684"/>
      <c r="BH597" s="684"/>
      <c r="BI597" s="684"/>
      <c r="BJ597" s="684"/>
      <c r="BK597" s="684"/>
      <c r="BL597" s="684"/>
      <c r="BM597" s="684"/>
      <c r="BN597" s="684"/>
      <c r="BO597" s="684"/>
      <c r="BP597" s="684"/>
      <c r="BQ597" s="684"/>
    </row>
    <row r="598">
      <c r="A598" s="524"/>
      <c r="B598" s="524"/>
      <c r="C598" s="524"/>
      <c r="D598" s="524"/>
      <c r="E598" s="524"/>
      <c r="F598" s="524"/>
      <c r="G598" s="531"/>
      <c r="H598" s="531"/>
      <c r="I598" s="531"/>
      <c r="J598" s="531"/>
      <c r="K598" s="531"/>
      <c r="L598" s="531"/>
      <c r="M598" s="531"/>
      <c r="N598" s="531"/>
      <c r="O598" s="531"/>
      <c r="P598" s="549"/>
      <c r="Q598" s="676"/>
      <c r="R598" s="676"/>
      <c r="S598" s="680"/>
      <c r="T598" s="683"/>
      <c r="U598" s="683"/>
      <c r="V598" s="533"/>
      <c r="W598" s="524"/>
      <c r="X598" s="524"/>
      <c r="Y598" s="524"/>
      <c r="Z598" s="524"/>
      <c r="AA598" s="524"/>
      <c r="AB598" s="524"/>
      <c r="AC598" s="524"/>
      <c r="AD598" s="524"/>
      <c r="AE598" s="524"/>
      <c r="AF598" s="524"/>
      <c r="AG598" s="524"/>
      <c r="AH598" s="524"/>
      <c r="AI598" s="524"/>
      <c r="AJ598" s="524"/>
      <c r="AK598" s="524"/>
      <c r="AL598" s="524"/>
      <c r="AM598" s="524"/>
      <c r="AN598" s="524"/>
      <c r="AO598" s="533"/>
      <c r="AP598" s="533"/>
      <c r="AQ598" s="533"/>
      <c r="AR598" s="533"/>
      <c r="AS598" s="533"/>
      <c r="AT598" s="533"/>
      <c r="AU598" s="533"/>
      <c r="AV598" s="533"/>
      <c r="AW598" s="533"/>
      <c r="AX598" s="533"/>
      <c r="AY598" s="533"/>
      <c r="AZ598" s="533"/>
      <c r="BA598" s="684"/>
      <c r="BB598" s="684"/>
      <c r="BC598" s="684"/>
      <c r="BD598" s="684"/>
      <c r="BE598" s="684"/>
      <c r="BF598" s="684"/>
      <c r="BG598" s="684"/>
      <c r="BH598" s="684"/>
      <c r="BI598" s="684"/>
      <c r="BJ598" s="684"/>
      <c r="BK598" s="684"/>
      <c r="BL598" s="684"/>
      <c r="BM598" s="684"/>
      <c r="BN598" s="684"/>
      <c r="BO598" s="684"/>
      <c r="BP598" s="684"/>
      <c r="BQ598" s="684"/>
    </row>
    <row r="599">
      <c r="A599" s="524"/>
      <c r="B599" s="524"/>
      <c r="C599" s="524"/>
      <c r="D599" s="524"/>
      <c r="E599" s="524"/>
      <c r="F599" s="524"/>
      <c r="G599" s="531"/>
      <c r="H599" s="531"/>
      <c r="I599" s="531"/>
      <c r="J599" s="531"/>
      <c r="K599" s="531"/>
      <c r="L599" s="531"/>
      <c r="M599" s="531"/>
      <c r="N599" s="531"/>
      <c r="O599" s="531"/>
      <c r="P599" s="549"/>
      <c r="Q599" s="676"/>
      <c r="R599" s="676"/>
      <c r="S599" s="680"/>
      <c r="T599" s="683"/>
      <c r="U599" s="683"/>
      <c r="V599" s="533"/>
      <c r="W599" s="524"/>
      <c r="X599" s="524"/>
      <c r="Y599" s="524"/>
      <c r="Z599" s="524"/>
      <c r="AA599" s="524"/>
      <c r="AB599" s="524"/>
      <c r="AC599" s="524"/>
      <c r="AD599" s="524"/>
      <c r="AE599" s="524"/>
      <c r="AF599" s="524"/>
      <c r="AG599" s="524"/>
      <c r="AH599" s="524"/>
      <c r="AI599" s="524"/>
      <c r="AJ599" s="524"/>
      <c r="AK599" s="524"/>
      <c r="AL599" s="524"/>
      <c r="AM599" s="524"/>
      <c r="AN599" s="524"/>
      <c r="AO599" s="533"/>
      <c r="AP599" s="533"/>
      <c r="AQ599" s="533"/>
      <c r="AR599" s="533"/>
      <c r="AS599" s="533"/>
      <c r="AT599" s="533"/>
      <c r="AU599" s="533"/>
      <c r="AV599" s="533"/>
      <c r="AW599" s="533"/>
      <c r="AX599" s="533"/>
      <c r="AY599" s="533"/>
      <c r="AZ599" s="533"/>
      <c r="BA599" s="684"/>
      <c r="BB599" s="684"/>
      <c r="BC599" s="684"/>
      <c r="BD599" s="684"/>
      <c r="BE599" s="684"/>
      <c r="BF599" s="684"/>
      <c r="BG599" s="684"/>
      <c r="BH599" s="684"/>
      <c r="BI599" s="684"/>
      <c r="BJ599" s="684"/>
      <c r="BK599" s="684"/>
      <c r="BL599" s="684"/>
      <c r="BM599" s="684"/>
      <c r="BN599" s="684"/>
      <c r="BO599" s="684"/>
      <c r="BP599" s="684"/>
      <c r="BQ599" s="684"/>
    </row>
    <row r="600">
      <c r="A600" s="524"/>
      <c r="B600" s="524"/>
      <c r="C600" s="524"/>
      <c r="D600" s="524"/>
      <c r="E600" s="524"/>
      <c r="F600" s="524"/>
      <c r="G600" s="531"/>
      <c r="H600" s="531"/>
      <c r="I600" s="531"/>
      <c r="J600" s="531"/>
      <c r="K600" s="531"/>
      <c r="L600" s="531"/>
      <c r="M600" s="531"/>
      <c r="N600" s="531"/>
      <c r="O600" s="531"/>
      <c r="P600" s="549"/>
      <c r="Q600" s="676"/>
      <c r="R600" s="676"/>
      <c r="S600" s="680"/>
      <c r="T600" s="683"/>
      <c r="U600" s="683"/>
      <c r="V600" s="533"/>
      <c r="W600" s="524"/>
      <c r="X600" s="524"/>
      <c r="Y600" s="524"/>
      <c r="Z600" s="524"/>
      <c r="AA600" s="524"/>
      <c r="AB600" s="524"/>
      <c r="AC600" s="524"/>
      <c r="AD600" s="524"/>
      <c r="AE600" s="524"/>
      <c r="AF600" s="524"/>
      <c r="AG600" s="524"/>
      <c r="AH600" s="524"/>
      <c r="AI600" s="524"/>
      <c r="AJ600" s="524"/>
      <c r="AK600" s="524"/>
      <c r="AL600" s="524"/>
      <c r="AM600" s="524"/>
      <c r="AN600" s="524"/>
      <c r="AO600" s="533"/>
      <c r="AP600" s="533"/>
      <c r="AQ600" s="533"/>
      <c r="AR600" s="533"/>
      <c r="AS600" s="533"/>
      <c r="AT600" s="533"/>
      <c r="AU600" s="533"/>
      <c r="AV600" s="533"/>
      <c r="AW600" s="533"/>
      <c r="AX600" s="533"/>
      <c r="AY600" s="533"/>
      <c r="AZ600" s="533"/>
      <c r="BA600" s="684"/>
      <c r="BB600" s="684"/>
      <c r="BC600" s="684"/>
      <c r="BD600" s="684"/>
      <c r="BE600" s="684"/>
      <c r="BF600" s="684"/>
      <c r="BG600" s="684"/>
      <c r="BH600" s="684"/>
      <c r="BI600" s="684"/>
      <c r="BJ600" s="684"/>
      <c r="BK600" s="684"/>
      <c r="BL600" s="684"/>
      <c r="BM600" s="684"/>
      <c r="BN600" s="684"/>
      <c r="BO600" s="684"/>
      <c r="BP600" s="684"/>
      <c r="BQ600" s="684"/>
    </row>
    <row r="601">
      <c r="A601" s="524"/>
      <c r="B601" s="524"/>
      <c r="C601" s="524"/>
      <c r="D601" s="524"/>
      <c r="E601" s="524"/>
      <c r="F601" s="524"/>
      <c r="G601" s="531"/>
      <c r="H601" s="531"/>
      <c r="I601" s="531"/>
      <c r="J601" s="531"/>
      <c r="K601" s="531"/>
      <c r="L601" s="531"/>
      <c r="M601" s="531"/>
      <c r="N601" s="531"/>
      <c r="O601" s="531"/>
      <c r="P601" s="549"/>
      <c r="Q601" s="676"/>
      <c r="R601" s="676"/>
      <c r="S601" s="680"/>
      <c r="T601" s="683"/>
      <c r="U601" s="683"/>
      <c r="V601" s="533"/>
      <c r="W601" s="524"/>
      <c r="X601" s="524"/>
      <c r="Y601" s="524"/>
      <c r="Z601" s="524"/>
      <c r="AA601" s="524"/>
      <c r="AB601" s="524"/>
      <c r="AC601" s="524"/>
      <c r="AD601" s="524"/>
      <c r="AE601" s="524"/>
      <c r="AF601" s="524"/>
      <c r="AG601" s="524"/>
      <c r="AH601" s="524"/>
      <c r="AI601" s="524"/>
      <c r="AJ601" s="524"/>
      <c r="AK601" s="524"/>
      <c r="AL601" s="524"/>
      <c r="AM601" s="524"/>
      <c r="AN601" s="524"/>
      <c r="AO601" s="533"/>
      <c r="AP601" s="533"/>
      <c r="AQ601" s="533"/>
      <c r="AR601" s="533"/>
      <c r="AS601" s="533"/>
      <c r="AT601" s="533"/>
      <c r="AU601" s="533"/>
      <c r="AV601" s="533"/>
      <c r="AW601" s="533"/>
      <c r="AX601" s="533"/>
      <c r="AY601" s="533"/>
      <c r="AZ601" s="533"/>
      <c r="BA601" s="684"/>
      <c r="BB601" s="684"/>
      <c r="BC601" s="684"/>
      <c r="BD601" s="684"/>
      <c r="BE601" s="684"/>
      <c r="BF601" s="684"/>
      <c r="BG601" s="684"/>
      <c r="BH601" s="684"/>
      <c r="BI601" s="684"/>
      <c r="BJ601" s="684"/>
      <c r="BK601" s="684"/>
      <c r="BL601" s="684"/>
      <c r="BM601" s="684"/>
      <c r="BN601" s="684"/>
      <c r="BO601" s="684"/>
      <c r="BP601" s="684"/>
      <c r="BQ601" s="684"/>
    </row>
    <row r="602">
      <c r="A602" s="524"/>
      <c r="B602" s="524"/>
      <c r="C602" s="524"/>
      <c r="D602" s="524"/>
      <c r="E602" s="524"/>
      <c r="F602" s="524"/>
      <c r="G602" s="531"/>
      <c r="H602" s="531"/>
      <c r="I602" s="531"/>
      <c r="J602" s="531"/>
      <c r="K602" s="531"/>
      <c r="L602" s="531"/>
      <c r="M602" s="531"/>
      <c r="N602" s="531"/>
      <c r="O602" s="531"/>
      <c r="P602" s="549"/>
      <c r="Q602" s="676"/>
      <c r="R602" s="676"/>
      <c r="S602" s="680"/>
      <c r="T602" s="683"/>
      <c r="U602" s="683"/>
      <c r="V602" s="533"/>
      <c r="W602" s="524"/>
      <c r="X602" s="524"/>
      <c r="Y602" s="524"/>
      <c r="Z602" s="524"/>
      <c r="AA602" s="524"/>
      <c r="AB602" s="524"/>
      <c r="AC602" s="524"/>
      <c r="AD602" s="524"/>
      <c r="AE602" s="524"/>
      <c r="AF602" s="524"/>
      <c r="AG602" s="524"/>
      <c r="AH602" s="524"/>
      <c r="AI602" s="524"/>
      <c r="AJ602" s="524"/>
      <c r="AK602" s="524"/>
      <c r="AL602" s="524"/>
      <c r="AM602" s="524"/>
      <c r="AN602" s="524"/>
      <c r="AO602" s="533"/>
      <c r="AP602" s="533"/>
      <c r="AQ602" s="533"/>
      <c r="AR602" s="533"/>
      <c r="AS602" s="533"/>
      <c r="AT602" s="533"/>
      <c r="AU602" s="533"/>
      <c r="AV602" s="533"/>
      <c r="AW602" s="533"/>
      <c r="AX602" s="533"/>
      <c r="AY602" s="533"/>
      <c r="AZ602" s="533"/>
      <c r="BA602" s="684"/>
      <c r="BB602" s="684"/>
      <c r="BC602" s="684"/>
      <c r="BD602" s="684"/>
      <c r="BE602" s="684"/>
      <c r="BF602" s="684"/>
      <c r="BG602" s="684"/>
      <c r="BH602" s="684"/>
      <c r="BI602" s="684"/>
      <c r="BJ602" s="684"/>
      <c r="BK602" s="684"/>
      <c r="BL602" s="684"/>
      <c r="BM602" s="684"/>
      <c r="BN602" s="684"/>
      <c r="BO602" s="684"/>
      <c r="BP602" s="684"/>
      <c r="BQ602" s="684"/>
    </row>
    <row r="603">
      <c r="A603" s="524"/>
      <c r="B603" s="524"/>
      <c r="C603" s="524"/>
      <c r="D603" s="524"/>
      <c r="E603" s="524"/>
      <c r="F603" s="524"/>
      <c r="G603" s="531"/>
      <c r="H603" s="531"/>
      <c r="I603" s="531"/>
      <c r="J603" s="531"/>
      <c r="K603" s="531"/>
      <c r="L603" s="531"/>
      <c r="M603" s="531"/>
      <c r="N603" s="531"/>
      <c r="O603" s="531"/>
      <c r="P603" s="549"/>
      <c r="Q603" s="676"/>
      <c r="R603" s="676"/>
      <c r="S603" s="680"/>
      <c r="T603" s="683"/>
      <c r="U603" s="683"/>
      <c r="V603" s="533"/>
      <c r="W603" s="524"/>
      <c r="X603" s="524"/>
      <c r="Y603" s="524"/>
      <c r="Z603" s="524"/>
      <c r="AA603" s="524"/>
      <c r="AB603" s="524"/>
      <c r="AC603" s="524"/>
      <c r="AD603" s="524"/>
      <c r="AE603" s="524"/>
      <c r="AF603" s="524"/>
      <c r="AG603" s="524"/>
      <c r="AH603" s="524"/>
      <c r="AI603" s="524"/>
      <c r="AJ603" s="524"/>
      <c r="AK603" s="524"/>
      <c r="AL603" s="524"/>
      <c r="AM603" s="524"/>
      <c r="AN603" s="524"/>
      <c r="AO603" s="533"/>
      <c r="AP603" s="533"/>
      <c r="AQ603" s="533"/>
      <c r="AR603" s="533"/>
      <c r="AS603" s="533"/>
      <c r="AT603" s="533"/>
      <c r="AU603" s="533"/>
      <c r="AV603" s="533"/>
      <c r="AW603" s="533"/>
      <c r="AX603" s="533"/>
      <c r="AY603" s="533"/>
      <c r="AZ603" s="533"/>
      <c r="BA603" s="684"/>
      <c r="BB603" s="684"/>
      <c r="BC603" s="684"/>
      <c r="BD603" s="684"/>
      <c r="BE603" s="684"/>
      <c r="BF603" s="684"/>
      <c r="BG603" s="684"/>
      <c r="BH603" s="684"/>
      <c r="BI603" s="684"/>
      <c r="BJ603" s="684"/>
      <c r="BK603" s="684"/>
      <c r="BL603" s="684"/>
      <c r="BM603" s="684"/>
      <c r="BN603" s="684"/>
      <c r="BO603" s="684"/>
      <c r="BP603" s="684"/>
      <c r="BQ603" s="684"/>
    </row>
    <row r="604">
      <c r="A604" s="524"/>
      <c r="B604" s="524"/>
      <c r="C604" s="524"/>
      <c r="D604" s="524"/>
      <c r="E604" s="524"/>
      <c r="F604" s="524"/>
      <c r="G604" s="531"/>
      <c r="H604" s="531"/>
      <c r="I604" s="531"/>
      <c r="J604" s="531"/>
      <c r="K604" s="531"/>
      <c r="L604" s="531"/>
      <c r="M604" s="531"/>
      <c r="N604" s="531"/>
      <c r="O604" s="531"/>
      <c r="P604" s="549"/>
      <c r="Q604" s="676"/>
      <c r="R604" s="676"/>
      <c r="S604" s="680"/>
      <c r="T604" s="683"/>
      <c r="U604" s="683"/>
      <c r="V604" s="533"/>
      <c r="W604" s="524"/>
      <c r="X604" s="524"/>
      <c r="Y604" s="524"/>
      <c r="Z604" s="524"/>
      <c r="AA604" s="524"/>
      <c r="AB604" s="524"/>
      <c r="AC604" s="524"/>
      <c r="AD604" s="524"/>
      <c r="AE604" s="524"/>
      <c r="AF604" s="524"/>
      <c r="AG604" s="524"/>
      <c r="AH604" s="524"/>
      <c r="AI604" s="524"/>
      <c r="AJ604" s="524"/>
      <c r="AK604" s="524"/>
      <c r="AL604" s="524"/>
      <c r="AM604" s="524"/>
      <c r="AN604" s="524"/>
      <c r="AO604" s="533"/>
      <c r="AP604" s="533"/>
      <c r="AQ604" s="533"/>
      <c r="AR604" s="533"/>
      <c r="AS604" s="533"/>
      <c r="AT604" s="533"/>
      <c r="AU604" s="533"/>
      <c r="AV604" s="533"/>
      <c r="AW604" s="533"/>
      <c r="AX604" s="533"/>
      <c r="AY604" s="533"/>
      <c r="AZ604" s="533"/>
      <c r="BA604" s="684"/>
      <c r="BB604" s="684"/>
      <c r="BC604" s="684"/>
      <c r="BD604" s="684"/>
      <c r="BE604" s="684"/>
      <c r="BF604" s="684"/>
      <c r="BG604" s="684"/>
      <c r="BH604" s="684"/>
      <c r="BI604" s="684"/>
      <c r="BJ604" s="684"/>
      <c r="BK604" s="684"/>
      <c r="BL604" s="684"/>
      <c r="BM604" s="684"/>
      <c r="BN604" s="684"/>
      <c r="BO604" s="684"/>
      <c r="BP604" s="684"/>
      <c r="BQ604" s="684"/>
    </row>
    <row r="605">
      <c r="A605" s="524"/>
      <c r="B605" s="524"/>
      <c r="C605" s="524"/>
      <c r="D605" s="524"/>
      <c r="E605" s="524"/>
      <c r="F605" s="524"/>
      <c r="G605" s="531"/>
      <c r="H605" s="531"/>
      <c r="I605" s="531"/>
      <c r="J605" s="531"/>
      <c r="K605" s="531"/>
      <c r="L605" s="531"/>
      <c r="M605" s="531"/>
      <c r="N605" s="531"/>
      <c r="O605" s="531"/>
      <c r="P605" s="549"/>
      <c r="Q605" s="676"/>
      <c r="R605" s="676"/>
      <c r="S605" s="680"/>
      <c r="T605" s="683"/>
      <c r="U605" s="683"/>
      <c r="V605" s="533"/>
      <c r="W605" s="524"/>
      <c r="X605" s="524"/>
      <c r="Y605" s="524"/>
      <c r="Z605" s="524"/>
      <c r="AA605" s="524"/>
      <c r="AB605" s="524"/>
      <c r="AC605" s="524"/>
      <c r="AD605" s="524"/>
      <c r="AE605" s="524"/>
      <c r="AF605" s="524"/>
      <c r="AG605" s="524"/>
      <c r="AH605" s="524"/>
      <c r="AI605" s="524"/>
      <c r="AJ605" s="524"/>
      <c r="AK605" s="524"/>
      <c r="AL605" s="524"/>
      <c r="AM605" s="524"/>
      <c r="AN605" s="524"/>
      <c r="AO605" s="533"/>
      <c r="AP605" s="533"/>
      <c r="AQ605" s="533"/>
      <c r="AR605" s="533"/>
      <c r="AS605" s="533"/>
      <c r="AT605" s="533"/>
      <c r="AU605" s="533"/>
      <c r="AV605" s="533"/>
      <c r="AW605" s="533"/>
      <c r="AX605" s="533"/>
      <c r="AY605" s="533"/>
      <c r="AZ605" s="533"/>
      <c r="BA605" s="684"/>
      <c r="BB605" s="684"/>
      <c r="BC605" s="684"/>
      <c r="BD605" s="684"/>
      <c r="BE605" s="684"/>
      <c r="BF605" s="684"/>
      <c r="BG605" s="684"/>
      <c r="BH605" s="684"/>
      <c r="BI605" s="684"/>
      <c r="BJ605" s="684"/>
      <c r="BK605" s="684"/>
      <c r="BL605" s="684"/>
      <c r="BM605" s="684"/>
      <c r="BN605" s="684"/>
      <c r="BO605" s="684"/>
      <c r="BP605" s="684"/>
      <c r="BQ605" s="684"/>
    </row>
    <row r="606">
      <c r="A606" s="524"/>
      <c r="B606" s="524"/>
      <c r="C606" s="524"/>
      <c r="D606" s="524"/>
      <c r="E606" s="524"/>
      <c r="F606" s="524"/>
      <c r="G606" s="531"/>
      <c r="H606" s="531"/>
      <c r="I606" s="531"/>
      <c r="J606" s="531"/>
      <c r="K606" s="531"/>
      <c r="L606" s="531"/>
      <c r="M606" s="531"/>
      <c r="N606" s="531"/>
      <c r="O606" s="531"/>
      <c r="P606" s="549"/>
      <c r="Q606" s="676"/>
      <c r="R606" s="676"/>
      <c r="S606" s="680"/>
      <c r="T606" s="683"/>
      <c r="U606" s="683"/>
      <c r="V606" s="533"/>
      <c r="W606" s="524"/>
      <c r="X606" s="524"/>
      <c r="Y606" s="524"/>
      <c r="Z606" s="524"/>
      <c r="AA606" s="524"/>
      <c r="AB606" s="524"/>
      <c r="AC606" s="524"/>
      <c r="AD606" s="524"/>
      <c r="AE606" s="524"/>
      <c r="AF606" s="524"/>
      <c r="AG606" s="524"/>
      <c r="AH606" s="524"/>
      <c r="AI606" s="524"/>
      <c r="AJ606" s="524"/>
      <c r="AK606" s="524"/>
      <c r="AL606" s="524"/>
      <c r="AM606" s="524"/>
      <c r="AN606" s="524"/>
      <c r="AO606" s="533"/>
      <c r="AP606" s="533"/>
      <c r="AQ606" s="533"/>
      <c r="AR606" s="533"/>
      <c r="AS606" s="533"/>
      <c r="AT606" s="533"/>
      <c r="AU606" s="533"/>
      <c r="AV606" s="533"/>
      <c r="AW606" s="533"/>
      <c r="AX606" s="533"/>
      <c r="AY606" s="533"/>
      <c r="AZ606" s="533"/>
      <c r="BA606" s="684"/>
      <c r="BB606" s="684"/>
      <c r="BC606" s="684"/>
      <c r="BD606" s="684"/>
      <c r="BE606" s="684"/>
      <c r="BF606" s="684"/>
      <c r="BG606" s="684"/>
      <c r="BH606" s="684"/>
      <c r="BI606" s="684"/>
      <c r="BJ606" s="684"/>
      <c r="BK606" s="684"/>
      <c r="BL606" s="684"/>
      <c r="BM606" s="684"/>
      <c r="BN606" s="684"/>
      <c r="BO606" s="684"/>
      <c r="BP606" s="684"/>
      <c r="BQ606" s="684"/>
    </row>
    <row r="607">
      <c r="A607" s="524"/>
      <c r="B607" s="524"/>
      <c r="C607" s="524"/>
      <c r="D607" s="524"/>
      <c r="E607" s="524"/>
      <c r="F607" s="524"/>
      <c r="G607" s="531"/>
      <c r="H607" s="531"/>
      <c r="I607" s="531"/>
      <c r="J607" s="531"/>
      <c r="K607" s="531"/>
      <c r="L607" s="531"/>
      <c r="M607" s="531"/>
      <c r="N607" s="531"/>
      <c r="O607" s="531"/>
      <c r="P607" s="549"/>
      <c r="Q607" s="676"/>
      <c r="R607" s="676"/>
      <c r="S607" s="680"/>
      <c r="T607" s="683"/>
      <c r="U607" s="683"/>
      <c r="V607" s="533"/>
      <c r="W607" s="524"/>
      <c r="X607" s="524"/>
      <c r="Y607" s="524"/>
      <c r="Z607" s="524"/>
      <c r="AA607" s="524"/>
      <c r="AB607" s="524"/>
      <c r="AC607" s="524"/>
      <c r="AD607" s="524"/>
      <c r="AE607" s="524"/>
      <c r="AF607" s="524"/>
      <c r="AG607" s="524"/>
      <c r="AH607" s="524"/>
      <c r="AI607" s="524"/>
      <c r="AJ607" s="524"/>
      <c r="AK607" s="524"/>
      <c r="AL607" s="524"/>
      <c r="AM607" s="524"/>
      <c r="AN607" s="524"/>
      <c r="AO607" s="533"/>
      <c r="AP607" s="533"/>
      <c r="AQ607" s="533"/>
      <c r="AR607" s="533"/>
      <c r="AS607" s="533"/>
      <c r="AT607" s="533"/>
      <c r="AU607" s="533"/>
      <c r="AV607" s="533"/>
      <c r="AW607" s="533"/>
      <c r="AX607" s="533"/>
      <c r="AY607" s="533"/>
      <c r="AZ607" s="533"/>
      <c r="BA607" s="684"/>
      <c r="BB607" s="684"/>
      <c r="BC607" s="684"/>
      <c r="BD607" s="684"/>
      <c r="BE607" s="684"/>
      <c r="BF607" s="684"/>
      <c r="BG607" s="684"/>
      <c r="BH607" s="684"/>
      <c r="BI607" s="684"/>
      <c r="BJ607" s="684"/>
      <c r="BK607" s="684"/>
      <c r="BL607" s="684"/>
      <c r="BM607" s="684"/>
      <c r="BN607" s="684"/>
      <c r="BO607" s="684"/>
      <c r="BP607" s="684"/>
      <c r="BQ607" s="684"/>
    </row>
    <row r="608">
      <c r="A608" s="524"/>
      <c r="B608" s="524"/>
      <c r="C608" s="524"/>
      <c r="D608" s="524"/>
      <c r="E608" s="524"/>
      <c r="F608" s="524"/>
      <c r="G608" s="531"/>
      <c r="H608" s="531"/>
      <c r="I608" s="531"/>
      <c r="J608" s="531"/>
      <c r="K608" s="531"/>
      <c r="L608" s="531"/>
      <c r="M608" s="531"/>
      <c r="N608" s="531"/>
      <c r="O608" s="531"/>
      <c r="P608" s="549"/>
      <c r="Q608" s="676"/>
      <c r="R608" s="676"/>
      <c r="S608" s="680"/>
      <c r="T608" s="683"/>
      <c r="U608" s="683"/>
      <c r="V608" s="533"/>
      <c r="W608" s="524"/>
      <c r="X608" s="524"/>
      <c r="Y608" s="524"/>
      <c r="Z608" s="524"/>
      <c r="AA608" s="524"/>
      <c r="AB608" s="524"/>
      <c r="AC608" s="524"/>
      <c r="AD608" s="524"/>
      <c r="AE608" s="524"/>
      <c r="AF608" s="524"/>
      <c r="AG608" s="524"/>
      <c r="AH608" s="524"/>
      <c r="AI608" s="524"/>
      <c r="AJ608" s="524"/>
      <c r="AK608" s="524"/>
      <c r="AL608" s="524"/>
      <c r="AM608" s="524"/>
      <c r="AN608" s="524"/>
      <c r="AO608" s="533"/>
      <c r="AP608" s="533"/>
      <c r="AQ608" s="533"/>
      <c r="AR608" s="533"/>
      <c r="AS608" s="533"/>
      <c r="AT608" s="533"/>
      <c r="AU608" s="533"/>
      <c r="AV608" s="533"/>
      <c r="AW608" s="533"/>
      <c r="AX608" s="533"/>
      <c r="AY608" s="533"/>
      <c r="AZ608" s="533"/>
      <c r="BA608" s="684"/>
      <c r="BB608" s="684"/>
      <c r="BC608" s="684"/>
      <c r="BD608" s="684"/>
      <c r="BE608" s="684"/>
      <c r="BF608" s="684"/>
      <c r="BG608" s="684"/>
      <c r="BH608" s="684"/>
      <c r="BI608" s="684"/>
      <c r="BJ608" s="684"/>
      <c r="BK608" s="684"/>
      <c r="BL608" s="684"/>
      <c r="BM608" s="684"/>
      <c r="BN608" s="684"/>
      <c r="BO608" s="684"/>
      <c r="BP608" s="684"/>
      <c r="BQ608" s="684"/>
    </row>
    <row r="609">
      <c r="A609" s="524"/>
      <c r="B609" s="524"/>
      <c r="C609" s="524"/>
      <c r="D609" s="524"/>
      <c r="E609" s="524"/>
      <c r="F609" s="524"/>
      <c r="G609" s="531"/>
      <c r="H609" s="531"/>
      <c r="I609" s="531"/>
      <c r="J609" s="531"/>
      <c r="K609" s="531"/>
      <c r="L609" s="531"/>
      <c r="M609" s="531"/>
      <c r="N609" s="531"/>
      <c r="O609" s="531"/>
      <c r="P609" s="549"/>
      <c r="Q609" s="676"/>
      <c r="R609" s="676"/>
      <c r="S609" s="680"/>
      <c r="T609" s="683"/>
      <c r="U609" s="683"/>
      <c r="V609" s="533"/>
      <c r="W609" s="524"/>
      <c r="X609" s="524"/>
      <c r="Y609" s="524"/>
      <c r="Z609" s="524"/>
      <c r="AA609" s="524"/>
      <c r="AB609" s="524"/>
      <c r="AC609" s="524"/>
      <c r="AD609" s="524"/>
      <c r="AE609" s="524"/>
      <c r="AF609" s="524"/>
      <c r="AG609" s="524"/>
      <c r="AH609" s="524"/>
      <c r="AI609" s="524"/>
      <c r="AJ609" s="524"/>
      <c r="AK609" s="524"/>
      <c r="AL609" s="524"/>
      <c r="AM609" s="524"/>
      <c r="AN609" s="524"/>
      <c r="AO609" s="533"/>
      <c r="AP609" s="533"/>
      <c r="AQ609" s="533"/>
      <c r="AR609" s="533"/>
      <c r="AS609" s="533"/>
      <c r="AT609" s="533"/>
      <c r="AU609" s="533"/>
      <c r="AV609" s="533"/>
      <c r="AW609" s="533"/>
      <c r="AX609" s="533"/>
      <c r="AY609" s="533"/>
      <c r="AZ609" s="533"/>
      <c r="BA609" s="684"/>
      <c r="BB609" s="684"/>
      <c r="BC609" s="684"/>
      <c r="BD609" s="684"/>
      <c r="BE609" s="684"/>
      <c r="BF609" s="684"/>
      <c r="BG609" s="684"/>
      <c r="BH609" s="684"/>
      <c r="BI609" s="684"/>
      <c r="BJ609" s="684"/>
      <c r="BK609" s="684"/>
      <c r="BL609" s="684"/>
      <c r="BM609" s="684"/>
      <c r="BN609" s="684"/>
      <c r="BO609" s="684"/>
      <c r="BP609" s="684"/>
      <c r="BQ609" s="684"/>
    </row>
    <row r="610">
      <c r="A610" s="524"/>
      <c r="B610" s="524"/>
      <c r="C610" s="524"/>
      <c r="D610" s="524"/>
      <c r="E610" s="524"/>
      <c r="F610" s="524"/>
      <c r="G610" s="531"/>
      <c r="H610" s="531"/>
      <c r="I610" s="531"/>
      <c r="J610" s="531"/>
      <c r="K610" s="531"/>
      <c r="L610" s="531"/>
      <c r="M610" s="531"/>
      <c r="N610" s="531"/>
      <c r="O610" s="531"/>
      <c r="P610" s="549"/>
      <c r="Q610" s="676"/>
      <c r="R610" s="676"/>
      <c r="S610" s="680"/>
      <c r="T610" s="683"/>
      <c r="U610" s="683"/>
      <c r="V610" s="533"/>
      <c r="W610" s="524"/>
      <c r="X610" s="524"/>
      <c r="Y610" s="524"/>
      <c r="Z610" s="524"/>
      <c r="AA610" s="524"/>
      <c r="AB610" s="524"/>
      <c r="AC610" s="524"/>
      <c r="AD610" s="524"/>
      <c r="AE610" s="524"/>
      <c r="AF610" s="524"/>
      <c r="AG610" s="524"/>
      <c r="AH610" s="524"/>
      <c r="AI610" s="524"/>
      <c r="AJ610" s="524"/>
      <c r="AK610" s="524"/>
      <c r="AL610" s="524"/>
      <c r="AM610" s="524"/>
      <c r="AN610" s="524"/>
      <c r="AO610" s="533"/>
      <c r="AP610" s="533"/>
      <c r="AQ610" s="533"/>
      <c r="AR610" s="533"/>
      <c r="AS610" s="533"/>
      <c r="AT610" s="533"/>
      <c r="AU610" s="533"/>
      <c r="AV610" s="533"/>
      <c r="AW610" s="533"/>
      <c r="AX610" s="533"/>
      <c r="AY610" s="533"/>
      <c r="AZ610" s="533"/>
      <c r="BA610" s="684"/>
      <c r="BB610" s="684"/>
      <c r="BC610" s="684"/>
      <c r="BD610" s="684"/>
      <c r="BE610" s="684"/>
      <c r="BF610" s="684"/>
      <c r="BG610" s="684"/>
      <c r="BH610" s="684"/>
      <c r="BI610" s="684"/>
      <c r="BJ610" s="684"/>
      <c r="BK610" s="684"/>
      <c r="BL610" s="684"/>
      <c r="BM610" s="684"/>
      <c r="BN610" s="684"/>
      <c r="BO610" s="684"/>
      <c r="BP610" s="684"/>
      <c r="BQ610" s="684"/>
    </row>
    <row r="611">
      <c r="A611" s="524"/>
      <c r="B611" s="524"/>
      <c r="C611" s="524"/>
      <c r="D611" s="524"/>
      <c r="E611" s="524"/>
      <c r="F611" s="524"/>
      <c r="G611" s="531"/>
      <c r="H611" s="531"/>
      <c r="I611" s="531"/>
      <c r="J611" s="531"/>
      <c r="K611" s="531"/>
      <c r="L611" s="531"/>
      <c r="M611" s="531"/>
      <c r="N611" s="531"/>
      <c r="O611" s="531"/>
      <c r="P611" s="549"/>
      <c r="Q611" s="676"/>
      <c r="R611" s="676"/>
      <c r="S611" s="680"/>
      <c r="T611" s="683"/>
      <c r="U611" s="683"/>
      <c r="V611" s="533"/>
      <c r="W611" s="524"/>
      <c r="X611" s="524"/>
      <c r="Y611" s="524"/>
      <c r="Z611" s="524"/>
      <c r="AA611" s="524"/>
      <c r="AB611" s="524"/>
      <c r="AC611" s="524"/>
      <c r="AD611" s="524"/>
      <c r="AE611" s="524"/>
      <c r="AF611" s="524"/>
      <c r="AG611" s="524"/>
      <c r="AH611" s="524"/>
      <c r="AI611" s="524"/>
      <c r="AJ611" s="524"/>
      <c r="AK611" s="524"/>
      <c r="AL611" s="524"/>
      <c r="AM611" s="524"/>
      <c r="AN611" s="524"/>
      <c r="AO611" s="533"/>
      <c r="AP611" s="533"/>
      <c r="AQ611" s="533"/>
      <c r="AR611" s="533"/>
      <c r="AS611" s="533"/>
      <c r="AT611" s="533"/>
      <c r="AU611" s="533"/>
      <c r="AV611" s="533"/>
      <c r="AW611" s="533"/>
      <c r="AX611" s="533"/>
      <c r="AY611" s="533"/>
      <c r="AZ611" s="533"/>
      <c r="BA611" s="684"/>
      <c r="BB611" s="684"/>
      <c r="BC611" s="684"/>
      <c r="BD611" s="684"/>
      <c r="BE611" s="684"/>
      <c r="BF611" s="684"/>
      <c r="BG611" s="684"/>
      <c r="BH611" s="684"/>
      <c r="BI611" s="684"/>
      <c r="BJ611" s="684"/>
      <c r="BK611" s="684"/>
      <c r="BL611" s="684"/>
      <c r="BM611" s="684"/>
      <c r="BN611" s="684"/>
      <c r="BO611" s="684"/>
      <c r="BP611" s="684"/>
      <c r="BQ611" s="684"/>
    </row>
    <row r="612">
      <c r="A612" s="524"/>
      <c r="B612" s="524"/>
      <c r="C612" s="524"/>
      <c r="D612" s="524"/>
      <c r="E612" s="524"/>
      <c r="F612" s="524"/>
      <c r="G612" s="531"/>
      <c r="H612" s="531"/>
      <c r="I612" s="531"/>
      <c r="J612" s="531"/>
      <c r="K612" s="531"/>
      <c r="L612" s="531"/>
      <c r="M612" s="531"/>
      <c r="N612" s="531"/>
      <c r="O612" s="531"/>
      <c r="P612" s="549"/>
      <c r="Q612" s="676"/>
      <c r="R612" s="676"/>
      <c r="S612" s="680"/>
      <c r="T612" s="683"/>
      <c r="U612" s="683"/>
      <c r="V612" s="533"/>
      <c r="W612" s="524"/>
      <c r="X612" s="524"/>
      <c r="Y612" s="524"/>
      <c r="Z612" s="524"/>
      <c r="AA612" s="524"/>
      <c r="AB612" s="524"/>
      <c r="AC612" s="524"/>
      <c r="AD612" s="524"/>
      <c r="AE612" s="524"/>
      <c r="AF612" s="524"/>
      <c r="AG612" s="524"/>
      <c r="AH612" s="524"/>
      <c r="AI612" s="524"/>
      <c r="AJ612" s="524"/>
      <c r="AK612" s="524"/>
      <c r="AL612" s="524"/>
      <c r="AM612" s="524"/>
      <c r="AN612" s="524"/>
      <c r="AO612" s="533"/>
      <c r="AP612" s="533"/>
      <c r="AQ612" s="533"/>
      <c r="AR612" s="533"/>
      <c r="AS612" s="533"/>
      <c r="AT612" s="533"/>
      <c r="AU612" s="533"/>
      <c r="AV612" s="533"/>
      <c r="AW612" s="533"/>
      <c r="AX612" s="533"/>
      <c r="AY612" s="533"/>
      <c r="AZ612" s="533"/>
      <c r="BA612" s="684"/>
      <c r="BB612" s="684"/>
      <c r="BC612" s="684"/>
      <c r="BD612" s="684"/>
      <c r="BE612" s="684"/>
      <c r="BF612" s="684"/>
      <c r="BG612" s="684"/>
      <c r="BH612" s="684"/>
      <c r="BI612" s="684"/>
      <c r="BJ612" s="684"/>
      <c r="BK612" s="684"/>
      <c r="BL612" s="684"/>
      <c r="BM612" s="684"/>
      <c r="BN612" s="684"/>
      <c r="BO612" s="684"/>
      <c r="BP612" s="684"/>
      <c r="BQ612" s="684"/>
    </row>
    <row r="613">
      <c r="A613" s="524"/>
      <c r="B613" s="524"/>
      <c r="C613" s="524"/>
      <c r="D613" s="524"/>
      <c r="E613" s="524"/>
      <c r="F613" s="524"/>
      <c r="G613" s="531"/>
      <c r="H613" s="531"/>
      <c r="I613" s="531"/>
      <c r="J613" s="531"/>
      <c r="K613" s="531"/>
      <c r="L613" s="531"/>
      <c r="M613" s="531"/>
      <c r="N613" s="531"/>
      <c r="O613" s="531"/>
      <c r="P613" s="549"/>
      <c r="Q613" s="676"/>
      <c r="R613" s="676"/>
      <c r="S613" s="680"/>
      <c r="T613" s="683"/>
      <c r="U613" s="683"/>
      <c r="V613" s="533"/>
      <c r="W613" s="524"/>
      <c r="X613" s="524"/>
      <c r="Y613" s="524"/>
      <c r="Z613" s="524"/>
      <c r="AA613" s="524"/>
      <c r="AB613" s="524"/>
      <c r="AC613" s="524"/>
      <c r="AD613" s="524"/>
      <c r="AE613" s="524"/>
      <c r="AF613" s="524"/>
      <c r="AG613" s="524"/>
      <c r="AH613" s="524"/>
      <c r="AI613" s="524"/>
      <c r="AJ613" s="524"/>
      <c r="AK613" s="524"/>
      <c r="AL613" s="524"/>
      <c r="AM613" s="524"/>
      <c r="AN613" s="524"/>
      <c r="AO613" s="533"/>
      <c r="AP613" s="533"/>
      <c r="AQ613" s="533"/>
      <c r="AR613" s="533"/>
      <c r="AS613" s="533"/>
      <c r="AT613" s="533"/>
      <c r="AU613" s="533"/>
      <c r="AV613" s="533"/>
      <c r="AW613" s="533"/>
      <c r="AX613" s="533"/>
      <c r="AY613" s="533"/>
      <c r="AZ613" s="533"/>
      <c r="BA613" s="684"/>
      <c r="BB613" s="684"/>
      <c r="BC613" s="684"/>
      <c r="BD613" s="684"/>
      <c r="BE613" s="684"/>
      <c r="BF613" s="684"/>
      <c r="BG613" s="684"/>
      <c r="BH613" s="684"/>
      <c r="BI613" s="684"/>
      <c r="BJ613" s="684"/>
      <c r="BK613" s="684"/>
      <c r="BL613" s="684"/>
      <c r="BM613" s="684"/>
      <c r="BN613" s="684"/>
      <c r="BO613" s="684"/>
      <c r="BP613" s="684"/>
      <c r="BQ613" s="684"/>
    </row>
    <row r="614">
      <c r="A614" s="524"/>
      <c r="B614" s="524"/>
      <c r="C614" s="524"/>
      <c r="D614" s="524"/>
      <c r="E614" s="524"/>
      <c r="F614" s="524"/>
      <c r="G614" s="531"/>
      <c r="H614" s="531"/>
      <c r="I614" s="531"/>
      <c r="J614" s="531"/>
      <c r="K614" s="531"/>
      <c r="L614" s="531"/>
      <c r="M614" s="531"/>
      <c r="N614" s="531"/>
      <c r="O614" s="531"/>
      <c r="P614" s="549"/>
      <c r="Q614" s="676"/>
      <c r="R614" s="676"/>
      <c r="S614" s="680"/>
      <c r="T614" s="683"/>
      <c r="U614" s="683"/>
      <c r="V614" s="533"/>
      <c r="W614" s="524"/>
      <c r="X614" s="524"/>
      <c r="Y614" s="524"/>
      <c r="Z614" s="524"/>
      <c r="AA614" s="524"/>
      <c r="AB614" s="524"/>
      <c r="AC614" s="524"/>
      <c r="AD614" s="524"/>
      <c r="AE614" s="524"/>
      <c r="AF614" s="524"/>
      <c r="AG614" s="524"/>
      <c r="AH614" s="524"/>
      <c r="AI614" s="524"/>
      <c r="AJ614" s="524"/>
      <c r="AK614" s="524"/>
      <c r="AL614" s="524"/>
      <c r="AM614" s="524"/>
      <c r="AN614" s="524"/>
      <c r="AO614" s="533"/>
      <c r="AP614" s="533"/>
      <c r="AQ614" s="533"/>
      <c r="AR614" s="533"/>
      <c r="AS614" s="533"/>
      <c r="AT614" s="533"/>
      <c r="AU614" s="533"/>
      <c r="AV614" s="533"/>
      <c r="AW614" s="533"/>
      <c r="AX614" s="533"/>
      <c r="AY614" s="533"/>
      <c r="AZ614" s="533"/>
      <c r="BA614" s="684"/>
      <c r="BB614" s="684"/>
      <c r="BC614" s="684"/>
      <c r="BD614" s="684"/>
      <c r="BE614" s="684"/>
      <c r="BF614" s="684"/>
      <c r="BG614" s="684"/>
      <c r="BH614" s="684"/>
      <c r="BI614" s="684"/>
      <c r="BJ614" s="684"/>
      <c r="BK614" s="684"/>
      <c r="BL614" s="684"/>
      <c r="BM614" s="684"/>
      <c r="BN614" s="684"/>
      <c r="BO614" s="684"/>
      <c r="BP614" s="684"/>
      <c r="BQ614" s="684"/>
    </row>
    <row r="615">
      <c r="A615" s="524"/>
      <c r="B615" s="524"/>
      <c r="C615" s="524"/>
      <c r="D615" s="524"/>
      <c r="E615" s="524"/>
      <c r="F615" s="524"/>
      <c r="G615" s="531"/>
      <c r="H615" s="531"/>
      <c r="I615" s="531"/>
      <c r="J615" s="531"/>
      <c r="K615" s="531"/>
      <c r="L615" s="531"/>
      <c r="M615" s="531"/>
      <c r="N615" s="531"/>
      <c r="O615" s="531"/>
      <c r="P615" s="549"/>
      <c r="Q615" s="676"/>
      <c r="R615" s="676"/>
      <c r="S615" s="680"/>
      <c r="T615" s="683"/>
      <c r="U615" s="683"/>
      <c r="V615" s="533"/>
      <c r="W615" s="524"/>
      <c r="X615" s="524"/>
      <c r="Y615" s="524"/>
      <c r="Z615" s="524"/>
      <c r="AA615" s="524"/>
      <c r="AB615" s="524"/>
      <c r="AC615" s="524"/>
      <c r="AD615" s="524"/>
      <c r="AE615" s="524"/>
      <c r="AF615" s="524"/>
      <c r="AG615" s="524"/>
      <c r="AH615" s="524"/>
      <c r="AI615" s="524"/>
      <c r="AJ615" s="524"/>
      <c r="AK615" s="524"/>
      <c r="AL615" s="524"/>
      <c r="AM615" s="524"/>
      <c r="AN615" s="524"/>
      <c r="AO615" s="533"/>
      <c r="AP615" s="533"/>
      <c r="AQ615" s="533"/>
      <c r="AR615" s="533"/>
      <c r="AS615" s="533"/>
      <c r="AT615" s="533"/>
      <c r="AU615" s="533"/>
      <c r="AV615" s="533"/>
      <c r="AW615" s="533"/>
      <c r="AX615" s="533"/>
      <c r="AY615" s="533"/>
      <c r="AZ615" s="533"/>
      <c r="BA615" s="684"/>
      <c r="BB615" s="684"/>
      <c r="BC615" s="684"/>
      <c r="BD615" s="684"/>
      <c r="BE615" s="684"/>
      <c r="BF615" s="684"/>
      <c r="BG615" s="684"/>
      <c r="BH615" s="684"/>
      <c r="BI615" s="684"/>
      <c r="BJ615" s="684"/>
      <c r="BK615" s="684"/>
      <c r="BL615" s="684"/>
      <c r="BM615" s="684"/>
      <c r="BN615" s="684"/>
      <c r="BO615" s="684"/>
      <c r="BP615" s="684"/>
      <c r="BQ615" s="684"/>
    </row>
    <row r="616">
      <c r="A616" s="524"/>
      <c r="B616" s="524"/>
      <c r="C616" s="524"/>
      <c r="D616" s="524"/>
      <c r="E616" s="524"/>
      <c r="F616" s="524"/>
      <c r="G616" s="531"/>
      <c r="H616" s="531"/>
      <c r="I616" s="531"/>
      <c r="J616" s="531"/>
      <c r="K616" s="531"/>
      <c r="L616" s="531"/>
      <c r="M616" s="531"/>
      <c r="N616" s="531"/>
      <c r="O616" s="531"/>
      <c r="P616" s="549"/>
      <c r="Q616" s="676"/>
      <c r="R616" s="676"/>
      <c r="S616" s="680"/>
      <c r="T616" s="683"/>
      <c r="U616" s="683"/>
      <c r="V616" s="533"/>
      <c r="W616" s="524"/>
      <c r="X616" s="524"/>
      <c r="Y616" s="524"/>
      <c r="Z616" s="524"/>
      <c r="AA616" s="524"/>
      <c r="AB616" s="524"/>
      <c r="AC616" s="524"/>
      <c r="AD616" s="524"/>
      <c r="AE616" s="524"/>
      <c r="AF616" s="524"/>
      <c r="AG616" s="524"/>
      <c r="AH616" s="524"/>
      <c r="AI616" s="524"/>
      <c r="AJ616" s="524"/>
      <c r="AK616" s="524"/>
      <c r="AL616" s="524"/>
      <c r="AM616" s="524"/>
      <c r="AN616" s="524"/>
      <c r="AO616" s="533"/>
      <c r="AP616" s="533"/>
      <c r="AQ616" s="533"/>
      <c r="AR616" s="533"/>
      <c r="AS616" s="533"/>
      <c r="AT616" s="533"/>
      <c r="AU616" s="533"/>
      <c r="AV616" s="533"/>
      <c r="AW616" s="533"/>
      <c r="AX616" s="533"/>
      <c r="AY616" s="533"/>
      <c r="AZ616" s="533"/>
      <c r="BA616" s="684"/>
      <c r="BB616" s="684"/>
      <c r="BC616" s="684"/>
      <c r="BD616" s="684"/>
      <c r="BE616" s="684"/>
      <c r="BF616" s="684"/>
      <c r="BG616" s="684"/>
      <c r="BH616" s="684"/>
      <c r="BI616" s="684"/>
      <c r="BJ616" s="684"/>
      <c r="BK616" s="684"/>
      <c r="BL616" s="684"/>
      <c r="BM616" s="684"/>
      <c r="BN616" s="684"/>
      <c r="BO616" s="684"/>
      <c r="BP616" s="684"/>
      <c r="BQ616" s="684"/>
    </row>
    <row r="617">
      <c r="A617" s="524"/>
      <c r="B617" s="524"/>
      <c r="C617" s="524"/>
      <c r="D617" s="524"/>
      <c r="E617" s="524"/>
      <c r="F617" s="524"/>
      <c r="G617" s="531"/>
      <c r="H617" s="531"/>
      <c r="I617" s="531"/>
      <c r="J617" s="531"/>
      <c r="K617" s="531"/>
      <c r="L617" s="531"/>
      <c r="M617" s="531"/>
      <c r="N617" s="531"/>
      <c r="O617" s="531"/>
      <c r="P617" s="549"/>
      <c r="Q617" s="676"/>
      <c r="R617" s="676"/>
      <c r="S617" s="680"/>
      <c r="T617" s="683"/>
      <c r="U617" s="683"/>
      <c r="V617" s="533"/>
      <c r="W617" s="524"/>
      <c r="X617" s="524"/>
      <c r="Y617" s="524"/>
      <c r="Z617" s="524"/>
      <c r="AA617" s="524"/>
      <c r="AB617" s="524"/>
      <c r="AC617" s="524"/>
      <c r="AD617" s="524"/>
      <c r="AE617" s="524"/>
      <c r="AF617" s="524"/>
      <c r="AG617" s="524"/>
      <c r="AH617" s="524"/>
      <c r="AI617" s="524"/>
      <c r="AJ617" s="524"/>
      <c r="AK617" s="524"/>
      <c r="AL617" s="524"/>
      <c r="AM617" s="524"/>
      <c r="AN617" s="524"/>
      <c r="AO617" s="533"/>
      <c r="AP617" s="533"/>
      <c r="AQ617" s="533"/>
      <c r="AR617" s="533"/>
      <c r="AS617" s="533"/>
      <c r="AT617" s="533"/>
      <c r="AU617" s="533"/>
      <c r="AV617" s="533"/>
      <c r="AW617" s="533"/>
      <c r="AX617" s="533"/>
      <c r="AY617" s="533"/>
      <c r="AZ617" s="533"/>
      <c r="BA617" s="684"/>
      <c r="BB617" s="684"/>
      <c r="BC617" s="684"/>
      <c r="BD617" s="684"/>
      <c r="BE617" s="684"/>
      <c r="BF617" s="684"/>
      <c r="BG617" s="684"/>
      <c r="BH617" s="684"/>
      <c r="BI617" s="684"/>
      <c r="BJ617" s="684"/>
      <c r="BK617" s="684"/>
      <c r="BL617" s="684"/>
      <c r="BM617" s="684"/>
      <c r="BN617" s="684"/>
      <c r="BO617" s="684"/>
      <c r="BP617" s="684"/>
      <c r="BQ617" s="684"/>
    </row>
    <row r="618">
      <c r="A618" s="524"/>
      <c r="B618" s="524"/>
      <c r="C618" s="524"/>
      <c r="D618" s="524"/>
      <c r="E618" s="524"/>
      <c r="F618" s="524"/>
      <c r="G618" s="531"/>
      <c r="H618" s="531"/>
      <c r="I618" s="531"/>
      <c r="J618" s="531"/>
      <c r="K618" s="531"/>
      <c r="L618" s="531"/>
      <c r="M618" s="531"/>
      <c r="N618" s="531"/>
      <c r="O618" s="531"/>
      <c r="P618" s="549"/>
      <c r="Q618" s="676"/>
      <c r="R618" s="676"/>
      <c r="S618" s="680"/>
      <c r="T618" s="683"/>
      <c r="U618" s="683"/>
      <c r="V618" s="533"/>
      <c r="W618" s="524"/>
      <c r="X618" s="524"/>
      <c r="Y618" s="524"/>
      <c r="Z618" s="524"/>
      <c r="AA618" s="524"/>
      <c r="AB618" s="524"/>
      <c r="AC618" s="524"/>
      <c r="AD618" s="524"/>
      <c r="AE618" s="524"/>
      <c r="AF618" s="524"/>
      <c r="AG618" s="524"/>
      <c r="AH618" s="524"/>
      <c r="AI618" s="524"/>
      <c r="AJ618" s="524"/>
      <c r="AK618" s="524"/>
      <c r="AL618" s="524"/>
      <c r="AM618" s="524"/>
      <c r="AN618" s="524"/>
      <c r="AO618" s="533"/>
      <c r="AP618" s="533"/>
      <c r="AQ618" s="533"/>
      <c r="AR618" s="533"/>
      <c r="AS618" s="533"/>
      <c r="AT618" s="533"/>
      <c r="AU618" s="533"/>
      <c r="AV618" s="533"/>
      <c r="AW618" s="533"/>
      <c r="AX618" s="533"/>
      <c r="AY618" s="533"/>
      <c r="AZ618" s="533"/>
      <c r="BA618" s="684"/>
      <c r="BB618" s="684"/>
      <c r="BC618" s="684"/>
      <c r="BD618" s="684"/>
      <c r="BE618" s="684"/>
      <c r="BF618" s="684"/>
      <c r="BG618" s="684"/>
      <c r="BH618" s="684"/>
      <c r="BI618" s="684"/>
      <c r="BJ618" s="684"/>
      <c r="BK618" s="684"/>
      <c r="BL618" s="684"/>
      <c r="BM618" s="684"/>
      <c r="BN618" s="684"/>
      <c r="BO618" s="684"/>
      <c r="BP618" s="684"/>
      <c r="BQ618" s="684"/>
    </row>
    <row r="619">
      <c r="A619" s="524"/>
      <c r="B619" s="524"/>
      <c r="C619" s="524"/>
      <c r="D619" s="524"/>
      <c r="E619" s="524"/>
      <c r="F619" s="524"/>
      <c r="G619" s="531"/>
      <c r="H619" s="531"/>
      <c r="I619" s="531"/>
      <c r="J619" s="531"/>
      <c r="K619" s="531"/>
      <c r="L619" s="531"/>
      <c r="M619" s="531"/>
      <c r="N619" s="531"/>
      <c r="O619" s="531"/>
      <c r="P619" s="549"/>
      <c r="Q619" s="676"/>
      <c r="R619" s="676"/>
      <c r="S619" s="680"/>
      <c r="T619" s="683"/>
      <c r="U619" s="683"/>
      <c r="V619" s="533"/>
      <c r="W619" s="524"/>
      <c r="X619" s="524"/>
      <c r="Y619" s="524"/>
      <c r="Z619" s="524"/>
      <c r="AA619" s="524"/>
      <c r="AB619" s="524"/>
      <c r="AC619" s="524"/>
      <c r="AD619" s="524"/>
      <c r="AE619" s="524"/>
      <c r="AF619" s="524"/>
      <c r="AG619" s="524"/>
      <c r="AH619" s="524"/>
      <c r="AI619" s="524"/>
      <c r="AJ619" s="524"/>
      <c r="AK619" s="524"/>
      <c r="AL619" s="524"/>
      <c r="AM619" s="524"/>
      <c r="AN619" s="524"/>
      <c r="AO619" s="533"/>
      <c r="AP619" s="533"/>
      <c r="AQ619" s="533"/>
      <c r="AR619" s="533"/>
      <c r="AS619" s="533"/>
      <c r="AT619" s="533"/>
      <c r="AU619" s="533"/>
      <c r="AV619" s="533"/>
      <c r="AW619" s="533"/>
      <c r="AX619" s="533"/>
      <c r="AY619" s="533"/>
      <c r="AZ619" s="533"/>
      <c r="BA619" s="684"/>
      <c r="BB619" s="684"/>
      <c r="BC619" s="684"/>
      <c r="BD619" s="684"/>
      <c r="BE619" s="684"/>
      <c r="BF619" s="684"/>
      <c r="BG619" s="684"/>
      <c r="BH619" s="684"/>
      <c r="BI619" s="684"/>
      <c r="BJ619" s="684"/>
      <c r="BK619" s="684"/>
      <c r="BL619" s="684"/>
      <c r="BM619" s="684"/>
      <c r="BN619" s="684"/>
      <c r="BO619" s="684"/>
      <c r="BP619" s="684"/>
      <c r="BQ619" s="684"/>
    </row>
    <row r="620">
      <c r="A620" s="524"/>
      <c r="B620" s="524"/>
      <c r="C620" s="524"/>
      <c r="D620" s="524"/>
      <c r="E620" s="524"/>
      <c r="F620" s="524"/>
      <c r="G620" s="531"/>
      <c r="H620" s="531"/>
      <c r="I620" s="531"/>
      <c r="J620" s="531"/>
      <c r="K620" s="531"/>
      <c r="L620" s="531"/>
      <c r="M620" s="531"/>
      <c r="N620" s="531"/>
      <c r="O620" s="531"/>
      <c r="P620" s="549"/>
      <c r="Q620" s="676"/>
      <c r="R620" s="676"/>
      <c r="S620" s="680"/>
      <c r="T620" s="683"/>
      <c r="U620" s="683"/>
      <c r="V620" s="533"/>
      <c r="W620" s="524"/>
      <c r="X620" s="524"/>
      <c r="Y620" s="524"/>
      <c r="Z620" s="524"/>
      <c r="AA620" s="524"/>
      <c r="AB620" s="524"/>
      <c r="AC620" s="524"/>
      <c r="AD620" s="524"/>
      <c r="AE620" s="524"/>
      <c r="AF620" s="524"/>
      <c r="AG620" s="524"/>
      <c r="AH620" s="524"/>
      <c r="AI620" s="524"/>
      <c r="AJ620" s="524"/>
      <c r="AK620" s="524"/>
      <c r="AL620" s="524"/>
      <c r="AM620" s="524"/>
      <c r="AN620" s="524"/>
      <c r="AO620" s="533"/>
      <c r="AP620" s="533"/>
      <c r="AQ620" s="533"/>
      <c r="AR620" s="533"/>
      <c r="AS620" s="533"/>
      <c r="AT620" s="533"/>
      <c r="AU620" s="533"/>
      <c r="AV620" s="533"/>
      <c r="AW620" s="533"/>
      <c r="AX620" s="533"/>
      <c r="AY620" s="533"/>
      <c r="AZ620" s="533"/>
      <c r="BA620" s="684"/>
      <c r="BB620" s="684"/>
      <c r="BC620" s="684"/>
      <c r="BD620" s="684"/>
      <c r="BE620" s="684"/>
      <c r="BF620" s="684"/>
      <c r="BG620" s="684"/>
      <c r="BH620" s="684"/>
      <c r="BI620" s="684"/>
      <c r="BJ620" s="684"/>
      <c r="BK620" s="684"/>
      <c r="BL620" s="684"/>
      <c r="BM620" s="684"/>
      <c r="BN620" s="684"/>
      <c r="BO620" s="684"/>
      <c r="BP620" s="684"/>
      <c r="BQ620" s="684"/>
    </row>
    <row r="621">
      <c r="A621" s="524"/>
      <c r="B621" s="524"/>
      <c r="C621" s="524"/>
      <c r="D621" s="524"/>
      <c r="E621" s="524"/>
      <c r="F621" s="524"/>
      <c r="G621" s="531"/>
      <c r="H621" s="531"/>
      <c r="I621" s="531"/>
      <c r="J621" s="531"/>
      <c r="K621" s="531"/>
      <c r="L621" s="531"/>
      <c r="M621" s="531"/>
      <c r="N621" s="531"/>
      <c r="O621" s="531"/>
      <c r="P621" s="549"/>
      <c r="Q621" s="676"/>
      <c r="R621" s="676"/>
      <c r="S621" s="680"/>
      <c r="T621" s="683"/>
      <c r="U621" s="683"/>
      <c r="V621" s="533"/>
      <c r="W621" s="524"/>
      <c r="X621" s="524"/>
      <c r="Y621" s="524"/>
      <c r="Z621" s="524"/>
      <c r="AA621" s="524"/>
      <c r="AB621" s="524"/>
      <c r="AC621" s="524"/>
      <c r="AD621" s="524"/>
      <c r="AE621" s="524"/>
      <c r="AF621" s="524"/>
      <c r="AG621" s="524"/>
      <c r="AH621" s="524"/>
      <c r="AI621" s="524"/>
      <c r="AJ621" s="524"/>
      <c r="AK621" s="524"/>
      <c r="AL621" s="524"/>
      <c r="AM621" s="524"/>
      <c r="AN621" s="524"/>
      <c r="AO621" s="533"/>
      <c r="AP621" s="533"/>
      <c r="AQ621" s="533"/>
      <c r="AR621" s="533"/>
      <c r="AS621" s="533"/>
      <c r="AT621" s="533"/>
      <c r="AU621" s="533"/>
      <c r="AV621" s="533"/>
      <c r="AW621" s="533"/>
      <c r="AX621" s="533"/>
      <c r="AY621" s="533"/>
      <c r="AZ621" s="533"/>
      <c r="BA621" s="684"/>
      <c r="BB621" s="684"/>
      <c r="BC621" s="684"/>
      <c r="BD621" s="684"/>
      <c r="BE621" s="684"/>
      <c r="BF621" s="684"/>
      <c r="BG621" s="684"/>
      <c r="BH621" s="684"/>
      <c r="BI621" s="684"/>
      <c r="BJ621" s="684"/>
      <c r="BK621" s="684"/>
      <c r="BL621" s="684"/>
      <c r="BM621" s="684"/>
      <c r="BN621" s="684"/>
      <c r="BO621" s="684"/>
      <c r="BP621" s="684"/>
      <c r="BQ621" s="684"/>
    </row>
    <row r="622">
      <c r="A622" s="524"/>
      <c r="B622" s="524"/>
      <c r="C622" s="524"/>
      <c r="D622" s="524"/>
      <c r="E622" s="524"/>
      <c r="F622" s="524"/>
      <c r="G622" s="531"/>
      <c r="H622" s="531"/>
      <c r="I622" s="531"/>
      <c r="J622" s="531"/>
      <c r="K622" s="531"/>
      <c r="L622" s="531"/>
      <c r="M622" s="531"/>
      <c r="N622" s="531"/>
      <c r="O622" s="531"/>
      <c r="P622" s="549"/>
      <c r="Q622" s="676"/>
      <c r="R622" s="676"/>
      <c r="S622" s="680"/>
      <c r="T622" s="683"/>
      <c r="U622" s="683"/>
      <c r="V622" s="533"/>
      <c r="W622" s="524"/>
      <c r="X622" s="524"/>
      <c r="Y622" s="524"/>
      <c r="Z622" s="524"/>
      <c r="AA622" s="524"/>
      <c r="AB622" s="524"/>
      <c r="AC622" s="524"/>
      <c r="AD622" s="524"/>
      <c r="AE622" s="524"/>
      <c r="AF622" s="524"/>
      <c r="AG622" s="524"/>
      <c r="AH622" s="524"/>
      <c r="AI622" s="524"/>
      <c r="AJ622" s="524"/>
      <c r="AK622" s="524"/>
      <c r="AL622" s="524"/>
      <c r="AM622" s="524"/>
      <c r="AN622" s="524"/>
      <c r="AO622" s="533"/>
      <c r="AP622" s="533"/>
      <c r="AQ622" s="533"/>
      <c r="AR622" s="533"/>
      <c r="AS622" s="533"/>
      <c r="AT622" s="533"/>
      <c r="AU622" s="533"/>
      <c r="AV622" s="533"/>
      <c r="AW622" s="533"/>
      <c r="AX622" s="533"/>
      <c r="AY622" s="533"/>
      <c r="AZ622" s="533"/>
      <c r="BA622" s="684"/>
      <c r="BB622" s="684"/>
      <c r="BC622" s="684"/>
      <c r="BD622" s="684"/>
      <c r="BE622" s="684"/>
      <c r="BF622" s="684"/>
      <c r="BG622" s="684"/>
      <c r="BH622" s="684"/>
      <c r="BI622" s="684"/>
      <c r="BJ622" s="684"/>
      <c r="BK622" s="684"/>
      <c r="BL622" s="684"/>
      <c r="BM622" s="684"/>
      <c r="BN622" s="684"/>
      <c r="BO622" s="684"/>
      <c r="BP622" s="684"/>
      <c r="BQ622" s="684"/>
    </row>
    <row r="623">
      <c r="A623" s="524"/>
      <c r="B623" s="524"/>
      <c r="C623" s="524"/>
      <c r="D623" s="524"/>
      <c r="E623" s="524"/>
      <c r="F623" s="524"/>
      <c r="G623" s="531"/>
      <c r="H623" s="531"/>
      <c r="I623" s="531"/>
      <c r="J623" s="531"/>
      <c r="K623" s="531"/>
      <c r="L623" s="531"/>
      <c r="M623" s="531"/>
      <c r="N623" s="531"/>
      <c r="O623" s="531"/>
      <c r="P623" s="549"/>
      <c r="Q623" s="676"/>
      <c r="R623" s="676"/>
      <c r="S623" s="680"/>
      <c r="T623" s="683"/>
      <c r="U623" s="683"/>
      <c r="V623" s="533"/>
      <c r="W623" s="524"/>
      <c r="X623" s="524"/>
      <c r="Y623" s="524"/>
      <c r="Z623" s="524"/>
      <c r="AA623" s="524"/>
      <c r="AB623" s="524"/>
      <c r="AC623" s="524"/>
      <c r="AD623" s="524"/>
      <c r="AE623" s="524"/>
      <c r="AF623" s="524"/>
      <c r="AG623" s="524"/>
      <c r="AH623" s="524"/>
      <c r="AI623" s="524"/>
      <c r="AJ623" s="524"/>
      <c r="AK623" s="524"/>
      <c r="AL623" s="524"/>
      <c r="AM623" s="524"/>
      <c r="AN623" s="524"/>
      <c r="AO623" s="533"/>
      <c r="AP623" s="533"/>
      <c r="AQ623" s="533"/>
      <c r="AR623" s="533"/>
      <c r="AS623" s="533"/>
      <c r="AT623" s="533"/>
      <c r="AU623" s="533"/>
      <c r="AV623" s="533"/>
      <c r="AW623" s="533"/>
      <c r="AX623" s="533"/>
      <c r="AY623" s="533"/>
      <c r="AZ623" s="533"/>
      <c r="BA623" s="684"/>
      <c r="BB623" s="684"/>
      <c r="BC623" s="684"/>
      <c r="BD623" s="684"/>
      <c r="BE623" s="684"/>
      <c r="BF623" s="684"/>
      <c r="BG623" s="684"/>
      <c r="BH623" s="684"/>
      <c r="BI623" s="684"/>
      <c r="BJ623" s="684"/>
      <c r="BK623" s="684"/>
      <c r="BL623" s="684"/>
      <c r="BM623" s="684"/>
      <c r="BN623" s="684"/>
      <c r="BO623" s="684"/>
      <c r="BP623" s="684"/>
      <c r="BQ623" s="684"/>
    </row>
    <row r="624">
      <c r="A624" s="524"/>
      <c r="B624" s="524"/>
      <c r="C624" s="524"/>
      <c r="D624" s="524"/>
      <c r="E624" s="524"/>
      <c r="F624" s="524"/>
      <c r="G624" s="531"/>
      <c r="H624" s="531"/>
      <c r="I624" s="531"/>
      <c r="J624" s="531"/>
      <c r="K624" s="531"/>
      <c r="L624" s="531"/>
      <c r="M624" s="531"/>
      <c r="N624" s="531"/>
      <c r="O624" s="531"/>
      <c r="P624" s="549"/>
      <c r="Q624" s="676"/>
      <c r="R624" s="676"/>
      <c r="S624" s="680"/>
      <c r="T624" s="683"/>
      <c r="U624" s="683"/>
      <c r="V624" s="533"/>
      <c r="W624" s="524"/>
      <c r="X624" s="524"/>
      <c r="Y624" s="524"/>
      <c r="Z624" s="524"/>
      <c r="AA624" s="524"/>
      <c r="AB624" s="524"/>
      <c r="AC624" s="524"/>
      <c r="AD624" s="524"/>
      <c r="AE624" s="524"/>
      <c r="AF624" s="524"/>
      <c r="AG624" s="524"/>
      <c r="AH624" s="524"/>
      <c r="AI624" s="524"/>
      <c r="AJ624" s="524"/>
      <c r="AK624" s="524"/>
      <c r="AL624" s="524"/>
      <c r="AM624" s="524"/>
      <c r="AN624" s="524"/>
      <c r="AO624" s="533"/>
      <c r="AP624" s="533"/>
      <c r="AQ624" s="533"/>
      <c r="AR624" s="533"/>
      <c r="AS624" s="533"/>
      <c r="AT624" s="533"/>
      <c r="AU624" s="533"/>
      <c r="AV624" s="533"/>
      <c r="AW624" s="533"/>
      <c r="AX624" s="533"/>
      <c r="AY624" s="533"/>
      <c r="AZ624" s="533"/>
      <c r="BA624" s="684"/>
      <c r="BB624" s="684"/>
      <c r="BC624" s="684"/>
      <c r="BD624" s="684"/>
      <c r="BE624" s="684"/>
      <c r="BF624" s="684"/>
      <c r="BG624" s="684"/>
      <c r="BH624" s="684"/>
      <c r="BI624" s="684"/>
      <c r="BJ624" s="684"/>
      <c r="BK624" s="684"/>
      <c r="BL624" s="684"/>
      <c r="BM624" s="684"/>
      <c r="BN624" s="684"/>
      <c r="BO624" s="684"/>
      <c r="BP624" s="684"/>
      <c r="BQ624" s="684"/>
    </row>
    <row r="625">
      <c r="A625" s="524"/>
      <c r="B625" s="524"/>
      <c r="C625" s="524"/>
      <c r="D625" s="524"/>
      <c r="E625" s="524"/>
      <c r="F625" s="524"/>
      <c r="G625" s="531"/>
      <c r="H625" s="531"/>
      <c r="I625" s="531"/>
      <c r="J625" s="531"/>
      <c r="K625" s="531"/>
      <c r="L625" s="531"/>
      <c r="M625" s="531"/>
      <c r="N625" s="531"/>
      <c r="O625" s="531"/>
      <c r="P625" s="549"/>
      <c r="Q625" s="676"/>
      <c r="R625" s="676"/>
      <c r="S625" s="680"/>
      <c r="T625" s="683"/>
      <c r="U625" s="683"/>
      <c r="V625" s="533"/>
      <c r="W625" s="524"/>
      <c r="X625" s="524"/>
      <c r="Y625" s="524"/>
      <c r="Z625" s="524"/>
      <c r="AA625" s="524"/>
      <c r="AB625" s="524"/>
      <c r="AC625" s="524"/>
      <c r="AD625" s="524"/>
      <c r="AE625" s="524"/>
      <c r="AF625" s="524"/>
      <c r="AG625" s="524"/>
      <c r="AH625" s="524"/>
      <c r="AI625" s="524"/>
      <c r="AJ625" s="524"/>
      <c r="AK625" s="524"/>
      <c r="AL625" s="524"/>
      <c r="AM625" s="524"/>
      <c r="AN625" s="524"/>
      <c r="AO625" s="533"/>
      <c r="AP625" s="533"/>
      <c r="AQ625" s="533"/>
      <c r="AR625" s="533"/>
      <c r="AS625" s="533"/>
      <c r="AT625" s="533"/>
      <c r="AU625" s="533"/>
      <c r="AV625" s="533"/>
      <c r="AW625" s="533"/>
      <c r="AX625" s="533"/>
      <c r="AY625" s="533"/>
      <c r="AZ625" s="533"/>
      <c r="BA625" s="684"/>
      <c r="BB625" s="684"/>
      <c r="BC625" s="684"/>
      <c r="BD625" s="684"/>
      <c r="BE625" s="684"/>
      <c r="BF625" s="684"/>
      <c r="BG625" s="684"/>
      <c r="BH625" s="684"/>
      <c r="BI625" s="684"/>
      <c r="BJ625" s="684"/>
      <c r="BK625" s="684"/>
      <c r="BL625" s="684"/>
      <c r="BM625" s="684"/>
      <c r="BN625" s="684"/>
      <c r="BO625" s="684"/>
      <c r="BP625" s="684"/>
      <c r="BQ625" s="684"/>
    </row>
    <row r="626">
      <c r="A626" s="524"/>
      <c r="B626" s="524"/>
      <c r="C626" s="524"/>
      <c r="D626" s="524"/>
      <c r="E626" s="524"/>
      <c r="F626" s="524"/>
      <c r="G626" s="531"/>
      <c r="H626" s="531"/>
      <c r="I626" s="531"/>
      <c r="J626" s="531"/>
      <c r="K626" s="531"/>
      <c r="L626" s="531"/>
      <c r="M626" s="531"/>
      <c r="N626" s="531"/>
      <c r="O626" s="531"/>
      <c r="P626" s="549"/>
      <c r="Q626" s="676"/>
      <c r="R626" s="676"/>
      <c r="S626" s="680"/>
      <c r="T626" s="683"/>
      <c r="U626" s="683"/>
      <c r="V626" s="533"/>
      <c r="W626" s="524"/>
      <c r="X626" s="524"/>
      <c r="Y626" s="524"/>
      <c r="Z626" s="524"/>
      <c r="AA626" s="524"/>
      <c r="AB626" s="524"/>
      <c r="AC626" s="524"/>
      <c r="AD626" s="524"/>
      <c r="AE626" s="524"/>
      <c r="AF626" s="524"/>
      <c r="AG626" s="524"/>
      <c r="AH626" s="524"/>
      <c r="AI626" s="524"/>
      <c r="AJ626" s="524"/>
      <c r="AK626" s="524"/>
      <c r="AL626" s="524"/>
      <c r="AM626" s="524"/>
      <c r="AN626" s="524"/>
      <c r="AO626" s="533"/>
      <c r="AP626" s="533"/>
      <c r="AQ626" s="533"/>
      <c r="AR626" s="533"/>
      <c r="AS626" s="533"/>
      <c r="AT626" s="533"/>
      <c r="AU626" s="533"/>
      <c r="AV626" s="533"/>
      <c r="AW626" s="533"/>
      <c r="AX626" s="533"/>
      <c r="AY626" s="533"/>
      <c r="AZ626" s="533"/>
      <c r="BA626" s="684"/>
      <c r="BB626" s="684"/>
      <c r="BC626" s="684"/>
      <c r="BD626" s="684"/>
      <c r="BE626" s="684"/>
      <c r="BF626" s="684"/>
      <c r="BG626" s="684"/>
      <c r="BH626" s="684"/>
      <c r="BI626" s="684"/>
      <c r="BJ626" s="684"/>
      <c r="BK626" s="684"/>
      <c r="BL626" s="684"/>
      <c r="BM626" s="684"/>
      <c r="BN626" s="684"/>
      <c r="BO626" s="684"/>
      <c r="BP626" s="684"/>
      <c r="BQ626" s="684"/>
    </row>
    <row r="627">
      <c r="A627" s="524"/>
      <c r="B627" s="524"/>
      <c r="C627" s="524"/>
      <c r="D627" s="524"/>
      <c r="E627" s="524"/>
      <c r="F627" s="524"/>
      <c r="G627" s="531"/>
      <c r="H627" s="531"/>
      <c r="I627" s="531"/>
      <c r="J627" s="531"/>
      <c r="K627" s="531"/>
      <c r="L627" s="531"/>
      <c r="M627" s="531"/>
      <c r="N627" s="531"/>
      <c r="O627" s="531"/>
      <c r="P627" s="549"/>
      <c r="Q627" s="676"/>
      <c r="R627" s="676"/>
      <c r="S627" s="680"/>
      <c r="T627" s="683"/>
      <c r="U627" s="683"/>
      <c r="V627" s="533"/>
      <c r="W627" s="524"/>
      <c r="X627" s="524"/>
      <c r="Y627" s="524"/>
      <c r="Z627" s="524"/>
      <c r="AA627" s="524"/>
      <c r="AB627" s="524"/>
      <c r="AC627" s="524"/>
      <c r="AD627" s="524"/>
      <c r="AE627" s="524"/>
      <c r="AF627" s="524"/>
      <c r="AG627" s="524"/>
      <c r="AH627" s="524"/>
      <c r="AI627" s="524"/>
      <c r="AJ627" s="524"/>
      <c r="AK627" s="524"/>
      <c r="AL627" s="524"/>
      <c r="AM627" s="524"/>
      <c r="AN627" s="524"/>
      <c r="AO627" s="533"/>
      <c r="AP627" s="533"/>
      <c r="AQ627" s="533"/>
      <c r="AR627" s="533"/>
      <c r="AS627" s="533"/>
      <c r="AT627" s="533"/>
      <c r="AU627" s="533"/>
      <c r="AV627" s="533"/>
      <c r="AW627" s="533"/>
      <c r="AX627" s="533"/>
      <c r="AY627" s="533"/>
      <c r="AZ627" s="533"/>
      <c r="BA627" s="684"/>
      <c r="BB627" s="684"/>
      <c r="BC627" s="684"/>
      <c r="BD627" s="684"/>
      <c r="BE627" s="684"/>
      <c r="BF627" s="684"/>
      <c r="BG627" s="684"/>
      <c r="BH627" s="684"/>
      <c r="BI627" s="684"/>
      <c r="BJ627" s="684"/>
      <c r="BK627" s="684"/>
      <c r="BL627" s="684"/>
      <c r="BM627" s="684"/>
      <c r="BN627" s="684"/>
      <c r="BO627" s="684"/>
      <c r="BP627" s="684"/>
      <c r="BQ627" s="684"/>
    </row>
    <row r="628">
      <c r="A628" s="524"/>
      <c r="B628" s="524"/>
      <c r="C628" s="524"/>
      <c r="D628" s="524"/>
      <c r="E628" s="524"/>
      <c r="F628" s="524"/>
      <c r="G628" s="531"/>
      <c r="H628" s="531"/>
      <c r="I628" s="531"/>
      <c r="J628" s="531"/>
      <c r="K628" s="531"/>
      <c r="L628" s="531"/>
      <c r="M628" s="531"/>
      <c r="N628" s="531"/>
      <c r="O628" s="531"/>
      <c r="P628" s="549"/>
      <c r="Q628" s="676"/>
      <c r="R628" s="676"/>
      <c r="S628" s="680"/>
      <c r="T628" s="683"/>
      <c r="U628" s="683"/>
      <c r="V628" s="533"/>
      <c r="W628" s="524"/>
      <c r="X628" s="524"/>
      <c r="Y628" s="524"/>
      <c r="Z628" s="524"/>
      <c r="AA628" s="524"/>
      <c r="AB628" s="524"/>
      <c r="AC628" s="524"/>
      <c r="AD628" s="524"/>
      <c r="AE628" s="524"/>
      <c r="AF628" s="524"/>
      <c r="AG628" s="524"/>
      <c r="AH628" s="524"/>
      <c r="AI628" s="524"/>
      <c r="AJ628" s="524"/>
      <c r="AK628" s="524"/>
      <c r="AL628" s="524"/>
      <c r="AM628" s="524"/>
      <c r="AN628" s="524"/>
      <c r="AO628" s="533"/>
      <c r="AP628" s="533"/>
      <c r="AQ628" s="533"/>
      <c r="AR628" s="533"/>
      <c r="AS628" s="533"/>
      <c r="AT628" s="533"/>
      <c r="AU628" s="533"/>
      <c r="AV628" s="533"/>
      <c r="AW628" s="533"/>
      <c r="AX628" s="533"/>
      <c r="AY628" s="533"/>
      <c r="AZ628" s="533"/>
      <c r="BA628" s="684"/>
      <c r="BB628" s="684"/>
      <c r="BC628" s="684"/>
      <c r="BD628" s="684"/>
      <c r="BE628" s="684"/>
      <c r="BF628" s="684"/>
      <c r="BG628" s="684"/>
      <c r="BH628" s="684"/>
      <c r="BI628" s="684"/>
      <c r="BJ628" s="684"/>
      <c r="BK628" s="684"/>
      <c r="BL628" s="684"/>
      <c r="BM628" s="684"/>
      <c r="BN628" s="684"/>
      <c r="BO628" s="684"/>
      <c r="BP628" s="684"/>
      <c r="BQ628" s="684"/>
    </row>
    <row r="629">
      <c r="A629" s="524"/>
      <c r="B629" s="524"/>
      <c r="C629" s="524"/>
      <c r="D629" s="524"/>
      <c r="E629" s="524"/>
      <c r="F629" s="524"/>
      <c r="G629" s="531"/>
      <c r="H629" s="531"/>
      <c r="I629" s="531"/>
      <c r="J629" s="531"/>
      <c r="K629" s="531"/>
      <c r="L629" s="531"/>
      <c r="M629" s="531"/>
      <c r="N629" s="531"/>
      <c r="O629" s="531"/>
      <c r="P629" s="549"/>
      <c r="Q629" s="676"/>
      <c r="R629" s="676"/>
      <c r="S629" s="680"/>
      <c r="T629" s="683"/>
      <c r="U629" s="683"/>
      <c r="V629" s="533"/>
      <c r="W629" s="524"/>
      <c r="X629" s="524"/>
      <c r="Y629" s="524"/>
      <c r="Z629" s="524"/>
      <c r="AA629" s="524"/>
      <c r="AB629" s="524"/>
      <c r="AC629" s="524"/>
      <c r="AD629" s="524"/>
      <c r="AE629" s="524"/>
      <c r="AF629" s="524"/>
      <c r="AG629" s="524"/>
      <c r="AH629" s="524"/>
      <c r="AI629" s="524"/>
      <c r="AJ629" s="524"/>
      <c r="AK629" s="524"/>
      <c r="AL629" s="524"/>
      <c r="AM629" s="524"/>
      <c r="AN629" s="524"/>
      <c r="AO629" s="533"/>
      <c r="AP629" s="533"/>
      <c r="AQ629" s="533"/>
      <c r="AR629" s="533"/>
      <c r="AS629" s="533"/>
      <c r="AT629" s="533"/>
      <c r="AU629" s="533"/>
      <c r="AV629" s="533"/>
      <c r="AW629" s="533"/>
      <c r="AX629" s="533"/>
      <c r="AY629" s="533"/>
      <c r="AZ629" s="533"/>
      <c r="BA629" s="684"/>
      <c r="BB629" s="684"/>
      <c r="BC629" s="684"/>
      <c r="BD629" s="684"/>
      <c r="BE629" s="684"/>
      <c r="BF629" s="684"/>
      <c r="BG629" s="684"/>
      <c r="BH629" s="684"/>
      <c r="BI629" s="684"/>
      <c r="BJ629" s="684"/>
      <c r="BK629" s="684"/>
      <c r="BL629" s="684"/>
      <c r="BM629" s="684"/>
      <c r="BN629" s="684"/>
      <c r="BO629" s="684"/>
      <c r="BP629" s="684"/>
      <c r="BQ629" s="684"/>
    </row>
    <row r="630">
      <c r="A630" s="524"/>
      <c r="B630" s="524"/>
      <c r="C630" s="524"/>
      <c r="D630" s="524"/>
      <c r="E630" s="524"/>
      <c r="F630" s="524"/>
      <c r="G630" s="531"/>
      <c r="H630" s="531"/>
      <c r="I630" s="531"/>
      <c r="J630" s="531"/>
      <c r="K630" s="531"/>
      <c r="L630" s="531"/>
      <c r="M630" s="531"/>
      <c r="N630" s="531"/>
      <c r="O630" s="531"/>
      <c r="P630" s="549"/>
      <c r="Q630" s="676"/>
      <c r="R630" s="676"/>
      <c r="S630" s="680"/>
      <c r="T630" s="683"/>
      <c r="U630" s="683"/>
      <c r="V630" s="533"/>
      <c r="W630" s="524"/>
      <c r="X630" s="524"/>
      <c r="Y630" s="524"/>
      <c r="Z630" s="524"/>
      <c r="AA630" s="524"/>
      <c r="AB630" s="524"/>
      <c r="AC630" s="524"/>
      <c r="AD630" s="524"/>
      <c r="AE630" s="524"/>
      <c r="AF630" s="524"/>
      <c r="AG630" s="524"/>
      <c r="AH630" s="524"/>
      <c r="AI630" s="524"/>
      <c r="AJ630" s="524"/>
      <c r="AK630" s="524"/>
      <c r="AL630" s="524"/>
      <c r="AM630" s="524"/>
      <c r="AN630" s="524"/>
      <c r="AO630" s="533"/>
      <c r="AP630" s="533"/>
      <c r="AQ630" s="533"/>
      <c r="AR630" s="533"/>
      <c r="AS630" s="533"/>
      <c r="AT630" s="533"/>
      <c r="AU630" s="533"/>
      <c r="AV630" s="533"/>
      <c r="AW630" s="533"/>
      <c r="AX630" s="533"/>
      <c r="AY630" s="533"/>
      <c r="AZ630" s="533"/>
      <c r="BA630" s="684"/>
      <c r="BB630" s="684"/>
      <c r="BC630" s="684"/>
      <c r="BD630" s="684"/>
      <c r="BE630" s="684"/>
      <c r="BF630" s="684"/>
      <c r="BG630" s="684"/>
      <c r="BH630" s="684"/>
      <c r="BI630" s="684"/>
      <c r="BJ630" s="684"/>
      <c r="BK630" s="684"/>
      <c r="BL630" s="684"/>
      <c r="BM630" s="684"/>
      <c r="BN630" s="684"/>
      <c r="BO630" s="684"/>
      <c r="BP630" s="684"/>
      <c r="BQ630" s="684"/>
    </row>
    <row r="631">
      <c r="A631" s="524"/>
      <c r="B631" s="524"/>
      <c r="C631" s="524"/>
      <c r="D631" s="524"/>
      <c r="E631" s="524"/>
      <c r="F631" s="524"/>
      <c r="G631" s="531"/>
      <c r="H631" s="531"/>
      <c r="I631" s="531"/>
      <c r="J631" s="531"/>
      <c r="K631" s="531"/>
      <c r="L631" s="531"/>
      <c r="M631" s="531"/>
      <c r="N631" s="531"/>
      <c r="O631" s="531"/>
      <c r="P631" s="549"/>
      <c r="Q631" s="676"/>
      <c r="R631" s="676"/>
      <c r="S631" s="680"/>
      <c r="T631" s="683"/>
      <c r="U631" s="683"/>
      <c r="V631" s="533"/>
      <c r="W631" s="524"/>
      <c r="X631" s="524"/>
      <c r="Y631" s="524"/>
      <c r="Z631" s="524"/>
      <c r="AA631" s="524"/>
      <c r="AB631" s="524"/>
      <c r="AC631" s="524"/>
      <c r="AD631" s="524"/>
      <c r="AE631" s="524"/>
      <c r="AF631" s="524"/>
      <c r="AG631" s="524"/>
      <c r="AH631" s="524"/>
      <c r="AI631" s="524"/>
      <c r="AJ631" s="524"/>
      <c r="AK631" s="524"/>
      <c r="AL631" s="524"/>
      <c r="AM631" s="524"/>
      <c r="AN631" s="524"/>
      <c r="AO631" s="533"/>
      <c r="AP631" s="533"/>
      <c r="AQ631" s="533"/>
      <c r="AR631" s="533"/>
      <c r="AS631" s="533"/>
      <c r="AT631" s="533"/>
      <c r="AU631" s="533"/>
      <c r="AV631" s="533"/>
      <c r="AW631" s="533"/>
      <c r="AX631" s="533"/>
      <c r="AY631" s="533"/>
      <c r="AZ631" s="533"/>
      <c r="BA631" s="684"/>
      <c r="BB631" s="684"/>
      <c r="BC631" s="684"/>
      <c r="BD631" s="684"/>
      <c r="BE631" s="684"/>
      <c r="BF631" s="684"/>
      <c r="BG631" s="684"/>
      <c r="BH631" s="684"/>
      <c r="BI631" s="684"/>
      <c r="BJ631" s="684"/>
      <c r="BK631" s="684"/>
      <c r="BL631" s="684"/>
      <c r="BM631" s="684"/>
      <c r="BN631" s="684"/>
      <c r="BO631" s="684"/>
      <c r="BP631" s="684"/>
      <c r="BQ631" s="684"/>
    </row>
    <row r="632">
      <c r="A632" s="524"/>
      <c r="B632" s="524"/>
      <c r="C632" s="524"/>
      <c r="D632" s="524"/>
      <c r="E632" s="524"/>
      <c r="F632" s="524"/>
      <c r="G632" s="531"/>
      <c r="H632" s="531"/>
      <c r="I632" s="531"/>
      <c r="J632" s="531"/>
      <c r="K632" s="531"/>
      <c r="L632" s="531"/>
      <c r="M632" s="531"/>
      <c r="N632" s="531"/>
      <c r="O632" s="531"/>
      <c r="P632" s="549"/>
      <c r="Q632" s="676"/>
      <c r="R632" s="676"/>
      <c r="S632" s="680"/>
      <c r="T632" s="683"/>
      <c r="U632" s="683"/>
      <c r="V632" s="533"/>
      <c r="W632" s="524"/>
      <c r="X632" s="524"/>
      <c r="Y632" s="524"/>
      <c r="Z632" s="524"/>
      <c r="AA632" s="524"/>
      <c r="AB632" s="524"/>
      <c r="AC632" s="524"/>
      <c r="AD632" s="524"/>
      <c r="AE632" s="524"/>
      <c r="AF632" s="524"/>
      <c r="AG632" s="524"/>
      <c r="AH632" s="524"/>
      <c r="AI632" s="524"/>
      <c r="AJ632" s="524"/>
      <c r="AK632" s="524"/>
      <c r="AL632" s="524"/>
      <c r="AM632" s="524"/>
      <c r="AN632" s="524"/>
      <c r="AO632" s="533"/>
      <c r="AP632" s="533"/>
      <c r="AQ632" s="533"/>
      <c r="AR632" s="533"/>
      <c r="AS632" s="533"/>
      <c r="AT632" s="533"/>
      <c r="AU632" s="533"/>
      <c r="AV632" s="533"/>
      <c r="AW632" s="533"/>
      <c r="AX632" s="533"/>
      <c r="AY632" s="533"/>
      <c r="AZ632" s="533"/>
      <c r="BA632" s="684"/>
      <c r="BB632" s="684"/>
      <c r="BC632" s="684"/>
      <c r="BD632" s="684"/>
      <c r="BE632" s="684"/>
      <c r="BF632" s="684"/>
      <c r="BG632" s="684"/>
      <c r="BH632" s="684"/>
      <c r="BI632" s="684"/>
      <c r="BJ632" s="684"/>
      <c r="BK632" s="684"/>
      <c r="BL632" s="684"/>
      <c r="BM632" s="684"/>
      <c r="BN632" s="684"/>
      <c r="BO632" s="684"/>
      <c r="BP632" s="684"/>
      <c r="BQ632" s="684"/>
    </row>
    <row r="633">
      <c r="A633" s="524"/>
      <c r="B633" s="524"/>
      <c r="C633" s="524"/>
      <c r="D633" s="524"/>
      <c r="E633" s="524"/>
      <c r="F633" s="524"/>
      <c r="G633" s="531"/>
      <c r="H633" s="531"/>
      <c r="I633" s="531"/>
      <c r="J633" s="531"/>
      <c r="K633" s="531"/>
      <c r="L633" s="531"/>
      <c r="M633" s="531"/>
      <c r="N633" s="531"/>
      <c r="O633" s="531"/>
      <c r="P633" s="549"/>
      <c r="Q633" s="676"/>
      <c r="R633" s="676"/>
      <c r="S633" s="680"/>
      <c r="T633" s="683"/>
      <c r="U633" s="683"/>
      <c r="V633" s="533"/>
      <c r="W633" s="524"/>
      <c r="X633" s="524"/>
      <c r="Y633" s="524"/>
      <c r="Z633" s="524"/>
      <c r="AA633" s="524"/>
      <c r="AB633" s="524"/>
      <c r="AC633" s="524"/>
      <c r="AD633" s="524"/>
      <c r="AE633" s="524"/>
      <c r="AF633" s="524"/>
      <c r="AG633" s="524"/>
      <c r="AH633" s="524"/>
      <c r="AI633" s="524"/>
      <c r="AJ633" s="524"/>
      <c r="AK633" s="524"/>
      <c r="AL633" s="524"/>
      <c r="AM633" s="524"/>
      <c r="AN633" s="524"/>
      <c r="AO633" s="533"/>
      <c r="AP633" s="533"/>
      <c r="AQ633" s="533"/>
      <c r="AR633" s="533"/>
      <c r="AS633" s="533"/>
      <c r="AT633" s="533"/>
      <c r="AU633" s="533"/>
      <c r="AV633" s="533"/>
      <c r="AW633" s="533"/>
      <c r="AX633" s="533"/>
      <c r="AY633" s="533"/>
      <c r="AZ633" s="533"/>
      <c r="BA633" s="684"/>
      <c r="BB633" s="684"/>
      <c r="BC633" s="684"/>
      <c r="BD633" s="684"/>
      <c r="BE633" s="684"/>
      <c r="BF633" s="684"/>
      <c r="BG633" s="684"/>
      <c r="BH633" s="684"/>
      <c r="BI633" s="684"/>
      <c r="BJ633" s="684"/>
      <c r="BK633" s="684"/>
      <c r="BL633" s="684"/>
      <c r="BM633" s="684"/>
      <c r="BN633" s="684"/>
      <c r="BO633" s="684"/>
      <c r="BP633" s="684"/>
      <c r="BQ633" s="684"/>
    </row>
    <row r="634">
      <c r="A634" s="524"/>
      <c r="B634" s="524"/>
      <c r="C634" s="524"/>
      <c r="D634" s="524"/>
      <c r="E634" s="524"/>
      <c r="F634" s="524"/>
      <c r="G634" s="531"/>
      <c r="H634" s="531"/>
      <c r="I634" s="531"/>
      <c r="J634" s="531"/>
      <c r="K634" s="531"/>
      <c r="L634" s="531"/>
      <c r="M634" s="531"/>
      <c r="N634" s="531"/>
      <c r="O634" s="531"/>
      <c r="P634" s="549"/>
      <c r="Q634" s="676"/>
      <c r="R634" s="676"/>
      <c r="S634" s="680"/>
      <c r="T634" s="683"/>
      <c r="U634" s="683"/>
      <c r="V634" s="533"/>
      <c r="W634" s="524"/>
      <c r="X634" s="524"/>
      <c r="Y634" s="524"/>
      <c r="Z634" s="524"/>
      <c r="AA634" s="524"/>
      <c r="AB634" s="524"/>
      <c r="AC634" s="524"/>
      <c r="AD634" s="524"/>
      <c r="AE634" s="524"/>
      <c r="AF634" s="524"/>
      <c r="AG634" s="524"/>
      <c r="AH634" s="524"/>
      <c r="AI634" s="524"/>
      <c r="AJ634" s="524"/>
      <c r="AK634" s="524"/>
      <c r="AL634" s="524"/>
      <c r="AM634" s="524"/>
      <c r="AN634" s="524"/>
      <c r="AO634" s="533"/>
      <c r="AP634" s="533"/>
      <c r="AQ634" s="533"/>
      <c r="AR634" s="533"/>
      <c r="AS634" s="533"/>
      <c r="AT634" s="533"/>
      <c r="AU634" s="533"/>
      <c r="AV634" s="533"/>
      <c r="AW634" s="533"/>
      <c r="AX634" s="533"/>
      <c r="AY634" s="533"/>
      <c r="AZ634" s="533"/>
      <c r="BA634" s="684"/>
      <c r="BB634" s="684"/>
      <c r="BC634" s="684"/>
      <c r="BD634" s="684"/>
      <c r="BE634" s="684"/>
      <c r="BF634" s="684"/>
      <c r="BG634" s="684"/>
      <c r="BH634" s="684"/>
      <c r="BI634" s="684"/>
      <c r="BJ634" s="684"/>
      <c r="BK634" s="684"/>
      <c r="BL634" s="684"/>
      <c r="BM634" s="684"/>
      <c r="BN634" s="684"/>
      <c r="BO634" s="684"/>
      <c r="BP634" s="684"/>
      <c r="BQ634" s="684"/>
    </row>
    <row r="635">
      <c r="A635" s="524"/>
      <c r="B635" s="524"/>
      <c r="C635" s="524"/>
      <c r="D635" s="524"/>
      <c r="E635" s="524"/>
      <c r="F635" s="524"/>
      <c r="G635" s="531"/>
      <c r="H635" s="531"/>
      <c r="I635" s="531"/>
      <c r="J635" s="531"/>
      <c r="K635" s="531"/>
      <c r="L635" s="531"/>
      <c r="M635" s="531"/>
      <c r="N635" s="531"/>
      <c r="O635" s="531"/>
      <c r="P635" s="549"/>
      <c r="Q635" s="676"/>
      <c r="R635" s="676"/>
      <c r="S635" s="680"/>
      <c r="T635" s="683"/>
      <c r="U635" s="683"/>
      <c r="V635" s="533"/>
      <c r="W635" s="524"/>
      <c r="X635" s="524"/>
      <c r="Y635" s="524"/>
      <c r="Z635" s="524"/>
      <c r="AA635" s="524"/>
      <c r="AB635" s="524"/>
      <c r="AC635" s="524"/>
      <c r="AD635" s="524"/>
      <c r="AE635" s="524"/>
      <c r="AF635" s="524"/>
      <c r="AG635" s="524"/>
      <c r="AH635" s="524"/>
      <c r="AI635" s="524"/>
      <c r="AJ635" s="524"/>
      <c r="AK635" s="524"/>
      <c r="AL635" s="524"/>
      <c r="AM635" s="524"/>
      <c r="AN635" s="524"/>
      <c r="AO635" s="533"/>
      <c r="AP635" s="533"/>
      <c r="AQ635" s="533"/>
      <c r="AR635" s="533"/>
      <c r="AS635" s="533"/>
      <c r="AT635" s="533"/>
      <c r="AU635" s="533"/>
      <c r="AV635" s="533"/>
      <c r="AW635" s="533"/>
      <c r="AX635" s="533"/>
      <c r="AY635" s="533"/>
      <c r="AZ635" s="533"/>
      <c r="BA635" s="684"/>
      <c r="BB635" s="684"/>
      <c r="BC635" s="684"/>
      <c r="BD635" s="684"/>
      <c r="BE635" s="684"/>
      <c r="BF635" s="684"/>
      <c r="BG635" s="684"/>
      <c r="BH635" s="684"/>
      <c r="BI635" s="684"/>
      <c r="BJ635" s="684"/>
      <c r="BK635" s="684"/>
      <c r="BL635" s="684"/>
      <c r="BM635" s="684"/>
      <c r="BN635" s="684"/>
      <c r="BO635" s="684"/>
      <c r="BP635" s="684"/>
      <c r="BQ635" s="684"/>
    </row>
    <row r="636">
      <c r="A636" s="524"/>
      <c r="B636" s="524"/>
      <c r="C636" s="524"/>
      <c r="D636" s="524"/>
      <c r="E636" s="524"/>
      <c r="F636" s="524"/>
      <c r="G636" s="531"/>
      <c r="H636" s="531"/>
      <c r="I636" s="531"/>
      <c r="J636" s="531"/>
      <c r="K636" s="531"/>
      <c r="L636" s="531"/>
      <c r="M636" s="531"/>
      <c r="N636" s="531"/>
      <c r="O636" s="531"/>
      <c r="P636" s="549"/>
      <c r="Q636" s="676"/>
      <c r="R636" s="676"/>
      <c r="S636" s="680"/>
      <c r="T636" s="683"/>
      <c r="U636" s="683"/>
      <c r="V636" s="533"/>
      <c r="W636" s="524"/>
      <c r="X636" s="524"/>
      <c r="Y636" s="524"/>
      <c r="Z636" s="524"/>
      <c r="AA636" s="524"/>
      <c r="AB636" s="524"/>
      <c r="AC636" s="524"/>
      <c r="AD636" s="524"/>
      <c r="AE636" s="524"/>
      <c r="AF636" s="524"/>
      <c r="AG636" s="524"/>
      <c r="AH636" s="524"/>
      <c r="AI636" s="524"/>
      <c r="AJ636" s="524"/>
      <c r="AK636" s="524"/>
      <c r="AL636" s="524"/>
      <c r="AM636" s="524"/>
      <c r="AN636" s="524"/>
      <c r="AO636" s="533"/>
      <c r="AP636" s="533"/>
      <c r="AQ636" s="533"/>
      <c r="AR636" s="533"/>
      <c r="AS636" s="533"/>
      <c r="AT636" s="533"/>
      <c r="AU636" s="533"/>
      <c r="AV636" s="533"/>
      <c r="AW636" s="533"/>
      <c r="AX636" s="533"/>
      <c r="AY636" s="533"/>
      <c r="AZ636" s="533"/>
      <c r="BA636" s="684"/>
      <c r="BB636" s="684"/>
      <c r="BC636" s="684"/>
      <c r="BD636" s="684"/>
      <c r="BE636" s="684"/>
      <c r="BF636" s="684"/>
      <c r="BG636" s="684"/>
      <c r="BH636" s="684"/>
      <c r="BI636" s="684"/>
      <c r="BJ636" s="684"/>
      <c r="BK636" s="684"/>
      <c r="BL636" s="684"/>
      <c r="BM636" s="684"/>
      <c r="BN636" s="684"/>
      <c r="BO636" s="684"/>
      <c r="BP636" s="684"/>
      <c r="BQ636" s="684"/>
    </row>
    <row r="637">
      <c r="A637" s="524"/>
      <c r="B637" s="524"/>
      <c r="C637" s="524"/>
      <c r="D637" s="524"/>
      <c r="E637" s="524"/>
      <c r="F637" s="524"/>
      <c r="G637" s="531"/>
      <c r="H637" s="531"/>
      <c r="I637" s="531"/>
      <c r="J637" s="531"/>
      <c r="K637" s="531"/>
      <c r="L637" s="531"/>
      <c r="M637" s="531"/>
      <c r="N637" s="531"/>
      <c r="O637" s="531"/>
      <c r="P637" s="549"/>
      <c r="Q637" s="676"/>
      <c r="R637" s="676"/>
      <c r="S637" s="680"/>
      <c r="T637" s="683"/>
      <c r="U637" s="683"/>
      <c r="V637" s="533"/>
      <c r="W637" s="524"/>
      <c r="X637" s="524"/>
      <c r="Y637" s="524"/>
      <c r="Z637" s="524"/>
      <c r="AA637" s="524"/>
      <c r="AB637" s="524"/>
      <c r="AC637" s="524"/>
      <c r="AD637" s="524"/>
      <c r="AE637" s="524"/>
      <c r="AF637" s="524"/>
      <c r="AG637" s="524"/>
      <c r="AH637" s="524"/>
      <c r="AI637" s="524"/>
      <c r="AJ637" s="524"/>
      <c r="AK637" s="524"/>
      <c r="AL637" s="524"/>
      <c r="AM637" s="524"/>
      <c r="AN637" s="524"/>
      <c r="AO637" s="533"/>
      <c r="AP637" s="533"/>
      <c r="AQ637" s="533"/>
      <c r="AR637" s="533"/>
      <c r="AS637" s="533"/>
      <c r="AT637" s="533"/>
      <c r="AU637" s="533"/>
      <c r="AV637" s="533"/>
      <c r="AW637" s="533"/>
      <c r="AX637" s="533"/>
      <c r="AY637" s="533"/>
      <c r="AZ637" s="533"/>
      <c r="BA637" s="684"/>
      <c r="BB637" s="684"/>
      <c r="BC637" s="684"/>
      <c r="BD637" s="684"/>
      <c r="BE637" s="684"/>
      <c r="BF637" s="684"/>
      <c r="BG637" s="684"/>
      <c r="BH637" s="684"/>
      <c r="BI637" s="684"/>
      <c r="BJ637" s="684"/>
      <c r="BK637" s="684"/>
      <c r="BL637" s="684"/>
      <c r="BM637" s="684"/>
      <c r="BN637" s="684"/>
      <c r="BO637" s="684"/>
      <c r="BP637" s="684"/>
      <c r="BQ637" s="684"/>
    </row>
    <row r="638">
      <c r="A638" s="524"/>
      <c r="B638" s="524"/>
      <c r="C638" s="524"/>
      <c r="D638" s="524"/>
      <c r="E638" s="524"/>
      <c r="F638" s="524"/>
      <c r="G638" s="531"/>
      <c r="H638" s="531"/>
      <c r="I638" s="531"/>
      <c r="J638" s="531"/>
      <c r="K638" s="531"/>
      <c r="L638" s="531"/>
      <c r="M638" s="531"/>
      <c r="N638" s="531"/>
      <c r="O638" s="531"/>
      <c r="P638" s="549"/>
      <c r="Q638" s="676"/>
      <c r="R638" s="676"/>
      <c r="S638" s="680"/>
      <c r="T638" s="683"/>
      <c r="U638" s="683"/>
      <c r="V638" s="533"/>
      <c r="W638" s="524"/>
      <c r="X638" s="524"/>
      <c r="Y638" s="524"/>
      <c r="Z638" s="524"/>
      <c r="AA638" s="524"/>
      <c r="AB638" s="524"/>
      <c r="AC638" s="524"/>
      <c r="AD638" s="524"/>
      <c r="AE638" s="524"/>
      <c r="AF638" s="524"/>
      <c r="AG638" s="524"/>
      <c r="AH638" s="524"/>
      <c r="AI638" s="524"/>
      <c r="AJ638" s="524"/>
      <c r="AK638" s="524"/>
      <c r="AL638" s="524"/>
      <c r="AM638" s="524"/>
      <c r="AN638" s="524"/>
      <c r="AO638" s="533"/>
      <c r="AP638" s="533"/>
      <c r="AQ638" s="533"/>
      <c r="AR638" s="533"/>
      <c r="AS638" s="533"/>
      <c r="AT638" s="533"/>
      <c r="AU638" s="533"/>
      <c r="AV638" s="533"/>
      <c r="AW638" s="533"/>
      <c r="AX638" s="533"/>
      <c r="AY638" s="533"/>
      <c r="AZ638" s="533"/>
      <c r="BA638" s="684"/>
      <c r="BB638" s="684"/>
      <c r="BC638" s="684"/>
      <c r="BD638" s="684"/>
      <c r="BE638" s="684"/>
      <c r="BF638" s="684"/>
      <c r="BG638" s="684"/>
      <c r="BH638" s="684"/>
      <c r="BI638" s="684"/>
      <c r="BJ638" s="684"/>
      <c r="BK638" s="684"/>
      <c r="BL638" s="684"/>
      <c r="BM638" s="684"/>
      <c r="BN638" s="684"/>
      <c r="BO638" s="684"/>
      <c r="BP638" s="684"/>
      <c r="BQ638" s="684"/>
    </row>
    <row r="639">
      <c r="A639" s="524"/>
      <c r="B639" s="524"/>
      <c r="C639" s="524"/>
      <c r="D639" s="524"/>
      <c r="E639" s="524"/>
      <c r="F639" s="524"/>
      <c r="G639" s="531"/>
      <c r="H639" s="531"/>
      <c r="I639" s="531"/>
      <c r="J639" s="531"/>
      <c r="K639" s="531"/>
      <c r="L639" s="531"/>
      <c r="M639" s="531"/>
      <c r="N639" s="531"/>
      <c r="O639" s="531"/>
      <c r="P639" s="549"/>
      <c r="Q639" s="676"/>
      <c r="R639" s="676"/>
      <c r="S639" s="680"/>
      <c r="T639" s="683"/>
      <c r="U639" s="683"/>
      <c r="V639" s="533"/>
      <c r="W639" s="524"/>
      <c r="X639" s="524"/>
      <c r="Y639" s="524"/>
      <c r="Z639" s="524"/>
      <c r="AA639" s="524"/>
      <c r="AB639" s="524"/>
      <c r="AC639" s="524"/>
      <c r="AD639" s="524"/>
      <c r="AE639" s="524"/>
      <c r="AF639" s="524"/>
      <c r="AG639" s="524"/>
      <c r="AH639" s="524"/>
      <c r="AI639" s="524"/>
      <c r="AJ639" s="524"/>
      <c r="AK639" s="524"/>
      <c r="AL639" s="524"/>
      <c r="AM639" s="524"/>
      <c r="AN639" s="524"/>
      <c r="AO639" s="533"/>
      <c r="AP639" s="533"/>
      <c r="AQ639" s="533"/>
      <c r="AR639" s="533"/>
      <c r="AS639" s="533"/>
      <c r="AT639" s="533"/>
      <c r="AU639" s="533"/>
      <c r="AV639" s="533"/>
      <c r="AW639" s="533"/>
      <c r="AX639" s="533"/>
      <c r="AY639" s="533"/>
      <c r="AZ639" s="533"/>
      <c r="BA639" s="684"/>
      <c r="BB639" s="684"/>
      <c r="BC639" s="684"/>
      <c r="BD639" s="684"/>
      <c r="BE639" s="684"/>
      <c r="BF639" s="684"/>
      <c r="BG639" s="684"/>
      <c r="BH639" s="684"/>
      <c r="BI639" s="684"/>
      <c r="BJ639" s="684"/>
      <c r="BK639" s="684"/>
      <c r="BL639" s="684"/>
      <c r="BM639" s="684"/>
      <c r="BN639" s="684"/>
      <c r="BO639" s="684"/>
      <c r="BP639" s="684"/>
      <c r="BQ639" s="684"/>
    </row>
    <row r="640">
      <c r="A640" s="524"/>
      <c r="B640" s="524"/>
      <c r="C640" s="524"/>
      <c r="D640" s="524"/>
      <c r="E640" s="524"/>
      <c r="F640" s="524"/>
      <c r="G640" s="531"/>
      <c r="H640" s="531"/>
      <c r="I640" s="531"/>
      <c r="J640" s="531"/>
      <c r="K640" s="531"/>
      <c r="L640" s="531"/>
      <c r="M640" s="531"/>
      <c r="N640" s="531"/>
      <c r="O640" s="531"/>
      <c r="P640" s="549"/>
      <c r="Q640" s="676"/>
      <c r="R640" s="676"/>
      <c r="S640" s="680"/>
      <c r="T640" s="683"/>
      <c r="U640" s="683"/>
      <c r="V640" s="533"/>
      <c r="W640" s="524"/>
      <c r="X640" s="524"/>
      <c r="Y640" s="524"/>
      <c r="Z640" s="524"/>
      <c r="AA640" s="524"/>
      <c r="AB640" s="524"/>
      <c r="AC640" s="524"/>
      <c r="AD640" s="524"/>
      <c r="AE640" s="524"/>
      <c r="AF640" s="524"/>
      <c r="AG640" s="524"/>
      <c r="AH640" s="524"/>
      <c r="AI640" s="524"/>
      <c r="AJ640" s="524"/>
      <c r="AK640" s="524"/>
      <c r="AL640" s="524"/>
      <c r="AM640" s="524"/>
      <c r="AN640" s="524"/>
      <c r="AO640" s="533"/>
      <c r="AP640" s="533"/>
      <c r="AQ640" s="533"/>
      <c r="AR640" s="533"/>
      <c r="AS640" s="533"/>
      <c r="AT640" s="533"/>
      <c r="AU640" s="533"/>
      <c r="AV640" s="533"/>
      <c r="AW640" s="533"/>
      <c r="AX640" s="533"/>
      <c r="AY640" s="533"/>
      <c r="AZ640" s="533"/>
      <c r="BA640" s="684"/>
      <c r="BB640" s="684"/>
      <c r="BC640" s="684"/>
      <c r="BD640" s="684"/>
      <c r="BE640" s="684"/>
      <c r="BF640" s="684"/>
      <c r="BG640" s="684"/>
      <c r="BH640" s="684"/>
      <c r="BI640" s="684"/>
      <c r="BJ640" s="684"/>
      <c r="BK640" s="684"/>
      <c r="BL640" s="684"/>
      <c r="BM640" s="684"/>
      <c r="BN640" s="684"/>
      <c r="BO640" s="684"/>
      <c r="BP640" s="684"/>
      <c r="BQ640" s="684"/>
    </row>
    <row r="641">
      <c r="A641" s="524"/>
      <c r="B641" s="524"/>
      <c r="C641" s="524"/>
      <c r="D641" s="524"/>
      <c r="E641" s="524"/>
      <c r="F641" s="524"/>
      <c r="G641" s="531"/>
      <c r="H641" s="531"/>
      <c r="I641" s="531"/>
      <c r="J641" s="531"/>
      <c r="K641" s="531"/>
      <c r="L641" s="531"/>
      <c r="M641" s="531"/>
      <c r="N641" s="531"/>
      <c r="O641" s="531"/>
      <c r="P641" s="549"/>
      <c r="Q641" s="676"/>
      <c r="R641" s="676"/>
      <c r="S641" s="680"/>
      <c r="T641" s="683"/>
      <c r="U641" s="683"/>
      <c r="V641" s="533"/>
      <c r="W641" s="524"/>
      <c r="X641" s="524"/>
      <c r="Y641" s="524"/>
      <c r="Z641" s="524"/>
      <c r="AA641" s="524"/>
      <c r="AB641" s="524"/>
      <c r="AC641" s="524"/>
      <c r="AD641" s="524"/>
      <c r="AE641" s="524"/>
      <c r="AF641" s="524"/>
      <c r="AG641" s="524"/>
      <c r="AH641" s="524"/>
      <c r="AI641" s="524"/>
      <c r="AJ641" s="524"/>
      <c r="AK641" s="524"/>
      <c r="AL641" s="524"/>
      <c r="AM641" s="524"/>
      <c r="AN641" s="524"/>
      <c r="AO641" s="533"/>
      <c r="AP641" s="533"/>
      <c r="AQ641" s="533"/>
      <c r="AR641" s="533"/>
      <c r="AS641" s="533"/>
      <c r="AT641" s="533"/>
      <c r="AU641" s="533"/>
      <c r="AV641" s="533"/>
      <c r="AW641" s="533"/>
      <c r="AX641" s="533"/>
      <c r="AY641" s="533"/>
      <c r="AZ641" s="533"/>
      <c r="BA641" s="684"/>
      <c r="BB641" s="684"/>
      <c r="BC641" s="684"/>
      <c r="BD641" s="684"/>
      <c r="BE641" s="684"/>
      <c r="BF641" s="684"/>
      <c r="BG641" s="684"/>
      <c r="BH641" s="684"/>
      <c r="BI641" s="684"/>
      <c r="BJ641" s="684"/>
      <c r="BK641" s="684"/>
      <c r="BL641" s="684"/>
      <c r="BM641" s="684"/>
      <c r="BN641" s="684"/>
      <c r="BO641" s="684"/>
      <c r="BP641" s="684"/>
      <c r="BQ641" s="684"/>
    </row>
    <row r="642">
      <c r="A642" s="524"/>
      <c r="B642" s="524"/>
      <c r="C642" s="524"/>
      <c r="D642" s="524"/>
      <c r="E642" s="524"/>
      <c r="F642" s="524"/>
      <c r="G642" s="531"/>
      <c r="H642" s="531"/>
      <c r="I642" s="531"/>
      <c r="J642" s="531"/>
      <c r="K642" s="531"/>
      <c r="L642" s="531"/>
      <c r="M642" s="531"/>
      <c r="N642" s="531"/>
      <c r="O642" s="531"/>
      <c r="P642" s="549"/>
      <c r="Q642" s="676"/>
      <c r="R642" s="676"/>
      <c r="S642" s="680"/>
      <c r="T642" s="683"/>
      <c r="U642" s="683"/>
      <c r="V642" s="533"/>
      <c r="W642" s="524"/>
      <c r="X642" s="524"/>
      <c r="Y642" s="524"/>
      <c r="Z642" s="524"/>
      <c r="AA642" s="524"/>
      <c r="AB642" s="524"/>
      <c r="AC642" s="524"/>
      <c r="AD642" s="524"/>
      <c r="AE642" s="524"/>
      <c r="AF642" s="524"/>
      <c r="AG642" s="524"/>
      <c r="AH642" s="524"/>
      <c r="AI642" s="524"/>
      <c r="AJ642" s="524"/>
      <c r="AK642" s="524"/>
      <c r="AL642" s="524"/>
      <c r="AM642" s="524"/>
      <c r="AN642" s="524"/>
      <c r="AO642" s="533"/>
      <c r="AP642" s="533"/>
      <c r="AQ642" s="533"/>
      <c r="AR642" s="533"/>
      <c r="AS642" s="533"/>
      <c r="AT642" s="533"/>
      <c r="AU642" s="533"/>
      <c r="AV642" s="533"/>
      <c r="AW642" s="533"/>
      <c r="AX642" s="533"/>
      <c r="AY642" s="533"/>
      <c r="AZ642" s="533"/>
      <c r="BA642" s="684"/>
      <c r="BB642" s="684"/>
      <c r="BC642" s="684"/>
      <c r="BD642" s="684"/>
      <c r="BE642" s="684"/>
      <c r="BF642" s="684"/>
      <c r="BG642" s="684"/>
      <c r="BH642" s="684"/>
      <c r="BI642" s="684"/>
      <c r="BJ642" s="684"/>
      <c r="BK642" s="684"/>
      <c r="BL642" s="684"/>
      <c r="BM642" s="684"/>
      <c r="BN642" s="684"/>
      <c r="BO642" s="684"/>
      <c r="BP642" s="684"/>
      <c r="BQ642" s="684"/>
    </row>
    <row r="643">
      <c r="A643" s="524"/>
      <c r="B643" s="524"/>
      <c r="C643" s="524"/>
      <c r="D643" s="524"/>
      <c r="E643" s="524"/>
      <c r="F643" s="524"/>
      <c r="G643" s="531"/>
      <c r="H643" s="531"/>
      <c r="I643" s="531"/>
      <c r="J643" s="531"/>
      <c r="K643" s="531"/>
      <c r="L643" s="531"/>
      <c r="M643" s="531"/>
      <c r="N643" s="531"/>
      <c r="O643" s="531"/>
      <c r="P643" s="549"/>
      <c r="Q643" s="676"/>
      <c r="R643" s="676"/>
      <c r="S643" s="680"/>
      <c r="T643" s="683"/>
      <c r="U643" s="683"/>
      <c r="V643" s="533"/>
      <c r="W643" s="524"/>
      <c r="X643" s="524"/>
      <c r="Y643" s="524"/>
      <c r="Z643" s="524"/>
      <c r="AA643" s="524"/>
      <c r="AB643" s="524"/>
      <c r="AC643" s="524"/>
      <c r="AD643" s="524"/>
      <c r="AE643" s="524"/>
      <c r="AF643" s="524"/>
      <c r="AG643" s="524"/>
      <c r="AH643" s="524"/>
      <c r="AI643" s="524"/>
      <c r="AJ643" s="524"/>
      <c r="AK643" s="524"/>
      <c r="AL643" s="524"/>
      <c r="AM643" s="524"/>
      <c r="AN643" s="524"/>
      <c r="AO643" s="533"/>
      <c r="AP643" s="533"/>
      <c r="AQ643" s="533"/>
      <c r="AR643" s="533"/>
      <c r="AS643" s="533"/>
      <c r="AT643" s="533"/>
      <c r="AU643" s="533"/>
      <c r="AV643" s="533"/>
      <c r="AW643" s="533"/>
      <c r="AX643" s="533"/>
      <c r="AY643" s="533"/>
      <c r="AZ643" s="533"/>
      <c r="BA643" s="684"/>
      <c r="BB643" s="684"/>
      <c r="BC643" s="684"/>
      <c r="BD643" s="684"/>
      <c r="BE643" s="684"/>
      <c r="BF643" s="684"/>
      <c r="BG643" s="684"/>
      <c r="BH643" s="684"/>
      <c r="BI643" s="684"/>
      <c r="BJ643" s="684"/>
      <c r="BK643" s="684"/>
      <c r="BL643" s="684"/>
      <c r="BM643" s="684"/>
      <c r="BN643" s="684"/>
      <c r="BO643" s="684"/>
      <c r="BP643" s="684"/>
      <c r="BQ643" s="684"/>
    </row>
    <row r="644">
      <c r="A644" s="524"/>
      <c r="B644" s="524"/>
      <c r="C644" s="524"/>
      <c r="D644" s="524"/>
      <c r="E644" s="524"/>
      <c r="F644" s="524"/>
      <c r="G644" s="531"/>
      <c r="H644" s="531"/>
      <c r="I644" s="531"/>
      <c r="J644" s="531"/>
      <c r="K644" s="531"/>
      <c r="L644" s="531"/>
      <c r="M644" s="531"/>
      <c r="N644" s="531"/>
      <c r="O644" s="531"/>
      <c r="P644" s="549"/>
      <c r="Q644" s="676"/>
      <c r="R644" s="676"/>
      <c r="S644" s="680"/>
      <c r="T644" s="683"/>
      <c r="U644" s="683"/>
      <c r="V644" s="533"/>
      <c r="W644" s="524"/>
      <c r="X644" s="524"/>
      <c r="Y644" s="524"/>
      <c r="Z644" s="524"/>
      <c r="AA644" s="524"/>
      <c r="AB644" s="524"/>
      <c r="AC644" s="524"/>
      <c r="AD644" s="524"/>
      <c r="AE644" s="524"/>
      <c r="AF644" s="524"/>
      <c r="AG644" s="524"/>
      <c r="AH644" s="524"/>
      <c r="AI644" s="524"/>
      <c r="AJ644" s="524"/>
      <c r="AK644" s="524"/>
      <c r="AL644" s="524"/>
      <c r="AM644" s="524"/>
      <c r="AN644" s="524"/>
      <c r="AO644" s="533"/>
      <c r="AP644" s="533"/>
      <c r="AQ644" s="533"/>
      <c r="AR644" s="533"/>
      <c r="AS644" s="533"/>
      <c r="AT644" s="533"/>
      <c r="AU644" s="533"/>
      <c r="AV644" s="533"/>
      <c r="AW644" s="533"/>
      <c r="AX644" s="533"/>
      <c r="AY644" s="533"/>
      <c r="AZ644" s="533"/>
      <c r="BA644" s="684"/>
      <c r="BB644" s="684"/>
      <c r="BC644" s="684"/>
      <c r="BD644" s="684"/>
      <c r="BE644" s="684"/>
      <c r="BF644" s="684"/>
      <c r="BG644" s="684"/>
      <c r="BH644" s="684"/>
      <c r="BI644" s="684"/>
      <c r="BJ644" s="684"/>
      <c r="BK644" s="684"/>
      <c r="BL644" s="684"/>
      <c r="BM644" s="684"/>
      <c r="BN644" s="684"/>
      <c r="BO644" s="684"/>
      <c r="BP644" s="684"/>
      <c r="BQ644" s="684"/>
    </row>
    <row r="645">
      <c r="A645" s="524"/>
      <c r="B645" s="524"/>
      <c r="C645" s="524"/>
      <c r="D645" s="524"/>
      <c r="E645" s="524"/>
      <c r="F645" s="524"/>
      <c r="G645" s="531"/>
      <c r="H645" s="531"/>
      <c r="I645" s="531"/>
      <c r="J645" s="531"/>
      <c r="K645" s="531"/>
      <c r="L645" s="531"/>
      <c r="M645" s="531"/>
      <c r="N645" s="531"/>
      <c r="O645" s="531"/>
      <c r="P645" s="549"/>
      <c r="Q645" s="676"/>
      <c r="R645" s="676"/>
      <c r="S645" s="680"/>
      <c r="T645" s="683"/>
      <c r="U645" s="683"/>
      <c r="V645" s="533"/>
      <c r="W645" s="524"/>
      <c r="X645" s="524"/>
      <c r="Y645" s="524"/>
      <c r="Z645" s="524"/>
      <c r="AA645" s="524"/>
      <c r="AB645" s="524"/>
      <c r="AC645" s="524"/>
      <c r="AD645" s="524"/>
      <c r="AE645" s="524"/>
      <c r="AF645" s="524"/>
      <c r="AG645" s="524"/>
      <c r="AH645" s="524"/>
      <c r="AI645" s="524"/>
      <c r="AJ645" s="524"/>
      <c r="AK645" s="524"/>
      <c r="AL645" s="524"/>
      <c r="AM645" s="524"/>
      <c r="AN645" s="524"/>
      <c r="AO645" s="533"/>
      <c r="AP645" s="533"/>
      <c r="AQ645" s="533"/>
      <c r="AR645" s="533"/>
      <c r="AS645" s="533"/>
      <c r="AT645" s="533"/>
      <c r="AU645" s="533"/>
      <c r="AV645" s="533"/>
      <c r="AW645" s="533"/>
      <c r="AX645" s="533"/>
      <c r="AY645" s="533"/>
      <c r="AZ645" s="533"/>
      <c r="BA645" s="684"/>
      <c r="BB645" s="684"/>
      <c r="BC645" s="684"/>
      <c r="BD645" s="684"/>
      <c r="BE645" s="684"/>
      <c r="BF645" s="684"/>
      <c r="BG645" s="684"/>
      <c r="BH645" s="684"/>
      <c r="BI645" s="684"/>
      <c r="BJ645" s="684"/>
      <c r="BK645" s="684"/>
      <c r="BL645" s="684"/>
      <c r="BM645" s="684"/>
      <c r="BN645" s="684"/>
      <c r="BO645" s="684"/>
      <c r="BP645" s="684"/>
      <c r="BQ645" s="684"/>
    </row>
    <row r="646">
      <c r="A646" s="524"/>
      <c r="B646" s="524"/>
      <c r="C646" s="524"/>
      <c r="D646" s="524"/>
      <c r="E646" s="524"/>
      <c r="F646" s="524"/>
      <c r="G646" s="531"/>
      <c r="H646" s="531"/>
      <c r="I646" s="531"/>
      <c r="J646" s="531"/>
      <c r="K646" s="531"/>
      <c r="L646" s="531"/>
      <c r="M646" s="531"/>
      <c r="N646" s="531"/>
      <c r="O646" s="531"/>
      <c r="P646" s="549"/>
      <c r="Q646" s="676"/>
      <c r="R646" s="676"/>
      <c r="S646" s="680"/>
      <c r="T646" s="683"/>
      <c r="U646" s="683"/>
      <c r="V646" s="533"/>
      <c r="W646" s="524"/>
      <c r="X646" s="524"/>
      <c r="Y646" s="524"/>
      <c r="Z646" s="524"/>
      <c r="AA646" s="524"/>
      <c r="AB646" s="524"/>
      <c r="AC646" s="524"/>
      <c r="AD646" s="524"/>
      <c r="AE646" s="524"/>
      <c r="AF646" s="524"/>
      <c r="AG646" s="524"/>
      <c r="AH646" s="524"/>
      <c r="AI646" s="524"/>
      <c r="AJ646" s="524"/>
      <c r="AK646" s="524"/>
      <c r="AL646" s="524"/>
      <c r="AM646" s="524"/>
      <c r="AN646" s="524"/>
      <c r="AO646" s="533"/>
      <c r="AP646" s="533"/>
      <c r="AQ646" s="533"/>
      <c r="AR646" s="533"/>
      <c r="AS646" s="533"/>
      <c r="AT646" s="533"/>
      <c r="AU646" s="533"/>
      <c r="AV646" s="533"/>
      <c r="AW646" s="533"/>
      <c r="AX646" s="533"/>
      <c r="AY646" s="533"/>
      <c r="AZ646" s="533"/>
      <c r="BA646" s="684"/>
      <c r="BB646" s="684"/>
      <c r="BC646" s="684"/>
      <c r="BD646" s="684"/>
      <c r="BE646" s="684"/>
      <c r="BF646" s="684"/>
      <c r="BG646" s="684"/>
      <c r="BH646" s="684"/>
      <c r="BI646" s="684"/>
      <c r="BJ646" s="684"/>
      <c r="BK646" s="684"/>
      <c r="BL646" s="684"/>
      <c r="BM646" s="684"/>
      <c r="BN646" s="684"/>
      <c r="BO646" s="684"/>
      <c r="BP646" s="684"/>
      <c r="BQ646" s="684"/>
    </row>
    <row r="647">
      <c r="A647" s="524"/>
      <c r="B647" s="524"/>
      <c r="C647" s="524"/>
      <c r="D647" s="524"/>
      <c r="E647" s="524"/>
      <c r="F647" s="524"/>
      <c r="G647" s="531"/>
      <c r="H647" s="531"/>
      <c r="I647" s="531"/>
      <c r="J647" s="531"/>
      <c r="K647" s="531"/>
      <c r="L647" s="531"/>
      <c r="M647" s="531"/>
      <c r="N647" s="531"/>
      <c r="O647" s="531"/>
      <c r="P647" s="549"/>
      <c r="Q647" s="676"/>
      <c r="R647" s="676"/>
      <c r="S647" s="680"/>
      <c r="T647" s="683"/>
      <c r="U647" s="683"/>
      <c r="V647" s="533"/>
      <c r="W647" s="524"/>
      <c r="X647" s="524"/>
      <c r="Y647" s="524"/>
      <c r="Z647" s="524"/>
      <c r="AA647" s="524"/>
      <c r="AB647" s="524"/>
      <c r="AC647" s="524"/>
      <c r="AD647" s="524"/>
      <c r="AE647" s="524"/>
      <c r="AF647" s="524"/>
      <c r="AG647" s="524"/>
      <c r="AH647" s="524"/>
      <c r="AI647" s="524"/>
      <c r="AJ647" s="524"/>
      <c r="AK647" s="524"/>
      <c r="AL647" s="524"/>
      <c r="AM647" s="524"/>
      <c r="AN647" s="524"/>
      <c r="AO647" s="533"/>
      <c r="AP647" s="533"/>
      <c r="AQ647" s="533"/>
      <c r="AR647" s="533"/>
      <c r="AS647" s="533"/>
      <c r="AT647" s="533"/>
      <c r="AU647" s="533"/>
      <c r="AV647" s="533"/>
      <c r="AW647" s="533"/>
      <c r="AX647" s="533"/>
      <c r="AY647" s="533"/>
      <c r="AZ647" s="533"/>
      <c r="BA647" s="684"/>
      <c r="BB647" s="684"/>
      <c r="BC647" s="684"/>
      <c r="BD647" s="684"/>
      <c r="BE647" s="684"/>
      <c r="BF647" s="684"/>
      <c r="BG647" s="684"/>
      <c r="BH647" s="684"/>
      <c r="BI647" s="684"/>
      <c r="BJ647" s="684"/>
      <c r="BK647" s="684"/>
      <c r="BL647" s="684"/>
      <c r="BM647" s="684"/>
      <c r="BN647" s="684"/>
      <c r="BO647" s="684"/>
      <c r="BP647" s="684"/>
      <c r="BQ647" s="684"/>
    </row>
    <row r="648">
      <c r="A648" s="524"/>
      <c r="B648" s="524"/>
      <c r="C648" s="524"/>
      <c r="D648" s="524"/>
      <c r="E648" s="524"/>
      <c r="F648" s="524"/>
      <c r="G648" s="531"/>
      <c r="H648" s="531"/>
      <c r="I648" s="531"/>
      <c r="J648" s="531"/>
      <c r="K648" s="531"/>
      <c r="L648" s="531"/>
      <c r="M648" s="531"/>
      <c r="N648" s="531"/>
      <c r="O648" s="531"/>
      <c r="P648" s="549"/>
      <c r="Q648" s="676"/>
      <c r="R648" s="676"/>
      <c r="S648" s="680"/>
      <c r="T648" s="683"/>
      <c r="U648" s="683"/>
      <c r="V648" s="533"/>
      <c r="W648" s="524"/>
      <c r="X648" s="524"/>
      <c r="Y648" s="524"/>
      <c r="Z648" s="524"/>
      <c r="AA648" s="524"/>
      <c r="AB648" s="524"/>
      <c r="AC648" s="524"/>
      <c r="AD648" s="524"/>
      <c r="AE648" s="524"/>
      <c r="AF648" s="524"/>
      <c r="AG648" s="524"/>
      <c r="AH648" s="524"/>
      <c r="AI648" s="524"/>
      <c r="AJ648" s="524"/>
      <c r="AK648" s="524"/>
      <c r="AL648" s="524"/>
      <c r="AM648" s="524"/>
      <c r="AN648" s="524"/>
      <c r="AO648" s="533"/>
      <c r="AP648" s="533"/>
      <c r="AQ648" s="533"/>
      <c r="AR648" s="533"/>
      <c r="AS648" s="533"/>
      <c r="AT648" s="533"/>
      <c r="AU648" s="533"/>
      <c r="AV648" s="533"/>
      <c r="AW648" s="533"/>
      <c r="AX648" s="533"/>
      <c r="AY648" s="533"/>
      <c r="AZ648" s="533"/>
      <c r="BA648" s="684"/>
      <c r="BB648" s="684"/>
      <c r="BC648" s="684"/>
      <c r="BD648" s="684"/>
      <c r="BE648" s="684"/>
      <c r="BF648" s="684"/>
      <c r="BG648" s="684"/>
      <c r="BH648" s="684"/>
      <c r="BI648" s="684"/>
      <c r="BJ648" s="684"/>
      <c r="BK648" s="684"/>
      <c r="BL648" s="684"/>
      <c r="BM648" s="684"/>
      <c r="BN648" s="684"/>
      <c r="BO648" s="684"/>
      <c r="BP648" s="684"/>
      <c r="BQ648" s="684"/>
    </row>
    <row r="649">
      <c r="A649" s="524"/>
      <c r="B649" s="524"/>
      <c r="C649" s="524"/>
      <c r="D649" s="524"/>
      <c r="E649" s="524"/>
      <c r="F649" s="524"/>
      <c r="G649" s="531"/>
      <c r="H649" s="531"/>
      <c r="I649" s="531"/>
      <c r="J649" s="531"/>
      <c r="K649" s="531"/>
      <c r="L649" s="531"/>
      <c r="M649" s="531"/>
      <c r="N649" s="531"/>
      <c r="O649" s="531"/>
      <c r="P649" s="549"/>
      <c r="Q649" s="676"/>
      <c r="R649" s="676"/>
      <c r="S649" s="680"/>
      <c r="T649" s="683"/>
      <c r="U649" s="683"/>
      <c r="V649" s="533"/>
      <c r="W649" s="524"/>
      <c r="X649" s="524"/>
      <c r="Y649" s="524"/>
      <c r="Z649" s="524"/>
      <c r="AA649" s="524"/>
      <c r="AB649" s="524"/>
      <c r="AC649" s="524"/>
      <c r="AD649" s="524"/>
      <c r="AE649" s="524"/>
      <c r="AF649" s="524"/>
      <c r="AG649" s="524"/>
      <c r="AH649" s="524"/>
      <c r="AI649" s="524"/>
      <c r="AJ649" s="524"/>
      <c r="AK649" s="524"/>
      <c r="AL649" s="524"/>
      <c r="AM649" s="524"/>
      <c r="AN649" s="524"/>
      <c r="AO649" s="533"/>
      <c r="AP649" s="533"/>
      <c r="AQ649" s="533"/>
      <c r="AR649" s="533"/>
      <c r="AS649" s="533"/>
      <c r="AT649" s="533"/>
      <c r="AU649" s="533"/>
      <c r="AV649" s="533"/>
      <c r="AW649" s="533"/>
      <c r="AX649" s="533"/>
      <c r="AY649" s="533"/>
      <c r="AZ649" s="533"/>
      <c r="BA649" s="684"/>
      <c r="BB649" s="684"/>
      <c r="BC649" s="684"/>
      <c r="BD649" s="684"/>
      <c r="BE649" s="684"/>
      <c r="BF649" s="684"/>
      <c r="BG649" s="684"/>
      <c r="BH649" s="684"/>
      <c r="BI649" s="684"/>
      <c r="BJ649" s="684"/>
      <c r="BK649" s="684"/>
      <c r="BL649" s="684"/>
      <c r="BM649" s="684"/>
      <c r="BN649" s="684"/>
      <c r="BO649" s="684"/>
      <c r="BP649" s="684"/>
      <c r="BQ649" s="684"/>
    </row>
    <row r="650">
      <c r="A650" s="524"/>
      <c r="B650" s="524"/>
      <c r="C650" s="524"/>
      <c r="D650" s="524"/>
      <c r="E650" s="524"/>
      <c r="F650" s="524"/>
      <c r="G650" s="531"/>
      <c r="H650" s="531"/>
      <c r="I650" s="531"/>
      <c r="J650" s="531"/>
      <c r="K650" s="531"/>
      <c r="L650" s="531"/>
      <c r="M650" s="531"/>
      <c r="N650" s="531"/>
      <c r="O650" s="531"/>
      <c r="P650" s="549"/>
      <c r="Q650" s="676"/>
      <c r="R650" s="676"/>
      <c r="S650" s="680"/>
      <c r="T650" s="683"/>
      <c r="U650" s="683"/>
      <c r="V650" s="533"/>
      <c r="W650" s="524"/>
      <c r="X650" s="524"/>
      <c r="Y650" s="524"/>
      <c r="Z650" s="524"/>
      <c r="AA650" s="524"/>
      <c r="AB650" s="524"/>
      <c r="AC650" s="524"/>
      <c r="AD650" s="524"/>
      <c r="AE650" s="524"/>
      <c r="AF650" s="524"/>
      <c r="AG650" s="524"/>
      <c r="AH650" s="524"/>
      <c r="AI650" s="524"/>
      <c r="AJ650" s="524"/>
      <c r="AK650" s="524"/>
      <c r="AL650" s="524"/>
      <c r="AM650" s="524"/>
      <c r="AN650" s="524"/>
      <c r="AO650" s="533"/>
      <c r="AP650" s="533"/>
      <c r="AQ650" s="533"/>
      <c r="AR650" s="533"/>
      <c r="AS650" s="533"/>
      <c r="AT650" s="533"/>
      <c r="AU650" s="533"/>
      <c r="AV650" s="533"/>
      <c r="AW650" s="533"/>
      <c r="AX650" s="533"/>
      <c r="AY650" s="533"/>
      <c r="AZ650" s="533"/>
      <c r="BA650" s="684"/>
      <c r="BB650" s="684"/>
      <c r="BC650" s="684"/>
      <c r="BD650" s="684"/>
      <c r="BE650" s="684"/>
      <c r="BF650" s="684"/>
      <c r="BG650" s="684"/>
      <c r="BH650" s="684"/>
      <c r="BI650" s="684"/>
      <c r="BJ650" s="684"/>
      <c r="BK650" s="684"/>
      <c r="BL650" s="684"/>
      <c r="BM650" s="684"/>
      <c r="BN650" s="684"/>
      <c r="BO650" s="684"/>
      <c r="BP650" s="684"/>
      <c r="BQ650" s="684"/>
    </row>
    <row r="651">
      <c r="A651" s="524"/>
      <c r="B651" s="524"/>
      <c r="C651" s="524"/>
      <c r="D651" s="524"/>
      <c r="E651" s="524"/>
      <c r="F651" s="524"/>
      <c r="G651" s="531"/>
      <c r="H651" s="531"/>
      <c r="I651" s="531"/>
      <c r="J651" s="531"/>
      <c r="K651" s="531"/>
      <c r="L651" s="531"/>
      <c r="M651" s="531"/>
      <c r="N651" s="531"/>
      <c r="O651" s="531"/>
      <c r="P651" s="549"/>
      <c r="Q651" s="676"/>
      <c r="R651" s="676"/>
      <c r="S651" s="680"/>
      <c r="T651" s="683"/>
      <c r="U651" s="683"/>
      <c r="V651" s="533"/>
      <c r="W651" s="524"/>
      <c r="X651" s="524"/>
      <c r="Y651" s="524"/>
      <c r="Z651" s="524"/>
      <c r="AA651" s="524"/>
      <c r="AB651" s="524"/>
      <c r="AC651" s="524"/>
      <c r="AD651" s="524"/>
      <c r="AE651" s="524"/>
      <c r="AF651" s="524"/>
      <c r="AG651" s="524"/>
      <c r="AH651" s="524"/>
      <c r="AI651" s="524"/>
      <c r="AJ651" s="524"/>
      <c r="AK651" s="524"/>
      <c r="AL651" s="524"/>
      <c r="AM651" s="524"/>
      <c r="AN651" s="524"/>
      <c r="AO651" s="533"/>
      <c r="AP651" s="533"/>
      <c r="AQ651" s="533"/>
      <c r="AR651" s="533"/>
      <c r="AS651" s="533"/>
      <c r="AT651" s="533"/>
      <c r="AU651" s="533"/>
      <c r="AV651" s="533"/>
      <c r="AW651" s="533"/>
      <c r="AX651" s="533"/>
      <c r="AY651" s="533"/>
      <c r="AZ651" s="533"/>
      <c r="BA651" s="684"/>
      <c r="BB651" s="684"/>
      <c r="BC651" s="684"/>
      <c r="BD651" s="684"/>
      <c r="BE651" s="684"/>
      <c r="BF651" s="684"/>
      <c r="BG651" s="684"/>
      <c r="BH651" s="684"/>
      <c r="BI651" s="684"/>
      <c r="BJ651" s="684"/>
      <c r="BK651" s="684"/>
      <c r="BL651" s="684"/>
      <c r="BM651" s="684"/>
      <c r="BN651" s="684"/>
      <c r="BO651" s="684"/>
      <c r="BP651" s="684"/>
      <c r="BQ651" s="684"/>
    </row>
    <row r="652">
      <c r="A652" s="524"/>
      <c r="B652" s="524"/>
      <c r="C652" s="524"/>
      <c r="D652" s="524"/>
      <c r="E652" s="524"/>
      <c r="F652" s="524"/>
      <c r="G652" s="531"/>
      <c r="H652" s="531"/>
      <c r="I652" s="531"/>
      <c r="J652" s="531"/>
      <c r="K652" s="531"/>
      <c r="L652" s="531"/>
      <c r="M652" s="531"/>
      <c r="N652" s="531"/>
      <c r="O652" s="531"/>
      <c r="P652" s="549"/>
      <c r="Q652" s="676"/>
      <c r="R652" s="676"/>
      <c r="S652" s="680"/>
      <c r="T652" s="683"/>
      <c r="U652" s="683"/>
      <c r="V652" s="533"/>
      <c r="W652" s="524"/>
      <c r="X652" s="524"/>
      <c r="Y652" s="524"/>
      <c r="Z652" s="524"/>
      <c r="AA652" s="524"/>
      <c r="AB652" s="524"/>
      <c r="AC652" s="524"/>
      <c r="AD652" s="524"/>
      <c r="AE652" s="524"/>
      <c r="AF652" s="524"/>
      <c r="AG652" s="524"/>
      <c r="AH652" s="524"/>
      <c r="AI652" s="524"/>
      <c r="AJ652" s="524"/>
      <c r="AK652" s="524"/>
      <c r="AL652" s="524"/>
      <c r="AM652" s="524"/>
      <c r="AN652" s="524"/>
      <c r="AO652" s="533"/>
      <c r="AP652" s="533"/>
      <c r="AQ652" s="533"/>
      <c r="AR652" s="533"/>
      <c r="AS652" s="533"/>
      <c r="AT652" s="533"/>
      <c r="AU652" s="533"/>
      <c r="AV652" s="533"/>
      <c r="AW652" s="533"/>
      <c r="AX652" s="533"/>
      <c r="AY652" s="533"/>
      <c r="AZ652" s="533"/>
      <c r="BA652" s="684"/>
      <c r="BB652" s="684"/>
      <c r="BC652" s="684"/>
      <c r="BD652" s="684"/>
      <c r="BE652" s="684"/>
      <c r="BF652" s="684"/>
      <c r="BG652" s="684"/>
      <c r="BH652" s="684"/>
      <c r="BI652" s="684"/>
      <c r="BJ652" s="684"/>
      <c r="BK652" s="684"/>
      <c r="BL652" s="684"/>
      <c r="BM652" s="684"/>
      <c r="BN652" s="684"/>
      <c r="BO652" s="684"/>
      <c r="BP652" s="684"/>
      <c r="BQ652" s="684"/>
    </row>
    <row r="653">
      <c r="A653" s="524"/>
      <c r="B653" s="524"/>
      <c r="C653" s="524"/>
      <c r="D653" s="524"/>
      <c r="E653" s="524"/>
      <c r="F653" s="524"/>
      <c r="G653" s="531"/>
      <c r="H653" s="531"/>
      <c r="I653" s="531"/>
      <c r="J653" s="531"/>
      <c r="K653" s="531"/>
      <c r="L653" s="531"/>
      <c r="M653" s="531"/>
      <c r="N653" s="531"/>
      <c r="O653" s="531"/>
      <c r="P653" s="549"/>
      <c r="Q653" s="676"/>
      <c r="R653" s="676"/>
      <c r="S653" s="680"/>
      <c r="T653" s="683"/>
      <c r="U653" s="683"/>
      <c r="V653" s="533"/>
      <c r="W653" s="524"/>
      <c r="X653" s="524"/>
      <c r="Y653" s="524"/>
      <c r="Z653" s="524"/>
      <c r="AA653" s="524"/>
      <c r="AB653" s="524"/>
      <c r="AC653" s="524"/>
      <c r="AD653" s="524"/>
      <c r="AE653" s="524"/>
      <c r="AF653" s="524"/>
      <c r="AG653" s="524"/>
      <c r="AH653" s="524"/>
      <c r="AI653" s="524"/>
      <c r="AJ653" s="524"/>
      <c r="AK653" s="524"/>
      <c r="AL653" s="524"/>
      <c r="AM653" s="524"/>
      <c r="AN653" s="524"/>
      <c r="AO653" s="533"/>
      <c r="AP653" s="533"/>
      <c r="AQ653" s="533"/>
      <c r="AR653" s="533"/>
      <c r="AS653" s="533"/>
      <c r="AT653" s="533"/>
      <c r="AU653" s="533"/>
      <c r="AV653" s="533"/>
      <c r="AW653" s="533"/>
      <c r="AX653" s="533"/>
      <c r="AY653" s="533"/>
      <c r="AZ653" s="533"/>
      <c r="BA653" s="684"/>
      <c r="BB653" s="684"/>
      <c r="BC653" s="684"/>
      <c r="BD653" s="684"/>
      <c r="BE653" s="684"/>
      <c r="BF653" s="684"/>
      <c r="BG653" s="684"/>
      <c r="BH653" s="684"/>
      <c r="BI653" s="684"/>
      <c r="BJ653" s="684"/>
      <c r="BK653" s="684"/>
      <c r="BL653" s="684"/>
      <c r="BM653" s="684"/>
      <c r="BN653" s="684"/>
      <c r="BO653" s="684"/>
      <c r="BP653" s="684"/>
      <c r="BQ653" s="684"/>
    </row>
    <row r="654">
      <c r="A654" s="524"/>
      <c r="B654" s="524"/>
      <c r="C654" s="524"/>
      <c r="D654" s="524"/>
      <c r="E654" s="524"/>
      <c r="F654" s="524"/>
      <c r="G654" s="531"/>
      <c r="H654" s="531"/>
      <c r="I654" s="531"/>
      <c r="J654" s="531"/>
      <c r="K654" s="531"/>
      <c r="L654" s="531"/>
      <c r="M654" s="531"/>
      <c r="N654" s="531"/>
      <c r="O654" s="531"/>
      <c r="P654" s="549"/>
      <c r="Q654" s="676"/>
      <c r="R654" s="676"/>
      <c r="S654" s="680"/>
      <c r="T654" s="683"/>
      <c r="U654" s="683"/>
      <c r="V654" s="533"/>
      <c r="W654" s="524"/>
      <c r="X654" s="524"/>
      <c r="Y654" s="524"/>
      <c r="Z654" s="524"/>
      <c r="AA654" s="524"/>
      <c r="AB654" s="524"/>
      <c r="AC654" s="524"/>
      <c r="AD654" s="524"/>
      <c r="AE654" s="524"/>
      <c r="AF654" s="524"/>
      <c r="AG654" s="524"/>
      <c r="AH654" s="524"/>
      <c r="AI654" s="524"/>
      <c r="AJ654" s="524"/>
      <c r="AK654" s="524"/>
      <c r="AL654" s="524"/>
      <c r="AM654" s="524"/>
      <c r="AN654" s="524"/>
      <c r="AO654" s="533"/>
      <c r="AP654" s="533"/>
      <c r="AQ654" s="533"/>
      <c r="AR654" s="533"/>
      <c r="AS654" s="533"/>
      <c r="AT654" s="533"/>
      <c r="AU654" s="533"/>
      <c r="AV654" s="533"/>
      <c r="AW654" s="533"/>
      <c r="AX654" s="533"/>
      <c r="AY654" s="533"/>
      <c r="AZ654" s="533"/>
      <c r="BA654" s="684"/>
      <c r="BB654" s="684"/>
      <c r="BC654" s="684"/>
      <c r="BD654" s="684"/>
      <c r="BE654" s="684"/>
      <c r="BF654" s="684"/>
      <c r="BG654" s="684"/>
      <c r="BH654" s="684"/>
      <c r="BI654" s="684"/>
      <c r="BJ654" s="684"/>
      <c r="BK654" s="684"/>
      <c r="BL654" s="684"/>
      <c r="BM654" s="684"/>
      <c r="BN654" s="684"/>
      <c r="BO654" s="684"/>
      <c r="BP654" s="684"/>
      <c r="BQ654" s="684"/>
    </row>
    <row r="655">
      <c r="A655" s="524"/>
      <c r="B655" s="524"/>
      <c r="C655" s="524"/>
      <c r="D655" s="524"/>
      <c r="E655" s="524"/>
      <c r="F655" s="524"/>
      <c r="G655" s="531"/>
      <c r="H655" s="531"/>
      <c r="I655" s="531"/>
      <c r="J655" s="531"/>
      <c r="K655" s="531"/>
      <c r="L655" s="531"/>
      <c r="M655" s="531"/>
      <c r="N655" s="531"/>
      <c r="O655" s="531"/>
      <c r="P655" s="549"/>
      <c r="Q655" s="676"/>
      <c r="R655" s="676"/>
      <c r="S655" s="680"/>
      <c r="T655" s="683"/>
      <c r="U655" s="683"/>
      <c r="V655" s="533"/>
      <c r="W655" s="524"/>
      <c r="X655" s="524"/>
      <c r="Y655" s="524"/>
      <c r="Z655" s="524"/>
      <c r="AA655" s="524"/>
      <c r="AB655" s="524"/>
      <c r="AC655" s="524"/>
      <c r="AD655" s="524"/>
      <c r="AE655" s="524"/>
      <c r="AF655" s="524"/>
      <c r="AG655" s="524"/>
      <c r="AH655" s="524"/>
      <c r="AI655" s="524"/>
      <c r="AJ655" s="524"/>
      <c r="AK655" s="524"/>
      <c r="AL655" s="524"/>
      <c r="AM655" s="524"/>
      <c r="AN655" s="524"/>
      <c r="AO655" s="533"/>
      <c r="AP655" s="533"/>
      <c r="AQ655" s="533"/>
      <c r="AR655" s="533"/>
      <c r="AS655" s="533"/>
      <c r="AT655" s="533"/>
      <c r="AU655" s="533"/>
      <c r="AV655" s="533"/>
      <c r="AW655" s="533"/>
      <c r="AX655" s="533"/>
      <c r="AY655" s="533"/>
      <c r="AZ655" s="533"/>
      <c r="BA655" s="684"/>
      <c r="BB655" s="684"/>
      <c r="BC655" s="684"/>
      <c r="BD655" s="684"/>
      <c r="BE655" s="684"/>
      <c r="BF655" s="684"/>
      <c r="BG655" s="684"/>
      <c r="BH655" s="684"/>
      <c r="BI655" s="684"/>
      <c r="BJ655" s="684"/>
      <c r="BK655" s="684"/>
      <c r="BL655" s="684"/>
      <c r="BM655" s="684"/>
      <c r="BN655" s="684"/>
      <c r="BO655" s="684"/>
      <c r="BP655" s="684"/>
      <c r="BQ655" s="684"/>
    </row>
    <row r="656">
      <c r="A656" s="524"/>
      <c r="B656" s="524"/>
      <c r="C656" s="524"/>
      <c r="D656" s="524"/>
      <c r="E656" s="524"/>
      <c r="F656" s="524"/>
      <c r="G656" s="531"/>
      <c r="H656" s="531"/>
      <c r="I656" s="531"/>
      <c r="J656" s="531"/>
      <c r="K656" s="531"/>
      <c r="L656" s="531"/>
      <c r="M656" s="531"/>
      <c r="N656" s="531"/>
      <c r="O656" s="531"/>
      <c r="P656" s="549"/>
      <c r="Q656" s="676"/>
      <c r="R656" s="676"/>
      <c r="S656" s="680"/>
      <c r="T656" s="683"/>
      <c r="U656" s="683"/>
      <c r="V656" s="533"/>
      <c r="W656" s="524"/>
      <c r="X656" s="524"/>
      <c r="Y656" s="524"/>
      <c r="Z656" s="524"/>
      <c r="AA656" s="524"/>
      <c r="AB656" s="524"/>
      <c r="AC656" s="524"/>
      <c r="AD656" s="524"/>
      <c r="AE656" s="524"/>
      <c r="AF656" s="524"/>
      <c r="AG656" s="524"/>
      <c r="AH656" s="524"/>
      <c r="AI656" s="524"/>
      <c r="AJ656" s="524"/>
      <c r="AK656" s="524"/>
      <c r="AL656" s="524"/>
      <c r="AM656" s="524"/>
      <c r="AN656" s="524"/>
      <c r="AO656" s="533"/>
      <c r="AP656" s="533"/>
      <c r="AQ656" s="533"/>
      <c r="AR656" s="533"/>
      <c r="AS656" s="533"/>
      <c r="AT656" s="533"/>
      <c r="AU656" s="533"/>
      <c r="AV656" s="533"/>
      <c r="AW656" s="533"/>
      <c r="AX656" s="533"/>
      <c r="AY656" s="533"/>
      <c r="AZ656" s="533"/>
      <c r="BA656" s="684"/>
      <c r="BB656" s="684"/>
      <c r="BC656" s="684"/>
      <c r="BD656" s="684"/>
      <c r="BE656" s="684"/>
      <c r="BF656" s="684"/>
      <c r="BG656" s="684"/>
      <c r="BH656" s="684"/>
      <c r="BI656" s="684"/>
      <c r="BJ656" s="684"/>
      <c r="BK656" s="684"/>
      <c r="BL656" s="684"/>
      <c r="BM656" s="684"/>
      <c r="BN656" s="684"/>
      <c r="BO656" s="684"/>
      <c r="BP656" s="684"/>
      <c r="BQ656" s="684"/>
    </row>
    <row r="657">
      <c r="A657" s="524"/>
      <c r="B657" s="524"/>
      <c r="C657" s="524"/>
      <c r="D657" s="524"/>
      <c r="E657" s="524"/>
      <c r="F657" s="524"/>
      <c r="G657" s="531"/>
      <c r="H657" s="531"/>
      <c r="I657" s="531"/>
      <c r="J657" s="531"/>
      <c r="K657" s="531"/>
      <c r="L657" s="531"/>
      <c r="M657" s="531"/>
      <c r="N657" s="531"/>
      <c r="O657" s="531"/>
      <c r="P657" s="549"/>
      <c r="Q657" s="676"/>
      <c r="R657" s="676"/>
      <c r="S657" s="680"/>
      <c r="T657" s="683"/>
      <c r="U657" s="683"/>
      <c r="V657" s="533"/>
      <c r="W657" s="524"/>
      <c r="X657" s="524"/>
      <c r="Y657" s="524"/>
      <c r="Z657" s="524"/>
      <c r="AA657" s="524"/>
      <c r="AB657" s="524"/>
      <c r="AC657" s="524"/>
      <c r="AD657" s="524"/>
      <c r="AE657" s="524"/>
      <c r="AF657" s="524"/>
      <c r="AG657" s="524"/>
      <c r="AH657" s="524"/>
      <c r="AI657" s="524"/>
      <c r="AJ657" s="524"/>
      <c r="AK657" s="524"/>
      <c r="AL657" s="524"/>
      <c r="AM657" s="524"/>
      <c r="AN657" s="524"/>
      <c r="AO657" s="533"/>
      <c r="AP657" s="533"/>
      <c r="AQ657" s="533"/>
      <c r="AR657" s="533"/>
      <c r="AS657" s="533"/>
      <c r="AT657" s="533"/>
      <c r="AU657" s="533"/>
      <c r="AV657" s="533"/>
      <c r="AW657" s="533"/>
      <c r="AX657" s="533"/>
      <c r="AY657" s="533"/>
      <c r="AZ657" s="533"/>
      <c r="BA657" s="684"/>
      <c r="BB657" s="684"/>
      <c r="BC657" s="684"/>
      <c r="BD657" s="684"/>
      <c r="BE657" s="684"/>
      <c r="BF657" s="684"/>
      <c r="BG657" s="684"/>
      <c r="BH657" s="684"/>
      <c r="BI657" s="684"/>
      <c r="BJ657" s="684"/>
      <c r="BK657" s="684"/>
      <c r="BL657" s="684"/>
      <c r="BM657" s="684"/>
      <c r="BN657" s="684"/>
      <c r="BO657" s="684"/>
      <c r="BP657" s="684"/>
      <c r="BQ657" s="684"/>
    </row>
    <row r="658">
      <c r="A658" s="524"/>
      <c r="B658" s="524"/>
      <c r="C658" s="524"/>
      <c r="D658" s="524"/>
      <c r="E658" s="524"/>
      <c r="F658" s="524"/>
      <c r="G658" s="531"/>
      <c r="H658" s="531"/>
      <c r="I658" s="531"/>
      <c r="J658" s="531"/>
      <c r="K658" s="531"/>
      <c r="L658" s="531"/>
      <c r="M658" s="531"/>
      <c r="N658" s="531"/>
      <c r="O658" s="531"/>
      <c r="P658" s="549"/>
      <c r="Q658" s="676"/>
      <c r="R658" s="676"/>
      <c r="S658" s="680"/>
      <c r="T658" s="683"/>
      <c r="U658" s="683"/>
      <c r="V658" s="533"/>
      <c r="W658" s="524"/>
      <c r="X658" s="524"/>
      <c r="Y658" s="524"/>
      <c r="Z658" s="524"/>
      <c r="AA658" s="524"/>
      <c r="AB658" s="524"/>
      <c r="AC658" s="524"/>
      <c r="AD658" s="524"/>
      <c r="AE658" s="524"/>
      <c r="AF658" s="524"/>
      <c r="AG658" s="524"/>
      <c r="AH658" s="524"/>
      <c r="AI658" s="524"/>
      <c r="AJ658" s="524"/>
      <c r="AK658" s="524"/>
      <c r="AL658" s="524"/>
      <c r="AM658" s="524"/>
      <c r="AN658" s="524"/>
      <c r="AO658" s="533"/>
      <c r="AP658" s="533"/>
      <c r="AQ658" s="533"/>
      <c r="AR658" s="533"/>
      <c r="AS658" s="533"/>
      <c r="AT658" s="533"/>
      <c r="AU658" s="533"/>
      <c r="AV658" s="533"/>
      <c r="AW658" s="533"/>
      <c r="AX658" s="533"/>
      <c r="AY658" s="533"/>
      <c r="AZ658" s="533"/>
      <c r="BA658" s="684"/>
      <c r="BB658" s="684"/>
      <c r="BC658" s="684"/>
      <c r="BD658" s="684"/>
      <c r="BE658" s="684"/>
      <c r="BF658" s="684"/>
      <c r="BG658" s="684"/>
      <c r="BH658" s="684"/>
      <c r="BI658" s="684"/>
      <c r="BJ658" s="684"/>
      <c r="BK658" s="684"/>
      <c r="BL658" s="684"/>
      <c r="BM658" s="684"/>
      <c r="BN658" s="684"/>
      <c r="BO658" s="684"/>
      <c r="BP658" s="684"/>
      <c r="BQ658" s="684"/>
    </row>
    <row r="659">
      <c r="A659" s="524"/>
      <c r="B659" s="524"/>
      <c r="C659" s="524"/>
      <c r="D659" s="524"/>
      <c r="E659" s="524"/>
      <c r="F659" s="524"/>
      <c r="G659" s="531"/>
      <c r="H659" s="531"/>
      <c r="I659" s="531"/>
      <c r="J659" s="531"/>
      <c r="K659" s="531"/>
      <c r="L659" s="531"/>
      <c r="M659" s="531"/>
      <c r="N659" s="531"/>
      <c r="O659" s="531"/>
      <c r="P659" s="549"/>
      <c r="Q659" s="676"/>
      <c r="R659" s="676"/>
      <c r="S659" s="680"/>
      <c r="T659" s="683"/>
      <c r="U659" s="683"/>
      <c r="V659" s="533"/>
      <c r="W659" s="524"/>
      <c r="X659" s="524"/>
      <c r="Y659" s="524"/>
      <c r="Z659" s="524"/>
      <c r="AA659" s="524"/>
      <c r="AB659" s="524"/>
      <c r="AC659" s="524"/>
      <c r="AD659" s="524"/>
      <c r="AE659" s="524"/>
      <c r="AF659" s="524"/>
      <c r="AG659" s="524"/>
      <c r="AH659" s="524"/>
      <c r="AI659" s="524"/>
      <c r="AJ659" s="524"/>
      <c r="AK659" s="524"/>
      <c r="AL659" s="524"/>
      <c r="AM659" s="524"/>
      <c r="AN659" s="524"/>
      <c r="AO659" s="533"/>
      <c r="AP659" s="533"/>
      <c r="AQ659" s="533"/>
      <c r="AR659" s="533"/>
      <c r="AS659" s="533"/>
      <c r="AT659" s="533"/>
      <c r="AU659" s="533"/>
      <c r="AV659" s="533"/>
      <c r="AW659" s="533"/>
      <c r="AX659" s="533"/>
      <c r="AY659" s="533"/>
      <c r="AZ659" s="533"/>
      <c r="BA659" s="684"/>
      <c r="BB659" s="684"/>
      <c r="BC659" s="684"/>
      <c r="BD659" s="684"/>
      <c r="BE659" s="684"/>
      <c r="BF659" s="684"/>
      <c r="BG659" s="684"/>
      <c r="BH659" s="684"/>
      <c r="BI659" s="684"/>
      <c r="BJ659" s="684"/>
      <c r="BK659" s="684"/>
      <c r="BL659" s="684"/>
      <c r="BM659" s="684"/>
      <c r="BN659" s="684"/>
      <c r="BO659" s="684"/>
      <c r="BP659" s="684"/>
      <c r="BQ659" s="684"/>
    </row>
    <row r="660">
      <c r="A660" s="524"/>
      <c r="B660" s="524"/>
      <c r="C660" s="524"/>
      <c r="D660" s="524"/>
      <c r="E660" s="524"/>
      <c r="F660" s="524"/>
      <c r="G660" s="531"/>
      <c r="H660" s="531"/>
      <c r="I660" s="531"/>
      <c r="J660" s="531"/>
      <c r="K660" s="531"/>
      <c r="L660" s="531"/>
      <c r="M660" s="531"/>
      <c r="N660" s="531"/>
      <c r="O660" s="531"/>
      <c r="P660" s="549"/>
      <c r="Q660" s="676"/>
      <c r="R660" s="676"/>
      <c r="S660" s="680"/>
      <c r="T660" s="683"/>
      <c r="U660" s="683"/>
      <c r="V660" s="533"/>
      <c r="W660" s="524"/>
      <c r="X660" s="524"/>
      <c r="Y660" s="524"/>
      <c r="Z660" s="524"/>
      <c r="AA660" s="524"/>
      <c r="AB660" s="524"/>
      <c r="AC660" s="524"/>
      <c r="AD660" s="524"/>
      <c r="AE660" s="524"/>
      <c r="AF660" s="524"/>
      <c r="AG660" s="524"/>
      <c r="AH660" s="524"/>
      <c r="AI660" s="524"/>
      <c r="AJ660" s="524"/>
      <c r="AK660" s="524"/>
      <c r="AL660" s="524"/>
      <c r="AM660" s="524"/>
      <c r="AN660" s="524"/>
      <c r="AO660" s="533"/>
      <c r="AP660" s="533"/>
      <c r="AQ660" s="533"/>
      <c r="AR660" s="533"/>
      <c r="AS660" s="533"/>
      <c r="AT660" s="533"/>
      <c r="AU660" s="533"/>
      <c r="AV660" s="533"/>
      <c r="AW660" s="533"/>
      <c r="AX660" s="533"/>
      <c r="AY660" s="533"/>
      <c r="AZ660" s="533"/>
      <c r="BA660" s="684"/>
      <c r="BB660" s="684"/>
      <c r="BC660" s="684"/>
      <c r="BD660" s="684"/>
      <c r="BE660" s="684"/>
      <c r="BF660" s="684"/>
      <c r="BG660" s="684"/>
      <c r="BH660" s="684"/>
      <c r="BI660" s="684"/>
      <c r="BJ660" s="684"/>
      <c r="BK660" s="684"/>
      <c r="BL660" s="684"/>
      <c r="BM660" s="684"/>
      <c r="BN660" s="684"/>
      <c r="BO660" s="684"/>
      <c r="BP660" s="684"/>
      <c r="BQ660" s="684"/>
    </row>
    <row r="661">
      <c r="A661" s="524"/>
      <c r="B661" s="524"/>
      <c r="C661" s="524"/>
      <c r="D661" s="524"/>
      <c r="E661" s="524"/>
      <c r="F661" s="524"/>
      <c r="G661" s="531"/>
      <c r="H661" s="531"/>
      <c r="I661" s="531"/>
      <c r="J661" s="531"/>
      <c r="K661" s="531"/>
      <c r="L661" s="531"/>
      <c r="M661" s="531"/>
      <c r="N661" s="531"/>
      <c r="O661" s="531"/>
      <c r="P661" s="549"/>
      <c r="Q661" s="676"/>
      <c r="R661" s="676"/>
      <c r="S661" s="680"/>
      <c r="T661" s="683"/>
      <c r="U661" s="683"/>
      <c r="V661" s="533"/>
      <c r="W661" s="524"/>
      <c r="X661" s="524"/>
      <c r="Y661" s="524"/>
      <c r="Z661" s="524"/>
      <c r="AA661" s="524"/>
      <c r="AB661" s="524"/>
      <c r="AC661" s="524"/>
      <c r="AD661" s="524"/>
      <c r="AE661" s="524"/>
      <c r="AF661" s="524"/>
      <c r="AG661" s="524"/>
      <c r="AH661" s="524"/>
      <c r="AI661" s="524"/>
      <c r="AJ661" s="524"/>
      <c r="AK661" s="524"/>
      <c r="AL661" s="524"/>
      <c r="AM661" s="524"/>
      <c r="AN661" s="524"/>
      <c r="AO661" s="533"/>
      <c r="AP661" s="533"/>
      <c r="AQ661" s="533"/>
      <c r="AR661" s="533"/>
      <c r="AS661" s="533"/>
      <c r="AT661" s="533"/>
      <c r="AU661" s="533"/>
      <c r="AV661" s="533"/>
      <c r="AW661" s="533"/>
      <c r="AX661" s="533"/>
      <c r="AY661" s="533"/>
      <c r="AZ661" s="533"/>
      <c r="BA661" s="684"/>
      <c r="BB661" s="684"/>
      <c r="BC661" s="684"/>
      <c r="BD661" s="684"/>
      <c r="BE661" s="684"/>
      <c r="BF661" s="684"/>
      <c r="BG661" s="684"/>
      <c r="BH661" s="684"/>
      <c r="BI661" s="684"/>
      <c r="BJ661" s="684"/>
      <c r="BK661" s="684"/>
      <c r="BL661" s="684"/>
      <c r="BM661" s="684"/>
      <c r="BN661" s="684"/>
      <c r="BO661" s="684"/>
      <c r="BP661" s="684"/>
      <c r="BQ661" s="684"/>
    </row>
    <row r="662">
      <c r="A662" s="524"/>
      <c r="B662" s="524"/>
      <c r="C662" s="524"/>
      <c r="D662" s="524"/>
      <c r="E662" s="524"/>
      <c r="F662" s="524"/>
      <c r="G662" s="531"/>
      <c r="H662" s="531"/>
      <c r="I662" s="531"/>
      <c r="J662" s="531"/>
      <c r="K662" s="531"/>
      <c r="L662" s="531"/>
      <c r="M662" s="531"/>
      <c r="N662" s="531"/>
      <c r="O662" s="531"/>
      <c r="P662" s="549"/>
      <c r="Q662" s="676"/>
      <c r="R662" s="676"/>
      <c r="S662" s="680"/>
      <c r="T662" s="683"/>
      <c r="U662" s="683"/>
      <c r="V662" s="533"/>
      <c r="W662" s="524"/>
      <c r="X662" s="524"/>
      <c r="Y662" s="524"/>
      <c r="Z662" s="524"/>
      <c r="AA662" s="524"/>
      <c r="AB662" s="524"/>
      <c r="AC662" s="524"/>
      <c r="AD662" s="524"/>
      <c r="AE662" s="524"/>
      <c r="AF662" s="524"/>
      <c r="AG662" s="524"/>
      <c r="AH662" s="524"/>
      <c r="AI662" s="524"/>
      <c r="AJ662" s="524"/>
      <c r="AK662" s="524"/>
      <c r="AL662" s="524"/>
      <c r="AM662" s="524"/>
      <c r="AN662" s="524"/>
      <c r="AO662" s="533"/>
      <c r="AP662" s="533"/>
      <c r="AQ662" s="533"/>
      <c r="AR662" s="533"/>
      <c r="AS662" s="533"/>
      <c r="AT662" s="533"/>
      <c r="AU662" s="533"/>
      <c r="AV662" s="533"/>
      <c r="AW662" s="533"/>
      <c r="AX662" s="533"/>
      <c r="AY662" s="533"/>
      <c r="AZ662" s="533"/>
      <c r="BA662" s="684"/>
      <c r="BB662" s="684"/>
      <c r="BC662" s="684"/>
      <c r="BD662" s="684"/>
      <c r="BE662" s="684"/>
      <c r="BF662" s="684"/>
      <c r="BG662" s="684"/>
      <c r="BH662" s="684"/>
      <c r="BI662" s="684"/>
      <c r="BJ662" s="684"/>
      <c r="BK662" s="684"/>
      <c r="BL662" s="684"/>
      <c r="BM662" s="684"/>
      <c r="BN662" s="684"/>
      <c r="BO662" s="684"/>
      <c r="BP662" s="684"/>
      <c r="BQ662" s="684"/>
    </row>
    <row r="663">
      <c r="A663" s="524"/>
      <c r="B663" s="524"/>
      <c r="C663" s="524"/>
      <c r="D663" s="524"/>
      <c r="E663" s="524"/>
      <c r="F663" s="524"/>
      <c r="G663" s="531"/>
      <c r="H663" s="531"/>
      <c r="I663" s="531"/>
      <c r="J663" s="531"/>
      <c r="K663" s="531"/>
      <c r="L663" s="531"/>
      <c r="M663" s="531"/>
      <c r="N663" s="531"/>
      <c r="O663" s="531"/>
      <c r="P663" s="549"/>
      <c r="Q663" s="676"/>
      <c r="R663" s="676"/>
      <c r="S663" s="680"/>
      <c r="T663" s="683"/>
      <c r="U663" s="683"/>
      <c r="V663" s="533"/>
      <c r="W663" s="524"/>
      <c r="X663" s="524"/>
      <c r="Y663" s="524"/>
      <c r="Z663" s="524"/>
      <c r="AA663" s="524"/>
      <c r="AB663" s="524"/>
      <c r="AC663" s="524"/>
      <c r="AD663" s="524"/>
      <c r="AE663" s="524"/>
      <c r="AF663" s="524"/>
      <c r="AG663" s="524"/>
      <c r="AH663" s="524"/>
      <c r="AI663" s="524"/>
      <c r="AJ663" s="524"/>
      <c r="AK663" s="524"/>
      <c r="AL663" s="524"/>
      <c r="AM663" s="524"/>
      <c r="AN663" s="524"/>
      <c r="AO663" s="533"/>
      <c r="AP663" s="533"/>
      <c r="AQ663" s="533"/>
      <c r="AR663" s="533"/>
      <c r="AS663" s="533"/>
      <c r="AT663" s="533"/>
      <c r="AU663" s="533"/>
      <c r="AV663" s="533"/>
      <c r="AW663" s="533"/>
      <c r="AX663" s="533"/>
      <c r="AY663" s="533"/>
      <c r="AZ663" s="533"/>
      <c r="BA663" s="684"/>
      <c r="BB663" s="684"/>
      <c r="BC663" s="684"/>
      <c r="BD663" s="684"/>
      <c r="BE663" s="684"/>
      <c r="BF663" s="684"/>
      <c r="BG663" s="684"/>
      <c r="BH663" s="684"/>
      <c r="BI663" s="684"/>
      <c r="BJ663" s="684"/>
      <c r="BK663" s="684"/>
      <c r="BL663" s="684"/>
      <c r="BM663" s="684"/>
      <c r="BN663" s="684"/>
      <c r="BO663" s="684"/>
      <c r="BP663" s="684"/>
      <c r="BQ663" s="684"/>
    </row>
    <row r="664">
      <c r="A664" s="524"/>
      <c r="B664" s="524"/>
      <c r="C664" s="524"/>
      <c r="D664" s="524"/>
      <c r="E664" s="524"/>
      <c r="F664" s="524"/>
      <c r="G664" s="531"/>
      <c r="H664" s="531"/>
      <c r="I664" s="531"/>
      <c r="J664" s="531"/>
      <c r="K664" s="531"/>
      <c r="L664" s="531"/>
      <c r="M664" s="531"/>
      <c r="N664" s="531"/>
      <c r="O664" s="531"/>
      <c r="P664" s="549"/>
      <c r="Q664" s="676"/>
      <c r="R664" s="676"/>
      <c r="S664" s="680"/>
      <c r="T664" s="683"/>
      <c r="U664" s="683"/>
      <c r="V664" s="533"/>
      <c r="W664" s="524"/>
      <c r="X664" s="524"/>
      <c r="Y664" s="524"/>
      <c r="Z664" s="524"/>
      <c r="AA664" s="524"/>
      <c r="AB664" s="524"/>
      <c r="AC664" s="524"/>
      <c r="AD664" s="524"/>
      <c r="AE664" s="524"/>
      <c r="AF664" s="524"/>
      <c r="AG664" s="524"/>
      <c r="AH664" s="524"/>
      <c r="AI664" s="524"/>
      <c r="AJ664" s="524"/>
      <c r="AK664" s="524"/>
      <c r="AL664" s="524"/>
      <c r="AM664" s="524"/>
      <c r="AN664" s="524"/>
      <c r="AO664" s="533"/>
      <c r="AP664" s="533"/>
      <c r="AQ664" s="533"/>
      <c r="AR664" s="533"/>
      <c r="AS664" s="533"/>
      <c r="AT664" s="533"/>
      <c r="AU664" s="533"/>
      <c r="AV664" s="533"/>
      <c r="AW664" s="533"/>
      <c r="AX664" s="533"/>
      <c r="AY664" s="533"/>
      <c r="AZ664" s="533"/>
      <c r="BA664" s="684"/>
      <c r="BB664" s="684"/>
      <c r="BC664" s="684"/>
      <c r="BD664" s="684"/>
      <c r="BE664" s="684"/>
      <c r="BF664" s="684"/>
      <c r="BG664" s="684"/>
      <c r="BH664" s="684"/>
      <c r="BI664" s="684"/>
      <c r="BJ664" s="684"/>
      <c r="BK664" s="684"/>
      <c r="BL664" s="684"/>
      <c r="BM664" s="684"/>
      <c r="BN664" s="684"/>
      <c r="BO664" s="684"/>
      <c r="BP664" s="684"/>
      <c r="BQ664" s="684"/>
    </row>
    <row r="665">
      <c r="A665" s="524"/>
      <c r="B665" s="524"/>
      <c r="C665" s="524"/>
      <c r="D665" s="524"/>
      <c r="E665" s="524"/>
      <c r="F665" s="524"/>
      <c r="G665" s="531"/>
      <c r="H665" s="531"/>
      <c r="I665" s="531"/>
      <c r="J665" s="531"/>
      <c r="K665" s="531"/>
      <c r="L665" s="531"/>
      <c r="M665" s="531"/>
      <c r="N665" s="531"/>
      <c r="O665" s="531"/>
      <c r="P665" s="549"/>
      <c r="Q665" s="676"/>
      <c r="R665" s="676"/>
      <c r="S665" s="680"/>
      <c r="T665" s="683"/>
      <c r="U665" s="683"/>
      <c r="V665" s="533"/>
      <c r="W665" s="524"/>
      <c r="X665" s="524"/>
      <c r="Y665" s="524"/>
      <c r="Z665" s="524"/>
      <c r="AA665" s="524"/>
      <c r="AB665" s="524"/>
      <c r="AC665" s="524"/>
      <c r="AD665" s="524"/>
      <c r="AE665" s="524"/>
      <c r="AF665" s="524"/>
      <c r="AG665" s="524"/>
      <c r="AH665" s="524"/>
      <c r="AI665" s="524"/>
      <c r="AJ665" s="524"/>
      <c r="AK665" s="524"/>
      <c r="AL665" s="524"/>
      <c r="AM665" s="524"/>
      <c r="AN665" s="524"/>
      <c r="AO665" s="533"/>
      <c r="AP665" s="533"/>
      <c r="AQ665" s="533"/>
      <c r="AR665" s="533"/>
      <c r="AS665" s="533"/>
      <c r="AT665" s="533"/>
      <c r="AU665" s="533"/>
      <c r="AV665" s="533"/>
      <c r="AW665" s="533"/>
      <c r="AX665" s="533"/>
      <c r="AY665" s="533"/>
      <c r="AZ665" s="533"/>
      <c r="BA665" s="684"/>
      <c r="BB665" s="684"/>
      <c r="BC665" s="684"/>
      <c r="BD665" s="684"/>
      <c r="BE665" s="684"/>
      <c r="BF665" s="684"/>
      <c r="BG665" s="684"/>
      <c r="BH665" s="684"/>
      <c r="BI665" s="684"/>
      <c r="BJ665" s="684"/>
      <c r="BK665" s="684"/>
      <c r="BL665" s="684"/>
      <c r="BM665" s="684"/>
      <c r="BN665" s="684"/>
      <c r="BO665" s="684"/>
      <c r="BP665" s="684"/>
      <c r="BQ665" s="684"/>
    </row>
    <row r="666">
      <c r="A666" s="524"/>
      <c r="B666" s="524"/>
      <c r="C666" s="524"/>
      <c r="D666" s="524"/>
      <c r="E666" s="524"/>
      <c r="F666" s="524"/>
      <c r="G666" s="531"/>
      <c r="H666" s="531"/>
      <c r="I666" s="531"/>
      <c r="J666" s="531"/>
      <c r="K666" s="531"/>
      <c r="L666" s="531"/>
      <c r="M666" s="531"/>
      <c r="N666" s="531"/>
      <c r="O666" s="531"/>
      <c r="P666" s="549"/>
      <c r="Q666" s="676"/>
      <c r="R666" s="676"/>
      <c r="S666" s="680"/>
      <c r="T666" s="683"/>
      <c r="U666" s="683"/>
      <c r="V666" s="533"/>
      <c r="W666" s="524"/>
      <c r="X666" s="524"/>
      <c r="Y666" s="524"/>
      <c r="Z666" s="524"/>
      <c r="AA666" s="524"/>
      <c r="AB666" s="524"/>
      <c r="AC666" s="524"/>
      <c r="AD666" s="524"/>
      <c r="AE666" s="524"/>
      <c r="AF666" s="524"/>
      <c r="AG666" s="524"/>
      <c r="AH666" s="524"/>
      <c r="AI666" s="524"/>
      <c r="AJ666" s="524"/>
      <c r="AK666" s="524"/>
      <c r="AL666" s="524"/>
      <c r="AM666" s="524"/>
      <c r="AN666" s="524"/>
      <c r="AO666" s="533"/>
      <c r="AP666" s="533"/>
      <c r="AQ666" s="533"/>
      <c r="AR666" s="533"/>
      <c r="AS666" s="533"/>
      <c r="AT666" s="533"/>
      <c r="AU666" s="533"/>
      <c r="AV666" s="533"/>
      <c r="AW666" s="533"/>
      <c r="AX666" s="533"/>
      <c r="AY666" s="533"/>
      <c r="AZ666" s="533"/>
      <c r="BA666" s="684"/>
      <c r="BB666" s="684"/>
      <c r="BC666" s="684"/>
      <c r="BD666" s="684"/>
      <c r="BE666" s="684"/>
      <c r="BF666" s="684"/>
      <c r="BG666" s="684"/>
      <c r="BH666" s="684"/>
      <c r="BI666" s="684"/>
      <c r="BJ666" s="684"/>
      <c r="BK666" s="684"/>
      <c r="BL666" s="684"/>
      <c r="BM666" s="684"/>
      <c r="BN666" s="684"/>
      <c r="BO666" s="684"/>
      <c r="BP666" s="684"/>
      <c r="BQ666" s="684"/>
    </row>
    <row r="667">
      <c r="A667" s="524"/>
      <c r="B667" s="524"/>
      <c r="C667" s="524"/>
      <c r="D667" s="524"/>
      <c r="E667" s="524"/>
      <c r="F667" s="524"/>
      <c r="G667" s="531"/>
      <c r="H667" s="531"/>
      <c r="I667" s="531"/>
      <c r="J667" s="531"/>
      <c r="K667" s="531"/>
      <c r="L667" s="531"/>
      <c r="M667" s="531"/>
      <c r="N667" s="531"/>
      <c r="O667" s="531"/>
      <c r="P667" s="549"/>
      <c r="Q667" s="676"/>
      <c r="R667" s="676"/>
      <c r="S667" s="680"/>
      <c r="T667" s="683"/>
      <c r="U667" s="683"/>
      <c r="V667" s="533"/>
      <c r="W667" s="524"/>
      <c r="X667" s="524"/>
      <c r="Y667" s="524"/>
      <c r="Z667" s="524"/>
      <c r="AA667" s="524"/>
      <c r="AB667" s="524"/>
      <c r="AC667" s="524"/>
      <c r="AD667" s="524"/>
      <c r="AE667" s="524"/>
      <c r="AF667" s="524"/>
      <c r="AG667" s="524"/>
      <c r="AH667" s="524"/>
      <c r="AI667" s="524"/>
      <c r="AJ667" s="524"/>
      <c r="AK667" s="524"/>
      <c r="AL667" s="524"/>
      <c r="AM667" s="524"/>
      <c r="AN667" s="524"/>
      <c r="AO667" s="533"/>
      <c r="AP667" s="533"/>
      <c r="AQ667" s="533"/>
      <c r="AR667" s="533"/>
      <c r="AS667" s="533"/>
      <c r="AT667" s="533"/>
      <c r="AU667" s="533"/>
      <c r="AV667" s="533"/>
      <c r="AW667" s="533"/>
      <c r="AX667" s="533"/>
      <c r="AY667" s="533"/>
      <c r="AZ667" s="533"/>
      <c r="BA667" s="684"/>
      <c r="BB667" s="684"/>
      <c r="BC667" s="684"/>
      <c r="BD667" s="684"/>
      <c r="BE667" s="684"/>
      <c r="BF667" s="684"/>
      <c r="BG667" s="684"/>
      <c r="BH667" s="684"/>
      <c r="BI667" s="684"/>
      <c r="BJ667" s="684"/>
      <c r="BK667" s="684"/>
      <c r="BL667" s="684"/>
      <c r="BM667" s="684"/>
      <c r="BN667" s="684"/>
      <c r="BO667" s="684"/>
      <c r="BP667" s="684"/>
      <c r="BQ667" s="684"/>
    </row>
    <row r="668">
      <c r="A668" s="524"/>
      <c r="B668" s="524"/>
      <c r="C668" s="524"/>
      <c r="D668" s="524"/>
      <c r="E668" s="524"/>
      <c r="F668" s="524"/>
      <c r="G668" s="531"/>
      <c r="H668" s="531"/>
      <c r="I668" s="531"/>
      <c r="J668" s="531"/>
      <c r="K668" s="531"/>
      <c r="L668" s="531"/>
      <c r="M668" s="531"/>
      <c r="N668" s="531"/>
      <c r="O668" s="531"/>
      <c r="P668" s="549"/>
      <c r="Q668" s="676"/>
      <c r="R668" s="676"/>
      <c r="S668" s="680"/>
      <c r="T668" s="683"/>
      <c r="U668" s="683"/>
      <c r="V668" s="533"/>
      <c r="W668" s="524"/>
      <c r="X668" s="524"/>
      <c r="Y668" s="524"/>
      <c r="Z668" s="524"/>
      <c r="AA668" s="524"/>
      <c r="AB668" s="524"/>
      <c r="AC668" s="524"/>
      <c r="AD668" s="524"/>
      <c r="AE668" s="524"/>
      <c r="AF668" s="524"/>
      <c r="AG668" s="524"/>
      <c r="AH668" s="524"/>
      <c r="AI668" s="524"/>
      <c r="AJ668" s="524"/>
      <c r="AK668" s="524"/>
      <c r="AL668" s="524"/>
      <c r="AM668" s="524"/>
      <c r="AN668" s="524"/>
      <c r="AO668" s="533"/>
      <c r="AP668" s="533"/>
      <c r="AQ668" s="533"/>
      <c r="AR668" s="533"/>
      <c r="AS668" s="533"/>
      <c r="AT668" s="533"/>
      <c r="AU668" s="533"/>
      <c r="AV668" s="533"/>
      <c r="AW668" s="533"/>
      <c r="AX668" s="533"/>
      <c r="AY668" s="533"/>
      <c r="AZ668" s="533"/>
      <c r="BA668" s="684"/>
      <c r="BB668" s="684"/>
      <c r="BC668" s="684"/>
      <c r="BD668" s="684"/>
      <c r="BE668" s="684"/>
      <c r="BF668" s="684"/>
      <c r="BG668" s="684"/>
      <c r="BH668" s="684"/>
      <c r="BI668" s="684"/>
      <c r="BJ668" s="684"/>
      <c r="BK668" s="684"/>
      <c r="BL668" s="684"/>
      <c r="BM668" s="684"/>
      <c r="BN668" s="684"/>
      <c r="BO668" s="684"/>
      <c r="BP668" s="684"/>
      <c r="BQ668" s="684"/>
    </row>
    <row r="669">
      <c r="A669" s="524"/>
      <c r="B669" s="524"/>
      <c r="C669" s="524"/>
      <c r="D669" s="524"/>
      <c r="E669" s="524"/>
      <c r="F669" s="524"/>
      <c r="G669" s="531"/>
      <c r="H669" s="531"/>
      <c r="I669" s="531"/>
      <c r="J669" s="531"/>
      <c r="K669" s="531"/>
      <c r="L669" s="531"/>
      <c r="M669" s="531"/>
      <c r="N669" s="531"/>
      <c r="O669" s="531"/>
      <c r="P669" s="549"/>
      <c r="Q669" s="676"/>
      <c r="R669" s="676"/>
      <c r="S669" s="680"/>
      <c r="T669" s="683"/>
      <c r="U669" s="683"/>
      <c r="V669" s="533"/>
      <c r="W669" s="524"/>
      <c r="X669" s="524"/>
      <c r="Y669" s="524"/>
      <c r="Z669" s="524"/>
      <c r="AA669" s="524"/>
      <c r="AB669" s="524"/>
      <c r="AC669" s="524"/>
      <c r="AD669" s="524"/>
      <c r="AE669" s="524"/>
      <c r="AF669" s="524"/>
      <c r="AG669" s="524"/>
      <c r="AH669" s="524"/>
      <c r="AI669" s="524"/>
      <c r="AJ669" s="524"/>
      <c r="AK669" s="524"/>
      <c r="AL669" s="524"/>
      <c r="AM669" s="524"/>
      <c r="AN669" s="524"/>
      <c r="AO669" s="533"/>
      <c r="AP669" s="533"/>
      <c r="AQ669" s="533"/>
      <c r="AR669" s="533"/>
      <c r="AS669" s="533"/>
      <c r="AT669" s="533"/>
      <c r="AU669" s="533"/>
      <c r="AV669" s="533"/>
      <c r="AW669" s="533"/>
      <c r="AX669" s="533"/>
      <c r="AY669" s="533"/>
      <c r="AZ669" s="533"/>
      <c r="BA669" s="684"/>
      <c r="BB669" s="684"/>
      <c r="BC669" s="684"/>
      <c r="BD669" s="684"/>
      <c r="BE669" s="684"/>
      <c r="BF669" s="684"/>
      <c r="BG669" s="684"/>
      <c r="BH669" s="684"/>
      <c r="BI669" s="684"/>
      <c r="BJ669" s="684"/>
      <c r="BK669" s="684"/>
      <c r="BL669" s="684"/>
      <c r="BM669" s="684"/>
      <c r="BN669" s="684"/>
      <c r="BO669" s="684"/>
      <c r="BP669" s="684"/>
      <c r="BQ669" s="684"/>
    </row>
    <row r="670">
      <c r="A670" s="524"/>
      <c r="B670" s="524"/>
      <c r="C670" s="524"/>
      <c r="D670" s="524"/>
      <c r="E670" s="524"/>
      <c r="F670" s="524"/>
      <c r="G670" s="531"/>
      <c r="H670" s="531"/>
      <c r="I670" s="531"/>
      <c r="J670" s="531"/>
      <c r="K670" s="531"/>
      <c r="L670" s="531"/>
      <c r="M670" s="531"/>
      <c r="N670" s="531"/>
      <c r="O670" s="531"/>
      <c r="P670" s="549"/>
      <c r="Q670" s="676"/>
      <c r="R670" s="676"/>
      <c r="S670" s="680"/>
      <c r="T670" s="683"/>
      <c r="U670" s="683"/>
      <c r="V670" s="533"/>
      <c r="W670" s="524"/>
      <c r="X670" s="524"/>
      <c r="Y670" s="524"/>
      <c r="Z670" s="524"/>
      <c r="AA670" s="524"/>
      <c r="AB670" s="524"/>
      <c r="AC670" s="524"/>
      <c r="AD670" s="524"/>
      <c r="AE670" s="524"/>
      <c r="AF670" s="524"/>
      <c r="AG670" s="524"/>
      <c r="AH670" s="524"/>
      <c r="AI670" s="524"/>
      <c r="AJ670" s="524"/>
      <c r="AK670" s="524"/>
      <c r="AL670" s="524"/>
      <c r="AM670" s="524"/>
      <c r="AN670" s="524"/>
      <c r="AO670" s="533"/>
      <c r="AP670" s="533"/>
      <c r="AQ670" s="533"/>
      <c r="AR670" s="533"/>
      <c r="AS670" s="533"/>
      <c r="AT670" s="533"/>
      <c r="AU670" s="533"/>
      <c r="AV670" s="533"/>
      <c r="AW670" s="533"/>
      <c r="AX670" s="533"/>
      <c r="AY670" s="533"/>
      <c r="AZ670" s="533"/>
      <c r="BA670" s="684"/>
      <c r="BB670" s="684"/>
      <c r="BC670" s="684"/>
      <c r="BD670" s="684"/>
      <c r="BE670" s="684"/>
      <c r="BF670" s="684"/>
      <c r="BG670" s="684"/>
      <c r="BH670" s="684"/>
      <c r="BI670" s="684"/>
      <c r="BJ670" s="684"/>
      <c r="BK670" s="684"/>
      <c r="BL670" s="684"/>
      <c r="BM670" s="684"/>
      <c r="BN670" s="684"/>
      <c r="BO670" s="684"/>
      <c r="BP670" s="684"/>
      <c r="BQ670" s="684"/>
    </row>
    <row r="671">
      <c r="A671" s="524"/>
      <c r="B671" s="524"/>
      <c r="C671" s="524"/>
      <c r="D671" s="524"/>
      <c r="E671" s="524"/>
      <c r="F671" s="524"/>
      <c r="G671" s="531"/>
      <c r="H671" s="531"/>
      <c r="I671" s="531"/>
      <c r="J671" s="531"/>
      <c r="K671" s="531"/>
      <c r="L671" s="531"/>
      <c r="M671" s="531"/>
      <c r="N671" s="531"/>
      <c r="O671" s="531"/>
      <c r="P671" s="549"/>
      <c r="Q671" s="676"/>
      <c r="R671" s="676"/>
      <c r="S671" s="680"/>
      <c r="T671" s="683"/>
      <c r="U671" s="683"/>
      <c r="V671" s="533"/>
      <c r="W671" s="524"/>
      <c r="X671" s="524"/>
      <c r="Y671" s="524"/>
      <c r="Z671" s="524"/>
      <c r="AA671" s="524"/>
      <c r="AB671" s="524"/>
      <c r="AC671" s="524"/>
      <c r="AD671" s="524"/>
      <c r="AE671" s="524"/>
      <c r="AF671" s="524"/>
      <c r="AG671" s="524"/>
      <c r="AH671" s="524"/>
      <c r="AI671" s="524"/>
      <c r="AJ671" s="524"/>
      <c r="AK671" s="524"/>
      <c r="AL671" s="524"/>
      <c r="AM671" s="524"/>
      <c r="AN671" s="524"/>
      <c r="AO671" s="533"/>
      <c r="AP671" s="533"/>
      <c r="AQ671" s="533"/>
      <c r="AR671" s="533"/>
      <c r="AS671" s="533"/>
      <c r="AT671" s="533"/>
      <c r="AU671" s="533"/>
      <c r="AV671" s="533"/>
      <c r="AW671" s="533"/>
      <c r="AX671" s="533"/>
      <c r="AY671" s="533"/>
      <c r="AZ671" s="533"/>
      <c r="BA671" s="684"/>
      <c r="BB671" s="684"/>
      <c r="BC671" s="684"/>
      <c r="BD671" s="684"/>
      <c r="BE671" s="684"/>
      <c r="BF671" s="684"/>
      <c r="BG671" s="684"/>
      <c r="BH671" s="684"/>
      <c r="BI671" s="684"/>
      <c r="BJ671" s="684"/>
      <c r="BK671" s="684"/>
      <c r="BL671" s="684"/>
      <c r="BM671" s="684"/>
      <c r="BN671" s="684"/>
      <c r="BO671" s="684"/>
      <c r="BP671" s="684"/>
      <c r="BQ671" s="684"/>
    </row>
    <row r="672">
      <c r="A672" s="524"/>
      <c r="B672" s="524"/>
      <c r="C672" s="524"/>
      <c r="D672" s="524"/>
      <c r="E672" s="524"/>
      <c r="F672" s="524"/>
      <c r="G672" s="531"/>
      <c r="H672" s="531"/>
      <c r="I672" s="531"/>
      <c r="J672" s="531"/>
      <c r="K672" s="531"/>
      <c r="L672" s="531"/>
      <c r="M672" s="531"/>
      <c r="N672" s="531"/>
      <c r="O672" s="531"/>
      <c r="P672" s="549"/>
      <c r="Q672" s="676"/>
      <c r="R672" s="676"/>
      <c r="S672" s="680"/>
      <c r="T672" s="683"/>
      <c r="U672" s="683"/>
      <c r="V672" s="533"/>
      <c r="W672" s="524"/>
      <c r="X672" s="524"/>
      <c r="Y672" s="524"/>
      <c r="Z672" s="524"/>
      <c r="AA672" s="524"/>
      <c r="AB672" s="524"/>
      <c r="AC672" s="524"/>
      <c r="AD672" s="524"/>
      <c r="AE672" s="524"/>
      <c r="AF672" s="524"/>
      <c r="AG672" s="524"/>
      <c r="AH672" s="524"/>
      <c r="AI672" s="524"/>
      <c r="AJ672" s="524"/>
      <c r="AK672" s="524"/>
      <c r="AL672" s="524"/>
      <c r="AM672" s="524"/>
      <c r="AN672" s="524"/>
      <c r="AO672" s="533"/>
      <c r="AP672" s="533"/>
      <c r="AQ672" s="533"/>
      <c r="AR672" s="533"/>
      <c r="AS672" s="533"/>
      <c r="AT672" s="533"/>
      <c r="AU672" s="533"/>
      <c r="AV672" s="533"/>
      <c r="AW672" s="533"/>
      <c r="AX672" s="533"/>
      <c r="AY672" s="533"/>
      <c r="AZ672" s="533"/>
      <c r="BA672" s="684"/>
      <c r="BB672" s="684"/>
      <c r="BC672" s="684"/>
      <c r="BD672" s="684"/>
      <c r="BE672" s="684"/>
      <c r="BF672" s="684"/>
      <c r="BG672" s="684"/>
      <c r="BH672" s="684"/>
      <c r="BI672" s="684"/>
      <c r="BJ672" s="684"/>
      <c r="BK672" s="684"/>
      <c r="BL672" s="684"/>
      <c r="BM672" s="684"/>
      <c r="BN672" s="684"/>
      <c r="BO672" s="684"/>
      <c r="BP672" s="684"/>
      <c r="BQ672" s="684"/>
    </row>
    <row r="673">
      <c r="A673" s="524"/>
      <c r="B673" s="524"/>
      <c r="C673" s="524"/>
      <c r="D673" s="524"/>
      <c r="E673" s="524"/>
      <c r="F673" s="524"/>
      <c r="G673" s="531"/>
      <c r="H673" s="531"/>
      <c r="I673" s="531"/>
      <c r="J673" s="531"/>
      <c r="K673" s="531"/>
      <c r="L673" s="531"/>
      <c r="M673" s="531"/>
      <c r="N673" s="531"/>
      <c r="O673" s="531"/>
      <c r="P673" s="549"/>
      <c r="Q673" s="676"/>
      <c r="R673" s="676"/>
      <c r="S673" s="680"/>
      <c r="T673" s="683"/>
      <c r="U673" s="683"/>
      <c r="V673" s="533"/>
      <c r="W673" s="524"/>
      <c r="X673" s="524"/>
      <c r="Y673" s="524"/>
      <c r="Z673" s="524"/>
      <c r="AA673" s="524"/>
      <c r="AB673" s="524"/>
      <c r="AC673" s="524"/>
      <c r="AD673" s="524"/>
      <c r="AE673" s="524"/>
      <c r="AF673" s="524"/>
      <c r="AG673" s="524"/>
      <c r="AH673" s="524"/>
      <c r="AI673" s="524"/>
      <c r="AJ673" s="524"/>
      <c r="AK673" s="524"/>
      <c r="AL673" s="524"/>
      <c r="AM673" s="524"/>
      <c r="AN673" s="524"/>
      <c r="AO673" s="533"/>
      <c r="AP673" s="533"/>
      <c r="AQ673" s="533"/>
      <c r="AR673" s="533"/>
      <c r="AS673" s="533"/>
      <c r="AT673" s="533"/>
      <c r="AU673" s="533"/>
      <c r="AV673" s="533"/>
      <c r="AW673" s="533"/>
      <c r="AX673" s="533"/>
      <c r="AY673" s="533"/>
      <c r="AZ673" s="533"/>
      <c r="BA673" s="684"/>
      <c r="BB673" s="684"/>
      <c r="BC673" s="684"/>
      <c r="BD673" s="684"/>
      <c r="BE673" s="684"/>
      <c r="BF673" s="684"/>
      <c r="BG673" s="684"/>
      <c r="BH673" s="684"/>
      <c r="BI673" s="684"/>
      <c r="BJ673" s="684"/>
      <c r="BK673" s="684"/>
      <c r="BL673" s="684"/>
      <c r="BM673" s="684"/>
      <c r="BN673" s="684"/>
      <c r="BO673" s="684"/>
      <c r="BP673" s="684"/>
      <c r="BQ673" s="684"/>
    </row>
    <row r="674">
      <c r="A674" s="524"/>
      <c r="B674" s="524"/>
      <c r="C674" s="524"/>
      <c r="D674" s="524"/>
      <c r="E674" s="524"/>
      <c r="F674" s="524"/>
      <c r="G674" s="531"/>
      <c r="H674" s="531"/>
      <c r="I674" s="531"/>
      <c r="J674" s="531"/>
      <c r="K674" s="531"/>
      <c r="L674" s="531"/>
      <c r="M674" s="531"/>
      <c r="N674" s="531"/>
      <c r="O674" s="531"/>
      <c r="P674" s="549"/>
      <c r="Q674" s="676"/>
      <c r="R674" s="676"/>
      <c r="S674" s="680"/>
      <c r="T674" s="683"/>
      <c r="U674" s="683"/>
      <c r="V674" s="533"/>
      <c r="W674" s="524"/>
      <c r="X674" s="524"/>
      <c r="Y674" s="524"/>
      <c r="Z674" s="524"/>
      <c r="AA674" s="524"/>
      <c r="AB674" s="524"/>
      <c r="AC674" s="524"/>
      <c r="AD674" s="524"/>
      <c r="AE674" s="524"/>
      <c r="AF674" s="524"/>
      <c r="AG674" s="524"/>
      <c r="AH674" s="524"/>
      <c r="AI674" s="524"/>
      <c r="AJ674" s="524"/>
      <c r="AK674" s="524"/>
      <c r="AL674" s="524"/>
      <c r="AM674" s="524"/>
      <c r="AN674" s="524"/>
      <c r="AO674" s="533"/>
      <c r="AP674" s="533"/>
      <c r="AQ674" s="533"/>
      <c r="AR674" s="533"/>
      <c r="AS674" s="533"/>
      <c r="AT674" s="533"/>
      <c r="AU674" s="533"/>
      <c r="AV674" s="533"/>
      <c r="AW674" s="533"/>
      <c r="AX674" s="533"/>
      <c r="AY674" s="533"/>
      <c r="AZ674" s="533"/>
      <c r="BA674" s="684"/>
      <c r="BB674" s="684"/>
      <c r="BC674" s="684"/>
      <c r="BD674" s="684"/>
      <c r="BE674" s="684"/>
      <c r="BF674" s="684"/>
      <c r="BG674" s="684"/>
      <c r="BH674" s="684"/>
      <c r="BI674" s="684"/>
      <c r="BJ674" s="684"/>
      <c r="BK674" s="684"/>
      <c r="BL674" s="684"/>
      <c r="BM674" s="684"/>
      <c r="BN674" s="684"/>
      <c r="BO674" s="684"/>
      <c r="BP674" s="684"/>
      <c r="BQ674" s="684"/>
    </row>
    <row r="675">
      <c r="A675" s="524"/>
      <c r="B675" s="524"/>
      <c r="C675" s="524"/>
      <c r="D675" s="524"/>
      <c r="E675" s="524"/>
      <c r="F675" s="524"/>
      <c r="G675" s="531"/>
      <c r="H675" s="531"/>
      <c r="I675" s="531"/>
      <c r="J675" s="531"/>
      <c r="K675" s="531"/>
      <c r="L675" s="531"/>
      <c r="M675" s="531"/>
      <c r="N675" s="531"/>
      <c r="O675" s="531"/>
      <c r="P675" s="549"/>
      <c r="Q675" s="676"/>
      <c r="R675" s="676"/>
      <c r="S675" s="680"/>
      <c r="T675" s="683"/>
      <c r="U675" s="683"/>
      <c r="V675" s="533"/>
      <c r="W675" s="524"/>
      <c r="X675" s="524"/>
      <c r="Y675" s="524"/>
      <c r="Z675" s="524"/>
      <c r="AA675" s="524"/>
      <c r="AB675" s="524"/>
      <c r="AC675" s="524"/>
      <c r="AD675" s="524"/>
      <c r="AE675" s="524"/>
      <c r="AF675" s="524"/>
      <c r="AG675" s="524"/>
      <c r="AH675" s="524"/>
      <c r="AI675" s="524"/>
      <c r="AJ675" s="524"/>
      <c r="AK675" s="524"/>
      <c r="AL675" s="524"/>
      <c r="AM675" s="524"/>
      <c r="AN675" s="524"/>
      <c r="AO675" s="533"/>
      <c r="AP675" s="533"/>
      <c r="AQ675" s="533"/>
      <c r="AR675" s="533"/>
      <c r="AS675" s="533"/>
      <c r="AT675" s="533"/>
      <c r="AU675" s="533"/>
      <c r="AV675" s="533"/>
      <c r="AW675" s="533"/>
      <c r="AX675" s="533"/>
      <c r="AY675" s="533"/>
      <c r="AZ675" s="533"/>
      <c r="BA675" s="684"/>
      <c r="BB675" s="684"/>
      <c r="BC675" s="684"/>
      <c r="BD675" s="684"/>
      <c r="BE675" s="684"/>
      <c r="BF675" s="684"/>
      <c r="BG675" s="684"/>
      <c r="BH675" s="684"/>
      <c r="BI675" s="684"/>
      <c r="BJ675" s="684"/>
      <c r="BK675" s="684"/>
      <c r="BL675" s="684"/>
      <c r="BM675" s="684"/>
      <c r="BN675" s="684"/>
      <c r="BO675" s="684"/>
      <c r="BP675" s="684"/>
      <c r="BQ675" s="684"/>
    </row>
    <row r="676">
      <c r="A676" s="524"/>
      <c r="B676" s="524"/>
      <c r="C676" s="524"/>
      <c r="D676" s="524"/>
      <c r="E676" s="524"/>
      <c r="F676" s="524"/>
      <c r="G676" s="531"/>
      <c r="H676" s="531"/>
      <c r="I676" s="531"/>
      <c r="J676" s="531"/>
      <c r="K676" s="531"/>
      <c r="L676" s="531"/>
      <c r="M676" s="531"/>
      <c r="N676" s="531"/>
      <c r="O676" s="531"/>
      <c r="P676" s="549"/>
      <c r="Q676" s="676"/>
      <c r="R676" s="676"/>
      <c r="S676" s="680"/>
      <c r="T676" s="683"/>
      <c r="U676" s="683"/>
      <c r="V676" s="533"/>
      <c r="W676" s="524"/>
      <c r="X676" s="524"/>
      <c r="Y676" s="524"/>
      <c r="Z676" s="524"/>
      <c r="AA676" s="524"/>
      <c r="AB676" s="524"/>
      <c r="AC676" s="524"/>
      <c r="AD676" s="524"/>
      <c r="AE676" s="524"/>
      <c r="AF676" s="524"/>
      <c r="AG676" s="524"/>
      <c r="AH676" s="524"/>
      <c r="AI676" s="524"/>
      <c r="AJ676" s="524"/>
      <c r="AK676" s="524"/>
      <c r="AL676" s="524"/>
      <c r="AM676" s="524"/>
      <c r="AN676" s="524"/>
      <c r="AO676" s="533"/>
      <c r="AP676" s="533"/>
      <c r="AQ676" s="533"/>
      <c r="AR676" s="533"/>
      <c r="AS676" s="533"/>
      <c r="AT676" s="533"/>
      <c r="AU676" s="533"/>
      <c r="AV676" s="533"/>
      <c r="AW676" s="533"/>
      <c r="AX676" s="533"/>
      <c r="AY676" s="533"/>
      <c r="AZ676" s="533"/>
      <c r="BA676" s="684"/>
      <c r="BB676" s="684"/>
      <c r="BC676" s="684"/>
      <c r="BD676" s="684"/>
      <c r="BE676" s="684"/>
      <c r="BF676" s="684"/>
      <c r="BG676" s="684"/>
      <c r="BH676" s="684"/>
      <c r="BI676" s="684"/>
      <c r="BJ676" s="684"/>
      <c r="BK676" s="684"/>
      <c r="BL676" s="684"/>
      <c r="BM676" s="684"/>
      <c r="BN676" s="684"/>
      <c r="BO676" s="684"/>
      <c r="BP676" s="684"/>
      <c r="BQ676" s="684"/>
    </row>
    <row r="677">
      <c r="A677" s="524"/>
      <c r="B677" s="524"/>
      <c r="C677" s="524"/>
      <c r="D677" s="524"/>
      <c r="E677" s="524"/>
      <c r="F677" s="524"/>
      <c r="G677" s="531"/>
      <c r="H677" s="531"/>
      <c r="I677" s="531"/>
      <c r="J677" s="531"/>
      <c r="K677" s="531"/>
      <c r="L677" s="531"/>
      <c r="M677" s="531"/>
      <c r="N677" s="531"/>
      <c r="O677" s="531"/>
      <c r="P677" s="549"/>
      <c r="Q677" s="676"/>
      <c r="R677" s="676"/>
      <c r="S677" s="680"/>
      <c r="T677" s="683"/>
      <c r="U677" s="683"/>
      <c r="V677" s="533"/>
      <c r="W677" s="524"/>
      <c r="X677" s="524"/>
      <c r="Y677" s="524"/>
      <c r="Z677" s="524"/>
      <c r="AA677" s="524"/>
      <c r="AB677" s="524"/>
      <c r="AC677" s="524"/>
      <c r="AD677" s="524"/>
      <c r="AE677" s="524"/>
      <c r="AF677" s="524"/>
      <c r="AG677" s="524"/>
      <c r="AH677" s="524"/>
      <c r="AI677" s="524"/>
      <c r="AJ677" s="524"/>
      <c r="AK677" s="524"/>
      <c r="AL677" s="524"/>
      <c r="AM677" s="524"/>
      <c r="AN677" s="524"/>
      <c r="AO677" s="533"/>
      <c r="AP677" s="533"/>
      <c r="AQ677" s="533"/>
      <c r="AR677" s="533"/>
      <c r="AS677" s="533"/>
      <c r="AT677" s="533"/>
      <c r="AU677" s="533"/>
      <c r="AV677" s="533"/>
      <c r="AW677" s="533"/>
      <c r="AX677" s="533"/>
      <c r="AY677" s="533"/>
      <c r="AZ677" s="533"/>
      <c r="BA677" s="684"/>
      <c r="BB677" s="684"/>
      <c r="BC677" s="684"/>
      <c r="BD677" s="684"/>
      <c r="BE677" s="684"/>
      <c r="BF677" s="684"/>
      <c r="BG677" s="684"/>
      <c r="BH677" s="684"/>
      <c r="BI677" s="684"/>
      <c r="BJ677" s="684"/>
      <c r="BK677" s="684"/>
      <c r="BL677" s="684"/>
      <c r="BM677" s="684"/>
      <c r="BN677" s="684"/>
      <c r="BO677" s="684"/>
      <c r="BP677" s="684"/>
      <c r="BQ677" s="684"/>
    </row>
    <row r="678">
      <c r="A678" s="524"/>
      <c r="B678" s="524"/>
      <c r="C678" s="524"/>
      <c r="D678" s="524"/>
      <c r="E678" s="524"/>
      <c r="F678" s="524"/>
      <c r="G678" s="531"/>
      <c r="H678" s="531"/>
      <c r="I678" s="531"/>
      <c r="J678" s="531"/>
      <c r="K678" s="531"/>
      <c r="L678" s="531"/>
      <c r="M678" s="531"/>
      <c r="N678" s="531"/>
      <c r="O678" s="531"/>
      <c r="P678" s="549"/>
      <c r="Q678" s="676"/>
      <c r="R678" s="676"/>
      <c r="S678" s="680"/>
      <c r="T678" s="683"/>
      <c r="U678" s="683"/>
      <c r="V678" s="533"/>
      <c r="W678" s="524"/>
      <c r="X678" s="524"/>
      <c r="Y678" s="524"/>
      <c r="Z678" s="524"/>
      <c r="AA678" s="524"/>
      <c r="AB678" s="524"/>
      <c r="AC678" s="524"/>
      <c r="AD678" s="524"/>
      <c r="AE678" s="524"/>
      <c r="AF678" s="524"/>
      <c r="AG678" s="524"/>
      <c r="AH678" s="524"/>
      <c r="AI678" s="524"/>
      <c r="AJ678" s="524"/>
      <c r="AK678" s="524"/>
      <c r="AL678" s="524"/>
      <c r="AM678" s="524"/>
      <c r="AN678" s="524"/>
      <c r="AO678" s="533"/>
      <c r="AP678" s="533"/>
      <c r="AQ678" s="533"/>
      <c r="AR678" s="533"/>
      <c r="AS678" s="533"/>
      <c r="AT678" s="533"/>
      <c r="AU678" s="533"/>
      <c r="AV678" s="533"/>
      <c r="AW678" s="533"/>
      <c r="AX678" s="533"/>
      <c r="AY678" s="533"/>
      <c r="AZ678" s="533"/>
      <c r="BA678" s="684"/>
      <c r="BB678" s="684"/>
      <c r="BC678" s="684"/>
      <c r="BD678" s="684"/>
      <c r="BE678" s="684"/>
      <c r="BF678" s="684"/>
      <c r="BG678" s="684"/>
      <c r="BH678" s="684"/>
      <c r="BI678" s="684"/>
      <c r="BJ678" s="684"/>
      <c r="BK678" s="684"/>
      <c r="BL678" s="684"/>
      <c r="BM678" s="684"/>
      <c r="BN678" s="684"/>
      <c r="BO678" s="684"/>
      <c r="BP678" s="684"/>
      <c r="BQ678" s="684"/>
    </row>
    <row r="679">
      <c r="A679" s="524"/>
      <c r="B679" s="524"/>
      <c r="C679" s="524"/>
      <c r="D679" s="524"/>
      <c r="E679" s="524"/>
      <c r="F679" s="524"/>
      <c r="G679" s="531"/>
      <c r="H679" s="531"/>
      <c r="I679" s="531"/>
      <c r="J679" s="531"/>
      <c r="K679" s="531"/>
      <c r="L679" s="531"/>
      <c r="M679" s="531"/>
      <c r="N679" s="531"/>
      <c r="O679" s="531"/>
      <c r="P679" s="549"/>
      <c r="Q679" s="676"/>
      <c r="R679" s="676"/>
      <c r="S679" s="680"/>
      <c r="T679" s="683"/>
      <c r="U679" s="683"/>
      <c r="V679" s="533"/>
      <c r="W679" s="524"/>
      <c r="X679" s="524"/>
      <c r="Y679" s="524"/>
      <c r="Z679" s="524"/>
      <c r="AA679" s="524"/>
      <c r="AB679" s="524"/>
      <c r="AC679" s="524"/>
      <c r="AD679" s="524"/>
      <c r="AE679" s="524"/>
      <c r="AF679" s="524"/>
      <c r="AG679" s="524"/>
      <c r="AH679" s="524"/>
      <c r="AI679" s="524"/>
      <c r="AJ679" s="524"/>
      <c r="AK679" s="524"/>
      <c r="AL679" s="524"/>
      <c r="AM679" s="524"/>
      <c r="AN679" s="524"/>
      <c r="AO679" s="533"/>
      <c r="AP679" s="533"/>
      <c r="AQ679" s="533"/>
      <c r="AR679" s="533"/>
      <c r="AS679" s="533"/>
      <c r="AT679" s="533"/>
      <c r="AU679" s="533"/>
      <c r="AV679" s="533"/>
      <c r="AW679" s="533"/>
      <c r="AX679" s="533"/>
      <c r="AY679" s="533"/>
      <c r="AZ679" s="533"/>
      <c r="BA679" s="684"/>
      <c r="BB679" s="684"/>
      <c r="BC679" s="684"/>
      <c r="BD679" s="684"/>
      <c r="BE679" s="684"/>
      <c r="BF679" s="684"/>
      <c r="BG679" s="684"/>
      <c r="BH679" s="684"/>
      <c r="BI679" s="684"/>
      <c r="BJ679" s="684"/>
      <c r="BK679" s="684"/>
      <c r="BL679" s="684"/>
      <c r="BM679" s="684"/>
      <c r="BN679" s="684"/>
      <c r="BO679" s="684"/>
      <c r="BP679" s="684"/>
      <c r="BQ679" s="684"/>
    </row>
    <row r="680">
      <c r="A680" s="524"/>
      <c r="B680" s="524"/>
      <c r="C680" s="524"/>
      <c r="D680" s="524"/>
      <c r="E680" s="524"/>
      <c r="F680" s="524"/>
      <c r="G680" s="531"/>
      <c r="H680" s="531"/>
      <c r="I680" s="531"/>
      <c r="J680" s="531"/>
      <c r="K680" s="531"/>
      <c r="L680" s="531"/>
      <c r="M680" s="531"/>
      <c r="N680" s="531"/>
      <c r="O680" s="531"/>
      <c r="P680" s="549"/>
      <c r="Q680" s="676"/>
      <c r="R680" s="676"/>
      <c r="S680" s="680"/>
      <c r="T680" s="683"/>
      <c r="U680" s="683"/>
      <c r="V680" s="533"/>
      <c r="W680" s="524"/>
      <c r="X680" s="524"/>
      <c r="Y680" s="524"/>
      <c r="Z680" s="524"/>
      <c r="AA680" s="524"/>
      <c r="AB680" s="524"/>
      <c r="AC680" s="524"/>
      <c r="AD680" s="524"/>
      <c r="AE680" s="524"/>
      <c r="AF680" s="524"/>
      <c r="AG680" s="524"/>
      <c r="AH680" s="524"/>
      <c r="AI680" s="524"/>
      <c r="AJ680" s="524"/>
      <c r="AK680" s="524"/>
      <c r="AL680" s="524"/>
      <c r="AM680" s="524"/>
      <c r="AN680" s="524"/>
      <c r="AO680" s="533"/>
      <c r="AP680" s="533"/>
      <c r="AQ680" s="533"/>
      <c r="AR680" s="533"/>
      <c r="AS680" s="533"/>
      <c r="AT680" s="533"/>
      <c r="AU680" s="533"/>
      <c r="AV680" s="533"/>
      <c r="AW680" s="533"/>
      <c r="AX680" s="533"/>
      <c r="AY680" s="533"/>
      <c r="AZ680" s="533"/>
      <c r="BA680" s="684"/>
      <c r="BB680" s="684"/>
      <c r="BC680" s="684"/>
      <c r="BD680" s="684"/>
      <c r="BE680" s="684"/>
      <c r="BF680" s="684"/>
      <c r="BG680" s="684"/>
      <c r="BH680" s="684"/>
      <c r="BI680" s="684"/>
      <c r="BJ680" s="684"/>
      <c r="BK680" s="684"/>
      <c r="BL680" s="684"/>
      <c r="BM680" s="684"/>
      <c r="BN680" s="684"/>
      <c r="BO680" s="684"/>
      <c r="BP680" s="684"/>
      <c r="BQ680" s="684"/>
    </row>
    <row r="681">
      <c r="A681" s="524"/>
      <c r="B681" s="524"/>
      <c r="C681" s="524"/>
      <c r="D681" s="524"/>
      <c r="E681" s="524"/>
      <c r="F681" s="524"/>
      <c r="G681" s="531"/>
      <c r="H681" s="531"/>
      <c r="I681" s="531"/>
      <c r="J681" s="531"/>
      <c r="K681" s="531"/>
      <c r="L681" s="531"/>
      <c r="M681" s="531"/>
      <c r="N681" s="531"/>
      <c r="O681" s="531"/>
      <c r="P681" s="549"/>
      <c r="Q681" s="676"/>
      <c r="R681" s="676"/>
      <c r="S681" s="680"/>
      <c r="T681" s="683"/>
      <c r="U681" s="683"/>
      <c r="V681" s="533"/>
      <c r="W681" s="524"/>
      <c r="X681" s="524"/>
      <c r="Y681" s="524"/>
      <c r="Z681" s="524"/>
      <c r="AA681" s="524"/>
      <c r="AB681" s="524"/>
      <c r="AC681" s="524"/>
      <c r="AD681" s="524"/>
      <c r="AE681" s="524"/>
      <c r="AF681" s="524"/>
      <c r="AG681" s="524"/>
      <c r="AH681" s="524"/>
      <c r="AI681" s="524"/>
      <c r="AJ681" s="524"/>
      <c r="AK681" s="524"/>
      <c r="AL681" s="524"/>
      <c r="AM681" s="524"/>
      <c r="AN681" s="524"/>
      <c r="AO681" s="533"/>
      <c r="AP681" s="533"/>
      <c r="AQ681" s="533"/>
      <c r="AR681" s="533"/>
      <c r="AS681" s="533"/>
      <c r="AT681" s="533"/>
      <c r="AU681" s="533"/>
      <c r="AV681" s="533"/>
      <c r="AW681" s="533"/>
      <c r="AX681" s="533"/>
      <c r="AY681" s="533"/>
      <c r="AZ681" s="533"/>
      <c r="BA681" s="684"/>
      <c r="BB681" s="684"/>
      <c r="BC681" s="684"/>
      <c r="BD681" s="684"/>
      <c r="BE681" s="684"/>
      <c r="BF681" s="684"/>
      <c r="BG681" s="684"/>
      <c r="BH681" s="684"/>
      <c r="BI681" s="684"/>
      <c r="BJ681" s="684"/>
      <c r="BK681" s="684"/>
      <c r="BL681" s="684"/>
      <c r="BM681" s="684"/>
      <c r="BN681" s="684"/>
      <c r="BO681" s="684"/>
      <c r="BP681" s="684"/>
      <c r="BQ681" s="684"/>
    </row>
    <row r="682">
      <c r="A682" s="524"/>
      <c r="B682" s="524"/>
      <c r="C682" s="524"/>
      <c r="D682" s="524"/>
      <c r="E682" s="524"/>
      <c r="F682" s="524"/>
      <c r="G682" s="531"/>
      <c r="H682" s="531"/>
      <c r="I682" s="531"/>
      <c r="J682" s="531"/>
      <c r="K682" s="531"/>
      <c r="L682" s="531"/>
      <c r="M682" s="531"/>
      <c r="N682" s="531"/>
      <c r="O682" s="531"/>
      <c r="P682" s="549"/>
      <c r="Q682" s="676"/>
      <c r="R682" s="676"/>
      <c r="S682" s="680"/>
      <c r="T682" s="683"/>
      <c r="U682" s="683"/>
      <c r="V682" s="533"/>
      <c r="W682" s="524"/>
      <c r="X682" s="524"/>
      <c r="Y682" s="524"/>
      <c r="Z682" s="524"/>
      <c r="AA682" s="524"/>
      <c r="AB682" s="524"/>
      <c r="AC682" s="524"/>
      <c r="AD682" s="524"/>
      <c r="AE682" s="524"/>
      <c r="AF682" s="524"/>
      <c r="AG682" s="524"/>
      <c r="AH682" s="524"/>
      <c r="AI682" s="524"/>
      <c r="AJ682" s="524"/>
      <c r="AK682" s="524"/>
      <c r="AL682" s="524"/>
      <c r="AM682" s="524"/>
      <c r="AN682" s="524"/>
      <c r="AO682" s="533"/>
      <c r="AP682" s="533"/>
      <c r="AQ682" s="533"/>
      <c r="AR682" s="533"/>
      <c r="AS682" s="533"/>
      <c r="AT682" s="533"/>
      <c r="AU682" s="533"/>
      <c r="AV682" s="533"/>
      <c r="AW682" s="533"/>
      <c r="AX682" s="533"/>
      <c r="AY682" s="533"/>
      <c r="AZ682" s="533"/>
      <c r="BA682" s="684"/>
      <c r="BB682" s="684"/>
      <c r="BC682" s="684"/>
      <c r="BD682" s="684"/>
      <c r="BE682" s="684"/>
      <c r="BF682" s="684"/>
      <c r="BG682" s="684"/>
      <c r="BH682" s="684"/>
      <c r="BI682" s="684"/>
      <c r="BJ682" s="684"/>
      <c r="BK682" s="684"/>
      <c r="BL682" s="684"/>
      <c r="BM682" s="684"/>
      <c r="BN682" s="684"/>
      <c r="BO682" s="684"/>
      <c r="BP682" s="684"/>
      <c r="BQ682" s="684"/>
    </row>
    <row r="683">
      <c r="A683" s="524"/>
      <c r="B683" s="524"/>
      <c r="C683" s="524"/>
      <c r="D683" s="524"/>
      <c r="E683" s="524"/>
      <c r="F683" s="524"/>
      <c r="G683" s="531"/>
      <c r="H683" s="531"/>
      <c r="I683" s="531"/>
      <c r="J683" s="531"/>
      <c r="K683" s="531"/>
      <c r="L683" s="531"/>
      <c r="M683" s="531"/>
      <c r="N683" s="531"/>
      <c r="O683" s="531"/>
      <c r="P683" s="549"/>
      <c r="Q683" s="676"/>
      <c r="R683" s="676"/>
      <c r="S683" s="680"/>
      <c r="T683" s="683"/>
      <c r="U683" s="683"/>
      <c r="V683" s="533"/>
      <c r="W683" s="524"/>
      <c r="X683" s="524"/>
      <c r="Y683" s="524"/>
      <c r="Z683" s="524"/>
      <c r="AA683" s="524"/>
      <c r="AB683" s="524"/>
      <c r="AC683" s="524"/>
      <c r="AD683" s="524"/>
      <c r="AE683" s="524"/>
      <c r="AF683" s="524"/>
      <c r="AG683" s="524"/>
      <c r="AH683" s="524"/>
      <c r="AI683" s="524"/>
      <c r="AJ683" s="524"/>
      <c r="AK683" s="524"/>
      <c r="AL683" s="524"/>
      <c r="AM683" s="524"/>
      <c r="AN683" s="524"/>
      <c r="AO683" s="533"/>
      <c r="AP683" s="533"/>
      <c r="AQ683" s="533"/>
      <c r="AR683" s="533"/>
      <c r="AS683" s="533"/>
      <c r="AT683" s="533"/>
      <c r="AU683" s="533"/>
      <c r="AV683" s="533"/>
      <c r="AW683" s="533"/>
      <c r="AX683" s="533"/>
      <c r="AY683" s="533"/>
      <c r="AZ683" s="533"/>
      <c r="BA683" s="684"/>
      <c r="BB683" s="684"/>
      <c r="BC683" s="684"/>
      <c r="BD683" s="684"/>
      <c r="BE683" s="684"/>
      <c r="BF683" s="684"/>
      <c r="BG683" s="684"/>
      <c r="BH683" s="684"/>
      <c r="BI683" s="684"/>
      <c r="BJ683" s="684"/>
      <c r="BK683" s="684"/>
      <c r="BL683" s="684"/>
      <c r="BM683" s="684"/>
      <c r="BN683" s="684"/>
      <c r="BO683" s="684"/>
      <c r="BP683" s="684"/>
      <c r="BQ683" s="684"/>
    </row>
    <row r="684">
      <c r="A684" s="524"/>
      <c r="B684" s="524"/>
      <c r="C684" s="524"/>
      <c r="D684" s="524"/>
      <c r="E684" s="524"/>
      <c r="F684" s="524"/>
      <c r="G684" s="531"/>
      <c r="H684" s="531"/>
      <c r="I684" s="531"/>
      <c r="J684" s="531"/>
      <c r="K684" s="531"/>
      <c r="L684" s="531"/>
      <c r="M684" s="531"/>
      <c r="N684" s="531"/>
      <c r="O684" s="531"/>
      <c r="P684" s="549"/>
      <c r="Q684" s="676"/>
      <c r="R684" s="676"/>
      <c r="S684" s="680"/>
      <c r="T684" s="683"/>
      <c r="U684" s="683"/>
      <c r="V684" s="533"/>
      <c r="W684" s="524"/>
      <c r="X684" s="524"/>
      <c r="Y684" s="524"/>
      <c r="Z684" s="524"/>
      <c r="AA684" s="524"/>
      <c r="AB684" s="524"/>
      <c r="AC684" s="524"/>
      <c r="AD684" s="524"/>
      <c r="AE684" s="524"/>
      <c r="AF684" s="524"/>
      <c r="AG684" s="524"/>
      <c r="AH684" s="524"/>
      <c r="AI684" s="524"/>
      <c r="AJ684" s="524"/>
      <c r="AK684" s="524"/>
      <c r="AL684" s="524"/>
      <c r="AM684" s="524"/>
      <c r="AN684" s="524"/>
      <c r="AO684" s="533"/>
      <c r="AP684" s="533"/>
      <c r="AQ684" s="533"/>
      <c r="AR684" s="533"/>
      <c r="AS684" s="533"/>
      <c r="AT684" s="533"/>
      <c r="AU684" s="533"/>
      <c r="AV684" s="533"/>
      <c r="AW684" s="533"/>
      <c r="AX684" s="533"/>
      <c r="AY684" s="533"/>
      <c r="AZ684" s="533"/>
      <c r="BA684" s="684"/>
      <c r="BB684" s="684"/>
      <c r="BC684" s="684"/>
      <c r="BD684" s="684"/>
      <c r="BE684" s="684"/>
      <c r="BF684" s="684"/>
      <c r="BG684" s="684"/>
      <c r="BH684" s="684"/>
      <c r="BI684" s="684"/>
      <c r="BJ684" s="684"/>
      <c r="BK684" s="684"/>
      <c r="BL684" s="684"/>
      <c r="BM684" s="684"/>
      <c r="BN684" s="684"/>
      <c r="BO684" s="684"/>
      <c r="BP684" s="684"/>
      <c r="BQ684" s="684"/>
    </row>
    <row r="685">
      <c r="A685" s="524"/>
      <c r="B685" s="524"/>
      <c r="C685" s="524"/>
      <c r="D685" s="524"/>
      <c r="E685" s="524"/>
      <c r="F685" s="524"/>
      <c r="G685" s="531"/>
      <c r="H685" s="531"/>
      <c r="I685" s="531"/>
      <c r="J685" s="531"/>
      <c r="K685" s="531"/>
      <c r="L685" s="531"/>
      <c r="M685" s="531"/>
      <c r="N685" s="531"/>
      <c r="O685" s="531"/>
      <c r="P685" s="549"/>
      <c r="Q685" s="676"/>
      <c r="R685" s="676"/>
      <c r="S685" s="680"/>
      <c r="T685" s="683"/>
      <c r="U685" s="683"/>
      <c r="V685" s="533"/>
      <c r="W685" s="524"/>
      <c r="X685" s="524"/>
      <c r="Y685" s="524"/>
      <c r="Z685" s="524"/>
      <c r="AA685" s="524"/>
      <c r="AB685" s="524"/>
      <c r="AC685" s="524"/>
      <c r="AD685" s="524"/>
      <c r="AE685" s="524"/>
      <c r="AF685" s="524"/>
      <c r="AG685" s="524"/>
      <c r="AH685" s="524"/>
      <c r="AI685" s="524"/>
      <c r="AJ685" s="524"/>
      <c r="AK685" s="524"/>
      <c r="AL685" s="524"/>
      <c r="AM685" s="524"/>
      <c r="AN685" s="524"/>
      <c r="AO685" s="533"/>
      <c r="AP685" s="533"/>
      <c r="AQ685" s="533"/>
      <c r="AR685" s="533"/>
      <c r="AS685" s="533"/>
      <c r="AT685" s="533"/>
      <c r="AU685" s="533"/>
      <c r="AV685" s="533"/>
      <c r="AW685" s="533"/>
      <c r="AX685" s="533"/>
      <c r="AY685" s="533"/>
      <c r="AZ685" s="533"/>
      <c r="BA685" s="684"/>
      <c r="BB685" s="684"/>
      <c r="BC685" s="684"/>
      <c r="BD685" s="684"/>
      <c r="BE685" s="684"/>
      <c r="BF685" s="684"/>
      <c r="BG685" s="684"/>
      <c r="BH685" s="684"/>
      <c r="BI685" s="684"/>
      <c r="BJ685" s="684"/>
      <c r="BK685" s="684"/>
      <c r="BL685" s="684"/>
      <c r="BM685" s="684"/>
      <c r="BN685" s="684"/>
      <c r="BO685" s="684"/>
      <c r="BP685" s="684"/>
      <c r="BQ685" s="684"/>
    </row>
    <row r="686">
      <c r="A686" s="524"/>
      <c r="B686" s="524"/>
      <c r="C686" s="524"/>
      <c r="D686" s="524"/>
      <c r="E686" s="524"/>
      <c r="F686" s="524"/>
      <c r="G686" s="531"/>
      <c r="H686" s="531"/>
      <c r="I686" s="531"/>
      <c r="J686" s="531"/>
      <c r="K686" s="531"/>
      <c r="L686" s="531"/>
      <c r="M686" s="531"/>
      <c r="N686" s="531"/>
      <c r="O686" s="531"/>
      <c r="P686" s="549"/>
      <c r="Q686" s="676"/>
      <c r="R686" s="676"/>
      <c r="S686" s="680"/>
      <c r="T686" s="683"/>
      <c r="U686" s="683"/>
      <c r="V686" s="533"/>
      <c r="W686" s="524"/>
      <c r="X686" s="524"/>
      <c r="Y686" s="524"/>
      <c r="Z686" s="524"/>
      <c r="AA686" s="524"/>
      <c r="AB686" s="524"/>
      <c r="AC686" s="524"/>
      <c r="AD686" s="524"/>
      <c r="AE686" s="524"/>
      <c r="AF686" s="524"/>
      <c r="AG686" s="524"/>
      <c r="AH686" s="524"/>
      <c r="AI686" s="524"/>
      <c r="AJ686" s="524"/>
      <c r="AK686" s="524"/>
      <c r="AL686" s="524"/>
      <c r="AM686" s="524"/>
      <c r="AN686" s="524"/>
      <c r="AO686" s="533"/>
      <c r="AP686" s="533"/>
      <c r="AQ686" s="533"/>
      <c r="AR686" s="533"/>
      <c r="AS686" s="533"/>
      <c r="AT686" s="533"/>
      <c r="AU686" s="533"/>
      <c r="AV686" s="533"/>
      <c r="AW686" s="533"/>
      <c r="AX686" s="533"/>
      <c r="AY686" s="533"/>
      <c r="AZ686" s="533"/>
      <c r="BA686" s="684"/>
      <c r="BB686" s="684"/>
      <c r="BC686" s="684"/>
      <c r="BD686" s="684"/>
      <c r="BE686" s="684"/>
      <c r="BF686" s="684"/>
      <c r="BG686" s="684"/>
      <c r="BH686" s="684"/>
      <c r="BI686" s="684"/>
      <c r="BJ686" s="684"/>
      <c r="BK686" s="684"/>
      <c r="BL686" s="684"/>
      <c r="BM686" s="684"/>
      <c r="BN686" s="684"/>
      <c r="BO686" s="684"/>
      <c r="BP686" s="684"/>
      <c r="BQ686" s="684"/>
    </row>
    <row r="687">
      <c r="A687" s="524"/>
      <c r="B687" s="524"/>
      <c r="C687" s="524"/>
      <c r="D687" s="524"/>
      <c r="E687" s="524"/>
      <c r="F687" s="524"/>
      <c r="G687" s="531"/>
      <c r="H687" s="531"/>
      <c r="I687" s="531"/>
      <c r="J687" s="531"/>
      <c r="K687" s="531"/>
      <c r="L687" s="531"/>
      <c r="M687" s="531"/>
      <c r="N687" s="531"/>
      <c r="O687" s="531"/>
      <c r="P687" s="549"/>
      <c r="Q687" s="676"/>
      <c r="R687" s="676"/>
      <c r="S687" s="680"/>
      <c r="T687" s="683"/>
      <c r="U687" s="683"/>
      <c r="V687" s="533"/>
      <c r="W687" s="524"/>
      <c r="X687" s="524"/>
      <c r="Y687" s="524"/>
      <c r="Z687" s="524"/>
      <c r="AA687" s="524"/>
      <c r="AB687" s="524"/>
      <c r="AC687" s="524"/>
      <c r="AD687" s="524"/>
      <c r="AE687" s="524"/>
      <c r="AF687" s="524"/>
      <c r="AG687" s="524"/>
      <c r="AH687" s="524"/>
      <c r="AI687" s="524"/>
      <c r="AJ687" s="524"/>
      <c r="AK687" s="524"/>
      <c r="AL687" s="524"/>
      <c r="AM687" s="524"/>
      <c r="AN687" s="524"/>
      <c r="AO687" s="533"/>
      <c r="AP687" s="533"/>
      <c r="AQ687" s="533"/>
      <c r="AR687" s="533"/>
      <c r="AS687" s="533"/>
      <c r="AT687" s="533"/>
      <c r="AU687" s="533"/>
      <c r="AV687" s="533"/>
      <c r="AW687" s="533"/>
      <c r="AX687" s="533"/>
      <c r="AY687" s="533"/>
      <c r="AZ687" s="533"/>
      <c r="BA687" s="684"/>
      <c r="BB687" s="684"/>
      <c r="BC687" s="684"/>
      <c r="BD687" s="684"/>
      <c r="BE687" s="684"/>
      <c r="BF687" s="684"/>
      <c r="BG687" s="684"/>
      <c r="BH687" s="684"/>
      <c r="BI687" s="684"/>
      <c r="BJ687" s="684"/>
      <c r="BK687" s="684"/>
      <c r="BL687" s="684"/>
      <c r="BM687" s="684"/>
      <c r="BN687" s="684"/>
      <c r="BO687" s="684"/>
      <c r="BP687" s="684"/>
      <c r="BQ687" s="684"/>
    </row>
    <row r="688">
      <c r="A688" s="524"/>
      <c r="B688" s="524"/>
      <c r="C688" s="524"/>
      <c r="D688" s="524"/>
      <c r="E688" s="524"/>
      <c r="F688" s="524"/>
      <c r="G688" s="531"/>
      <c r="H688" s="531"/>
      <c r="I688" s="531"/>
      <c r="J688" s="531"/>
      <c r="K688" s="531"/>
      <c r="L688" s="531"/>
      <c r="M688" s="531"/>
      <c r="N688" s="531"/>
      <c r="O688" s="531"/>
      <c r="P688" s="549"/>
      <c r="Q688" s="676"/>
      <c r="R688" s="676"/>
      <c r="S688" s="680"/>
      <c r="T688" s="683"/>
      <c r="U688" s="683"/>
      <c r="V688" s="533"/>
      <c r="W688" s="524"/>
      <c r="X688" s="524"/>
      <c r="Y688" s="524"/>
      <c r="Z688" s="524"/>
      <c r="AA688" s="524"/>
      <c r="AB688" s="524"/>
      <c r="AC688" s="524"/>
      <c r="AD688" s="524"/>
      <c r="AE688" s="524"/>
      <c r="AF688" s="524"/>
      <c r="AG688" s="524"/>
      <c r="AH688" s="524"/>
      <c r="AI688" s="524"/>
      <c r="AJ688" s="524"/>
      <c r="AK688" s="524"/>
      <c r="AL688" s="524"/>
      <c r="AM688" s="524"/>
      <c r="AN688" s="524"/>
      <c r="AO688" s="533"/>
      <c r="AP688" s="533"/>
      <c r="AQ688" s="533"/>
      <c r="AR688" s="533"/>
      <c r="AS688" s="533"/>
      <c r="AT688" s="533"/>
      <c r="AU688" s="533"/>
      <c r="AV688" s="533"/>
      <c r="AW688" s="533"/>
      <c r="AX688" s="533"/>
      <c r="AY688" s="533"/>
      <c r="AZ688" s="533"/>
      <c r="BA688" s="684"/>
      <c r="BB688" s="684"/>
      <c r="BC688" s="684"/>
      <c r="BD688" s="684"/>
      <c r="BE688" s="684"/>
      <c r="BF688" s="684"/>
      <c r="BG688" s="684"/>
      <c r="BH688" s="684"/>
      <c r="BI688" s="684"/>
      <c r="BJ688" s="684"/>
      <c r="BK688" s="684"/>
      <c r="BL688" s="684"/>
      <c r="BM688" s="684"/>
      <c r="BN688" s="684"/>
      <c r="BO688" s="684"/>
      <c r="BP688" s="684"/>
      <c r="BQ688" s="684"/>
    </row>
    <row r="689">
      <c r="A689" s="524"/>
      <c r="B689" s="524"/>
      <c r="C689" s="524"/>
      <c r="D689" s="524"/>
      <c r="E689" s="524"/>
      <c r="F689" s="524"/>
      <c r="G689" s="531"/>
      <c r="H689" s="531"/>
      <c r="I689" s="531"/>
      <c r="J689" s="531"/>
      <c r="K689" s="531"/>
      <c r="L689" s="531"/>
      <c r="M689" s="531"/>
      <c r="N689" s="531"/>
      <c r="O689" s="531"/>
      <c r="P689" s="549"/>
      <c r="Q689" s="676"/>
      <c r="R689" s="676"/>
      <c r="S689" s="680"/>
      <c r="T689" s="683"/>
      <c r="U689" s="683"/>
      <c r="V689" s="533"/>
      <c r="W689" s="524"/>
      <c r="X689" s="524"/>
      <c r="Y689" s="524"/>
      <c r="Z689" s="524"/>
      <c r="AA689" s="524"/>
      <c r="AB689" s="524"/>
      <c r="AC689" s="524"/>
      <c r="AD689" s="524"/>
      <c r="AE689" s="524"/>
      <c r="AF689" s="524"/>
      <c r="AG689" s="524"/>
      <c r="AH689" s="524"/>
      <c r="AI689" s="524"/>
      <c r="AJ689" s="524"/>
      <c r="AK689" s="524"/>
      <c r="AL689" s="524"/>
      <c r="AM689" s="524"/>
      <c r="AN689" s="524"/>
      <c r="AO689" s="533"/>
      <c r="AP689" s="533"/>
      <c r="AQ689" s="533"/>
      <c r="AR689" s="533"/>
      <c r="AS689" s="533"/>
      <c r="AT689" s="533"/>
      <c r="AU689" s="533"/>
      <c r="AV689" s="533"/>
      <c r="AW689" s="533"/>
      <c r="AX689" s="533"/>
      <c r="AY689" s="533"/>
      <c r="AZ689" s="533"/>
      <c r="BA689" s="684"/>
      <c r="BB689" s="684"/>
      <c r="BC689" s="684"/>
      <c r="BD689" s="684"/>
      <c r="BE689" s="684"/>
      <c r="BF689" s="684"/>
      <c r="BG689" s="684"/>
      <c r="BH689" s="684"/>
      <c r="BI689" s="684"/>
      <c r="BJ689" s="684"/>
      <c r="BK689" s="684"/>
      <c r="BL689" s="684"/>
      <c r="BM689" s="684"/>
      <c r="BN689" s="684"/>
      <c r="BO689" s="684"/>
      <c r="BP689" s="684"/>
      <c r="BQ689" s="684"/>
    </row>
    <row r="690">
      <c r="A690" s="524"/>
      <c r="B690" s="524"/>
      <c r="C690" s="524"/>
      <c r="D690" s="524"/>
      <c r="E690" s="524"/>
      <c r="F690" s="524"/>
      <c r="G690" s="531"/>
      <c r="H690" s="531"/>
      <c r="I690" s="531"/>
      <c r="J690" s="531"/>
      <c r="K690" s="531"/>
      <c r="L690" s="531"/>
      <c r="M690" s="531"/>
      <c r="N690" s="531"/>
      <c r="O690" s="531"/>
      <c r="P690" s="549"/>
      <c r="Q690" s="676"/>
      <c r="R690" s="676"/>
      <c r="S690" s="680"/>
      <c r="T690" s="683"/>
      <c r="U690" s="683"/>
      <c r="V690" s="533"/>
      <c r="W690" s="524"/>
      <c r="X690" s="524"/>
      <c r="Y690" s="524"/>
      <c r="Z690" s="524"/>
      <c r="AA690" s="524"/>
      <c r="AB690" s="524"/>
      <c r="AC690" s="524"/>
      <c r="AD690" s="524"/>
      <c r="AE690" s="524"/>
      <c r="AF690" s="524"/>
      <c r="AG690" s="524"/>
      <c r="AH690" s="524"/>
      <c r="AI690" s="524"/>
      <c r="AJ690" s="524"/>
      <c r="AK690" s="524"/>
      <c r="AL690" s="524"/>
      <c r="AM690" s="524"/>
      <c r="AN690" s="524"/>
      <c r="AO690" s="533"/>
      <c r="AP690" s="533"/>
      <c r="AQ690" s="533"/>
      <c r="AR690" s="533"/>
      <c r="AS690" s="533"/>
      <c r="AT690" s="533"/>
      <c r="AU690" s="533"/>
      <c r="AV690" s="533"/>
      <c r="AW690" s="533"/>
      <c r="AX690" s="533"/>
      <c r="AY690" s="533"/>
      <c r="AZ690" s="533"/>
      <c r="BA690" s="684"/>
      <c r="BB690" s="684"/>
      <c r="BC690" s="684"/>
      <c r="BD690" s="684"/>
      <c r="BE690" s="684"/>
      <c r="BF690" s="684"/>
      <c r="BG690" s="684"/>
      <c r="BH690" s="684"/>
      <c r="BI690" s="684"/>
      <c r="BJ690" s="684"/>
      <c r="BK690" s="684"/>
      <c r="BL690" s="684"/>
      <c r="BM690" s="684"/>
      <c r="BN690" s="684"/>
      <c r="BO690" s="684"/>
      <c r="BP690" s="684"/>
      <c r="BQ690" s="684"/>
    </row>
    <row r="691">
      <c r="A691" s="524"/>
      <c r="B691" s="524"/>
      <c r="C691" s="524"/>
      <c r="D691" s="524"/>
      <c r="E691" s="524"/>
      <c r="F691" s="524"/>
      <c r="G691" s="531"/>
      <c r="H691" s="531"/>
      <c r="I691" s="531"/>
      <c r="J691" s="531"/>
      <c r="K691" s="531"/>
      <c r="L691" s="531"/>
      <c r="M691" s="531"/>
      <c r="N691" s="531"/>
      <c r="O691" s="531"/>
      <c r="P691" s="549"/>
      <c r="Q691" s="676"/>
      <c r="R691" s="676"/>
      <c r="S691" s="680"/>
      <c r="T691" s="683"/>
      <c r="U691" s="683"/>
      <c r="V691" s="533"/>
      <c r="W691" s="524"/>
      <c r="X691" s="524"/>
      <c r="Y691" s="524"/>
      <c r="Z691" s="524"/>
      <c r="AA691" s="524"/>
      <c r="AB691" s="524"/>
      <c r="AC691" s="524"/>
      <c r="AD691" s="524"/>
      <c r="AE691" s="524"/>
      <c r="AF691" s="524"/>
      <c r="AG691" s="524"/>
      <c r="AH691" s="524"/>
      <c r="AI691" s="524"/>
      <c r="AJ691" s="524"/>
      <c r="AK691" s="524"/>
      <c r="AL691" s="524"/>
      <c r="AM691" s="524"/>
      <c r="AN691" s="524"/>
      <c r="AO691" s="533"/>
      <c r="AP691" s="533"/>
      <c r="AQ691" s="533"/>
      <c r="AR691" s="533"/>
      <c r="AS691" s="533"/>
      <c r="AT691" s="533"/>
      <c r="AU691" s="533"/>
      <c r="AV691" s="533"/>
      <c r="AW691" s="533"/>
      <c r="AX691" s="533"/>
      <c r="AY691" s="533"/>
      <c r="AZ691" s="533"/>
      <c r="BA691" s="684"/>
      <c r="BB691" s="684"/>
      <c r="BC691" s="684"/>
      <c r="BD691" s="684"/>
      <c r="BE691" s="684"/>
      <c r="BF691" s="684"/>
      <c r="BG691" s="684"/>
      <c r="BH691" s="684"/>
      <c r="BI691" s="684"/>
      <c r="BJ691" s="684"/>
      <c r="BK691" s="684"/>
      <c r="BL691" s="684"/>
      <c r="BM691" s="684"/>
      <c r="BN691" s="684"/>
      <c r="BO691" s="684"/>
      <c r="BP691" s="684"/>
      <c r="BQ691" s="684"/>
    </row>
    <row r="692">
      <c r="A692" s="524"/>
      <c r="B692" s="524"/>
      <c r="C692" s="524"/>
      <c r="D692" s="524"/>
      <c r="E692" s="524"/>
      <c r="F692" s="524"/>
      <c r="G692" s="531"/>
      <c r="H692" s="531"/>
      <c r="I692" s="531"/>
      <c r="J692" s="531"/>
      <c r="K692" s="531"/>
      <c r="L692" s="531"/>
      <c r="M692" s="531"/>
      <c r="N692" s="531"/>
      <c r="O692" s="531"/>
      <c r="P692" s="549"/>
      <c r="Q692" s="676"/>
      <c r="R692" s="676"/>
      <c r="S692" s="680"/>
      <c r="T692" s="683"/>
      <c r="U692" s="683"/>
      <c r="V692" s="533"/>
      <c r="W692" s="524"/>
      <c r="X692" s="524"/>
      <c r="Y692" s="524"/>
      <c r="Z692" s="524"/>
      <c r="AA692" s="524"/>
      <c r="AB692" s="524"/>
      <c r="AC692" s="524"/>
      <c r="AD692" s="524"/>
      <c r="AE692" s="524"/>
      <c r="AF692" s="524"/>
      <c r="AG692" s="524"/>
      <c r="AH692" s="524"/>
      <c r="AI692" s="524"/>
      <c r="AJ692" s="524"/>
      <c r="AK692" s="524"/>
      <c r="AL692" s="524"/>
      <c r="AM692" s="524"/>
      <c r="AN692" s="524"/>
      <c r="AO692" s="533"/>
      <c r="AP692" s="533"/>
      <c r="AQ692" s="533"/>
      <c r="AR692" s="533"/>
      <c r="AS692" s="533"/>
      <c r="AT692" s="533"/>
      <c r="AU692" s="533"/>
      <c r="AV692" s="533"/>
      <c r="AW692" s="533"/>
      <c r="AX692" s="533"/>
      <c r="AY692" s="533"/>
      <c r="AZ692" s="533"/>
      <c r="BA692" s="684"/>
      <c r="BB692" s="684"/>
      <c r="BC692" s="684"/>
      <c r="BD692" s="684"/>
      <c r="BE692" s="684"/>
      <c r="BF692" s="684"/>
      <c r="BG692" s="684"/>
      <c r="BH692" s="684"/>
      <c r="BI692" s="684"/>
      <c r="BJ692" s="684"/>
      <c r="BK692" s="684"/>
      <c r="BL692" s="684"/>
      <c r="BM692" s="684"/>
      <c r="BN692" s="684"/>
      <c r="BO692" s="684"/>
      <c r="BP692" s="684"/>
      <c r="BQ692" s="684"/>
    </row>
    <row r="693">
      <c r="A693" s="524"/>
      <c r="B693" s="524"/>
      <c r="C693" s="524"/>
      <c r="D693" s="524"/>
      <c r="E693" s="524"/>
      <c r="F693" s="524"/>
      <c r="G693" s="531"/>
      <c r="H693" s="531"/>
      <c r="I693" s="531"/>
      <c r="J693" s="531"/>
      <c r="K693" s="531"/>
      <c r="L693" s="531"/>
      <c r="M693" s="531"/>
      <c r="N693" s="531"/>
      <c r="O693" s="531"/>
      <c r="P693" s="549"/>
      <c r="Q693" s="676"/>
      <c r="R693" s="676"/>
      <c r="S693" s="680"/>
      <c r="T693" s="683"/>
      <c r="U693" s="683"/>
      <c r="V693" s="533"/>
      <c r="W693" s="524"/>
      <c r="X693" s="524"/>
      <c r="Y693" s="524"/>
      <c r="Z693" s="524"/>
      <c r="AA693" s="524"/>
      <c r="AB693" s="524"/>
      <c r="AC693" s="524"/>
      <c r="AD693" s="524"/>
      <c r="AE693" s="524"/>
      <c r="AF693" s="524"/>
      <c r="AG693" s="524"/>
      <c r="AH693" s="524"/>
      <c r="AI693" s="524"/>
      <c r="AJ693" s="524"/>
      <c r="AK693" s="524"/>
      <c r="AL693" s="524"/>
      <c r="AM693" s="524"/>
      <c r="AN693" s="524"/>
      <c r="AO693" s="533"/>
      <c r="AP693" s="533"/>
      <c r="AQ693" s="533"/>
      <c r="AR693" s="533"/>
      <c r="AS693" s="533"/>
      <c r="AT693" s="533"/>
      <c r="AU693" s="533"/>
      <c r="AV693" s="533"/>
      <c r="AW693" s="533"/>
      <c r="AX693" s="533"/>
      <c r="AY693" s="533"/>
      <c r="AZ693" s="533"/>
      <c r="BA693" s="684"/>
      <c r="BB693" s="684"/>
      <c r="BC693" s="684"/>
      <c r="BD693" s="684"/>
      <c r="BE693" s="684"/>
      <c r="BF693" s="684"/>
      <c r="BG693" s="684"/>
      <c r="BH693" s="684"/>
      <c r="BI693" s="684"/>
      <c r="BJ693" s="684"/>
      <c r="BK693" s="684"/>
      <c r="BL693" s="684"/>
      <c r="BM693" s="684"/>
      <c r="BN693" s="684"/>
      <c r="BO693" s="684"/>
      <c r="BP693" s="684"/>
      <c r="BQ693" s="684"/>
    </row>
    <row r="694">
      <c r="A694" s="524"/>
      <c r="B694" s="524"/>
      <c r="C694" s="524"/>
      <c r="D694" s="524"/>
      <c r="E694" s="524"/>
      <c r="F694" s="524"/>
      <c r="G694" s="531"/>
      <c r="H694" s="531"/>
      <c r="I694" s="531"/>
      <c r="J694" s="531"/>
      <c r="K694" s="531"/>
      <c r="L694" s="531"/>
      <c r="M694" s="531"/>
      <c r="N694" s="531"/>
      <c r="O694" s="531"/>
      <c r="P694" s="549"/>
      <c r="Q694" s="676"/>
      <c r="R694" s="676"/>
      <c r="S694" s="680"/>
      <c r="T694" s="683"/>
      <c r="U694" s="683"/>
      <c r="V694" s="533"/>
      <c r="W694" s="524"/>
      <c r="X694" s="524"/>
      <c r="Y694" s="524"/>
      <c r="Z694" s="524"/>
      <c r="AA694" s="524"/>
      <c r="AB694" s="524"/>
      <c r="AC694" s="524"/>
      <c r="AD694" s="524"/>
      <c r="AE694" s="524"/>
      <c r="AF694" s="524"/>
      <c r="AG694" s="524"/>
      <c r="AH694" s="524"/>
      <c r="AI694" s="524"/>
      <c r="AJ694" s="524"/>
      <c r="AK694" s="524"/>
      <c r="AL694" s="524"/>
      <c r="AM694" s="524"/>
      <c r="AN694" s="524"/>
      <c r="AO694" s="533"/>
      <c r="AP694" s="533"/>
      <c r="AQ694" s="533"/>
      <c r="AR694" s="533"/>
      <c r="AS694" s="533"/>
      <c r="AT694" s="533"/>
      <c r="AU694" s="533"/>
      <c r="AV694" s="533"/>
      <c r="AW694" s="533"/>
      <c r="AX694" s="533"/>
      <c r="AY694" s="533"/>
      <c r="AZ694" s="533"/>
      <c r="BA694" s="684"/>
      <c r="BB694" s="684"/>
      <c r="BC694" s="684"/>
      <c r="BD694" s="684"/>
      <c r="BE694" s="684"/>
      <c r="BF694" s="684"/>
      <c r="BG694" s="684"/>
      <c r="BH694" s="684"/>
      <c r="BI694" s="684"/>
      <c r="BJ694" s="684"/>
      <c r="BK694" s="684"/>
      <c r="BL694" s="684"/>
      <c r="BM694" s="684"/>
      <c r="BN694" s="684"/>
      <c r="BO694" s="684"/>
      <c r="BP694" s="684"/>
      <c r="BQ694" s="684"/>
    </row>
    <row r="695">
      <c r="A695" s="524"/>
      <c r="B695" s="524"/>
      <c r="C695" s="524"/>
      <c r="D695" s="524"/>
      <c r="E695" s="524"/>
      <c r="F695" s="524"/>
      <c r="G695" s="531"/>
      <c r="H695" s="531"/>
      <c r="I695" s="531"/>
      <c r="J695" s="531"/>
      <c r="K695" s="531"/>
      <c r="L695" s="531"/>
      <c r="M695" s="531"/>
      <c r="N695" s="531"/>
      <c r="O695" s="531"/>
      <c r="P695" s="549"/>
      <c r="Q695" s="676"/>
      <c r="R695" s="676"/>
      <c r="S695" s="680"/>
      <c r="T695" s="683"/>
      <c r="U695" s="683"/>
      <c r="V695" s="533"/>
      <c r="W695" s="524"/>
      <c r="X695" s="524"/>
      <c r="Y695" s="524"/>
      <c r="Z695" s="524"/>
      <c r="AA695" s="524"/>
      <c r="AB695" s="524"/>
      <c r="AC695" s="524"/>
      <c r="AD695" s="524"/>
      <c r="AE695" s="524"/>
      <c r="AF695" s="524"/>
      <c r="AG695" s="524"/>
      <c r="AH695" s="524"/>
      <c r="AI695" s="524"/>
      <c r="AJ695" s="524"/>
      <c r="AK695" s="524"/>
      <c r="AL695" s="524"/>
      <c r="AM695" s="524"/>
      <c r="AN695" s="524"/>
      <c r="AO695" s="533"/>
      <c r="AP695" s="533"/>
      <c r="AQ695" s="533"/>
      <c r="AR695" s="533"/>
      <c r="AS695" s="533"/>
      <c r="AT695" s="533"/>
      <c r="AU695" s="533"/>
      <c r="AV695" s="533"/>
      <c r="AW695" s="533"/>
      <c r="AX695" s="533"/>
      <c r="AY695" s="533"/>
      <c r="AZ695" s="533"/>
      <c r="BA695" s="684"/>
      <c r="BB695" s="684"/>
      <c r="BC695" s="684"/>
      <c r="BD695" s="684"/>
      <c r="BE695" s="684"/>
      <c r="BF695" s="684"/>
      <c r="BG695" s="684"/>
      <c r="BH695" s="684"/>
      <c r="BI695" s="684"/>
      <c r="BJ695" s="684"/>
      <c r="BK695" s="684"/>
      <c r="BL695" s="684"/>
      <c r="BM695" s="684"/>
      <c r="BN695" s="684"/>
      <c r="BO695" s="684"/>
      <c r="BP695" s="684"/>
      <c r="BQ695" s="684"/>
    </row>
    <row r="696">
      <c r="A696" s="524"/>
      <c r="B696" s="524"/>
      <c r="C696" s="524"/>
      <c r="D696" s="524"/>
      <c r="E696" s="524"/>
      <c r="F696" s="524"/>
      <c r="G696" s="531"/>
      <c r="H696" s="531"/>
      <c r="I696" s="531"/>
      <c r="J696" s="531"/>
      <c r="K696" s="531"/>
      <c r="L696" s="531"/>
      <c r="M696" s="531"/>
      <c r="N696" s="531"/>
      <c r="O696" s="531"/>
      <c r="P696" s="549"/>
      <c r="Q696" s="676"/>
      <c r="R696" s="676"/>
      <c r="S696" s="680"/>
      <c r="T696" s="683"/>
      <c r="U696" s="683"/>
      <c r="V696" s="533"/>
      <c r="W696" s="524"/>
      <c r="X696" s="524"/>
      <c r="Y696" s="524"/>
      <c r="Z696" s="524"/>
      <c r="AA696" s="524"/>
      <c r="AB696" s="524"/>
      <c r="AC696" s="524"/>
      <c r="AD696" s="524"/>
      <c r="AE696" s="524"/>
      <c r="AF696" s="524"/>
      <c r="AG696" s="524"/>
      <c r="AH696" s="524"/>
      <c r="AI696" s="524"/>
      <c r="AJ696" s="524"/>
      <c r="AK696" s="524"/>
      <c r="AL696" s="524"/>
      <c r="AM696" s="524"/>
      <c r="AN696" s="524"/>
      <c r="AO696" s="533"/>
      <c r="AP696" s="533"/>
      <c r="AQ696" s="533"/>
      <c r="AR696" s="533"/>
      <c r="AS696" s="533"/>
      <c r="AT696" s="533"/>
      <c r="AU696" s="533"/>
      <c r="AV696" s="533"/>
      <c r="AW696" s="533"/>
      <c r="AX696" s="533"/>
      <c r="AY696" s="533"/>
      <c r="AZ696" s="533"/>
      <c r="BA696" s="684"/>
      <c r="BB696" s="684"/>
      <c r="BC696" s="684"/>
      <c r="BD696" s="684"/>
      <c r="BE696" s="684"/>
      <c r="BF696" s="684"/>
      <c r="BG696" s="684"/>
      <c r="BH696" s="684"/>
      <c r="BI696" s="684"/>
      <c r="BJ696" s="684"/>
      <c r="BK696" s="684"/>
      <c r="BL696" s="684"/>
      <c r="BM696" s="684"/>
      <c r="BN696" s="684"/>
      <c r="BO696" s="684"/>
      <c r="BP696" s="684"/>
      <c r="BQ696" s="684"/>
    </row>
    <row r="697">
      <c r="A697" s="524"/>
      <c r="B697" s="524"/>
      <c r="C697" s="524"/>
      <c r="D697" s="524"/>
      <c r="E697" s="524"/>
      <c r="F697" s="524"/>
      <c r="G697" s="531"/>
      <c r="H697" s="531"/>
      <c r="I697" s="531"/>
      <c r="J697" s="531"/>
      <c r="K697" s="531"/>
      <c r="L697" s="531"/>
      <c r="M697" s="531"/>
      <c r="N697" s="531"/>
      <c r="O697" s="531"/>
      <c r="P697" s="549"/>
      <c r="Q697" s="676"/>
      <c r="R697" s="676"/>
      <c r="S697" s="680"/>
      <c r="T697" s="683"/>
      <c r="U697" s="683"/>
      <c r="V697" s="533"/>
      <c r="W697" s="524"/>
      <c r="X697" s="524"/>
      <c r="Y697" s="524"/>
      <c r="Z697" s="524"/>
      <c r="AA697" s="524"/>
      <c r="AB697" s="524"/>
      <c r="AC697" s="524"/>
      <c r="AD697" s="524"/>
      <c r="AE697" s="524"/>
      <c r="AF697" s="524"/>
      <c r="AG697" s="524"/>
      <c r="AH697" s="524"/>
      <c r="AI697" s="524"/>
      <c r="AJ697" s="524"/>
      <c r="AK697" s="524"/>
      <c r="AL697" s="524"/>
      <c r="AM697" s="524"/>
      <c r="AN697" s="524"/>
      <c r="AO697" s="533"/>
      <c r="AP697" s="533"/>
      <c r="AQ697" s="533"/>
      <c r="AR697" s="533"/>
      <c r="AS697" s="533"/>
      <c r="AT697" s="533"/>
      <c r="AU697" s="533"/>
      <c r="AV697" s="533"/>
      <c r="AW697" s="533"/>
      <c r="AX697" s="533"/>
      <c r="AY697" s="533"/>
      <c r="AZ697" s="533"/>
      <c r="BA697" s="684"/>
      <c r="BB697" s="684"/>
      <c r="BC697" s="684"/>
      <c r="BD697" s="684"/>
      <c r="BE697" s="684"/>
      <c r="BF697" s="684"/>
      <c r="BG697" s="684"/>
      <c r="BH697" s="684"/>
      <c r="BI697" s="684"/>
      <c r="BJ697" s="684"/>
      <c r="BK697" s="684"/>
      <c r="BL697" s="684"/>
      <c r="BM697" s="684"/>
      <c r="BN697" s="684"/>
      <c r="BO697" s="684"/>
      <c r="BP697" s="684"/>
      <c r="BQ697" s="684"/>
    </row>
    <row r="698">
      <c r="A698" s="524"/>
      <c r="B698" s="524"/>
      <c r="C698" s="524"/>
      <c r="D698" s="524"/>
      <c r="E698" s="524"/>
      <c r="F698" s="524"/>
      <c r="G698" s="531"/>
      <c r="H698" s="531"/>
      <c r="I698" s="531"/>
      <c r="J698" s="531"/>
      <c r="K698" s="531"/>
      <c r="L698" s="531"/>
      <c r="M698" s="531"/>
      <c r="N698" s="531"/>
      <c r="O698" s="531"/>
      <c r="P698" s="549"/>
      <c r="Q698" s="676"/>
      <c r="R698" s="676"/>
      <c r="S698" s="680"/>
      <c r="T698" s="683"/>
      <c r="U698" s="683"/>
      <c r="V698" s="533"/>
      <c r="W698" s="524"/>
      <c r="X698" s="524"/>
      <c r="Y698" s="524"/>
      <c r="Z698" s="524"/>
      <c r="AA698" s="524"/>
      <c r="AB698" s="524"/>
      <c r="AC698" s="524"/>
      <c r="AD698" s="524"/>
      <c r="AE698" s="524"/>
      <c r="AF698" s="524"/>
      <c r="AG698" s="524"/>
      <c r="AH698" s="524"/>
      <c r="AI698" s="524"/>
      <c r="AJ698" s="524"/>
      <c r="AK698" s="524"/>
      <c r="AL698" s="524"/>
      <c r="AM698" s="524"/>
      <c r="AN698" s="524"/>
      <c r="AO698" s="533"/>
      <c r="AP698" s="533"/>
      <c r="AQ698" s="533"/>
      <c r="AR698" s="533"/>
      <c r="AS698" s="533"/>
      <c r="AT698" s="533"/>
      <c r="AU698" s="533"/>
      <c r="AV698" s="533"/>
      <c r="AW698" s="533"/>
      <c r="AX698" s="533"/>
      <c r="AY698" s="533"/>
      <c r="AZ698" s="533"/>
      <c r="BA698" s="684"/>
      <c r="BB698" s="684"/>
      <c r="BC698" s="684"/>
      <c r="BD698" s="684"/>
      <c r="BE698" s="684"/>
      <c r="BF698" s="684"/>
      <c r="BG698" s="684"/>
      <c r="BH698" s="684"/>
      <c r="BI698" s="684"/>
      <c r="BJ698" s="684"/>
      <c r="BK698" s="684"/>
      <c r="BL698" s="684"/>
      <c r="BM698" s="684"/>
      <c r="BN698" s="684"/>
      <c r="BO698" s="684"/>
      <c r="BP698" s="684"/>
      <c r="BQ698" s="684"/>
    </row>
    <row r="699">
      <c r="A699" s="524"/>
      <c r="B699" s="524"/>
      <c r="C699" s="524"/>
      <c r="D699" s="524"/>
      <c r="E699" s="524"/>
      <c r="F699" s="524"/>
      <c r="G699" s="531"/>
      <c r="H699" s="531"/>
      <c r="I699" s="531"/>
      <c r="J699" s="531"/>
      <c r="K699" s="531"/>
      <c r="L699" s="531"/>
      <c r="M699" s="531"/>
      <c r="N699" s="531"/>
      <c r="O699" s="531"/>
      <c r="P699" s="549"/>
      <c r="Q699" s="676"/>
      <c r="R699" s="676"/>
      <c r="S699" s="680"/>
      <c r="T699" s="683"/>
      <c r="U699" s="683"/>
      <c r="V699" s="533"/>
      <c r="W699" s="524"/>
      <c r="X699" s="524"/>
      <c r="Y699" s="524"/>
      <c r="Z699" s="524"/>
      <c r="AA699" s="524"/>
      <c r="AB699" s="524"/>
      <c r="AC699" s="524"/>
      <c r="AD699" s="524"/>
      <c r="AE699" s="524"/>
      <c r="AF699" s="524"/>
      <c r="AG699" s="524"/>
      <c r="AH699" s="524"/>
      <c r="AI699" s="524"/>
      <c r="AJ699" s="524"/>
      <c r="AK699" s="524"/>
      <c r="AL699" s="524"/>
      <c r="AM699" s="524"/>
      <c r="AN699" s="524"/>
      <c r="AO699" s="533"/>
      <c r="AP699" s="533"/>
      <c r="AQ699" s="533"/>
      <c r="AR699" s="533"/>
      <c r="AS699" s="533"/>
      <c r="AT699" s="533"/>
      <c r="AU699" s="533"/>
      <c r="AV699" s="533"/>
      <c r="AW699" s="533"/>
      <c r="AX699" s="533"/>
      <c r="AY699" s="533"/>
      <c r="AZ699" s="533"/>
      <c r="BA699" s="684"/>
      <c r="BB699" s="684"/>
      <c r="BC699" s="684"/>
      <c r="BD699" s="684"/>
      <c r="BE699" s="684"/>
      <c r="BF699" s="684"/>
      <c r="BG699" s="684"/>
      <c r="BH699" s="684"/>
      <c r="BI699" s="684"/>
      <c r="BJ699" s="684"/>
      <c r="BK699" s="684"/>
      <c r="BL699" s="684"/>
      <c r="BM699" s="684"/>
      <c r="BN699" s="684"/>
      <c r="BO699" s="684"/>
      <c r="BP699" s="684"/>
      <c r="BQ699" s="684"/>
    </row>
    <row r="700">
      <c r="A700" s="524"/>
      <c r="B700" s="524"/>
      <c r="C700" s="524"/>
      <c r="D700" s="524"/>
      <c r="E700" s="524"/>
      <c r="F700" s="524"/>
      <c r="G700" s="531"/>
      <c r="H700" s="531"/>
      <c r="I700" s="531"/>
      <c r="J700" s="531"/>
      <c r="K700" s="531"/>
      <c r="L700" s="531"/>
      <c r="M700" s="531"/>
      <c r="N700" s="531"/>
      <c r="O700" s="531"/>
      <c r="P700" s="549"/>
      <c r="Q700" s="676"/>
      <c r="R700" s="676"/>
      <c r="S700" s="680"/>
      <c r="T700" s="683"/>
      <c r="U700" s="683"/>
      <c r="V700" s="533"/>
      <c r="W700" s="524"/>
      <c r="X700" s="524"/>
      <c r="Y700" s="524"/>
      <c r="Z700" s="524"/>
      <c r="AA700" s="524"/>
      <c r="AB700" s="524"/>
      <c r="AC700" s="524"/>
      <c r="AD700" s="524"/>
      <c r="AE700" s="524"/>
      <c r="AF700" s="524"/>
      <c r="AG700" s="524"/>
      <c r="AH700" s="524"/>
      <c r="AI700" s="524"/>
      <c r="AJ700" s="524"/>
      <c r="AK700" s="524"/>
      <c r="AL700" s="524"/>
      <c r="AM700" s="524"/>
      <c r="AN700" s="524"/>
      <c r="AO700" s="533"/>
      <c r="AP700" s="533"/>
      <c r="AQ700" s="533"/>
      <c r="AR700" s="533"/>
      <c r="AS700" s="533"/>
      <c r="AT700" s="533"/>
      <c r="AU700" s="533"/>
      <c r="AV700" s="533"/>
      <c r="AW700" s="533"/>
      <c r="AX700" s="533"/>
      <c r="AY700" s="533"/>
      <c r="AZ700" s="533"/>
      <c r="BA700" s="684"/>
      <c r="BB700" s="684"/>
      <c r="BC700" s="684"/>
      <c r="BD700" s="684"/>
      <c r="BE700" s="684"/>
      <c r="BF700" s="684"/>
      <c r="BG700" s="684"/>
      <c r="BH700" s="684"/>
      <c r="BI700" s="684"/>
      <c r="BJ700" s="684"/>
      <c r="BK700" s="684"/>
      <c r="BL700" s="684"/>
      <c r="BM700" s="684"/>
      <c r="BN700" s="684"/>
      <c r="BO700" s="684"/>
      <c r="BP700" s="684"/>
      <c r="BQ700" s="684"/>
    </row>
    <row r="701">
      <c r="A701" s="524"/>
      <c r="B701" s="524"/>
      <c r="C701" s="524"/>
      <c r="D701" s="524"/>
      <c r="E701" s="524"/>
      <c r="F701" s="524"/>
      <c r="G701" s="531"/>
      <c r="H701" s="531"/>
      <c r="I701" s="531"/>
      <c r="J701" s="531"/>
      <c r="K701" s="531"/>
      <c r="L701" s="531"/>
      <c r="M701" s="531"/>
      <c r="N701" s="531"/>
      <c r="O701" s="531"/>
      <c r="P701" s="549"/>
      <c r="Q701" s="676"/>
      <c r="R701" s="676"/>
      <c r="S701" s="680"/>
      <c r="T701" s="683"/>
      <c r="U701" s="683"/>
      <c r="V701" s="533"/>
      <c r="W701" s="524"/>
      <c r="X701" s="524"/>
      <c r="Y701" s="524"/>
      <c r="Z701" s="524"/>
      <c r="AA701" s="524"/>
      <c r="AB701" s="524"/>
      <c r="AC701" s="524"/>
      <c r="AD701" s="524"/>
      <c r="AE701" s="524"/>
      <c r="AF701" s="524"/>
      <c r="AG701" s="524"/>
      <c r="AH701" s="524"/>
      <c r="AI701" s="524"/>
      <c r="AJ701" s="524"/>
      <c r="AK701" s="524"/>
      <c r="AL701" s="524"/>
      <c r="AM701" s="524"/>
      <c r="AN701" s="524"/>
      <c r="AO701" s="533"/>
      <c r="AP701" s="533"/>
      <c r="AQ701" s="533"/>
      <c r="AR701" s="533"/>
      <c r="AS701" s="533"/>
      <c r="AT701" s="533"/>
      <c r="AU701" s="533"/>
      <c r="AV701" s="533"/>
      <c r="AW701" s="533"/>
      <c r="AX701" s="533"/>
      <c r="AY701" s="533"/>
      <c r="AZ701" s="533"/>
      <c r="BA701" s="684"/>
      <c r="BB701" s="684"/>
      <c r="BC701" s="684"/>
      <c r="BD701" s="684"/>
      <c r="BE701" s="684"/>
      <c r="BF701" s="684"/>
      <c r="BG701" s="684"/>
      <c r="BH701" s="684"/>
      <c r="BI701" s="684"/>
      <c r="BJ701" s="684"/>
      <c r="BK701" s="684"/>
      <c r="BL701" s="684"/>
      <c r="BM701" s="684"/>
      <c r="BN701" s="684"/>
      <c r="BO701" s="684"/>
      <c r="BP701" s="684"/>
      <c r="BQ701" s="684"/>
    </row>
    <row r="702">
      <c r="A702" s="524"/>
      <c r="B702" s="524"/>
      <c r="C702" s="524"/>
      <c r="D702" s="524"/>
      <c r="E702" s="524"/>
      <c r="F702" s="524"/>
      <c r="G702" s="531"/>
      <c r="H702" s="531"/>
      <c r="I702" s="531"/>
      <c r="J702" s="531"/>
      <c r="K702" s="531"/>
      <c r="L702" s="531"/>
      <c r="M702" s="531"/>
      <c r="N702" s="531"/>
      <c r="O702" s="531"/>
      <c r="P702" s="549"/>
      <c r="Q702" s="676"/>
      <c r="R702" s="676"/>
      <c r="S702" s="680"/>
      <c r="T702" s="683"/>
      <c r="U702" s="683"/>
      <c r="V702" s="533"/>
      <c r="W702" s="524"/>
      <c r="X702" s="524"/>
      <c r="Y702" s="524"/>
      <c r="Z702" s="524"/>
      <c r="AA702" s="524"/>
      <c r="AB702" s="524"/>
      <c r="AC702" s="524"/>
      <c r="AD702" s="524"/>
      <c r="AE702" s="524"/>
      <c r="AF702" s="524"/>
      <c r="AG702" s="524"/>
      <c r="AH702" s="524"/>
      <c r="AI702" s="524"/>
      <c r="AJ702" s="524"/>
      <c r="AK702" s="524"/>
      <c r="AL702" s="524"/>
      <c r="AM702" s="524"/>
      <c r="AN702" s="524"/>
      <c r="AO702" s="533"/>
      <c r="AP702" s="533"/>
      <c r="AQ702" s="533"/>
      <c r="AR702" s="533"/>
      <c r="AS702" s="533"/>
      <c r="AT702" s="533"/>
      <c r="AU702" s="533"/>
      <c r="AV702" s="533"/>
      <c r="AW702" s="533"/>
      <c r="AX702" s="533"/>
      <c r="AY702" s="533"/>
      <c r="AZ702" s="533"/>
      <c r="BA702" s="684"/>
      <c r="BB702" s="684"/>
      <c r="BC702" s="684"/>
      <c r="BD702" s="684"/>
      <c r="BE702" s="684"/>
      <c r="BF702" s="684"/>
      <c r="BG702" s="684"/>
      <c r="BH702" s="684"/>
      <c r="BI702" s="684"/>
      <c r="BJ702" s="684"/>
      <c r="BK702" s="684"/>
      <c r="BL702" s="684"/>
      <c r="BM702" s="684"/>
      <c r="BN702" s="684"/>
      <c r="BO702" s="684"/>
      <c r="BP702" s="684"/>
      <c r="BQ702" s="684"/>
    </row>
    <row r="703">
      <c r="A703" s="524"/>
      <c r="B703" s="524"/>
      <c r="C703" s="524"/>
      <c r="D703" s="524"/>
      <c r="E703" s="524"/>
      <c r="F703" s="524"/>
      <c r="G703" s="531"/>
      <c r="H703" s="531"/>
      <c r="I703" s="531"/>
      <c r="J703" s="531"/>
      <c r="K703" s="531"/>
      <c r="L703" s="531"/>
      <c r="M703" s="531"/>
      <c r="N703" s="531"/>
      <c r="O703" s="531"/>
      <c r="P703" s="549"/>
      <c r="Q703" s="676"/>
      <c r="R703" s="676"/>
      <c r="S703" s="680"/>
      <c r="T703" s="683"/>
      <c r="U703" s="683"/>
      <c r="V703" s="533"/>
      <c r="W703" s="524"/>
      <c r="X703" s="524"/>
      <c r="Y703" s="524"/>
      <c r="Z703" s="524"/>
      <c r="AA703" s="524"/>
      <c r="AB703" s="524"/>
      <c r="AC703" s="524"/>
      <c r="AD703" s="524"/>
      <c r="AE703" s="524"/>
      <c r="AF703" s="524"/>
      <c r="AG703" s="524"/>
      <c r="AH703" s="524"/>
      <c r="AI703" s="524"/>
      <c r="AJ703" s="524"/>
      <c r="AK703" s="524"/>
      <c r="AL703" s="524"/>
      <c r="AM703" s="524"/>
      <c r="AN703" s="524"/>
      <c r="AO703" s="533"/>
      <c r="AP703" s="533"/>
      <c r="AQ703" s="533"/>
      <c r="AR703" s="533"/>
      <c r="AS703" s="533"/>
      <c r="AT703" s="533"/>
      <c r="AU703" s="533"/>
      <c r="AV703" s="533"/>
      <c r="AW703" s="533"/>
      <c r="AX703" s="533"/>
      <c r="AY703" s="533"/>
      <c r="AZ703" s="533"/>
      <c r="BA703" s="684"/>
      <c r="BB703" s="684"/>
      <c r="BC703" s="684"/>
      <c r="BD703" s="684"/>
      <c r="BE703" s="684"/>
      <c r="BF703" s="684"/>
      <c r="BG703" s="684"/>
      <c r="BH703" s="684"/>
      <c r="BI703" s="684"/>
      <c r="BJ703" s="684"/>
      <c r="BK703" s="684"/>
      <c r="BL703" s="684"/>
      <c r="BM703" s="684"/>
      <c r="BN703" s="684"/>
      <c r="BO703" s="684"/>
      <c r="BP703" s="684"/>
      <c r="BQ703" s="684"/>
    </row>
    <row r="704">
      <c r="A704" s="524"/>
      <c r="B704" s="524"/>
      <c r="C704" s="524"/>
      <c r="D704" s="524"/>
      <c r="E704" s="524"/>
      <c r="F704" s="524"/>
      <c r="G704" s="531"/>
      <c r="H704" s="531"/>
      <c r="I704" s="531"/>
      <c r="J704" s="531"/>
      <c r="K704" s="531"/>
      <c r="L704" s="531"/>
      <c r="M704" s="531"/>
      <c r="N704" s="531"/>
      <c r="O704" s="531"/>
      <c r="P704" s="549"/>
      <c r="Q704" s="676"/>
      <c r="R704" s="676"/>
      <c r="S704" s="680"/>
      <c r="T704" s="683"/>
      <c r="U704" s="683"/>
      <c r="V704" s="533"/>
      <c r="W704" s="524"/>
      <c r="X704" s="524"/>
      <c r="Y704" s="524"/>
      <c r="Z704" s="524"/>
      <c r="AA704" s="524"/>
      <c r="AB704" s="524"/>
      <c r="AC704" s="524"/>
      <c r="AD704" s="524"/>
      <c r="AE704" s="524"/>
      <c r="AF704" s="524"/>
      <c r="AG704" s="524"/>
      <c r="AH704" s="524"/>
      <c r="AI704" s="524"/>
      <c r="AJ704" s="524"/>
      <c r="AK704" s="524"/>
      <c r="AL704" s="524"/>
      <c r="AM704" s="524"/>
      <c r="AN704" s="524"/>
      <c r="AO704" s="533"/>
      <c r="AP704" s="533"/>
      <c r="AQ704" s="533"/>
      <c r="AR704" s="533"/>
      <c r="AS704" s="533"/>
      <c r="AT704" s="533"/>
      <c r="AU704" s="533"/>
      <c r="AV704" s="533"/>
      <c r="AW704" s="533"/>
      <c r="AX704" s="533"/>
      <c r="AY704" s="533"/>
      <c r="AZ704" s="533"/>
      <c r="BA704" s="684"/>
      <c r="BB704" s="684"/>
      <c r="BC704" s="684"/>
      <c r="BD704" s="684"/>
      <c r="BE704" s="684"/>
      <c r="BF704" s="684"/>
      <c r="BG704" s="684"/>
      <c r="BH704" s="684"/>
      <c r="BI704" s="684"/>
      <c r="BJ704" s="684"/>
      <c r="BK704" s="684"/>
      <c r="BL704" s="684"/>
      <c r="BM704" s="684"/>
      <c r="BN704" s="684"/>
      <c r="BO704" s="684"/>
      <c r="BP704" s="684"/>
      <c r="BQ704" s="684"/>
    </row>
    <row r="705">
      <c r="A705" s="524"/>
      <c r="B705" s="524"/>
      <c r="C705" s="524"/>
      <c r="D705" s="524"/>
      <c r="E705" s="524"/>
      <c r="F705" s="524"/>
      <c r="G705" s="531"/>
      <c r="H705" s="531"/>
      <c r="I705" s="531"/>
      <c r="J705" s="531"/>
      <c r="K705" s="531"/>
      <c r="L705" s="531"/>
      <c r="M705" s="531"/>
      <c r="N705" s="531"/>
      <c r="O705" s="531"/>
      <c r="P705" s="549"/>
      <c r="Q705" s="676"/>
      <c r="R705" s="676"/>
      <c r="S705" s="680"/>
      <c r="T705" s="683"/>
      <c r="U705" s="683"/>
      <c r="V705" s="533"/>
      <c r="W705" s="524"/>
      <c r="X705" s="524"/>
      <c r="Y705" s="524"/>
      <c r="Z705" s="524"/>
      <c r="AA705" s="524"/>
      <c r="AB705" s="524"/>
      <c r="AC705" s="524"/>
      <c r="AD705" s="524"/>
      <c r="AE705" s="524"/>
      <c r="AF705" s="524"/>
      <c r="AG705" s="524"/>
      <c r="AH705" s="524"/>
      <c r="AI705" s="524"/>
      <c r="AJ705" s="524"/>
      <c r="AK705" s="524"/>
      <c r="AL705" s="524"/>
      <c r="AM705" s="524"/>
      <c r="AN705" s="524"/>
      <c r="AO705" s="533"/>
      <c r="AP705" s="533"/>
      <c r="AQ705" s="533"/>
      <c r="AR705" s="533"/>
      <c r="AS705" s="533"/>
      <c r="AT705" s="533"/>
      <c r="AU705" s="533"/>
      <c r="AV705" s="533"/>
      <c r="AW705" s="533"/>
      <c r="AX705" s="533"/>
      <c r="AY705" s="533"/>
      <c r="AZ705" s="533"/>
      <c r="BA705" s="684"/>
      <c r="BB705" s="684"/>
      <c r="BC705" s="684"/>
      <c r="BD705" s="684"/>
      <c r="BE705" s="684"/>
      <c r="BF705" s="684"/>
      <c r="BG705" s="684"/>
      <c r="BH705" s="684"/>
      <c r="BI705" s="684"/>
      <c r="BJ705" s="684"/>
      <c r="BK705" s="684"/>
      <c r="BL705" s="684"/>
      <c r="BM705" s="684"/>
      <c r="BN705" s="684"/>
      <c r="BO705" s="684"/>
      <c r="BP705" s="684"/>
      <c r="BQ705" s="684"/>
    </row>
    <row r="706">
      <c r="A706" s="524"/>
      <c r="B706" s="524"/>
      <c r="C706" s="524"/>
      <c r="D706" s="524"/>
      <c r="E706" s="524"/>
      <c r="F706" s="524"/>
      <c r="G706" s="531"/>
      <c r="H706" s="531"/>
      <c r="I706" s="531"/>
      <c r="J706" s="531"/>
      <c r="K706" s="531"/>
      <c r="L706" s="531"/>
      <c r="M706" s="531"/>
      <c r="N706" s="531"/>
      <c r="O706" s="531"/>
      <c r="P706" s="549"/>
      <c r="Q706" s="676"/>
      <c r="R706" s="676"/>
      <c r="S706" s="680"/>
      <c r="T706" s="683"/>
      <c r="U706" s="683"/>
      <c r="V706" s="533"/>
      <c r="W706" s="524"/>
      <c r="X706" s="524"/>
      <c r="Y706" s="524"/>
      <c r="Z706" s="524"/>
      <c r="AA706" s="524"/>
      <c r="AB706" s="524"/>
      <c r="AC706" s="524"/>
      <c r="AD706" s="524"/>
      <c r="AE706" s="524"/>
      <c r="AF706" s="524"/>
      <c r="AG706" s="524"/>
      <c r="AH706" s="524"/>
      <c r="AI706" s="524"/>
      <c r="AJ706" s="524"/>
      <c r="AK706" s="524"/>
      <c r="AL706" s="524"/>
      <c r="AM706" s="524"/>
      <c r="AN706" s="524"/>
      <c r="AO706" s="533"/>
      <c r="AP706" s="533"/>
      <c r="AQ706" s="533"/>
      <c r="AR706" s="533"/>
      <c r="AS706" s="533"/>
      <c r="AT706" s="533"/>
      <c r="AU706" s="533"/>
      <c r="AV706" s="533"/>
      <c r="AW706" s="533"/>
      <c r="AX706" s="533"/>
      <c r="AY706" s="533"/>
      <c r="AZ706" s="533"/>
      <c r="BA706" s="684"/>
      <c r="BB706" s="684"/>
      <c r="BC706" s="684"/>
      <c r="BD706" s="684"/>
      <c r="BE706" s="684"/>
      <c r="BF706" s="684"/>
      <c r="BG706" s="684"/>
      <c r="BH706" s="684"/>
      <c r="BI706" s="684"/>
      <c r="BJ706" s="684"/>
      <c r="BK706" s="684"/>
      <c r="BL706" s="684"/>
      <c r="BM706" s="684"/>
      <c r="BN706" s="684"/>
      <c r="BO706" s="684"/>
      <c r="BP706" s="684"/>
      <c r="BQ706" s="684"/>
    </row>
    <row r="707">
      <c r="A707" s="524"/>
      <c r="B707" s="524"/>
      <c r="C707" s="524"/>
      <c r="D707" s="524"/>
      <c r="E707" s="524"/>
      <c r="F707" s="524"/>
      <c r="G707" s="531"/>
      <c r="H707" s="531"/>
      <c r="I707" s="531"/>
      <c r="J707" s="531"/>
      <c r="K707" s="531"/>
      <c r="L707" s="531"/>
      <c r="M707" s="531"/>
      <c r="N707" s="531"/>
      <c r="O707" s="531"/>
      <c r="P707" s="549"/>
      <c r="Q707" s="676"/>
      <c r="R707" s="676"/>
      <c r="S707" s="680"/>
      <c r="T707" s="683"/>
      <c r="U707" s="683"/>
      <c r="V707" s="533"/>
      <c r="W707" s="524"/>
      <c r="X707" s="524"/>
      <c r="Y707" s="524"/>
      <c r="Z707" s="524"/>
      <c r="AA707" s="524"/>
      <c r="AB707" s="524"/>
      <c r="AC707" s="524"/>
      <c r="AD707" s="524"/>
      <c r="AE707" s="524"/>
      <c r="AF707" s="524"/>
      <c r="AG707" s="524"/>
      <c r="AH707" s="524"/>
      <c r="AI707" s="524"/>
      <c r="AJ707" s="524"/>
      <c r="AK707" s="524"/>
      <c r="AL707" s="524"/>
      <c r="AM707" s="524"/>
      <c r="AN707" s="524"/>
      <c r="AO707" s="533"/>
      <c r="AP707" s="533"/>
      <c r="AQ707" s="533"/>
      <c r="AR707" s="533"/>
      <c r="AS707" s="533"/>
      <c r="AT707" s="533"/>
      <c r="AU707" s="533"/>
      <c r="AV707" s="533"/>
      <c r="AW707" s="533"/>
      <c r="AX707" s="533"/>
      <c r="AY707" s="533"/>
      <c r="AZ707" s="533"/>
      <c r="BA707" s="684"/>
      <c r="BB707" s="684"/>
      <c r="BC707" s="684"/>
      <c r="BD707" s="684"/>
      <c r="BE707" s="684"/>
      <c r="BF707" s="684"/>
      <c r="BG707" s="684"/>
      <c r="BH707" s="684"/>
      <c r="BI707" s="684"/>
      <c r="BJ707" s="684"/>
      <c r="BK707" s="684"/>
      <c r="BL707" s="684"/>
      <c r="BM707" s="684"/>
      <c r="BN707" s="684"/>
      <c r="BO707" s="684"/>
      <c r="BP707" s="684"/>
      <c r="BQ707" s="684"/>
    </row>
    <row r="708">
      <c r="A708" s="524"/>
      <c r="B708" s="524"/>
      <c r="C708" s="524"/>
      <c r="D708" s="524"/>
      <c r="E708" s="524"/>
      <c r="F708" s="524"/>
      <c r="G708" s="531"/>
      <c r="H708" s="531"/>
      <c r="I708" s="531"/>
      <c r="J708" s="531"/>
      <c r="K708" s="531"/>
      <c r="L708" s="531"/>
      <c r="M708" s="531"/>
      <c r="N708" s="531"/>
      <c r="O708" s="531"/>
      <c r="P708" s="549"/>
      <c r="Q708" s="676"/>
      <c r="R708" s="676"/>
      <c r="S708" s="680"/>
      <c r="T708" s="683"/>
      <c r="U708" s="683"/>
      <c r="V708" s="533"/>
      <c r="W708" s="524"/>
      <c r="X708" s="524"/>
      <c r="Y708" s="524"/>
      <c r="Z708" s="524"/>
      <c r="AA708" s="524"/>
      <c r="AB708" s="524"/>
      <c r="AC708" s="524"/>
      <c r="AD708" s="524"/>
      <c r="AE708" s="524"/>
      <c r="AF708" s="524"/>
      <c r="AG708" s="524"/>
      <c r="AH708" s="524"/>
      <c r="AI708" s="524"/>
      <c r="AJ708" s="524"/>
      <c r="AK708" s="524"/>
      <c r="AL708" s="524"/>
      <c r="AM708" s="524"/>
      <c r="AN708" s="524"/>
      <c r="AO708" s="533"/>
      <c r="AP708" s="533"/>
      <c r="AQ708" s="533"/>
      <c r="AR708" s="533"/>
      <c r="AS708" s="533"/>
      <c r="AT708" s="533"/>
      <c r="AU708" s="533"/>
      <c r="AV708" s="533"/>
      <c r="AW708" s="533"/>
      <c r="AX708" s="533"/>
      <c r="AY708" s="533"/>
      <c r="AZ708" s="533"/>
      <c r="BA708" s="684"/>
      <c r="BB708" s="684"/>
      <c r="BC708" s="684"/>
      <c r="BD708" s="684"/>
      <c r="BE708" s="684"/>
      <c r="BF708" s="684"/>
      <c r="BG708" s="684"/>
      <c r="BH708" s="684"/>
      <c r="BI708" s="684"/>
      <c r="BJ708" s="684"/>
      <c r="BK708" s="684"/>
      <c r="BL708" s="684"/>
      <c r="BM708" s="684"/>
      <c r="BN708" s="684"/>
      <c r="BO708" s="684"/>
      <c r="BP708" s="684"/>
      <c r="BQ708" s="684"/>
    </row>
    <row r="709">
      <c r="A709" s="524"/>
      <c r="B709" s="524"/>
      <c r="C709" s="524"/>
      <c r="D709" s="524"/>
      <c r="E709" s="524"/>
      <c r="F709" s="524"/>
      <c r="G709" s="531"/>
      <c r="H709" s="531"/>
      <c r="I709" s="531"/>
      <c r="J709" s="531"/>
      <c r="K709" s="531"/>
      <c r="L709" s="531"/>
      <c r="M709" s="531"/>
      <c r="N709" s="531"/>
      <c r="O709" s="531"/>
      <c r="P709" s="549"/>
      <c r="Q709" s="676"/>
      <c r="R709" s="676"/>
      <c r="S709" s="680"/>
      <c r="T709" s="683"/>
      <c r="U709" s="683"/>
      <c r="V709" s="533"/>
      <c r="W709" s="524"/>
      <c r="X709" s="524"/>
      <c r="Y709" s="524"/>
      <c r="Z709" s="524"/>
      <c r="AA709" s="524"/>
      <c r="AB709" s="524"/>
      <c r="AC709" s="524"/>
      <c r="AD709" s="524"/>
      <c r="AE709" s="524"/>
      <c r="AF709" s="524"/>
      <c r="AG709" s="524"/>
      <c r="AH709" s="524"/>
      <c r="AI709" s="524"/>
      <c r="AJ709" s="524"/>
      <c r="AK709" s="524"/>
      <c r="AL709" s="524"/>
      <c r="AM709" s="524"/>
      <c r="AN709" s="524"/>
      <c r="AO709" s="533"/>
      <c r="AP709" s="533"/>
      <c r="AQ709" s="533"/>
      <c r="AR709" s="533"/>
      <c r="AS709" s="533"/>
      <c r="AT709" s="533"/>
      <c r="AU709" s="533"/>
      <c r="AV709" s="533"/>
      <c r="AW709" s="533"/>
      <c r="AX709" s="533"/>
      <c r="AY709" s="533"/>
      <c r="AZ709" s="533"/>
      <c r="BA709" s="684"/>
      <c r="BB709" s="684"/>
      <c r="BC709" s="684"/>
      <c r="BD709" s="684"/>
      <c r="BE709" s="684"/>
      <c r="BF709" s="684"/>
      <c r="BG709" s="684"/>
      <c r="BH709" s="684"/>
      <c r="BI709" s="684"/>
      <c r="BJ709" s="684"/>
      <c r="BK709" s="684"/>
      <c r="BL709" s="684"/>
      <c r="BM709" s="684"/>
      <c r="BN709" s="684"/>
      <c r="BO709" s="684"/>
      <c r="BP709" s="684"/>
      <c r="BQ709" s="684"/>
    </row>
    <row r="710">
      <c r="A710" s="524"/>
      <c r="B710" s="524"/>
      <c r="C710" s="524"/>
      <c r="D710" s="524"/>
      <c r="E710" s="524"/>
      <c r="F710" s="524"/>
      <c r="G710" s="531"/>
      <c r="H710" s="531"/>
      <c r="I710" s="531"/>
      <c r="J710" s="531"/>
      <c r="K710" s="531"/>
      <c r="L710" s="531"/>
      <c r="M710" s="531"/>
      <c r="N710" s="531"/>
      <c r="O710" s="531"/>
      <c r="P710" s="549"/>
      <c r="Q710" s="676"/>
      <c r="R710" s="676"/>
      <c r="S710" s="680"/>
      <c r="T710" s="683"/>
      <c r="U710" s="683"/>
      <c r="V710" s="533"/>
      <c r="W710" s="524"/>
      <c r="X710" s="524"/>
      <c r="Y710" s="524"/>
      <c r="Z710" s="524"/>
      <c r="AA710" s="524"/>
      <c r="AB710" s="524"/>
      <c r="AC710" s="524"/>
      <c r="AD710" s="524"/>
      <c r="AE710" s="524"/>
      <c r="AF710" s="524"/>
      <c r="AG710" s="524"/>
      <c r="AH710" s="524"/>
      <c r="AI710" s="524"/>
      <c r="AJ710" s="524"/>
      <c r="AK710" s="524"/>
      <c r="AL710" s="524"/>
      <c r="AM710" s="524"/>
      <c r="AN710" s="524"/>
      <c r="AO710" s="533"/>
      <c r="AP710" s="533"/>
      <c r="AQ710" s="533"/>
      <c r="AR710" s="533"/>
      <c r="AS710" s="533"/>
      <c r="AT710" s="533"/>
      <c r="AU710" s="533"/>
      <c r="AV710" s="533"/>
      <c r="AW710" s="533"/>
      <c r="AX710" s="533"/>
      <c r="AY710" s="533"/>
      <c r="AZ710" s="533"/>
      <c r="BA710" s="684"/>
      <c r="BB710" s="684"/>
      <c r="BC710" s="684"/>
      <c r="BD710" s="684"/>
      <c r="BE710" s="684"/>
      <c r="BF710" s="684"/>
      <c r="BG710" s="684"/>
      <c r="BH710" s="684"/>
      <c r="BI710" s="684"/>
      <c r="BJ710" s="684"/>
      <c r="BK710" s="684"/>
      <c r="BL710" s="684"/>
      <c r="BM710" s="684"/>
      <c r="BN710" s="684"/>
      <c r="BO710" s="684"/>
      <c r="BP710" s="684"/>
      <c r="BQ710" s="684"/>
    </row>
    <row r="711">
      <c r="A711" s="524"/>
      <c r="B711" s="524"/>
      <c r="C711" s="524"/>
      <c r="D711" s="524"/>
      <c r="E711" s="524"/>
      <c r="F711" s="524"/>
      <c r="G711" s="531"/>
      <c r="H711" s="531"/>
      <c r="I711" s="531"/>
      <c r="J711" s="531"/>
      <c r="K711" s="531"/>
      <c r="L711" s="531"/>
      <c r="M711" s="531"/>
      <c r="N711" s="531"/>
      <c r="O711" s="531"/>
      <c r="P711" s="549"/>
      <c r="Q711" s="676"/>
      <c r="R711" s="676"/>
      <c r="S711" s="680"/>
      <c r="T711" s="683"/>
      <c r="U711" s="683"/>
      <c r="V711" s="533"/>
      <c r="W711" s="524"/>
      <c r="X711" s="524"/>
      <c r="Y711" s="524"/>
      <c r="Z711" s="524"/>
      <c r="AA711" s="524"/>
      <c r="AB711" s="524"/>
      <c r="AC711" s="524"/>
      <c r="AD711" s="524"/>
      <c r="AE711" s="524"/>
      <c r="AF711" s="524"/>
      <c r="AG711" s="524"/>
      <c r="AH711" s="524"/>
      <c r="AI711" s="524"/>
      <c r="AJ711" s="524"/>
      <c r="AK711" s="524"/>
      <c r="AL711" s="524"/>
      <c r="AM711" s="524"/>
      <c r="AN711" s="524"/>
      <c r="AO711" s="533"/>
      <c r="AP711" s="533"/>
      <c r="AQ711" s="533"/>
      <c r="AR711" s="533"/>
      <c r="AS711" s="533"/>
      <c r="AT711" s="533"/>
      <c r="AU711" s="533"/>
      <c r="AV711" s="533"/>
      <c r="AW711" s="533"/>
      <c r="AX711" s="533"/>
      <c r="AY711" s="533"/>
      <c r="AZ711" s="533"/>
      <c r="BA711" s="684"/>
      <c r="BB711" s="684"/>
      <c r="BC711" s="684"/>
      <c r="BD711" s="684"/>
      <c r="BE711" s="684"/>
      <c r="BF711" s="684"/>
      <c r="BG711" s="684"/>
      <c r="BH711" s="684"/>
      <c r="BI711" s="684"/>
      <c r="BJ711" s="684"/>
      <c r="BK711" s="684"/>
      <c r="BL711" s="684"/>
      <c r="BM711" s="684"/>
      <c r="BN711" s="684"/>
      <c r="BO711" s="684"/>
      <c r="BP711" s="684"/>
      <c r="BQ711" s="684"/>
    </row>
    <row r="712">
      <c r="A712" s="524"/>
      <c r="B712" s="524"/>
      <c r="C712" s="524"/>
      <c r="D712" s="524"/>
      <c r="E712" s="524"/>
      <c r="F712" s="524"/>
      <c r="G712" s="531"/>
      <c r="H712" s="531"/>
      <c r="I712" s="531"/>
      <c r="J712" s="531"/>
      <c r="K712" s="531"/>
      <c r="L712" s="531"/>
      <c r="M712" s="531"/>
      <c r="N712" s="531"/>
      <c r="O712" s="531"/>
      <c r="P712" s="549"/>
      <c r="Q712" s="676"/>
      <c r="R712" s="676"/>
      <c r="S712" s="680"/>
      <c r="T712" s="683"/>
      <c r="U712" s="683"/>
      <c r="V712" s="533"/>
      <c r="W712" s="524"/>
      <c r="X712" s="524"/>
      <c r="Y712" s="524"/>
      <c r="Z712" s="524"/>
      <c r="AA712" s="524"/>
      <c r="AB712" s="524"/>
      <c r="AC712" s="524"/>
      <c r="AD712" s="524"/>
      <c r="AE712" s="524"/>
      <c r="AF712" s="524"/>
      <c r="AG712" s="524"/>
      <c r="AH712" s="524"/>
      <c r="AI712" s="524"/>
      <c r="AJ712" s="524"/>
      <c r="AK712" s="524"/>
      <c r="AL712" s="524"/>
      <c r="AM712" s="524"/>
      <c r="AN712" s="524"/>
      <c r="AO712" s="533"/>
      <c r="AP712" s="533"/>
      <c r="AQ712" s="533"/>
      <c r="AR712" s="533"/>
      <c r="AS712" s="533"/>
      <c r="AT712" s="533"/>
      <c r="AU712" s="533"/>
      <c r="AV712" s="533"/>
      <c r="AW712" s="533"/>
      <c r="AX712" s="533"/>
      <c r="AY712" s="533"/>
      <c r="AZ712" s="533"/>
      <c r="BA712" s="684"/>
      <c r="BB712" s="684"/>
      <c r="BC712" s="684"/>
      <c r="BD712" s="684"/>
      <c r="BE712" s="684"/>
      <c r="BF712" s="684"/>
      <c r="BG712" s="684"/>
      <c r="BH712" s="684"/>
      <c r="BI712" s="684"/>
      <c r="BJ712" s="684"/>
      <c r="BK712" s="684"/>
      <c r="BL712" s="684"/>
      <c r="BM712" s="684"/>
      <c r="BN712" s="684"/>
      <c r="BO712" s="684"/>
      <c r="BP712" s="684"/>
      <c r="BQ712" s="684"/>
    </row>
    <row r="713">
      <c r="A713" s="524"/>
      <c r="B713" s="524"/>
      <c r="C713" s="524"/>
      <c r="D713" s="524"/>
      <c r="E713" s="524"/>
      <c r="F713" s="524"/>
      <c r="G713" s="531"/>
      <c r="H713" s="531"/>
      <c r="I713" s="531"/>
      <c r="J713" s="531"/>
      <c r="K713" s="531"/>
      <c r="L713" s="531"/>
      <c r="M713" s="531"/>
      <c r="N713" s="531"/>
      <c r="O713" s="531"/>
      <c r="P713" s="549"/>
      <c r="Q713" s="676"/>
      <c r="R713" s="676"/>
      <c r="S713" s="680"/>
      <c r="T713" s="683"/>
      <c r="U713" s="683"/>
      <c r="V713" s="533"/>
      <c r="W713" s="524"/>
      <c r="X713" s="524"/>
      <c r="Y713" s="524"/>
      <c r="Z713" s="524"/>
      <c r="AA713" s="524"/>
      <c r="AB713" s="524"/>
      <c r="AC713" s="524"/>
      <c r="AD713" s="524"/>
      <c r="AE713" s="524"/>
      <c r="AF713" s="524"/>
      <c r="AG713" s="524"/>
      <c r="AH713" s="524"/>
      <c r="AI713" s="524"/>
      <c r="AJ713" s="524"/>
      <c r="AK713" s="524"/>
      <c r="AL713" s="524"/>
      <c r="AM713" s="524"/>
      <c r="AN713" s="524"/>
      <c r="AO713" s="533"/>
      <c r="AP713" s="533"/>
      <c r="AQ713" s="533"/>
      <c r="AR713" s="533"/>
      <c r="AS713" s="533"/>
      <c r="AT713" s="533"/>
      <c r="AU713" s="533"/>
      <c r="AV713" s="533"/>
      <c r="AW713" s="533"/>
      <c r="AX713" s="533"/>
      <c r="AY713" s="533"/>
      <c r="AZ713" s="533"/>
      <c r="BA713" s="684"/>
      <c r="BB713" s="684"/>
      <c r="BC713" s="684"/>
      <c r="BD713" s="684"/>
      <c r="BE713" s="684"/>
      <c r="BF713" s="684"/>
      <c r="BG713" s="684"/>
      <c r="BH713" s="684"/>
      <c r="BI713" s="684"/>
      <c r="BJ713" s="684"/>
      <c r="BK713" s="684"/>
      <c r="BL713" s="684"/>
      <c r="BM713" s="684"/>
      <c r="BN713" s="684"/>
      <c r="BO713" s="684"/>
      <c r="BP713" s="684"/>
      <c r="BQ713" s="684"/>
    </row>
    <row r="714">
      <c r="A714" s="524"/>
      <c r="B714" s="524"/>
      <c r="C714" s="524"/>
      <c r="D714" s="524"/>
      <c r="E714" s="524"/>
      <c r="F714" s="524"/>
      <c r="G714" s="531"/>
      <c r="H714" s="531"/>
      <c r="I714" s="531"/>
      <c r="J714" s="531"/>
      <c r="K714" s="531"/>
      <c r="L714" s="531"/>
      <c r="M714" s="531"/>
      <c r="N714" s="531"/>
      <c r="O714" s="531"/>
      <c r="P714" s="549"/>
      <c r="Q714" s="676"/>
      <c r="R714" s="676"/>
      <c r="S714" s="680"/>
      <c r="T714" s="683"/>
      <c r="U714" s="683"/>
      <c r="V714" s="533"/>
      <c r="W714" s="524"/>
      <c r="X714" s="524"/>
      <c r="Y714" s="524"/>
      <c r="Z714" s="524"/>
      <c r="AA714" s="524"/>
      <c r="AB714" s="524"/>
      <c r="AC714" s="524"/>
      <c r="AD714" s="524"/>
      <c r="AE714" s="524"/>
      <c r="AF714" s="524"/>
      <c r="AG714" s="524"/>
      <c r="AH714" s="524"/>
      <c r="AI714" s="524"/>
      <c r="AJ714" s="524"/>
      <c r="AK714" s="524"/>
      <c r="AL714" s="524"/>
      <c r="AM714" s="524"/>
      <c r="AN714" s="524"/>
      <c r="AO714" s="533"/>
      <c r="AP714" s="533"/>
      <c r="AQ714" s="533"/>
      <c r="AR714" s="533"/>
      <c r="AS714" s="533"/>
      <c r="AT714" s="533"/>
      <c r="AU714" s="533"/>
      <c r="AV714" s="533"/>
      <c r="AW714" s="533"/>
      <c r="AX714" s="533"/>
      <c r="AY714" s="533"/>
      <c r="AZ714" s="533"/>
      <c r="BA714" s="684"/>
      <c r="BB714" s="684"/>
      <c r="BC714" s="684"/>
      <c r="BD714" s="684"/>
      <c r="BE714" s="684"/>
      <c r="BF714" s="684"/>
      <c r="BG714" s="684"/>
      <c r="BH714" s="684"/>
      <c r="BI714" s="684"/>
      <c r="BJ714" s="684"/>
      <c r="BK714" s="684"/>
      <c r="BL714" s="684"/>
      <c r="BM714" s="684"/>
      <c r="BN714" s="684"/>
      <c r="BO714" s="684"/>
      <c r="BP714" s="684"/>
      <c r="BQ714" s="684"/>
    </row>
    <row r="715">
      <c r="A715" s="524"/>
      <c r="B715" s="524"/>
      <c r="C715" s="524"/>
      <c r="D715" s="524"/>
      <c r="E715" s="524"/>
      <c r="F715" s="524"/>
      <c r="G715" s="531"/>
      <c r="H715" s="531"/>
      <c r="I715" s="531"/>
      <c r="J715" s="531"/>
      <c r="K715" s="531"/>
      <c r="L715" s="531"/>
      <c r="M715" s="531"/>
      <c r="N715" s="531"/>
      <c r="O715" s="531"/>
      <c r="P715" s="549"/>
      <c r="Q715" s="676"/>
      <c r="R715" s="676"/>
      <c r="S715" s="680"/>
      <c r="T715" s="683"/>
      <c r="U715" s="683"/>
      <c r="V715" s="533"/>
      <c r="W715" s="524"/>
      <c r="X715" s="524"/>
      <c r="Y715" s="524"/>
      <c r="Z715" s="524"/>
      <c r="AA715" s="524"/>
      <c r="AB715" s="524"/>
      <c r="AC715" s="524"/>
      <c r="AD715" s="524"/>
      <c r="AE715" s="524"/>
      <c r="AF715" s="524"/>
      <c r="AG715" s="524"/>
      <c r="AH715" s="524"/>
      <c r="AI715" s="524"/>
      <c r="AJ715" s="524"/>
      <c r="AK715" s="524"/>
      <c r="AL715" s="524"/>
      <c r="AM715" s="524"/>
      <c r="AN715" s="524"/>
      <c r="AO715" s="533"/>
      <c r="AP715" s="533"/>
      <c r="AQ715" s="533"/>
      <c r="AR715" s="533"/>
      <c r="AS715" s="533"/>
      <c r="AT715" s="533"/>
      <c r="AU715" s="533"/>
      <c r="AV715" s="533"/>
      <c r="AW715" s="533"/>
      <c r="AX715" s="533"/>
      <c r="AY715" s="533"/>
      <c r="AZ715" s="533"/>
      <c r="BA715" s="684"/>
      <c r="BB715" s="684"/>
      <c r="BC715" s="684"/>
      <c r="BD715" s="684"/>
      <c r="BE715" s="684"/>
      <c r="BF715" s="684"/>
      <c r="BG715" s="684"/>
      <c r="BH715" s="684"/>
      <c r="BI715" s="684"/>
      <c r="BJ715" s="684"/>
      <c r="BK715" s="684"/>
      <c r="BL715" s="684"/>
      <c r="BM715" s="684"/>
      <c r="BN715" s="684"/>
      <c r="BO715" s="684"/>
      <c r="BP715" s="684"/>
      <c r="BQ715" s="684"/>
    </row>
    <row r="716">
      <c r="A716" s="524"/>
      <c r="B716" s="524"/>
      <c r="C716" s="524"/>
      <c r="D716" s="524"/>
      <c r="E716" s="524"/>
      <c r="F716" s="524"/>
      <c r="G716" s="531"/>
      <c r="H716" s="531"/>
      <c r="I716" s="531"/>
      <c r="J716" s="531"/>
      <c r="K716" s="531"/>
      <c r="L716" s="531"/>
      <c r="M716" s="531"/>
      <c r="N716" s="531"/>
      <c r="O716" s="531"/>
      <c r="P716" s="549"/>
      <c r="Q716" s="676"/>
      <c r="R716" s="676"/>
      <c r="S716" s="680"/>
      <c r="T716" s="683"/>
      <c r="U716" s="683"/>
      <c r="V716" s="533"/>
      <c r="W716" s="524"/>
      <c r="X716" s="524"/>
      <c r="Y716" s="524"/>
      <c r="Z716" s="524"/>
      <c r="AA716" s="524"/>
      <c r="AB716" s="524"/>
      <c r="AC716" s="524"/>
      <c r="AD716" s="524"/>
      <c r="AE716" s="524"/>
      <c r="AF716" s="524"/>
      <c r="AG716" s="524"/>
      <c r="AH716" s="524"/>
      <c r="AI716" s="524"/>
      <c r="AJ716" s="524"/>
      <c r="AK716" s="524"/>
      <c r="AL716" s="524"/>
      <c r="AM716" s="524"/>
      <c r="AN716" s="524"/>
      <c r="AO716" s="533"/>
      <c r="AP716" s="533"/>
      <c r="AQ716" s="533"/>
      <c r="AR716" s="533"/>
      <c r="AS716" s="533"/>
      <c r="AT716" s="533"/>
      <c r="AU716" s="533"/>
      <c r="AV716" s="533"/>
      <c r="AW716" s="533"/>
      <c r="AX716" s="533"/>
      <c r="AY716" s="533"/>
      <c r="AZ716" s="533"/>
      <c r="BA716" s="684"/>
      <c r="BB716" s="684"/>
      <c r="BC716" s="684"/>
      <c r="BD716" s="684"/>
      <c r="BE716" s="684"/>
      <c r="BF716" s="684"/>
      <c r="BG716" s="684"/>
      <c r="BH716" s="684"/>
      <c r="BI716" s="684"/>
      <c r="BJ716" s="684"/>
      <c r="BK716" s="684"/>
      <c r="BL716" s="684"/>
      <c r="BM716" s="684"/>
      <c r="BN716" s="684"/>
      <c r="BO716" s="684"/>
      <c r="BP716" s="684"/>
      <c r="BQ716" s="684"/>
    </row>
    <row r="717">
      <c r="A717" s="524"/>
      <c r="B717" s="524"/>
      <c r="C717" s="524"/>
      <c r="D717" s="524"/>
      <c r="E717" s="524"/>
      <c r="F717" s="524"/>
      <c r="G717" s="531"/>
      <c r="H717" s="531"/>
      <c r="I717" s="531"/>
      <c r="J717" s="531"/>
      <c r="K717" s="531"/>
      <c r="L717" s="531"/>
      <c r="M717" s="531"/>
      <c r="N717" s="531"/>
      <c r="O717" s="531"/>
      <c r="P717" s="549"/>
      <c r="Q717" s="676"/>
      <c r="R717" s="676"/>
      <c r="S717" s="680"/>
      <c r="T717" s="683"/>
      <c r="U717" s="683"/>
      <c r="V717" s="533"/>
      <c r="W717" s="524"/>
      <c r="X717" s="524"/>
      <c r="Y717" s="524"/>
      <c r="Z717" s="524"/>
      <c r="AA717" s="524"/>
      <c r="AB717" s="524"/>
      <c r="AC717" s="524"/>
      <c r="AD717" s="524"/>
      <c r="AE717" s="524"/>
      <c r="AF717" s="524"/>
      <c r="AG717" s="524"/>
      <c r="AH717" s="524"/>
      <c r="AI717" s="524"/>
      <c r="AJ717" s="524"/>
      <c r="AK717" s="524"/>
      <c r="AL717" s="524"/>
      <c r="AM717" s="524"/>
      <c r="AN717" s="524"/>
      <c r="AO717" s="533"/>
      <c r="AP717" s="533"/>
      <c r="AQ717" s="533"/>
      <c r="AR717" s="533"/>
      <c r="AS717" s="533"/>
      <c r="AT717" s="533"/>
      <c r="AU717" s="533"/>
      <c r="AV717" s="533"/>
      <c r="AW717" s="533"/>
      <c r="AX717" s="533"/>
      <c r="AY717" s="533"/>
      <c r="AZ717" s="533"/>
      <c r="BA717" s="684"/>
      <c r="BB717" s="684"/>
      <c r="BC717" s="684"/>
      <c r="BD717" s="684"/>
      <c r="BE717" s="684"/>
      <c r="BF717" s="684"/>
      <c r="BG717" s="684"/>
      <c r="BH717" s="684"/>
      <c r="BI717" s="684"/>
      <c r="BJ717" s="684"/>
      <c r="BK717" s="684"/>
      <c r="BL717" s="684"/>
      <c r="BM717" s="684"/>
      <c r="BN717" s="684"/>
      <c r="BO717" s="684"/>
      <c r="BP717" s="684"/>
      <c r="BQ717" s="684"/>
    </row>
    <row r="718">
      <c r="A718" s="524"/>
      <c r="B718" s="524"/>
      <c r="C718" s="524"/>
      <c r="D718" s="524"/>
      <c r="E718" s="524"/>
      <c r="F718" s="524"/>
      <c r="G718" s="531"/>
      <c r="H718" s="531"/>
      <c r="I718" s="531"/>
      <c r="J718" s="531"/>
      <c r="K718" s="531"/>
      <c r="L718" s="531"/>
      <c r="M718" s="531"/>
      <c r="N718" s="531"/>
      <c r="O718" s="531"/>
      <c r="P718" s="549"/>
      <c r="Q718" s="676"/>
      <c r="R718" s="676"/>
      <c r="S718" s="680"/>
      <c r="T718" s="683"/>
      <c r="U718" s="683"/>
      <c r="V718" s="533"/>
      <c r="W718" s="524"/>
      <c r="X718" s="524"/>
      <c r="Y718" s="524"/>
      <c r="Z718" s="524"/>
      <c r="AA718" s="524"/>
      <c r="AB718" s="524"/>
      <c r="AC718" s="524"/>
      <c r="AD718" s="524"/>
      <c r="AE718" s="524"/>
      <c r="AF718" s="524"/>
      <c r="AG718" s="524"/>
      <c r="AH718" s="524"/>
      <c r="AI718" s="524"/>
      <c r="AJ718" s="524"/>
      <c r="AK718" s="524"/>
      <c r="AL718" s="524"/>
      <c r="AM718" s="524"/>
      <c r="AN718" s="524"/>
      <c r="AO718" s="533"/>
      <c r="AP718" s="533"/>
      <c r="AQ718" s="533"/>
      <c r="AR718" s="533"/>
      <c r="AS718" s="533"/>
      <c r="AT718" s="533"/>
      <c r="AU718" s="533"/>
      <c r="AV718" s="533"/>
      <c r="AW718" s="533"/>
      <c r="AX718" s="533"/>
      <c r="AY718" s="533"/>
      <c r="AZ718" s="533"/>
      <c r="BA718" s="684"/>
      <c r="BB718" s="684"/>
      <c r="BC718" s="684"/>
      <c r="BD718" s="684"/>
      <c r="BE718" s="684"/>
      <c r="BF718" s="684"/>
      <c r="BG718" s="684"/>
      <c r="BH718" s="684"/>
      <c r="BI718" s="684"/>
      <c r="BJ718" s="684"/>
      <c r="BK718" s="684"/>
      <c r="BL718" s="684"/>
      <c r="BM718" s="684"/>
      <c r="BN718" s="684"/>
      <c r="BO718" s="684"/>
      <c r="BP718" s="684"/>
      <c r="BQ718" s="684"/>
    </row>
    <row r="719">
      <c r="A719" s="524"/>
      <c r="B719" s="524"/>
      <c r="C719" s="524"/>
      <c r="D719" s="524"/>
      <c r="E719" s="524"/>
      <c r="F719" s="524"/>
      <c r="G719" s="531"/>
      <c r="H719" s="531"/>
      <c r="I719" s="531"/>
      <c r="J719" s="531"/>
      <c r="K719" s="531"/>
      <c r="L719" s="531"/>
      <c r="M719" s="531"/>
      <c r="N719" s="531"/>
      <c r="O719" s="531"/>
      <c r="P719" s="549"/>
      <c r="Q719" s="676"/>
      <c r="R719" s="676"/>
      <c r="S719" s="680"/>
      <c r="T719" s="683"/>
      <c r="U719" s="683"/>
      <c r="V719" s="533"/>
      <c r="W719" s="524"/>
      <c r="X719" s="524"/>
      <c r="Y719" s="524"/>
      <c r="Z719" s="524"/>
      <c r="AA719" s="524"/>
      <c r="AB719" s="524"/>
      <c r="AC719" s="524"/>
      <c r="AD719" s="524"/>
      <c r="AE719" s="524"/>
      <c r="AF719" s="524"/>
      <c r="AG719" s="524"/>
      <c r="AH719" s="524"/>
      <c r="AI719" s="524"/>
      <c r="AJ719" s="524"/>
      <c r="AK719" s="524"/>
      <c r="AL719" s="524"/>
      <c r="AM719" s="524"/>
      <c r="AN719" s="524"/>
      <c r="AO719" s="533"/>
      <c r="AP719" s="533"/>
      <c r="AQ719" s="533"/>
      <c r="AR719" s="533"/>
      <c r="AS719" s="533"/>
      <c r="AT719" s="533"/>
      <c r="AU719" s="533"/>
      <c r="AV719" s="533"/>
      <c r="AW719" s="533"/>
      <c r="AX719" s="533"/>
      <c r="AY719" s="533"/>
      <c r="AZ719" s="533"/>
      <c r="BA719" s="684"/>
      <c r="BB719" s="684"/>
      <c r="BC719" s="684"/>
      <c r="BD719" s="684"/>
      <c r="BE719" s="684"/>
      <c r="BF719" s="684"/>
      <c r="BG719" s="684"/>
      <c r="BH719" s="684"/>
      <c r="BI719" s="684"/>
      <c r="BJ719" s="684"/>
      <c r="BK719" s="684"/>
      <c r="BL719" s="684"/>
      <c r="BM719" s="684"/>
      <c r="BN719" s="684"/>
      <c r="BO719" s="684"/>
      <c r="BP719" s="684"/>
      <c r="BQ719" s="684"/>
    </row>
    <row r="720">
      <c r="A720" s="524"/>
      <c r="B720" s="524"/>
      <c r="C720" s="524"/>
      <c r="D720" s="524"/>
      <c r="E720" s="524"/>
      <c r="F720" s="524"/>
      <c r="G720" s="531"/>
      <c r="H720" s="531"/>
      <c r="I720" s="531"/>
      <c r="J720" s="531"/>
      <c r="K720" s="531"/>
      <c r="L720" s="531"/>
      <c r="M720" s="531"/>
      <c r="N720" s="531"/>
      <c r="O720" s="531"/>
      <c r="P720" s="549"/>
      <c r="Q720" s="676"/>
      <c r="R720" s="676"/>
      <c r="S720" s="680"/>
      <c r="T720" s="683"/>
      <c r="U720" s="683"/>
      <c r="V720" s="533"/>
      <c r="W720" s="524"/>
      <c r="X720" s="524"/>
      <c r="Y720" s="524"/>
      <c r="Z720" s="524"/>
      <c r="AA720" s="524"/>
      <c r="AB720" s="524"/>
      <c r="AC720" s="524"/>
      <c r="AD720" s="524"/>
      <c r="AE720" s="524"/>
      <c r="AF720" s="524"/>
      <c r="AG720" s="524"/>
      <c r="AH720" s="524"/>
      <c r="AI720" s="524"/>
      <c r="AJ720" s="524"/>
      <c r="AK720" s="524"/>
      <c r="AL720" s="524"/>
      <c r="AM720" s="524"/>
      <c r="AN720" s="524"/>
      <c r="AO720" s="533"/>
      <c r="AP720" s="533"/>
      <c r="AQ720" s="533"/>
      <c r="AR720" s="533"/>
      <c r="AS720" s="533"/>
      <c r="AT720" s="533"/>
      <c r="AU720" s="533"/>
      <c r="AV720" s="533"/>
      <c r="AW720" s="533"/>
      <c r="AX720" s="533"/>
      <c r="AY720" s="533"/>
      <c r="AZ720" s="533"/>
      <c r="BA720" s="684"/>
      <c r="BB720" s="684"/>
      <c r="BC720" s="684"/>
      <c r="BD720" s="684"/>
      <c r="BE720" s="684"/>
      <c r="BF720" s="684"/>
      <c r="BG720" s="684"/>
      <c r="BH720" s="684"/>
      <c r="BI720" s="684"/>
      <c r="BJ720" s="684"/>
      <c r="BK720" s="684"/>
      <c r="BL720" s="684"/>
      <c r="BM720" s="684"/>
      <c r="BN720" s="684"/>
      <c r="BO720" s="684"/>
      <c r="BP720" s="684"/>
      <c r="BQ720" s="684"/>
    </row>
    <row r="721">
      <c r="A721" s="524"/>
      <c r="B721" s="524"/>
      <c r="C721" s="524"/>
      <c r="D721" s="524"/>
      <c r="E721" s="524"/>
      <c r="F721" s="524"/>
      <c r="G721" s="531"/>
      <c r="H721" s="531"/>
      <c r="I721" s="531"/>
      <c r="J721" s="531"/>
      <c r="K721" s="531"/>
      <c r="L721" s="531"/>
      <c r="M721" s="531"/>
      <c r="N721" s="531"/>
      <c r="O721" s="531"/>
      <c r="P721" s="549"/>
      <c r="Q721" s="676"/>
      <c r="R721" s="676"/>
      <c r="S721" s="680"/>
      <c r="T721" s="683"/>
      <c r="U721" s="683"/>
      <c r="V721" s="533"/>
      <c r="W721" s="524"/>
      <c r="X721" s="524"/>
      <c r="Y721" s="524"/>
      <c r="Z721" s="524"/>
      <c r="AA721" s="524"/>
      <c r="AB721" s="524"/>
      <c r="AC721" s="524"/>
      <c r="AD721" s="524"/>
      <c r="AE721" s="524"/>
      <c r="AF721" s="524"/>
      <c r="AG721" s="524"/>
      <c r="AH721" s="524"/>
      <c r="AI721" s="524"/>
      <c r="AJ721" s="524"/>
      <c r="AK721" s="524"/>
      <c r="AL721" s="524"/>
      <c r="AM721" s="524"/>
      <c r="AN721" s="524"/>
      <c r="AO721" s="533"/>
      <c r="AP721" s="533"/>
      <c r="AQ721" s="533"/>
      <c r="AR721" s="533"/>
      <c r="AS721" s="533"/>
      <c r="AT721" s="533"/>
      <c r="AU721" s="533"/>
      <c r="AV721" s="533"/>
      <c r="AW721" s="533"/>
      <c r="AX721" s="533"/>
      <c r="AY721" s="533"/>
      <c r="AZ721" s="533"/>
      <c r="BA721" s="684"/>
      <c r="BB721" s="684"/>
      <c r="BC721" s="684"/>
      <c r="BD721" s="684"/>
      <c r="BE721" s="684"/>
      <c r="BF721" s="684"/>
      <c r="BG721" s="684"/>
      <c r="BH721" s="684"/>
      <c r="BI721" s="684"/>
      <c r="BJ721" s="684"/>
      <c r="BK721" s="684"/>
      <c r="BL721" s="684"/>
      <c r="BM721" s="684"/>
      <c r="BN721" s="684"/>
      <c r="BO721" s="684"/>
      <c r="BP721" s="684"/>
      <c r="BQ721" s="684"/>
    </row>
    <row r="722">
      <c r="A722" s="524"/>
      <c r="B722" s="524"/>
      <c r="C722" s="524"/>
      <c r="D722" s="524"/>
      <c r="E722" s="524"/>
      <c r="F722" s="524"/>
      <c r="G722" s="531"/>
      <c r="H722" s="531"/>
      <c r="I722" s="531"/>
      <c r="J722" s="531"/>
      <c r="K722" s="531"/>
      <c r="L722" s="531"/>
      <c r="M722" s="531"/>
      <c r="N722" s="531"/>
      <c r="O722" s="531"/>
      <c r="P722" s="549"/>
      <c r="Q722" s="676"/>
      <c r="R722" s="676"/>
      <c r="S722" s="680"/>
      <c r="T722" s="683"/>
      <c r="U722" s="683"/>
      <c r="V722" s="533"/>
      <c r="W722" s="524"/>
      <c r="X722" s="524"/>
      <c r="Y722" s="524"/>
      <c r="Z722" s="524"/>
      <c r="AA722" s="524"/>
      <c r="AB722" s="524"/>
      <c r="AC722" s="524"/>
      <c r="AD722" s="524"/>
      <c r="AE722" s="524"/>
      <c r="AF722" s="524"/>
      <c r="AG722" s="524"/>
      <c r="AH722" s="524"/>
      <c r="AI722" s="524"/>
      <c r="AJ722" s="524"/>
      <c r="AK722" s="524"/>
      <c r="AL722" s="524"/>
      <c r="AM722" s="524"/>
      <c r="AN722" s="524"/>
      <c r="AO722" s="533"/>
      <c r="AP722" s="533"/>
      <c r="AQ722" s="533"/>
      <c r="AR722" s="533"/>
      <c r="AS722" s="533"/>
      <c r="AT722" s="533"/>
      <c r="AU722" s="533"/>
      <c r="AV722" s="533"/>
      <c r="AW722" s="533"/>
      <c r="AX722" s="533"/>
      <c r="AY722" s="533"/>
      <c r="AZ722" s="533"/>
      <c r="BA722" s="684"/>
      <c r="BB722" s="684"/>
      <c r="BC722" s="684"/>
      <c r="BD722" s="684"/>
      <c r="BE722" s="684"/>
      <c r="BF722" s="684"/>
      <c r="BG722" s="684"/>
      <c r="BH722" s="684"/>
      <c r="BI722" s="684"/>
      <c r="BJ722" s="684"/>
      <c r="BK722" s="684"/>
      <c r="BL722" s="684"/>
      <c r="BM722" s="684"/>
      <c r="BN722" s="684"/>
      <c r="BO722" s="684"/>
      <c r="BP722" s="684"/>
      <c r="BQ722" s="684"/>
    </row>
    <row r="723">
      <c r="A723" s="524"/>
      <c r="B723" s="524"/>
      <c r="C723" s="524"/>
      <c r="D723" s="524"/>
      <c r="E723" s="524"/>
      <c r="F723" s="524"/>
      <c r="G723" s="531"/>
      <c r="H723" s="531"/>
      <c r="I723" s="531"/>
      <c r="J723" s="531"/>
      <c r="K723" s="531"/>
      <c r="L723" s="531"/>
      <c r="M723" s="531"/>
      <c r="N723" s="531"/>
      <c r="O723" s="531"/>
      <c r="P723" s="549"/>
      <c r="Q723" s="676"/>
      <c r="R723" s="676"/>
      <c r="S723" s="680"/>
      <c r="T723" s="683"/>
      <c r="U723" s="683"/>
      <c r="V723" s="533"/>
      <c r="W723" s="524"/>
      <c r="X723" s="524"/>
      <c r="Y723" s="524"/>
      <c r="Z723" s="524"/>
      <c r="AA723" s="524"/>
      <c r="AB723" s="524"/>
      <c r="AC723" s="524"/>
      <c r="AD723" s="524"/>
      <c r="AE723" s="524"/>
      <c r="AF723" s="524"/>
      <c r="AG723" s="524"/>
      <c r="AH723" s="524"/>
      <c r="AI723" s="524"/>
      <c r="AJ723" s="524"/>
      <c r="AK723" s="524"/>
      <c r="AL723" s="524"/>
      <c r="AM723" s="524"/>
      <c r="AN723" s="524"/>
      <c r="AO723" s="533"/>
      <c r="AP723" s="533"/>
      <c r="AQ723" s="533"/>
      <c r="AR723" s="533"/>
      <c r="AS723" s="533"/>
      <c r="AT723" s="533"/>
      <c r="AU723" s="533"/>
      <c r="AV723" s="533"/>
      <c r="AW723" s="533"/>
      <c r="AX723" s="533"/>
      <c r="AY723" s="533"/>
      <c r="AZ723" s="533"/>
      <c r="BA723" s="684"/>
      <c r="BB723" s="684"/>
      <c r="BC723" s="684"/>
      <c r="BD723" s="684"/>
      <c r="BE723" s="684"/>
      <c r="BF723" s="684"/>
      <c r="BG723" s="684"/>
      <c r="BH723" s="684"/>
      <c r="BI723" s="684"/>
      <c r="BJ723" s="684"/>
      <c r="BK723" s="684"/>
      <c r="BL723" s="684"/>
      <c r="BM723" s="684"/>
      <c r="BN723" s="684"/>
      <c r="BO723" s="684"/>
      <c r="BP723" s="684"/>
      <c r="BQ723" s="684"/>
    </row>
    <row r="724">
      <c r="A724" s="524"/>
      <c r="B724" s="524"/>
      <c r="C724" s="524"/>
      <c r="D724" s="524"/>
      <c r="E724" s="524"/>
      <c r="F724" s="524"/>
      <c r="G724" s="531"/>
      <c r="H724" s="531"/>
      <c r="I724" s="531"/>
      <c r="J724" s="531"/>
      <c r="K724" s="531"/>
      <c r="L724" s="531"/>
      <c r="M724" s="531"/>
      <c r="N724" s="531"/>
      <c r="O724" s="531"/>
      <c r="P724" s="549"/>
      <c r="Q724" s="676"/>
      <c r="R724" s="676"/>
      <c r="S724" s="680"/>
      <c r="T724" s="683"/>
      <c r="U724" s="683"/>
      <c r="V724" s="533"/>
      <c r="W724" s="524"/>
      <c r="X724" s="524"/>
      <c r="Y724" s="524"/>
      <c r="Z724" s="524"/>
      <c r="AA724" s="524"/>
      <c r="AB724" s="524"/>
      <c r="AC724" s="524"/>
      <c r="AD724" s="524"/>
      <c r="AE724" s="524"/>
      <c r="AF724" s="524"/>
      <c r="AG724" s="524"/>
      <c r="AH724" s="524"/>
      <c r="AI724" s="524"/>
      <c r="AJ724" s="524"/>
      <c r="AK724" s="524"/>
      <c r="AL724" s="524"/>
      <c r="AM724" s="524"/>
      <c r="AN724" s="524"/>
      <c r="AO724" s="533"/>
      <c r="AP724" s="533"/>
      <c r="AQ724" s="533"/>
      <c r="AR724" s="533"/>
      <c r="AS724" s="533"/>
      <c r="AT724" s="533"/>
      <c r="AU724" s="533"/>
      <c r="AV724" s="533"/>
      <c r="AW724" s="533"/>
      <c r="AX724" s="533"/>
      <c r="AY724" s="533"/>
      <c r="AZ724" s="533"/>
      <c r="BA724" s="684"/>
      <c r="BB724" s="684"/>
      <c r="BC724" s="684"/>
      <c r="BD724" s="684"/>
      <c r="BE724" s="684"/>
      <c r="BF724" s="684"/>
      <c r="BG724" s="684"/>
      <c r="BH724" s="684"/>
      <c r="BI724" s="684"/>
      <c r="BJ724" s="684"/>
      <c r="BK724" s="684"/>
      <c r="BL724" s="684"/>
      <c r="BM724" s="684"/>
      <c r="BN724" s="684"/>
      <c r="BO724" s="684"/>
      <c r="BP724" s="684"/>
      <c r="BQ724" s="684"/>
    </row>
    <row r="725">
      <c r="A725" s="524"/>
      <c r="B725" s="524"/>
      <c r="C725" s="524"/>
      <c r="D725" s="524"/>
      <c r="E725" s="524"/>
      <c r="F725" s="524"/>
      <c r="G725" s="531"/>
      <c r="H725" s="531"/>
      <c r="I725" s="531"/>
      <c r="J725" s="531"/>
      <c r="K725" s="531"/>
      <c r="L725" s="531"/>
      <c r="M725" s="531"/>
      <c r="N725" s="531"/>
      <c r="O725" s="531"/>
      <c r="P725" s="549"/>
      <c r="Q725" s="676"/>
      <c r="R725" s="676"/>
      <c r="S725" s="680"/>
      <c r="T725" s="683"/>
      <c r="U725" s="683"/>
      <c r="V725" s="533"/>
      <c r="W725" s="524"/>
      <c r="X725" s="524"/>
      <c r="Y725" s="524"/>
      <c r="Z725" s="524"/>
      <c r="AA725" s="524"/>
      <c r="AB725" s="524"/>
      <c r="AC725" s="524"/>
      <c r="AD725" s="524"/>
      <c r="AE725" s="524"/>
      <c r="AF725" s="524"/>
      <c r="AG725" s="524"/>
      <c r="AH725" s="524"/>
      <c r="AI725" s="524"/>
      <c r="AJ725" s="524"/>
      <c r="AK725" s="524"/>
      <c r="AL725" s="524"/>
      <c r="AM725" s="524"/>
      <c r="AN725" s="524"/>
      <c r="AO725" s="533"/>
      <c r="AP725" s="533"/>
      <c r="AQ725" s="533"/>
      <c r="AR725" s="533"/>
      <c r="AS725" s="533"/>
      <c r="AT725" s="533"/>
      <c r="AU725" s="533"/>
      <c r="AV725" s="533"/>
      <c r="AW725" s="533"/>
      <c r="AX725" s="533"/>
      <c r="AY725" s="533"/>
      <c r="AZ725" s="533"/>
      <c r="BA725" s="684"/>
      <c r="BB725" s="684"/>
      <c r="BC725" s="684"/>
      <c r="BD725" s="684"/>
      <c r="BE725" s="684"/>
      <c r="BF725" s="684"/>
      <c r="BG725" s="684"/>
      <c r="BH725" s="684"/>
      <c r="BI725" s="684"/>
      <c r="BJ725" s="684"/>
      <c r="BK725" s="684"/>
      <c r="BL725" s="684"/>
      <c r="BM725" s="684"/>
      <c r="BN725" s="684"/>
      <c r="BO725" s="684"/>
      <c r="BP725" s="684"/>
      <c r="BQ725" s="684"/>
    </row>
    <row r="726">
      <c r="A726" s="524"/>
      <c r="B726" s="524"/>
      <c r="C726" s="524"/>
      <c r="D726" s="524"/>
      <c r="E726" s="524"/>
      <c r="F726" s="524"/>
      <c r="G726" s="531"/>
      <c r="H726" s="531"/>
      <c r="I726" s="531"/>
      <c r="J726" s="531"/>
      <c r="K726" s="531"/>
      <c r="L726" s="531"/>
      <c r="M726" s="531"/>
      <c r="N726" s="531"/>
      <c r="O726" s="531"/>
      <c r="P726" s="549"/>
      <c r="Q726" s="676"/>
      <c r="R726" s="676"/>
      <c r="S726" s="680"/>
      <c r="T726" s="683"/>
      <c r="U726" s="683"/>
      <c r="V726" s="533"/>
      <c r="W726" s="524"/>
      <c r="X726" s="524"/>
      <c r="Y726" s="524"/>
      <c r="Z726" s="524"/>
      <c r="AA726" s="524"/>
      <c r="AB726" s="524"/>
      <c r="AC726" s="524"/>
      <c r="AD726" s="524"/>
      <c r="AE726" s="524"/>
      <c r="AF726" s="524"/>
      <c r="AG726" s="524"/>
      <c r="AH726" s="524"/>
      <c r="AI726" s="524"/>
      <c r="AJ726" s="524"/>
      <c r="AK726" s="524"/>
      <c r="AL726" s="524"/>
      <c r="AM726" s="524"/>
      <c r="AN726" s="524"/>
      <c r="AO726" s="533"/>
      <c r="AP726" s="533"/>
      <c r="AQ726" s="533"/>
      <c r="AR726" s="533"/>
      <c r="AS726" s="533"/>
      <c r="AT726" s="533"/>
      <c r="AU726" s="533"/>
      <c r="AV726" s="533"/>
      <c r="AW726" s="533"/>
      <c r="AX726" s="533"/>
      <c r="AY726" s="533"/>
      <c r="AZ726" s="533"/>
      <c r="BA726" s="684"/>
      <c r="BB726" s="684"/>
      <c r="BC726" s="684"/>
      <c r="BD726" s="684"/>
      <c r="BE726" s="684"/>
      <c r="BF726" s="684"/>
      <c r="BG726" s="684"/>
      <c r="BH726" s="684"/>
      <c r="BI726" s="684"/>
      <c r="BJ726" s="684"/>
      <c r="BK726" s="684"/>
      <c r="BL726" s="684"/>
      <c r="BM726" s="684"/>
      <c r="BN726" s="684"/>
      <c r="BO726" s="684"/>
      <c r="BP726" s="684"/>
      <c r="BQ726" s="684"/>
    </row>
    <row r="727">
      <c r="A727" s="524"/>
      <c r="B727" s="524"/>
      <c r="C727" s="524"/>
      <c r="D727" s="524"/>
      <c r="E727" s="524"/>
      <c r="F727" s="524"/>
      <c r="G727" s="531"/>
      <c r="H727" s="531"/>
      <c r="I727" s="531"/>
      <c r="J727" s="531"/>
      <c r="K727" s="531"/>
      <c r="L727" s="531"/>
      <c r="M727" s="531"/>
      <c r="N727" s="531"/>
      <c r="O727" s="531"/>
      <c r="P727" s="549"/>
      <c r="Q727" s="676"/>
      <c r="R727" s="676"/>
      <c r="S727" s="680"/>
      <c r="T727" s="683"/>
      <c r="U727" s="683"/>
      <c r="V727" s="533"/>
      <c r="W727" s="524"/>
      <c r="X727" s="524"/>
      <c r="Y727" s="524"/>
      <c r="Z727" s="524"/>
      <c r="AA727" s="524"/>
      <c r="AB727" s="524"/>
      <c r="AC727" s="524"/>
      <c r="AD727" s="524"/>
      <c r="AE727" s="524"/>
      <c r="AF727" s="524"/>
      <c r="AG727" s="524"/>
      <c r="AH727" s="524"/>
      <c r="AI727" s="524"/>
      <c r="AJ727" s="524"/>
      <c r="AK727" s="524"/>
      <c r="AL727" s="524"/>
      <c r="AM727" s="524"/>
      <c r="AN727" s="524"/>
      <c r="AO727" s="533"/>
      <c r="AP727" s="533"/>
      <c r="AQ727" s="533"/>
      <c r="AR727" s="533"/>
      <c r="AS727" s="533"/>
      <c r="AT727" s="533"/>
      <c r="AU727" s="533"/>
      <c r="AV727" s="533"/>
      <c r="AW727" s="533"/>
      <c r="AX727" s="533"/>
      <c r="AY727" s="533"/>
      <c r="AZ727" s="533"/>
      <c r="BA727" s="684"/>
      <c r="BB727" s="684"/>
      <c r="BC727" s="684"/>
      <c r="BD727" s="684"/>
      <c r="BE727" s="684"/>
      <c r="BF727" s="684"/>
      <c r="BG727" s="684"/>
      <c r="BH727" s="684"/>
      <c r="BI727" s="684"/>
      <c r="BJ727" s="684"/>
      <c r="BK727" s="684"/>
      <c r="BL727" s="684"/>
      <c r="BM727" s="684"/>
      <c r="BN727" s="684"/>
      <c r="BO727" s="684"/>
      <c r="BP727" s="684"/>
      <c r="BQ727" s="684"/>
    </row>
    <row r="728">
      <c r="A728" s="524"/>
      <c r="B728" s="524"/>
      <c r="C728" s="524"/>
      <c r="D728" s="524"/>
      <c r="E728" s="524"/>
      <c r="F728" s="524"/>
      <c r="G728" s="531"/>
      <c r="H728" s="531"/>
      <c r="I728" s="531"/>
      <c r="J728" s="531"/>
      <c r="K728" s="531"/>
      <c r="L728" s="531"/>
      <c r="M728" s="531"/>
      <c r="N728" s="531"/>
      <c r="O728" s="531"/>
      <c r="P728" s="549"/>
      <c r="Q728" s="676"/>
      <c r="R728" s="676"/>
      <c r="S728" s="680"/>
      <c r="T728" s="683"/>
      <c r="U728" s="683"/>
      <c r="V728" s="533"/>
      <c r="W728" s="524"/>
      <c r="X728" s="524"/>
      <c r="Y728" s="524"/>
      <c r="Z728" s="524"/>
      <c r="AA728" s="524"/>
      <c r="AB728" s="524"/>
      <c r="AC728" s="524"/>
      <c r="AD728" s="524"/>
      <c r="AE728" s="524"/>
      <c r="AF728" s="524"/>
      <c r="AG728" s="524"/>
      <c r="AH728" s="524"/>
      <c r="AI728" s="524"/>
      <c r="AJ728" s="524"/>
      <c r="AK728" s="524"/>
      <c r="AL728" s="524"/>
      <c r="AM728" s="524"/>
      <c r="AN728" s="524"/>
      <c r="AO728" s="533"/>
      <c r="AP728" s="533"/>
      <c r="AQ728" s="533"/>
      <c r="AR728" s="533"/>
      <c r="AS728" s="533"/>
      <c r="AT728" s="533"/>
      <c r="AU728" s="533"/>
      <c r="AV728" s="533"/>
      <c r="AW728" s="533"/>
      <c r="AX728" s="533"/>
      <c r="AY728" s="533"/>
      <c r="AZ728" s="533"/>
      <c r="BA728" s="684"/>
      <c r="BB728" s="684"/>
      <c r="BC728" s="684"/>
      <c r="BD728" s="684"/>
      <c r="BE728" s="684"/>
      <c r="BF728" s="684"/>
      <c r="BG728" s="684"/>
      <c r="BH728" s="684"/>
      <c r="BI728" s="684"/>
      <c r="BJ728" s="684"/>
      <c r="BK728" s="684"/>
      <c r="BL728" s="684"/>
      <c r="BM728" s="684"/>
      <c r="BN728" s="684"/>
      <c r="BO728" s="684"/>
      <c r="BP728" s="684"/>
      <c r="BQ728" s="684"/>
    </row>
    <row r="729">
      <c r="A729" s="524"/>
      <c r="B729" s="524"/>
      <c r="C729" s="524"/>
      <c r="D729" s="524"/>
      <c r="E729" s="524"/>
      <c r="F729" s="524"/>
      <c r="G729" s="531"/>
      <c r="H729" s="531"/>
      <c r="I729" s="531"/>
      <c r="J729" s="531"/>
      <c r="K729" s="531"/>
      <c r="L729" s="531"/>
      <c r="M729" s="531"/>
      <c r="N729" s="531"/>
      <c r="O729" s="531"/>
      <c r="P729" s="549"/>
      <c r="Q729" s="676"/>
      <c r="R729" s="676"/>
      <c r="S729" s="680"/>
      <c r="T729" s="683"/>
      <c r="U729" s="683"/>
      <c r="V729" s="533"/>
      <c r="W729" s="524"/>
      <c r="X729" s="524"/>
      <c r="Y729" s="524"/>
      <c r="Z729" s="524"/>
      <c r="AA729" s="524"/>
      <c r="AB729" s="524"/>
      <c r="AC729" s="524"/>
      <c r="AD729" s="524"/>
      <c r="AE729" s="524"/>
      <c r="AF729" s="524"/>
      <c r="AG729" s="524"/>
      <c r="AH729" s="524"/>
      <c r="AI729" s="524"/>
      <c r="AJ729" s="524"/>
      <c r="AK729" s="524"/>
      <c r="AL729" s="524"/>
      <c r="AM729" s="524"/>
      <c r="AN729" s="524"/>
      <c r="AO729" s="533"/>
      <c r="AP729" s="533"/>
      <c r="AQ729" s="533"/>
      <c r="AR729" s="533"/>
      <c r="AS729" s="533"/>
      <c r="AT729" s="533"/>
      <c r="AU729" s="533"/>
      <c r="AV729" s="533"/>
      <c r="AW729" s="533"/>
      <c r="AX729" s="533"/>
      <c r="AY729" s="533"/>
      <c r="AZ729" s="533"/>
      <c r="BA729" s="684"/>
      <c r="BB729" s="684"/>
      <c r="BC729" s="684"/>
      <c r="BD729" s="684"/>
      <c r="BE729" s="684"/>
      <c r="BF729" s="684"/>
      <c r="BG729" s="684"/>
      <c r="BH729" s="684"/>
      <c r="BI729" s="684"/>
      <c r="BJ729" s="684"/>
      <c r="BK729" s="684"/>
      <c r="BL729" s="684"/>
      <c r="BM729" s="684"/>
      <c r="BN729" s="684"/>
      <c r="BO729" s="684"/>
      <c r="BP729" s="684"/>
      <c r="BQ729" s="684"/>
    </row>
    <row r="730">
      <c r="A730" s="524"/>
      <c r="B730" s="524"/>
      <c r="C730" s="524"/>
      <c r="D730" s="524"/>
      <c r="E730" s="524"/>
      <c r="F730" s="524"/>
      <c r="G730" s="531"/>
      <c r="H730" s="531"/>
      <c r="I730" s="531"/>
      <c r="J730" s="531"/>
      <c r="K730" s="531"/>
      <c r="L730" s="531"/>
      <c r="M730" s="531"/>
      <c r="N730" s="531"/>
      <c r="O730" s="531"/>
      <c r="P730" s="549"/>
      <c r="Q730" s="676"/>
      <c r="R730" s="676"/>
      <c r="S730" s="680"/>
      <c r="T730" s="683"/>
      <c r="U730" s="683"/>
      <c r="V730" s="533"/>
      <c r="W730" s="524"/>
      <c r="X730" s="524"/>
      <c r="Y730" s="524"/>
      <c r="Z730" s="524"/>
      <c r="AA730" s="524"/>
      <c r="AB730" s="524"/>
      <c r="AC730" s="524"/>
      <c r="AD730" s="524"/>
      <c r="AE730" s="524"/>
      <c r="AF730" s="524"/>
      <c r="AG730" s="524"/>
      <c r="AH730" s="524"/>
      <c r="AI730" s="524"/>
      <c r="AJ730" s="524"/>
      <c r="AK730" s="524"/>
      <c r="AL730" s="524"/>
      <c r="AM730" s="524"/>
      <c r="AN730" s="524"/>
      <c r="AO730" s="533"/>
      <c r="AP730" s="533"/>
      <c r="AQ730" s="533"/>
      <c r="AR730" s="533"/>
      <c r="AS730" s="533"/>
      <c r="AT730" s="533"/>
      <c r="AU730" s="533"/>
      <c r="AV730" s="533"/>
      <c r="AW730" s="533"/>
      <c r="AX730" s="533"/>
      <c r="AY730" s="533"/>
      <c r="AZ730" s="533"/>
      <c r="BA730" s="684"/>
      <c r="BB730" s="684"/>
      <c r="BC730" s="684"/>
      <c r="BD730" s="684"/>
      <c r="BE730" s="684"/>
      <c r="BF730" s="684"/>
      <c r="BG730" s="684"/>
      <c r="BH730" s="684"/>
      <c r="BI730" s="684"/>
      <c r="BJ730" s="684"/>
      <c r="BK730" s="684"/>
      <c r="BL730" s="684"/>
      <c r="BM730" s="684"/>
      <c r="BN730" s="684"/>
      <c r="BO730" s="684"/>
      <c r="BP730" s="684"/>
      <c r="BQ730" s="684"/>
    </row>
    <row r="731">
      <c r="A731" s="524"/>
      <c r="B731" s="524"/>
      <c r="C731" s="524"/>
      <c r="D731" s="524"/>
      <c r="E731" s="524"/>
      <c r="F731" s="524"/>
      <c r="G731" s="531"/>
      <c r="H731" s="531"/>
      <c r="I731" s="531"/>
      <c r="J731" s="531"/>
      <c r="K731" s="531"/>
      <c r="L731" s="531"/>
      <c r="M731" s="531"/>
      <c r="N731" s="531"/>
      <c r="O731" s="531"/>
      <c r="P731" s="549"/>
      <c r="Q731" s="676"/>
      <c r="R731" s="676"/>
      <c r="S731" s="680"/>
      <c r="T731" s="683"/>
      <c r="U731" s="683"/>
      <c r="V731" s="533"/>
      <c r="W731" s="524"/>
      <c r="X731" s="524"/>
      <c r="Y731" s="524"/>
      <c r="Z731" s="524"/>
      <c r="AA731" s="524"/>
      <c r="AB731" s="524"/>
      <c r="AC731" s="524"/>
      <c r="AD731" s="524"/>
      <c r="AE731" s="524"/>
      <c r="AF731" s="524"/>
      <c r="AG731" s="524"/>
      <c r="AH731" s="524"/>
      <c r="AI731" s="524"/>
      <c r="AJ731" s="524"/>
      <c r="AK731" s="524"/>
      <c r="AL731" s="524"/>
      <c r="AM731" s="524"/>
      <c r="AN731" s="524"/>
      <c r="AO731" s="533"/>
      <c r="AP731" s="533"/>
      <c r="AQ731" s="533"/>
      <c r="AR731" s="533"/>
      <c r="AS731" s="533"/>
      <c r="AT731" s="533"/>
      <c r="AU731" s="533"/>
      <c r="AV731" s="533"/>
      <c r="AW731" s="533"/>
      <c r="AX731" s="533"/>
      <c r="AY731" s="533"/>
      <c r="AZ731" s="533"/>
      <c r="BA731" s="684"/>
      <c r="BB731" s="684"/>
      <c r="BC731" s="684"/>
      <c r="BD731" s="684"/>
      <c r="BE731" s="684"/>
      <c r="BF731" s="684"/>
      <c r="BG731" s="684"/>
      <c r="BH731" s="684"/>
      <c r="BI731" s="684"/>
      <c r="BJ731" s="684"/>
      <c r="BK731" s="684"/>
      <c r="BL731" s="684"/>
      <c r="BM731" s="684"/>
      <c r="BN731" s="684"/>
      <c r="BO731" s="684"/>
      <c r="BP731" s="684"/>
      <c r="BQ731" s="684"/>
    </row>
    <row r="732">
      <c r="A732" s="524"/>
      <c r="B732" s="524"/>
      <c r="C732" s="524"/>
      <c r="D732" s="524"/>
      <c r="E732" s="524"/>
      <c r="F732" s="524"/>
      <c r="G732" s="531"/>
      <c r="H732" s="531"/>
      <c r="I732" s="531"/>
      <c r="J732" s="531"/>
      <c r="K732" s="531"/>
      <c r="L732" s="531"/>
      <c r="M732" s="531"/>
      <c r="N732" s="531"/>
      <c r="O732" s="531"/>
      <c r="P732" s="549"/>
      <c r="Q732" s="676"/>
      <c r="R732" s="676"/>
      <c r="S732" s="680"/>
      <c r="T732" s="683"/>
      <c r="U732" s="683"/>
      <c r="V732" s="533"/>
      <c r="W732" s="524"/>
      <c r="X732" s="524"/>
      <c r="Y732" s="524"/>
      <c r="Z732" s="524"/>
      <c r="AA732" s="524"/>
      <c r="AB732" s="524"/>
      <c r="AC732" s="524"/>
      <c r="AD732" s="524"/>
      <c r="AE732" s="524"/>
      <c r="AF732" s="524"/>
      <c r="AG732" s="524"/>
      <c r="AH732" s="524"/>
      <c r="AI732" s="524"/>
      <c r="AJ732" s="524"/>
      <c r="AK732" s="524"/>
      <c r="AL732" s="524"/>
      <c r="AM732" s="524"/>
      <c r="AN732" s="524"/>
      <c r="AO732" s="533"/>
      <c r="AP732" s="533"/>
      <c r="AQ732" s="533"/>
      <c r="AR732" s="533"/>
      <c r="AS732" s="533"/>
      <c r="AT732" s="533"/>
      <c r="AU732" s="533"/>
      <c r="AV732" s="533"/>
      <c r="AW732" s="533"/>
      <c r="AX732" s="533"/>
      <c r="AY732" s="533"/>
      <c r="AZ732" s="533"/>
      <c r="BA732" s="684"/>
      <c r="BB732" s="684"/>
      <c r="BC732" s="684"/>
      <c r="BD732" s="684"/>
      <c r="BE732" s="684"/>
      <c r="BF732" s="684"/>
      <c r="BG732" s="684"/>
      <c r="BH732" s="684"/>
      <c r="BI732" s="684"/>
      <c r="BJ732" s="684"/>
      <c r="BK732" s="684"/>
      <c r="BL732" s="684"/>
      <c r="BM732" s="684"/>
      <c r="BN732" s="684"/>
      <c r="BO732" s="684"/>
      <c r="BP732" s="684"/>
      <c r="BQ732" s="684"/>
    </row>
    <row r="733">
      <c r="A733" s="524"/>
      <c r="B733" s="524"/>
      <c r="C733" s="524"/>
      <c r="D733" s="524"/>
      <c r="E733" s="524"/>
      <c r="F733" s="524"/>
      <c r="G733" s="531"/>
      <c r="H733" s="531"/>
      <c r="I733" s="531"/>
      <c r="J733" s="531"/>
      <c r="K733" s="531"/>
      <c r="L733" s="531"/>
      <c r="M733" s="531"/>
      <c r="N733" s="531"/>
      <c r="O733" s="531"/>
      <c r="P733" s="549"/>
      <c r="Q733" s="676"/>
      <c r="R733" s="676"/>
      <c r="S733" s="680"/>
      <c r="T733" s="683"/>
      <c r="U733" s="683"/>
      <c r="V733" s="533"/>
      <c r="W733" s="524"/>
      <c r="X733" s="524"/>
      <c r="Y733" s="524"/>
      <c r="Z733" s="524"/>
      <c r="AA733" s="524"/>
      <c r="AB733" s="524"/>
      <c r="AC733" s="524"/>
      <c r="AD733" s="524"/>
      <c r="AE733" s="524"/>
      <c r="AF733" s="524"/>
      <c r="AG733" s="524"/>
      <c r="AH733" s="524"/>
      <c r="AI733" s="524"/>
      <c r="AJ733" s="524"/>
      <c r="AK733" s="524"/>
      <c r="AL733" s="524"/>
      <c r="AM733" s="524"/>
      <c r="AN733" s="524"/>
      <c r="AO733" s="533"/>
      <c r="AP733" s="533"/>
      <c r="AQ733" s="533"/>
      <c r="AR733" s="533"/>
      <c r="AS733" s="533"/>
      <c r="AT733" s="533"/>
      <c r="AU733" s="533"/>
      <c r="AV733" s="533"/>
      <c r="AW733" s="533"/>
      <c r="AX733" s="533"/>
      <c r="AY733" s="533"/>
      <c r="AZ733" s="533"/>
      <c r="BA733" s="684"/>
      <c r="BB733" s="684"/>
      <c r="BC733" s="684"/>
      <c r="BD733" s="684"/>
      <c r="BE733" s="684"/>
      <c r="BF733" s="684"/>
      <c r="BG733" s="684"/>
      <c r="BH733" s="684"/>
      <c r="BI733" s="684"/>
      <c r="BJ733" s="684"/>
      <c r="BK733" s="684"/>
      <c r="BL733" s="684"/>
      <c r="BM733" s="684"/>
      <c r="BN733" s="684"/>
      <c r="BO733" s="684"/>
      <c r="BP733" s="684"/>
      <c r="BQ733" s="684"/>
    </row>
    <row r="734">
      <c r="A734" s="524"/>
      <c r="B734" s="524"/>
      <c r="C734" s="524"/>
      <c r="D734" s="524"/>
      <c r="E734" s="524"/>
      <c r="F734" s="524"/>
      <c r="G734" s="531"/>
      <c r="H734" s="531"/>
      <c r="I734" s="531"/>
      <c r="J734" s="531"/>
      <c r="K734" s="531"/>
      <c r="L734" s="531"/>
      <c r="M734" s="531"/>
      <c r="N734" s="531"/>
      <c r="O734" s="531"/>
      <c r="P734" s="549"/>
      <c r="Q734" s="676"/>
      <c r="R734" s="676"/>
      <c r="S734" s="680"/>
      <c r="T734" s="683"/>
      <c r="U734" s="683"/>
      <c r="V734" s="533"/>
      <c r="W734" s="524"/>
      <c r="X734" s="524"/>
      <c r="Y734" s="524"/>
      <c r="Z734" s="524"/>
      <c r="AA734" s="524"/>
      <c r="AB734" s="524"/>
      <c r="AC734" s="524"/>
      <c r="AD734" s="524"/>
      <c r="AE734" s="524"/>
      <c r="AF734" s="524"/>
      <c r="AG734" s="524"/>
      <c r="AH734" s="524"/>
      <c r="AI734" s="524"/>
      <c r="AJ734" s="524"/>
      <c r="AK734" s="524"/>
      <c r="AL734" s="524"/>
      <c r="AM734" s="524"/>
      <c r="AN734" s="524"/>
      <c r="AO734" s="533"/>
      <c r="AP734" s="533"/>
      <c r="AQ734" s="533"/>
      <c r="AR734" s="533"/>
      <c r="AS734" s="533"/>
      <c r="AT734" s="533"/>
      <c r="AU734" s="533"/>
      <c r="AV734" s="533"/>
      <c r="AW734" s="533"/>
      <c r="AX734" s="533"/>
      <c r="AY734" s="533"/>
      <c r="AZ734" s="533"/>
      <c r="BA734" s="684"/>
      <c r="BB734" s="684"/>
      <c r="BC734" s="684"/>
      <c r="BD734" s="684"/>
      <c r="BE734" s="684"/>
      <c r="BF734" s="684"/>
      <c r="BG734" s="684"/>
      <c r="BH734" s="684"/>
      <c r="BI734" s="684"/>
      <c r="BJ734" s="684"/>
      <c r="BK734" s="684"/>
      <c r="BL734" s="684"/>
      <c r="BM734" s="684"/>
      <c r="BN734" s="684"/>
      <c r="BO734" s="684"/>
      <c r="BP734" s="684"/>
      <c r="BQ734" s="684"/>
    </row>
    <row r="735">
      <c r="A735" s="524"/>
      <c r="B735" s="524"/>
      <c r="C735" s="524"/>
      <c r="D735" s="524"/>
      <c r="E735" s="524"/>
      <c r="F735" s="524"/>
      <c r="G735" s="531"/>
      <c r="H735" s="531"/>
      <c r="I735" s="531"/>
      <c r="J735" s="531"/>
      <c r="K735" s="531"/>
      <c r="L735" s="531"/>
      <c r="M735" s="531"/>
      <c r="N735" s="531"/>
      <c r="O735" s="531"/>
      <c r="P735" s="549"/>
      <c r="Q735" s="676"/>
      <c r="R735" s="676"/>
      <c r="S735" s="680"/>
      <c r="T735" s="683"/>
      <c r="U735" s="683"/>
      <c r="V735" s="533"/>
      <c r="W735" s="524"/>
      <c r="X735" s="524"/>
      <c r="Y735" s="524"/>
      <c r="Z735" s="524"/>
      <c r="AA735" s="524"/>
      <c r="AB735" s="524"/>
      <c r="AC735" s="524"/>
      <c r="AD735" s="524"/>
      <c r="AE735" s="524"/>
      <c r="AF735" s="524"/>
      <c r="AG735" s="524"/>
      <c r="AH735" s="524"/>
      <c r="AI735" s="524"/>
      <c r="AJ735" s="524"/>
      <c r="AK735" s="524"/>
      <c r="AL735" s="524"/>
      <c r="AM735" s="524"/>
      <c r="AN735" s="524"/>
      <c r="AO735" s="533"/>
      <c r="AP735" s="533"/>
      <c r="AQ735" s="533"/>
      <c r="AR735" s="533"/>
      <c r="AS735" s="533"/>
      <c r="AT735" s="533"/>
      <c r="AU735" s="533"/>
      <c r="AV735" s="533"/>
      <c r="AW735" s="533"/>
      <c r="AX735" s="533"/>
      <c r="AY735" s="533"/>
      <c r="AZ735" s="533"/>
      <c r="BA735" s="684"/>
      <c r="BB735" s="684"/>
      <c r="BC735" s="684"/>
      <c r="BD735" s="684"/>
      <c r="BE735" s="684"/>
      <c r="BF735" s="684"/>
      <c r="BG735" s="684"/>
      <c r="BH735" s="684"/>
      <c r="BI735" s="684"/>
      <c r="BJ735" s="684"/>
      <c r="BK735" s="684"/>
      <c r="BL735" s="684"/>
      <c r="BM735" s="684"/>
      <c r="BN735" s="684"/>
      <c r="BO735" s="684"/>
      <c r="BP735" s="684"/>
      <c r="BQ735" s="684"/>
    </row>
    <row r="736">
      <c r="A736" s="524"/>
      <c r="B736" s="524"/>
      <c r="C736" s="524"/>
      <c r="D736" s="524"/>
      <c r="E736" s="524"/>
      <c r="F736" s="524"/>
      <c r="G736" s="531"/>
      <c r="H736" s="531"/>
      <c r="I736" s="531"/>
      <c r="J736" s="531"/>
      <c r="K736" s="531"/>
      <c r="L736" s="531"/>
      <c r="M736" s="531"/>
      <c r="N736" s="531"/>
      <c r="O736" s="531"/>
      <c r="P736" s="549"/>
      <c r="Q736" s="676"/>
      <c r="R736" s="676"/>
      <c r="S736" s="680"/>
      <c r="T736" s="683"/>
      <c r="U736" s="683"/>
      <c r="V736" s="533"/>
      <c r="W736" s="524"/>
      <c r="X736" s="524"/>
      <c r="Y736" s="524"/>
      <c r="Z736" s="524"/>
      <c r="AA736" s="524"/>
      <c r="AB736" s="524"/>
      <c r="AC736" s="524"/>
      <c r="AD736" s="524"/>
      <c r="AE736" s="524"/>
      <c r="AF736" s="524"/>
      <c r="AG736" s="524"/>
      <c r="AH736" s="524"/>
      <c r="AI736" s="524"/>
      <c r="AJ736" s="524"/>
      <c r="AK736" s="524"/>
      <c r="AL736" s="524"/>
      <c r="AM736" s="524"/>
      <c r="AN736" s="524"/>
      <c r="AO736" s="533"/>
      <c r="AP736" s="533"/>
      <c r="AQ736" s="533"/>
      <c r="AR736" s="533"/>
      <c r="AS736" s="533"/>
      <c r="AT736" s="533"/>
      <c r="AU736" s="533"/>
      <c r="AV736" s="533"/>
      <c r="AW736" s="533"/>
      <c r="AX736" s="533"/>
      <c r="AY736" s="533"/>
      <c r="AZ736" s="533"/>
      <c r="BA736" s="684"/>
      <c r="BB736" s="684"/>
      <c r="BC736" s="684"/>
      <c r="BD736" s="684"/>
      <c r="BE736" s="684"/>
      <c r="BF736" s="684"/>
      <c r="BG736" s="684"/>
      <c r="BH736" s="684"/>
      <c r="BI736" s="684"/>
      <c r="BJ736" s="684"/>
      <c r="BK736" s="684"/>
      <c r="BL736" s="684"/>
      <c r="BM736" s="684"/>
      <c r="BN736" s="684"/>
      <c r="BO736" s="684"/>
      <c r="BP736" s="684"/>
      <c r="BQ736" s="684"/>
    </row>
    <row r="737">
      <c r="A737" s="524"/>
      <c r="B737" s="524"/>
      <c r="C737" s="524"/>
      <c r="D737" s="524"/>
      <c r="E737" s="524"/>
      <c r="F737" s="524"/>
      <c r="G737" s="531"/>
      <c r="H737" s="531"/>
      <c r="I737" s="531"/>
      <c r="J737" s="531"/>
      <c r="K737" s="531"/>
      <c r="L737" s="531"/>
      <c r="M737" s="531"/>
      <c r="N737" s="531"/>
      <c r="O737" s="531"/>
      <c r="P737" s="549"/>
      <c r="Q737" s="676"/>
      <c r="R737" s="676"/>
      <c r="S737" s="680"/>
      <c r="T737" s="683"/>
      <c r="U737" s="683"/>
      <c r="V737" s="533"/>
      <c r="W737" s="524"/>
      <c r="X737" s="524"/>
      <c r="Y737" s="524"/>
      <c r="Z737" s="524"/>
      <c r="AA737" s="524"/>
      <c r="AB737" s="524"/>
      <c r="AC737" s="524"/>
      <c r="AD737" s="524"/>
      <c r="AE737" s="524"/>
      <c r="AF737" s="524"/>
      <c r="AG737" s="524"/>
      <c r="AH737" s="524"/>
      <c r="AI737" s="524"/>
      <c r="AJ737" s="524"/>
      <c r="AK737" s="524"/>
      <c r="AL737" s="524"/>
      <c r="AM737" s="524"/>
      <c r="AN737" s="524"/>
      <c r="AO737" s="533"/>
      <c r="AP737" s="533"/>
      <c r="AQ737" s="533"/>
      <c r="AR737" s="533"/>
      <c r="AS737" s="533"/>
      <c r="AT737" s="533"/>
      <c r="AU737" s="533"/>
      <c r="AV737" s="533"/>
      <c r="AW737" s="533"/>
      <c r="AX737" s="533"/>
      <c r="AY737" s="533"/>
      <c r="AZ737" s="533"/>
      <c r="BA737" s="684"/>
      <c r="BB737" s="684"/>
      <c r="BC737" s="684"/>
      <c r="BD737" s="684"/>
      <c r="BE737" s="684"/>
      <c r="BF737" s="684"/>
      <c r="BG737" s="684"/>
      <c r="BH737" s="684"/>
      <c r="BI737" s="684"/>
      <c r="BJ737" s="684"/>
      <c r="BK737" s="684"/>
      <c r="BL737" s="684"/>
      <c r="BM737" s="684"/>
      <c r="BN737" s="684"/>
      <c r="BO737" s="684"/>
      <c r="BP737" s="684"/>
      <c r="BQ737" s="684"/>
    </row>
    <row r="738">
      <c r="A738" s="524"/>
      <c r="B738" s="524"/>
      <c r="C738" s="524"/>
      <c r="D738" s="524"/>
      <c r="E738" s="524"/>
      <c r="F738" s="524"/>
      <c r="G738" s="531"/>
      <c r="H738" s="531"/>
      <c r="I738" s="531"/>
      <c r="J738" s="531"/>
      <c r="K738" s="531"/>
      <c r="L738" s="531"/>
      <c r="M738" s="531"/>
      <c r="N738" s="531"/>
      <c r="O738" s="531"/>
      <c r="P738" s="549"/>
      <c r="Q738" s="676"/>
      <c r="R738" s="676"/>
      <c r="S738" s="680"/>
      <c r="T738" s="683"/>
      <c r="U738" s="683"/>
      <c r="V738" s="533"/>
      <c r="W738" s="524"/>
      <c r="X738" s="524"/>
      <c r="Y738" s="524"/>
      <c r="Z738" s="524"/>
      <c r="AA738" s="524"/>
      <c r="AB738" s="524"/>
      <c r="AC738" s="524"/>
      <c r="AD738" s="524"/>
      <c r="AE738" s="524"/>
      <c r="AF738" s="524"/>
      <c r="AG738" s="524"/>
      <c r="AH738" s="524"/>
      <c r="AI738" s="524"/>
      <c r="AJ738" s="524"/>
      <c r="AK738" s="524"/>
      <c r="AL738" s="524"/>
      <c r="AM738" s="524"/>
      <c r="AN738" s="524"/>
      <c r="AO738" s="533"/>
      <c r="AP738" s="533"/>
      <c r="AQ738" s="533"/>
      <c r="AR738" s="533"/>
      <c r="AS738" s="533"/>
      <c r="AT738" s="533"/>
      <c r="AU738" s="533"/>
      <c r="AV738" s="533"/>
      <c r="AW738" s="533"/>
      <c r="AX738" s="533"/>
      <c r="AY738" s="533"/>
      <c r="AZ738" s="533"/>
      <c r="BA738" s="684"/>
      <c r="BB738" s="684"/>
      <c r="BC738" s="684"/>
      <c r="BD738" s="684"/>
      <c r="BE738" s="684"/>
      <c r="BF738" s="684"/>
      <c r="BG738" s="684"/>
      <c r="BH738" s="684"/>
      <c r="BI738" s="684"/>
      <c r="BJ738" s="684"/>
      <c r="BK738" s="684"/>
      <c r="BL738" s="684"/>
      <c r="BM738" s="684"/>
      <c r="BN738" s="684"/>
      <c r="BO738" s="684"/>
      <c r="BP738" s="684"/>
      <c r="BQ738" s="684"/>
    </row>
    <row r="739">
      <c r="A739" s="524"/>
      <c r="B739" s="524"/>
      <c r="C739" s="524"/>
      <c r="D739" s="524"/>
      <c r="E739" s="524"/>
      <c r="F739" s="524"/>
      <c r="G739" s="531"/>
      <c r="H739" s="531"/>
      <c r="I739" s="531"/>
      <c r="J739" s="531"/>
      <c r="K739" s="531"/>
      <c r="L739" s="531"/>
      <c r="M739" s="531"/>
      <c r="N739" s="531"/>
      <c r="O739" s="531"/>
      <c r="P739" s="549"/>
      <c r="Q739" s="676"/>
      <c r="R739" s="676"/>
      <c r="S739" s="680"/>
      <c r="T739" s="683"/>
      <c r="U739" s="683"/>
      <c r="V739" s="533"/>
      <c r="W739" s="524"/>
      <c r="X739" s="524"/>
      <c r="Y739" s="524"/>
      <c r="Z739" s="524"/>
      <c r="AA739" s="524"/>
      <c r="AB739" s="524"/>
      <c r="AC739" s="524"/>
      <c r="AD739" s="524"/>
      <c r="AE739" s="524"/>
      <c r="AF739" s="524"/>
      <c r="AG739" s="524"/>
      <c r="AH739" s="524"/>
      <c r="AI739" s="524"/>
      <c r="AJ739" s="524"/>
      <c r="AK739" s="524"/>
      <c r="AL739" s="524"/>
      <c r="AM739" s="524"/>
      <c r="AN739" s="524"/>
      <c r="AO739" s="533"/>
      <c r="AP739" s="533"/>
      <c r="AQ739" s="533"/>
      <c r="AR739" s="533"/>
      <c r="AS739" s="533"/>
      <c r="AT739" s="533"/>
      <c r="AU739" s="533"/>
      <c r="AV739" s="533"/>
      <c r="AW739" s="533"/>
      <c r="AX739" s="533"/>
      <c r="AY739" s="533"/>
      <c r="AZ739" s="533"/>
      <c r="BA739" s="684"/>
      <c r="BB739" s="684"/>
      <c r="BC739" s="684"/>
      <c r="BD739" s="684"/>
      <c r="BE739" s="684"/>
      <c r="BF739" s="684"/>
      <c r="BG739" s="684"/>
      <c r="BH739" s="684"/>
      <c r="BI739" s="684"/>
      <c r="BJ739" s="684"/>
      <c r="BK739" s="684"/>
      <c r="BL739" s="684"/>
      <c r="BM739" s="684"/>
      <c r="BN739" s="684"/>
      <c r="BO739" s="684"/>
      <c r="BP739" s="684"/>
      <c r="BQ739" s="684"/>
    </row>
    <row r="740">
      <c r="A740" s="524"/>
      <c r="B740" s="524"/>
      <c r="C740" s="524"/>
      <c r="D740" s="524"/>
      <c r="E740" s="524"/>
      <c r="F740" s="524"/>
      <c r="G740" s="531"/>
      <c r="H740" s="531"/>
      <c r="I740" s="531"/>
      <c r="J740" s="531"/>
      <c r="K740" s="531"/>
      <c r="L740" s="531"/>
      <c r="M740" s="531"/>
      <c r="N740" s="531"/>
      <c r="O740" s="531"/>
      <c r="P740" s="549"/>
      <c r="Q740" s="676"/>
      <c r="R740" s="676"/>
      <c r="S740" s="680"/>
      <c r="T740" s="683"/>
      <c r="U740" s="683"/>
      <c r="V740" s="533"/>
      <c r="W740" s="524"/>
      <c r="X740" s="524"/>
      <c r="Y740" s="524"/>
      <c r="Z740" s="524"/>
      <c r="AA740" s="524"/>
      <c r="AB740" s="524"/>
      <c r="AC740" s="524"/>
      <c r="AD740" s="524"/>
      <c r="AE740" s="524"/>
      <c r="AF740" s="524"/>
      <c r="AG740" s="524"/>
      <c r="AH740" s="524"/>
      <c r="AI740" s="524"/>
      <c r="AJ740" s="524"/>
      <c r="AK740" s="524"/>
      <c r="AL740" s="524"/>
      <c r="AM740" s="524"/>
      <c r="AN740" s="524"/>
      <c r="AO740" s="533"/>
      <c r="AP740" s="533"/>
      <c r="AQ740" s="533"/>
      <c r="AR740" s="533"/>
      <c r="AS740" s="533"/>
      <c r="AT740" s="533"/>
      <c r="AU740" s="533"/>
      <c r="AV740" s="533"/>
      <c r="AW740" s="533"/>
      <c r="AX740" s="533"/>
      <c r="AY740" s="533"/>
      <c r="AZ740" s="533"/>
      <c r="BA740" s="684"/>
      <c r="BB740" s="684"/>
      <c r="BC740" s="684"/>
      <c r="BD740" s="684"/>
      <c r="BE740" s="684"/>
      <c r="BF740" s="684"/>
      <c r="BG740" s="684"/>
      <c r="BH740" s="684"/>
      <c r="BI740" s="684"/>
      <c r="BJ740" s="684"/>
      <c r="BK740" s="684"/>
      <c r="BL740" s="684"/>
      <c r="BM740" s="684"/>
      <c r="BN740" s="684"/>
      <c r="BO740" s="684"/>
      <c r="BP740" s="684"/>
      <c r="BQ740" s="684"/>
    </row>
    <row r="741">
      <c r="A741" s="524"/>
      <c r="B741" s="524"/>
      <c r="C741" s="524"/>
      <c r="D741" s="524"/>
      <c r="E741" s="524"/>
      <c r="F741" s="524"/>
      <c r="G741" s="531"/>
      <c r="H741" s="531"/>
      <c r="I741" s="531"/>
      <c r="J741" s="531"/>
      <c r="K741" s="531"/>
      <c r="L741" s="531"/>
      <c r="M741" s="531"/>
      <c r="N741" s="531"/>
      <c r="O741" s="531"/>
      <c r="P741" s="549"/>
      <c r="Q741" s="676"/>
      <c r="R741" s="676"/>
      <c r="S741" s="680"/>
      <c r="T741" s="683"/>
      <c r="U741" s="683"/>
      <c r="V741" s="533"/>
      <c r="W741" s="524"/>
      <c r="X741" s="524"/>
      <c r="Y741" s="524"/>
      <c r="Z741" s="524"/>
      <c r="AA741" s="524"/>
      <c r="AB741" s="524"/>
      <c r="AC741" s="524"/>
      <c r="AD741" s="524"/>
      <c r="AE741" s="524"/>
      <c r="AF741" s="524"/>
      <c r="AG741" s="524"/>
      <c r="AH741" s="524"/>
      <c r="AI741" s="524"/>
      <c r="AJ741" s="524"/>
      <c r="AK741" s="524"/>
      <c r="AL741" s="524"/>
      <c r="AM741" s="524"/>
      <c r="AN741" s="524"/>
      <c r="AO741" s="533"/>
      <c r="AP741" s="533"/>
      <c r="AQ741" s="533"/>
      <c r="AR741" s="533"/>
      <c r="AS741" s="533"/>
      <c r="AT741" s="533"/>
      <c r="AU741" s="533"/>
      <c r="AV741" s="533"/>
      <c r="AW741" s="533"/>
      <c r="AX741" s="533"/>
      <c r="AY741" s="533"/>
      <c r="AZ741" s="533"/>
      <c r="BA741" s="684"/>
      <c r="BB741" s="684"/>
      <c r="BC741" s="684"/>
      <c r="BD741" s="684"/>
      <c r="BE741" s="684"/>
      <c r="BF741" s="684"/>
      <c r="BG741" s="684"/>
      <c r="BH741" s="684"/>
      <c r="BI741" s="684"/>
      <c r="BJ741" s="684"/>
      <c r="BK741" s="684"/>
      <c r="BL741" s="684"/>
      <c r="BM741" s="684"/>
      <c r="BN741" s="684"/>
      <c r="BO741" s="684"/>
      <c r="BP741" s="684"/>
      <c r="BQ741" s="684"/>
    </row>
    <row r="742">
      <c r="A742" s="524"/>
      <c r="B742" s="524"/>
      <c r="C742" s="524"/>
      <c r="D742" s="524"/>
      <c r="E742" s="524"/>
      <c r="F742" s="524"/>
      <c r="G742" s="531"/>
      <c r="H742" s="531"/>
      <c r="I742" s="531"/>
      <c r="J742" s="531"/>
      <c r="K742" s="531"/>
      <c r="L742" s="531"/>
      <c r="M742" s="531"/>
      <c r="N742" s="531"/>
      <c r="O742" s="531"/>
      <c r="P742" s="549"/>
      <c r="Q742" s="676"/>
      <c r="R742" s="676"/>
      <c r="S742" s="680"/>
      <c r="T742" s="683"/>
      <c r="U742" s="683"/>
      <c r="V742" s="533"/>
      <c r="W742" s="524"/>
      <c r="X742" s="524"/>
      <c r="Y742" s="524"/>
      <c r="Z742" s="524"/>
      <c r="AA742" s="524"/>
      <c r="AB742" s="524"/>
      <c r="AC742" s="524"/>
      <c r="AD742" s="524"/>
      <c r="AE742" s="524"/>
      <c r="AF742" s="524"/>
      <c r="AG742" s="524"/>
      <c r="AH742" s="524"/>
      <c r="AI742" s="524"/>
      <c r="AJ742" s="524"/>
      <c r="AK742" s="524"/>
      <c r="AL742" s="524"/>
      <c r="AM742" s="524"/>
      <c r="AN742" s="524"/>
      <c r="AO742" s="533"/>
      <c r="AP742" s="533"/>
      <c r="AQ742" s="533"/>
      <c r="AR742" s="533"/>
      <c r="AS742" s="533"/>
      <c r="AT742" s="533"/>
      <c r="AU742" s="533"/>
      <c r="AV742" s="533"/>
      <c r="AW742" s="533"/>
      <c r="AX742" s="533"/>
      <c r="AY742" s="533"/>
      <c r="AZ742" s="533"/>
      <c r="BA742" s="684"/>
      <c r="BB742" s="684"/>
      <c r="BC742" s="684"/>
      <c r="BD742" s="684"/>
      <c r="BE742" s="684"/>
      <c r="BF742" s="684"/>
      <c r="BG742" s="684"/>
      <c r="BH742" s="684"/>
      <c r="BI742" s="684"/>
      <c r="BJ742" s="684"/>
      <c r="BK742" s="684"/>
      <c r="BL742" s="684"/>
      <c r="BM742" s="684"/>
      <c r="BN742" s="684"/>
      <c r="BO742" s="684"/>
      <c r="BP742" s="684"/>
      <c r="BQ742" s="684"/>
    </row>
    <row r="743">
      <c r="A743" s="524"/>
      <c r="B743" s="524"/>
      <c r="C743" s="524"/>
      <c r="D743" s="524"/>
      <c r="E743" s="524"/>
      <c r="F743" s="524"/>
      <c r="G743" s="531"/>
      <c r="H743" s="531"/>
      <c r="I743" s="531"/>
      <c r="J743" s="531"/>
      <c r="K743" s="531"/>
      <c r="L743" s="531"/>
      <c r="M743" s="531"/>
      <c r="N743" s="531"/>
      <c r="O743" s="531"/>
      <c r="P743" s="549"/>
      <c r="Q743" s="676"/>
      <c r="R743" s="676"/>
      <c r="S743" s="680"/>
      <c r="T743" s="683"/>
      <c r="U743" s="683"/>
      <c r="V743" s="533"/>
      <c r="W743" s="524"/>
      <c r="X743" s="524"/>
      <c r="Y743" s="524"/>
      <c r="Z743" s="524"/>
      <c r="AA743" s="524"/>
      <c r="AB743" s="524"/>
      <c r="AC743" s="524"/>
      <c r="AD743" s="524"/>
      <c r="AE743" s="524"/>
      <c r="AF743" s="524"/>
      <c r="AG743" s="524"/>
      <c r="AH743" s="524"/>
      <c r="AI743" s="524"/>
      <c r="AJ743" s="524"/>
      <c r="AK743" s="524"/>
      <c r="AL743" s="524"/>
      <c r="AM743" s="524"/>
      <c r="AN743" s="524"/>
      <c r="AO743" s="533"/>
      <c r="AP743" s="533"/>
      <c r="AQ743" s="533"/>
      <c r="AR743" s="533"/>
      <c r="AS743" s="533"/>
      <c r="AT743" s="533"/>
      <c r="AU743" s="533"/>
      <c r="AV743" s="533"/>
      <c r="AW743" s="533"/>
      <c r="AX743" s="533"/>
      <c r="AY743" s="533"/>
      <c r="AZ743" s="533"/>
      <c r="BA743" s="684"/>
      <c r="BB743" s="684"/>
      <c r="BC743" s="684"/>
      <c r="BD743" s="684"/>
      <c r="BE743" s="684"/>
      <c r="BF743" s="684"/>
      <c r="BG743" s="684"/>
      <c r="BH743" s="684"/>
      <c r="BI743" s="684"/>
      <c r="BJ743" s="684"/>
      <c r="BK743" s="684"/>
      <c r="BL743" s="684"/>
      <c r="BM743" s="684"/>
      <c r="BN743" s="684"/>
      <c r="BO743" s="684"/>
      <c r="BP743" s="684"/>
      <c r="BQ743" s="684"/>
    </row>
    <row r="744">
      <c r="A744" s="524"/>
      <c r="B744" s="524"/>
      <c r="C744" s="524"/>
      <c r="D744" s="524"/>
      <c r="E744" s="524"/>
      <c r="F744" s="524"/>
      <c r="G744" s="531"/>
      <c r="H744" s="531"/>
      <c r="I744" s="531"/>
      <c r="J744" s="531"/>
      <c r="K744" s="531"/>
      <c r="L744" s="531"/>
      <c r="M744" s="531"/>
      <c r="N744" s="531"/>
      <c r="O744" s="531"/>
      <c r="P744" s="549"/>
      <c r="Q744" s="676"/>
      <c r="R744" s="676"/>
      <c r="S744" s="680"/>
      <c r="T744" s="683"/>
      <c r="U744" s="683"/>
      <c r="V744" s="533"/>
      <c r="W744" s="524"/>
      <c r="X744" s="524"/>
      <c r="Y744" s="524"/>
      <c r="Z744" s="524"/>
      <c r="AA744" s="524"/>
      <c r="AB744" s="524"/>
      <c r="AC744" s="524"/>
      <c r="AD744" s="524"/>
      <c r="AE744" s="524"/>
      <c r="AF744" s="524"/>
      <c r="AG744" s="524"/>
      <c r="AH744" s="524"/>
      <c r="AI744" s="524"/>
      <c r="AJ744" s="524"/>
      <c r="AK744" s="524"/>
      <c r="AL744" s="524"/>
      <c r="AM744" s="524"/>
      <c r="AN744" s="524"/>
      <c r="AO744" s="533"/>
      <c r="AP744" s="533"/>
      <c r="AQ744" s="533"/>
      <c r="AR744" s="533"/>
      <c r="AS744" s="533"/>
      <c r="AT744" s="533"/>
      <c r="AU744" s="533"/>
      <c r="AV744" s="533"/>
      <c r="AW744" s="533"/>
      <c r="AX744" s="533"/>
      <c r="AY744" s="533"/>
      <c r="AZ744" s="533"/>
      <c r="BA744" s="684"/>
      <c r="BB744" s="684"/>
      <c r="BC744" s="684"/>
      <c r="BD744" s="684"/>
      <c r="BE744" s="684"/>
      <c r="BF744" s="684"/>
      <c r="BG744" s="684"/>
      <c r="BH744" s="684"/>
      <c r="BI744" s="684"/>
      <c r="BJ744" s="684"/>
      <c r="BK744" s="684"/>
      <c r="BL744" s="684"/>
      <c r="BM744" s="684"/>
      <c r="BN744" s="684"/>
      <c r="BO744" s="684"/>
      <c r="BP744" s="684"/>
      <c r="BQ744" s="684"/>
    </row>
    <row r="745">
      <c r="A745" s="524"/>
      <c r="B745" s="524"/>
      <c r="C745" s="524"/>
      <c r="D745" s="524"/>
      <c r="E745" s="524"/>
      <c r="F745" s="524"/>
      <c r="G745" s="531"/>
      <c r="H745" s="531"/>
      <c r="I745" s="531"/>
      <c r="J745" s="531"/>
      <c r="K745" s="531"/>
      <c r="L745" s="531"/>
      <c r="M745" s="531"/>
      <c r="N745" s="531"/>
      <c r="O745" s="531"/>
      <c r="P745" s="549"/>
      <c r="Q745" s="676"/>
      <c r="R745" s="676"/>
      <c r="S745" s="680"/>
      <c r="T745" s="683"/>
      <c r="U745" s="683"/>
      <c r="V745" s="533"/>
      <c r="W745" s="524"/>
      <c r="X745" s="524"/>
      <c r="Y745" s="524"/>
      <c r="Z745" s="524"/>
      <c r="AA745" s="524"/>
      <c r="AB745" s="524"/>
      <c r="AC745" s="524"/>
      <c r="AD745" s="524"/>
      <c r="AE745" s="524"/>
      <c r="AF745" s="524"/>
      <c r="AG745" s="524"/>
      <c r="AH745" s="524"/>
      <c r="AI745" s="524"/>
      <c r="AJ745" s="524"/>
      <c r="AK745" s="524"/>
      <c r="AL745" s="524"/>
      <c r="AM745" s="524"/>
      <c r="AN745" s="524"/>
      <c r="AO745" s="533"/>
      <c r="AP745" s="533"/>
      <c r="AQ745" s="533"/>
      <c r="AR745" s="533"/>
      <c r="AS745" s="533"/>
      <c r="AT745" s="533"/>
      <c r="AU745" s="533"/>
      <c r="AV745" s="533"/>
      <c r="AW745" s="533"/>
      <c r="AX745" s="533"/>
      <c r="AY745" s="533"/>
      <c r="AZ745" s="533"/>
      <c r="BA745" s="684"/>
      <c r="BB745" s="684"/>
      <c r="BC745" s="684"/>
      <c r="BD745" s="684"/>
      <c r="BE745" s="684"/>
      <c r="BF745" s="684"/>
      <c r="BG745" s="684"/>
      <c r="BH745" s="684"/>
      <c r="BI745" s="684"/>
      <c r="BJ745" s="684"/>
      <c r="BK745" s="684"/>
      <c r="BL745" s="684"/>
      <c r="BM745" s="684"/>
      <c r="BN745" s="684"/>
      <c r="BO745" s="684"/>
      <c r="BP745" s="684"/>
      <c r="BQ745" s="684"/>
    </row>
    <row r="746">
      <c r="A746" s="524"/>
      <c r="B746" s="524"/>
      <c r="C746" s="524"/>
      <c r="D746" s="524"/>
      <c r="E746" s="524"/>
      <c r="F746" s="524"/>
      <c r="G746" s="531"/>
      <c r="H746" s="531"/>
      <c r="I746" s="531"/>
      <c r="J746" s="531"/>
      <c r="K746" s="531"/>
      <c r="L746" s="531"/>
      <c r="M746" s="531"/>
      <c r="N746" s="531"/>
      <c r="O746" s="531"/>
      <c r="P746" s="549"/>
      <c r="Q746" s="676"/>
      <c r="R746" s="676"/>
      <c r="S746" s="680"/>
      <c r="T746" s="683"/>
      <c r="U746" s="683"/>
      <c r="V746" s="533"/>
      <c r="W746" s="524"/>
      <c r="X746" s="524"/>
      <c r="Y746" s="524"/>
      <c r="Z746" s="524"/>
      <c r="AA746" s="524"/>
      <c r="AB746" s="524"/>
      <c r="AC746" s="524"/>
      <c r="AD746" s="524"/>
      <c r="AE746" s="524"/>
      <c r="AF746" s="524"/>
      <c r="AG746" s="524"/>
      <c r="AH746" s="524"/>
      <c r="AI746" s="524"/>
      <c r="AJ746" s="524"/>
      <c r="AK746" s="524"/>
      <c r="AL746" s="524"/>
      <c r="AM746" s="524"/>
      <c r="AN746" s="524"/>
      <c r="AO746" s="533"/>
      <c r="AP746" s="533"/>
      <c r="AQ746" s="533"/>
      <c r="AR746" s="533"/>
      <c r="AS746" s="533"/>
      <c r="AT746" s="533"/>
      <c r="AU746" s="533"/>
      <c r="AV746" s="533"/>
      <c r="AW746" s="533"/>
      <c r="AX746" s="533"/>
      <c r="AY746" s="533"/>
      <c r="AZ746" s="533"/>
      <c r="BA746" s="684"/>
      <c r="BB746" s="684"/>
      <c r="BC746" s="684"/>
      <c r="BD746" s="684"/>
      <c r="BE746" s="684"/>
      <c r="BF746" s="684"/>
      <c r="BG746" s="684"/>
      <c r="BH746" s="684"/>
      <c r="BI746" s="684"/>
      <c r="BJ746" s="684"/>
      <c r="BK746" s="684"/>
      <c r="BL746" s="684"/>
      <c r="BM746" s="684"/>
      <c r="BN746" s="684"/>
      <c r="BO746" s="684"/>
      <c r="BP746" s="684"/>
      <c r="BQ746" s="684"/>
    </row>
    <row r="747">
      <c r="A747" s="524"/>
      <c r="B747" s="524"/>
      <c r="C747" s="524"/>
      <c r="D747" s="524"/>
      <c r="E747" s="524"/>
      <c r="F747" s="524"/>
      <c r="G747" s="531"/>
      <c r="H747" s="531"/>
      <c r="I747" s="531"/>
      <c r="J747" s="531"/>
      <c r="K747" s="531"/>
      <c r="L747" s="531"/>
      <c r="M747" s="531"/>
      <c r="N747" s="531"/>
      <c r="O747" s="531"/>
      <c r="P747" s="549"/>
      <c r="Q747" s="676"/>
      <c r="R747" s="676"/>
      <c r="S747" s="680"/>
      <c r="T747" s="683"/>
      <c r="U747" s="683"/>
      <c r="V747" s="533"/>
      <c r="W747" s="524"/>
      <c r="X747" s="524"/>
      <c r="Y747" s="524"/>
      <c r="Z747" s="524"/>
      <c r="AA747" s="524"/>
      <c r="AB747" s="524"/>
      <c r="AC747" s="524"/>
      <c r="AD747" s="524"/>
      <c r="AE747" s="524"/>
      <c r="AF747" s="524"/>
      <c r="AG747" s="524"/>
      <c r="AH747" s="524"/>
      <c r="AI747" s="524"/>
      <c r="AJ747" s="524"/>
      <c r="AK747" s="524"/>
      <c r="AL747" s="524"/>
      <c r="AM747" s="524"/>
      <c r="AN747" s="524"/>
      <c r="AO747" s="533"/>
      <c r="AP747" s="533"/>
      <c r="AQ747" s="533"/>
      <c r="AR747" s="533"/>
      <c r="AS747" s="533"/>
      <c r="AT747" s="533"/>
      <c r="AU747" s="533"/>
      <c r="AV747" s="533"/>
      <c r="AW747" s="533"/>
      <c r="AX747" s="533"/>
      <c r="AY747" s="533"/>
      <c r="AZ747" s="533"/>
      <c r="BA747" s="684"/>
      <c r="BB747" s="684"/>
      <c r="BC747" s="684"/>
      <c r="BD747" s="684"/>
      <c r="BE747" s="684"/>
      <c r="BF747" s="684"/>
      <c r="BG747" s="684"/>
      <c r="BH747" s="684"/>
      <c r="BI747" s="684"/>
      <c r="BJ747" s="684"/>
      <c r="BK747" s="684"/>
      <c r="BL747" s="684"/>
      <c r="BM747" s="684"/>
      <c r="BN747" s="684"/>
      <c r="BO747" s="684"/>
      <c r="BP747" s="684"/>
      <c r="BQ747" s="684"/>
    </row>
    <row r="748">
      <c r="A748" s="524"/>
      <c r="B748" s="524"/>
      <c r="C748" s="524"/>
      <c r="D748" s="524"/>
      <c r="E748" s="524"/>
      <c r="F748" s="524"/>
      <c r="G748" s="531"/>
      <c r="H748" s="531"/>
      <c r="I748" s="531"/>
      <c r="J748" s="531"/>
      <c r="K748" s="531"/>
      <c r="L748" s="531"/>
      <c r="M748" s="531"/>
      <c r="N748" s="531"/>
      <c r="O748" s="531"/>
      <c r="P748" s="549"/>
      <c r="Q748" s="676"/>
      <c r="R748" s="676"/>
      <c r="S748" s="680"/>
      <c r="T748" s="683"/>
      <c r="U748" s="683"/>
      <c r="V748" s="533"/>
      <c r="W748" s="524"/>
      <c r="X748" s="524"/>
      <c r="Y748" s="524"/>
      <c r="Z748" s="524"/>
      <c r="AA748" s="524"/>
      <c r="AB748" s="524"/>
      <c r="AC748" s="524"/>
      <c r="AD748" s="524"/>
      <c r="AE748" s="524"/>
      <c r="AF748" s="524"/>
      <c r="AG748" s="524"/>
      <c r="AH748" s="524"/>
      <c r="AI748" s="524"/>
      <c r="AJ748" s="524"/>
      <c r="AK748" s="524"/>
      <c r="AL748" s="524"/>
      <c r="AM748" s="524"/>
      <c r="AN748" s="524"/>
      <c r="AO748" s="533"/>
      <c r="AP748" s="533"/>
      <c r="AQ748" s="533"/>
      <c r="AR748" s="533"/>
      <c r="AS748" s="533"/>
      <c r="AT748" s="533"/>
      <c r="AU748" s="533"/>
      <c r="AV748" s="533"/>
      <c r="AW748" s="533"/>
      <c r="AX748" s="533"/>
      <c r="AY748" s="533"/>
      <c r="AZ748" s="533"/>
      <c r="BA748" s="684"/>
      <c r="BB748" s="684"/>
      <c r="BC748" s="684"/>
      <c r="BD748" s="684"/>
      <c r="BE748" s="684"/>
      <c r="BF748" s="684"/>
      <c r="BG748" s="684"/>
      <c r="BH748" s="684"/>
      <c r="BI748" s="684"/>
      <c r="BJ748" s="684"/>
      <c r="BK748" s="684"/>
      <c r="BL748" s="684"/>
      <c r="BM748" s="684"/>
      <c r="BN748" s="684"/>
      <c r="BO748" s="684"/>
      <c r="BP748" s="684"/>
      <c r="BQ748" s="684"/>
    </row>
    <row r="749">
      <c r="A749" s="524"/>
      <c r="B749" s="524"/>
      <c r="C749" s="524"/>
      <c r="D749" s="524"/>
      <c r="E749" s="524"/>
      <c r="F749" s="524"/>
      <c r="G749" s="531"/>
      <c r="H749" s="531"/>
      <c r="I749" s="531"/>
      <c r="J749" s="531"/>
      <c r="K749" s="531"/>
      <c r="L749" s="531"/>
      <c r="M749" s="531"/>
      <c r="N749" s="531"/>
      <c r="O749" s="531"/>
      <c r="P749" s="549"/>
      <c r="Q749" s="676"/>
      <c r="R749" s="676"/>
      <c r="S749" s="680"/>
      <c r="T749" s="683"/>
      <c r="U749" s="683"/>
      <c r="V749" s="533"/>
      <c r="W749" s="524"/>
      <c r="X749" s="524"/>
      <c r="Y749" s="524"/>
      <c r="Z749" s="524"/>
      <c r="AA749" s="524"/>
      <c r="AB749" s="524"/>
      <c r="AC749" s="524"/>
      <c r="AD749" s="524"/>
      <c r="AE749" s="524"/>
      <c r="AF749" s="524"/>
      <c r="AG749" s="524"/>
      <c r="AH749" s="524"/>
      <c r="AI749" s="524"/>
      <c r="AJ749" s="524"/>
      <c r="AK749" s="524"/>
      <c r="AL749" s="524"/>
      <c r="AM749" s="524"/>
      <c r="AN749" s="524"/>
      <c r="AO749" s="533"/>
      <c r="AP749" s="533"/>
      <c r="AQ749" s="533"/>
      <c r="AR749" s="533"/>
      <c r="AS749" s="533"/>
      <c r="AT749" s="533"/>
      <c r="AU749" s="533"/>
      <c r="AV749" s="533"/>
      <c r="AW749" s="533"/>
      <c r="AX749" s="533"/>
      <c r="AY749" s="533"/>
      <c r="AZ749" s="533"/>
      <c r="BA749" s="684"/>
      <c r="BB749" s="684"/>
      <c r="BC749" s="684"/>
      <c r="BD749" s="684"/>
      <c r="BE749" s="684"/>
      <c r="BF749" s="684"/>
      <c r="BG749" s="684"/>
      <c r="BH749" s="684"/>
      <c r="BI749" s="684"/>
      <c r="BJ749" s="684"/>
      <c r="BK749" s="684"/>
      <c r="BL749" s="684"/>
      <c r="BM749" s="684"/>
      <c r="BN749" s="684"/>
      <c r="BO749" s="684"/>
      <c r="BP749" s="684"/>
      <c r="BQ749" s="684"/>
    </row>
    <row r="750">
      <c r="A750" s="524"/>
      <c r="B750" s="524"/>
      <c r="C750" s="524"/>
      <c r="D750" s="524"/>
      <c r="E750" s="524"/>
      <c r="F750" s="524"/>
      <c r="G750" s="531"/>
      <c r="H750" s="531"/>
      <c r="I750" s="531"/>
      <c r="J750" s="531"/>
      <c r="K750" s="531"/>
      <c r="L750" s="531"/>
      <c r="M750" s="531"/>
      <c r="N750" s="531"/>
      <c r="O750" s="531"/>
      <c r="P750" s="549"/>
      <c r="Q750" s="676"/>
      <c r="R750" s="676"/>
      <c r="S750" s="680"/>
      <c r="T750" s="683"/>
      <c r="U750" s="683"/>
      <c r="V750" s="533"/>
      <c r="W750" s="524"/>
      <c r="X750" s="524"/>
      <c r="Y750" s="524"/>
      <c r="Z750" s="524"/>
      <c r="AA750" s="524"/>
      <c r="AB750" s="524"/>
      <c r="AC750" s="524"/>
      <c r="AD750" s="524"/>
      <c r="AE750" s="524"/>
      <c r="AF750" s="524"/>
      <c r="AG750" s="524"/>
      <c r="AH750" s="524"/>
      <c r="AI750" s="524"/>
      <c r="AJ750" s="524"/>
      <c r="AK750" s="524"/>
      <c r="AL750" s="524"/>
      <c r="AM750" s="524"/>
      <c r="AN750" s="524"/>
      <c r="AO750" s="533"/>
      <c r="AP750" s="533"/>
      <c r="AQ750" s="533"/>
      <c r="AR750" s="533"/>
      <c r="AS750" s="533"/>
      <c r="AT750" s="533"/>
      <c r="AU750" s="533"/>
      <c r="AV750" s="533"/>
      <c r="AW750" s="533"/>
      <c r="AX750" s="533"/>
      <c r="AY750" s="533"/>
      <c r="AZ750" s="533"/>
      <c r="BA750" s="684"/>
      <c r="BB750" s="684"/>
      <c r="BC750" s="684"/>
      <c r="BD750" s="684"/>
      <c r="BE750" s="684"/>
      <c r="BF750" s="684"/>
      <c r="BG750" s="684"/>
      <c r="BH750" s="684"/>
      <c r="BI750" s="684"/>
      <c r="BJ750" s="684"/>
      <c r="BK750" s="684"/>
      <c r="BL750" s="684"/>
      <c r="BM750" s="684"/>
      <c r="BN750" s="684"/>
      <c r="BO750" s="684"/>
      <c r="BP750" s="684"/>
      <c r="BQ750" s="684"/>
    </row>
    <row r="751">
      <c r="A751" s="524"/>
      <c r="B751" s="524"/>
      <c r="C751" s="524"/>
      <c r="D751" s="524"/>
      <c r="E751" s="524"/>
      <c r="F751" s="524"/>
      <c r="G751" s="531"/>
      <c r="H751" s="531"/>
      <c r="I751" s="531"/>
      <c r="J751" s="531"/>
      <c r="K751" s="531"/>
      <c r="L751" s="531"/>
      <c r="M751" s="531"/>
      <c r="N751" s="531"/>
      <c r="O751" s="531"/>
      <c r="P751" s="549"/>
      <c r="Q751" s="676"/>
      <c r="R751" s="676"/>
      <c r="S751" s="680"/>
      <c r="T751" s="683"/>
      <c r="U751" s="683"/>
      <c r="V751" s="533"/>
      <c r="W751" s="524"/>
      <c r="X751" s="524"/>
      <c r="Y751" s="524"/>
      <c r="Z751" s="524"/>
      <c r="AA751" s="524"/>
      <c r="AB751" s="524"/>
      <c r="AC751" s="524"/>
      <c r="AD751" s="524"/>
      <c r="AE751" s="524"/>
      <c r="AF751" s="524"/>
      <c r="AG751" s="524"/>
      <c r="AH751" s="524"/>
      <c r="AI751" s="524"/>
      <c r="AJ751" s="524"/>
      <c r="AK751" s="524"/>
      <c r="AL751" s="524"/>
      <c r="AM751" s="524"/>
      <c r="AN751" s="524"/>
      <c r="AO751" s="533"/>
      <c r="AP751" s="533"/>
      <c r="AQ751" s="533"/>
      <c r="AR751" s="533"/>
      <c r="AS751" s="533"/>
      <c r="AT751" s="533"/>
      <c r="AU751" s="533"/>
      <c r="AV751" s="533"/>
      <c r="AW751" s="533"/>
      <c r="AX751" s="533"/>
      <c r="AY751" s="533"/>
      <c r="AZ751" s="533"/>
      <c r="BA751" s="684"/>
      <c r="BB751" s="684"/>
      <c r="BC751" s="684"/>
      <c r="BD751" s="684"/>
      <c r="BE751" s="684"/>
      <c r="BF751" s="684"/>
      <c r="BG751" s="684"/>
      <c r="BH751" s="684"/>
      <c r="BI751" s="684"/>
      <c r="BJ751" s="684"/>
      <c r="BK751" s="684"/>
      <c r="BL751" s="684"/>
      <c r="BM751" s="684"/>
      <c r="BN751" s="684"/>
      <c r="BO751" s="684"/>
      <c r="BP751" s="684"/>
      <c r="BQ751" s="684"/>
    </row>
    <row r="752">
      <c r="A752" s="524"/>
      <c r="B752" s="524"/>
      <c r="C752" s="524"/>
      <c r="D752" s="524"/>
      <c r="E752" s="524"/>
      <c r="F752" s="524"/>
      <c r="G752" s="531"/>
      <c r="H752" s="531"/>
      <c r="I752" s="531"/>
      <c r="J752" s="531"/>
      <c r="K752" s="531"/>
      <c r="L752" s="531"/>
      <c r="M752" s="531"/>
      <c r="N752" s="531"/>
      <c r="O752" s="531"/>
      <c r="P752" s="549"/>
      <c r="Q752" s="676"/>
      <c r="R752" s="676"/>
      <c r="S752" s="680"/>
      <c r="T752" s="683"/>
      <c r="U752" s="683"/>
      <c r="V752" s="533"/>
      <c r="W752" s="524"/>
      <c r="X752" s="524"/>
      <c r="Y752" s="524"/>
      <c r="Z752" s="524"/>
      <c r="AA752" s="524"/>
      <c r="AB752" s="524"/>
      <c r="AC752" s="524"/>
      <c r="AD752" s="524"/>
      <c r="AE752" s="524"/>
      <c r="AF752" s="524"/>
      <c r="AG752" s="524"/>
      <c r="AH752" s="524"/>
      <c r="AI752" s="524"/>
      <c r="AJ752" s="524"/>
      <c r="AK752" s="524"/>
      <c r="AL752" s="524"/>
      <c r="AM752" s="524"/>
      <c r="AN752" s="524"/>
      <c r="AO752" s="533"/>
      <c r="AP752" s="533"/>
      <c r="AQ752" s="533"/>
      <c r="AR752" s="533"/>
      <c r="AS752" s="533"/>
      <c r="AT752" s="533"/>
      <c r="AU752" s="533"/>
      <c r="AV752" s="533"/>
      <c r="AW752" s="533"/>
      <c r="AX752" s="533"/>
      <c r="AY752" s="533"/>
      <c r="AZ752" s="533"/>
      <c r="BA752" s="684"/>
      <c r="BB752" s="684"/>
      <c r="BC752" s="684"/>
      <c r="BD752" s="684"/>
      <c r="BE752" s="684"/>
      <c r="BF752" s="684"/>
      <c r="BG752" s="684"/>
      <c r="BH752" s="684"/>
      <c r="BI752" s="684"/>
      <c r="BJ752" s="684"/>
      <c r="BK752" s="684"/>
      <c r="BL752" s="684"/>
      <c r="BM752" s="684"/>
      <c r="BN752" s="684"/>
      <c r="BO752" s="684"/>
      <c r="BP752" s="684"/>
      <c r="BQ752" s="684"/>
    </row>
    <row r="753">
      <c r="A753" s="524"/>
      <c r="B753" s="524"/>
      <c r="C753" s="524"/>
      <c r="D753" s="524"/>
      <c r="E753" s="524"/>
      <c r="F753" s="524"/>
      <c r="G753" s="531"/>
      <c r="H753" s="531"/>
      <c r="I753" s="531"/>
      <c r="J753" s="531"/>
      <c r="K753" s="531"/>
      <c r="L753" s="531"/>
      <c r="M753" s="531"/>
      <c r="N753" s="531"/>
      <c r="O753" s="531"/>
      <c r="P753" s="549"/>
      <c r="Q753" s="676"/>
      <c r="R753" s="676"/>
      <c r="S753" s="680"/>
      <c r="T753" s="683"/>
      <c r="U753" s="683"/>
      <c r="V753" s="533"/>
      <c r="W753" s="524"/>
      <c r="X753" s="524"/>
      <c r="Y753" s="524"/>
      <c r="Z753" s="524"/>
      <c r="AA753" s="524"/>
      <c r="AB753" s="524"/>
      <c r="AC753" s="524"/>
      <c r="AD753" s="524"/>
      <c r="AE753" s="524"/>
      <c r="AF753" s="524"/>
      <c r="AG753" s="524"/>
      <c r="AH753" s="524"/>
      <c r="AI753" s="524"/>
      <c r="AJ753" s="524"/>
      <c r="AK753" s="524"/>
      <c r="AL753" s="524"/>
      <c r="AM753" s="524"/>
      <c r="AN753" s="524"/>
      <c r="AO753" s="533"/>
      <c r="AP753" s="533"/>
      <c r="AQ753" s="533"/>
      <c r="AR753" s="533"/>
      <c r="AS753" s="533"/>
      <c r="AT753" s="533"/>
      <c r="AU753" s="533"/>
      <c r="AV753" s="533"/>
      <c r="AW753" s="533"/>
      <c r="AX753" s="533"/>
      <c r="AY753" s="533"/>
      <c r="AZ753" s="533"/>
      <c r="BA753" s="684"/>
      <c r="BB753" s="684"/>
      <c r="BC753" s="684"/>
      <c r="BD753" s="684"/>
      <c r="BE753" s="684"/>
      <c r="BF753" s="684"/>
      <c r="BG753" s="684"/>
      <c r="BH753" s="684"/>
      <c r="BI753" s="684"/>
      <c r="BJ753" s="684"/>
      <c r="BK753" s="684"/>
      <c r="BL753" s="684"/>
      <c r="BM753" s="684"/>
      <c r="BN753" s="684"/>
      <c r="BO753" s="684"/>
      <c r="BP753" s="684"/>
      <c r="BQ753" s="684"/>
    </row>
    <row r="754">
      <c r="A754" s="524"/>
      <c r="B754" s="524"/>
      <c r="C754" s="524"/>
      <c r="D754" s="524"/>
      <c r="E754" s="524"/>
      <c r="F754" s="524"/>
      <c r="G754" s="531"/>
      <c r="H754" s="531"/>
      <c r="I754" s="531"/>
      <c r="J754" s="531"/>
      <c r="K754" s="531"/>
      <c r="L754" s="531"/>
      <c r="M754" s="531"/>
      <c r="N754" s="531"/>
      <c r="O754" s="531"/>
      <c r="P754" s="549"/>
      <c r="Q754" s="676"/>
      <c r="R754" s="676"/>
      <c r="S754" s="680"/>
      <c r="T754" s="683"/>
      <c r="U754" s="683"/>
      <c r="V754" s="533"/>
      <c r="W754" s="524"/>
      <c r="X754" s="524"/>
      <c r="Y754" s="524"/>
      <c r="Z754" s="524"/>
      <c r="AA754" s="524"/>
      <c r="AB754" s="524"/>
      <c r="AC754" s="524"/>
      <c r="AD754" s="524"/>
      <c r="AE754" s="524"/>
      <c r="AF754" s="524"/>
      <c r="AG754" s="524"/>
      <c r="AH754" s="524"/>
      <c r="AI754" s="524"/>
      <c r="AJ754" s="524"/>
      <c r="AK754" s="524"/>
      <c r="AL754" s="524"/>
      <c r="AM754" s="524"/>
      <c r="AN754" s="524"/>
      <c r="AO754" s="533"/>
      <c r="AP754" s="533"/>
      <c r="AQ754" s="533"/>
      <c r="AR754" s="533"/>
      <c r="AS754" s="533"/>
      <c r="AT754" s="533"/>
      <c r="AU754" s="533"/>
      <c r="AV754" s="533"/>
      <c r="AW754" s="533"/>
      <c r="AX754" s="533"/>
      <c r="AY754" s="533"/>
      <c r="AZ754" s="533"/>
      <c r="BA754" s="684"/>
      <c r="BB754" s="684"/>
      <c r="BC754" s="684"/>
      <c r="BD754" s="684"/>
      <c r="BE754" s="684"/>
      <c r="BF754" s="684"/>
      <c r="BG754" s="684"/>
      <c r="BH754" s="684"/>
      <c r="BI754" s="684"/>
      <c r="BJ754" s="684"/>
      <c r="BK754" s="684"/>
      <c r="BL754" s="684"/>
      <c r="BM754" s="684"/>
      <c r="BN754" s="684"/>
      <c r="BO754" s="684"/>
      <c r="BP754" s="684"/>
      <c r="BQ754" s="684"/>
    </row>
    <row r="755">
      <c r="A755" s="524"/>
      <c r="B755" s="524"/>
      <c r="C755" s="524"/>
      <c r="D755" s="524"/>
      <c r="E755" s="524"/>
      <c r="F755" s="524"/>
      <c r="G755" s="531"/>
      <c r="H755" s="531"/>
      <c r="I755" s="531"/>
      <c r="J755" s="531"/>
      <c r="K755" s="531"/>
      <c r="L755" s="531"/>
      <c r="M755" s="531"/>
      <c r="N755" s="531"/>
      <c r="O755" s="531"/>
      <c r="P755" s="549"/>
      <c r="Q755" s="676"/>
      <c r="R755" s="676"/>
      <c r="S755" s="680"/>
      <c r="T755" s="683"/>
      <c r="U755" s="683"/>
      <c r="V755" s="533"/>
      <c r="W755" s="524"/>
      <c r="X755" s="524"/>
      <c r="Y755" s="524"/>
      <c r="Z755" s="524"/>
      <c r="AA755" s="524"/>
      <c r="AB755" s="524"/>
      <c r="AC755" s="524"/>
      <c r="AD755" s="524"/>
      <c r="AE755" s="524"/>
      <c r="AF755" s="524"/>
      <c r="AG755" s="524"/>
      <c r="AH755" s="524"/>
      <c r="AI755" s="524"/>
      <c r="AJ755" s="524"/>
      <c r="AK755" s="524"/>
      <c r="AL755" s="524"/>
      <c r="AM755" s="524"/>
      <c r="AN755" s="524"/>
      <c r="AO755" s="533"/>
      <c r="AP755" s="533"/>
      <c r="AQ755" s="533"/>
      <c r="AR755" s="533"/>
      <c r="AS755" s="533"/>
      <c r="AT755" s="533"/>
      <c r="AU755" s="533"/>
      <c r="AV755" s="533"/>
      <c r="AW755" s="533"/>
      <c r="AX755" s="533"/>
      <c r="AY755" s="533"/>
      <c r="AZ755" s="533"/>
      <c r="BA755" s="684"/>
      <c r="BB755" s="684"/>
      <c r="BC755" s="684"/>
      <c r="BD755" s="684"/>
      <c r="BE755" s="684"/>
      <c r="BF755" s="684"/>
      <c r="BG755" s="684"/>
      <c r="BH755" s="684"/>
      <c r="BI755" s="684"/>
      <c r="BJ755" s="684"/>
      <c r="BK755" s="684"/>
      <c r="BL755" s="684"/>
      <c r="BM755" s="684"/>
      <c r="BN755" s="684"/>
      <c r="BO755" s="684"/>
      <c r="BP755" s="684"/>
      <c r="BQ755" s="684"/>
    </row>
    <row r="756">
      <c r="A756" s="524"/>
      <c r="B756" s="524"/>
      <c r="C756" s="524"/>
      <c r="D756" s="524"/>
      <c r="E756" s="524"/>
      <c r="F756" s="524"/>
      <c r="G756" s="531"/>
      <c r="H756" s="531"/>
      <c r="I756" s="531"/>
      <c r="J756" s="531"/>
      <c r="K756" s="531"/>
      <c r="L756" s="531"/>
      <c r="M756" s="531"/>
      <c r="N756" s="531"/>
      <c r="O756" s="531"/>
      <c r="P756" s="549"/>
      <c r="Q756" s="676"/>
      <c r="R756" s="676"/>
      <c r="S756" s="680"/>
      <c r="T756" s="683"/>
      <c r="U756" s="683"/>
      <c r="V756" s="533"/>
      <c r="W756" s="524"/>
      <c r="X756" s="524"/>
      <c r="Y756" s="524"/>
      <c r="Z756" s="524"/>
      <c r="AA756" s="524"/>
      <c r="AB756" s="524"/>
      <c r="AC756" s="524"/>
      <c r="AD756" s="524"/>
      <c r="AE756" s="524"/>
      <c r="AF756" s="524"/>
      <c r="AG756" s="524"/>
      <c r="AH756" s="524"/>
      <c r="AI756" s="524"/>
      <c r="AJ756" s="524"/>
      <c r="AK756" s="524"/>
      <c r="AL756" s="524"/>
      <c r="AM756" s="524"/>
      <c r="AN756" s="524"/>
      <c r="AO756" s="533"/>
      <c r="AP756" s="533"/>
      <c r="AQ756" s="533"/>
      <c r="AR756" s="533"/>
      <c r="AS756" s="533"/>
      <c r="AT756" s="533"/>
      <c r="AU756" s="533"/>
      <c r="AV756" s="533"/>
      <c r="AW756" s="533"/>
      <c r="AX756" s="533"/>
      <c r="AY756" s="533"/>
      <c r="AZ756" s="533"/>
      <c r="BA756" s="684"/>
      <c r="BB756" s="684"/>
      <c r="BC756" s="684"/>
      <c r="BD756" s="684"/>
      <c r="BE756" s="684"/>
      <c r="BF756" s="684"/>
      <c r="BG756" s="684"/>
      <c r="BH756" s="684"/>
      <c r="BI756" s="684"/>
      <c r="BJ756" s="684"/>
      <c r="BK756" s="684"/>
      <c r="BL756" s="684"/>
      <c r="BM756" s="684"/>
      <c r="BN756" s="684"/>
      <c r="BO756" s="684"/>
      <c r="BP756" s="684"/>
      <c r="BQ756" s="684"/>
    </row>
    <row r="757">
      <c r="A757" s="524"/>
      <c r="B757" s="524"/>
      <c r="C757" s="524"/>
      <c r="D757" s="524"/>
      <c r="E757" s="524"/>
      <c r="F757" s="524"/>
      <c r="G757" s="531"/>
      <c r="H757" s="531"/>
      <c r="I757" s="531"/>
      <c r="J757" s="531"/>
      <c r="K757" s="531"/>
      <c r="L757" s="531"/>
      <c r="M757" s="531"/>
      <c r="N757" s="531"/>
      <c r="O757" s="531"/>
      <c r="P757" s="549"/>
      <c r="Q757" s="676"/>
      <c r="R757" s="676"/>
      <c r="S757" s="680"/>
      <c r="T757" s="683"/>
      <c r="U757" s="683"/>
      <c r="V757" s="533"/>
      <c r="W757" s="524"/>
      <c r="X757" s="524"/>
      <c r="Y757" s="524"/>
      <c r="Z757" s="524"/>
      <c r="AA757" s="524"/>
      <c r="AB757" s="524"/>
      <c r="AC757" s="524"/>
      <c r="AD757" s="524"/>
      <c r="AE757" s="524"/>
      <c r="AF757" s="524"/>
      <c r="AG757" s="524"/>
      <c r="AH757" s="524"/>
      <c r="AI757" s="524"/>
      <c r="AJ757" s="524"/>
      <c r="AK757" s="524"/>
      <c r="AL757" s="524"/>
      <c r="AM757" s="524"/>
      <c r="AN757" s="524"/>
      <c r="AO757" s="533"/>
      <c r="AP757" s="533"/>
      <c r="AQ757" s="533"/>
      <c r="AR757" s="533"/>
      <c r="AS757" s="533"/>
      <c r="AT757" s="533"/>
      <c r="AU757" s="533"/>
      <c r="AV757" s="533"/>
      <c r="AW757" s="533"/>
      <c r="AX757" s="533"/>
      <c r="AY757" s="533"/>
      <c r="AZ757" s="533"/>
      <c r="BA757" s="684"/>
      <c r="BB757" s="684"/>
      <c r="BC757" s="684"/>
      <c r="BD757" s="684"/>
      <c r="BE757" s="684"/>
      <c r="BF757" s="684"/>
      <c r="BG757" s="684"/>
      <c r="BH757" s="684"/>
      <c r="BI757" s="684"/>
      <c r="BJ757" s="684"/>
      <c r="BK757" s="684"/>
      <c r="BL757" s="684"/>
      <c r="BM757" s="684"/>
      <c r="BN757" s="684"/>
      <c r="BO757" s="684"/>
      <c r="BP757" s="684"/>
      <c r="BQ757" s="684"/>
    </row>
    <row r="758">
      <c r="A758" s="524"/>
      <c r="B758" s="524"/>
      <c r="C758" s="524"/>
      <c r="D758" s="524"/>
      <c r="E758" s="524"/>
      <c r="F758" s="524"/>
      <c r="G758" s="531"/>
      <c r="H758" s="531"/>
      <c r="I758" s="531"/>
      <c r="J758" s="531"/>
      <c r="K758" s="531"/>
      <c r="L758" s="531"/>
      <c r="M758" s="531"/>
      <c r="N758" s="531"/>
      <c r="O758" s="531"/>
      <c r="P758" s="549"/>
      <c r="Q758" s="676"/>
      <c r="R758" s="676"/>
      <c r="S758" s="680"/>
      <c r="T758" s="683"/>
      <c r="U758" s="683"/>
      <c r="V758" s="533"/>
      <c r="W758" s="524"/>
      <c r="X758" s="524"/>
      <c r="Y758" s="524"/>
      <c r="Z758" s="524"/>
      <c r="AA758" s="524"/>
      <c r="AB758" s="524"/>
      <c r="AC758" s="524"/>
      <c r="AD758" s="524"/>
      <c r="AE758" s="524"/>
      <c r="AF758" s="524"/>
      <c r="AG758" s="524"/>
      <c r="AH758" s="524"/>
      <c r="AI758" s="524"/>
      <c r="AJ758" s="524"/>
      <c r="AK758" s="524"/>
      <c r="AL758" s="524"/>
      <c r="AM758" s="524"/>
      <c r="AN758" s="524"/>
      <c r="AO758" s="533"/>
      <c r="AP758" s="533"/>
      <c r="AQ758" s="533"/>
      <c r="AR758" s="533"/>
      <c r="AS758" s="533"/>
      <c r="AT758" s="533"/>
      <c r="AU758" s="533"/>
      <c r="AV758" s="533"/>
      <c r="AW758" s="533"/>
      <c r="AX758" s="533"/>
      <c r="AY758" s="533"/>
      <c r="AZ758" s="533"/>
      <c r="BA758" s="684"/>
      <c r="BB758" s="684"/>
      <c r="BC758" s="684"/>
      <c r="BD758" s="684"/>
      <c r="BE758" s="684"/>
      <c r="BF758" s="684"/>
      <c r="BG758" s="684"/>
      <c r="BH758" s="684"/>
      <c r="BI758" s="684"/>
      <c r="BJ758" s="684"/>
      <c r="BK758" s="684"/>
      <c r="BL758" s="684"/>
      <c r="BM758" s="684"/>
      <c r="BN758" s="684"/>
      <c r="BO758" s="684"/>
      <c r="BP758" s="684"/>
      <c r="BQ758" s="684"/>
    </row>
    <row r="759">
      <c r="A759" s="524"/>
      <c r="B759" s="524"/>
      <c r="C759" s="524"/>
      <c r="D759" s="524"/>
      <c r="E759" s="524"/>
      <c r="F759" s="524"/>
      <c r="G759" s="531"/>
      <c r="H759" s="531"/>
      <c r="I759" s="531"/>
      <c r="J759" s="531"/>
      <c r="K759" s="531"/>
      <c r="L759" s="531"/>
      <c r="M759" s="531"/>
      <c r="N759" s="531"/>
      <c r="O759" s="531"/>
      <c r="P759" s="549"/>
      <c r="Q759" s="676"/>
      <c r="R759" s="676"/>
      <c r="S759" s="680"/>
      <c r="T759" s="683"/>
      <c r="U759" s="683"/>
      <c r="V759" s="533"/>
      <c r="W759" s="524"/>
      <c r="X759" s="524"/>
      <c r="Y759" s="524"/>
      <c r="Z759" s="524"/>
      <c r="AA759" s="524"/>
      <c r="AB759" s="524"/>
      <c r="AC759" s="524"/>
      <c r="AD759" s="524"/>
      <c r="AE759" s="524"/>
      <c r="AF759" s="524"/>
      <c r="AG759" s="524"/>
      <c r="AH759" s="524"/>
      <c r="AI759" s="524"/>
      <c r="AJ759" s="524"/>
      <c r="AK759" s="524"/>
      <c r="AL759" s="524"/>
      <c r="AM759" s="524"/>
      <c r="AN759" s="524"/>
      <c r="AO759" s="533"/>
      <c r="AP759" s="533"/>
      <c r="AQ759" s="533"/>
      <c r="AR759" s="533"/>
      <c r="AS759" s="533"/>
      <c r="AT759" s="533"/>
      <c r="AU759" s="533"/>
      <c r="AV759" s="533"/>
      <c r="AW759" s="533"/>
      <c r="AX759" s="533"/>
      <c r="AY759" s="533"/>
      <c r="AZ759" s="533"/>
      <c r="BA759" s="684"/>
      <c r="BB759" s="684"/>
      <c r="BC759" s="684"/>
      <c r="BD759" s="684"/>
      <c r="BE759" s="684"/>
      <c r="BF759" s="684"/>
      <c r="BG759" s="684"/>
      <c r="BH759" s="684"/>
      <c r="BI759" s="684"/>
      <c r="BJ759" s="684"/>
      <c r="BK759" s="684"/>
      <c r="BL759" s="684"/>
      <c r="BM759" s="684"/>
      <c r="BN759" s="684"/>
      <c r="BO759" s="684"/>
      <c r="BP759" s="684"/>
      <c r="BQ759" s="684"/>
    </row>
    <row r="760">
      <c r="A760" s="524"/>
      <c r="B760" s="524"/>
      <c r="C760" s="524"/>
      <c r="D760" s="524"/>
      <c r="E760" s="524"/>
      <c r="F760" s="524"/>
      <c r="G760" s="531"/>
      <c r="H760" s="531"/>
      <c r="I760" s="531"/>
      <c r="J760" s="531"/>
      <c r="K760" s="531"/>
      <c r="L760" s="531"/>
      <c r="M760" s="531"/>
      <c r="N760" s="531"/>
      <c r="O760" s="531"/>
      <c r="P760" s="549"/>
      <c r="Q760" s="676"/>
      <c r="R760" s="676"/>
      <c r="S760" s="680"/>
      <c r="T760" s="683"/>
      <c r="U760" s="683"/>
      <c r="V760" s="533"/>
      <c r="W760" s="524"/>
      <c r="X760" s="524"/>
      <c r="Y760" s="524"/>
      <c r="Z760" s="524"/>
      <c r="AA760" s="524"/>
      <c r="AB760" s="524"/>
      <c r="AC760" s="524"/>
      <c r="AD760" s="524"/>
      <c r="AE760" s="524"/>
      <c r="AF760" s="524"/>
      <c r="AG760" s="524"/>
      <c r="AH760" s="524"/>
      <c r="AI760" s="524"/>
      <c r="AJ760" s="524"/>
      <c r="AK760" s="524"/>
      <c r="AL760" s="524"/>
      <c r="AM760" s="524"/>
      <c r="AN760" s="524"/>
      <c r="AO760" s="533"/>
      <c r="AP760" s="533"/>
      <c r="AQ760" s="533"/>
      <c r="AR760" s="533"/>
      <c r="AS760" s="533"/>
      <c r="AT760" s="533"/>
      <c r="AU760" s="533"/>
      <c r="AV760" s="533"/>
      <c r="AW760" s="533"/>
      <c r="AX760" s="533"/>
      <c r="AY760" s="533"/>
      <c r="AZ760" s="533"/>
      <c r="BA760" s="684"/>
      <c r="BB760" s="684"/>
      <c r="BC760" s="684"/>
      <c r="BD760" s="684"/>
      <c r="BE760" s="684"/>
      <c r="BF760" s="684"/>
      <c r="BG760" s="684"/>
      <c r="BH760" s="684"/>
      <c r="BI760" s="684"/>
      <c r="BJ760" s="684"/>
      <c r="BK760" s="684"/>
      <c r="BL760" s="684"/>
      <c r="BM760" s="684"/>
      <c r="BN760" s="684"/>
      <c r="BO760" s="684"/>
      <c r="BP760" s="684"/>
      <c r="BQ760" s="684"/>
    </row>
    <row r="761">
      <c r="A761" s="524"/>
      <c r="B761" s="524"/>
      <c r="C761" s="524"/>
      <c r="D761" s="524"/>
      <c r="E761" s="524"/>
      <c r="F761" s="524"/>
      <c r="G761" s="531"/>
      <c r="H761" s="531"/>
      <c r="I761" s="531"/>
      <c r="J761" s="531"/>
      <c r="K761" s="531"/>
      <c r="L761" s="531"/>
      <c r="M761" s="531"/>
      <c r="N761" s="531"/>
      <c r="O761" s="531"/>
      <c r="P761" s="549"/>
      <c r="Q761" s="676"/>
      <c r="R761" s="676"/>
      <c r="S761" s="680"/>
      <c r="T761" s="683"/>
      <c r="U761" s="683"/>
      <c r="V761" s="533"/>
      <c r="W761" s="524"/>
      <c r="X761" s="524"/>
      <c r="Y761" s="524"/>
      <c r="Z761" s="524"/>
      <c r="AA761" s="524"/>
      <c r="AB761" s="524"/>
      <c r="AC761" s="524"/>
      <c r="AD761" s="524"/>
      <c r="AE761" s="524"/>
      <c r="AF761" s="524"/>
      <c r="AG761" s="524"/>
      <c r="AH761" s="524"/>
      <c r="AI761" s="524"/>
      <c r="AJ761" s="524"/>
      <c r="AK761" s="524"/>
      <c r="AL761" s="524"/>
      <c r="AM761" s="524"/>
      <c r="AN761" s="524"/>
      <c r="AO761" s="533"/>
      <c r="AP761" s="533"/>
      <c r="AQ761" s="533"/>
      <c r="AR761" s="533"/>
      <c r="AS761" s="533"/>
      <c r="AT761" s="533"/>
      <c r="AU761" s="533"/>
      <c r="AV761" s="533"/>
      <c r="AW761" s="533"/>
      <c r="AX761" s="533"/>
      <c r="AY761" s="533"/>
      <c r="AZ761" s="533"/>
      <c r="BA761" s="684"/>
      <c r="BB761" s="684"/>
      <c r="BC761" s="684"/>
      <c r="BD761" s="684"/>
      <c r="BE761" s="684"/>
      <c r="BF761" s="684"/>
      <c r="BG761" s="684"/>
      <c r="BH761" s="684"/>
      <c r="BI761" s="684"/>
      <c r="BJ761" s="684"/>
      <c r="BK761" s="684"/>
      <c r="BL761" s="684"/>
      <c r="BM761" s="684"/>
      <c r="BN761" s="684"/>
      <c r="BO761" s="684"/>
      <c r="BP761" s="684"/>
      <c r="BQ761" s="684"/>
    </row>
    <row r="762">
      <c r="A762" s="524"/>
      <c r="B762" s="524"/>
      <c r="C762" s="524"/>
      <c r="D762" s="524"/>
      <c r="E762" s="524"/>
      <c r="F762" s="524"/>
      <c r="G762" s="531"/>
      <c r="H762" s="531"/>
      <c r="I762" s="531"/>
      <c r="J762" s="531"/>
      <c r="K762" s="531"/>
      <c r="L762" s="531"/>
      <c r="M762" s="531"/>
      <c r="N762" s="531"/>
      <c r="O762" s="531"/>
      <c r="P762" s="549"/>
      <c r="Q762" s="676"/>
      <c r="R762" s="676"/>
      <c r="S762" s="680"/>
      <c r="T762" s="683"/>
      <c r="U762" s="683"/>
      <c r="V762" s="533"/>
      <c r="W762" s="524"/>
      <c r="X762" s="524"/>
      <c r="Y762" s="524"/>
      <c r="Z762" s="524"/>
      <c r="AA762" s="524"/>
      <c r="AB762" s="524"/>
      <c r="AC762" s="524"/>
      <c r="AD762" s="524"/>
      <c r="AE762" s="524"/>
      <c r="AF762" s="524"/>
      <c r="AG762" s="524"/>
      <c r="AH762" s="524"/>
      <c r="AI762" s="524"/>
      <c r="AJ762" s="524"/>
      <c r="AK762" s="524"/>
      <c r="AL762" s="524"/>
      <c r="AM762" s="524"/>
      <c r="AN762" s="524"/>
      <c r="AO762" s="533"/>
      <c r="AP762" s="533"/>
      <c r="AQ762" s="533"/>
      <c r="AR762" s="533"/>
      <c r="AS762" s="533"/>
      <c r="AT762" s="533"/>
      <c r="AU762" s="533"/>
      <c r="AV762" s="533"/>
      <c r="AW762" s="533"/>
      <c r="AX762" s="533"/>
      <c r="AY762" s="533"/>
      <c r="AZ762" s="533"/>
      <c r="BA762" s="684"/>
      <c r="BB762" s="684"/>
      <c r="BC762" s="684"/>
      <c r="BD762" s="684"/>
      <c r="BE762" s="684"/>
      <c r="BF762" s="684"/>
      <c r="BG762" s="684"/>
      <c r="BH762" s="684"/>
      <c r="BI762" s="684"/>
      <c r="BJ762" s="684"/>
      <c r="BK762" s="684"/>
      <c r="BL762" s="684"/>
      <c r="BM762" s="684"/>
      <c r="BN762" s="684"/>
      <c r="BO762" s="684"/>
      <c r="BP762" s="684"/>
      <c r="BQ762" s="684"/>
    </row>
    <row r="763">
      <c r="A763" s="524"/>
      <c r="B763" s="524"/>
      <c r="C763" s="524"/>
      <c r="D763" s="524"/>
      <c r="E763" s="524"/>
      <c r="F763" s="524"/>
      <c r="G763" s="531"/>
      <c r="H763" s="531"/>
      <c r="I763" s="531"/>
      <c r="J763" s="531"/>
      <c r="K763" s="531"/>
      <c r="L763" s="531"/>
      <c r="M763" s="531"/>
      <c r="N763" s="531"/>
      <c r="O763" s="531"/>
      <c r="P763" s="549"/>
      <c r="Q763" s="676"/>
      <c r="R763" s="676"/>
      <c r="S763" s="680"/>
      <c r="T763" s="683"/>
      <c r="U763" s="683"/>
      <c r="V763" s="533"/>
      <c r="W763" s="524"/>
      <c r="X763" s="524"/>
      <c r="Y763" s="524"/>
      <c r="Z763" s="524"/>
      <c r="AA763" s="524"/>
      <c r="AB763" s="524"/>
      <c r="AC763" s="524"/>
      <c r="AD763" s="524"/>
      <c r="AE763" s="524"/>
      <c r="AF763" s="524"/>
      <c r="AG763" s="524"/>
      <c r="AH763" s="524"/>
      <c r="AI763" s="524"/>
      <c r="AJ763" s="524"/>
      <c r="AK763" s="524"/>
      <c r="AL763" s="524"/>
      <c r="AM763" s="524"/>
      <c r="AN763" s="524"/>
      <c r="AO763" s="533"/>
      <c r="AP763" s="533"/>
      <c r="AQ763" s="533"/>
      <c r="AR763" s="533"/>
      <c r="AS763" s="533"/>
      <c r="AT763" s="533"/>
      <c r="AU763" s="533"/>
      <c r="AV763" s="533"/>
      <c r="AW763" s="533"/>
      <c r="AX763" s="533"/>
      <c r="AY763" s="533"/>
      <c r="AZ763" s="533"/>
      <c r="BA763" s="684"/>
      <c r="BB763" s="684"/>
      <c r="BC763" s="684"/>
      <c r="BD763" s="684"/>
      <c r="BE763" s="684"/>
      <c r="BF763" s="684"/>
      <c r="BG763" s="684"/>
      <c r="BH763" s="684"/>
      <c r="BI763" s="684"/>
      <c r="BJ763" s="684"/>
      <c r="BK763" s="684"/>
      <c r="BL763" s="684"/>
      <c r="BM763" s="684"/>
      <c r="BN763" s="684"/>
      <c r="BO763" s="684"/>
      <c r="BP763" s="684"/>
      <c r="BQ763" s="684"/>
    </row>
    <row r="764">
      <c r="A764" s="524"/>
      <c r="B764" s="524"/>
      <c r="C764" s="524"/>
      <c r="D764" s="524"/>
      <c r="E764" s="524"/>
      <c r="F764" s="524"/>
      <c r="G764" s="531"/>
      <c r="H764" s="531"/>
      <c r="I764" s="531"/>
      <c r="J764" s="531"/>
      <c r="K764" s="531"/>
      <c r="L764" s="531"/>
      <c r="M764" s="531"/>
      <c r="N764" s="531"/>
      <c r="O764" s="531"/>
      <c r="P764" s="549"/>
      <c r="Q764" s="676"/>
      <c r="R764" s="676"/>
      <c r="S764" s="680"/>
      <c r="T764" s="683"/>
      <c r="U764" s="683"/>
      <c r="V764" s="533"/>
      <c r="W764" s="524"/>
      <c r="X764" s="524"/>
      <c r="Y764" s="524"/>
      <c r="Z764" s="524"/>
      <c r="AA764" s="524"/>
      <c r="AB764" s="524"/>
      <c r="AC764" s="524"/>
      <c r="AD764" s="524"/>
      <c r="AE764" s="524"/>
      <c r="AF764" s="524"/>
      <c r="AG764" s="524"/>
      <c r="AH764" s="524"/>
      <c r="AI764" s="524"/>
      <c r="AJ764" s="524"/>
      <c r="AK764" s="524"/>
      <c r="AL764" s="524"/>
      <c r="AM764" s="524"/>
      <c r="AN764" s="524"/>
      <c r="AO764" s="533"/>
      <c r="AP764" s="533"/>
      <c r="AQ764" s="533"/>
      <c r="AR764" s="533"/>
      <c r="AS764" s="533"/>
      <c r="AT764" s="533"/>
      <c r="AU764" s="533"/>
      <c r="AV764" s="533"/>
      <c r="AW764" s="533"/>
      <c r="AX764" s="533"/>
      <c r="AY764" s="533"/>
      <c r="AZ764" s="533"/>
      <c r="BA764" s="684"/>
      <c r="BB764" s="684"/>
      <c r="BC764" s="684"/>
      <c r="BD764" s="684"/>
      <c r="BE764" s="684"/>
      <c r="BF764" s="684"/>
      <c r="BG764" s="684"/>
      <c r="BH764" s="684"/>
      <c r="BI764" s="684"/>
      <c r="BJ764" s="684"/>
      <c r="BK764" s="684"/>
      <c r="BL764" s="684"/>
      <c r="BM764" s="684"/>
      <c r="BN764" s="684"/>
      <c r="BO764" s="684"/>
      <c r="BP764" s="684"/>
      <c r="BQ764" s="684"/>
    </row>
    <row r="765">
      <c r="A765" s="524"/>
      <c r="B765" s="524"/>
      <c r="C765" s="524"/>
      <c r="D765" s="524"/>
      <c r="E765" s="524"/>
      <c r="F765" s="524"/>
      <c r="G765" s="531"/>
      <c r="H765" s="531"/>
      <c r="I765" s="531"/>
      <c r="J765" s="531"/>
      <c r="K765" s="531"/>
      <c r="L765" s="531"/>
      <c r="M765" s="531"/>
      <c r="N765" s="531"/>
      <c r="O765" s="531"/>
      <c r="P765" s="549"/>
      <c r="Q765" s="676"/>
      <c r="R765" s="676"/>
      <c r="S765" s="680"/>
      <c r="T765" s="683"/>
      <c r="U765" s="683"/>
      <c r="V765" s="533"/>
      <c r="W765" s="524"/>
      <c r="X765" s="524"/>
      <c r="Y765" s="524"/>
      <c r="Z765" s="524"/>
      <c r="AA765" s="524"/>
      <c r="AB765" s="524"/>
      <c r="AC765" s="524"/>
      <c r="AD765" s="524"/>
      <c r="AE765" s="524"/>
      <c r="AF765" s="524"/>
      <c r="AG765" s="524"/>
      <c r="AH765" s="524"/>
      <c r="AI765" s="524"/>
      <c r="AJ765" s="524"/>
      <c r="AK765" s="524"/>
      <c r="AL765" s="524"/>
      <c r="AM765" s="524"/>
      <c r="AN765" s="524"/>
      <c r="AO765" s="533"/>
      <c r="AP765" s="533"/>
      <c r="AQ765" s="533"/>
      <c r="AR765" s="533"/>
      <c r="AS765" s="533"/>
      <c r="AT765" s="533"/>
      <c r="AU765" s="533"/>
      <c r="AV765" s="533"/>
      <c r="AW765" s="533"/>
      <c r="AX765" s="533"/>
      <c r="AY765" s="533"/>
      <c r="AZ765" s="533"/>
      <c r="BA765" s="684"/>
      <c r="BB765" s="684"/>
      <c r="BC765" s="684"/>
      <c r="BD765" s="684"/>
      <c r="BE765" s="684"/>
      <c r="BF765" s="684"/>
      <c r="BG765" s="684"/>
      <c r="BH765" s="684"/>
      <c r="BI765" s="684"/>
      <c r="BJ765" s="684"/>
      <c r="BK765" s="684"/>
      <c r="BL765" s="684"/>
      <c r="BM765" s="684"/>
      <c r="BN765" s="684"/>
      <c r="BO765" s="684"/>
      <c r="BP765" s="684"/>
      <c r="BQ765" s="684"/>
    </row>
    <row r="766">
      <c r="A766" s="524"/>
      <c r="B766" s="524"/>
      <c r="C766" s="524"/>
      <c r="D766" s="524"/>
      <c r="E766" s="524"/>
      <c r="F766" s="524"/>
      <c r="G766" s="531"/>
      <c r="H766" s="531"/>
      <c r="I766" s="531"/>
      <c r="J766" s="531"/>
      <c r="K766" s="531"/>
      <c r="L766" s="531"/>
      <c r="M766" s="531"/>
      <c r="N766" s="531"/>
      <c r="O766" s="531"/>
      <c r="P766" s="549"/>
      <c r="Q766" s="676"/>
      <c r="R766" s="676"/>
      <c r="S766" s="680"/>
      <c r="T766" s="683"/>
      <c r="U766" s="683"/>
      <c r="V766" s="533"/>
      <c r="W766" s="524"/>
      <c r="X766" s="524"/>
      <c r="Y766" s="524"/>
      <c r="Z766" s="524"/>
      <c r="AA766" s="524"/>
      <c r="AB766" s="524"/>
      <c r="AC766" s="524"/>
      <c r="AD766" s="524"/>
      <c r="AE766" s="524"/>
      <c r="AF766" s="524"/>
      <c r="AG766" s="524"/>
      <c r="AH766" s="524"/>
      <c r="AI766" s="524"/>
      <c r="AJ766" s="524"/>
      <c r="AK766" s="524"/>
      <c r="AL766" s="524"/>
      <c r="AM766" s="524"/>
      <c r="AN766" s="524"/>
      <c r="AO766" s="533"/>
      <c r="AP766" s="533"/>
      <c r="AQ766" s="533"/>
      <c r="AR766" s="533"/>
      <c r="AS766" s="533"/>
      <c r="AT766" s="533"/>
      <c r="AU766" s="533"/>
      <c r="AV766" s="533"/>
      <c r="AW766" s="533"/>
      <c r="AX766" s="533"/>
      <c r="AY766" s="533"/>
      <c r="AZ766" s="533"/>
      <c r="BA766" s="684"/>
      <c r="BB766" s="684"/>
      <c r="BC766" s="684"/>
      <c r="BD766" s="684"/>
      <c r="BE766" s="684"/>
      <c r="BF766" s="684"/>
      <c r="BG766" s="684"/>
      <c r="BH766" s="684"/>
      <c r="BI766" s="684"/>
      <c r="BJ766" s="684"/>
      <c r="BK766" s="684"/>
      <c r="BL766" s="684"/>
      <c r="BM766" s="684"/>
      <c r="BN766" s="684"/>
      <c r="BO766" s="684"/>
      <c r="BP766" s="684"/>
      <c r="BQ766" s="684"/>
    </row>
    <row r="767">
      <c r="A767" s="524"/>
      <c r="B767" s="524"/>
      <c r="C767" s="524"/>
      <c r="D767" s="524"/>
      <c r="E767" s="524"/>
      <c r="F767" s="524"/>
      <c r="G767" s="531"/>
      <c r="H767" s="531"/>
      <c r="I767" s="531"/>
      <c r="J767" s="531"/>
      <c r="K767" s="531"/>
      <c r="L767" s="531"/>
      <c r="M767" s="531"/>
      <c r="N767" s="531"/>
      <c r="O767" s="531"/>
      <c r="P767" s="549"/>
      <c r="Q767" s="676"/>
      <c r="R767" s="676"/>
      <c r="S767" s="680"/>
      <c r="T767" s="683"/>
      <c r="U767" s="683"/>
      <c r="V767" s="533"/>
      <c r="W767" s="524"/>
      <c r="X767" s="524"/>
      <c r="Y767" s="524"/>
      <c r="Z767" s="524"/>
      <c r="AA767" s="524"/>
      <c r="AB767" s="524"/>
      <c r="AC767" s="524"/>
      <c r="AD767" s="524"/>
      <c r="AE767" s="524"/>
      <c r="AF767" s="524"/>
      <c r="AG767" s="524"/>
      <c r="AH767" s="524"/>
      <c r="AI767" s="524"/>
      <c r="AJ767" s="524"/>
      <c r="AK767" s="524"/>
      <c r="AL767" s="524"/>
      <c r="AM767" s="524"/>
      <c r="AN767" s="524"/>
      <c r="AO767" s="533"/>
      <c r="AP767" s="533"/>
      <c r="AQ767" s="533"/>
      <c r="AR767" s="533"/>
      <c r="AS767" s="533"/>
      <c r="AT767" s="533"/>
      <c r="AU767" s="533"/>
      <c r="AV767" s="533"/>
      <c r="AW767" s="533"/>
      <c r="AX767" s="533"/>
      <c r="AY767" s="533"/>
      <c r="AZ767" s="533"/>
      <c r="BA767" s="684"/>
      <c r="BB767" s="684"/>
      <c r="BC767" s="684"/>
      <c r="BD767" s="684"/>
      <c r="BE767" s="684"/>
      <c r="BF767" s="684"/>
      <c r="BG767" s="684"/>
      <c r="BH767" s="684"/>
      <c r="BI767" s="684"/>
      <c r="BJ767" s="684"/>
      <c r="BK767" s="684"/>
      <c r="BL767" s="684"/>
      <c r="BM767" s="684"/>
      <c r="BN767" s="684"/>
      <c r="BO767" s="684"/>
      <c r="BP767" s="684"/>
      <c r="BQ767" s="684"/>
    </row>
    <row r="768">
      <c r="A768" s="524"/>
      <c r="B768" s="524"/>
      <c r="C768" s="524"/>
      <c r="D768" s="524"/>
      <c r="E768" s="524"/>
      <c r="F768" s="524"/>
      <c r="G768" s="531"/>
      <c r="H768" s="531"/>
      <c r="I768" s="531"/>
      <c r="J768" s="531"/>
      <c r="K768" s="531"/>
      <c r="L768" s="531"/>
      <c r="M768" s="531"/>
      <c r="N768" s="531"/>
      <c r="O768" s="531"/>
      <c r="P768" s="549"/>
      <c r="Q768" s="676"/>
      <c r="R768" s="676"/>
      <c r="S768" s="680"/>
      <c r="T768" s="683"/>
      <c r="U768" s="683"/>
      <c r="V768" s="533"/>
      <c r="W768" s="524"/>
      <c r="X768" s="524"/>
      <c r="Y768" s="524"/>
      <c r="Z768" s="524"/>
      <c r="AA768" s="524"/>
      <c r="AB768" s="524"/>
      <c r="AC768" s="524"/>
      <c r="AD768" s="524"/>
      <c r="AE768" s="524"/>
      <c r="AF768" s="524"/>
      <c r="AG768" s="524"/>
      <c r="AH768" s="524"/>
      <c r="AI768" s="524"/>
      <c r="AJ768" s="524"/>
      <c r="AK768" s="524"/>
      <c r="AL768" s="524"/>
      <c r="AM768" s="524"/>
      <c r="AN768" s="524"/>
      <c r="AO768" s="533"/>
      <c r="AP768" s="533"/>
      <c r="AQ768" s="533"/>
      <c r="AR768" s="533"/>
      <c r="AS768" s="533"/>
      <c r="AT768" s="533"/>
      <c r="AU768" s="533"/>
      <c r="AV768" s="533"/>
      <c r="AW768" s="533"/>
      <c r="AX768" s="533"/>
      <c r="AY768" s="533"/>
      <c r="AZ768" s="533"/>
      <c r="BA768" s="684"/>
      <c r="BB768" s="684"/>
      <c r="BC768" s="684"/>
      <c r="BD768" s="684"/>
      <c r="BE768" s="684"/>
      <c r="BF768" s="684"/>
      <c r="BG768" s="684"/>
      <c r="BH768" s="684"/>
      <c r="BI768" s="684"/>
      <c r="BJ768" s="684"/>
      <c r="BK768" s="684"/>
      <c r="BL768" s="684"/>
      <c r="BM768" s="684"/>
      <c r="BN768" s="684"/>
      <c r="BO768" s="684"/>
      <c r="BP768" s="684"/>
      <c r="BQ768" s="684"/>
    </row>
    <row r="769">
      <c r="A769" s="524"/>
      <c r="B769" s="524"/>
      <c r="C769" s="524"/>
      <c r="D769" s="524"/>
      <c r="E769" s="524"/>
      <c r="F769" s="524"/>
      <c r="G769" s="531"/>
      <c r="H769" s="531"/>
      <c r="I769" s="531"/>
      <c r="J769" s="531"/>
      <c r="K769" s="531"/>
      <c r="L769" s="531"/>
      <c r="M769" s="531"/>
      <c r="N769" s="531"/>
      <c r="O769" s="531"/>
      <c r="P769" s="549"/>
      <c r="Q769" s="676"/>
      <c r="R769" s="676"/>
      <c r="S769" s="680"/>
      <c r="T769" s="683"/>
      <c r="U769" s="683"/>
      <c r="V769" s="533"/>
      <c r="W769" s="524"/>
      <c r="X769" s="524"/>
      <c r="Y769" s="524"/>
      <c r="Z769" s="524"/>
      <c r="AA769" s="524"/>
      <c r="AB769" s="524"/>
      <c r="AC769" s="524"/>
      <c r="AD769" s="524"/>
      <c r="AE769" s="524"/>
      <c r="AF769" s="524"/>
      <c r="AG769" s="524"/>
      <c r="AH769" s="524"/>
      <c r="AI769" s="524"/>
      <c r="AJ769" s="524"/>
      <c r="AK769" s="524"/>
      <c r="AL769" s="524"/>
      <c r="AM769" s="524"/>
      <c r="AN769" s="524"/>
      <c r="AO769" s="533"/>
      <c r="AP769" s="533"/>
      <c r="AQ769" s="533"/>
      <c r="AR769" s="533"/>
      <c r="AS769" s="533"/>
      <c r="AT769" s="533"/>
      <c r="AU769" s="533"/>
      <c r="AV769" s="533"/>
      <c r="AW769" s="533"/>
      <c r="AX769" s="533"/>
      <c r="AY769" s="533"/>
      <c r="AZ769" s="533"/>
      <c r="BA769" s="684"/>
      <c r="BB769" s="684"/>
      <c r="BC769" s="684"/>
      <c r="BD769" s="684"/>
      <c r="BE769" s="684"/>
      <c r="BF769" s="684"/>
      <c r="BG769" s="684"/>
      <c r="BH769" s="684"/>
      <c r="BI769" s="684"/>
      <c r="BJ769" s="684"/>
      <c r="BK769" s="684"/>
      <c r="BL769" s="684"/>
      <c r="BM769" s="684"/>
      <c r="BN769" s="684"/>
      <c r="BO769" s="684"/>
      <c r="BP769" s="684"/>
      <c r="BQ769" s="684"/>
    </row>
    <row r="770">
      <c r="A770" s="524"/>
      <c r="B770" s="524"/>
      <c r="C770" s="524"/>
      <c r="D770" s="524"/>
      <c r="E770" s="524"/>
      <c r="F770" s="524"/>
      <c r="G770" s="531"/>
      <c r="H770" s="531"/>
      <c r="I770" s="531"/>
      <c r="J770" s="531"/>
      <c r="K770" s="531"/>
      <c r="L770" s="531"/>
      <c r="M770" s="531"/>
      <c r="N770" s="531"/>
      <c r="O770" s="531"/>
      <c r="P770" s="549"/>
      <c r="Q770" s="676"/>
      <c r="R770" s="676"/>
      <c r="S770" s="680"/>
      <c r="T770" s="683"/>
      <c r="U770" s="683"/>
      <c r="V770" s="533"/>
      <c r="W770" s="524"/>
      <c r="X770" s="524"/>
      <c r="Y770" s="524"/>
      <c r="Z770" s="524"/>
      <c r="AA770" s="524"/>
      <c r="AB770" s="524"/>
      <c r="AC770" s="524"/>
      <c r="AD770" s="524"/>
      <c r="AE770" s="524"/>
      <c r="AF770" s="524"/>
      <c r="AG770" s="524"/>
      <c r="AH770" s="524"/>
      <c r="AI770" s="524"/>
      <c r="AJ770" s="524"/>
      <c r="AK770" s="524"/>
      <c r="AL770" s="524"/>
      <c r="AM770" s="524"/>
      <c r="AN770" s="524"/>
      <c r="AO770" s="533"/>
      <c r="AP770" s="533"/>
      <c r="AQ770" s="533"/>
      <c r="AR770" s="533"/>
      <c r="AS770" s="533"/>
      <c r="AT770" s="533"/>
      <c r="AU770" s="533"/>
      <c r="AV770" s="533"/>
      <c r="AW770" s="533"/>
      <c r="AX770" s="533"/>
      <c r="AY770" s="533"/>
      <c r="AZ770" s="533"/>
      <c r="BA770" s="684"/>
      <c r="BB770" s="684"/>
      <c r="BC770" s="684"/>
      <c r="BD770" s="684"/>
      <c r="BE770" s="684"/>
      <c r="BF770" s="684"/>
      <c r="BG770" s="684"/>
      <c r="BH770" s="684"/>
      <c r="BI770" s="684"/>
      <c r="BJ770" s="684"/>
      <c r="BK770" s="684"/>
      <c r="BL770" s="684"/>
      <c r="BM770" s="684"/>
      <c r="BN770" s="684"/>
      <c r="BO770" s="684"/>
      <c r="BP770" s="684"/>
      <c r="BQ770" s="684"/>
    </row>
    <row r="771">
      <c r="A771" s="524"/>
      <c r="B771" s="524"/>
      <c r="C771" s="524"/>
      <c r="D771" s="524"/>
      <c r="E771" s="524"/>
      <c r="F771" s="524"/>
      <c r="G771" s="531"/>
      <c r="H771" s="531"/>
      <c r="I771" s="531"/>
      <c r="J771" s="531"/>
      <c r="K771" s="531"/>
      <c r="L771" s="531"/>
      <c r="M771" s="531"/>
      <c r="N771" s="531"/>
      <c r="O771" s="531"/>
      <c r="P771" s="549"/>
      <c r="Q771" s="676"/>
      <c r="R771" s="676"/>
      <c r="S771" s="680"/>
      <c r="T771" s="683"/>
      <c r="U771" s="683"/>
      <c r="V771" s="533"/>
      <c r="W771" s="524"/>
      <c r="X771" s="524"/>
      <c r="Y771" s="524"/>
      <c r="Z771" s="524"/>
      <c r="AA771" s="524"/>
      <c r="AB771" s="524"/>
      <c r="AC771" s="524"/>
      <c r="AD771" s="524"/>
      <c r="AE771" s="524"/>
      <c r="AF771" s="524"/>
      <c r="AG771" s="524"/>
      <c r="AH771" s="524"/>
      <c r="AI771" s="524"/>
      <c r="AJ771" s="524"/>
      <c r="AK771" s="524"/>
      <c r="AL771" s="524"/>
      <c r="AM771" s="524"/>
      <c r="AN771" s="524"/>
      <c r="AO771" s="533"/>
      <c r="AP771" s="533"/>
      <c r="AQ771" s="533"/>
      <c r="AR771" s="533"/>
      <c r="AS771" s="533"/>
      <c r="AT771" s="533"/>
      <c r="AU771" s="533"/>
      <c r="AV771" s="533"/>
      <c r="AW771" s="533"/>
      <c r="AX771" s="533"/>
      <c r="AY771" s="533"/>
      <c r="AZ771" s="533"/>
      <c r="BA771" s="684"/>
      <c r="BB771" s="684"/>
      <c r="BC771" s="684"/>
      <c r="BD771" s="684"/>
      <c r="BE771" s="684"/>
      <c r="BF771" s="684"/>
      <c r="BG771" s="684"/>
      <c r="BH771" s="684"/>
      <c r="BI771" s="684"/>
      <c r="BJ771" s="684"/>
      <c r="BK771" s="684"/>
      <c r="BL771" s="684"/>
      <c r="BM771" s="684"/>
      <c r="BN771" s="684"/>
      <c r="BO771" s="684"/>
      <c r="BP771" s="684"/>
      <c r="BQ771" s="684"/>
    </row>
    <row r="772">
      <c r="A772" s="524"/>
      <c r="B772" s="524"/>
      <c r="C772" s="524"/>
      <c r="D772" s="524"/>
      <c r="E772" s="524"/>
      <c r="F772" s="524"/>
      <c r="G772" s="531"/>
      <c r="H772" s="531"/>
      <c r="I772" s="531"/>
      <c r="J772" s="531"/>
      <c r="K772" s="531"/>
      <c r="L772" s="531"/>
      <c r="M772" s="531"/>
      <c r="N772" s="531"/>
      <c r="O772" s="531"/>
      <c r="P772" s="549"/>
      <c r="Q772" s="676"/>
      <c r="R772" s="676"/>
      <c r="S772" s="680"/>
      <c r="T772" s="683"/>
      <c r="U772" s="683"/>
      <c r="V772" s="533"/>
      <c r="W772" s="524"/>
      <c r="X772" s="524"/>
      <c r="Y772" s="524"/>
      <c r="Z772" s="524"/>
      <c r="AA772" s="524"/>
      <c r="AB772" s="524"/>
      <c r="AC772" s="524"/>
      <c r="AD772" s="524"/>
      <c r="AE772" s="524"/>
      <c r="AF772" s="524"/>
      <c r="AG772" s="524"/>
      <c r="AH772" s="524"/>
      <c r="AI772" s="524"/>
      <c r="AJ772" s="524"/>
      <c r="AK772" s="524"/>
      <c r="AL772" s="524"/>
      <c r="AM772" s="524"/>
      <c r="AN772" s="524"/>
      <c r="AO772" s="533"/>
      <c r="AP772" s="533"/>
      <c r="AQ772" s="533"/>
      <c r="AR772" s="533"/>
      <c r="AS772" s="533"/>
      <c r="AT772" s="533"/>
      <c r="AU772" s="533"/>
      <c r="AV772" s="533"/>
      <c r="AW772" s="533"/>
      <c r="AX772" s="533"/>
      <c r="AY772" s="533"/>
      <c r="AZ772" s="533"/>
      <c r="BA772" s="684"/>
      <c r="BB772" s="684"/>
      <c r="BC772" s="684"/>
      <c r="BD772" s="684"/>
      <c r="BE772" s="684"/>
      <c r="BF772" s="684"/>
      <c r="BG772" s="684"/>
      <c r="BH772" s="684"/>
      <c r="BI772" s="684"/>
      <c r="BJ772" s="684"/>
      <c r="BK772" s="684"/>
      <c r="BL772" s="684"/>
      <c r="BM772" s="684"/>
      <c r="BN772" s="684"/>
      <c r="BO772" s="684"/>
      <c r="BP772" s="684"/>
      <c r="BQ772" s="684"/>
    </row>
    <row r="773">
      <c r="A773" s="524"/>
      <c r="B773" s="524"/>
      <c r="C773" s="524"/>
      <c r="D773" s="524"/>
      <c r="E773" s="524"/>
      <c r="F773" s="524"/>
      <c r="G773" s="531"/>
      <c r="H773" s="531"/>
      <c r="I773" s="531"/>
      <c r="J773" s="531"/>
      <c r="K773" s="531"/>
      <c r="L773" s="531"/>
      <c r="M773" s="531"/>
      <c r="N773" s="531"/>
      <c r="O773" s="531"/>
      <c r="P773" s="549"/>
      <c r="Q773" s="676"/>
      <c r="R773" s="676"/>
      <c r="S773" s="680"/>
      <c r="T773" s="683"/>
      <c r="U773" s="683"/>
      <c r="V773" s="533"/>
      <c r="W773" s="524"/>
      <c r="X773" s="524"/>
      <c r="Y773" s="524"/>
      <c r="Z773" s="524"/>
      <c r="AA773" s="524"/>
      <c r="AB773" s="524"/>
      <c r="AC773" s="524"/>
      <c r="AD773" s="524"/>
      <c r="AE773" s="524"/>
      <c r="AF773" s="524"/>
      <c r="AG773" s="524"/>
      <c r="AH773" s="524"/>
      <c r="AI773" s="524"/>
      <c r="AJ773" s="524"/>
      <c r="AK773" s="524"/>
      <c r="AL773" s="524"/>
      <c r="AM773" s="524"/>
      <c r="AN773" s="524"/>
      <c r="AO773" s="533"/>
      <c r="AP773" s="533"/>
      <c r="AQ773" s="533"/>
      <c r="AR773" s="533"/>
      <c r="AS773" s="533"/>
      <c r="AT773" s="533"/>
      <c r="AU773" s="533"/>
      <c r="AV773" s="533"/>
      <c r="AW773" s="533"/>
      <c r="AX773" s="533"/>
      <c r="AY773" s="533"/>
      <c r="AZ773" s="533"/>
      <c r="BA773" s="684"/>
      <c r="BB773" s="684"/>
      <c r="BC773" s="684"/>
      <c r="BD773" s="684"/>
      <c r="BE773" s="684"/>
      <c r="BF773" s="684"/>
      <c r="BG773" s="684"/>
      <c r="BH773" s="684"/>
      <c r="BI773" s="684"/>
      <c r="BJ773" s="684"/>
      <c r="BK773" s="684"/>
      <c r="BL773" s="684"/>
      <c r="BM773" s="684"/>
      <c r="BN773" s="684"/>
      <c r="BO773" s="684"/>
      <c r="BP773" s="684"/>
      <c r="BQ773" s="684"/>
    </row>
    <row r="774">
      <c r="A774" s="524"/>
      <c r="B774" s="524"/>
      <c r="C774" s="524"/>
      <c r="D774" s="524"/>
      <c r="E774" s="524"/>
      <c r="F774" s="524"/>
      <c r="G774" s="531"/>
      <c r="H774" s="531"/>
      <c r="I774" s="531"/>
      <c r="J774" s="531"/>
      <c r="K774" s="531"/>
      <c r="L774" s="531"/>
      <c r="M774" s="531"/>
      <c r="N774" s="531"/>
      <c r="O774" s="531"/>
      <c r="P774" s="549"/>
      <c r="Q774" s="676"/>
      <c r="R774" s="676"/>
      <c r="S774" s="680"/>
      <c r="T774" s="683"/>
      <c r="U774" s="683"/>
      <c r="V774" s="533"/>
      <c r="W774" s="524"/>
      <c r="X774" s="524"/>
      <c r="Y774" s="524"/>
      <c r="Z774" s="524"/>
      <c r="AA774" s="524"/>
      <c r="AB774" s="524"/>
      <c r="AC774" s="524"/>
      <c r="AD774" s="524"/>
      <c r="AE774" s="524"/>
      <c r="AF774" s="524"/>
      <c r="AG774" s="524"/>
      <c r="AH774" s="524"/>
      <c r="AI774" s="524"/>
      <c r="AJ774" s="524"/>
      <c r="AK774" s="524"/>
      <c r="AL774" s="524"/>
      <c r="AM774" s="524"/>
      <c r="AN774" s="524"/>
      <c r="AO774" s="533"/>
      <c r="AP774" s="533"/>
      <c r="AQ774" s="533"/>
      <c r="AR774" s="533"/>
      <c r="AS774" s="533"/>
      <c r="AT774" s="533"/>
      <c r="AU774" s="533"/>
      <c r="AV774" s="533"/>
      <c r="AW774" s="533"/>
      <c r="AX774" s="533"/>
      <c r="AY774" s="533"/>
      <c r="AZ774" s="533"/>
      <c r="BA774" s="684"/>
      <c r="BB774" s="684"/>
      <c r="BC774" s="684"/>
      <c r="BD774" s="684"/>
      <c r="BE774" s="684"/>
      <c r="BF774" s="684"/>
      <c r="BG774" s="684"/>
      <c r="BH774" s="684"/>
      <c r="BI774" s="684"/>
      <c r="BJ774" s="684"/>
      <c r="BK774" s="684"/>
      <c r="BL774" s="684"/>
      <c r="BM774" s="684"/>
      <c r="BN774" s="684"/>
      <c r="BO774" s="684"/>
      <c r="BP774" s="684"/>
      <c r="BQ774" s="684"/>
    </row>
    <row r="775">
      <c r="A775" s="524"/>
      <c r="B775" s="524"/>
      <c r="C775" s="524"/>
      <c r="D775" s="524"/>
      <c r="E775" s="524"/>
      <c r="F775" s="524"/>
      <c r="G775" s="531"/>
      <c r="H775" s="531"/>
      <c r="I775" s="531"/>
      <c r="J775" s="531"/>
      <c r="K775" s="531"/>
      <c r="L775" s="531"/>
      <c r="M775" s="531"/>
      <c r="N775" s="531"/>
      <c r="O775" s="531"/>
      <c r="P775" s="549"/>
      <c r="Q775" s="676"/>
      <c r="R775" s="676"/>
      <c r="S775" s="680"/>
      <c r="T775" s="683"/>
      <c r="U775" s="683"/>
      <c r="V775" s="533"/>
      <c r="W775" s="524"/>
      <c r="X775" s="524"/>
      <c r="Y775" s="524"/>
      <c r="Z775" s="524"/>
      <c r="AA775" s="524"/>
      <c r="AB775" s="524"/>
      <c r="AC775" s="524"/>
      <c r="AD775" s="524"/>
      <c r="AE775" s="524"/>
      <c r="AF775" s="524"/>
      <c r="AG775" s="524"/>
      <c r="AH775" s="524"/>
      <c r="AI775" s="524"/>
      <c r="AJ775" s="524"/>
      <c r="AK775" s="524"/>
      <c r="AL775" s="524"/>
      <c r="AM775" s="524"/>
      <c r="AN775" s="524"/>
      <c r="AO775" s="533"/>
      <c r="AP775" s="533"/>
      <c r="AQ775" s="533"/>
      <c r="AR775" s="533"/>
      <c r="AS775" s="533"/>
      <c r="AT775" s="533"/>
      <c r="AU775" s="533"/>
      <c r="AV775" s="533"/>
      <c r="AW775" s="533"/>
      <c r="AX775" s="533"/>
      <c r="AY775" s="533"/>
      <c r="AZ775" s="533"/>
      <c r="BA775" s="684"/>
      <c r="BB775" s="684"/>
      <c r="BC775" s="684"/>
      <c r="BD775" s="684"/>
      <c r="BE775" s="684"/>
      <c r="BF775" s="684"/>
      <c r="BG775" s="684"/>
      <c r="BH775" s="684"/>
      <c r="BI775" s="684"/>
      <c r="BJ775" s="684"/>
      <c r="BK775" s="684"/>
      <c r="BL775" s="684"/>
      <c r="BM775" s="684"/>
      <c r="BN775" s="684"/>
      <c r="BO775" s="684"/>
      <c r="BP775" s="684"/>
      <c r="BQ775" s="684"/>
    </row>
    <row r="776">
      <c r="A776" s="524"/>
      <c r="B776" s="524"/>
      <c r="C776" s="524"/>
      <c r="D776" s="524"/>
      <c r="E776" s="524"/>
      <c r="F776" s="524"/>
      <c r="G776" s="531"/>
      <c r="H776" s="531"/>
      <c r="I776" s="531"/>
      <c r="J776" s="531"/>
      <c r="K776" s="531"/>
      <c r="L776" s="531"/>
      <c r="M776" s="531"/>
      <c r="N776" s="531"/>
      <c r="O776" s="531"/>
      <c r="P776" s="549"/>
      <c r="Q776" s="676"/>
      <c r="R776" s="676"/>
      <c r="S776" s="680"/>
      <c r="T776" s="683"/>
      <c r="U776" s="683"/>
      <c r="V776" s="533"/>
      <c r="W776" s="524"/>
      <c r="X776" s="524"/>
      <c r="Y776" s="524"/>
      <c r="Z776" s="524"/>
      <c r="AA776" s="524"/>
      <c r="AB776" s="524"/>
      <c r="AC776" s="524"/>
      <c r="AD776" s="524"/>
      <c r="AE776" s="524"/>
      <c r="AF776" s="524"/>
      <c r="AG776" s="524"/>
      <c r="AH776" s="524"/>
      <c r="AI776" s="524"/>
      <c r="AJ776" s="524"/>
      <c r="AK776" s="524"/>
      <c r="AL776" s="524"/>
      <c r="AM776" s="524"/>
      <c r="AN776" s="524"/>
      <c r="AO776" s="533"/>
      <c r="AP776" s="533"/>
      <c r="AQ776" s="533"/>
      <c r="AR776" s="533"/>
      <c r="AS776" s="533"/>
      <c r="AT776" s="533"/>
      <c r="AU776" s="533"/>
      <c r="AV776" s="533"/>
      <c r="AW776" s="533"/>
      <c r="AX776" s="533"/>
      <c r="AY776" s="533"/>
      <c r="AZ776" s="533"/>
      <c r="BA776" s="684"/>
      <c r="BB776" s="684"/>
      <c r="BC776" s="684"/>
      <c r="BD776" s="684"/>
      <c r="BE776" s="684"/>
      <c r="BF776" s="684"/>
      <c r="BG776" s="684"/>
      <c r="BH776" s="684"/>
      <c r="BI776" s="684"/>
      <c r="BJ776" s="684"/>
      <c r="BK776" s="684"/>
      <c r="BL776" s="684"/>
      <c r="BM776" s="684"/>
      <c r="BN776" s="684"/>
      <c r="BO776" s="684"/>
      <c r="BP776" s="684"/>
      <c r="BQ776" s="684"/>
    </row>
    <row r="777">
      <c r="A777" s="524"/>
      <c r="B777" s="524"/>
      <c r="C777" s="524"/>
      <c r="D777" s="524"/>
      <c r="E777" s="524"/>
      <c r="F777" s="524"/>
      <c r="G777" s="531"/>
      <c r="H777" s="531"/>
      <c r="I777" s="531"/>
      <c r="J777" s="531"/>
      <c r="K777" s="531"/>
      <c r="L777" s="531"/>
      <c r="M777" s="531"/>
      <c r="N777" s="531"/>
      <c r="O777" s="531"/>
      <c r="P777" s="549"/>
      <c r="Q777" s="676"/>
      <c r="R777" s="676"/>
      <c r="S777" s="680"/>
      <c r="T777" s="683"/>
      <c r="U777" s="683"/>
      <c r="V777" s="533"/>
      <c r="W777" s="524"/>
      <c r="X777" s="524"/>
      <c r="Y777" s="524"/>
      <c r="Z777" s="524"/>
      <c r="AA777" s="524"/>
      <c r="AB777" s="524"/>
      <c r="AC777" s="524"/>
      <c r="AD777" s="524"/>
      <c r="AE777" s="524"/>
      <c r="AF777" s="524"/>
      <c r="AG777" s="524"/>
      <c r="AH777" s="524"/>
      <c r="AI777" s="524"/>
      <c r="AJ777" s="524"/>
      <c r="AK777" s="524"/>
      <c r="AL777" s="524"/>
      <c r="AM777" s="524"/>
      <c r="AN777" s="524"/>
      <c r="AO777" s="533"/>
      <c r="AP777" s="533"/>
      <c r="AQ777" s="533"/>
      <c r="AR777" s="533"/>
      <c r="AS777" s="533"/>
      <c r="AT777" s="533"/>
      <c r="AU777" s="533"/>
      <c r="AV777" s="533"/>
      <c r="AW777" s="533"/>
      <c r="AX777" s="533"/>
      <c r="AY777" s="533"/>
      <c r="AZ777" s="533"/>
      <c r="BA777" s="684"/>
      <c r="BB777" s="684"/>
      <c r="BC777" s="684"/>
      <c r="BD777" s="684"/>
      <c r="BE777" s="684"/>
      <c r="BF777" s="684"/>
      <c r="BG777" s="684"/>
      <c r="BH777" s="684"/>
      <c r="BI777" s="684"/>
      <c r="BJ777" s="684"/>
      <c r="BK777" s="684"/>
      <c r="BL777" s="684"/>
      <c r="BM777" s="684"/>
      <c r="BN777" s="684"/>
      <c r="BO777" s="684"/>
      <c r="BP777" s="684"/>
      <c r="BQ777" s="684"/>
    </row>
    <row r="778">
      <c r="A778" s="524"/>
      <c r="B778" s="524"/>
      <c r="C778" s="524"/>
      <c r="D778" s="524"/>
      <c r="E778" s="524"/>
      <c r="F778" s="524"/>
      <c r="G778" s="531"/>
      <c r="H778" s="531"/>
      <c r="I778" s="531"/>
      <c r="J778" s="531"/>
      <c r="K778" s="531"/>
      <c r="L778" s="531"/>
      <c r="M778" s="531"/>
      <c r="N778" s="531"/>
      <c r="O778" s="531"/>
      <c r="P778" s="549"/>
      <c r="Q778" s="676"/>
      <c r="R778" s="676"/>
      <c r="S778" s="680"/>
      <c r="T778" s="683"/>
      <c r="U778" s="683"/>
      <c r="V778" s="533"/>
      <c r="W778" s="524"/>
      <c r="X778" s="524"/>
      <c r="Y778" s="524"/>
      <c r="Z778" s="524"/>
      <c r="AA778" s="524"/>
      <c r="AB778" s="524"/>
      <c r="AC778" s="524"/>
      <c r="AD778" s="524"/>
      <c r="AE778" s="524"/>
      <c r="AF778" s="524"/>
      <c r="AG778" s="524"/>
      <c r="AH778" s="524"/>
      <c r="AI778" s="524"/>
      <c r="AJ778" s="524"/>
      <c r="AK778" s="524"/>
      <c r="AL778" s="524"/>
      <c r="AM778" s="524"/>
      <c r="AN778" s="524"/>
      <c r="AO778" s="533"/>
      <c r="AP778" s="533"/>
      <c r="AQ778" s="533"/>
      <c r="AR778" s="533"/>
      <c r="AS778" s="533"/>
      <c r="AT778" s="533"/>
      <c r="AU778" s="533"/>
      <c r="AV778" s="533"/>
      <c r="AW778" s="533"/>
      <c r="AX778" s="533"/>
      <c r="AY778" s="533"/>
      <c r="AZ778" s="533"/>
      <c r="BA778" s="684"/>
      <c r="BB778" s="684"/>
      <c r="BC778" s="684"/>
      <c r="BD778" s="684"/>
      <c r="BE778" s="684"/>
      <c r="BF778" s="684"/>
      <c r="BG778" s="684"/>
      <c r="BH778" s="684"/>
      <c r="BI778" s="684"/>
      <c r="BJ778" s="684"/>
      <c r="BK778" s="684"/>
      <c r="BL778" s="684"/>
      <c r="BM778" s="684"/>
      <c r="BN778" s="684"/>
      <c r="BO778" s="684"/>
      <c r="BP778" s="684"/>
      <c r="BQ778" s="684"/>
    </row>
    <row r="779">
      <c r="A779" s="524"/>
      <c r="B779" s="524"/>
      <c r="C779" s="524"/>
      <c r="D779" s="524"/>
      <c r="E779" s="524"/>
      <c r="F779" s="524"/>
      <c r="G779" s="531"/>
      <c r="H779" s="531"/>
      <c r="I779" s="531"/>
      <c r="J779" s="531"/>
      <c r="K779" s="531"/>
      <c r="L779" s="531"/>
      <c r="M779" s="531"/>
      <c r="N779" s="531"/>
      <c r="O779" s="531"/>
      <c r="P779" s="549"/>
      <c r="Q779" s="676"/>
      <c r="R779" s="676"/>
      <c r="S779" s="680"/>
      <c r="T779" s="683"/>
      <c r="U779" s="683"/>
      <c r="V779" s="533"/>
      <c r="W779" s="524"/>
      <c r="X779" s="524"/>
      <c r="Y779" s="524"/>
      <c r="Z779" s="524"/>
      <c r="AA779" s="524"/>
      <c r="AB779" s="524"/>
      <c r="AC779" s="524"/>
      <c r="AD779" s="524"/>
      <c r="AE779" s="524"/>
      <c r="AF779" s="524"/>
      <c r="AG779" s="524"/>
      <c r="AH779" s="524"/>
      <c r="AI779" s="524"/>
      <c r="AJ779" s="524"/>
      <c r="AK779" s="524"/>
      <c r="AL779" s="524"/>
      <c r="AM779" s="524"/>
      <c r="AN779" s="524"/>
      <c r="AO779" s="533"/>
      <c r="AP779" s="533"/>
      <c r="AQ779" s="533"/>
      <c r="AR779" s="533"/>
      <c r="AS779" s="533"/>
      <c r="AT779" s="533"/>
      <c r="AU779" s="533"/>
      <c r="AV779" s="533"/>
      <c r="AW779" s="533"/>
      <c r="AX779" s="533"/>
      <c r="AY779" s="533"/>
      <c r="AZ779" s="533"/>
      <c r="BA779" s="684"/>
      <c r="BB779" s="684"/>
      <c r="BC779" s="684"/>
      <c r="BD779" s="684"/>
      <c r="BE779" s="684"/>
      <c r="BF779" s="684"/>
      <c r="BG779" s="684"/>
      <c r="BH779" s="684"/>
      <c r="BI779" s="684"/>
      <c r="BJ779" s="684"/>
      <c r="BK779" s="684"/>
      <c r="BL779" s="684"/>
      <c r="BM779" s="684"/>
      <c r="BN779" s="684"/>
      <c r="BO779" s="684"/>
      <c r="BP779" s="684"/>
      <c r="BQ779" s="684"/>
    </row>
    <row r="780">
      <c r="A780" s="524"/>
      <c r="B780" s="524"/>
      <c r="C780" s="524"/>
      <c r="D780" s="524"/>
      <c r="E780" s="524"/>
      <c r="F780" s="524"/>
      <c r="G780" s="531"/>
      <c r="H780" s="531"/>
      <c r="I780" s="531"/>
      <c r="J780" s="531"/>
      <c r="K780" s="531"/>
      <c r="L780" s="531"/>
      <c r="M780" s="531"/>
      <c r="N780" s="531"/>
      <c r="O780" s="531"/>
      <c r="P780" s="549"/>
      <c r="Q780" s="676"/>
      <c r="R780" s="676"/>
      <c r="S780" s="680"/>
      <c r="T780" s="683"/>
      <c r="U780" s="683"/>
      <c r="V780" s="533"/>
      <c r="W780" s="524"/>
      <c r="X780" s="524"/>
      <c r="Y780" s="524"/>
      <c r="Z780" s="524"/>
      <c r="AA780" s="524"/>
      <c r="AB780" s="524"/>
      <c r="AC780" s="524"/>
      <c r="AD780" s="524"/>
      <c r="AE780" s="524"/>
      <c r="AF780" s="524"/>
      <c r="AG780" s="524"/>
      <c r="AH780" s="524"/>
      <c r="AI780" s="524"/>
      <c r="AJ780" s="524"/>
      <c r="AK780" s="524"/>
      <c r="AL780" s="524"/>
      <c r="AM780" s="524"/>
      <c r="AN780" s="524"/>
      <c r="AO780" s="533"/>
      <c r="AP780" s="533"/>
      <c r="AQ780" s="533"/>
      <c r="AR780" s="533"/>
      <c r="AS780" s="533"/>
      <c r="AT780" s="533"/>
      <c r="AU780" s="533"/>
      <c r="AV780" s="533"/>
      <c r="AW780" s="533"/>
      <c r="AX780" s="533"/>
      <c r="AY780" s="533"/>
      <c r="AZ780" s="533"/>
      <c r="BA780" s="684"/>
      <c r="BB780" s="684"/>
      <c r="BC780" s="684"/>
      <c r="BD780" s="684"/>
      <c r="BE780" s="684"/>
      <c r="BF780" s="684"/>
      <c r="BG780" s="684"/>
      <c r="BH780" s="684"/>
      <c r="BI780" s="684"/>
      <c r="BJ780" s="684"/>
      <c r="BK780" s="684"/>
      <c r="BL780" s="684"/>
      <c r="BM780" s="684"/>
      <c r="BN780" s="684"/>
      <c r="BO780" s="684"/>
      <c r="BP780" s="684"/>
      <c r="BQ780" s="684"/>
    </row>
    <row r="781">
      <c r="A781" s="524"/>
      <c r="B781" s="524"/>
      <c r="C781" s="524"/>
      <c r="D781" s="524"/>
      <c r="E781" s="524"/>
      <c r="F781" s="524"/>
      <c r="G781" s="531"/>
      <c r="H781" s="531"/>
      <c r="I781" s="531"/>
      <c r="J781" s="531"/>
      <c r="K781" s="531"/>
      <c r="L781" s="531"/>
      <c r="M781" s="531"/>
      <c r="N781" s="531"/>
      <c r="O781" s="531"/>
      <c r="P781" s="549"/>
      <c r="Q781" s="676"/>
      <c r="R781" s="676"/>
      <c r="S781" s="680"/>
      <c r="T781" s="683"/>
      <c r="U781" s="683"/>
      <c r="V781" s="533"/>
      <c r="W781" s="524"/>
      <c r="X781" s="524"/>
      <c r="Y781" s="524"/>
      <c r="Z781" s="524"/>
      <c r="AA781" s="524"/>
      <c r="AB781" s="524"/>
      <c r="AC781" s="524"/>
      <c r="AD781" s="524"/>
      <c r="AE781" s="524"/>
      <c r="AF781" s="524"/>
      <c r="AG781" s="524"/>
      <c r="AH781" s="524"/>
      <c r="AI781" s="524"/>
      <c r="AJ781" s="524"/>
      <c r="AK781" s="524"/>
      <c r="AL781" s="524"/>
      <c r="AM781" s="524"/>
      <c r="AN781" s="524"/>
      <c r="AO781" s="533"/>
      <c r="AP781" s="533"/>
      <c r="AQ781" s="533"/>
      <c r="AR781" s="533"/>
      <c r="AS781" s="533"/>
      <c r="AT781" s="533"/>
      <c r="AU781" s="533"/>
      <c r="AV781" s="533"/>
      <c r="AW781" s="533"/>
      <c r="AX781" s="533"/>
      <c r="AY781" s="533"/>
      <c r="AZ781" s="533"/>
      <c r="BA781" s="684"/>
      <c r="BB781" s="684"/>
      <c r="BC781" s="684"/>
      <c r="BD781" s="684"/>
      <c r="BE781" s="684"/>
      <c r="BF781" s="684"/>
      <c r="BG781" s="684"/>
      <c r="BH781" s="684"/>
      <c r="BI781" s="684"/>
      <c r="BJ781" s="684"/>
      <c r="BK781" s="684"/>
      <c r="BL781" s="684"/>
      <c r="BM781" s="684"/>
      <c r="BN781" s="684"/>
      <c r="BO781" s="684"/>
      <c r="BP781" s="684"/>
      <c r="BQ781" s="684"/>
    </row>
    <row r="782">
      <c r="A782" s="524"/>
      <c r="B782" s="524"/>
      <c r="C782" s="524"/>
      <c r="D782" s="524"/>
      <c r="E782" s="524"/>
      <c r="F782" s="524"/>
      <c r="G782" s="531"/>
      <c r="H782" s="531"/>
      <c r="I782" s="531"/>
      <c r="J782" s="531"/>
      <c r="K782" s="531"/>
      <c r="L782" s="531"/>
      <c r="M782" s="531"/>
      <c r="N782" s="531"/>
      <c r="O782" s="531"/>
      <c r="P782" s="549"/>
      <c r="Q782" s="676"/>
      <c r="R782" s="676"/>
      <c r="S782" s="680"/>
      <c r="T782" s="683"/>
      <c r="U782" s="683"/>
      <c r="V782" s="533"/>
      <c r="W782" s="524"/>
      <c r="X782" s="524"/>
      <c r="Y782" s="524"/>
      <c r="Z782" s="524"/>
      <c r="AA782" s="524"/>
      <c r="AB782" s="524"/>
      <c r="AC782" s="524"/>
      <c r="AD782" s="524"/>
      <c r="AE782" s="524"/>
      <c r="AF782" s="524"/>
      <c r="AG782" s="524"/>
      <c r="AH782" s="524"/>
      <c r="AI782" s="524"/>
      <c r="AJ782" s="524"/>
      <c r="AK782" s="524"/>
      <c r="AL782" s="524"/>
      <c r="AM782" s="524"/>
      <c r="AN782" s="524"/>
      <c r="AO782" s="533"/>
      <c r="AP782" s="533"/>
      <c r="AQ782" s="533"/>
      <c r="AR782" s="533"/>
      <c r="AS782" s="533"/>
      <c r="AT782" s="533"/>
      <c r="AU782" s="533"/>
      <c r="AV782" s="533"/>
      <c r="AW782" s="533"/>
      <c r="AX782" s="533"/>
      <c r="AY782" s="533"/>
      <c r="AZ782" s="533"/>
      <c r="BA782" s="684"/>
      <c r="BB782" s="684"/>
      <c r="BC782" s="684"/>
      <c r="BD782" s="684"/>
      <c r="BE782" s="684"/>
      <c r="BF782" s="684"/>
      <c r="BG782" s="684"/>
      <c r="BH782" s="684"/>
      <c r="BI782" s="684"/>
      <c r="BJ782" s="684"/>
      <c r="BK782" s="684"/>
      <c r="BL782" s="684"/>
      <c r="BM782" s="684"/>
      <c r="BN782" s="684"/>
      <c r="BO782" s="684"/>
      <c r="BP782" s="684"/>
      <c r="BQ782" s="684"/>
    </row>
    <row r="783">
      <c r="A783" s="524"/>
      <c r="B783" s="524"/>
      <c r="C783" s="524"/>
      <c r="D783" s="524"/>
      <c r="E783" s="524"/>
      <c r="F783" s="524"/>
      <c r="G783" s="531"/>
      <c r="H783" s="531"/>
      <c r="I783" s="531"/>
      <c r="J783" s="531"/>
      <c r="K783" s="531"/>
      <c r="L783" s="531"/>
      <c r="M783" s="531"/>
      <c r="N783" s="531"/>
      <c r="O783" s="531"/>
      <c r="P783" s="549"/>
      <c r="Q783" s="676"/>
      <c r="R783" s="676"/>
      <c r="S783" s="680"/>
      <c r="T783" s="683"/>
      <c r="U783" s="683"/>
      <c r="V783" s="533"/>
      <c r="W783" s="524"/>
      <c r="X783" s="524"/>
      <c r="Y783" s="524"/>
      <c r="Z783" s="524"/>
      <c r="AA783" s="524"/>
      <c r="AB783" s="524"/>
      <c r="AC783" s="524"/>
      <c r="AD783" s="524"/>
      <c r="AE783" s="524"/>
      <c r="AF783" s="524"/>
      <c r="AG783" s="524"/>
      <c r="AH783" s="524"/>
      <c r="AI783" s="524"/>
      <c r="AJ783" s="524"/>
      <c r="AK783" s="524"/>
      <c r="AL783" s="524"/>
      <c r="AM783" s="524"/>
      <c r="AN783" s="524"/>
      <c r="AO783" s="533"/>
      <c r="AP783" s="533"/>
      <c r="AQ783" s="533"/>
      <c r="AR783" s="533"/>
      <c r="AS783" s="533"/>
      <c r="AT783" s="533"/>
      <c r="AU783" s="533"/>
      <c r="AV783" s="533"/>
      <c r="AW783" s="533"/>
      <c r="AX783" s="533"/>
      <c r="AY783" s="533"/>
      <c r="AZ783" s="533"/>
      <c r="BA783" s="684"/>
      <c r="BB783" s="684"/>
      <c r="BC783" s="684"/>
      <c r="BD783" s="684"/>
      <c r="BE783" s="684"/>
      <c r="BF783" s="684"/>
      <c r="BG783" s="684"/>
      <c r="BH783" s="684"/>
      <c r="BI783" s="684"/>
      <c r="BJ783" s="684"/>
      <c r="BK783" s="684"/>
      <c r="BL783" s="684"/>
      <c r="BM783" s="684"/>
      <c r="BN783" s="684"/>
      <c r="BO783" s="684"/>
      <c r="BP783" s="684"/>
      <c r="BQ783" s="684"/>
    </row>
    <row r="784">
      <c r="A784" s="524"/>
      <c r="B784" s="524"/>
      <c r="C784" s="524"/>
      <c r="D784" s="524"/>
      <c r="E784" s="524"/>
      <c r="F784" s="524"/>
      <c r="G784" s="531"/>
      <c r="H784" s="531"/>
      <c r="I784" s="531"/>
      <c r="J784" s="531"/>
      <c r="K784" s="531"/>
      <c r="L784" s="531"/>
      <c r="M784" s="531"/>
      <c r="N784" s="531"/>
      <c r="O784" s="531"/>
      <c r="P784" s="549"/>
      <c r="Q784" s="676"/>
      <c r="R784" s="676"/>
      <c r="S784" s="680"/>
      <c r="T784" s="683"/>
      <c r="U784" s="683"/>
      <c r="V784" s="533"/>
      <c r="W784" s="524"/>
      <c r="X784" s="524"/>
      <c r="Y784" s="524"/>
      <c r="Z784" s="524"/>
      <c r="AA784" s="524"/>
      <c r="AB784" s="524"/>
      <c r="AC784" s="524"/>
      <c r="AD784" s="524"/>
      <c r="AE784" s="524"/>
      <c r="AF784" s="524"/>
      <c r="AG784" s="524"/>
      <c r="AH784" s="524"/>
      <c r="AI784" s="524"/>
      <c r="AJ784" s="524"/>
      <c r="AK784" s="524"/>
      <c r="AL784" s="524"/>
      <c r="AM784" s="524"/>
      <c r="AN784" s="524"/>
      <c r="AO784" s="533"/>
      <c r="AP784" s="533"/>
      <c r="AQ784" s="533"/>
      <c r="AR784" s="533"/>
      <c r="AS784" s="533"/>
      <c r="AT784" s="533"/>
      <c r="AU784" s="533"/>
      <c r="AV784" s="533"/>
      <c r="AW784" s="533"/>
      <c r="AX784" s="533"/>
      <c r="AY784" s="533"/>
      <c r="AZ784" s="533"/>
      <c r="BA784" s="684"/>
      <c r="BB784" s="684"/>
      <c r="BC784" s="684"/>
      <c r="BD784" s="684"/>
      <c r="BE784" s="684"/>
      <c r="BF784" s="684"/>
      <c r="BG784" s="684"/>
      <c r="BH784" s="684"/>
      <c r="BI784" s="684"/>
      <c r="BJ784" s="684"/>
      <c r="BK784" s="684"/>
      <c r="BL784" s="684"/>
      <c r="BM784" s="684"/>
      <c r="BN784" s="684"/>
      <c r="BO784" s="684"/>
      <c r="BP784" s="684"/>
      <c r="BQ784" s="684"/>
    </row>
    <row r="785">
      <c r="A785" s="524"/>
      <c r="B785" s="524"/>
      <c r="C785" s="524"/>
      <c r="D785" s="524"/>
      <c r="E785" s="524"/>
      <c r="F785" s="524"/>
      <c r="G785" s="531"/>
      <c r="H785" s="531"/>
      <c r="I785" s="531"/>
      <c r="J785" s="531"/>
      <c r="K785" s="531"/>
      <c r="L785" s="531"/>
      <c r="M785" s="531"/>
      <c r="N785" s="531"/>
      <c r="O785" s="531"/>
      <c r="P785" s="549"/>
      <c r="Q785" s="676"/>
      <c r="R785" s="676"/>
      <c r="S785" s="680"/>
      <c r="T785" s="683"/>
      <c r="U785" s="683"/>
      <c r="V785" s="533"/>
      <c r="W785" s="524"/>
      <c r="X785" s="524"/>
      <c r="Y785" s="524"/>
      <c r="Z785" s="524"/>
      <c r="AA785" s="524"/>
      <c r="AB785" s="524"/>
      <c r="AC785" s="524"/>
      <c r="AD785" s="524"/>
      <c r="AE785" s="524"/>
      <c r="AF785" s="524"/>
      <c r="AG785" s="524"/>
      <c r="AH785" s="524"/>
      <c r="AI785" s="524"/>
      <c r="AJ785" s="524"/>
      <c r="AK785" s="524"/>
      <c r="AL785" s="524"/>
      <c r="AM785" s="524"/>
      <c r="AN785" s="524"/>
      <c r="AO785" s="533"/>
      <c r="AP785" s="533"/>
      <c r="AQ785" s="533"/>
      <c r="AR785" s="533"/>
      <c r="AS785" s="533"/>
      <c r="AT785" s="533"/>
      <c r="AU785" s="533"/>
      <c r="AV785" s="533"/>
      <c r="AW785" s="533"/>
      <c r="AX785" s="533"/>
      <c r="AY785" s="533"/>
      <c r="AZ785" s="533"/>
      <c r="BA785" s="684"/>
      <c r="BB785" s="684"/>
      <c r="BC785" s="684"/>
      <c r="BD785" s="684"/>
      <c r="BE785" s="684"/>
      <c r="BF785" s="684"/>
      <c r="BG785" s="684"/>
      <c r="BH785" s="684"/>
      <c r="BI785" s="684"/>
      <c r="BJ785" s="684"/>
      <c r="BK785" s="684"/>
      <c r="BL785" s="684"/>
      <c r="BM785" s="684"/>
      <c r="BN785" s="684"/>
      <c r="BO785" s="684"/>
      <c r="BP785" s="684"/>
      <c r="BQ785" s="684"/>
    </row>
    <row r="786">
      <c r="A786" s="524"/>
      <c r="B786" s="524"/>
      <c r="C786" s="524"/>
      <c r="D786" s="524"/>
      <c r="E786" s="524"/>
      <c r="F786" s="524"/>
      <c r="G786" s="531"/>
      <c r="H786" s="531"/>
      <c r="I786" s="531"/>
      <c r="J786" s="531"/>
      <c r="K786" s="531"/>
      <c r="L786" s="531"/>
      <c r="M786" s="531"/>
      <c r="N786" s="531"/>
      <c r="O786" s="531"/>
      <c r="P786" s="549"/>
      <c r="Q786" s="676"/>
      <c r="R786" s="676"/>
      <c r="S786" s="680"/>
      <c r="T786" s="683"/>
      <c r="U786" s="683"/>
      <c r="V786" s="533"/>
      <c r="W786" s="524"/>
      <c r="X786" s="524"/>
      <c r="Y786" s="524"/>
      <c r="Z786" s="524"/>
      <c r="AA786" s="524"/>
      <c r="AB786" s="524"/>
      <c r="AC786" s="524"/>
      <c r="AD786" s="524"/>
      <c r="AE786" s="524"/>
      <c r="AF786" s="524"/>
      <c r="AG786" s="524"/>
      <c r="AH786" s="524"/>
      <c r="AI786" s="524"/>
      <c r="AJ786" s="524"/>
      <c r="AK786" s="524"/>
      <c r="AL786" s="524"/>
      <c r="AM786" s="524"/>
      <c r="AN786" s="524"/>
      <c r="AO786" s="533"/>
      <c r="AP786" s="533"/>
      <c r="AQ786" s="533"/>
      <c r="AR786" s="533"/>
      <c r="AS786" s="533"/>
      <c r="AT786" s="533"/>
      <c r="AU786" s="533"/>
      <c r="AV786" s="533"/>
      <c r="AW786" s="533"/>
      <c r="AX786" s="533"/>
      <c r="AY786" s="533"/>
      <c r="AZ786" s="533"/>
      <c r="BA786" s="684"/>
      <c r="BB786" s="684"/>
      <c r="BC786" s="684"/>
      <c r="BD786" s="684"/>
      <c r="BE786" s="684"/>
      <c r="BF786" s="684"/>
      <c r="BG786" s="684"/>
      <c r="BH786" s="684"/>
      <c r="BI786" s="684"/>
      <c r="BJ786" s="684"/>
      <c r="BK786" s="684"/>
      <c r="BL786" s="684"/>
      <c r="BM786" s="684"/>
      <c r="BN786" s="684"/>
      <c r="BO786" s="684"/>
      <c r="BP786" s="684"/>
      <c r="BQ786" s="684"/>
    </row>
    <row r="787">
      <c r="A787" s="524"/>
      <c r="B787" s="524"/>
      <c r="C787" s="524"/>
      <c r="D787" s="524"/>
      <c r="E787" s="524"/>
      <c r="F787" s="524"/>
      <c r="G787" s="531"/>
      <c r="H787" s="531"/>
      <c r="I787" s="531"/>
      <c r="J787" s="531"/>
      <c r="K787" s="531"/>
      <c r="L787" s="531"/>
      <c r="M787" s="531"/>
      <c r="N787" s="531"/>
      <c r="O787" s="531"/>
      <c r="P787" s="549"/>
      <c r="Q787" s="676"/>
      <c r="R787" s="676"/>
      <c r="S787" s="680"/>
      <c r="T787" s="683"/>
      <c r="U787" s="683"/>
      <c r="V787" s="533"/>
      <c r="W787" s="524"/>
      <c r="X787" s="524"/>
      <c r="Y787" s="524"/>
      <c r="Z787" s="524"/>
      <c r="AA787" s="524"/>
      <c r="AB787" s="524"/>
      <c r="AC787" s="524"/>
      <c r="AD787" s="524"/>
      <c r="AE787" s="524"/>
      <c r="AF787" s="524"/>
      <c r="AG787" s="524"/>
      <c r="AH787" s="524"/>
      <c r="AI787" s="524"/>
      <c r="AJ787" s="524"/>
      <c r="AK787" s="524"/>
      <c r="AL787" s="524"/>
      <c r="AM787" s="524"/>
      <c r="AN787" s="524"/>
      <c r="AO787" s="533"/>
      <c r="AP787" s="533"/>
      <c r="AQ787" s="533"/>
      <c r="AR787" s="533"/>
      <c r="AS787" s="533"/>
      <c r="AT787" s="533"/>
      <c r="AU787" s="533"/>
      <c r="AV787" s="533"/>
      <c r="AW787" s="533"/>
      <c r="AX787" s="533"/>
      <c r="AY787" s="533"/>
      <c r="AZ787" s="533"/>
      <c r="BA787" s="684"/>
      <c r="BB787" s="684"/>
      <c r="BC787" s="684"/>
      <c r="BD787" s="684"/>
      <c r="BE787" s="684"/>
      <c r="BF787" s="684"/>
      <c r="BG787" s="684"/>
      <c r="BH787" s="684"/>
      <c r="BI787" s="684"/>
      <c r="BJ787" s="684"/>
      <c r="BK787" s="684"/>
      <c r="BL787" s="684"/>
      <c r="BM787" s="684"/>
      <c r="BN787" s="684"/>
      <c r="BO787" s="684"/>
      <c r="BP787" s="684"/>
      <c r="BQ787" s="684"/>
    </row>
    <row r="788">
      <c r="A788" s="524"/>
      <c r="B788" s="524"/>
      <c r="C788" s="524"/>
      <c r="D788" s="524"/>
      <c r="E788" s="524"/>
      <c r="F788" s="524"/>
      <c r="G788" s="531"/>
      <c r="H788" s="531"/>
      <c r="I788" s="531"/>
      <c r="J788" s="531"/>
      <c r="K788" s="531"/>
      <c r="L788" s="531"/>
      <c r="M788" s="531"/>
      <c r="N788" s="531"/>
      <c r="O788" s="531"/>
      <c r="P788" s="549"/>
      <c r="Q788" s="676"/>
      <c r="R788" s="676"/>
      <c r="S788" s="680"/>
      <c r="T788" s="683"/>
      <c r="U788" s="683"/>
      <c r="V788" s="533"/>
      <c r="W788" s="524"/>
      <c r="X788" s="524"/>
      <c r="Y788" s="524"/>
      <c r="Z788" s="524"/>
      <c r="AA788" s="524"/>
      <c r="AB788" s="524"/>
      <c r="AC788" s="524"/>
      <c r="AD788" s="524"/>
      <c r="AE788" s="524"/>
      <c r="AF788" s="524"/>
      <c r="AG788" s="524"/>
      <c r="AH788" s="524"/>
      <c r="AI788" s="524"/>
      <c r="AJ788" s="524"/>
      <c r="AK788" s="524"/>
      <c r="AL788" s="524"/>
      <c r="AM788" s="524"/>
      <c r="AN788" s="524"/>
      <c r="AO788" s="533"/>
      <c r="AP788" s="533"/>
      <c r="AQ788" s="533"/>
      <c r="AR788" s="533"/>
      <c r="AS788" s="533"/>
      <c r="AT788" s="533"/>
      <c r="AU788" s="533"/>
      <c r="AV788" s="533"/>
      <c r="AW788" s="533"/>
      <c r="AX788" s="533"/>
      <c r="AY788" s="533"/>
      <c r="AZ788" s="533"/>
      <c r="BA788" s="684"/>
      <c r="BB788" s="684"/>
      <c r="BC788" s="684"/>
      <c r="BD788" s="684"/>
      <c r="BE788" s="684"/>
      <c r="BF788" s="684"/>
      <c r="BG788" s="684"/>
      <c r="BH788" s="684"/>
      <c r="BI788" s="684"/>
      <c r="BJ788" s="684"/>
      <c r="BK788" s="684"/>
      <c r="BL788" s="684"/>
      <c r="BM788" s="684"/>
      <c r="BN788" s="684"/>
      <c r="BO788" s="684"/>
      <c r="BP788" s="684"/>
      <c r="BQ788" s="684"/>
    </row>
    <row r="789">
      <c r="A789" s="524"/>
      <c r="B789" s="524"/>
      <c r="C789" s="524"/>
      <c r="D789" s="524"/>
      <c r="E789" s="524"/>
      <c r="F789" s="524"/>
      <c r="G789" s="531"/>
      <c r="H789" s="531"/>
      <c r="I789" s="531"/>
      <c r="J789" s="531"/>
      <c r="K789" s="531"/>
      <c r="L789" s="531"/>
      <c r="M789" s="531"/>
      <c r="N789" s="531"/>
      <c r="O789" s="531"/>
      <c r="P789" s="549"/>
      <c r="Q789" s="676"/>
      <c r="R789" s="676"/>
      <c r="S789" s="680"/>
      <c r="T789" s="683"/>
      <c r="U789" s="683"/>
      <c r="V789" s="533"/>
      <c r="W789" s="524"/>
      <c r="X789" s="524"/>
      <c r="Y789" s="524"/>
      <c r="Z789" s="524"/>
      <c r="AA789" s="524"/>
      <c r="AB789" s="524"/>
      <c r="AC789" s="524"/>
      <c r="AD789" s="524"/>
      <c r="AE789" s="524"/>
      <c r="AF789" s="524"/>
      <c r="AG789" s="524"/>
      <c r="AH789" s="524"/>
      <c r="AI789" s="524"/>
      <c r="AJ789" s="524"/>
      <c r="AK789" s="524"/>
      <c r="AL789" s="524"/>
      <c r="AM789" s="524"/>
      <c r="AN789" s="524"/>
      <c r="AO789" s="533"/>
      <c r="AP789" s="533"/>
      <c r="AQ789" s="533"/>
      <c r="AR789" s="533"/>
      <c r="AS789" s="533"/>
      <c r="AT789" s="533"/>
      <c r="AU789" s="533"/>
      <c r="AV789" s="533"/>
      <c r="AW789" s="533"/>
      <c r="AX789" s="533"/>
      <c r="AY789" s="533"/>
      <c r="AZ789" s="533"/>
      <c r="BA789" s="684"/>
      <c r="BB789" s="684"/>
      <c r="BC789" s="684"/>
      <c r="BD789" s="684"/>
      <c r="BE789" s="684"/>
      <c r="BF789" s="684"/>
      <c r="BG789" s="684"/>
      <c r="BH789" s="684"/>
      <c r="BI789" s="684"/>
      <c r="BJ789" s="684"/>
      <c r="BK789" s="684"/>
      <c r="BL789" s="684"/>
      <c r="BM789" s="684"/>
      <c r="BN789" s="684"/>
      <c r="BO789" s="684"/>
      <c r="BP789" s="684"/>
      <c r="BQ789" s="684"/>
    </row>
    <row r="790">
      <c r="A790" s="524"/>
      <c r="B790" s="524"/>
      <c r="C790" s="524"/>
      <c r="D790" s="524"/>
      <c r="E790" s="524"/>
      <c r="F790" s="524"/>
      <c r="G790" s="531"/>
      <c r="H790" s="531"/>
      <c r="I790" s="531"/>
      <c r="J790" s="531"/>
      <c r="K790" s="531"/>
      <c r="L790" s="531"/>
      <c r="M790" s="531"/>
      <c r="N790" s="531"/>
      <c r="O790" s="531"/>
      <c r="P790" s="549"/>
      <c r="Q790" s="676"/>
      <c r="R790" s="676"/>
      <c r="S790" s="680"/>
      <c r="T790" s="683"/>
      <c r="U790" s="683"/>
      <c r="V790" s="533"/>
      <c r="W790" s="524"/>
      <c r="X790" s="524"/>
      <c r="Y790" s="524"/>
      <c r="Z790" s="524"/>
      <c r="AA790" s="524"/>
      <c r="AB790" s="524"/>
      <c r="AC790" s="524"/>
      <c r="AD790" s="524"/>
      <c r="AE790" s="524"/>
      <c r="AF790" s="524"/>
      <c r="AG790" s="524"/>
      <c r="AH790" s="524"/>
      <c r="AI790" s="524"/>
      <c r="AJ790" s="524"/>
      <c r="AK790" s="524"/>
      <c r="AL790" s="524"/>
      <c r="AM790" s="524"/>
      <c r="AN790" s="524"/>
      <c r="AO790" s="533"/>
      <c r="AP790" s="533"/>
      <c r="AQ790" s="533"/>
      <c r="AR790" s="533"/>
      <c r="AS790" s="533"/>
      <c r="AT790" s="533"/>
      <c r="AU790" s="533"/>
      <c r="AV790" s="533"/>
      <c r="AW790" s="533"/>
      <c r="AX790" s="533"/>
      <c r="AY790" s="533"/>
      <c r="AZ790" s="533"/>
      <c r="BA790" s="684"/>
      <c r="BB790" s="684"/>
      <c r="BC790" s="684"/>
      <c r="BD790" s="684"/>
      <c r="BE790" s="684"/>
      <c r="BF790" s="684"/>
      <c r="BG790" s="684"/>
      <c r="BH790" s="684"/>
      <c r="BI790" s="684"/>
      <c r="BJ790" s="684"/>
      <c r="BK790" s="684"/>
      <c r="BL790" s="684"/>
      <c r="BM790" s="684"/>
      <c r="BN790" s="684"/>
      <c r="BO790" s="684"/>
      <c r="BP790" s="684"/>
      <c r="BQ790" s="684"/>
    </row>
    <row r="791">
      <c r="A791" s="524"/>
      <c r="B791" s="524"/>
      <c r="C791" s="524"/>
      <c r="D791" s="524"/>
      <c r="E791" s="524"/>
      <c r="F791" s="524"/>
      <c r="G791" s="531"/>
      <c r="H791" s="531"/>
      <c r="I791" s="531"/>
      <c r="J791" s="531"/>
      <c r="K791" s="531"/>
      <c r="L791" s="531"/>
      <c r="M791" s="531"/>
      <c r="N791" s="531"/>
      <c r="O791" s="531"/>
      <c r="P791" s="549"/>
      <c r="Q791" s="676"/>
      <c r="R791" s="676"/>
      <c r="S791" s="680"/>
      <c r="T791" s="683"/>
      <c r="U791" s="683"/>
      <c r="V791" s="533"/>
      <c r="W791" s="524"/>
      <c r="X791" s="524"/>
      <c r="Y791" s="524"/>
      <c r="Z791" s="524"/>
      <c r="AA791" s="524"/>
      <c r="AB791" s="524"/>
      <c r="AC791" s="524"/>
      <c r="AD791" s="524"/>
      <c r="AE791" s="524"/>
      <c r="AF791" s="524"/>
      <c r="AG791" s="524"/>
      <c r="AH791" s="524"/>
      <c r="AI791" s="524"/>
      <c r="AJ791" s="524"/>
      <c r="AK791" s="524"/>
      <c r="AL791" s="524"/>
      <c r="AM791" s="524"/>
      <c r="AN791" s="524"/>
      <c r="AO791" s="533"/>
      <c r="AP791" s="533"/>
      <c r="AQ791" s="533"/>
      <c r="AR791" s="533"/>
      <c r="AS791" s="533"/>
      <c r="AT791" s="533"/>
      <c r="AU791" s="533"/>
      <c r="AV791" s="533"/>
      <c r="AW791" s="533"/>
      <c r="AX791" s="533"/>
      <c r="AY791" s="533"/>
      <c r="AZ791" s="533"/>
      <c r="BA791" s="684"/>
      <c r="BB791" s="684"/>
      <c r="BC791" s="684"/>
      <c r="BD791" s="684"/>
      <c r="BE791" s="684"/>
      <c r="BF791" s="684"/>
      <c r="BG791" s="684"/>
      <c r="BH791" s="684"/>
      <c r="BI791" s="684"/>
      <c r="BJ791" s="684"/>
      <c r="BK791" s="684"/>
      <c r="BL791" s="684"/>
      <c r="BM791" s="684"/>
      <c r="BN791" s="684"/>
      <c r="BO791" s="684"/>
      <c r="BP791" s="684"/>
      <c r="BQ791" s="684"/>
    </row>
    <row r="792">
      <c r="A792" s="524"/>
      <c r="B792" s="524"/>
      <c r="C792" s="524"/>
      <c r="D792" s="524"/>
      <c r="E792" s="524"/>
      <c r="F792" s="524"/>
      <c r="G792" s="531"/>
      <c r="H792" s="531"/>
      <c r="I792" s="531"/>
      <c r="J792" s="531"/>
      <c r="K792" s="531"/>
      <c r="L792" s="531"/>
      <c r="M792" s="531"/>
      <c r="N792" s="531"/>
      <c r="O792" s="531"/>
      <c r="P792" s="549"/>
      <c r="Q792" s="676"/>
      <c r="R792" s="676"/>
      <c r="S792" s="680"/>
      <c r="T792" s="683"/>
      <c r="U792" s="683"/>
      <c r="V792" s="533"/>
      <c r="W792" s="524"/>
      <c r="X792" s="524"/>
      <c r="Y792" s="524"/>
      <c r="Z792" s="524"/>
      <c r="AA792" s="524"/>
      <c r="AB792" s="524"/>
      <c r="AC792" s="524"/>
      <c r="AD792" s="524"/>
      <c r="AE792" s="524"/>
      <c r="AF792" s="524"/>
      <c r="AG792" s="524"/>
      <c r="AH792" s="524"/>
      <c r="AI792" s="524"/>
      <c r="AJ792" s="524"/>
      <c r="AK792" s="524"/>
      <c r="AL792" s="524"/>
      <c r="AM792" s="524"/>
      <c r="AN792" s="524"/>
      <c r="AO792" s="533"/>
      <c r="AP792" s="533"/>
      <c r="AQ792" s="533"/>
      <c r="AR792" s="533"/>
      <c r="AS792" s="533"/>
      <c r="AT792" s="533"/>
      <c r="AU792" s="533"/>
      <c r="AV792" s="533"/>
      <c r="AW792" s="533"/>
      <c r="AX792" s="533"/>
      <c r="AY792" s="533"/>
      <c r="AZ792" s="533"/>
      <c r="BA792" s="684"/>
      <c r="BB792" s="684"/>
      <c r="BC792" s="684"/>
      <c r="BD792" s="684"/>
      <c r="BE792" s="684"/>
      <c r="BF792" s="684"/>
      <c r="BG792" s="684"/>
      <c r="BH792" s="684"/>
      <c r="BI792" s="684"/>
      <c r="BJ792" s="684"/>
      <c r="BK792" s="684"/>
      <c r="BL792" s="684"/>
      <c r="BM792" s="684"/>
      <c r="BN792" s="684"/>
      <c r="BO792" s="684"/>
      <c r="BP792" s="684"/>
      <c r="BQ792" s="684"/>
    </row>
    <row r="793">
      <c r="A793" s="524"/>
      <c r="B793" s="524"/>
      <c r="C793" s="524"/>
      <c r="D793" s="524"/>
      <c r="E793" s="524"/>
      <c r="F793" s="524"/>
      <c r="G793" s="531"/>
      <c r="H793" s="531"/>
      <c r="I793" s="531"/>
      <c r="J793" s="531"/>
      <c r="K793" s="531"/>
      <c r="L793" s="531"/>
      <c r="M793" s="531"/>
      <c r="N793" s="531"/>
      <c r="O793" s="531"/>
      <c r="P793" s="549"/>
      <c r="Q793" s="676"/>
      <c r="R793" s="676"/>
      <c r="S793" s="680"/>
      <c r="T793" s="683"/>
      <c r="U793" s="683"/>
      <c r="V793" s="533"/>
      <c r="W793" s="524"/>
      <c r="X793" s="524"/>
      <c r="Y793" s="524"/>
      <c r="Z793" s="524"/>
      <c r="AA793" s="524"/>
      <c r="AB793" s="524"/>
      <c r="AC793" s="524"/>
      <c r="AD793" s="524"/>
      <c r="AE793" s="524"/>
      <c r="AF793" s="524"/>
      <c r="AG793" s="524"/>
      <c r="AH793" s="524"/>
      <c r="AI793" s="524"/>
      <c r="AJ793" s="524"/>
      <c r="AK793" s="524"/>
      <c r="AL793" s="524"/>
      <c r="AM793" s="524"/>
      <c r="AN793" s="524"/>
      <c r="AO793" s="533"/>
      <c r="AP793" s="533"/>
      <c r="AQ793" s="533"/>
      <c r="AR793" s="533"/>
      <c r="AS793" s="533"/>
      <c r="AT793" s="533"/>
      <c r="AU793" s="533"/>
      <c r="AV793" s="533"/>
      <c r="AW793" s="533"/>
      <c r="AX793" s="533"/>
      <c r="AY793" s="533"/>
      <c r="AZ793" s="533"/>
      <c r="BA793" s="684"/>
      <c r="BB793" s="684"/>
      <c r="BC793" s="684"/>
      <c r="BD793" s="684"/>
      <c r="BE793" s="684"/>
      <c r="BF793" s="684"/>
      <c r="BG793" s="684"/>
      <c r="BH793" s="684"/>
      <c r="BI793" s="684"/>
      <c r="BJ793" s="684"/>
      <c r="BK793" s="684"/>
      <c r="BL793" s="684"/>
      <c r="BM793" s="684"/>
      <c r="BN793" s="684"/>
      <c r="BO793" s="684"/>
      <c r="BP793" s="684"/>
      <c r="BQ793" s="684"/>
    </row>
    <row r="794">
      <c r="A794" s="524"/>
      <c r="B794" s="524"/>
      <c r="C794" s="524"/>
      <c r="D794" s="524"/>
      <c r="E794" s="524"/>
      <c r="F794" s="524"/>
      <c r="G794" s="531"/>
      <c r="H794" s="531"/>
      <c r="I794" s="531"/>
      <c r="J794" s="531"/>
      <c r="K794" s="531"/>
      <c r="L794" s="531"/>
      <c r="M794" s="531"/>
      <c r="N794" s="531"/>
      <c r="O794" s="531"/>
      <c r="P794" s="549"/>
      <c r="Q794" s="676"/>
      <c r="R794" s="676"/>
      <c r="S794" s="680"/>
      <c r="T794" s="683"/>
      <c r="U794" s="683"/>
      <c r="V794" s="533"/>
      <c r="W794" s="524"/>
      <c r="X794" s="524"/>
      <c r="Y794" s="524"/>
      <c r="Z794" s="524"/>
      <c r="AA794" s="524"/>
      <c r="AB794" s="524"/>
      <c r="AC794" s="524"/>
      <c r="AD794" s="524"/>
      <c r="AE794" s="524"/>
      <c r="AF794" s="524"/>
      <c r="AG794" s="524"/>
      <c r="AH794" s="524"/>
      <c r="AI794" s="524"/>
      <c r="AJ794" s="524"/>
      <c r="AK794" s="524"/>
      <c r="AL794" s="524"/>
      <c r="AM794" s="524"/>
      <c r="AN794" s="524"/>
      <c r="AO794" s="533"/>
      <c r="AP794" s="533"/>
      <c r="AQ794" s="533"/>
      <c r="AR794" s="533"/>
      <c r="AS794" s="533"/>
      <c r="AT794" s="533"/>
      <c r="AU794" s="533"/>
      <c r="AV794" s="533"/>
      <c r="AW794" s="533"/>
      <c r="AX794" s="533"/>
      <c r="AY794" s="533"/>
      <c r="AZ794" s="533"/>
      <c r="BA794" s="684"/>
      <c r="BB794" s="684"/>
      <c r="BC794" s="684"/>
      <c r="BD794" s="684"/>
      <c r="BE794" s="684"/>
      <c r="BF794" s="684"/>
      <c r="BG794" s="684"/>
      <c r="BH794" s="684"/>
      <c r="BI794" s="684"/>
      <c r="BJ794" s="684"/>
      <c r="BK794" s="684"/>
      <c r="BL794" s="684"/>
      <c r="BM794" s="684"/>
      <c r="BN794" s="684"/>
      <c r="BO794" s="684"/>
      <c r="BP794" s="684"/>
      <c r="BQ794" s="684"/>
    </row>
    <row r="795">
      <c r="A795" s="524"/>
      <c r="B795" s="524"/>
      <c r="C795" s="524"/>
      <c r="D795" s="524"/>
      <c r="E795" s="524"/>
      <c r="F795" s="524"/>
      <c r="G795" s="531"/>
      <c r="H795" s="531"/>
      <c r="I795" s="531"/>
      <c r="J795" s="531"/>
      <c r="K795" s="531"/>
      <c r="L795" s="531"/>
      <c r="M795" s="531"/>
      <c r="N795" s="531"/>
      <c r="O795" s="531"/>
      <c r="P795" s="549"/>
      <c r="Q795" s="676"/>
      <c r="R795" s="676"/>
      <c r="S795" s="680"/>
      <c r="T795" s="683"/>
      <c r="U795" s="683"/>
      <c r="V795" s="533"/>
      <c r="W795" s="524"/>
      <c r="X795" s="524"/>
      <c r="Y795" s="524"/>
      <c r="Z795" s="524"/>
      <c r="AA795" s="524"/>
      <c r="AB795" s="524"/>
      <c r="AC795" s="524"/>
      <c r="AD795" s="524"/>
      <c r="AE795" s="524"/>
      <c r="AF795" s="524"/>
      <c r="AG795" s="524"/>
      <c r="AH795" s="524"/>
      <c r="AI795" s="524"/>
      <c r="AJ795" s="524"/>
      <c r="AK795" s="524"/>
      <c r="AL795" s="524"/>
      <c r="AM795" s="524"/>
      <c r="AN795" s="524"/>
      <c r="AO795" s="533"/>
      <c r="AP795" s="533"/>
      <c r="AQ795" s="533"/>
      <c r="AR795" s="533"/>
      <c r="AS795" s="533"/>
      <c r="AT795" s="533"/>
      <c r="AU795" s="533"/>
      <c r="AV795" s="533"/>
      <c r="AW795" s="533"/>
      <c r="AX795" s="533"/>
      <c r="AY795" s="533"/>
      <c r="AZ795" s="533"/>
      <c r="BA795" s="684"/>
      <c r="BB795" s="684"/>
      <c r="BC795" s="684"/>
      <c r="BD795" s="684"/>
      <c r="BE795" s="684"/>
      <c r="BF795" s="684"/>
      <c r="BG795" s="684"/>
      <c r="BH795" s="684"/>
      <c r="BI795" s="684"/>
      <c r="BJ795" s="684"/>
      <c r="BK795" s="684"/>
      <c r="BL795" s="684"/>
      <c r="BM795" s="684"/>
      <c r="BN795" s="684"/>
      <c r="BO795" s="684"/>
      <c r="BP795" s="684"/>
      <c r="BQ795" s="684"/>
    </row>
    <row r="796">
      <c r="A796" s="524"/>
      <c r="B796" s="524"/>
      <c r="C796" s="524"/>
      <c r="D796" s="524"/>
      <c r="E796" s="524"/>
      <c r="F796" s="524"/>
      <c r="G796" s="531"/>
      <c r="H796" s="531"/>
      <c r="I796" s="531"/>
      <c r="J796" s="531"/>
      <c r="K796" s="531"/>
      <c r="L796" s="531"/>
      <c r="M796" s="531"/>
      <c r="N796" s="531"/>
      <c r="O796" s="531"/>
      <c r="P796" s="549"/>
      <c r="Q796" s="676"/>
      <c r="R796" s="676"/>
      <c r="S796" s="680"/>
      <c r="T796" s="683"/>
      <c r="U796" s="683"/>
      <c r="V796" s="533"/>
      <c r="W796" s="524"/>
      <c r="X796" s="524"/>
      <c r="Y796" s="524"/>
      <c r="Z796" s="524"/>
      <c r="AA796" s="524"/>
      <c r="AB796" s="524"/>
      <c r="AC796" s="524"/>
      <c r="AD796" s="524"/>
      <c r="AE796" s="524"/>
      <c r="AF796" s="524"/>
      <c r="AG796" s="524"/>
      <c r="AH796" s="524"/>
      <c r="AI796" s="524"/>
      <c r="AJ796" s="524"/>
      <c r="AK796" s="524"/>
      <c r="AL796" s="524"/>
      <c r="AM796" s="524"/>
      <c r="AN796" s="524"/>
      <c r="AO796" s="533"/>
      <c r="AP796" s="533"/>
      <c r="AQ796" s="533"/>
      <c r="AR796" s="533"/>
      <c r="AS796" s="533"/>
      <c r="AT796" s="533"/>
      <c r="AU796" s="533"/>
      <c r="AV796" s="533"/>
      <c r="AW796" s="533"/>
      <c r="AX796" s="533"/>
      <c r="AY796" s="533"/>
      <c r="AZ796" s="533"/>
      <c r="BA796" s="684"/>
      <c r="BB796" s="684"/>
      <c r="BC796" s="684"/>
      <c r="BD796" s="684"/>
      <c r="BE796" s="684"/>
      <c r="BF796" s="684"/>
      <c r="BG796" s="684"/>
      <c r="BH796" s="684"/>
      <c r="BI796" s="684"/>
      <c r="BJ796" s="684"/>
      <c r="BK796" s="684"/>
      <c r="BL796" s="684"/>
      <c r="BM796" s="684"/>
      <c r="BN796" s="684"/>
      <c r="BO796" s="684"/>
      <c r="BP796" s="684"/>
      <c r="BQ796" s="684"/>
    </row>
    <row r="797">
      <c r="A797" s="524"/>
      <c r="B797" s="524"/>
      <c r="C797" s="524"/>
      <c r="D797" s="524"/>
      <c r="E797" s="524"/>
      <c r="F797" s="524"/>
      <c r="G797" s="531"/>
      <c r="H797" s="531"/>
      <c r="I797" s="531"/>
      <c r="J797" s="531"/>
      <c r="K797" s="531"/>
      <c r="L797" s="531"/>
      <c r="M797" s="531"/>
      <c r="N797" s="531"/>
      <c r="O797" s="531"/>
      <c r="P797" s="549"/>
      <c r="Q797" s="676"/>
      <c r="R797" s="676"/>
      <c r="S797" s="680"/>
      <c r="T797" s="683"/>
      <c r="U797" s="683"/>
      <c r="V797" s="533"/>
      <c r="W797" s="524"/>
      <c r="X797" s="524"/>
      <c r="Y797" s="524"/>
      <c r="Z797" s="524"/>
      <c r="AA797" s="524"/>
      <c r="AB797" s="524"/>
      <c r="AC797" s="524"/>
      <c r="AD797" s="524"/>
      <c r="AE797" s="524"/>
      <c r="AF797" s="524"/>
      <c r="AG797" s="524"/>
      <c r="AH797" s="524"/>
      <c r="AI797" s="524"/>
      <c r="AJ797" s="524"/>
      <c r="AK797" s="524"/>
      <c r="AL797" s="524"/>
      <c r="AM797" s="524"/>
      <c r="AN797" s="524"/>
      <c r="AO797" s="533"/>
      <c r="AP797" s="533"/>
      <c r="AQ797" s="533"/>
      <c r="AR797" s="533"/>
      <c r="AS797" s="533"/>
      <c r="AT797" s="533"/>
      <c r="AU797" s="533"/>
      <c r="AV797" s="533"/>
      <c r="AW797" s="533"/>
      <c r="AX797" s="533"/>
      <c r="AY797" s="533"/>
      <c r="AZ797" s="533"/>
      <c r="BA797" s="684"/>
      <c r="BB797" s="684"/>
      <c r="BC797" s="684"/>
      <c r="BD797" s="684"/>
      <c r="BE797" s="684"/>
      <c r="BF797" s="684"/>
      <c r="BG797" s="684"/>
      <c r="BH797" s="684"/>
      <c r="BI797" s="684"/>
      <c r="BJ797" s="684"/>
      <c r="BK797" s="684"/>
      <c r="BL797" s="684"/>
      <c r="BM797" s="684"/>
      <c r="BN797" s="684"/>
      <c r="BO797" s="684"/>
      <c r="BP797" s="684"/>
      <c r="BQ797" s="684"/>
    </row>
    <row r="798">
      <c r="A798" s="524"/>
      <c r="B798" s="524"/>
      <c r="C798" s="524"/>
      <c r="D798" s="524"/>
      <c r="E798" s="524"/>
      <c r="F798" s="524"/>
      <c r="G798" s="531"/>
      <c r="H798" s="531"/>
      <c r="I798" s="531"/>
      <c r="J798" s="531"/>
      <c r="K798" s="531"/>
      <c r="L798" s="531"/>
      <c r="M798" s="531"/>
      <c r="N798" s="531"/>
      <c r="O798" s="531"/>
      <c r="P798" s="549"/>
      <c r="Q798" s="676"/>
      <c r="R798" s="676"/>
      <c r="S798" s="680"/>
      <c r="T798" s="683"/>
      <c r="U798" s="683"/>
      <c r="V798" s="533"/>
      <c r="W798" s="524"/>
      <c r="X798" s="524"/>
      <c r="Y798" s="524"/>
      <c r="Z798" s="524"/>
      <c r="AA798" s="524"/>
      <c r="AB798" s="524"/>
      <c r="AC798" s="524"/>
      <c r="AD798" s="524"/>
      <c r="AE798" s="524"/>
      <c r="AF798" s="524"/>
      <c r="AG798" s="524"/>
      <c r="AH798" s="524"/>
      <c r="AI798" s="524"/>
      <c r="AJ798" s="524"/>
      <c r="AK798" s="524"/>
      <c r="AL798" s="524"/>
      <c r="AM798" s="524"/>
      <c r="AN798" s="524"/>
      <c r="AO798" s="533"/>
      <c r="AP798" s="533"/>
      <c r="AQ798" s="533"/>
      <c r="AR798" s="533"/>
      <c r="AS798" s="533"/>
      <c r="AT798" s="533"/>
      <c r="AU798" s="533"/>
      <c r="AV798" s="533"/>
      <c r="AW798" s="533"/>
      <c r="AX798" s="533"/>
      <c r="AY798" s="533"/>
      <c r="AZ798" s="533"/>
      <c r="BA798" s="684"/>
      <c r="BB798" s="684"/>
      <c r="BC798" s="684"/>
      <c r="BD798" s="684"/>
      <c r="BE798" s="684"/>
      <c r="BF798" s="684"/>
      <c r="BG798" s="684"/>
      <c r="BH798" s="684"/>
      <c r="BI798" s="684"/>
      <c r="BJ798" s="684"/>
      <c r="BK798" s="684"/>
      <c r="BL798" s="684"/>
      <c r="BM798" s="684"/>
      <c r="BN798" s="684"/>
      <c r="BO798" s="684"/>
      <c r="BP798" s="684"/>
      <c r="BQ798" s="684"/>
    </row>
    <row r="799">
      <c r="A799" s="524"/>
      <c r="B799" s="524"/>
      <c r="C799" s="524"/>
      <c r="D799" s="524"/>
      <c r="E799" s="524"/>
      <c r="F799" s="524"/>
      <c r="G799" s="531"/>
      <c r="H799" s="531"/>
      <c r="I799" s="531"/>
      <c r="J799" s="531"/>
      <c r="K799" s="531"/>
      <c r="L799" s="531"/>
      <c r="M799" s="531"/>
      <c r="N799" s="531"/>
      <c r="O799" s="531"/>
      <c r="P799" s="549"/>
      <c r="Q799" s="676"/>
      <c r="R799" s="676"/>
      <c r="S799" s="680"/>
      <c r="T799" s="683"/>
      <c r="U799" s="683"/>
      <c r="V799" s="533"/>
      <c r="W799" s="524"/>
      <c r="X799" s="524"/>
      <c r="Y799" s="524"/>
      <c r="Z799" s="524"/>
      <c r="AA799" s="524"/>
      <c r="AB799" s="524"/>
      <c r="AC799" s="524"/>
      <c r="AD799" s="524"/>
      <c r="AE799" s="524"/>
      <c r="AF799" s="524"/>
      <c r="AG799" s="524"/>
      <c r="AH799" s="524"/>
      <c r="AI799" s="524"/>
      <c r="AJ799" s="524"/>
      <c r="AK799" s="524"/>
      <c r="AL799" s="524"/>
      <c r="AM799" s="524"/>
      <c r="AN799" s="524"/>
      <c r="AO799" s="533"/>
      <c r="AP799" s="533"/>
      <c r="AQ799" s="533"/>
      <c r="AR799" s="533"/>
      <c r="AS799" s="533"/>
      <c r="AT799" s="533"/>
      <c r="AU799" s="533"/>
      <c r="AV799" s="533"/>
      <c r="AW799" s="533"/>
      <c r="AX799" s="533"/>
      <c r="AY799" s="533"/>
      <c r="AZ799" s="533"/>
      <c r="BA799" s="684"/>
      <c r="BB799" s="684"/>
      <c r="BC799" s="684"/>
      <c r="BD799" s="684"/>
      <c r="BE799" s="684"/>
      <c r="BF799" s="684"/>
      <c r="BG799" s="684"/>
      <c r="BH799" s="684"/>
      <c r="BI799" s="684"/>
      <c r="BJ799" s="684"/>
      <c r="BK799" s="684"/>
      <c r="BL799" s="684"/>
      <c r="BM799" s="684"/>
      <c r="BN799" s="684"/>
      <c r="BO799" s="684"/>
      <c r="BP799" s="684"/>
      <c r="BQ799" s="684"/>
    </row>
    <row r="800">
      <c r="A800" s="524"/>
      <c r="B800" s="524"/>
      <c r="C800" s="524"/>
      <c r="D800" s="524"/>
      <c r="E800" s="524"/>
      <c r="F800" s="524"/>
      <c r="G800" s="531"/>
      <c r="H800" s="531"/>
      <c r="I800" s="531"/>
      <c r="J800" s="531"/>
      <c r="K800" s="531"/>
      <c r="L800" s="531"/>
      <c r="M800" s="531"/>
      <c r="N800" s="531"/>
      <c r="O800" s="531"/>
      <c r="P800" s="549"/>
      <c r="Q800" s="676"/>
      <c r="R800" s="676"/>
      <c r="S800" s="680"/>
      <c r="T800" s="683"/>
      <c r="U800" s="683"/>
      <c r="V800" s="533"/>
      <c r="W800" s="524"/>
      <c r="X800" s="524"/>
      <c r="Y800" s="524"/>
      <c r="Z800" s="524"/>
      <c r="AA800" s="524"/>
      <c r="AB800" s="524"/>
      <c r="AC800" s="524"/>
      <c r="AD800" s="524"/>
      <c r="AE800" s="524"/>
      <c r="AF800" s="524"/>
      <c r="AG800" s="524"/>
      <c r="AH800" s="524"/>
      <c r="AI800" s="524"/>
      <c r="AJ800" s="524"/>
      <c r="AK800" s="524"/>
      <c r="AL800" s="524"/>
      <c r="AM800" s="524"/>
      <c r="AN800" s="524"/>
      <c r="AO800" s="533"/>
      <c r="AP800" s="533"/>
      <c r="AQ800" s="533"/>
      <c r="AR800" s="533"/>
      <c r="AS800" s="533"/>
      <c r="AT800" s="533"/>
      <c r="AU800" s="533"/>
      <c r="AV800" s="533"/>
      <c r="AW800" s="533"/>
      <c r="AX800" s="533"/>
      <c r="AY800" s="533"/>
      <c r="AZ800" s="533"/>
      <c r="BA800" s="684"/>
      <c r="BB800" s="684"/>
      <c r="BC800" s="684"/>
      <c r="BD800" s="684"/>
      <c r="BE800" s="684"/>
      <c r="BF800" s="684"/>
      <c r="BG800" s="684"/>
      <c r="BH800" s="684"/>
      <c r="BI800" s="684"/>
      <c r="BJ800" s="684"/>
      <c r="BK800" s="684"/>
      <c r="BL800" s="684"/>
      <c r="BM800" s="684"/>
      <c r="BN800" s="684"/>
      <c r="BO800" s="684"/>
      <c r="BP800" s="684"/>
      <c r="BQ800" s="684"/>
    </row>
    <row r="801">
      <c r="A801" s="524"/>
      <c r="B801" s="524"/>
      <c r="C801" s="524"/>
      <c r="D801" s="524"/>
      <c r="E801" s="524"/>
      <c r="F801" s="524"/>
      <c r="G801" s="531"/>
      <c r="H801" s="531"/>
      <c r="I801" s="531"/>
      <c r="J801" s="531"/>
      <c r="K801" s="531"/>
      <c r="L801" s="531"/>
      <c r="M801" s="531"/>
      <c r="N801" s="531"/>
      <c r="O801" s="531"/>
      <c r="P801" s="549"/>
      <c r="Q801" s="676"/>
      <c r="R801" s="676"/>
      <c r="S801" s="680"/>
      <c r="T801" s="683"/>
      <c r="U801" s="683"/>
      <c r="V801" s="533"/>
      <c r="W801" s="524"/>
      <c r="X801" s="524"/>
      <c r="Y801" s="524"/>
      <c r="Z801" s="524"/>
      <c r="AA801" s="524"/>
      <c r="AB801" s="524"/>
      <c r="AC801" s="524"/>
      <c r="AD801" s="524"/>
      <c r="AE801" s="524"/>
      <c r="AF801" s="524"/>
      <c r="AG801" s="524"/>
      <c r="AH801" s="524"/>
      <c r="AI801" s="524"/>
      <c r="AJ801" s="524"/>
      <c r="AK801" s="524"/>
      <c r="AL801" s="524"/>
      <c r="AM801" s="524"/>
      <c r="AN801" s="524"/>
      <c r="AO801" s="533"/>
      <c r="AP801" s="533"/>
      <c r="AQ801" s="533"/>
      <c r="AR801" s="533"/>
      <c r="AS801" s="533"/>
      <c r="AT801" s="533"/>
      <c r="AU801" s="533"/>
      <c r="AV801" s="533"/>
      <c r="AW801" s="533"/>
      <c r="AX801" s="533"/>
      <c r="AY801" s="533"/>
      <c r="AZ801" s="533"/>
      <c r="BA801" s="684"/>
      <c r="BB801" s="684"/>
      <c r="BC801" s="684"/>
      <c r="BD801" s="684"/>
      <c r="BE801" s="684"/>
      <c r="BF801" s="684"/>
      <c r="BG801" s="684"/>
      <c r="BH801" s="684"/>
      <c r="BI801" s="684"/>
      <c r="BJ801" s="684"/>
      <c r="BK801" s="684"/>
      <c r="BL801" s="684"/>
      <c r="BM801" s="684"/>
      <c r="BN801" s="684"/>
      <c r="BO801" s="684"/>
      <c r="BP801" s="684"/>
      <c r="BQ801" s="684"/>
    </row>
    <row r="802">
      <c r="A802" s="524"/>
      <c r="B802" s="524"/>
      <c r="C802" s="524"/>
      <c r="D802" s="524"/>
      <c r="E802" s="524"/>
      <c r="F802" s="524"/>
      <c r="G802" s="531"/>
      <c r="H802" s="531"/>
      <c r="I802" s="531"/>
      <c r="J802" s="531"/>
      <c r="K802" s="531"/>
      <c r="L802" s="531"/>
      <c r="M802" s="531"/>
      <c r="N802" s="531"/>
      <c r="O802" s="531"/>
      <c r="P802" s="549"/>
      <c r="Q802" s="676"/>
      <c r="R802" s="676"/>
      <c r="S802" s="680"/>
      <c r="T802" s="683"/>
      <c r="U802" s="683"/>
      <c r="V802" s="533"/>
      <c r="W802" s="524"/>
      <c r="X802" s="524"/>
      <c r="Y802" s="524"/>
      <c r="Z802" s="524"/>
      <c r="AA802" s="524"/>
      <c r="AB802" s="524"/>
      <c r="AC802" s="524"/>
      <c r="AD802" s="524"/>
      <c r="AE802" s="524"/>
      <c r="AF802" s="524"/>
      <c r="AG802" s="524"/>
      <c r="AH802" s="524"/>
      <c r="AI802" s="524"/>
      <c r="AJ802" s="524"/>
      <c r="AK802" s="524"/>
      <c r="AL802" s="524"/>
      <c r="AM802" s="524"/>
      <c r="AN802" s="524"/>
      <c r="AO802" s="533"/>
      <c r="AP802" s="533"/>
      <c r="AQ802" s="533"/>
      <c r="AR802" s="533"/>
      <c r="AS802" s="533"/>
      <c r="AT802" s="533"/>
      <c r="AU802" s="533"/>
      <c r="AV802" s="533"/>
      <c r="AW802" s="533"/>
      <c r="AX802" s="533"/>
      <c r="AY802" s="533"/>
      <c r="AZ802" s="533"/>
      <c r="BA802" s="684"/>
      <c r="BB802" s="684"/>
      <c r="BC802" s="684"/>
      <c r="BD802" s="684"/>
      <c r="BE802" s="684"/>
      <c r="BF802" s="684"/>
      <c r="BG802" s="684"/>
      <c r="BH802" s="684"/>
      <c r="BI802" s="684"/>
      <c r="BJ802" s="684"/>
      <c r="BK802" s="684"/>
      <c r="BL802" s="684"/>
      <c r="BM802" s="684"/>
      <c r="BN802" s="684"/>
      <c r="BO802" s="684"/>
      <c r="BP802" s="684"/>
      <c r="BQ802" s="684"/>
    </row>
    <row r="803">
      <c r="A803" s="524"/>
      <c r="B803" s="524"/>
      <c r="C803" s="524"/>
      <c r="D803" s="524"/>
      <c r="E803" s="524"/>
      <c r="F803" s="524"/>
      <c r="G803" s="531"/>
      <c r="H803" s="531"/>
      <c r="I803" s="531"/>
      <c r="J803" s="531"/>
      <c r="K803" s="531"/>
      <c r="L803" s="531"/>
      <c r="M803" s="531"/>
      <c r="N803" s="531"/>
      <c r="O803" s="531"/>
      <c r="P803" s="549"/>
      <c r="Q803" s="676"/>
      <c r="R803" s="676"/>
      <c r="S803" s="680"/>
      <c r="T803" s="683"/>
      <c r="U803" s="683"/>
      <c r="V803" s="533"/>
      <c r="W803" s="524"/>
      <c r="X803" s="524"/>
      <c r="Y803" s="524"/>
      <c r="Z803" s="524"/>
      <c r="AA803" s="524"/>
      <c r="AB803" s="524"/>
      <c r="AC803" s="524"/>
      <c r="AD803" s="524"/>
      <c r="AE803" s="524"/>
      <c r="AF803" s="524"/>
      <c r="AG803" s="524"/>
      <c r="AH803" s="524"/>
      <c r="AI803" s="524"/>
      <c r="AJ803" s="524"/>
      <c r="AK803" s="524"/>
      <c r="AL803" s="524"/>
      <c r="AM803" s="524"/>
      <c r="AN803" s="524"/>
      <c r="AO803" s="533"/>
      <c r="AP803" s="533"/>
      <c r="AQ803" s="533"/>
      <c r="AR803" s="533"/>
      <c r="AS803" s="533"/>
      <c r="AT803" s="533"/>
      <c r="AU803" s="533"/>
      <c r="AV803" s="533"/>
      <c r="AW803" s="533"/>
      <c r="AX803" s="533"/>
      <c r="AY803" s="533"/>
      <c r="AZ803" s="533"/>
      <c r="BA803" s="684"/>
      <c r="BB803" s="684"/>
      <c r="BC803" s="684"/>
      <c r="BD803" s="684"/>
      <c r="BE803" s="684"/>
      <c r="BF803" s="684"/>
      <c r="BG803" s="684"/>
      <c r="BH803" s="684"/>
      <c r="BI803" s="684"/>
      <c r="BJ803" s="684"/>
      <c r="BK803" s="684"/>
      <c r="BL803" s="684"/>
      <c r="BM803" s="684"/>
      <c r="BN803" s="684"/>
      <c r="BO803" s="684"/>
      <c r="BP803" s="684"/>
      <c r="BQ803" s="684"/>
    </row>
    <row r="804">
      <c r="A804" s="524"/>
      <c r="B804" s="524"/>
      <c r="C804" s="524"/>
      <c r="D804" s="524"/>
      <c r="E804" s="524"/>
      <c r="F804" s="524"/>
      <c r="G804" s="531"/>
      <c r="H804" s="531"/>
      <c r="I804" s="531"/>
      <c r="J804" s="531"/>
      <c r="K804" s="531"/>
      <c r="L804" s="531"/>
      <c r="M804" s="531"/>
      <c r="N804" s="531"/>
      <c r="O804" s="531"/>
      <c r="P804" s="549"/>
      <c r="Q804" s="676"/>
      <c r="R804" s="676"/>
      <c r="S804" s="680"/>
      <c r="T804" s="683"/>
      <c r="U804" s="683"/>
      <c r="V804" s="533"/>
      <c r="W804" s="524"/>
      <c r="X804" s="524"/>
      <c r="Y804" s="524"/>
      <c r="Z804" s="524"/>
      <c r="AA804" s="524"/>
      <c r="AB804" s="524"/>
      <c r="AC804" s="524"/>
      <c r="AD804" s="524"/>
      <c r="AE804" s="524"/>
      <c r="AF804" s="524"/>
      <c r="AG804" s="524"/>
      <c r="AH804" s="524"/>
      <c r="AI804" s="524"/>
      <c r="AJ804" s="524"/>
      <c r="AK804" s="524"/>
      <c r="AL804" s="524"/>
      <c r="AM804" s="524"/>
      <c r="AN804" s="524"/>
      <c r="AO804" s="533"/>
      <c r="AP804" s="533"/>
      <c r="AQ804" s="533"/>
      <c r="AR804" s="533"/>
      <c r="AS804" s="533"/>
      <c r="AT804" s="533"/>
      <c r="AU804" s="533"/>
      <c r="AV804" s="533"/>
      <c r="AW804" s="533"/>
      <c r="AX804" s="533"/>
      <c r="AY804" s="533"/>
      <c r="AZ804" s="533"/>
      <c r="BA804" s="684"/>
      <c r="BB804" s="684"/>
      <c r="BC804" s="684"/>
      <c r="BD804" s="684"/>
      <c r="BE804" s="684"/>
      <c r="BF804" s="684"/>
      <c r="BG804" s="684"/>
      <c r="BH804" s="684"/>
      <c r="BI804" s="684"/>
      <c r="BJ804" s="684"/>
      <c r="BK804" s="684"/>
      <c r="BL804" s="684"/>
      <c r="BM804" s="684"/>
      <c r="BN804" s="684"/>
      <c r="BO804" s="684"/>
      <c r="BP804" s="684"/>
      <c r="BQ804" s="684"/>
    </row>
    <row r="805">
      <c r="A805" s="524"/>
      <c r="B805" s="524"/>
      <c r="C805" s="524"/>
      <c r="D805" s="524"/>
      <c r="E805" s="524"/>
      <c r="F805" s="524"/>
      <c r="G805" s="531"/>
      <c r="H805" s="531"/>
      <c r="I805" s="531"/>
      <c r="J805" s="531"/>
      <c r="K805" s="531"/>
      <c r="L805" s="531"/>
      <c r="M805" s="531"/>
      <c r="N805" s="531"/>
      <c r="O805" s="531"/>
      <c r="P805" s="549"/>
      <c r="Q805" s="676"/>
      <c r="R805" s="676"/>
      <c r="S805" s="680"/>
      <c r="T805" s="683"/>
      <c r="U805" s="683"/>
      <c r="V805" s="533"/>
      <c r="W805" s="524"/>
      <c r="X805" s="524"/>
      <c r="Y805" s="524"/>
      <c r="Z805" s="524"/>
      <c r="AA805" s="524"/>
      <c r="AB805" s="524"/>
      <c r="AC805" s="524"/>
      <c r="AD805" s="524"/>
      <c r="AE805" s="524"/>
      <c r="AF805" s="524"/>
      <c r="AG805" s="524"/>
      <c r="AH805" s="524"/>
      <c r="AI805" s="524"/>
      <c r="AJ805" s="524"/>
      <c r="AK805" s="524"/>
      <c r="AL805" s="524"/>
      <c r="AM805" s="524"/>
      <c r="AN805" s="524"/>
      <c r="AO805" s="533"/>
      <c r="AP805" s="533"/>
      <c r="AQ805" s="533"/>
      <c r="AR805" s="533"/>
      <c r="AS805" s="533"/>
      <c r="AT805" s="533"/>
      <c r="AU805" s="533"/>
      <c r="AV805" s="533"/>
      <c r="AW805" s="533"/>
      <c r="AX805" s="533"/>
      <c r="AY805" s="533"/>
      <c r="AZ805" s="533"/>
      <c r="BA805" s="684"/>
      <c r="BB805" s="684"/>
      <c r="BC805" s="684"/>
      <c r="BD805" s="684"/>
      <c r="BE805" s="684"/>
      <c r="BF805" s="684"/>
      <c r="BG805" s="684"/>
      <c r="BH805" s="684"/>
      <c r="BI805" s="684"/>
      <c r="BJ805" s="684"/>
      <c r="BK805" s="684"/>
      <c r="BL805" s="684"/>
      <c r="BM805" s="684"/>
      <c r="BN805" s="684"/>
      <c r="BO805" s="684"/>
      <c r="BP805" s="684"/>
      <c r="BQ805" s="684"/>
    </row>
    <row r="806">
      <c r="A806" s="524"/>
      <c r="B806" s="524"/>
      <c r="C806" s="524"/>
      <c r="D806" s="524"/>
      <c r="E806" s="524"/>
      <c r="F806" s="524"/>
      <c r="G806" s="531"/>
      <c r="H806" s="531"/>
      <c r="I806" s="531"/>
      <c r="J806" s="531"/>
      <c r="K806" s="531"/>
      <c r="L806" s="531"/>
      <c r="M806" s="531"/>
      <c r="N806" s="531"/>
      <c r="O806" s="531"/>
      <c r="P806" s="549"/>
      <c r="Q806" s="676"/>
      <c r="R806" s="676"/>
      <c r="S806" s="680"/>
      <c r="T806" s="683"/>
      <c r="U806" s="683"/>
      <c r="V806" s="533"/>
      <c r="W806" s="524"/>
      <c r="X806" s="524"/>
      <c r="Y806" s="524"/>
      <c r="Z806" s="524"/>
      <c r="AA806" s="524"/>
      <c r="AB806" s="524"/>
      <c r="AC806" s="524"/>
      <c r="AD806" s="524"/>
      <c r="AE806" s="524"/>
      <c r="AF806" s="524"/>
      <c r="AG806" s="524"/>
      <c r="AH806" s="524"/>
      <c r="AI806" s="524"/>
      <c r="AJ806" s="524"/>
      <c r="AK806" s="524"/>
      <c r="AL806" s="524"/>
      <c r="AM806" s="524"/>
      <c r="AN806" s="524"/>
      <c r="AO806" s="533"/>
      <c r="AP806" s="533"/>
      <c r="AQ806" s="533"/>
      <c r="AR806" s="533"/>
      <c r="AS806" s="533"/>
      <c r="AT806" s="533"/>
      <c r="AU806" s="533"/>
      <c r="AV806" s="533"/>
      <c r="AW806" s="533"/>
      <c r="AX806" s="533"/>
      <c r="AY806" s="533"/>
      <c r="AZ806" s="533"/>
      <c r="BA806" s="684"/>
      <c r="BB806" s="684"/>
      <c r="BC806" s="684"/>
      <c r="BD806" s="684"/>
      <c r="BE806" s="684"/>
      <c r="BF806" s="684"/>
      <c r="BG806" s="684"/>
      <c r="BH806" s="684"/>
      <c r="BI806" s="684"/>
      <c r="BJ806" s="684"/>
      <c r="BK806" s="684"/>
      <c r="BL806" s="684"/>
      <c r="BM806" s="684"/>
      <c r="BN806" s="684"/>
      <c r="BO806" s="684"/>
      <c r="BP806" s="684"/>
      <c r="BQ806" s="684"/>
    </row>
    <row r="807">
      <c r="A807" s="524"/>
      <c r="B807" s="524"/>
      <c r="C807" s="524"/>
      <c r="D807" s="524"/>
      <c r="E807" s="524"/>
      <c r="F807" s="524"/>
      <c r="G807" s="531"/>
      <c r="H807" s="531"/>
      <c r="I807" s="531"/>
      <c r="J807" s="531"/>
      <c r="K807" s="531"/>
      <c r="L807" s="531"/>
      <c r="M807" s="531"/>
      <c r="N807" s="531"/>
      <c r="O807" s="531"/>
      <c r="P807" s="549"/>
      <c r="Q807" s="676"/>
      <c r="R807" s="676"/>
      <c r="S807" s="680"/>
      <c r="T807" s="683"/>
      <c r="U807" s="683"/>
      <c r="V807" s="533"/>
      <c r="W807" s="524"/>
      <c r="X807" s="524"/>
      <c r="Y807" s="524"/>
      <c r="Z807" s="524"/>
      <c r="AA807" s="524"/>
      <c r="AB807" s="524"/>
      <c r="AC807" s="524"/>
      <c r="AD807" s="524"/>
      <c r="AE807" s="524"/>
      <c r="AF807" s="524"/>
      <c r="AG807" s="524"/>
      <c r="AH807" s="524"/>
      <c r="AI807" s="524"/>
      <c r="AJ807" s="524"/>
      <c r="AK807" s="524"/>
      <c r="AL807" s="524"/>
      <c r="AM807" s="524"/>
      <c r="AN807" s="524"/>
      <c r="AO807" s="533"/>
      <c r="AP807" s="533"/>
      <c r="AQ807" s="533"/>
      <c r="AR807" s="533"/>
      <c r="AS807" s="533"/>
      <c r="AT807" s="533"/>
      <c r="AU807" s="533"/>
      <c r="AV807" s="533"/>
      <c r="AW807" s="533"/>
      <c r="AX807" s="533"/>
      <c r="AY807" s="533"/>
      <c r="AZ807" s="533"/>
      <c r="BA807" s="684"/>
      <c r="BB807" s="684"/>
      <c r="BC807" s="684"/>
      <c r="BD807" s="684"/>
      <c r="BE807" s="684"/>
      <c r="BF807" s="684"/>
      <c r="BG807" s="684"/>
      <c r="BH807" s="684"/>
      <c r="BI807" s="684"/>
      <c r="BJ807" s="684"/>
      <c r="BK807" s="684"/>
      <c r="BL807" s="684"/>
      <c r="BM807" s="684"/>
      <c r="BN807" s="684"/>
      <c r="BO807" s="684"/>
      <c r="BP807" s="684"/>
      <c r="BQ807" s="684"/>
    </row>
    <row r="808">
      <c r="A808" s="524"/>
      <c r="B808" s="524"/>
      <c r="C808" s="524"/>
      <c r="D808" s="524"/>
      <c r="E808" s="524"/>
      <c r="F808" s="524"/>
      <c r="G808" s="531"/>
      <c r="H808" s="531"/>
      <c r="I808" s="531"/>
      <c r="J808" s="531"/>
      <c r="K808" s="531"/>
      <c r="L808" s="531"/>
      <c r="M808" s="531"/>
      <c r="N808" s="531"/>
      <c r="O808" s="531"/>
      <c r="P808" s="549"/>
      <c r="Q808" s="676"/>
      <c r="R808" s="676"/>
      <c r="S808" s="680"/>
      <c r="T808" s="683"/>
      <c r="U808" s="683"/>
      <c r="V808" s="533"/>
      <c r="W808" s="524"/>
      <c r="X808" s="524"/>
      <c r="Y808" s="524"/>
      <c r="Z808" s="524"/>
      <c r="AA808" s="524"/>
      <c r="AB808" s="524"/>
      <c r="AC808" s="524"/>
      <c r="AD808" s="524"/>
      <c r="AE808" s="524"/>
      <c r="AF808" s="524"/>
      <c r="AG808" s="524"/>
      <c r="AH808" s="524"/>
      <c r="AI808" s="524"/>
      <c r="AJ808" s="524"/>
      <c r="AK808" s="524"/>
      <c r="AL808" s="524"/>
      <c r="AM808" s="524"/>
      <c r="AN808" s="524"/>
      <c r="AO808" s="533"/>
      <c r="AP808" s="533"/>
      <c r="AQ808" s="533"/>
      <c r="AR808" s="533"/>
      <c r="AS808" s="533"/>
      <c r="AT808" s="533"/>
      <c r="AU808" s="533"/>
      <c r="AV808" s="533"/>
      <c r="AW808" s="533"/>
      <c r="AX808" s="533"/>
      <c r="AY808" s="533"/>
      <c r="AZ808" s="533"/>
      <c r="BA808" s="684"/>
      <c r="BB808" s="684"/>
      <c r="BC808" s="684"/>
      <c r="BD808" s="684"/>
      <c r="BE808" s="684"/>
      <c r="BF808" s="684"/>
      <c r="BG808" s="684"/>
      <c r="BH808" s="684"/>
      <c r="BI808" s="684"/>
      <c r="BJ808" s="684"/>
      <c r="BK808" s="684"/>
      <c r="BL808" s="684"/>
      <c r="BM808" s="684"/>
      <c r="BN808" s="684"/>
      <c r="BO808" s="684"/>
      <c r="BP808" s="684"/>
      <c r="BQ808" s="684"/>
    </row>
    <row r="809">
      <c r="A809" s="524"/>
      <c r="B809" s="524"/>
      <c r="C809" s="524"/>
      <c r="D809" s="524"/>
      <c r="E809" s="524"/>
      <c r="F809" s="524"/>
      <c r="G809" s="531"/>
      <c r="H809" s="531"/>
      <c r="I809" s="531"/>
      <c r="J809" s="531"/>
      <c r="K809" s="531"/>
      <c r="L809" s="531"/>
      <c r="M809" s="531"/>
      <c r="N809" s="531"/>
      <c r="O809" s="531"/>
      <c r="P809" s="549"/>
      <c r="Q809" s="676"/>
      <c r="R809" s="676"/>
      <c r="S809" s="680"/>
      <c r="T809" s="683"/>
      <c r="U809" s="683"/>
      <c r="V809" s="533"/>
      <c r="W809" s="524"/>
      <c r="X809" s="524"/>
      <c r="Y809" s="524"/>
      <c r="Z809" s="524"/>
      <c r="AA809" s="524"/>
      <c r="AB809" s="524"/>
      <c r="AC809" s="524"/>
      <c r="AD809" s="524"/>
      <c r="AE809" s="524"/>
      <c r="AF809" s="524"/>
      <c r="AG809" s="524"/>
      <c r="AH809" s="524"/>
      <c r="AI809" s="524"/>
      <c r="AJ809" s="524"/>
      <c r="AK809" s="524"/>
      <c r="AL809" s="524"/>
      <c r="AM809" s="524"/>
      <c r="AN809" s="524"/>
      <c r="AO809" s="533"/>
      <c r="AP809" s="533"/>
      <c r="AQ809" s="533"/>
      <c r="AR809" s="533"/>
      <c r="AS809" s="533"/>
      <c r="AT809" s="533"/>
      <c r="AU809" s="533"/>
      <c r="AV809" s="533"/>
      <c r="AW809" s="533"/>
      <c r="AX809" s="533"/>
      <c r="AY809" s="533"/>
      <c r="AZ809" s="533"/>
      <c r="BA809" s="684"/>
      <c r="BB809" s="684"/>
      <c r="BC809" s="684"/>
      <c r="BD809" s="684"/>
      <c r="BE809" s="684"/>
      <c r="BF809" s="684"/>
      <c r="BG809" s="684"/>
      <c r="BH809" s="684"/>
      <c r="BI809" s="684"/>
      <c r="BJ809" s="684"/>
      <c r="BK809" s="684"/>
      <c r="BL809" s="684"/>
      <c r="BM809" s="684"/>
      <c r="BN809" s="684"/>
      <c r="BO809" s="684"/>
      <c r="BP809" s="684"/>
      <c r="BQ809" s="684"/>
    </row>
    <row r="810">
      <c r="A810" s="524"/>
      <c r="B810" s="524"/>
      <c r="C810" s="524"/>
      <c r="D810" s="524"/>
      <c r="E810" s="524"/>
      <c r="F810" s="524"/>
      <c r="G810" s="531"/>
      <c r="H810" s="531"/>
      <c r="I810" s="531"/>
      <c r="J810" s="531"/>
      <c r="K810" s="531"/>
      <c r="L810" s="531"/>
      <c r="M810" s="531"/>
      <c r="N810" s="531"/>
      <c r="O810" s="531"/>
      <c r="P810" s="549"/>
      <c r="Q810" s="676"/>
      <c r="R810" s="676"/>
      <c r="S810" s="680"/>
      <c r="T810" s="683"/>
      <c r="U810" s="683"/>
      <c r="V810" s="533"/>
      <c r="W810" s="524"/>
      <c r="X810" s="524"/>
      <c r="Y810" s="524"/>
      <c r="Z810" s="524"/>
      <c r="AA810" s="524"/>
      <c r="AB810" s="524"/>
      <c r="AC810" s="524"/>
      <c r="AD810" s="524"/>
      <c r="AE810" s="524"/>
      <c r="AF810" s="524"/>
      <c r="AG810" s="524"/>
      <c r="AH810" s="524"/>
      <c r="AI810" s="524"/>
      <c r="AJ810" s="524"/>
      <c r="AK810" s="524"/>
      <c r="AL810" s="524"/>
      <c r="AM810" s="524"/>
      <c r="AN810" s="524"/>
      <c r="AO810" s="533"/>
      <c r="AP810" s="533"/>
      <c r="AQ810" s="533"/>
      <c r="AR810" s="533"/>
      <c r="AS810" s="533"/>
      <c r="AT810" s="533"/>
      <c r="AU810" s="533"/>
      <c r="AV810" s="533"/>
      <c r="AW810" s="533"/>
      <c r="AX810" s="533"/>
      <c r="AY810" s="533"/>
      <c r="AZ810" s="533"/>
      <c r="BA810" s="684"/>
      <c r="BB810" s="684"/>
      <c r="BC810" s="684"/>
      <c r="BD810" s="684"/>
      <c r="BE810" s="684"/>
      <c r="BF810" s="684"/>
      <c r="BG810" s="684"/>
      <c r="BH810" s="684"/>
      <c r="BI810" s="684"/>
      <c r="BJ810" s="684"/>
      <c r="BK810" s="684"/>
      <c r="BL810" s="684"/>
      <c r="BM810" s="684"/>
      <c r="BN810" s="684"/>
      <c r="BO810" s="684"/>
      <c r="BP810" s="684"/>
      <c r="BQ810" s="684"/>
    </row>
    <row r="811">
      <c r="A811" s="524"/>
      <c r="B811" s="524"/>
      <c r="C811" s="524"/>
      <c r="D811" s="524"/>
      <c r="E811" s="524"/>
      <c r="F811" s="524"/>
      <c r="G811" s="531"/>
      <c r="H811" s="531"/>
      <c r="I811" s="531"/>
      <c r="J811" s="531"/>
      <c r="K811" s="531"/>
      <c r="L811" s="531"/>
      <c r="M811" s="531"/>
      <c r="N811" s="531"/>
      <c r="O811" s="531"/>
      <c r="P811" s="549"/>
      <c r="Q811" s="676"/>
      <c r="R811" s="676"/>
      <c r="S811" s="680"/>
      <c r="T811" s="683"/>
      <c r="U811" s="683"/>
      <c r="V811" s="533"/>
      <c r="W811" s="524"/>
      <c r="X811" s="524"/>
      <c r="Y811" s="524"/>
      <c r="Z811" s="524"/>
      <c r="AA811" s="524"/>
      <c r="AB811" s="524"/>
      <c r="AC811" s="524"/>
      <c r="AD811" s="524"/>
      <c r="AE811" s="524"/>
      <c r="AF811" s="524"/>
      <c r="AG811" s="524"/>
      <c r="AH811" s="524"/>
      <c r="AI811" s="524"/>
      <c r="AJ811" s="524"/>
      <c r="AK811" s="524"/>
      <c r="AL811" s="524"/>
      <c r="AM811" s="524"/>
      <c r="AN811" s="524"/>
      <c r="AO811" s="533"/>
      <c r="AP811" s="533"/>
      <c r="AQ811" s="533"/>
      <c r="AR811" s="533"/>
      <c r="AS811" s="533"/>
      <c r="AT811" s="533"/>
      <c r="AU811" s="533"/>
      <c r="AV811" s="533"/>
      <c r="AW811" s="533"/>
      <c r="AX811" s="533"/>
      <c r="AY811" s="533"/>
      <c r="AZ811" s="533"/>
      <c r="BA811" s="684"/>
      <c r="BB811" s="684"/>
      <c r="BC811" s="684"/>
      <c r="BD811" s="684"/>
      <c r="BE811" s="684"/>
      <c r="BF811" s="684"/>
      <c r="BG811" s="684"/>
      <c r="BH811" s="684"/>
      <c r="BI811" s="684"/>
      <c r="BJ811" s="684"/>
      <c r="BK811" s="684"/>
      <c r="BL811" s="684"/>
      <c r="BM811" s="684"/>
      <c r="BN811" s="684"/>
      <c r="BO811" s="684"/>
      <c r="BP811" s="684"/>
      <c r="BQ811" s="684"/>
    </row>
    <row r="812">
      <c r="A812" s="524"/>
      <c r="B812" s="524"/>
      <c r="C812" s="524"/>
      <c r="D812" s="524"/>
      <c r="E812" s="524"/>
      <c r="F812" s="524"/>
      <c r="G812" s="531"/>
      <c r="H812" s="531"/>
      <c r="I812" s="531"/>
      <c r="J812" s="531"/>
      <c r="K812" s="531"/>
      <c r="L812" s="531"/>
      <c r="M812" s="531"/>
      <c r="N812" s="531"/>
      <c r="O812" s="531"/>
      <c r="P812" s="549"/>
      <c r="Q812" s="676"/>
      <c r="R812" s="676"/>
      <c r="S812" s="680"/>
      <c r="T812" s="683"/>
      <c r="U812" s="683"/>
      <c r="V812" s="533"/>
      <c r="W812" s="524"/>
      <c r="X812" s="524"/>
      <c r="Y812" s="524"/>
      <c r="Z812" s="524"/>
      <c r="AA812" s="524"/>
      <c r="AB812" s="524"/>
      <c r="AC812" s="524"/>
      <c r="AD812" s="524"/>
      <c r="AE812" s="524"/>
      <c r="AF812" s="524"/>
      <c r="AG812" s="524"/>
      <c r="AH812" s="524"/>
      <c r="AI812" s="524"/>
      <c r="AJ812" s="524"/>
      <c r="AK812" s="524"/>
      <c r="AL812" s="524"/>
      <c r="AM812" s="524"/>
      <c r="AN812" s="524"/>
      <c r="AO812" s="533"/>
      <c r="AP812" s="533"/>
      <c r="AQ812" s="533"/>
      <c r="AR812" s="533"/>
      <c r="AS812" s="533"/>
      <c r="AT812" s="533"/>
      <c r="AU812" s="533"/>
      <c r="AV812" s="533"/>
      <c r="AW812" s="533"/>
      <c r="AX812" s="533"/>
      <c r="AY812" s="533"/>
      <c r="AZ812" s="533"/>
      <c r="BA812" s="684"/>
      <c r="BB812" s="684"/>
      <c r="BC812" s="684"/>
      <c r="BD812" s="684"/>
      <c r="BE812" s="684"/>
      <c r="BF812" s="684"/>
      <c r="BG812" s="684"/>
      <c r="BH812" s="684"/>
      <c r="BI812" s="684"/>
      <c r="BJ812" s="684"/>
      <c r="BK812" s="684"/>
      <c r="BL812" s="684"/>
      <c r="BM812" s="684"/>
      <c r="BN812" s="684"/>
      <c r="BO812" s="684"/>
      <c r="BP812" s="684"/>
      <c r="BQ812" s="684"/>
    </row>
    <row r="813">
      <c r="A813" s="524"/>
      <c r="B813" s="524"/>
      <c r="C813" s="524"/>
      <c r="D813" s="524"/>
      <c r="E813" s="524"/>
      <c r="F813" s="524"/>
      <c r="G813" s="531"/>
      <c r="H813" s="531"/>
      <c r="I813" s="531"/>
      <c r="J813" s="531"/>
      <c r="K813" s="531"/>
      <c r="L813" s="531"/>
      <c r="M813" s="531"/>
      <c r="N813" s="531"/>
      <c r="O813" s="531"/>
      <c r="P813" s="549"/>
      <c r="Q813" s="676"/>
      <c r="R813" s="676"/>
      <c r="S813" s="680"/>
      <c r="T813" s="683"/>
      <c r="U813" s="683"/>
      <c r="V813" s="533"/>
      <c r="W813" s="524"/>
      <c r="X813" s="524"/>
      <c r="Y813" s="524"/>
      <c r="Z813" s="524"/>
      <c r="AA813" s="524"/>
      <c r="AB813" s="524"/>
      <c r="AC813" s="524"/>
      <c r="AD813" s="524"/>
      <c r="AE813" s="524"/>
      <c r="AF813" s="524"/>
      <c r="AG813" s="524"/>
      <c r="AH813" s="524"/>
      <c r="AI813" s="524"/>
      <c r="AJ813" s="524"/>
      <c r="AK813" s="524"/>
      <c r="AL813" s="524"/>
      <c r="AM813" s="524"/>
      <c r="AN813" s="524"/>
      <c r="AO813" s="533"/>
      <c r="AP813" s="533"/>
      <c r="AQ813" s="533"/>
      <c r="AR813" s="533"/>
      <c r="AS813" s="533"/>
      <c r="AT813" s="533"/>
      <c r="AU813" s="533"/>
      <c r="AV813" s="533"/>
      <c r="AW813" s="533"/>
      <c r="AX813" s="533"/>
      <c r="AY813" s="533"/>
      <c r="AZ813" s="533"/>
      <c r="BA813" s="684"/>
      <c r="BB813" s="684"/>
      <c r="BC813" s="684"/>
      <c r="BD813" s="684"/>
      <c r="BE813" s="684"/>
      <c r="BF813" s="684"/>
      <c r="BG813" s="684"/>
      <c r="BH813" s="684"/>
      <c r="BI813" s="684"/>
      <c r="BJ813" s="684"/>
      <c r="BK813" s="684"/>
      <c r="BL813" s="684"/>
      <c r="BM813" s="684"/>
      <c r="BN813" s="684"/>
      <c r="BO813" s="684"/>
      <c r="BP813" s="684"/>
      <c r="BQ813" s="684"/>
    </row>
    <row r="814">
      <c r="A814" s="524"/>
      <c r="B814" s="524"/>
      <c r="C814" s="524"/>
      <c r="D814" s="524"/>
      <c r="E814" s="524"/>
      <c r="F814" s="524"/>
      <c r="G814" s="531"/>
      <c r="H814" s="531"/>
      <c r="I814" s="531"/>
      <c r="J814" s="531"/>
      <c r="K814" s="531"/>
      <c r="L814" s="531"/>
      <c r="M814" s="531"/>
      <c r="N814" s="531"/>
      <c r="O814" s="531"/>
      <c r="P814" s="549"/>
      <c r="Q814" s="676"/>
      <c r="R814" s="676"/>
      <c r="S814" s="680"/>
      <c r="T814" s="683"/>
      <c r="U814" s="683"/>
      <c r="V814" s="533"/>
      <c r="W814" s="524"/>
      <c r="X814" s="524"/>
      <c r="Y814" s="524"/>
      <c r="Z814" s="524"/>
      <c r="AA814" s="524"/>
      <c r="AB814" s="524"/>
      <c r="AC814" s="524"/>
      <c r="AD814" s="524"/>
      <c r="AE814" s="524"/>
      <c r="AF814" s="524"/>
      <c r="AG814" s="524"/>
      <c r="AH814" s="524"/>
      <c r="AI814" s="524"/>
      <c r="AJ814" s="524"/>
      <c r="AK814" s="524"/>
      <c r="AL814" s="524"/>
      <c r="AM814" s="524"/>
      <c r="AN814" s="524"/>
      <c r="AO814" s="533"/>
      <c r="AP814" s="533"/>
      <c r="AQ814" s="533"/>
      <c r="AR814" s="533"/>
      <c r="AS814" s="533"/>
      <c r="AT814" s="533"/>
      <c r="AU814" s="533"/>
      <c r="AV814" s="533"/>
      <c r="AW814" s="533"/>
      <c r="AX814" s="533"/>
      <c r="AY814" s="533"/>
      <c r="AZ814" s="533"/>
      <c r="BA814" s="684"/>
      <c r="BB814" s="684"/>
      <c r="BC814" s="684"/>
      <c r="BD814" s="684"/>
      <c r="BE814" s="684"/>
      <c r="BF814" s="684"/>
      <c r="BG814" s="684"/>
      <c r="BH814" s="684"/>
      <c r="BI814" s="684"/>
      <c r="BJ814" s="684"/>
      <c r="BK814" s="684"/>
      <c r="BL814" s="684"/>
      <c r="BM814" s="684"/>
      <c r="BN814" s="684"/>
      <c r="BO814" s="684"/>
      <c r="BP814" s="684"/>
      <c r="BQ814" s="684"/>
    </row>
    <row r="815">
      <c r="A815" s="524"/>
      <c r="B815" s="524"/>
      <c r="C815" s="524"/>
      <c r="D815" s="524"/>
      <c r="E815" s="524"/>
      <c r="F815" s="524"/>
      <c r="G815" s="531"/>
      <c r="H815" s="531"/>
      <c r="I815" s="531"/>
      <c r="J815" s="531"/>
      <c r="K815" s="531"/>
      <c r="L815" s="531"/>
      <c r="M815" s="531"/>
      <c r="N815" s="531"/>
      <c r="O815" s="531"/>
      <c r="P815" s="549"/>
      <c r="Q815" s="676"/>
      <c r="R815" s="676"/>
      <c r="S815" s="680"/>
      <c r="T815" s="683"/>
      <c r="U815" s="683"/>
      <c r="V815" s="533"/>
      <c r="W815" s="524"/>
      <c r="X815" s="524"/>
      <c r="Y815" s="524"/>
      <c r="Z815" s="524"/>
      <c r="AA815" s="524"/>
      <c r="AB815" s="524"/>
      <c r="AC815" s="524"/>
      <c r="AD815" s="524"/>
      <c r="AE815" s="524"/>
      <c r="AF815" s="524"/>
      <c r="AG815" s="524"/>
      <c r="AH815" s="524"/>
      <c r="AI815" s="524"/>
      <c r="AJ815" s="524"/>
      <c r="AK815" s="524"/>
      <c r="AL815" s="524"/>
      <c r="AM815" s="524"/>
      <c r="AN815" s="524"/>
      <c r="AO815" s="533"/>
      <c r="AP815" s="533"/>
      <c r="AQ815" s="533"/>
      <c r="AR815" s="533"/>
      <c r="AS815" s="533"/>
      <c r="AT815" s="533"/>
      <c r="AU815" s="533"/>
      <c r="AV815" s="533"/>
      <c r="AW815" s="533"/>
      <c r="AX815" s="533"/>
      <c r="AY815" s="533"/>
      <c r="AZ815" s="533"/>
      <c r="BA815" s="684"/>
      <c r="BB815" s="684"/>
      <c r="BC815" s="684"/>
      <c r="BD815" s="684"/>
      <c r="BE815" s="684"/>
      <c r="BF815" s="684"/>
      <c r="BG815" s="684"/>
      <c r="BH815" s="684"/>
      <c r="BI815" s="684"/>
      <c r="BJ815" s="684"/>
      <c r="BK815" s="684"/>
      <c r="BL815" s="684"/>
      <c r="BM815" s="684"/>
      <c r="BN815" s="684"/>
      <c r="BO815" s="684"/>
      <c r="BP815" s="684"/>
      <c r="BQ815" s="684"/>
    </row>
    <row r="816">
      <c r="A816" s="524"/>
      <c r="B816" s="524"/>
      <c r="C816" s="524"/>
      <c r="D816" s="524"/>
      <c r="E816" s="524"/>
      <c r="F816" s="524"/>
      <c r="G816" s="531"/>
      <c r="H816" s="531"/>
      <c r="I816" s="531"/>
      <c r="J816" s="531"/>
      <c r="K816" s="531"/>
      <c r="L816" s="531"/>
      <c r="M816" s="531"/>
      <c r="N816" s="531"/>
      <c r="O816" s="531"/>
      <c r="P816" s="549"/>
      <c r="Q816" s="676"/>
      <c r="R816" s="676"/>
      <c r="S816" s="680"/>
      <c r="T816" s="683"/>
      <c r="U816" s="683"/>
      <c r="V816" s="533"/>
      <c r="W816" s="524"/>
      <c r="X816" s="524"/>
      <c r="Y816" s="524"/>
      <c r="Z816" s="524"/>
      <c r="AA816" s="524"/>
      <c r="AB816" s="524"/>
      <c r="AC816" s="524"/>
      <c r="AD816" s="524"/>
      <c r="AE816" s="524"/>
      <c r="AF816" s="524"/>
      <c r="AG816" s="524"/>
      <c r="AH816" s="524"/>
      <c r="AI816" s="524"/>
      <c r="AJ816" s="524"/>
      <c r="AK816" s="524"/>
      <c r="AL816" s="524"/>
      <c r="AM816" s="524"/>
      <c r="AN816" s="524"/>
      <c r="AO816" s="533"/>
      <c r="AP816" s="533"/>
      <c r="AQ816" s="533"/>
      <c r="AR816" s="533"/>
      <c r="AS816" s="533"/>
      <c r="AT816" s="533"/>
      <c r="AU816" s="533"/>
      <c r="AV816" s="533"/>
      <c r="AW816" s="533"/>
      <c r="AX816" s="533"/>
      <c r="AY816" s="533"/>
      <c r="AZ816" s="533"/>
      <c r="BA816" s="684"/>
      <c r="BB816" s="684"/>
      <c r="BC816" s="684"/>
      <c r="BD816" s="684"/>
      <c r="BE816" s="684"/>
      <c r="BF816" s="684"/>
      <c r="BG816" s="684"/>
      <c r="BH816" s="684"/>
      <c r="BI816" s="684"/>
      <c r="BJ816" s="684"/>
      <c r="BK816" s="684"/>
      <c r="BL816" s="684"/>
      <c r="BM816" s="684"/>
      <c r="BN816" s="684"/>
      <c r="BO816" s="684"/>
      <c r="BP816" s="684"/>
      <c r="BQ816" s="684"/>
    </row>
    <row r="817">
      <c r="A817" s="524"/>
      <c r="B817" s="524"/>
      <c r="C817" s="524"/>
      <c r="D817" s="524"/>
      <c r="E817" s="524"/>
      <c r="F817" s="524"/>
      <c r="G817" s="531"/>
      <c r="H817" s="531"/>
      <c r="I817" s="531"/>
      <c r="J817" s="531"/>
      <c r="K817" s="531"/>
      <c r="L817" s="531"/>
      <c r="M817" s="531"/>
      <c r="N817" s="531"/>
      <c r="O817" s="531"/>
      <c r="P817" s="549"/>
      <c r="Q817" s="676"/>
      <c r="R817" s="676"/>
      <c r="S817" s="680"/>
      <c r="T817" s="683"/>
      <c r="U817" s="683"/>
      <c r="V817" s="533"/>
      <c r="W817" s="524"/>
      <c r="X817" s="524"/>
      <c r="Y817" s="524"/>
      <c r="Z817" s="524"/>
      <c r="AA817" s="524"/>
      <c r="AB817" s="524"/>
      <c r="AC817" s="524"/>
      <c r="AD817" s="524"/>
      <c r="AE817" s="524"/>
      <c r="AF817" s="524"/>
      <c r="AG817" s="524"/>
      <c r="AH817" s="524"/>
      <c r="AI817" s="524"/>
      <c r="AJ817" s="524"/>
      <c r="AK817" s="524"/>
      <c r="AL817" s="524"/>
      <c r="AM817" s="524"/>
      <c r="AN817" s="524"/>
      <c r="AO817" s="533"/>
      <c r="AP817" s="533"/>
      <c r="AQ817" s="533"/>
      <c r="AR817" s="533"/>
      <c r="AS817" s="533"/>
      <c r="AT817" s="533"/>
      <c r="AU817" s="533"/>
      <c r="AV817" s="533"/>
      <c r="AW817" s="533"/>
      <c r="AX817" s="533"/>
      <c r="AY817" s="533"/>
      <c r="AZ817" s="533"/>
      <c r="BA817" s="684"/>
      <c r="BB817" s="684"/>
      <c r="BC817" s="684"/>
      <c r="BD817" s="684"/>
      <c r="BE817" s="684"/>
      <c r="BF817" s="684"/>
      <c r="BG817" s="684"/>
      <c r="BH817" s="684"/>
      <c r="BI817" s="684"/>
      <c r="BJ817" s="684"/>
      <c r="BK817" s="684"/>
      <c r="BL817" s="684"/>
      <c r="BM817" s="684"/>
      <c r="BN817" s="684"/>
      <c r="BO817" s="684"/>
      <c r="BP817" s="684"/>
      <c r="BQ817" s="684"/>
    </row>
    <row r="818">
      <c r="A818" s="524"/>
      <c r="B818" s="524"/>
      <c r="C818" s="524"/>
      <c r="D818" s="524"/>
      <c r="E818" s="524"/>
      <c r="F818" s="524"/>
      <c r="G818" s="531"/>
      <c r="H818" s="531"/>
      <c r="I818" s="531"/>
      <c r="J818" s="531"/>
      <c r="K818" s="531"/>
      <c r="L818" s="531"/>
      <c r="M818" s="531"/>
      <c r="N818" s="531"/>
      <c r="O818" s="531"/>
      <c r="P818" s="549"/>
      <c r="Q818" s="676"/>
      <c r="R818" s="676"/>
      <c r="S818" s="680"/>
      <c r="T818" s="683"/>
      <c r="U818" s="683"/>
      <c r="V818" s="533"/>
      <c r="W818" s="524"/>
      <c r="X818" s="524"/>
      <c r="Y818" s="524"/>
      <c r="Z818" s="524"/>
      <c r="AA818" s="524"/>
      <c r="AB818" s="524"/>
      <c r="AC818" s="524"/>
      <c r="AD818" s="524"/>
      <c r="AE818" s="524"/>
      <c r="AF818" s="524"/>
      <c r="AG818" s="524"/>
      <c r="AH818" s="524"/>
      <c r="AI818" s="524"/>
      <c r="AJ818" s="524"/>
      <c r="AK818" s="524"/>
      <c r="AL818" s="524"/>
      <c r="AM818" s="524"/>
      <c r="AN818" s="524"/>
      <c r="AO818" s="533"/>
      <c r="AP818" s="533"/>
      <c r="AQ818" s="533"/>
      <c r="AR818" s="533"/>
      <c r="AS818" s="533"/>
      <c r="AT818" s="533"/>
      <c r="AU818" s="533"/>
      <c r="AV818" s="533"/>
      <c r="AW818" s="533"/>
      <c r="AX818" s="533"/>
      <c r="AY818" s="533"/>
      <c r="AZ818" s="533"/>
      <c r="BA818" s="684"/>
      <c r="BB818" s="684"/>
      <c r="BC818" s="684"/>
      <c r="BD818" s="684"/>
      <c r="BE818" s="684"/>
      <c r="BF818" s="684"/>
      <c r="BG818" s="684"/>
      <c r="BH818" s="684"/>
      <c r="BI818" s="684"/>
      <c r="BJ818" s="684"/>
      <c r="BK818" s="684"/>
      <c r="BL818" s="684"/>
      <c r="BM818" s="684"/>
      <c r="BN818" s="684"/>
      <c r="BO818" s="684"/>
      <c r="BP818" s="684"/>
      <c r="BQ818" s="684"/>
    </row>
    <row r="819">
      <c r="A819" s="524"/>
      <c r="B819" s="524"/>
      <c r="C819" s="524"/>
      <c r="D819" s="524"/>
      <c r="E819" s="524"/>
      <c r="F819" s="524"/>
      <c r="G819" s="531"/>
      <c r="H819" s="531"/>
      <c r="I819" s="531"/>
      <c r="J819" s="531"/>
      <c r="K819" s="531"/>
      <c r="L819" s="531"/>
      <c r="M819" s="531"/>
      <c r="N819" s="531"/>
      <c r="O819" s="531"/>
      <c r="P819" s="549"/>
      <c r="Q819" s="676"/>
      <c r="R819" s="676"/>
      <c r="S819" s="680"/>
      <c r="T819" s="683"/>
      <c r="U819" s="683"/>
      <c r="V819" s="533"/>
      <c r="W819" s="524"/>
      <c r="X819" s="524"/>
      <c r="Y819" s="524"/>
      <c r="Z819" s="524"/>
      <c r="AA819" s="524"/>
      <c r="AB819" s="524"/>
      <c r="AC819" s="524"/>
      <c r="AD819" s="524"/>
      <c r="AE819" s="524"/>
      <c r="AF819" s="524"/>
      <c r="AG819" s="524"/>
      <c r="AH819" s="524"/>
      <c r="AI819" s="524"/>
      <c r="AJ819" s="524"/>
      <c r="AK819" s="524"/>
      <c r="AL819" s="524"/>
      <c r="AM819" s="524"/>
      <c r="AN819" s="524"/>
      <c r="AO819" s="533"/>
      <c r="AP819" s="533"/>
      <c r="AQ819" s="533"/>
      <c r="AR819" s="533"/>
      <c r="AS819" s="533"/>
      <c r="AT819" s="533"/>
      <c r="AU819" s="533"/>
      <c r="AV819" s="533"/>
      <c r="AW819" s="533"/>
      <c r="AX819" s="533"/>
      <c r="AY819" s="533"/>
      <c r="AZ819" s="533"/>
      <c r="BA819" s="684"/>
      <c r="BB819" s="684"/>
      <c r="BC819" s="684"/>
      <c r="BD819" s="684"/>
      <c r="BE819" s="684"/>
      <c r="BF819" s="684"/>
      <c r="BG819" s="684"/>
      <c r="BH819" s="684"/>
      <c r="BI819" s="684"/>
      <c r="BJ819" s="684"/>
      <c r="BK819" s="684"/>
      <c r="BL819" s="684"/>
      <c r="BM819" s="684"/>
      <c r="BN819" s="684"/>
      <c r="BO819" s="684"/>
      <c r="BP819" s="684"/>
      <c r="BQ819" s="684"/>
    </row>
    <row r="820">
      <c r="A820" s="524"/>
      <c r="B820" s="524"/>
      <c r="C820" s="524"/>
      <c r="D820" s="524"/>
      <c r="E820" s="524"/>
      <c r="F820" s="524"/>
      <c r="G820" s="531"/>
      <c r="H820" s="531"/>
      <c r="I820" s="531"/>
      <c r="J820" s="531"/>
      <c r="K820" s="531"/>
      <c r="L820" s="531"/>
      <c r="M820" s="531"/>
      <c r="N820" s="531"/>
      <c r="O820" s="531"/>
      <c r="P820" s="549"/>
      <c r="Q820" s="676"/>
      <c r="R820" s="676"/>
      <c r="S820" s="680"/>
      <c r="T820" s="683"/>
      <c r="U820" s="683"/>
      <c r="V820" s="533"/>
      <c r="W820" s="524"/>
      <c r="X820" s="524"/>
      <c r="Y820" s="524"/>
      <c r="Z820" s="524"/>
      <c r="AA820" s="524"/>
      <c r="AB820" s="524"/>
      <c r="AC820" s="524"/>
      <c r="AD820" s="524"/>
      <c r="AE820" s="524"/>
      <c r="AF820" s="524"/>
      <c r="AG820" s="524"/>
      <c r="AH820" s="524"/>
      <c r="AI820" s="524"/>
      <c r="AJ820" s="524"/>
      <c r="AK820" s="524"/>
      <c r="AL820" s="524"/>
      <c r="AM820" s="524"/>
      <c r="AN820" s="524"/>
      <c r="AO820" s="533"/>
      <c r="AP820" s="533"/>
      <c r="AQ820" s="533"/>
      <c r="AR820" s="533"/>
      <c r="AS820" s="533"/>
      <c r="AT820" s="533"/>
      <c r="AU820" s="533"/>
      <c r="AV820" s="533"/>
      <c r="AW820" s="533"/>
      <c r="AX820" s="533"/>
      <c r="AY820" s="533"/>
      <c r="AZ820" s="533"/>
      <c r="BA820" s="684"/>
      <c r="BB820" s="684"/>
      <c r="BC820" s="684"/>
      <c r="BD820" s="684"/>
      <c r="BE820" s="684"/>
      <c r="BF820" s="684"/>
      <c r="BG820" s="684"/>
      <c r="BH820" s="684"/>
      <c r="BI820" s="684"/>
      <c r="BJ820" s="684"/>
      <c r="BK820" s="684"/>
      <c r="BL820" s="684"/>
      <c r="BM820" s="684"/>
      <c r="BN820" s="684"/>
      <c r="BO820" s="684"/>
      <c r="BP820" s="684"/>
      <c r="BQ820" s="684"/>
    </row>
    <row r="821">
      <c r="A821" s="524"/>
      <c r="B821" s="524"/>
      <c r="C821" s="524"/>
      <c r="D821" s="524"/>
      <c r="E821" s="524"/>
      <c r="F821" s="524"/>
      <c r="G821" s="531"/>
      <c r="H821" s="531"/>
      <c r="I821" s="531"/>
      <c r="J821" s="531"/>
      <c r="K821" s="531"/>
      <c r="L821" s="531"/>
      <c r="M821" s="531"/>
      <c r="N821" s="531"/>
      <c r="O821" s="531"/>
      <c r="P821" s="549"/>
      <c r="Q821" s="676"/>
      <c r="R821" s="676"/>
      <c r="S821" s="680"/>
      <c r="T821" s="683"/>
      <c r="U821" s="683"/>
      <c r="V821" s="533"/>
      <c r="W821" s="524"/>
      <c r="X821" s="524"/>
      <c r="Y821" s="524"/>
      <c r="Z821" s="524"/>
      <c r="AA821" s="524"/>
      <c r="AB821" s="524"/>
      <c r="AC821" s="524"/>
      <c r="AD821" s="524"/>
      <c r="AE821" s="524"/>
      <c r="AF821" s="524"/>
      <c r="AG821" s="524"/>
      <c r="AH821" s="524"/>
      <c r="AI821" s="524"/>
      <c r="AJ821" s="524"/>
      <c r="AK821" s="524"/>
      <c r="AL821" s="524"/>
      <c r="AM821" s="524"/>
      <c r="AN821" s="524"/>
      <c r="AO821" s="533"/>
      <c r="AP821" s="533"/>
      <c r="AQ821" s="533"/>
      <c r="AR821" s="533"/>
      <c r="AS821" s="533"/>
      <c r="AT821" s="533"/>
      <c r="AU821" s="533"/>
      <c r="AV821" s="533"/>
      <c r="AW821" s="533"/>
      <c r="AX821" s="533"/>
      <c r="AY821" s="533"/>
      <c r="AZ821" s="533"/>
      <c r="BA821" s="684"/>
      <c r="BB821" s="684"/>
      <c r="BC821" s="684"/>
      <c r="BD821" s="684"/>
      <c r="BE821" s="684"/>
      <c r="BF821" s="684"/>
      <c r="BG821" s="684"/>
      <c r="BH821" s="684"/>
      <c r="BI821" s="684"/>
      <c r="BJ821" s="684"/>
      <c r="BK821" s="684"/>
      <c r="BL821" s="684"/>
      <c r="BM821" s="684"/>
      <c r="BN821" s="684"/>
      <c r="BO821" s="684"/>
      <c r="BP821" s="684"/>
      <c r="BQ821" s="684"/>
    </row>
    <row r="822">
      <c r="A822" s="524"/>
      <c r="B822" s="524"/>
      <c r="C822" s="524"/>
      <c r="D822" s="524"/>
      <c r="E822" s="524"/>
      <c r="F822" s="524"/>
      <c r="G822" s="531"/>
      <c r="H822" s="531"/>
      <c r="I822" s="531"/>
      <c r="J822" s="531"/>
      <c r="K822" s="531"/>
      <c r="L822" s="531"/>
      <c r="M822" s="531"/>
      <c r="N822" s="531"/>
      <c r="O822" s="531"/>
      <c r="P822" s="549"/>
      <c r="Q822" s="676"/>
      <c r="R822" s="676"/>
      <c r="S822" s="680"/>
      <c r="T822" s="683"/>
      <c r="U822" s="683"/>
      <c r="V822" s="533"/>
      <c r="W822" s="524"/>
      <c r="X822" s="524"/>
      <c r="Y822" s="524"/>
      <c r="Z822" s="524"/>
      <c r="AA822" s="524"/>
      <c r="AB822" s="524"/>
      <c r="AC822" s="524"/>
      <c r="AD822" s="524"/>
      <c r="AE822" s="524"/>
      <c r="AF822" s="524"/>
      <c r="AG822" s="524"/>
      <c r="AH822" s="524"/>
      <c r="AI822" s="524"/>
      <c r="AJ822" s="524"/>
      <c r="AK822" s="524"/>
      <c r="AL822" s="524"/>
      <c r="AM822" s="524"/>
      <c r="AN822" s="524"/>
      <c r="AO822" s="533"/>
      <c r="AP822" s="533"/>
      <c r="AQ822" s="533"/>
      <c r="AR822" s="533"/>
      <c r="AS822" s="533"/>
      <c r="AT822" s="533"/>
      <c r="AU822" s="533"/>
      <c r="AV822" s="533"/>
      <c r="AW822" s="533"/>
      <c r="AX822" s="533"/>
      <c r="AY822" s="533"/>
      <c r="AZ822" s="533"/>
      <c r="BA822" s="684"/>
      <c r="BB822" s="684"/>
      <c r="BC822" s="684"/>
      <c r="BD822" s="684"/>
      <c r="BE822" s="684"/>
      <c r="BF822" s="684"/>
      <c r="BG822" s="684"/>
      <c r="BH822" s="684"/>
      <c r="BI822" s="684"/>
      <c r="BJ822" s="684"/>
      <c r="BK822" s="684"/>
      <c r="BL822" s="684"/>
      <c r="BM822" s="684"/>
      <c r="BN822" s="684"/>
      <c r="BO822" s="684"/>
      <c r="BP822" s="684"/>
      <c r="BQ822" s="684"/>
    </row>
    <row r="823">
      <c r="A823" s="524"/>
      <c r="B823" s="524"/>
      <c r="C823" s="524"/>
      <c r="D823" s="524"/>
      <c r="E823" s="524"/>
      <c r="F823" s="524"/>
      <c r="G823" s="531"/>
      <c r="H823" s="531"/>
      <c r="I823" s="531"/>
      <c r="J823" s="531"/>
      <c r="K823" s="531"/>
      <c r="L823" s="531"/>
      <c r="M823" s="531"/>
      <c r="N823" s="531"/>
      <c r="O823" s="531"/>
      <c r="P823" s="549"/>
      <c r="Q823" s="676"/>
      <c r="R823" s="676"/>
      <c r="S823" s="680"/>
      <c r="T823" s="683"/>
      <c r="U823" s="683"/>
      <c r="V823" s="533"/>
      <c r="W823" s="524"/>
      <c r="X823" s="524"/>
      <c r="Y823" s="524"/>
      <c r="Z823" s="524"/>
      <c r="AA823" s="524"/>
      <c r="AB823" s="524"/>
      <c r="AC823" s="524"/>
      <c r="AD823" s="524"/>
      <c r="AE823" s="524"/>
      <c r="AF823" s="524"/>
      <c r="AG823" s="524"/>
      <c r="AH823" s="524"/>
      <c r="AI823" s="524"/>
      <c r="AJ823" s="524"/>
      <c r="AK823" s="524"/>
      <c r="AL823" s="524"/>
      <c r="AM823" s="524"/>
      <c r="AN823" s="524"/>
      <c r="AO823" s="533"/>
      <c r="AP823" s="533"/>
      <c r="AQ823" s="533"/>
      <c r="AR823" s="533"/>
      <c r="AS823" s="533"/>
      <c r="AT823" s="533"/>
      <c r="AU823" s="533"/>
      <c r="AV823" s="533"/>
      <c r="AW823" s="533"/>
      <c r="AX823" s="533"/>
      <c r="AY823" s="533"/>
      <c r="AZ823" s="533"/>
      <c r="BA823" s="684"/>
      <c r="BB823" s="684"/>
      <c r="BC823" s="684"/>
      <c r="BD823" s="684"/>
      <c r="BE823" s="684"/>
      <c r="BF823" s="684"/>
      <c r="BG823" s="684"/>
      <c r="BH823" s="684"/>
      <c r="BI823" s="684"/>
      <c r="BJ823" s="684"/>
      <c r="BK823" s="684"/>
      <c r="BL823" s="684"/>
      <c r="BM823" s="684"/>
      <c r="BN823" s="684"/>
      <c r="BO823" s="684"/>
      <c r="BP823" s="684"/>
      <c r="BQ823" s="684"/>
    </row>
    <row r="824">
      <c r="A824" s="524"/>
      <c r="B824" s="524"/>
      <c r="C824" s="524"/>
      <c r="D824" s="524"/>
      <c r="E824" s="524"/>
      <c r="F824" s="524"/>
      <c r="G824" s="531"/>
      <c r="H824" s="531"/>
      <c r="I824" s="531"/>
      <c r="J824" s="531"/>
      <c r="K824" s="531"/>
      <c r="L824" s="531"/>
      <c r="M824" s="531"/>
      <c r="N824" s="531"/>
      <c r="O824" s="531"/>
      <c r="P824" s="549"/>
      <c r="Q824" s="676"/>
      <c r="R824" s="676"/>
      <c r="S824" s="680"/>
      <c r="T824" s="683"/>
      <c r="U824" s="683"/>
      <c r="V824" s="533"/>
      <c r="W824" s="524"/>
      <c r="X824" s="524"/>
      <c r="Y824" s="524"/>
      <c r="Z824" s="524"/>
      <c r="AA824" s="524"/>
      <c r="AB824" s="524"/>
      <c r="AC824" s="524"/>
      <c r="AD824" s="524"/>
      <c r="AE824" s="524"/>
      <c r="AF824" s="524"/>
      <c r="AG824" s="524"/>
      <c r="AH824" s="524"/>
      <c r="AI824" s="524"/>
      <c r="AJ824" s="524"/>
      <c r="AK824" s="524"/>
      <c r="AL824" s="524"/>
      <c r="AM824" s="524"/>
      <c r="AN824" s="524"/>
      <c r="AO824" s="533"/>
      <c r="AP824" s="533"/>
      <c r="AQ824" s="533"/>
      <c r="AR824" s="533"/>
      <c r="AS824" s="533"/>
      <c r="AT824" s="533"/>
      <c r="AU824" s="533"/>
      <c r="AV824" s="533"/>
      <c r="AW824" s="533"/>
      <c r="AX824" s="533"/>
      <c r="AY824" s="533"/>
      <c r="AZ824" s="533"/>
      <c r="BA824" s="684"/>
      <c r="BB824" s="684"/>
      <c r="BC824" s="684"/>
      <c r="BD824" s="684"/>
      <c r="BE824" s="684"/>
      <c r="BF824" s="684"/>
      <c r="BG824" s="684"/>
      <c r="BH824" s="684"/>
      <c r="BI824" s="684"/>
      <c r="BJ824" s="684"/>
      <c r="BK824" s="684"/>
      <c r="BL824" s="684"/>
      <c r="BM824" s="684"/>
      <c r="BN824" s="684"/>
      <c r="BO824" s="684"/>
      <c r="BP824" s="684"/>
      <c r="BQ824" s="684"/>
    </row>
    <row r="825">
      <c r="A825" s="524"/>
      <c r="B825" s="524"/>
      <c r="C825" s="524"/>
      <c r="D825" s="524"/>
      <c r="E825" s="524"/>
      <c r="F825" s="524"/>
      <c r="G825" s="531"/>
      <c r="H825" s="531"/>
      <c r="I825" s="531"/>
      <c r="J825" s="531"/>
      <c r="K825" s="531"/>
      <c r="L825" s="531"/>
      <c r="M825" s="531"/>
      <c r="N825" s="531"/>
      <c r="O825" s="531"/>
      <c r="P825" s="549"/>
      <c r="Q825" s="676"/>
      <c r="R825" s="676"/>
      <c r="S825" s="680"/>
      <c r="T825" s="683"/>
      <c r="U825" s="683"/>
      <c r="V825" s="533"/>
      <c r="W825" s="524"/>
      <c r="X825" s="524"/>
      <c r="Y825" s="524"/>
      <c r="Z825" s="524"/>
      <c r="AA825" s="524"/>
      <c r="AB825" s="524"/>
      <c r="AC825" s="524"/>
      <c r="AD825" s="524"/>
      <c r="AE825" s="524"/>
      <c r="AF825" s="524"/>
      <c r="AG825" s="524"/>
      <c r="AH825" s="524"/>
      <c r="AI825" s="524"/>
      <c r="AJ825" s="524"/>
      <c r="AK825" s="524"/>
      <c r="AL825" s="524"/>
      <c r="AM825" s="524"/>
      <c r="AN825" s="524"/>
      <c r="AO825" s="533"/>
      <c r="AP825" s="533"/>
      <c r="AQ825" s="533"/>
      <c r="AR825" s="533"/>
      <c r="AS825" s="533"/>
      <c r="AT825" s="533"/>
      <c r="AU825" s="533"/>
      <c r="AV825" s="533"/>
      <c r="AW825" s="533"/>
      <c r="AX825" s="533"/>
      <c r="AY825" s="533"/>
      <c r="AZ825" s="533"/>
      <c r="BA825" s="684"/>
      <c r="BB825" s="684"/>
      <c r="BC825" s="684"/>
      <c r="BD825" s="684"/>
      <c r="BE825" s="684"/>
      <c r="BF825" s="684"/>
      <c r="BG825" s="684"/>
      <c r="BH825" s="684"/>
      <c r="BI825" s="684"/>
      <c r="BJ825" s="684"/>
      <c r="BK825" s="684"/>
      <c r="BL825" s="684"/>
      <c r="BM825" s="684"/>
      <c r="BN825" s="684"/>
      <c r="BO825" s="684"/>
      <c r="BP825" s="684"/>
      <c r="BQ825" s="684"/>
    </row>
    <row r="826">
      <c r="A826" s="524"/>
      <c r="B826" s="524"/>
      <c r="C826" s="524"/>
      <c r="D826" s="524"/>
      <c r="E826" s="524"/>
      <c r="F826" s="524"/>
      <c r="G826" s="531"/>
      <c r="H826" s="531"/>
      <c r="I826" s="531"/>
      <c r="J826" s="531"/>
      <c r="K826" s="531"/>
      <c r="L826" s="531"/>
      <c r="M826" s="531"/>
      <c r="N826" s="531"/>
      <c r="O826" s="531"/>
      <c r="P826" s="549"/>
      <c r="Q826" s="676"/>
      <c r="R826" s="676"/>
      <c r="S826" s="680"/>
      <c r="T826" s="683"/>
      <c r="U826" s="683"/>
      <c r="V826" s="533"/>
      <c r="W826" s="524"/>
      <c r="X826" s="524"/>
      <c r="Y826" s="524"/>
      <c r="Z826" s="524"/>
      <c r="AA826" s="524"/>
      <c r="AB826" s="524"/>
      <c r="AC826" s="524"/>
      <c r="AD826" s="524"/>
      <c r="AE826" s="524"/>
      <c r="AF826" s="524"/>
      <c r="AG826" s="524"/>
      <c r="AH826" s="524"/>
      <c r="AI826" s="524"/>
      <c r="AJ826" s="524"/>
      <c r="AK826" s="524"/>
      <c r="AL826" s="524"/>
      <c r="AM826" s="524"/>
      <c r="AN826" s="524"/>
      <c r="AO826" s="533"/>
      <c r="AP826" s="533"/>
      <c r="AQ826" s="533"/>
      <c r="AR826" s="533"/>
      <c r="AS826" s="533"/>
      <c r="AT826" s="533"/>
      <c r="AU826" s="533"/>
      <c r="AV826" s="533"/>
      <c r="AW826" s="533"/>
      <c r="AX826" s="533"/>
      <c r="AY826" s="533"/>
      <c r="AZ826" s="533"/>
      <c r="BA826" s="684"/>
      <c r="BB826" s="684"/>
      <c r="BC826" s="684"/>
      <c r="BD826" s="684"/>
      <c r="BE826" s="684"/>
      <c r="BF826" s="684"/>
      <c r="BG826" s="684"/>
      <c r="BH826" s="684"/>
      <c r="BI826" s="684"/>
      <c r="BJ826" s="684"/>
      <c r="BK826" s="684"/>
      <c r="BL826" s="684"/>
      <c r="BM826" s="684"/>
      <c r="BN826" s="684"/>
      <c r="BO826" s="684"/>
      <c r="BP826" s="684"/>
      <c r="BQ826" s="684"/>
    </row>
    <row r="827">
      <c r="A827" s="524"/>
      <c r="B827" s="524"/>
      <c r="C827" s="524"/>
      <c r="D827" s="524"/>
      <c r="E827" s="524"/>
      <c r="F827" s="524"/>
      <c r="G827" s="531"/>
      <c r="H827" s="531"/>
      <c r="I827" s="531"/>
      <c r="J827" s="531"/>
      <c r="K827" s="531"/>
      <c r="L827" s="531"/>
      <c r="M827" s="531"/>
      <c r="N827" s="531"/>
      <c r="O827" s="531"/>
      <c r="P827" s="549"/>
      <c r="Q827" s="676"/>
      <c r="R827" s="676"/>
      <c r="S827" s="680"/>
      <c r="T827" s="683"/>
      <c r="U827" s="683"/>
      <c r="V827" s="533"/>
      <c r="W827" s="524"/>
      <c r="X827" s="524"/>
      <c r="Y827" s="524"/>
      <c r="Z827" s="524"/>
      <c r="AA827" s="524"/>
      <c r="AB827" s="524"/>
      <c r="AC827" s="524"/>
      <c r="AD827" s="524"/>
      <c r="AE827" s="524"/>
      <c r="AF827" s="524"/>
      <c r="AG827" s="524"/>
      <c r="AH827" s="524"/>
      <c r="AI827" s="524"/>
      <c r="AJ827" s="524"/>
      <c r="AK827" s="524"/>
      <c r="AL827" s="524"/>
      <c r="AM827" s="524"/>
      <c r="AN827" s="524"/>
      <c r="AO827" s="533"/>
      <c r="AP827" s="533"/>
      <c r="AQ827" s="533"/>
      <c r="AR827" s="533"/>
      <c r="AS827" s="533"/>
      <c r="AT827" s="533"/>
      <c r="AU827" s="533"/>
      <c r="AV827" s="533"/>
      <c r="AW827" s="533"/>
      <c r="AX827" s="533"/>
      <c r="AY827" s="533"/>
      <c r="AZ827" s="533"/>
      <c r="BA827" s="684"/>
      <c r="BB827" s="684"/>
      <c r="BC827" s="684"/>
      <c r="BD827" s="684"/>
      <c r="BE827" s="684"/>
      <c r="BF827" s="684"/>
      <c r="BG827" s="684"/>
      <c r="BH827" s="684"/>
      <c r="BI827" s="684"/>
      <c r="BJ827" s="684"/>
      <c r="BK827" s="684"/>
      <c r="BL827" s="684"/>
      <c r="BM827" s="684"/>
      <c r="BN827" s="684"/>
      <c r="BO827" s="684"/>
      <c r="BP827" s="684"/>
      <c r="BQ827" s="684"/>
    </row>
    <row r="828">
      <c r="A828" s="524"/>
      <c r="B828" s="524"/>
      <c r="C828" s="524"/>
      <c r="D828" s="524"/>
      <c r="E828" s="524"/>
      <c r="F828" s="524"/>
      <c r="G828" s="531"/>
      <c r="H828" s="531"/>
      <c r="I828" s="531"/>
      <c r="J828" s="531"/>
      <c r="K828" s="531"/>
      <c r="L828" s="531"/>
      <c r="M828" s="531"/>
      <c r="N828" s="531"/>
      <c r="O828" s="531"/>
      <c r="P828" s="549"/>
      <c r="Q828" s="676"/>
      <c r="R828" s="676"/>
      <c r="S828" s="680"/>
      <c r="T828" s="683"/>
      <c r="U828" s="683"/>
      <c r="V828" s="533"/>
      <c r="W828" s="524"/>
      <c r="X828" s="524"/>
      <c r="Y828" s="524"/>
      <c r="Z828" s="524"/>
      <c r="AA828" s="524"/>
      <c r="AB828" s="524"/>
      <c r="AC828" s="524"/>
      <c r="AD828" s="524"/>
      <c r="AE828" s="524"/>
      <c r="AF828" s="524"/>
      <c r="AG828" s="524"/>
      <c r="AH828" s="524"/>
      <c r="AI828" s="524"/>
      <c r="AJ828" s="524"/>
      <c r="AK828" s="524"/>
      <c r="AL828" s="524"/>
      <c r="AM828" s="524"/>
      <c r="AN828" s="524"/>
      <c r="AO828" s="533"/>
      <c r="AP828" s="533"/>
      <c r="AQ828" s="533"/>
      <c r="AR828" s="533"/>
      <c r="AS828" s="533"/>
      <c r="AT828" s="533"/>
      <c r="AU828" s="533"/>
      <c r="AV828" s="533"/>
      <c r="AW828" s="533"/>
      <c r="AX828" s="533"/>
      <c r="AY828" s="533"/>
      <c r="AZ828" s="533"/>
      <c r="BA828" s="684"/>
      <c r="BB828" s="684"/>
      <c r="BC828" s="684"/>
      <c r="BD828" s="684"/>
      <c r="BE828" s="684"/>
      <c r="BF828" s="684"/>
      <c r="BG828" s="684"/>
      <c r="BH828" s="684"/>
      <c r="BI828" s="684"/>
      <c r="BJ828" s="684"/>
      <c r="BK828" s="684"/>
      <c r="BL828" s="684"/>
      <c r="BM828" s="684"/>
      <c r="BN828" s="684"/>
      <c r="BO828" s="684"/>
      <c r="BP828" s="684"/>
      <c r="BQ828" s="684"/>
    </row>
    <row r="829">
      <c r="A829" s="524"/>
      <c r="B829" s="524"/>
      <c r="C829" s="524"/>
      <c r="D829" s="524"/>
      <c r="E829" s="524"/>
      <c r="F829" s="524"/>
      <c r="G829" s="531"/>
      <c r="H829" s="531"/>
      <c r="I829" s="531"/>
      <c r="J829" s="531"/>
      <c r="K829" s="531"/>
      <c r="L829" s="531"/>
      <c r="M829" s="531"/>
      <c r="N829" s="531"/>
      <c r="O829" s="531"/>
      <c r="P829" s="549"/>
      <c r="Q829" s="676"/>
      <c r="R829" s="676"/>
      <c r="S829" s="680"/>
      <c r="T829" s="683"/>
      <c r="U829" s="683"/>
      <c r="V829" s="533"/>
      <c r="W829" s="524"/>
      <c r="X829" s="524"/>
      <c r="Y829" s="524"/>
      <c r="Z829" s="524"/>
      <c r="AA829" s="524"/>
      <c r="AB829" s="524"/>
      <c r="AC829" s="524"/>
      <c r="AD829" s="524"/>
      <c r="AE829" s="524"/>
      <c r="AF829" s="524"/>
      <c r="AG829" s="524"/>
      <c r="AH829" s="524"/>
      <c r="AI829" s="524"/>
      <c r="AJ829" s="524"/>
      <c r="AK829" s="524"/>
      <c r="AL829" s="524"/>
      <c r="AM829" s="524"/>
      <c r="AN829" s="524"/>
      <c r="AO829" s="533"/>
      <c r="AP829" s="533"/>
      <c r="AQ829" s="533"/>
      <c r="AR829" s="533"/>
      <c r="AS829" s="533"/>
      <c r="AT829" s="533"/>
      <c r="AU829" s="533"/>
      <c r="AV829" s="533"/>
      <c r="AW829" s="533"/>
      <c r="AX829" s="533"/>
      <c r="AY829" s="533"/>
      <c r="AZ829" s="533"/>
      <c r="BA829" s="684"/>
      <c r="BB829" s="684"/>
      <c r="BC829" s="684"/>
      <c r="BD829" s="684"/>
      <c r="BE829" s="684"/>
      <c r="BF829" s="684"/>
      <c r="BG829" s="684"/>
      <c r="BH829" s="684"/>
      <c r="BI829" s="684"/>
      <c r="BJ829" s="684"/>
      <c r="BK829" s="684"/>
      <c r="BL829" s="684"/>
      <c r="BM829" s="684"/>
      <c r="BN829" s="684"/>
      <c r="BO829" s="684"/>
      <c r="BP829" s="684"/>
      <c r="BQ829" s="684"/>
    </row>
    <row r="830">
      <c r="A830" s="524"/>
      <c r="B830" s="524"/>
      <c r="C830" s="524"/>
      <c r="D830" s="524"/>
      <c r="E830" s="524"/>
      <c r="F830" s="524"/>
      <c r="G830" s="531"/>
      <c r="H830" s="531"/>
      <c r="I830" s="531"/>
      <c r="J830" s="531"/>
      <c r="K830" s="531"/>
      <c r="L830" s="531"/>
      <c r="M830" s="531"/>
      <c r="N830" s="531"/>
      <c r="O830" s="531"/>
      <c r="P830" s="549"/>
      <c r="Q830" s="676"/>
      <c r="R830" s="676"/>
      <c r="S830" s="680"/>
      <c r="T830" s="683"/>
      <c r="U830" s="683"/>
      <c r="V830" s="533"/>
      <c r="W830" s="524"/>
      <c r="X830" s="524"/>
      <c r="Y830" s="524"/>
      <c r="Z830" s="524"/>
      <c r="AA830" s="524"/>
      <c r="AB830" s="524"/>
      <c r="AC830" s="524"/>
      <c r="AD830" s="524"/>
      <c r="AE830" s="524"/>
      <c r="AF830" s="524"/>
      <c r="AG830" s="524"/>
      <c r="AH830" s="524"/>
      <c r="AI830" s="524"/>
      <c r="AJ830" s="524"/>
      <c r="AK830" s="524"/>
      <c r="AL830" s="524"/>
      <c r="AM830" s="524"/>
      <c r="AN830" s="524"/>
      <c r="AO830" s="533"/>
      <c r="AP830" s="533"/>
      <c r="AQ830" s="533"/>
      <c r="AR830" s="533"/>
      <c r="AS830" s="533"/>
      <c r="AT830" s="533"/>
      <c r="AU830" s="533"/>
      <c r="AV830" s="533"/>
      <c r="AW830" s="533"/>
      <c r="AX830" s="533"/>
      <c r="AY830" s="533"/>
      <c r="AZ830" s="533"/>
      <c r="BA830" s="684"/>
      <c r="BB830" s="684"/>
      <c r="BC830" s="684"/>
      <c r="BD830" s="684"/>
      <c r="BE830" s="684"/>
      <c r="BF830" s="684"/>
      <c r="BG830" s="684"/>
      <c r="BH830" s="684"/>
      <c r="BI830" s="684"/>
      <c r="BJ830" s="684"/>
      <c r="BK830" s="684"/>
      <c r="BL830" s="684"/>
      <c r="BM830" s="684"/>
      <c r="BN830" s="684"/>
      <c r="BO830" s="684"/>
      <c r="BP830" s="684"/>
      <c r="BQ830" s="684"/>
    </row>
    <row r="831">
      <c r="A831" s="524"/>
      <c r="B831" s="524"/>
      <c r="C831" s="524"/>
      <c r="D831" s="524"/>
      <c r="E831" s="524"/>
      <c r="F831" s="524"/>
      <c r="G831" s="531"/>
      <c r="H831" s="531"/>
      <c r="I831" s="531"/>
      <c r="J831" s="531"/>
      <c r="K831" s="531"/>
      <c r="L831" s="531"/>
      <c r="M831" s="531"/>
      <c r="N831" s="531"/>
      <c r="O831" s="531"/>
      <c r="P831" s="549"/>
      <c r="Q831" s="676"/>
      <c r="R831" s="676"/>
      <c r="S831" s="680"/>
      <c r="T831" s="683"/>
      <c r="U831" s="683"/>
      <c r="V831" s="533"/>
      <c r="W831" s="524"/>
      <c r="X831" s="524"/>
      <c r="Y831" s="524"/>
      <c r="Z831" s="524"/>
      <c r="AA831" s="524"/>
      <c r="AB831" s="524"/>
      <c r="AC831" s="524"/>
      <c r="AD831" s="524"/>
      <c r="AE831" s="524"/>
      <c r="AF831" s="524"/>
      <c r="AG831" s="524"/>
      <c r="AH831" s="524"/>
      <c r="AI831" s="524"/>
      <c r="AJ831" s="524"/>
      <c r="AK831" s="524"/>
      <c r="AL831" s="524"/>
      <c r="AM831" s="524"/>
      <c r="AN831" s="524"/>
      <c r="AO831" s="533"/>
      <c r="AP831" s="533"/>
      <c r="AQ831" s="533"/>
      <c r="AR831" s="533"/>
      <c r="AS831" s="533"/>
      <c r="AT831" s="533"/>
      <c r="AU831" s="533"/>
      <c r="AV831" s="533"/>
      <c r="AW831" s="533"/>
      <c r="AX831" s="533"/>
      <c r="AY831" s="533"/>
      <c r="AZ831" s="533"/>
      <c r="BA831" s="684"/>
      <c r="BB831" s="684"/>
      <c r="BC831" s="684"/>
      <c r="BD831" s="684"/>
      <c r="BE831" s="684"/>
      <c r="BF831" s="684"/>
      <c r="BG831" s="684"/>
      <c r="BH831" s="684"/>
      <c r="BI831" s="684"/>
      <c r="BJ831" s="684"/>
      <c r="BK831" s="684"/>
      <c r="BL831" s="684"/>
      <c r="BM831" s="684"/>
      <c r="BN831" s="684"/>
      <c r="BO831" s="684"/>
      <c r="BP831" s="684"/>
      <c r="BQ831" s="684"/>
    </row>
    <row r="832">
      <c r="A832" s="524"/>
      <c r="B832" s="524"/>
      <c r="C832" s="524"/>
      <c r="D832" s="524"/>
      <c r="E832" s="524"/>
      <c r="F832" s="524"/>
      <c r="G832" s="531"/>
      <c r="H832" s="531"/>
      <c r="I832" s="531"/>
      <c r="J832" s="531"/>
      <c r="K832" s="531"/>
      <c r="L832" s="531"/>
      <c r="M832" s="531"/>
      <c r="N832" s="531"/>
      <c r="O832" s="531"/>
      <c r="P832" s="549"/>
      <c r="Q832" s="676"/>
      <c r="R832" s="676"/>
      <c r="S832" s="680"/>
      <c r="T832" s="683"/>
      <c r="U832" s="683"/>
      <c r="V832" s="533"/>
      <c r="W832" s="524"/>
      <c r="X832" s="524"/>
      <c r="Y832" s="524"/>
      <c r="Z832" s="524"/>
      <c r="AA832" s="524"/>
      <c r="AB832" s="524"/>
      <c r="AC832" s="524"/>
      <c r="AD832" s="524"/>
      <c r="AE832" s="524"/>
      <c r="AF832" s="524"/>
      <c r="AG832" s="524"/>
      <c r="AH832" s="524"/>
      <c r="AI832" s="524"/>
      <c r="AJ832" s="524"/>
      <c r="AK832" s="524"/>
      <c r="AL832" s="524"/>
      <c r="AM832" s="524"/>
      <c r="AN832" s="524"/>
      <c r="AO832" s="533"/>
      <c r="AP832" s="533"/>
      <c r="AQ832" s="533"/>
      <c r="AR832" s="533"/>
      <c r="AS832" s="533"/>
      <c r="AT832" s="533"/>
      <c r="AU832" s="533"/>
      <c r="AV832" s="533"/>
      <c r="AW832" s="533"/>
      <c r="AX832" s="533"/>
      <c r="AY832" s="533"/>
      <c r="AZ832" s="533"/>
      <c r="BA832" s="684"/>
      <c r="BB832" s="684"/>
      <c r="BC832" s="684"/>
      <c r="BD832" s="684"/>
      <c r="BE832" s="684"/>
      <c r="BF832" s="684"/>
      <c r="BG832" s="684"/>
      <c r="BH832" s="684"/>
      <c r="BI832" s="684"/>
      <c r="BJ832" s="684"/>
      <c r="BK832" s="684"/>
      <c r="BL832" s="684"/>
      <c r="BM832" s="684"/>
      <c r="BN832" s="684"/>
      <c r="BO832" s="684"/>
      <c r="BP832" s="684"/>
      <c r="BQ832" s="684"/>
    </row>
    <row r="833">
      <c r="A833" s="524"/>
      <c r="B833" s="524"/>
      <c r="C833" s="524"/>
      <c r="D833" s="524"/>
      <c r="E833" s="524"/>
      <c r="F833" s="524"/>
      <c r="G833" s="531"/>
      <c r="H833" s="531"/>
      <c r="I833" s="531"/>
      <c r="J833" s="531"/>
      <c r="K833" s="531"/>
      <c r="L833" s="531"/>
      <c r="M833" s="531"/>
      <c r="N833" s="531"/>
      <c r="O833" s="531"/>
      <c r="P833" s="549"/>
      <c r="Q833" s="676"/>
      <c r="R833" s="676"/>
      <c r="S833" s="680"/>
      <c r="T833" s="683"/>
      <c r="U833" s="683"/>
      <c r="V833" s="533"/>
      <c r="W833" s="524"/>
      <c r="X833" s="524"/>
      <c r="Y833" s="524"/>
      <c r="Z833" s="524"/>
      <c r="AA833" s="524"/>
      <c r="AB833" s="524"/>
      <c r="AC833" s="524"/>
      <c r="AD833" s="524"/>
      <c r="AE833" s="524"/>
      <c r="AF833" s="524"/>
      <c r="AG833" s="524"/>
      <c r="AH833" s="524"/>
      <c r="AI833" s="524"/>
      <c r="AJ833" s="524"/>
      <c r="AK833" s="524"/>
      <c r="AL833" s="524"/>
      <c r="AM833" s="524"/>
      <c r="AN833" s="524"/>
      <c r="AO833" s="533"/>
      <c r="AP833" s="533"/>
      <c r="AQ833" s="533"/>
      <c r="AR833" s="533"/>
      <c r="AS833" s="533"/>
      <c r="AT833" s="533"/>
      <c r="AU833" s="533"/>
      <c r="AV833" s="533"/>
      <c r="AW833" s="533"/>
      <c r="AX833" s="533"/>
      <c r="AY833" s="533"/>
      <c r="AZ833" s="533"/>
      <c r="BA833" s="684"/>
      <c r="BB833" s="684"/>
      <c r="BC833" s="684"/>
      <c r="BD833" s="684"/>
      <c r="BE833" s="684"/>
      <c r="BF833" s="684"/>
      <c r="BG833" s="684"/>
      <c r="BH833" s="684"/>
      <c r="BI833" s="684"/>
      <c r="BJ833" s="684"/>
      <c r="BK833" s="684"/>
      <c r="BL833" s="684"/>
      <c r="BM833" s="684"/>
      <c r="BN833" s="684"/>
      <c r="BO833" s="684"/>
      <c r="BP833" s="684"/>
      <c r="BQ833" s="684"/>
    </row>
    <row r="834">
      <c r="A834" s="524"/>
      <c r="B834" s="524"/>
      <c r="C834" s="524"/>
      <c r="D834" s="524"/>
      <c r="E834" s="524"/>
      <c r="F834" s="524"/>
      <c r="G834" s="531"/>
      <c r="H834" s="531"/>
      <c r="I834" s="531"/>
      <c r="J834" s="531"/>
      <c r="K834" s="531"/>
      <c r="L834" s="531"/>
      <c r="M834" s="531"/>
      <c r="N834" s="531"/>
      <c r="O834" s="531"/>
      <c r="P834" s="549"/>
      <c r="Q834" s="676"/>
      <c r="R834" s="676"/>
      <c r="S834" s="680"/>
      <c r="T834" s="683"/>
      <c r="U834" s="683"/>
      <c r="V834" s="533"/>
      <c r="W834" s="524"/>
      <c r="X834" s="524"/>
      <c r="Y834" s="524"/>
      <c r="Z834" s="524"/>
      <c r="AA834" s="524"/>
      <c r="AB834" s="524"/>
      <c r="AC834" s="524"/>
      <c r="AD834" s="524"/>
      <c r="AE834" s="524"/>
      <c r="AF834" s="524"/>
      <c r="AG834" s="524"/>
      <c r="AH834" s="524"/>
      <c r="AI834" s="524"/>
      <c r="AJ834" s="524"/>
      <c r="AK834" s="524"/>
      <c r="AL834" s="524"/>
      <c r="AM834" s="524"/>
      <c r="AN834" s="524"/>
      <c r="AO834" s="533"/>
      <c r="AP834" s="533"/>
      <c r="AQ834" s="533"/>
      <c r="AR834" s="533"/>
      <c r="AS834" s="533"/>
      <c r="AT834" s="533"/>
      <c r="AU834" s="533"/>
      <c r="AV834" s="533"/>
      <c r="AW834" s="533"/>
      <c r="AX834" s="533"/>
      <c r="AY834" s="533"/>
      <c r="AZ834" s="533"/>
      <c r="BA834" s="684"/>
      <c r="BB834" s="684"/>
      <c r="BC834" s="684"/>
      <c r="BD834" s="684"/>
      <c r="BE834" s="684"/>
      <c r="BF834" s="684"/>
      <c r="BG834" s="684"/>
      <c r="BH834" s="684"/>
      <c r="BI834" s="684"/>
      <c r="BJ834" s="684"/>
      <c r="BK834" s="684"/>
      <c r="BL834" s="684"/>
      <c r="BM834" s="684"/>
      <c r="BN834" s="684"/>
      <c r="BO834" s="684"/>
      <c r="BP834" s="684"/>
      <c r="BQ834" s="684"/>
    </row>
    <row r="835">
      <c r="A835" s="524"/>
      <c r="B835" s="524"/>
      <c r="C835" s="524"/>
      <c r="D835" s="524"/>
      <c r="E835" s="524"/>
      <c r="F835" s="524"/>
      <c r="G835" s="531"/>
      <c r="H835" s="531"/>
      <c r="I835" s="531"/>
      <c r="J835" s="531"/>
      <c r="K835" s="531"/>
      <c r="L835" s="531"/>
      <c r="M835" s="531"/>
      <c r="N835" s="531"/>
      <c r="O835" s="531"/>
      <c r="P835" s="549"/>
      <c r="Q835" s="676"/>
      <c r="R835" s="676"/>
      <c r="S835" s="680"/>
      <c r="T835" s="683"/>
      <c r="U835" s="683"/>
      <c r="V835" s="533"/>
      <c r="W835" s="524"/>
      <c r="X835" s="524"/>
      <c r="Y835" s="524"/>
      <c r="Z835" s="524"/>
      <c r="AA835" s="524"/>
      <c r="AB835" s="524"/>
      <c r="AC835" s="524"/>
      <c r="AD835" s="524"/>
      <c r="AE835" s="524"/>
      <c r="AF835" s="524"/>
      <c r="AG835" s="524"/>
      <c r="AH835" s="524"/>
      <c r="AI835" s="524"/>
      <c r="AJ835" s="524"/>
      <c r="AK835" s="524"/>
      <c r="AL835" s="524"/>
      <c r="AM835" s="524"/>
      <c r="AN835" s="524"/>
      <c r="AO835" s="533"/>
      <c r="AP835" s="533"/>
      <c r="AQ835" s="533"/>
      <c r="AR835" s="533"/>
      <c r="AS835" s="533"/>
      <c r="AT835" s="533"/>
      <c r="AU835" s="533"/>
      <c r="AV835" s="533"/>
      <c r="AW835" s="533"/>
      <c r="AX835" s="533"/>
      <c r="AY835" s="533"/>
      <c r="AZ835" s="533"/>
      <c r="BA835" s="684"/>
      <c r="BB835" s="684"/>
      <c r="BC835" s="684"/>
      <c r="BD835" s="684"/>
      <c r="BE835" s="684"/>
      <c r="BF835" s="684"/>
      <c r="BG835" s="684"/>
      <c r="BH835" s="684"/>
      <c r="BI835" s="684"/>
      <c r="BJ835" s="684"/>
      <c r="BK835" s="684"/>
      <c r="BL835" s="684"/>
      <c r="BM835" s="684"/>
      <c r="BN835" s="684"/>
      <c r="BO835" s="684"/>
      <c r="BP835" s="684"/>
      <c r="BQ835" s="684"/>
    </row>
    <row r="836">
      <c r="A836" s="524"/>
      <c r="B836" s="524"/>
      <c r="C836" s="524"/>
      <c r="D836" s="524"/>
      <c r="E836" s="524"/>
      <c r="F836" s="524"/>
      <c r="G836" s="531"/>
      <c r="H836" s="531"/>
      <c r="I836" s="531"/>
      <c r="J836" s="531"/>
      <c r="K836" s="531"/>
      <c r="L836" s="531"/>
      <c r="M836" s="531"/>
      <c r="N836" s="531"/>
      <c r="O836" s="531"/>
      <c r="P836" s="549"/>
      <c r="Q836" s="676"/>
      <c r="R836" s="676"/>
      <c r="S836" s="680"/>
      <c r="T836" s="683"/>
      <c r="U836" s="683"/>
      <c r="V836" s="533"/>
      <c r="W836" s="524"/>
      <c r="X836" s="524"/>
      <c r="Y836" s="524"/>
      <c r="Z836" s="524"/>
      <c r="AA836" s="524"/>
      <c r="AB836" s="524"/>
      <c r="AC836" s="524"/>
      <c r="AD836" s="524"/>
      <c r="AE836" s="524"/>
      <c r="AF836" s="524"/>
      <c r="AG836" s="524"/>
      <c r="AH836" s="524"/>
      <c r="AI836" s="524"/>
      <c r="AJ836" s="524"/>
      <c r="AK836" s="524"/>
      <c r="AL836" s="524"/>
      <c r="AM836" s="524"/>
      <c r="AN836" s="524"/>
      <c r="AO836" s="533"/>
      <c r="AP836" s="533"/>
      <c r="AQ836" s="533"/>
      <c r="AR836" s="533"/>
      <c r="AS836" s="533"/>
      <c r="AT836" s="533"/>
      <c r="AU836" s="533"/>
      <c r="AV836" s="533"/>
      <c r="AW836" s="533"/>
      <c r="AX836" s="533"/>
      <c r="AY836" s="533"/>
      <c r="AZ836" s="533"/>
      <c r="BA836" s="684"/>
      <c r="BB836" s="684"/>
      <c r="BC836" s="684"/>
      <c r="BD836" s="684"/>
      <c r="BE836" s="684"/>
      <c r="BF836" s="684"/>
      <c r="BG836" s="684"/>
      <c r="BH836" s="684"/>
      <c r="BI836" s="684"/>
      <c r="BJ836" s="684"/>
      <c r="BK836" s="684"/>
      <c r="BL836" s="684"/>
      <c r="BM836" s="684"/>
      <c r="BN836" s="684"/>
      <c r="BO836" s="684"/>
      <c r="BP836" s="684"/>
      <c r="BQ836" s="684"/>
    </row>
    <row r="837">
      <c r="A837" s="524"/>
      <c r="B837" s="524"/>
      <c r="C837" s="524"/>
      <c r="D837" s="524"/>
      <c r="E837" s="524"/>
      <c r="F837" s="524"/>
      <c r="G837" s="531"/>
      <c r="H837" s="531"/>
      <c r="I837" s="531"/>
      <c r="J837" s="531"/>
      <c r="K837" s="531"/>
      <c r="L837" s="531"/>
      <c r="M837" s="531"/>
      <c r="N837" s="531"/>
      <c r="O837" s="531"/>
      <c r="P837" s="549"/>
      <c r="Q837" s="676"/>
      <c r="R837" s="676"/>
      <c r="S837" s="680"/>
      <c r="T837" s="683"/>
      <c r="U837" s="683"/>
      <c r="V837" s="533"/>
      <c r="W837" s="524"/>
      <c r="X837" s="524"/>
      <c r="Y837" s="524"/>
      <c r="Z837" s="524"/>
      <c r="AA837" s="524"/>
      <c r="AB837" s="524"/>
      <c r="AC837" s="524"/>
      <c r="AD837" s="524"/>
      <c r="AE837" s="524"/>
      <c r="AF837" s="524"/>
      <c r="AG837" s="524"/>
      <c r="AH837" s="524"/>
      <c r="AI837" s="524"/>
      <c r="AJ837" s="524"/>
      <c r="AK837" s="524"/>
      <c r="AL837" s="524"/>
      <c r="AM837" s="524"/>
      <c r="AN837" s="524"/>
      <c r="AO837" s="533"/>
      <c r="AP837" s="533"/>
      <c r="AQ837" s="533"/>
      <c r="AR837" s="533"/>
      <c r="AS837" s="533"/>
      <c r="AT837" s="533"/>
      <c r="AU837" s="533"/>
      <c r="AV837" s="533"/>
      <c r="AW837" s="533"/>
      <c r="AX837" s="533"/>
      <c r="AY837" s="533"/>
      <c r="AZ837" s="533"/>
      <c r="BA837" s="684"/>
      <c r="BB837" s="684"/>
      <c r="BC837" s="684"/>
      <c r="BD837" s="684"/>
      <c r="BE837" s="684"/>
      <c r="BF837" s="684"/>
      <c r="BG837" s="684"/>
      <c r="BH837" s="684"/>
      <c r="BI837" s="684"/>
      <c r="BJ837" s="684"/>
      <c r="BK837" s="684"/>
      <c r="BL837" s="684"/>
      <c r="BM837" s="684"/>
      <c r="BN837" s="684"/>
      <c r="BO837" s="684"/>
      <c r="BP837" s="684"/>
      <c r="BQ837" s="684"/>
    </row>
    <row r="838">
      <c r="A838" s="524"/>
      <c r="B838" s="524"/>
      <c r="C838" s="524"/>
      <c r="D838" s="524"/>
      <c r="E838" s="524"/>
      <c r="F838" s="524"/>
      <c r="G838" s="531"/>
      <c r="H838" s="531"/>
      <c r="I838" s="531"/>
      <c r="J838" s="531"/>
      <c r="K838" s="531"/>
      <c r="L838" s="531"/>
      <c r="M838" s="531"/>
      <c r="N838" s="531"/>
      <c r="O838" s="531"/>
      <c r="P838" s="549"/>
      <c r="Q838" s="676"/>
      <c r="R838" s="676"/>
      <c r="S838" s="680"/>
      <c r="T838" s="683"/>
      <c r="U838" s="683"/>
      <c r="V838" s="533"/>
      <c r="W838" s="524"/>
      <c r="X838" s="524"/>
      <c r="Y838" s="524"/>
      <c r="Z838" s="524"/>
      <c r="AA838" s="524"/>
      <c r="AB838" s="524"/>
      <c r="AC838" s="524"/>
      <c r="AD838" s="524"/>
      <c r="AE838" s="524"/>
      <c r="AF838" s="524"/>
      <c r="AG838" s="524"/>
      <c r="AH838" s="524"/>
      <c r="AI838" s="524"/>
      <c r="AJ838" s="524"/>
      <c r="AK838" s="524"/>
      <c r="AL838" s="524"/>
      <c r="AM838" s="524"/>
      <c r="AN838" s="524"/>
      <c r="AO838" s="533"/>
      <c r="AP838" s="533"/>
      <c r="AQ838" s="533"/>
      <c r="AR838" s="533"/>
      <c r="AS838" s="533"/>
      <c r="AT838" s="533"/>
      <c r="AU838" s="533"/>
      <c r="AV838" s="533"/>
      <c r="AW838" s="533"/>
      <c r="AX838" s="533"/>
      <c r="AY838" s="533"/>
      <c r="AZ838" s="533"/>
      <c r="BA838" s="684"/>
      <c r="BB838" s="684"/>
      <c r="BC838" s="684"/>
      <c r="BD838" s="684"/>
      <c r="BE838" s="684"/>
      <c r="BF838" s="684"/>
      <c r="BG838" s="684"/>
      <c r="BH838" s="684"/>
      <c r="BI838" s="684"/>
      <c r="BJ838" s="684"/>
      <c r="BK838" s="684"/>
      <c r="BL838" s="684"/>
      <c r="BM838" s="684"/>
      <c r="BN838" s="684"/>
      <c r="BO838" s="684"/>
      <c r="BP838" s="684"/>
      <c r="BQ838" s="684"/>
    </row>
    <row r="839">
      <c r="A839" s="524"/>
      <c r="B839" s="524"/>
      <c r="C839" s="524"/>
      <c r="D839" s="524"/>
      <c r="E839" s="524"/>
      <c r="F839" s="524"/>
      <c r="G839" s="531"/>
      <c r="H839" s="531"/>
      <c r="I839" s="531"/>
      <c r="J839" s="531"/>
      <c r="K839" s="531"/>
      <c r="L839" s="531"/>
      <c r="M839" s="531"/>
      <c r="N839" s="531"/>
      <c r="O839" s="531"/>
      <c r="P839" s="549"/>
      <c r="Q839" s="676"/>
      <c r="R839" s="676"/>
      <c r="S839" s="680"/>
      <c r="T839" s="683"/>
      <c r="U839" s="683"/>
      <c r="V839" s="533"/>
      <c r="W839" s="524"/>
      <c r="X839" s="524"/>
      <c r="Y839" s="524"/>
      <c r="Z839" s="524"/>
      <c r="AA839" s="524"/>
      <c r="AB839" s="524"/>
      <c r="AC839" s="524"/>
      <c r="AD839" s="524"/>
      <c r="AE839" s="524"/>
      <c r="AF839" s="524"/>
      <c r="AG839" s="524"/>
      <c r="AH839" s="524"/>
      <c r="AI839" s="524"/>
      <c r="AJ839" s="524"/>
      <c r="AK839" s="524"/>
      <c r="AL839" s="524"/>
      <c r="AM839" s="524"/>
      <c r="AN839" s="524"/>
      <c r="AO839" s="533"/>
      <c r="AP839" s="533"/>
      <c r="AQ839" s="533"/>
      <c r="AR839" s="533"/>
      <c r="AS839" s="533"/>
      <c r="AT839" s="533"/>
      <c r="AU839" s="533"/>
      <c r="AV839" s="533"/>
      <c r="AW839" s="533"/>
      <c r="AX839" s="533"/>
      <c r="AY839" s="533"/>
      <c r="AZ839" s="533"/>
      <c r="BA839" s="684"/>
      <c r="BB839" s="684"/>
      <c r="BC839" s="684"/>
      <c r="BD839" s="684"/>
      <c r="BE839" s="684"/>
      <c r="BF839" s="684"/>
      <c r="BG839" s="684"/>
      <c r="BH839" s="684"/>
      <c r="BI839" s="684"/>
      <c r="BJ839" s="684"/>
      <c r="BK839" s="684"/>
      <c r="BL839" s="684"/>
      <c r="BM839" s="684"/>
      <c r="BN839" s="684"/>
      <c r="BO839" s="684"/>
      <c r="BP839" s="684"/>
      <c r="BQ839" s="684"/>
    </row>
    <row r="840">
      <c r="A840" s="524"/>
      <c r="B840" s="524"/>
      <c r="C840" s="524"/>
      <c r="D840" s="524"/>
      <c r="E840" s="524"/>
      <c r="F840" s="524"/>
      <c r="G840" s="531"/>
      <c r="H840" s="531"/>
      <c r="I840" s="531"/>
      <c r="J840" s="531"/>
      <c r="K840" s="531"/>
      <c r="L840" s="531"/>
      <c r="M840" s="531"/>
      <c r="N840" s="531"/>
      <c r="O840" s="531"/>
      <c r="P840" s="549"/>
      <c r="Q840" s="676"/>
      <c r="R840" s="676"/>
      <c r="S840" s="680"/>
      <c r="T840" s="683"/>
      <c r="U840" s="683"/>
      <c r="V840" s="533"/>
      <c r="W840" s="524"/>
      <c r="X840" s="524"/>
      <c r="Y840" s="524"/>
      <c r="Z840" s="524"/>
      <c r="AA840" s="524"/>
      <c r="AB840" s="524"/>
      <c r="AC840" s="524"/>
      <c r="AD840" s="524"/>
      <c r="AE840" s="524"/>
      <c r="AF840" s="524"/>
      <c r="AG840" s="524"/>
      <c r="AH840" s="524"/>
      <c r="AI840" s="524"/>
      <c r="AJ840" s="524"/>
      <c r="AK840" s="524"/>
      <c r="AL840" s="524"/>
      <c r="AM840" s="524"/>
      <c r="AN840" s="524"/>
      <c r="AO840" s="533"/>
      <c r="AP840" s="533"/>
      <c r="AQ840" s="533"/>
      <c r="AR840" s="533"/>
      <c r="AS840" s="533"/>
      <c r="AT840" s="533"/>
      <c r="AU840" s="533"/>
      <c r="AV840" s="533"/>
      <c r="AW840" s="533"/>
      <c r="AX840" s="533"/>
      <c r="AY840" s="533"/>
      <c r="AZ840" s="533"/>
      <c r="BA840" s="684"/>
      <c r="BB840" s="684"/>
      <c r="BC840" s="684"/>
      <c r="BD840" s="684"/>
      <c r="BE840" s="684"/>
      <c r="BF840" s="684"/>
      <c r="BG840" s="684"/>
      <c r="BH840" s="684"/>
      <c r="BI840" s="684"/>
      <c r="BJ840" s="684"/>
      <c r="BK840" s="684"/>
      <c r="BL840" s="684"/>
      <c r="BM840" s="684"/>
      <c r="BN840" s="684"/>
      <c r="BO840" s="684"/>
      <c r="BP840" s="684"/>
      <c r="BQ840" s="684"/>
    </row>
    <row r="841">
      <c r="A841" s="524"/>
      <c r="B841" s="524"/>
      <c r="C841" s="524"/>
      <c r="D841" s="524"/>
      <c r="E841" s="524"/>
      <c r="F841" s="524"/>
      <c r="G841" s="531"/>
      <c r="H841" s="531"/>
      <c r="I841" s="531"/>
      <c r="J841" s="531"/>
      <c r="K841" s="531"/>
      <c r="L841" s="531"/>
      <c r="M841" s="531"/>
      <c r="N841" s="531"/>
      <c r="O841" s="531"/>
      <c r="P841" s="549"/>
      <c r="Q841" s="676"/>
      <c r="R841" s="676"/>
      <c r="S841" s="680"/>
      <c r="T841" s="683"/>
      <c r="U841" s="683"/>
      <c r="V841" s="533"/>
      <c r="W841" s="524"/>
      <c r="X841" s="524"/>
      <c r="Y841" s="524"/>
      <c r="Z841" s="524"/>
      <c r="AA841" s="524"/>
      <c r="AB841" s="524"/>
      <c r="AC841" s="524"/>
      <c r="AD841" s="524"/>
      <c r="AE841" s="524"/>
      <c r="AF841" s="524"/>
      <c r="AG841" s="524"/>
      <c r="AH841" s="524"/>
      <c r="AI841" s="524"/>
      <c r="AJ841" s="524"/>
      <c r="AK841" s="524"/>
      <c r="AL841" s="524"/>
      <c r="AM841" s="524"/>
      <c r="AN841" s="524"/>
      <c r="AO841" s="533"/>
      <c r="AP841" s="533"/>
      <c r="AQ841" s="533"/>
      <c r="AR841" s="533"/>
      <c r="AS841" s="533"/>
      <c r="AT841" s="533"/>
      <c r="AU841" s="533"/>
      <c r="AV841" s="533"/>
      <c r="AW841" s="533"/>
      <c r="AX841" s="533"/>
      <c r="AY841" s="533"/>
      <c r="AZ841" s="533"/>
      <c r="BA841" s="684"/>
      <c r="BB841" s="684"/>
      <c r="BC841" s="684"/>
      <c r="BD841" s="684"/>
      <c r="BE841" s="684"/>
      <c r="BF841" s="684"/>
      <c r="BG841" s="684"/>
      <c r="BH841" s="684"/>
      <c r="BI841" s="684"/>
      <c r="BJ841" s="684"/>
      <c r="BK841" s="684"/>
      <c r="BL841" s="684"/>
      <c r="BM841" s="684"/>
      <c r="BN841" s="684"/>
      <c r="BO841" s="684"/>
      <c r="BP841" s="684"/>
      <c r="BQ841" s="684"/>
    </row>
    <row r="842">
      <c r="A842" s="524"/>
      <c r="B842" s="524"/>
      <c r="C842" s="524"/>
      <c r="D842" s="524"/>
      <c r="E842" s="524"/>
      <c r="F842" s="524"/>
      <c r="G842" s="531"/>
      <c r="H842" s="531"/>
      <c r="I842" s="531"/>
      <c r="J842" s="531"/>
      <c r="K842" s="531"/>
      <c r="L842" s="531"/>
      <c r="M842" s="531"/>
      <c r="N842" s="531"/>
      <c r="O842" s="531"/>
      <c r="P842" s="549"/>
      <c r="Q842" s="676"/>
      <c r="R842" s="676"/>
      <c r="S842" s="680"/>
      <c r="T842" s="683"/>
      <c r="U842" s="683"/>
      <c r="V842" s="533"/>
      <c r="W842" s="524"/>
      <c r="X842" s="524"/>
      <c r="Y842" s="524"/>
      <c r="Z842" s="524"/>
      <c r="AA842" s="524"/>
      <c r="AB842" s="524"/>
      <c r="AC842" s="524"/>
      <c r="AD842" s="524"/>
      <c r="AE842" s="524"/>
      <c r="AF842" s="524"/>
      <c r="AG842" s="524"/>
      <c r="AH842" s="524"/>
      <c r="AI842" s="524"/>
      <c r="AJ842" s="524"/>
      <c r="AK842" s="524"/>
      <c r="AL842" s="524"/>
      <c r="AM842" s="524"/>
      <c r="AN842" s="524"/>
      <c r="AO842" s="533"/>
      <c r="AP842" s="533"/>
      <c r="AQ842" s="533"/>
      <c r="AR842" s="533"/>
      <c r="AS842" s="533"/>
      <c r="AT842" s="533"/>
      <c r="AU842" s="533"/>
      <c r="AV842" s="533"/>
      <c r="AW842" s="533"/>
      <c r="AX842" s="533"/>
      <c r="AY842" s="533"/>
      <c r="AZ842" s="533"/>
      <c r="BA842" s="684"/>
      <c r="BB842" s="684"/>
      <c r="BC842" s="684"/>
      <c r="BD842" s="684"/>
      <c r="BE842" s="684"/>
      <c r="BF842" s="684"/>
      <c r="BG842" s="684"/>
      <c r="BH842" s="684"/>
      <c r="BI842" s="684"/>
      <c r="BJ842" s="684"/>
      <c r="BK842" s="684"/>
      <c r="BL842" s="684"/>
      <c r="BM842" s="684"/>
      <c r="BN842" s="684"/>
      <c r="BO842" s="684"/>
      <c r="BP842" s="684"/>
      <c r="BQ842" s="684"/>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